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slicerCaches/slicerCache25.xml" ContentType="application/vnd.ms-excel.slicerCache+xml"/>
  <Override PartName="/xl/slicerCaches/slicerCache26.xml" ContentType="application/vnd.ms-excel.slicerCache+xml"/>
  <Override PartName="/xl/slicerCaches/slicerCache27.xml" ContentType="application/vnd.ms-excel.slicerCache+xml"/>
  <Override PartName="/xl/slicerCaches/slicerCache28.xml" ContentType="application/vnd.ms-excel.slicerCache+xml"/>
  <Override PartName="/xl/slicerCaches/slicerCache29.xml" ContentType="application/vnd.ms-excel.slicerCache+xml"/>
  <Override PartName="/xl/slicerCaches/slicerCache30.xml" ContentType="application/vnd.ms-excel.slicerCache+xml"/>
  <Override PartName="/xl/slicerCaches/slicerCache31.xml" ContentType="application/vnd.ms-excel.slicerCache+xml"/>
  <Override PartName="/xl/slicerCaches/slicerCache32.xml" ContentType="application/vnd.ms-excel.slicerCache+xml"/>
  <Override PartName="/xl/slicerCaches/slicerCache33.xml" ContentType="application/vnd.ms-excel.slicerCache+xml"/>
  <Override PartName="/xl/slicerCaches/slicerCache34.xml" ContentType="application/vnd.ms-excel.slicerCache+xml"/>
  <Override PartName="/xl/slicerCaches/slicerCache35.xml" ContentType="application/vnd.ms-excel.slicerCache+xml"/>
  <Override PartName="/xl/slicerCaches/slicerCache36.xml" ContentType="application/vnd.ms-excel.slicerCache+xml"/>
  <Override PartName="/xl/slicerCaches/slicerCache37.xml" ContentType="application/vnd.ms-excel.slicerCache+xml"/>
  <Override PartName="/xl/slicerCaches/slicerCache38.xml" ContentType="application/vnd.ms-excel.slicerCache+xml"/>
  <Override PartName="/xl/slicerCaches/slicerCache39.xml" ContentType="application/vnd.ms-excel.slicerCache+xml"/>
  <Override PartName="/xl/slicerCaches/slicerCache40.xml" ContentType="application/vnd.ms-excel.slicerCache+xml"/>
  <Override PartName="/xl/slicerCaches/slicerCache41.xml" ContentType="application/vnd.ms-excel.slicerCache+xml"/>
  <Override PartName="/xl/slicerCaches/slicerCache42.xml" ContentType="application/vnd.ms-excel.slicerCache+xml"/>
  <Override PartName="/xl/slicerCaches/slicerCache43.xml" ContentType="application/vnd.ms-excel.slicerCache+xml"/>
  <Override PartName="/xl/slicerCaches/slicerCache44.xml" ContentType="application/vnd.ms-excel.slicerCache+xml"/>
  <Override PartName="/xl/slicerCaches/slicerCache45.xml" ContentType="application/vnd.ms-excel.slicerCache+xml"/>
  <Override PartName="/xl/slicerCaches/slicerCache46.xml" ContentType="application/vnd.ms-excel.slicerCache+xml"/>
  <Override PartName="/xl/slicerCaches/slicerCache47.xml" ContentType="application/vnd.ms-excel.slicerCache+xml"/>
  <Override PartName="/xl/slicerCaches/slicerCache48.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pivotTables/pivotTable1.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6.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7.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8.xml" ContentType="application/vnd.openxmlformats-officedocument.drawing+xml"/>
  <Override PartName="/xl/slicers/slicer5.xml" ContentType="application/vnd.ms-excel.slicer+xml"/>
  <Override PartName="/xl/pivotTables/pivotTable6.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customXml/itemProps29.xml" ContentType="application/vnd.openxmlformats-officedocument.customXmlProperties+xml"/>
  <Override PartName="/customXml/itemProps30.xml" ContentType="application/vnd.openxmlformats-officedocument.customXmlProperties+xml"/>
  <Override PartName="/customXml/itemProps31.xml" ContentType="application/vnd.openxmlformats-officedocument.customXmlProperties+xml"/>
  <Override PartName="/customXml/itemProps32.xml" ContentType="application/vnd.openxmlformats-officedocument.customXmlProperties+xml"/>
  <Override PartName="/customXml/itemProps33.xml" ContentType="application/vnd.openxmlformats-officedocument.customXmlProperties+xml"/>
  <Override PartName="/customXml/itemProps34.xml" ContentType="application/vnd.openxmlformats-officedocument.customXmlProperties+xml"/>
  <Override PartName="/customXml/itemProps35.xml" ContentType="application/vnd.openxmlformats-officedocument.customXmlProperties+xml"/>
  <Override PartName="/customXml/itemProps36.xml" ContentType="application/vnd.openxmlformats-officedocument.customXmlProperties+xml"/>
  <Override PartName="/customXml/itemProps37.xml" ContentType="application/vnd.openxmlformats-officedocument.customXmlProperties+xml"/>
  <Override PartName="/customXml/itemProps38.xml" ContentType="application/vnd.openxmlformats-officedocument.customXmlProperties+xml"/>
  <Override PartName="/customXml/itemProps39.xml" ContentType="application/vnd.openxmlformats-officedocument.customXmlProperties+xml"/>
  <Override PartName="/customXml/itemProps40.xml" ContentType="application/vnd.openxmlformats-officedocument.customXmlProperties+xml"/>
  <Override PartName="/customXml/itemProps41.xml" ContentType="application/vnd.openxmlformats-officedocument.customXmlProperties+xml"/>
  <Override PartName="/customXml/itemProps42.xml" ContentType="application/vnd.openxmlformats-officedocument.customXmlProperties+xml"/>
  <Override PartName="/customXml/itemProps43.xml" ContentType="application/vnd.openxmlformats-officedocument.customXmlProperties+xml"/>
  <Override PartName="/customXml/itemProps44.xml" ContentType="application/vnd.openxmlformats-officedocument.customXmlProperties+xml"/>
  <Override PartName="/customXml/itemProps45.xml" ContentType="application/vnd.openxmlformats-officedocument.customXmlProperties+xml"/>
  <Override PartName="/customXml/itemProps46.xml" ContentType="application/vnd.openxmlformats-officedocument.customXmlProperties+xml"/>
  <Override PartName="/customXml/itemProps47.xml" ContentType="application/vnd.openxmlformats-officedocument.customXmlProperties+xml"/>
  <Override PartName="/customXml/itemProps4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H:\Restricted\ACO Data\Nassau Suffolk PHIP Grant\2021\"/>
    </mc:Choice>
  </mc:AlternateContent>
  <bookViews>
    <workbookView xWindow="-1160" yWindow="570" windowWidth="22770" windowHeight="9680" tabRatio="824" firstSheet="7" activeTab="7"/>
  </bookViews>
  <sheets>
    <sheet name="All Data" sheetId="1" state="hidden" r:id="rId1"/>
    <sheet name="Q1" sheetId="2" state="hidden" r:id="rId2"/>
    <sheet name="Q2" sheetId="3" state="hidden" r:id="rId3"/>
    <sheet name="Q3" sheetId="23" state="hidden" r:id="rId4"/>
    <sheet name="Q4" sheetId="4" state="hidden" r:id="rId5"/>
    <sheet name="Q5" sheetId="6" state="hidden" r:id="rId6"/>
    <sheet name="Q6" sheetId="26" state="hidden" r:id="rId7"/>
    <sheet name="General" sheetId="8" r:id="rId8"/>
    <sheet name="Nassau " sheetId="10" r:id="rId9"/>
    <sheet name="Suffolk " sheetId="11" r:id="rId10"/>
    <sheet name="PT Q1" sheetId="12" r:id="rId11"/>
    <sheet name="PT Q2" sheetId="20" r:id="rId12"/>
    <sheet name="PT Q3" sheetId="13" r:id="rId13"/>
    <sheet name="PT Q4" sheetId="14" r:id="rId14"/>
    <sheet name="PT Q5" sheetId="15" r:id="rId15"/>
    <sheet name="PT Q6" sheetId="27" r:id="rId16"/>
    <sheet name="Nassau Rank" sheetId="17" r:id="rId17"/>
    <sheet name="Suffolk Rank" sheetId="18" r:id="rId18"/>
    <sheet name="For Summary Page" sheetId="28" state="hidden" r:id="rId19"/>
  </sheets>
  <definedNames>
    <definedName name="_xlnm._FilterDatabase" localSheetId="0" hidden="1">'All Data'!$A$2:$CN$482</definedName>
    <definedName name="_xlcn.LinkedTable_Table101" hidden="1">Table10[]</definedName>
    <definedName name="_xlcn.LinkedTable_Table11" hidden="1">Table1[]</definedName>
    <definedName name="_xlcn.LinkedTable_Table21" hidden="1">Table2[]</definedName>
    <definedName name="_xlcn.LinkedTable_Table41" hidden="1">Table4[]</definedName>
    <definedName name="_xlcn.LinkedTable_Table51" hidden="1">Table5[]</definedName>
    <definedName name="_xlcn.LinkedTable_Table71" hidden="1">Table7[]</definedName>
    <definedName name="Slicer_Are_you_Hispanic_or_Latino?">#N/A</definedName>
    <definedName name="Slicer_Are_you_Hispanic_or_Latino?1">#N/A</definedName>
    <definedName name="Slicer_Are_you_Hispanic_or_Latino?2">#N/A</definedName>
    <definedName name="Slicer_Are_you_Hispanic_or_Latino?3">#N/A</definedName>
    <definedName name="Slicer_Are_you_Hispanic_or_Latino?4">#N/A</definedName>
    <definedName name="Slicer_Are_you_Hispanic_or_Latino?5">#N/A</definedName>
    <definedName name="Slicer_County_where_you_live">#N/A</definedName>
    <definedName name="Slicer_County_where_you_live1">#N/A</definedName>
    <definedName name="Slicer_County_where_you_live2">#N/A</definedName>
    <definedName name="Slicer_County_where_you_live3">#N/A</definedName>
    <definedName name="Slicer_County_where_you_live4">#N/A</definedName>
    <definedName name="Slicer_County_where_you_live5">#N/A</definedName>
    <definedName name="Slicer_Do_you_currently_have_health_insurance?">#N/A</definedName>
    <definedName name="Slicer_Do_you_currently_have_health_insurance?1">#N/A</definedName>
    <definedName name="Slicer_Do_you_currently_have_health_insurance?2">#N/A</definedName>
    <definedName name="Slicer_Do_you_currently_have_health_insurance?3">#N/A</definedName>
    <definedName name="Slicer_Do_you_currently_have_health_insurance?4">#N/A</definedName>
    <definedName name="Slicer_Do_you_currently_have_health_insurance?5">#N/A</definedName>
    <definedName name="Slicer_I_identify_as">#N/A</definedName>
    <definedName name="Slicer_I_identify_as1">#N/A</definedName>
    <definedName name="Slicer_I_identify_as2">#N/A</definedName>
    <definedName name="Slicer_I_identify_as3">#N/A</definedName>
    <definedName name="Slicer_I_identify_as4">#N/A</definedName>
    <definedName name="Slicer_I_identify_as5">#N/A</definedName>
    <definedName name="Slicer_What_is_your_annual_household_income_from_all_sources?">#N/A</definedName>
    <definedName name="Slicer_What_is_your_annual_household_income_from_all_sources?1">#N/A</definedName>
    <definedName name="Slicer_What_is_your_annual_household_income_from_all_sources?2">#N/A</definedName>
    <definedName name="Slicer_What_is_your_annual_household_income_from_all_sources?3">#N/A</definedName>
    <definedName name="Slicer_What_is_your_annual_household_income_from_all_sources?4">#N/A</definedName>
    <definedName name="Slicer_What_is_your_annual_household_income_from_all_sources?5">#N/A</definedName>
    <definedName name="Slicer_What_is_your_current_employment_status?">#N/A</definedName>
    <definedName name="Slicer_What_is_your_current_employment_status?1">#N/A</definedName>
    <definedName name="Slicer_What_is_your_current_employment_status?2">#N/A</definedName>
    <definedName name="Slicer_What_is_your_current_employment_status?3">#N/A</definedName>
    <definedName name="Slicer_What_is_your_current_employment_status?4">#N/A</definedName>
    <definedName name="Slicer_What_is_your_current_employment_status?5">#N/A</definedName>
    <definedName name="Slicer_What_is_your_highest_level_of_education?">#N/A</definedName>
    <definedName name="Slicer_What_is_your_highest_level_of_education?1">#N/A</definedName>
    <definedName name="Slicer_What_is_your_highest_level_of_education?2">#N/A</definedName>
    <definedName name="Slicer_What_is_your_highest_level_of_education?3">#N/A</definedName>
    <definedName name="Slicer_What_is_your_highest_level_of_education?4">#N/A</definedName>
    <definedName name="Slicer_What_is_your_highest_level_of_education?5">#N/A</definedName>
    <definedName name="Slicer_What_race_do_you_consider_yourself?">#N/A</definedName>
    <definedName name="Slicer_What_race_do_you_consider_yourself?1">#N/A</definedName>
    <definedName name="Slicer_What_race_do_you_consider_yourself?2">#N/A</definedName>
    <definedName name="Slicer_What_race_do_you_consider_yourself?3">#N/A</definedName>
    <definedName name="Slicer_What_race_do_you_consider_yourself?4">#N/A</definedName>
    <definedName name="Slicer_What_race_do_you_consider_yourself?5">#N/A</definedName>
  </definedNames>
  <calcPr calcId="152511"/>
  <pivotCaches>
    <pivotCache cacheId="202" r:id="rId20"/>
    <pivotCache cacheId="206" r:id="rId21"/>
    <pivotCache cacheId="210" r:id="rId22"/>
    <pivotCache cacheId="214" r:id="rId23"/>
    <pivotCache cacheId="218" r:id="rId24"/>
    <pivotCache cacheId="236" r:id="rId25"/>
  </pivotCaches>
  <extLst>
    <ext xmlns:x14="http://schemas.microsoft.com/office/spreadsheetml/2009/9/main" uri="{876F7934-8845-4945-9796-88D515C7AA90}">
      <x14:pivotCaches>
        <pivotCache cacheId="197" r:id="rId26"/>
        <pivotCache cacheId="201" r:id="rId27"/>
        <pivotCache cacheId="205" r:id="rId28"/>
        <pivotCache cacheId="209" r:id="rId29"/>
        <pivotCache cacheId="213" r:id="rId30"/>
        <pivotCache cacheId="217" r:id="rId31"/>
      </x14:pivotCaches>
    </ext>
    <ext xmlns:x14="http://schemas.microsoft.com/office/spreadsheetml/2009/9/main" uri="{BBE1A952-AA13-448e-AADC-164F8A28A991}">
      <x14:slicerCaches>
        <x14:slicerCache r:id="rId32"/>
        <x14:slicerCache r:id="rId33"/>
        <x14:slicerCache r:id="rId34"/>
        <x14:slicerCache r:id="rId35"/>
        <x14:slicerCache r:id="rId36"/>
        <x14:slicerCache r:id="rId37"/>
        <x14:slicerCache r:id="rId38"/>
        <x14:slicerCache r:id="rId39"/>
        <x14:slicerCache r:id="rId40"/>
        <x14:slicerCache r:id="rId41"/>
        <x14:slicerCache r:id="rId42"/>
        <x14:slicerCache r:id="rId43"/>
        <x14:slicerCache r:id="rId44"/>
        <x14:slicerCache r:id="rId45"/>
        <x14:slicerCache r:id="rId46"/>
        <x14:slicerCache r:id="rId47"/>
        <x14:slicerCache r:id="rId48"/>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 r:id="rId61"/>
        <x14:slicerCache r:id="rId62"/>
        <x14:slicerCache r:id="rId63"/>
        <x14:slicerCache r:id="rId64"/>
        <x14:slicerCache r:id="rId65"/>
        <x14:slicerCache r:id="rId66"/>
        <x14:slicerCache r:id="rId67"/>
        <x14:slicerCache r:id="rId68"/>
        <x14:slicerCache r:id="rId69"/>
        <x14:slicerCache r:id="rId70"/>
        <x14:slicerCache r:id="rId71"/>
        <x14:slicerCache r:id="rId72"/>
        <x14:slicerCache r:id="rId73"/>
        <x14:slicerCache r:id="rId74"/>
        <x14:slicerCache r:id="rId75"/>
        <x14:slicerCache r:id="rId76"/>
        <x14:slicerCache r:id="rId77"/>
        <x14:slicerCache r:id="rId78"/>
        <x14:slicerCache r:id="rId79"/>
      </x14:slicerCaches>
    </ext>
    <ext xmlns:x14="http://schemas.microsoft.com/office/spreadsheetml/2009/9/main" uri="{79F54976-1DA5-4618-B147-4CDE4B953A38}">
      <x14:workbookPr/>
    </ext>
    <ext xmlns:x15="http://schemas.microsoft.com/office/spreadsheetml/2010/11/main" uri="{FCE2AD5D-F65C-4FA6-A056-5C36A1767C68}">
      <x15:dataModel>
        <x15:modelTables>
          <x15:modelTable id="Table7-c8f23314-d5ec-41e0-a324-6f60177d2bce" name="PT Q3" connection="LinkedTable_Table7"/>
          <x15:modelTable id="Table5-d0c9afc6-c098-4034-82a6-995fb82f1bda" name="PT Q6" connection="LinkedTable_Table5"/>
          <x15:modelTable id="Table4-bb45c785-5ec7-4ac8-a0cf-ba95a9553830" name="PT Q4" connection="LinkedTable_Table4"/>
          <x15:modelTable id="Table2-adfa4a98-90b2-4a76-b132-4fb2e359caa5" name="PT Q2" connection="LinkedTable_Table2"/>
          <x15:modelTable id="Table10-00af910e-a6e6-4d82-8d25-288efa9e3d02" name="PT Q5" connection="LinkedTable_Table10"/>
          <x15:modelTable id="Table1-d9022578-b209-4904-bdde-19fabee9b97e" name="PT Q1" connection="LinkedTable_Table1"/>
        </x15:modelTables>
      </x15:dataModel>
    </ext>
  </extLst>
</workbook>
</file>

<file path=xl/calcChain.xml><?xml version="1.0" encoding="utf-8"?>
<calcChain xmlns="http://schemas.openxmlformats.org/spreadsheetml/2006/main">
  <c r="AP5" i="2" l="1"/>
  <c r="AP2" i="3"/>
  <c r="AP3" i="3"/>
  <c r="AP4" i="3"/>
  <c r="AP5" i="3"/>
  <c r="AP6" i="3"/>
  <c r="AP7" i="3"/>
  <c r="AP8" i="3"/>
  <c r="AP9" i="3"/>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L2" i="2"/>
  <c r="AL3" i="2"/>
  <c r="AL4" i="2"/>
  <c r="AL5" i="2"/>
  <c r="AL6" i="2"/>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L101" i="2"/>
  <c r="AL102" i="2"/>
  <c r="AL103" i="2"/>
  <c r="AL104" i="2"/>
  <c r="AL105" i="2"/>
  <c r="AL106" i="2"/>
  <c r="AL107" i="2"/>
  <c r="AL108" i="2"/>
  <c r="AL109" i="2"/>
  <c r="AL110" i="2"/>
  <c r="AL111" i="2"/>
  <c r="AL112" i="2"/>
  <c r="AL113" i="2"/>
  <c r="AL114" i="2"/>
  <c r="AL115" i="2"/>
  <c r="AL116" i="2"/>
  <c r="AL117" i="2"/>
  <c r="AL118" i="2"/>
  <c r="AL119" i="2"/>
  <c r="AL120" i="2"/>
  <c r="AL121" i="2"/>
  <c r="AL122" i="2"/>
  <c r="AL123" i="2"/>
  <c r="AL124" i="2"/>
  <c r="AL125" i="2"/>
  <c r="AL126" i="2"/>
  <c r="AL127" i="2"/>
  <c r="AL128" i="2"/>
  <c r="AL129" i="2"/>
  <c r="AL130" i="2"/>
  <c r="AL131" i="2"/>
  <c r="AL132" i="2"/>
  <c r="AL133" i="2"/>
  <c r="AL134" i="2"/>
  <c r="AL135" i="2"/>
  <c r="AL136" i="2"/>
  <c r="AL137" i="2"/>
  <c r="AL138" i="2"/>
  <c r="AL139" i="2"/>
  <c r="AL140" i="2"/>
  <c r="AL141" i="2"/>
  <c r="AL142" i="2"/>
  <c r="AL143" i="2"/>
  <c r="AL144" i="2"/>
  <c r="AL145" i="2"/>
  <c r="AL146" i="2"/>
  <c r="AL147" i="2"/>
  <c r="AL148" i="2"/>
  <c r="AL149" i="2"/>
  <c r="AL150" i="2"/>
  <c r="AL151" i="2"/>
  <c r="AL152" i="2"/>
  <c r="AL153" i="2"/>
  <c r="AL154" i="2"/>
  <c r="AL155" i="2"/>
  <c r="AL156" i="2"/>
  <c r="AL157" i="2"/>
  <c r="AL158" i="2"/>
  <c r="AL159" i="2"/>
  <c r="AL160" i="2"/>
  <c r="AL161" i="2"/>
  <c r="AL162" i="2"/>
  <c r="AL163" i="2"/>
  <c r="AL164" i="2"/>
  <c r="AL165" i="2"/>
  <c r="AL166" i="2"/>
  <c r="AL167" i="2"/>
  <c r="AL168" i="2"/>
  <c r="AL169" i="2"/>
  <c r="AL170" i="2"/>
  <c r="AL171" i="2"/>
  <c r="AL172" i="2"/>
  <c r="AL173" i="2"/>
  <c r="AL174" i="2"/>
  <c r="AL175" i="2"/>
  <c r="AL176" i="2"/>
  <c r="AL177" i="2"/>
  <c r="AL178" i="2"/>
  <c r="AL179" i="2"/>
  <c r="AL180" i="2"/>
  <c r="AL181" i="2"/>
  <c r="AL182" i="2"/>
  <c r="AL183" i="2"/>
  <c r="AL184" i="2"/>
  <c r="AL185" i="2"/>
  <c r="AL186" i="2"/>
  <c r="AL187" i="2"/>
  <c r="AL188" i="2"/>
  <c r="AL189" i="2"/>
  <c r="AL190" i="2"/>
  <c r="AL191" i="2"/>
  <c r="AL192" i="2"/>
  <c r="AL193" i="2"/>
  <c r="AL194" i="2"/>
  <c r="AL195" i="2"/>
  <c r="AL196" i="2"/>
  <c r="AL197" i="2"/>
  <c r="AL198" i="2"/>
  <c r="AL199" i="2"/>
  <c r="AL200" i="2"/>
  <c r="AL201" i="2"/>
  <c r="AL202" i="2"/>
  <c r="AL203" i="2"/>
  <c r="AL204" i="2"/>
  <c r="AL205" i="2"/>
  <c r="AL206" i="2"/>
  <c r="AL207" i="2"/>
  <c r="AL208" i="2"/>
  <c r="AL209" i="2"/>
  <c r="AL210" i="2"/>
  <c r="AL211" i="2"/>
  <c r="AL212" i="2"/>
  <c r="AL213" i="2"/>
  <c r="AL214" i="2"/>
  <c r="AL215" i="2"/>
  <c r="AL216" i="2"/>
  <c r="AL217" i="2"/>
  <c r="AL218" i="2"/>
  <c r="AL219" i="2"/>
  <c r="AL220" i="2"/>
  <c r="AL221" i="2"/>
  <c r="AL222" i="2"/>
  <c r="AL223" i="2"/>
  <c r="AL224" i="2"/>
  <c r="AL225" i="2"/>
  <c r="AL226" i="2"/>
  <c r="AL227" i="2"/>
  <c r="AL228" i="2"/>
  <c r="AL229" i="2"/>
  <c r="AL230" i="2"/>
  <c r="AL231" i="2"/>
  <c r="AL232" i="2"/>
  <c r="AL233" i="2"/>
  <c r="AL234" i="2"/>
  <c r="AL235" i="2"/>
  <c r="AL236" i="2"/>
  <c r="AL237" i="2"/>
  <c r="AL238" i="2"/>
  <c r="AL239" i="2"/>
  <c r="AL240" i="2"/>
  <c r="AL241" i="2"/>
  <c r="AL242" i="2"/>
  <c r="AL243" i="2"/>
  <c r="AL244" i="2"/>
  <c r="AL245" i="2"/>
  <c r="AL246" i="2"/>
  <c r="AL247" i="2"/>
  <c r="AL248" i="2"/>
  <c r="AL249" i="2"/>
  <c r="AL250" i="2"/>
  <c r="AL251" i="2"/>
  <c r="AL252" i="2"/>
  <c r="AL253" i="2"/>
  <c r="AL254" i="2"/>
  <c r="AL255" i="2"/>
  <c r="AL256" i="2"/>
  <c r="AL257" i="2"/>
  <c r="AL258" i="2"/>
  <c r="AL259" i="2"/>
  <c r="AL260" i="2"/>
  <c r="AL261" i="2"/>
  <c r="AL262" i="2"/>
  <c r="AL263" i="2"/>
  <c r="AL264" i="2"/>
  <c r="AL265" i="2"/>
  <c r="AL266" i="2"/>
  <c r="AL267" i="2"/>
  <c r="AL268" i="2"/>
  <c r="AL269" i="2"/>
  <c r="AL270" i="2"/>
  <c r="AL271" i="2"/>
  <c r="AL272" i="2"/>
  <c r="AL273" i="2"/>
  <c r="AL274" i="2"/>
  <c r="AL275" i="2"/>
  <c r="AL276" i="2"/>
  <c r="AL277" i="2"/>
  <c r="AL278" i="2"/>
  <c r="AL279" i="2"/>
  <c r="AL280" i="2"/>
  <c r="AL281" i="2"/>
  <c r="AL282" i="2"/>
  <c r="AL283" i="2"/>
  <c r="AL284" i="2"/>
  <c r="AL285" i="2"/>
  <c r="AL286" i="2"/>
  <c r="AL287" i="2"/>
  <c r="AL288" i="2"/>
  <c r="AL289" i="2"/>
  <c r="AL290" i="2"/>
  <c r="AL291" i="2"/>
  <c r="AL292" i="2"/>
  <c r="AL293" i="2"/>
  <c r="AL294" i="2"/>
  <c r="AL295" i="2"/>
  <c r="AL296" i="2"/>
  <c r="AL297" i="2"/>
  <c r="AL298" i="2"/>
  <c r="AL299" i="2"/>
  <c r="AL300" i="2"/>
  <c r="AL301" i="2"/>
  <c r="AL302" i="2"/>
  <c r="AL303" i="2"/>
  <c r="AL304" i="2"/>
  <c r="AL305" i="2"/>
  <c r="AL306" i="2"/>
  <c r="AL307" i="2"/>
  <c r="AL308" i="2"/>
  <c r="AL309" i="2"/>
  <c r="AL310" i="2"/>
  <c r="AL311" i="2"/>
  <c r="AL312" i="2"/>
  <c r="AL313" i="2"/>
  <c r="AL314" i="2"/>
  <c r="AL315" i="2"/>
  <c r="AL316" i="2"/>
  <c r="AL317" i="2"/>
  <c r="AL318" i="2"/>
  <c r="AL319" i="2"/>
  <c r="AL320" i="2"/>
  <c r="AL321" i="2"/>
  <c r="AL322" i="2"/>
  <c r="AL323" i="2"/>
  <c r="AL324" i="2"/>
  <c r="AL325" i="2"/>
  <c r="AL326" i="2"/>
  <c r="AL327" i="2"/>
  <c r="AL328" i="2"/>
  <c r="AL329" i="2"/>
  <c r="AL330" i="2"/>
  <c r="AL331" i="2"/>
  <c r="AL332" i="2"/>
  <c r="AL333" i="2"/>
  <c r="AL334" i="2"/>
  <c r="AL335" i="2"/>
  <c r="AL336" i="2"/>
  <c r="AL337" i="2"/>
  <c r="AL338" i="2"/>
  <c r="AL339" i="2"/>
  <c r="AL340" i="2"/>
  <c r="AL341" i="2"/>
  <c r="AL342" i="2"/>
  <c r="AL343" i="2"/>
  <c r="AL344" i="2"/>
  <c r="AL345" i="2"/>
  <c r="AL346" i="2"/>
  <c r="AL347" i="2"/>
  <c r="AL348" i="2"/>
  <c r="AL349" i="2"/>
  <c r="AL350" i="2"/>
  <c r="AL351" i="2"/>
  <c r="AL352" i="2"/>
  <c r="AL353" i="2"/>
  <c r="AL354" i="2"/>
  <c r="AL355" i="2"/>
  <c r="AL356" i="2"/>
  <c r="AL357" i="2"/>
  <c r="AL358" i="2"/>
  <c r="AL359" i="2"/>
  <c r="AL360" i="2"/>
  <c r="AL361" i="2"/>
  <c r="AL362" i="2"/>
  <c r="AL363" i="2"/>
  <c r="AL364" i="2"/>
  <c r="AL365" i="2"/>
  <c r="AL366" i="2"/>
  <c r="AL367" i="2"/>
  <c r="AL368" i="2"/>
  <c r="AL369" i="2"/>
  <c r="AL370" i="2"/>
  <c r="AL371" i="2"/>
  <c r="AL372" i="2"/>
  <c r="AL373" i="2"/>
  <c r="AL374" i="2"/>
  <c r="AL375" i="2"/>
  <c r="AL376" i="2"/>
  <c r="AL377" i="2"/>
  <c r="AL378" i="2"/>
  <c r="AL379" i="2"/>
  <c r="AL380" i="2"/>
  <c r="AL381" i="2"/>
  <c r="AL382" i="2"/>
  <c r="AL383" i="2"/>
  <c r="AL384" i="2"/>
  <c r="AL385" i="2"/>
  <c r="AL386" i="2"/>
  <c r="AL387" i="2"/>
  <c r="AL388" i="2"/>
  <c r="AL389" i="2"/>
  <c r="AL390" i="2"/>
  <c r="AL391" i="2"/>
  <c r="AL392" i="2"/>
  <c r="AL393" i="2"/>
  <c r="AL394" i="2"/>
  <c r="AL395" i="2"/>
  <c r="AL396" i="2"/>
  <c r="AL397" i="2"/>
  <c r="AL398" i="2"/>
  <c r="AL399" i="2"/>
  <c r="AL400" i="2"/>
  <c r="AL401" i="2"/>
  <c r="AL402" i="2"/>
  <c r="AL403" i="2"/>
  <c r="AL404" i="2"/>
  <c r="AL405" i="2"/>
  <c r="AL406" i="2"/>
  <c r="AL407" i="2"/>
  <c r="AL408" i="2"/>
  <c r="AL409" i="2"/>
  <c r="AL410" i="2"/>
  <c r="AL411" i="2"/>
  <c r="AL412" i="2"/>
  <c r="AL413" i="2"/>
  <c r="AL414" i="2"/>
  <c r="AL415" i="2"/>
  <c r="AL416" i="2"/>
  <c r="AL417" i="2"/>
  <c r="AL418" i="2"/>
  <c r="AL419" i="2"/>
  <c r="AL420" i="2"/>
  <c r="AL421" i="2"/>
  <c r="AL422" i="2"/>
  <c r="AL423" i="2"/>
  <c r="AL424" i="2"/>
  <c r="AL425" i="2"/>
  <c r="AL426" i="2"/>
  <c r="AL427" i="2"/>
  <c r="AL428" i="2"/>
  <c r="AL429" i="2"/>
  <c r="AL430" i="2"/>
  <c r="AL431" i="2"/>
  <c r="AL432" i="2"/>
  <c r="AL433" i="2"/>
  <c r="AL434" i="2"/>
  <c r="AL435" i="2"/>
  <c r="AL436" i="2"/>
  <c r="AL437" i="2"/>
  <c r="AL438" i="2"/>
  <c r="AL439" i="2"/>
  <c r="AL440" i="2"/>
  <c r="AL441" i="2"/>
  <c r="AL442" i="2"/>
  <c r="AL443" i="2"/>
  <c r="AL444" i="2"/>
  <c r="AL445" i="2"/>
  <c r="AL446" i="2"/>
  <c r="AL447" i="2"/>
  <c r="AL448" i="2"/>
  <c r="AL449" i="2"/>
  <c r="AL450" i="2"/>
  <c r="AL451" i="2"/>
  <c r="AL452" i="2"/>
  <c r="AL453" i="2"/>
  <c r="AL454" i="2"/>
  <c r="AL455" i="2"/>
  <c r="AL456" i="2"/>
  <c r="AL457" i="2"/>
  <c r="AL458" i="2"/>
  <c r="AL459" i="2"/>
  <c r="AL460" i="2"/>
  <c r="AL461" i="2"/>
  <c r="AL462" i="2"/>
  <c r="AL463" i="2"/>
  <c r="AL464" i="2"/>
  <c r="AL465" i="2"/>
  <c r="AL466" i="2"/>
  <c r="AL467" i="2"/>
  <c r="AL468" i="2"/>
  <c r="AL469" i="2"/>
  <c r="AL470" i="2"/>
  <c r="AL471" i="2"/>
  <c r="AL472" i="2"/>
  <c r="AL473" i="2"/>
  <c r="AL474" i="2"/>
  <c r="AL475" i="2"/>
  <c r="AL476" i="2"/>
  <c r="AL477" i="2"/>
  <c r="AL478" i="2"/>
  <c r="AL479" i="2"/>
  <c r="AL480" i="2"/>
  <c r="AL481" i="2"/>
  <c r="P2" i="26"/>
  <c r="P3" i="26"/>
  <c r="P4" i="26"/>
  <c r="P5" i="26"/>
  <c r="P6" i="26"/>
  <c r="P7" i="26"/>
  <c r="P8" i="26"/>
  <c r="P9" i="26"/>
  <c r="P10" i="26"/>
  <c r="P11" i="26"/>
  <c r="P12" i="26"/>
  <c r="P13" i="26"/>
  <c r="P14" i="26"/>
  <c r="P15" i="26"/>
  <c r="P16" i="26"/>
  <c r="P17" i="26"/>
  <c r="P18" i="26"/>
  <c r="P19" i="26"/>
  <c r="P20" i="26"/>
  <c r="P21" i="26"/>
  <c r="P22" i="26"/>
  <c r="P23" i="26"/>
  <c r="P24" i="26"/>
  <c r="P25" i="26"/>
  <c r="P26" i="26"/>
  <c r="P27" i="26"/>
  <c r="P28" i="26"/>
  <c r="P29" i="26"/>
  <c r="P30" i="26"/>
  <c r="P31" i="26"/>
  <c r="P32" i="26"/>
  <c r="P33" i="26"/>
  <c r="P34" i="26"/>
  <c r="P35" i="26"/>
  <c r="P36" i="26"/>
  <c r="P37" i="26"/>
  <c r="P38" i="26"/>
  <c r="P39" i="26"/>
  <c r="P40" i="26"/>
  <c r="P41" i="26"/>
  <c r="P42" i="26"/>
  <c r="P43" i="26"/>
  <c r="P44" i="26"/>
  <c r="P45" i="26"/>
  <c r="P46" i="26"/>
  <c r="P47" i="26"/>
  <c r="P48" i="26"/>
  <c r="P49" i="26"/>
  <c r="P50" i="26"/>
  <c r="P51" i="26"/>
  <c r="P52" i="26"/>
  <c r="P53" i="26"/>
  <c r="P54" i="26"/>
  <c r="P55" i="26"/>
  <c r="P56" i="26"/>
  <c r="P57" i="26"/>
  <c r="P58" i="26"/>
  <c r="P59" i="26"/>
  <c r="P60" i="26"/>
  <c r="P61" i="26"/>
  <c r="P62" i="26"/>
  <c r="P63" i="26"/>
  <c r="P64" i="26"/>
  <c r="P65" i="26"/>
  <c r="P66" i="26"/>
  <c r="P67" i="26"/>
  <c r="P68" i="26"/>
  <c r="P69" i="26"/>
  <c r="P70" i="26"/>
  <c r="P71" i="26"/>
  <c r="P72" i="26"/>
  <c r="P73" i="26"/>
  <c r="P74" i="26"/>
  <c r="P75" i="26"/>
  <c r="P76" i="26"/>
  <c r="P77" i="26"/>
  <c r="P78" i="26"/>
  <c r="P79" i="26"/>
  <c r="P80" i="26"/>
  <c r="P81" i="26"/>
  <c r="P82" i="26"/>
  <c r="P83" i="26"/>
  <c r="P84" i="26"/>
  <c r="P85" i="26"/>
  <c r="P86" i="26"/>
  <c r="P87" i="26"/>
  <c r="P88" i="26"/>
  <c r="P89" i="26"/>
  <c r="P90" i="26"/>
  <c r="P91" i="26"/>
  <c r="P92" i="26"/>
  <c r="P93" i="26"/>
  <c r="P94" i="26"/>
  <c r="P95" i="26"/>
  <c r="P96" i="26"/>
  <c r="P97" i="26"/>
  <c r="P98" i="26"/>
  <c r="P99" i="26"/>
  <c r="P100" i="26"/>
  <c r="P101" i="26"/>
  <c r="P102" i="26"/>
  <c r="P103" i="26"/>
  <c r="P104" i="26"/>
  <c r="P105" i="26"/>
  <c r="P106" i="26"/>
  <c r="P107" i="26"/>
  <c r="P108" i="26"/>
  <c r="P109" i="26"/>
  <c r="P110" i="26"/>
  <c r="P111" i="26"/>
  <c r="P112" i="26"/>
  <c r="P113" i="26"/>
  <c r="P114" i="26"/>
  <c r="P115" i="26"/>
  <c r="P116" i="26"/>
  <c r="P117" i="26"/>
  <c r="P118" i="26"/>
  <c r="P119" i="26"/>
  <c r="P120" i="26"/>
  <c r="P121" i="26"/>
  <c r="P122" i="26"/>
  <c r="P123" i="26"/>
  <c r="P124" i="26"/>
  <c r="P125" i="26"/>
  <c r="P126" i="26"/>
  <c r="P127" i="26"/>
  <c r="P128" i="26"/>
  <c r="P129" i="26"/>
  <c r="P130" i="26"/>
  <c r="P131" i="26"/>
  <c r="P132" i="26"/>
  <c r="P133" i="26"/>
  <c r="P134" i="26"/>
  <c r="P135" i="26"/>
  <c r="P136" i="26"/>
  <c r="P137" i="26"/>
  <c r="P138" i="26"/>
  <c r="P139" i="26"/>
  <c r="P140" i="26"/>
  <c r="P141" i="26"/>
  <c r="P142" i="26"/>
  <c r="P143" i="26"/>
  <c r="P144" i="26"/>
  <c r="P145" i="26"/>
  <c r="P146" i="26"/>
  <c r="P147" i="26"/>
  <c r="P148" i="26"/>
  <c r="P149" i="26"/>
  <c r="P150" i="26"/>
  <c r="P151" i="26"/>
  <c r="P152" i="26"/>
  <c r="P153" i="26"/>
  <c r="P154" i="26"/>
  <c r="P155" i="26"/>
  <c r="P156" i="26"/>
  <c r="P157" i="26"/>
  <c r="P158" i="26"/>
  <c r="P159" i="26"/>
  <c r="P160" i="26"/>
  <c r="P161" i="26"/>
  <c r="P162" i="26"/>
  <c r="P163" i="26"/>
  <c r="P164" i="26"/>
  <c r="P165" i="26"/>
  <c r="P166" i="26"/>
  <c r="P167" i="26"/>
  <c r="P168" i="26"/>
  <c r="P169" i="26"/>
  <c r="P170" i="26"/>
  <c r="P171" i="26"/>
  <c r="P172" i="26"/>
  <c r="P173" i="26"/>
  <c r="P174" i="26"/>
  <c r="P175" i="26"/>
  <c r="P176" i="26"/>
  <c r="P177" i="26"/>
  <c r="P178" i="26"/>
  <c r="P179" i="26"/>
  <c r="P180" i="26"/>
  <c r="P181" i="26"/>
  <c r="P182" i="26"/>
  <c r="P183" i="26"/>
  <c r="P184" i="26"/>
  <c r="P185" i="26"/>
  <c r="P186" i="26"/>
  <c r="P187" i="26"/>
  <c r="P188" i="26"/>
  <c r="P189" i="26"/>
  <c r="P190" i="26"/>
  <c r="P191" i="26"/>
  <c r="P192" i="26"/>
  <c r="P193" i="26"/>
  <c r="P194" i="26"/>
  <c r="P195" i="26"/>
  <c r="P196" i="26"/>
  <c r="P197" i="26"/>
  <c r="P198" i="26"/>
  <c r="P199" i="26"/>
  <c r="P200" i="26"/>
  <c r="P201" i="26"/>
  <c r="P202" i="26"/>
  <c r="P203" i="26"/>
  <c r="P204" i="26"/>
  <c r="P205" i="26"/>
  <c r="P206" i="26"/>
  <c r="P207" i="26"/>
  <c r="P208" i="26"/>
  <c r="P209" i="26"/>
  <c r="P210" i="26"/>
  <c r="P211" i="26"/>
  <c r="P212" i="26"/>
  <c r="P213" i="26"/>
  <c r="P214" i="26"/>
  <c r="P215" i="26"/>
  <c r="P216" i="26"/>
  <c r="P217" i="26"/>
  <c r="P218" i="26"/>
  <c r="P219" i="26"/>
  <c r="P220" i="26"/>
  <c r="P221" i="26"/>
  <c r="P222" i="26"/>
  <c r="P223" i="26"/>
  <c r="P224" i="26"/>
  <c r="P225" i="26"/>
  <c r="P226" i="26"/>
  <c r="P227" i="26"/>
  <c r="P228" i="26"/>
  <c r="P229" i="26"/>
  <c r="P230" i="26"/>
  <c r="P231" i="26"/>
  <c r="P232" i="26"/>
  <c r="P233" i="26"/>
  <c r="P234" i="26"/>
  <c r="P235" i="26"/>
  <c r="P236" i="26"/>
  <c r="P237" i="26"/>
  <c r="P238" i="26"/>
  <c r="P239" i="26"/>
  <c r="P240" i="26"/>
  <c r="P241" i="26"/>
  <c r="P242" i="26"/>
  <c r="P243" i="26"/>
  <c r="P244" i="26"/>
  <c r="P245" i="26"/>
  <c r="P246" i="26"/>
  <c r="P247" i="26"/>
  <c r="P248" i="26"/>
  <c r="P249" i="26"/>
  <c r="P250" i="26"/>
  <c r="P251" i="26"/>
  <c r="P252" i="26"/>
  <c r="P253" i="26"/>
  <c r="P254" i="26"/>
  <c r="P255" i="26"/>
  <c r="P256" i="26"/>
  <c r="P257" i="26"/>
  <c r="P258" i="26"/>
  <c r="P259" i="26"/>
  <c r="P260" i="26"/>
  <c r="P261" i="26"/>
  <c r="P262" i="26"/>
  <c r="P263" i="26"/>
  <c r="P264" i="26"/>
  <c r="P265" i="26"/>
  <c r="P266" i="26"/>
  <c r="P267" i="26"/>
  <c r="P268" i="26"/>
  <c r="P269" i="26"/>
  <c r="P270" i="26"/>
  <c r="P271" i="26"/>
  <c r="P272" i="26"/>
  <c r="P273" i="26"/>
  <c r="P274" i="26"/>
  <c r="P275" i="26"/>
  <c r="P276" i="26"/>
  <c r="P277" i="26"/>
  <c r="P278" i="26"/>
  <c r="P279" i="26"/>
  <c r="P280" i="26"/>
  <c r="P281" i="26"/>
  <c r="P282" i="26"/>
  <c r="P283" i="26"/>
  <c r="P284" i="26"/>
  <c r="P285" i="26"/>
  <c r="P286" i="26"/>
  <c r="P287" i="26"/>
  <c r="P288" i="26"/>
  <c r="P289" i="26"/>
  <c r="P290" i="26"/>
  <c r="P291" i="26"/>
  <c r="P292" i="26"/>
  <c r="P293" i="26"/>
  <c r="P294" i="26"/>
  <c r="P295" i="26"/>
  <c r="P296" i="26"/>
  <c r="P297" i="26"/>
  <c r="P298" i="26"/>
  <c r="P299" i="26"/>
  <c r="P300" i="26"/>
  <c r="P301" i="26"/>
  <c r="P302" i="26"/>
  <c r="P303" i="26"/>
  <c r="P304" i="26"/>
  <c r="P305" i="26"/>
  <c r="P306" i="26"/>
  <c r="P307" i="26"/>
  <c r="P308" i="26"/>
  <c r="P309" i="26"/>
  <c r="P310" i="26"/>
  <c r="P311" i="26"/>
  <c r="P312" i="26"/>
  <c r="P313" i="26"/>
  <c r="P314" i="26"/>
  <c r="P315" i="26"/>
  <c r="P316" i="26"/>
  <c r="P317" i="26"/>
  <c r="P318" i="26"/>
  <c r="P319" i="26"/>
  <c r="P320" i="26"/>
  <c r="P321" i="26"/>
  <c r="P322" i="26"/>
  <c r="P323" i="26"/>
  <c r="P324" i="26"/>
  <c r="P325" i="26"/>
  <c r="P326" i="26"/>
  <c r="P327" i="26"/>
  <c r="P328" i="26"/>
  <c r="P329" i="26"/>
  <c r="P330" i="26"/>
  <c r="P331" i="26"/>
  <c r="P332" i="26"/>
  <c r="P333" i="26"/>
  <c r="P334" i="26"/>
  <c r="P335" i="26"/>
  <c r="P336" i="26"/>
  <c r="P337" i="26"/>
  <c r="P338" i="26"/>
  <c r="P339" i="26"/>
  <c r="P340" i="26"/>
  <c r="P341" i="26"/>
  <c r="P342" i="26"/>
  <c r="P343" i="26"/>
  <c r="P344" i="26"/>
  <c r="P345" i="26"/>
  <c r="P346" i="26"/>
  <c r="P347" i="26"/>
  <c r="P348" i="26"/>
  <c r="P349" i="26"/>
  <c r="P350" i="26"/>
  <c r="P351" i="26"/>
  <c r="P352" i="26"/>
  <c r="P353" i="26"/>
  <c r="P354" i="26"/>
  <c r="P355" i="26"/>
  <c r="P356" i="26"/>
  <c r="P357" i="26"/>
  <c r="P358" i="26"/>
  <c r="P359" i="26"/>
  <c r="P360" i="26"/>
  <c r="P361" i="26"/>
  <c r="P362" i="26"/>
  <c r="P363" i="26"/>
  <c r="P364" i="26"/>
  <c r="P365" i="26"/>
  <c r="P366" i="26"/>
  <c r="P367" i="26"/>
  <c r="P368" i="26"/>
  <c r="P369" i="26"/>
  <c r="P370" i="26"/>
  <c r="P371" i="26"/>
  <c r="P372" i="26"/>
  <c r="P373" i="26"/>
  <c r="P374" i="26"/>
  <c r="P375" i="26"/>
  <c r="P376" i="26"/>
  <c r="P377" i="26"/>
  <c r="P378" i="26"/>
  <c r="P379" i="26"/>
  <c r="P380" i="26"/>
  <c r="P381" i="26"/>
  <c r="P382" i="26"/>
  <c r="P383" i="26"/>
  <c r="P384" i="26"/>
  <c r="P385" i="26"/>
  <c r="P386" i="26"/>
  <c r="P387" i="26"/>
  <c r="P388" i="26"/>
  <c r="P389" i="26"/>
  <c r="P390" i="26"/>
  <c r="P391" i="26"/>
  <c r="P392" i="26"/>
  <c r="P393" i="26"/>
  <c r="P394" i="26"/>
  <c r="P395" i="26"/>
  <c r="P396" i="26"/>
  <c r="P397" i="26"/>
  <c r="P398" i="26"/>
  <c r="P399" i="26"/>
  <c r="P400" i="26"/>
  <c r="P401" i="26"/>
  <c r="P402" i="26"/>
  <c r="P403" i="26"/>
  <c r="P404" i="26"/>
  <c r="P405" i="26"/>
  <c r="P406" i="26"/>
  <c r="P407" i="26"/>
  <c r="P408" i="26"/>
  <c r="P409" i="26"/>
  <c r="P410" i="26"/>
  <c r="P411" i="26"/>
  <c r="P412" i="26"/>
  <c r="P413" i="26"/>
  <c r="P414" i="26"/>
  <c r="P415" i="26"/>
  <c r="P416" i="26"/>
  <c r="P417" i="26"/>
  <c r="P418" i="26"/>
  <c r="P419" i="26"/>
  <c r="P420" i="26"/>
  <c r="P421" i="26"/>
  <c r="P422" i="26"/>
  <c r="P423" i="26"/>
  <c r="P424" i="26"/>
  <c r="P425" i="26"/>
  <c r="P426" i="26"/>
  <c r="P427" i="26"/>
  <c r="P428" i="26"/>
  <c r="P429" i="26"/>
  <c r="P430" i="26"/>
  <c r="P431" i="26"/>
  <c r="P432" i="26"/>
  <c r="P433" i="26"/>
  <c r="P434" i="26"/>
  <c r="P435" i="26"/>
  <c r="P436" i="26"/>
  <c r="P437" i="26"/>
  <c r="P438" i="26"/>
  <c r="P439" i="26"/>
  <c r="P440" i="26"/>
  <c r="P441" i="26"/>
  <c r="P442" i="26"/>
  <c r="P443" i="26"/>
  <c r="P444" i="26"/>
  <c r="P445" i="26"/>
  <c r="P446" i="26"/>
  <c r="P447" i="26"/>
  <c r="P448" i="26"/>
  <c r="P449" i="26"/>
  <c r="P450" i="26"/>
  <c r="P451" i="26"/>
  <c r="P452" i="26"/>
  <c r="P453" i="26"/>
  <c r="P454" i="26"/>
  <c r="P455" i="26"/>
  <c r="P456" i="26"/>
  <c r="P457" i="26"/>
  <c r="P458" i="26"/>
  <c r="P459" i="26"/>
  <c r="P460" i="26"/>
  <c r="P461" i="26"/>
  <c r="P462" i="26"/>
  <c r="P463" i="26"/>
  <c r="P464" i="26"/>
  <c r="P465" i="26"/>
  <c r="P466" i="26"/>
  <c r="P467" i="26"/>
  <c r="P468" i="26"/>
  <c r="P469" i="26"/>
  <c r="P470" i="26"/>
  <c r="P471" i="26"/>
  <c r="P472" i="26"/>
  <c r="P473" i="26"/>
  <c r="P474" i="26"/>
  <c r="P475" i="26"/>
  <c r="P476" i="26"/>
  <c r="P477" i="26"/>
  <c r="P478" i="26"/>
  <c r="P479" i="26"/>
  <c r="P480" i="26"/>
  <c r="P481" i="26"/>
  <c r="AV2" i="6"/>
  <c r="AV3" i="6"/>
  <c r="AV4" i="6"/>
  <c r="AV5" i="6"/>
  <c r="AV6"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42" i="6"/>
  <c r="AV143" i="6"/>
  <c r="AV144" i="6"/>
  <c r="AV145" i="6"/>
  <c r="AV146" i="6"/>
  <c r="AV147" i="6"/>
  <c r="AV148" i="6"/>
  <c r="AV149" i="6"/>
  <c r="AV150" i="6"/>
  <c r="AV151" i="6"/>
  <c r="AV152" i="6"/>
  <c r="AV153" i="6"/>
  <c r="AV154" i="6"/>
  <c r="AV155" i="6"/>
  <c r="AV156" i="6"/>
  <c r="AV157" i="6"/>
  <c r="AV158" i="6"/>
  <c r="AV159" i="6"/>
  <c r="AV160" i="6"/>
  <c r="AV161" i="6"/>
  <c r="AV162" i="6"/>
  <c r="AV163" i="6"/>
  <c r="AV164" i="6"/>
  <c r="AV165" i="6"/>
  <c r="AV166" i="6"/>
  <c r="AV167" i="6"/>
  <c r="AV168" i="6"/>
  <c r="AV169" i="6"/>
  <c r="AV170" i="6"/>
  <c r="AV171" i="6"/>
  <c r="AV172" i="6"/>
  <c r="AV173" i="6"/>
  <c r="AV174" i="6"/>
  <c r="AV175" i="6"/>
  <c r="AV176" i="6"/>
  <c r="AV177" i="6"/>
  <c r="AV178" i="6"/>
  <c r="AV179" i="6"/>
  <c r="AV180" i="6"/>
  <c r="AV181" i="6"/>
  <c r="AV182" i="6"/>
  <c r="AV183" i="6"/>
  <c r="AV184" i="6"/>
  <c r="AV185" i="6"/>
  <c r="AV186" i="6"/>
  <c r="AV187" i="6"/>
  <c r="AV188" i="6"/>
  <c r="AV189" i="6"/>
  <c r="AV190" i="6"/>
  <c r="AV191" i="6"/>
  <c r="AV192" i="6"/>
  <c r="AV193" i="6"/>
  <c r="AV194" i="6"/>
  <c r="AV195" i="6"/>
  <c r="AV196" i="6"/>
  <c r="AV197" i="6"/>
  <c r="AV198" i="6"/>
  <c r="AV199" i="6"/>
  <c r="AV200" i="6"/>
  <c r="AV201" i="6"/>
  <c r="AV202" i="6"/>
  <c r="AV203" i="6"/>
  <c r="AV204" i="6"/>
  <c r="AV205" i="6"/>
  <c r="AV206" i="6"/>
  <c r="AV207" i="6"/>
  <c r="AV208" i="6"/>
  <c r="AV209" i="6"/>
  <c r="AV210" i="6"/>
  <c r="AV211" i="6"/>
  <c r="AV212" i="6"/>
  <c r="AV213" i="6"/>
  <c r="AV214" i="6"/>
  <c r="AV215" i="6"/>
  <c r="AV216" i="6"/>
  <c r="AV217" i="6"/>
  <c r="AV218" i="6"/>
  <c r="AV219" i="6"/>
  <c r="AV220" i="6"/>
  <c r="AV221" i="6"/>
  <c r="AV222" i="6"/>
  <c r="AV223" i="6"/>
  <c r="AV224" i="6"/>
  <c r="AV225" i="6"/>
  <c r="AV226" i="6"/>
  <c r="AV227" i="6"/>
  <c r="AV228" i="6"/>
  <c r="AV229" i="6"/>
  <c r="AV230" i="6"/>
  <c r="AV231" i="6"/>
  <c r="AV232" i="6"/>
  <c r="AV233" i="6"/>
  <c r="AV234" i="6"/>
  <c r="AV235" i="6"/>
  <c r="AV236" i="6"/>
  <c r="AV237" i="6"/>
  <c r="AV238" i="6"/>
  <c r="AV239" i="6"/>
  <c r="AV240" i="6"/>
  <c r="AV241" i="6"/>
  <c r="AV242" i="6"/>
  <c r="AV243" i="6"/>
  <c r="AV244" i="6"/>
  <c r="AV245" i="6"/>
  <c r="AV246" i="6"/>
  <c r="AV247" i="6"/>
  <c r="AV248" i="6"/>
  <c r="AV249" i="6"/>
  <c r="AV250" i="6"/>
  <c r="AV251" i="6"/>
  <c r="AV252" i="6"/>
  <c r="AV253" i="6"/>
  <c r="AV254" i="6"/>
  <c r="AV255" i="6"/>
  <c r="AV256" i="6"/>
  <c r="AV257" i="6"/>
  <c r="AV258" i="6"/>
  <c r="AV259" i="6"/>
  <c r="AV260" i="6"/>
  <c r="AV261" i="6"/>
  <c r="AV262" i="6"/>
  <c r="AV263" i="6"/>
  <c r="AV264" i="6"/>
  <c r="AV265" i="6"/>
  <c r="AV266" i="6"/>
  <c r="AV267" i="6"/>
  <c r="AV268" i="6"/>
  <c r="AV269" i="6"/>
  <c r="AV270" i="6"/>
  <c r="AV271" i="6"/>
  <c r="AV272" i="6"/>
  <c r="AV273" i="6"/>
  <c r="AV274" i="6"/>
  <c r="AV275" i="6"/>
  <c r="AV276" i="6"/>
  <c r="AV277" i="6"/>
  <c r="AV278" i="6"/>
  <c r="AV279" i="6"/>
  <c r="AV280" i="6"/>
  <c r="AV281" i="6"/>
  <c r="AV282" i="6"/>
  <c r="AV283" i="6"/>
  <c r="AV284" i="6"/>
  <c r="AV285" i="6"/>
  <c r="AV286" i="6"/>
  <c r="AV287" i="6"/>
  <c r="AV288" i="6"/>
  <c r="AV289" i="6"/>
  <c r="AV290" i="6"/>
  <c r="AV291" i="6"/>
  <c r="AV292" i="6"/>
  <c r="AV293" i="6"/>
  <c r="AV294" i="6"/>
  <c r="AV295" i="6"/>
  <c r="AV296" i="6"/>
  <c r="AV297" i="6"/>
  <c r="AV298" i="6"/>
  <c r="AV299" i="6"/>
  <c r="AV300" i="6"/>
  <c r="AV301" i="6"/>
  <c r="AV302" i="6"/>
  <c r="AV303" i="6"/>
  <c r="AV304" i="6"/>
  <c r="AV305" i="6"/>
  <c r="AV306" i="6"/>
  <c r="AV307" i="6"/>
  <c r="AV308" i="6"/>
  <c r="AV309" i="6"/>
  <c r="AV310" i="6"/>
  <c r="AV311" i="6"/>
  <c r="AV312" i="6"/>
  <c r="AV313" i="6"/>
  <c r="AV314" i="6"/>
  <c r="AV315" i="6"/>
  <c r="AV316" i="6"/>
  <c r="AV317" i="6"/>
  <c r="AV318" i="6"/>
  <c r="AV319" i="6"/>
  <c r="AV320" i="6"/>
  <c r="AV321" i="6"/>
  <c r="AV322" i="6"/>
  <c r="AV323" i="6"/>
  <c r="AV324" i="6"/>
  <c r="AV325" i="6"/>
  <c r="AV326" i="6"/>
  <c r="AV327" i="6"/>
  <c r="AV328" i="6"/>
  <c r="AV329" i="6"/>
  <c r="AV330" i="6"/>
  <c r="AV331" i="6"/>
  <c r="AV332" i="6"/>
  <c r="AV333" i="6"/>
  <c r="AV334" i="6"/>
  <c r="AV335" i="6"/>
  <c r="AV336" i="6"/>
  <c r="AV337" i="6"/>
  <c r="AV338" i="6"/>
  <c r="AV339" i="6"/>
  <c r="AV340" i="6"/>
  <c r="AV341" i="6"/>
  <c r="AV342" i="6"/>
  <c r="AV343" i="6"/>
  <c r="AV344" i="6"/>
  <c r="AV345" i="6"/>
  <c r="AV346" i="6"/>
  <c r="AV347" i="6"/>
  <c r="AV348" i="6"/>
  <c r="AV349" i="6"/>
  <c r="AV350" i="6"/>
  <c r="AV351" i="6"/>
  <c r="AV352" i="6"/>
  <c r="AV353" i="6"/>
  <c r="AV354" i="6"/>
  <c r="AV355" i="6"/>
  <c r="AV356" i="6"/>
  <c r="AV357" i="6"/>
  <c r="AV358" i="6"/>
  <c r="AV359" i="6"/>
  <c r="AV360" i="6"/>
  <c r="AV361" i="6"/>
  <c r="AV362" i="6"/>
  <c r="AV363" i="6"/>
  <c r="AV364" i="6"/>
  <c r="AV365" i="6"/>
  <c r="AV366" i="6"/>
  <c r="AV367" i="6"/>
  <c r="AV368" i="6"/>
  <c r="AV369" i="6"/>
  <c r="AV370" i="6"/>
  <c r="AV371" i="6"/>
  <c r="AV372" i="6"/>
  <c r="AV373" i="6"/>
  <c r="AV374" i="6"/>
  <c r="AV375" i="6"/>
  <c r="AV376" i="6"/>
  <c r="AV377" i="6"/>
  <c r="AV378" i="6"/>
  <c r="AV379" i="6"/>
  <c r="AV380" i="6"/>
  <c r="AV381" i="6"/>
  <c r="AV382" i="6"/>
  <c r="AV383" i="6"/>
  <c r="AV384" i="6"/>
  <c r="AV385" i="6"/>
  <c r="AV386" i="6"/>
  <c r="AV387" i="6"/>
  <c r="AV388" i="6"/>
  <c r="AV389" i="6"/>
  <c r="AV390" i="6"/>
  <c r="AV391" i="6"/>
  <c r="AV392" i="6"/>
  <c r="AV393" i="6"/>
  <c r="AV394" i="6"/>
  <c r="AV395" i="6"/>
  <c r="AV396" i="6"/>
  <c r="AV397" i="6"/>
  <c r="AV398" i="6"/>
  <c r="AV399" i="6"/>
  <c r="AV400" i="6"/>
  <c r="AV401" i="6"/>
  <c r="AV402" i="6"/>
  <c r="AV403" i="6"/>
  <c r="AV404" i="6"/>
  <c r="AV405" i="6"/>
  <c r="AV406" i="6"/>
  <c r="AV407" i="6"/>
  <c r="AV408" i="6"/>
  <c r="AV409" i="6"/>
  <c r="AV410" i="6"/>
  <c r="AV411" i="6"/>
  <c r="AV412" i="6"/>
  <c r="AV413" i="6"/>
  <c r="AV414" i="6"/>
  <c r="AV415" i="6"/>
  <c r="AV416" i="6"/>
  <c r="AV417" i="6"/>
  <c r="AV418" i="6"/>
  <c r="AV419" i="6"/>
  <c r="AV420" i="6"/>
  <c r="AV421" i="6"/>
  <c r="AV422" i="6"/>
  <c r="AV423" i="6"/>
  <c r="AV424" i="6"/>
  <c r="AV425" i="6"/>
  <c r="AV426" i="6"/>
  <c r="AV427" i="6"/>
  <c r="AV428" i="6"/>
  <c r="AV429" i="6"/>
  <c r="AV430" i="6"/>
  <c r="AV431" i="6"/>
  <c r="AV432" i="6"/>
  <c r="AV433" i="6"/>
  <c r="AV434" i="6"/>
  <c r="AV435" i="6"/>
  <c r="AV436" i="6"/>
  <c r="AV437" i="6"/>
  <c r="AV438" i="6"/>
  <c r="AV439" i="6"/>
  <c r="AV440" i="6"/>
  <c r="AV441" i="6"/>
  <c r="AV442" i="6"/>
  <c r="AV443" i="6"/>
  <c r="AV444" i="6"/>
  <c r="AV445" i="6"/>
  <c r="AV446" i="6"/>
  <c r="AV447" i="6"/>
  <c r="AV448" i="6"/>
  <c r="AV449" i="6"/>
  <c r="AV450" i="6"/>
  <c r="AV451" i="6"/>
  <c r="AV452" i="6"/>
  <c r="AV453" i="6"/>
  <c r="AV454" i="6"/>
  <c r="AV455" i="6"/>
  <c r="AV456" i="6"/>
  <c r="AV457" i="6"/>
  <c r="AV458" i="6"/>
  <c r="AV459" i="6"/>
  <c r="AV460" i="6"/>
  <c r="AV461" i="6"/>
  <c r="AV462" i="6"/>
  <c r="AV463" i="6"/>
  <c r="AV464" i="6"/>
  <c r="AV465" i="6"/>
  <c r="AV466" i="6"/>
  <c r="AV467" i="6"/>
  <c r="AV468" i="6"/>
  <c r="AV469" i="6"/>
  <c r="AV470" i="6"/>
  <c r="AV471" i="6"/>
  <c r="AV472" i="6"/>
  <c r="AV473" i="6"/>
  <c r="AV474" i="6"/>
  <c r="AV475" i="6"/>
  <c r="AV476" i="6"/>
  <c r="AV477" i="6"/>
  <c r="AV478" i="6"/>
  <c r="AV479" i="6"/>
  <c r="AV480" i="6"/>
  <c r="AV481" i="6"/>
  <c r="AJ2" i="4"/>
  <c r="AJ3" i="4"/>
  <c r="AJ4" i="4"/>
  <c r="AJ5" i="4"/>
  <c r="AJ6" i="4"/>
  <c r="AJ7"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J62" i="4"/>
  <c r="AJ63" i="4"/>
  <c r="AJ64" i="4"/>
  <c r="AJ65" i="4"/>
  <c r="AJ66" i="4"/>
  <c r="AJ67" i="4"/>
  <c r="AJ68" i="4"/>
  <c r="AJ69" i="4"/>
  <c r="AJ70" i="4"/>
  <c r="AJ71" i="4"/>
  <c r="AJ72" i="4"/>
  <c r="AJ73" i="4"/>
  <c r="AJ74" i="4"/>
  <c r="AJ75" i="4"/>
  <c r="AJ76" i="4"/>
  <c r="AJ77" i="4"/>
  <c r="AJ78" i="4"/>
  <c r="AJ79" i="4"/>
  <c r="AJ80" i="4"/>
  <c r="AJ81" i="4"/>
  <c r="AJ82" i="4"/>
  <c r="AJ83" i="4"/>
  <c r="AJ84" i="4"/>
  <c r="AJ85" i="4"/>
  <c r="AJ86" i="4"/>
  <c r="AJ87" i="4"/>
  <c r="AJ88" i="4"/>
  <c r="AJ89" i="4"/>
  <c r="AJ90" i="4"/>
  <c r="AJ91" i="4"/>
  <c r="AJ92" i="4"/>
  <c r="AJ93" i="4"/>
  <c r="AJ94" i="4"/>
  <c r="AJ95" i="4"/>
  <c r="AJ96" i="4"/>
  <c r="AJ97" i="4"/>
  <c r="AJ98" i="4"/>
  <c r="AJ99" i="4"/>
  <c r="AJ100" i="4"/>
  <c r="AJ101" i="4"/>
  <c r="AJ102" i="4"/>
  <c r="AJ103" i="4"/>
  <c r="AJ104" i="4"/>
  <c r="AJ105" i="4"/>
  <c r="AJ106" i="4"/>
  <c r="AJ107" i="4"/>
  <c r="AJ108" i="4"/>
  <c r="AJ109" i="4"/>
  <c r="AJ110" i="4"/>
  <c r="AJ111" i="4"/>
  <c r="AJ112" i="4"/>
  <c r="AJ113" i="4"/>
  <c r="AJ114" i="4"/>
  <c r="AJ115" i="4"/>
  <c r="AJ116" i="4"/>
  <c r="AJ117" i="4"/>
  <c r="AJ118" i="4"/>
  <c r="AJ119" i="4"/>
  <c r="AJ120" i="4"/>
  <c r="AJ121" i="4"/>
  <c r="AJ122" i="4"/>
  <c r="AJ123" i="4"/>
  <c r="AJ124" i="4"/>
  <c r="AJ125" i="4"/>
  <c r="AJ126" i="4"/>
  <c r="AJ127" i="4"/>
  <c r="AJ128" i="4"/>
  <c r="AJ129" i="4"/>
  <c r="AJ130" i="4"/>
  <c r="AJ131" i="4"/>
  <c r="AJ132" i="4"/>
  <c r="AJ133" i="4"/>
  <c r="AJ134" i="4"/>
  <c r="AJ135" i="4"/>
  <c r="AJ136" i="4"/>
  <c r="AJ137" i="4"/>
  <c r="AJ138" i="4"/>
  <c r="AJ139" i="4"/>
  <c r="AJ140" i="4"/>
  <c r="AJ141" i="4"/>
  <c r="AJ142" i="4"/>
  <c r="AJ143" i="4"/>
  <c r="AJ144" i="4"/>
  <c r="AJ145" i="4"/>
  <c r="AJ146" i="4"/>
  <c r="AJ147" i="4"/>
  <c r="AJ148" i="4"/>
  <c r="AJ149" i="4"/>
  <c r="AJ150" i="4"/>
  <c r="AJ151" i="4"/>
  <c r="AJ152" i="4"/>
  <c r="AJ153" i="4"/>
  <c r="AJ154" i="4"/>
  <c r="AJ155" i="4"/>
  <c r="AJ156" i="4"/>
  <c r="AJ157" i="4"/>
  <c r="AJ158" i="4"/>
  <c r="AJ159" i="4"/>
  <c r="AJ160" i="4"/>
  <c r="AJ161" i="4"/>
  <c r="AJ162" i="4"/>
  <c r="AJ163" i="4"/>
  <c r="AJ164" i="4"/>
  <c r="AJ165" i="4"/>
  <c r="AJ166" i="4"/>
  <c r="AJ167" i="4"/>
  <c r="AJ168" i="4"/>
  <c r="AJ169" i="4"/>
  <c r="AJ170" i="4"/>
  <c r="AJ171" i="4"/>
  <c r="AJ172" i="4"/>
  <c r="AJ173" i="4"/>
  <c r="AJ174" i="4"/>
  <c r="AJ175" i="4"/>
  <c r="AJ176" i="4"/>
  <c r="AJ177" i="4"/>
  <c r="AJ178" i="4"/>
  <c r="AJ179" i="4"/>
  <c r="AJ180" i="4"/>
  <c r="AJ181" i="4"/>
  <c r="AJ182" i="4"/>
  <c r="AJ183" i="4"/>
  <c r="AJ184" i="4"/>
  <c r="AJ185" i="4"/>
  <c r="AJ186" i="4"/>
  <c r="AJ187" i="4"/>
  <c r="AJ188" i="4"/>
  <c r="AJ189" i="4"/>
  <c r="AJ190" i="4"/>
  <c r="AJ191" i="4"/>
  <c r="AJ192" i="4"/>
  <c r="AJ193" i="4"/>
  <c r="AJ194" i="4"/>
  <c r="AJ195" i="4"/>
  <c r="AJ196" i="4"/>
  <c r="AJ197" i="4"/>
  <c r="AJ198" i="4"/>
  <c r="AJ199" i="4"/>
  <c r="AJ200" i="4"/>
  <c r="AJ201" i="4"/>
  <c r="AJ202" i="4"/>
  <c r="AJ203" i="4"/>
  <c r="AJ204" i="4"/>
  <c r="AJ205" i="4"/>
  <c r="AJ206" i="4"/>
  <c r="AJ207" i="4"/>
  <c r="AJ208" i="4"/>
  <c r="AJ209" i="4"/>
  <c r="AJ210" i="4"/>
  <c r="AJ211" i="4"/>
  <c r="AJ212" i="4"/>
  <c r="AJ213" i="4"/>
  <c r="AJ214" i="4"/>
  <c r="AJ215" i="4"/>
  <c r="AJ216" i="4"/>
  <c r="AJ217" i="4"/>
  <c r="AJ218" i="4"/>
  <c r="AJ219" i="4"/>
  <c r="AJ220" i="4"/>
  <c r="AJ221" i="4"/>
  <c r="AJ222" i="4"/>
  <c r="AJ223" i="4"/>
  <c r="AJ224" i="4"/>
  <c r="AJ225" i="4"/>
  <c r="AJ226" i="4"/>
  <c r="AJ227" i="4"/>
  <c r="AJ228" i="4"/>
  <c r="AJ229" i="4"/>
  <c r="AJ230" i="4"/>
  <c r="AJ231" i="4"/>
  <c r="AJ232" i="4"/>
  <c r="AJ233" i="4"/>
  <c r="AJ234" i="4"/>
  <c r="AJ235" i="4"/>
  <c r="AJ236" i="4"/>
  <c r="AJ237" i="4"/>
  <c r="AJ238" i="4"/>
  <c r="AJ239" i="4"/>
  <c r="AJ240" i="4"/>
  <c r="AJ241" i="4"/>
  <c r="AJ242" i="4"/>
  <c r="AJ243" i="4"/>
  <c r="AJ244" i="4"/>
  <c r="AJ245" i="4"/>
  <c r="AJ246" i="4"/>
  <c r="AJ247" i="4"/>
  <c r="AJ248" i="4"/>
  <c r="AJ249" i="4"/>
  <c r="AJ250" i="4"/>
  <c r="AJ251" i="4"/>
  <c r="AJ252" i="4"/>
  <c r="AJ253" i="4"/>
  <c r="AJ254" i="4"/>
  <c r="AJ255" i="4"/>
  <c r="AJ256" i="4"/>
  <c r="AJ257" i="4"/>
  <c r="AJ258" i="4"/>
  <c r="AJ259" i="4"/>
  <c r="AJ260" i="4"/>
  <c r="AJ261" i="4"/>
  <c r="AJ262" i="4"/>
  <c r="AJ263" i="4"/>
  <c r="AJ264" i="4"/>
  <c r="AJ265" i="4"/>
  <c r="AJ266" i="4"/>
  <c r="AJ267" i="4"/>
  <c r="AJ268" i="4"/>
  <c r="AJ269" i="4"/>
  <c r="AJ270" i="4"/>
  <c r="AJ271" i="4"/>
  <c r="AJ272" i="4"/>
  <c r="AJ273" i="4"/>
  <c r="AJ274" i="4"/>
  <c r="AJ275" i="4"/>
  <c r="AJ276" i="4"/>
  <c r="AJ277" i="4"/>
  <c r="AJ278" i="4"/>
  <c r="AJ279" i="4"/>
  <c r="AJ280" i="4"/>
  <c r="AJ281" i="4"/>
  <c r="AJ282" i="4"/>
  <c r="AJ283" i="4"/>
  <c r="AJ284" i="4"/>
  <c r="AJ285" i="4"/>
  <c r="AJ286" i="4"/>
  <c r="AJ287" i="4"/>
  <c r="AJ288" i="4"/>
  <c r="AJ289" i="4"/>
  <c r="AJ290" i="4"/>
  <c r="AJ291" i="4"/>
  <c r="AJ292" i="4"/>
  <c r="AJ293" i="4"/>
  <c r="AJ294" i="4"/>
  <c r="AJ295" i="4"/>
  <c r="AJ296" i="4"/>
  <c r="AJ297" i="4"/>
  <c r="AJ298" i="4"/>
  <c r="AJ299" i="4"/>
  <c r="AJ300" i="4"/>
  <c r="AJ301" i="4"/>
  <c r="AJ302" i="4"/>
  <c r="AJ303" i="4"/>
  <c r="AJ304" i="4"/>
  <c r="AJ305" i="4"/>
  <c r="AJ306" i="4"/>
  <c r="AJ307" i="4"/>
  <c r="AJ308" i="4"/>
  <c r="AJ309" i="4"/>
  <c r="AJ310" i="4"/>
  <c r="AJ311" i="4"/>
  <c r="AJ312" i="4"/>
  <c r="AJ313" i="4"/>
  <c r="AJ314" i="4"/>
  <c r="AJ315" i="4"/>
  <c r="AJ316" i="4"/>
  <c r="AJ317" i="4"/>
  <c r="AJ318" i="4"/>
  <c r="AJ319" i="4"/>
  <c r="AJ320" i="4"/>
  <c r="AJ321" i="4"/>
  <c r="AJ322" i="4"/>
  <c r="AJ323" i="4"/>
  <c r="AJ324" i="4"/>
  <c r="AJ325" i="4"/>
  <c r="AJ326" i="4"/>
  <c r="AJ327" i="4"/>
  <c r="AJ328" i="4"/>
  <c r="AJ329" i="4"/>
  <c r="AJ330" i="4"/>
  <c r="AJ331" i="4"/>
  <c r="AJ332" i="4"/>
  <c r="AJ333" i="4"/>
  <c r="AJ334" i="4"/>
  <c r="AJ335" i="4"/>
  <c r="AJ336" i="4"/>
  <c r="AJ337" i="4"/>
  <c r="AJ338" i="4"/>
  <c r="AJ339" i="4"/>
  <c r="AJ340" i="4"/>
  <c r="AJ341" i="4"/>
  <c r="AJ342" i="4"/>
  <c r="AJ343" i="4"/>
  <c r="AJ344" i="4"/>
  <c r="AJ345" i="4"/>
  <c r="AJ346" i="4"/>
  <c r="AJ347" i="4"/>
  <c r="AJ348" i="4"/>
  <c r="AJ349" i="4"/>
  <c r="AJ350" i="4"/>
  <c r="AJ351" i="4"/>
  <c r="AJ352" i="4"/>
  <c r="AJ353" i="4"/>
  <c r="AJ354" i="4"/>
  <c r="AJ355" i="4"/>
  <c r="AJ356" i="4"/>
  <c r="AJ357" i="4"/>
  <c r="AJ358" i="4"/>
  <c r="AJ359" i="4"/>
  <c r="AJ360" i="4"/>
  <c r="AJ361" i="4"/>
  <c r="AJ362" i="4"/>
  <c r="AJ363" i="4"/>
  <c r="AJ364" i="4"/>
  <c r="AJ365" i="4"/>
  <c r="AJ366" i="4"/>
  <c r="AJ367" i="4"/>
  <c r="AJ368" i="4"/>
  <c r="AJ369" i="4"/>
  <c r="AJ370" i="4"/>
  <c r="AJ371" i="4"/>
  <c r="AJ372" i="4"/>
  <c r="AJ373" i="4"/>
  <c r="AJ374" i="4"/>
  <c r="AJ375" i="4"/>
  <c r="AJ376" i="4"/>
  <c r="AJ377" i="4"/>
  <c r="AJ378" i="4"/>
  <c r="AJ379" i="4"/>
  <c r="AJ380" i="4"/>
  <c r="AJ381" i="4"/>
  <c r="AJ382" i="4"/>
  <c r="AJ383" i="4"/>
  <c r="AJ384" i="4"/>
  <c r="AJ385" i="4"/>
  <c r="AJ386" i="4"/>
  <c r="AJ387" i="4"/>
  <c r="AJ388" i="4"/>
  <c r="AJ389" i="4"/>
  <c r="AJ390" i="4"/>
  <c r="AJ391" i="4"/>
  <c r="AJ392" i="4"/>
  <c r="AJ393" i="4"/>
  <c r="AJ394" i="4"/>
  <c r="AJ395" i="4"/>
  <c r="AJ396" i="4"/>
  <c r="AJ397" i="4"/>
  <c r="AJ398" i="4"/>
  <c r="AJ399" i="4"/>
  <c r="AJ400" i="4"/>
  <c r="AJ401" i="4"/>
  <c r="AJ402" i="4"/>
  <c r="AJ403" i="4"/>
  <c r="AJ404" i="4"/>
  <c r="AJ405" i="4"/>
  <c r="AJ406" i="4"/>
  <c r="AJ407" i="4"/>
  <c r="AJ408" i="4"/>
  <c r="AJ409" i="4"/>
  <c r="AJ410" i="4"/>
  <c r="AJ411" i="4"/>
  <c r="AJ412" i="4"/>
  <c r="AJ413" i="4"/>
  <c r="AJ414" i="4"/>
  <c r="AJ415" i="4"/>
  <c r="AJ416" i="4"/>
  <c r="AJ417" i="4"/>
  <c r="AJ418" i="4"/>
  <c r="AJ419" i="4"/>
  <c r="AJ420" i="4"/>
  <c r="AJ421" i="4"/>
  <c r="AJ422" i="4"/>
  <c r="AJ423" i="4"/>
  <c r="AJ424" i="4"/>
  <c r="AJ425" i="4"/>
  <c r="AJ426" i="4"/>
  <c r="AJ427" i="4"/>
  <c r="AJ428" i="4"/>
  <c r="AJ429" i="4"/>
  <c r="AJ430" i="4"/>
  <c r="AJ431" i="4"/>
  <c r="AJ432" i="4"/>
  <c r="AJ433" i="4"/>
  <c r="AJ434" i="4"/>
  <c r="AJ435" i="4"/>
  <c r="AJ436" i="4"/>
  <c r="AJ437" i="4"/>
  <c r="AJ438" i="4"/>
  <c r="AJ439" i="4"/>
  <c r="AJ440" i="4"/>
  <c r="AJ441" i="4"/>
  <c r="AJ442" i="4"/>
  <c r="AJ443" i="4"/>
  <c r="AJ444" i="4"/>
  <c r="AJ445" i="4"/>
  <c r="AJ446" i="4"/>
  <c r="AJ447" i="4"/>
  <c r="AJ448" i="4"/>
  <c r="AJ449" i="4"/>
  <c r="AJ450" i="4"/>
  <c r="AJ451" i="4"/>
  <c r="AJ452" i="4"/>
  <c r="AJ453" i="4"/>
  <c r="AJ454" i="4"/>
  <c r="AJ455" i="4"/>
  <c r="AJ456" i="4"/>
  <c r="AJ457" i="4"/>
  <c r="AJ458" i="4"/>
  <c r="AJ459" i="4"/>
  <c r="AJ460" i="4"/>
  <c r="AJ461" i="4"/>
  <c r="AJ462" i="4"/>
  <c r="AJ463" i="4"/>
  <c r="AJ464" i="4"/>
  <c r="AJ465" i="4"/>
  <c r="AJ466" i="4"/>
  <c r="AJ467" i="4"/>
  <c r="AJ468" i="4"/>
  <c r="AJ469" i="4"/>
  <c r="AJ470" i="4"/>
  <c r="AJ471" i="4"/>
  <c r="AJ472" i="4"/>
  <c r="AJ473" i="4"/>
  <c r="AJ474" i="4"/>
  <c r="AJ475" i="4"/>
  <c r="AJ476" i="4"/>
  <c r="AJ477" i="4"/>
  <c r="AJ478" i="4"/>
  <c r="AJ479" i="4"/>
  <c r="AJ480" i="4"/>
  <c r="AJ481" i="4"/>
  <c r="AF2" i="23"/>
  <c r="AF3" i="23"/>
  <c r="AF4" i="23"/>
  <c r="AF5" i="23"/>
  <c r="AF6" i="23"/>
  <c r="AF7" i="23"/>
  <c r="AF8" i="23"/>
  <c r="AF9" i="23"/>
  <c r="AF10" i="23"/>
  <c r="AF11" i="23"/>
  <c r="AF12" i="23"/>
  <c r="AF13" i="23"/>
  <c r="AF14" i="23"/>
  <c r="AF15" i="23"/>
  <c r="AF16" i="23"/>
  <c r="AF17" i="23"/>
  <c r="AF18" i="23"/>
  <c r="AF19" i="23"/>
  <c r="AF20" i="23"/>
  <c r="AF21" i="23"/>
  <c r="AF22" i="23"/>
  <c r="AF23" i="23"/>
  <c r="AF24" i="23"/>
  <c r="AF25" i="23"/>
  <c r="AF26" i="23"/>
  <c r="AF27" i="23"/>
  <c r="AF28" i="23"/>
  <c r="AF29" i="23"/>
  <c r="AF30" i="23"/>
  <c r="AF31" i="23"/>
  <c r="AF32" i="23"/>
  <c r="AF33" i="23"/>
  <c r="AF34" i="23"/>
  <c r="AF35" i="23"/>
  <c r="AF36" i="23"/>
  <c r="AF37" i="23"/>
  <c r="AF38" i="23"/>
  <c r="AF39" i="23"/>
  <c r="AF40" i="23"/>
  <c r="AF41" i="23"/>
  <c r="AF42" i="23"/>
  <c r="AF43" i="23"/>
  <c r="AF44" i="23"/>
  <c r="AF45" i="23"/>
  <c r="AF46" i="23"/>
  <c r="AF47" i="23"/>
  <c r="AF48" i="23"/>
  <c r="AF49" i="23"/>
  <c r="AF50" i="23"/>
  <c r="AF51" i="23"/>
  <c r="AF52" i="23"/>
  <c r="AF53" i="23"/>
  <c r="AF54" i="23"/>
  <c r="AF55" i="23"/>
  <c r="AF56" i="23"/>
  <c r="AF57" i="23"/>
  <c r="AF58" i="23"/>
  <c r="AF59" i="23"/>
  <c r="AF60" i="23"/>
  <c r="AF61" i="23"/>
  <c r="AF62" i="23"/>
  <c r="AF63" i="23"/>
  <c r="AF64" i="23"/>
  <c r="AF65" i="23"/>
  <c r="AF66" i="23"/>
  <c r="AF67" i="23"/>
  <c r="AF68" i="23"/>
  <c r="AF69" i="23"/>
  <c r="AF70" i="23"/>
  <c r="AF71" i="23"/>
  <c r="AF72" i="23"/>
  <c r="AF73" i="23"/>
  <c r="AF74" i="23"/>
  <c r="AF75" i="23"/>
  <c r="AF76" i="23"/>
  <c r="AF77" i="23"/>
  <c r="AF78" i="23"/>
  <c r="AF79" i="23"/>
  <c r="AF80" i="23"/>
  <c r="AF81" i="23"/>
  <c r="AF82" i="23"/>
  <c r="AF83" i="23"/>
  <c r="AF84" i="23"/>
  <c r="AF85" i="23"/>
  <c r="AF86" i="23"/>
  <c r="AF87" i="23"/>
  <c r="AF88" i="23"/>
  <c r="AF89" i="23"/>
  <c r="AF90" i="23"/>
  <c r="AF91" i="23"/>
  <c r="AF92" i="23"/>
  <c r="AF93" i="23"/>
  <c r="AF94" i="23"/>
  <c r="AF95" i="23"/>
  <c r="AF96" i="23"/>
  <c r="AF97" i="23"/>
  <c r="AF98" i="23"/>
  <c r="AF99" i="23"/>
  <c r="AF100" i="23"/>
  <c r="AF101" i="23"/>
  <c r="AF102" i="23"/>
  <c r="AF103" i="23"/>
  <c r="AF104" i="23"/>
  <c r="AF105" i="23"/>
  <c r="AF106" i="23"/>
  <c r="AF107" i="23"/>
  <c r="AF108" i="23"/>
  <c r="AF109" i="23"/>
  <c r="AF110" i="23"/>
  <c r="AF111" i="23"/>
  <c r="AF112" i="23"/>
  <c r="AF113" i="23"/>
  <c r="AF114" i="23"/>
  <c r="AF115" i="23"/>
  <c r="AF116" i="23"/>
  <c r="AF117" i="23"/>
  <c r="AF118" i="23"/>
  <c r="AF119" i="23"/>
  <c r="AF120" i="23"/>
  <c r="AF121" i="23"/>
  <c r="AF122" i="23"/>
  <c r="AF123" i="23"/>
  <c r="AF124" i="23"/>
  <c r="AF125" i="23"/>
  <c r="AF126" i="23"/>
  <c r="AF127" i="23"/>
  <c r="AF128" i="23"/>
  <c r="AF129" i="23"/>
  <c r="AF130" i="23"/>
  <c r="AF131" i="23"/>
  <c r="AF132" i="23"/>
  <c r="AF133" i="23"/>
  <c r="AF134" i="23"/>
  <c r="AF135" i="23"/>
  <c r="AF136" i="23"/>
  <c r="AF137" i="23"/>
  <c r="AF138" i="23"/>
  <c r="AF139" i="23"/>
  <c r="AF140" i="23"/>
  <c r="AF141" i="23"/>
  <c r="AF142" i="23"/>
  <c r="AF143" i="23"/>
  <c r="AF144" i="23"/>
  <c r="AF145" i="23"/>
  <c r="AF146" i="23"/>
  <c r="AF147" i="23"/>
  <c r="AF148" i="23"/>
  <c r="AF149" i="23"/>
  <c r="AF150" i="23"/>
  <c r="AF151" i="23"/>
  <c r="AF152" i="23"/>
  <c r="AF153" i="23"/>
  <c r="AF154" i="23"/>
  <c r="AF155" i="23"/>
  <c r="AF156" i="23"/>
  <c r="AF157" i="23"/>
  <c r="AF158" i="23"/>
  <c r="AF159" i="23"/>
  <c r="AF160" i="23"/>
  <c r="AF161" i="23"/>
  <c r="AF162" i="23"/>
  <c r="AF163" i="23"/>
  <c r="AF164" i="23"/>
  <c r="AF165" i="23"/>
  <c r="AF166" i="23"/>
  <c r="AF167" i="23"/>
  <c r="AF168" i="23"/>
  <c r="AF169" i="23"/>
  <c r="AF170" i="23"/>
  <c r="AF171" i="23"/>
  <c r="AF172" i="23"/>
  <c r="AF173" i="23"/>
  <c r="AF174" i="23"/>
  <c r="AF175" i="23"/>
  <c r="AF176" i="23"/>
  <c r="AF177" i="23"/>
  <c r="AF178" i="23"/>
  <c r="AF179" i="23"/>
  <c r="AF180" i="23"/>
  <c r="AF181" i="23"/>
  <c r="AF182" i="23"/>
  <c r="AF183" i="23"/>
  <c r="AF184" i="23"/>
  <c r="AF185" i="23"/>
  <c r="AF186" i="23"/>
  <c r="AF187" i="23"/>
  <c r="AF188" i="23"/>
  <c r="AF189" i="23"/>
  <c r="AF190" i="23"/>
  <c r="AF191" i="23"/>
  <c r="AF192" i="23"/>
  <c r="AF193" i="23"/>
  <c r="AF194" i="23"/>
  <c r="AF195" i="23"/>
  <c r="AF196" i="23"/>
  <c r="AF197" i="23"/>
  <c r="AF198" i="23"/>
  <c r="AF199" i="23"/>
  <c r="AF200" i="23"/>
  <c r="AF201" i="23"/>
  <c r="AF202" i="23"/>
  <c r="AF203" i="23"/>
  <c r="AF204" i="23"/>
  <c r="AF205" i="23"/>
  <c r="AF206" i="23"/>
  <c r="AF207" i="23"/>
  <c r="AF208" i="23"/>
  <c r="AF209" i="23"/>
  <c r="AF210" i="23"/>
  <c r="AF211" i="23"/>
  <c r="AF212" i="23"/>
  <c r="AF213" i="23"/>
  <c r="AF214" i="23"/>
  <c r="AF215" i="23"/>
  <c r="AF216" i="23"/>
  <c r="AF217" i="23"/>
  <c r="AF218" i="23"/>
  <c r="AF219" i="23"/>
  <c r="AF220" i="23"/>
  <c r="AF221" i="23"/>
  <c r="AF222" i="23"/>
  <c r="AF223" i="23"/>
  <c r="AF224" i="23"/>
  <c r="AF225" i="23"/>
  <c r="AF226" i="23"/>
  <c r="AF227" i="23"/>
  <c r="AF228" i="23"/>
  <c r="AF229" i="23"/>
  <c r="AF230" i="23"/>
  <c r="AF231" i="23"/>
  <c r="AF232" i="23"/>
  <c r="AF233" i="23"/>
  <c r="AF234" i="23"/>
  <c r="AF235" i="23"/>
  <c r="AF236" i="23"/>
  <c r="AF237" i="23"/>
  <c r="AF238" i="23"/>
  <c r="AF239" i="23"/>
  <c r="AF240" i="23"/>
  <c r="AF241" i="23"/>
  <c r="AF242" i="23"/>
  <c r="AF243" i="23"/>
  <c r="AF244" i="23"/>
  <c r="AF245" i="23"/>
  <c r="AF246" i="23"/>
  <c r="AF247" i="23"/>
  <c r="AF248" i="23"/>
  <c r="AF249" i="23"/>
  <c r="AF250" i="23"/>
  <c r="AF251" i="23"/>
  <c r="AF252" i="23"/>
  <c r="AF253" i="23"/>
  <c r="AF254" i="23"/>
  <c r="AF255" i="23"/>
  <c r="AF256" i="23"/>
  <c r="AF257" i="23"/>
  <c r="AF258" i="23"/>
  <c r="AF259" i="23"/>
  <c r="AF260" i="23"/>
  <c r="AF261" i="23"/>
  <c r="AF262" i="23"/>
  <c r="AF263" i="23"/>
  <c r="AF264" i="23"/>
  <c r="AF265" i="23"/>
  <c r="AF266" i="23"/>
  <c r="AF267" i="23"/>
  <c r="AF268" i="23"/>
  <c r="AF269" i="23"/>
  <c r="AF270" i="23"/>
  <c r="AF271" i="23"/>
  <c r="AF272" i="23"/>
  <c r="AF273" i="23"/>
  <c r="AF274" i="23"/>
  <c r="AF275" i="23"/>
  <c r="AF276" i="23"/>
  <c r="AF277" i="23"/>
  <c r="AF278" i="23"/>
  <c r="AF279" i="23"/>
  <c r="AF280" i="23"/>
  <c r="AF281" i="23"/>
  <c r="AF282" i="23"/>
  <c r="AF283" i="23"/>
  <c r="AF284" i="23"/>
  <c r="AF285" i="23"/>
  <c r="AF286" i="23"/>
  <c r="AF287" i="23"/>
  <c r="AF288" i="23"/>
  <c r="AF289" i="23"/>
  <c r="AF290" i="23"/>
  <c r="AF291" i="23"/>
  <c r="AF292" i="23"/>
  <c r="AF293" i="23"/>
  <c r="AF294" i="23"/>
  <c r="AF295" i="23"/>
  <c r="AF296" i="23"/>
  <c r="AF297" i="23"/>
  <c r="AF298" i="23"/>
  <c r="AF299" i="23"/>
  <c r="AF300" i="23"/>
  <c r="AF301" i="23"/>
  <c r="AF302" i="23"/>
  <c r="AF303" i="23"/>
  <c r="AF304" i="23"/>
  <c r="AF305" i="23"/>
  <c r="AF306" i="23"/>
  <c r="AF307" i="23"/>
  <c r="AF308" i="23"/>
  <c r="AF309" i="23"/>
  <c r="AF310" i="23"/>
  <c r="AF311" i="23"/>
  <c r="AF312" i="23"/>
  <c r="AF313" i="23"/>
  <c r="AF314" i="23"/>
  <c r="AF315" i="23"/>
  <c r="AF316" i="23"/>
  <c r="AF317" i="23"/>
  <c r="AF318" i="23"/>
  <c r="AF319" i="23"/>
  <c r="AF320" i="23"/>
  <c r="AF321" i="23"/>
  <c r="AF322" i="23"/>
  <c r="AF323" i="23"/>
  <c r="AF324" i="23"/>
  <c r="AF325" i="23"/>
  <c r="AF326" i="23"/>
  <c r="AF327" i="23"/>
  <c r="AF328" i="23"/>
  <c r="AF329" i="23"/>
  <c r="AF330" i="23"/>
  <c r="AF331" i="23"/>
  <c r="AF332" i="23"/>
  <c r="AF333" i="23"/>
  <c r="AF334" i="23"/>
  <c r="AF335" i="23"/>
  <c r="AF336" i="23"/>
  <c r="AF337" i="23"/>
  <c r="AF338" i="23"/>
  <c r="AF339" i="23"/>
  <c r="AF340" i="23"/>
  <c r="AF341" i="23"/>
  <c r="AF342" i="23"/>
  <c r="AF343" i="23"/>
  <c r="AF344" i="23"/>
  <c r="AF345" i="23"/>
  <c r="AF346" i="23"/>
  <c r="AF347" i="23"/>
  <c r="AF348" i="23"/>
  <c r="AF349" i="23"/>
  <c r="AF350" i="23"/>
  <c r="AF351" i="23"/>
  <c r="AF352" i="23"/>
  <c r="AF353" i="23"/>
  <c r="AF354" i="23"/>
  <c r="AF355" i="23"/>
  <c r="AF356" i="23"/>
  <c r="AF357" i="23"/>
  <c r="AF358" i="23"/>
  <c r="AF359" i="23"/>
  <c r="AF360" i="23"/>
  <c r="AF361" i="23"/>
  <c r="AF362" i="23"/>
  <c r="AF363" i="23"/>
  <c r="AF364" i="23"/>
  <c r="AF365" i="23"/>
  <c r="AF366" i="23"/>
  <c r="AF367" i="23"/>
  <c r="AF368" i="23"/>
  <c r="AF369" i="23"/>
  <c r="AF370" i="23"/>
  <c r="AF371" i="23"/>
  <c r="AF372" i="23"/>
  <c r="AF373" i="23"/>
  <c r="AF374" i="23"/>
  <c r="AF375" i="23"/>
  <c r="AF376" i="23"/>
  <c r="AF377" i="23"/>
  <c r="AF378" i="23"/>
  <c r="AF379" i="23"/>
  <c r="AF380" i="23"/>
  <c r="AF381" i="23"/>
  <c r="AF382" i="23"/>
  <c r="AF383" i="23"/>
  <c r="AF384" i="23"/>
  <c r="AF385" i="23"/>
  <c r="AF386" i="23"/>
  <c r="AF387" i="23"/>
  <c r="AF388" i="23"/>
  <c r="AF389" i="23"/>
  <c r="AF390" i="23"/>
  <c r="AF391" i="23"/>
  <c r="AF392" i="23"/>
  <c r="AF393" i="23"/>
  <c r="AF394" i="23"/>
  <c r="AF395" i="23"/>
  <c r="AF396" i="23"/>
  <c r="AF397" i="23"/>
  <c r="AF398" i="23"/>
  <c r="AF399" i="23"/>
  <c r="AF400" i="23"/>
  <c r="AF401" i="23"/>
  <c r="AF402" i="23"/>
  <c r="AF403" i="23"/>
  <c r="AF404" i="23"/>
  <c r="AF405" i="23"/>
  <c r="AF406" i="23"/>
  <c r="AF407" i="23"/>
  <c r="AF408" i="23"/>
  <c r="AF409" i="23"/>
  <c r="AF410" i="23"/>
  <c r="AF411" i="23"/>
  <c r="AF412" i="23"/>
  <c r="AF413" i="23"/>
  <c r="AF414" i="23"/>
  <c r="AF415" i="23"/>
  <c r="AF416" i="23"/>
  <c r="AF417" i="23"/>
  <c r="AF418" i="23"/>
  <c r="AF419" i="23"/>
  <c r="AF420" i="23"/>
  <c r="AF421" i="23"/>
  <c r="AF422" i="23"/>
  <c r="AF423" i="23"/>
  <c r="AF424" i="23"/>
  <c r="AF425" i="23"/>
  <c r="AF426" i="23"/>
  <c r="AF427" i="23"/>
  <c r="AF428" i="23"/>
  <c r="AF429" i="23"/>
  <c r="AF430" i="23"/>
  <c r="AF431" i="23"/>
  <c r="AF432" i="23"/>
  <c r="AF433" i="23"/>
  <c r="AF434" i="23"/>
  <c r="AF435" i="23"/>
  <c r="AF436" i="23"/>
  <c r="AF437" i="23"/>
  <c r="AF438" i="23"/>
  <c r="AF439" i="23"/>
  <c r="AF440" i="23"/>
  <c r="AF441" i="23"/>
  <c r="AF442" i="23"/>
  <c r="AF443" i="23"/>
  <c r="AF444" i="23"/>
  <c r="AF445" i="23"/>
  <c r="AF446" i="23"/>
  <c r="AF447" i="23"/>
  <c r="AF448" i="23"/>
  <c r="AF449" i="23"/>
  <c r="AF450" i="23"/>
  <c r="AF451" i="23"/>
  <c r="AF452" i="23"/>
  <c r="AF453" i="23"/>
  <c r="AF454" i="23"/>
  <c r="AF455" i="23"/>
  <c r="AF456" i="23"/>
  <c r="AF457" i="23"/>
  <c r="AF458" i="23"/>
  <c r="AF459" i="23"/>
  <c r="AF460" i="23"/>
  <c r="AF461" i="23"/>
  <c r="AF462" i="23"/>
  <c r="AF463" i="23"/>
  <c r="AF464" i="23"/>
  <c r="AF465" i="23"/>
  <c r="AF466" i="23"/>
  <c r="AF467" i="23"/>
  <c r="AF468" i="23"/>
  <c r="AF469" i="23"/>
  <c r="AF470" i="23"/>
  <c r="AF471" i="23"/>
  <c r="AF472" i="23"/>
  <c r="AF473" i="23"/>
  <c r="AF474" i="23"/>
  <c r="AF475" i="23"/>
  <c r="AF476" i="23"/>
  <c r="AF477" i="23"/>
  <c r="AF478" i="23"/>
  <c r="AF479" i="23"/>
  <c r="AF480" i="23"/>
  <c r="AF481" i="23"/>
  <c r="AL2" i="3"/>
  <c r="AL3" i="3"/>
  <c r="AL4" i="3"/>
  <c r="AL5" i="3"/>
  <c r="AL6" i="3"/>
  <c r="AL7" i="3"/>
  <c r="AL8" i="3"/>
  <c r="AL9" i="3"/>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0" i="3"/>
  <c r="AL101" i="3"/>
  <c r="AL102" i="3"/>
  <c r="AL103" i="3"/>
  <c r="AL104" i="3"/>
  <c r="AL105" i="3"/>
  <c r="AL106" i="3"/>
  <c r="AL107" i="3"/>
  <c r="AL108" i="3"/>
  <c r="AL109" i="3"/>
  <c r="AL110" i="3"/>
  <c r="AL111" i="3"/>
  <c r="AL112" i="3"/>
  <c r="AL113" i="3"/>
  <c r="AL114" i="3"/>
  <c r="AL115" i="3"/>
  <c r="AL116" i="3"/>
  <c r="AL117" i="3"/>
  <c r="AL118" i="3"/>
  <c r="AL119" i="3"/>
  <c r="AL120" i="3"/>
  <c r="AL121" i="3"/>
  <c r="AL122" i="3"/>
  <c r="AL123" i="3"/>
  <c r="AL124" i="3"/>
  <c r="AL125" i="3"/>
  <c r="AL126" i="3"/>
  <c r="AL127" i="3"/>
  <c r="AL128" i="3"/>
  <c r="AL129" i="3"/>
  <c r="AL130" i="3"/>
  <c r="AL131" i="3"/>
  <c r="AL132" i="3"/>
  <c r="AL133" i="3"/>
  <c r="AL134" i="3"/>
  <c r="AL135" i="3"/>
  <c r="AL136" i="3"/>
  <c r="AL137" i="3"/>
  <c r="AL138" i="3"/>
  <c r="AL139" i="3"/>
  <c r="AL140" i="3"/>
  <c r="AL141" i="3"/>
  <c r="AL142" i="3"/>
  <c r="AL143" i="3"/>
  <c r="AL144" i="3"/>
  <c r="AL145" i="3"/>
  <c r="AL146" i="3"/>
  <c r="AL147" i="3"/>
  <c r="AL148" i="3"/>
  <c r="AL149" i="3"/>
  <c r="AL150" i="3"/>
  <c r="AL151" i="3"/>
  <c r="AL152" i="3"/>
  <c r="AL153" i="3"/>
  <c r="AL154" i="3"/>
  <c r="AL155" i="3"/>
  <c r="AL156" i="3"/>
  <c r="AL157" i="3"/>
  <c r="AL158" i="3"/>
  <c r="AL159" i="3"/>
  <c r="AL160" i="3"/>
  <c r="AL161" i="3"/>
  <c r="AL162" i="3"/>
  <c r="AL163" i="3"/>
  <c r="AL164" i="3"/>
  <c r="AL165" i="3"/>
  <c r="AL166" i="3"/>
  <c r="AL167" i="3"/>
  <c r="AL168" i="3"/>
  <c r="AL169" i="3"/>
  <c r="AL170" i="3"/>
  <c r="AL171" i="3"/>
  <c r="AL172" i="3"/>
  <c r="AL173" i="3"/>
  <c r="AL174" i="3"/>
  <c r="AL175" i="3"/>
  <c r="AL176" i="3"/>
  <c r="AL177" i="3"/>
  <c r="AL178" i="3"/>
  <c r="AL179" i="3"/>
  <c r="AL180" i="3"/>
  <c r="AL181" i="3"/>
  <c r="AL182" i="3"/>
  <c r="AL183" i="3"/>
  <c r="AL184" i="3"/>
  <c r="AL185" i="3"/>
  <c r="AL186" i="3"/>
  <c r="AL187" i="3"/>
  <c r="AL188" i="3"/>
  <c r="AL189" i="3"/>
  <c r="AL190" i="3"/>
  <c r="AL191" i="3"/>
  <c r="AL192" i="3"/>
  <c r="AL193" i="3"/>
  <c r="AL194" i="3"/>
  <c r="AL195" i="3"/>
  <c r="AL196" i="3"/>
  <c r="AL197" i="3"/>
  <c r="AL198" i="3"/>
  <c r="AL199" i="3"/>
  <c r="AL200" i="3"/>
  <c r="AL201" i="3"/>
  <c r="AL202" i="3"/>
  <c r="AL203" i="3"/>
  <c r="AL204" i="3"/>
  <c r="AL205" i="3"/>
  <c r="AL206" i="3"/>
  <c r="AL207" i="3"/>
  <c r="AL208" i="3"/>
  <c r="AL209" i="3"/>
  <c r="AL210" i="3"/>
  <c r="AL211" i="3"/>
  <c r="AL212" i="3"/>
  <c r="AL213" i="3"/>
  <c r="AL214" i="3"/>
  <c r="AL215" i="3"/>
  <c r="AL216" i="3"/>
  <c r="AL217" i="3"/>
  <c r="AL218" i="3"/>
  <c r="AL219" i="3"/>
  <c r="AL220" i="3"/>
  <c r="AL221" i="3"/>
  <c r="AL222" i="3"/>
  <c r="AL223" i="3"/>
  <c r="AL224" i="3"/>
  <c r="AL225" i="3"/>
  <c r="AL226" i="3"/>
  <c r="AL227" i="3"/>
  <c r="AL228" i="3"/>
  <c r="AL229" i="3"/>
  <c r="AL230" i="3"/>
  <c r="AL231" i="3"/>
  <c r="AL232" i="3"/>
  <c r="AL233" i="3"/>
  <c r="AL234" i="3"/>
  <c r="AL235" i="3"/>
  <c r="AL236" i="3"/>
  <c r="AL237" i="3"/>
  <c r="AL238" i="3"/>
  <c r="AL239" i="3"/>
  <c r="AL240" i="3"/>
  <c r="AL241" i="3"/>
  <c r="AL242" i="3"/>
  <c r="AL243" i="3"/>
  <c r="AL244" i="3"/>
  <c r="AL245" i="3"/>
  <c r="AL246" i="3"/>
  <c r="AL247" i="3"/>
  <c r="AL248" i="3"/>
  <c r="AL249" i="3"/>
  <c r="AL250" i="3"/>
  <c r="AL251" i="3"/>
  <c r="AL252" i="3"/>
  <c r="AL253" i="3"/>
  <c r="AL254" i="3"/>
  <c r="AL255" i="3"/>
  <c r="AL256" i="3"/>
  <c r="AL257" i="3"/>
  <c r="AL258" i="3"/>
  <c r="AL259" i="3"/>
  <c r="AL260" i="3"/>
  <c r="AL261" i="3"/>
  <c r="AL262" i="3"/>
  <c r="AL263" i="3"/>
  <c r="AL264" i="3"/>
  <c r="AL265" i="3"/>
  <c r="AL266" i="3"/>
  <c r="AL267" i="3"/>
  <c r="AL268" i="3"/>
  <c r="AL269" i="3"/>
  <c r="AL270" i="3"/>
  <c r="AL271" i="3"/>
  <c r="AL272" i="3"/>
  <c r="AL273" i="3"/>
  <c r="AL274" i="3"/>
  <c r="AL275" i="3"/>
  <c r="AL276" i="3"/>
  <c r="AL277" i="3"/>
  <c r="AL278" i="3"/>
  <c r="AL279" i="3"/>
  <c r="AL280" i="3"/>
  <c r="AL281" i="3"/>
  <c r="AL282" i="3"/>
  <c r="AL283" i="3"/>
  <c r="AL284" i="3"/>
  <c r="AL285" i="3"/>
  <c r="AL286" i="3"/>
  <c r="AL287" i="3"/>
  <c r="AL288" i="3"/>
  <c r="AL289" i="3"/>
  <c r="AL290" i="3"/>
  <c r="AL291" i="3"/>
  <c r="AL292" i="3"/>
  <c r="AL293" i="3"/>
  <c r="AL294" i="3"/>
  <c r="AL295" i="3"/>
  <c r="AL296" i="3"/>
  <c r="AL297" i="3"/>
  <c r="AL298" i="3"/>
  <c r="AL299" i="3"/>
  <c r="AL300" i="3"/>
  <c r="AL301" i="3"/>
  <c r="AL302" i="3"/>
  <c r="AL303" i="3"/>
  <c r="AL304" i="3"/>
  <c r="AL305" i="3"/>
  <c r="AL306" i="3"/>
  <c r="AL307" i="3"/>
  <c r="AL308" i="3"/>
  <c r="AL309" i="3"/>
  <c r="AL310" i="3"/>
  <c r="AL311" i="3"/>
  <c r="AL312" i="3"/>
  <c r="AL313" i="3"/>
  <c r="AL314" i="3"/>
  <c r="AL315" i="3"/>
  <c r="AL316" i="3"/>
  <c r="AL317" i="3"/>
  <c r="AL318" i="3"/>
  <c r="AL319" i="3"/>
  <c r="AL320" i="3"/>
  <c r="AL321" i="3"/>
  <c r="AL322" i="3"/>
  <c r="AL323" i="3"/>
  <c r="AL324" i="3"/>
  <c r="AL325" i="3"/>
  <c r="AL326" i="3"/>
  <c r="AL327" i="3"/>
  <c r="AL328" i="3"/>
  <c r="AL329" i="3"/>
  <c r="AL330" i="3"/>
  <c r="AL331" i="3"/>
  <c r="AL332" i="3"/>
  <c r="AL333" i="3"/>
  <c r="AL334" i="3"/>
  <c r="AL335" i="3"/>
  <c r="AL336" i="3"/>
  <c r="AL337" i="3"/>
  <c r="AL338" i="3"/>
  <c r="AL339" i="3"/>
  <c r="AL340" i="3"/>
  <c r="AL341" i="3"/>
  <c r="AL342" i="3"/>
  <c r="AL343" i="3"/>
  <c r="AL344" i="3"/>
  <c r="AL345" i="3"/>
  <c r="AL346" i="3"/>
  <c r="AL347" i="3"/>
  <c r="AL348" i="3"/>
  <c r="AL349" i="3"/>
  <c r="AL350" i="3"/>
  <c r="AL351" i="3"/>
  <c r="AL352" i="3"/>
  <c r="AL353" i="3"/>
  <c r="AL354" i="3"/>
  <c r="AL355" i="3"/>
  <c r="AL356" i="3"/>
  <c r="AL357" i="3"/>
  <c r="AL358" i="3"/>
  <c r="AL359" i="3"/>
  <c r="AL360" i="3"/>
  <c r="AL361" i="3"/>
  <c r="AL362" i="3"/>
  <c r="AL363" i="3"/>
  <c r="AL364" i="3"/>
  <c r="AL365" i="3"/>
  <c r="AL366" i="3"/>
  <c r="AL367" i="3"/>
  <c r="AL368" i="3"/>
  <c r="AL369" i="3"/>
  <c r="AL370" i="3"/>
  <c r="AL371" i="3"/>
  <c r="AL372" i="3"/>
  <c r="AL373" i="3"/>
  <c r="AL374" i="3"/>
  <c r="AL375" i="3"/>
  <c r="AL376" i="3"/>
  <c r="AL377" i="3"/>
  <c r="AL378" i="3"/>
  <c r="AL379" i="3"/>
  <c r="AL380" i="3"/>
  <c r="AL381" i="3"/>
  <c r="AL382" i="3"/>
  <c r="AL383" i="3"/>
  <c r="AL384" i="3"/>
  <c r="AL385" i="3"/>
  <c r="AL386" i="3"/>
  <c r="AL387" i="3"/>
  <c r="AL388" i="3"/>
  <c r="AL389" i="3"/>
  <c r="AL390" i="3"/>
  <c r="AL391" i="3"/>
  <c r="AL392" i="3"/>
  <c r="AL393" i="3"/>
  <c r="AL394" i="3"/>
  <c r="AL395" i="3"/>
  <c r="AL396" i="3"/>
  <c r="AL397" i="3"/>
  <c r="AL398" i="3"/>
  <c r="AL399" i="3"/>
  <c r="AL400" i="3"/>
  <c r="AL401" i="3"/>
  <c r="AL402" i="3"/>
  <c r="AL403" i="3"/>
  <c r="AL404" i="3"/>
  <c r="AL405" i="3"/>
  <c r="AL406" i="3"/>
  <c r="AL407" i="3"/>
  <c r="AL408" i="3"/>
  <c r="AL409" i="3"/>
  <c r="AL410" i="3"/>
  <c r="AL411" i="3"/>
  <c r="AL412" i="3"/>
  <c r="AL413" i="3"/>
  <c r="AL414" i="3"/>
  <c r="AL415" i="3"/>
  <c r="AL416" i="3"/>
  <c r="AL417" i="3"/>
  <c r="AL418" i="3"/>
  <c r="AL419" i="3"/>
  <c r="AL420" i="3"/>
  <c r="AL421" i="3"/>
  <c r="AL422" i="3"/>
  <c r="AL423" i="3"/>
  <c r="AL424" i="3"/>
  <c r="AL425" i="3"/>
  <c r="AL426" i="3"/>
  <c r="AL427" i="3"/>
  <c r="AL428" i="3"/>
  <c r="AL429" i="3"/>
  <c r="AL430" i="3"/>
  <c r="AL431" i="3"/>
  <c r="AL432" i="3"/>
  <c r="AL433" i="3"/>
  <c r="AL434" i="3"/>
  <c r="AL435" i="3"/>
  <c r="AL436" i="3"/>
  <c r="AL437" i="3"/>
  <c r="AL438" i="3"/>
  <c r="AL439" i="3"/>
  <c r="AL440" i="3"/>
  <c r="AL441" i="3"/>
  <c r="AL442" i="3"/>
  <c r="AL443" i="3"/>
  <c r="AL444" i="3"/>
  <c r="AL445" i="3"/>
  <c r="AL446" i="3"/>
  <c r="AL447" i="3"/>
  <c r="AL448" i="3"/>
  <c r="AL449" i="3"/>
  <c r="AL450" i="3"/>
  <c r="AL451" i="3"/>
  <c r="AL452" i="3"/>
  <c r="AL453" i="3"/>
  <c r="AL454" i="3"/>
  <c r="AL455" i="3"/>
  <c r="AL456" i="3"/>
  <c r="AL457" i="3"/>
  <c r="AL458" i="3"/>
  <c r="AL459" i="3"/>
  <c r="AL460" i="3"/>
  <c r="AL461" i="3"/>
  <c r="AL462" i="3"/>
  <c r="AL463" i="3"/>
  <c r="AL464" i="3"/>
  <c r="AL465" i="3"/>
  <c r="AL466" i="3"/>
  <c r="AL467" i="3"/>
  <c r="AL468" i="3"/>
  <c r="AL469" i="3"/>
  <c r="AL470" i="3"/>
  <c r="AL471" i="3"/>
  <c r="AL472" i="3"/>
  <c r="AL473" i="3"/>
  <c r="AL474" i="3"/>
  <c r="AL475" i="3"/>
  <c r="AL476" i="3"/>
  <c r="AL477" i="3"/>
  <c r="AL478" i="3"/>
  <c r="AL479" i="3"/>
  <c r="AL480" i="3"/>
  <c r="AL481" i="3"/>
  <c r="AA481" i="26"/>
  <c r="Z481" i="26"/>
  <c r="Y481" i="26"/>
  <c r="X481" i="26"/>
  <c r="W481" i="26"/>
  <c r="V481" i="26"/>
  <c r="U481" i="26"/>
  <c r="T481" i="26"/>
  <c r="S481" i="26"/>
  <c r="R481" i="26"/>
  <c r="Q481" i="26"/>
  <c r="AA480" i="26"/>
  <c r="Z480" i="26"/>
  <c r="Y480" i="26"/>
  <c r="X480" i="26"/>
  <c r="W480" i="26"/>
  <c r="V480" i="26"/>
  <c r="U480" i="26"/>
  <c r="T480" i="26"/>
  <c r="S480" i="26"/>
  <c r="R480" i="26"/>
  <c r="Q480" i="26"/>
  <c r="AA479" i="26"/>
  <c r="Z479" i="26"/>
  <c r="Y479" i="26"/>
  <c r="X479" i="26"/>
  <c r="W479" i="26"/>
  <c r="V479" i="26"/>
  <c r="U479" i="26"/>
  <c r="T479" i="26"/>
  <c r="S479" i="26"/>
  <c r="R479" i="26"/>
  <c r="Q479" i="26"/>
  <c r="AA478" i="26"/>
  <c r="Z478" i="26"/>
  <c r="Y478" i="26"/>
  <c r="X478" i="26"/>
  <c r="W478" i="26"/>
  <c r="V478" i="26"/>
  <c r="U478" i="26"/>
  <c r="T478" i="26"/>
  <c r="S478" i="26"/>
  <c r="R478" i="26"/>
  <c r="Q478" i="26"/>
  <c r="AA477" i="26"/>
  <c r="Z477" i="26"/>
  <c r="Y477" i="26"/>
  <c r="X477" i="26"/>
  <c r="W477" i="26"/>
  <c r="V477" i="26"/>
  <c r="U477" i="26"/>
  <c r="T477" i="26"/>
  <c r="S477" i="26"/>
  <c r="R477" i="26"/>
  <c r="Q477" i="26"/>
  <c r="AA476" i="26"/>
  <c r="Z476" i="26"/>
  <c r="Y476" i="26"/>
  <c r="X476" i="26"/>
  <c r="W476" i="26"/>
  <c r="V476" i="26"/>
  <c r="U476" i="26"/>
  <c r="T476" i="26"/>
  <c r="S476" i="26"/>
  <c r="R476" i="26"/>
  <c r="Q476" i="26"/>
  <c r="AA475" i="26"/>
  <c r="Z475" i="26"/>
  <c r="Y475" i="26"/>
  <c r="X475" i="26"/>
  <c r="W475" i="26"/>
  <c r="V475" i="26"/>
  <c r="U475" i="26"/>
  <c r="T475" i="26"/>
  <c r="S475" i="26"/>
  <c r="R475" i="26"/>
  <c r="Q475" i="26"/>
  <c r="AA474" i="26"/>
  <c r="Z474" i="26"/>
  <c r="Y474" i="26"/>
  <c r="X474" i="26"/>
  <c r="W474" i="26"/>
  <c r="V474" i="26"/>
  <c r="U474" i="26"/>
  <c r="T474" i="26"/>
  <c r="S474" i="26"/>
  <c r="R474" i="26"/>
  <c r="Q474" i="26"/>
  <c r="AA473" i="26"/>
  <c r="Z473" i="26"/>
  <c r="Y473" i="26"/>
  <c r="X473" i="26"/>
  <c r="W473" i="26"/>
  <c r="V473" i="26"/>
  <c r="U473" i="26"/>
  <c r="T473" i="26"/>
  <c r="S473" i="26"/>
  <c r="R473" i="26"/>
  <c r="Q473" i="26"/>
  <c r="AA472" i="26"/>
  <c r="Z472" i="26"/>
  <c r="Y472" i="26"/>
  <c r="X472" i="26"/>
  <c r="W472" i="26"/>
  <c r="V472" i="26"/>
  <c r="U472" i="26"/>
  <c r="T472" i="26"/>
  <c r="S472" i="26"/>
  <c r="R472" i="26"/>
  <c r="Q472" i="26"/>
  <c r="AA471" i="26"/>
  <c r="Z471" i="26"/>
  <c r="Y471" i="26"/>
  <c r="X471" i="26"/>
  <c r="W471" i="26"/>
  <c r="V471" i="26"/>
  <c r="U471" i="26"/>
  <c r="T471" i="26"/>
  <c r="S471" i="26"/>
  <c r="R471" i="26"/>
  <c r="Q471" i="26"/>
  <c r="AA470" i="26"/>
  <c r="Z470" i="26"/>
  <c r="Y470" i="26"/>
  <c r="X470" i="26"/>
  <c r="W470" i="26"/>
  <c r="V470" i="26"/>
  <c r="U470" i="26"/>
  <c r="T470" i="26"/>
  <c r="S470" i="26"/>
  <c r="R470" i="26"/>
  <c r="Q470" i="26"/>
  <c r="AA469" i="26"/>
  <c r="Z469" i="26"/>
  <c r="Y469" i="26"/>
  <c r="X469" i="26"/>
  <c r="W469" i="26"/>
  <c r="V469" i="26"/>
  <c r="U469" i="26"/>
  <c r="T469" i="26"/>
  <c r="S469" i="26"/>
  <c r="R469" i="26"/>
  <c r="Q469" i="26"/>
  <c r="AA468" i="26"/>
  <c r="Z468" i="26"/>
  <c r="Y468" i="26"/>
  <c r="X468" i="26"/>
  <c r="W468" i="26"/>
  <c r="V468" i="26"/>
  <c r="U468" i="26"/>
  <c r="T468" i="26"/>
  <c r="S468" i="26"/>
  <c r="R468" i="26"/>
  <c r="Q468" i="26"/>
  <c r="AA467" i="26"/>
  <c r="Z467" i="26"/>
  <c r="Y467" i="26"/>
  <c r="X467" i="26"/>
  <c r="W467" i="26"/>
  <c r="V467" i="26"/>
  <c r="U467" i="26"/>
  <c r="T467" i="26"/>
  <c r="S467" i="26"/>
  <c r="R467" i="26"/>
  <c r="Q467" i="26"/>
  <c r="AA466" i="26"/>
  <c r="Z466" i="26"/>
  <c r="Y466" i="26"/>
  <c r="X466" i="26"/>
  <c r="W466" i="26"/>
  <c r="V466" i="26"/>
  <c r="U466" i="26"/>
  <c r="T466" i="26"/>
  <c r="S466" i="26"/>
  <c r="R466" i="26"/>
  <c r="Q466" i="26"/>
  <c r="AA465" i="26"/>
  <c r="Z465" i="26"/>
  <c r="Y465" i="26"/>
  <c r="X465" i="26"/>
  <c r="W465" i="26"/>
  <c r="V465" i="26"/>
  <c r="U465" i="26"/>
  <c r="T465" i="26"/>
  <c r="S465" i="26"/>
  <c r="R465" i="26"/>
  <c r="Q465" i="26"/>
  <c r="AA464" i="26"/>
  <c r="Z464" i="26"/>
  <c r="Y464" i="26"/>
  <c r="X464" i="26"/>
  <c r="W464" i="26"/>
  <c r="V464" i="26"/>
  <c r="U464" i="26"/>
  <c r="T464" i="26"/>
  <c r="S464" i="26"/>
  <c r="R464" i="26"/>
  <c r="Q464" i="26"/>
  <c r="AA463" i="26"/>
  <c r="Z463" i="26"/>
  <c r="Y463" i="26"/>
  <c r="X463" i="26"/>
  <c r="W463" i="26"/>
  <c r="V463" i="26"/>
  <c r="U463" i="26"/>
  <c r="T463" i="26"/>
  <c r="S463" i="26"/>
  <c r="R463" i="26"/>
  <c r="Q463" i="26"/>
  <c r="AA462" i="26"/>
  <c r="Z462" i="26"/>
  <c r="Y462" i="26"/>
  <c r="X462" i="26"/>
  <c r="W462" i="26"/>
  <c r="V462" i="26"/>
  <c r="U462" i="26"/>
  <c r="T462" i="26"/>
  <c r="S462" i="26"/>
  <c r="R462" i="26"/>
  <c r="Q462" i="26"/>
  <c r="AA461" i="26"/>
  <c r="Z461" i="26"/>
  <c r="Y461" i="26"/>
  <c r="X461" i="26"/>
  <c r="W461" i="26"/>
  <c r="V461" i="26"/>
  <c r="U461" i="26"/>
  <c r="T461" i="26"/>
  <c r="S461" i="26"/>
  <c r="R461" i="26"/>
  <c r="Q461" i="26"/>
  <c r="AA460" i="26"/>
  <c r="Z460" i="26"/>
  <c r="Y460" i="26"/>
  <c r="X460" i="26"/>
  <c r="W460" i="26"/>
  <c r="V460" i="26"/>
  <c r="U460" i="26"/>
  <c r="T460" i="26"/>
  <c r="S460" i="26"/>
  <c r="R460" i="26"/>
  <c r="Q460" i="26"/>
  <c r="AA459" i="26"/>
  <c r="Z459" i="26"/>
  <c r="Y459" i="26"/>
  <c r="X459" i="26"/>
  <c r="W459" i="26"/>
  <c r="V459" i="26"/>
  <c r="U459" i="26"/>
  <c r="T459" i="26"/>
  <c r="S459" i="26"/>
  <c r="R459" i="26"/>
  <c r="Q459" i="26"/>
  <c r="AA458" i="26"/>
  <c r="Z458" i="26"/>
  <c r="Y458" i="26"/>
  <c r="X458" i="26"/>
  <c r="W458" i="26"/>
  <c r="V458" i="26"/>
  <c r="U458" i="26"/>
  <c r="T458" i="26"/>
  <c r="S458" i="26"/>
  <c r="R458" i="26"/>
  <c r="Q458" i="26"/>
  <c r="AA457" i="26"/>
  <c r="Z457" i="26"/>
  <c r="Y457" i="26"/>
  <c r="X457" i="26"/>
  <c r="W457" i="26"/>
  <c r="V457" i="26"/>
  <c r="U457" i="26"/>
  <c r="T457" i="26"/>
  <c r="S457" i="26"/>
  <c r="R457" i="26"/>
  <c r="Q457" i="26"/>
  <c r="AA456" i="26"/>
  <c r="Z456" i="26"/>
  <c r="Y456" i="26"/>
  <c r="X456" i="26"/>
  <c r="W456" i="26"/>
  <c r="V456" i="26"/>
  <c r="U456" i="26"/>
  <c r="T456" i="26"/>
  <c r="S456" i="26"/>
  <c r="R456" i="26"/>
  <c r="Q456" i="26"/>
  <c r="AA455" i="26"/>
  <c r="Z455" i="26"/>
  <c r="Y455" i="26"/>
  <c r="X455" i="26"/>
  <c r="W455" i="26"/>
  <c r="V455" i="26"/>
  <c r="U455" i="26"/>
  <c r="T455" i="26"/>
  <c r="S455" i="26"/>
  <c r="R455" i="26"/>
  <c r="Q455" i="26"/>
  <c r="AA454" i="26"/>
  <c r="Z454" i="26"/>
  <c r="Y454" i="26"/>
  <c r="X454" i="26"/>
  <c r="W454" i="26"/>
  <c r="V454" i="26"/>
  <c r="U454" i="26"/>
  <c r="T454" i="26"/>
  <c r="S454" i="26"/>
  <c r="R454" i="26"/>
  <c r="Q454" i="26"/>
  <c r="AA453" i="26"/>
  <c r="Z453" i="26"/>
  <c r="Y453" i="26"/>
  <c r="X453" i="26"/>
  <c r="W453" i="26"/>
  <c r="V453" i="26"/>
  <c r="U453" i="26"/>
  <c r="T453" i="26"/>
  <c r="S453" i="26"/>
  <c r="R453" i="26"/>
  <c r="Q453" i="26"/>
  <c r="AA452" i="26"/>
  <c r="Z452" i="26"/>
  <c r="Y452" i="26"/>
  <c r="X452" i="26"/>
  <c r="W452" i="26"/>
  <c r="V452" i="26"/>
  <c r="U452" i="26"/>
  <c r="T452" i="26"/>
  <c r="S452" i="26"/>
  <c r="R452" i="26"/>
  <c r="Q452" i="26"/>
  <c r="AA451" i="26"/>
  <c r="Z451" i="26"/>
  <c r="Y451" i="26"/>
  <c r="X451" i="26"/>
  <c r="W451" i="26"/>
  <c r="V451" i="26"/>
  <c r="U451" i="26"/>
  <c r="T451" i="26"/>
  <c r="S451" i="26"/>
  <c r="R451" i="26"/>
  <c r="Q451" i="26"/>
  <c r="AA450" i="26"/>
  <c r="Z450" i="26"/>
  <c r="Y450" i="26"/>
  <c r="X450" i="26"/>
  <c r="W450" i="26"/>
  <c r="V450" i="26"/>
  <c r="U450" i="26"/>
  <c r="T450" i="26"/>
  <c r="S450" i="26"/>
  <c r="R450" i="26"/>
  <c r="Q450" i="26"/>
  <c r="AA449" i="26"/>
  <c r="Z449" i="26"/>
  <c r="Y449" i="26"/>
  <c r="X449" i="26"/>
  <c r="W449" i="26"/>
  <c r="V449" i="26"/>
  <c r="U449" i="26"/>
  <c r="T449" i="26"/>
  <c r="S449" i="26"/>
  <c r="R449" i="26"/>
  <c r="Q449" i="26"/>
  <c r="AA448" i="26"/>
  <c r="Z448" i="26"/>
  <c r="Y448" i="26"/>
  <c r="X448" i="26"/>
  <c r="W448" i="26"/>
  <c r="V448" i="26"/>
  <c r="U448" i="26"/>
  <c r="T448" i="26"/>
  <c r="S448" i="26"/>
  <c r="R448" i="26"/>
  <c r="Q448" i="26"/>
  <c r="AA447" i="26"/>
  <c r="Z447" i="26"/>
  <c r="Y447" i="26"/>
  <c r="X447" i="26"/>
  <c r="W447" i="26"/>
  <c r="V447" i="26"/>
  <c r="U447" i="26"/>
  <c r="T447" i="26"/>
  <c r="S447" i="26"/>
  <c r="R447" i="26"/>
  <c r="Q447" i="26"/>
  <c r="AA446" i="26"/>
  <c r="Z446" i="26"/>
  <c r="Y446" i="26"/>
  <c r="X446" i="26"/>
  <c r="W446" i="26"/>
  <c r="V446" i="26"/>
  <c r="U446" i="26"/>
  <c r="T446" i="26"/>
  <c r="S446" i="26"/>
  <c r="R446" i="26"/>
  <c r="Q446" i="26"/>
  <c r="AA445" i="26"/>
  <c r="Z445" i="26"/>
  <c r="Y445" i="26"/>
  <c r="X445" i="26"/>
  <c r="W445" i="26"/>
  <c r="V445" i="26"/>
  <c r="U445" i="26"/>
  <c r="T445" i="26"/>
  <c r="S445" i="26"/>
  <c r="R445" i="26"/>
  <c r="Q445" i="26"/>
  <c r="AA444" i="26"/>
  <c r="Z444" i="26"/>
  <c r="Y444" i="26"/>
  <c r="X444" i="26"/>
  <c r="W444" i="26"/>
  <c r="V444" i="26"/>
  <c r="U444" i="26"/>
  <c r="T444" i="26"/>
  <c r="S444" i="26"/>
  <c r="R444" i="26"/>
  <c r="Q444" i="26"/>
  <c r="AA443" i="26"/>
  <c r="Z443" i="26"/>
  <c r="Y443" i="26"/>
  <c r="X443" i="26"/>
  <c r="W443" i="26"/>
  <c r="V443" i="26"/>
  <c r="U443" i="26"/>
  <c r="T443" i="26"/>
  <c r="S443" i="26"/>
  <c r="R443" i="26"/>
  <c r="Q443" i="26"/>
  <c r="AA442" i="26"/>
  <c r="Z442" i="26"/>
  <c r="Y442" i="26"/>
  <c r="X442" i="26"/>
  <c r="W442" i="26"/>
  <c r="V442" i="26"/>
  <c r="U442" i="26"/>
  <c r="T442" i="26"/>
  <c r="S442" i="26"/>
  <c r="R442" i="26"/>
  <c r="Q442" i="26"/>
  <c r="AA441" i="26"/>
  <c r="Z441" i="26"/>
  <c r="Y441" i="26"/>
  <c r="X441" i="26"/>
  <c r="W441" i="26"/>
  <c r="V441" i="26"/>
  <c r="U441" i="26"/>
  <c r="T441" i="26"/>
  <c r="S441" i="26"/>
  <c r="R441" i="26"/>
  <c r="Q441" i="26"/>
  <c r="AA440" i="26"/>
  <c r="Z440" i="26"/>
  <c r="Y440" i="26"/>
  <c r="X440" i="26"/>
  <c r="W440" i="26"/>
  <c r="V440" i="26"/>
  <c r="U440" i="26"/>
  <c r="T440" i="26"/>
  <c r="S440" i="26"/>
  <c r="R440" i="26"/>
  <c r="Q440" i="26"/>
  <c r="AA439" i="26"/>
  <c r="Z439" i="26"/>
  <c r="Y439" i="26"/>
  <c r="X439" i="26"/>
  <c r="W439" i="26"/>
  <c r="V439" i="26"/>
  <c r="U439" i="26"/>
  <c r="T439" i="26"/>
  <c r="S439" i="26"/>
  <c r="R439" i="26"/>
  <c r="Q439" i="26"/>
  <c r="AA438" i="26"/>
  <c r="Z438" i="26"/>
  <c r="Y438" i="26"/>
  <c r="X438" i="26"/>
  <c r="W438" i="26"/>
  <c r="V438" i="26"/>
  <c r="U438" i="26"/>
  <c r="T438" i="26"/>
  <c r="S438" i="26"/>
  <c r="R438" i="26"/>
  <c r="Q438" i="26"/>
  <c r="AA437" i="26"/>
  <c r="Z437" i="26"/>
  <c r="Y437" i="26"/>
  <c r="X437" i="26"/>
  <c r="W437" i="26"/>
  <c r="V437" i="26"/>
  <c r="U437" i="26"/>
  <c r="T437" i="26"/>
  <c r="S437" i="26"/>
  <c r="R437" i="26"/>
  <c r="Q437" i="26"/>
  <c r="AA436" i="26"/>
  <c r="Z436" i="26"/>
  <c r="Y436" i="26"/>
  <c r="X436" i="26"/>
  <c r="W436" i="26"/>
  <c r="V436" i="26"/>
  <c r="U436" i="26"/>
  <c r="T436" i="26"/>
  <c r="S436" i="26"/>
  <c r="R436" i="26"/>
  <c r="Q436" i="26"/>
  <c r="AA435" i="26"/>
  <c r="Z435" i="26"/>
  <c r="Y435" i="26"/>
  <c r="X435" i="26"/>
  <c r="W435" i="26"/>
  <c r="V435" i="26"/>
  <c r="U435" i="26"/>
  <c r="T435" i="26"/>
  <c r="S435" i="26"/>
  <c r="R435" i="26"/>
  <c r="Q435" i="26"/>
  <c r="AA434" i="26"/>
  <c r="Z434" i="26"/>
  <c r="Y434" i="26"/>
  <c r="X434" i="26"/>
  <c r="W434" i="26"/>
  <c r="V434" i="26"/>
  <c r="U434" i="26"/>
  <c r="T434" i="26"/>
  <c r="S434" i="26"/>
  <c r="R434" i="26"/>
  <c r="Q434" i="26"/>
  <c r="AA433" i="26"/>
  <c r="Z433" i="26"/>
  <c r="Y433" i="26"/>
  <c r="X433" i="26"/>
  <c r="W433" i="26"/>
  <c r="V433" i="26"/>
  <c r="U433" i="26"/>
  <c r="T433" i="26"/>
  <c r="S433" i="26"/>
  <c r="R433" i="26"/>
  <c r="Q433" i="26"/>
  <c r="AA432" i="26"/>
  <c r="Z432" i="26"/>
  <c r="Y432" i="26"/>
  <c r="X432" i="26"/>
  <c r="W432" i="26"/>
  <c r="V432" i="26"/>
  <c r="U432" i="26"/>
  <c r="T432" i="26"/>
  <c r="S432" i="26"/>
  <c r="R432" i="26"/>
  <c r="Q432" i="26"/>
  <c r="AA431" i="26"/>
  <c r="Z431" i="26"/>
  <c r="Y431" i="26"/>
  <c r="X431" i="26"/>
  <c r="W431" i="26"/>
  <c r="V431" i="26"/>
  <c r="U431" i="26"/>
  <c r="T431" i="26"/>
  <c r="S431" i="26"/>
  <c r="R431" i="26"/>
  <c r="Q431" i="26"/>
  <c r="AA430" i="26"/>
  <c r="Z430" i="26"/>
  <c r="Y430" i="26"/>
  <c r="X430" i="26"/>
  <c r="W430" i="26"/>
  <c r="V430" i="26"/>
  <c r="U430" i="26"/>
  <c r="T430" i="26"/>
  <c r="S430" i="26"/>
  <c r="R430" i="26"/>
  <c r="Q430" i="26"/>
  <c r="AA429" i="26"/>
  <c r="Z429" i="26"/>
  <c r="Y429" i="26"/>
  <c r="X429" i="26"/>
  <c r="W429" i="26"/>
  <c r="V429" i="26"/>
  <c r="U429" i="26"/>
  <c r="T429" i="26"/>
  <c r="S429" i="26"/>
  <c r="R429" i="26"/>
  <c r="Q429" i="26"/>
  <c r="AA428" i="26"/>
  <c r="Z428" i="26"/>
  <c r="Y428" i="26"/>
  <c r="X428" i="26"/>
  <c r="W428" i="26"/>
  <c r="V428" i="26"/>
  <c r="U428" i="26"/>
  <c r="T428" i="26"/>
  <c r="S428" i="26"/>
  <c r="R428" i="26"/>
  <c r="Q428" i="26"/>
  <c r="AA427" i="26"/>
  <c r="Z427" i="26"/>
  <c r="Y427" i="26"/>
  <c r="X427" i="26"/>
  <c r="W427" i="26"/>
  <c r="V427" i="26"/>
  <c r="U427" i="26"/>
  <c r="T427" i="26"/>
  <c r="S427" i="26"/>
  <c r="R427" i="26"/>
  <c r="Q427" i="26"/>
  <c r="AA426" i="26"/>
  <c r="Z426" i="26"/>
  <c r="Y426" i="26"/>
  <c r="X426" i="26"/>
  <c r="W426" i="26"/>
  <c r="V426" i="26"/>
  <c r="U426" i="26"/>
  <c r="T426" i="26"/>
  <c r="S426" i="26"/>
  <c r="R426" i="26"/>
  <c r="Q426" i="26"/>
  <c r="AA425" i="26"/>
  <c r="Z425" i="26"/>
  <c r="Y425" i="26"/>
  <c r="X425" i="26"/>
  <c r="W425" i="26"/>
  <c r="V425" i="26"/>
  <c r="U425" i="26"/>
  <c r="T425" i="26"/>
  <c r="S425" i="26"/>
  <c r="R425" i="26"/>
  <c r="Q425" i="26"/>
  <c r="AA424" i="26"/>
  <c r="Z424" i="26"/>
  <c r="Y424" i="26"/>
  <c r="X424" i="26"/>
  <c r="W424" i="26"/>
  <c r="V424" i="26"/>
  <c r="U424" i="26"/>
  <c r="T424" i="26"/>
  <c r="S424" i="26"/>
  <c r="R424" i="26"/>
  <c r="Q424" i="26"/>
  <c r="AA423" i="26"/>
  <c r="Z423" i="26"/>
  <c r="Y423" i="26"/>
  <c r="X423" i="26"/>
  <c r="W423" i="26"/>
  <c r="V423" i="26"/>
  <c r="U423" i="26"/>
  <c r="T423" i="26"/>
  <c r="S423" i="26"/>
  <c r="R423" i="26"/>
  <c r="Q423" i="26"/>
  <c r="AA422" i="26"/>
  <c r="Z422" i="26"/>
  <c r="Y422" i="26"/>
  <c r="X422" i="26"/>
  <c r="W422" i="26"/>
  <c r="V422" i="26"/>
  <c r="U422" i="26"/>
  <c r="T422" i="26"/>
  <c r="S422" i="26"/>
  <c r="R422" i="26"/>
  <c r="Q422" i="26"/>
  <c r="AA421" i="26"/>
  <c r="Z421" i="26"/>
  <c r="Y421" i="26"/>
  <c r="X421" i="26"/>
  <c r="W421" i="26"/>
  <c r="V421" i="26"/>
  <c r="U421" i="26"/>
  <c r="T421" i="26"/>
  <c r="S421" i="26"/>
  <c r="R421" i="26"/>
  <c r="Q421" i="26"/>
  <c r="AA420" i="26"/>
  <c r="Z420" i="26"/>
  <c r="Y420" i="26"/>
  <c r="X420" i="26"/>
  <c r="W420" i="26"/>
  <c r="V420" i="26"/>
  <c r="U420" i="26"/>
  <c r="T420" i="26"/>
  <c r="S420" i="26"/>
  <c r="R420" i="26"/>
  <c r="Q420" i="26"/>
  <c r="AA419" i="26"/>
  <c r="Z419" i="26"/>
  <c r="Y419" i="26"/>
  <c r="X419" i="26"/>
  <c r="W419" i="26"/>
  <c r="V419" i="26"/>
  <c r="U419" i="26"/>
  <c r="T419" i="26"/>
  <c r="S419" i="26"/>
  <c r="R419" i="26"/>
  <c r="Q419" i="26"/>
  <c r="AA418" i="26"/>
  <c r="Z418" i="26"/>
  <c r="Y418" i="26"/>
  <c r="X418" i="26"/>
  <c r="W418" i="26"/>
  <c r="V418" i="26"/>
  <c r="U418" i="26"/>
  <c r="T418" i="26"/>
  <c r="S418" i="26"/>
  <c r="R418" i="26"/>
  <c r="Q418" i="26"/>
  <c r="AA417" i="26"/>
  <c r="Z417" i="26"/>
  <c r="Y417" i="26"/>
  <c r="X417" i="26"/>
  <c r="W417" i="26"/>
  <c r="V417" i="26"/>
  <c r="U417" i="26"/>
  <c r="T417" i="26"/>
  <c r="S417" i="26"/>
  <c r="R417" i="26"/>
  <c r="Q417" i="26"/>
  <c r="AA416" i="26"/>
  <c r="Z416" i="26"/>
  <c r="Y416" i="26"/>
  <c r="X416" i="26"/>
  <c r="W416" i="26"/>
  <c r="V416" i="26"/>
  <c r="U416" i="26"/>
  <c r="T416" i="26"/>
  <c r="S416" i="26"/>
  <c r="R416" i="26"/>
  <c r="Q416" i="26"/>
  <c r="AA415" i="26"/>
  <c r="Z415" i="26"/>
  <c r="Y415" i="26"/>
  <c r="X415" i="26"/>
  <c r="W415" i="26"/>
  <c r="V415" i="26"/>
  <c r="U415" i="26"/>
  <c r="T415" i="26"/>
  <c r="S415" i="26"/>
  <c r="R415" i="26"/>
  <c r="Q415" i="26"/>
  <c r="AA414" i="26"/>
  <c r="Z414" i="26"/>
  <c r="Y414" i="26"/>
  <c r="X414" i="26"/>
  <c r="W414" i="26"/>
  <c r="V414" i="26"/>
  <c r="U414" i="26"/>
  <c r="T414" i="26"/>
  <c r="S414" i="26"/>
  <c r="R414" i="26"/>
  <c r="Q414" i="26"/>
  <c r="AA413" i="26"/>
  <c r="Z413" i="26"/>
  <c r="Y413" i="26"/>
  <c r="X413" i="26"/>
  <c r="W413" i="26"/>
  <c r="V413" i="26"/>
  <c r="U413" i="26"/>
  <c r="T413" i="26"/>
  <c r="S413" i="26"/>
  <c r="R413" i="26"/>
  <c r="Q413" i="26"/>
  <c r="AA412" i="26"/>
  <c r="Z412" i="26"/>
  <c r="Y412" i="26"/>
  <c r="X412" i="26"/>
  <c r="W412" i="26"/>
  <c r="V412" i="26"/>
  <c r="U412" i="26"/>
  <c r="T412" i="26"/>
  <c r="S412" i="26"/>
  <c r="R412" i="26"/>
  <c r="Q412" i="26"/>
  <c r="AA411" i="26"/>
  <c r="Z411" i="26"/>
  <c r="Y411" i="26"/>
  <c r="X411" i="26"/>
  <c r="W411" i="26"/>
  <c r="V411" i="26"/>
  <c r="U411" i="26"/>
  <c r="T411" i="26"/>
  <c r="S411" i="26"/>
  <c r="R411" i="26"/>
  <c r="Q411" i="26"/>
  <c r="AA410" i="26"/>
  <c r="Z410" i="26"/>
  <c r="Y410" i="26"/>
  <c r="X410" i="26"/>
  <c r="W410" i="26"/>
  <c r="V410" i="26"/>
  <c r="U410" i="26"/>
  <c r="T410" i="26"/>
  <c r="S410" i="26"/>
  <c r="R410" i="26"/>
  <c r="Q410" i="26"/>
  <c r="AA409" i="26"/>
  <c r="Z409" i="26"/>
  <c r="Y409" i="26"/>
  <c r="X409" i="26"/>
  <c r="W409" i="26"/>
  <c r="V409" i="26"/>
  <c r="U409" i="26"/>
  <c r="T409" i="26"/>
  <c r="S409" i="26"/>
  <c r="R409" i="26"/>
  <c r="Q409" i="26"/>
  <c r="AA408" i="26"/>
  <c r="Z408" i="26"/>
  <c r="Y408" i="26"/>
  <c r="X408" i="26"/>
  <c r="W408" i="26"/>
  <c r="V408" i="26"/>
  <c r="U408" i="26"/>
  <c r="T408" i="26"/>
  <c r="S408" i="26"/>
  <c r="R408" i="26"/>
  <c r="Q408" i="26"/>
  <c r="AA407" i="26"/>
  <c r="Z407" i="26"/>
  <c r="Y407" i="26"/>
  <c r="X407" i="26"/>
  <c r="W407" i="26"/>
  <c r="V407" i="26"/>
  <c r="U407" i="26"/>
  <c r="T407" i="26"/>
  <c r="S407" i="26"/>
  <c r="R407" i="26"/>
  <c r="Q407" i="26"/>
  <c r="AA406" i="26"/>
  <c r="Z406" i="26"/>
  <c r="Y406" i="26"/>
  <c r="X406" i="26"/>
  <c r="W406" i="26"/>
  <c r="V406" i="26"/>
  <c r="U406" i="26"/>
  <c r="T406" i="26"/>
  <c r="S406" i="26"/>
  <c r="R406" i="26"/>
  <c r="Q406" i="26"/>
  <c r="AA405" i="26"/>
  <c r="Z405" i="26"/>
  <c r="Y405" i="26"/>
  <c r="X405" i="26"/>
  <c r="W405" i="26"/>
  <c r="V405" i="26"/>
  <c r="U405" i="26"/>
  <c r="T405" i="26"/>
  <c r="S405" i="26"/>
  <c r="R405" i="26"/>
  <c r="Q405" i="26"/>
  <c r="AA404" i="26"/>
  <c r="Z404" i="26"/>
  <c r="Y404" i="26"/>
  <c r="X404" i="26"/>
  <c r="W404" i="26"/>
  <c r="V404" i="26"/>
  <c r="U404" i="26"/>
  <c r="T404" i="26"/>
  <c r="S404" i="26"/>
  <c r="R404" i="26"/>
  <c r="Q404" i="26"/>
  <c r="AA403" i="26"/>
  <c r="Z403" i="26"/>
  <c r="Y403" i="26"/>
  <c r="X403" i="26"/>
  <c r="W403" i="26"/>
  <c r="V403" i="26"/>
  <c r="U403" i="26"/>
  <c r="T403" i="26"/>
  <c r="S403" i="26"/>
  <c r="R403" i="26"/>
  <c r="Q403" i="26"/>
  <c r="AA402" i="26"/>
  <c r="Z402" i="26"/>
  <c r="Y402" i="26"/>
  <c r="X402" i="26"/>
  <c r="W402" i="26"/>
  <c r="V402" i="26"/>
  <c r="U402" i="26"/>
  <c r="T402" i="26"/>
  <c r="S402" i="26"/>
  <c r="R402" i="26"/>
  <c r="Q402" i="26"/>
  <c r="AA401" i="26"/>
  <c r="Z401" i="26"/>
  <c r="Y401" i="26"/>
  <c r="X401" i="26"/>
  <c r="W401" i="26"/>
  <c r="V401" i="26"/>
  <c r="U401" i="26"/>
  <c r="T401" i="26"/>
  <c r="S401" i="26"/>
  <c r="R401" i="26"/>
  <c r="Q401" i="26"/>
  <c r="AA400" i="26"/>
  <c r="Z400" i="26"/>
  <c r="Y400" i="26"/>
  <c r="X400" i="26"/>
  <c r="W400" i="26"/>
  <c r="V400" i="26"/>
  <c r="U400" i="26"/>
  <c r="T400" i="26"/>
  <c r="S400" i="26"/>
  <c r="R400" i="26"/>
  <c r="Q400" i="26"/>
  <c r="AA399" i="26"/>
  <c r="Z399" i="26"/>
  <c r="Y399" i="26"/>
  <c r="X399" i="26"/>
  <c r="W399" i="26"/>
  <c r="V399" i="26"/>
  <c r="U399" i="26"/>
  <c r="T399" i="26"/>
  <c r="S399" i="26"/>
  <c r="R399" i="26"/>
  <c r="Q399" i="26"/>
  <c r="AA398" i="26"/>
  <c r="Z398" i="26"/>
  <c r="Y398" i="26"/>
  <c r="X398" i="26"/>
  <c r="W398" i="26"/>
  <c r="V398" i="26"/>
  <c r="U398" i="26"/>
  <c r="T398" i="26"/>
  <c r="S398" i="26"/>
  <c r="R398" i="26"/>
  <c r="Q398" i="26"/>
  <c r="AA397" i="26"/>
  <c r="Z397" i="26"/>
  <c r="Y397" i="26"/>
  <c r="X397" i="26"/>
  <c r="W397" i="26"/>
  <c r="V397" i="26"/>
  <c r="U397" i="26"/>
  <c r="T397" i="26"/>
  <c r="S397" i="26"/>
  <c r="R397" i="26"/>
  <c r="Q397" i="26"/>
  <c r="AA396" i="26"/>
  <c r="Z396" i="26"/>
  <c r="Y396" i="26"/>
  <c r="X396" i="26"/>
  <c r="W396" i="26"/>
  <c r="V396" i="26"/>
  <c r="U396" i="26"/>
  <c r="T396" i="26"/>
  <c r="S396" i="26"/>
  <c r="R396" i="26"/>
  <c r="Q396" i="26"/>
  <c r="AA395" i="26"/>
  <c r="Z395" i="26"/>
  <c r="Y395" i="26"/>
  <c r="X395" i="26"/>
  <c r="W395" i="26"/>
  <c r="V395" i="26"/>
  <c r="U395" i="26"/>
  <c r="T395" i="26"/>
  <c r="S395" i="26"/>
  <c r="R395" i="26"/>
  <c r="Q395" i="26"/>
  <c r="AA394" i="26"/>
  <c r="Z394" i="26"/>
  <c r="Y394" i="26"/>
  <c r="X394" i="26"/>
  <c r="W394" i="26"/>
  <c r="V394" i="26"/>
  <c r="U394" i="26"/>
  <c r="T394" i="26"/>
  <c r="S394" i="26"/>
  <c r="R394" i="26"/>
  <c r="Q394" i="26"/>
  <c r="AA393" i="26"/>
  <c r="Z393" i="26"/>
  <c r="Y393" i="26"/>
  <c r="X393" i="26"/>
  <c r="W393" i="26"/>
  <c r="V393" i="26"/>
  <c r="U393" i="26"/>
  <c r="T393" i="26"/>
  <c r="S393" i="26"/>
  <c r="R393" i="26"/>
  <c r="Q393" i="26"/>
  <c r="AA392" i="26"/>
  <c r="Z392" i="26"/>
  <c r="Y392" i="26"/>
  <c r="X392" i="26"/>
  <c r="W392" i="26"/>
  <c r="V392" i="26"/>
  <c r="U392" i="26"/>
  <c r="T392" i="26"/>
  <c r="S392" i="26"/>
  <c r="R392" i="26"/>
  <c r="Q392" i="26"/>
  <c r="AA391" i="26"/>
  <c r="Z391" i="26"/>
  <c r="Y391" i="26"/>
  <c r="X391" i="26"/>
  <c r="W391" i="26"/>
  <c r="V391" i="26"/>
  <c r="U391" i="26"/>
  <c r="T391" i="26"/>
  <c r="S391" i="26"/>
  <c r="R391" i="26"/>
  <c r="Q391" i="26"/>
  <c r="AA390" i="26"/>
  <c r="Z390" i="26"/>
  <c r="Y390" i="26"/>
  <c r="X390" i="26"/>
  <c r="W390" i="26"/>
  <c r="V390" i="26"/>
  <c r="U390" i="26"/>
  <c r="T390" i="26"/>
  <c r="S390" i="26"/>
  <c r="R390" i="26"/>
  <c r="Q390" i="26"/>
  <c r="AA389" i="26"/>
  <c r="Z389" i="26"/>
  <c r="Y389" i="26"/>
  <c r="X389" i="26"/>
  <c r="W389" i="26"/>
  <c r="V389" i="26"/>
  <c r="U389" i="26"/>
  <c r="T389" i="26"/>
  <c r="S389" i="26"/>
  <c r="R389" i="26"/>
  <c r="Q389" i="26"/>
  <c r="AA388" i="26"/>
  <c r="Z388" i="26"/>
  <c r="Y388" i="26"/>
  <c r="X388" i="26"/>
  <c r="W388" i="26"/>
  <c r="V388" i="26"/>
  <c r="U388" i="26"/>
  <c r="T388" i="26"/>
  <c r="S388" i="26"/>
  <c r="R388" i="26"/>
  <c r="Q388" i="26"/>
  <c r="AA387" i="26"/>
  <c r="Z387" i="26"/>
  <c r="Y387" i="26"/>
  <c r="X387" i="26"/>
  <c r="W387" i="26"/>
  <c r="V387" i="26"/>
  <c r="U387" i="26"/>
  <c r="T387" i="26"/>
  <c r="S387" i="26"/>
  <c r="R387" i="26"/>
  <c r="Q387" i="26"/>
  <c r="AA386" i="26"/>
  <c r="Z386" i="26"/>
  <c r="Y386" i="26"/>
  <c r="X386" i="26"/>
  <c r="W386" i="26"/>
  <c r="V386" i="26"/>
  <c r="U386" i="26"/>
  <c r="T386" i="26"/>
  <c r="S386" i="26"/>
  <c r="R386" i="26"/>
  <c r="Q386" i="26"/>
  <c r="AA385" i="26"/>
  <c r="Z385" i="26"/>
  <c r="Y385" i="26"/>
  <c r="X385" i="26"/>
  <c r="W385" i="26"/>
  <c r="V385" i="26"/>
  <c r="U385" i="26"/>
  <c r="T385" i="26"/>
  <c r="S385" i="26"/>
  <c r="R385" i="26"/>
  <c r="Q385" i="26"/>
  <c r="AA384" i="26"/>
  <c r="Z384" i="26"/>
  <c r="Y384" i="26"/>
  <c r="X384" i="26"/>
  <c r="W384" i="26"/>
  <c r="V384" i="26"/>
  <c r="U384" i="26"/>
  <c r="T384" i="26"/>
  <c r="S384" i="26"/>
  <c r="R384" i="26"/>
  <c r="Q384" i="26"/>
  <c r="AA383" i="26"/>
  <c r="Z383" i="26"/>
  <c r="Y383" i="26"/>
  <c r="X383" i="26"/>
  <c r="W383" i="26"/>
  <c r="V383" i="26"/>
  <c r="U383" i="26"/>
  <c r="T383" i="26"/>
  <c r="S383" i="26"/>
  <c r="R383" i="26"/>
  <c r="Q383" i="26"/>
  <c r="AA382" i="26"/>
  <c r="Z382" i="26"/>
  <c r="Y382" i="26"/>
  <c r="X382" i="26"/>
  <c r="W382" i="26"/>
  <c r="V382" i="26"/>
  <c r="U382" i="26"/>
  <c r="T382" i="26"/>
  <c r="S382" i="26"/>
  <c r="R382" i="26"/>
  <c r="Q382" i="26"/>
  <c r="AA381" i="26"/>
  <c r="Z381" i="26"/>
  <c r="Y381" i="26"/>
  <c r="X381" i="26"/>
  <c r="W381" i="26"/>
  <c r="V381" i="26"/>
  <c r="U381" i="26"/>
  <c r="T381" i="26"/>
  <c r="S381" i="26"/>
  <c r="R381" i="26"/>
  <c r="Q381" i="26"/>
  <c r="AA380" i="26"/>
  <c r="Z380" i="26"/>
  <c r="Y380" i="26"/>
  <c r="X380" i="26"/>
  <c r="W380" i="26"/>
  <c r="V380" i="26"/>
  <c r="U380" i="26"/>
  <c r="T380" i="26"/>
  <c r="S380" i="26"/>
  <c r="R380" i="26"/>
  <c r="Q380" i="26"/>
  <c r="AA379" i="26"/>
  <c r="Z379" i="26"/>
  <c r="Y379" i="26"/>
  <c r="X379" i="26"/>
  <c r="W379" i="26"/>
  <c r="V379" i="26"/>
  <c r="U379" i="26"/>
  <c r="T379" i="26"/>
  <c r="S379" i="26"/>
  <c r="R379" i="26"/>
  <c r="Q379" i="26"/>
  <c r="AA378" i="26"/>
  <c r="Z378" i="26"/>
  <c r="Y378" i="26"/>
  <c r="X378" i="26"/>
  <c r="W378" i="26"/>
  <c r="V378" i="26"/>
  <c r="U378" i="26"/>
  <c r="T378" i="26"/>
  <c r="S378" i="26"/>
  <c r="R378" i="26"/>
  <c r="Q378" i="26"/>
  <c r="AA377" i="26"/>
  <c r="Z377" i="26"/>
  <c r="Y377" i="26"/>
  <c r="X377" i="26"/>
  <c r="W377" i="26"/>
  <c r="V377" i="26"/>
  <c r="U377" i="26"/>
  <c r="T377" i="26"/>
  <c r="S377" i="26"/>
  <c r="R377" i="26"/>
  <c r="Q377" i="26"/>
  <c r="AA376" i="26"/>
  <c r="Z376" i="26"/>
  <c r="Y376" i="26"/>
  <c r="X376" i="26"/>
  <c r="W376" i="26"/>
  <c r="V376" i="26"/>
  <c r="U376" i="26"/>
  <c r="T376" i="26"/>
  <c r="S376" i="26"/>
  <c r="R376" i="26"/>
  <c r="Q376" i="26"/>
  <c r="AA375" i="26"/>
  <c r="Z375" i="26"/>
  <c r="Y375" i="26"/>
  <c r="X375" i="26"/>
  <c r="W375" i="26"/>
  <c r="V375" i="26"/>
  <c r="U375" i="26"/>
  <c r="T375" i="26"/>
  <c r="S375" i="26"/>
  <c r="R375" i="26"/>
  <c r="Q375" i="26"/>
  <c r="AA374" i="26"/>
  <c r="Z374" i="26"/>
  <c r="Y374" i="26"/>
  <c r="X374" i="26"/>
  <c r="W374" i="26"/>
  <c r="V374" i="26"/>
  <c r="U374" i="26"/>
  <c r="T374" i="26"/>
  <c r="S374" i="26"/>
  <c r="R374" i="26"/>
  <c r="Q374" i="26"/>
  <c r="AA373" i="26"/>
  <c r="Z373" i="26"/>
  <c r="Y373" i="26"/>
  <c r="X373" i="26"/>
  <c r="W373" i="26"/>
  <c r="V373" i="26"/>
  <c r="U373" i="26"/>
  <c r="T373" i="26"/>
  <c r="S373" i="26"/>
  <c r="R373" i="26"/>
  <c r="Q373" i="26"/>
  <c r="AA372" i="26"/>
  <c r="Z372" i="26"/>
  <c r="Y372" i="26"/>
  <c r="X372" i="26"/>
  <c r="W372" i="26"/>
  <c r="V372" i="26"/>
  <c r="U372" i="26"/>
  <c r="T372" i="26"/>
  <c r="S372" i="26"/>
  <c r="R372" i="26"/>
  <c r="Q372" i="26"/>
  <c r="AA371" i="26"/>
  <c r="Z371" i="26"/>
  <c r="Y371" i="26"/>
  <c r="X371" i="26"/>
  <c r="W371" i="26"/>
  <c r="V371" i="26"/>
  <c r="U371" i="26"/>
  <c r="T371" i="26"/>
  <c r="S371" i="26"/>
  <c r="R371" i="26"/>
  <c r="Q371" i="26"/>
  <c r="AA370" i="26"/>
  <c r="Z370" i="26"/>
  <c r="Y370" i="26"/>
  <c r="X370" i="26"/>
  <c r="W370" i="26"/>
  <c r="V370" i="26"/>
  <c r="U370" i="26"/>
  <c r="T370" i="26"/>
  <c r="S370" i="26"/>
  <c r="R370" i="26"/>
  <c r="Q370" i="26"/>
  <c r="AA369" i="26"/>
  <c r="Z369" i="26"/>
  <c r="Y369" i="26"/>
  <c r="X369" i="26"/>
  <c r="W369" i="26"/>
  <c r="V369" i="26"/>
  <c r="U369" i="26"/>
  <c r="T369" i="26"/>
  <c r="S369" i="26"/>
  <c r="R369" i="26"/>
  <c r="Q369" i="26"/>
  <c r="AA368" i="26"/>
  <c r="Z368" i="26"/>
  <c r="Y368" i="26"/>
  <c r="X368" i="26"/>
  <c r="W368" i="26"/>
  <c r="V368" i="26"/>
  <c r="U368" i="26"/>
  <c r="T368" i="26"/>
  <c r="S368" i="26"/>
  <c r="R368" i="26"/>
  <c r="Q368" i="26"/>
  <c r="AA367" i="26"/>
  <c r="Z367" i="26"/>
  <c r="Y367" i="26"/>
  <c r="X367" i="26"/>
  <c r="W367" i="26"/>
  <c r="V367" i="26"/>
  <c r="U367" i="26"/>
  <c r="T367" i="26"/>
  <c r="S367" i="26"/>
  <c r="R367" i="26"/>
  <c r="Q367" i="26"/>
  <c r="AA366" i="26"/>
  <c r="Z366" i="26"/>
  <c r="Y366" i="26"/>
  <c r="X366" i="26"/>
  <c r="W366" i="26"/>
  <c r="V366" i="26"/>
  <c r="U366" i="26"/>
  <c r="T366" i="26"/>
  <c r="S366" i="26"/>
  <c r="R366" i="26"/>
  <c r="Q366" i="26"/>
  <c r="AA365" i="26"/>
  <c r="Z365" i="26"/>
  <c r="Y365" i="26"/>
  <c r="X365" i="26"/>
  <c r="W365" i="26"/>
  <c r="V365" i="26"/>
  <c r="U365" i="26"/>
  <c r="T365" i="26"/>
  <c r="S365" i="26"/>
  <c r="R365" i="26"/>
  <c r="Q365" i="26"/>
  <c r="AA364" i="26"/>
  <c r="Z364" i="26"/>
  <c r="Y364" i="26"/>
  <c r="X364" i="26"/>
  <c r="W364" i="26"/>
  <c r="V364" i="26"/>
  <c r="U364" i="26"/>
  <c r="T364" i="26"/>
  <c r="S364" i="26"/>
  <c r="R364" i="26"/>
  <c r="Q364" i="26"/>
  <c r="AA363" i="26"/>
  <c r="Z363" i="26"/>
  <c r="Y363" i="26"/>
  <c r="X363" i="26"/>
  <c r="W363" i="26"/>
  <c r="V363" i="26"/>
  <c r="U363" i="26"/>
  <c r="T363" i="26"/>
  <c r="S363" i="26"/>
  <c r="R363" i="26"/>
  <c r="Q363" i="26"/>
  <c r="AA362" i="26"/>
  <c r="Z362" i="26"/>
  <c r="Y362" i="26"/>
  <c r="X362" i="26"/>
  <c r="W362" i="26"/>
  <c r="V362" i="26"/>
  <c r="U362" i="26"/>
  <c r="T362" i="26"/>
  <c r="S362" i="26"/>
  <c r="R362" i="26"/>
  <c r="Q362" i="26"/>
  <c r="AA361" i="26"/>
  <c r="Z361" i="26"/>
  <c r="Y361" i="26"/>
  <c r="X361" i="26"/>
  <c r="W361" i="26"/>
  <c r="V361" i="26"/>
  <c r="U361" i="26"/>
  <c r="T361" i="26"/>
  <c r="S361" i="26"/>
  <c r="R361" i="26"/>
  <c r="Q361" i="26"/>
  <c r="AA360" i="26"/>
  <c r="Z360" i="26"/>
  <c r="Y360" i="26"/>
  <c r="X360" i="26"/>
  <c r="W360" i="26"/>
  <c r="V360" i="26"/>
  <c r="U360" i="26"/>
  <c r="T360" i="26"/>
  <c r="S360" i="26"/>
  <c r="R360" i="26"/>
  <c r="Q360" i="26"/>
  <c r="AA359" i="26"/>
  <c r="Z359" i="26"/>
  <c r="Y359" i="26"/>
  <c r="X359" i="26"/>
  <c r="W359" i="26"/>
  <c r="V359" i="26"/>
  <c r="U359" i="26"/>
  <c r="T359" i="26"/>
  <c r="S359" i="26"/>
  <c r="R359" i="26"/>
  <c r="Q359" i="26"/>
  <c r="AA358" i="26"/>
  <c r="Z358" i="26"/>
  <c r="Y358" i="26"/>
  <c r="X358" i="26"/>
  <c r="W358" i="26"/>
  <c r="V358" i="26"/>
  <c r="U358" i="26"/>
  <c r="T358" i="26"/>
  <c r="S358" i="26"/>
  <c r="R358" i="26"/>
  <c r="Q358" i="26"/>
  <c r="AA357" i="26"/>
  <c r="Z357" i="26"/>
  <c r="Y357" i="26"/>
  <c r="X357" i="26"/>
  <c r="W357" i="26"/>
  <c r="V357" i="26"/>
  <c r="U357" i="26"/>
  <c r="T357" i="26"/>
  <c r="S357" i="26"/>
  <c r="R357" i="26"/>
  <c r="Q357" i="26"/>
  <c r="AA356" i="26"/>
  <c r="Z356" i="26"/>
  <c r="Y356" i="26"/>
  <c r="X356" i="26"/>
  <c r="W356" i="26"/>
  <c r="V356" i="26"/>
  <c r="U356" i="26"/>
  <c r="T356" i="26"/>
  <c r="S356" i="26"/>
  <c r="R356" i="26"/>
  <c r="Q356" i="26"/>
  <c r="AA355" i="26"/>
  <c r="Z355" i="26"/>
  <c r="Y355" i="26"/>
  <c r="X355" i="26"/>
  <c r="W355" i="26"/>
  <c r="V355" i="26"/>
  <c r="U355" i="26"/>
  <c r="T355" i="26"/>
  <c r="S355" i="26"/>
  <c r="R355" i="26"/>
  <c r="Q355" i="26"/>
  <c r="AA354" i="26"/>
  <c r="Z354" i="26"/>
  <c r="Y354" i="26"/>
  <c r="X354" i="26"/>
  <c r="W354" i="26"/>
  <c r="V354" i="26"/>
  <c r="U354" i="26"/>
  <c r="T354" i="26"/>
  <c r="S354" i="26"/>
  <c r="R354" i="26"/>
  <c r="Q354" i="26"/>
  <c r="AA353" i="26"/>
  <c r="Z353" i="26"/>
  <c r="Y353" i="26"/>
  <c r="X353" i="26"/>
  <c r="W353" i="26"/>
  <c r="V353" i="26"/>
  <c r="U353" i="26"/>
  <c r="T353" i="26"/>
  <c r="S353" i="26"/>
  <c r="R353" i="26"/>
  <c r="Q353" i="26"/>
  <c r="AA352" i="26"/>
  <c r="Z352" i="26"/>
  <c r="Y352" i="26"/>
  <c r="X352" i="26"/>
  <c r="W352" i="26"/>
  <c r="V352" i="26"/>
  <c r="U352" i="26"/>
  <c r="T352" i="26"/>
  <c r="S352" i="26"/>
  <c r="R352" i="26"/>
  <c r="Q352" i="26"/>
  <c r="AA351" i="26"/>
  <c r="Z351" i="26"/>
  <c r="Y351" i="26"/>
  <c r="X351" i="26"/>
  <c r="W351" i="26"/>
  <c r="V351" i="26"/>
  <c r="U351" i="26"/>
  <c r="T351" i="26"/>
  <c r="S351" i="26"/>
  <c r="R351" i="26"/>
  <c r="Q351" i="26"/>
  <c r="AA350" i="26"/>
  <c r="Z350" i="26"/>
  <c r="Y350" i="26"/>
  <c r="X350" i="26"/>
  <c r="W350" i="26"/>
  <c r="V350" i="26"/>
  <c r="U350" i="26"/>
  <c r="T350" i="26"/>
  <c r="S350" i="26"/>
  <c r="R350" i="26"/>
  <c r="Q350" i="26"/>
  <c r="AA349" i="26"/>
  <c r="Z349" i="26"/>
  <c r="Y349" i="26"/>
  <c r="X349" i="26"/>
  <c r="W349" i="26"/>
  <c r="V349" i="26"/>
  <c r="U349" i="26"/>
  <c r="T349" i="26"/>
  <c r="S349" i="26"/>
  <c r="R349" i="26"/>
  <c r="Q349" i="26"/>
  <c r="AA348" i="26"/>
  <c r="Z348" i="26"/>
  <c r="Y348" i="26"/>
  <c r="X348" i="26"/>
  <c r="W348" i="26"/>
  <c r="V348" i="26"/>
  <c r="U348" i="26"/>
  <c r="T348" i="26"/>
  <c r="S348" i="26"/>
  <c r="R348" i="26"/>
  <c r="Q348" i="26"/>
  <c r="AA347" i="26"/>
  <c r="Z347" i="26"/>
  <c r="Y347" i="26"/>
  <c r="X347" i="26"/>
  <c r="W347" i="26"/>
  <c r="V347" i="26"/>
  <c r="U347" i="26"/>
  <c r="T347" i="26"/>
  <c r="S347" i="26"/>
  <c r="R347" i="26"/>
  <c r="Q347" i="26"/>
  <c r="AA346" i="26"/>
  <c r="Z346" i="26"/>
  <c r="Y346" i="26"/>
  <c r="X346" i="26"/>
  <c r="W346" i="26"/>
  <c r="V346" i="26"/>
  <c r="U346" i="26"/>
  <c r="T346" i="26"/>
  <c r="S346" i="26"/>
  <c r="R346" i="26"/>
  <c r="Q346" i="26"/>
  <c r="AA345" i="26"/>
  <c r="Z345" i="26"/>
  <c r="Y345" i="26"/>
  <c r="X345" i="26"/>
  <c r="W345" i="26"/>
  <c r="V345" i="26"/>
  <c r="U345" i="26"/>
  <c r="T345" i="26"/>
  <c r="S345" i="26"/>
  <c r="R345" i="26"/>
  <c r="Q345" i="26"/>
  <c r="AA344" i="26"/>
  <c r="Z344" i="26"/>
  <c r="Y344" i="26"/>
  <c r="X344" i="26"/>
  <c r="W344" i="26"/>
  <c r="V344" i="26"/>
  <c r="U344" i="26"/>
  <c r="T344" i="26"/>
  <c r="S344" i="26"/>
  <c r="R344" i="26"/>
  <c r="Q344" i="26"/>
  <c r="AA343" i="26"/>
  <c r="Z343" i="26"/>
  <c r="Y343" i="26"/>
  <c r="X343" i="26"/>
  <c r="W343" i="26"/>
  <c r="V343" i="26"/>
  <c r="U343" i="26"/>
  <c r="T343" i="26"/>
  <c r="S343" i="26"/>
  <c r="R343" i="26"/>
  <c r="Q343" i="26"/>
  <c r="AA342" i="26"/>
  <c r="Z342" i="26"/>
  <c r="Y342" i="26"/>
  <c r="X342" i="26"/>
  <c r="W342" i="26"/>
  <c r="V342" i="26"/>
  <c r="U342" i="26"/>
  <c r="T342" i="26"/>
  <c r="S342" i="26"/>
  <c r="R342" i="26"/>
  <c r="Q342" i="26"/>
  <c r="AA341" i="26"/>
  <c r="Z341" i="26"/>
  <c r="Y341" i="26"/>
  <c r="X341" i="26"/>
  <c r="W341" i="26"/>
  <c r="V341" i="26"/>
  <c r="U341" i="26"/>
  <c r="T341" i="26"/>
  <c r="S341" i="26"/>
  <c r="R341" i="26"/>
  <c r="Q341" i="26"/>
  <c r="AA340" i="26"/>
  <c r="Z340" i="26"/>
  <c r="Y340" i="26"/>
  <c r="X340" i="26"/>
  <c r="W340" i="26"/>
  <c r="V340" i="26"/>
  <c r="U340" i="26"/>
  <c r="T340" i="26"/>
  <c r="S340" i="26"/>
  <c r="R340" i="26"/>
  <c r="Q340" i="26"/>
  <c r="AA339" i="26"/>
  <c r="Z339" i="26"/>
  <c r="Y339" i="26"/>
  <c r="X339" i="26"/>
  <c r="W339" i="26"/>
  <c r="V339" i="26"/>
  <c r="U339" i="26"/>
  <c r="T339" i="26"/>
  <c r="S339" i="26"/>
  <c r="R339" i="26"/>
  <c r="Q339" i="26"/>
  <c r="AA338" i="26"/>
  <c r="Z338" i="26"/>
  <c r="Y338" i="26"/>
  <c r="X338" i="26"/>
  <c r="W338" i="26"/>
  <c r="V338" i="26"/>
  <c r="U338" i="26"/>
  <c r="T338" i="26"/>
  <c r="S338" i="26"/>
  <c r="R338" i="26"/>
  <c r="Q338" i="26"/>
  <c r="AA337" i="26"/>
  <c r="Z337" i="26"/>
  <c r="Y337" i="26"/>
  <c r="X337" i="26"/>
  <c r="W337" i="26"/>
  <c r="V337" i="26"/>
  <c r="U337" i="26"/>
  <c r="T337" i="26"/>
  <c r="S337" i="26"/>
  <c r="R337" i="26"/>
  <c r="Q337" i="26"/>
  <c r="AA336" i="26"/>
  <c r="Z336" i="26"/>
  <c r="Y336" i="26"/>
  <c r="X336" i="26"/>
  <c r="W336" i="26"/>
  <c r="V336" i="26"/>
  <c r="U336" i="26"/>
  <c r="T336" i="26"/>
  <c r="S336" i="26"/>
  <c r="R336" i="26"/>
  <c r="Q336" i="26"/>
  <c r="AA335" i="26"/>
  <c r="Z335" i="26"/>
  <c r="Y335" i="26"/>
  <c r="X335" i="26"/>
  <c r="W335" i="26"/>
  <c r="V335" i="26"/>
  <c r="U335" i="26"/>
  <c r="T335" i="26"/>
  <c r="S335" i="26"/>
  <c r="R335" i="26"/>
  <c r="Q335" i="26"/>
  <c r="AA334" i="26"/>
  <c r="Z334" i="26"/>
  <c r="Y334" i="26"/>
  <c r="X334" i="26"/>
  <c r="W334" i="26"/>
  <c r="V334" i="26"/>
  <c r="U334" i="26"/>
  <c r="T334" i="26"/>
  <c r="S334" i="26"/>
  <c r="R334" i="26"/>
  <c r="Q334" i="26"/>
  <c r="AA333" i="26"/>
  <c r="Z333" i="26"/>
  <c r="Y333" i="26"/>
  <c r="X333" i="26"/>
  <c r="W333" i="26"/>
  <c r="V333" i="26"/>
  <c r="U333" i="26"/>
  <c r="T333" i="26"/>
  <c r="S333" i="26"/>
  <c r="R333" i="26"/>
  <c r="Q333" i="26"/>
  <c r="AA332" i="26"/>
  <c r="Z332" i="26"/>
  <c r="Y332" i="26"/>
  <c r="X332" i="26"/>
  <c r="W332" i="26"/>
  <c r="V332" i="26"/>
  <c r="U332" i="26"/>
  <c r="T332" i="26"/>
  <c r="S332" i="26"/>
  <c r="R332" i="26"/>
  <c r="Q332" i="26"/>
  <c r="AA331" i="26"/>
  <c r="Z331" i="26"/>
  <c r="Y331" i="26"/>
  <c r="X331" i="26"/>
  <c r="W331" i="26"/>
  <c r="V331" i="26"/>
  <c r="U331" i="26"/>
  <c r="T331" i="26"/>
  <c r="S331" i="26"/>
  <c r="R331" i="26"/>
  <c r="Q331" i="26"/>
  <c r="AA330" i="26"/>
  <c r="Z330" i="26"/>
  <c r="Y330" i="26"/>
  <c r="X330" i="26"/>
  <c r="W330" i="26"/>
  <c r="V330" i="26"/>
  <c r="U330" i="26"/>
  <c r="T330" i="26"/>
  <c r="S330" i="26"/>
  <c r="R330" i="26"/>
  <c r="Q330" i="26"/>
  <c r="AA329" i="26"/>
  <c r="Z329" i="26"/>
  <c r="Y329" i="26"/>
  <c r="X329" i="26"/>
  <c r="W329" i="26"/>
  <c r="V329" i="26"/>
  <c r="U329" i="26"/>
  <c r="T329" i="26"/>
  <c r="S329" i="26"/>
  <c r="R329" i="26"/>
  <c r="Q329" i="26"/>
  <c r="AA328" i="26"/>
  <c r="Z328" i="26"/>
  <c r="Y328" i="26"/>
  <c r="X328" i="26"/>
  <c r="W328" i="26"/>
  <c r="V328" i="26"/>
  <c r="U328" i="26"/>
  <c r="T328" i="26"/>
  <c r="S328" i="26"/>
  <c r="R328" i="26"/>
  <c r="Q328" i="26"/>
  <c r="AA327" i="26"/>
  <c r="Z327" i="26"/>
  <c r="Y327" i="26"/>
  <c r="X327" i="26"/>
  <c r="W327" i="26"/>
  <c r="V327" i="26"/>
  <c r="U327" i="26"/>
  <c r="T327" i="26"/>
  <c r="S327" i="26"/>
  <c r="R327" i="26"/>
  <c r="Q327" i="26"/>
  <c r="AA326" i="26"/>
  <c r="Z326" i="26"/>
  <c r="Y326" i="26"/>
  <c r="X326" i="26"/>
  <c r="W326" i="26"/>
  <c r="V326" i="26"/>
  <c r="U326" i="26"/>
  <c r="T326" i="26"/>
  <c r="S326" i="26"/>
  <c r="R326" i="26"/>
  <c r="Q326" i="26"/>
  <c r="AA325" i="26"/>
  <c r="Z325" i="26"/>
  <c r="Y325" i="26"/>
  <c r="X325" i="26"/>
  <c r="W325" i="26"/>
  <c r="V325" i="26"/>
  <c r="U325" i="26"/>
  <c r="T325" i="26"/>
  <c r="S325" i="26"/>
  <c r="R325" i="26"/>
  <c r="Q325" i="26"/>
  <c r="AA324" i="26"/>
  <c r="Z324" i="26"/>
  <c r="Y324" i="26"/>
  <c r="X324" i="26"/>
  <c r="W324" i="26"/>
  <c r="V324" i="26"/>
  <c r="U324" i="26"/>
  <c r="T324" i="26"/>
  <c r="S324" i="26"/>
  <c r="R324" i="26"/>
  <c r="Q324" i="26"/>
  <c r="AA323" i="26"/>
  <c r="Z323" i="26"/>
  <c r="Y323" i="26"/>
  <c r="X323" i="26"/>
  <c r="W323" i="26"/>
  <c r="V323" i="26"/>
  <c r="U323" i="26"/>
  <c r="T323" i="26"/>
  <c r="S323" i="26"/>
  <c r="R323" i="26"/>
  <c r="Q323" i="26"/>
  <c r="AA322" i="26"/>
  <c r="Z322" i="26"/>
  <c r="Y322" i="26"/>
  <c r="X322" i="26"/>
  <c r="W322" i="26"/>
  <c r="V322" i="26"/>
  <c r="U322" i="26"/>
  <c r="T322" i="26"/>
  <c r="S322" i="26"/>
  <c r="R322" i="26"/>
  <c r="Q322" i="26"/>
  <c r="AA321" i="26"/>
  <c r="Z321" i="26"/>
  <c r="Y321" i="26"/>
  <c r="X321" i="26"/>
  <c r="W321" i="26"/>
  <c r="V321" i="26"/>
  <c r="U321" i="26"/>
  <c r="T321" i="26"/>
  <c r="S321" i="26"/>
  <c r="R321" i="26"/>
  <c r="Q321" i="26"/>
  <c r="AA320" i="26"/>
  <c r="Z320" i="26"/>
  <c r="Y320" i="26"/>
  <c r="X320" i="26"/>
  <c r="W320" i="26"/>
  <c r="V320" i="26"/>
  <c r="U320" i="26"/>
  <c r="T320" i="26"/>
  <c r="S320" i="26"/>
  <c r="R320" i="26"/>
  <c r="Q320" i="26"/>
  <c r="AA319" i="26"/>
  <c r="Z319" i="26"/>
  <c r="Y319" i="26"/>
  <c r="X319" i="26"/>
  <c r="W319" i="26"/>
  <c r="V319" i="26"/>
  <c r="U319" i="26"/>
  <c r="T319" i="26"/>
  <c r="S319" i="26"/>
  <c r="R319" i="26"/>
  <c r="Q319" i="26"/>
  <c r="AA318" i="26"/>
  <c r="Z318" i="26"/>
  <c r="Y318" i="26"/>
  <c r="X318" i="26"/>
  <c r="W318" i="26"/>
  <c r="V318" i="26"/>
  <c r="U318" i="26"/>
  <c r="T318" i="26"/>
  <c r="S318" i="26"/>
  <c r="R318" i="26"/>
  <c r="Q318" i="26"/>
  <c r="AA317" i="26"/>
  <c r="Z317" i="26"/>
  <c r="Y317" i="26"/>
  <c r="X317" i="26"/>
  <c r="W317" i="26"/>
  <c r="V317" i="26"/>
  <c r="U317" i="26"/>
  <c r="T317" i="26"/>
  <c r="S317" i="26"/>
  <c r="R317" i="26"/>
  <c r="Q317" i="26"/>
  <c r="AA316" i="26"/>
  <c r="Z316" i="26"/>
  <c r="Y316" i="26"/>
  <c r="X316" i="26"/>
  <c r="W316" i="26"/>
  <c r="V316" i="26"/>
  <c r="U316" i="26"/>
  <c r="T316" i="26"/>
  <c r="S316" i="26"/>
  <c r="R316" i="26"/>
  <c r="Q316" i="26"/>
  <c r="AA315" i="26"/>
  <c r="Z315" i="26"/>
  <c r="Y315" i="26"/>
  <c r="X315" i="26"/>
  <c r="W315" i="26"/>
  <c r="V315" i="26"/>
  <c r="U315" i="26"/>
  <c r="T315" i="26"/>
  <c r="S315" i="26"/>
  <c r="R315" i="26"/>
  <c r="Q315" i="26"/>
  <c r="AA314" i="26"/>
  <c r="Z314" i="26"/>
  <c r="Y314" i="26"/>
  <c r="X314" i="26"/>
  <c r="W314" i="26"/>
  <c r="V314" i="26"/>
  <c r="U314" i="26"/>
  <c r="T314" i="26"/>
  <c r="S314" i="26"/>
  <c r="R314" i="26"/>
  <c r="Q314" i="26"/>
  <c r="AA313" i="26"/>
  <c r="Z313" i="26"/>
  <c r="Y313" i="26"/>
  <c r="X313" i="26"/>
  <c r="W313" i="26"/>
  <c r="V313" i="26"/>
  <c r="U313" i="26"/>
  <c r="T313" i="26"/>
  <c r="S313" i="26"/>
  <c r="R313" i="26"/>
  <c r="Q313" i="26"/>
  <c r="AA312" i="26"/>
  <c r="Z312" i="26"/>
  <c r="Y312" i="26"/>
  <c r="X312" i="26"/>
  <c r="W312" i="26"/>
  <c r="V312" i="26"/>
  <c r="U312" i="26"/>
  <c r="T312" i="26"/>
  <c r="S312" i="26"/>
  <c r="R312" i="26"/>
  <c r="Q312" i="26"/>
  <c r="AA311" i="26"/>
  <c r="Z311" i="26"/>
  <c r="Y311" i="26"/>
  <c r="X311" i="26"/>
  <c r="W311" i="26"/>
  <c r="V311" i="26"/>
  <c r="U311" i="26"/>
  <c r="T311" i="26"/>
  <c r="S311" i="26"/>
  <c r="R311" i="26"/>
  <c r="Q311" i="26"/>
  <c r="AA310" i="26"/>
  <c r="Z310" i="26"/>
  <c r="Y310" i="26"/>
  <c r="X310" i="26"/>
  <c r="W310" i="26"/>
  <c r="V310" i="26"/>
  <c r="U310" i="26"/>
  <c r="T310" i="26"/>
  <c r="S310" i="26"/>
  <c r="R310" i="26"/>
  <c r="Q310" i="26"/>
  <c r="AA309" i="26"/>
  <c r="Z309" i="26"/>
  <c r="Y309" i="26"/>
  <c r="X309" i="26"/>
  <c r="W309" i="26"/>
  <c r="V309" i="26"/>
  <c r="U309" i="26"/>
  <c r="T309" i="26"/>
  <c r="S309" i="26"/>
  <c r="R309" i="26"/>
  <c r="Q309" i="26"/>
  <c r="AA308" i="26"/>
  <c r="Z308" i="26"/>
  <c r="Y308" i="26"/>
  <c r="X308" i="26"/>
  <c r="W308" i="26"/>
  <c r="V308" i="26"/>
  <c r="U308" i="26"/>
  <c r="T308" i="26"/>
  <c r="S308" i="26"/>
  <c r="R308" i="26"/>
  <c r="Q308" i="26"/>
  <c r="AA307" i="26"/>
  <c r="Z307" i="26"/>
  <c r="Y307" i="26"/>
  <c r="X307" i="26"/>
  <c r="W307" i="26"/>
  <c r="V307" i="26"/>
  <c r="U307" i="26"/>
  <c r="T307" i="26"/>
  <c r="S307" i="26"/>
  <c r="R307" i="26"/>
  <c r="Q307" i="26"/>
  <c r="AA306" i="26"/>
  <c r="Z306" i="26"/>
  <c r="Y306" i="26"/>
  <c r="X306" i="26"/>
  <c r="W306" i="26"/>
  <c r="V306" i="26"/>
  <c r="U306" i="26"/>
  <c r="T306" i="26"/>
  <c r="S306" i="26"/>
  <c r="R306" i="26"/>
  <c r="Q306" i="26"/>
  <c r="AA305" i="26"/>
  <c r="Z305" i="26"/>
  <c r="Y305" i="26"/>
  <c r="X305" i="26"/>
  <c r="W305" i="26"/>
  <c r="V305" i="26"/>
  <c r="U305" i="26"/>
  <c r="T305" i="26"/>
  <c r="S305" i="26"/>
  <c r="R305" i="26"/>
  <c r="Q305" i="26"/>
  <c r="AA304" i="26"/>
  <c r="Z304" i="26"/>
  <c r="Y304" i="26"/>
  <c r="X304" i="26"/>
  <c r="W304" i="26"/>
  <c r="V304" i="26"/>
  <c r="U304" i="26"/>
  <c r="T304" i="26"/>
  <c r="S304" i="26"/>
  <c r="R304" i="26"/>
  <c r="Q304" i="26"/>
  <c r="AA303" i="26"/>
  <c r="Z303" i="26"/>
  <c r="Y303" i="26"/>
  <c r="X303" i="26"/>
  <c r="W303" i="26"/>
  <c r="V303" i="26"/>
  <c r="U303" i="26"/>
  <c r="T303" i="26"/>
  <c r="S303" i="26"/>
  <c r="R303" i="26"/>
  <c r="Q303" i="26"/>
  <c r="AA302" i="26"/>
  <c r="Z302" i="26"/>
  <c r="Y302" i="26"/>
  <c r="X302" i="26"/>
  <c r="W302" i="26"/>
  <c r="V302" i="26"/>
  <c r="U302" i="26"/>
  <c r="T302" i="26"/>
  <c r="S302" i="26"/>
  <c r="R302" i="26"/>
  <c r="Q302" i="26"/>
  <c r="AA301" i="26"/>
  <c r="Z301" i="26"/>
  <c r="Y301" i="26"/>
  <c r="X301" i="26"/>
  <c r="W301" i="26"/>
  <c r="V301" i="26"/>
  <c r="U301" i="26"/>
  <c r="T301" i="26"/>
  <c r="S301" i="26"/>
  <c r="R301" i="26"/>
  <c r="Q301" i="26"/>
  <c r="AA300" i="26"/>
  <c r="Z300" i="26"/>
  <c r="Y300" i="26"/>
  <c r="X300" i="26"/>
  <c r="W300" i="26"/>
  <c r="V300" i="26"/>
  <c r="U300" i="26"/>
  <c r="T300" i="26"/>
  <c r="S300" i="26"/>
  <c r="R300" i="26"/>
  <c r="Q300" i="26"/>
  <c r="AA299" i="26"/>
  <c r="Z299" i="26"/>
  <c r="Y299" i="26"/>
  <c r="X299" i="26"/>
  <c r="W299" i="26"/>
  <c r="V299" i="26"/>
  <c r="U299" i="26"/>
  <c r="T299" i="26"/>
  <c r="S299" i="26"/>
  <c r="R299" i="26"/>
  <c r="Q299" i="26"/>
  <c r="AA298" i="26"/>
  <c r="Z298" i="26"/>
  <c r="Y298" i="26"/>
  <c r="X298" i="26"/>
  <c r="W298" i="26"/>
  <c r="V298" i="26"/>
  <c r="U298" i="26"/>
  <c r="T298" i="26"/>
  <c r="S298" i="26"/>
  <c r="R298" i="26"/>
  <c r="Q298" i="26"/>
  <c r="AA297" i="26"/>
  <c r="Z297" i="26"/>
  <c r="Y297" i="26"/>
  <c r="X297" i="26"/>
  <c r="W297" i="26"/>
  <c r="V297" i="26"/>
  <c r="U297" i="26"/>
  <c r="T297" i="26"/>
  <c r="S297" i="26"/>
  <c r="R297" i="26"/>
  <c r="Q297" i="26"/>
  <c r="AA296" i="26"/>
  <c r="Z296" i="26"/>
  <c r="Y296" i="26"/>
  <c r="X296" i="26"/>
  <c r="W296" i="26"/>
  <c r="V296" i="26"/>
  <c r="U296" i="26"/>
  <c r="T296" i="26"/>
  <c r="S296" i="26"/>
  <c r="R296" i="26"/>
  <c r="Q296" i="26"/>
  <c r="AA295" i="26"/>
  <c r="Z295" i="26"/>
  <c r="Y295" i="26"/>
  <c r="X295" i="26"/>
  <c r="W295" i="26"/>
  <c r="V295" i="26"/>
  <c r="U295" i="26"/>
  <c r="T295" i="26"/>
  <c r="S295" i="26"/>
  <c r="R295" i="26"/>
  <c r="Q295" i="26"/>
  <c r="AA294" i="26"/>
  <c r="Z294" i="26"/>
  <c r="Y294" i="26"/>
  <c r="X294" i="26"/>
  <c r="W294" i="26"/>
  <c r="V294" i="26"/>
  <c r="U294" i="26"/>
  <c r="T294" i="26"/>
  <c r="S294" i="26"/>
  <c r="R294" i="26"/>
  <c r="Q294" i="26"/>
  <c r="AA293" i="26"/>
  <c r="Z293" i="26"/>
  <c r="Y293" i="26"/>
  <c r="X293" i="26"/>
  <c r="W293" i="26"/>
  <c r="V293" i="26"/>
  <c r="U293" i="26"/>
  <c r="T293" i="26"/>
  <c r="S293" i="26"/>
  <c r="R293" i="26"/>
  <c r="Q293" i="26"/>
  <c r="AA292" i="26"/>
  <c r="Z292" i="26"/>
  <c r="Y292" i="26"/>
  <c r="X292" i="26"/>
  <c r="W292" i="26"/>
  <c r="V292" i="26"/>
  <c r="U292" i="26"/>
  <c r="T292" i="26"/>
  <c r="S292" i="26"/>
  <c r="R292" i="26"/>
  <c r="Q292" i="26"/>
  <c r="AA291" i="26"/>
  <c r="Z291" i="26"/>
  <c r="Y291" i="26"/>
  <c r="X291" i="26"/>
  <c r="W291" i="26"/>
  <c r="V291" i="26"/>
  <c r="U291" i="26"/>
  <c r="T291" i="26"/>
  <c r="S291" i="26"/>
  <c r="R291" i="26"/>
  <c r="Q291" i="26"/>
  <c r="AA290" i="26"/>
  <c r="Z290" i="26"/>
  <c r="Y290" i="26"/>
  <c r="X290" i="26"/>
  <c r="W290" i="26"/>
  <c r="V290" i="26"/>
  <c r="U290" i="26"/>
  <c r="T290" i="26"/>
  <c r="S290" i="26"/>
  <c r="R290" i="26"/>
  <c r="Q290" i="26"/>
  <c r="AA289" i="26"/>
  <c r="Z289" i="26"/>
  <c r="Y289" i="26"/>
  <c r="X289" i="26"/>
  <c r="W289" i="26"/>
  <c r="V289" i="26"/>
  <c r="U289" i="26"/>
  <c r="T289" i="26"/>
  <c r="S289" i="26"/>
  <c r="R289" i="26"/>
  <c r="Q289" i="26"/>
  <c r="AA288" i="26"/>
  <c r="Z288" i="26"/>
  <c r="Y288" i="26"/>
  <c r="X288" i="26"/>
  <c r="W288" i="26"/>
  <c r="V288" i="26"/>
  <c r="U288" i="26"/>
  <c r="T288" i="26"/>
  <c r="S288" i="26"/>
  <c r="R288" i="26"/>
  <c r="Q288" i="26"/>
  <c r="AA287" i="26"/>
  <c r="Z287" i="26"/>
  <c r="Y287" i="26"/>
  <c r="X287" i="26"/>
  <c r="W287" i="26"/>
  <c r="V287" i="26"/>
  <c r="U287" i="26"/>
  <c r="T287" i="26"/>
  <c r="S287" i="26"/>
  <c r="R287" i="26"/>
  <c r="Q287" i="26"/>
  <c r="AA286" i="26"/>
  <c r="Z286" i="26"/>
  <c r="Y286" i="26"/>
  <c r="X286" i="26"/>
  <c r="W286" i="26"/>
  <c r="V286" i="26"/>
  <c r="U286" i="26"/>
  <c r="T286" i="26"/>
  <c r="S286" i="26"/>
  <c r="R286" i="26"/>
  <c r="Q286" i="26"/>
  <c r="AA285" i="26"/>
  <c r="Z285" i="26"/>
  <c r="Y285" i="26"/>
  <c r="X285" i="26"/>
  <c r="W285" i="26"/>
  <c r="V285" i="26"/>
  <c r="U285" i="26"/>
  <c r="T285" i="26"/>
  <c r="S285" i="26"/>
  <c r="R285" i="26"/>
  <c r="Q285" i="26"/>
  <c r="AA284" i="26"/>
  <c r="Z284" i="26"/>
  <c r="Y284" i="26"/>
  <c r="X284" i="26"/>
  <c r="W284" i="26"/>
  <c r="V284" i="26"/>
  <c r="U284" i="26"/>
  <c r="T284" i="26"/>
  <c r="S284" i="26"/>
  <c r="R284" i="26"/>
  <c r="Q284" i="26"/>
  <c r="AA283" i="26"/>
  <c r="Z283" i="26"/>
  <c r="Y283" i="26"/>
  <c r="X283" i="26"/>
  <c r="W283" i="26"/>
  <c r="V283" i="26"/>
  <c r="U283" i="26"/>
  <c r="T283" i="26"/>
  <c r="S283" i="26"/>
  <c r="R283" i="26"/>
  <c r="Q283" i="26"/>
  <c r="AA282" i="26"/>
  <c r="Z282" i="26"/>
  <c r="Y282" i="26"/>
  <c r="X282" i="26"/>
  <c r="W282" i="26"/>
  <c r="V282" i="26"/>
  <c r="U282" i="26"/>
  <c r="T282" i="26"/>
  <c r="S282" i="26"/>
  <c r="R282" i="26"/>
  <c r="Q282" i="26"/>
  <c r="AA281" i="26"/>
  <c r="Z281" i="26"/>
  <c r="Y281" i="26"/>
  <c r="X281" i="26"/>
  <c r="W281" i="26"/>
  <c r="V281" i="26"/>
  <c r="U281" i="26"/>
  <c r="T281" i="26"/>
  <c r="S281" i="26"/>
  <c r="R281" i="26"/>
  <c r="Q281" i="26"/>
  <c r="AA280" i="26"/>
  <c r="Z280" i="26"/>
  <c r="Y280" i="26"/>
  <c r="X280" i="26"/>
  <c r="W280" i="26"/>
  <c r="V280" i="26"/>
  <c r="U280" i="26"/>
  <c r="T280" i="26"/>
  <c r="S280" i="26"/>
  <c r="R280" i="26"/>
  <c r="Q280" i="26"/>
  <c r="AA279" i="26"/>
  <c r="Z279" i="26"/>
  <c r="Y279" i="26"/>
  <c r="X279" i="26"/>
  <c r="W279" i="26"/>
  <c r="V279" i="26"/>
  <c r="U279" i="26"/>
  <c r="T279" i="26"/>
  <c r="S279" i="26"/>
  <c r="R279" i="26"/>
  <c r="Q279" i="26"/>
  <c r="AA278" i="26"/>
  <c r="Z278" i="26"/>
  <c r="Y278" i="26"/>
  <c r="X278" i="26"/>
  <c r="W278" i="26"/>
  <c r="V278" i="26"/>
  <c r="U278" i="26"/>
  <c r="T278" i="26"/>
  <c r="S278" i="26"/>
  <c r="R278" i="26"/>
  <c r="Q278" i="26"/>
  <c r="AA277" i="26"/>
  <c r="Z277" i="26"/>
  <c r="Y277" i="26"/>
  <c r="X277" i="26"/>
  <c r="W277" i="26"/>
  <c r="V277" i="26"/>
  <c r="U277" i="26"/>
  <c r="T277" i="26"/>
  <c r="S277" i="26"/>
  <c r="R277" i="26"/>
  <c r="Q277" i="26"/>
  <c r="AA276" i="26"/>
  <c r="Z276" i="26"/>
  <c r="Y276" i="26"/>
  <c r="X276" i="26"/>
  <c r="W276" i="26"/>
  <c r="V276" i="26"/>
  <c r="U276" i="26"/>
  <c r="T276" i="26"/>
  <c r="S276" i="26"/>
  <c r="R276" i="26"/>
  <c r="Q276" i="26"/>
  <c r="AA275" i="26"/>
  <c r="Z275" i="26"/>
  <c r="Y275" i="26"/>
  <c r="X275" i="26"/>
  <c r="W275" i="26"/>
  <c r="V275" i="26"/>
  <c r="U275" i="26"/>
  <c r="T275" i="26"/>
  <c r="S275" i="26"/>
  <c r="R275" i="26"/>
  <c r="Q275" i="26"/>
  <c r="AA274" i="26"/>
  <c r="Z274" i="26"/>
  <c r="Y274" i="26"/>
  <c r="X274" i="26"/>
  <c r="W274" i="26"/>
  <c r="V274" i="26"/>
  <c r="U274" i="26"/>
  <c r="T274" i="26"/>
  <c r="S274" i="26"/>
  <c r="R274" i="26"/>
  <c r="Q274" i="26"/>
  <c r="AA273" i="26"/>
  <c r="Z273" i="26"/>
  <c r="Y273" i="26"/>
  <c r="X273" i="26"/>
  <c r="W273" i="26"/>
  <c r="V273" i="26"/>
  <c r="U273" i="26"/>
  <c r="T273" i="26"/>
  <c r="S273" i="26"/>
  <c r="R273" i="26"/>
  <c r="Q273" i="26"/>
  <c r="AA272" i="26"/>
  <c r="Z272" i="26"/>
  <c r="Y272" i="26"/>
  <c r="X272" i="26"/>
  <c r="W272" i="26"/>
  <c r="V272" i="26"/>
  <c r="U272" i="26"/>
  <c r="T272" i="26"/>
  <c r="S272" i="26"/>
  <c r="R272" i="26"/>
  <c r="Q272" i="26"/>
  <c r="AA271" i="26"/>
  <c r="Z271" i="26"/>
  <c r="Y271" i="26"/>
  <c r="X271" i="26"/>
  <c r="W271" i="26"/>
  <c r="V271" i="26"/>
  <c r="U271" i="26"/>
  <c r="T271" i="26"/>
  <c r="S271" i="26"/>
  <c r="R271" i="26"/>
  <c r="Q271" i="26"/>
  <c r="AA270" i="26"/>
  <c r="Z270" i="26"/>
  <c r="Y270" i="26"/>
  <c r="X270" i="26"/>
  <c r="W270" i="26"/>
  <c r="V270" i="26"/>
  <c r="U270" i="26"/>
  <c r="T270" i="26"/>
  <c r="S270" i="26"/>
  <c r="R270" i="26"/>
  <c r="Q270" i="26"/>
  <c r="AA269" i="26"/>
  <c r="Z269" i="26"/>
  <c r="Y269" i="26"/>
  <c r="X269" i="26"/>
  <c r="W269" i="26"/>
  <c r="V269" i="26"/>
  <c r="U269" i="26"/>
  <c r="T269" i="26"/>
  <c r="S269" i="26"/>
  <c r="R269" i="26"/>
  <c r="Q269" i="26"/>
  <c r="AA268" i="26"/>
  <c r="Z268" i="26"/>
  <c r="Y268" i="26"/>
  <c r="X268" i="26"/>
  <c r="W268" i="26"/>
  <c r="V268" i="26"/>
  <c r="U268" i="26"/>
  <c r="T268" i="26"/>
  <c r="S268" i="26"/>
  <c r="R268" i="26"/>
  <c r="Q268" i="26"/>
  <c r="AA267" i="26"/>
  <c r="Z267" i="26"/>
  <c r="Y267" i="26"/>
  <c r="X267" i="26"/>
  <c r="W267" i="26"/>
  <c r="V267" i="26"/>
  <c r="U267" i="26"/>
  <c r="T267" i="26"/>
  <c r="S267" i="26"/>
  <c r="R267" i="26"/>
  <c r="Q267" i="26"/>
  <c r="AA266" i="26"/>
  <c r="Z266" i="26"/>
  <c r="Y266" i="26"/>
  <c r="X266" i="26"/>
  <c r="W266" i="26"/>
  <c r="V266" i="26"/>
  <c r="U266" i="26"/>
  <c r="T266" i="26"/>
  <c r="S266" i="26"/>
  <c r="R266" i="26"/>
  <c r="Q266" i="26"/>
  <c r="AA265" i="26"/>
  <c r="Z265" i="26"/>
  <c r="Y265" i="26"/>
  <c r="X265" i="26"/>
  <c r="W265" i="26"/>
  <c r="V265" i="26"/>
  <c r="U265" i="26"/>
  <c r="T265" i="26"/>
  <c r="S265" i="26"/>
  <c r="R265" i="26"/>
  <c r="Q265" i="26"/>
  <c r="AA264" i="26"/>
  <c r="Z264" i="26"/>
  <c r="Y264" i="26"/>
  <c r="X264" i="26"/>
  <c r="W264" i="26"/>
  <c r="V264" i="26"/>
  <c r="U264" i="26"/>
  <c r="T264" i="26"/>
  <c r="S264" i="26"/>
  <c r="R264" i="26"/>
  <c r="Q264" i="26"/>
  <c r="AA263" i="26"/>
  <c r="Z263" i="26"/>
  <c r="Y263" i="26"/>
  <c r="X263" i="26"/>
  <c r="W263" i="26"/>
  <c r="V263" i="26"/>
  <c r="U263" i="26"/>
  <c r="T263" i="26"/>
  <c r="S263" i="26"/>
  <c r="R263" i="26"/>
  <c r="Q263" i="26"/>
  <c r="AA262" i="26"/>
  <c r="Z262" i="26"/>
  <c r="Y262" i="26"/>
  <c r="X262" i="26"/>
  <c r="W262" i="26"/>
  <c r="V262" i="26"/>
  <c r="U262" i="26"/>
  <c r="T262" i="26"/>
  <c r="S262" i="26"/>
  <c r="R262" i="26"/>
  <c r="Q262" i="26"/>
  <c r="AA261" i="26"/>
  <c r="Z261" i="26"/>
  <c r="Y261" i="26"/>
  <c r="X261" i="26"/>
  <c r="W261" i="26"/>
  <c r="V261" i="26"/>
  <c r="U261" i="26"/>
  <c r="T261" i="26"/>
  <c r="S261" i="26"/>
  <c r="R261" i="26"/>
  <c r="Q261" i="26"/>
  <c r="AA260" i="26"/>
  <c r="Z260" i="26"/>
  <c r="Y260" i="26"/>
  <c r="X260" i="26"/>
  <c r="W260" i="26"/>
  <c r="V260" i="26"/>
  <c r="U260" i="26"/>
  <c r="T260" i="26"/>
  <c r="S260" i="26"/>
  <c r="R260" i="26"/>
  <c r="Q260" i="26"/>
  <c r="AA259" i="26"/>
  <c r="Z259" i="26"/>
  <c r="Y259" i="26"/>
  <c r="X259" i="26"/>
  <c r="W259" i="26"/>
  <c r="V259" i="26"/>
  <c r="U259" i="26"/>
  <c r="T259" i="26"/>
  <c r="S259" i="26"/>
  <c r="R259" i="26"/>
  <c r="Q259" i="26"/>
  <c r="AA258" i="26"/>
  <c r="Z258" i="26"/>
  <c r="Y258" i="26"/>
  <c r="X258" i="26"/>
  <c r="W258" i="26"/>
  <c r="V258" i="26"/>
  <c r="U258" i="26"/>
  <c r="T258" i="26"/>
  <c r="S258" i="26"/>
  <c r="R258" i="26"/>
  <c r="Q258" i="26"/>
  <c r="AA257" i="26"/>
  <c r="Z257" i="26"/>
  <c r="Y257" i="26"/>
  <c r="X257" i="26"/>
  <c r="W257" i="26"/>
  <c r="V257" i="26"/>
  <c r="U257" i="26"/>
  <c r="T257" i="26"/>
  <c r="S257" i="26"/>
  <c r="R257" i="26"/>
  <c r="Q257" i="26"/>
  <c r="AA256" i="26"/>
  <c r="Z256" i="26"/>
  <c r="Y256" i="26"/>
  <c r="X256" i="26"/>
  <c r="W256" i="26"/>
  <c r="V256" i="26"/>
  <c r="U256" i="26"/>
  <c r="T256" i="26"/>
  <c r="S256" i="26"/>
  <c r="R256" i="26"/>
  <c r="Q256" i="26"/>
  <c r="AA255" i="26"/>
  <c r="Z255" i="26"/>
  <c r="Y255" i="26"/>
  <c r="X255" i="26"/>
  <c r="W255" i="26"/>
  <c r="V255" i="26"/>
  <c r="U255" i="26"/>
  <c r="T255" i="26"/>
  <c r="S255" i="26"/>
  <c r="R255" i="26"/>
  <c r="Q255" i="26"/>
  <c r="AA254" i="26"/>
  <c r="Z254" i="26"/>
  <c r="Y254" i="26"/>
  <c r="X254" i="26"/>
  <c r="W254" i="26"/>
  <c r="V254" i="26"/>
  <c r="U254" i="26"/>
  <c r="T254" i="26"/>
  <c r="S254" i="26"/>
  <c r="R254" i="26"/>
  <c r="Q254" i="26"/>
  <c r="AA253" i="26"/>
  <c r="Z253" i="26"/>
  <c r="Y253" i="26"/>
  <c r="X253" i="26"/>
  <c r="W253" i="26"/>
  <c r="V253" i="26"/>
  <c r="U253" i="26"/>
  <c r="T253" i="26"/>
  <c r="S253" i="26"/>
  <c r="R253" i="26"/>
  <c r="Q253" i="26"/>
  <c r="AA252" i="26"/>
  <c r="Z252" i="26"/>
  <c r="Y252" i="26"/>
  <c r="X252" i="26"/>
  <c r="W252" i="26"/>
  <c r="V252" i="26"/>
  <c r="U252" i="26"/>
  <c r="T252" i="26"/>
  <c r="S252" i="26"/>
  <c r="R252" i="26"/>
  <c r="Q252" i="26"/>
  <c r="AA251" i="26"/>
  <c r="Z251" i="26"/>
  <c r="Y251" i="26"/>
  <c r="X251" i="26"/>
  <c r="W251" i="26"/>
  <c r="V251" i="26"/>
  <c r="U251" i="26"/>
  <c r="T251" i="26"/>
  <c r="S251" i="26"/>
  <c r="R251" i="26"/>
  <c r="Q251" i="26"/>
  <c r="AA250" i="26"/>
  <c r="Z250" i="26"/>
  <c r="Y250" i="26"/>
  <c r="X250" i="26"/>
  <c r="W250" i="26"/>
  <c r="V250" i="26"/>
  <c r="U250" i="26"/>
  <c r="T250" i="26"/>
  <c r="S250" i="26"/>
  <c r="R250" i="26"/>
  <c r="Q250" i="26"/>
  <c r="AA249" i="26"/>
  <c r="Z249" i="26"/>
  <c r="Y249" i="26"/>
  <c r="X249" i="26"/>
  <c r="W249" i="26"/>
  <c r="V249" i="26"/>
  <c r="U249" i="26"/>
  <c r="T249" i="26"/>
  <c r="S249" i="26"/>
  <c r="R249" i="26"/>
  <c r="Q249" i="26"/>
  <c r="AA248" i="26"/>
  <c r="Z248" i="26"/>
  <c r="Y248" i="26"/>
  <c r="X248" i="26"/>
  <c r="W248" i="26"/>
  <c r="V248" i="26"/>
  <c r="U248" i="26"/>
  <c r="T248" i="26"/>
  <c r="S248" i="26"/>
  <c r="R248" i="26"/>
  <c r="Q248" i="26"/>
  <c r="AA247" i="26"/>
  <c r="Z247" i="26"/>
  <c r="Y247" i="26"/>
  <c r="X247" i="26"/>
  <c r="W247" i="26"/>
  <c r="V247" i="26"/>
  <c r="U247" i="26"/>
  <c r="T247" i="26"/>
  <c r="S247" i="26"/>
  <c r="R247" i="26"/>
  <c r="Q247" i="26"/>
  <c r="AA246" i="26"/>
  <c r="Z246" i="26"/>
  <c r="Y246" i="26"/>
  <c r="X246" i="26"/>
  <c r="W246" i="26"/>
  <c r="V246" i="26"/>
  <c r="U246" i="26"/>
  <c r="T246" i="26"/>
  <c r="S246" i="26"/>
  <c r="R246" i="26"/>
  <c r="Q246" i="26"/>
  <c r="AA245" i="26"/>
  <c r="Z245" i="26"/>
  <c r="Y245" i="26"/>
  <c r="X245" i="26"/>
  <c r="W245" i="26"/>
  <c r="V245" i="26"/>
  <c r="U245" i="26"/>
  <c r="T245" i="26"/>
  <c r="S245" i="26"/>
  <c r="R245" i="26"/>
  <c r="Q245" i="26"/>
  <c r="AA244" i="26"/>
  <c r="Z244" i="26"/>
  <c r="Y244" i="26"/>
  <c r="X244" i="26"/>
  <c r="W244" i="26"/>
  <c r="V244" i="26"/>
  <c r="U244" i="26"/>
  <c r="T244" i="26"/>
  <c r="S244" i="26"/>
  <c r="R244" i="26"/>
  <c r="Q244" i="26"/>
  <c r="AA243" i="26"/>
  <c r="Z243" i="26"/>
  <c r="Y243" i="26"/>
  <c r="X243" i="26"/>
  <c r="W243" i="26"/>
  <c r="V243" i="26"/>
  <c r="U243" i="26"/>
  <c r="T243" i="26"/>
  <c r="S243" i="26"/>
  <c r="R243" i="26"/>
  <c r="Q243" i="26"/>
  <c r="AA242" i="26"/>
  <c r="Z242" i="26"/>
  <c r="Y242" i="26"/>
  <c r="X242" i="26"/>
  <c r="W242" i="26"/>
  <c r="V242" i="26"/>
  <c r="U242" i="26"/>
  <c r="T242" i="26"/>
  <c r="S242" i="26"/>
  <c r="R242" i="26"/>
  <c r="Q242" i="26"/>
  <c r="AA241" i="26"/>
  <c r="Z241" i="26"/>
  <c r="Y241" i="26"/>
  <c r="X241" i="26"/>
  <c r="W241" i="26"/>
  <c r="V241" i="26"/>
  <c r="U241" i="26"/>
  <c r="T241" i="26"/>
  <c r="S241" i="26"/>
  <c r="R241" i="26"/>
  <c r="Q241" i="26"/>
  <c r="AA240" i="26"/>
  <c r="Z240" i="26"/>
  <c r="Y240" i="26"/>
  <c r="X240" i="26"/>
  <c r="W240" i="26"/>
  <c r="V240" i="26"/>
  <c r="U240" i="26"/>
  <c r="T240" i="26"/>
  <c r="S240" i="26"/>
  <c r="R240" i="26"/>
  <c r="Q240" i="26"/>
  <c r="AA239" i="26"/>
  <c r="Z239" i="26"/>
  <c r="Y239" i="26"/>
  <c r="X239" i="26"/>
  <c r="W239" i="26"/>
  <c r="V239" i="26"/>
  <c r="U239" i="26"/>
  <c r="T239" i="26"/>
  <c r="S239" i="26"/>
  <c r="R239" i="26"/>
  <c r="Q239" i="26"/>
  <c r="AA238" i="26"/>
  <c r="Z238" i="26"/>
  <c r="Y238" i="26"/>
  <c r="X238" i="26"/>
  <c r="W238" i="26"/>
  <c r="V238" i="26"/>
  <c r="U238" i="26"/>
  <c r="T238" i="26"/>
  <c r="S238" i="26"/>
  <c r="R238" i="26"/>
  <c r="Q238" i="26"/>
  <c r="AA237" i="26"/>
  <c r="Z237" i="26"/>
  <c r="Y237" i="26"/>
  <c r="X237" i="26"/>
  <c r="W237" i="26"/>
  <c r="V237" i="26"/>
  <c r="U237" i="26"/>
  <c r="T237" i="26"/>
  <c r="S237" i="26"/>
  <c r="R237" i="26"/>
  <c r="Q237" i="26"/>
  <c r="AA236" i="26"/>
  <c r="Z236" i="26"/>
  <c r="Y236" i="26"/>
  <c r="X236" i="26"/>
  <c r="W236" i="26"/>
  <c r="V236" i="26"/>
  <c r="U236" i="26"/>
  <c r="T236" i="26"/>
  <c r="S236" i="26"/>
  <c r="R236" i="26"/>
  <c r="Q236" i="26"/>
  <c r="AA235" i="26"/>
  <c r="Z235" i="26"/>
  <c r="Y235" i="26"/>
  <c r="X235" i="26"/>
  <c r="W235" i="26"/>
  <c r="V235" i="26"/>
  <c r="U235" i="26"/>
  <c r="T235" i="26"/>
  <c r="S235" i="26"/>
  <c r="R235" i="26"/>
  <c r="Q235" i="26"/>
  <c r="AA234" i="26"/>
  <c r="Z234" i="26"/>
  <c r="Y234" i="26"/>
  <c r="X234" i="26"/>
  <c r="W234" i="26"/>
  <c r="V234" i="26"/>
  <c r="U234" i="26"/>
  <c r="T234" i="26"/>
  <c r="S234" i="26"/>
  <c r="R234" i="26"/>
  <c r="Q234" i="26"/>
  <c r="AA233" i="26"/>
  <c r="Z233" i="26"/>
  <c r="Y233" i="26"/>
  <c r="X233" i="26"/>
  <c r="W233" i="26"/>
  <c r="V233" i="26"/>
  <c r="U233" i="26"/>
  <c r="T233" i="26"/>
  <c r="S233" i="26"/>
  <c r="R233" i="26"/>
  <c r="Q233" i="26"/>
  <c r="AA232" i="26"/>
  <c r="Z232" i="26"/>
  <c r="Y232" i="26"/>
  <c r="X232" i="26"/>
  <c r="W232" i="26"/>
  <c r="V232" i="26"/>
  <c r="U232" i="26"/>
  <c r="T232" i="26"/>
  <c r="S232" i="26"/>
  <c r="R232" i="26"/>
  <c r="Q232" i="26"/>
  <c r="AA231" i="26"/>
  <c r="Z231" i="26"/>
  <c r="Y231" i="26"/>
  <c r="X231" i="26"/>
  <c r="W231" i="26"/>
  <c r="V231" i="26"/>
  <c r="U231" i="26"/>
  <c r="T231" i="26"/>
  <c r="S231" i="26"/>
  <c r="R231" i="26"/>
  <c r="Q231" i="26"/>
  <c r="AA230" i="26"/>
  <c r="Z230" i="26"/>
  <c r="Y230" i="26"/>
  <c r="X230" i="26"/>
  <c r="W230" i="26"/>
  <c r="V230" i="26"/>
  <c r="U230" i="26"/>
  <c r="T230" i="26"/>
  <c r="S230" i="26"/>
  <c r="R230" i="26"/>
  <c r="Q230" i="26"/>
  <c r="AA229" i="26"/>
  <c r="Z229" i="26"/>
  <c r="Y229" i="26"/>
  <c r="X229" i="26"/>
  <c r="W229" i="26"/>
  <c r="V229" i="26"/>
  <c r="U229" i="26"/>
  <c r="T229" i="26"/>
  <c r="S229" i="26"/>
  <c r="R229" i="26"/>
  <c r="Q229" i="26"/>
  <c r="AA228" i="26"/>
  <c r="Z228" i="26"/>
  <c r="Y228" i="26"/>
  <c r="X228" i="26"/>
  <c r="W228" i="26"/>
  <c r="V228" i="26"/>
  <c r="U228" i="26"/>
  <c r="T228" i="26"/>
  <c r="S228" i="26"/>
  <c r="R228" i="26"/>
  <c r="Q228" i="26"/>
  <c r="AA227" i="26"/>
  <c r="Z227" i="26"/>
  <c r="Y227" i="26"/>
  <c r="X227" i="26"/>
  <c r="W227" i="26"/>
  <c r="V227" i="26"/>
  <c r="U227" i="26"/>
  <c r="T227" i="26"/>
  <c r="S227" i="26"/>
  <c r="R227" i="26"/>
  <c r="Q227" i="26"/>
  <c r="AA226" i="26"/>
  <c r="Z226" i="26"/>
  <c r="Y226" i="26"/>
  <c r="X226" i="26"/>
  <c r="W226" i="26"/>
  <c r="V226" i="26"/>
  <c r="U226" i="26"/>
  <c r="T226" i="26"/>
  <c r="S226" i="26"/>
  <c r="R226" i="26"/>
  <c r="Q226" i="26"/>
  <c r="AA225" i="26"/>
  <c r="Z225" i="26"/>
  <c r="Y225" i="26"/>
  <c r="X225" i="26"/>
  <c r="W225" i="26"/>
  <c r="V225" i="26"/>
  <c r="U225" i="26"/>
  <c r="T225" i="26"/>
  <c r="S225" i="26"/>
  <c r="R225" i="26"/>
  <c r="Q225" i="26"/>
  <c r="AA224" i="26"/>
  <c r="Z224" i="26"/>
  <c r="Y224" i="26"/>
  <c r="X224" i="26"/>
  <c r="W224" i="26"/>
  <c r="V224" i="26"/>
  <c r="U224" i="26"/>
  <c r="T224" i="26"/>
  <c r="S224" i="26"/>
  <c r="R224" i="26"/>
  <c r="Q224" i="26"/>
  <c r="AA223" i="26"/>
  <c r="Z223" i="26"/>
  <c r="Y223" i="26"/>
  <c r="X223" i="26"/>
  <c r="W223" i="26"/>
  <c r="V223" i="26"/>
  <c r="U223" i="26"/>
  <c r="T223" i="26"/>
  <c r="S223" i="26"/>
  <c r="R223" i="26"/>
  <c r="Q223" i="26"/>
  <c r="AA222" i="26"/>
  <c r="Z222" i="26"/>
  <c r="Y222" i="26"/>
  <c r="X222" i="26"/>
  <c r="W222" i="26"/>
  <c r="V222" i="26"/>
  <c r="U222" i="26"/>
  <c r="T222" i="26"/>
  <c r="S222" i="26"/>
  <c r="R222" i="26"/>
  <c r="Q222" i="26"/>
  <c r="AA221" i="26"/>
  <c r="Z221" i="26"/>
  <c r="Y221" i="26"/>
  <c r="X221" i="26"/>
  <c r="W221" i="26"/>
  <c r="V221" i="26"/>
  <c r="U221" i="26"/>
  <c r="T221" i="26"/>
  <c r="S221" i="26"/>
  <c r="R221" i="26"/>
  <c r="Q221" i="26"/>
  <c r="AA220" i="26"/>
  <c r="Z220" i="26"/>
  <c r="Y220" i="26"/>
  <c r="X220" i="26"/>
  <c r="W220" i="26"/>
  <c r="V220" i="26"/>
  <c r="U220" i="26"/>
  <c r="T220" i="26"/>
  <c r="S220" i="26"/>
  <c r="R220" i="26"/>
  <c r="Q220" i="26"/>
  <c r="AA219" i="26"/>
  <c r="Z219" i="26"/>
  <c r="Y219" i="26"/>
  <c r="X219" i="26"/>
  <c r="W219" i="26"/>
  <c r="V219" i="26"/>
  <c r="U219" i="26"/>
  <c r="T219" i="26"/>
  <c r="S219" i="26"/>
  <c r="R219" i="26"/>
  <c r="Q219" i="26"/>
  <c r="AA218" i="26"/>
  <c r="Z218" i="26"/>
  <c r="Y218" i="26"/>
  <c r="X218" i="26"/>
  <c r="W218" i="26"/>
  <c r="V218" i="26"/>
  <c r="U218" i="26"/>
  <c r="T218" i="26"/>
  <c r="S218" i="26"/>
  <c r="R218" i="26"/>
  <c r="Q218" i="26"/>
  <c r="AA217" i="26"/>
  <c r="Z217" i="26"/>
  <c r="Y217" i="26"/>
  <c r="X217" i="26"/>
  <c r="W217" i="26"/>
  <c r="V217" i="26"/>
  <c r="U217" i="26"/>
  <c r="T217" i="26"/>
  <c r="S217" i="26"/>
  <c r="R217" i="26"/>
  <c r="Q217" i="26"/>
  <c r="AA216" i="26"/>
  <c r="Z216" i="26"/>
  <c r="Y216" i="26"/>
  <c r="X216" i="26"/>
  <c r="W216" i="26"/>
  <c r="V216" i="26"/>
  <c r="U216" i="26"/>
  <c r="T216" i="26"/>
  <c r="S216" i="26"/>
  <c r="R216" i="26"/>
  <c r="Q216" i="26"/>
  <c r="AA215" i="26"/>
  <c r="Z215" i="26"/>
  <c r="Y215" i="26"/>
  <c r="X215" i="26"/>
  <c r="W215" i="26"/>
  <c r="V215" i="26"/>
  <c r="U215" i="26"/>
  <c r="T215" i="26"/>
  <c r="S215" i="26"/>
  <c r="R215" i="26"/>
  <c r="Q215" i="26"/>
  <c r="AA214" i="26"/>
  <c r="Z214" i="26"/>
  <c r="Y214" i="26"/>
  <c r="X214" i="26"/>
  <c r="W214" i="26"/>
  <c r="V214" i="26"/>
  <c r="U214" i="26"/>
  <c r="T214" i="26"/>
  <c r="S214" i="26"/>
  <c r="R214" i="26"/>
  <c r="Q214" i="26"/>
  <c r="AA213" i="26"/>
  <c r="Z213" i="26"/>
  <c r="Y213" i="26"/>
  <c r="X213" i="26"/>
  <c r="W213" i="26"/>
  <c r="V213" i="26"/>
  <c r="U213" i="26"/>
  <c r="T213" i="26"/>
  <c r="S213" i="26"/>
  <c r="R213" i="26"/>
  <c r="Q213" i="26"/>
  <c r="AA212" i="26"/>
  <c r="Z212" i="26"/>
  <c r="Y212" i="26"/>
  <c r="X212" i="26"/>
  <c r="W212" i="26"/>
  <c r="V212" i="26"/>
  <c r="U212" i="26"/>
  <c r="T212" i="26"/>
  <c r="S212" i="26"/>
  <c r="R212" i="26"/>
  <c r="Q212" i="26"/>
  <c r="AA211" i="26"/>
  <c r="Z211" i="26"/>
  <c r="Y211" i="26"/>
  <c r="X211" i="26"/>
  <c r="W211" i="26"/>
  <c r="V211" i="26"/>
  <c r="U211" i="26"/>
  <c r="T211" i="26"/>
  <c r="S211" i="26"/>
  <c r="R211" i="26"/>
  <c r="Q211" i="26"/>
  <c r="AA210" i="26"/>
  <c r="Z210" i="26"/>
  <c r="Y210" i="26"/>
  <c r="X210" i="26"/>
  <c r="W210" i="26"/>
  <c r="V210" i="26"/>
  <c r="U210" i="26"/>
  <c r="T210" i="26"/>
  <c r="S210" i="26"/>
  <c r="R210" i="26"/>
  <c r="Q210" i="26"/>
  <c r="AA209" i="26"/>
  <c r="Z209" i="26"/>
  <c r="Y209" i="26"/>
  <c r="X209" i="26"/>
  <c r="W209" i="26"/>
  <c r="V209" i="26"/>
  <c r="U209" i="26"/>
  <c r="T209" i="26"/>
  <c r="S209" i="26"/>
  <c r="R209" i="26"/>
  <c r="Q209" i="26"/>
  <c r="AA208" i="26"/>
  <c r="Z208" i="26"/>
  <c r="Y208" i="26"/>
  <c r="X208" i="26"/>
  <c r="W208" i="26"/>
  <c r="V208" i="26"/>
  <c r="U208" i="26"/>
  <c r="T208" i="26"/>
  <c r="S208" i="26"/>
  <c r="R208" i="26"/>
  <c r="Q208" i="26"/>
  <c r="AA207" i="26"/>
  <c r="Z207" i="26"/>
  <c r="Y207" i="26"/>
  <c r="X207" i="26"/>
  <c r="W207" i="26"/>
  <c r="V207" i="26"/>
  <c r="U207" i="26"/>
  <c r="T207" i="26"/>
  <c r="S207" i="26"/>
  <c r="R207" i="26"/>
  <c r="Q207" i="26"/>
  <c r="AA206" i="26"/>
  <c r="Z206" i="26"/>
  <c r="Y206" i="26"/>
  <c r="X206" i="26"/>
  <c r="W206" i="26"/>
  <c r="V206" i="26"/>
  <c r="U206" i="26"/>
  <c r="T206" i="26"/>
  <c r="S206" i="26"/>
  <c r="R206" i="26"/>
  <c r="Q206" i="26"/>
  <c r="AA205" i="26"/>
  <c r="Z205" i="26"/>
  <c r="Y205" i="26"/>
  <c r="X205" i="26"/>
  <c r="W205" i="26"/>
  <c r="V205" i="26"/>
  <c r="U205" i="26"/>
  <c r="T205" i="26"/>
  <c r="S205" i="26"/>
  <c r="R205" i="26"/>
  <c r="Q205" i="26"/>
  <c r="AA204" i="26"/>
  <c r="Z204" i="26"/>
  <c r="Y204" i="26"/>
  <c r="X204" i="26"/>
  <c r="W204" i="26"/>
  <c r="V204" i="26"/>
  <c r="U204" i="26"/>
  <c r="T204" i="26"/>
  <c r="S204" i="26"/>
  <c r="R204" i="26"/>
  <c r="Q204" i="26"/>
  <c r="AA203" i="26"/>
  <c r="Z203" i="26"/>
  <c r="Y203" i="26"/>
  <c r="X203" i="26"/>
  <c r="W203" i="26"/>
  <c r="V203" i="26"/>
  <c r="U203" i="26"/>
  <c r="T203" i="26"/>
  <c r="S203" i="26"/>
  <c r="R203" i="26"/>
  <c r="Q203" i="26"/>
  <c r="AA202" i="26"/>
  <c r="Z202" i="26"/>
  <c r="Y202" i="26"/>
  <c r="X202" i="26"/>
  <c r="W202" i="26"/>
  <c r="V202" i="26"/>
  <c r="U202" i="26"/>
  <c r="T202" i="26"/>
  <c r="S202" i="26"/>
  <c r="R202" i="26"/>
  <c r="Q202" i="26"/>
  <c r="AA201" i="26"/>
  <c r="Z201" i="26"/>
  <c r="Y201" i="26"/>
  <c r="X201" i="26"/>
  <c r="W201" i="26"/>
  <c r="V201" i="26"/>
  <c r="U201" i="26"/>
  <c r="T201" i="26"/>
  <c r="S201" i="26"/>
  <c r="R201" i="26"/>
  <c r="Q201" i="26"/>
  <c r="AA200" i="26"/>
  <c r="Z200" i="26"/>
  <c r="Y200" i="26"/>
  <c r="X200" i="26"/>
  <c r="W200" i="26"/>
  <c r="V200" i="26"/>
  <c r="U200" i="26"/>
  <c r="T200" i="26"/>
  <c r="S200" i="26"/>
  <c r="R200" i="26"/>
  <c r="Q200" i="26"/>
  <c r="AA199" i="26"/>
  <c r="Z199" i="26"/>
  <c r="Y199" i="26"/>
  <c r="X199" i="26"/>
  <c r="W199" i="26"/>
  <c r="V199" i="26"/>
  <c r="U199" i="26"/>
  <c r="T199" i="26"/>
  <c r="S199" i="26"/>
  <c r="R199" i="26"/>
  <c r="Q199" i="26"/>
  <c r="AA198" i="26"/>
  <c r="Z198" i="26"/>
  <c r="Y198" i="26"/>
  <c r="X198" i="26"/>
  <c r="W198" i="26"/>
  <c r="V198" i="26"/>
  <c r="U198" i="26"/>
  <c r="T198" i="26"/>
  <c r="S198" i="26"/>
  <c r="R198" i="26"/>
  <c r="Q198" i="26"/>
  <c r="AA197" i="26"/>
  <c r="Z197" i="26"/>
  <c r="Y197" i="26"/>
  <c r="X197" i="26"/>
  <c r="W197" i="26"/>
  <c r="V197" i="26"/>
  <c r="U197" i="26"/>
  <c r="T197" i="26"/>
  <c r="S197" i="26"/>
  <c r="R197" i="26"/>
  <c r="Q197" i="26"/>
  <c r="AA196" i="26"/>
  <c r="Z196" i="26"/>
  <c r="Y196" i="26"/>
  <c r="X196" i="26"/>
  <c r="W196" i="26"/>
  <c r="V196" i="26"/>
  <c r="U196" i="26"/>
  <c r="T196" i="26"/>
  <c r="S196" i="26"/>
  <c r="R196" i="26"/>
  <c r="Q196" i="26"/>
  <c r="AA195" i="26"/>
  <c r="Z195" i="26"/>
  <c r="Y195" i="26"/>
  <c r="X195" i="26"/>
  <c r="W195" i="26"/>
  <c r="V195" i="26"/>
  <c r="U195" i="26"/>
  <c r="T195" i="26"/>
  <c r="S195" i="26"/>
  <c r="R195" i="26"/>
  <c r="Q195" i="26"/>
  <c r="AA194" i="26"/>
  <c r="Z194" i="26"/>
  <c r="Y194" i="26"/>
  <c r="X194" i="26"/>
  <c r="W194" i="26"/>
  <c r="V194" i="26"/>
  <c r="U194" i="26"/>
  <c r="T194" i="26"/>
  <c r="S194" i="26"/>
  <c r="R194" i="26"/>
  <c r="Q194" i="26"/>
  <c r="AA193" i="26"/>
  <c r="Z193" i="26"/>
  <c r="Y193" i="26"/>
  <c r="X193" i="26"/>
  <c r="W193" i="26"/>
  <c r="V193" i="26"/>
  <c r="U193" i="26"/>
  <c r="T193" i="26"/>
  <c r="S193" i="26"/>
  <c r="R193" i="26"/>
  <c r="Q193" i="26"/>
  <c r="AA192" i="26"/>
  <c r="Z192" i="26"/>
  <c r="Y192" i="26"/>
  <c r="X192" i="26"/>
  <c r="W192" i="26"/>
  <c r="V192" i="26"/>
  <c r="U192" i="26"/>
  <c r="T192" i="26"/>
  <c r="S192" i="26"/>
  <c r="R192" i="26"/>
  <c r="Q192" i="26"/>
  <c r="AA191" i="26"/>
  <c r="Z191" i="26"/>
  <c r="Y191" i="26"/>
  <c r="X191" i="26"/>
  <c r="W191" i="26"/>
  <c r="V191" i="26"/>
  <c r="U191" i="26"/>
  <c r="T191" i="26"/>
  <c r="S191" i="26"/>
  <c r="R191" i="26"/>
  <c r="Q191" i="26"/>
  <c r="AA190" i="26"/>
  <c r="Z190" i="26"/>
  <c r="Y190" i="26"/>
  <c r="X190" i="26"/>
  <c r="W190" i="26"/>
  <c r="V190" i="26"/>
  <c r="U190" i="26"/>
  <c r="T190" i="26"/>
  <c r="S190" i="26"/>
  <c r="R190" i="26"/>
  <c r="Q190" i="26"/>
  <c r="AA189" i="26"/>
  <c r="Z189" i="26"/>
  <c r="Y189" i="26"/>
  <c r="X189" i="26"/>
  <c r="W189" i="26"/>
  <c r="V189" i="26"/>
  <c r="U189" i="26"/>
  <c r="T189" i="26"/>
  <c r="S189" i="26"/>
  <c r="R189" i="26"/>
  <c r="Q189" i="26"/>
  <c r="AA188" i="26"/>
  <c r="Z188" i="26"/>
  <c r="Y188" i="26"/>
  <c r="X188" i="26"/>
  <c r="W188" i="26"/>
  <c r="V188" i="26"/>
  <c r="U188" i="26"/>
  <c r="T188" i="26"/>
  <c r="S188" i="26"/>
  <c r="R188" i="26"/>
  <c r="Q188" i="26"/>
  <c r="AA187" i="26"/>
  <c r="Z187" i="26"/>
  <c r="Y187" i="26"/>
  <c r="X187" i="26"/>
  <c r="W187" i="26"/>
  <c r="V187" i="26"/>
  <c r="U187" i="26"/>
  <c r="T187" i="26"/>
  <c r="S187" i="26"/>
  <c r="R187" i="26"/>
  <c r="Q187" i="26"/>
  <c r="AA186" i="26"/>
  <c r="Z186" i="26"/>
  <c r="Y186" i="26"/>
  <c r="X186" i="26"/>
  <c r="W186" i="26"/>
  <c r="V186" i="26"/>
  <c r="U186" i="26"/>
  <c r="T186" i="26"/>
  <c r="S186" i="26"/>
  <c r="R186" i="26"/>
  <c r="Q186" i="26"/>
  <c r="AA185" i="26"/>
  <c r="Z185" i="26"/>
  <c r="Y185" i="26"/>
  <c r="X185" i="26"/>
  <c r="W185" i="26"/>
  <c r="V185" i="26"/>
  <c r="U185" i="26"/>
  <c r="T185" i="26"/>
  <c r="S185" i="26"/>
  <c r="R185" i="26"/>
  <c r="Q185" i="26"/>
  <c r="AA184" i="26"/>
  <c r="Z184" i="26"/>
  <c r="Y184" i="26"/>
  <c r="X184" i="26"/>
  <c r="W184" i="26"/>
  <c r="V184" i="26"/>
  <c r="U184" i="26"/>
  <c r="T184" i="26"/>
  <c r="S184" i="26"/>
  <c r="R184" i="26"/>
  <c r="Q184" i="26"/>
  <c r="AA183" i="26"/>
  <c r="Z183" i="26"/>
  <c r="Y183" i="26"/>
  <c r="X183" i="26"/>
  <c r="W183" i="26"/>
  <c r="V183" i="26"/>
  <c r="U183" i="26"/>
  <c r="T183" i="26"/>
  <c r="S183" i="26"/>
  <c r="R183" i="26"/>
  <c r="Q183" i="26"/>
  <c r="AA182" i="26"/>
  <c r="Z182" i="26"/>
  <c r="Y182" i="26"/>
  <c r="X182" i="26"/>
  <c r="W182" i="26"/>
  <c r="V182" i="26"/>
  <c r="U182" i="26"/>
  <c r="T182" i="26"/>
  <c r="S182" i="26"/>
  <c r="R182" i="26"/>
  <c r="Q182" i="26"/>
  <c r="AA181" i="26"/>
  <c r="Z181" i="26"/>
  <c r="Y181" i="26"/>
  <c r="X181" i="26"/>
  <c r="W181" i="26"/>
  <c r="V181" i="26"/>
  <c r="U181" i="26"/>
  <c r="T181" i="26"/>
  <c r="S181" i="26"/>
  <c r="R181" i="26"/>
  <c r="Q181" i="26"/>
  <c r="AA180" i="26"/>
  <c r="Z180" i="26"/>
  <c r="Y180" i="26"/>
  <c r="X180" i="26"/>
  <c r="W180" i="26"/>
  <c r="V180" i="26"/>
  <c r="U180" i="26"/>
  <c r="T180" i="26"/>
  <c r="S180" i="26"/>
  <c r="R180" i="26"/>
  <c r="Q180" i="26"/>
  <c r="AA179" i="26"/>
  <c r="Z179" i="26"/>
  <c r="Y179" i="26"/>
  <c r="X179" i="26"/>
  <c r="W179" i="26"/>
  <c r="V179" i="26"/>
  <c r="U179" i="26"/>
  <c r="T179" i="26"/>
  <c r="S179" i="26"/>
  <c r="R179" i="26"/>
  <c r="Q179" i="26"/>
  <c r="AA178" i="26"/>
  <c r="Z178" i="26"/>
  <c r="Y178" i="26"/>
  <c r="X178" i="26"/>
  <c r="W178" i="26"/>
  <c r="V178" i="26"/>
  <c r="U178" i="26"/>
  <c r="T178" i="26"/>
  <c r="S178" i="26"/>
  <c r="R178" i="26"/>
  <c r="Q178" i="26"/>
  <c r="AA177" i="26"/>
  <c r="Z177" i="26"/>
  <c r="Y177" i="26"/>
  <c r="X177" i="26"/>
  <c r="W177" i="26"/>
  <c r="V177" i="26"/>
  <c r="U177" i="26"/>
  <c r="T177" i="26"/>
  <c r="S177" i="26"/>
  <c r="R177" i="26"/>
  <c r="Q177" i="26"/>
  <c r="AA176" i="26"/>
  <c r="Z176" i="26"/>
  <c r="Y176" i="26"/>
  <c r="X176" i="26"/>
  <c r="W176" i="26"/>
  <c r="V176" i="26"/>
  <c r="U176" i="26"/>
  <c r="T176" i="26"/>
  <c r="S176" i="26"/>
  <c r="R176" i="26"/>
  <c r="Q176" i="26"/>
  <c r="AA175" i="26"/>
  <c r="Z175" i="26"/>
  <c r="Y175" i="26"/>
  <c r="X175" i="26"/>
  <c r="W175" i="26"/>
  <c r="V175" i="26"/>
  <c r="U175" i="26"/>
  <c r="T175" i="26"/>
  <c r="S175" i="26"/>
  <c r="R175" i="26"/>
  <c r="Q175" i="26"/>
  <c r="AA174" i="26"/>
  <c r="Z174" i="26"/>
  <c r="Y174" i="26"/>
  <c r="X174" i="26"/>
  <c r="W174" i="26"/>
  <c r="V174" i="26"/>
  <c r="U174" i="26"/>
  <c r="T174" i="26"/>
  <c r="S174" i="26"/>
  <c r="R174" i="26"/>
  <c r="Q174" i="26"/>
  <c r="AA173" i="26"/>
  <c r="Z173" i="26"/>
  <c r="Y173" i="26"/>
  <c r="X173" i="26"/>
  <c r="W173" i="26"/>
  <c r="V173" i="26"/>
  <c r="U173" i="26"/>
  <c r="T173" i="26"/>
  <c r="S173" i="26"/>
  <c r="R173" i="26"/>
  <c r="Q173" i="26"/>
  <c r="AA172" i="26"/>
  <c r="Z172" i="26"/>
  <c r="Y172" i="26"/>
  <c r="X172" i="26"/>
  <c r="W172" i="26"/>
  <c r="V172" i="26"/>
  <c r="U172" i="26"/>
  <c r="T172" i="26"/>
  <c r="S172" i="26"/>
  <c r="R172" i="26"/>
  <c r="Q172" i="26"/>
  <c r="AA171" i="26"/>
  <c r="Z171" i="26"/>
  <c r="Y171" i="26"/>
  <c r="X171" i="26"/>
  <c r="W171" i="26"/>
  <c r="V171" i="26"/>
  <c r="U171" i="26"/>
  <c r="T171" i="26"/>
  <c r="S171" i="26"/>
  <c r="R171" i="26"/>
  <c r="Q171" i="26"/>
  <c r="AA170" i="26"/>
  <c r="Z170" i="26"/>
  <c r="Y170" i="26"/>
  <c r="X170" i="26"/>
  <c r="W170" i="26"/>
  <c r="V170" i="26"/>
  <c r="U170" i="26"/>
  <c r="T170" i="26"/>
  <c r="S170" i="26"/>
  <c r="R170" i="26"/>
  <c r="Q170" i="26"/>
  <c r="AA169" i="26"/>
  <c r="Z169" i="26"/>
  <c r="Y169" i="26"/>
  <c r="X169" i="26"/>
  <c r="W169" i="26"/>
  <c r="V169" i="26"/>
  <c r="U169" i="26"/>
  <c r="T169" i="26"/>
  <c r="S169" i="26"/>
  <c r="R169" i="26"/>
  <c r="Q169" i="26"/>
  <c r="AA168" i="26"/>
  <c r="Z168" i="26"/>
  <c r="Y168" i="26"/>
  <c r="X168" i="26"/>
  <c r="W168" i="26"/>
  <c r="V168" i="26"/>
  <c r="U168" i="26"/>
  <c r="T168" i="26"/>
  <c r="S168" i="26"/>
  <c r="R168" i="26"/>
  <c r="Q168" i="26"/>
  <c r="AA167" i="26"/>
  <c r="Z167" i="26"/>
  <c r="Y167" i="26"/>
  <c r="X167" i="26"/>
  <c r="W167" i="26"/>
  <c r="V167" i="26"/>
  <c r="U167" i="26"/>
  <c r="T167" i="26"/>
  <c r="S167" i="26"/>
  <c r="R167" i="26"/>
  <c r="Q167" i="26"/>
  <c r="AA166" i="26"/>
  <c r="Z166" i="26"/>
  <c r="Y166" i="26"/>
  <c r="X166" i="26"/>
  <c r="W166" i="26"/>
  <c r="V166" i="26"/>
  <c r="U166" i="26"/>
  <c r="T166" i="26"/>
  <c r="S166" i="26"/>
  <c r="R166" i="26"/>
  <c r="Q166" i="26"/>
  <c r="AA165" i="26"/>
  <c r="Z165" i="26"/>
  <c r="Y165" i="26"/>
  <c r="X165" i="26"/>
  <c r="W165" i="26"/>
  <c r="V165" i="26"/>
  <c r="U165" i="26"/>
  <c r="T165" i="26"/>
  <c r="S165" i="26"/>
  <c r="R165" i="26"/>
  <c r="Q165" i="26"/>
  <c r="AA164" i="26"/>
  <c r="Z164" i="26"/>
  <c r="Y164" i="26"/>
  <c r="X164" i="26"/>
  <c r="W164" i="26"/>
  <c r="V164" i="26"/>
  <c r="U164" i="26"/>
  <c r="T164" i="26"/>
  <c r="S164" i="26"/>
  <c r="R164" i="26"/>
  <c r="Q164" i="26"/>
  <c r="AA163" i="26"/>
  <c r="Z163" i="26"/>
  <c r="Y163" i="26"/>
  <c r="X163" i="26"/>
  <c r="W163" i="26"/>
  <c r="V163" i="26"/>
  <c r="U163" i="26"/>
  <c r="T163" i="26"/>
  <c r="S163" i="26"/>
  <c r="R163" i="26"/>
  <c r="Q163" i="26"/>
  <c r="AA162" i="26"/>
  <c r="Z162" i="26"/>
  <c r="Y162" i="26"/>
  <c r="X162" i="26"/>
  <c r="W162" i="26"/>
  <c r="V162" i="26"/>
  <c r="U162" i="26"/>
  <c r="T162" i="26"/>
  <c r="S162" i="26"/>
  <c r="R162" i="26"/>
  <c r="Q162" i="26"/>
  <c r="AA161" i="26"/>
  <c r="Z161" i="26"/>
  <c r="Y161" i="26"/>
  <c r="X161" i="26"/>
  <c r="W161" i="26"/>
  <c r="V161" i="26"/>
  <c r="U161" i="26"/>
  <c r="T161" i="26"/>
  <c r="S161" i="26"/>
  <c r="R161" i="26"/>
  <c r="Q161" i="26"/>
  <c r="AA160" i="26"/>
  <c r="Z160" i="26"/>
  <c r="Y160" i="26"/>
  <c r="X160" i="26"/>
  <c r="W160" i="26"/>
  <c r="V160" i="26"/>
  <c r="U160" i="26"/>
  <c r="T160" i="26"/>
  <c r="S160" i="26"/>
  <c r="R160" i="26"/>
  <c r="Q160" i="26"/>
  <c r="AA159" i="26"/>
  <c r="Z159" i="26"/>
  <c r="Y159" i="26"/>
  <c r="X159" i="26"/>
  <c r="W159" i="26"/>
  <c r="V159" i="26"/>
  <c r="U159" i="26"/>
  <c r="T159" i="26"/>
  <c r="S159" i="26"/>
  <c r="R159" i="26"/>
  <c r="Q159" i="26"/>
  <c r="AA158" i="26"/>
  <c r="Z158" i="26"/>
  <c r="Y158" i="26"/>
  <c r="X158" i="26"/>
  <c r="W158" i="26"/>
  <c r="V158" i="26"/>
  <c r="U158" i="26"/>
  <c r="T158" i="26"/>
  <c r="S158" i="26"/>
  <c r="R158" i="26"/>
  <c r="Q158" i="26"/>
  <c r="AA157" i="26"/>
  <c r="Z157" i="26"/>
  <c r="Y157" i="26"/>
  <c r="X157" i="26"/>
  <c r="W157" i="26"/>
  <c r="V157" i="26"/>
  <c r="U157" i="26"/>
  <c r="T157" i="26"/>
  <c r="S157" i="26"/>
  <c r="R157" i="26"/>
  <c r="Q157" i="26"/>
  <c r="AA156" i="26"/>
  <c r="Z156" i="26"/>
  <c r="Y156" i="26"/>
  <c r="X156" i="26"/>
  <c r="W156" i="26"/>
  <c r="V156" i="26"/>
  <c r="U156" i="26"/>
  <c r="T156" i="26"/>
  <c r="S156" i="26"/>
  <c r="R156" i="26"/>
  <c r="Q156" i="26"/>
  <c r="AA155" i="26"/>
  <c r="Z155" i="26"/>
  <c r="Y155" i="26"/>
  <c r="X155" i="26"/>
  <c r="W155" i="26"/>
  <c r="V155" i="26"/>
  <c r="U155" i="26"/>
  <c r="T155" i="26"/>
  <c r="S155" i="26"/>
  <c r="R155" i="26"/>
  <c r="Q155" i="26"/>
  <c r="AA154" i="26"/>
  <c r="Z154" i="26"/>
  <c r="Y154" i="26"/>
  <c r="X154" i="26"/>
  <c r="W154" i="26"/>
  <c r="V154" i="26"/>
  <c r="U154" i="26"/>
  <c r="T154" i="26"/>
  <c r="S154" i="26"/>
  <c r="R154" i="26"/>
  <c r="Q154" i="26"/>
  <c r="AA153" i="26"/>
  <c r="Z153" i="26"/>
  <c r="Y153" i="26"/>
  <c r="X153" i="26"/>
  <c r="W153" i="26"/>
  <c r="V153" i="26"/>
  <c r="U153" i="26"/>
  <c r="T153" i="26"/>
  <c r="S153" i="26"/>
  <c r="R153" i="26"/>
  <c r="Q153" i="26"/>
  <c r="AA152" i="26"/>
  <c r="Z152" i="26"/>
  <c r="Y152" i="26"/>
  <c r="X152" i="26"/>
  <c r="W152" i="26"/>
  <c r="V152" i="26"/>
  <c r="U152" i="26"/>
  <c r="T152" i="26"/>
  <c r="S152" i="26"/>
  <c r="R152" i="26"/>
  <c r="Q152" i="26"/>
  <c r="AA151" i="26"/>
  <c r="Z151" i="26"/>
  <c r="Y151" i="26"/>
  <c r="X151" i="26"/>
  <c r="W151" i="26"/>
  <c r="V151" i="26"/>
  <c r="U151" i="26"/>
  <c r="T151" i="26"/>
  <c r="S151" i="26"/>
  <c r="R151" i="26"/>
  <c r="Q151" i="26"/>
  <c r="AA150" i="26"/>
  <c r="Z150" i="26"/>
  <c r="Y150" i="26"/>
  <c r="X150" i="26"/>
  <c r="W150" i="26"/>
  <c r="V150" i="26"/>
  <c r="U150" i="26"/>
  <c r="T150" i="26"/>
  <c r="S150" i="26"/>
  <c r="R150" i="26"/>
  <c r="Q150" i="26"/>
  <c r="AA149" i="26"/>
  <c r="Z149" i="26"/>
  <c r="Y149" i="26"/>
  <c r="X149" i="26"/>
  <c r="W149" i="26"/>
  <c r="V149" i="26"/>
  <c r="U149" i="26"/>
  <c r="T149" i="26"/>
  <c r="S149" i="26"/>
  <c r="R149" i="26"/>
  <c r="Q149" i="26"/>
  <c r="AA148" i="26"/>
  <c r="Z148" i="26"/>
  <c r="Y148" i="26"/>
  <c r="X148" i="26"/>
  <c r="W148" i="26"/>
  <c r="V148" i="26"/>
  <c r="U148" i="26"/>
  <c r="T148" i="26"/>
  <c r="S148" i="26"/>
  <c r="R148" i="26"/>
  <c r="Q148" i="26"/>
  <c r="AA147" i="26"/>
  <c r="Z147" i="26"/>
  <c r="Y147" i="26"/>
  <c r="X147" i="26"/>
  <c r="W147" i="26"/>
  <c r="V147" i="26"/>
  <c r="U147" i="26"/>
  <c r="T147" i="26"/>
  <c r="S147" i="26"/>
  <c r="R147" i="26"/>
  <c r="Q147" i="26"/>
  <c r="AA146" i="26"/>
  <c r="Z146" i="26"/>
  <c r="Y146" i="26"/>
  <c r="X146" i="26"/>
  <c r="W146" i="26"/>
  <c r="V146" i="26"/>
  <c r="U146" i="26"/>
  <c r="T146" i="26"/>
  <c r="S146" i="26"/>
  <c r="R146" i="26"/>
  <c r="Q146" i="26"/>
  <c r="AA145" i="26"/>
  <c r="Z145" i="26"/>
  <c r="Y145" i="26"/>
  <c r="X145" i="26"/>
  <c r="W145" i="26"/>
  <c r="V145" i="26"/>
  <c r="U145" i="26"/>
  <c r="T145" i="26"/>
  <c r="S145" i="26"/>
  <c r="R145" i="26"/>
  <c r="Q145" i="26"/>
  <c r="AA144" i="26"/>
  <c r="Z144" i="26"/>
  <c r="Y144" i="26"/>
  <c r="X144" i="26"/>
  <c r="W144" i="26"/>
  <c r="V144" i="26"/>
  <c r="U144" i="26"/>
  <c r="T144" i="26"/>
  <c r="S144" i="26"/>
  <c r="R144" i="26"/>
  <c r="Q144" i="26"/>
  <c r="AA143" i="26"/>
  <c r="Z143" i="26"/>
  <c r="Y143" i="26"/>
  <c r="X143" i="26"/>
  <c r="W143" i="26"/>
  <c r="V143" i="26"/>
  <c r="U143" i="26"/>
  <c r="T143" i="26"/>
  <c r="S143" i="26"/>
  <c r="R143" i="26"/>
  <c r="Q143" i="26"/>
  <c r="AA142" i="26"/>
  <c r="Z142" i="26"/>
  <c r="Y142" i="26"/>
  <c r="X142" i="26"/>
  <c r="W142" i="26"/>
  <c r="V142" i="26"/>
  <c r="U142" i="26"/>
  <c r="T142" i="26"/>
  <c r="S142" i="26"/>
  <c r="R142" i="26"/>
  <c r="Q142" i="26"/>
  <c r="AA141" i="26"/>
  <c r="Z141" i="26"/>
  <c r="Y141" i="26"/>
  <c r="X141" i="26"/>
  <c r="W141" i="26"/>
  <c r="V141" i="26"/>
  <c r="U141" i="26"/>
  <c r="T141" i="26"/>
  <c r="S141" i="26"/>
  <c r="R141" i="26"/>
  <c r="Q141" i="26"/>
  <c r="AA140" i="26"/>
  <c r="Z140" i="26"/>
  <c r="Y140" i="26"/>
  <c r="X140" i="26"/>
  <c r="W140" i="26"/>
  <c r="V140" i="26"/>
  <c r="U140" i="26"/>
  <c r="T140" i="26"/>
  <c r="S140" i="26"/>
  <c r="R140" i="26"/>
  <c r="Q140" i="26"/>
  <c r="AA139" i="26"/>
  <c r="Z139" i="26"/>
  <c r="Y139" i="26"/>
  <c r="X139" i="26"/>
  <c r="W139" i="26"/>
  <c r="V139" i="26"/>
  <c r="U139" i="26"/>
  <c r="T139" i="26"/>
  <c r="S139" i="26"/>
  <c r="R139" i="26"/>
  <c r="Q139" i="26"/>
  <c r="AA138" i="26"/>
  <c r="Z138" i="26"/>
  <c r="Y138" i="26"/>
  <c r="X138" i="26"/>
  <c r="W138" i="26"/>
  <c r="V138" i="26"/>
  <c r="U138" i="26"/>
  <c r="T138" i="26"/>
  <c r="S138" i="26"/>
  <c r="R138" i="26"/>
  <c r="Q138" i="26"/>
  <c r="AA137" i="26"/>
  <c r="Z137" i="26"/>
  <c r="Y137" i="26"/>
  <c r="X137" i="26"/>
  <c r="W137" i="26"/>
  <c r="V137" i="26"/>
  <c r="U137" i="26"/>
  <c r="T137" i="26"/>
  <c r="S137" i="26"/>
  <c r="R137" i="26"/>
  <c r="Q137" i="26"/>
  <c r="AA136" i="26"/>
  <c r="Z136" i="26"/>
  <c r="Y136" i="26"/>
  <c r="X136" i="26"/>
  <c r="W136" i="26"/>
  <c r="V136" i="26"/>
  <c r="U136" i="26"/>
  <c r="T136" i="26"/>
  <c r="S136" i="26"/>
  <c r="R136" i="26"/>
  <c r="Q136" i="26"/>
  <c r="AA135" i="26"/>
  <c r="Z135" i="26"/>
  <c r="Y135" i="26"/>
  <c r="X135" i="26"/>
  <c r="W135" i="26"/>
  <c r="V135" i="26"/>
  <c r="U135" i="26"/>
  <c r="T135" i="26"/>
  <c r="S135" i="26"/>
  <c r="R135" i="26"/>
  <c r="Q135" i="26"/>
  <c r="AA134" i="26"/>
  <c r="Z134" i="26"/>
  <c r="Y134" i="26"/>
  <c r="X134" i="26"/>
  <c r="W134" i="26"/>
  <c r="V134" i="26"/>
  <c r="U134" i="26"/>
  <c r="T134" i="26"/>
  <c r="S134" i="26"/>
  <c r="R134" i="26"/>
  <c r="Q134" i="26"/>
  <c r="AA133" i="26"/>
  <c r="Z133" i="26"/>
  <c r="Y133" i="26"/>
  <c r="X133" i="26"/>
  <c r="W133" i="26"/>
  <c r="V133" i="26"/>
  <c r="U133" i="26"/>
  <c r="T133" i="26"/>
  <c r="S133" i="26"/>
  <c r="R133" i="26"/>
  <c r="Q133" i="26"/>
  <c r="AA132" i="26"/>
  <c r="Z132" i="26"/>
  <c r="Y132" i="26"/>
  <c r="X132" i="26"/>
  <c r="W132" i="26"/>
  <c r="V132" i="26"/>
  <c r="U132" i="26"/>
  <c r="T132" i="26"/>
  <c r="S132" i="26"/>
  <c r="R132" i="26"/>
  <c r="Q132" i="26"/>
  <c r="AA131" i="26"/>
  <c r="Z131" i="26"/>
  <c r="Y131" i="26"/>
  <c r="X131" i="26"/>
  <c r="W131" i="26"/>
  <c r="V131" i="26"/>
  <c r="U131" i="26"/>
  <c r="T131" i="26"/>
  <c r="S131" i="26"/>
  <c r="R131" i="26"/>
  <c r="Q131" i="26"/>
  <c r="AA130" i="26"/>
  <c r="Z130" i="26"/>
  <c r="Y130" i="26"/>
  <c r="X130" i="26"/>
  <c r="W130" i="26"/>
  <c r="V130" i="26"/>
  <c r="U130" i="26"/>
  <c r="T130" i="26"/>
  <c r="S130" i="26"/>
  <c r="R130" i="26"/>
  <c r="Q130" i="26"/>
  <c r="AA129" i="26"/>
  <c r="Z129" i="26"/>
  <c r="Y129" i="26"/>
  <c r="X129" i="26"/>
  <c r="W129" i="26"/>
  <c r="V129" i="26"/>
  <c r="U129" i="26"/>
  <c r="T129" i="26"/>
  <c r="S129" i="26"/>
  <c r="R129" i="26"/>
  <c r="Q129" i="26"/>
  <c r="AA128" i="26"/>
  <c r="Z128" i="26"/>
  <c r="Y128" i="26"/>
  <c r="X128" i="26"/>
  <c r="W128" i="26"/>
  <c r="V128" i="26"/>
  <c r="U128" i="26"/>
  <c r="T128" i="26"/>
  <c r="S128" i="26"/>
  <c r="R128" i="26"/>
  <c r="Q128" i="26"/>
  <c r="AA127" i="26"/>
  <c r="Z127" i="26"/>
  <c r="Y127" i="26"/>
  <c r="X127" i="26"/>
  <c r="W127" i="26"/>
  <c r="V127" i="26"/>
  <c r="U127" i="26"/>
  <c r="T127" i="26"/>
  <c r="S127" i="26"/>
  <c r="R127" i="26"/>
  <c r="Q127" i="26"/>
  <c r="AA126" i="26"/>
  <c r="Z126" i="26"/>
  <c r="Y126" i="26"/>
  <c r="X126" i="26"/>
  <c r="W126" i="26"/>
  <c r="V126" i="26"/>
  <c r="U126" i="26"/>
  <c r="T126" i="26"/>
  <c r="S126" i="26"/>
  <c r="R126" i="26"/>
  <c r="Q126" i="26"/>
  <c r="AA125" i="26"/>
  <c r="Z125" i="26"/>
  <c r="Y125" i="26"/>
  <c r="X125" i="26"/>
  <c r="W125" i="26"/>
  <c r="V125" i="26"/>
  <c r="U125" i="26"/>
  <c r="T125" i="26"/>
  <c r="S125" i="26"/>
  <c r="R125" i="26"/>
  <c r="Q125" i="26"/>
  <c r="AA124" i="26"/>
  <c r="Z124" i="26"/>
  <c r="Y124" i="26"/>
  <c r="X124" i="26"/>
  <c r="W124" i="26"/>
  <c r="V124" i="26"/>
  <c r="U124" i="26"/>
  <c r="T124" i="26"/>
  <c r="S124" i="26"/>
  <c r="R124" i="26"/>
  <c r="Q124" i="26"/>
  <c r="AA123" i="26"/>
  <c r="Z123" i="26"/>
  <c r="Y123" i="26"/>
  <c r="X123" i="26"/>
  <c r="W123" i="26"/>
  <c r="V123" i="26"/>
  <c r="U123" i="26"/>
  <c r="T123" i="26"/>
  <c r="S123" i="26"/>
  <c r="R123" i="26"/>
  <c r="Q123" i="26"/>
  <c r="AA122" i="26"/>
  <c r="Z122" i="26"/>
  <c r="Y122" i="26"/>
  <c r="X122" i="26"/>
  <c r="W122" i="26"/>
  <c r="V122" i="26"/>
  <c r="U122" i="26"/>
  <c r="T122" i="26"/>
  <c r="S122" i="26"/>
  <c r="R122" i="26"/>
  <c r="Q122" i="26"/>
  <c r="AA121" i="26"/>
  <c r="Z121" i="26"/>
  <c r="Y121" i="26"/>
  <c r="X121" i="26"/>
  <c r="W121" i="26"/>
  <c r="V121" i="26"/>
  <c r="U121" i="26"/>
  <c r="T121" i="26"/>
  <c r="S121" i="26"/>
  <c r="R121" i="26"/>
  <c r="Q121" i="26"/>
  <c r="AA120" i="26"/>
  <c r="Z120" i="26"/>
  <c r="Y120" i="26"/>
  <c r="X120" i="26"/>
  <c r="W120" i="26"/>
  <c r="V120" i="26"/>
  <c r="U120" i="26"/>
  <c r="T120" i="26"/>
  <c r="S120" i="26"/>
  <c r="R120" i="26"/>
  <c r="Q120" i="26"/>
  <c r="AA119" i="26"/>
  <c r="Z119" i="26"/>
  <c r="Y119" i="26"/>
  <c r="X119" i="26"/>
  <c r="W119" i="26"/>
  <c r="V119" i="26"/>
  <c r="U119" i="26"/>
  <c r="T119" i="26"/>
  <c r="S119" i="26"/>
  <c r="R119" i="26"/>
  <c r="Q119" i="26"/>
  <c r="AA118" i="26"/>
  <c r="Z118" i="26"/>
  <c r="Y118" i="26"/>
  <c r="X118" i="26"/>
  <c r="W118" i="26"/>
  <c r="V118" i="26"/>
  <c r="U118" i="26"/>
  <c r="T118" i="26"/>
  <c r="S118" i="26"/>
  <c r="R118" i="26"/>
  <c r="Q118" i="26"/>
  <c r="AA117" i="26"/>
  <c r="Z117" i="26"/>
  <c r="Y117" i="26"/>
  <c r="X117" i="26"/>
  <c r="W117" i="26"/>
  <c r="V117" i="26"/>
  <c r="U117" i="26"/>
  <c r="T117" i="26"/>
  <c r="S117" i="26"/>
  <c r="R117" i="26"/>
  <c r="Q117" i="26"/>
  <c r="AA116" i="26"/>
  <c r="Z116" i="26"/>
  <c r="Y116" i="26"/>
  <c r="X116" i="26"/>
  <c r="W116" i="26"/>
  <c r="V116" i="26"/>
  <c r="U116" i="26"/>
  <c r="T116" i="26"/>
  <c r="S116" i="26"/>
  <c r="R116" i="26"/>
  <c r="Q116" i="26"/>
  <c r="AA115" i="26"/>
  <c r="Z115" i="26"/>
  <c r="Y115" i="26"/>
  <c r="X115" i="26"/>
  <c r="W115" i="26"/>
  <c r="V115" i="26"/>
  <c r="U115" i="26"/>
  <c r="T115" i="26"/>
  <c r="S115" i="26"/>
  <c r="R115" i="26"/>
  <c r="Q115" i="26"/>
  <c r="AA114" i="26"/>
  <c r="Z114" i="26"/>
  <c r="Y114" i="26"/>
  <c r="X114" i="26"/>
  <c r="W114" i="26"/>
  <c r="V114" i="26"/>
  <c r="U114" i="26"/>
  <c r="T114" i="26"/>
  <c r="S114" i="26"/>
  <c r="R114" i="26"/>
  <c r="Q114" i="26"/>
  <c r="AA113" i="26"/>
  <c r="Z113" i="26"/>
  <c r="Y113" i="26"/>
  <c r="X113" i="26"/>
  <c r="W113" i="26"/>
  <c r="V113" i="26"/>
  <c r="U113" i="26"/>
  <c r="T113" i="26"/>
  <c r="S113" i="26"/>
  <c r="R113" i="26"/>
  <c r="Q113" i="26"/>
  <c r="AA112" i="26"/>
  <c r="Z112" i="26"/>
  <c r="Y112" i="26"/>
  <c r="X112" i="26"/>
  <c r="W112" i="26"/>
  <c r="V112" i="26"/>
  <c r="U112" i="26"/>
  <c r="T112" i="26"/>
  <c r="S112" i="26"/>
  <c r="R112" i="26"/>
  <c r="Q112" i="26"/>
  <c r="AA111" i="26"/>
  <c r="Z111" i="26"/>
  <c r="Y111" i="26"/>
  <c r="X111" i="26"/>
  <c r="W111" i="26"/>
  <c r="V111" i="26"/>
  <c r="U111" i="26"/>
  <c r="T111" i="26"/>
  <c r="S111" i="26"/>
  <c r="R111" i="26"/>
  <c r="Q111" i="26"/>
  <c r="AA110" i="26"/>
  <c r="Z110" i="26"/>
  <c r="Y110" i="26"/>
  <c r="X110" i="26"/>
  <c r="W110" i="26"/>
  <c r="V110" i="26"/>
  <c r="U110" i="26"/>
  <c r="T110" i="26"/>
  <c r="S110" i="26"/>
  <c r="R110" i="26"/>
  <c r="Q110" i="26"/>
  <c r="AA109" i="26"/>
  <c r="Z109" i="26"/>
  <c r="Y109" i="26"/>
  <c r="X109" i="26"/>
  <c r="W109" i="26"/>
  <c r="V109" i="26"/>
  <c r="U109" i="26"/>
  <c r="T109" i="26"/>
  <c r="S109" i="26"/>
  <c r="R109" i="26"/>
  <c r="Q109" i="26"/>
  <c r="AA108" i="26"/>
  <c r="Z108" i="26"/>
  <c r="Y108" i="26"/>
  <c r="X108" i="26"/>
  <c r="W108" i="26"/>
  <c r="V108" i="26"/>
  <c r="U108" i="26"/>
  <c r="T108" i="26"/>
  <c r="S108" i="26"/>
  <c r="R108" i="26"/>
  <c r="Q108" i="26"/>
  <c r="AA107" i="26"/>
  <c r="Z107" i="26"/>
  <c r="Y107" i="26"/>
  <c r="X107" i="26"/>
  <c r="W107" i="26"/>
  <c r="V107" i="26"/>
  <c r="U107" i="26"/>
  <c r="T107" i="26"/>
  <c r="S107" i="26"/>
  <c r="R107" i="26"/>
  <c r="Q107" i="26"/>
  <c r="AA106" i="26"/>
  <c r="Z106" i="26"/>
  <c r="Y106" i="26"/>
  <c r="X106" i="26"/>
  <c r="W106" i="26"/>
  <c r="V106" i="26"/>
  <c r="U106" i="26"/>
  <c r="T106" i="26"/>
  <c r="S106" i="26"/>
  <c r="R106" i="26"/>
  <c r="Q106" i="26"/>
  <c r="AA105" i="26"/>
  <c r="Z105" i="26"/>
  <c r="Y105" i="26"/>
  <c r="X105" i="26"/>
  <c r="W105" i="26"/>
  <c r="V105" i="26"/>
  <c r="U105" i="26"/>
  <c r="T105" i="26"/>
  <c r="S105" i="26"/>
  <c r="R105" i="26"/>
  <c r="Q105" i="26"/>
  <c r="AA104" i="26"/>
  <c r="Z104" i="26"/>
  <c r="Y104" i="26"/>
  <c r="X104" i="26"/>
  <c r="W104" i="26"/>
  <c r="V104" i="26"/>
  <c r="U104" i="26"/>
  <c r="T104" i="26"/>
  <c r="S104" i="26"/>
  <c r="R104" i="26"/>
  <c r="Q104" i="26"/>
  <c r="AA103" i="26"/>
  <c r="Z103" i="26"/>
  <c r="Y103" i="26"/>
  <c r="X103" i="26"/>
  <c r="W103" i="26"/>
  <c r="V103" i="26"/>
  <c r="U103" i="26"/>
  <c r="T103" i="26"/>
  <c r="S103" i="26"/>
  <c r="R103" i="26"/>
  <c r="Q103" i="26"/>
  <c r="AA102" i="26"/>
  <c r="Z102" i="26"/>
  <c r="Y102" i="26"/>
  <c r="X102" i="26"/>
  <c r="W102" i="26"/>
  <c r="V102" i="26"/>
  <c r="U102" i="26"/>
  <c r="T102" i="26"/>
  <c r="S102" i="26"/>
  <c r="R102" i="26"/>
  <c r="Q102" i="26"/>
  <c r="AA101" i="26"/>
  <c r="Z101" i="26"/>
  <c r="Y101" i="26"/>
  <c r="X101" i="26"/>
  <c r="W101" i="26"/>
  <c r="V101" i="26"/>
  <c r="U101" i="26"/>
  <c r="T101" i="26"/>
  <c r="S101" i="26"/>
  <c r="R101" i="26"/>
  <c r="Q101" i="26"/>
  <c r="AA100" i="26"/>
  <c r="Z100" i="26"/>
  <c r="Y100" i="26"/>
  <c r="X100" i="26"/>
  <c r="W100" i="26"/>
  <c r="V100" i="26"/>
  <c r="U100" i="26"/>
  <c r="T100" i="26"/>
  <c r="S100" i="26"/>
  <c r="R100" i="26"/>
  <c r="Q100" i="26"/>
  <c r="AA99" i="26"/>
  <c r="Z99" i="26"/>
  <c r="Y99" i="26"/>
  <c r="X99" i="26"/>
  <c r="W99" i="26"/>
  <c r="V99" i="26"/>
  <c r="U99" i="26"/>
  <c r="T99" i="26"/>
  <c r="S99" i="26"/>
  <c r="R99" i="26"/>
  <c r="Q99" i="26"/>
  <c r="AA98" i="26"/>
  <c r="Z98" i="26"/>
  <c r="Y98" i="26"/>
  <c r="X98" i="26"/>
  <c r="W98" i="26"/>
  <c r="V98" i="26"/>
  <c r="U98" i="26"/>
  <c r="T98" i="26"/>
  <c r="S98" i="26"/>
  <c r="R98" i="26"/>
  <c r="Q98" i="26"/>
  <c r="AA97" i="26"/>
  <c r="Z97" i="26"/>
  <c r="Y97" i="26"/>
  <c r="X97" i="26"/>
  <c r="W97" i="26"/>
  <c r="V97" i="26"/>
  <c r="U97" i="26"/>
  <c r="T97" i="26"/>
  <c r="S97" i="26"/>
  <c r="R97" i="26"/>
  <c r="Q97" i="26"/>
  <c r="AA96" i="26"/>
  <c r="Z96" i="26"/>
  <c r="Y96" i="26"/>
  <c r="X96" i="26"/>
  <c r="W96" i="26"/>
  <c r="V96" i="26"/>
  <c r="U96" i="26"/>
  <c r="T96" i="26"/>
  <c r="S96" i="26"/>
  <c r="R96" i="26"/>
  <c r="Q96" i="26"/>
  <c r="AA95" i="26"/>
  <c r="Z95" i="26"/>
  <c r="Y95" i="26"/>
  <c r="X95" i="26"/>
  <c r="W95" i="26"/>
  <c r="V95" i="26"/>
  <c r="U95" i="26"/>
  <c r="T95" i="26"/>
  <c r="S95" i="26"/>
  <c r="R95" i="26"/>
  <c r="Q95" i="26"/>
  <c r="AA94" i="26"/>
  <c r="Z94" i="26"/>
  <c r="Y94" i="26"/>
  <c r="X94" i="26"/>
  <c r="W94" i="26"/>
  <c r="V94" i="26"/>
  <c r="U94" i="26"/>
  <c r="T94" i="26"/>
  <c r="S94" i="26"/>
  <c r="R94" i="26"/>
  <c r="Q94" i="26"/>
  <c r="AA93" i="26"/>
  <c r="Z93" i="26"/>
  <c r="Y93" i="26"/>
  <c r="X93" i="26"/>
  <c r="W93" i="26"/>
  <c r="V93" i="26"/>
  <c r="U93" i="26"/>
  <c r="T93" i="26"/>
  <c r="S93" i="26"/>
  <c r="R93" i="26"/>
  <c r="Q93" i="26"/>
  <c r="AA92" i="26"/>
  <c r="Z92" i="26"/>
  <c r="Y92" i="26"/>
  <c r="X92" i="26"/>
  <c r="W92" i="26"/>
  <c r="V92" i="26"/>
  <c r="U92" i="26"/>
  <c r="T92" i="26"/>
  <c r="S92" i="26"/>
  <c r="R92" i="26"/>
  <c r="Q92" i="26"/>
  <c r="AA91" i="26"/>
  <c r="Z91" i="26"/>
  <c r="Y91" i="26"/>
  <c r="X91" i="26"/>
  <c r="W91" i="26"/>
  <c r="V91" i="26"/>
  <c r="U91" i="26"/>
  <c r="T91" i="26"/>
  <c r="S91" i="26"/>
  <c r="R91" i="26"/>
  <c r="Q91" i="26"/>
  <c r="AA90" i="26"/>
  <c r="Z90" i="26"/>
  <c r="Y90" i="26"/>
  <c r="X90" i="26"/>
  <c r="W90" i="26"/>
  <c r="V90" i="26"/>
  <c r="U90" i="26"/>
  <c r="T90" i="26"/>
  <c r="S90" i="26"/>
  <c r="R90" i="26"/>
  <c r="Q90" i="26"/>
  <c r="AA89" i="26"/>
  <c r="Z89" i="26"/>
  <c r="Y89" i="26"/>
  <c r="X89" i="26"/>
  <c r="W89" i="26"/>
  <c r="V89" i="26"/>
  <c r="U89" i="26"/>
  <c r="T89" i="26"/>
  <c r="S89" i="26"/>
  <c r="R89" i="26"/>
  <c r="Q89" i="26"/>
  <c r="AA88" i="26"/>
  <c r="Z88" i="26"/>
  <c r="Y88" i="26"/>
  <c r="X88" i="26"/>
  <c r="W88" i="26"/>
  <c r="V88" i="26"/>
  <c r="U88" i="26"/>
  <c r="T88" i="26"/>
  <c r="S88" i="26"/>
  <c r="R88" i="26"/>
  <c r="Q88" i="26"/>
  <c r="AA87" i="26"/>
  <c r="Z87" i="26"/>
  <c r="Y87" i="26"/>
  <c r="X87" i="26"/>
  <c r="W87" i="26"/>
  <c r="V87" i="26"/>
  <c r="U87" i="26"/>
  <c r="T87" i="26"/>
  <c r="S87" i="26"/>
  <c r="R87" i="26"/>
  <c r="Q87" i="26"/>
  <c r="AA86" i="26"/>
  <c r="Z86" i="26"/>
  <c r="Y86" i="26"/>
  <c r="X86" i="26"/>
  <c r="W86" i="26"/>
  <c r="V86" i="26"/>
  <c r="U86" i="26"/>
  <c r="T86" i="26"/>
  <c r="S86" i="26"/>
  <c r="R86" i="26"/>
  <c r="Q86" i="26"/>
  <c r="AA85" i="26"/>
  <c r="Z85" i="26"/>
  <c r="Y85" i="26"/>
  <c r="X85" i="26"/>
  <c r="W85" i="26"/>
  <c r="V85" i="26"/>
  <c r="U85" i="26"/>
  <c r="T85" i="26"/>
  <c r="S85" i="26"/>
  <c r="R85" i="26"/>
  <c r="Q85" i="26"/>
  <c r="AA84" i="26"/>
  <c r="Z84" i="26"/>
  <c r="Y84" i="26"/>
  <c r="X84" i="26"/>
  <c r="W84" i="26"/>
  <c r="V84" i="26"/>
  <c r="U84" i="26"/>
  <c r="T84" i="26"/>
  <c r="S84" i="26"/>
  <c r="R84" i="26"/>
  <c r="Q84" i="26"/>
  <c r="AA83" i="26"/>
  <c r="Z83" i="26"/>
  <c r="Y83" i="26"/>
  <c r="X83" i="26"/>
  <c r="W83" i="26"/>
  <c r="V83" i="26"/>
  <c r="U83" i="26"/>
  <c r="T83" i="26"/>
  <c r="S83" i="26"/>
  <c r="R83" i="26"/>
  <c r="Q83" i="26"/>
  <c r="AA82" i="26"/>
  <c r="Z82" i="26"/>
  <c r="Y82" i="26"/>
  <c r="X82" i="26"/>
  <c r="W82" i="26"/>
  <c r="V82" i="26"/>
  <c r="U82" i="26"/>
  <c r="T82" i="26"/>
  <c r="S82" i="26"/>
  <c r="R82" i="26"/>
  <c r="Q82" i="26"/>
  <c r="AA81" i="26"/>
  <c r="Z81" i="26"/>
  <c r="Y81" i="26"/>
  <c r="X81" i="26"/>
  <c r="W81" i="26"/>
  <c r="V81" i="26"/>
  <c r="U81" i="26"/>
  <c r="T81" i="26"/>
  <c r="S81" i="26"/>
  <c r="R81" i="26"/>
  <c r="Q81" i="26"/>
  <c r="AA80" i="26"/>
  <c r="Z80" i="26"/>
  <c r="Y80" i="26"/>
  <c r="X80" i="26"/>
  <c r="W80" i="26"/>
  <c r="V80" i="26"/>
  <c r="U80" i="26"/>
  <c r="T80" i="26"/>
  <c r="S80" i="26"/>
  <c r="R80" i="26"/>
  <c r="Q80" i="26"/>
  <c r="AA79" i="26"/>
  <c r="Z79" i="26"/>
  <c r="Y79" i="26"/>
  <c r="X79" i="26"/>
  <c r="W79" i="26"/>
  <c r="V79" i="26"/>
  <c r="U79" i="26"/>
  <c r="T79" i="26"/>
  <c r="S79" i="26"/>
  <c r="R79" i="26"/>
  <c r="Q79" i="26"/>
  <c r="AA78" i="26"/>
  <c r="Z78" i="26"/>
  <c r="Y78" i="26"/>
  <c r="X78" i="26"/>
  <c r="W78" i="26"/>
  <c r="V78" i="26"/>
  <c r="U78" i="26"/>
  <c r="T78" i="26"/>
  <c r="S78" i="26"/>
  <c r="R78" i="26"/>
  <c r="Q78" i="26"/>
  <c r="AA77" i="26"/>
  <c r="Z77" i="26"/>
  <c r="Y77" i="26"/>
  <c r="X77" i="26"/>
  <c r="W77" i="26"/>
  <c r="V77" i="26"/>
  <c r="U77" i="26"/>
  <c r="T77" i="26"/>
  <c r="S77" i="26"/>
  <c r="R77" i="26"/>
  <c r="Q77" i="26"/>
  <c r="AA76" i="26"/>
  <c r="Z76" i="26"/>
  <c r="Y76" i="26"/>
  <c r="X76" i="26"/>
  <c r="W76" i="26"/>
  <c r="V76" i="26"/>
  <c r="U76" i="26"/>
  <c r="T76" i="26"/>
  <c r="S76" i="26"/>
  <c r="R76" i="26"/>
  <c r="Q76" i="26"/>
  <c r="AA75" i="26"/>
  <c r="Z75" i="26"/>
  <c r="Y75" i="26"/>
  <c r="X75" i="26"/>
  <c r="W75" i="26"/>
  <c r="V75" i="26"/>
  <c r="U75" i="26"/>
  <c r="T75" i="26"/>
  <c r="S75" i="26"/>
  <c r="R75" i="26"/>
  <c r="Q75" i="26"/>
  <c r="AA74" i="26"/>
  <c r="Z74" i="26"/>
  <c r="Y74" i="26"/>
  <c r="X74" i="26"/>
  <c r="W74" i="26"/>
  <c r="V74" i="26"/>
  <c r="U74" i="26"/>
  <c r="T74" i="26"/>
  <c r="S74" i="26"/>
  <c r="R74" i="26"/>
  <c r="Q74" i="26"/>
  <c r="AA73" i="26"/>
  <c r="Z73" i="26"/>
  <c r="Y73" i="26"/>
  <c r="X73" i="26"/>
  <c r="W73" i="26"/>
  <c r="V73" i="26"/>
  <c r="U73" i="26"/>
  <c r="T73" i="26"/>
  <c r="S73" i="26"/>
  <c r="R73" i="26"/>
  <c r="Q73" i="26"/>
  <c r="AA72" i="26"/>
  <c r="Z72" i="26"/>
  <c r="Y72" i="26"/>
  <c r="X72" i="26"/>
  <c r="W72" i="26"/>
  <c r="V72" i="26"/>
  <c r="U72" i="26"/>
  <c r="T72" i="26"/>
  <c r="S72" i="26"/>
  <c r="R72" i="26"/>
  <c r="Q72" i="26"/>
  <c r="AA71" i="26"/>
  <c r="Z71" i="26"/>
  <c r="Y71" i="26"/>
  <c r="X71" i="26"/>
  <c r="W71" i="26"/>
  <c r="V71" i="26"/>
  <c r="U71" i="26"/>
  <c r="T71" i="26"/>
  <c r="S71" i="26"/>
  <c r="R71" i="26"/>
  <c r="Q71" i="26"/>
  <c r="AA70" i="26"/>
  <c r="Z70" i="26"/>
  <c r="Y70" i="26"/>
  <c r="X70" i="26"/>
  <c r="W70" i="26"/>
  <c r="V70" i="26"/>
  <c r="U70" i="26"/>
  <c r="T70" i="26"/>
  <c r="S70" i="26"/>
  <c r="R70" i="26"/>
  <c r="Q70" i="26"/>
  <c r="AA69" i="26"/>
  <c r="Z69" i="26"/>
  <c r="Y69" i="26"/>
  <c r="X69" i="26"/>
  <c r="W69" i="26"/>
  <c r="V69" i="26"/>
  <c r="U69" i="26"/>
  <c r="T69" i="26"/>
  <c r="S69" i="26"/>
  <c r="R69" i="26"/>
  <c r="Q69" i="26"/>
  <c r="AA68" i="26"/>
  <c r="Z68" i="26"/>
  <c r="Y68" i="26"/>
  <c r="X68" i="26"/>
  <c r="W68" i="26"/>
  <c r="V68" i="26"/>
  <c r="U68" i="26"/>
  <c r="T68" i="26"/>
  <c r="S68" i="26"/>
  <c r="R68" i="26"/>
  <c r="Q68" i="26"/>
  <c r="AA67" i="26"/>
  <c r="Z67" i="26"/>
  <c r="Y67" i="26"/>
  <c r="X67" i="26"/>
  <c r="W67" i="26"/>
  <c r="V67" i="26"/>
  <c r="U67" i="26"/>
  <c r="T67" i="26"/>
  <c r="S67" i="26"/>
  <c r="R67" i="26"/>
  <c r="Q67" i="26"/>
  <c r="AA66" i="26"/>
  <c r="Z66" i="26"/>
  <c r="Y66" i="26"/>
  <c r="X66" i="26"/>
  <c r="W66" i="26"/>
  <c r="V66" i="26"/>
  <c r="U66" i="26"/>
  <c r="T66" i="26"/>
  <c r="S66" i="26"/>
  <c r="R66" i="26"/>
  <c r="Q66" i="26"/>
  <c r="AA65" i="26"/>
  <c r="Z65" i="26"/>
  <c r="Y65" i="26"/>
  <c r="X65" i="26"/>
  <c r="W65" i="26"/>
  <c r="V65" i="26"/>
  <c r="U65" i="26"/>
  <c r="T65" i="26"/>
  <c r="S65" i="26"/>
  <c r="R65" i="26"/>
  <c r="Q65" i="26"/>
  <c r="AA64" i="26"/>
  <c r="Z64" i="26"/>
  <c r="Y64" i="26"/>
  <c r="X64" i="26"/>
  <c r="W64" i="26"/>
  <c r="V64" i="26"/>
  <c r="U64" i="26"/>
  <c r="T64" i="26"/>
  <c r="S64" i="26"/>
  <c r="R64" i="26"/>
  <c r="Q64" i="26"/>
  <c r="AA63" i="26"/>
  <c r="Z63" i="26"/>
  <c r="Y63" i="26"/>
  <c r="X63" i="26"/>
  <c r="W63" i="26"/>
  <c r="V63" i="26"/>
  <c r="U63" i="26"/>
  <c r="T63" i="26"/>
  <c r="S63" i="26"/>
  <c r="R63" i="26"/>
  <c r="Q63" i="26"/>
  <c r="AA62" i="26"/>
  <c r="Z62" i="26"/>
  <c r="Y62" i="26"/>
  <c r="X62" i="26"/>
  <c r="W62" i="26"/>
  <c r="V62" i="26"/>
  <c r="U62" i="26"/>
  <c r="T62" i="26"/>
  <c r="S62" i="26"/>
  <c r="R62" i="26"/>
  <c r="Q62" i="26"/>
  <c r="AA61" i="26"/>
  <c r="Z61" i="26"/>
  <c r="Y61" i="26"/>
  <c r="X61" i="26"/>
  <c r="W61" i="26"/>
  <c r="V61" i="26"/>
  <c r="U61" i="26"/>
  <c r="T61" i="26"/>
  <c r="S61" i="26"/>
  <c r="R61" i="26"/>
  <c r="Q61" i="26"/>
  <c r="AA60" i="26"/>
  <c r="Z60" i="26"/>
  <c r="Y60" i="26"/>
  <c r="X60" i="26"/>
  <c r="W60" i="26"/>
  <c r="V60" i="26"/>
  <c r="U60" i="26"/>
  <c r="T60" i="26"/>
  <c r="S60" i="26"/>
  <c r="R60" i="26"/>
  <c r="Q60" i="26"/>
  <c r="AA59" i="26"/>
  <c r="Z59" i="26"/>
  <c r="Y59" i="26"/>
  <c r="X59" i="26"/>
  <c r="W59" i="26"/>
  <c r="V59" i="26"/>
  <c r="U59" i="26"/>
  <c r="T59" i="26"/>
  <c r="S59" i="26"/>
  <c r="R59" i="26"/>
  <c r="Q59" i="26"/>
  <c r="AA58" i="26"/>
  <c r="Z58" i="26"/>
  <c r="Y58" i="26"/>
  <c r="X58" i="26"/>
  <c r="W58" i="26"/>
  <c r="V58" i="26"/>
  <c r="U58" i="26"/>
  <c r="T58" i="26"/>
  <c r="S58" i="26"/>
  <c r="R58" i="26"/>
  <c r="Q58" i="26"/>
  <c r="AA57" i="26"/>
  <c r="Z57" i="26"/>
  <c r="Y57" i="26"/>
  <c r="X57" i="26"/>
  <c r="W57" i="26"/>
  <c r="V57" i="26"/>
  <c r="U57" i="26"/>
  <c r="T57" i="26"/>
  <c r="S57" i="26"/>
  <c r="R57" i="26"/>
  <c r="Q57" i="26"/>
  <c r="AA56" i="26"/>
  <c r="Z56" i="26"/>
  <c r="Y56" i="26"/>
  <c r="X56" i="26"/>
  <c r="W56" i="26"/>
  <c r="V56" i="26"/>
  <c r="U56" i="26"/>
  <c r="T56" i="26"/>
  <c r="S56" i="26"/>
  <c r="R56" i="26"/>
  <c r="Q56" i="26"/>
  <c r="AA55" i="26"/>
  <c r="Z55" i="26"/>
  <c r="Y55" i="26"/>
  <c r="X55" i="26"/>
  <c r="W55" i="26"/>
  <c r="V55" i="26"/>
  <c r="U55" i="26"/>
  <c r="T55" i="26"/>
  <c r="S55" i="26"/>
  <c r="R55" i="26"/>
  <c r="Q55" i="26"/>
  <c r="AA54" i="26"/>
  <c r="Z54" i="26"/>
  <c r="Y54" i="26"/>
  <c r="X54" i="26"/>
  <c r="W54" i="26"/>
  <c r="V54" i="26"/>
  <c r="U54" i="26"/>
  <c r="T54" i="26"/>
  <c r="S54" i="26"/>
  <c r="R54" i="26"/>
  <c r="Q54" i="26"/>
  <c r="AA53" i="26"/>
  <c r="Z53" i="26"/>
  <c r="Y53" i="26"/>
  <c r="X53" i="26"/>
  <c r="W53" i="26"/>
  <c r="V53" i="26"/>
  <c r="U53" i="26"/>
  <c r="T53" i="26"/>
  <c r="S53" i="26"/>
  <c r="R53" i="26"/>
  <c r="Q53" i="26"/>
  <c r="AA52" i="26"/>
  <c r="Z52" i="26"/>
  <c r="Y52" i="26"/>
  <c r="X52" i="26"/>
  <c r="W52" i="26"/>
  <c r="V52" i="26"/>
  <c r="U52" i="26"/>
  <c r="T52" i="26"/>
  <c r="S52" i="26"/>
  <c r="R52" i="26"/>
  <c r="Q52" i="26"/>
  <c r="AA51" i="26"/>
  <c r="Z51" i="26"/>
  <c r="Y51" i="26"/>
  <c r="X51" i="26"/>
  <c r="W51" i="26"/>
  <c r="V51" i="26"/>
  <c r="U51" i="26"/>
  <c r="T51" i="26"/>
  <c r="S51" i="26"/>
  <c r="R51" i="26"/>
  <c r="Q51" i="26"/>
  <c r="AA50" i="26"/>
  <c r="Z50" i="26"/>
  <c r="Y50" i="26"/>
  <c r="X50" i="26"/>
  <c r="W50" i="26"/>
  <c r="V50" i="26"/>
  <c r="U50" i="26"/>
  <c r="T50" i="26"/>
  <c r="S50" i="26"/>
  <c r="R50" i="26"/>
  <c r="Q50" i="26"/>
  <c r="AA49" i="26"/>
  <c r="Z49" i="26"/>
  <c r="Y49" i="26"/>
  <c r="X49" i="26"/>
  <c r="W49" i="26"/>
  <c r="V49" i="26"/>
  <c r="U49" i="26"/>
  <c r="T49" i="26"/>
  <c r="S49" i="26"/>
  <c r="R49" i="26"/>
  <c r="Q49" i="26"/>
  <c r="AA48" i="26"/>
  <c r="Z48" i="26"/>
  <c r="Y48" i="26"/>
  <c r="X48" i="26"/>
  <c r="W48" i="26"/>
  <c r="V48" i="26"/>
  <c r="U48" i="26"/>
  <c r="T48" i="26"/>
  <c r="S48" i="26"/>
  <c r="R48" i="26"/>
  <c r="Q48" i="26"/>
  <c r="AA47" i="26"/>
  <c r="Z47" i="26"/>
  <c r="Y47" i="26"/>
  <c r="X47" i="26"/>
  <c r="W47" i="26"/>
  <c r="V47" i="26"/>
  <c r="U47" i="26"/>
  <c r="T47" i="26"/>
  <c r="S47" i="26"/>
  <c r="R47" i="26"/>
  <c r="Q47" i="26"/>
  <c r="AA46" i="26"/>
  <c r="Z46" i="26"/>
  <c r="Y46" i="26"/>
  <c r="X46" i="26"/>
  <c r="W46" i="26"/>
  <c r="V46" i="26"/>
  <c r="U46" i="26"/>
  <c r="T46" i="26"/>
  <c r="S46" i="26"/>
  <c r="R46" i="26"/>
  <c r="Q46" i="26"/>
  <c r="AA45" i="26"/>
  <c r="Z45" i="26"/>
  <c r="Y45" i="26"/>
  <c r="X45" i="26"/>
  <c r="W45" i="26"/>
  <c r="V45" i="26"/>
  <c r="U45" i="26"/>
  <c r="T45" i="26"/>
  <c r="S45" i="26"/>
  <c r="R45" i="26"/>
  <c r="Q45" i="26"/>
  <c r="AA44" i="26"/>
  <c r="Z44" i="26"/>
  <c r="Y44" i="26"/>
  <c r="X44" i="26"/>
  <c r="W44" i="26"/>
  <c r="V44" i="26"/>
  <c r="U44" i="26"/>
  <c r="T44" i="26"/>
  <c r="S44" i="26"/>
  <c r="R44" i="26"/>
  <c r="Q44" i="26"/>
  <c r="AA43" i="26"/>
  <c r="Z43" i="26"/>
  <c r="Y43" i="26"/>
  <c r="X43" i="26"/>
  <c r="W43" i="26"/>
  <c r="V43" i="26"/>
  <c r="U43" i="26"/>
  <c r="T43" i="26"/>
  <c r="S43" i="26"/>
  <c r="R43" i="26"/>
  <c r="Q43" i="26"/>
  <c r="AA42" i="26"/>
  <c r="Z42" i="26"/>
  <c r="Y42" i="26"/>
  <c r="X42" i="26"/>
  <c r="W42" i="26"/>
  <c r="V42" i="26"/>
  <c r="U42" i="26"/>
  <c r="T42" i="26"/>
  <c r="S42" i="26"/>
  <c r="R42" i="26"/>
  <c r="Q42" i="26"/>
  <c r="AA41" i="26"/>
  <c r="Z41" i="26"/>
  <c r="Y41" i="26"/>
  <c r="X41" i="26"/>
  <c r="W41" i="26"/>
  <c r="V41" i="26"/>
  <c r="U41" i="26"/>
  <c r="T41" i="26"/>
  <c r="S41" i="26"/>
  <c r="R41" i="26"/>
  <c r="Q41" i="26"/>
  <c r="AA40" i="26"/>
  <c r="Z40" i="26"/>
  <c r="Y40" i="26"/>
  <c r="X40" i="26"/>
  <c r="W40" i="26"/>
  <c r="V40" i="26"/>
  <c r="U40" i="26"/>
  <c r="T40" i="26"/>
  <c r="S40" i="26"/>
  <c r="R40" i="26"/>
  <c r="Q40" i="26"/>
  <c r="AA39" i="26"/>
  <c r="Z39" i="26"/>
  <c r="Y39" i="26"/>
  <c r="X39" i="26"/>
  <c r="W39" i="26"/>
  <c r="V39" i="26"/>
  <c r="U39" i="26"/>
  <c r="T39" i="26"/>
  <c r="S39" i="26"/>
  <c r="R39" i="26"/>
  <c r="Q39" i="26"/>
  <c r="AA38" i="26"/>
  <c r="Z38" i="26"/>
  <c r="Y38" i="26"/>
  <c r="X38" i="26"/>
  <c r="W38" i="26"/>
  <c r="V38" i="26"/>
  <c r="U38" i="26"/>
  <c r="T38" i="26"/>
  <c r="S38" i="26"/>
  <c r="R38" i="26"/>
  <c r="Q38" i="26"/>
  <c r="AA37" i="26"/>
  <c r="Z37" i="26"/>
  <c r="Y37" i="26"/>
  <c r="X37" i="26"/>
  <c r="W37" i="26"/>
  <c r="V37" i="26"/>
  <c r="U37" i="26"/>
  <c r="T37" i="26"/>
  <c r="S37" i="26"/>
  <c r="R37" i="26"/>
  <c r="Q37" i="26"/>
  <c r="AA36" i="26"/>
  <c r="Z36" i="26"/>
  <c r="Y36" i="26"/>
  <c r="X36" i="26"/>
  <c r="W36" i="26"/>
  <c r="V36" i="26"/>
  <c r="U36" i="26"/>
  <c r="T36" i="26"/>
  <c r="S36" i="26"/>
  <c r="R36" i="26"/>
  <c r="Q36" i="26"/>
  <c r="AA35" i="26"/>
  <c r="Z35" i="26"/>
  <c r="Y35" i="26"/>
  <c r="X35" i="26"/>
  <c r="W35" i="26"/>
  <c r="V35" i="26"/>
  <c r="U35" i="26"/>
  <c r="T35" i="26"/>
  <c r="S35" i="26"/>
  <c r="R35" i="26"/>
  <c r="Q35" i="26"/>
  <c r="AA34" i="26"/>
  <c r="Z34" i="26"/>
  <c r="Y34" i="26"/>
  <c r="X34" i="26"/>
  <c r="W34" i="26"/>
  <c r="V34" i="26"/>
  <c r="U34" i="26"/>
  <c r="T34" i="26"/>
  <c r="S34" i="26"/>
  <c r="R34" i="26"/>
  <c r="Q34" i="26"/>
  <c r="AA33" i="26"/>
  <c r="Z33" i="26"/>
  <c r="Y33" i="26"/>
  <c r="X33" i="26"/>
  <c r="W33" i="26"/>
  <c r="V33" i="26"/>
  <c r="U33" i="26"/>
  <c r="T33" i="26"/>
  <c r="S33" i="26"/>
  <c r="R33" i="26"/>
  <c r="Q33" i="26"/>
  <c r="AA32" i="26"/>
  <c r="Z32" i="26"/>
  <c r="Y32" i="26"/>
  <c r="X32" i="26"/>
  <c r="W32" i="26"/>
  <c r="V32" i="26"/>
  <c r="U32" i="26"/>
  <c r="T32" i="26"/>
  <c r="S32" i="26"/>
  <c r="R32" i="26"/>
  <c r="Q32" i="26"/>
  <c r="AA31" i="26"/>
  <c r="Z31" i="26"/>
  <c r="Y31" i="26"/>
  <c r="X31" i="26"/>
  <c r="W31" i="26"/>
  <c r="V31" i="26"/>
  <c r="U31" i="26"/>
  <c r="T31" i="26"/>
  <c r="S31" i="26"/>
  <c r="R31" i="26"/>
  <c r="Q31" i="26"/>
  <c r="AA30" i="26"/>
  <c r="Z30" i="26"/>
  <c r="Y30" i="26"/>
  <c r="X30" i="26"/>
  <c r="W30" i="26"/>
  <c r="V30" i="26"/>
  <c r="U30" i="26"/>
  <c r="T30" i="26"/>
  <c r="S30" i="26"/>
  <c r="R30" i="26"/>
  <c r="Q30" i="26"/>
  <c r="AA29" i="26"/>
  <c r="Z29" i="26"/>
  <c r="Y29" i="26"/>
  <c r="X29" i="26"/>
  <c r="W29" i="26"/>
  <c r="V29" i="26"/>
  <c r="U29" i="26"/>
  <c r="T29" i="26"/>
  <c r="S29" i="26"/>
  <c r="R29" i="26"/>
  <c r="Q29" i="26"/>
  <c r="AA28" i="26"/>
  <c r="Z28" i="26"/>
  <c r="Y28" i="26"/>
  <c r="X28" i="26"/>
  <c r="W28" i="26"/>
  <c r="V28" i="26"/>
  <c r="U28" i="26"/>
  <c r="T28" i="26"/>
  <c r="S28" i="26"/>
  <c r="R28" i="26"/>
  <c r="Q28" i="26"/>
  <c r="AA27" i="26"/>
  <c r="Z27" i="26"/>
  <c r="Y27" i="26"/>
  <c r="X27" i="26"/>
  <c r="W27" i="26"/>
  <c r="V27" i="26"/>
  <c r="U27" i="26"/>
  <c r="T27" i="26"/>
  <c r="S27" i="26"/>
  <c r="R27" i="26"/>
  <c r="Q27" i="26"/>
  <c r="AA26" i="26"/>
  <c r="Z26" i="26"/>
  <c r="Y26" i="26"/>
  <c r="X26" i="26"/>
  <c r="W26" i="26"/>
  <c r="V26" i="26"/>
  <c r="U26" i="26"/>
  <c r="T26" i="26"/>
  <c r="S26" i="26"/>
  <c r="R26" i="26"/>
  <c r="Q26" i="26"/>
  <c r="AA25" i="26"/>
  <c r="Z25" i="26"/>
  <c r="Y25" i="26"/>
  <c r="X25" i="26"/>
  <c r="W25" i="26"/>
  <c r="V25" i="26"/>
  <c r="U25" i="26"/>
  <c r="T25" i="26"/>
  <c r="S25" i="26"/>
  <c r="R25" i="26"/>
  <c r="Q25" i="26"/>
  <c r="AA24" i="26"/>
  <c r="Z24" i="26"/>
  <c r="Y24" i="26"/>
  <c r="X24" i="26"/>
  <c r="W24" i="26"/>
  <c r="V24" i="26"/>
  <c r="U24" i="26"/>
  <c r="T24" i="26"/>
  <c r="S24" i="26"/>
  <c r="R24" i="26"/>
  <c r="Q24" i="26"/>
  <c r="AA23" i="26"/>
  <c r="Z23" i="26"/>
  <c r="Y23" i="26"/>
  <c r="X23" i="26"/>
  <c r="W23" i="26"/>
  <c r="V23" i="26"/>
  <c r="U23" i="26"/>
  <c r="T23" i="26"/>
  <c r="S23" i="26"/>
  <c r="R23" i="26"/>
  <c r="Q23" i="26"/>
  <c r="AA22" i="26"/>
  <c r="Z22" i="26"/>
  <c r="Y22" i="26"/>
  <c r="X22" i="26"/>
  <c r="W22" i="26"/>
  <c r="V22" i="26"/>
  <c r="U22" i="26"/>
  <c r="T22" i="26"/>
  <c r="S22" i="26"/>
  <c r="R22" i="26"/>
  <c r="Q22" i="26"/>
  <c r="AA21" i="26"/>
  <c r="Z21" i="26"/>
  <c r="Y21" i="26"/>
  <c r="X21" i="26"/>
  <c r="W21" i="26"/>
  <c r="V21" i="26"/>
  <c r="U21" i="26"/>
  <c r="T21" i="26"/>
  <c r="S21" i="26"/>
  <c r="R21" i="26"/>
  <c r="Q21" i="26"/>
  <c r="AA20" i="26"/>
  <c r="Z20" i="26"/>
  <c r="Y20" i="26"/>
  <c r="X20" i="26"/>
  <c r="W20" i="26"/>
  <c r="V20" i="26"/>
  <c r="U20" i="26"/>
  <c r="T20" i="26"/>
  <c r="S20" i="26"/>
  <c r="R20" i="26"/>
  <c r="Q20" i="26"/>
  <c r="AA19" i="26"/>
  <c r="Z19" i="26"/>
  <c r="Y19" i="26"/>
  <c r="X19" i="26"/>
  <c r="W19" i="26"/>
  <c r="V19" i="26"/>
  <c r="U19" i="26"/>
  <c r="T19" i="26"/>
  <c r="S19" i="26"/>
  <c r="R19" i="26"/>
  <c r="Q19" i="26"/>
  <c r="AA18" i="26"/>
  <c r="Z18" i="26"/>
  <c r="Y18" i="26"/>
  <c r="X18" i="26"/>
  <c r="W18" i="26"/>
  <c r="V18" i="26"/>
  <c r="U18" i="26"/>
  <c r="T18" i="26"/>
  <c r="S18" i="26"/>
  <c r="R18" i="26"/>
  <c r="Q18" i="26"/>
  <c r="AA17" i="26"/>
  <c r="Z17" i="26"/>
  <c r="Y17" i="26"/>
  <c r="X17" i="26"/>
  <c r="W17" i="26"/>
  <c r="V17" i="26"/>
  <c r="U17" i="26"/>
  <c r="T17" i="26"/>
  <c r="S17" i="26"/>
  <c r="R17" i="26"/>
  <c r="Q17" i="26"/>
  <c r="AA16" i="26"/>
  <c r="Z16" i="26"/>
  <c r="Y16" i="26"/>
  <c r="X16" i="26"/>
  <c r="W16" i="26"/>
  <c r="V16" i="26"/>
  <c r="U16" i="26"/>
  <c r="T16" i="26"/>
  <c r="S16" i="26"/>
  <c r="R16" i="26"/>
  <c r="Q16" i="26"/>
  <c r="AA15" i="26"/>
  <c r="Z15" i="26"/>
  <c r="Y15" i="26"/>
  <c r="X15" i="26"/>
  <c r="W15" i="26"/>
  <c r="V15" i="26"/>
  <c r="U15" i="26"/>
  <c r="T15" i="26"/>
  <c r="S15" i="26"/>
  <c r="R15" i="26"/>
  <c r="Q15" i="26"/>
  <c r="AA14" i="26"/>
  <c r="Z14" i="26"/>
  <c r="Y14" i="26"/>
  <c r="X14" i="26"/>
  <c r="W14" i="26"/>
  <c r="V14" i="26"/>
  <c r="U14" i="26"/>
  <c r="T14" i="26"/>
  <c r="S14" i="26"/>
  <c r="R14" i="26"/>
  <c r="Q14" i="26"/>
  <c r="AA13" i="26"/>
  <c r="Z13" i="26"/>
  <c r="Y13" i="26"/>
  <c r="X13" i="26"/>
  <c r="W13" i="26"/>
  <c r="V13" i="26"/>
  <c r="U13" i="26"/>
  <c r="T13" i="26"/>
  <c r="S13" i="26"/>
  <c r="R13" i="26"/>
  <c r="Q13" i="26"/>
  <c r="AA12" i="26"/>
  <c r="Z12" i="26"/>
  <c r="Y12" i="26"/>
  <c r="X12" i="26"/>
  <c r="W12" i="26"/>
  <c r="V12" i="26"/>
  <c r="U12" i="26"/>
  <c r="T12" i="26"/>
  <c r="S12" i="26"/>
  <c r="R12" i="26"/>
  <c r="Q12" i="26"/>
  <c r="AA11" i="26"/>
  <c r="Z11" i="26"/>
  <c r="Y11" i="26"/>
  <c r="X11" i="26"/>
  <c r="W11" i="26"/>
  <c r="V11" i="26"/>
  <c r="U11" i="26"/>
  <c r="T11" i="26"/>
  <c r="S11" i="26"/>
  <c r="R11" i="26"/>
  <c r="Q11" i="26"/>
  <c r="AA10" i="26"/>
  <c r="Z10" i="26"/>
  <c r="Y10" i="26"/>
  <c r="X10" i="26"/>
  <c r="W10" i="26"/>
  <c r="V10" i="26"/>
  <c r="U10" i="26"/>
  <c r="T10" i="26"/>
  <c r="S10" i="26"/>
  <c r="R10" i="26"/>
  <c r="Q10" i="26"/>
  <c r="AA9" i="26"/>
  <c r="Z9" i="26"/>
  <c r="Y9" i="26"/>
  <c r="X9" i="26"/>
  <c r="W9" i="26"/>
  <c r="V9" i="26"/>
  <c r="U9" i="26"/>
  <c r="T9" i="26"/>
  <c r="S9" i="26"/>
  <c r="R9" i="26"/>
  <c r="Q9" i="26"/>
  <c r="AA8" i="26"/>
  <c r="Z8" i="26"/>
  <c r="Y8" i="26"/>
  <c r="X8" i="26"/>
  <c r="W8" i="26"/>
  <c r="V8" i="26"/>
  <c r="U8" i="26"/>
  <c r="T8" i="26"/>
  <c r="S8" i="26"/>
  <c r="R8" i="26"/>
  <c r="Q8" i="26"/>
  <c r="AA7" i="26"/>
  <c r="Z7" i="26"/>
  <c r="Y7" i="26"/>
  <c r="X7" i="26"/>
  <c r="W7" i="26"/>
  <c r="V7" i="26"/>
  <c r="U7" i="26"/>
  <c r="T7" i="26"/>
  <c r="S7" i="26"/>
  <c r="R7" i="26"/>
  <c r="Q7" i="26"/>
  <c r="AA6" i="26"/>
  <c r="Z6" i="26"/>
  <c r="Y6" i="26"/>
  <c r="X6" i="26"/>
  <c r="W6" i="26"/>
  <c r="V6" i="26"/>
  <c r="U6" i="26"/>
  <c r="T6" i="26"/>
  <c r="S6" i="26"/>
  <c r="R6" i="26"/>
  <c r="Q6" i="26"/>
  <c r="AA5" i="26"/>
  <c r="Z5" i="26"/>
  <c r="Y5" i="26"/>
  <c r="X5" i="26"/>
  <c r="W5" i="26"/>
  <c r="V5" i="26"/>
  <c r="U5" i="26"/>
  <c r="T5" i="26"/>
  <c r="S5" i="26"/>
  <c r="R5" i="26"/>
  <c r="Q5" i="26"/>
  <c r="AA4" i="26"/>
  <c r="Z4" i="26"/>
  <c r="Y4" i="26"/>
  <c r="X4" i="26"/>
  <c r="W4" i="26"/>
  <c r="V4" i="26"/>
  <c r="U4" i="26"/>
  <c r="T4" i="26"/>
  <c r="S4" i="26"/>
  <c r="R4" i="26"/>
  <c r="Q4" i="26"/>
  <c r="AA3" i="26"/>
  <c r="Z3" i="26"/>
  <c r="Y3" i="26"/>
  <c r="X3" i="26"/>
  <c r="W3" i="26"/>
  <c r="V3" i="26"/>
  <c r="U3" i="26"/>
  <c r="T3" i="26"/>
  <c r="S3" i="26"/>
  <c r="R3" i="26"/>
  <c r="Q3" i="26"/>
  <c r="AA2" i="26"/>
  <c r="Z2" i="26"/>
  <c r="Y2" i="26"/>
  <c r="X2" i="26"/>
  <c r="W2" i="26"/>
  <c r="V2" i="26"/>
  <c r="U2" i="26"/>
  <c r="T2" i="26"/>
  <c r="S2" i="26"/>
  <c r="R2" i="26"/>
  <c r="Q2" i="26"/>
  <c r="BG481" i="6"/>
  <c r="BF481" i="6"/>
  <c r="BE481" i="6"/>
  <c r="BD481" i="6"/>
  <c r="BC481" i="6"/>
  <c r="BB481" i="6"/>
  <c r="BA481" i="6"/>
  <c r="AZ481" i="6"/>
  <c r="AY481" i="6"/>
  <c r="AX481" i="6"/>
  <c r="AW481" i="6"/>
  <c r="BG480" i="6"/>
  <c r="BF480" i="6"/>
  <c r="BE480" i="6"/>
  <c r="BD480" i="6"/>
  <c r="BC480" i="6"/>
  <c r="BB480" i="6"/>
  <c r="BA480" i="6"/>
  <c r="AZ480" i="6"/>
  <c r="AY480" i="6"/>
  <c r="AX480" i="6"/>
  <c r="AW480" i="6"/>
  <c r="BG479" i="6"/>
  <c r="BF479" i="6"/>
  <c r="BE479" i="6"/>
  <c r="BD479" i="6"/>
  <c r="BC479" i="6"/>
  <c r="BB479" i="6"/>
  <c r="BA479" i="6"/>
  <c r="AZ479" i="6"/>
  <c r="AY479" i="6"/>
  <c r="AX479" i="6"/>
  <c r="AW479" i="6"/>
  <c r="BG478" i="6"/>
  <c r="BF478" i="6"/>
  <c r="BE478" i="6"/>
  <c r="BD478" i="6"/>
  <c r="BC478" i="6"/>
  <c r="BB478" i="6"/>
  <c r="BA478" i="6"/>
  <c r="AZ478" i="6"/>
  <c r="AY478" i="6"/>
  <c r="AX478" i="6"/>
  <c r="AW478" i="6"/>
  <c r="BG477" i="6"/>
  <c r="BF477" i="6"/>
  <c r="BE477" i="6"/>
  <c r="BD477" i="6"/>
  <c r="BC477" i="6"/>
  <c r="BB477" i="6"/>
  <c r="BA477" i="6"/>
  <c r="AZ477" i="6"/>
  <c r="AY477" i="6"/>
  <c r="AX477" i="6"/>
  <c r="AW477" i="6"/>
  <c r="BG476" i="6"/>
  <c r="BF476" i="6"/>
  <c r="BE476" i="6"/>
  <c r="BD476" i="6"/>
  <c r="BC476" i="6"/>
  <c r="BB476" i="6"/>
  <c r="BA476" i="6"/>
  <c r="AZ476" i="6"/>
  <c r="AY476" i="6"/>
  <c r="AX476" i="6"/>
  <c r="AW476" i="6"/>
  <c r="BG475" i="6"/>
  <c r="BF475" i="6"/>
  <c r="BE475" i="6"/>
  <c r="BD475" i="6"/>
  <c r="BC475" i="6"/>
  <c r="BB475" i="6"/>
  <c r="BA475" i="6"/>
  <c r="AZ475" i="6"/>
  <c r="AY475" i="6"/>
  <c r="AX475" i="6"/>
  <c r="AW475" i="6"/>
  <c r="BG474" i="6"/>
  <c r="BF474" i="6"/>
  <c r="BE474" i="6"/>
  <c r="BD474" i="6"/>
  <c r="BC474" i="6"/>
  <c r="BB474" i="6"/>
  <c r="BA474" i="6"/>
  <c r="AZ474" i="6"/>
  <c r="AY474" i="6"/>
  <c r="AX474" i="6"/>
  <c r="AW474" i="6"/>
  <c r="BG473" i="6"/>
  <c r="BF473" i="6"/>
  <c r="BE473" i="6"/>
  <c r="BD473" i="6"/>
  <c r="BC473" i="6"/>
  <c r="BB473" i="6"/>
  <c r="BA473" i="6"/>
  <c r="AZ473" i="6"/>
  <c r="AY473" i="6"/>
  <c r="AX473" i="6"/>
  <c r="AW473" i="6"/>
  <c r="BG472" i="6"/>
  <c r="BF472" i="6"/>
  <c r="BE472" i="6"/>
  <c r="BD472" i="6"/>
  <c r="BC472" i="6"/>
  <c r="BB472" i="6"/>
  <c r="BA472" i="6"/>
  <c r="AZ472" i="6"/>
  <c r="AY472" i="6"/>
  <c r="AX472" i="6"/>
  <c r="AW472" i="6"/>
  <c r="BG471" i="6"/>
  <c r="BF471" i="6"/>
  <c r="BE471" i="6"/>
  <c r="BD471" i="6"/>
  <c r="BC471" i="6"/>
  <c r="BB471" i="6"/>
  <c r="BA471" i="6"/>
  <c r="AZ471" i="6"/>
  <c r="AY471" i="6"/>
  <c r="AX471" i="6"/>
  <c r="AW471" i="6"/>
  <c r="BG470" i="6"/>
  <c r="BF470" i="6"/>
  <c r="BE470" i="6"/>
  <c r="BD470" i="6"/>
  <c r="BC470" i="6"/>
  <c r="BB470" i="6"/>
  <c r="BA470" i="6"/>
  <c r="AZ470" i="6"/>
  <c r="AY470" i="6"/>
  <c r="AX470" i="6"/>
  <c r="AW470" i="6"/>
  <c r="BG469" i="6"/>
  <c r="BF469" i="6"/>
  <c r="BE469" i="6"/>
  <c r="BD469" i="6"/>
  <c r="BC469" i="6"/>
  <c r="BB469" i="6"/>
  <c r="BA469" i="6"/>
  <c r="AZ469" i="6"/>
  <c r="AY469" i="6"/>
  <c r="AX469" i="6"/>
  <c r="AW469" i="6"/>
  <c r="BG468" i="6"/>
  <c r="BF468" i="6"/>
  <c r="BE468" i="6"/>
  <c r="BD468" i="6"/>
  <c r="BC468" i="6"/>
  <c r="BB468" i="6"/>
  <c r="BA468" i="6"/>
  <c r="AZ468" i="6"/>
  <c r="AY468" i="6"/>
  <c r="AX468" i="6"/>
  <c r="AW468" i="6"/>
  <c r="BG467" i="6"/>
  <c r="BF467" i="6"/>
  <c r="BE467" i="6"/>
  <c r="BD467" i="6"/>
  <c r="BC467" i="6"/>
  <c r="BB467" i="6"/>
  <c r="BA467" i="6"/>
  <c r="AZ467" i="6"/>
  <c r="AY467" i="6"/>
  <c r="AX467" i="6"/>
  <c r="AW467" i="6"/>
  <c r="BG466" i="6"/>
  <c r="BF466" i="6"/>
  <c r="BE466" i="6"/>
  <c r="BD466" i="6"/>
  <c r="BC466" i="6"/>
  <c r="BB466" i="6"/>
  <c r="BA466" i="6"/>
  <c r="AZ466" i="6"/>
  <c r="AY466" i="6"/>
  <c r="AX466" i="6"/>
  <c r="AW466" i="6"/>
  <c r="BG465" i="6"/>
  <c r="BF465" i="6"/>
  <c r="BE465" i="6"/>
  <c r="BD465" i="6"/>
  <c r="BC465" i="6"/>
  <c r="BB465" i="6"/>
  <c r="BA465" i="6"/>
  <c r="AZ465" i="6"/>
  <c r="AY465" i="6"/>
  <c r="AX465" i="6"/>
  <c r="AW465" i="6"/>
  <c r="BG464" i="6"/>
  <c r="BF464" i="6"/>
  <c r="BE464" i="6"/>
  <c r="BD464" i="6"/>
  <c r="BC464" i="6"/>
  <c r="BB464" i="6"/>
  <c r="BA464" i="6"/>
  <c r="AZ464" i="6"/>
  <c r="AY464" i="6"/>
  <c r="AX464" i="6"/>
  <c r="AW464" i="6"/>
  <c r="BG463" i="6"/>
  <c r="BF463" i="6"/>
  <c r="BE463" i="6"/>
  <c r="BD463" i="6"/>
  <c r="BC463" i="6"/>
  <c r="BB463" i="6"/>
  <c r="BA463" i="6"/>
  <c r="AZ463" i="6"/>
  <c r="AY463" i="6"/>
  <c r="AX463" i="6"/>
  <c r="AW463" i="6"/>
  <c r="BG462" i="6"/>
  <c r="BF462" i="6"/>
  <c r="BE462" i="6"/>
  <c r="BD462" i="6"/>
  <c r="BC462" i="6"/>
  <c r="BB462" i="6"/>
  <c r="BA462" i="6"/>
  <c r="AZ462" i="6"/>
  <c r="AY462" i="6"/>
  <c r="AX462" i="6"/>
  <c r="AW462" i="6"/>
  <c r="BG461" i="6"/>
  <c r="BF461" i="6"/>
  <c r="BE461" i="6"/>
  <c r="BD461" i="6"/>
  <c r="BC461" i="6"/>
  <c r="BB461" i="6"/>
  <c r="BA461" i="6"/>
  <c r="AZ461" i="6"/>
  <c r="AY461" i="6"/>
  <c r="AX461" i="6"/>
  <c r="AW461" i="6"/>
  <c r="BG460" i="6"/>
  <c r="BF460" i="6"/>
  <c r="BE460" i="6"/>
  <c r="BD460" i="6"/>
  <c r="BC460" i="6"/>
  <c r="BB460" i="6"/>
  <c r="BA460" i="6"/>
  <c r="AZ460" i="6"/>
  <c r="AY460" i="6"/>
  <c r="AX460" i="6"/>
  <c r="AW460" i="6"/>
  <c r="BG459" i="6"/>
  <c r="BF459" i="6"/>
  <c r="BE459" i="6"/>
  <c r="BD459" i="6"/>
  <c r="BC459" i="6"/>
  <c r="BB459" i="6"/>
  <c r="BA459" i="6"/>
  <c r="AZ459" i="6"/>
  <c r="AY459" i="6"/>
  <c r="AX459" i="6"/>
  <c r="AW459" i="6"/>
  <c r="BG458" i="6"/>
  <c r="BF458" i="6"/>
  <c r="BE458" i="6"/>
  <c r="BD458" i="6"/>
  <c r="BC458" i="6"/>
  <c r="BB458" i="6"/>
  <c r="BA458" i="6"/>
  <c r="AZ458" i="6"/>
  <c r="AY458" i="6"/>
  <c r="AX458" i="6"/>
  <c r="AW458" i="6"/>
  <c r="BG457" i="6"/>
  <c r="BF457" i="6"/>
  <c r="BE457" i="6"/>
  <c r="BD457" i="6"/>
  <c r="BC457" i="6"/>
  <c r="BB457" i="6"/>
  <c r="BA457" i="6"/>
  <c r="AZ457" i="6"/>
  <c r="AY457" i="6"/>
  <c r="AX457" i="6"/>
  <c r="AW457" i="6"/>
  <c r="BG456" i="6"/>
  <c r="BF456" i="6"/>
  <c r="BE456" i="6"/>
  <c r="BD456" i="6"/>
  <c r="BC456" i="6"/>
  <c r="BB456" i="6"/>
  <c r="BA456" i="6"/>
  <c r="AZ456" i="6"/>
  <c r="AY456" i="6"/>
  <c r="AX456" i="6"/>
  <c r="AW456" i="6"/>
  <c r="BG455" i="6"/>
  <c r="BF455" i="6"/>
  <c r="BE455" i="6"/>
  <c r="BD455" i="6"/>
  <c r="BC455" i="6"/>
  <c r="BB455" i="6"/>
  <c r="BA455" i="6"/>
  <c r="AZ455" i="6"/>
  <c r="AY455" i="6"/>
  <c r="AX455" i="6"/>
  <c r="AW455" i="6"/>
  <c r="BG454" i="6"/>
  <c r="BF454" i="6"/>
  <c r="BE454" i="6"/>
  <c r="BD454" i="6"/>
  <c r="BC454" i="6"/>
  <c r="BB454" i="6"/>
  <c r="BA454" i="6"/>
  <c r="AZ454" i="6"/>
  <c r="AY454" i="6"/>
  <c r="AX454" i="6"/>
  <c r="AW454" i="6"/>
  <c r="BG453" i="6"/>
  <c r="BF453" i="6"/>
  <c r="BE453" i="6"/>
  <c r="BD453" i="6"/>
  <c r="BC453" i="6"/>
  <c r="BB453" i="6"/>
  <c r="BA453" i="6"/>
  <c r="AZ453" i="6"/>
  <c r="AY453" i="6"/>
  <c r="AX453" i="6"/>
  <c r="AW453" i="6"/>
  <c r="BG452" i="6"/>
  <c r="BF452" i="6"/>
  <c r="BE452" i="6"/>
  <c r="BD452" i="6"/>
  <c r="BC452" i="6"/>
  <c r="BB452" i="6"/>
  <c r="BA452" i="6"/>
  <c r="AZ452" i="6"/>
  <c r="AY452" i="6"/>
  <c r="AX452" i="6"/>
  <c r="AW452" i="6"/>
  <c r="BG451" i="6"/>
  <c r="BF451" i="6"/>
  <c r="BE451" i="6"/>
  <c r="BD451" i="6"/>
  <c r="BC451" i="6"/>
  <c r="BB451" i="6"/>
  <c r="BA451" i="6"/>
  <c r="AZ451" i="6"/>
  <c r="AY451" i="6"/>
  <c r="AX451" i="6"/>
  <c r="AW451" i="6"/>
  <c r="BG450" i="6"/>
  <c r="BF450" i="6"/>
  <c r="BE450" i="6"/>
  <c r="BD450" i="6"/>
  <c r="BC450" i="6"/>
  <c r="BB450" i="6"/>
  <c r="BA450" i="6"/>
  <c r="AZ450" i="6"/>
  <c r="AY450" i="6"/>
  <c r="AX450" i="6"/>
  <c r="AW450" i="6"/>
  <c r="BG449" i="6"/>
  <c r="BF449" i="6"/>
  <c r="BE449" i="6"/>
  <c r="BD449" i="6"/>
  <c r="BC449" i="6"/>
  <c r="BB449" i="6"/>
  <c r="BA449" i="6"/>
  <c r="AZ449" i="6"/>
  <c r="AY449" i="6"/>
  <c r="AX449" i="6"/>
  <c r="AW449" i="6"/>
  <c r="BG448" i="6"/>
  <c r="BF448" i="6"/>
  <c r="BE448" i="6"/>
  <c r="BD448" i="6"/>
  <c r="BC448" i="6"/>
  <c r="BB448" i="6"/>
  <c r="BA448" i="6"/>
  <c r="AZ448" i="6"/>
  <c r="AY448" i="6"/>
  <c r="AX448" i="6"/>
  <c r="AW448" i="6"/>
  <c r="BG447" i="6"/>
  <c r="BF447" i="6"/>
  <c r="BE447" i="6"/>
  <c r="BD447" i="6"/>
  <c r="BC447" i="6"/>
  <c r="BB447" i="6"/>
  <c r="BA447" i="6"/>
  <c r="AZ447" i="6"/>
  <c r="AY447" i="6"/>
  <c r="AX447" i="6"/>
  <c r="AW447" i="6"/>
  <c r="BG446" i="6"/>
  <c r="BF446" i="6"/>
  <c r="BE446" i="6"/>
  <c r="BD446" i="6"/>
  <c r="BC446" i="6"/>
  <c r="BB446" i="6"/>
  <c r="BA446" i="6"/>
  <c r="AZ446" i="6"/>
  <c r="AY446" i="6"/>
  <c r="AX446" i="6"/>
  <c r="AW446" i="6"/>
  <c r="BG445" i="6"/>
  <c r="BF445" i="6"/>
  <c r="BE445" i="6"/>
  <c r="BD445" i="6"/>
  <c r="BC445" i="6"/>
  <c r="BB445" i="6"/>
  <c r="BA445" i="6"/>
  <c r="AZ445" i="6"/>
  <c r="AY445" i="6"/>
  <c r="AX445" i="6"/>
  <c r="AW445" i="6"/>
  <c r="BG444" i="6"/>
  <c r="BF444" i="6"/>
  <c r="BE444" i="6"/>
  <c r="BD444" i="6"/>
  <c r="BC444" i="6"/>
  <c r="BB444" i="6"/>
  <c r="BA444" i="6"/>
  <c r="AZ444" i="6"/>
  <c r="AY444" i="6"/>
  <c r="AX444" i="6"/>
  <c r="AW444" i="6"/>
  <c r="BG443" i="6"/>
  <c r="BF443" i="6"/>
  <c r="BE443" i="6"/>
  <c r="BD443" i="6"/>
  <c r="BC443" i="6"/>
  <c r="BB443" i="6"/>
  <c r="BA443" i="6"/>
  <c r="AZ443" i="6"/>
  <c r="AY443" i="6"/>
  <c r="AX443" i="6"/>
  <c r="AW443" i="6"/>
  <c r="BG442" i="6"/>
  <c r="BF442" i="6"/>
  <c r="BE442" i="6"/>
  <c r="BD442" i="6"/>
  <c r="BC442" i="6"/>
  <c r="BB442" i="6"/>
  <c r="BA442" i="6"/>
  <c r="AZ442" i="6"/>
  <c r="AY442" i="6"/>
  <c r="AX442" i="6"/>
  <c r="AW442" i="6"/>
  <c r="BG441" i="6"/>
  <c r="BF441" i="6"/>
  <c r="BE441" i="6"/>
  <c r="BD441" i="6"/>
  <c r="BC441" i="6"/>
  <c r="BB441" i="6"/>
  <c r="BA441" i="6"/>
  <c r="AZ441" i="6"/>
  <c r="AY441" i="6"/>
  <c r="AX441" i="6"/>
  <c r="AW441" i="6"/>
  <c r="BG440" i="6"/>
  <c r="BF440" i="6"/>
  <c r="BE440" i="6"/>
  <c r="BD440" i="6"/>
  <c r="BC440" i="6"/>
  <c r="BB440" i="6"/>
  <c r="BA440" i="6"/>
  <c r="AZ440" i="6"/>
  <c r="AY440" i="6"/>
  <c r="AX440" i="6"/>
  <c r="AW440" i="6"/>
  <c r="BG439" i="6"/>
  <c r="BF439" i="6"/>
  <c r="BE439" i="6"/>
  <c r="BD439" i="6"/>
  <c r="BC439" i="6"/>
  <c r="BB439" i="6"/>
  <c r="BA439" i="6"/>
  <c r="AZ439" i="6"/>
  <c r="AY439" i="6"/>
  <c r="AX439" i="6"/>
  <c r="AW439" i="6"/>
  <c r="BG438" i="6"/>
  <c r="BF438" i="6"/>
  <c r="BE438" i="6"/>
  <c r="BD438" i="6"/>
  <c r="BC438" i="6"/>
  <c r="BB438" i="6"/>
  <c r="BA438" i="6"/>
  <c r="AZ438" i="6"/>
  <c r="AY438" i="6"/>
  <c r="AX438" i="6"/>
  <c r="AW438" i="6"/>
  <c r="BG437" i="6"/>
  <c r="BF437" i="6"/>
  <c r="BE437" i="6"/>
  <c r="BD437" i="6"/>
  <c r="BC437" i="6"/>
  <c r="BB437" i="6"/>
  <c r="BA437" i="6"/>
  <c r="AZ437" i="6"/>
  <c r="AY437" i="6"/>
  <c r="AX437" i="6"/>
  <c r="AW437" i="6"/>
  <c r="BG436" i="6"/>
  <c r="BF436" i="6"/>
  <c r="BE436" i="6"/>
  <c r="BD436" i="6"/>
  <c r="BC436" i="6"/>
  <c r="BB436" i="6"/>
  <c r="BA436" i="6"/>
  <c r="AZ436" i="6"/>
  <c r="AY436" i="6"/>
  <c r="AX436" i="6"/>
  <c r="AW436" i="6"/>
  <c r="BG435" i="6"/>
  <c r="BF435" i="6"/>
  <c r="BE435" i="6"/>
  <c r="BD435" i="6"/>
  <c r="BC435" i="6"/>
  <c r="BB435" i="6"/>
  <c r="BA435" i="6"/>
  <c r="AZ435" i="6"/>
  <c r="AY435" i="6"/>
  <c r="AX435" i="6"/>
  <c r="AW435" i="6"/>
  <c r="BG434" i="6"/>
  <c r="BF434" i="6"/>
  <c r="BE434" i="6"/>
  <c r="BD434" i="6"/>
  <c r="BC434" i="6"/>
  <c r="BB434" i="6"/>
  <c r="BA434" i="6"/>
  <c r="AZ434" i="6"/>
  <c r="AY434" i="6"/>
  <c r="AX434" i="6"/>
  <c r="AW434" i="6"/>
  <c r="BG433" i="6"/>
  <c r="BF433" i="6"/>
  <c r="BE433" i="6"/>
  <c r="BD433" i="6"/>
  <c r="BC433" i="6"/>
  <c r="BB433" i="6"/>
  <c r="BA433" i="6"/>
  <c r="AZ433" i="6"/>
  <c r="AY433" i="6"/>
  <c r="AX433" i="6"/>
  <c r="AW433" i="6"/>
  <c r="BG432" i="6"/>
  <c r="BF432" i="6"/>
  <c r="BE432" i="6"/>
  <c r="BD432" i="6"/>
  <c r="BC432" i="6"/>
  <c r="BB432" i="6"/>
  <c r="BA432" i="6"/>
  <c r="AZ432" i="6"/>
  <c r="AY432" i="6"/>
  <c r="AX432" i="6"/>
  <c r="AW432" i="6"/>
  <c r="BG431" i="6"/>
  <c r="BF431" i="6"/>
  <c r="BE431" i="6"/>
  <c r="BD431" i="6"/>
  <c r="BC431" i="6"/>
  <c r="BB431" i="6"/>
  <c r="BA431" i="6"/>
  <c r="AZ431" i="6"/>
  <c r="AY431" i="6"/>
  <c r="AX431" i="6"/>
  <c r="AW431" i="6"/>
  <c r="BG430" i="6"/>
  <c r="BF430" i="6"/>
  <c r="BE430" i="6"/>
  <c r="BD430" i="6"/>
  <c r="BC430" i="6"/>
  <c r="BB430" i="6"/>
  <c r="BA430" i="6"/>
  <c r="AZ430" i="6"/>
  <c r="AY430" i="6"/>
  <c r="AX430" i="6"/>
  <c r="AW430" i="6"/>
  <c r="BG429" i="6"/>
  <c r="BF429" i="6"/>
  <c r="BE429" i="6"/>
  <c r="BD429" i="6"/>
  <c r="BC429" i="6"/>
  <c r="BB429" i="6"/>
  <c r="BA429" i="6"/>
  <c r="AZ429" i="6"/>
  <c r="AY429" i="6"/>
  <c r="AX429" i="6"/>
  <c r="AW429" i="6"/>
  <c r="BG428" i="6"/>
  <c r="BF428" i="6"/>
  <c r="BE428" i="6"/>
  <c r="BD428" i="6"/>
  <c r="BC428" i="6"/>
  <c r="BB428" i="6"/>
  <c r="BA428" i="6"/>
  <c r="AZ428" i="6"/>
  <c r="AY428" i="6"/>
  <c r="AX428" i="6"/>
  <c r="AW428" i="6"/>
  <c r="BG427" i="6"/>
  <c r="BF427" i="6"/>
  <c r="BE427" i="6"/>
  <c r="BD427" i="6"/>
  <c r="BC427" i="6"/>
  <c r="BB427" i="6"/>
  <c r="BA427" i="6"/>
  <c r="AZ427" i="6"/>
  <c r="AY427" i="6"/>
  <c r="AX427" i="6"/>
  <c r="AW427" i="6"/>
  <c r="BG426" i="6"/>
  <c r="BF426" i="6"/>
  <c r="BE426" i="6"/>
  <c r="BD426" i="6"/>
  <c r="BC426" i="6"/>
  <c r="BB426" i="6"/>
  <c r="BA426" i="6"/>
  <c r="AZ426" i="6"/>
  <c r="AY426" i="6"/>
  <c r="AX426" i="6"/>
  <c r="AW426" i="6"/>
  <c r="BG425" i="6"/>
  <c r="BF425" i="6"/>
  <c r="BE425" i="6"/>
  <c r="BD425" i="6"/>
  <c r="BC425" i="6"/>
  <c r="BB425" i="6"/>
  <c r="BA425" i="6"/>
  <c r="AZ425" i="6"/>
  <c r="AY425" i="6"/>
  <c r="AX425" i="6"/>
  <c r="AW425" i="6"/>
  <c r="BG424" i="6"/>
  <c r="BF424" i="6"/>
  <c r="BE424" i="6"/>
  <c r="BD424" i="6"/>
  <c r="BC424" i="6"/>
  <c r="BB424" i="6"/>
  <c r="BA424" i="6"/>
  <c r="AZ424" i="6"/>
  <c r="AY424" i="6"/>
  <c r="AX424" i="6"/>
  <c r="AW424" i="6"/>
  <c r="BG423" i="6"/>
  <c r="BF423" i="6"/>
  <c r="BE423" i="6"/>
  <c r="BD423" i="6"/>
  <c r="BC423" i="6"/>
  <c r="BB423" i="6"/>
  <c r="BA423" i="6"/>
  <c r="AZ423" i="6"/>
  <c r="AY423" i="6"/>
  <c r="AX423" i="6"/>
  <c r="AW423" i="6"/>
  <c r="BG422" i="6"/>
  <c r="BF422" i="6"/>
  <c r="BE422" i="6"/>
  <c r="BD422" i="6"/>
  <c r="BC422" i="6"/>
  <c r="BB422" i="6"/>
  <c r="BA422" i="6"/>
  <c r="AZ422" i="6"/>
  <c r="AY422" i="6"/>
  <c r="AX422" i="6"/>
  <c r="AW422" i="6"/>
  <c r="BG421" i="6"/>
  <c r="BF421" i="6"/>
  <c r="BE421" i="6"/>
  <c r="BD421" i="6"/>
  <c r="BC421" i="6"/>
  <c r="BB421" i="6"/>
  <c r="BA421" i="6"/>
  <c r="AZ421" i="6"/>
  <c r="AY421" i="6"/>
  <c r="AX421" i="6"/>
  <c r="AW421" i="6"/>
  <c r="BG420" i="6"/>
  <c r="BF420" i="6"/>
  <c r="BE420" i="6"/>
  <c r="BD420" i="6"/>
  <c r="BC420" i="6"/>
  <c r="BB420" i="6"/>
  <c r="BA420" i="6"/>
  <c r="AZ420" i="6"/>
  <c r="AY420" i="6"/>
  <c r="AX420" i="6"/>
  <c r="AW420" i="6"/>
  <c r="BG419" i="6"/>
  <c r="BF419" i="6"/>
  <c r="BE419" i="6"/>
  <c r="BD419" i="6"/>
  <c r="BC419" i="6"/>
  <c r="BB419" i="6"/>
  <c r="BA419" i="6"/>
  <c r="AZ419" i="6"/>
  <c r="AY419" i="6"/>
  <c r="AX419" i="6"/>
  <c r="AW419" i="6"/>
  <c r="BG418" i="6"/>
  <c r="BF418" i="6"/>
  <c r="BE418" i="6"/>
  <c r="BD418" i="6"/>
  <c r="BC418" i="6"/>
  <c r="BB418" i="6"/>
  <c r="BA418" i="6"/>
  <c r="AZ418" i="6"/>
  <c r="AY418" i="6"/>
  <c r="AX418" i="6"/>
  <c r="AW418" i="6"/>
  <c r="BG417" i="6"/>
  <c r="BF417" i="6"/>
  <c r="BE417" i="6"/>
  <c r="BD417" i="6"/>
  <c r="BC417" i="6"/>
  <c r="BB417" i="6"/>
  <c r="BA417" i="6"/>
  <c r="AZ417" i="6"/>
  <c r="AY417" i="6"/>
  <c r="AX417" i="6"/>
  <c r="AW417" i="6"/>
  <c r="BG416" i="6"/>
  <c r="BF416" i="6"/>
  <c r="BE416" i="6"/>
  <c r="BD416" i="6"/>
  <c r="BC416" i="6"/>
  <c r="BB416" i="6"/>
  <c r="BA416" i="6"/>
  <c r="AZ416" i="6"/>
  <c r="AY416" i="6"/>
  <c r="AX416" i="6"/>
  <c r="AW416" i="6"/>
  <c r="BG415" i="6"/>
  <c r="BF415" i="6"/>
  <c r="BE415" i="6"/>
  <c r="BD415" i="6"/>
  <c r="BC415" i="6"/>
  <c r="BB415" i="6"/>
  <c r="BA415" i="6"/>
  <c r="AZ415" i="6"/>
  <c r="AY415" i="6"/>
  <c r="AX415" i="6"/>
  <c r="AW415" i="6"/>
  <c r="BG414" i="6"/>
  <c r="BF414" i="6"/>
  <c r="BE414" i="6"/>
  <c r="BD414" i="6"/>
  <c r="BC414" i="6"/>
  <c r="BB414" i="6"/>
  <c r="BA414" i="6"/>
  <c r="AZ414" i="6"/>
  <c r="AY414" i="6"/>
  <c r="AX414" i="6"/>
  <c r="AW414" i="6"/>
  <c r="BG413" i="6"/>
  <c r="BF413" i="6"/>
  <c r="BE413" i="6"/>
  <c r="BD413" i="6"/>
  <c r="BC413" i="6"/>
  <c r="BB413" i="6"/>
  <c r="BA413" i="6"/>
  <c r="AZ413" i="6"/>
  <c r="AY413" i="6"/>
  <c r="AX413" i="6"/>
  <c r="AW413" i="6"/>
  <c r="BG412" i="6"/>
  <c r="BF412" i="6"/>
  <c r="BE412" i="6"/>
  <c r="BD412" i="6"/>
  <c r="BC412" i="6"/>
  <c r="BB412" i="6"/>
  <c r="BA412" i="6"/>
  <c r="AZ412" i="6"/>
  <c r="AY412" i="6"/>
  <c r="AX412" i="6"/>
  <c r="AW412" i="6"/>
  <c r="BG411" i="6"/>
  <c r="BF411" i="6"/>
  <c r="BE411" i="6"/>
  <c r="BD411" i="6"/>
  <c r="BC411" i="6"/>
  <c r="BB411" i="6"/>
  <c r="BA411" i="6"/>
  <c r="AZ411" i="6"/>
  <c r="AY411" i="6"/>
  <c r="AX411" i="6"/>
  <c r="AW411" i="6"/>
  <c r="BG410" i="6"/>
  <c r="BF410" i="6"/>
  <c r="BE410" i="6"/>
  <c r="BD410" i="6"/>
  <c r="BC410" i="6"/>
  <c r="BB410" i="6"/>
  <c r="BA410" i="6"/>
  <c r="AZ410" i="6"/>
  <c r="AY410" i="6"/>
  <c r="AX410" i="6"/>
  <c r="AW410" i="6"/>
  <c r="BG409" i="6"/>
  <c r="BF409" i="6"/>
  <c r="BE409" i="6"/>
  <c r="BD409" i="6"/>
  <c r="BC409" i="6"/>
  <c r="BB409" i="6"/>
  <c r="BA409" i="6"/>
  <c r="AZ409" i="6"/>
  <c r="AY409" i="6"/>
  <c r="AX409" i="6"/>
  <c r="AW409" i="6"/>
  <c r="BG408" i="6"/>
  <c r="BF408" i="6"/>
  <c r="BE408" i="6"/>
  <c r="BD408" i="6"/>
  <c r="BC408" i="6"/>
  <c r="BB408" i="6"/>
  <c r="BA408" i="6"/>
  <c r="AZ408" i="6"/>
  <c r="AY408" i="6"/>
  <c r="AX408" i="6"/>
  <c r="AW408" i="6"/>
  <c r="BG407" i="6"/>
  <c r="BF407" i="6"/>
  <c r="BE407" i="6"/>
  <c r="BD407" i="6"/>
  <c r="BC407" i="6"/>
  <c r="BB407" i="6"/>
  <c r="BA407" i="6"/>
  <c r="AZ407" i="6"/>
  <c r="AY407" i="6"/>
  <c r="AX407" i="6"/>
  <c r="AW407" i="6"/>
  <c r="BG406" i="6"/>
  <c r="BF406" i="6"/>
  <c r="BE406" i="6"/>
  <c r="BD406" i="6"/>
  <c r="BC406" i="6"/>
  <c r="BB406" i="6"/>
  <c r="BA406" i="6"/>
  <c r="AZ406" i="6"/>
  <c r="AY406" i="6"/>
  <c r="AX406" i="6"/>
  <c r="AW406" i="6"/>
  <c r="BG405" i="6"/>
  <c r="BF405" i="6"/>
  <c r="BE405" i="6"/>
  <c r="BD405" i="6"/>
  <c r="BC405" i="6"/>
  <c r="BB405" i="6"/>
  <c r="BA405" i="6"/>
  <c r="AZ405" i="6"/>
  <c r="AY405" i="6"/>
  <c r="AX405" i="6"/>
  <c r="AW405" i="6"/>
  <c r="BG404" i="6"/>
  <c r="BF404" i="6"/>
  <c r="BE404" i="6"/>
  <c r="BD404" i="6"/>
  <c r="BC404" i="6"/>
  <c r="BB404" i="6"/>
  <c r="BA404" i="6"/>
  <c r="AZ404" i="6"/>
  <c r="AY404" i="6"/>
  <c r="AX404" i="6"/>
  <c r="AW404" i="6"/>
  <c r="BG403" i="6"/>
  <c r="BF403" i="6"/>
  <c r="BE403" i="6"/>
  <c r="BD403" i="6"/>
  <c r="BC403" i="6"/>
  <c r="BB403" i="6"/>
  <c r="BA403" i="6"/>
  <c r="AZ403" i="6"/>
  <c r="AY403" i="6"/>
  <c r="AX403" i="6"/>
  <c r="AW403" i="6"/>
  <c r="BG402" i="6"/>
  <c r="BF402" i="6"/>
  <c r="BE402" i="6"/>
  <c r="BD402" i="6"/>
  <c r="BC402" i="6"/>
  <c r="BB402" i="6"/>
  <c r="BA402" i="6"/>
  <c r="AZ402" i="6"/>
  <c r="AY402" i="6"/>
  <c r="AX402" i="6"/>
  <c r="AW402" i="6"/>
  <c r="BG401" i="6"/>
  <c r="BF401" i="6"/>
  <c r="BE401" i="6"/>
  <c r="BD401" i="6"/>
  <c r="BC401" i="6"/>
  <c r="BB401" i="6"/>
  <c r="BA401" i="6"/>
  <c r="AZ401" i="6"/>
  <c r="AY401" i="6"/>
  <c r="AX401" i="6"/>
  <c r="AW401" i="6"/>
  <c r="BG400" i="6"/>
  <c r="BF400" i="6"/>
  <c r="BE400" i="6"/>
  <c r="BD400" i="6"/>
  <c r="BC400" i="6"/>
  <c r="BB400" i="6"/>
  <c r="BA400" i="6"/>
  <c r="AZ400" i="6"/>
  <c r="AY400" i="6"/>
  <c r="AX400" i="6"/>
  <c r="AW400" i="6"/>
  <c r="BG399" i="6"/>
  <c r="BF399" i="6"/>
  <c r="BE399" i="6"/>
  <c r="BD399" i="6"/>
  <c r="BC399" i="6"/>
  <c r="BB399" i="6"/>
  <c r="BA399" i="6"/>
  <c r="AZ399" i="6"/>
  <c r="AY399" i="6"/>
  <c r="AX399" i="6"/>
  <c r="AW399" i="6"/>
  <c r="BG398" i="6"/>
  <c r="BF398" i="6"/>
  <c r="BE398" i="6"/>
  <c r="BD398" i="6"/>
  <c r="BC398" i="6"/>
  <c r="BB398" i="6"/>
  <c r="BA398" i="6"/>
  <c r="AZ398" i="6"/>
  <c r="AY398" i="6"/>
  <c r="AX398" i="6"/>
  <c r="AW398" i="6"/>
  <c r="BG397" i="6"/>
  <c r="BF397" i="6"/>
  <c r="BE397" i="6"/>
  <c r="BD397" i="6"/>
  <c r="BC397" i="6"/>
  <c r="BB397" i="6"/>
  <c r="BA397" i="6"/>
  <c r="AZ397" i="6"/>
  <c r="AY397" i="6"/>
  <c r="AX397" i="6"/>
  <c r="AW397" i="6"/>
  <c r="BG396" i="6"/>
  <c r="BF396" i="6"/>
  <c r="BE396" i="6"/>
  <c r="BD396" i="6"/>
  <c r="BC396" i="6"/>
  <c r="BB396" i="6"/>
  <c r="BA396" i="6"/>
  <c r="AZ396" i="6"/>
  <c r="AY396" i="6"/>
  <c r="AX396" i="6"/>
  <c r="AW396" i="6"/>
  <c r="BG395" i="6"/>
  <c r="BF395" i="6"/>
  <c r="BE395" i="6"/>
  <c r="BD395" i="6"/>
  <c r="BC395" i="6"/>
  <c r="BB395" i="6"/>
  <c r="BA395" i="6"/>
  <c r="AZ395" i="6"/>
  <c r="AY395" i="6"/>
  <c r="AX395" i="6"/>
  <c r="AW395" i="6"/>
  <c r="BG394" i="6"/>
  <c r="BF394" i="6"/>
  <c r="BE394" i="6"/>
  <c r="BD394" i="6"/>
  <c r="BC394" i="6"/>
  <c r="BB394" i="6"/>
  <c r="BA394" i="6"/>
  <c r="AZ394" i="6"/>
  <c r="AY394" i="6"/>
  <c r="AX394" i="6"/>
  <c r="AW394" i="6"/>
  <c r="BG393" i="6"/>
  <c r="BF393" i="6"/>
  <c r="BE393" i="6"/>
  <c r="BD393" i="6"/>
  <c r="BC393" i="6"/>
  <c r="BB393" i="6"/>
  <c r="BA393" i="6"/>
  <c r="AZ393" i="6"/>
  <c r="AY393" i="6"/>
  <c r="AX393" i="6"/>
  <c r="AW393" i="6"/>
  <c r="BG392" i="6"/>
  <c r="BF392" i="6"/>
  <c r="BE392" i="6"/>
  <c r="BD392" i="6"/>
  <c r="BC392" i="6"/>
  <c r="BB392" i="6"/>
  <c r="BA392" i="6"/>
  <c r="AZ392" i="6"/>
  <c r="AY392" i="6"/>
  <c r="AX392" i="6"/>
  <c r="AW392" i="6"/>
  <c r="BG391" i="6"/>
  <c r="BF391" i="6"/>
  <c r="BE391" i="6"/>
  <c r="BD391" i="6"/>
  <c r="BC391" i="6"/>
  <c r="BB391" i="6"/>
  <c r="BA391" i="6"/>
  <c r="AZ391" i="6"/>
  <c r="AY391" i="6"/>
  <c r="AX391" i="6"/>
  <c r="AW391" i="6"/>
  <c r="BG390" i="6"/>
  <c r="BF390" i="6"/>
  <c r="BE390" i="6"/>
  <c r="BD390" i="6"/>
  <c r="BC390" i="6"/>
  <c r="BB390" i="6"/>
  <c r="BA390" i="6"/>
  <c r="AZ390" i="6"/>
  <c r="AY390" i="6"/>
  <c r="AX390" i="6"/>
  <c r="AW390" i="6"/>
  <c r="BG389" i="6"/>
  <c r="BF389" i="6"/>
  <c r="BE389" i="6"/>
  <c r="BD389" i="6"/>
  <c r="BC389" i="6"/>
  <c r="BB389" i="6"/>
  <c r="BA389" i="6"/>
  <c r="AZ389" i="6"/>
  <c r="AY389" i="6"/>
  <c r="AX389" i="6"/>
  <c r="AW389" i="6"/>
  <c r="BG388" i="6"/>
  <c r="BF388" i="6"/>
  <c r="BE388" i="6"/>
  <c r="BD388" i="6"/>
  <c r="BC388" i="6"/>
  <c r="BB388" i="6"/>
  <c r="BA388" i="6"/>
  <c r="AZ388" i="6"/>
  <c r="AY388" i="6"/>
  <c r="AX388" i="6"/>
  <c r="AW388" i="6"/>
  <c r="BG387" i="6"/>
  <c r="BF387" i="6"/>
  <c r="BE387" i="6"/>
  <c r="BD387" i="6"/>
  <c r="BC387" i="6"/>
  <c r="BB387" i="6"/>
  <c r="BA387" i="6"/>
  <c r="AZ387" i="6"/>
  <c r="AY387" i="6"/>
  <c r="AX387" i="6"/>
  <c r="AW387" i="6"/>
  <c r="BG386" i="6"/>
  <c r="BF386" i="6"/>
  <c r="BE386" i="6"/>
  <c r="BD386" i="6"/>
  <c r="BC386" i="6"/>
  <c r="BB386" i="6"/>
  <c r="BA386" i="6"/>
  <c r="AZ386" i="6"/>
  <c r="AY386" i="6"/>
  <c r="AX386" i="6"/>
  <c r="AW386" i="6"/>
  <c r="BG385" i="6"/>
  <c r="BF385" i="6"/>
  <c r="BE385" i="6"/>
  <c r="BD385" i="6"/>
  <c r="BC385" i="6"/>
  <c r="BB385" i="6"/>
  <c r="BA385" i="6"/>
  <c r="AZ385" i="6"/>
  <c r="AY385" i="6"/>
  <c r="AX385" i="6"/>
  <c r="AW385" i="6"/>
  <c r="BG384" i="6"/>
  <c r="BF384" i="6"/>
  <c r="BE384" i="6"/>
  <c r="BD384" i="6"/>
  <c r="BC384" i="6"/>
  <c r="BB384" i="6"/>
  <c r="BA384" i="6"/>
  <c r="AZ384" i="6"/>
  <c r="AY384" i="6"/>
  <c r="AX384" i="6"/>
  <c r="AW384" i="6"/>
  <c r="BG383" i="6"/>
  <c r="BF383" i="6"/>
  <c r="BE383" i="6"/>
  <c r="BD383" i="6"/>
  <c r="BC383" i="6"/>
  <c r="BB383" i="6"/>
  <c r="BA383" i="6"/>
  <c r="AZ383" i="6"/>
  <c r="AY383" i="6"/>
  <c r="AX383" i="6"/>
  <c r="AW383" i="6"/>
  <c r="BG382" i="6"/>
  <c r="BF382" i="6"/>
  <c r="BE382" i="6"/>
  <c r="BD382" i="6"/>
  <c r="BC382" i="6"/>
  <c r="BB382" i="6"/>
  <c r="BA382" i="6"/>
  <c r="AZ382" i="6"/>
  <c r="AY382" i="6"/>
  <c r="AX382" i="6"/>
  <c r="AW382" i="6"/>
  <c r="BG381" i="6"/>
  <c r="BF381" i="6"/>
  <c r="BE381" i="6"/>
  <c r="BD381" i="6"/>
  <c r="BC381" i="6"/>
  <c r="BB381" i="6"/>
  <c r="BA381" i="6"/>
  <c r="AZ381" i="6"/>
  <c r="AY381" i="6"/>
  <c r="AX381" i="6"/>
  <c r="AW381" i="6"/>
  <c r="BG380" i="6"/>
  <c r="BF380" i="6"/>
  <c r="BE380" i="6"/>
  <c r="BD380" i="6"/>
  <c r="BC380" i="6"/>
  <c r="BB380" i="6"/>
  <c r="BA380" i="6"/>
  <c r="AZ380" i="6"/>
  <c r="AY380" i="6"/>
  <c r="AX380" i="6"/>
  <c r="AW380" i="6"/>
  <c r="BG379" i="6"/>
  <c r="BF379" i="6"/>
  <c r="BE379" i="6"/>
  <c r="BD379" i="6"/>
  <c r="BC379" i="6"/>
  <c r="BB379" i="6"/>
  <c r="BA379" i="6"/>
  <c r="AZ379" i="6"/>
  <c r="AY379" i="6"/>
  <c r="AX379" i="6"/>
  <c r="AW379" i="6"/>
  <c r="BG378" i="6"/>
  <c r="BF378" i="6"/>
  <c r="BE378" i="6"/>
  <c r="BD378" i="6"/>
  <c r="BC378" i="6"/>
  <c r="BB378" i="6"/>
  <c r="BA378" i="6"/>
  <c r="AZ378" i="6"/>
  <c r="AY378" i="6"/>
  <c r="AX378" i="6"/>
  <c r="AW378" i="6"/>
  <c r="BG377" i="6"/>
  <c r="BF377" i="6"/>
  <c r="BE377" i="6"/>
  <c r="BD377" i="6"/>
  <c r="BC377" i="6"/>
  <c r="BB377" i="6"/>
  <c r="BA377" i="6"/>
  <c r="AZ377" i="6"/>
  <c r="AY377" i="6"/>
  <c r="AX377" i="6"/>
  <c r="AW377" i="6"/>
  <c r="BG376" i="6"/>
  <c r="BF376" i="6"/>
  <c r="BE376" i="6"/>
  <c r="BD376" i="6"/>
  <c r="BC376" i="6"/>
  <c r="BB376" i="6"/>
  <c r="BA376" i="6"/>
  <c r="AZ376" i="6"/>
  <c r="AY376" i="6"/>
  <c r="AX376" i="6"/>
  <c r="AW376" i="6"/>
  <c r="BG375" i="6"/>
  <c r="BF375" i="6"/>
  <c r="BE375" i="6"/>
  <c r="BD375" i="6"/>
  <c r="BC375" i="6"/>
  <c r="BB375" i="6"/>
  <c r="BA375" i="6"/>
  <c r="AZ375" i="6"/>
  <c r="AY375" i="6"/>
  <c r="AX375" i="6"/>
  <c r="AW375" i="6"/>
  <c r="BG374" i="6"/>
  <c r="BF374" i="6"/>
  <c r="BE374" i="6"/>
  <c r="BD374" i="6"/>
  <c r="BC374" i="6"/>
  <c r="BB374" i="6"/>
  <c r="BA374" i="6"/>
  <c r="AZ374" i="6"/>
  <c r="AY374" i="6"/>
  <c r="AX374" i="6"/>
  <c r="AW374" i="6"/>
  <c r="BG373" i="6"/>
  <c r="BF373" i="6"/>
  <c r="BE373" i="6"/>
  <c r="BD373" i="6"/>
  <c r="BC373" i="6"/>
  <c r="BB373" i="6"/>
  <c r="BA373" i="6"/>
  <c r="AZ373" i="6"/>
  <c r="AY373" i="6"/>
  <c r="AX373" i="6"/>
  <c r="AW373" i="6"/>
  <c r="BG372" i="6"/>
  <c r="BF372" i="6"/>
  <c r="BE372" i="6"/>
  <c r="BD372" i="6"/>
  <c r="BC372" i="6"/>
  <c r="BB372" i="6"/>
  <c r="BA372" i="6"/>
  <c r="AZ372" i="6"/>
  <c r="AY372" i="6"/>
  <c r="AX372" i="6"/>
  <c r="AW372" i="6"/>
  <c r="BG371" i="6"/>
  <c r="BF371" i="6"/>
  <c r="BE371" i="6"/>
  <c r="BD371" i="6"/>
  <c r="BC371" i="6"/>
  <c r="BB371" i="6"/>
  <c r="BA371" i="6"/>
  <c r="AZ371" i="6"/>
  <c r="AY371" i="6"/>
  <c r="AX371" i="6"/>
  <c r="AW371" i="6"/>
  <c r="BG370" i="6"/>
  <c r="BF370" i="6"/>
  <c r="BE370" i="6"/>
  <c r="BD370" i="6"/>
  <c r="BC370" i="6"/>
  <c r="BB370" i="6"/>
  <c r="BA370" i="6"/>
  <c r="AZ370" i="6"/>
  <c r="AY370" i="6"/>
  <c r="AX370" i="6"/>
  <c r="AW370" i="6"/>
  <c r="BG369" i="6"/>
  <c r="BF369" i="6"/>
  <c r="BE369" i="6"/>
  <c r="BD369" i="6"/>
  <c r="BC369" i="6"/>
  <c r="BB369" i="6"/>
  <c r="BA369" i="6"/>
  <c r="AZ369" i="6"/>
  <c r="AY369" i="6"/>
  <c r="AX369" i="6"/>
  <c r="AW369" i="6"/>
  <c r="BG368" i="6"/>
  <c r="BF368" i="6"/>
  <c r="BE368" i="6"/>
  <c r="BD368" i="6"/>
  <c r="BC368" i="6"/>
  <c r="BB368" i="6"/>
  <c r="BA368" i="6"/>
  <c r="AZ368" i="6"/>
  <c r="AY368" i="6"/>
  <c r="AX368" i="6"/>
  <c r="AW368" i="6"/>
  <c r="BG367" i="6"/>
  <c r="BF367" i="6"/>
  <c r="BE367" i="6"/>
  <c r="BD367" i="6"/>
  <c r="BC367" i="6"/>
  <c r="BB367" i="6"/>
  <c r="BA367" i="6"/>
  <c r="AZ367" i="6"/>
  <c r="AY367" i="6"/>
  <c r="AX367" i="6"/>
  <c r="AW367" i="6"/>
  <c r="BG366" i="6"/>
  <c r="BF366" i="6"/>
  <c r="BE366" i="6"/>
  <c r="BD366" i="6"/>
  <c r="BC366" i="6"/>
  <c r="BB366" i="6"/>
  <c r="BA366" i="6"/>
  <c r="AZ366" i="6"/>
  <c r="AY366" i="6"/>
  <c r="AX366" i="6"/>
  <c r="AW366" i="6"/>
  <c r="BG365" i="6"/>
  <c r="BF365" i="6"/>
  <c r="BE365" i="6"/>
  <c r="BD365" i="6"/>
  <c r="BC365" i="6"/>
  <c r="BB365" i="6"/>
  <c r="BA365" i="6"/>
  <c r="AZ365" i="6"/>
  <c r="AY365" i="6"/>
  <c r="AX365" i="6"/>
  <c r="AW365" i="6"/>
  <c r="BG364" i="6"/>
  <c r="BF364" i="6"/>
  <c r="BE364" i="6"/>
  <c r="BD364" i="6"/>
  <c r="BC364" i="6"/>
  <c r="BB364" i="6"/>
  <c r="BA364" i="6"/>
  <c r="AZ364" i="6"/>
  <c r="AY364" i="6"/>
  <c r="AX364" i="6"/>
  <c r="AW364" i="6"/>
  <c r="BG363" i="6"/>
  <c r="BF363" i="6"/>
  <c r="BE363" i="6"/>
  <c r="BD363" i="6"/>
  <c r="BC363" i="6"/>
  <c r="BB363" i="6"/>
  <c r="BA363" i="6"/>
  <c r="AZ363" i="6"/>
  <c r="AY363" i="6"/>
  <c r="AX363" i="6"/>
  <c r="AW363" i="6"/>
  <c r="BG362" i="6"/>
  <c r="BF362" i="6"/>
  <c r="BE362" i="6"/>
  <c r="BD362" i="6"/>
  <c r="BC362" i="6"/>
  <c r="BB362" i="6"/>
  <c r="BA362" i="6"/>
  <c r="AZ362" i="6"/>
  <c r="AY362" i="6"/>
  <c r="AX362" i="6"/>
  <c r="AW362" i="6"/>
  <c r="BG361" i="6"/>
  <c r="BF361" i="6"/>
  <c r="BE361" i="6"/>
  <c r="BD361" i="6"/>
  <c r="BC361" i="6"/>
  <c r="BB361" i="6"/>
  <c r="BA361" i="6"/>
  <c r="AZ361" i="6"/>
  <c r="AY361" i="6"/>
  <c r="AX361" i="6"/>
  <c r="AW361" i="6"/>
  <c r="BG360" i="6"/>
  <c r="BF360" i="6"/>
  <c r="BE360" i="6"/>
  <c r="BD360" i="6"/>
  <c r="BC360" i="6"/>
  <c r="BB360" i="6"/>
  <c r="BA360" i="6"/>
  <c r="AZ360" i="6"/>
  <c r="AY360" i="6"/>
  <c r="AX360" i="6"/>
  <c r="AW360" i="6"/>
  <c r="BG359" i="6"/>
  <c r="BF359" i="6"/>
  <c r="BE359" i="6"/>
  <c r="BD359" i="6"/>
  <c r="BC359" i="6"/>
  <c r="BB359" i="6"/>
  <c r="BA359" i="6"/>
  <c r="AZ359" i="6"/>
  <c r="AY359" i="6"/>
  <c r="AX359" i="6"/>
  <c r="AW359" i="6"/>
  <c r="BG358" i="6"/>
  <c r="BF358" i="6"/>
  <c r="BE358" i="6"/>
  <c r="BD358" i="6"/>
  <c r="BC358" i="6"/>
  <c r="BB358" i="6"/>
  <c r="BA358" i="6"/>
  <c r="AZ358" i="6"/>
  <c r="AY358" i="6"/>
  <c r="AX358" i="6"/>
  <c r="AW358" i="6"/>
  <c r="BG357" i="6"/>
  <c r="BF357" i="6"/>
  <c r="BE357" i="6"/>
  <c r="BD357" i="6"/>
  <c r="BC357" i="6"/>
  <c r="BB357" i="6"/>
  <c r="BA357" i="6"/>
  <c r="AZ357" i="6"/>
  <c r="AY357" i="6"/>
  <c r="AX357" i="6"/>
  <c r="AW357" i="6"/>
  <c r="BG356" i="6"/>
  <c r="BF356" i="6"/>
  <c r="BE356" i="6"/>
  <c r="BD356" i="6"/>
  <c r="BC356" i="6"/>
  <c r="BB356" i="6"/>
  <c r="BA356" i="6"/>
  <c r="AZ356" i="6"/>
  <c r="AY356" i="6"/>
  <c r="AX356" i="6"/>
  <c r="AW356" i="6"/>
  <c r="BG355" i="6"/>
  <c r="BF355" i="6"/>
  <c r="BE355" i="6"/>
  <c r="BD355" i="6"/>
  <c r="BC355" i="6"/>
  <c r="BB355" i="6"/>
  <c r="BA355" i="6"/>
  <c r="AZ355" i="6"/>
  <c r="AY355" i="6"/>
  <c r="AX355" i="6"/>
  <c r="AW355" i="6"/>
  <c r="BG354" i="6"/>
  <c r="BF354" i="6"/>
  <c r="BE354" i="6"/>
  <c r="BD354" i="6"/>
  <c r="BC354" i="6"/>
  <c r="BB354" i="6"/>
  <c r="BA354" i="6"/>
  <c r="AZ354" i="6"/>
  <c r="AY354" i="6"/>
  <c r="AX354" i="6"/>
  <c r="AW354" i="6"/>
  <c r="BG353" i="6"/>
  <c r="BF353" i="6"/>
  <c r="BE353" i="6"/>
  <c r="BD353" i="6"/>
  <c r="BC353" i="6"/>
  <c r="BB353" i="6"/>
  <c r="BA353" i="6"/>
  <c r="AZ353" i="6"/>
  <c r="AY353" i="6"/>
  <c r="AX353" i="6"/>
  <c r="AW353" i="6"/>
  <c r="BG352" i="6"/>
  <c r="BF352" i="6"/>
  <c r="BE352" i="6"/>
  <c r="BD352" i="6"/>
  <c r="BC352" i="6"/>
  <c r="BB352" i="6"/>
  <c r="BA352" i="6"/>
  <c r="AZ352" i="6"/>
  <c r="AY352" i="6"/>
  <c r="AX352" i="6"/>
  <c r="AW352" i="6"/>
  <c r="BG351" i="6"/>
  <c r="BF351" i="6"/>
  <c r="BE351" i="6"/>
  <c r="BD351" i="6"/>
  <c r="BC351" i="6"/>
  <c r="BB351" i="6"/>
  <c r="BA351" i="6"/>
  <c r="AZ351" i="6"/>
  <c r="AY351" i="6"/>
  <c r="AX351" i="6"/>
  <c r="AW351" i="6"/>
  <c r="BG350" i="6"/>
  <c r="BF350" i="6"/>
  <c r="BE350" i="6"/>
  <c r="BD350" i="6"/>
  <c r="BC350" i="6"/>
  <c r="BB350" i="6"/>
  <c r="BA350" i="6"/>
  <c r="AZ350" i="6"/>
  <c r="AY350" i="6"/>
  <c r="AX350" i="6"/>
  <c r="AW350" i="6"/>
  <c r="BG349" i="6"/>
  <c r="BF349" i="6"/>
  <c r="BE349" i="6"/>
  <c r="BD349" i="6"/>
  <c r="BC349" i="6"/>
  <c r="BB349" i="6"/>
  <c r="BA349" i="6"/>
  <c r="AZ349" i="6"/>
  <c r="AY349" i="6"/>
  <c r="AX349" i="6"/>
  <c r="AW349" i="6"/>
  <c r="BG348" i="6"/>
  <c r="BF348" i="6"/>
  <c r="BE348" i="6"/>
  <c r="BD348" i="6"/>
  <c r="BC348" i="6"/>
  <c r="BB348" i="6"/>
  <c r="BA348" i="6"/>
  <c r="AZ348" i="6"/>
  <c r="AY348" i="6"/>
  <c r="AX348" i="6"/>
  <c r="AW348" i="6"/>
  <c r="BG347" i="6"/>
  <c r="BF347" i="6"/>
  <c r="BE347" i="6"/>
  <c r="BD347" i="6"/>
  <c r="BC347" i="6"/>
  <c r="BB347" i="6"/>
  <c r="BA347" i="6"/>
  <c r="AZ347" i="6"/>
  <c r="AY347" i="6"/>
  <c r="AX347" i="6"/>
  <c r="AW347" i="6"/>
  <c r="BG346" i="6"/>
  <c r="BF346" i="6"/>
  <c r="BE346" i="6"/>
  <c r="BD346" i="6"/>
  <c r="BC346" i="6"/>
  <c r="BB346" i="6"/>
  <c r="BA346" i="6"/>
  <c r="AZ346" i="6"/>
  <c r="AY346" i="6"/>
  <c r="AX346" i="6"/>
  <c r="AW346" i="6"/>
  <c r="BG345" i="6"/>
  <c r="BF345" i="6"/>
  <c r="BE345" i="6"/>
  <c r="BD345" i="6"/>
  <c r="BC345" i="6"/>
  <c r="BB345" i="6"/>
  <c r="BA345" i="6"/>
  <c r="AZ345" i="6"/>
  <c r="AY345" i="6"/>
  <c r="AX345" i="6"/>
  <c r="AW345" i="6"/>
  <c r="BG344" i="6"/>
  <c r="BF344" i="6"/>
  <c r="BE344" i="6"/>
  <c r="BD344" i="6"/>
  <c r="BC344" i="6"/>
  <c r="BB344" i="6"/>
  <c r="BA344" i="6"/>
  <c r="AZ344" i="6"/>
  <c r="AY344" i="6"/>
  <c r="AX344" i="6"/>
  <c r="AW344" i="6"/>
  <c r="BG343" i="6"/>
  <c r="BF343" i="6"/>
  <c r="BE343" i="6"/>
  <c r="BD343" i="6"/>
  <c r="BC343" i="6"/>
  <c r="BB343" i="6"/>
  <c r="BA343" i="6"/>
  <c r="AZ343" i="6"/>
  <c r="AY343" i="6"/>
  <c r="AX343" i="6"/>
  <c r="AW343" i="6"/>
  <c r="BG342" i="6"/>
  <c r="BF342" i="6"/>
  <c r="BE342" i="6"/>
  <c r="BD342" i="6"/>
  <c r="BC342" i="6"/>
  <c r="BB342" i="6"/>
  <c r="BA342" i="6"/>
  <c r="AZ342" i="6"/>
  <c r="AY342" i="6"/>
  <c r="AX342" i="6"/>
  <c r="AW342" i="6"/>
  <c r="BG341" i="6"/>
  <c r="BF341" i="6"/>
  <c r="BE341" i="6"/>
  <c r="BD341" i="6"/>
  <c r="BC341" i="6"/>
  <c r="BB341" i="6"/>
  <c r="BA341" i="6"/>
  <c r="AZ341" i="6"/>
  <c r="AY341" i="6"/>
  <c r="AX341" i="6"/>
  <c r="AW341" i="6"/>
  <c r="BG340" i="6"/>
  <c r="BF340" i="6"/>
  <c r="BE340" i="6"/>
  <c r="BD340" i="6"/>
  <c r="BC340" i="6"/>
  <c r="BB340" i="6"/>
  <c r="BA340" i="6"/>
  <c r="AZ340" i="6"/>
  <c r="AY340" i="6"/>
  <c r="AX340" i="6"/>
  <c r="AW340" i="6"/>
  <c r="BG339" i="6"/>
  <c r="BF339" i="6"/>
  <c r="BE339" i="6"/>
  <c r="BD339" i="6"/>
  <c r="BC339" i="6"/>
  <c r="BB339" i="6"/>
  <c r="BA339" i="6"/>
  <c r="AZ339" i="6"/>
  <c r="AY339" i="6"/>
  <c r="AX339" i="6"/>
  <c r="AW339" i="6"/>
  <c r="BG338" i="6"/>
  <c r="BF338" i="6"/>
  <c r="BE338" i="6"/>
  <c r="BD338" i="6"/>
  <c r="BC338" i="6"/>
  <c r="BB338" i="6"/>
  <c r="BA338" i="6"/>
  <c r="AZ338" i="6"/>
  <c r="AY338" i="6"/>
  <c r="AX338" i="6"/>
  <c r="AW338" i="6"/>
  <c r="BG337" i="6"/>
  <c r="BF337" i="6"/>
  <c r="BE337" i="6"/>
  <c r="BD337" i="6"/>
  <c r="BC337" i="6"/>
  <c r="BB337" i="6"/>
  <c r="BA337" i="6"/>
  <c r="AZ337" i="6"/>
  <c r="AY337" i="6"/>
  <c r="AX337" i="6"/>
  <c r="AW337" i="6"/>
  <c r="BG336" i="6"/>
  <c r="BF336" i="6"/>
  <c r="BE336" i="6"/>
  <c r="BD336" i="6"/>
  <c r="BC336" i="6"/>
  <c r="BB336" i="6"/>
  <c r="BA336" i="6"/>
  <c r="AZ336" i="6"/>
  <c r="AY336" i="6"/>
  <c r="AX336" i="6"/>
  <c r="AW336" i="6"/>
  <c r="BG335" i="6"/>
  <c r="BF335" i="6"/>
  <c r="BE335" i="6"/>
  <c r="BD335" i="6"/>
  <c r="BC335" i="6"/>
  <c r="BB335" i="6"/>
  <c r="BA335" i="6"/>
  <c r="AZ335" i="6"/>
  <c r="AY335" i="6"/>
  <c r="AX335" i="6"/>
  <c r="AW335" i="6"/>
  <c r="BG334" i="6"/>
  <c r="BF334" i="6"/>
  <c r="BE334" i="6"/>
  <c r="BD334" i="6"/>
  <c r="BC334" i="6"/>
  <c r="BB334" i="6"/>
  <c r="BA334" i="6"/>
  <c r="AZ334" i="6"/>
  <c r="AY334" i="6"/>
  <c r="AX334" i="6"/>
  <c r="AW334" i="6"/>
  <c r="BG333" i="6"/>
  <c r="BF333" i="6"/>
  <c r="BE333" i="6"/>
  <c r="BD333" i="6"/>
  <c r="BC333" i="6"/>
  <c r="BB333" i="6"/>
  <c r="BA333" i="6"/>
  <c r="AZ333" i="6"/>
  <c r="AY333" i="6"/>
  <c r="AX333" i="6"/>
  <c r="AW333" i="6"/>
  <c r="BG332" i="6"/>
  <c r="BF332" i="6"/>
  <c r="BE332" i="6"/>
  <c r="BD332" i="6"/>
  <c r="BC332" i="6"/>
  <c r="BB332" i="6"/>
  <c r="BA332" i="6"/>
  <c r="AZ332" i="6"/>
  <c r="AY332" i="6"/>
  <c r="AX332" i="6"/>
  <c r="AW332" i="6"/>
  <c r="BG331" i="6"/>
  <c r="BF331" i="6"/>
  <c r="BE331" i="6"/>
  <c r="BD331" i="6"/>
  <c r="BC331" i="6"/>
  <c r="BB331" i="6"/>
  <c r="BA331" i="6"/>
  <c r="AZ331" i="6"/>
  <c r="AY331" i="6"/>
  <c r="AX331" i="6"/>
  <c r="AW331" i="6"/>
  <c r="BG330" i="6"/>
  <c r="BF330" i="6"/>
  <c r="BE330" i="6"/>
  <c r="BD330" i="6"/>
  <c r="BC330" i="6"/>
  <c r="BB330" i="6"/>
  <c r="BA330" i="6"/>
  <c r="AZ330" i="6"/>
  <c r="AY330" i="6"/>
  <c r="AX330" i="6"/>
  <c r="AW330" i="6"/>
  <c r="BG329" i="6"/>
  <c r="BF329" i="6"/>
  <c r="BE329" i="6"/>
  <c r="BD329" i="6"/>
  <c r="BC329" i="6"/>
  <c r="BB329" i="6"/>
  <c r="BA329" i="6"/>
  <c r="AZ329" i="6"/>
  <c r="AY329" i="6"/>
  <c r="AX329" i="6"/>
  <c r="AW329" i="6"/>
  <c r="BG328" i="6"/>
  <c r="BF328" i="6"/>
  <c r="BE328" i="6"/>
  <c r="BD328" i="6"/>
  <c r="BC328" i="6"/>
  <c r="BB328" i="6"/>
  <c r="BA328" i="6"/>
  <c r="AZ328" i="6"/>
  <c r="AY328" i="6"/>
  <c r="AX328" i="6"/>
  <c r="AW328" i="6"/>
  <c r="BG327" i="6"/>
  <c r="BF327" i="6"/>
  <c r="BE327" i="6"/>
  <c r="BD327" i="6"/>
  <c r="BC327" i="6"/>
  <c r="BB327" i="6"/>
  <c r="BA327" i="6"/>
  <c r="AZ327" i="6"/>
  <c r="AY327" i="6"/>
  <c r="AX327" i="6"/>
  <c r="AW327" i="6"/>
  <c r="BG326" i="6"/>
  <c r="BF326" i="6"/>
  <c r="BE326" i="6"/>
  <c r="BD326" i="6"/>
  <c r="BC326" i="6"/>
  <c r="BB326" i="6"/>
  <c r="BA326" i="6"/>
  <c r="AZ326" i="6"/>
  <c r="AY326" i="6"/>
  <c r="AX326" i="6"/>
  <c r="AW326" i="6"/>
  <c r="BG325" i="6"/>
  <c r="BF325" i="6"/>
  <c r="BE325" i="6"/>
  <c r="BD325" i="6"/>
  <c r="BC325" i="6"/>
  <c r="BB325" i="6"/>
  <c r="BA325" i="6"/>
  <c r="AZ325" i="6"/>
  <c r="AY325" i="6"/>
  <c r="AX325" i="6"/>
  <c r="AW325" i="6"/>
  <c r="BG324" i="6"/>
  <c r="BF324" i="6"/>
  <c r="BE324" i="6"/>
  <c r="BD324" i="6"/>
  <c r="BC324" i="6"/>
  <c r="BB324" i="6"/>
  <c r="BA324" i="6"/>
  <c r="AZ324" i="6"/>
  <c r="AY324" i="6"/>
  <c r="AX324" i="6"/>
  <c r="AW324" i="6"/>
  <c r="BG323" i="6"/>
  <c r="BF323" i="6"/>
  <c r="BE323" i="6"/>
  <c r="BD323" i="6"/>
  <c r="BC323" i="6"/>
  <c r="BB323" i="6"/>
  <c r="BA323" i="6"/>
  <c r="AZ323" i="6"/>
  <c r="AY323" i="6"/>
  <c r="AX323" i="6"/>
  <c r="AW323" i="6"/>
  <c r="BG322" i="6"/>
  <c r="BF322" i="6"/>
  <c r="BE322" i="6"/>
  <c r="BD322" i="6"/>
  <c r="BC322" i="6"/>
  <c r="BB322" i="6"/>
  <c r="BA322" i="6"/>
  <c r="AZ322" i="6"/>
  <c r="AY322" i="6"/>
  <c r="AX322" i="6"/>
  <c r="AW322" i="6"/>
  <c r="BG321" i="6"/>
  <c r="BF321" i="6"/>
  <c r="BE321" i="6"/>
  <c r="BD321" i="6"/>
  <c r="BC321" i="6"/>
  <c r="BB321" i="6"/>
  <c r="BA321" i="6"/>
  <c r="AZ321" i="6"/>
  <c r="AY321" i="6"/>
  <c r="AX321" i="6"/>
  <c r="AW321" i="6"/>
  <c r="BG320" i="6"/>
  <c r="BF320" i="6"/>
  <c r="BE320" i="6"/>
  <c r="BD320" i="6"/>
  <c r="BC320" i="6"/>
  <c r="BB320" i="6"/>
  <c r="BA320" i="6"/>
  <c r="AZ320" i="6"/>
  <c r="AY320" i="6"/>
  <c r="AX320" i="6"/>
  <c r="AW320" i="6"/>
  <c r="BG319" i="6"/>
  <c r="BF319" i="6"/>
  <c r="BE319" i="6"/>
  <c r="BD319" i="6"/>
  <c r="BC319" i="6"/>
  <c r="BB319" i="6"/>
  <c r="BA319" i="6"/>
  <c r="AZ319" i="6"/>
  <c r="AY319" i="6"/>
  <c r="AX319" i="6"/>
  <c r="AW319" i="6"/>
  <c r="BG318" i="6"/>
  <c r="BF318" i="6"/>
  <c r="BE318" i="6"/>
  <c r="BD318" i="6"/>
  <c r="BC318" i="6"/>
  <c r="BB318" i="6"/>
  <c r="BA318" i="6"/>
  <c r="AZ318" i="6"/>
  <c r="AY318" i="6"/>
  <c r="AX318" i="6"/>
  <c r="AW318" i="6"/>
  <c r="BG317" i="6"/>
  <c r="BF317" i="6"/>
  <c r="BE317" i="6"/>
  <c r="BD317" i="6"/>
  <c r="BC317" i="6"/>
  <c r="BB317" i="6"/>
  <c r="BA317" i="6"/>
  <c r="AZ317" i="6"/>
  <c r="AY317" i="6"/>
  <c r="AX317" i="6"/>
  <c r="AW317" i="6"/>
  <c r="BG316" i="6"/>
  <c r="BF316" i="6"/>
  <c r="BE316" i="6"/>
  <c r="BD316" i="6"/>
  <c r="BC316" i="6"/>
  <c r="BB316" i="6"/>
  <c r="BA316" i="6"/>
  <c r="AZ316" i="6"/>
  <c r="AY316" i="6"/>
  <c r="AX316" i="6"/>
  <c r="AW316" i="6"/>
  <c r="BG315" i="6"/>
  <c r="BF315" i="6"/>
  <c r="BE315" i="6"/>
  <c r="BD315" i="6"/>
  <c r="BC315" i="6"/>
  <c r="BB315" i="6"/>
  <c r="BA315" i="6"/>
  <c r="AZ315" i="6"/>
  <c r="AY315" i="6"/>
  <c r="AX315" i="6"/>
  <c r="AW315" i="6"/>
  <c r="BG314" i="6"/>
  <c r="BF314" i="6"/>
  <c r="BE314" i="6"/>
  <c r="BD314" i="6"/>
  <c r="BC314" i="6"/>
  <c r="BB314" i="6"/>
  <c r="BA314" i="6"/>
  <c r="AZ314" i="6"/>
  <c r="AY314" i="6"/>
  <c r="AX314" i="6"/>
  <c r="AW314" i="6"/>
  <c r="BG313" i="6"/>
  <c r="BF313" i="6"/>
  <c r="BE313" i="6"/>
  <c r="BD313" i="6"/>
  <c r="BC313" i="6"/>
  <c r="BB313" i="6"/>
  <c r="BA313" i="6"/>
  <c r="AZ313" i="6"/>
  <c r="AY313" i="6"/>
  <c r="AX313" i="6"/>
  <c r="AW313" i="6"/>
  <c r="BG312" i="6"/>
  <c r="BF312" i="6"/>
  <c r="BE312" i="6"/>
  <c r="BD312" i="6"/>
  <c r="BC312" i="6"/>
  <c r="BB312" i="6"/>
  <c r="BA312" i="6"/>
  <c r="AZ312" i="6"/>
  <c r="AY312" i="6"/>
  <c r="AX312" i="6"/>
  <c r="AW312" i="6"/>
  <c r="BG311" i="6"/>
  <c r="BF311" i="6"/>
  <c r="BE311" i="6"/>
  <c r="BD311" i="6"/>
  <c r="BC311" i="6"/>
  <c r="BB311" i="6"/>
  <c r="BA311" i="6"/>
  <c r="AZ311" i="6"/>
  <c r="AY311" i="6"/>
  <c r="AX311" i="6"/>
  <c r="AW311" i="6"/>
  <c r="BG310" i="6"/>
  <c r="BF310" i="6"/>
  <c r="BE310" i="6"/>
  <c r="BD310" i="6"/>
  <c r="BC310" i="6"/>
  <c r="BB310" i="6"/>
  <c r="BA310" i="6"/>
  <c r="AZ310" i="6"/>
  <c r="AY310" i="6"/>
  <c r="AX310" i="6"/>
  <c r="AW310" i="6"/>
  <c r="BG309" i="6"/>
  <c r="BF309" i="6"/>
  <c r="BE309" i="6"/>
  <c r="BD309" i="6"/>
  <c r="BC309" i="6"/>
  <c r="BB309" i="6"/>
  <c r="BA309" i="6"/>
  <c r="AZ309" i="6"/>
  <c r="AY309" i="6"/>
  <c r="AX309" i="6"/>
  <c r="AW309" i="6"/>
  <c r="BG308" i="6"/>
  <c r="BF308" i="6"/>
  <c r="BE308" i="6"/>
  <c r="BD308" i="6"/>
  <c r="BC308" i="6"/>
  <c r="BB308" i="6"/>
  <c r="BA308" i="6"/>
  <c r="AZ308" i="6"/>
  <c r="AY308" i="6"/>
  <c r="AX308" i="6"/>
  <c r="AW308" i="6"/>
  <c r="BG307" i="6"/>
  <c r="BF307" i="6"/>
  <c r="BE307" i="6"/>
  <c r="BD307" i="6"/>
  <c r="BC307" i="6"/>
  <c r="BB307" i="6"/>
  <c r="BA307" i="6"/>
  <c r="AZ307" i="6"/>
  <c r="AY307" i="6"/>
  <c r="AX307" i="6"/>
  <c r="AW307" i="6"/>
  <c r="BG306" i="6"/>
  <c r="BF306" i="6"/>
  <c r="BE306" i="6"/>
  <c r="BD306" i="6"/>
  <c r="BC306" i="6"/>
  <c r="BB306" i="6"/>
  <c r="BA306" i="6"/>
  <c r="AZ306" i="6"/>
  <c r="AY306" i="6"/>
  <c r="AX306" i="6"/>
  <c r="AW306" i="6"/>
  <c r="BG305" i="6"/>
  <c r="BF305" i="6"/>
  <c r="BE305" i="6"/>
  <c r="BD305" i="6"/>
  <c r="BC305" i="6"/>
  <c r="BB305" i="6"/>
  <c r="BA305" i="6"/>
  <c r="AZ305" i="6"/>
  <c r="AY305" i="6"/>
  <c r="AX305" i="6"/>
  <c r="AW305" i="6"/>
  <c r="BG304" i="6"/>
  <c r="BF304" i="6"/>
  <c r="BE304" i="6"/>
  <c r="BD304" i="6"/>
  <c r="BC304" i="6"/>
  <c r="BB304" i="6"/>
  <c r="BA304" i="6"/>
  <c r="AZ304" i="6"/>
  <c r="AY304" i="6"/>
  <c r="AX304" i="6"/>
  <c r="AW304" i="6"/>
  <c r="BG303" i="6"/>
  <c r="BF303" i="6"/>
  <c r="BE303" i="6"/>
  <c r="BD303" i="6"/>
  <c r="BC303" i="6"/>
  <c r="BB303" i="6"/>
  <c r="BA303" i="6"/>
  <c r="AZ303" i="6"/>
  <c r="AY303" i="6"/>
  <c r="AX303" i="6"/>
  <c r="AW303" i="6"/>
  <c r="BG302" i="6"/>
  <c r="BF302" i="6"/>
  <c r="BE302" i="6"/>
  <c r="BD302" i="6"/>
  <c r="BC302" i="6"/>
  <c r="BB302" i="6"/>
  <c r="BA302" i="6"/>
  <c r="AZ302" i="6"/>
  <c r="AY302" i="6"/>
  <c r="AX302" i="6"/>
  <c r="AW302" i="6"/>
  <c r="BG301" i="6"/>
  <c r="BF301" i="6"/>
  <c r="BE301" i="6"/>
  <c r="BD301" i="6"/>
  <c r="BC301" i="6"/>
  <c r="BB301" i="6"/>
  <c r="BA301" i="6"/>
  <c r="AZ301" i="6"/>
  <c r="AY301" i="6"/>
  <c r="AX301" i="6"/>
  <c r="AW301" i="6"/>
  <c r="BG300" i="6"/>
  <c r="BF300" i="6"/>
  <c r="BE300" i="6"/>
  <c r="BD300" i="6"/>
  <c r="BC300" i="6"/>
  <c r="BB300" i="6"/>
  <c r="BA300" i="6"/>
  <c r="AZ300" i="6"/>
  <c r="AY300" i="6"/>
  <c r="AX300" i="6"/>
  <c r="AW300" i="6"/>
  <c r="BG299" i="6"/>
  <c r="BF299" i="6"/>
  <c r="BE299" i="6"/>
  <c r="BD299" i="6"/>
  <c r="BC299" i="6"/>
  <c r="BB299" i="6"/>
  <c r="BA299" i="6"/>
  <c r="AZ299" i="6"/>
  <c r="AY299" i="6"/>
  <c r="AX299" i="6"/>
  <c r="AW299" i="6"/>
  <c r="BG298" i="6"/>
  <c r="BF298" i="6"/>
  <c r="BE298" i="6"/>
  <c r="BD298" i="6"/>
  <c r="BC298" i="6"/>
  <c r="BB298" i="6"/>
  <c r="BA298" i="6"/>
  <c r="AZ298" i="6"/>
  <c r="AY298" i="6"/>
  <c r="AX298" i="6"/>
  <c r="AW298" i="6"/>
  <c r="BG297" i="6"/>
  <c r="BF297" i="6"/>
  <c r="BE297" i="6"/>
  <c r="BD297" i="6"/>
  <c r="BC297" i="6"/>
  <c r="BB297" i="6"/>
  <c r="BA297" i="6"/>
  <c r="AZ297" i="6"/>
  <c r="AY297" i="6"/>
  <c r="AX297" i="6"/>
  <c r="AW297" i="6"/>
  <c r="BG296" i="6"/>
  <c r="BF296" i="6"/>
  <c r="BE296" i="6"/>
  <c r="BD296" i="6"/>
  <c r="BC296" i="6"/>
  <c r="BB296" i="6"/>
  <c r="BA296" i="6"/>
  <c r="AZ296" i="6"/>
  <c r="AY296" i="6"/>
  <c r="AX296" i="6"/>
  <c r="AW296" i="6"/>
  <c r="BG295" i="6"/>
  <c r="BF295" i="6"/>
  <c r="BE295" i="6"/>
  <c r="BD295" i="6"/>
  <c r="BC295" i="6"/>
  <c r="BB295" i="6"/>
  <c r="BA295" i="6"/>
  <c r="AZ295" i="6"/>
  <c r="AY295" i="6"/>
  <c r="AX295" i="6"/>
  <c r="AW295" i="6"/>
  <c r="BG294" i="6"/>
  <c r="BF294" i="6"/>
  <c r="BE294" i="6"/>
  <c r="BD294" i="6"/>
  <c r="BC294" i="6"/>
  <c r="BB294" i="6"/>
  <c r="BA294" i="6"/>
  <c r="AZ294" i="6"/>
  <c r="AY294" i="6"/>
  <c r="AX294" i="6"/>
  <c r="AW294" i="6"/>
  <c r="BG293" i="6"/>
  <c r="BF293" i="6"/>
  <c r="BE293" i="6"/>
  <c r="BD293" i="6"/>
  <c r="BC293" i="6"/>
  <c r="BB293" i="6"/>
  <c r="BA293" i="6"/>
  <c r="AZ293" i="6"/>
  <c r="AY293" i="6"/>
  <c r="AX293" i="6"/>
  <c r="AW293" i="6"/>
  <c r="BG292" i="6"/>
  <c r="BF292" i="6"/>
  <c r="BE292" i="6"/>
  <c r="BD292" i="6"/>
  <c r="BC292" i="6"/>
  <c r="BB292" i="6"/>
  <c r="BA292" i="6"/>
  <c r="AZ292" i="6"/>
  <c r="AY292" i="6"/>
  <c r="AX292" i="6"/>
  <c r="AW292" i="6"/>
  <c r="BG291" i="6"/>
  <c r="BF291" i="6"/>
  <c r="BE291" i="6"/>
  <c r="BD291" i="6"/>
  <c r="BC291" i="6"/>
  <c r="BB291" i="6"/>
  <c r="BA291" i="6"/>
  <c r="AZ291" i="6"/>
  <c r="AY291" i="6"/>
  <c r="AX291" i="6"/>
  <c r="AW291" i="6"/>
  <c r="BG290" i="6"/>
  <c r="BF290" i="6"/>
  <c r="BE290" i="6"/>
  <c r="BD290" i="6"/>
  <c r="BC290" i="6"/>
  <c r="BB290" i="6"/>
  <c r="BA290" i="6"/>
  <c r="AZ290" i="6"/>
  <c r="AY290" i="6"/>
  <c r="AX290" i="6"/>
  <c r="AW290" i="6"/>
  <c r="BG289" i="6"/>
  <c r="BF289" i="6"/>
  <c r="BE289" i="6"/>
  <c r="BD289" i="6"/>
  <c r="BC289" i="6"/>
  <c r="BB289" i="6"/>
  <c r="BA289" i="6"/>
  <c r="AZ289" i="6"/>
  <c r="AY289" i="6"/>
  <c r="AX289" i="6"/>
  <c r="AW289" i="6"/>
  <c r="BG288" i="6"/>
  <c r="BF288" i="6"/>
  <c r="BE288" i="6"/>
  <c r="BD288" i="6"/>
  <c r="BC288" i="6"/>
  <c r="BB288" i="6"/>
  <c r="BA288" i="6"/>
  <c r="AZ288" i="6"/>
  <c r="AY288" i="6"/>
  <c r="AX288" i="6"/>
  <c r="AW288" i="6"/>
  <c r="BG287" i="6"/>
  <c r="BF287" i="6"/>
  <c r="BE287" i="6"/>
  <c r="BD287" i="6"/>
  <c r="BC287" i="6"/>
  <c r="BB287" i="6"/>
  <c r="BA287" i="6"/>
  <c r="AZ287" i="6"/>
  <c r="AY287" i="6"/>
  <c r="AX287" i="6"/>
  <c r="AW287" i="6"/>
  <c r="BG286" i="6"/>
  <c r="BF286" i="6"/>
  <c r="BE286" i="6"/>
  <c r="BD286" i="6"/>
  <c r="BC286" i="6"/>
  <c r="BB286" i="6"/>
  <c r="BA286" i="6"/>
  <c r="AZ286" i="6"/>
  <c r="AY286" i="6"/>
  <c r="AX286" i="6"/>
  <c r="AW286" i="6"/>
  <c r="BG285" i="6"/>
  <c r="BF285" i="6"/>
  <c r="BE285" i="6"/>
  <c r="BD285" i="6"/>
  <c r="BC285" i="6"/>
  <c r="BB285" i="6"/>
  <c r="BA285" i="6"/>
  <c r="AZ285" i="6"/>
  <c r="AY285" i="6"/>
  <c r="AX285" i="6"/>
  <c r="AW285" i="6"/>
  <c r="BG284" i="6"/>
  <c r="BF284" i="6"/>
  <c r="BE284" i="6"/>
  <c r="BD284" i="6"/>
  <c r="BC284" i="6"/>
  <c r="BB284" i="6"/>
  <c r="BA284" i="6"/>
  <c r="AZ284" i="6"/>
  <c r="AY284" i="6"/>
  <c r="AX284" i="6"/>
  <c r="AW284" i="6"/>
  <c r="BG283" i="6"/>
  <c r="BF283" i="6"/>
  <c r="BE283" i="6"/>
  <c r="BD283" i="6"/>
  <c r="BC283" i="6"/>
  <c r="BB283" i="6"/>
  <c r="BA283" i="6"/>
  <c r="AZ283" i="6"/>
  <c r="AY283" i="6"/>
  <c r="AX283" i="6"/>
  <c r="AW283" i="6"/>
  <c r="BG282" i="6"/>
  <c r="BF282" i="6"/>
  <c r="BE282" i="6"/>
  <c r="BD282" i="6"/>
  <c r="BC282" i="6"/>
  <c r="BB282" i="6"/>
  <c r="BA282" i="6"/>
  <c r="AZ282" i="6"/>
  <c r="AY282" i="6"/>
  <c r="AX282" i="6"/>
  <c r="AW282" i="6"/>
  <c r="BG281" i="6"/>
  <c r="BF281" i="6"/>
  <c r="BE281" i="6"/>
  <c r="BD281" i="6"/>
  <c r="BC281" i="6"/>
  <c r="BB281" i="6"/>
  <c r="BA281" i="6"/>
  <c r="AZ281" i="6"/>
  <c r="AY281" i="6"/>
  <c r="AX281" i="6"/>
  <c r="AW281" i="6"/>
  <c r="BG280" i="6"/>
  <c r="BF280" i="6"/>
  <c r="BE280" i="6"/>
  <c r="BD280" i="6"/>
  <c r="BC280" i="6"/>
  <c r="BB280" i="6"/>
  <c r="BA280" i="6"/>
  <c r="AZ280" i="6"/>
  <c r="AY280" i="6"/>
  <c r="AX280" i="6"/>
  <c r="AW280" i="6"/>
  <c r="BG279" i="6"/>
  <c r="BF279" i="6"/>
  <c r="BE279" i="6"/>
  <c r="BD279" i="6"/>
  <c r="BC279" i="6"/>
  <c r="BB279" i="6"/>
  <c r="BA279" i="6"/>
  <c r="AZ279" i="6"/>
  <c r="AY279" i="6"/>
  <c r="AX279" i="6"/>
  <c r="AW279" i="6"/>
  <c r="BG278" i="6"/>
  <c r="BF278" i="6"/>
  <c r="BE278" i="6"/>
  <c r="BD278" i="6"/>
  <c r="BC278" i="6"/>
  <c r="BB278" i="6"/>
  <c r="BA278" i="6"/>
  <c r="AZ278" i="6"/>
  <c r="AY278" i="6"/>
  <c r="AX278" i="6"/>
  <c r="AW278" i="6"/>
  <c r="BG277" i="6"/>
  <c r="BF277" i="6"/>
  <c r="BE277" i="6"/>
  <c r="BD277" i="6"/>
  <c r="BC277" i="6"/>
  <c r="BB277" i="6"/>
  <c r="BA277" i="6"/>
  <c r="AZ277" i="6"/>
  <c r="AY277" i="6"/>
  <c r="AX277" i="6"/>
  <c r="AW277" i="6"/>
  <c r="BG276" i="6"/>
  <c r="BF276" i="6"/>
  <c r="BE276" i="6"/>
  <c r="BD276" i="6"/>
  <c r="BC276" i="6"/>
  <c r="BB276" i="6"/>
  <c r="BA276" i="6"/>
  <c r="AZ276" i="6"/>
  <c r="AY276" i="6"/>
  <c r="AX276" i="6"/>
  <c r="AW276" i="6"/>
  <c r="BG275" i="6"/>
  <c r="BF275" i="6"/>
  <c r="BE275" i="6"/>
  <c r="BD275" i="6"/>
  <c r="BC275" i="6"/>
  <c r="BB275" i="6"/>
  <c r="BA275" i="6"/>
  <c r="AZ275" i="6"/>
  <c r="AY275" i="6"/>
  <c r="AX275" i="6"/>
  <c r="AW275" i="6"/>
  <c r="BG274" i="6"/>
  <c r="BF274" i="6"/>
  <c r="BE274" i="6"/>
  <c r="BD274" i="6"/>
  <c r="BC274" i="6"/>
  <c r="BB274" i="6"/>
  <c r="BA274" i="6"/>
  <c r="AZ274" i="6"/>
  <c r="AY274" i="6"/>
  <c r="AX274" i="6"/>
  <c r="AW274" i="6"/>
  <c r="BG273" i="6"/>
  <c r="BF273" i="6"/>
  <c r="BE273" i="6"/>
  <c r="BD273" i="6"/>
  <c r="BC273" i="6"/>
  <c r="BB273" i="6"/>
  <c r="BA273" i="6"/>
  <c r="AZ273" i="6"/>
  <c r="AY273" i="6"/>
  <c r="AX273" i="6"/>
  <c r="AW273" i="6"/>
  <c r="BG272" i="6"/>
  <c r="BF272" i="6"/>
  <c r="BE272" i="6"/>
  <c r="BD272" i="6"/>
  <c r="BC272" i="6"/>
  <c r="BB272" i="6"/>
  <c r="BA272" i="6"/>
  <c r="AZ272" i="6"/>
  <c r="AY272" i="6"/>
  <c r="AX272" i="6"/>
  <c r="AW272" i="6"/>
  <c r="BG271" i="6"/>
  <c r="BF271" i="6"/>
  <c r="BE271" i="6"/>
  <c r="BD271" i="6"/>
  <c r="BC271" i="6"/>
  <c r="BB271" i="6"/>
  <c r="BA271" i="6"/>
  <c r="AZ271" i="6"/>
  <c r="AY271" i="6"/>
  <c r="AX271" i="6"/>
  <c r="AW271" i="6"/>
  <c r="BG270" i="6"/>
  <c r="BF270" i="6"/>
  <c r="BE270" i="6"/>
  <c r="BD270" i="6"/>
  <c r="BC270" i="6"/>
  <c r="BB270" i="6"/>
  <c r="BA270" i="6"/>
  <c r="AZ270" i="6"/>
  <c r="AY270" i="6"/>
  <c r="AX270" i="6"/>
  <c r="AW270" i="6"/>
  <c r="BG269" i="6"/>
  <c r="BF269" i="6"/>
  <c r="BE269" i="6"/>
  <c r="BD269" i="6"/>
  <c r="BC269" i="6"/>
  <c r="BB269" i="6"/>
  <c r="BA269" i="6"/>
  <c r="AZ269" i="6"/>
  <c r="AY269" i="6"/>
  <c r="AX269" i="6"/>
  <c r="AW269" i="6"/>
  <c r="BG268" i="6"/>
  <c r="BF268" i="6"/>
  <c r="BE268" i="6"/>
  <c r="BD268" i="6"/>
  <c r="BC268" i="6"/>
  <c r="BB268" i="6"/>
  <c r="BA268" i="6"/>
  <c r="AZ268" i="6"/>
  <c r="AY268" i="6"/>
  <c r="AX268" i="6"/>
  <c r="AW268" i="6"/>
  <c r="BG267" i="6"/>
  <c r="BF267" i="6"/>
  <c r="BE267" i="6"/>
  <c r="BD267" i="6"/>
  <c r="BC267" i="6"/>
  <c r="BB267" i="6"/>
  <c r="BA267" i="6"/>
  <c r="AZ267" i="6"/>
  <c r="AY267" i="6"/>
  <c r="AX267" i="6"/>
  <c r="AW267" i="6"/>
  <c r="BG266" i="6"/>
  <c r="BF266" i="6"/>
  <c r="BE266" i="6"/>
  <c r="BD266" i="6"/>
  <c r="BC266" i="6"/>
  <c r="BB266" i="6"/>
  <c r="BA266" i="6"/>
  <c r="AZ266" i="6"/>
  <c r="AY266" i="6"/>
  <c r="AX266" i="6"/>
  <c r="AW266" i="6"/>
  <c r="BG265" i="6"/>
  <c r="BF265" i="6"/>
  <c r="BE265" i="6"/>
  <c r="BD265" i="6"/>
  <c r="BC265" i="6"/>
  <c r="BB265" i="6"/>
  <c r="BA265" i="6"/>
  <c r="AZ265" i="6"/>
  <c r="AY265" i="6"/>
  <c r="AX265" i="6"/>
  <c r="AW265" i="6"/>
  <c r="BG264" i="6"/>
  <c r="BF264" i="6"/>
  <c r="BE264" i="6"/>
  <c r="BD264" i="6"/>
  <c r="BC264" i="6"/>
  <c r="BB264" i="6"/>
  <c r="BA264" i="6"/>
  <c r="AZ264" i="6"/>
  <c r="AY264" i="6"/>
  <c r="AX264" i="6"/>
  <c r="AW264" i="6"/>
  <c r="BG263" i="6"/>
  <c r="BF263" i="6"/>
  <c r="BE263" i="6"/>
  <c r="BD263" i="6"/>
  <c r="BC263" i="6"/>
  <c r="BB263" i="6"/>
  <c r="BA263" i="6"/>
  <c r="AZ263" i="6"/>
  <c r="AY263" i="6"/>
  <c r="AX263" i="6"/>
  <c r="AW263" i="6"/>
  <c r="BG262" i="6"/>
  <c r="BF262" i="6"/>
  <c r="BE262" i="6"/>
  <c r="BD262" i="6"/>
  <c r="BC262" i="6"/>
  <c r="BB262" i="6"/>
  <c r="BA262" i="6"/>
  <c r="AZ262" i="6"/>
  <c r="AY262" i="6"/>
  <c r="AX262" i="6"/>
  <c r="AW262" i="6"/>
  <c r="BG261" i="6"/>
  <c r="BF261" i="6"/>
  <c r="BE261" i="6"/>
  <c r="BD261" i="6"/>
  <c r="BC261" i="6"/>
  <c r="BB261" i="6"/>
  <c r="BA261" i="6"/>
  <c r="AZ261" i="6"/>
  <c r="AY261" i="6"/>
  <c r="AX261" i="6"/>
  <c r="AW261" i="6"/>
  <c r="BG260" i="6"/>
  <c r="BF260" i="6"/>
  <c r="BE260" i="6"/>
  <c r="BD260" i="6"/>
  <c r="BC260" i="6"/>
  <c r="BB260" i="6"/>
  <c r="BA260" i="6"/>
  <c r="AZ260" i="6"/>
  <c r="AY260" i="6"/>
  <c r="AX260" i="6"/>
  <c r="AW260" i="6"/>
  <c r="BG259" i="6"/>
  <c r="BF259" i="6"/>
  <c r="BE259" i="6"/>
  <c r="BD259" i="6"/>
  <c r="BC259" i="6"/>
  <c r="BB259" i="6"/>
  <c r="BA259" i="6"/>
  <c r="AZ259" i="6"/>
  <c r="AY259" i="6"/>
  <c r="AX259" i="6"/>
  <c r="AW259" i="6"/>
  <c r="BG258" i="6"/>
  <c r="BF258" i="6"/>
  <c r="BE258" i="6"/>
  <c r="BD258" i="6"/>
  <c r="BC258" i="6"/>
  <c r="BB258" i="6"/>
  <c r="BA258" i="6"/>
  <c r="AZ258" i="6"/>
  <c r="AY258" i="6"/>
  <c r="AX258" i="6"/>
  <c r="AW258" i="6"/>
  <c r="BG257" i="6"/>
  <c r="BF257" i="6"/>
  <c r="BE257" i="6"/>
  <c r="BD257" i="6"/>
  <c r="BC257" i="6"/>
  <c r="BB257" i="6"/>
  <c r="BA257" i="6"/>
  <c r="AZ257" i="6"/>
  <c r="AY257" i="6"/>
  <c r="AX257" i="6"/>
  <c r="AW257" i="6"/>
  <c r="BG256" i="6"/>
  <c r="BF256" i="6"/>
  <c r="BE256" i="6"/>
  <c r="BD256" i="6"/>
  <c r="BC256" i="6"/>
  <c r="BB256" i="6"/>
  <c r="BA256" i="6"/>
  <c r="AZ256" i="6"/>
  <c r="AY256" i="6"/>
  <c r="AX256" i="6"/>
  <c r="AW256" i="6"/>
  <c r="BG255" i="6"/>
  <c r="BF255" i="6"/>
  <c r="BE255" i="6"/>
  <c r="BD255" i="6"/>
  <c r="BC255" i="6"/>
  <c r="BB255" i="6"/>
  <c r="BA255" i="6"/>
  <c r="AZ255" i="6"/>
  <c r="AY255" i="6"/>
  <c r="AX255" i="6"/>
  <c r="AW255" i="6"/>
  <c r="BG254" i="6"/>
  <c r="BF254" i="6"/>
  <c r="BE254" i="6"/>
  <c r="BD254" i="6"/>
  <c r="BC254" i="6"/>
  <c r="BB254" i="6"/>
  <c r="BA254" i="6"/>
  <c r="AZ254" i="6"/>
  <c r="AY254" i="6"/>
  <c r="AX254" i="6"/>
  <c r="AW254" i="6"/>
  <c r="BG253" i="6"/>
  <c r="BF253" i="6"/>
  <c r="BE253" i="6"/>
  <c r="BD253" i="6"/>
  <c r="BC253" i="6"/>
  <c r="BB253" i="6"/>
  <c r="BA253" i="6"/>
  <c r="AZ253" i="6"/>
  <c r="AY253" i="6"/>
  <c r="AX253" i="6"/>
  <c r="AW253" i="6"/>
  <c r="BG252" i="6"/>
  <c r="BF252" i="6"/>
  <c r="BE252" i="6"/>
  <c r="BD252" i="6"/>
  <c r="BC252" i="6"/>
  <c r="BB252" i="6"/>
  <c r="BA252" i="6"/>
  <c r="AZ252" i="6"/>
  <c r="AY252" i="6"/>
  <c r="AX252" i="6"/>
  <c r="AW252" i="6"/>
  <c r="BG251" i="6"/>
  <c r="BF251" i="6"/>
  <c r="BE251" i="6"/>
  <c r="BD251" i="6"/>
  <c r="BC251" i="6"/>
  <c r="BB251" i="6"/>
  <c r="BA251" i="6"/>
  <c r="AZ251" i="6"/>
  <c r="AY251" i="6"/>
  <c r="AX251" i="6"/>
  <c r="AW251" i="6"/>
  <c r="BG250" i="6"/>
  <c r="BF250" i="6"/>
  <c r="BE250" i="6"/>
  <c r="BD250" i="6"/>
  <c r="BC250" i="6"/>
  <c r="BB250" i="6"/>
  <c r="BA250" i="6"/>
  <c r="AZ250" i="6"/>
  <c r="AY250" i="6"/>
  <c r="AX250" i="6"/>
  <c r="AW250" i="6"/>
  <c r="BG249" i="6"/>
  <c r="BF249" i="6"/>
  <c r="BE249" i="6"/>
  <c r="BD249" i="6"/>
  <c r="BC249" i="6"/>
  <c r="BB249" i="6"/>
  <c r="BA249" i="6"/>
  <c r="AZ249" i="6"/>
  <c r="AY249" i="6"/>
  <c r="AX249" i="6"/>
  <c r="AW249" i="6"/>
  <c r="BG248" i="6"/>
  <c r="BF248" i="6"/>
  <c r="BE248" i="6"/>
  <c r="BD248" i="6"/>
  <c r="BC248" i="6"/>
  <c r="BB248" i="6"/>
  <c r="BA248" i="6"/>
  <c r="AZ248" i="6"/>
  <c r="AY248" i="6"/>
  <c r="AX248" i="6"/>
  <c r="AW248" i="6"/>
  <c r="BG247" i="6"/>
  <c r="BF247" i="6"/>
  <c r="BE247" i="6"/>
  <c r="BD247" i="6"/>
  <c r="BC247" i="6"/>
  <c r="BB247" i="6"/>
  <c r="BA247" i="6"/>
  <c r="AZ247" i="6"/>
  <c r="AY247" i="6"/>
  <c r="AX247" i="6"/>
  <c r="AW247" i="6"/>
  <c r="BG246" i="6"/>
  <c r="BF246" i="6"/>
  <c r="BE246" i="6"/>
  <c r="BD246" i="6"/>
  <c r="BC246" i="6"/>
  <c r="BB246" i="6"/>
  <c r="BA246" i="6"/>
  <c r="AZ246" i="6"/>
  <c r="AY246" i="6"/>
  <c r="AX246" i="6"/>
  <c r="AW246" i="6"/>
  <c r="BG245" i="6"/>
  <c r="BF245" i="6"/>
  <c r="BE245" i="6"/>
  <c r="BD245" i="6"/>
  <c r="BC245" i="6"/>
  <c r="BB245" i="6"/>
  <c r="BA245" i="6"/>
  <c r="AZ245" i="6"/>
  <c r="AY245" i="6"/>
  <c r="AX245" i="6"/>
  <c r="AW245" i="6"/>
  <c r="BG244" i="6"/>
  <c r="BF244" i="6"/>
  <c r="BE244" i="6"/>
  <c r="BD244" i="6"/>
  <c r="BC244" i="6"/>
  <c r="BB244" i="6"/>
  <c r="BA244" i="6"/>
  <c r="AZ244" i="6"/>
  <c r="AY244" i="6"/>
  <c r="AX244" i="6"/>
  <c r="AW244" i="6"/>
  <c r="BG243" i="6"/>
  <c r="BF243" i="6"/>
  <c r="BE243" i="6"/>
  <c r="BD243" i="6"/>
  <c r="BC243" i="6"/>
  <c r="BB243" i="6"/>
  <c r="BA243" i="6"/>
  <c r="AZ243" i="6"/>
  <c r="AY243" i="6"/>
  <c r="AX243" i="6"/>
  <c r="AW243" i="6"/>
  <c r="BG242" i="6"/>
  <c r="BF242" i="6"/>
  <c r="BE242" i="6"/>
  <c r="BD242" i="6"/>
  <c r="BC242" i="6"/>
  <c r="BB242" i="6"/>
  <c r="BA242" i="6"/>
  <c r="AZ242" i="6"/>
  <c r="AY242" i="6"/>
  <c r="AX242" i="6"/>
  <c r="AW242" i="6"/>
  <c r="BG241" i="6"/>
  <c r="BF241" i="6"/>
  <c r="BE241" i="6"/>
  <c r="BD241" i="6"/>
  <c r="BC241" i="6"/>
  <c r="BB241" i="6"/>
  <c r="BA241" i="6"/>
  <c r="AZ241" i="6"/>
  <c r="AY241" i="6"/>
  <c r="AX241" i="6"/>
  <c r="AW241" i="6"/>
  <c r="BG240" i="6"/>
  <c r="BF240" i="6"/>
  <c r="BE240" i="6"/>
  <c r="BD240" i="6"/>
  <c r="BC240" i="6"/>
  <c r="BB240" i="6"/>
  <c r="BA240" i="6"/>
  <c r="AZ240" i="6"/>
  <c r="AY240" i="6"/>
  <c r="AX240" i="6"/>
  <c r="AW240" i="6"/>
  <c r="BG239" i="6"/>
  <c r="BF239" i="6"/>
  <c r="BE239" i="6"/>
  <c r="BD239" i="6"/>
  <c r="BC239" i="6"/>
  <c r="BB239" i="6"/>
  <c r="BA239" i="6"/>
  <c r="AZ239" i="6"/>
  <c r="AY239" i="6"/>
  <c r="AX239" i="6"/>
  <c r="AW239" i="6"/>
  <c r="BG238" i="6"/>
  <c r="BF238" i="6"/>
  <c r="BE238" i="6"/>
  <c r="BD238" i="6"/>
  <c r="BC238" i="6"/>
  <c r="BB238" i="6"/>
  <c r="BA238" i="6"/>
  <c r="AZ238" i="6"/>
  <c r="AY238" i="6"/>
  <c r="AX238" i="6"/>
  <c r="AW238" i="6"/>
  <c r="BG237" i="6"/>
  <c r="BF237" i="6"/>
  <c r="BE237" i="6"/>
  <c r="BD237" i="6"/>
  <c r="BC237" i="6"/>
  <c r="BB237" i="6"/>
  <c r="BA237" i="6"/>
  <c r="AZ237" i="6"/>
  <c r="AY237" i="6"/>
  <c r="AX237" i="6"/>
  <c r="AW237" i="6"/>
  <c r="BG236" i="6"/>
  <c r="BF236" i="6"/>
  <c r="BE236" i="6"/>
  <c r="BD236" i="6"/>
  <c r="BC236" i="6"/>
  <c r="BB236" i="6"/>
  <c r="BA236" i="6"/>
  <c r="AZ236" i="6"/>
  <c r="AY236" i="6"/>
  <c r="AX236" i="6"/>
  <c r="AW236" i="6"/>
  <c r="BG235" i="6"/>
  <c r="BF235" i="6"/>
  <c r="BE235" i="6"/>
  <c r="BD235" i="6"/>
  <c r="BC235" i="6"/>
  <c r="BB235" i="6"/>
  <c r="BA235" i="6"/>
  <c r="AZ235" i="6"/>
  <c r="AY235" i="6"/>
  <c r="AX235" i="6"/>
  <c r="AW235" i="6"/>
  <c r="BG234" i="6"/>
  <c r="BF234" i="6"/>
  <c r="BE234" i="6"/>
  <c r="BD234" i="6"/>
  <c r="BC234" i="6"/>
  <c r="BB234" i="6"/>
  <c r="BA234" i="6"/>
  <c r="AZ234" i="6"/>
  <c r="AY234" i="6"/>
  <c r="AX234" i="6"/>
  <c r="AW234" i="6"/>
  <c r="BG233" i="6"/>
  <c r="BF233" i="6"/>
  <c r="BE233" i="6"/>
  <c r="BD233" i="6"/>
  <c r="BC233" i="6"/>
  <c r="BB233" i="6"/>
  <c r="BA233" i="6"/>
  <c r="AZ233" i="6"/>
  <c r="AY233" i="6"/>
  <c r="AX233" i="6"/>
  <c r="AW233" i="6"/>
  <c r="BG232" i="6"/>
  <c r="BF232" i="6"/>
  <c r="BE232" i="6"/>
  <c r="BD232" i="6"/>
  <c r="BC232" i="6"/>
  <c r="BB232" i="6"/>
  <c r="BA232" i="6"/>
  <c r="AZ232" i="6"/>
  <c r="AY232" i="6"/>
  <c r="AX232" i="6"/>
  <c r="AW232" i="6"/>
  <c r="BG231" i="6"/>
  <c r="BF231" i="6"/>
  <c r="BE231" i="6"/>
  <c r="BD231" i="6"/>
  <c r="BC231" i="6"/>
  <c r="BB231" i="6"/>
  <c r="BA231" i="6"/>
  <c r="AZ231" i="6"/>
  <c r="AY231" i="6"/>
  <c r="AX231" i="6"/>
  <c r="AW231" i="6"/>
  <c r="BG230" i="6"/>
  <c r="BF230" i="6"/>
  <c r="BE230" i="6"/>
  <c r="BD230" i="6"/>
  <c r="BC230" i="6"/>
  <c r="BB230" i="6"/>
  <c r="BA230" i="6"/>
  <c r="AZ230" i="6"/>
  <c r="AY230" i="6"/>
  <c r="AX230" i="6"/>
  <c r="AW230" i="6"/>
  <c r="BG229" i="6"/>
  <c r="BF229" i="6"/>
  <c r="BE229" i="6"/>
  <c r="BD229" i="6"/>
  <c r="BC229" i="6"/>
  <c r="BB229" i="6"/>
  <c r="BA229" i="6"/>
  <c r="AZ229" i="6"/>
  <c r="AY229" i="6"/>
  <c r="AX229" i="6"/>
  <c r="AW229" i="6"/>
  <c r="BG228" i="6"/>
  <c r="BF228" i="6"/>
  <c r="BE228" i="6"/>
  <c r="BD228" i="6"/>
  <c r="BC228" i="6"/>
  <c r="BB228" i="6"/>
  <c r="BA228" i="6"/>
  <c r="AZ228" i="6"/>
  <c r="AY228" i="6"/>
  <c r="AX228" i="6"/>
  <c r="AW228" i="6"/>
  <c r="BG227" i="6"/>
  <c r="BF227" i="6"/>
  <c r="BE227" i="6"/>
  <c r="BD227" i="6"/>
  <c r="BC227" i="6"/>
  <c r="BB227" i="6"/>
  <c r="BA227" i="6"/>
  <c r="AZ227" i="6"/>
  <c r="AY227" i="6"/>
  <c r="AX227" i="6"/>
  <c r="AW227" i="6"/>
  <c r="BG226" i="6"/>
  <c r="BF226" i="6"/>
  <c r="BE226" i="6"/>
  <c r="BD226" i="6"/>
  <c r="BC226" i="6"/>
  <c r="BB226" i="6"/>
  <c r="BA226" i="6"/>
  <c r="AZ226" i="6"/>
  <c r="AY226" i="6"/>
  <c r="AX226" i="6"/>
  <c r="AW226" i="6"/>
  <c r="BG225" i="6"/>
  <c r="BF225" i="6"/>
  <c r="BE225" i="6"/>
  <c r="BD225" i="6"/>
  <c r="BC225" i="6"/>
  <c r="BB225" i="6"/>
  <c r="BA225" i="6"/>
  <c r="AZ225" i="6"/>
  <c r="AY225" i="6"/>
  <c r="AX225" i="6"/>
  <c r="AW225" i="6"/>
  <c r="BG224" i="6"/>
  <c r="BF224" i="6"/>
  <c r="BE224" i="6"/>
  <c r="BD224" i="6"/>
  <c r="BC224" i="6"/>
  <c r="BB224" i="6"/>
  <c r="BA224" i="6"/>
  <c r="AZ224" i="6"/>
  <c r="AY224" i="6"/>
  <c r="AX224" i="6"/>
  <c r="AW224" i="6"/>
  <c r="BG223" i="6"/>
  <c r="BF223" i="6"/>
  <c r="BE223" i="6"/>
  <c r="BD223" i="6"/>
  <c r="BC223" i="6"/>
  <c r="BB223" i="6"/>
  <c r="BA223" i="6"/>
  <c r="AZ223" i="6"/>
  <c r="AY223" i="6"/>
  <c r="AX223" i="6"/>
  <c r="AW223" i="6"/>
  <c r="BG222" i="6"/>
  <c r="BF222" i="6"/>
  <c r="BE222" i="6"/>
  <c r="BD222" i="6"/>
  <c r="BC222" i="6"/>
  <c r="BB222" i="6"/>
  <c r="BA222" i="6"/>
  <c r="AZ222" i="6"/>
  <c r="AY222" i="6"/>
  <c r="AX222" i="6"/>
  <c r="AW222" i="6"/>
  <c r="BG221" i="6"/>
  <c r="BF221" i="6"/>
  <c r="BE221" i="6"/>
  <c r="BD221" i="6"/>
  <c r="BC221" i="6"/>
  <c r="BB221" i="6"/>
  <c r="BA221" i="6"/>
  <c r="AZ221" i="6"/>
  <c r="AY221" i="6"/>
  <c r="AX221" i="6"/>
  <c r="AW221" i="6"/>
  <c r="BG220" i="6"/>
  <c r="BF220" i="6"/>
  <c r="BE220" i="6"/>
  <c r="BD220" i="6"/>
  <c r="BC220" i="6"/>
  <c r="BB220" i="6"/>
  <c r="BA220" i="6"/>
  <c r="AZ220" i="6"/>
  <c r="AY220" i="6"/>
  <c r="AX220" i="6"/>
  <c r="AW220" i="6"/>
  <c r="BG219" i="6"/>
  <c r="BF219" i="6"/>
  <c r="BE219" i="6"/>
  <c r="BD219" i="6"/>
  <c r="BC219" i="6"/>
  <c r="BB219" i="6"/>
  <c r="BA219" i="6"/>
  <c r="AZ219" i="6"/>
  <c r="AY219" i="6"/>
  <c r="AX219" i="6"/>
  <c r="AW219" i="6"/>
  <c r="BG218" i="6"/>
  <c r="BF218" i="6"/>
  <c r="BE218" i="6"/>
  <c r="BD218" i="6"/>
  <c r="BC218" i="6"/>
  <c r="BB218" i="6"/>
  <c r="BA218" i="6"/>
  <c r="AZ218" i="6"/>
  <c r="AY218" i="6"/>
  <c r="AX218" i="6"/>
  <c r="AW218" i="6"/>
  <c r="BG217" i="6"/>
  <c r="BF217" i="6"/>
  <c r="BE217" i="6"/>
  <c r="BD217" i="6"/>
  <c r="BC217" i="6"/>
  <c r="BB217" i="6"/>
  <c r="BA217" i="6"/>
  <c r="AZ217" i="6"/>
  <c r="AY217" i="6"/>
  <c r="AX217" i="6"/>
  <c r="AW217" i="6"/>
  <c r="BG216" i="6"/>
  <c r="BF216" i="6"/>
  <c r="BE216" i="6"/>
  <c r="BD216" i="6"/>
  <c r="BC216" i="6"/>
  <c r="BB216" i="6"/>
  <c r="BA216" i="6"/>
  <c r="AZ216" i="6"/>
  <c r="AY216" i="6"/>
  <c r="AX216" i="6"/>
  <c r="AW216" i="6"/>
  <c r="BG215" i="6"/>
  <c r="BF215" i="6"/>
  <c r="BE215" i="6"/>
  <c r="BD215" i="6"/>
  <c r="BC215" i="6"/>
  <c r="BB215" i="6"/>
  <c r="BA215" i="6"/>
  <c r="AZ215" i="6"/>
  <c r="AY215" i="6"/>
  <c r="AX215" i="6"/>
  <c r="AW215" i="6"/>
  <c r="BG214" i="6"/>
  <c r="BF214" i="6"/>
  <c r="BE214" i="6"/>
  <c r="BD214" i="6"/>
  <c r="BC214" i="6"/>
  <c r="BB214" i="6"/>
  <c r="BA214" i="6"/>
  <c r="AZ214" i="6"/>
  <c r="AY214" i="6"/>
  <c r="AX214" i="6"/>
  <c r="AW214" i="6"/>
  <c r="BG213" i="6"/>
  <c r="BF213" i="6"/>
  <c r="BE213" i="6"/>
  <c r="BD213" i="6"/>
  <c r="BC213" i="6"/>
  <c r="BB213" i="6"/>
  <c r="BA213" i="6"/>
  <c r="AZ213" i="6"/>
  <c r="AY213" i="6"/>
  <c r="AX213" i="6"/>
  <c r="AW213" i="6"/>
  <c r="BG212" i="6"/>
  <c r="BF212" i="6"/>
  <c r="BE212" i="6"/>
  <c r="BD212" i="6"/>
  <c r="BC212" i="6"/>
  <c r="BB212" i="6"/>
  <c r="BA212" i="6"/>
  <c r="AZ212" i="6"/>
  <c r="AY212" i="6"/>
  <c r="AX212" i="6"/>
  <c r="AW212" i="6"/>
  <c r="BG211" i="6"/>
  <c r="BF211" i="6"/>
  <c r="BE211" i="6"/>
  <c r="BD211" i="6"/>
  <c r="BC211" i="6"/>
  <c r="BB211" i="6"/>
  <c r="BA211" i="6"/>
  <c r="AZ211" i="6"/>
  <c r="AY211" i="6"/>
  <c r="AX211" i="6"/>
  <c r="AW211" i="6"/>
  <c r="BG210" i="6"/>
  <c r="BF210" i="6"/>
  <c r="BE210" i="6"/>
  <c r="BD210" i="6"/>
  <c r="BC210" i="6"/>
  <c r="BB210" i="6"/>
  <c r="BA210" i="6"/>
  <c r="AZ210" i="6"/>
  <c r="AY210" i="6"/>
  <c r="AX210" i="6"/>
  <c r="AW210" i="6"/>
  <c r="BG209" i="6"/>
  <c r="BF209" i="6"/>
  <c r="BE209" i="6"/>
  <c r="BD209" i="6"/>
  <c r="BC209" i="6"/>
  <c r="BB209" i="6"/>
  <c r="BA209" i="6"/>
  <c r="AZ209" i="6"/>
  <c r="AY209" i="6"/>
  <c r="AX209" i="6"/>
  <c r="AW209" i="6"/>
  <c r="BG208" i="6"/>
  <c r="BF208" i="6"/>
  <c r="BE208" i="6"/>
  <c r="BD208" i="6"/>
  <c r="BC208" i="6"/>
  <c r="BB208" i="6"/>
  <c r="BA208" i="6"/>
  <c r="AZ208" i="6"/>
  <c r="AY208" i="6"/>
  <c r="AX208" i="6"/>
  <c r="AW208" i="6"/>
  <c r="BG207" i="6"/>
  <c r="BF207" i="6"/>
  <c r="BE207" i="6"/>
  <c r="BD207" i="6"/>
  <c r="BC207" i="6"/>
  <c r="BB207" i="6"/>
  <c r="BA207" i="6"/>
  <c r="AZ207" i="6"/>
  <c r="AY207" i="6"/>
  <c r="AX207" i="6"/>
  <c r="AW207" i="6"/>
  <c r="BG206" i="6"/>
  <c r="BF206" i="6"/>
  <c r="BE206" i="6"/>
  <c r="BD206" i="6"/>
  <c r="BC206" i="6"/>
  <c r="BB206" i="6"/>
  <c r="BA206" i="6"/>
  <c r="AZ206" i="6"/>
  <c r="AY206" i="6"/>
  <c r="AX206" i="6"/>
  <c r="AW206" i="6"/>
  <c r="BG205" i="6"/>
  <c r="BF205" i="6"/>
  <c r="BE205" i="6"/>
  <c r="BD205" i="6"/>
  <c r="BC205" i="6"/>
  <c r="BB205" i="6"/>
  <c r="BA205" i="6"/>
  <c r="AZ205" i="6"/>
  <c r="AY205" i="6"/>
  <c r="AX205" i="6"/>
  <c r="AW205" i="6"/>
  <c r="BG204" i="6"/>
  <c r="BF204" i="6"/>
  <c r="BE204" i="6"/>
  <c r="BD204" i="6"/>
  <c r="BC204" i="6"/>
  <c r="BB204" i="6"/>
  <c r="BA204" i="6"/>
  <c r="AZ204" i="6"/>
  <c r="AY204" i="6"/>
  <c r="AX204" i="6"/>
  <c r="AW204" i="6"/>
  <c r="BG203" i="6"/>
  <c r="BF203" i="6"/>
  <c r="BE203" i="6"/>
  <c r="BD203" i="6"/>
  <c r="BC203" i="6"/>
  <c r="BB203" i="6"/>
  <c r="BA203" i="6"/>
  <c r="AZ203" i="6"/>
  <c r="AY203" i="6"/>
  <c r="AX203" i="6"/>
  <c r="AW203" i="6"/>
  <c r="BG202" i="6"/>
  <c r="BF202" i="6"/>
  <c r="BE202" i="6"/>
  <c r="BD202" i="6"/>
  <c r="BC202" i="6"/>
  <c r="BB202" i="6"/>
  <c r="BA202" i="6"/>
  <c r="AZ202" i="6"/>
  <c r="AY202" i="6"/>
  <c r="AX202" i="6"/>
  <c r="AW202" i="6"/>
  <c r="BG201" i="6"/>
  <c r="BF201" i="6"/>
  <c r="BE201" i="6"/>
  <c r="BD201" i="6"/>
  <c r="BC201" i="6"/>
  <c r="BB201" i="6"/>
  <c r="BA201" i="6"/>
  <c r="AZ201" i="6"/>
  <c r="AY201" i="6"/>
  <c r="AX201" i="6"/>
  <c r="AW201" i="6"/>
  <c r="BG200" i="6"/>
  <c r="BF200" i="6"/>
  <c r="BE200" i="6"/>
  <c r="BD200" i="6"/>
  <c r="BC200" i="6"/>
  <c r="BB200" i="6"/>
  <c r="BA200" i="6"/>
  <c r="AZ200" i="6"/>
  <c r="AY200" i="6"/>
  <c r="AX200" i="6"/>
  <c r="AW200" i="6"/>
  <c r="BG199" i="6"/>
  <c r="BF199" i="6"/>
  <c r="BE199" i="6"/>
  <c r="BD199" i="6"/>
  <c r="BC199" i="6"/>
  <c r="BB199" i="6"/>
  <c r="BA199" i="6"/>
  <c r="AZ199" i="6"/>
  <c r="AY199" i="6"/>
  <c r="AX199" i="6"/>
  <c r="AW199" i="6"/>
  <c r="BG198" i="6"/>
  <c r="BF198" i="6"/>
  <c r="BE198" i="6"/>
  <c r="BD198" i="6"/>
  <c r="BC198" i="6"/>
  <c r="BB198" i="6"/>
  <c r="BA198" i="6"/>
  <c r="AZ198" i="6"/>
  <c r="AY198" i="6"/>
  <c r="AX198" i="6"/>
  <c r="AW198" i="6"/>
  <c r="BG197" i="6"/>
  <c r="BF197" i="6"/>
  <c r="BE197" i="6"/>
  <c r="BD197" i="6"/>
  <c r="BC197" i="6"/>
  <c r="BB197" i="6"/>
  <c r="BA197" i="6"/>
  <c r="AZ197" i="6"/>
  <c r="AY197" i="6"/>
  <c r="AX197" i="6"/>
  <c r="AW197" i="6"/>
  <c r="BG196" i="6"/>
  <c r="BF196" i="6"/>
  <c r="BE196" i="6"/>
  <c r="BD196" i="6"/>
  <c r="BC196" i="6"/>
  <c r="BB196" i="6"/>
  <c r="BA196" i="6"/>
  <c r="AZ196" i="6"/>
  <c r="AY196" i="6"/>
  <c r="AX196" i="6"/>
  <c r="AW196" i="6"/>
  <c r="BG195" i="6"/>
  <c r="BF195" i="6"/>
  <c r="BE195" i="6"/>
  <c r="BD195" i="6"/>
  <c r="BC195" i="6"/>
  <c r="BB195" i="6"/>
  <c r="BA195" i="6"/>
  <c r="AZ195" i="6"/>
  <c r="AY195" i="6"/>
  <c r="AX195" i="6"/>
  <c r="AW195" i="6"/>
  <c r="BG194" i="6"/>
  <c r="BF194" i="6"/>
  <c r="BE194" i="6"/>
  <c r="BD194" i="6"/>
  <c r="BC194" i="6"/>
  <c r="BB194" i="6"/>
  <c r="BA194" i="6"/>
  <c r="AZ194" i="6"/>
  <c r="AY194" i="6"/>
  <c r="AX194" i="6"/>
  <c r="AW194" i="6"/>
  <c r="BG193" i="6"/>
  <c r="BF193" i="6"/>
  <c r="BE193" i="6"/>
  <c r="BD193" i="6"/>
  <c r="BC193" i="6"/>
  <c r="BB193" i="6"/>
  <c r="BA193" i="6"/>
  <c r="AZ193" i="6"/>
  <c r="AY193" i="6"/>
  <c r="AX193" i="6"/>
  <c r="AW193" i="6"/>
  <c r="BG192" i="6"/>
  <c r="BF192" i="6"/>
  <c r="BE192" i="6"/>
  <c r="BD192" i="6"/>
  <c r="BC192" i="6"/>
  <c r="BB192" i="6"/>
  <c r="BA192" i="6"/>
  <c r="AZ192" i="6"/>
  <c r="AY192" i="6"/>
  <c r="AX192" i="6"/>
  <c r="AW192" i="6"/>
  <c r="BG191" i="6"/>
  <c r="BF191" i="6"/>
  <c r="BE191" i="6"/>
  <c r="BD191" i="6"/>
  <c r="BC191" i="6"/>
  <c r="BB191" i="6"/>
  <c r="BA191" i="6"/>
  <c r="AZ191" i="6"/>
  <c r="AY191" i="6"/>
  <c r="AX191" i="6"/>
  <c r="AW191" i="6"/>
  <c r="BG190" i="6"/>
  <c r="BF190" i="6"/>
  <c r="BE190" i="6"/>
  <c r="BD190" i="6"/>
  <c r="BC190" i="6"/>
  <c r="BB190" i="6"/>
  <c r="BA190" i="6"/>
  <c r="AZ190" i="6"/>
  <c r="AY190" i="6"/>
  <c r="AX190" i="6"/>
  <c r="AW190" i="6"/>
  <c r="BG189" i="6"/>
  <c r="BF189" i="6"/>
  <c r="BE189" i="6"/>
  <c r="BD189" i="6"/>
  <c r="BC189" i="6"/>
  <c r="BB189" i="6"/>
  <c r="BA189" i="6"/>
  <c r="AZ189" i="6"/>
  <c r="AY189" i="6"/>
  <c r="AX189" i="6"/>
  <c r="AW189" i="6"/>
  <c r="BG188" i="6"/>
  <c r="BF188" i="6"/>
  <c r="BE188" i="6"/>
  <c r="BD188" i="6"/>
  <c r="BC188" i="6"/>
  <c r="BB188" i="6"/>
  <c r="BA188" i="6"/>
  <c r="AZ188" i="6"/>
  <c r="AY188" i="6"/>
  <c r="AX188" i="6"/>
  <c r="AW188" i="6"/>
  <c r="BG187" i="6"/>
  <c r="BF187" i="6"/>
  <c r="BE187" i="6"/>
  <c r="BD187" i="6"/>
  <c r="BC187" i="6"/>
  <c r="BB187" i="6"/>
  <c r="BA187" i="6"/>
  <c r="AZ187" i="6"/>
  <c r="AY187" i="6"/>
  <c r="AX187" i="6"/>
  <c r="AW187" i="6"/>
  <c r="BG186" i="6"/>
  <c r="BF186" i="6"/>
  <c r="BE186" i="6"/>
  <c r="BD186" i="6"/>
  <c r="BC186" i="6"/>
  <c r="BB186" i="6"/>
  <c r="BA186" i="6"/>
  <c r="AZ186" i="6"/>
  <c r="AY186" i="6"/>
  <c r="AX186" i="6"/>
  <c r="AW186" i="6"/>
  <c r="BG185" i="6"/>
  <c r="BF185" i="6"/>
  <c r="BE185" i="6"/>
  <c r="BD185" i="6"/>
  <c r="BC185" i="6"/>
  <c r="BB185" i="6"/>
  <c r="BA185" i="6"/>
  <c r="AZ185" i="6"/>
  <c r="AY185" i="6"/>
  <c r="AX185" i="6"/>
  <c r="AW185" i="6"/>
  <c r="BG184" i="6"/>
  <c r="BF184" i="6"/>
  <c r="BE184" i="6"/>
  <c r="BD184" i="6"/>
  <c r="BC184" i="6"/>
  <c r="BB184" i="6"/>
  <c r="BA184" i="6"/>
  <c r="AZ184" i="6"/>
  <c r="AY184" i="6"/>
  <c r="AX184" i="6"/>
  <c r="AW184" i="6"/>
  <c r="BG183" i="6"/>
  <c r="BF183" i="6"/>
  <c r="BE183" i="6"/>
  <c r="BD183" i="6"/>
  <c r="BC183" i="6"/>
  <c r="BB183" i="6"/>
  <c r="BA183" i="6"/>
  <c r="AZ183" i="6"/>
  <c r="AY183" i="6"/>
  <c r="AX183" i="6"/>
  <c r="AW183" i="6"/>
  <c r="BG182" i="6"/>
  <c r="BF182" i="6"/>
  <c r="BE182" i="6"/>
  <c r="BD182" i="6"/>
  <c r="BC182" i="6"/>
  <c r="BB182" i="6"/>
  <c r="BA182" i="6"/>
  <c r="AZ182" i="6"/>
  <c r="AY182" i="6"/>
  <c r="AX182" i="6"/>
  <c r="AW182" i="6"/>
  <c r="BG181" i="6"/>
  <c r="BF181" i="6"/>
  <c r="BE181" i="6"/>
  <c r="BD181" i="6"/>
  <c r="BC181" i="6"/>
  <c r="BB181" i="6"/>
  <c r="BA181" i="6"/>
  <c r="AZ181" i="6"/>
  <c r="AY181" i="6"/>
  <c r="AX181" i="6"/>
  <c r="AW181" i="6"/>
  <c r="BG180" i="6"/>
  <c r="BF180" i="6"/>
  <c r="BE180" i="6"/>
  <c r="BD180" i="6"/>
  <c r="BC180" i="6"/>
  <c r="BB180" i="6"/>
  <c r="BA180" i="6"/>
  <c r="AZ180" i="6"/>
  <c r="AY180" i="6"/>
  <c r="AX180" i="6"/>
  <c r="AW180" i="6"/>
  <c r="BG179" i="6"/>
  <c r="BF179" i="6"/>
  <c r="BE179" i="6"/>
  <c r="BD179" i="6"/>
  <c r="BC179" i="6"/>
  <c r="BB179" i="6"/>
  <c r="BA179" i="6"/>
  <c r="AZ179" i="6"/>
  <c r="AY179" i="6"/>
  <c r="AX179" i="6"/>
  <c r="AW179" i="6"/>
  <c r="BG178" i="6"/>
  <c r="BF178" i="6"/>
  <c r="BE178" i="6"/>
  <c r="BD178" i="6"/>
  <c r="BC178" i="6"/>
  <c r="BB178" i="6"/>
  <c r="BA178" i="6"/>
  <c r="AZ178" i="6"/>
  <c r="AY178" i="6"/>
  <c r="AX178" i="6"/>
  <c r="AW178" i="6"/>
  <c r="BG177" i="6"/>
  <c r="BF177" i="6"/>
  <c r="BE177" i="6"/>
  <c r="BD177" i="6"/>
  <c r="BC177" i="6"/>
  <c r="BB177" i="6"/>
  <c r="BA177" i="6"/>
  <c r="AZ177" i="6"/>
  <c r="AY177" i="6"/>
  <c r="AX177" i="6"/>
  <c r="AW177" i="6"/>
  <c r="BG176" i="6"/>
  <c r="BF176" i="6"/>
  <c r="BE176" i="6"/>
  <c r="BD176" i="6"/>
  <c r="BC176" i="6"/>
  <c r="BB176" i="6"/>
  <c r="BA176" i="6"/>
  <c r="AZ176" i="6"/>
  <c r="AY176" i="6"/>
  <c r="AX176" i="6"/>
  <c r="AW176" i="6"/>
  <c r="BG175" i="6"/>
  <c r="BF175" i="6"/>
  <c r="BE175" i="6"/>
  <c r="BD175" i="6"/>
  <c r="BC175" i="6"/>
  <c r="BB175" i="6"/>
  <c r="BA175" i="6"/>
  <c r="AZ175" i="6"/>
  <c r="AY175" i="6"/>
  <c r="AX175" i="6"/>
  <c r="AW175" i="6"/>
  <c r="BG174" i="6"/>
  <c r="BF174" i="6"/>
  <c r="BE174" i="6"/>
  <c r="BD174" i="6"/>
  <c r="BC174" i="6"/>
  <c r="BB174" i="6"/>
  <c r="BA174" i="6"/>
  <c r="AZ174" i="6"/>
  <c r="AY174" i="6"/>
  <c r="AX174" i="6"/>
  <c r="AW174" i="6"/>
  <c r="BG173" i="6"/>
  <c r="BF173" i="6"/>
  <c r="BE173" i="6"/>
  <c r="BD173" i="6"/>
  <c r="BC173" i="6"/>
  <c r="BB173" i="6"/>
  <c r="BA173" i="6"/>
  <c r="AZ173" i="6"/>
  <c r="AY173" i="6"/>
  <c r="AX173" i="6"/>
  <c r="AW173" i="6"/>
  <c r="BG172" i="6"/>
  <c r="BF172" i="6"/>
  <c r="BE172" i="6"/>
  <c r="BD172" i="6"/>
  <c r="BC172" i="6"/>
  <c r="BB172" i="6"/>
  <c r="BA172" i="6"/>
  <c r="AZ172" i="6"/>
  <c r="AY172" i="6"/>
  <c r="AX172" i="6"/>
  <c r="AW172" i="6"/>
  <c r="BG171" i="6"/>
  <c r="BF171" i="6"/>
  <c r="BE171" i="6"/>
  <c r="BD171" i="6"/>
  <c r="BC171" i="6"/>
  <c r="BB171" i="6"/>
  <c r="BA171" i="6"/>
  <c r="AZ171" i="6"/>
  <c r="AY171" i="6"/>
  <c r="AX171" i="6"/>
  <c r="AW171" i="6"/>
  <c r="BG170" i="6"/>
  <c r="BF170" i="6"/>
  <c r="BE170" i="6"/>
  <c r="BD170" i="6"/>
  <c r="BC170" i="6"/>
  <c r="BB170" i="6"/>
  <c r="BA170" i="6"/>
  <c r="AZ170" i="6"/>
  <c r="AY170" i="6"/>
  <c r="AX170" i="6"/>
  <c r="AW170" i="6"/>
  <c r="BG169" i="6"/>
  <c r="BF169" i="6"/>
  <c r="BE169" i="6"/>
  <c r="BD169" i="6"/>
  <c r="BC169" i="6"/>
  <c r="BB169" i="6"/>
  <c r="BA169" i="6"/>
  <c r="AZ169" i="6"/>
  <c r="AY169" i="6"/>
  <c r="AX169" i="6"/>
  <c r="AW169" i="6"/>
  <c r="BG168" i="6"/>
  <c r="BF168" i="6"/>
  <c r="BE168" i="6"/>
  <c r="BD168" i="6"/>
  <c r="BC168" i="6"/>
  <c r="BB168" i="6"/>
  <c r="BA168" i="6"/>
  <c r="AZ168" i="6"/>
  <c r="AY168" i="6"/>
  <c r="AX168" i="6"/>
  <c r="AW168" i="6"/>
  <c r="BG167" i="6"/>
  <c r="BF167" i="6"/>
  <c r="BE167" i="6"/>
  <c r="BD167" i="6"/>
  <c r="BC167" i="6"/>
  <c r="BB167" i="6"/>
  <c r="BA167" i="6"/>
  <c r="AZ167" i="6"/>
  <c r="AY167" i="6"/>
  <c r="AX167" i="6"/>
  <c r="AW167" i="6"/>
  <c r="BG166" i="6"/>
  <c r="BF166" i="6"/>
  <c r="BE166" i="6"/>
  <c r="BD166" i="6"/>
  <c r="BC166" i="6"/>
  <c r="BB166" i="6"/>
  <c r="BA166" i="6"/>
  <c r="AZ166" i="6"/>
  <c r="AY166" i="6"/>
  <c r="AX166" i="6"/>
  <c r="AW166" i="6"/>
  <c r="BG165" i="6"/>
  <c r="BF165" i="6"/>
  <c r="BE165" i="6"/>
  <c r="BD165" i="6"/>
  <c r="BC165" i="6"/>
  <c r="BB165" i="6"/>
  <c r="BA165" i="6"/>
  <c r="AZ165" i="6"/>
  <c r="AY165" i="6"/>
  <c r="AX165" i="6"/>
  <c r="AW165" i="6"/>
  <c r="BG164" i="6"/>
  <c r="BF164" i="6"/>
  <c r="BE164" i="6"/>
  <c r="BD164" i="6"/>
  <c r="BC164" i="6"/>
  <c r="BB164" i="6"/>
  <c r="BA164" i="6"/>
  <c r="AZ164" i="6"/>
  <c r="AY164" i="6"/>
  <c r="AX164" i="6"/>
  <c r="AW164" i="6"/>
  <c r="BG163" i="6"/>
  <c r="BF163" i="6"/>
  <c r="BE163" i="6"/>
  <c r="BD163" i="6"/>
  <c r="BC163" i="6"/>
  <c r="BB163" i="6"/>
  <c r="BA163" i="6"/>
  <c r="AZ163" i="6"/>
  <c r="AY163" i="6"/>
  <c r="AX163" i="6"/>
  <c r="AW163" i="6"/>
  <c r="BG162" i="6"/>
  <c r="BF162" i="6"/>
  <c r="BE162" i="6"/>
  <c r="BD162" i="6"/>
  <c r="BC162" i="6"/>
  <c r="BB162" i="6"/>
  <c r="BA162" i="6"/>
  <c r="AZ162" i="6"/>
  <c r="AY162" i="6"/>
  <c r="AX162" i="6"/>
  <c r="AW162" i="6"/>
  <c r="BG161" i="6"/>
  <c r="BF161" i="6"/>
  <c r="BE161" i="6"/>
  <c r="BD161" i="6"/>
  <c r="BC161" i="6"/>
  <c r="BB161" i="6"/>
  <c r="BA161" i="6"/>
  <c r="AZ161" i="6"/>
  <c r="AY161" i="6"/>
  <c r="AX161" i="6"/>
  <c r="AW161" i="6"/>
  <c r="BG160" i="6"/>
  <c r="BF160" i="6"/>
  <c r="BE160" i="6"/>
  <c r="BD160" i="6"/>
  <c r="BC160" i="6"/>
  <c r="BB160" i="6"/>
  <c r="BA160" i="6"/>
  <c r="AZ160" i="6"/>
  <c r="AY160" i="6"/>
  <c r="AX160" i="6"/>
  <c r="AW160" i="6"/>
  <c r="BG159" i="6"/>
  <c r="BF159" i="6"/>
  <c r="BE159" i="6"/>
  <c r="BD159" i="6"/>
  <c r="BC159" i="6"/>
  <c r="BB159" i="6"/>
  <c r="BA159" i="6"/>
  <c r="AZ159" i="6"/>
  <c r="AY159" i="6"/>
  <c r="AX159" i="6"/>
  <c r="AW159" i="6"/>
  <c r="BG158" i="6"/>
  <c r="BF158" i="6"/>
  <c r="BE158" i="6"/>
  <c r="BD158" i="6"/>
  <c r="BC158" i="6"/>
  <c r="BB158" i="6"/>
  <c r="BA158" i="6"/>
  <c r="AZ158" i="6"/>
  <c r="AY158" i="6"/>
  <c r="AX158" i="6"/>
  <c r="AW158" i="6"/>
  <c r="BG157" i="6"/>
  <c r="BF157" i="6"/>
  <c r="BE157" i="6"/>
  <c r="BD157" i="6"/>
  <c r="BC157" i="6"/>
  <c r="BB157" i="6"/>
  <c r="BA157" i="6"/>
  <c r="AZ157" i="6"/>
  <c r="AY157" i="6"/>
  <c r="AX157" i="6"/>
  <c r="AW157" i="6"/>
  <c r="BG156" i="6"/>
  <c r="BF156" i="6"/>
  <c r="BE156" i="6"/>
  <c r="BD156" i="6"/>
  <c r="BC156" i="6"/>
  <c r="BB156" i="6"/>
  <c r="BA156" i="6"/>
  <c r="AZ156" i="6"/>
  <c r="AY156" i="6"/>
  <c r="AX156" i="6"/>
  <c r="AW156" i="6"/>
  <c r="BG155" i="6"/>
  <c r="BF155" i="6"/>
  <c r="BE155" i="6"/>
  <c r="BD155" i="6"/>
  <c r="BC155" i="6"/>
  <c r="BB155" i="6"/>
  <c r="BA155" i="6"/>
  <c r="AZ155" i="6"/>
  <c r="AY155" i="6"/>
  <c r="AX155" i="6"/>
  <c r="AW155" i="6"/>
  <c r="BG154" i="6"/>
  <c r="BF154" i="6"/>
  <c r="BE154" i="6"/>
  <c r="BD154" i="6"/>
  <c r="BC154" i="6"/>
  <c r="BB154" i="6"/>
  <c r="BA154" i="6"/>
  <c r="AZ154" i="6"/>
  <c r="AY154" i="6"/>
  <c r="AX154" i="6"/>
  <c r="AW154" i="6"/>
  <c r="BG153" i="6"/>
  <c r="BF153" i="6"/>
  <c r="BE153" i="6"/>
  <c r="BD153" i="6"/>
  <c r="BC153" i="6"/>
  <c r="BB153" i="6"/>
  <c r="BA153" i="6"/>
  <c r="AZ153" i="6"/>
  <c r="AY153" i="6"/>
  <c r="AX153" i="6"/>
  <c r="AW153" i="6"/>
  <c r="BG152" i="6"/>
  <c r="BF152" i="6"/>
  <c r="BE152" i="6"/>
  <c r="BD152" i="6"/>
  <c r="BC152" i="6"/>
  <c r="BB152" i="6"/>
  <c r="BA152" i="6"/>
  <c r="AZ152" i="6"/>
  <c r="AY152" i="6"/>
  <c r="AX152" i="6"/>
  <c r="AW152" i="6"/>
  <c r="BG151" i="6"/>
  <c r="BF151" i="6"/>
  <c r="BE151" i="6"/>
  <c r="BD151" i="6"/>
  <c r="BC151" i="6"/>
  <c r="BB151" i="6"/>
  <c r="BA151" i="6"/>
  <c r="AZ151" i="6"/>
  <c r="AY151" i="6"/>
  <c r="AX151" i="6"/>
  <c r="AW151" i="6"/>
  <c r="BG150" i="6"/>
  <c r="BF150" i="6"/>
  <c r="BE150" i="6"/>
  <c r="BD150" i="6"/>
  <c r="BC150" i="6"/>
  <c r="BB150" i="6"/>
  <c r="BA150" i="6"/>
  <c r="AZ150" i="6"/>
  <c r="AY150" i="6"/>
  <c r="AX150" i="6"/>
  <c r="AW150" i="6"/>
  <c r="BG149" i="6"/>
  <c r="BF149" i="6"/>
  <c r="BE149" i="6"/>
  <c r="BD149" i="6"/>
  <c r="BC149" i="6"/>
  <c r="BB149" i="6"/>
  <c r="BA149" i="6"/>
  <c r="AZ149" i="6"/>
  <c r="AY149" i="6"/>
  <c r="AX149" i="6"/>
  <c r="AW149" i="6"/>
  <c r="BG148" i="6"/>
  <c r="BF148" i="6"/>
  <c r="BE148" i="6"/>
  <c r="BD148" i="6"/>
  <c r="BC148" i="6"/>
  <c r="BB148" i="6"/>
  <c r="BA148" i="6"/>
  <c r="AZ148" i="6"/>
  <c r="AY148" i="6"/>
  <c r="AX148" i="6"/>
  <c r="AW148" i="6"/>
  <c r="BG147" i="6"/>
  <c r="BF147" i="6"/>
  <c r="BE147" i="6"/>
  <c r="BD147" i="6"/>
  <c r="BC147" i="6"/>
  <c r="BB147" i="6"/>
  <c r="BA147" i="6"/>
  <c r="AZ147" i="6"/>
  <c r="AY147" i="6"/>
  <c r="AX147" i="6"/>
  <c r="AW147" i="6"/>
  <c r="BG146" i="6"/>
  <c r="BF146" i="6"/>
  <c r="BE146" i="6"/>
  <c r="BD146" i="6"/>
  <c r="BC146" i="6"/>
  <c r="BB146" i="6"/>
  <c r="BA146" i="6"/>
  <c r="AZ146" i="6"/>
  <c r="AY146" i="6"/>
  <c r="AX146" i="6"/>
  <c r="AW146" i="6"/>
  <c r="BG145" i="6"/>
  <c r="BF145" i="6"/>
  <c r="BE145" i="6"/>
  <c r="BD145" i="6"/>
  <c r="BC145" i="6"/>
  <c r="BB145" i="6"/>
  <c r="BA145" i="6"/>
  <c r="AZ145" i="6"/>
  <c r="AY145" i="6"/>
  <c r="AX145" i="6"/>
  <c r="AW145" i="6"/>
  <c r="BG144" i="6"/>
  <c r="BF144" i="6"/>
  <c r="BE144" i="6"/>
  <c r="BD144" i="6"/>
  <c r="BC144" i="6"/>
  <c r="BB144" i="6"/>
  <c r="BA144" i="6"/>
  <c r="AZ144" i="6"/>
  <c r="AY144" i="6"/>
  <c r="AX144" i="6"/>
  <c r="AW144" i="6"/>
  <c r="BG143" i="6"/>
  <c r="BF143" i="6"/>
  <c r="BE143" i="6"/>
  <c r="BD143" i="6"/>
  <c r="BC143" i="6"/>
  <c r="BB143" i="6"/>
  <c r="BA143" i="6"/>
  <c r="AZ143" i="6"/>
  <c r="AY143" i="6"/>
  <c r="AX143" i="6"/>
  <c r="AW143" i="6"/>
  <c r="BG142" i="6"/>
  <c r="BF142" i="6"/>
  <c r="BE142" i="6"/>
  <c r="BD142" i="6"/>
  <c r="BC142" i="6"/>
  <c r="BB142" i="6"/>
  <c r="BA142" i="6"/>
  <c r="AZ142" i="6"/>
  <c r="AY142" i="6"/>
  <c r="AX142" i="6"/>
  <c r="AW142" i="6"/>
  <c r="BG141" i="6"/>
  <c r="BF141" i="6"/>
  <c r="BE141" i="6"/>
  <c r="BD141" i="6"/>
  <c r="BC141" i="6"/>
  <c r="BB141" i="6"/>
  <c r="BA141" i="6"/>
  <c r="AZ141" i="6"/>
  <c r="AY141" i="6"/>
  <c r="AX141" i="6"/>
  <c r="AW141" i="6"/>
  <c r="BG140" i="6"/>
  <c r="BF140" i="6"/>
  <c r="BE140" i="6"/>
  <c r="BD140" i="6"/>
  <c r="BC140" i="6"/>
  <c r="BB140" i="6"/>
  <c r="BA140" i="6"/>
  <c r="AZ140" i="6"/>
  <c r="AY140" i="6"/>
  <c r="AX140" i="6"/>
  <c r="AW140" i="6"/>
  <c r="BG139" i="6"/>
  <c r="BF139" i="6"/>
  <c r="BE139" i="6"/>
  <c r="BD139" i="6"/>
  <c r="BC139" i="6"/>
  <c r="BB139" i="6"/>
  <c r="BA139" i="6"/>
  <c r="AZ139" i="6"/>
  <c r="AY139" i="6"/>
  <c r="AX139" i="6"/>
  <c r="AW139" i="6"/>
  <c r="BG138" i="6"/>
  <c r="BF138" i="6"/>
  <c r="BE138" i="6"/>
  <c r="BD138" i="6"/>
  <c r="BC138" i="6"/>
  <c r="BB138" i="6"/>
  <c r="BA138" i="6"/>
  <c r="AZ138" i="6"/>
  <c r="AY138" i="6"/>
  <c r="AX138" i="6"/>
  <c r="AW138" i="6"/>
  <c r="BG137" i="6"/>
  <c r="BF137" i="6"/>
  <c r="BE137" i="6"/>
  <c r="BD137" i="6"/>
  <c r="BC137" i="6"/>
  <c r="BB137" i="6"/>
  <c r="BA137" i="6"/>
  <c r="AZ137" i="6"/>
  <c r="AY137" i="6"/>
  <c r="AX137" i="6"/>
  <c r="AW137" i="6"/>
  <c r="BG136" i="6"/>
  <c r="BF136" i="6"/>
  <c r="BE136" i="6"/>
  <c r="BD136" i="6"/>
  <c r="BC136" i="6"/>
  <c r="BB136" i="6"/>
  <c r="BA136" i="6"/>
  <c r="AZ136" i="6"/>
  <c r="AY136" i="6"/>
  <c r="AX136" i="6"/>
  <c r="AW136" i="6"/>
  <c r="BG135" i="6"/>
  <c r="BF135" i="6"/>
  <c r="BE135" i="6"/>
  <c r="BD135" i="6"/>
  <c r="BC135" i="6"/>
  <c r="BB135" i="6"/>
  <c r="BA135" i="6"/>
  <c r="AZ135" i="6"/>
  <c r="AY135" i="6"/>
  <c r="AX135" i="6"/>
  <c r="AW135" i="6"/>
  <c r="BG134" i="6"/>
  <c r="BF134" i="6"/>
  <c r="BE134" i="6"/>
  <c r="BD134" i="6"/>
  <c r="BC134" i="6"/>
  <c r="BB134" i="6"/>
  <c r="BA134" i="6"/>
  <c r="AZ134" i="6"/>
  <c r="AY134" i="6"/>
  <c r="AX134" i="6"/>
  <c r="AW134" i="6"/>
  <c r="BG133" i="6"/>
  <c r="BF133" i="6"/>
  <c r="BE133" i="6"/>
  <c r="BD133" i="6"/>
  <c r="BC133" i="6"/>
  <c r="BB133" i="6"/>
  <c r="BA133" i="6"/>
  <c r="AZ133" i="6"/>
  <c r="AY133" i="6"/>
  <c r="AX133" i="6"/>
  <c r="AW133" i="6"/>
  <c r="BG132" i="6"/>
  <c r="BF132" i="6"/>
  <c r="BE132" i="6"/>
  <c r="BD132" i="6"/>
  <c r="BC132" i="6"/>
  <c r="BB132" i="6"/>
  <c r="BA132" i="6"/>
  <c r="AZ132" i="6"/>
  <c r="AY132" i="6"/>
  <c r="AX132" i="6"/>
  <c r="AW132" i="6"/>
  <c r="BG131" i="6"/>
  <c r="BF131" i="6"/>
  <c r="BE131" i="6"/>
  <c r="BD131" i="6"/>
  <c r="BC131" i="6"/>
  <c r="BB131" i="6"/>
  <c r="BA131" i="6"/>
  <c r="AZ131" i="6"/>
  <c r="AY131" i="6"/>
  <c r="AX131" i="6"/>
  <c r="AW131" i="6"/>
  <c r="BG130" i="6"/>
  <c r="BF130" i="6"/>
  <c r="BE130" i="6"/>
  <c r="BD130" i="6"/>
  <c r="BC130" i="6"/>
  <c r="BB130" i="6"/>
  <c r="BA130" i="6"/>
  <c r="AZ130" i="6"/>
  <c r="AY130" i="6"/>
  <c r="AX130" i="6"/>
  <c r="AW130" i="6"/>
  <c r="BG129" i="6"/>
  <c r="BF129" i="6"/>
  <c r="BE129" i="6"/>
  <c r="BD129" i="6"/>
  <c r="BC129" i="6"/>
  <c r="BB129" i="6"/>
  <c r="BA129" i="6"/>
  <c r="AZ129" i="6"/>
  <c r="AY129" i="6"/>
  <c r="AX129" i="6"/>
  <c r="AW129" i="6"/>
  <c r="BG128" i="6"/>
  <c r="BF128" i="6"/>
  <c r="BE128" i="6"/>
  <c r="BD128" i="6"/>
  <c r="BC128" i="6"/>
  <c r="BB128" i="6"/>
  <c r="BA128" i="6"/>
  <c r="AZ128" i="6"/>
  <c r="AY128" i="6"/>
  <c r="AX128" i="6"/>
  <c r="AW128" i="6"/>
  <c r="BG127" i="6"/>
  <c r="BF127" i="6"/>
  <c r="BE127" i="6"/>
  <c r="BD127" i="6"/>
  <c r="BC127" i="6"/>
  <c r="BB127" i="6"/>
  <c r="BA127" i="6"/>
  <c r="AZ127" i="6"/>
  <c r="AY127" i="6"/>
  <c r="AX127" i="6"/>
  <c r="AW127" i="6"/>
  <c r="BG126" i="6"/>
  <c r="BF126" i="6"/>
  <c r="BE126" i="6"/>
  <c r="BD126" i="6"/>
  <c r="BC126" i="6"/>
  <c r="BB126" i="6"/>
  <c r="BA126" i="6"/>
  <c r="AZ126" i="6"/>
  <c r="AY126" i="6"/>
  <c r="AX126" i="6"/>
  <c r="AW126" i="6"/>
  <c r="BG125" i="6"/>
  <c r="BF125" i="6"/>
  <c r="BE125" i="6"/>
  <c r="BD125" i="6"/>
  <c r="BC125" i="6"/>
  <c r="BB125" i="6"/>
  <c r="BA125" i="6"/>
  <c r="AZ125" i="6"/>
  <c r="AY125" i="6"/>
  <c r="AX125" i="6"/>
  <c r="AW125" i="6"/>
  <c r="BG124" i="6"/>
  <c r="BF124" i="6"/>
  <c r="BE124" i="6"/>
  <c r="BD124" i="6"/>
  <c r="BC124" i="6"/>
  <c r="BB124" i="6"/>
  <c r="BA124" i="6"/>
  <c r="AZ124" i="6"/>
  <c r="AY124" i="6"/>
  <c r="AX124" i="6"/>
  <c r="AW124" i="6"/>
  <c r="BG123" i="6"/>
  <c r="BF123" i="6"/>
  <c r="BE123" i="6"/>
  <c r="BD123" i="6"/>
  <c r="BC123" i="6"/>
  <c r="BB123" i="6"/>
  <c r="BA123" i="6"/>
  <c r="AZ123" i="6"/>
  <c r="AY123" i="6"/>
  <c r="AX123" i="6"/>
  <c r="AW123" i="6"/>
  <c r="BG122" i="6"/>
  <c r="BF122" i="6"/>
  <c r="BE122" i="6"/>
  <c r="BD122" i="6"/>
  <c r="BC122" i="6"/>
  <c r="BB122" i="6"/>
  <c r="BA122" i="6"/>
  <c r="AZ122" i="6"/>
  <c r="AY122" i="6"/>
  <c r="AX122" i="6"/>
  <c r="AW122" i="6"/>
  <c r="BG121" i="6"/>
  <c r="BF121" i="6"/>
  <c r="BE121" i="6"/>
  <c r="BD121" i="6"/>
  <c r="BC121" i="6"/>
  <c r="BB121" i="6"/>
  <c r="BA121" i="6"/>
  <c r="AZ121" i="6"/>
  <c r="AY121" i="6"/>
  <c r="AX121" i="6"/>
  <c r="AW121" i="6"/>
  <c r="BG120" i="6"/>
  <c r="BF120" i="6"/>
  <c r="BE120" i="6"/>
  <c r="BD120" i="6"/>
  <c r="BC120" i="6"/>
  <c r="BB120" i="6"/>
  <c r="BA120" i="6"/>
  <c r="AZ120" i="6"/>
  <c r="AY120" i="6"/>
  <c r="AX120" i="6"/>
  <c r="AW120" i="6"/>
  <c r="BG119" i="6"/>
  <c r="BF119" i="6"/>
  <c r="BE119" i="6"/>
  <c r="BD119" i="6"/>
  <c r="BC119" i="6"/>
  <c r="BB119" i="6"/>
  <c r="BA119" i="6"/>
  <c r="AZ119" i="6"/>
  <c r="AY119" i="6"/>
  <c r="AX119" i="6"/>
  <c r="AW119" i="6"/>
  <c r="BG118" i="6"/>
  <c r="BF118" i="6"/>
  <c r="BE118" i="6"/>
  <c r="BD118" i="6"/>
  <c r="BC118" i="6"/>
  <c r="BB118" i="6"/>
  <c r="BA118" i="6"/>
  <c r="AZ118" i="6"/>
  <c r="AY118" i="6"/>
  <c r="AX118" i="6"/>
  <c r="AW118" i="6"/>
  <c r="BG117" i="6"/>
  <c r="BF117" i="6"/>
  <c r="BE117" i="6"/>
  <c r="BD117" i="6"/>
  <c r="BC117" i="6"/>
  <c r="BB117" i="6"/>
  <c r="BA117" i="6"/>
  <c r="AZ117" i="6"/>
  <c r="AY117" i="6"/>
  <c r="AX117" i="6"/>
  <c r="AW117" i="6"/>
  <c r="BG116" i="6"/>
  <c r="BF116" i="6"/>
  <c r="BE116" i="6"/>
  <c r="BD116" i="6"/>
  <c r="BC116" i="6"/>
  <c r="BB116" i="6"/>
  <c r="BA116" i="6"/>
  <c r="AZ116" i="6"/>
  <c r="AY116" i="6"/>
  <c r="AX116" i="6"/>
  <c r="AW116" i="6"/>
  <c r="BG115" i="6"/>
  <c r="BF115" i="6"/>
  <c r="BE115" i="6"/>
  <c r="BD115" i="6"/>
  <c r="BC115" i="6"/>
  <c r="BB115" i="6"/>
  <c r="BA115" i="6"/>
  <c r="AZ115" i="6"/>
  <c r="AY115" i="6"/>
  <c r="AX115" i="6"/>
  <c r="AW115" i="6"/>
  <c r="BG114" i="6"/>
  <c r="BF114" i="6"/>
  <c r="BE114" i="6"/>
  <c r="BD114" i="6"/>
  <c r="BC114" i="6"/>
  <c r="BB114" i="6"/>
  <c r="BA114" i="6"/>
  <c r="AZ114" i="6"/>
  <c r="AY114" i="6"/>
  <c r="AX114" i="6"/>
  <c r="AW114" i="6"/>
  <c r="BG113" i="6"/>
  <c r="BF113" i="6"/>
  <c r="BE113" i="6"/>
  <c r="BD113" i="6"/>
  <c r="BC113" i="6"/>
  <c r="BB113" i="6"/>
  <c r="BA113" i="6"/>
  <c r="AZ113" i="6"/>
  <c r="AY113" i="6"/>
  <c r="AX113" i="6"/>
  <c r="AW113" i="6"/>
  <c r="BG112" i="6"/>
  <c r="BF112" i="6"/>
  <c r="BE112" i="6"/>
  <c r="BD112" i="6"/>
  <c r="BC112" i="6"/>
  <c r="BB112" i="6"/>
  <c r="BA112" i="6"/>
  <c r="AZ112" i="6"/>
  <c r="AY112" i="6"/>
  <c r="AX112" i="6"/>
  <c r="AW112" i="6"/>
  <c r="BG111" i="6"/>
  <c r="BF111" i="6"/>
  <c r="BE111" i="6"/>
  <c r="BD111" i="6"/>
  <c r="BC111" i="6"/>
  <c r="BB111" i="6"/>
  <c r="BA111" i="6"/>
  <c r="AZ111" i="6"/>
  <c r="AY111" i="6"/>
  <c r="AX111" i="6"/>
  <c r="AW111" i="6"/>
  <c r="BG110" i="6"/>
  <c r="BF110" i="6"/>
  <c r="BE110" i="6"/>
  <c r="BD110" i="6"/>
  <c r="BC110" i="6"/>
  <c r="BB110" i="6"/>
  <c r="BA110" i="6"/>
  <c r="AZ110" i="6"/>
  <c r="AY110" i="6"/>
  <c r="AX110" i="6"/>
  <c r="AW110" i="6"/>
  <c r="BG109" i="6"/>
  <c r="BF109" i="6"/>
  <c r="BE109" i="6"/>
  <c r="BD109" i="6"/>
  <c r="BC109" i="6"/>
  <c r="BB109" i="6"/>
  <c r="BA109" i="6"/>
  <c r="AZ109" i="6"/>
  <c r="AY109" i="6"/>
  <c r="AX109" i="6"/>
  <c r="AW109" i="6"/>
  <c r="BG108" i="6"/>
  <c r="BF108" i="6"/>
  <c r="BE108" i="6"/>
  <c r="BD108" i="6"/>
  <c r="BC108" i="6"/>
  <c r="BB108" i="6"/>
  <c r="BA108" i="6"/>
  <c r="AZ108" i="6"/>
  <c r="AY108" i="6"/>
  <c r="AX108" i="6"/>
  <c r="AW108" i="6"/>
  <c r="BG107" i="6"/>
  <c r="BF107" i="6"/>
  <c r="BE107" i="6"/>
  <c r="BD107" i="6"/>
  <c r="BC107" i="6"/>
  <c r="BB107" i="6"/>
  <c r="BA107" i="6"/>
  <c r="AZ107" i="6"/>
  <c r="AY107" i="6"/>
  <c r="AX107" i="6"/>
  <c r="AW107" i="6"/>
  <c r="BG106" i="6"/>
  <c r="BF106" i="6"/>
  <c r="BE106" i="6"/>
  <c r="BD106" i="6"/>
  <c r="BC106" i="6"/>
  <c r="BB106" i="6"/>
  <c r="BA106" i="6"/>
  <c r="AZ106" i="6"/>
  <c r="AY106" i="6"/>
  <c r="AX106" i="6"/>
  <c r="AW106" i="6"/>
  <c r="BG105" i="6"/>
  <c r="BF105" i="6"/>
  <c r="BE105" i="6"/>
  <c r="BD105" i="6"/>
  <c r="BC105" i="6"/>
  <c r="BB105" i="6"/>
  <c r="BA105" i="6"/>
  <c r="AZ105" i="6"/>
  <c r="AY105" i="6"/>
  <c r="AX105" i="6"/>
  <c r="AW105" i="6"/>
  <c r="BG104" i="6"/>
  <c r="BF104" i="6"/>
  <c r="BE104" i="6"/>
  <c r="BD104" i="6"/>
  <c r="BC104" i="6"/>
  <c r="BB104" i="6"/>
  <c r="BA104" i="6"/>
  <c r="AZ104" i="6"/>
  <c r="AY104" i="6"/>
  <c r="AX104" i="6"/>
  <c r="AW104" i="6"/>
  <c r="BG103" i="6"/>
  <c r="BF103" i="6"/>
  <c r="BE103" i="6"/>
  <c r="BD103" i="6"/>
  <c r="BC103" i="6"/>
  <c r="BB103" i="6"/>
  <c r="BA103" i="6"/>
  <c r="AZ103" i="6"/>
  <c r="AY103" i="6"/>
  <c r="AX103" i="6"/>
  <c r="AW103" i="6"/>
  <c r="BG102" i="6"/>
  <c r="BF102" i="6"/>
  <c r="BE102" i="6"/>
  <c r="BD102" i="6"/>
  <c r="BC102" i="6"/>
  <c r="BB102" i="6"/>
  <c r="BA102" i="6"/>
  <c r="AZ102" i="6"/>
  <c r="AY102" i="6"/>
  <c r="AX102" i="6"/>
  <c r="AW102" i="6"/>
  <c r="BG101" i="6"/>
  <c r="BF101" i="6"/>
  <c r="BE101" i="6"/>
  <c r="BD101" i="6"/>
  <c r="BC101" i="6"/>
  <c r="BB101" i="6"/>
  <c r="BA101" i="6"/>
  <c r="AZ101" i="6"/>
  <c r="AY101" i="6"/>
  <c r="AX101" i="6"/>
  <c r="AW101" i="6"/>
  <c r="BG100" i="6"/>
  <c r="BF100" i="6"/>
  <c r="BE100" i="6"/>
  <c r="BD100" i="6"/>
  <c r="BC100" i="6"/>
  <c r="BB100" i="6"/>
  <c r="BA100" i="6"/>
  <c r="AZ100" i="6"/>
  <c r="AY100" i="6"/>
  <c r="AX100" i="6"/>
  <c r="AW100" i="6"/>
  <c r="BG99" i="6"/>
  <c r="BF99" i="6"/>
  <c r="BE99" i="6"/>
  <c r="BD99" i="6"/>
  <c r="BC99" i="6"/>
  <c r="BB99" i="6"/>
  <c r="BA99" i="6"/>
  <c r="AZ99" i="6"/>
  <c r="AY99" i="6"/>
  <c r="AX99" i="6"/>
  <c r="AW99" i="6"/>
  <c r="BG98" i="6"/>
  <c r="BF98" i="6"/>
  <c r="BE98" i="6"/>
  <c r="BD98" i="6"/>
  <c r="BC98" i="6"/>
  <c r="BB98" i="6"/>
  <c r="BA98" i="6"/>
  <c r="AZ98" i="6"/>
  <c r="AY98" i="6"/>
  <c r="AX98" i="6"/>
  <c r="AW98" i="6"/>
  <c r="BG97" i="6"/>
  <c r="BF97" i="6"/>
  <c r="BE97" i="6"/>
  <c r="BD97" i="6"/>
  <c r="BC97" i="6"/>
  <c r="BB97" i="6"/>
  <c r="BA97" i="6"/>
  <c r="AZ97" i="6"/>
  <c r="AY97" i="6"/>
  <c r="AX97" i="6"/>
  <c r="AW97" i="6"/>
  <c r="BG96" i="6"/>
  <c r="BF96" i="6"/>
  <c r="BE96" i="6"/>
  <c r="BD96" i="6"/>
  <c r="BC96" i="6"/>
  <c r="BB96" i="6"/>
  <c r="BA96" i="6"/>
  <c r="AZ96" i="6"/>
  <c r="AY96" i="6"/>
  <c r="AX96" i="6"/>
  <c r="AW96" i="6"/>
  <c r="BG95" i="6"/>
  <c r="BF95" i="6"/>
  <c r="BE95" i="6"/>
  <c r="BD95" i="6"/>
  <c r="BC95" i="6"/>
  <c r="BB95" i="6"/>
  <c r="BA95" i="6"/>
  <c r="AZ95" i="6"/>
  <c r="AY95" i="6"/>
  <c r="AX95" i="6"/>
  <c r="AW95" i="6"/>
  <c r="BG94" i="6"/>
  <c r="BF94" i="6"/>
  <c r="BE94" i="6"/>
  <c r="BD94" i="6"/>
  <c r="BC94" i="6"/>
  <c r="BB94" i="6"/>
  <c r="BA94" i="6"/>
  <c r="AZ94" i="6"/>
  <c r="AY94" i="6"/>
  <c r="AX94" i="6"/>
  <c r="AW94" i="6"/>
  <c r="BG93" i="6"/>
  <c r="BF93" i="6"/>
  <c r="BE93" i="6"/>
  <c r="BD93" i="6"/>
  <c r="BC93" i="6"/>
  <c r="BB93" i="6"/>
  <c r="BA93" i="6"/>
  <c r="AZ93" i="6"/>
  <c r="AY93" i="6"/>
  <c r="AX93" i="6"/>
  <c r="AW93" i="6"/>
  <c r="BG92" i="6"/>
  <c r="BF92" i="6"/>
  <c r="BE92" i="6"/>
  <c r="BD92" i="6"/>
  <c r="BC92" i="6"/>
  <c r="BB92" i="6"/>
  <c r="BA92" i="6"/>
  <c r="AZ92" i="6"/>
  <c r="AY92" i="6"/>
  <c r="AX92" i="6"/>
  <c r="AW92" i="6"/>
  <c r="BG91" i="6"/>
  <c r="BF91" i="6"/>
  <c r="BE91" i="6"/>
  <c r="BD91" i="6"/>
  <c r="BC91" i="6"/>
  <c r="BB91" i="6"/>
  <c r="BA91" i="6"/>
  <c r="AZ91" i="6"/>
  <c r="AY91" i="6"/>
  <c r="AX91" i="6"/>
  <c r="AW91" i="6"/>
  <c r="BG90" i="6"/>
  <c r="BF90" i="6"/>
  <c r="BE90" i="6"/>
  <c r="BD90" i="6"/>
  <c r="BC90" i="6"/>
  <c r="BB90" i="6"/>
  <c r="BA90" i="6"/>
  <c r="AZ90" i="6"/>
  <c r="AY90" i="6"/>
  <c r="AX90" i="6"/>
  <c r="AW90" i="6"/>
  <c r="BG89" i="6"/>
  <c r="BF89" i="6"/>
  <c r="BE89" i="6"/>
  <c r="BD89" i="6"/>
  <c r="BC89" i="6"/>
  <c r="BB89" i="6"/>
  <c r="BA89" i="6"/>
  <c r="AZ89" i="6"/>
  <c r="AY89" i="6"/>
  <c r="AX89" i="6"/>
  <c r="AW89" i="6"/>
  <c r="BG88" i="6"/>
  <c r="BF88" i="6"/>
  <c r="BE88" i="6"/>
  <c r="BD88" i="6"/>
  <c r="BC88" i="6"/>
  <c r="BB88" i="6"/>
  <c r="BA88" i="6"/>
  <c r="AZ88" i="6"/>
  <c r="AY88" i="6"/>
  <c r="AX88" i="6"/>
  <c r="AW88" i="6"/>
  <c r="BG87" i="6"/>
  <c r="BF87" i="6"/>
  <c r="BE87" i="6"/>
  <c r="BD87" i="6"/>
  <c r="BC87" i="6"/>
  <c r="BB87" i="6"/>
  <c r="BA87" i="6"/>
  <c r="AZ87" i="6"/>
  <c r="AY87" i="6"/>
  <c r="AX87" i="6"/>
  <c r="AW87" i="6"/>
  <c r="BG86" i="6"/>
  <c r="BF86" i="6"/>
  <c r="BE86" i="6"/>
  <c r="BD86" i="6"/>
  <c r="BC86" i="6"/>
  <c r="BB86" i="6"/>
  <c r="BA86" i="6"/>
  <c r="AZ86" i="6"/>
  <c r="AY86" i="6"/>
  <c r="AX86" i="6"/>
  <c r="AW86" i="6"/>
  <c r="BG85" i="6"/>
  <c r="BF85" i="6"/>
  <c r="BE85" i="6"/>
  <c r="BD85" i="6"/>
  <c r="BC85" i="6"/>
  <c r="BB85" i="6"/>
  <c r="BA85" i="6"/>
  <c r="AZ85" i="6"/>
  <c r="AY85" i="6"/>
  <c r="AX85" i="6"/>
  <c r="AW85" i="6"/>
  <c r="BG84" i="6"/>
  <c r="BF84" i="6"/>
  <c r="BE84" i="6"/>
  <c r="BD84" i="6"/>
  <c r="BC84" i="6"/>
  <c r="BB84" i="6"/>
  <c r="BA84" i="6"/>
  <c r="AZ84" i="6"/>
  <c r="AY84" i="6"/>
  <c r="AX84" i="6"/>
  <c r="AW84" i="6"/>
  <c r="BG83" i="6"/>
  <c r="BF83" i="6"/>
  <c r="BE83" i="6"/>
  <c r="BD83" i="6"/>
  <c r="BC83" i="6"/>
  <c r="BB83" i="6"/>
  <c r="BA83" i="6"/>
  <c r="AZ83" i="6"/>
  <c r="AY83" i="6"/>
  <c r="AX83" i="6"/>
  <c r="AW83" i="6"/>
  <c r="BG82" i="6"/>
  <c r="BF82" i="6"/>
  <c r="BE82" i="6"/>
  <c r="BD82" i="6"/>
  <c r="BC82" i="6"/>
  <c r="BB82" i="6"/>
  <c r="BA82" i="6"/>
  <c r="AZ82" i="6"/>
  <c r="AY82" i="6"/>
  <c r="AX82" i="6"/>
  <c r="AW82" i="6"/>
  <c r="BG81" i="6"/>
  <c r="BF81" i="6"/>
  <c r="BE81" i="6"/>
  <c r="BD81" i="6"/>
  <c r="BC81" i="6"/>
  <c r="BB81" i="6"/>
  <c r="BA81" i="6"/>
  <c r="AZ81" i="6"/>
  <c r="AY81" i="6"/>
  <c r="AX81" i="6"/>
  <c r="AW81" i="6"/>
  <c r="BG80" i="6"/>
  <c r="BF80" i="6"/>
  <c r="BE80" i="6"/>
  <c r="BD80" i="6"/>
  <c r="BC80" i="6"/>
  <c r="BB80" i="6"/>
  <c r="BA80" i="6"/>
  <c r="AZ80" i="6"/>
  <c r="AY80" i="6"/>
  <c r="AX80" i="6"/>
  <c r="AW80" i="6"/>
  <c r="BG79" i="6"/>
  <c r="BF79" i="6"/>
  <c r="BE79" i="6"/>
  <c r="BD79" i="6"/>
  <c r="BC79" i="6"/>
  <c r="BB79" i="6"/>
  <c r="BA79" i="6"/>
  <c r="AZ79" i="6"/>
  <c r="AY79" i="6"/>
  <c r="AX79" i="6"/>
  <c r="AW79" i="6"/>
  <c r="BG78" i="6"/>
  <c r="BF78" i="6"/>
  <c r="BE78" i="6"/>
  <c r="BD78" i="6"/>
  <c r="BC78" i="6"/>
  <c r="BB78" i="6"/>
  <c r="BA78" i="6"/>
  <c r="AZ78" i="6"/>
  <c r="AY78" i="6"/>
  <c r="AX78" i="6"/>
  <c r="AW78" i="6"/>
  <c r="BG77" i="6"/>
  <c r="BF77" i="6"/>
  <c r="BE77" i="6"/>
  <c r="BD77" i="6"/>
  <c r="BC77" i="6"/>
  <c r="BB77" i="6"/>
  <c r="BA77" i="6"/>
  <c r="AZ77" i="6"/>
  <c r="AY77" i="6"/>
  <c r="AX77" i="6"/>
  <c r="AW77" i="6"/>
  <c r="BG76" i="6"/>
  <c r="BF76" i="6"/>
  <c r="BE76" i="6"/>
  <c r="BD76" i="6"/>
  <c r="BC76" i="6"/>
  <c r="BB76" i="6"/>
  <c r="BA76" i="6"/>
  <c r="AZ76" i="6"/>
  <c r="AY76" i="6"/>
  <c r="AX76" i="6"/>
  <c r="AW76" i="6"/>
  <c r="BG75" i="6"/>
  <c r="BF75" i="6"/>
  <c r="BE75" i="6"/>
  <c r="BD75" i="6"/>
  <c r="BC75" i="6"/>
  <c r="BB75" i="6"/>
  <c r="BA75" i="6"/>
  <c r="AZ75" i="6"/>
  <c r="AY75" i="6"/>
  <c r="AX75" i="6"/>
  <c r="AW75" i="6"/>
  <c r="BG74" i="6"/>
  <c r="BF74" i="6"/>
  <c r="BE74" i="6"/>
  <c r="BD74" i="6"/>
  <c r="BC74" i="6"/>
  <c r="BB74" i="6"/>
  <c r="BA74" i="6"/>
  <c r="AZ74" i="6"/>
  <c r="AY74" i="6"/>
  <c r="AX74" i="6"/>
  <c r="AW74" i="6"/>
  <c r="BG73" i="6"/>
  <c r="BF73" i="6"/>
  <c r="BE73" i="6"/>
  <c r="BD73" i="6"/>
  <c r="BC73" i="6"/>
  <c r="BB73" i="6"/>
  <c r="BA73" i="6"/>
  <c r="AZ73" i="6"/>
  <c r="AY73" i="6"/>
  <c r="AX73" i="6"/>
  <c r="AW73" i="6"/>
  <c r="BG72" i="6"/>
  <c r="BF72" i="6"/>
  <c r="BE72" i="6"/>
  <c r="BD72" i="6"/>
  <c r="BC72" i="6"/>
  <c r="BB72" i="6"/>
  <c r="BA72" i="6"/>
  <c r="AZ72" i="6"/>
  <c r="AY72" i="6"/>
  <c r="AX72" i="6"/>
  <c r="AW72" i="6"/>
  <c r="BG71" i="6"/>
  <c r="BF71" i="6"/>
  <c r="BE71" i="6"/>
  <c r="BD71" i="6"/>
  <c r="BC71" i="6"/>
  <c r="BB71" i="6"/>
  <c r="BA71" i="6"/>
  <c r="AZ71" i="6"/>
  <c r="AY71" i="6"/>
  <c r="AX71" i="6"/>
  <c r="AW71" i="6"/>
  <c r="BG70" i="6"/>
  <c r="BF70" i="6"/>
  <c r="BE70" i="6"/>
  <c r="BD70" i="6"/>
  <c r="BC70" i="6"/>
  <c r="BB70" i="6"/>
  <c r="BA70" i="6"/>
  <c r="AZ70" i="6"/>
  <c r="AY70" i="6"/>
  <c r="AX70" i="6"/>
  <c r="AW70" i="6"/>
  <c r="BG69" i="6"/>
  <c r="BF69" i="6"/>
  <c r="BE69" i="6"/>
  <c r="BD69" i="6"/>
  <c r="BC69" i="6"/>
  <c r="BB69" i="6"/>
  <c r="BA69" i="6"/>
  <c r="AZ69" i="6"/>
  <c r="AY69" i="6"/>
  <c r="AX69" i="6"/>
  <c r="AW69" i="6"/>
  <c r="BG68" i="6"/>
  <c r="BF68" i="6"/>
  <c r="BE68" i="6"/>
  <c r="BD68" i="6"/>
  <c r="BC68" i="6"/>
  <c r="BB68" i="6"/>
  <c r="BA68" i="6"/>
  <c r="AZ68" i="6"/>
  <c r="AY68" i="6"/>
  <c r="AX68" i="6"/>
  <c r="AW68" i="6"/>
  <c r="BG67" i="6"/>
  <c r="BF67" i="6"/>
  <c r="BE67" i="6"/>
  <c r="BD67" i="6"/>
  <c r="BC67" i="6"/>
  <c r="BB67" i="6"/>
  <c r="BA67" i="6"/>
  <c r="AZ67" i="6"/>
  <c r="AY67" i="6"/>
  <c r="AX67" i="6"/>
  <c r="AW67" i="6"/>
  <c r="BG66" i="6"/>
  <c r="BF66" i="6"/>
  <c r="BE66" i="6"/>
  <c r="BD66" i="6"/>
  <c r="BC66" i="6"/>
  <c r="BB66" i="6"/>
  <c r="BA66" i="6"/>
  <c r="AZ66" i="6"/>
  <c r="AY66" i="6"/>
  <c r="AX66" i="6"/>
  <c r="AW66" i="6"/>
  <c r="BG65" i="6"/>
  <c r="BF65" i="6"/>
  <c r="BE65" i="6"/>
  <c r="BD65" i="6"/>
  <c r="BC65" i="6"/>
  <c r="BB65" i="6"/>
  <c r="BA65" i="6"/>
  <c r="AZ65" i="6"/>
  <c r="AY65" i="6"/>
  <c r="AX65" i="6"/>
  <c r="AW65" i="6"/>
  <c r="BG64" i="6"/>
  <c r="BF64" i="6"/>
  <c r="BE64" i="6"/>
  <c r="BD64" i="6"/>
  <c r="BC64" i="6"/>
  <c r="BB64" i="6"/>
  <c r="BA64" i="6"/>
  <c r="AZ64" i="6"/>
  <c r="AY64" i="6"/>
  <c r="AX64" i="6"/>
  <c r="AW64" i="6"/>
  <c r="BG63" i="6"/>
  <c r="BF63" i="6"/>
  <c r="BE63" i="6"/>
  <c r="BD63" i="6"/>
  <c r="BC63" i="6"/>
  <c r="BB63" i="6"/>
  <c r="BA63" i="6"/>
  <c r="AZ63" i="6"/>
  <c r="AY63" i="6"/>
  <c r="AX63" i="6"/>
  <c r="AW63" i="6"/>
  <c r="BG62" i="6"/>
  <c r="BF62" i="6"/>
  <c r="BE62" i="6"/>
  <c r="BD62" i="6"/>
  <c r="BC62" i="6"/>
  <c r="BB62" i="6"/>
  <c r="BA62" i="6"/>
  <c r="AZ62" i="6"/>
  <c r="AY62" i="6"/>
  <c r="AX62" i="6"/>
  <c r="AW62" i="6"/>
  <c r="BG61" i="6"/>
  <c r="BF61" i="6"/>
  <c r="BE61" i="6"/>
  <c r="BD61" i="6"/>
  <c r="BC61" i="6"/>
  <c r="BB61" i="6"/>
  <c r="BA61" i="6"/>
  <c r="AZ61" i="6"/>
  <c r="AY61" i="6"/>
  <c r="AX61" i="6"/>
  <c r="AW61" i="6"/>
  <c r="BG60" i="6"/>
  <c r="BF60" i="6"/>
  <c r="BE60" i="6"/>
  <c r="BD60" i="6"/>
  <c r="BC60" i="6"/>
  <c r="BB60" i="6"/>
  <c r="BA60" i="6"/>
  <c r="AZ60" i="6"/>
  <c r="AY60" i="6"/>
  <c r="AX60" i="6"/>
  <c r="AW60" i="6"/>
  <c r="BG59" i="6"/>
  <c r="BF59" i="6"/>
  <c r="BE59" i="6"/>
  <c r="BD59" i="6"/>
  <c r="BC59" i="6"/>
  <c r="BB59" i="6"/>
  <c r="BA59" i="6"/>
  <c r="AZ59" i="6"/>
  <c r="AY59" i="6"/>
  <c r="AX59" i="6"/>
  <c r="AW59" i="6"/>
  <c r="BG58" i="6"/>
  <c r="BF58" i="6"/>
  <c r="BE58" i="6"/>
  <c r="BD58" i="6"/>
  <c r="BC58" i="6"/>
  <c r="BB58" i="6"/>
  <c r="BA58" i="6"/>
  <c r="AZ58" i="6"/>
  <c r="AY58" i="6"/>
  <c r="AX58" i="6"/>
  <c r="AW58" i="6"/>
  <c r="BG57" i="6"/>
  <c r="BF57" i="6"/>
  <c r="BE57" i="6"/>
  <c r="BD57" i="6"/>
  <c r="BC57" i="6"/>
  <c r="BB57" i="6"/>
  <c r="BA57" i="6"/>
  <c r="AZ57" i="6"/>
  <c r="AY57" i="6"/>
  <c r="AX57" i="6"/>
  <c r="AW57" i="6"/>
  <c r="BG56" i="6"/>
  <c r="BF56" i="6"/>
  <c r="BE56" i="6"/>
  <c r="BD56" i="6"/>
  <c r="BC56" i="6"/>
  <c r="BB56" i="6"/>
  <c r="BA56" i="6"/>
  <c r="AZ56" i="6"/>
  <c r="AY56" i="6"/>
  <c r="AX56" i="6"/>
  <c r="AW56" i="6"/>
  <c r="BG55" i="6"/>
  <c r="BF55" i="6"/>
  <c r="BE55" i="6"/>
  <c r="BD55" i="6"/>
  <c r="BC55" i="6"/>
  <c r="BB55" i="6"/>
  <c r="BA55" i="6"/>
  <c r="AZ55" i="6"/>
  <c r="AY55" i="6"/>
  <c r="AX55" i="6"/>
  <c r="AW55" i="6"/>
  <c r="BG54" i="6"/>
  <c r="BF54" i="6"/>
  <c r="BE54" i="6"/>
  <c r="BD54" i="6"/>
  <c r="BC54" i="6"/>
  <c r="BB54" i="6"/>
  <c r="BA54" i="6"/>
  <c r="AZ54" i="6"/>
  <c r="AY54" i="6"/>
  <c r="AX54" i="6"/>
  <c r="AW54" i="6"/>
  <c r="BG53" i="6"/>
  <c r="BF53" i="6"/>
  <c r="BE53" i="6"/>
  <c r="BD53" i="6"/>
  <c r="BC53" i="6"/>
  <c r="BB53" i="6"/>
  <c r="BA53" i="6"/>
  <c r="AZ53" i="6"/>
  <c r="AY53" i="6"/>
  <c r="AX53" i="6"/>
  <c r="AW53" i="6"/>
  <c r="BG52" i="6"/>
  <c r="BF52" i="6"/>
  <c r="BE52" i="6"/>
  <c r="BD52" i="6"/>
  <c r="BC52" i="6"/>
  <c r="BB52" i="6"/>
  <c r="BA52" i="6"/>
  <c r="AZ52" i="6"/>
  <c r="AY52" i="6"/>
  <c r="AX52" i="6"/>
  <c r="AW52" i="6"/>
  <c r="BG51" i="6"/>
  <c r="BF51" i="6"/>
  <c r="BE51" i="6"/>
  <c r="BD51" i="6"/>
  <c r="BC51" i="6"/>
  <c r="BB51" i="6"/>
  <c r="BA51" i="6"/>
  <c r="AZ51" i="6"/>
  <c r="AY51" i="6"/>
  <c r="AX51" i="6"/>
  <c r="AW51" i="6"/>
  <c r="BG50" i="6"/>
  <c r="BF50" i="6"/>
  <c r="BE50" i="6"/>
  <c r="BD50" i="6"/>
  <c r="BC50" i="6"/>
  <c r="BB50" i="6"/>
  <c r="BA50" i="6"/>
  <c r="AZ50" i="6"/>
  <c r="AY50" i="6"/>
  <c r="AX50" i="6"/>
  <c r="AW50" i="6"/>
  <c r="BG49" i="6"/>
  <c r="BF49" i="6"/>
  <c r="BE49" i="6"/>
  <c r="BD49" i="6"/>
  <c r="BC49" i="6"/>
  <c r="BB49" i="6"/>
  <c r="BA49" i="6"/>
  <c r="AZ49" i="6"/>
  <c r="AY49" i="6"/>
  <c r="AX49" i="6"/>
  <c r="AW49" i="6"/>
  <c r="BG48" i="6"/>
  <c r="BF48" i="6"/>
  <c r="BE48" i="6"/>
  <c r="BD48" i="6"/>
  <c r="BC48" i="6"/>
  <c r="BB48" i="6"/>
  <c r="BA48" i="6"/>
  <c r="AZ48" i="6"/>
  <c r="AY48" i="6"/>
  <c r="AX48" i="6"/>
  <c r="AW48" i="6"/>
  <c r="BG47" i="6"/>
  <c r="BF47" i="6"/>
  <c r="BE47" i="6"/>
  <c r="BD47" i="6"/>
  <c r="BC47" i="6"/>
  <c r="BB47" i="6"/>
  <c r="BA47" i="6"/>
  <c r="AZ47" i="6"/>
  <c r="AY47" i="6"/>
  <c r="AX47" i="6"/>
  <c r="AW47" i="6"/>
  <c r="BG46" i="6"/>
  <c r="BF46" i="6"/>
  <c r="BE46" i="6"/>
  <c r="BD46" i="6"/>
  <c r="BC46" i="6"/>
  <c r="BB46" i="6"/>
  <c r="BA46" i="6"/>
  <c r="AZ46" i="6"/>
  <c r="AY46" i="6"/>
  <c r="AX46" i="6"/>
  <c r="AW46" i="6"/>
  <c r="BG45" i="6"/>
  <c r="BF45" i="6"/>
  <c r="BE45" i="6"/>
  <c r="BD45" i="6"/>
  <c r="BC45" i="6"/>
  <c r="BB45" i="6"/>
  <c r="BA45" i="6"/>
  <c r="AZ45" i="6"/>
  <c r="AY45" i="6"/>
  <c r="AX45" i="6"/>
  <c r="AW45" i="6"/>
  <c r="BG44" i="6"/>
  <c r="BF44" i="6"/>
  <c r="BE44" i="6"/>
  <c r="BD44" i="6"/>
  <c r="BC44" i="6"/>
  <c r="BB44" i="6"/>
  <c r="BA44" i="6"/>
  <c r="AZ44" i="6"/>
  <c r="AY44" i="6"/>
  <c r="AX44" i="6"/>
  <c r="AW44" i="6"/>
  <c r="BG43" i="6"/>
  <c r="BF43" i="6"/>
  <c r="BE43" i="6"/>
  <c r="BD43" i="6"/>
  <c r="BC43" i="6"/>
  <c r="BB43" i="6"/>
  <c r="BA43" i="6"/>
  <c r="AZ43" i="6"/>
  <c r="AY43" i="6"/>
  <c r="AX43" i="6"/>
  <c r="AW43" i="6"/>
  <c r="BG42" i="6"/>
  <c r="BF42" i="6"/>
  <c r="BE42" i="6"/>
  <c r="BD42" i="6"/>
  <c r="BC42" i="6"/>
  <c r="BB42" i="6"/>
  <c r="BA42" i="6"/>
  <c r="AZ42" i="6"/>
  <c r="AY42" i="6"/>
  <c r="AX42" i="6"/>
  <c r="AW42" i="6"/>
  <c r="BG41" i="6"/>
  <c r="BF41" i="6"/>
  <c r="BE41" i="6"/>
  <c r="BD41" i="6"/>
  <c r="BC41" i="6"/>
  <c r="BB41" i="6"/>
  <c r="BA41" i="6"/>
  <c r="AZ41" i="6"/>
  <c r="AY41" i="6"/>
  <c r="AX41" i="6"/>
  <c r="AW41" i="6"/>
  <c r="BG40" i="6"/>
  <c r="BF40" i="6"/>
  <c r="BE40" i="6"/>
  <c r="BD40" i="6"/>
  <c r="BC40" i="6"/>
  <c r="BB40" i="6"/>
  <c r="BA40" i="6"/>
  <c r="AZ40" i="6"/>
  <c r="AY40" i="6"/>
  <c r="AX40" i="6"/>
  <c r="AW40" i="6"/>
  <c r="BG39" i="6"/>
  <c r="BF39" i="6"/>
  <c r="BE39" i="6"/>
  <c r="BD39" i="6"/>
  <c r="BC39" i="6"/>
  <c r="BB39" i="6"/>
  <c r="BA39" i="6"/>
  <c r="AZ39" i="6"/>
  <c r="AY39" i="6"/>
  <c r="AX39" i="6"/>
  <c r="AW39" i="6"/>
  <c r="BG38" i="6"/>
  <c r="BF38" i="6"/>
  <c r="BE38" i="6"/>
  <c r="BD38" i="6"/>
  <c r="BC38" i="6"/>
  <c r="BB38" i="6"/>
  <c r="BA38" i="6"/>
  <c r="AZ38" i="6"/>
  <c r="AY38" i="6"/>
  <c r="AX38" i="6"/>
  <c r="AW38" i="6"/>
  <c r="BG37" i="6"/>
  <c r="BF37" i="6"/>
  <c r="BE37" i="6"/>
  <c r="BD37" i="6"/>
  <c r="BC37" i="6"/>
  <c r="BB37" i="6"/>
  <c r="BA37" i="6"/>
  <c r="AZ37" i="6"/>
  <c r="AY37" i="6"/>
  <c r="AX37" i="6"/>
  <c r="AW37" i="6"/>
  <c r="BG36" i="6"/>
  <c r="BF36" i="6"/>
  <c r="BE36" i="6"/>
  <c r="BD36" i="6"/>
  <c r="BC36" i="6"/>
  <c r="BB36" i="6"/>
  <c r="BA36" i="6"/>
  <c r="AZ36" i="6"/>
  <c r="AY36" i="6"/>
  <c r="AX36" i="6"/>
  <c r="AW36" i="6"/>
  <c r="BG35" i="6"/>
  <c r="BF35" i="6"/>
  <c r="BE35" i="6"/>
  <c r="BD35" i="6"/>
  <c r="BC35" i="6"/>
  <c r="BB35" i="6"/>
  <c r="BA35" i="6"/>
  <c r="AZ35" i="6"/>
  <c r="AY35" i="6"/>
  <c r="AX35" i="6"/>
  <c r="AW35" i="6"/>
  <c r="BG34" i="6"/>
  <c r="BF34" i="6"/>
  <c r="BE34" i="6"/>
  <c r="BD34" i="6"/>
  <c r="BC34" i="6"/>
  <c r="BB34" i="6"/>
  <c r="BA34" i="6"/>
  <c r="AZ34" i="6"/>
  <c r="AY34" i="6"/>
  <c r="AX34" i="6"/>
  <c r="AW34" i="6"/>
  <c r="BG33" i="6"/>
  <c r="BF33" i="6"/>
  <c r="BE33" i="6"/>
  <c r="BD33" i="6"/>
  <c r="BC33" i="6"/>
  <c r="BB33" i="6"/>
  <c r="BA33" i="6"/>
  <c r="AZ33" i="6"/>
  <c r="AY33" i="6"/>
  <c r="AX33" i="6"/>
  <c r="AW33" i="6"/>
  <c r="BG32" i="6"/>
  <c r="BF32" i="6"/>
  <c r="BE32" i="6"/>
  <c r="BD32" i="6"/>
  <c r="BC32" i="6"/>
  <c r="BB32" i="6"/>
  <c r="BA32" i="6"/>
  <c r="AZ32" i="6"/>
  <c r="AY32" i="6"/>
  <c r="AX32" i="6"/>
  <c r="AW32" i="6"/>
  <c r="BG31" i="6"/>
  <c r="BF31" i="6"/>
  <c r="BE31" i="6"/>
  <c r="BD31" i="6"/>
  <c r="BC31" i="6"/>
  <c r="BB31" i="6"/>
  <c r="BA31" i="6"/>
  <c r="AZ31" i="6"/>
  <c r="AY31" i="6"/>
  <c r="AX31" i="6"/>
  <c r="AW31" i="6"/>
  <c r="BG30" i="6"/>
  <c r="BF30" i="6"/>
  <c r="BE30" i="6"/>
  <c r="BD30" i="6"/>
  <c r="BC30" i="6"/>
  <c r="BB30" i="6"/>
  <c r="BA30" i="6"/>
  <c r="AZ30" i="6"/>
  <c r="AY30" i="6"/>
  <c r="AX30" i="6"/>
  <c r="AW30" i="6"/>
  <c r="BG29" i="6"/>
  <c r="BF29" i="6"/>
  <c r="BE29" i="6"/>
  <c r="BD29" i="6"/>
  <c r="BC29" i="6"/>
  <c r="BB29" i="6"/>
  <c r="BA29" i="6"/>
  <c r="AZ29" i="6"/>
  <c r="AY29" i="6"/>
  <c r="AX29" i="6"/>
  <c r="AW29" i="6"/>
  <c r="BG28" i="6"/>
  <c r="BF28" i="6"/>
  <c r="BE28" i="6"/>
  <c r="BD28" i="6"/>
  <c r="BC28" i="6"/>
  <c r="BB28" i="6"/>
  <c r="BA28" i="6"/>
  <c r="AZ28" i="6"/>
  <c r="AY28" i="6"/>
  <c r="AX28" i="6"/>
  <c r="AW28" i="6"/>
  <c r="BG27" i="6"/>
  <c r="BF27" i="6"/>
  <c r="BE27" i="6"/>
  <c r="BD27" i="6"/>
  <c r="BC27" i="6"/>
  <c r="BB27" i="6"/>
  <c r="BA27" i="6"/>
  <c r="AZ27" i="6"/>
  <c r="AY27" i="6"/>
  <c r="AX27" i="6"/>
  <c r="AW27" i="6"/>
  <c r="BG26" i="6"/>
  <c r="BF26" i="6"/>
  <c r="BE26" i="6"/>
  <c r="BD26" i="6"/>
  <c r="BC26" i="6"/>
  <c r="BB26" i="6"/>
  <c r="BA26" i="6"/>
  <c r="AZ26" i="6"/>
  <c r="AY26" i="6"/>
  <c r="AX26" i="6"/>
  <c r="AW26" i="6"/>
  <c r="BG25" i="6"/>
  <c r="BF25" i="6"/>
  <c r="BE25" i="6"/>
  <c r="BD25" i="6"/>
  <c r="BC25" i="6"/>
  <c r="BB25" i="6"/>
  <c r="BA25" i="6"/>
  <c r="AZ25" i="6"/>
  <c r="AY25" i="6"/>
  <c r="AX25" i="6"/>
  <c r="AW25" i="6"/>
  <c r="BG24" i="6"/>
  <c r="BF24" i="6"/>
  <c r="BE24" i="6"/>
  <c r="BD24" i="6"/>
  <c r="BC24" i="6"/>
  <c r="BB24" i="6"/>
  <c r="BA24" i="6"/>
  <c r="AZ24" i="6"/>
  <c r="AY24" i="6"/>
  <c r="AX24" i="6"/>
  <c r="AW24" i="6"/>
  <c r="BG23" i="6"/>
  <c r="BF23" i="6"/>
  <c r="BE23" i="6"/>
  <c r="BD23" i="6"/>
  <c r="BC23" i="6"/>
  <c r="BB23" i="6"/>
  <c r="BA23" i="6"/>
  <c r="AZ23" i="6"/>
  <c r="AY23" i="6"/>
  <c r="AX23" i="6"/>
  <c r="AW23" i="6"/>
  <c r="BG22" i="6"/>
  <c r="BF22" i="6"/>
  <c r="BE22" i="6"/>
  <c r="BD22" i="6"/>
  <c r="BC22" i="6"/>
  <c r="BB22" i="6"/>
  <c r="BA22" i="6"/>
  <c r="AZ22" i="6"/>
  <c r="AY22" i="6"/>
  <c r="AX22" i="6"/>
  <c r="AW22" i="6"/>
  <c r="BG21" i="6"/>
  <c r="BF21" i="6"/>
  <c r="BE21" i="6"/>
  <c r="BD21" i="6"/>
  <c r="BC21" i="6"/>
  <c r="BB21" i="6"/>
  <c r="BA21" i="6"/>
  <c r="AZ21" i="6"/>
  <c r="AY21" i="6"/>
  <c r="AX21" i="6"/>
  <c r="AW21" i="6"/>
  <c r="BG20" i="6"/>
  <c r="BF20" i="6"/>
  <c r="BE20" i="6"/>
  <c r="BD20" i="6"/>
  <c r="BC20" i="6"/>
  <c r="BB20" i="6"/>
  <c r="BA20" i="6"/>
  <c r="AZ20" i="6"/>
  <c r="AY20" i="6"/>
  <c r="AX20" i="6"/>
  <c r="AW20" i="6"/>
  <c r="BG19" i="6"/>
  <c r="BF19" i="6"/>
  <c r="BE19" i="6"/>
  <c r="BD19" i="6"/>
  <c r="BC19" i="6"/>
  <c r="BB19" i="6"/>
  <c r="BA19" i="6"/>
  <c r="AZ19" i="6"/>
  <c r="AY19" i="6"/>
  <c r="AX19" i="6"/>
  <c r="AW19" i="6"/>
  <c r="BG18" i="6"/>
  <c r="BF18" i="6"/>
  <c r="BE18" i="6"/>
  <c r="BD18" i="6"/>
  <c r="BC18" i="6"/>
  <c r="BB18" i="6"/>
  <c r="BA18" i="6"/>
  <c r="AZ18" i="6"/>
  <c r="AY18" i="6"/>
  <c r="AX18" i="6"/>
  <c r="AW18" i="6"/>
  <c r="BG17" i="6"/>
  <c r="BF17" i="6"/>
  <c r="BE17" i="6"/>
  <c r="BD17" i="6"/>
  <c r="BC17" i="6"/>
  <c r="BB17" i="6"/>
  <c r="BA17" i="6"/>
  <c r="AZ17" i="6"/>
  <c r="AY17" i="6"/>
  <c r="AX17" i="6"/>
  <c r="AW17" i="6"/>
  <c r="BG16" i="6"/>
  <c r="BF16" i="6"/>
  <c r="BE16" i="6"/>
  <c r="BD16" i="6"/>
  <c r="BC16" i="6"/>
  <c r="BB16" i="6"/>
  <c r="BA16" i="6"/>
  <c r="AZ16" i="6"/>
  <c r="AY16" i="6"/>
  <c r="AX16" i="6"/>
  <c r="AW16" i="6"/>
  <c r="BG15" i="6"/>
  <c r="BF15" i="6"/>
  <c r="BE15" i="6"/>
  <c r="BD15" i="6"/>
  <c r="BC15" i="6"/>
  <c r="BB15" i="6"/>
  <c r="BA15" i="6"/>
  <c r="AZ15" i="6"/>
  <c r="AY15" i="6"/>
  <c r="AX15" i="6"/>
  <c r="AW15" i="6"/>
  <c r="BG14" i="6"/>
  <c r="BF14" i="6"/>
  <c r="BE14" i="6"/>
  <c r="BD14" i="6"/>
  <c r="BC14" i="6"/>
  <c r="BB14" i="6"/>
  <c r="BA14" i="6"/>
  <c r="AZ14" i="6"/>
  <c r="AY14" i="6"/>
  <c r="AX14" i="6"/>
  <c r="AW14" i="6"/>
  <c r="BG13" i="6"/>
  <c r="BF13" i="6"/>
  <c r="BE13" i="6"/>
  <c r="BD13" i="6"/>
  <c r="BC13" i="6"/>
  <c r="BB13" i="6"/>
  <c r="BA13" i="6"/>
  <c r="AZ13" i="6"/>
  <c r="AY13" i="6"/>
  <c r="AX13" i="6"/>
  <c r="AW13" i="6"/>
  <c r="BG12" i="6"/>
  <c r="BF12" i="6"/>
  <c r="BE12" i="6"/>
  <c r="BD12" i="6"/>
  <c r="BC12" i="6"/>
  <c r="BB12" i="6"/>
  <c r="BA12" i="6"/>
  <c r="AZ12" i="6"/>
  <c r="AY12" i="6"/>
  <c r="AX12" i="6"/>
  <c r="AW12" i="6"/>
  <c r="BG11" i="6"/>
  <c r="BF11" i="6"/>
  <c r="BE11" i="6"/>
  <c r="BD11" i="6"/>
  <c r="BC11" i="6"/>
  <c r="BB11" i="6"/>
  <c r="BA11" i="6"/>
  <c r="AZ11" i="6"/>
  <c r="AY11" i="6"/>
  <c r="AX11" i="6"/>
  <c r="AW11" i="6"/>
  <c r="BG10" i="6"/>
  <c r="BF10" i="6"/>
  <c r="BE10" i="6"/>
  <c r="BD10" i="6"/>
  <c r="BC10" i="6"/>
  <c r="BB10" i="6"/>
  <c r="BA10" i="6"/>
  <c r="AZ10" i="6"/>
  <c r="AY10" i="6"/>
  <c r="AX10" i="6"/>
  <c r="AW10" i="6"/>
  <c r="BG9" i="6"/>
  <c r="BF9" i="6"/>
  <c r="BE9" i="6"/>
  <c r="BD9" i="6"/>
  <c r="BC9" i="6"/>
  <c r="BB9" i="6"/>
  <c r="BA9" i="6"/>
  <c r="AZ9" i="6"/>
  <c r="AY9" i="6"/>
  <c r="AX9" i="6"/>
  <c r="AW9" i="6"/>
  <c r="BG8" i="6"/>
  <c r="BF8" i="6"/>
  <c r="BE8" i="6"/>
  <c r="BD8" i="6"/>
  <c r="BC8" i="6"/>
  <c r="BB8" i="6"/>
  <c r="BA8" i="6"/>
  <c r="AZ8" i="6"/>
  <c r="AY8" i="6"/>
  <c r="AX8" i="6"/>
  <c r="AW8" i="6"/>
  <c r="BG7" i="6"/>
  <c r="BF7" i="6"/>
  <c r="BE7" i="6"/>
  <c r="BD7" i="6"/>
  <c r="BC7" i="6"/>
  <c r="BB7" i="6"/>
  <c r="BA7" i="6"/>
  <c r="AZ7" i="6"/>
  <c r="AY7" i="6"/>
  <c r="AX7" i="6"/>
  <c r="AW7" i="6"/>
  <c r="BG6" i="6"/>
  <c r="BF6" i="6"/>
  <c r="BE6" i="6"/>
  <c r="BD6" i="6"/>
  <c r="BC6" i="6"/>
  <c r="BB6" i="6"/>
  <c r="BA6" i="6"/>
  <c r="AZ6" i="6"/>
  <c r="AY6" i="6"/>
  <c r="AX6" i="6"/>
  <c r="AW6" i="6"/>
  <c r="BG5" i="6"/>
  <c r="BF5" i="6"/>
  <c r="BE5" i="6"/>
  <c r="BD5" i="6"/>
  <c r="BC5" i="6"/>
  <c r="BB5" i="6"/>
  <c r="BA5" i="6"/>
  <c r="AZ5" i="6"/>
  <c r="AY5" i="6"/>
  <c r="AX5" i="6"/>
  <c r="AW5" i="6"/>
  <c r="BG4" i="6"/>
  <c r="BF4" i="6"/>
  <c r="BE4" i="6"/>
  <c r="BD4" i="6"/>
  <c r="BC4" i="6"/>
  <c r="BB4" i="6"/>
  <c r="BA4" i="6"/>
  <c r="AZ4" i="6"/>
  <c r="AY4" i="6"/>
  <c r="AX4" i="6"/>
  <c r="AW4" i="6"/>
  <c r="BG3" i="6"/>
  <c r="BF3" i="6"/>
  <c r="BE3" i="6"/>
  <c r="BD3" i="6"/>
  <c r="BC3" i="6"/>
  <c r="BB3" i="6"/>
  <c r="BA3" i="6"/>
  <c r="AZ3" i="6"/>
  <c r="AY3" i="6"/>
  <c r="AX3" i="6"/>
  <c r="AW3" i="6"/>
  <c r="BG2" i="6"/>
  <c r="BF2" i="6"/>
  <c r="BE2" i="6"/>
  <c r="BD2" i="6"/>
  <c r="BC2" i="6"/>
  <c r="BB2" i="6"/>
  <c r="BA2" i="6"/>
  <c r="AZ2" i="6"/>
  <c r="AY2" i="6"/>
  <c r="AX2" i="6"/>
  <c r="AW2" i="6"/>
  <c r="AU481" i="4"/>
  <c r="AT481" i="4"/>
  <c r="AS481" i="4"/>
  <c r="AR481" i="4"/>
  <c r="AQ481" i="4"/>
  <c r="AP481" i="4"/>
  <c r="AO481" i="4"/>
  <c r="AN481" i="4"/>
  <c r="AM481" i="4"/>
  <c r="AL481" i="4"/>
  <c r="AK481" i="4"/>
  <c r="AU480" i="4"/>
  <c r="AT480" i="4"/>
  <c r="AS480" i="4"/>
  <c r="AR480" i="4"/>
  <c r="AQ480" i="4"/>
  <c r="AP480" i="4"/>
  <c r="AO480" i="4"/>
  <c r="AN480" i="4"/>
  <c r="AM480" i="4"/>
  <c r="AL480" i="4"/>
  <c r="AK480" i="4"/>
  <c r="AU479" i="4"/>
  <c r="AT479" i="4"/>
  <c r="AS479" i="4"/>
  <c r="AR479" i="4"/>
  <c r="AQ479" i="4"/>
  <c r="AP479" i="4"/>
  <c r="AO479" i="4"/>
  <c r="AN479" i="4"/>
  <c r="AM479" i="4"/>
  <c r="AL479" i="4"/>
  <c r="AK479" i="4"/>
  <c r="AU478" i="4"/>
  <c r="AT478" i="4"/>
  <c r="AS478" i="4"/>
  <c r="AR478" i="4"/>
  <c r="AQ478" i="4"/>
  <c r="AP478" i="4"/>
  <c r="AO478" i="4"/>
  <c r="AN478" i="4"/>
  <c r="AM478" i="4"/>
  <c r="AL478" i="4"/>
  <c r="AK478" i="4"/>
  <c r="AU477" i="4"/>
  <c r="AT477" i="4"/>
  <c r="AS477" i="4"/>
  <c r="AR477" i="4"/>
  <c r="AQ477" i="4"/>
  <c r="AP477" i="4"/>
  <c r="AO477" i="4"/>
  <c r="AN477" i="4"/>
  <c r="AM477" i="4"/>
  <c r="AL477" i="4"/>
  <c r="AK477" i="4"/>
  <c r="AU476" i="4"/>
  <c r="AT476" i="4"/>
  <c r="AS476" i="4"/>
  <c r="AR476" i="4"/>
  <c r="AQ476" i="4"/>
  <c r="AP476" i="4"/>
  <c r="AO476" i="4"/>
  <c r="AN476" i="4"/>
  <c r="AM476" i="4"/>
  <c r="AL476" i="4"/>
  <c r="AK476" i="4"/>
  <c r="AU475" i="4"/>
  <c r="AT475" i="4"/>
  <c r="AS475" i="4"/>
  <c r="AR475" i="4"/>
  <c r="AQ475" i="4"/>
  <c r="AP475" i="4"/>
  <c r="AO475" i="4"/>
  <c r="AN475" i="4"/>
  <c r="AM475" i="4"/>
  <c r="AL475" i="4"/>
  <c r="AK475" i="4"/>
  <c r="AU474" i="4"/>
  <c r="AT474" i="4"/>
  <c r="AS474" i="4"/>
  <c r="AR474" i="4"/>
  <c r="AQ474" i="4"/>
  <c r="AP474" i="4"/>
  <c r="AO474" i="4"/>
  <c r="AN474" i="4"/>
  <c r="AM474" i="4"/>
  <c r="AL474" i="4"/>
  <c r="AK474" i="4"/>
  <c r="AU473" i="4"/>
  <c r="AT473" i="4"/>
  <c r="AS473" i="4"/>
  <c r="AR473" i="4"/>
  <c r="AQ473" i="4"/>
  <c r="AP473" i="4"/>
  <c r="AO473" i="4"/>
  <c r="AN473" i="4"/>
  <c r="AM473" i="4"/>
  <c r="AL473" i="4"/>
  <c r="AK473" i="4"/>
  <c r="AU472" i="4"/>
  <c r="AT472" i="4"/>
  <c r="AS472" i="4"/>
  <c r="AR472" i="4"/>
  <c r="AQ472" i="4"/>
  <c r="AP472" i="4"/>
  <c r="AO472" i="4"/>
  <c r="AN472" i="4"/>
  <c r="AM472" i="4"/>
  <c r="AL472" i="4"/>
  <c r="AK472" i="4"/>
  <c r="AU471" i="4"/>
  <c r="AT471" i="4"/>
  <c r="AS471" i="4"/>
  <c r="AR471" i="4"/>
  <c r="AQ471" i="4"/>
  <c r="AP471" i="4"/>
  <c r="AO471" i="4"/>
  <c r="AN471" i="4"/>
  <c r="AM471" i="4"/>
  <c r="AL471" i="4"/>
  <c r="AK471" i="4"/>
  <c r="AU470" i="4"/>
  <c r="AT470" i="4"/>
  <c r="AS470" i="4"/>
  <c r="AR470" i="4"/>
  <c r="AQ470" i="4"/>
  <c r="AP470" i="4"/>
  <c r="AO470" i="4"/>
  <c r="AN470" i="4"/>
  <c r="AM470" i="4"/>
  <c r="AL470" i="4"/>
  <c r="AK470" i="4"/>
  <c r="AU469" i="4"/>
  <c r="AT469" i="4"/>
  <c r="AS469" i="4"/>
  <c r="AR469" i="4"/>
  <c r="AQ469" i="4"/>
  <c r="AP469" i="4"/>
  <c r="AO469" i="4"/>
  <c r="AN469" i="4"/>
  <c r="AM469" i="4"/>
  <c r="AL469" i="4"/>
  <c r="AK469" i="4"/>
  <c r="AU468" i="4"/>
  <c r="AT468" i="4"/>
  <c r="AS468" i="4"/>
  <c r="AR468" i="4"/>
  <c r="AQ468" i="4"/>
  <c r="AP468" i="4"/>
  <c r="AO468" i="4"/>
  <c r="AN468" i="4"/>
  <c r="AM468" i="4"/>
  <c r="AL468" i="4"/>
  <c r="AK468" i="4"/>
  <c r="AU467" i="4"/>
  <c r="AT467" i="4"/>
  <c r="AS467" i="4"/>
  <c r="AR467" i="4"/>
  <c r="AQ467" i="4"/>
  <c r="AP467" i="4"/>
  <c r="AO467" i="4"/>
  <c r="AN467" i="4"/>
  <c r="AM467" i="4"/>
  <c r="AL467" i="4"/>
  <c r="AK467" i="4"/>
  <c r="AU466" i="4"/>
  <c r="AT466" i="4"/>
  <c r="AS466" i="4"/>
  <c r="AR466" i="4"/>
  <c r="AQ466" i="4"/>
  <c r="AP466" i="4"/>
  <c r="AO466" i="4"/>
  <c r="AN466" i="4"/>
  <c r="AM466" i="4"/>
  <c r="AL466" i="4"/>
  <c r="AK466" i="4"/>
  <c r="AU465" i="4"/>
  <c r="AT465" i="4"/>
  <c r="AS465" i="4"/>
  <c r="AR465" i="4"/>
  <c r="AQ465" i="4"/>
  <c r="AP465" i="4"/>
  <c r="AO465" i="4"/>
  <c r="AN465" i="4"/>
  <c r="AM465" i="4"/>
  <c r="AL465" i="4"/>
  <c r="AK465" i="4"/>
  <c r="AU464" i="4"/>
  <c r="AT464" i="4"/>
  <c r="AS464" i="4"/>
  <c r="AR464" i="4"/>
  <c r="AQ464" i="4"/>
  <c r="AP464" i="4"/>
  <c r="AO464" i="4"/>
  <c r="AN464" i="4"/>
  <c r="AM464" i="4"/>
  <c r="AL464" i="4"/>
  <c r="AK464" i="4"/>
  <c r="AU463" i="4"/>
  <c r="AT463" i="4"/>
  <c r="AS463" i="4"/>
  <c r="AR463" i="4"/>
  <c r="AQ463" i="4"/>
  <c r="AP463" i="4"/>
  <c r="AO463" i="4"/>
  <c r="AN463" i="4"/>
  <c r="AM463" i="4"/>
  <c r="AL463" i="4"/>
  <c r="AK463" i="4"/>
  <c r="AU462" i="4"/>
  <c r="AT462" i="4"/>
  <c r="AS462" i="4"/>
  <c r="AR462" i="4"/>
  <c r="AQ462" i="4"/>
  <c r="AP462" i="4"/>
  <c r="AO462" i="4"/>
  <c r="AN462" i="4"/>
  <c r="AM462" i="4"/>
  <c r="AL462" i="4"/>
  <c r="AK462" i="4"/>
  <c r="AU461" i="4"/>
  <c r="AT461" i="4"/>
  <c r="AS461" i="4"/>
  <c r="AR461" i="4"/>
  <c r="AQ461" i="4"/>
  <c r="AP461" i="4"/>
  <c r="AO461" i="4"/>
  <c r="AN461" i="4"/>
  <c r="AM461" i="4"/>
  <c r="AL461" i="4"/>
  <c r="AK461" i="4"/>
  <c r="AU460" i="4"/>
  <c r="AT460" i="4"/>
  <c r="AS460" i="4"/>
  <c r="AR460" i="4"/>
  <c r="AQ460" i="4"/>
  <c r="AP460" i="4"/>
  <c r="AO460" i="4"/>
  <c r="AN460" i="4"/>
  <c r="AM460" i="4"/>
  <c r="AL460" i="4"/>
  <c r="AK460" i="4"/>
  <c r="AU459" i="4"/>
  <c r="AT459" i="4"/>
  <c r="AS459" i="4"/>
  <c r="AR459" i="4"/>
  <c r="AQ459" i="4"/>
  <c r="AP459" i="4"/>
  <c r="AO459" i="4"/>
  <c r="AN459" i="4"/>
  <c r="AM459" i="4"/>
  <c r="AL459" i="4"/>
  <c r="AK459" i="4"/>
  <c r="AU458" i="4"/>
  <c r="AT458" i="4"/>
  <c r="AS458" i="4"/>
  <c r="AR458" i="4"/>
  <c r="AQ458" i="4"/>
  <c r="AP458" i="4"/>
  <c r="AO458" i="4"/>
  <c r="AN458" i="4"/>
  <c r="AM458" i="4"/>
  <c r="AL458" i="4"/>
  <c r="AK458" i="4"/>
  <c r="AU457" i="4"/>
  <c r="AT457" i="4"/>
  <c r="AS457" i="4"/>
  <c r="AR457" i="4"/>
  <c r="AQ457" i="4"/>
  <c r="AP457" i="4"/>
  <c r="AO457" i="4"/>
  <c r="AN457" i="4"/>
  <c r="AM457" i="4"/>
  <c r="AL457" i="4"/>
  <c r="AK457" i="4"/>
  <c r="AU456" i="4"/>
  <c r="AT456" i="4"/>
  <c r="AS456" i="4"/>
  <c r="AR456" i="4"/>
  <c r="AQ456" i="4"/>
  <c r="AP456" i="4"/>
  <c r="AO456" i="4"/>
  <c r="AN456" i="4"/>
  <c r="AM456" i="4"/>
  <c r="AL456" i="4"/>
  <c r="AK456" i="4"/>
  <c r="AU455" i="4"/>
  <c r="AT455" i="4"/>
  <c r="AS455" i="4"/>
  <c r="AR455" i="4"/>
  <c r="AQ455" i="4"/>
  <c r="AP455" i="4"/>
  <c r="AO455" i="4"/>
  <c r="AN455" i="4"/>
  <c r="AM455" i="4"/>
  <c r="AL455" i="4"/>
  <c r="AK455" i="4"/>
  <c r="AU454" i="4"/>
  <c r="AT454" i="4"/>
  <c r="AS454" i="4"/>
  <c r="AR454" i="4"/>
  <c r="AQ454" i="4"/>
  <c r="AP454" i="4"/>
  <c r="AO454" i="4"/>
  <c r="AN454" i="4"/>
  <c r="AM454" i="4"/>
  <c r="AL454" i="4"/>
  <c r="AK454" i="4"/>
  <c r="AU453" i="4"/>
  <c r="AT453" i="4"/>
  <c r="AS453" i="4"/>
  <c r="AR453" i="4"/>
  <c r="AQ453" i="4"/>
  <c r="AP453" i="4"/>
  <c r="AO453" i="4"/>
  <c r="AN453" i="4"/>
  <c r="AM453" i="4"/>
  <c r="AL453" i="4"/>
  <c r="AK453" i="4"/>
  <c r="AU452" i="4"/>
  <c r="AT452" i="4"/>
  <c r="AS452" i="4"/>
  <c r="AR452" i="4"/>
  <c r="AQ452" i="4"/>
  <c r="AP452" i="4"/>
  <c r="AO452" i="4"/>
  <c r="AN452" i="4"/>
  <c r="AM452" i="4"/>
  <c r="AL452" i="4"/>
  <c r="AK452" i="4"/>
  <c r="AU451" i="4"/>
  <c r="AT451" i="4"/>
  <c r="AS451" i="4"/>
  <c r="AR451" i="4"/>
  <c r="AQ451" i="4"/>
  <c r="AP451" i="4"/>
  <c r="AO451" i="4"/>
  <c r="AN451" i="4"/>
  <c r="AM451" i="4"/>
  <c r="AL451" i="4"/>
  <c r="AK451" i="4"/>
  <c r="AU450" i="4"/>
  <c r="AT450" i="4"/>
  <c r="AS450" i="4"/>
  <c r="AR450" i="4"/>
  <c r="AQ450" i="4"/>
  <c r="AP450" i="4"/>
  <c r="AO450" i="4"/>
  <c r="AN450" i="4"/>
  <c r="AM450" i="4"/>
  <c r="AL450" i="4"/>
  <c r="AK450" i="4"/>
  <c r="AU449" i="4"/>
  <c r="AT449" i="4"/>
  <c r="AS449" i="4"/>
  <c r="AR449" i="4"/>
  <c r="AQ449" i="4"/>
  <c r="AP449" i="4"/>
  <c r="AO449" i="4"/>
  <c r="AN449" i="4"/>
  <c r="AM449" i="4"/>
  <c r="AL449" i="4"/>
  <c r="AK449" i="4"/>
  <c r="AU448" i="4"/>
  <c r="AT448" i="4"/>
  <c r="AS448" i="4"/>
  <c r="AR448" i="4"/>
  <c r="AQ448" i="4"/>
  <c r="AP448" i="4"/>
  <c r="AO448" i="4"/>
  <c r="AN448" i="4"/>
  <c r="AM448" i="4"/>
  <c r="AL448" i="4"/>
  <c r="AK448" i="4"/>
  <c r="AU447" i="4"/>
  <c r="AT447" i="4"/>
  <c r="AS447" i="4"/>
  <c r="AR447" i="4"/>
  <c r="AQ447" i="4"/>
  <c r="AP447" i="4"/>
  <c r="AO447" i="4"/>
  <c r="AN447" i="4"/>
  <c r="AM447" i="4"/>
  <c r="AL447" i="4"/>
  <c r="AK447" i="4"/>
  <c r="AU446" i="4"/>
  <c r="AT446" i="4"/>
  <c r="AS446" i="4"/>
  <c r="AR446" i="4"/>
  <c r="AQ446" i="4"/>
  <c r="AP446" i="4"/>
  <c r="AO446" i="4"/>
  <c r="AN446" i="4"/>
  <c r="AM446" i="4"/>
  <c r="AL446" i="4"/>
  <c r="AK446" i="4"/>
  <c r="AU445" i="4"/>
  <c r="AT445" i="4"/>
  <c r="AS445" i="4"/>
  <c r="AR445" i="4"/>
  <c r="AQ445" i="4"/>
  <c r="AP445" i="4"/>
  <c r="AO445" i="4"/>
  <c r="AN445" i="4"/>
  <c r="AM445" i="4"/>
  <c r="AL445" i="4"/>
  <c r="AK445" i="4"/>
  <c r="AU444" i="4"/>
  <c r="AT444" i="4"/>
  <c r="AS444" i="4"/>
  <c r="AR444" i="4"/>
  <c r="AQ444" i="4"/>
  <c r="AP444" i="4"/>
  <c r="AO444" i="4"/>
  <c r="AN444" i="4"/>
  <c r="AM444" i="4"/>
  <c r="AL444" i="4"/>
  <c r="AK444" i="4"/>
  <c r="AU443" i="4"/>
  <c r="AT443" i="4"/>
  <c r="AS443" i="4"/>
  <c r="AR443" i="4"/>
  <c r="AQ443" i="4"/>
  <c r="AP443" i="4"/>
  <c r="AO443" i="4"/>
  <c r="AN443" i="4"/>
  <c r="AM443" i="4"/>
  <c r="AL443" i="4"/>
  <c r="AK443" i="4"/>
  <c r="AU442" i="4"/>
  <c r="AT442" i="4"/>
  <c r="AS442" i="4"/>
  <c r="AR442" i="4"/>
  <c r="AQ442" i="4"/>
  <c r="AP442" i="4"/>
  <c r="AO442" i="4"/>
  <c r="AN442" i="4"/>
  <c r="AM442" i="4"/>
  <c r="AL442" i="4"/>
  <c r="AK442" i="4"/>
  <c r="AU441" i="4"/>
  <c r="AT441" i="4"/>
  <c r="AS441" i="4"/>
  <c r="AR441" i="4"/>
  <c r="AQ441" i="4"/>
  <c r="AP441" i="4"/>
  <c r="AO441" i="4"/>
  <c r="AN441" i="4"/>
  <c r="AM441" i="4"/>
  <c r="AL441" i="4"/>
  <c r="AK441" i="4"/>
  <c r="AU440" i="4"/>
  <c r="AT440" i="4"/>
  <c r="AS440" i="4"/>
  <c r="AR440" i="4"/>
  <c r="AQ440" i="4"/>
  <c r="AP440" i="4"/>
  <c r="AO440" i="4"/>
  <c r="AN440" i="4"/>
  <c r="AM440" i="4"/>
  <c r="AL440" i="4"/>
  <c r="AK440" i="4"/>
  <c r="AU439" i="4"/>
  <c r="AT439" i="4"/>
  <c r="AS439" i="4"/>
  <c r="AR439" i="4"/>
  <c r="AQ439" i="4"/>
  <c r="AP439" i="4"/>
  <c r="AO439" i="4"/>
  <c r="AN439" i="4"/>
  <c r="AM439" i="4"/>
  <c r="AL439" i="4"/>
  <c r="AK439" i="4"/>
  <c r="AU438" i="4"/>
  <c r="AT438" i="4"/>
  <c r="AS438" i="4"/>
  <c r="AR438" i="4"/>
  <c r="AQ438" i="4"/>
  <c r="AP438" i="4"/>
  <c r="AO438" i="4"/>
  <c r="AN438" i="4"/>
  <c r="AM438" i="4"/>
  <c r="AL438" i="4"/>
  <c r="AK438" i="4"/>
  <c r="AU437" i="4"/>
  <c r="AT437" i="4"/>
  <c r="AS437" i="4"/>
  <c r="AR437" i="4"/>
  <c r="AQ437" i="4"/>
  <c r="AP437" i="4"/>
  <c r="AO437" i="4"/>
  <c r="AN437" i="4"/>
  <c r="AM437" i="4"/>
  <c r="AL437" i="4"/>
  <c r="AK437" i="4"/>
  <c r="AU436" i="4"/>
  <c r="AT436" i="4"/>
  <c r="AS436" i="4"/>
  <c r="AR436" i="4"/>
  <c r="AQ436" i="4"/>
  <c r="AP436" i="4"/>
  <c r="AO436" i="4"/>
  <c r="AN436" i="4"/>
  <c r="AM436" i="4"/>
  <c r="AL436" i="4"/>
  <c r="AK436" i="4"/>
  <c r="AU435" i="4"/>
  <c r="AT435" i="4"/>
  <c r="AS435" i="4"/>
  <c r="AR435" i="4"/>
  <c r="AQ435" i="4"/>
  <c r="AP435" i="4"/>
  <c r="AO435" i="4"/>
  <c r="AN435" i="4"/>
  <c r="AM435" i="4"/>
  <c r="AL435" i="4"/>
  <c r="AK435" i="4"/>
  <c r="AU434" i="4"/>
  <c r="AT434" i="4"/>
  <c r="AS434" i="4"/>
  <c r="AR434" i="4"/>
  <c r="AQ434" i="4"/>
  <c r="AP434" i="4"/>
  <c r="AO434" i="4"/>
  <c r="AN434" i="4"/>
  <c r="AM434" i="4"/>
  <c r="AL434" i="4"/>
  <c r="AK434" i="4"/>
  <c r="AU433" i="4"/>
  <c r="AT433" i="4"/>
  <c r="AS433" i="4"/>
  <c r="AR433" i="4"/>
  <c r="AQ433" i="4"/>
  <c r="AP433" i="4"/>
  <c r="AO433" i="4"/>
  <c r="AN433" i="4"/>
  <c r="AM433" i="4"/>
  <c r="AL433" i="4"/>
  <c r="AK433" i="4"/>
  <c r="AU432" i="4"/>
  <c r="AT432" i="4"/>
  <c r="AS432" i="4"/>
  <c r="AR432" i="4"/>
  <c r="AQ432" i="4"/>
  <c r="AP432" i="4"/>
  <c r="AO432" i="4"/>
  <c r="AN432" i="4"/>
  <c r="AM432" i="4"/>
  <c r="AL432" i="4"/>
  <c r="AK432" i="4"/>
  <c r="AU431" i="4"/>
  <c r="AT431" i="4"/>
  <c r="AS431" i="4"/>
  <c r="AR431" i="4"/>
  <c r="AQ431" i="4"/>
  <c r="AP431" i="4"/>
  <c r="AO431" i="4"/>
  <c r="AN431" i="4"/>
  <c r="AM431" i="4"/>
  <c r="AL431" i="4"/>
  <c r="AK431" i="4"/>
  <c r="AU430" i="4"/>
  <c r="AT430" i="4"/>
  <c r="AS430" i="4"/>
  <c r="AR430" i="4"/>
  <c r="AQ430" i="4"/>
  <c r="AP430" i="4"/>
  <c r="AO430" i="4"/>
  <c r="AN430" i="4"/>
  <c r="AM430" i="4"/>
  <c r="AL430" i="4"/>
  <c r="AK430" i="4"/>
  <c r="AU429" i="4"/>
  <c r="AT429" i="4"/>
  <c r="AS429" i="4"/>
  <c r="AR429" i="4"/>
  <c r="AQ429" i="4"/>
  <c r="AP429" i="4"/>
  <c r="AO429" i="4"/>
  <c r="AN429" i="4"/>
  <c r="AM429" i="4"/>
  <c r="AL429" i="4"/>
  <c r="AK429" i="4"/>
  <c r="AU428" i="4"/>
  <c r="AT428" i="4"/>
  <c r="AS428" i="4"/>
  <c r="AR428" i="4"/>
  <c r="AQ428" i="4"/>
  <c r="AP428" i="4"/>
  <c r="AO428" i="4"/>
  <c r="AN428" i="4"/>
  <c r="AM428" i="4"/>
  <c r="AL428" i="4"/>
  <c r="AK428" i="4"/>
  <c r="AU427" i="4"/>
  <c r="AT427" i="4"/>
  <c r="AS427" i="4"/>
  <c r="AR427" i="4"/>
  <c r="AQ427" i="4"/>
  <c r="AP427" i="4"/>
  <c r="AO427" i="4"/>
  <c r="AN427" i="4"/>
  <c r="AM427" i="4"/>
  <c r="AL427" i="4"/>
  <c r="AK427" i="4"/>
  <c r="AU426" i="4"/>
  <c r="AT426" i="4"/>
  <c r="AS426" i="4"/>
  <c r="AR426" i="4"/>
  <c r="AQ426" i="4"/>
  <c r="AP426" i="4"/>
  <c r="AO426" i="4"/>
  <c r="AN426" i="4"/>
  <c r="AM426" i="4"/>
  <c r="AL426" i="4"/>
  <c r="AK426" i="4"/>
  <c r="AU425" i="4"/>
  <c r="AT425" i="4"/>
  <c r="AS425" i="4"/>
  <c r="AR425" i="4"/>
  <c r="AQ425" i="4"/>
  <c r="AP425" i="4"/>
  <c r="AO425" i="4"/>
  <c r="AN425" i="4"/>
  <c r="AM425" i="4"/>
  <c r="AL425" i="4"/>
  <c r="AK425" i="4"/>
  <c r="AU424" i="4"/>
  <c r="AT424" i="4"/>
  <c r="AS424" i="4"/>
  <c r="AR424" i="4"/>
  <c r="AQ424" i="4"/>
  <c r="AP424" i="4"/>
  <c r="AO424" i="4"/>
  <c r="AN424" i="4"/>
  <c r="AM424" i="4"/>
  <c r="AL424" i="4"/>
  <c r="AK424" i="4"/>
  <c r="AU423" i="4"/>
  <c r="AT423" i="4"/>
  <c r="AS423" i="4"/>
  <c r="AR423" i="4"/>
  <c r="AQ423" i="4"/>
  <c r="AP423" i="4"/>
  <c r="AO423" i="4"/>
  <c r="AN423" i="4"/>
  <c r="AM423" i="4"/>
  <c r="AL423" i="4"/>
  <c r="AK423" i="4"/>
  <c r="AU422" i="4"/>
  <c r="AT422" i="4"/>
  <c r="AS422" i="4"/>
  <c r="AR422" i="4"/>
  <c r="AQ422" i="4"/>
  <c r="AP422" i="4"/>
  <c r="AO422" i="4"/>
  <c r="AN422" i="4"/>
  <c r="AM422" i="4"/>
  <c r="AL422" i="4"/>
  <c r="AK422" i="4"/>
  <c r="AU421" i="4"/>
  <c r="AT421" i="4"/>
  <c r="AS421" i="4"/>
  <c r="AR421" i="4"/>
  <c r="AQ421" i="4"/>
  <c r="AP421" i="4"/>
  <c r="AO421" i="4"/>
  <c r="AN421" i="4"/>
  <c r="AM421" i="4"/>
  <c r="AL421" i="4"/>
  <c r="AK421" i="4"/>
  <c r="AU420" i="4"/>
  <c r="AT420" i="4"/>
  <c r="AS420" i="4"/>
  <c r="AR420" i="4"/>
  <c r="AQ420" i="4"/>
  <c r="AP420" i="4"/>
  <c r="AO420" i="4"/>
  <c r="AN420" i="4"/>
  <c r="AM420" i="4"/>
  <c r="AL420" i="4"/>
  <c r="AK420" i="4"/>
  <c r="AU419" i="4"/>
  <c r="AT419" i="4"/>
  <c r="AS419" i="4"/>
  <c r="AR419" i="4"/>
  <c r="AQ419" i="4"/>
  <c r="AP419" i="4"/>
  <c r="AO419" i="4"/>
  <c r="AN419" i="4"/>
  <c r="AM419" i="4"/>
  <c r="AL419" i="4"/>
  <c r="AK419" i="4"/>
  <c r="AU418" i="4"/>
  <c r="AT418" i="4"/>
  <c r="AS418" i="4"/>
  <c r="AR418" i="4"/>
  <c r="AQ418" i="4"/>
  <c r="AP418" i="4"/>
  <c r="AO418" i="4"/>
  <c r="AN418" i="4"/>
  <c r="AM418" i="4"/>
  <c r="AL418" i="4"/>
  <c r="AK418" i="4"/>
  <c r="AU417" i="4"/>
  <c r="AT417" i="4"/>
  <c r="AS417" i="4"/>
  <c r="AR417" i="4"/>
  <c r="AQ417" i="4"/>
  <c r="AP417" i="4"/>
  <c r="AO417" i="4"/>
  <c r="AN417" i="4"/>
  <c r="AM417" i="4"/>
  <c r="AL417" i="4"/>
  <c r="AK417" i="4"/>
  <c r="AU416" i="4"/>
  <c r="AT416" i="4"/>
  <c r="AS416" i="4"/>
  <c r="AR416" i="4"/>
  <c r="AQ416" i="4"/>
  <c r="AP416" i="4"/>
  <c r="AO416" i="4"/>
  <c r="AN416" i="4"/>
  <c r="AM416" i="4"/>
  <c r="AL416" i="4"/>
  <c r="AK416" i="4"/>
  <c r="AU415" i="4"/>
  <c r="AT415" i="4"/>
  <c r="AS415" i="4"/>
  <c r="AR415" i="4"/>
  <c r="AQ415" i="4"/>
  <c r="AP415" i="4"/>
  <c r="AO415" i="4"/>
  <c r="AN415" i="4"/>
  <c r="AM415" i="4"/>
  <c r="AL415" i="4"/>
  <c r="AK415" i="4"/>
  <c r="AU414" i="4"/>
  <c r="AT414" i="4"/>
  <c r="AS414" i="4"/>
  <c r="AR414" i="4"/>
  <c r="AQ414" i="4"/>
  <c r="AP414" i="4"/>
  <c r="AO414" i="4"/>
  <c r="AN414" i="4"/>
  <c r="AM414" i="4"/>
  <c r="AL414" i="4"/>
  <c r="AK414" i="4"/>
  <c r="AU413" i="4"/>
  <c r="AT413" i="4"/>
  <c r="AS413" i="4"/>
  <c r="AR413" i="4"/>
  <c r="AQ413" i="4"/>
  <c r="AP413" i="4"/>
  <c r="AO413" i="4"/>
  <c r="AN413" i="4"/>
  <c r="AM413" i="4"/>
  <c r="AL413" i="4"/>
  <c r="AK413" i="4"/>
  <c r="AU412" i="4"/>
  <c r="AT412" i="4"/>
  <c r="AS412" i="4"/>
  <c r="AR412" i="4"/>
  <c r="AQ412" i="4"/>
  <c r="AP412" i="4"/>
  <c r="AO412" i="4"/>
  <c r="AN412" i="4"/>
  <c r="AM412" i="4"/>
  <c r="AL412" i="4"/>
  <c r="AK412" i="4"/>
  <c r="AU411" i="4"/>
  <c r="AT411" i="4"/>
  <c r="AS411" i="4"/>
  <c r="AR411" i="4"/>
  <c r="AQ411" i="4"/>
  <c r="AP411" i="4"/>
  <c r="AO411" i="4"/>
  <c r="AN411" i="4"/>
  <c r="AM411" i="4"/>
  <c r="AL411" i="4"/>
  <c r="AK411" i="4"/>
  <c r="AU410" i="4"/>
  <c r="AT410" i="4"/>
  <c r="AS410" i="4"/>
  <c r="AR410" i="4"/>
  <c r="AQ410" i="4"/>
  <c r="AP410" i="4"/>
  <c r="AO410" i="4"/>
  <c r="AN410" i="4"/>
  <c r="AM410" i="4"/>
  <c r="AL410" i="4"/>
  <c r="AK410" i="4"/>
  <c r="AU409" i="4"/>
  <c r="AT409" i="4"/>
  <c r="AS409" i="4"/>
  <c r="AR409" i="4"/>
  <c r="AQ409" i="4"/>
  <c r="AP409" i="4"/>
  <c r="AO409" i="4"/>
  <c r="AN409" i="4"/>
  <c r="AM409" i="4"/>
  <c r="AL409" i="4"/>
  <c r="AK409" i="4"/>
  <c r="AU408" i="4"/>
  <c r="AT408" i="4"/>
  <c r="AS408" i="4"/>
  <c r="AR408" i="4"/>
  <c r="AQ408" i="4"/>
  <c r="AP408" i="4"/>
  <c r="AO408" i="4"/>
  <c r="AN408" i="4"/>
  <c r="AM408" i="4"/>
  <c r="AL408" i="4"/>
  <c r="AK408" i="4"/>
  <c r="AU407" i="4"/>
  <c r="AT407" i="4"/>
  <c r="AS407" i="4"/>
  <c r="AR407" i="4"/>
  <c r="AQ407" i="4"/>
  <c r="AP407" i="4"/>
  <c r="AO407" i="4"/>
  <c r="AN407" i="4"/>
  <c r="AM407" i="4"/>
  <c r="AL407" i="4"/>
  <c r="AK407" i="4"/>
  <c r="AU406" i="4"/>
  <c r="AT406" i="4"/>
  <c r="AS406" i="4"/>
  <c r="AR406" i="4"/>
  <c r="AQ406" i="4"/>
  <c r="AP406" i="4"/>
  <c r="AO406" i="4"/>
  <c r="AN406" i="4"/>
  <c r="AM406" i="4"/>
  <c r="AL406" i="4"/>
  <c r="AK406" i="4"/>
  <c r="AU405" i="4"/>
  <c r="AT405" i="4"/>
  <c r="AS405" i="4"/>
  <c r="AR405" i="4"/>
  <c r="AQ405" i="4"/>
  <c r="AP405" i="4"/>
  <c r="AO405" i="4"/>
  <c r="AN405" i="4"/>
  <c r="AM405" i="4"/>
  <c r="AL405" i="4"/>
  <c r="AK405" i="4"/>
  <c r="AU404" i="4"/>
  <c r="AT404" i="4"/>
  <c r="AS404" i="4"/>
  <c r="AR404" i="4"/>
  <c r="AQ404" i="4"/>
  <c r="AP404" i="4"/>
  <c r="AO404" i="4"/>
  <c r="AN404" i="4"/>
  <c r="AM404" i="4"/>
  <c r="AL404" i="4"/>
  <c r="AK404" i="4"/>
  <c r="AU403" i="4"/>
  <c r="AT403" i="4"/>
  <c r="AS403" i="4"/>
  <c r="AR403" i="4"/>
  <c r="AQ403" i="4"/>
  <c r="AP403" i="4"/>
  <c r="AO403" i="4"/>
  <c r="AN403" i="4"/>
  <c r="AM403" i="4"/>
  <c r="AL403" i="4"/>
  <c r="AK403" i="4"/>
  <c r="AU402" i="4"/>
  <c r="AT402" i="4"/>
  <c r="AS402" i="4"/>
  <c r="AR402" i="4"/>
  <c r="AQ402" i="4"/>
  <c r="AP402" i="4"/>
  <c r="AO402" i="4"/>
  <c r="AN402" i="4"/>
  <c r="AM402" i="4"/>
  <c r="AL402" i="4"/>
  <c r="AK402" i="4"/>
  <c r="AU401" i="4"/>
  <c r="AT401" i="4"/>
  <c r="AS401" i="4"/>
  <c r="AR401" i="4"/>
  <c r="AQ401" i="4"/>
  <c r="AP401" i="4"/>
  <c r="AO401" i="4"/>
  <c r="AN401" i="4"/>
  <c r="AM401" i="4"/>
  <c r="AL401" i="4"/>
  <c r="AK401" i="4"/>
  <c r="AU400" i="4"/>
  <c r="AT400" i="4"/>
  <c r="AS400" i="4"/>
  <c r="AR400" i="4"/>
  <c r="AQ400" i="4"/>
  <c r="AP400" i="4"/>
  <c r="AO400" i="4"/>
  <c r="AN400" i="4"/>
  <c r="AM400" i="4"/>
  <c r="AL400" i="4"/>
  <c r="AK400" i="4"/>
  <c r="AU399" i="4"/>
  <c r="AT399" i="4"/>
  <c r="AS399" i="4"/>
  <c r="AR399" i="4"/>
  <c r="AQ399" i="4"/>
  <c r="AP399" i="4"/>
  <c r="AO399" i="4"/>
  <c r="AN399" i="4"/>
  <c r="AM399" i="4"/>
  <c r="AL399" i="4"/>
  <c r="AK399" i="4"/>
  <c r="AU398" i="4"/>
  <c r="AT398" i="4"/>
  <c r="AS398" i="4"/>
  <c r="AR398" i="4"/>
  <c r="AQ398" i="4"/>
  <c r="AP398" i="4"/>
  <c r="AO398" i="4"/>
  <c r="AN398" i="4"/>
  <c r="AM398" i="4"/>
  <c r="AL398" i="4"/>
  <c r="AK398" i="4"/>
  <c r="AU397" i="4"/>
  <c r="AT397" i="4"/>
  <c r="AS397" i="4"/>
  <c r="AR397" i="4"/>
  <c r="AQ397" i="4"/>
  <c r="AP397" i="4"/>
  <c r="AO397" i="4"/>
  <c r="AN397" i="4"/>
  <c r="AM397" i="4"/>
  <c r="AL397" i="4"/>
  <c r="AK397" i="4"/>
  <c r="AU396" i="4"/>
  <c r="AT396" i="4"/>
  <c r="AS396" i="4"/>
  <c r="AR396" i="4"/>
  <c r="AQ396" i="4"/>
  <c r="AP396" i="4"/>
  <c r="AO396" i="4"/>
  <c r="AN396" i="4"/>
  <c r="AM396" i="4"/>
  <c r="AL396" i="4"/>
  <c r="AK396" i="4"/>
  <c r="AU395" i="4"/>
  <c r="AT395" i="4"/>
  <c r="AS395" i="4"/>
  <c r="AR395" i="4"/>
  <c r="AQ395" i="4"/>
  <c r="AP395" i="4"/>
  <c r="AO395" i="4"/>
  <c r="AN395" i="4"/>
  <c r="AM395" i="4"/>
  <c r="AL395" i="4"/>
  <c r="AK395" i="4"/>
  <c r="AU394" i="4"/>
  <c r="AT394" i="4"/>
  <c r="AS394" i="4"/>
  <c r="AR394" i="4"/>
  <c r="AQ394" i="4"/>
  <c r="AP394" i="4"/>
  <c r="AO394" i="4"/>
  <c r="AN394" i="4"/>
  <c r="AM394" i="4"/>
  <c r="AL394" i="4"/>
  <c r="AK394" i="4"/>
  <c r="AU393" i="4"/>
  <c r="AT393" i="4"/>
  <c r="AS393" i="4"/>
  <c r="AR393" i="4"/>
  <c r="AQ393" i="4"/>
  <c r="AP393" i="4"/>
  <c r="AO393" i="4"/>
  <c r="AN393" i="4"/>
  <c r="AM393" i="4"/>
  <c r="AL393" i="4"/>
  <c r="AK393" i="4"/>
  <c r="AU392" i="4"/>
  <c r="AT392" i="4"/>
  <c r="AS392" i="4"/>
  <c r="AR392" i="4"/>
  <c r="AQ392" i="4"/>
  <c r="AP392" i="4"/>
  <c r="AO392" i="4"/>
  <c r="AN392" i="4"/>
  <c r="AM392" i="4"/>
  <c r="AL392" i="4"/>
  <c r="AK392" i="4"/>
  <c r="AU391" i="4"/>
  <c r="AT391" i="4"/>
  <c r="AS391" i="4"/>
  <c r="AR391" i="4"/>
  <c r="AQ391" i="4"/>
  <c r="AP391" i="4"/>
  <c r="AO391" i="4"/>
  <c r="AN391" i="4"/>
  <c r="AM391" i="4"/>
  <c r="AL391" i="4"/>
  <c r="AK391" i="4"/>
  <c r="AU390" i="4"/>
  <c r="AT390" i="4"/>
  <c r="AS390" i="4"/>
  <c r="AR390" i="4"/>
  <c r="AQ390" i="4"/>
  <c r="AP390" i="4"/>
  <c r="AO390" i="4"/>
  <c r="AN390" i="4"/>
  <c r="AM390" i="4"/>
  <c r="AL390" i="4"/>
  <c r="AK390" i="4"/>
  <c r="AU389" i="4"/>
  <c r="AT389" i="4"/>
  <c r="AS389" i="4"/>
  <c r="AR389" i="4"/>
  <c r="AQ389" i="4"/>
  <c r="AP389" i="4"/>
  <c r="AO389" i="4"/>
  <c r="AN389" i="4"/>
  <c r="AM389" i="4"/>
  <c r="AL389" i="4"/>
  <c r="AK389" i="4"/>
  <c r="AU388" i="4"/>
  <c r="AT388" i="4"/>
  <c r="AS388" i="4"/>
  <c r="AR388" i="4"/>
  <c r="AQ388" i="4"/>
  <c r="AP388" i="4"/>
  <c r="AO388" i="4"/>
  <c r="AN388" i="4"/>
  <c r="AM388" i="4"/>
  <c r="AL388" i="4"/>
  <c r="AK388" i="4"/>
  <c r="AU387" i="4"/>
  <c r="AT387" i="4"/>
  <c r="AS387" i="4"/>
  <c r="AR387" i="4"/>
  <c r="AQ387" i="4"/>
  <c r="AP387" i="4"/>
  <c r="AO387" i="4"/>
  <c r="AN387" i="4"/>
  <c r="AM387" i="4"/>
  <c r="AL387" i="4"/>
  <c r="AK387" i="4"/>
  <c r="AU386" i="4"/>
  <c r="AT386" i="4"/>
  <c r="AS386" i="4"/>
  <c r="AR386" i="4"/>
  <c r="AQ386" i="4"/>
  <c r="AP386" i="4"/>
  <c r="AO386" i="4"/>
  <c r="AN386" i="4"/>
  <c r="AM386" i="4"/>
  <c r="AL386" i="4"/>
  <c r="AK386" i="4"/>
  <c r="AU385" i="4"/>
  <c r="AT385" i="4"/>
  <c r="AS385" i="4"/>
  <c r="AR385" i="4"/>
  <c r="AQ385" i="4"/>
  <c r="AP385" i="4"/>
  <c r="AO385" i="4"/>
  <c r="AN385" i="4"/>
  <c r="AM385" i="4"/>
  <c r="AL385" i="4"/>
  <c r="AK385" i="4"/>
  <c r="AU384" i="4"/>
  <c r="AT384" i="4"/>
  <c r="AS384" i="4"/>
  <c r="AR384" i="4"/>
  <c r="AQ384" i="4"/>
  <c r="AP384" i="4"/>
  <c r="AO384" i="4"/>
  <c r="AN384" i="4"/>
  <c r="AM384" i="4"/>
  <c r="AL384" i="4"/>
  <c r="AK384" i="4"/>
  <c r="AU383" i="4"/>
  <c r="AT383" i="4"/>
  <c r="AS383" i="4"/>
  <c r="AR383" i="4"/>
  <c r="AQ383" i="4"/>
  <c r="AP383" i="4"/>
  <c r="AO383" i="4"/>
  <c r="AN383" i="4"/>
  <c r="AM383" i="4"/>
  <c r="AL383" i="4"/>
  <c r="AK383" i="4"/>
  <c r="AU382" i="4"/>
  <c r="AT382" i="4"/>
  <c r="AS382" i="4"/>
  <c r="AR382" i="4"/>
  <c r="AQ382" i="4"/>
  <c r="AP382" i="4"/>
  <c r="AO382" i="4"/>
  <c r="AN382" i="4"/>
  <c r="AM382" i="4"/>
  <c r="AL382" i="4"/>
  <c r="AK382" i="4"/>
  <c r="AU381" i="4"/>
  <c r="AT381" i="4"/>
  <c r="AS381" i="4"/>
  <c r="AR381" i="4"/>
  <c r="AQ381" i="4"/>
  <c r="AP381" i="4"/>
  <c r="AO381" i="4"/>
  <c r="AN381" i="4"/>
  <c r="AM381" i="4"/>
  <c r="AL381" i="4"/>
  <c r="AK381" i="4"/>
  <c r="AU380" i="4"/>
  <c r="AT380" i="4"/>
  <c r="AS380" i="4"/>
  <c r="AR380" i="4"/>
  <c r="AQ380" i="4"/>
  <c r="AP380" i="4"/>
  <c r="AO380" i="4"/>
  <c r="AN380" i="4"/>
  <c r="AM380" i="4"/>
  <c r="AL380" i="4"/>
  <c r="AK380" i="4"/>
  <c r="AU379" i="4"/>
  <c r="AT379" i="4"/>
  <c r="AS379" i="4"/>
  <c r="AR379" i="4"/>
  <c r="AQ379" i="4"/>
  <c r="AP379" i="4"/>
  <c r="AO379" i="4"/>
  <c r="AN379" i="4"/>
  <c r="AM379" i="4"/>
  <c r="AL379" i="4"/>
  <c r="AK379" i="4"/>
  <c r="AU378" i="4"/>
  <c r="AT378" i="4"/>
  <c r="AS378" i="4"/>
  <c r="AR378" i="4"/>
  <c r="AQ378" i="4"/>
  <c r="AP378" i="4"/>
  <c r="AO378" i="4"/>
  <c r="AN378" i="4"/>
  <c r="AM378" i="4"/>
  <c r="AL378" i="4"/>
  <c r="AK378" i="4"/>
  <c r="AU377" i="4"/>
  <c r="AT377" i="4"/>
  <c r="AS377" i="4"/>
  <c r="AR377" i="4"/>
  <c r="AQ377" i="4"/>
  <c r="AP377" i="4"/>
  <c r="AO377" i="4"/>
  <c r="AN377" i="4"/>
  <c r="AM377" i="4"/>
  <c r="AL377" i="4"/>
  <c r="AK377" i="4"/>
  <c r="AU376" i="4"/>
  <c r="AT376" i="4"/>
  <c r="AS376" i="4"/>
  <c r="AR376" i="4"/>
  <c r="AQ376" i="4"/>
  <c r="AP376" i="4"/>
  <c r="AO376" i="4"/>
  <c r="AN376" i="4"/>
  <c r="AM376" i="4"/>
  <c r="AL376" i="4"/>
  <c r="AK376" i="4"/>
  <c r="AU375" i="4"/>
  <c r="AT375" i="4"/>
  <c r="AS375" i="4"/>
  <c r="AR375" i="4"/>
  <c r="AQ375" i="4"/>
  <c r="AP375" i="4"/>
  <c r="AO375" i="4"/>
  <c r="AN375" i="4"/>
  <c r="AM375" i="4"/>
  <c r="AL375" i="4"/>
  <c r="AK375" i="4"/>
  <c r="AU374" i="4"/>
  <c r="AT374" i="4"/>
  <c r="AS374" i="4"/>
  <c r="AR374" i="4"/>
  <c r="AQ374" i="4"/>
  <c r="AP374" i="4"/>
  <c r="AO374" i="4"/>
  <c r="AN374" i="4"/>
  <c r="AM374" i="4"/>
  <c r="AL374" i="4"/>
  <c r="AK374" i="4"/>
  <c r="AU373" i="4"/>
  <c r="AT373" i="4"/>
  <c r="AS373" i="4"/>
  <c r="AR373" i="4"/>
  <c r="AQ373" i="4"/>
  <c r="AP373" i="4"/>
  <c r="AO373" i="4"/>
  <c r="AN373" i="4"/>
  <c r="AM373" i="4"/>
  <c r="AL373" i="4"/>
  <c r="AK373" i="4"/>
  <c r="AU372" i="4"/>
  <c r="AT372" i="4"/>
  <c r="AS372" i="4"/>
  <c r="AR372" i="4"/>
  <c r="AQ372" i="4"/>
  <c r="AP372" i="4"/>
  <c r="AO372" i="4"/>
  <c r="AN372" i="4"/>
  <c r="AM372" i="4"/>
  <c r="AL372" i="4"/>
  <c r="AK372" i="4"/>
  <c r="AU371" i="4"/>
  <c r="AT371" i="4"/>
  <c r="AS371" i="4"/>
  <c r="AR371" i="4"/>
  <c r="AQ371" i="4"/>
  <c r="AP371" i="4"/>
  <c r="AO371" i="4"/>
  <c r="AN371" i="4"/>
  <c r="AM371" i="4"/>
  <c r="AL371" i="4"/>
  <c r="AK371" i="4"/>
  <c r="AU370" i="4"/>
  <c r="AT370" i="4"/>
  <c r="AS370" i="4"/>
  <c r="AR370" i="4"/>
  <c r="AQ370" i="4"/>
  <c r="AP370" i="4"/>
  <c r="AO370" i="4"/>
  <c r="AN370" i="4"/>
  <c r="AM370" i="4"/>
  <c r="AL370" i="4"/>
  <c r="AK370" i="4"/>
  <c r="AU369" i="4"/>
  <c r="AT369" i="4"/>
  <c r="AS369" i="4"/>
  <c r="AR369" i="4"/>
  <c r="AQ369" i="4"/>
  <c r="AP369" i="4"/>
  <c r="AO369" i="4"/>
  <c r="AN369" i="4"/>
  <c r="AM369" i="4"/>
  <c r="AL369" i="4"/>
  <c r="AK369" i="4"/>
  <c r="AU368" i="4"/>
  <c r="AT368" i="4"/>
  <c r="AS368" i="4"/>
  <c r="AR368" i="4"/>
  <c r="AQ368" i="4"/>
  <c r="AP368" i="4"/>
  <c r="AO368" i="4"/>
  <c r="AN368" i="4"/>
  <c r="AM368" i="4"/>
  <c r="AL368" i="4"/>
  <c r="AK368" i="4"/>
  <c r="AU367" i="4"/>
  <c r="AT367" i="4"/>
  <c r="AS367" i="4"/>
  <c r="AR367" i="4"/>
  <c r="AQ367" i="4"/>
  <c r="AP367" i="4"/>
  <c r="AO367" i="4"/>
  <c r="AN367" i="4"/>
  <c r="AM367" i="4"/>
  <c r="AL367" i="4"/>
  <c r="AK367" i="4"/>
  <c r="AU366" i="4"/>
  <c r="AT366" i="4"/>
  <c r="AS366" i="4"/>
  <c r="AR366" i="4"/>
  <c r="AQ366" i="4"/>
  <c r="AP366" i="4"/>
  <c r="AO366" i="4"/>
  <c r="AN366" i="4"/>
  <c r="AM366" i="4"/>
  <c r="AL366" i="4"/>
  <c r="AK366" i="4"/>
  <c r="AU365" i="4"/>
  <c r="AT365" i="4"/>
  <c r="AS365" i="4"/>
  <c r="AR365" i="4"/>
  <c r="AQ365" i="4"/>
  <c r="AP365" i="4"/>
  <c r="AO365" i="4"/>
  <c r="AN365" i="4"/>
  <c r="AM365" i="4"/>
  <c r="AL365" i="4"/>
  <c r="AK365" i="4"/>
  <c r="AU364" i="4"/>
  <c r="AT364" i="4"/>
  <c r="AS364" i="4"/>
  <c r="AR364" i="4"/>
  <c r="AQ364" i="4"/>
  <c r="AP364" i="4"/>
  <c r="AO364" i="4"/>
  <c r="AN364" i="4"/>
  <c r="AM364" i="4"/>
  <c r="AL364" i="4"/>
  <c r="AK364" i="4"/>
  <c r="AU363" i="4"/>
  <c r="AT363" i="4"/>
  <c r="AS363" i="4"/>
  <c r="AR363" i="4"/>
  <c r="AQ363" i="4"/>
  <c r="AP363" i="4"/>
  <c r="AO363" i="4"/>
  <c r="AN363" i="4"/>
  <c r="AM363" i="4"/>
  <c r="AL363" i="4"/>
  <c r="AK363" i="4"/>
  <c r="AU362" i="4"/>
  <c r="AT362" i="4"/>
  <c r="AS362" i="4"/>
  <c r="AR362" i="4"/>
  <c r="AQ362" i="4"/>
  <c r="AP362" i="4"/>
  <c r="AO362" i="4"/>
  <c r="AN362" i="4"/>
  <c r="AM362" i="4"/>
  <c r="AL362" i="4"/>
  <c r="AK362" i="4"/>
  <c r="AU361" i="4"/>
  <c r="AT361" i="4"/>
  <c r="AS361" i="4"/>
  <c r="AR361" i="4"/>
  <c r="AQ361" i="4"/>
  <c r="AP361" i="4"/>
  <c r="AO361" i="4"/>
  <c r="AN361" i="4"/>
  <c r="AM361" i="4"/>
  <c r="AL361" i="4"/>
  <c r="AK361" i="4"/>
  <c r="AU360" i="4"/>
  <c r="AT360" i="4"/>
  <c r="AS360" i="4"/>
  <c r="AR360" i="4"/>
  <c r="AQ360" i="4"/>
  <c r="AP360" i="4"/>
  <c r="AO360" i="4"/>
  <c r="AN360" i="4"/>
  <c r="AM360" i="4"/>
  <c r="AL360" i="4"/>
  <c r="AK360" i="4"/>
  <c r="AU359" i="4"/>
  <c r="AT359" i="4"/>
  <c r="AS359" i="4"/>
  <c r="AR359" i="4"/>
  <c r="AQ359" i="4"/>
  <c r="AP359" i="4"/>
  <c r="AO359" i="4"/>
  <c r="AN359" i="4"/>
  <c r="AM359" i="4"/>
  <c r="AL359" i="4"/>
  <c r="AK359" i="4"/>
  <c r="AU358" i="4"/>
  <c r="AT358" i="4"/>
  <c r="AS358" i="4"/>
  <c r="AR358" i="4"/>
  <c r="AQ358" i="4"/>
  <c r="AP358" i="4"/>
  <c r="AO358" i="4"/>
  <c r="AN358" i="4"/>
  <c r="AM358" i="4"/>
  <c r="AL358" i="4"/>
  <c r="AK358" i="4"/>
  <c r="AU357" i="4"/>
  <c r="AT357" i="4"/>
  <c r="AS357" i="4"/>
  <c r="AR357" i="4"/>
  <c r="AQ357" i="4"/>
  <c r="AP357" i="4"/>
  <c r="AO357" i="4"/>
  <c r="AN357" i="4"/>
  <c r="AM357" i="4"/>
  <c r="AL357" i="4"/>
  <c r="AK357" i="4"/>
  <c r="AU356" i="4"/>
  <c r="AT356" i="4"/>
  <c r="AS356" i="4"/>
  <c r="AR356" i="4"/>
  <c r="AQ356" i="4"/>
  <c r="AP356" i="4"/>
  <c r="AO356" i="4"/>
  <c r="AN356" i="4"/>
  <c r="AM356" i="4"/>
  <c r="AL356" i="4"/>
  <c r="AK356" i="4"/>
  <c r="AU355" i="4"/>
  <c r="AT355" i="4"/>
  <c r="AS355" i="4"/>
  <c r="AR355" i="4"/>
  <c r="AQ355" i="4"/>
  <c r="AP355" i="4"/>
  <c r="AO355" i="4"/>
  <c r="AN355" i="4"/>
  <c r="AM355" i="4"/>
  <c r="AL355" i="4"/>
  <c r="AK355" i="4"/>
  <c r="AU354" i="4"/>
  <c r="AT354" i="4"/>
  <c r="AS354" i="4"/>
  <c r="AR354" i="4"/>
  <c r="AQ354" i="4"/>
  <c r="AP354" i="4"/>
  <c r="AO354" i="4"/>
  <c r="AN354" i="4"/>
  <c r="AM354" i="4"/>
  <c r="AL354" i="4"/>
  <c r="AK354" i="4"/>
  <c r="AU353" i="4"/>
  <c r="AT353" i="4"/>
  <c r="AS353" i="4"/>
  <c r="AR353" i="4"/>
  <c r="AQ353" i="4"/>
  <c r="AP353" i="4"/>
  <c r="AO353" i="4"/>
  <c r="AN353" i="4"/>
  <c r="AM353" i="4"/>
  <c r="AL353" i="4"/>
  <c r="AK353" i="4"/>
  <c r="AU352" i="4"/>
  <c r="AT352" i="4"/>
  <c r="AS352" i="4"/>
  <c r="AR352" i="4"/>
  <c r="AQ352" i="4"/>
  <c r="AP352" i="4"/>
  <c r="AO352" i="4"/>
  <c r="AN352" i="4"/>
  <c r="AM352" i="4"/>
  <c r="AL352" i="4"/>
  <c r="AK352" i="4"/>
  <c r="AU351" i="4"/>
  <c r="AT351" i="4"/>
  <c r="AS351" i="4"/>
  <c r="AR351" i="4"/>
  <c r="AQ351" i="4"/>
  <c r="AP351" i="4"/>
  <c r="AO351" i="4"/>
  <c r="AN351" i="4"/>
  <c r="AM351" i="4"/>
  <c r="AL351" i="4"/>
  <c r="AK351" i="4"/>
  <c r="AU350" i="4"/>
  <c r="AT350" i="4"/>
  <c r="AS350" i="4"/>
  <c r="AR350" i="4"/>
  <c r="AQ350" i="4"/>
  <c r="AP350" i="4"/>
  <c r="AO350" i="4"/>
  <c r="AN350" i="4"/>
  <c r="AM350" i="4"/>
  <c r="AL350" i="4"/>
  <c r="AK350" i="4"/>
  <c r="AU349" i="4"/>
  <c r="AT349" i="4"/>
  <c r="AS349" i="4"/>
  <c r="AR349" i="4"/>
  <c r="AQ349" i="4"/>
  <c r="AP349" i="4"/>
  <c r="AO349" i="4"/>
  <c r="AN349" i="4"/>
  <c r="AM349" i="4"/>
  <c r="AL349" i="4"/>
  <c r="AK349" i="4"/>
  <c r="AU348" i="4"/>
  <c r="AT348" i="4"/>
  <c r="AS348" i="4"/>
  <c r="AR348" i="4"/>
  <c r="AQ348" i="4"/>
  <c r="AP348" i="4"/>
  <c r="AO348" i="4"/>
  <c r="AN348" i="4"/>
  <c r="AM348" i="4"/>
  <c r="AL348" i="4"/>
  <c r="AK348" i="4"/>
  <c r="AU347" i="4"/>
  <c r="AT347" i="4"/>
  <c r="AS347" i="4"/>
  <c r="AR347" i="4"/>
  <c r="AQ347" i="4"/>
  <c r="AP347" i="4"/>
  <c r="AO347" i="4"/>
  <c r="AN347" i="4"/>
  <c r="AM347" i="4"/>
  <c r="AL347" i="4"/>
  <c r="AK347" i="4"/>
  <c r="AU346" i="4"/>
  <c r="AT346" i="4"/>
  <c r="AS346" i="4"/>
  <c r="AR346" i="4"/>
  <c r="AQ346" i="4"/>
  <c r="AP346" i="4"/>
  <c r="AO346" i="4"/>
  <c r="AN346" i="4"/>
  <c r="AM346" i="4"/>
  <c r="AL346" i="4"/>
  <c r="AK346" i="4"/>
  <c r="AU345" i="4"/>
  <c r="AT345" i="4"/>
  <c r="AS345" i="4"/>
  <c r="AR345" i="4"/>
  <c r="AQ345" i="4"/>
  <c r="AP345" i="4"/>
  <c r="AO345" i="4"/>
  <c r="AN345" i="4"/>
  <c r="AM345" i="4"/>
  <c r="AL345" i="4"/>
  <c r="AK345" i="4"/>
  <c r="AU344" i="4"/>
  <c r="AT344" i="4"/>
  <c r="AS344" i="4"/>
  <c r="AR344" i="4"/>
  <c r="AQ344" i="4"/>
  <c r="AP344" i="4"/>
  <c r="AO344" i="4"/>
  <c r="AN344" i="4"/>
  <c r="AM344" i="4"/>
  <c r="AL344" i="4"/>
  <c r="AK344" i="4"/>
  <c r="AU343" i="4"/>
  <c r="AT343" i="4"/>
  <c r="AS343" i="4"/>
  <c r="AR343" i="4"/>
  <c r="AQ343" i="4"/>
  <c r="AP343" i="4"/>
  <c r="AO343" i="4"/>
  <c r="AN343" i="4"/>
  <c r="AM343" i="4"/>
  <c r="AL343" i="4"/>
  <c r="AK343" i="4"/>
  <c r="AU342" i="4"/>
  <c r="AT342" i="4"/>
  <c r="AS342" i="4"/>
  <c r="AR342" i="4"/>
  <c r="AQ342" i="4"/>
  <c r="AP342" i="4"/>
  <c r="AO342" i="4"/>
  <c r="AN342" i="4"/>
  <c r="AM342" i="4"/>
  <c r="AL342" i="4"/>
  <c r="AK342" i="4"/>
  <c r="AU341" i="4"/>
  <c r="AT341" i="4"/>
  <c r="AS341" i="4"/>
  <c r="AR341" i="4"/>
  <c r="AQ341" i="4"/>
  <c r="AP341" i="4"/>
  <c r="AO341" i="4"/>
  <c r="AN341" i="4"/>
  <c r="AM341" i="4"/>
  <c r="AL341" i="4"/>
  <c r="AK341" i="4"/>
  <c r="AU340" i="4"/>
  <c r="AT340" i="4"/>
  <c r="AS340" i="4"/>
  <c r="AR340" i="4"/>
  <c r="AQ340" i="4"/>
  <c r="AP340" i="4"/>
  <c r="AO340" i="4"/>
  <c r="AN340" i="4"/>
  <c r="AM340" i="4"/>
  <c r="AL340" i="4"/>
  <c r="AK340" i="4"/>
  <c r="AU339" i="4"/>
  <c r="AT339" i="4"/>
  <c r="AS339" i="4"/>
  <c r="AR339" i="4"/>
  <c r="AQ339" i="4"/>
  <c r="AP339" i="4"/>
  <c r="AO339" i="4"/>
  <c r="AN339" i="4"/>
  <c r="AM339" i="4"/>
  <c r="AL339" i="4"/>
  <c r="AK339" i="4"/>
  <c r="AU338" i="4"/>
  <c r="AT338" i="4"/>
  <c r="AS338" i="4"/>
  <c r="AR338" i="4"/>
  <c r="AQ338" i="4"/>
  <c r="AP338" i="4"/>
  <c r="AO338" i="4"/>
  <c r="AN338" i="4"/>
  <c r="AM338" i="4"/>
  <c r="AL338" i="4"/>
  <c r="AK338" i="4"/>
  <c r="AU337" i="4"/>
  <c r="AT337" i="4"/>
  <c r="AS337" i="4"/>
  <c r="AR337" i="4"/>
  <c r="AQ337" i="4"/>
  <c r="AP337" i="4"/>
  <c r="AO337" i="4"/>
  <c r="AN337" i="4"/>
  <c r="AM337" i="4"/>
  <c r="AL337" i="4"/>
  <c r="AK337" i="4"/>
  <c r="AU336" i="4"/>
  <c r="AT336" i="4"/>
  <c r="AS336" i="4"/>
  <c r="AR336" i="4"/>
  <c r="AQ336" i="4"/>
  <c r="AP336" i="4"/>
  <c r="AO336" i="4"/>
  <c r="AN336" i="4"/>
  <c r="AM336" i="4"/>
  <c r="AL336" i="4"/>
  <c r="AK336" i="4"/>
  <c r="AU335" i="4"/>
  <c r="AT335" i="4"/>
  <c r="AS335" i="4"/>
  <c r="AR335" i="4"/>
  <c r="AQ335" i="4"/>
  <c r="AP335" i="4"/>
  <c r="AO335" i="4"/>
  <c r="AN335" i="4"/>
  <c r="AM335" i="4"/>
  <c r="AL335" i="4"/>
  <c r="AK335" i="4"/>
  <c r="AU334" i="4"/>
  <c r="AT334" i="4"/>
  <c r="AS334" i="4"/>
  <c r="AR334" i="4"/>
  <c r="AQ334" i="4"/>
  <c r="AP334" i="4"/>
  <c r="AO334" i="4"/>
  <c r="AN334" i="4"/>
  <c r="AM334" i="4"/>
  <c r="AL334" i="4"/>
  <c r="AK334" i="4"/>
  <c r="AU333" i="4"/>
  <c r="AT333" i="4"/>
  <c r="AS333" i="4"/>
  <c r="AR333" i="4"/>
  <c r="AQ333" i="4"/>
  <c r="AP333" i="4"/>
  <c r="AO333" i="4"/>
  <c r="AN333" i="4"/>
  <c r="AM333" i="4"/>
  <c r="AL333" i="4"/>
  <c r="AK333" i="4"/>
  <c r="AU332" i="4"/>
  <c r="AT332" i="4"/>
  <c r="AS332" i="4"/>
  <c r="AR332" i="4"/>
  <c r="AQ332" i="4"/>
  <c r="AP332" i="4"/>
  <c r="AO332" i="4"/>
  <c r="AN332" i="4"/>
  <c r="AM332" i="4"/>
  <c r="AL332" i="4"/>
  <c r="AK332" i="4"/>
  <c r="AU331" i="4"/>
  <c r="AT331" i="4"/>
  <c r="AS331" i="4"/>
  <c r="AR331" i="4"/>
  <c r="AQ331" i="4"/>
  <c r="AP331" i="4"/>
  <c r="AO331" i="4"/>
  <c r="AN331" i="4"/>
  <c r="AM331" i="4"/>
  <c r="AL331" i="4"/>
  <c r="AK331" i="4"/>
  <c r="AU330" i="4"/>
  <c r="AT330" i="4"/>
  <c r="AS330" i="4"/>
  <c r="AR330" i="4"/>
  <c r="AQ330" i="4"/>
  <c r="AP330" i="4"/>
  <c r="AO330" i="4"/>
  <c r="AN330" i="4"/>
  <c r="AM330" i="4"/>
  <c r="AL330" i="4"/>
  <c r="AK330" i="4"/>
  <c r="AU329" i="4"/>
  <c r="AT329" i="4"/>
  <c r="AS329" i="4"/>
  <c r="AR329" i="4"/>
  <c r="AQ329" i="4"/>
  <c r="AP329" i="4"/>
  <c r="AO329" i="4"/>
  <c r="AN329" i="4"/>
  <c r="AM329" i="4"/>
  <c r="AL329" i="4"/>
  <c r="AK329" i="4"/>
  <c r="AU328" i="4"/>
  <c r="AT328" i="4"/>
  <c r="AS328" i="4"/>
  <c r="AR328" i="4"/>
  <c r="AQ328" i="4"/>
  <c r="AP328" i="4"/>
  <c r="AO328" i="4"/>
  <c r="AN328" i="4"/>
  <c r="AM328" i="4"/>
  <c r="AL328" i="4"/>
  <c r="AK328" i="4"/>
  <c r="AU327" i="4"/>
  <c r="AT327" i="4"/>
  <c r="AS327" i="4"/>
  <c r="AR327" i="4"/>
  <c r="AQ327" i="4"/>
  <c r="AP327" i="4"/>
  <c r="AO327" i="4"/>
  <c r="AN327" i="4"/>
  <c r="AM327" i="4"/>
  <c r="AL327" i="4"/>
  <c r="AK327" i="4"/>
  <c r="AU326" i="4"/>
  <c r="AT326" i="4"/>
  <c r="AS326" i="4"/>
  <c r="AR326" i="4"/>
  <c r="AQ326" i="4"/>
  <c r="AP326" i="4"/>
  <c r="AO326" i="4"/>
  <c r="AN326" i="4"/>
  <c r="AM326" i="4"/>
  <c r="AL326" i="4"/>
  <c r="AK326" i="4"/>
  <c r="AU325" i="4"/>
  <c r="AT325" i="4"/>
  <c r="AS325" i="4"/>
  <c r="AR325" i="4"/>
  <c r="AQ325" i="4"/>
  <c r="AP325" i="4"/>
  <c r="AO325" i="4"/>
  <c r="AN325" i="4"/>
  <c r="AM325" i="4"/>
  <c r="AL325" i="4"/>
  <c r="AK325" i="4"/>
  <c r="AU324" i="4"/>
  <c r="AT324" i="4"/>
  <c r="AS324" i="4"/>
  <c r="AR324" i="4"/>
  <c r="AQ324" i="4"/>
  <c r="AP324" i="4"/>
  <c r="AO324" i="4"/>
  <c r="AN324" i="4"/>
  <c r="AM324" i="4"/>
  <c r="AL324" i="4"/>
  <c r="AK324" i="4"/>
  <c r="AU323" i="4"/>
  <c r="AT323" i="4"/>
  <c r="AS323" i="4"/>
  <c r="AR323" i="4"/>
  <c r="AQ323" i="4"/>
  <c r="AP323" i="4"/>
  <c r="AO323" i="4"/>
  <c r="AN323" i="4"/>
  <c r="AM323" i="4"/>
  <c r="AL323" i="4"/>
  <c r="AK323" i="4"/>
  <c r="AU322" i="4"/>
  <c r="AT322" i="4"/>
  <c r="AS322" i="4"/>
  <c r="AR322" i="4"/>
  <c r="AQ322" i="4"/>
  <c r="AP322" i="4"/>
  <c r="AO322" i="4"/>
  <c r="AN322" i="4"/>
  <c r="AM322" i="4"/>
  <c r="AL322" i="4"/>
  <c r="AK322" i="4"/>
  <c r="AU321" i="4"/>
  <c r="AT321" i="4"/>
  <c r="AS321" i="4"/>
  <c r="AR321" i="4"/>
  <c r="AQ321" i="4"/>
  <c r="AP321" i="4"/>
  <c r="AO321" i="4"/>
  <c r="AN321" i="4"/>
  <c r="AM321" i="4"/>
  <c r="AL321" i="4"/>
  <c r="AK321" i="4"/>
  <c r="AU320" i="4"/>
  <c r="AT320" i="4"/>
  <c r="AS320" i="4"/>
  <c r="AR320" i="4"/>
  <c r="AQ320" i="4"/>
  <c r="AP320" i="4"/>
  <c r="AO320" i="4"/>
  <c r="AN320" i="4"/>
  <c r="AM320" i="4"/>
  <c r="AL320" i="4"/>
  <c r="AK320" i="4"/>
  <c r="AU319" i="4"/>
  <c r="AT319" i="4"/>
  <c r="AS319" i="4"/>
  <c r="AR319" i="4"/>
  <c r="AQ319" i="4"/>
  <c r="AP319" i="4"/>
  <c r="AO319" i="4"/>
  <c r="AN319" i="4"/>
  <c r="AM319" i="4"/>
  <c r="AL319" i="4"/>
  <c r="AK319" i="4"/>
  <c r="AU318" i="4"/>
  <c r="AT318" i="4"/>
  <c r="AS318" i="4"/>
  <c r="AR318" i="4"/>
  <c r="AQ318" i="4"/>
  <c r="AP318" i="4"/>
  <c r="AO318" i="4"/>
  <c r="AN318" i="4"/>
  <c r="AM318" i="4"/>
  <c r="AL318" i="4"/>
  <c r="AK318" i="4"/>
  <c r="AU317" i="4"/>
  <c r="AT317" i="4"/>
  <c r="AS317" i="4"/>
  <c r="AR317" i="4"/>
  <c r="AQ317" i="4"/>
  <c r="AP317" i="4"/>
  <c r="AO317" i="4"/>
  <c r="AN317" i="4"/>
  <c r="AM317" i="4"/>
  <c r="AL317" i="4"/>
  <c r="AK317" i="4"/>
  <c r="AU316" i="4"/>
  <c r="AT316" i="4"/>
  <c r="AS316" i="4"/>
  <c r="AR316" i="4"/>
  <c r="AQ316" i="4"/>
  <c r="AP316" i="4"/>
  <c r="AO316" i="4"/>
  <c r="AN316" i="4"/>
  <c r="AM316" i="4"/>
  <c r="AL316" i="4"/>
  <c r="AK316" i="4"/>
  <c r="AU315" i="4"/>
  <c r="AT315" i="4"/>
  <c r="AS315" i="4"/>
  <c r="AR315" i="4"/>
  <c r="AQ315" i="4"/>
  <c r="AP315" i="4"/>
  <c r="AO315" i="4"/>
  <c r="AN315" i="4"/>
  <c r="AM315" i="4"/>
  <c r="AL315" i="4"/>
  <c r="AK315" i="4"/>
  <c r="AU314" i="4"/>
  <c r="AT314" i="4"/>
  <c r="AS314" i="4"/>
  <c r="AR314" i="4"/>
  <c r="AQ314" i="4"/>
  <c r="AP314" i="4"/>
  <c r="AO314" i="4"/>
  <c r="AN314" i="4"/>
  <c r="AM314" i="4"/>
  <c r="AL314" i="4"/>
  <c r="AK314" i="4"/>
  <c r="AU313" i="4"/>
  <c r="AT313" i="4"/>
  <c r="AS313" i="4"/>
  <c r="AR313" i="4"/>
  <c r="AQ313" i="4"/>
  <c r="AP313" i="4"/>
  <c r="AO313" i="4"/>
  <c r="AN313" i="4"/>
  <c r="AM313" i="4"/>
  <c r="AL313" i="4"/>
  <c r="AK313" i="4"/>
  <c r="AU312" i="4"/>
  <c r="AT312" i="4"/>
  <c r="AS312" i="4"/>
  <c r="AR312" i="4"/>
  <c r="AQ312" i="4"/>
  <c r="AP312" i="4"/>
  <c r="AO312" i="4"/>
  <c r="AN312" i="4"/>
  <c r="AM312" i="4"/>
  <c r="AL312" i="4"/>
  <c r="AK312" i="4"/>
  <c r="AU311" i="4"/>
  <c r="AT311" i="4"/>
  <c r="AS311" i="4"/>
  <c r="AR311" i="4"/>
  <c r="AQ311" i="4"/>
  <c r="AP311" i="4"/>
  <c r="AO311" i="4"/>
  <c r="AN311" i="4"/>
  <c r="AM311" i="4"/>
  <c r="AL311" i="4"/>
  <c r="AK311" i="4"/>
  <c r="AU310" i="4"/>
  <c r="AT310" i="4"/>
  <c r="AS310" i="4"/>
  <c r="AR310" i="4"/>
  <c r="AQ310" i="4"/>
  <c r="AP310" i="4"/>
  <c r="AO310" i="4"/>
  <c r="AN310" i="4"/>
  <c r="AM310" i="4"/>
  <c r="AL310" i="4"/>
  <c r="AK310" i="4"/>
  <c r="AU309" i="4"/>
  <c r="AT309" i="4"/>
  <c r="AS309" i="4"/>
  <c r="AR309" i="4"/>
  <c r="AQ309" i="4"/>
  <c r="AP309" i="4"/>
  <c r="AO309" i="4"/>
  <c r="AN309" i="4"/>
  <c r="AM309" i="4"/>
  <c r="AL309" i="4"/>
  <c r="AK309" i="4"/>
  <c r="AU308" i="4"/>
  <c r="AT308" i="4"/>
  <c r="AS308" i="4"/>
  <c r="AR308" i="4"/>
  <c r="AQ308" i="4"/>
  <c r="AP308" i="4"/>
  <c r="AO308" i="4"/>
  <c r="AN308" i="4"/>
  <c r="AM308" i="4"/>
  <c r="AL308" i="4"/>
  <c r="AK308" i="4"/>
  <c r="AU307" i="4"/>
  <c r="AT307" i="4"/>
  <c r="AS307" i="4"/>
  <c r="AR307" i="4"/>
  <c r="AQ307" i="4"/>
  <c r="AP307" i="4"/>
  <c r="AO307" i="4"/>
  <c r="AN307" i="4"/>
  <c r="AM307" i="4"/>
  <c r="AL307" i="4"/>
  <c r="AK307" i="4"/>
  <c r="AU306" i="4"/>
  <c r="AT306" i="4"/>
  <c r="AS306" i="4"/>
  <c r="AR306" i="4"/>
  <c r="AQ306" i="4"/>
  <c r="AP306" i="4"/>
  <c r="AO306" i="4"/>
  <c r="AN306" i="4"/>
  <c r="AM306" i="4"/>
  <c r="AL306" i="4"/>
  <c r="AK306" i="4"/>
  <c r="AU305" i="4"/>
  <c r="AT305" i="4"/>
  <c r="AS305" i="4"/>
  <c r="AR305" i="4"/>
  <c r="AQ305" i="4"/>
  <c r="AP305" i="4"/>
  <c r="AO305" i="4"/>
  <c r="AN305" i="4"/>
  <c r="AM305" i="4"/>
  <c r="AL305" i="4"/>
  <c r="AK305" i="4"/>
  <c r="AU304" i="4"/>
  <c r="AT304" i="4"/>
  <c r="AS304" i="4"/>
  <c r="AR304" i="4"/>
  <c r="AQ304" i="4"/>
  <c r="AP304" i="4"/>
  <c r="AO304" i="4"/>
  <c r="AN304" i="4"/>
  <c r="AM304" i="4"/>
  <c r="AL304" i="4"/>
  <c r="AK304" i="4"/>
  <c r="AU303" i="4"/>
  <c r="AT303" i="4"/>
  <c r="AS303" i="4"/>
  <c r="AR303" i="4"/>
  <c r="AQ303" i="4"/>
  <c r="AP303" i="4"/>
  <c r="AO303" i="4"/>
  <c r="AN303" i="4"/>
  <c r="AM303" i="4"/>
  <c r="AL303" i="4"/>
  <c r="AK303" i="4"/>
  <c r="AU302" i="4"/>
  <c r="AT302" i="4"/>
  <c r="AS302" i="4"/>
  <c r="AR302" i="4"/>
  <c r="AQ302" i="4"/>
  <c r="AP302" i="4"/>
  <c r="AO302" i="4"/>
  <c r="AN302" i="4"/>
  <c r="AM302" i="4"/>
  <c r="AL302" i="4"/>
  <c r="AK302" i="4"/>
  <c r="AU301" i="4"/>
  <c r="AT301" i="4"/>
  <c r="AS301" i="4"/>
  <c r="AR301" i="4"/>
  <c r="AQ301" i="4"/>
  <c r="AP301" i="4"/>
  <c r="AO301" i="4"/>
  <c r="AN301" i="4"/>
  <c r="AM301" i="4"/>
  <c r="AL301" i="4"/>
  <c r="AK301" i="4"/>
  <c r="AU300" i="4"/>
  <c r="AT300" i="4"/>
  <c r="AS300" i="4"/>
  <c r="AR300" i="4"/>
  <c r="AQ300" i="4"/>
  <c r="AP300" i="4"/>
  <c r="AO300" i="4"/>
  <c r="AN300" i="4"/>
  <c r="AM300" i="4"/>
  <c r="AL300" i="4"/>
  <c r="AK300" i="4"/>
  <c r="AU299" i="4"/>
  <c r="AT299" i="4"/>
  <c r="AS299" i="4"/>
  <c r="AR299" i="4"/>
  <c r="AQ299" i="4"/>
  <c r="AP299" i="4"/>
  <c r="AO299" i="4"/>
  <c r="AN299" i="4"/>
  <c r="AM299" i="4"/>
  <c r="AL299" i="4"/>
  <c r="AK299" i="4"/>
  <c r="AU298" i="4"/>
  <c r="AT298" i="4"/>
  <c r="AS298" i="4"/>
  <c r="AR298" i="4"/>
  <c r="AQ298" i="4"/>
  <c r="AP298" i="4"/>
  <c r="AO298" i="4"/>
  <c r="AN298" i="4"/>
  <c r="AM298" i="4"/>
  <c r="AL298" i="4"/>
  <c r="AK298" i="4"/>
  <c r="AU297" i="4"/>
  <c r="AT297" i="4"/>
  <c r="AS297" i="4"/>
  <c r="AR297" i="4"/>
  <c r="AQ297" i="4"/>
  <c r="AP297" i="4"/>
  <c r="AO297" i="4"/>
  <c r="AN297" i="4"/>
  <c r="AM297" i="4"/>
  <c r="AL297" i="4"/>
  <c r="AK297" i="4"/>
  <c r="AU296" i="4"/>
  <c r="AT296" i="4"/>
  <c r="AS296" i="4"/>
  <c r="AR296" i="4"/>
  <c r="AQ296" i="4"/>
  <c r="AP296" i="4"/>
  <c r="AO296" i="4"/>
  <c r="AN296" i="4"/>
  <c r="AM296" i="4"/>
  <c r="AL296" i="4"/>
  <c r="AK296" i="4"/>
  <c r="AU295" i="4"/>
  <c r="AT295" i="4"/>
  <c r="AS295" i="4"/>
  <c r="AR295" i="4"/>
  <c r="AQ295" i="4"/>
  <c r="AP295" i="4"/>
  <c r="AO295" i="4"/>
  <c r="AN295" i="4"/>
  <c r="AM295" i="4"/>
  <c r="AL295" i="4"/>
  <c r="AK295" i="4"/>
  <c r="AU294" i="4"/>
  <c r="AT294" i="4"/>
  <c r="AS294" i="4"/>
  <c r="AR294" i="4"/>
  <c r="AQ294" i="4"/>
  <c r="AP294" i="4"/>
  <c r="AO294" i="4"/>
  <c r="AN294" i="4"/>
  <c r="AM294" i="4"/>
  <c r="AL294" i="4"/>
  <c r="AK294" i="4"/>
  <c r="AU293" i="4"/>
  <c r="AT293" i="4"/>
  <c r="AS293" i="4"/>
  <c r="AR293" i="4"/>
  <c r="AQ293" i="4"/>
  <c r="AP293" i="4"/>
  <c r="AO293" i="4"/>
  <c r="AN293" i="4"/>
  <c r="AM293" i="4"/>
  <c r="AL293" i="4"/>
  <c r="AK293" i="4"/>
  <c r="AU292" i="4"/>
  <c r="AT292" i="4"/>
  <c r="AS292" i="4"/>
  <c r="AR292" i="4"/>
  <c r="AQ292" i="4"/>
  <c r="AP292" i="4"/>
  <c r="AO292" i="4"/>
  <c r="AN292" i="4"/>
  <c r="AM292" i="4"/>
  <c r="AL292" i="4"/>
  <c r="AK292" i="4"/>
  <c r="AU291" i="4"/>
  <c r="AT291" i="4"/>
  <c r="AS291" i="4"/>
  <c r="AR291" i="4"/>
  <c r="AQ291" i="4"/>
  <c r="AP291" i="4"/>
  <c r="AO291" i="4"/>
  <c r="AN291" i="4"/>
  <c r="AM291" i="4"/>
  <c r="AL291" i="4"/>
  <c r="AK291" i="4"/>
  <c r="AU290" i="4"/>
  <c r="AT290" i="4"/>
  <c r="AS290" i="4"/>
  <c r="AR290" i="4"/>
  <c r="AQ290" i="4"/>
  <c r="AP290" i="4"/>
  <c r="AO290" i="4"/>
  <c r="AN290" i="4"/>
  <c r="AM290" i="4"/>
  <c r="AL290" i="4"/>
  <c r="AK290" i="4"/>
  <c r="AU289" i="4"/>
  <c r="AT289" i="4"/>
  <c r="AS289" i="4"/>
  <c r="AR289" i="4"/>
  <c r="AQ289" i="4"/>
  <c r="AP289" i="4"/>
  <c r="AO289" i="4"/>
  <c r="AN289" i="4"/>
  <c r="AM289" i="4"/>
  <c r="AL289" i="4"/>
  <c r="AK289" i="4"/>
  <c r="AU288" i="4"/>
  <c r="AT288" i="4"/>
  <c r="AS288" i="4"/>
  <c r="AR288" i="4"/>
  <c r="AQ288" i="4"/>
  <c r="AP288" i="4"/>
  <c r="AO288" i="4"/>
  <c r="AN288" i="4"/>
  <c r="AM288" i="4"/>
  <c r="AL288" i="4"/>
  <c r="AK288" i="4"/>
  <c r="AU287" i="4"/>
  <c r="AT287" i="4"/>
  <c r="AS287" i="4"/>
  <c r="AR287" i="4"/>
  <c r="AQ287" i="4"/>
  <c r="AP287" i="4"/>
  <c r="AO287" i="4"/>
  <c r="AN287" i="4"/>
  <c r="AM287" i="4"/>
  <c r="AL287" i="4"/>
  <c r="AK287" i="4"/>
  <c r="AU286" i="4"/>
  <c r="AT286" i="4"/>
  <c r="AS286" i="4"/>
  <c r="AR286" i="4"/>
  <c r="AQ286" i="4"/>
  <c r="AP286" i="4"/>
  <c r="AO286" i="4"/>
  <c r="AN286" i="4"/>
  <c r="AM286" i="4"/>
  <c r="AL286" i="4"/>
  <c r="AK286" i="4"/>
  <c r="AU285" i="4"/>
  <c r="AT285" i="4"/>
  <c r="AS285" i="4"/>
  <c r="AR285" i="4"/>
  <c r="AQ285" i="4"/>
  <c r="AP285" i="4"/>
  <c r="AO285" i="4"/>
  <c r="AN285" i="4"/>
  <c r="AM285" i="4"/>
  <c r="AL285" i="4"/>
  <c r="AK285" i="4"/>
  <c r="AU284" i="4"/>
  <c r="AT284" i="4"/>
  <c r="AS284" i="4"/>
  <c r="AR284" i="4"/>
  <c r="AQ284" i="4"/>
  <c r="AP284" i="4"/>
  <c r="AO284" i="4"/>
  <c r="AN284" i="4"/>
  <c r="AM284" i="4"/>
  <c r="AL284" i="4"/>
  <c r="AK284" i="4"/>
  <c r="AU283" i="4"/>
  <c r="AT283" i="4"/>
  <c r="AS283" i="4"/>
  <c r="AR283" i="4"/>
  <c r="AQ283" i="4"/>
  <c r="AP283" i="4"/>
  <c r="AO283" i="4"/>
  <c r="AN283" i="4"/>
  <c r="AM283" i="4"/>
  <c r="AL283" i="4"/>
  <c r="AK283" i="4"/>
  <c r="AU282" i="4"/>
  <c r="AT282" i="4"/>
  <c r="AS282" i="4"/>
  <c r="AR282" i="4"/>
  <c r="AQ282" i="4"/>
  <c r="AP282" i="4"/>
  <c r="AO282" i="4"/>
  <c r="AN282" i="4"/>
  <c r="AM282" i="4"/>
  <c r="AL282" i="4"/>
  <c r="AK282" i="4"/>
  <c r="AU281" i="4"/>
  <c r="AT281" i="4"/>
  <c r="AS281" i="4"/>
  <c r="AR281" i="4"/>
  <c r="AQ281" i="4"/>
  <c r="AP281" i="4"/>
  <c r="AO281" i="4"/>
  <c r="AN281" i="4"/>
  <c r="AM281" i="4"/>
  <c r="AL281" i="4"/>
  <c r="AK281" i="4"/>
  <c r="AU280" i="4"/>
  <c r="AT280" i="4"/>
  <c r="AS280" i="4"/>
  <c r="AR280" i="4"/>
  <c r="AQ280" i="4"/>
  <c r="AP280" i="4"/>
  <c r="AO280" i="4"/>
  <c r="AN280" i="4"/>
  <c r="AM280" i="4"/>
  <c r="AL280" i="4"/>
  <c r="AK280" i="4"/>
  <c r="AU279" i="4"/>
  <c r="AT279" i="4"/>
  <c r="AS279" i="4"/>
  <c r="AR279" i="4"/>
  <c r="AQ279" i="4"/>
  <c r="AP279" i="4"/>
  <c r="AO279" i="4"/>
  <c r="AN279" i="4"/>
  <c r="AM279" i="4"/>
  <c r="AL279" i="4"/>
  <c r="AK279" i="4"/>
  <c r="AU278" i="4"/>
  <c r="AT278" i="4"/>
  <c r="AS278" i="4"/>
  <c r="AR278" i="4"/>
  <c r="AQ278" i="4"/>
  <c r="AP278" i="4"/>
  <c r="AO278" i="4"/>
  <c r="AN278" i="4"/>
  <c r="AM278" i="4"/>
  <c r="AL278" i="4"/>
  <c r="AK278" i="4"/>
  <c r="AU277" i="4"/>
  <c r="AT277" i="4"/>
  <c r="AS277" i="4"/>
  <c r="AR277" i="4"/>
  <c r="AQ277" i="4"/>
  <c r="AP277" i="4"/>
  <c r="AO277" i="4"/>
  <c r="AN277" i="4"/>
  <c r="AM277" i="4"/>
  <c r="AL277" i="4"/>
  <c r="AK277" i="4"/>
  <c r="AU276" i="4"/>
  <c r="AT276" i="4"/>
  <c r="AS276" i="4"/>
  <c r="AR276" i="4"/>
  <c r="AQ276" i="4"/>
  <c r="AP276" i="4"/>
  <c r="AO276" i="4"/>
  <c r="AN276" i="4"/>
  <c r="AM276" i="4"/>
  <c r="AL276" i="4"/>
  <c r="AK276" i="4"/>
  <c r="AU275" i="4"/>
  <c r="AT275" i="4"/>
  <c r="AS275" i="4"/>
  <c r="AR275" i="4"/>
  <c r="AQ275" i="4"/>
  <c r="AP275" i="4"/>
  <c r="AO275" i="4"/>
  <c r="AN275" i="4"/>
  <c r="AM275" i="4"/>
  <c r="AL275" i="4"/>
  <c r="AK275" i="4"/>
  <c r="AU274" i="4"/>
  <c r="AT274" i="4"/>
  <c r="AS274" i="4"/>
  <c r="AR274" i="4"/>
  <c r="AQ274" i="4"/>
  <c r="AP274" i="4"/>
  <c r="AO274" i="4"/>
  <c r="AN274" i="4"/>
  <c r="AM274" i="4"/>
  <c r="AL274" i="4"/>
  <c r="AK274" i="4"/>
  <c r="AU273" i="4"/>
  <c r="AT273" i="4"/>
  <c r="AS273" i="4"/>
  <c r="AR273" i="4"/>
  <c r="AQ273" i="4"/>
  <c r="AP273" i="4"/>
  <c r="AO273" i="4"/>
  <c r="AN273" i="4"/>
  <c r="AM273" i="4"/>
  <c r="AL273" i="4"/>
  <c r="AK273" i="4"/>
  <c r="AU272" i="4"/>
  <c r="AT272" i="4"/>
  <c r="AS272" i="4"/>
  <c r="AR272" i="4"/>
  <c r="AQ272" i="4"/>
  <c r="AP272" i="4"/>
  <c r="AO272" i="4"/>
  <c r="AN272" i="4"/>
  <c r="AM272" i="4"/>
  <c r="AL272" i="4"/>
  <c r="AK272" i="4"/>
  <c r="AU271" i="4"/>
  <c r="AT271" i="4"/>
  <c r="AS271" i="4"/>
  <c r="AR271" i="4"/>
  <c r="AQ271" i="4"/>
  <c r="AP271" i="4"/>
  <c r="AO271" i="4"/>
  <c r="AN271" i="4"/>
  <c r="AM271" i="4"/>
  <c r="AL271" i="4"/>
  <c r="AK271" i="4"/>
  <c r="AU270" i="4"/>
  <c r="AT270" i="4"/>
  <c r="AS270" i="4"/>
  <c r="AR270" i="4"/>
  <c r="AQ270" i="4"/>
  <c r="AP270" i="4"/>
  <c r="AO270" i="4"/>
  <c r="AN270" i="4"/>
  <c r="AM270" i="4"/>
  <c r="AL270" i="4"/>
  <c r="AK270" i="4"/>
  <c r="AU269" i="4"/>
  <c r="AT269" i="4"/>
  <c r="AS269" i="4"/>
  <c r="AR269" i="4"/>
  <c r="AQ269" i="4"/>
  <c r="AP269" i="4"/>
  <c r="AO269" i="4"/>
  <c r="AN269" i="4"/>
  <c r="AM269" i="4"/>
  <c r="AL269" i="4"/>
  <c r="AK269" i="4"/>
  <c r="AU268" i="4"/>
  <c r="AT268" i="4"/>
  <c r="AS268" i="4"/>
  <c r="AR268" i="4"/>
  <c r="AQ268" i="4"/>
  <c r="AP268" i="4"/>
  <c r="AO268" i="4"/>
  <c r="AN268" i="4"/>
  <c r="AM268" i="4"/>
  <c r="AL268" i="4"/>
  <c r="AK268" i="4"/>
  <c r="AU267" i="4"/>
  <c r="AT267" i="4"/>
  <c r="AS267" i="4"/>
  <c r="AR267" i="4"/>
  <c r="AQ267" i="4"/>
  <c r="AP267" i="4"/>
  <c r="AO267" i="4"/>
  <c r="AN267" i="4"/>
  <c r="AM267" i="4"/>
  <c r="AL267" i="4"/>
  <c r="AK267" i="4"/>
  <c r="AU266" i="4"/>
  <c r="AT266" i="4"/>
  <c r="AS266" i="4"/>
  <c r="AR266" i="4"/>
  <c r="AQ266" i="4"/>
  <c r="AP266" i="4"/>
  <c r="AO266" i="4"/>
  <c r="AN266" i="4"/>
  <c r="AM266" i="4"/>
  <c r="AL266" i="4"/>
  <c r="AK266" i="4"/>
  <c r="AU265" i="4"/>
  <c r="AT265" i="4"/>
  <c r="AS265" i="4"/>
  <c r="AR265" i="4"/>
  <c r="AQ265" i="4"/>
  <c r="AP265" i="4"/>
  <c r="AO265" i="4"/>
  <c r="AN265" i="4"/>
  <c r="AM265" i="4"/>
  <c r="AL265" i="4"/>
  <c r="AK265" i="4"/>
  <c r="AU264" i="4"/>
  <c r="AT264" i="4"/>
  <c r="AS264" i="4"/>
  <c r="AR264" i="4"/>
  <c r="AQ264" i="4"/>
  <c r="AP264" i="4"/>
  <c r="AO264" i="4"/>
  <c r="AN264" i="4"/>
  <c r="AM264" i="4"/>
  <c r="AL264" i="4"/>
  <c r="AK264" i="4"/>
  <c r="AU263" i="4"/>
  <c r="AT263" i="4"/>
  <c r="AS263" i="4"/>
  <c r="AR263" i="4"/>
  <c r="AQ263" i="4"/>
  <c r="AP263" i="4"/>
  <c r="AO263" i="4"/>
  <c r="AN263" i="4"/>
  <c r="AM263" i="4"/>
  <c r="AL263" i="4"/>
  <c r="AK263" i="4"/>
  <c r="AU262" i="4"/>
  <c r="AT262" i="4"/>
  <c r="AS262" i="4"/>
  <c r="AR262" i="4"/>
  <c r="AQ262" i="4"/>
  <c r="AP262" i="4"/>
  <c r="AO262" i="4"/>
  <c r="AN262" i="4"/>
  <c r="AM262" i="4"/>
  <c r="AL262" i="4"/>
  <c r="AK262" i="4"/>
  <c r="AU261" i="4"/>
  <c r="AT261" i="4"/>
  <c r="AS261" i="4"/>
  <c r="AR261" i="4"/>
  <c r="AQ261" i="4"/>
  <c r="AP261" i="4"/>
  <c r="AO261" i="4"/>
  <c r="AN261" i="4"/>
  <c r="AM261" i="4"/>
  <c r="AL261" i="4"/>
  <c r="AK261" i="4"/>
  <c r="AU260" i="4"/>
  <c r="AT260" i="4"/>
  <c r="AS260" i="4"/>
  <c r="AR260" i="4"/>
  <c r="AQ260" i="4"/>
  <c r="AP260" i="4"/>
  <c r="AO260" i="4"/>
  <c r="AN260" i="4"/>
  <c r="AM260" i="4"/>
  <c r="AL260" i="4"/>
  <c r="AK260" i="4"/>
  <c r="AU259" i="4"/>
  <c r="AT259" i="4"/>
  <c r="AS259" i="4"/>
  <c r="AR259" i="4"/>
  <c r="AQ259" i="4"/>
  <c r="AP259" i="4"/>
  <c r="AO259" i="4"/>
  <c r="AN259" i="4"/>
  <c r="AM259" i="4"/>
  <c r="AL259" i="4"/>
  <c r="AK259" i="4"/>
  <c r="AU258" i="4"/>
  <c r="AT258" i="4"/>
  <c r="AS258" i="4"/>
  <c r="AR258" i="4"/>
  <c r="AQ258" i="4"/>
  <c r="AP258" i="4"/>
  <c r="AO258" i="4"/>
  <c r="AN258" i="4"/>
  <c r="AM258" i="4"/>
  <c r="AL258" i="4"/>
  <c r="AK258" i="4"/>
  <c r="AU257" i="4"/>
  <c r="AT257" i="4"/>
  <c r="AS257" i="4"/>
  <c r="AR257" i="4"/>
  <c r="AQ257" i="4"/>
  <c r="AP257" i="4"/>
  <c r="AO257" i="4"/>
  <c r="AN257" i="4"/>
  <c r="AM257" i="4"/>
  <c r="AL257" i="4"/>
  <c r="AK257" i="4"/>
  <c r="AU256" i="4"/>
  <c r="AT256" i="4"/>
  <c r="AS256" i="4"/>
  <c r="AR256" i="4"/>
  <c r="AQ256" i="4"/>
  <c r="AP256" i="4"/>
  <c r="AO256" i="4"/>
  <c r="AN256" i="4"/>
  <c r="AM256" i="4"/>
  <c r="AL256" i="4"/>
  <c r="AK256" i="4"/>
  <c r="AU255" i="4"/>
  <c r="AT255" i="4"/>
  <c r="AS255" i="4"/>
  <c r="AR255" i="4"/>
  <c r="AQ255" i="4"/>
  <c r="AP255" i="4"/>
  <c r="AO255" i="4"/>
  <c r="AN255" i="4"/>
  <c r="AM255" i="4"/>
  <c r="AL255" i="4"/>
  <c r="AK255" i="4"/>
  <c r="AU254" i="4"/>
  <c r="AT254" i="4"/>
  <c r="AS254" i="4"/>
  <c r="AR254" i="4"/>
  <c r="AQ254" i="4"/>
  <c r="AP254" i="4"/>
  <c r="AO254" i="4"/>
  <c r="AN254" i="4"/>
  <c r="AM254" i="4"/>
  <c r="AL254" i="4"/>
  <c r="AK254" i="4"/>
  <c r="AU253" i="4"/>
  <c r="AT253" i="4"/>
  <c r="AS253" i="4"/>
  <c r="AR253" i="4"/>
  <c r="AQ253" i="4"/>
  <c r="AP253" i="4"/>
  <c r="AO253" i="4"/>
  <c r="AN253" i="4"/>
  <c r="AM253" i="4"/>
  <c r="AL253" i="4"/>
  <c r="AK253" i="4"/>
  <c r="AU252" i="4"/>
  <c r="AT252" i="4"/>
  <c r="AS252" i="4"/>
  <c r="AR252" i="4"/>
  <c r="AQ252" i="4"/>
  <c r="AP252" i="4"/>
  <c r="AO252" i="4"/>
  <c r="AN252" i="4"/>
  <c r="AM252" i="4"/>
  <c r="AL252" i="4"/>
  <c r="AK252" i="4"/>
  <c r="AU251" i="4"/>
  <c r="AT251" i="4"/>
  <c r="AS251" i="4"/>
  <c r="AR251" i="4"/>
  <c r="AQ251" i="4"/>
  <c r="AP251" i="4"/>
  <c r="AO251" i="4"/>
  <c r="AN251" i="4"/>
  <c r="AM251" i="4"/>
  <c r="AL251" i="4"/>
  <c r="AK251" i="4"/>
  <c r="AU250" i="4"/>
  <c r="AT250" i="4"/>
  <c r="AS250" i="4"/>
  <c r="AR250" i="4"/>
  <c r="AQ250" i="4"/>
  <c r="AP250" i="4"/>
  <c r="AO250" i="4"/>
  <c r="AN250" i="4"/>
  <c r="AM250" i="4"/>
  <c r="AL250" i="4"/>
  <c r="AK250" i="4"/>
  <c r="AU249" i="4"/>
  <c r="AT249" i="4"/>
  <c r="AS249" i="4"/>
  <c r="AR249" i="4"/>
  <c r="AQ249" i="4"/>
  <c r="AP249" i="4"/>
  <c r="AO249" i="4"/>
  <c r="AN249" i="4"/>
  <c r="AM249" i="4"/>
  <c r="AL249" i="4"/>
  <c r="AK249" i="4"/>
  <c r="AU248" i="4"/>
  <c r="AT248" i="4"/>
  <c r="AS248" i="4"/>
  <c r="AR248" i="4"/>
  <c r="AQ248" i="4"/>
  <c r="AP248" i="4"/>
  <c r="AO248" i="4"/>
  <c r="AN248" i="4"/>
  <c r="AM248" i="4"/>
  <c r="AL248" i="4"/>
  <c r="AK248" i="4"/>
  <c r="AU247" i="4"/>
  <c r="AT247" i="4"/>
  <c r="AS247" i="4"/>
  <c r="AR247" i="4"/>
  <c r="AQ247" i="4"/>
  <c r="AP247" i="4"/>
  <c r="AO247" i="4"/>
  <c r="AN247" i="4"/>
  <c r="AM247" i="4"/>
  <c r="AL247" i="4"/>
  <c r="AK247" i="4"/>
  <c r="AU246" i="4"/>
  <c r="AT246" i="4"/>
  <c r="AS246" i="4"/>
  <c r="AR246" i="4"/>
  <c r="AQ246" i="4"/>
  <c r="AP246" i="4"/>
  <c r="AO246" i="4"/>
  <c r="AN246" i="4"/>
  <c r="AM246" i="4"/>
  <c r="AL246" i="4"/>
  <c r="AK246" i="4"/>
  <c r="AU245" i="4"/>
  <c r="AT245" i="4"/>
  <c r="AS245" i="4"/>
  <c r="AR245" i="4"/>
  <c r="AQ245" i="4"/>
  <c r="AP245" i="4"/>
  <c r="AO245" i="4"/>
  <c r="AN245" i="4"/>
  <c r="AM245" i="4"/>
  <c r="AL245" i="4"/>
  <c r="AK245" i="4"/>
  <c r="AU244" i="4"/>
  <c r="AT244" i="4"/>
  <c r="AS244" i="4"/>
  <c r="AR244" i="4"/>
  <c r="AQ244" i="4"/>
  <c r="AP244" i="4"/>
  <c r="AO244" i="4"/>
  <c r="AN244" i="4"/>
  <c r="AM244" i="4"/>
  <c r="AL244" i="4"/>
  <c r="AK244" i="4"/>
  <c r="AU243" i="4"/>
  <c r="AT243" i="4"/>
  <c r="AS243" i="4"/>
  <c r="AR243" i="4"/>
  <c r="AQ243" i="4"/>
  <c r="AP243" i="4"/>
  <c r="AO243" i="4"/>
  <c r="AN243" i="4"/>
  <c r="AM243" i="4"/>
  <c r="AL243" i="4"/>
  <c r="AK243" i="4"/>
  <c r="AU242" i="4"/>
  <c r="AT242" i="4"/>
  <c r="AS242" i="4"/>
  <c r="AR242" i="4"/>
  <c r="AQ242" i="4"/>
  <c r="AP242" i="4"/>
  <c r="AO242" i="4"/>
  <c r="AN242" i="4"/>
  <c r="AM242" i="4"/>
  <c r="AL242" i="4"/>
  <c r="AK242" i="4"/>
  <c r="AU241" i="4"/>
  <c r="AT241" i="4"/>
  <c r="AS241" i="4"/>
  <c r="AR241" i="4"/>
  <c r="AQ241" i="4"/>
  <c r="AP241" i="4"/>
  <c r="AO241" i="4"/>
  <c r="AN241" i="4"/>
  <c r="AM241" i="4"/>
  <c r="AL241" i="4"/>
  <c r="AK241" i="4"/>
  <c r="AU240" i="4"/>
  <c r="AT240" i="4"/>
  <c r="AS240" i="4"/>
  <c r="AR240" i="4"/>
  <c r="AQ240" i="4"/>
  <c r="AP240" i="4"/>
  <c r="AO240" i="4"/>
  <c r="AN240" i="4"/>
  <c r="AM240" i="4"/>
  <c r="AL240" i="4"/>
  <c r="AK240" i="4"/>
  <c r="AU239" i="4"/>
  <c r="AT239" i="4"/>
  <c r="AS239" i="4"/>
  <c r="AR239" i="4"/>
  <c r="AQ239" i="4"/>
  <c r="AP239" i="4"/>
  <c r="AO239" i="4"/>
  <c r="AN239" i="4"/>
  <c r="AM239" i="4"/>
  <c r="AL239" i="4"/>
  <c r="AK239" i="4"/>
  <c r="AU238" i="4"/>
  <c r="AT238" i="4"/>
  <c r="AS238" i="4"/>
  <c r="AR238" i="4"/>
  <c r="AQ238" i="4"/>
  <c r="AP238" i="4"/>
  <c r="AO238" i="4"/>
  <c r="AN238" i="4"/>
  <c r="AM238" i="4"/>
  <c r="AL238" i="4"/>
  <c r="AK238" i="4"/>
  <c r="AU237" i="4"/>
  <c r="AT237" i="4"/>
  <c r="AS237" i="4"/>
  <c r="AR237" i="4"/>
  <c r="AQ237" i="4"/>
  <c r="AP237" i="4"/>
  <c r="AO237" i="4"/>
  <c r="AN237" i="4"/>
  <c r="AM237" i="4"/>
  <c r="AL237" i="4"/>
  <c r="AK237" i="4"/>
  <c r="AU236" i="4"/>
  <c r="AT236" i="4"/>
  <c r="AS236" i="4"/>
  <c r="AR236" i="4"/>
  <c r="AQ236" i="4"/>
  <c r="AP236" i="4"/>
  <c r="AO236" i="4"/>
  <c r="AN236" i="4"/>
  <c r="AM236" i="4"/>
  <c r="AL236" i="4"/>
  <c r="AK236" i="4"/>
  <c r="AU235" i="4"/>
  <c r="AT235" i="4"/>
  <c r="AS235" i="4"/>
  <c r="AR235" i="4"/>
  <c r="AQ235" i="4"/>
  <c r="AP235" i="4"/>
  <c r="AO235" i="4"/>
  <c r="AN235" i="4"/>
  <c r="AM235" i="4"/>
  <c r="AL235" i="4"/>
  <c r="AK235" i="4"/>
  <c r="AU234" i="4"/>
  <c r="AT234" i="4"/>
  <c r="AS234" i="4"/>
  <c r="AR234" i="4"/>
  <c r="AQ234" i="4"/>
  <c r="AP234" i="4"/>
  <c r="AO234" i="4"/>
  <c r="AN234" i="4"/>
  <c r="AM234" i="4"/>
  <c r="AL234" i="4"/>
  <c r="AK234" i="4"/>
  <c r="AU233" i="4"/>
  <c r="AT233" i="4"/>
  <c r="AS233" i="4"/>
  <c r="AR233" i="4"/>
  <c r="AQ233" i="4"/>
  <c r="AP233" i="4"/>
  <c r="AO233" i="4"/>
  <c r="AN233" i="4"/>
  <c r="AM233" i="4"/>
  <c r="AL233" i="4"/>
  <c r="AK233" i="4"/>
  <c r="AU232" i="4"/>
  <c r="AT232" i="4"/>
  <c r="AS232" i="4"/>
  <c r="AR232" i="4"/>
  <c r="AQ232" i="4"/>
  <c r="AP232" i="4"/>
  <c r="AO232" i="4"/>
  <c r="AN232" i="4"/>
  <c r="AM232" i="4"/>
  <c r="AL232" i="4"/>
  <c r="AK232" i="4"/>
  <c r="AU231" i="4"/>
  <c r="AT231" i="4"/>
  <c r="AS231" i="4"/>
  <c r="AR231" i="4"/>
  <c r="AQ231" i="4"/>
  <c r="AP231" i="4"/>
  <c r="AO231" i="4"/>
  <c r="AN231" i="4"/>
  <c r="AM231" i="4"/>
  <c r="AL231" i="4"/>
  <c r="AK231" i="4"/>
  <c r="AU230" i="4"/>
  <c r="AT230" i="4"/>
  <c r="AS230" i="4"/>
  <c r="AR230" i="4"/>
  <c r="AQ230" i="4"/>
  <c r="AP230" i="4"/>
  <c r="AO230" i="4"/>
  <c r="AN230" i="4"/>
  <c r="AM230" i="4"/>
  <c r="AL230" i="4"/>
  <c r="AK230" i="4"/>
  <c r="AU229" i="4"/>
  <c r="AT229" i="4"/>
  <c r="AS229" i="4"/>
  <c r="AR229" i="4"/>
  <c r="AQ229" i="4"/>
  <c r="AP229" i="4"/>
  <c r="AO229" i="4"/>
  <c r="AN229" i="4"/>
  <c r="AM229" i="4"/>
  <c r="AL229" i="4"/>
  <c r="AK229" i="4"/>
  <c r="AU228" i="4"/>
  <c r="AT228" i="4"/>
  <c r="AS228" i="4"/>
  <c r="AR228" i="4"/>
  <c r="AQ228" i="4"/>
  <c r="AP228" i="4"/>
  <c r="AO228" i="4"/>
  <c r="AN228" i="4"/>
  <c r="AM228" i="4"/>
  <c r="AL228" i="4"/>
  <c r="AK228" i="4"/>
  <c r="AU227" i="4"/>
  <c r="AT227" i="4"/>
  <c r="AS227" i="4"/>
  <c r="AR227" i="4"/>
  <c r="AQ227" i="4"/>
  <c r="AP227" i="4"/>
  <c r="AO227" i="4"/>
  <c r="AN227" i="4"/>
  <c r="AM227" i="4"/>
  <c r="AL227" i="4"/>
  <c r="AK227" i="4"/>
  <c r="AU226" i="4"/>
  <c r="AT226" i="4"/>
  <c r="AS226" i="4"/>
  <c r="AR226" i="4"/>
  <c r="AQ226" i="4"/>
  <c r="AP226" i="4"/>
  <c r="AO226" i="4"/>
  <c r="AN226" i="4"/>
  <c r="AM226" i="4"/>
  <c r="AL226" i="4"/>
  <c r="AK226" i="4"/>
  <c r="AU225" i="4"/>
  <c r="AT225" i="4"/>
  <c r="AS225" i="4"/>
  <c r="AR225" i="4"/>
  <c r="AQ225" i="4"/>
  <c r="AP225" i="4"/>
  <c r="AO225" i="4"/>
  <c r="AN225" i="4"/>
  <c r="AM225" i="4"/>
  <c r="AL225" i="4"/>
  <c r="AK225" i="4"/>
  <c r="AU224" i="4"/>
  <c r="AT224" i="4"/>
  <c r="AS224" i="4"/>
  <c r="AR224" i="4"/>
  <c r="AQ224" i="4"/>
  <c r="AP224" i="4"/>
  <c r="AO224" i="4"/>
  <c r="AN224" i="4"/>
  <c r="AM224" i="4"/>
  <c r="AL224" i="4"/>
  <c r="AK224" i="4"/>
  <c r="AU223" i="4"/>
  <c r="AT223" i="4"/>
  <c r="AS223" i="4"/>
  <c r="AR223" i="4"/>
  <c r="AQ223" i="4"/>
  <c r="AP223" i="4"/>
  <c r="AO223" i="4"/>
  <c r="AN223" i="4"/>
  <c r="AM223" i="4"/>
  <c r="AL223" i="4"/>
  <c r="AK223" i="4"/>
  <c r="AU222" i="4"/>
  <c r="AT222" i="4"/>
  <c r="AS222" i="4"/>
  <c r="AR222" i="4"/>
  <c r="AQ222" i="4"/>
  <c r="AP222" i="4"/>
  <c r="AO222" i="4"/>
  <c r="AN222" i="4"/>
  <c r="AM222" i="4"/>
  <c r="AL222" i="4"/>
  <c r="AK222" i="4"/>
  <c r="AU221" i="4"/>
  <c r="AT221" i="4"/>
  <c r="AS221" i="4"/>
  <c r="AR221" i="4"/>
  <c r="AQ221" i="4"/>
  <c r="AP221" i="4"/>
  <c r="AO221" i="4"/>
  <c r="AN221" i="4"/>
  <c r="AM221" i="4"/>
  <c r="AL221" i="4"/>
  <c r="AK221" i="4"/>
  <c r="AU220" i="4"/>
  <c r="AT220" i="4"/>
  <c r="AS220" i="4"/>
  <c r="AR220" i="4"/>
  <c r="AQ220" i="4"/>
  <c r="AP220" i="4"/>
  <c r="AO220" i="4"/>
  <c r="AN220" i="4"/>
  <c r="AM220" i="4"/>
  <c r="AL220" i="4"/>
  <c r="AK220" i="4"/>
  <c r="AU219" i="4"/>
  <c r="AT219" i="4"/>
  <c r="AS219" i="4"/>
  <c r="AR219" i="4"/>
  <c r="AQ219" i="4"/>
  <c r="AP219" i="4"/>
  <c r="AO219" i="4"/>
  <c r="AN219" i="4"/>
  <c r="AM219" i="4"/>
  <c r="AL219" i="4"/>
  <c r="AK219" i="4"/>
  <c r="AU218" i="4"/>
  <c r="AT218" i="4"/>
  <c r="AS218" i="4"/>
  <c r="AR218" i="4"/>
  <c r="AQ218" i="4"/>
  <c r="AP218" i="4"/>
  <c r="AO218" i="4"/>
  <c r="AN218" i="4"/>
  <c r="AM218" i="4"/>
  <c r="AL218" i="4"/>
  <c r="AK218" i="4"/>
  <c r="AU217" i="4"/>
  <c r="AT217" i="4"/>
  <c r="AS217" i="4"/>
  <c r="AR217" i="4"/>
  <c r="AQ217" i="4"/>
  <c r="AP217" i="4"/>
  <c r="AO217" i="4"/>
  <c r="AN217" i="4"/>
  <c r="AM217" i="4"/>
  <c r="AL217" i="4"/>
  <c r="AK217" i="4"/>
  <c r="AU216" i="4"/>
  <c r="AT216" i="4"/>
  <c r="AS216" i="4"/>
  <c r="AR216" i="4"/>
  <c r="AQ216" i="4"/>
  <c r="AP216" i="4"/>
  <c r="AO216" i="4"/>
  <c r="AN216" i="4"/>
  <c r="AM216" i="4"/>
  <c r="AL216" i="4"/>
  <c r="AK216" i="4"/>
  <c r="AU215" i="4"/>
  <c r="AT215" i="4"/>
  <c r="AS215" i="4"/>
  <c r="AR215" i="4"/>
  <c r="AQ215" i="4"/>
  <c r="AP215" i="4"/>
  <c r="AO215" i="4"/>
  <c r="AN215" i="4"/>
  <c r="AM215" i="4"/>
  <c r="AL215" i="4"/>
  <c r="AK215" i="4"/>
  <c r="AU214" i="4"/>
  <c r="AT214" i="4"/>
  <c r="AS214" i="4"/>
  <c r="AR214" i="4"/>
  <c r="AQ214" i="4"/>
  <c r="AP214" i="4"/>
  <c r="AO214" i="4"/>
  <c r="AN214" i="4"/>
  <c r="AM214" i="4"/>
  <c r="AL214" i="4"/>
  <c r="AK214" i="4"/>
  <c r="AU213" i="4"/>
  <c r="AT213" i="4"/>
  <c r="AS213" i="4"/>
  <c r="AR213" i="4"/>
  <c r="AQ213" i="4"/>
  <c r="AP213" i="4"/>
  <c r="AO213" i="4"/>
  <c r="AN213" i="4"/>
  <c r="AM213" i="4"/>
  <c r="AL213" i="4"/>
  <c r="AK213" i="4"/>
  <c r="AU212" i="4"/>
  <c r="AT212" i="4"/>
  <c r="AS212" i="4"/>
  <c r="AR212" i="4"/>
  <c r="AQ212" i="4"/>
  <c r="AP212" i="4"/>
  <c r="AO212" i="4"/>
  <c r="AN212" i="4"/>
  <c r="AM212" i="4"/>
  <c r="AL212" i="4"/>
  <c r="AK212" i="4"/>
  <c r="AU211" i="4"/>
  <c r="AT211" i="4"/>
  <c r="AS211" i="4"/>
  <c r="AR211" i="4"/>
  <c r="AQ211" i="4"/>
  <c r="AP211" i="4"/>
  <c r="AO211" i="4"/>
  <c r="AN211" i="4"/>
  <c r="AM211" i="4"/>
  <c r="AL211" i="4"/>
  <c r="AK211" i="4"/>
  <c r="AU210" i="4"/>
  <c r="AT210" i="4"/>
  <c r="AS210" i="4"/>
  <c r="AR210" i="4"/>
  <c r="AQ210" i="4"/>
  <c r="AP210" i="4"/>
  <c r="AO210" i="4"/>
  <c r="AN210" i="4"/>
  <c r="AM210" i="4"/>
  <c r="AL210" i="4"/>
  <c r="AK210" i="4"/>
  <c r="AU209" i="4"/>
  <c r="AT209" i="4"/>
  <c r="AS209" i="4"/>
  <c r="AR209" i="4"/>
  <c r="AQ209" i="4"/>
  <c r="AP209" i="4"/>
  <c r="AO209" i="4"/>
  <c r="AN209" i="4"/>
  <c r="AM209" i="4"/>
  <c r="AL209" i="4"/>
  <c r="AK209" i="4"/>
  <c r="AU208" i="4"/>
  <c r="AT208" i="4"/>
  <c r="AS208" i="4"/>
  <c r="AR208" i="4"/>
  <c r="AQ208" i="4"/>
  <c r="AP208" i="4"/>
  <c r="AO208" i="4"/>
  <c r="AN208" i="4"/>
  <c r="AM208" i="4"/>
  <c r="AL208" i="4"/>
  <c r="AK208" i="4"/>
  <c r="AU207" i="4"/>
  <c r="AT207" i="4"/>
  <c r="AS207" i="4"/>
  <c r="AR207" i="4"/>
  <c r="AQ207" i="4"/>
  <c r="AP207" i="4"/>
  <c r="AO207" i="4"/>
  <c r="AN207" i="4"/>
  <c r="AM207" i="4"/>
  <c r="AL207" i="4"/>
  <c r="AK207" i="4"/>
  <c r="AU206" i="4"/>
  <c r="AT206" i="4"/>
  <c r="AS206" i="4"/>
  <c r="AR206" i="4"/>
  <c r="AQ206" i="4"/>
  <c r="AP206" i="4"/>
  <c r="AO206" i="4"/>
  <c r="AN206" i="4"/>
  <c r="AM206" i="4"/>
  <c r="AL206" i="4"/>
  <c r="AK206" i="4"/>
  <c r="AU205" i="4"/>
  <c r="AT205" i="4"/>
  <c r="AS205" i="4"/>
  <c r="AR205" i="4"/>
  <c r="AQ205" i="4"/>
  <c r="AP205" i="4"/>
  <c r="AO205" i="4"/>
  <c r="AN205" i="4"/>
  <c r="AM205" i="4"/>
  <c r="AL205" i="4"/>
  <c r="AK205" i="4"/>
  <c r="AU204" i="4"/>
  <c r="AT204" i="4"/>
  <c r="AS204" i="4"/>
  <c r="AR204" i="4"/>
  <c r="AQ204" i="4"/>
  <c r="AP204" i="4"/>
  <c r="AO204" i="4"/>
  <c r="AN204" i="4"/>
  <c r="AM204" i="4"/>
  <c r="AL204" i="4"/>
  <c r="AK204" i="4"/>
  <c r="AU203" i="4"/>
  <c r="AT203" i="4"/>
  <c r="AS203" i="4"/>
  <c r="AR203" i="4"/>
  <c r="AQ203" i="4"/>
  <c r="AP203" i="4"/>
  <c r="AO203" i="4"/>
  <c r="AN203" i="4"/>
  <c r="AM203" i="4"/>
  <c r="AL203" i="4"/>
  <c r="AK203" i="4"/>
  <c r="AU202" i="4"/>
  <c r="AT202" i="4"/>
  <c r="AS202" i="4"/>
  <c r="AR202" i="4"/>
  <c r="AQ202" i="4"/>
  <c r="AP202" i="4"/>
  <c r="AO202" i="4"/>
  <c r="AN202" i="4"/>
  <c r="AM202" i="4"/>
  <c r="AL202" i="4"/>
  <c r="AK202" i="4"/>
  <c r="AU201" i="4"/>
  <c r="AT201" i="4"/>
  <c r="AS201" i="4"/>
  <c r="AR201" i="4"/>
  <c r="AQ201" i="4"/>
  <c r="AP201" i="4"/>
  <c r="AO201" i="4"/>
  <c r="AN201" i="4"/>
  <c r="AM201" i="4"/>
  <c r="AL201" i="4"/>
  <c r="AK201" i="4"/>
  <c r="AU200" i="4"/>
  <c r="AT200" i="4"/>
  <c r="AS200" i="4"/>
  <c r="AR200" i="4"/>
  <c r="AQ200" i="4"/>
  <c r="AP200" i="4"/>
  <c r="AO200" i="4"/>
  <c r="AN200" i="4"/>
  <c r="AM200" i="4"/>
  <c r="AL200" i="4"/>
  <c r="AK200" i="4"/>
  <c r="AU199" i="4"/>
  <c r="AT199" i="4"/>
  <c r="AS199" i="4"/>
  <c r="AR199" i="4"/>
  <c r="AQ199" i="4"/>
  <c r="AP199" i="4"/>
  <c r="AO199" i="4"/>
  <c r="AN199" i="4"/>
  <c r="AM199" i="4"/>
  <c r="AL199" i="4"/>
  <c r="AK199" i="4"/>
  <c r="AU198" i="4"/>
  <c r="AT198" i="4"/>
  <c r="AS198" i="4"/>
  <c r="AR198" i="4"/>
  <c r="AQ198" i="4"/>
  <c r="AP198" i="4"/>
  <c r="AO198" i="4"/>
  <c r="AN198" i="4"/>
  <c r="AM198" i="4"/>
  <c r="AL198" i="4"/>
  <c r="AK198" i="4"/>
  <c r="AU197" i="4"/>
  <c r="AT197" i="4"/>
  <c r="AS197" i="4"/>
  <c r="AR197" i="4"/>
  <c r="AQ197" i="4"/>
  <c r="AP197" i="4"/>
  <c r="AO197" i="4"/>
  <c r="AN197" i="4"/>
  <c r="AM197" i="4"/>
  <c r="AL197" i="4"/>
  <c r="AK197" i="4"/>
  <c r="AU196" i="4"/>
  <c r="AT196" i="4"/>
  <c r="AS196" i="4"/>
  <c r="AR196" i="4"/>
  <c r="AQ196" i="4"/>
  <c r="AP196" i="4"/>
  <c r="AO196" i="4"/>
  <c r="AN196" i="4"/>
  <c r="AM196" i="4"/>
  <c r="AL196" i="4"/>
  <c r="AK196" i="4"/>
  <c r="AU195" i="4"/>
  <c r="AT195" i="4"/>
  <c r="AS195" i="4"/>
  <c r="AR195" i="4"/>
  <c r="AQ195" i="4"/>
  <c r="AP195" i="4"/>
  <c r="AO195" i="4"/>
  <c r="AN195" i="4"/>
  <c r="AM195" i="4"/>
  <c r="AL195" i="4"/>
  <c r="AK195" i="4"/>
  <c r="AU194" i="4"/>
  <c r="AT194" i="4"/>
  <c r="AS194" i="4"/>
  <c r="AR194" i="4"/>
  <c r="AQ194" i="4"/>
  <c r="AP194" i="4"/>
  <c r="AO194" i="4"/>
  <c r="AN194" i="4"/>
  <c r="AM194" i="4"/>
  <c r="AL194" i="4"/>
  <c r="AK194" i="4"/>
  <c r="AU193" i="4"/>
  <c r="AT193" i="4"/>
  <c r="AS193" i="4"/>
  <c r="AR193" i="4"/>
  <c r="AQ193" i="4"/>
  <c r="AP193" i="4"/>
  <c r="AO193" i="4"/>
  <c r="AN193" i="4"/>
  <c r="AM193" i="4"/>
  <c r="AL193" i="4"/>
  <c r="AK193" i="4"/>
  <c r="AU192" i="4"/>
  <c r="AT192" i="4"/>
  <c r="AS192" i="4"/>
  <c r="AR192" i="4"/>
  <c r="AQ192" i="4"/>
  <c r="AP192" i="4"/>
  <c r="AO192" i="4"/>
  <c r="AN192" i="4"/>
  <c r="AM192" i="4"/>
  <c r="AL192" i="4"/>
  <c r="AK192" i="4"/>
  <c r="AU191" i="4"/>
  <c r="AT191" i="4"/>
  <c r="AS191" i="4"/>
  <c r="AR191" i="4"/>
  <c r="AQ191" i="4"/>
  <c r="AP191" i="4"/>
  <c r="AO191" i="4"/>
  <c r="AN191" i="4"/>
  <c r="AM191" i="4"/>
  <c r="AL191" i="4"/>
  <c r="AK191" i="4"/>
  <c r="AU190" i="4"/>
  <c r="AT190" i="4"/>
  <c r="AS190" i="4"/>
  <c r="AR190" i="4"/>
  <c r="AQ190" i="4"/>
  <c r="AP190" i="4"/>
  <c r="AO190" i="4"/>
  <c r="AN190" i="4"/>
  <c r="AM190" i="4"/>
  <c r="AL190" i="4"/>
  <c r="AK190" i="4"/>
  <c r="AU189" i="4"/>
  <c r="AT189" i="4"/>
  <c r="AS189" i="4"/>
  <c r="AR189" i="4"/>
  <c r="AQ189" i="4"/>
  <c r="AP189" i="4"/>
  <c r="AO189" i="4"/>
  <c r="AN189" i="4"/>
  <c r="AM189" i="4"/>
  <c r="AL189" i="4"/>
  <c r="AK189" i="4"/>
  <c r="AU188" i="4"/>
  <c r="AT188" i="4"/>
  <c r="AS188" i="4"/>
  <c r="AR188" i="4"/>
  <c r="AQ188" i="4"/>
  <c r="AP188" i="4"/>
  <c r="AO188" i="4"/>
  <c r="AN188" i="4"/>
  <c r="AM188" i="4"/>
  <c r="AL188" i="4"/>
  <c r="AK188" i="4"/>
  <c r="AU187" i="4"/>
  <c r="AT187" i="4"/>
  <c r="AS187" i="4"/>
  <c r="AR187" i="4"/>
  <c r="AQ187" i="4"/>
  <c r="AP187" i="4"/>
  <c r="AO187" i="4"/>
  <c r="AN187" i="4"/>
  <c r="AM187" i="4"/>
  <c r="AL187" i="4"/>
  <c r="AK187" i="4"/>
  <c r="AU186" i="4"/>
  <c r="AT186" i="4"/>
  <c r="AS186" i="4"/>
  <c r="AR186" i="4"/>
  <c r="AQ186" i="4"/>
  <c r="AP186" i="4"/>
  <c r="AO186" i="4"/>
  <c r="AN186" i="4"/>
  <c r="AM186" i="4"/>
  <c r="AL186" i="4"/>
  <c r="AK186" i="4"/>
  <c r="AU185" i="4"/>
  <c r="AT185" i="4"/>
  <c r="AS185" i="4"/>
  <c r="AR185" i="4"/>
  <c r="AQ185" i="4"/>
  <c r="AP185" i="4"/>
  <c r="AO185" i="4"/>
  <c r="AN185" i="4"/>
  <c r="AM185" i="4"/>
  <c r="AL185" i="4"/>
  <c r="AK185" i="4"/>
  <c r="AU184" i="4"/>
  <c r="AT184" i="4"/>
  <c r="AS184" i="4"/>
  <c r="AR184" i="4"/>
  <c r="AQ184" i="4"/>
  <c r="AP184" i="4"/>
  <c r="AO184" i="4"/>
  <c r="AN184" i="4"/>
  <c r="AM184" i="4"/>
  <c r="AL184" i="4"/>
  <c r="AK184" i="4"/>
  <c r="AU183" i="4"/>
  <c r="AT183" i="4"/>
  <c r="AS183" i="4"/>
  <c r="AR183" i="4"/>
  <c r="AQ183" i="4"/>
  <c r="AP183" i="4"/>
  <c r="AO183" i="4"/>
  <c r="AN183" i="4"/>
  <c r="AM183" i="4"/>
  <c r="AL183" i="4"/>
  <c r="AK183" i="4"/>
  <c r="AU182" i="4"/>
  <c r="AT182" i="4"/>
  <c r="AS182" i="4"/>
  <c r="AR182" i="4"/>
  <c r="AQ182" i="4"/>
  <c r="AP182" i="4"/>
  <c r="AO182" i="4"/>
  <c r="AN182" i="4"/>
  <c r="AM182" i="4"/>
  <c r="AL182" i="4"/>
  <c r="AK182" i="4"/>
  <c r="AU181" i="4"/>
  <c r="AT181" i="4"/>
  <c r="AS181" i="4"/>
  <c r="AR181" i="4"/>
  <c r="AQ181" i="4"/>
  <c r="AP181" i="4"/>
  <c r="AO181" i="4"/>
  <c r="AN181" i="4"/>
  <c r="AM181" i="4"/>
  <c r="AL181" i="4"/>
  <c r="AK181" i="4"/>
  <c r="AU180" i="4"/>
  <c r="AT180" i="4"/>
  <c r="AS180" i="4"/>
  <c r="AR180" i="4"/>
  <c r="AQ180" i="4"/>
  <c r="AP180" i="4"/>
  <c r="AO180" i="4"/>
  <c r="AN180" i="4"/>
  <c r="AM180" i="4"/>
  <c r="AL180" i="4"/>
  <c r="AK180" i="4"/>
  <c r="AU179" i="4"/>
  <c r="AT179" i="4"/>
  <c r="AS179" i="4"/>
  <c r="AR179" i="4"/>
  <c r="AQ179" i="4"/>
  <c r="AP179" i="4"/>
  <c r="AO179" i="4"/>
  <c r="AN179" i="4"/>
  <c r="AM179" i="4"/>
  <c r="AL179" i="4"/>
  <c r="AK179" i="4"/>
  <c r="AU178" i="4"/>
  <c r="AT178" i="4"/>
  <c r="AS178" i="4"/>
  <c r="AR178" i="4"/>
  <c r="AQ178" i="4"/>
  <c r="AP178" i="4"/>
  <c r="AO178" i="4"/>
  <c r="AN178" i="4"/>
  <c r="AM178" i="4"/>
  <c r="AL178" i="4"/>
  <c r="AK178" i="4"/>
  <c r="AU177" i="4"/>
  <c r="AT177" i="4"/>
  <c r="AS177" i="4"/>
  <c r="AR177" i="4"/>
  <c r="AQ177" i="4"/>
  <c r="AP177" i="4"/>
  <c r="AO177" i="4"/>
  <c r="AN177" i="4"/>
  <c r="AM177" i="4"/>
  <c r="AL177" i="4"/>
  <c r="AK177" i="4"/>
  <c r="AU176" i="4"/>
  <c r="AT176" i="4"/>
  <c r="AS176" i="4"/>
  <c r="AR176" i="4"/>
  <c r="AQ176" i="4"/>
  <c r="AP176" i="4"/>
  <c r="AO176" i="4"/>
  <c r="AN176" i="4"/>
  <c r="AM176" i="4"/>
  <c r="AL176" i="4"/>
  <c r="AK176" i="4"/>
  <c r="AU175" i="4"/>
  <c r="AT175" i="4"/>
  <c r="AS175" i="4"/>
  <c r="AR175" i="4"/>
  <c r="AQ175" i="4"/>
  <c r="AP175" i="4"/>
  <c r="AO175" i="4"/>
  <c r="AN175" i="4"/>
  <c r="AM175" i="4"/>
  <c r="AL175" i="4"/>
  <c r="AK175" i="4"/>
  <c r="AU174" i="4"/>
  <c r="AT174" i="4"/>
  <c r="AS174" i="4"/>
  <c r="AR174" i="4"/>
  <c r="AQ174" i="4"/>
  <c r="AP174" i="4"/>
  <c r="AO174" i="4"/>
  <c r="AN174" i="4"/>
  <c r="AM174" i="4"/>
  <c r="AL174" i="4"/>
  <c r="AK174" i="4"/>
  <c r="AU173" i="4"/>
  <c r="AT173" i="4"/>
  <c r="AS173" i="4"/>
  <c r="AR173" i="4"/>
  <c r="AQ173" i="4"/>
  <c r="AP173" i="4"/>
  <c r="AO173" i="4"/>
  <c r="AN173" i="4"/>
  <c r="AM173" i="4"/>
  <c r="AL173" i="4"/>
  <c r="AK173" i="4"/>
  <c r="AU172" i="4"/>
  <c r="AT172" i="4"/>
  <c r="AS172" i="4"/>
  <c r="AR172" i="4"/>
  <c r="AQ172" i="4"/>
  <c r="AP172" i="4"/>
  <c r="AO172" i="4"/>
  <c r="AN172" i="4"/>
  <c r="AM172" i="4"/>
  <c r="AL172" i="4"/>
  <c r="AK172" i="4"/>
  <c r="AU171" i="4"/>
  <c r="AT171" i="4"/>
  <c r="AS171" i="4"/>
  <c r="AR171" i="4"/>
  <c r="AQ171" i="4"/>
  <c r="AP171" i="4"/>
  <c r="AO171" i="4"/>
  <c r="AN171" i="4"/>
  <c r="AM171" i="4"/>
  <c r="AL171" i="4"/>
  <c r="AK171" i="4"/>
  <c r="AU170" i="4"/>
  <c r="AT170" i="4"/>
  <c r="AS170" i="4"/>
  <c r="AR170" i="4"/>
  <c r="AQ170" i="4"/>
  <c r="AP170" i="4"/>
  <c r="AO170" i="4"/>
  <c r="AN170" i="4"/>
  <c r="AM170" i="4"/>
  <c r="AL170" i="4"/>
  <c r="AK170" i="4"/>
  <c r="AU169" i="4"/>
  <c r="AT169" i="4"/>
  <c r="AS169" i="4"/>
  <c r="AR169" i="4"/>
  <c r="AQ169" i="4"/>
  <c r="AP169" i="4"/>
  <c r="AO169" i="4"/>
  <c r="AN169" i="4"/>
  <c r="AM169" i="4"/>
  <c r="AL169" i="4"/>
  <c r="AK169" i="4"/>
  <c r="AU168" i="4"/>
  <c r="AT168" i="4"/>
  <c r="AS168" i="4"/>
  <c r="AR168" i="4"/>
  <c r="AQ168" i="4"/>
  <c r="AP168" i="4"/>
  <c r="AO168" i="4"/>
  <c r="AN168" i="4"/>
  <c r="AM168" i="4"/>
  <c r="AL168" i="4"/>
  <c r="AK168" i="4"/>
  <c r="AU167" i="4"/>
  <c r="AT167" i="4"/>
  <c r="AS167" i="4"/>
  <c r="AR167" i="4"/>
  <c r="AQ167" i="4"/>
  <c r="AP167" i="4"/>
  <c r="AO167" i="4"/>
  <c r="AN167" i="4"/>
  <c r="AM167" i="4"/>
  <c r="AL167" i="4"/>
  <c r="AK167" i="4"/>
  <c r="AU166" i="4"/>
  <c r="AT166" i="4"/>
  <c r="AS166" i="4"/>
  <c r="AR166" i="4"/>
  <c r="AQ166" i="4"/>
  <c r="AP166" i="4"/>
  <c r="AO166" i="4"/>
  <c r="AN166" i="4"/>
  <c r="AM166" i="4"/>
  <c r="AL166" i="4"/>
  <c r="AK166" i="4"/>
  <c r="AU165" i="4"/>
  <c r="AT165" i="4"/>
  <c r="AS165" i="4"/>
  <c r="AR165" i="4"/>
  <c r="AQ165" i="4"/>
  <c r="AP165" i="4"/>
  <c r="AO165" i="4"/>
  <c r="AN165" i="4"/>
  <c r="AM165" i="4"/>
  <c r="AL165" i="4"/>
  <c r="AK165" i="4"/>
  <c r="AU164" i="4"/>
  <c r="AT164" i="4"/>
  <c r="AS164" i="4"/>
  <c r="AR164" i="4"/>
  <c r="AQ164" i="4"/>
  <c r="AP164" i="4"/>
  <c r="AO164" i="4"/>
  <c r="AN164" i="4"/>
  <c r="AM164" i="4"/>
  <c r="AL164" i="4"/>
  <c r="AK164" i="4"/>
  <c r="AU163" i="4"/>
  <c r="AT163" i="4"/>
  <c r="AS163" i="4"/>
  <c r="AR163" i="4"/>
  <c r="AQ163" i="4"/>
  <c r="AP163" i="4"/>
  <c r="AO163" i="4"/>
  <c r="AN163" i="4"/>
  <c r="AM163" i="4"/>
  <c r="AL163" i="4"/>
  <c r="AK163" i="4"/>
  <c r="AU162" i="4"/>
  <c r="AT162" i="4"/>
  <c r="AS162" i="4"/>
  <c r="AR162" i="4"/>
  <c r="AQ162" i="4"/>
  <c r="AP162" i="4"/>
  <c r="AO162" i="4"/>
  <c r="AN162" i="4"/>
  <c r="AM162" i="4"/>
  <c r="AL162" i="4"/>
  <c r="AK162" i="4"/>
  <c r="AU161" i="4"/>
  <c r="AT161" i="4"/>
  <c r="AS161" i="4"/>
  <c r="AR161" i="4"/>
  <c r="AQ161" i="4"/>
  <c r="AP161" i="4"/>
  <c r="AO161" i="4"/>
  <c r="AN161" i="4"/>
  <c r="AM161" i="4"/>
  <c r="AL161" i="4"/>
  <c r="AK161" i="4"/>
  <c r="AU160" i="4"/>
  <c r="AT160" i="4"/>
  <c r="AS160" i="4"/>
  <c r="AR160" i="4"/>
  <c r="AQ160" i="4"/>
  <c r="AP160" i="4"/>
  <c r="AO160" i="4"/>
  <c r="AN160" i="4"/>
  <c r="AM160" i="4"/>
  <c r="AL160" i="4"/>
  <c r="AK160" i="4"/>
  <c r="AU159" i="4"/>
  <c r="AT159" i="4"/>
  <c r="AS159" i="4"/>
  <c r="AR159" i="4"/>
  <c r="AQ159" i="4"/>
  <c r="AP159" i="4"/>
  <c r="AO159" i="4"/>
  <c r="AN159" i="4"/>
  <c r="AM159" i="4"/>
  <c r="AL159" i="4"/>
  <c r="AK159" i="4"/>
  <c r="AU158" i="4"/>
  <c r="AT158" i="4"/>
  <c r="AS158" i="4"/>
  <c r="AR158" i="4"/>
  <c r="AQ158" i="4"/>
  <c r="AP158" i="4"/>
  <c r="AO158" i="4"/>
  <c r="AN158" i="4"/>
  <c r="AM158" i="4"/>
  <c r="AL158" i="4"/>
  <c r="AK158" i="4"/>
  <c r="AU157" i="4"/>
  <c r="AT157" i="4"/>
  <c r="AS157" i="4"/>
  <c r="AR157" i="4"/>
  <c r="AQ157" i="4"/>
  <c r="AP157" i="4"/>
  <c r="AO157" i="4"/>
  <c r="AN157" i="4"/>
  <c r="AM157" i="4"/>
  <c r="AL157" i="4"/>
  <c r="AK157" i="4"/>
  <c r="AU156" i="4"/>
  <c r="AT156" i="4"/>
  <c r="AS156" i="4"/>
  <c r="AR156" i="4"/>
  <c r="AQ156" i="4"/>
  <c r="AP156" i="4"/>
  <c r="AO156" i="4"/>
  <c r="AN156" i="4"/>
  <c r="AM156" i="4"/>
  <c r="AL156" i="4"/>
  <c r="AK156" i="4"/>
  <c r="AU155" i="4"/>
  <c r="AT155" i="4"/>
  <c r="AS155" i="4"/>
  <c r="AR155" i="4"/>
  <c r="AQ155" i="4"/>
  <c r="AP155" i="4"/>
  <c r="AO155" i="4"/>
  <c r="AN155" i="4"/>
  <c r="AM155" i="4"/>
  <c r="AL155" i="4"/>
  <c r="AK155" i="4"/>
  <c r="AU154" i="4"/>
  <c r="AT154" i="4"/>
  <c r="AS154" i="4"/>
  <c r="AR154" i="4"/>
  <c r="AQ154" i="4"/>
  <c r="AP154" i="4"/>
  <c r="AO154" i="4"/>
  <c r="AN154" i="4"/>
  <c r="AM154" i="4"/>
  <c r="AL154" i="4"/>
  <c r="AK154" i="4"/>
  <c r="AU153" i="4"/>
  <c r="AT153" i="4"/>
  <c r="AS153" i="4"/>
  <c r="AR153" i="4"/>
  <c r="AQ153" i="4"/>
  <c r="AP153" i="4"/>
  <c r="AO153" i="4"/>
  <c r="AN153" i="4"/>
  <c r="AM153" i="4"/>
  <c r="AL153" i="4"/>
  <c r="AK153" i="4"/>
  <c r="AU152" i="4"/>
  <c r="AT152" i="4"/>
  <c r="AS152" i="4"/>
  <c r="AR152" i="4"/>
  <c r="AQ152" i="4"/>
  <c r="AP152" i="4"/>
  <c r="AO152" i="4"/>
  <c r="AN152" i="4"/>
  <c r="AM152" i="4"/>
  <c r="AL152" i="4"/>
  <c r="AK152" i="4"/>
  <c r="AU151" i="4"/>
  <c r="AT151" i="4"/>
  <c r="AS151" i="4"/>
  <c r="AR151" i="4"/>
  <c r="AQ151" i="4"/>
  <c r="AP151" i="4"/>
  <c r="AO151" i="4"/>
  <c r="AN151" i="4"/>
  <c r="AM151" i="4"/>
  <c r="AL151" i="4"/>
  <c r="AK151" i="4"/>
  <c r="AU150" i="4"/>
  <c r="AT150" i="4"/>
  <c r="AS150" i="4"/>
  <c r="AR150" i="4"/>
  <c r="AQ150" i="4"/>
  <c r="AP150" i="4"/>
  <c r="AO150" i="4"/>
  <c r="AN150" i="4"/>
  <c r="AM150" i="4"/>
  <c r="AL150" i="4"/>
  <c r="AK150" i="4"/>
  <c r="AU149" i="4"/>
  <c r="AT149" i="4"/>
  <c r="AS149" i="4"/>
  <c r="AR149" i="4"/>
  <c r="AQ149" i="4"/>
  <c r="AP149" i="4"/>
  <c r="AO149" i="4"/>
  <c r="AN149" i="4"/>
  <c r="AM149" i="4"/>
  <c r="AL149" i="4"/>
  <c r="AK149" i="4"/>
  <c r="AU148" i="4"/>
  <c r="AT148" i="4"/>
  <c r="AS148" i="4"/>
  <c r="AR148" i="4"/>
  <c r="AQ148" i="4"/>
  <c r="AP148" i="4"/>
  <c r="AO148" i="4"/>
  <c r="AN148" i="4"/>
  <c r="AM148" i="4"/>
  <c r="AL148" i="4"/>
  <c r="AK148" i="4"/>
  <c r="AU147" i="4"/>
  <c r="AT147" i="4"/>
  <c r="AS147" i="4"/>
  <c r="AR147" i="4"/>
  <c r="AQ147" i="4"/>
  <c r="AP147" i="4"/>
  <c r="AO147" i="4"/>
  <c r="AN147" i="4"/>
  <c r="AM147" i="4"/>
  <c r="AL147" i="4"/>
  <c r="AK147" i="4"/>
  <c r="AU146" i="4"/>
  <c r="AT146" i="4"/>
  <c r="AS146" i="4"/>
  <c r="AR146" i="4"/>
  <c r="AQ146" i="4"/>
  <c r="AP146" i="4"/>
  <c r="AO146" i="4"/>
  <c r="AN146" i="4"/>
  <c r="AM146" i="4"/>
  <c r="AL146" i="4"/>
  <c r="AK146" i="4"/>
  <c r="AU145" i="4"/>
  <c r="AT145" i="4"/>
  <c r="AS145" i="4"/>
  <c r="AR145" i="4"/>
  <c r="AQ145" i="4"/>
  <c r="AP145" i="4"/>
  <c r="AO145" i="4"/>
  <c r="AN145" i="4"/>
  <c r="AM145" i="4"/>
  <c r="AL145" i="4"/>
  <c r="AK145" i="4"/>
  <c r="AU144" i="4"/>
  <c r="AT144" i="4"/>
  <c r="AS144" i="4"/>
  <c r="AR144" i="4"/>
  <c r="AQ144" i="4"/>
  <c r="AP144" i="4"/>
  <c r="AO144" i="4"/>
  <c r="AN144" i="4"/>
  <c r="AM144" i="4"/>
  <c r="AL144" i="4"/>
  <c r="AK144" i="4"/>
  <c r="AU143" i="4"/>
  <c r="AT143" i="4"/>
  <c r="AS143" i="4"/>
  <c r="AR143" i="4"/>
  <c r="AQ143" i="4"/>
  <c r="AP143" i="4"/>
  <c r="AO143" i="4"/>
  <c r="AN143" i="4"/>
  <c r="AM143" i="4"/>
  <c r="AL143" i="4"/>
  <c r="AK143" i="4"/>
  <c r="AU142" i="4"/>
  <c r="AT142" i="4"/>
  <c r="AS142" i="4"/>
  <c r="AR142" i="4"/>
  <c r="AQ142" i="4"/>
  <c r="AP142" i="4"/>
  <c r="AO142" i="4"/>
  <c r="AN142" i="4"/>
  <c r="AM142" i="4"/>
  <c r="AL142" i="4"/>
  <c r="AK142" i="4"/>
  <c r="AU141" i="4"/>
  <c r="AT141" i="4"/>
  <c r="AS141" i="4"/>
  <c r="AR141" i="4"/>
  <c r="AQ141" i="4"/>
  <c r="AP141" i="4"/>
  <c r="AO141" i="4"/>
  <c r="AN141" i="4"/>
  <c r="AM141" i="4"/>
  <c r="AL141" i="4"/>
  <c r="AK141" i="4"/>
  <c r="AU140" i="4"/>
  <c r="AT140" i="4"/>
  <c r="AS140" i="4"/>
  <c r="AR140" i="4"/>
  <c r="AQ140" i="4"/>
  <c r="AP140" i="4"/>
  <c r="AO140" i="4"/>
  <c r="AN140" i="4"/>
  <c r="AM140" i="4"/>
  <c r="AL140" i="4"/>
  <c r="AK140" i="4"/>
  <c r="AU139" i="4"/>
  <c r="AT139" i="4"/>
  <c r="AS139" i="4"/>
  <c r="AR139" i="4"/>
  <c r="AQ139" i="4"/>
  <c r="AP139" i="4"/>
  <c r="AO139" i="4"/>
  <c r="AN139" i="4"/>
  <c r="AM139" i="4"/>
  <c r="AL139" i="4"/>
  <c r="AK139" i="4"/>
  <c r="AU138" i="4"/>
  <c r="AT138" i="4"/>
  <c r="AS138" i="4"/>
  <c r="AR138" i="4"/>
  <c r="AQ138" i="4"/>
  <c r="AP138" i="4"/>
  <c r="AO138" i="4"/>
  <c r="AN138" i="4"/>
  <c r="AM138" i="4"/>
  <c r="AL138" i="4"/>
  <c r="AK138" i="4"/>
  <c r="AU137" i="4"/>
  <c r="AT137" i="4"/>
  <c r="AS137" i="4"/>
  <c r="AR137" i="4"/>
  <c r="AQ137" i="4"/>
  <c r="AP137" i="4"/>
  <c r="AO137" i="4"/>
  <c r="AN137" i="4"/>
  <c r="AM137" i="4"/>
  <c r="AL137" i="4"/>
  <c r="AK137" i="4"/>
  <c r="AU136" i="4"/>
  <c r="AT136" i="4"/>
  <c r="AS136" i="4"/>
  <c r="AR136" i="4"/>
  <c r="AQ136" i="4"/>
  <c r="AP136" i="4"/>
  <c r="AO136" i="4"/>
  <c r="AN136" i="4"/>
  <c r="AM136" i="4"/>
  <c r="AL136" i="4"/>
  <c r="AK136" i="4"/>
  <c r="AU135" i="4"/>
  <c r="AT135" i="4"/>
  <c r="AS135" i="4"/>
  <c r="AR135" i="4"/>
  <c r="AQ135" i="4"/>
  <c r="AP135" i="4"/>
  <c r="AO135" i="4"/>
  <c r="AN135" i="4"/>
  <c r="AM135" i="4"/>
  <c r="AL135" i="4"/>
  <c r="AK135" i="4"/>
  <c r="AU134" i="4"/>
  <c r="AT134" i="4"/>
  <c r="AS134" i="4"/>
  <c r="AR134" i="4"/>
  <c r="AQ134" i="4"/>
  <c r="AP134" i="4"/>
  <c r="AO134" i="4"/>
  <c r="AN134" i="4"/>
  <c r="AM134" i="4"/>
  <c r="AL134" i="4"/>
  <c r="AK134" i="4"/>
  <c r="AU133" i="4"/>
  <c r="AT133" i="4"/>
  <c r="AS133" i="4"/>
  <c r="AR133" i="4"/>
  <c r="AQ133" i="4"/>
  <c r="AP133" i="4"/>
  <c r="AO133" i="4"/>
  <c r="AN133" i="4"/>
  <c r="AM133" i="4"/>
  <c r="AL133" i="4"/>
  <c r="AK133" i="4"/>
  <c r="AU132" i="4"/>
  <c r="AT132" i="4"/>
  <c r="AS132" i="4"/>
  <c r="AR132" i="4"/>
  <c r="AQ132" i="4"/>
  <c r="AP132" i="4"/>
  <c r="AO132" i="4"/>
  <c r="AN132" i="4"/>
  <c r="AM132" i="4"/>
  <c r="AL132" i="4"/>
  <c r="AK132" i="4"/>
  <c r="AU131" i="4"/>
  <c r="AT131" i="4"/>
  <c r="AS131" i="4"/>
  <c r="AR131" i="4"/>
  <c r="AQ131" i="4"/>
  <c r="AP131" i="4"/>
  <c r="AO131" i="4"/>
  <c r="AN131" i="4"/>
  <c r="AM131" i="4"/>
  <c r="AL131" i="4"/>
  <c r="AK131" i="4"/>
  <c r="AU130" i="4"/>
  <c r="AT130" i="4"/>
  <c r="AS130" i="4"/>
  <c r="AR130" i="4"/>
  <c r="AQ130" i="4"/>
  <c r="AP130" i="4"/>
  <c r="AO130" i="4"/>
  <c r="AN130" i="4"/>
  <c r="AM130" i="4"/>
  <c r="AL130" i="4"/>
  <c r="AK130" i="4"/>
  <c r="AU129" i="4"/>
  <c r="AT129" i="4"/>
  <c r="AS129" i="4"/>
  <c r="AR129" i="4"/>
  <c r="AQ129" i="4"/>
  <c r="AP129" i="4"/>
  <c r="AO129" i="4"/>
  <c r="AN129" i="4"/>
  <c r="AM129" i="4"/>
  <c r="AL129" i="4"/>
  <c r="AK129" i="4"/>
  <c r="AU128" i="4"/>
  <c r="AT128" i="4"/>
  <c r="AS128" i="4"/>
  <c r="AR128" i="4"/>
  <c r="AQ128" i="4"/>
  <c r="AP128" i="4"/>
  <c r="AO128" i="4"/>
  <c r="AN128" i="4"/>
  <c r="AM128" i="4"/>
  <c r="AL128" i="4"/>
  <c r="AK128" i="4"/>
  <c r="AU127" i="4"/>
  <c r="AT127" i="4"/>
  <c r="AS127" i="4"/>
  <c r="AR127" i="4"/>
  <c r="AQ127" i="4"/>
  <c r="AP127" i="4"/>
  <c r="AO127" i="4"/>
  <c r="AN127" i="4"/>
  <c r="AM127" i="4"/>
  <c r="AL127" i="4"/>
  <c r="AK127" i="4"/>
  <c r="AU126" i="4"/>
  <c r="AT126" i="4"/>
  <c r="AS126" i="4"/>
  <c r="AR126" i="4"/>
  <c r="AQ126" i="4"/>
  <c r="AP126" i="4"/>
  <c r="AO126" i="4"/>
  <c r="AN126" i="4"/>
  <c r="AM126" i="4"/>
  <c r="AL126" i="4"/>
  <c r="AK126" i="4"/>
  <c r="AU125" i="4"/>
  <c r="AT125" i="4"/>
  <c r="AS125" i="4"/>
  <c r="AR125" i="4"/>
  <c r="AQ125" i="4"/>
  <c r="AP125" i="4"/>
  <c r="AO125" i="4"/>
  <c r="AN125" i="4"/>
  <c r="AM125" i="4"/>
  <c r="AL125" i="4"/>
  <c r="AK125" i="4"/>
  <c r="AU124" i="4"/>
  <c r="AT124" i="4"/>
  <c r="AS124" i="4"/>
  <c r="AR124" i="4"/>
  <c r="AQ124" i="4"/>
  <c r="AP124" i="4"/>
  <c r="AO124" i="4"/>
  <c r="AN124" i="4"/>
  <c r="AM124" i="4"/>
  <c r="AL124" i="4"/>
  <c r="AK124" i="4"/>
  <c r="AU123" i="4"/>
  <c r="AT123" i="4"/>
  <c r="AS123" i="4"/>
  <c r="AR123" i="4"/>
  <c r="AQ123" i="4"/>
  <c r="AP123" i="4"/>
  <c r="AO123" i="4"/>
  <c r="AN123" i="4"/>
  <c r="AM123" i="4"/>
  <c r="AL123" i="4"/>
  <c r="AK123" i="4"/>
  <c r="AU122" i="4"/>
  <c r="AT122" i="4"/>
  <c r="AS122" i="4"/>
  <c r="AR122" i="4"/>
  <c r="AQ122" i="4"/>
  <c r="AP122" i="4"/>
  <c r="AO122" i="4"/>
  <c r="AN122" i="4"/>
  <c r="AM122" i="4"/>
  <c r="AL122" i="4"/>
  <c r="AK122" i="4"/>
  <c r="AU121" i="4"/>
  <c r="AT121" i="4"/>
  <c r="AS121" i="4"/>
  <c r="AR121" i="4"/>
  <c r="AQ121" i="4"/>
  <c r="AP121" i="4"/>
  <c r="AO121" i="4"/>
  <c r="AN121" i="4"/>
  <c r="AM121" i="4"/>
  <c r="AL121" i="4"/>
  <c r="AK121" i="4"/>
  <c r="AU120" i="4"/>
  <c r="AT120" i="4"/>
  <c r="AS120" i="4"/>
  <c r="AR120" i="4"/>
  <c r="AQ120" i="4"/>
  <c r="AP120" i="4"/>
  <c r="AO120" i="4"/>
  <c r="AN120" i="4"/>
  <c r="AM120" i="4"/>
  <c r="AL120" i="4"/>
  <c r="AK120" i="4"/>
  <c r="AU119" i="4"/>
  <c r="AT119" i="4"/>
  <c r="AS119" i="4"/>
  <c r="AR119" i="4"/>
  <c r="AQ119" i="4"/>
  <c r="AP119" i="4"/>
  <c r="AO119" i="4"/>
  <c r="AN119" i="4"/>
  <c r="AM119" i="4"/>
  <c r="AL119" i="4"/>
  <c r="AK119" i="4"/>
  <c r="AU118" i="4"/>
  <c r="AT118" i="4"/>
  <c r="AS118" i="4"/>
  <c r="AR118" i="4"/>
  <c r="AQ118" i="4"/>
  <c r="AP118" i="4"/>
  <c r="AO118" i="4"/>
  <c r="AN118" i="4"/>
  <c r="AM118" i="4"/>
  <c r="AL118" i="4"/>
  <c r="AK118" i="4"/>
  <c r="AU117" i="4"/>
  <c r="AT117" i="4"/>
  <c r="AS117" i="4"/>
  <c r="AR117" i="4"/>
  <c r="AQ117" i="4"/>
  <c r="AP117" i="4"/>
  <c r="AO117" i="4"/>
  <c r="AN117" i="4"/>
  <c r="AM117" i="4"/>
  <c r="AL117" i="4"/>
  <c r="AK117" i="4"/>
  <c r="AU116" i="4"/>
  <c r="AT116" i="4"/>
  <c r="AS116" i="4"/>
  <c r="AR116" i="4"/>
  <c r="AQ116" i="4"/>
  <c r="AP116" i="4"/>
  <c r="AO116" i="4"/>
  <c r="AN116" i="4"/>
  <c r="AM116" i="4"/>
  <c r="AL116" i="4"/>
  <c r="AK116" i="4"/>
  <c r="AU115" i="4"/>
  <c r="AT115" i="4"/>
  <c r="AS115" i="4"/>
  <c r="AR115" i="4"/>
  <c r="AQ115" i="4"/>
  <c r="AP115" i="4"/>
  <c r="AO115" i="4"/>
  <c r="AN115" i="4"/>
  <c r="AM115" i="4"/>
  <c r="AL115" i="4"/>
  <c r="AK115" i="4"/>
  <c r="AU114" i="4"/>
  <c r="AT114" i="4"/>
  <c r="AS114" i="4"/>
  <c r="AR114" i="4"/>
  <c r="AQ114" i="4"/>
  <c r="AP114" i="4"/>
  <c r="AO114" i="4"/>
  <c r="AN114" i="4"/>
  <c r="AM114" i="4"/>
  <c r="AL114" i="4"/>
  <c r="AK114" i="4"/>
  <c r="AU113" i="4"/>
  <c r="AT113" i="4"/>
  <c r="AS113" i="4"/>
  <c r="AR113" i="4"/>
  <c r="AQ113" i="4"/>
  <c r="AP113" i="4"/>
  <c r="AO113" i="4"/>
  <c r="AN113" i="4"/>
  <c r="AM113" i="4"/>
  <c r="AL113" i="4"/>
  <c r="AK113" i="4"/>
  <c r="AU112" i="4"/>
  <c r="AT112" i="4"/>
  <c r="AS112" i="4"/>
  <c r="AR112" i="4"/>
  <c r="AQ112" i="4"/>
  <c r="AP112" i="4"/>
  <c r="AO112" i="4"/>
  <c r="AN112" i="4"/>
  <c r="AM112" i="4"/>
  <c r="AL112" i="4"/>
  <c r="AK112" i="4"/>
  <c r="AU111" i="4"/>
  <c r="AT111" i="4"/>
  <c r="AS111" i="4"/>
  <c r="AR111" i="4"/>
  <c r="AQ111" i="4"/>
  <c r="AP111" i="4"/>
  <c r="AO111" i="4"/>
  <c r="AN111" i="4"/>
  <c r="AM111" i="4"/>
  <c r="AL111" i="4"/>
  <c r="AK111" i="4"/>
  <c r="AU110" i="4"/>
  <c r="AT110" i="4"/>
  <c r="AS110" i="4"/>
  <c r="AR110" i="4"/>
  <c r="AQ110" i="4"/>
  <c r="AP110" i="4"/>
  <c r="AO110" i="4"/>
  <c r="AN110" i="4"/>
  <c r="AM110" i="4"/>
  <c r="AL110" i="4"/>
  <c r="AK110" i="4"/>
  <c r="AU109" i="4"/>
  <c r="AT109" i="4"/>
  <c r="AS109" i="4"/>
  <c r="AR109" i="4"/>
  <c r="AQ109" i="4"/>
  <c r="AP109" i="4"/>
  <c r="AO109" i="4"/>
  <c r="AN109" i="4"/>
  <c r="AM109" i="4"/>
  <c r="AL109" i="4"/>
  <c r="AK109" i="4"/>
  <c r="AU108" i="4"/>
  <c r="AT108" i="4"/>
  <c r="AS108" i="4"/>
  <c r="AR108" i="4"/>
  <c r="AQ108" i="4"/>
  <c r="AP108" i="4"/>
  <c r="AO108" i="4"/>
  <c r="AN108" i="4"/>
  <c r="AM108" i="4"/>
  <c r="AL108" i="4"/>
  <c r="AK108" i="4"/>
  <c r="AU107" i="4"/>
  <c r="AT107" i="4"/>
  <c r="AS107" i="4"/>
  <c r="AR107" i="4"/>
  <c r="AQ107" i="4"/>
  <c r="AP107" i="4"/>
  <c r="AO107" i="4"/>
  <c r="AN107" i="4"/>
  <c r="AM107" i="4"/>
  <c r="AL107" i="4"/>
  <c r="AK107" i="4"/>
  <c r="AU106" i="4"/>
  <c r="AT106" i="4"/>
  <c r="AS106" i="4"/>
  <c r="AR106" i="4"/>
  <c r="AQ106" i="4"/>
  <c r="AP106" i="4"/>
  <c r="AO106" i="4"/>
  <c r="AN106" i="4"/>
  <c r="AM106" i="4"/>
  <c r="AL106" i="4"/>
  <c r="AK106" i="4"/>
  <c r="AU105" i="4"/>
  <c r="AT105" i="4"/>
  <c r="AS105" i="4"/>
  <c r="AR105" i="4"/>
  <c r="AQ105" i="4"/>
  <c r="AP105" i="4"/>
  <c r="AO105" i="4"/>
  <c r="AN105" i="4"/>
  <c r="AM105" i="4"/>
  <c r="AL105" i="4"/>
  <c r="AK105" i="4"/>
  <c r="AU104" i="4"/>
  <c r="AT104" i="4"/>
  <c r="AS104" i="4"/>
  <c r="AR104" i="4"/>
  <c r="AQ104" i="4"/>
  <c r="AP104" i="4"/>
  <c r="AO104" i="4"/>
  <c r="AN104" i="4"/>
  <c r="AM104" i="4"/>
  <c r="AL104" i="4"/>
  <c r="AK104" i="4"/>
  <c r="AU103" i="4"/>
  <c r="AT103" i="4"/>
  <c r="AS103" i="4"/>
  <c r="AR103" i="4"/>
  <c r="AQ103" i="4"/>
  <c r="AP103" i="4"/>
  <c r="AO103" i="4"/>
  <c r="AN103" i="4"/>
  <c r="AM103" i="4"/>
  <c r="AL103" i="4"/>
  <c r="AK103" i="4"/>
  <c r="AU102" i="4"/>
  <c r="AT102" i="4"/>
  <c r="AS102" i="4"/>
  <c r="AR102" i="4"/>
  <c r="AQ102" i="4"/>
  <c r="AP102" i="4"/>
  <c r="AO102" i="4"/>
  <c r="AN102" i="4"/>
  <c r="AM102" i="4"/>
  <c r="AL102" i="4"/>
  <c r="AK102" i="4"/>
  <c r="AU101" i="4"/>
  <c r="AT101" i="4"/>
  <c r="AS101" i="4"/>
  <c r="AR101" i="4"/>
  <c r="AQ101" i="4"/>
  <c r="AP101" i="4"/>
  <c r="AO101" i="4"/>
  <c r="AN101" i="4"/>
  <c r="AM101" i="4"/>
  <c r="AL101" i="4"/>
  <c r="AK101" i="4"/>
  <c r="AU100" i="4"/>
  <c r="AT100" i="4"/>
  <c r="AS100" i="4"/>
  <c r="AR100" i="4"/>
  <c r="AQ100" i="4"/>
  <c r="AP100" i="4"/>
  <c r="AO100" i="4"/>
  <c r="AN100" i="4"/>
  <c r="AM100" i="4"/>
  <c r="AL100" i="4"/>
  <c r="AK100" i="4"/>
  <c r="AU99" i="4"/>
  <c r="AT99" i="4"/>
  <c r="AS99" i="4"/>
  <c r="AR99" i="4"/>
  <c r="AQ99" i="4"/>
  <c r="AP99" i="4"/>
  <c r="AO99" i="4"/>
  <c r="AN99" i="4"/>
  <c r="AM99" i="4"/>
  <c r="AL99" i="4"/>
  <c r="AK99" i="4"/>
  <c r="AU98" i="4"/>
  <c r="AT98" i="4"/>
  <c r="AS98" i="4"/>
  <c r="AR98" i="4"/>
  <c r="AQ98" i="4"/>
  <c r="AP98" i="4"/>
  <c r="AO98" i="4"/>
  <c r="AN98" i="4"/>
  <c r="AM98" i="4"/>
  <c r="AL98" i="4"/>
  <c r="AK98" i="4"/>
  <c r="AU97" i="4"/>
  <c r="AT97" i="4"/>
  <c r="AS97" i="4"/>
  <c r="AR97" i="4"/>
  <c r="AQ97" i="4"/>
  <c r="AP97" i="4"/>
  <c r="AO97" i="4"/>
  <c r="AN97" i="4"/>
  <c r="AM97" i="4"/>
  <c r="AL97" i="4"/>
  <c r="AK97" i="4"/>
  <c r="AU96" i="4"/>
  <c r="AT96" i="4"/>
  <c r="AS96" i="4"/>
  <c r="AR96" i="4"/>
  <c r="AQ96" i="4"/>
  <c r="AP96" i="4"/>
  <c r="AO96" i="4"/>
  <c r="AN96" i="4"/>
  <c r="AM96" i="4"/>
  <c r="AL96" i="4"/>
  <c r="AK96" i="4"/>
  <c r="AU95" i="4"/>
  <c r="AT95" i="4"/>
  <c r="AS95" i="4"/>
  <c r="AR95" i="4"/>
  <c r="AQ95" i="4"/>
  <c r="AP95" i="4"/>
  <c r="AO95" i="4"/>
  <c r="AN95" i="4"/>
  <c r="AM95" i="4"/>
  <c r="AL95" i="4"/>
  <c r="AK95" i="4"/>
  <c r="AU94" i="4"/>
  <c r="AT94" i="4"/>
  <c r="AS94" i="4"/>
  <c r="AR94" i="4"/>
  <c r="AQ94" i="4"/>
  <c r="AP94" i="4"/>
  <c r="AO94" i="4"/>
  <c r="AN94" i="4"/>
  <c r="AM94" i="4"/>
  <c r="AL94" i="4"/>
  <c r="AK94" i="4"/>
  <c r="AU93" i="4"/>
  <c r="AT93" i="4"/>
  <c r="AS93" i="4"/>
  <c r="AR93" i="4"/>
  <c r="AQ93" i="4"/>
  <c r="AP93" i="4"/>
  <c r="AO93" i="4"/>
  <c r="AN93" i="4"/>
  <c r="AM93" i="4"/>
  <c r="AL93" i="4"/>
  <c r="AK93" i="4"/>
  <c r="AU92" i="4"/>
  <c r="AT92" i="4"/>
  <c r="AS92" i="4"/>
  <c r="AR92" i="4"/>
  <c r="AQ92" i="4"/>
  <c r="AP92" i="4"/>
  <c r="AO92" i="4"/>
  <c r="AN92" i="4"/>
  <c r="AM92" i="4"/>
  <c r="AL92" i="4"/>
  <c r="AK92" i="4"/>
  <c r="AU91" i="4"/>
  <c r="AT91" i="4"/>
  <c r="AS91" i="4"/>
  <c r="AR91" i="4"/>
  <c r="AQ91" i="4"/>
  <c r="AP91" i="4"/>
  <c r="AO91" i="4"/>
  <c r="AN91" i="4"/>
  <c r="AM91" i="4"/>
  <c r="AL91" i="4"/>
  <c r="AK91" i="4"/>
  <c r="AU90" i="4"/>
  <c r="AT90" i="4"/>
  <c r="AS90" i="4"/>
  <c r="AR90" i="4"/>
  <c r="AQ90" i="4"/>
  <c r="AP90" i="4"/>
  <c r="AO90" i="4"/>
  <c r="AN90" i="4"/>
  <c r="AM90" i="4"/>
  <c r="AL90" i="4"/>
  <c r="AK90" i="4"/>
  <c r="AU89" i="4"/>
  <c r="AT89" i="4"/>
  <c r="AS89" i="4"/>
  <c r="AR89" i="4"/>
  <c r="AQ89" i="4"/>
  <c r="AP89" i="4"/>
  <c r="AO89" i="4"/>
  <c r="AN89" i="4"/>
  <c r="AM89" i="4"/>
  <c r="AL89" i="4"/>
  <c r="AK89" i="4"/>
  <c r="AU88" i="4"/>
  <c r="AT88" i="4"/>
  <c r="AS88" i="4"/>
  <c r="AR88" i="4"/>
  <c r="AQ88" i="4"/>
  <c r="AP88" i="4"/>
  <c r="AO88" i="4"/>
  <c r="AN88" i="4"/>
  <c r="AM88" i="4"/>
  <c r="AL88" i="4"/>
  <c r="AK88" i="4"/>
  <c r="AU87" i="4"/>
  <c r="AT87" i="4"/>
  <c r="AS87" i="4"/>
  <c r="AR87" i="4"/>
  <c r="AQ87" i="4"/>
  <c r="AP87" i="4"/>
  <c r="AO87" i="4"/>
  <c r="AN87" i="4"/>
  <c r="AM87" i="4"/>
  <c r="AL87" i="4"/>
  <c r="AK87" i="4"/>
  <c r="AU86" i="4"/>
  <c r="AT86" i="4"/>
  <c r="AS86" i="4"/>
  <c r="AR86" i="4"/>
  <c r="AQ86" i="4"/>
  <c r="AP86" i="4"/>
  <c r="AO86" i="4"/>
  <c r="AN86" i="4"/>
  <c r="AM86" i="4"/>
  <c r="AL86" i="4"/>
  <c r="AK86" i="4"/>
  <c r="AU85" i="4"/>
  <c r="AT85" i="4"/>
  <c r="AS85" i="4"/>
  <c r="AR85" i="4"/>
  <c r="AQ85" i="4"/>
  <c r="AP85" i="4"/>
  <c r="AO85" i="4"/>
  <c r="AN85" i="4"/>
  <c r="AM85" i="4"/>
  <c r="AL85" i="4"/>
  <c r="AK85" i="4"/>
  <c r="AU84" i="4"/>
  <c r="AT84" i="4"/>
  <c r="AS84" i="4"/>
  <c r="AR84" i="4"/>
  <c r="AQ84" i="4"/>
  <c r="AP84" i="4"/>
  <c r="AO84" i="4"/>
  <c r="AN84" i="4"/>
  <c r="AM84" i="4"/>
  <c r="AL84" i="4"/>
  <c r="AK84" i="4"/>
  <c r="AU83" i="4"/>
  <c r="AT83" i="4"/>
  <c r="AS83" i="4"/>
  <c r="AR83" i="4"/>
  <c r="AQ83" i="4"/>
  <c r="AP83" i="4"/>
  <c r="AO83" i="4"/>
  <c r="AN83" i="4"/>
  <c r="AM83" i="4"/>
  <c r="AL83" i="4"/>
  <c r="AK83" i="4"/>
  <c r="AU82" i="4"/>
  <c r="AT82" i="4"/>
  <c r="AS82" i="4"/>
  <c r="AR82" i="4"/>
  <c r="AQ82" i="4"/>
  <c r="AP82" i="4"/>
  <c r="AO82" i="4"/>
  <c r="AN82" i="4"/>
  <c r="AM82" i="4"/>
  <c r="AL82" i="4"/>
  <c r="AK82" i="4"/>
  <c r="AU81" i="4"/>
  <c r="AT81" i="4"/>
  <c r="AS81" i="4"/>
  <c r="AR81" i="4"/>
  <c r="AQ81" i="4"/>
  <c r="AP81" i="4"/>
  <c r="AO81" i="4"/>
  <c r="AN81" i="4"/>
  <c r="AM81" i="4"/>
  <c r="AL81" i="4"/>
  <c r="AK81" i="4"/>
  <c r="AU80" i="4"/>
  <c r="AT80" i="4"/>
  <c r="AS80" i="4"/>
  <c r="AR80" i="4"/>
  <c r="AQ80" i="4"/>
  <c r="AP80" i="4"/>
  <c r="AO80" i="4"/>
  <c r="AN80" i="4"/>
  <c r="AM80" i="4"/>
  <c r="AL80" i="4"/>
  <c r="AK80" i="4"/>
  <c r="AU79" i="4"/>
  <c r="AT79" i="4"/>
  <c r="AS79" i="4"/>
  <c r="AR79" i="4"/>
  <c r="AQ79" i="4"/>
  <c r="AP79" i="4"/>
  <c r="AO79" i="4"/>
  <c r="AN79" i="4"/>
  <c r="AM79" i="4"/>
  <c r="AL79" i="4"/>
  <c r="AK79" i="4"/>
  <c r="AU78" i="4"/>
  <c r="AT78" i="4"/>
  <c r="AS78" i="4"/>
  <c r="AR78" i="4"/>
  <c r="AQ78" i="4"/>
  <c r="AP78" i="4"/>
  <c r="AO78" i="4"/>
  <c r="AN78" i="4"/>
  <c r="AM78" i="4"/>
  <c r="AL78" i="4"/>
  <c r="AK78" i="4"/>
  <c r="AU77" i="4"/>
  <c r="AT77" i="4"/>
  <c r="AS77" i="4"/>
  <c r="AR77" i="4"/>
  <c r="AQ77" i="4"/>
  <c r="AP77" i="4"/>
  <c r="AO77" i="4"/>
  <c r="AN77" i="4"/>
  <c r="AM77" i="4"/>
  <c r="AL77" i="4"/>
  <c r="AK77" i="4"/>
  <c r="AU76" i="4"/>
  <c r="AT76" i="4"/>
  <c r="AS76" i="4"/>
  <c r="AR76" i="4"/>
  <c r="AQ76" i="4"/>
  <c r="AP76" i="4"/>
  <c r="AO76" i="4"/>
  <c r="AN76" i="4"/>
  <c r="AM76" i="4"/>
  <c r="AL76" i="4"/>
  <c r="AK76" i="4"/>
  <c r="AU75" i="4"/>
  <c r="AT75" i="4"/>
  <c r="AS75" i="4"/>
  <c r="AR75" i="4"/>
  <c r="AQ75" i="4"/>
  <c r="AP75" i="4"/>
  <c r="AO75" i="4"/>
  <c r="AN75" i="4"/>
  <c r="AM75" i="4"/>
  <c r="AL75" i="4"/>
  <c r="AK75" i="4"/>
  <c r="AU74" i="4"/>
  <c r="AT74" i="4"/>
  <c r="AS74" i="4"/>
  <c r="AR74" i="4"/>
  <c r="AQ74" i="4"/>
  <c r="AP74" i="4"/>
  <c r="AO74" i="4"/>
  <c r="AN74" i="4"/>
  <c r="AM74" i="4"/>
  <c r="AL74" i="4"/>
  <c r="AK74" i="4"/>
  <c r="AU73" i="4"/>
  <c r="AT73" i="4"/>
  <c r="AS73" i="4"/>
  <c r="AR73" i="4"/>
  <c r="AQ73" i="4"/>
  <c r="AP73" i="4"/>
  <c r="AO73" i="4"/>
  <c r="AN73" i="4"/>
  <c r="AM73" i="4"/>
  <c r="AL73" i="4"/>
  <c r="AK73" i="4"/>
  <c r="AU72" i="4"/>
  <c r="AT72" i="4"/>
  <c r="AS72" i="4"/>
  <c r="AR72" i="4"/>
  <c r="AQ72" i="4"/>
  <c r="AP72" i="4"/>
  <c r="AO72" i="4"/>
  <c r="AN72" i="4"/>
  <c r="AM72" i="4"/>
  <c r="AL72" i="4"/>
  <c r="AK72" i="4"/>
  <c r="AU71" i="4"/>
  <c r="AT71" i="4"/>
  <c r="AS71" i="4"/>
  <c r="AR71" i="4"/>
  <c r="AQ71" i="4"/>
  <c r="AP71" i="4"/>
  <c r="AO71" i="4"/>
  <c r="AN71" i="4"/>
  <c r="AM71" i="4"/>
  <c r="AL71" i="4"/>
  <c r="AK71" i="4"/>
  <c r="AU70" i="4"/>
  <c r="AT70" i="4"/>
  <c r="AS70" i="4"/>
  <c r="AR70" i="4"/>
  <c r="AQ70" i="4"/>
  <c r="AP70" i="4"/>
  <c r="AO70" i="4"/>
  <c r="AN70" i="4"/>
  <c r="AM70" i="4"/>
  <c r="AL70" i="4"/>
  <c r="AK70" i="4"/>
  <c r="AU69" i="4"/>
  <c r="AT69" i="4"/>
  <c r="AS69" i="4"/>
  <c r="AR69" i="4"/>
  <c r="AQ69" i="4"/>
  <c r="AP69" i="4"/>
  <c r="AO69" i="4"/>
  <c r="AN69" i="4"/>
  <c r="AM69" i="4"/>
  <c r="AL69" i="4"/>
  <c r="AK69" i="4"/>
  <c r="AU68" i="4"/>
  <c r="AT68" i="4"/>
  <c r="AS68" i="4"/>
  <c r="AR68" i="4"/>
  <c r="AQ68" i="4"/>
  <c r="AP68" i="4"/>
  <c r="AO68" i="4"/>
  <c r="AN68" i="4"/>
  <c r="AM68" i="4"/>
  <c r="AL68" i="4"/>
  <c r="AK68" i="4"/>
  <c r="AU67" i="4"/>
  <c r="AT67" i="4"/>
  <c r="AS67" i="4"/>
  <c r="AR67" i="4"/>
  <c r="AQ67" i="4"/>
  <c r="AP67" i="4"/>
  <c r="AO67" i="4"/>
  <c r="AN67" i="4"/>
  <c r="AM67" i="4"/>
  <c r="AL67" i="4"/>
  <c r="AK67" i="4"/>
  <c r="AU66" i="4"/>
  <c r="AT66" i="4"/>
  <c r="AS66" i="4"/>
  <c r="AR66" i="4"/>
  <c r="AQ66" i="4"/>
  <c r="AP66" i="4"/>
  <c r="AO66" i="4"/>
  <c r="AN66" i="4"/>
  <c r="AM66" i="4"/>
  <c r="AL66" i="4"/>
  <c r="AK66" i="4"/>
  <c r="AU65" i="4"/>
  <c r="AT65" i="4"/>
  <c r="AS65" i="4"/>
  <c r="AR65" i="4"/>
  <c r="AQ65" i="4"/>
  <c r="AP65" i="4"/>
  <c r="AO65" i="4"/>
  <c r="AN65" i="4"/>
  <c r="AM65" i="4"/>
  <c r="AL65" i="4"/>
  <c r="AK65" i="4"/>
  <c r="AU64" i="4"/>
  <c r="AT64" i="4"/>
  <c r="AS64" i="4"/>
  <c r="AR64" i="4"/>
  <c r="AQ64" i="4"/>
  <c r="AP64" i="4"/>
  <c r="AO64" i="4"/>
  <c r="AN64" i="4"/>
  <c r="AM64" i="4"/>
  <c r="AL64" i="4"/>
  <c r="AK64" i="4"/>
  <c r="AU63" i="4"/>
  <c r="AT63" i="4"/>
  <c r="AS63" i="4"/>
  <c r="AR63" i="4"/>
  <c r="AQ63" i="4"/>
  <c r="AP63" i="4"/>
  <c r="AO63" i="4"/>
  <c r="AN63" i="4"/>
  <c r="AM63" i="4"/>
  <c r="AL63" i="4"/>
  <c r="AK63" i="4"/>
  <c r="AU62" i="4"/>
  <c r="AT62" i="4"/>
  <c r="AS62" i="4"/>
  <c r="AR62" i="4"/>
  <c r="AQ62" i="4"/>
  <c r="AP62" i="4"/>
  <c r="AO62" i="4"/>
  <c r="AN62" i="4"/>
  <c r="AM62" i="4"/>
  <c r="AL62" i="4"/>
  <c r="AK62" i="4"/>
  <c r="AU61" i="4"/>
  <c r="AT61" i="4"/>
  <c r="AS61" i="4"/>
  <c r="AR61" i="4"/>
  <c r="AQ61" i="4"/>
  <c r="AP61" i="4"/>
  <c r="AO61" i="4"/>
  <c r="AN61" i="4"/>
  <c r="AM61" i="4"/>
  <c r="AL61" i="4"/>
  <c r="AK61" i="4"/>
  <c r="AU60" i="4"/>
  <c r="AT60" i="4"/>
  <c r="AS60" i="4"/>
  <c r="AR60" i="4"/>
  <c r="AQ60" i="4"/>
  <c r="AP60" i="4"/>
  <c r="AO60" i="4"/>
  <c r="AN60" i="4"/>
  <c r="AM60" i="4"/>
  <c r="AL60" i="4"/>
  <c r="AK60" i="4"/>
  <c r="AU59" i="4"/>
  <c r="AT59" i="4"/>
  <c r="AS59" i="4"/>
  <c r="AR59" i="4"/>
  <c r="AQ59" i="4"/>
  <c r="AP59" i="4"/>
  <c r="AO59" i="4"/>
  <c r="AN59" i="4"/>
  <c r="AM59" i="4"/>
  <c r="AL59" i="4"/>
  <c r="AK59" i="4"/>
  <c r="AU58" i="4"/>
  <c r="AT58" i="4"/>
  <c r="AS58" i="4"/>
  <c r="AR58" i="4"/>
  <c r="AQ58" i="4"/>
  <c r="AP58" i="4"/>
  <c r="AO58" i="4"/>
  <c r="AN58" i="4"/>
  <c r="AM58" i="4"/>
  <c r="AL58" i="4"/>
  <c r="AK58" i="4"/>
  <c r="AU57" i="4"/>
  <c r="AT57" i="4"/>
  <c r="AS57" i="4"/>
  <c r="AR57" i="4"/>
  <c r="AQ57" i="4"/>
  <c r="AP57" i="4"/>
  <c r="AO57" i="4"/>
  <c r="AN57" i="4"/>
  <c r="AM57" i="4"/>
  <c r="AL57" i="4"/>
  <c r="AK57" i="4"/>
  <c r="AU56" i="4"/>
  <c r="AT56" i="4"/>
  <c r="AS56" i="4"/>
  <c r="AR56" i="4"/>
  <c r="AQ56" i="4"/>
  <c r="AP56" i="4"/>
  <c r="AO56" i="4"/>
  <c r="AN56" i="4"/>
  <c r="AM56" i="4"/>
  <c r="AL56" i="4"/>
  <c r="AK56" i="4"/>
  <c r="AU55" i="4"/>
  <c r="AT55" i="4"/>
  <c r="AS55" i="4"/>
  <c r="AR55" i="4"/>
  <c r="AQ55" i="4"/>
  <c r="AP55" i="4"/>
  <c r="AO55" i="4"/>
  <c r="AN55" i="4"/>
  <c r="AM55" i="4"/>
  <c r="AL55" i="4"/>
  <c r="AK55" i="4"/>
  <c r="AU54" i="4"/>
  <c r="AT54" i="4"/>
  <c r="AS54" i="4"/>
  <c r="AR54" i="4"/>
  <c r="AQ54" i="4"/>
  <c r="AP54" i="4"/>
  <c r="AO54" i="4"/>
  <c r="AN54" i="4"/>
  <c r="AM54" i="4"/>
  <c r="AL54" i="4"/>
  <c r="AK54" i="4"/>
  <c r="AU53" i="4"/>
  <c r="AT53" i="4"/>
  <c r="AS53" i="4"/>
  <c r="AR53" i="4"/>
  <c r="AQ53" i="4"/>
  <c r="AP53" i="4"/>
  <c r="AO53" i="4"/>
  <c r="AN53" i="4"/>
  <c r="AM53" i="4"/>
  <c r="AL53" i="4"/>
  <c r="AK53" i="4"/>
  <c r="AU52" i="4"/>
  <c r="AT52" i="4"/>
  <c r="AS52" i="4"/>
  <c r="AR52" i="4"/>
  <c r="AQ52" i="4"/>
  <c r="AP52" i="4"/>
  <c r="AO52" i="4"/>
  <c r="AN52" i="4"/>
  <c r="AM52" i="4"/>
  <c r="AL52" i="4"/>
  <c r="AK52" i="4"/>
  <c r="AU51" i="4"/>
  <c r="AT51" i="4"/>
  <c r="AS51" i="4"/>
  <c r="AR51" i="4"/>
  <c r="AQ51" i="4"/>
  <c r="AP51" i="4"/>
  <c r="AO51" i="4"/>
  <c r="AN51" i="4"/>
  <c r="AM51" i="4"/>
  <c r="AL51" i="4"/>
  <c r="AK51" i="4"/>
  <c r="AU50" i="4"/>
  <c r="AT50" i="4"/>
  <c r="AS50" i="4"/>
  <c r="AR50" i="4"/>
  <c r="AQ50" i="4"/>
  <c r="AP50" i="4"/>
  <c r="AO50" i="4"/>
  <c r="AN50" i="4"/>
  <c r="AM50" i="4"/>
  <c r="AL50" i="4"/>
  <c r="AK50" i="4"/>
  <c r="AU49" i="4"/>
  <c r="AT49" i="4"/>
  <c r="AS49" i="4"/>
  <c r="AR49" i="4"/>
  <c r="AQ49" i="4"/>
  <c r="AP49" i="4"/>
  <c r="AO49" i="4"/>
  <c r="AN49" i="4"/>
  <c r="AM49" i="4"/>
  <c r="AL49" i="4"/>
  <c r="AK49" i="4"/>
  <c r="AU48" i="4"/>
  <c r="AT48" i="4"/>
  <c r="AS48" i="4"/>
  <c r="AR48" i="4"/>
  <c r="AQ48" i="4"/>
  <c r="AP48" i="4"/>
  <c r="AO48" i="4"/>
  <c r="AN48" i="4"/>
  <c r="AM48" i="4"/>
  <c r="AL48" i="4"/>
  <c r="AK48" i="4"/>
  <c r="AU47" i="4"/>
  <c r="AT47" i="4"/>
  <c r="AS47" i="4"/>
  <c r="AR47" i="4"/>
  <c r="AQ47" i="4"/>
  <c r="AP47" i="4"/>
  <c r="AO47" i="4"/>
  <c r="AN47" i="4"/>
  <c r="AM47" i="4"/>
  <c r="AL47" i="4"/>
  <c r="AK47" i="4"/>
  <c r="AU46" i="4"/>
  <c r="AT46" i="4"/>
  <c r="AS46" i="4"/>
  <c r="AR46" i="4"/>
  <c r="AQ46" i="4"/>
  <c r="AP46" i="4"/>
  <c r="AO46" i="4"/>
  <c r="AN46" i="4"/>
  <c r="AM46" i="4"/>
  <c r="AL46" i="4"/>
  <c r="AK46" i="4"/>
  <c r="AU45" i="4"/>
  <c r="AT45" i="4"/>
  <c r="AS45" i="4"/>
  <c r="AR45" i="4"/>
  <c r="AQ45" i="4"/>
  <c r="AP45" i="4"/>
  <c r="AO45" i="4"/>
  <c r="AN45" i="4"/>
  <c r="AM45" i="4"/>
  <c r="AL45" i="4"/>
  <c r="AK45" i="4"/>
  <c r="AU44" i="4"/>
  <c r="AT44" i="4"/>
  <c r="AS44" i="4"/>
  <c r="AR44" i="4"/>
  <c r="AQ44" i="4"/>
  <c r="AP44" i="4"/>
  <c r="AO44" i="4"/>
  <c r="AN44" i="4"/>
  <c r="AM44" i="4"/>
  <c r="AL44" i="4"/>
  <c r="AK44" i="4"/>
  <c r="AU43" i="4"/>
  <c r="AT43" i="4"/>
  <c r="AS43" i="4"/>
  <c r="AR43" i="4"/>
  <c r="AQ43" i="4"/>
  <c r="AP43" i="4"/>
  <c r="AO43" i="4"/>
  <c r="AN43" i="4"/>
  <c r="AM43" i="4"/>
  <c r="AL43" i="4"/>
  <c r="AK43" i="4"/>
  <c r="AU42" i="4"/>
  <c r="AT42" i="4"/>
  <c r="AS42" i="4"/>
  <c r="AR42" i="4"/>
  <c r="AQ42" i="4"/>
  <c r="AP42" i="4"/>
  <c r="AO42" i="4"/>
  <c r="AN42" i="4"/>
  <c r="AM42" i="4"/>
  <c r="AL42" i="4"/>
  <c r="AK42" i="4"/>
  <c r="AU41" i="4"/>
  <c r="AT41" i="4"/>
  <c r="AS41" i="4"/>
  <c r="AR41" i="4"/>
  <c r="AQ41" i="4"/>
  <c r="AP41" i="4"/>
  <c r="AO41" i="4"/>
  <c r="AN41" i="4"/>
  <c r="AM41" i="4"/>
  <c r="AL41" i="4"/>
  <c r="AK41" i="4"/>
  <c r="AU40" i="4"/>
  <c r="AT40" i="4"/>
  <c r="AS40" i="4"/>
  <c r="AR40" i="4"/>
  <c r="AQ40" i="4"/>
  <c r="AP40" i="4"/>
  <c r="AO40" i="4"/>
  <c r="AN40" i="4"/>
  <c r="AM40" i="4"/>
  <c r="AL40" i="4"/>
  <c r="AK40" i="4"/>
  <c r="AU39" i="4"/>
  <c r="AT39" i="4"/>
  <c r="AS39" i="4"/>
  <c r="AR39" i="4"/>
  <c r="AQ39" i="4"/>
  <c r="AP39" i="4"/>
  <c r="AO39" i="4"/>
  <c r="AN39" i="4"/>
  <c r="AM39" i="4"/>
  <c r="AL39" i="4"/>
  <c r="AK39" i="4"/>
  <c r="AU38" i="4"/>
  <c r="AT38" i="4"/>
  <c r="AS38" i="4"/>
  <c r="AR38" i="4"/>
  <c r="AQ38" i="4"/>
  <c r="AP38" i="4"/>
  <c r="AO38" i="4"/>
  <c r="AN38" i="4"/>
  <c r="AM38" i="4"/>
  <c r="AL38" i="4"/>
  <c r="AK38" i="4"/>
  <c r="AU37" i="4"/>
  <c r="AT37" i="4"/>
  <c r="AS37" i="4"/>
  <c r="AR37" i="4"/>
  <c r="AQ37" i="4"/>
  <c r="AP37" i="4"/>
  <c r="AO37" i="4"/>
  <c r="AN37" i="4"/>
  <c r="AM37" i="4"/>
  <c r="AL37" i="4"/>
  <c r="AK37" i="4"/>
  <c r="AU36" i="4"/>
  <c r="AT36" i="4"/>
  <c r="AS36" i="4"/>
  <c r="AR36" i="4"/>
  <c r="AQ36" i="4"/>
  <c r="AP36" i="4"/>
  <c r="AO36" i="4"/>
  <c r="AN36" i="4"/>
  <c r="AM36" i="4"/>
  <c r="AL36" i="4"/>
  <c r="AK36" i="4"/>
  <c r="AU35" i="4"/>
  <c r="AT35" i="4"/>
  <c r="AS35" i="4"/>
  <c r="AR35" i="4"/>
  <c r="AQ35" i="4"/>
  <c r="AP35" i="4"/>
  <c r="AO35" i="4"/>
  <c r="AN35" i="4"/>
  <c r="AM35" i="4"/>
  <c r="AL35" i="4"/>
  <c r="AK35" i="4"/>
  <c r="AU34" i="4"/>
  <c r="AT34" i="4"/>
  <c r="AS34" i="4"/>
  <c r="AR34" i="4"/>
  <c r="AQ34" i="4"/>
  <c r="AP34" i="4"/>
  <c r="AO34" i="4"/>
  <c r="AN34" i="4"/>
  <c r="AM34" i="4"/>
  <c r="AL34" i="4"/>
  <c r="AK34" i="4"/>
  <c r="AU33" i="4"/>
  <c r="AT33" i="4"/>
  <c r="AS33" i="4"/>
  <c r="AR33" i="4"/>
  <c r="AQ33" i="4"/>
  <c r="AP33" i="4"/>
  <c r="AO33" i="4"/>
  <c r="AN33" i="4"/>
  <c r="AM33" i="4"/>
  <c r="AL33" i="4"/>
  <c r="AK33" i="4"/>
  <c r="AU32" i="4"/>
  <c r="AT32" i="4"/>
  <c r="AS32" i="4"/>
  <c r="AR32" i="4"/>
  <c r="AQ32" i="4"/>
  <c r="AP32" i="4"/>
  <c r="AO32" i="4"/>
  <c r="AN32" i="4"/>
  <c r="AM32" i="4"/>
  <c r="AL32" i="4"/>
  <c r="AK32" i="4"/>
  <c r="AU31" i="4"/>
  <c r="AT31" i="4"/>
  <c r="AS31" i="4"/>
  <c r="AR31" i="4"/>
  <c r="AQ31" i="4"/>
  <c r="AP31" i="4"/>
  <c r="AO31" i="4"/>
  <c r="AN31" i="4"/>
  <c r="AM31" i="4"/>
  <c r="AL31" i="4"/>
  <c r="AK31" i="4"/>
  <c r="AU30" i="4"/>
  <c r="AT30" i="4"/>
  <c r="AS30" i="4"/>
  <c r="AR30" i="4"/>
  <c r="AQ30" i="4"/>
  <c r="AP30" i="4"/>
  <c r="AO30" i="4"/>
  <c r="AN30" i="4"/>
  <c r="AM30" i="4"/>
  <c r="AL30" i="4"/>
  <c r="AK30" i="4"/>
  <c r="AU29" i="4"/>
  <c r="AT29" i="4"/>
  <c r="AS29" i="4"/>
  <c r="AR29" i="4"/>
  <c r="AQ29" i="4"/>
  <c r="AP29" i="4"/>
  <c r="AO29" i="4"/>
  <c r="AN29" i="4"/>
  <c r="AM29" i="4"/>
  <c r="AL29" i="4"/>
  <c r="AK29" i="4"/>
  <c r="AU28" i="4"/>
  <c r="AT28" i="4"/>
  <c r="AS28" i="4"/>
  <c r="AR28" i="4"/>
  <c r="AQ28" i="4"/>
  <c r="AP28" i="4"/>
  <c r="AO28" i="4"/>
  <c r="AN28" i="4"/>
  <c r="AM28" i="4"/>
  <c r="AL28" i="4"/>
  <c r="AK28" i="4"/>
  <c r="AU27" i="4"/>
  <c r="AT27" i="4"/>
  <c r="AS27" i="4"/>
  <c r="AR27" i="4"/>
  <c r="AQ27" i="4"/>
  <c r="AP27" i="4"/>
  <c r="AO27" i="4"/>
  <c r="AN27" i="4"/>
  <c r="AM27" i="4"/>
  <c r="AL27" i="4"/>
  <c r="AK27" i="4"/>
  <c r="AU26" i="4"/>
  <c r="AT26" i="4"/>
  <c r="AS26" i="4"/>
  <c r="AR26" i="4"/>
  <c r="AQ26" i="4"/>
  <c r="AP26" i="4"/>
  <c r="AO26" i="4"/>
  <c r="AN26" i="4"/>
  <c r="AM26" i="4"/>
  <c r="AL26" i="4"/>
  <c r="AK26" i="4"/>
  <c r="AU25" i="4"/>
  <c r="AT25" i="4"/>
  <c r="AS25" i="4"/>
  <c r="AR25" i="4"/>
  <c r="AQ25" i="4"/>
  <c r="AP25" i="4"/>
  <c r="AO25" i="4"/>
  <c r="AN25" i="4"/>
  <c r="AM25" i="4"/>
  <c r="AL25" i="4"/>
  <c r="AK25" i="4"/>
  <c r="AU24" i="4"/>
  <c r="AT24" i="4"/>
  <c r="AS24" i="4"/>
  <c r="AR24" i="4"/>
  <c r="AQ24" i="4"/>
  <c r="AP24" i="4"/>
  <c r="AO24" i="4"/>
  <c r="AN24" i="4"/>
  <c r="AM24" i="4"/>
  <c r="AL24" i="4"/>
  <c r="AK24" i="4"/>
  <c r="AU23" i="4"/>
  <c r="AT23" i="4"/>
  <c r="AS23" i="4"/>
  <c r="AR23" i="4"/>
  <c r="AQ23" i="4"/>
  <c r="AP23" i="4"/>
  <c r="AO23" i="4"/>
  <c r="AN23" i="4"/>
  <c r="AM23" i="4"/>
  <c r="AL23" i="4"/>
  <c r="AK23" i="4"/>
  <c r="AU22" i="4"/>
  <c r="AT22" i="4"/>
  <c r="AS22" i="4"/>
  <c r="AR22" i="4"/>
  <c r="AQ22" i="4"/>
  <c r="AP22" i="4"/>
  <c r="AO22" i="4"/>
  <c r="AN22" i="4"/>
  <c r="AM22" i="4"/>
  <c r="AL22" i="4"/>
  <c r="AK22" i="4"/>
  <c r="AU21" i="4"/>
  <c r="AT21" i="4"/>
  <c r="AS21" i="4"/>
  <c r="AR21" i="4"/>
  <c r="AQ21" i="4"/>
  <c r="AP21" i="4"/>
  <c r="AO21" i="4"/>
  <c r="AN21" i="4"/>
  <c r="AM21" i="4"/>
  <c r="AL21" i="4"/>
  <c r="AK21" i="4"/>
  <c r="AU20" i="4"/>
  <c r="AT20" i="4"/>
  <c r="AS20" i="4"/>
  <c r="AR20" i="4"/>
  <c r="AQ20" i="4"/>
  <c r="AP20" i="4"/>
  <c r="AO20" i="4"/>
  <c r="AN20" i="4"/>
  <c r="AM20" i="4"/>
  <c r="AL20" i="4"/>
  <c r="AK20" i="4"/>
  <c r="AU19" i="4"/>
  <c r="AT19" i="4"/>
  <c r="AS19" i="4"/>
  <c r="AR19" i="4"/>
  <c r="AQ19" i="4"/>
  <c r="AP19" i="4"/>
  <c r="AO19" i="4"/>
  <c r="AN19" i="4"/>
  <c r="AM19" i="4"/>
  <c r="AL19" i="4"/>
  <c r="AK19" i="4"/>
  <c r="AU18" i="4"/>
  <c r="AT18" i="4"/>
  <c r="AS18" i="4"/>
  <c r="AR18" i="4"/>
  <c r="AQ18" i="4"/>
  <c r="AP18" i="4"/>
  <c r="AO18" i="4"/>
  <c r="AN18" i="4"/>
  <c r="AM18" i="4"/>
  <c r="AL18" i="4"/>
  <c r="AK18" i="4"/>
  <c r="AU17" i="4"/>
  <c r="AT17" i="4"/>
  <c r="AS17" i="4"/>
  <c r="AR17" i="4"/>
  <c r="AQ17" i="4"/>
  <c r="AP17" i="4"/>
  <c r="AO17" i="4"/>
  <c r="AN17" i="4"/>
  <c r="AM17" i="4"/>
  <c r="AL17" i="4"/>
  <c r="AK17" i="4"/>
  <c r="AU16" i="4"/>
  <c r="AT16" i="4"/>
  <c r="AS16" i="4"/>
  <c r="AR16" i="4"/>
  <c r="AQ16" i="4"/>
  <c r="AP16" i="4"/>
  <c r="AO16" i="4"/>
  <c r="AN16" i="4"/>
  <c r="AM16" i="4"/>
  <c r="AL16" i="4"/>
  <c r="AK16" i="4"/>
  <c r="AU15" i="4"/>
  <c r="AT15" i="4"/>
  <c r="AS15" i="4"/>
  <c r="AR15" i="4"/>
  <c r="AQ15" i="4"/>
  <c r="AP15" i="4"/>
  <c r="AO15" i="4"/>
  <c r="AN15" i="4"/>
  <c r="AM15" i="4"/>
  <c r="AL15" i="4"/>
  <c r="AK15" i="4"/>
  <c r="AU14" i="4"/>
  <c r="AT14" i="4"/>
  <c r="AS14" i="4"/>
  <c r="AR14" i="4"/>
  <c r="AQ14" i="4"/>
  <c r="AP14" i="4"/>
  <c r="AO14" i="4"/>
  <c r="AN14" i="4"/>
  <c r="AM14" i="4"/>
  <c r="AL14" i="4"/>
  <c r="AK14" i="4"/>
  <c r="AU13" i="4"/>
  <c r="AT13" i="4"/>
  <c r="AS13" i="4"/>
  <c r="AR13" i="4"/>
  <c r="AQ13" i="4"/>
  <c r="AP13" i="4"/>
  <c r="AO13" i="4"/>
  <c r="AN13" i="4"/>
  <c r="AM13" i="4"/>
  <c r="AL13" i="4"/>
  <c r="AK13" i="4"/>
  <c r="AU12" i="4"/>
  <c r="AT12" i="4"/>
  <c r="AS12" i="4"/>
  <c r="AR12" i="4"/>
  <c r="AQ12" i="4"/>
  <c r="AP12" i="4"/>
  <c r="AO12" i="4"/>
  <c r="AN12" i="4"/>
  <c r="AM12" i="4"/>
  <c r="AL12" i="4"/>
  <c r="AK12" i="4"/>
  <c r="AU11" i="4"/>
  <c r="AT11" i="4"/>
  <c r="AS11" i="4"/>
  <c r="AR11" i="4"/>
  <c r="AQ11" i="4"/>
  <c r="AP11" i="4"/>
  <c r="AO11" i="4"/>
  <c r="AN11" i="4"/>
  <c r="AM11" i="4"/>
  <c r="AL11" i="4"/>
  <c r="AK11" i="4"/>
  <c r="AU10" i="4"/>
  <c r="AT10" i="4"/>
  <c r="AS10" i="4"/>
  <c r="AR10" i="4"/>
  <c r="AQ10" i="4"/>
  <c r="AP10" i="4"/>
  <c r="AO10" i="4"/>
  <c r="AN10" i="4"/>
  <c r="AM10" i="4"/>
  <c r="AL10" i="4"/>
  <c r="AK10" i="4"/>
  <c r="AU9" i="4"/>
  <c r="AT9" i="4"/>
  <c r="AS9" i="4"/>
  <c r="AR9" i="4"/>
  <c r="AQ9" i="4"/>
  <c r="AP9" i="4"/>
  <c r="AO9" i="4"/>
  <c r="AN9" i="4"/>
  <c r="AM9" i="4"/>
  <c r="AL9" i="4"/>
  <c r="AK9" i="4"/>
  <c r="AU8" i="4"/>
  <c r="AT8" i="4"/>
  <c r="AS8" i="4"/>
  <c r="AR8" i="4"/>
  <c r="AQ8" i="4"/>
  <c r="AP8" i="4"/>
  <c r="AO8" i="4"/>
  <c r="AN8" i="4"/>
  <c r="AM8" i="4"/>
  <c r="AL8" i="4"/>
  <c r="AK8" i="4"/>
  <c r="AU7" i="4"/>
  <c r="AT7" i="4"/>
  <c r="AS7" i="4"/>
  <c r="AR7" i="4"/>
  <c r="AQ7" i="4"/>
  <c r="AP7" i="4"/>
  <c r="AO7" i="4"/>
  <c r="AN7" i="4"/>
  <c r="AM7" i="4"/>
  <c r="AL7" i="4"/>
  <c r="AK7" i="4"/>
  <c r="AU6" i="4"/>
  <c r="AT6" i="4"/>
  <c r="AS6" i="4"/>
  <c r="AR6" i="4"/>
  <c r="AQ6" i="4"/>
  <c r="AP6" i="4"/>
  <c r="AO6" i="4"/>
  <c r="AN6" i="4"/>
  <c r="AM6" i="4"/>
  <c r="AL6" i="4"/>
  <c r="AK6" i="4"/>
  <c r="AU5" i="4"/>
  <c r="AT5" i="4"/>
  <c r="AS5" i="4"/>
  <c r="AR5" i="4"/>
  <c r="AQ5" i="4"/>
  <c r="AP5" i="4"/>
  <c r="AO5" i="4"/>
  <c r="AN5" i="4"/>
  <c r="AM5" i="4"/>
  <c r="AL5" i="4"/>
  <c r="AK5" i="4"/>
  <c r="AU4" i="4"/>
  <c r="AT4" i="4"/>
  <c r="AS4" i="4"/>
  <c r="AR4" i="4"/>
  <c r="AQ4" i="4"/>
  <c r="AP4" i="4"/>
  <c r="AO4" i="4"/>
  <c r="AN4" i="4"/>
  <c r="AM4" i="4"/>
  <c r="AL4" i="4"/>
  <c r="AK4" i="4"/>
  <c r="AU3" i="4"/>
  <c r="AT3" i="4"/>
  <c r="AS3" i="4"/>
  <c r="AR3" i="4"/>
  <c r="AQ3" i="4"/>
  <c r="AP3" i="4"/>
  <c r="AO3" i="4"/>
  <c r="AN3" i="4"/>
  <c r="AM3" i="4"/>
  <c r="AL3" i="4"/>
  <c r="AK3" i="4"/>
  <c r="AU2" i="4"/>
  <c r="AT2" i="4"/>
  <c r="AS2" i="4"/>
  <c r="AR2" i="4"/>
  <c r="AQ2" i="4"/>
  <c r="AP2" i="4"/>
  <c r="AO2" i="4"/>
  <c r="AN2" i="4"/>
  <c r="AM2" i="4"/>
  <c r="AL2" i="4"/>
  <c r="AK2" i="4"/>
  <c r="AQ481" i="23"/>
  <c r="AP481" i="23"/>
  <c r="AO481" i="23"/>
  <c r="AN481" i="23"/>
  <c r="AM481" i="23"/>
  <c r="AL481" i="23"/>
  <c r="AK481" i="23"/>
  <c r="AJ481" i="23"/>
  <c r="AI481" i="23"/>
  <c r="AH481" i="23"/>
  <c r="AG481" i="23"/>
  <c r="AQ480" i="23"/>
  <c r="AP480" i="23"/>
  <c r="AO480" i="23"/>
  <c r="AN480" i="23"/>
  <c r="AM480" i="23"/>
  <c r="AL480" i="23"/>
  <c r="AK480" i="23"/>
  <c r="AJ480" i="23"/>
  <c r="AI480" i="23"/>
  <c r="AH480" i="23"/>
  <c r="AG480" i="23"/>
  <c r="AQ479" i="23"/>
  <c r="AP479" i="23"/>
  <c r="AO479" i="23"/>
  <c r="AN479" i="23"/>
  <c r="AM479" i="23"/>
  <c r="AL479" i="23"/>
  <c r="AK479" i="23"/>
  <c r="AJ479" i="23"/>
  <c r="AI479" i="23"/>
  <c r="AH479" i="23"/>
  <c r="AG479" i="23"/>
  <c r="AQ478" i="23"/>
  <c r="AP478" i="23"/>
  <c r="AO478" i="23"/>
  <c r="AN478" i="23"/>
  <c r="AM478" i="23"/>
  <c r="AL478" i="23"/>
  <c r="AK478" i="23"/>
  <c r="AJ478" i="23"/>
  <c r="AI478" i="23"/>
  <c r="AH478" i="23"/>
  <c r="AG478" i="23"/>
  <c r="AQ477" i="23"/>
  <c r="AP477" i="23"/>
  <c r="AO477" i="23"/>
  <c r="AN477" i="23"/>
  <c r="AM477" i="23"/>
  <c r="AL477" i="23"/>
  <c r="AK477" i="23"/>
  <c r="AJ477" i="23"/>
  <c r="AI477" i="23"/>
  <c r="AH477" i="23"/>
  <c r="AG477" i="23"/>
  <c r="AQ476" i="23"/>
  <c r="AP476" i="23"/>
  <c r="AO476" i="23"/>
  <c r="AN476" i="23"/>
  <c r="AM476" i="23"/>
  <c r="AL476" i="23"/>
  <c r="AK476" i="23"/>
  <c r="AJ476" i="23"/>
  <c r="AI476" i="23"/>
  <c r="AH476" i="23"/>
  <c r="AG476" i="23"/>
  <c r="AQ475" i="23"/>
  <c r="AP475" i="23"/>
  <c r="AO475" i="23"/>
  <c r="AN475" i="23"/>
  <c r="AM475" i="23"/>
  <c r="AL475" i="23"/>
  <c r="AK475" i="23"/>
  <c r="AJ475" i="23"/>
  <c r="AI475" i="23"/>
  <c r="AH475" i="23"/>
  <c r="AG475" i="23"/>
  <c r="AQ474" i="23"/>
  <c r="AP474" i="23"/>
  <c r="AO474" i="23"/>
  <c r="AN474" i="23"/>
  <c r="AM474" i="23"/>
  <c r="AL474" i="23"/>
  <c r="AK474" i="23"/>
  <c r="AJ474" i="23"/>
  <c r="AI474" i="23"/>
  <c r="AH474" i="23"/>
  <c r="AG474" i="23"/>
  <c r="AQ473" i="23"/>
  <c r="AP473" i="23"/>
  <c r="AO473" i="23"/>
  <c r="AN473" i="23"/>
  <c r="AM473" i="23"/>
  <c r="AL473" i="23"/>
  <c r="AK473" i="23"/>
  <c r="AJ473" i="23"/>
  <c r="AI473" i="23"/>
  <c r="AH473" i="23"/>
  <c r="AG473" i="23"/>
  <c r="AQ472" i="23"/>
  <c r="AP472" i="23"/>
  <c r="AO472" i="23"/>
  <c r="AN472" i="23"/>
  <c r="AM472" i="23"/>
  <c r="AL472" i="23"/>
  <c r="AK472" i="23"/>
  <c r="AJ472" i="23"/>
  <c r="AI472" i="23"/>
  <c r="AH472" i="23"/>
  <c r="AG472" i="23"/>
  <c r="AQ471" i="23"/>
  <c r="AP471" i="23"/>
  <c r="AO471" i="23"/>
  <c r="AN471" i="23"/>
  <c r="AM471" i="23"/>
  <c r="AL471" i="23"/>
  <c r="AK471" i="23"/>
  <c r="AJ471" i="23"/>
  <c r="AI471" i="23"/>
  <c r="AH471" i="23"/>
  <c r="AG471" i="23"/>
  <c r="AQ470" i="23"/>
  <c r="AP470" i="23"/>
  <c r="AO470" i="23"/>
  <c r="AN470" i="23"/>
  <c r="AM470" i="23"/>
  <c r="AL470" i="23"/>
  <c r="AK470" i="23"/>
  <c r="AJ470" i="23"/>
  <c r="AI470" i="23"/>
  <c r="AH470" i="23"/>
  <c r="AG470" i="23"/>
  <c r="AQ469" i="23"/>
  <c r="AP469" i="23"/>
  <c r="AO469" i="23"/>
  <c r="AN469" i="23"/>
  <c r="AM469" i="23"/>
  <c r="AL469" i="23"/>
  <c r="AK469" i="23"/>
  <c r="AJ469" i="23"/>
  <c r="AI469" i="23"/>
  <c r="AH469" i="23"/>
  <c r="AG469" i="23"/>
  <c r="AQ468" i="23"/>
  <c r="AP468" i="23"/>
  <c r="AO468" i="23"/>
  <c r="AN468" i="23"/>
  <c r="AM468" i="23"/>
  <c r="AL468" i="23"/>
  <c r="AK468" i="23"/>
  <c r="AJ468" i="23"/>
  <c r="AI468" i="23"/>
  <c r="AH468" i="23"/>
  <c r="AG468" i="23"/>
  <c r="AQ467" i="23"/>
  <c r="AP467" i="23"/>
  <c r="AO467" i="23"/>
  <c r="AN467" i="23"/>
  <c r="AM467" i="23"/>
  <c r="AL467" i="23"/>
  <c r="AK467" i="23"/>
  <c r="AJ467" i="23"/>
  <c r="AI467" i="23"/>
  <c r="AH467" i="23"/>
  <c r="AG467" i="23"/>
  <c r="AQ466" i="23"/>
  <c r="AP466" i="23"/>
  <c r="AO466" i="23"/>
  <c r="AN466" i="23"/>
  <c r="AM466" i="23"/>
  <c r="AL466" i="23"/>
  <c r="AK466" i="23"/>
  <c r="AJ466" i="23"/>
  <c r="AI466" i="23"/>
  <c r="AH466" i="23"/>
  <c r="AG466" i="23"/>
  <c r="AQ465" i="23"/>
  <c r="AP465" i="23"/>
  <c r="AO465" i="23"/>
  <c r="AN465" i="23"/>
  <c r="AM465" i="23"/>
  <c r="AL465" i="23"/>
  <c r="AK465" i="23"/>
  <c r="AJ465" i="23"/>
  <c r="AI465" i="23"/>
  <c r="AH465" i="23"/>
  <c r="AG465" i="23"/>
  <c r="AQ464" i="23"/>
  <c r="AP464" i="23"/>
  <c r="AO464" i="23"/>
  <c r="AN464" i="23"/>
  <c r="AM464" i="23"/>
  <c r="AL464" i="23"/>
  <c r="AK464" i="23"/>
  <c r="AJ464" i="23"/>
  <c r="AI464" i="23"/>
  <c r="AH464" i="23"/>
  <c r="AG464" i="23"/>
  <c r="AQ463" i="23"/>
  <c r="AP463" i="23"/>
  <c r="AO463" i="23"/>
  <c r="AN463" i="23"/>
  <c r="AM463" i="23"/>
  <c r="AL463" i="23"/>
  <c r="AK463" i="23"/>
  <c r="AJ463" i="23"/>
  <c r="AI463" i="23"/>
  <c r="AH463" i="23"/>
  <c r="AG463" i="23"/>
  <c r="AQ462" i="23"/>
  <c r="AP462" i="23"/>
  <c r="AO462" i="23"/>
  <c r="AN462" i="23"/>
  <c r="AM462" i="23"/>
  <c r="AL462" i="23"/>
  <c r="AK462" i="23"/>
  <c r="AJ462" i="23"/>
  <c r="AI462" i="23"/>
  <c r="AH462" i="23"/>
  <c r="AG462" i="23"/>
  <c r="AQ461" i="23"/>
  <c r="AP461" i="23"/>
  <c r="AO461" i="23"/>
  <c r="AN461" i="23"/>
  <c r="AM461" i="23"/>
  <c r="AL461" i="23"/>
  <c r="AK461" i="23"/>
  <c r="AJ461" i="23"/>
  <c r="AI461" i="23"/>
  <c r="AH461" i="23"/>
  <c r="AG461" i="23"/>
  <c r="AQ460" i="23"/>
  <c r="AP460" i="23"/>
  <c r="AO460" i="23"/>
  <c r="AN460" i="23"/>
  <c r="AM460" i="23"/>
  <c r="AL460" i="23"/>
  <c r="AK460" i="23"/>
  <c r="AJ460" i="23"/>
  <c r="AI460" i="23"/>
  <c r="AH460" i="23"/>
  <c r="AG460" i="23"/>
  <c r="AQ459" i="23"/>
  <c r="AP459" i="23"/>
  <c r="AO459" i="23"/>
  <c r="AN459" i="23"/>
  <c r="AM459" i="23"/>
  <c r="AL459" i="23"/>
  <c r="AK459" i="23"/>
  <c r="AJ459" i="23"/>
  <c r="AI459" i="23"/>
  <c r="AH459" i="23"/>
  <c r="AG459" i="23"/>
  <c r="AQ458" i="23"/>
  <c r="AP458" i="23"/>
  <c r="AO458" i="23"/>
  <c r="AN458" i="23"/>
  <c r="AM458" i="23"/>
  <c r="AL458" i="23"/>
  <c r="AK458" i="23"/>
  <c r="AJ458" i="23"/>
  <c r="AI458" i="23"/>
  <c r="AH458" i="23"/>
  <c r="AG458" i="23"/>
  <c r="AQ457" i="23"/>
  <c r="AP457" i="23"/>
  <c r="AO457" i="23"/>
  <c r="AN457" i="23"/>
  <c r="AM457" i="23"/>
  <c r="AL457" i="23"/>
  <c r="AK457" i="23"/>
  <c r="AJ457" i="23"/>
  <c r="AI457" i="23"/>
  <c r="AH457" i="23"/>
  <c r="AG457" i="23"/>
  <c r="AQ456" i="23"/>
  <c r="AP456" i="23"/>
  <c r="AO456" i="23"/>
  <c r="AN456" i="23"/>
  <c r="AM456" i="23"/>
  <c r="AL456" i="23"/>
  <c r="AK456" i="23"/>
  <c r="AJ456" i="23"/>
  <c r="AI456" i="23"/>
  <c r="AH456" i="23"/>
  <c r="AG456" i="23"/>
  <c r="AQ455" i="23"/>
  <c r="AP455" i="23"/>
  <c r="AO455" i="23"/>
  <c r="AN455" i="23"/>
  <c r="AM455" i="23"/>
  <c r="AL455" i="23"/>
  <c r="AK455" i="23"/>
  <c r="AJ455" i="23"/>
  <c r="AI455" i="23"/>
  <c r="AH455" i="23"/>
  <c r="AG455" i="23"/>
  <c r="AQ454" i="23"/>
  <c r="AP454" i="23"/>
  <c r="AO454" i="23"/>
  <c r="AN454" i="23"/>
  <c r="AM454" i="23"/>
  <c r="AL454" i="23"/>
  <c r="AK454" i="23"/>
  <c r="AJ454" i="23"/>
  <c r="AI454" i="23"/>
  <c r="AH454" i="23"/>
  <c r="AG454" i="23"/>
  <c r="AQ453" i="23"/>
  <c r="AP453" i="23"/>
  <c r="AO453" i="23"/>
  <c r="AN453" i="23"/>
  <c r="AM453" i="23"/>
  <c r="AL453" i="23"/>
  <c r="AK453" i="23"/>
  <c r="AJ453" i="23"/>
  <c r="AI453" i="23"/>
  <c r="AH453" i="23"/>
  <c r="AG453" i="23"/>
  <c r="AQ452" i="23"/>
  <c r="AP452" i="23"/>
  <c r="AO452" i="23"/>
  <c r="AN452" i="23"/>
  <c r="AM452" i="23"/>
  <c r="AL452" i="23"/>
  <c r="AK452" i="23"/>
  <c r="AJ452" i="23"/>
  <c r="AI452" i="23"/>
  <c r="AH452" i="23"/>
  <c r="AG452" i="23"/>
  <c r="AQ451" i="23"/>
  <c r="AP451" i="23"/>
  <c r="AO451" i="23"/>
  <c r="AN451" i="23"/>
  <c r="AM451" i="23"/>
  <c r="AL451" i="23"/>
  <c r="AK451" i="23"/>
  <c r="AJ451" i="23"/>
  <c r="AI451" i="23"/>
  <c r="AH451" i="23"/>
  <c r="AG451" i="23"/>
  <c r="AQ450" i="23"/>
  <c r="AP450" i="23"/>
  <c r="AO450" i="23"/>
  <c r="AN450" i="23"/>
  <c r="AM450" i="23"/>
  <c r="AL450" i="23"/>
  <c r="AK450" i="23"/>
  <c r="AJ450" i="23"/>
  <c r="AI450" i="23"/>
  <c r="AH450" i="23"/>
  <c r="AG450" i="23"/>
  <c r="AQ449" i="23"/>
  <c r="AP449" i="23"/>
  <c r="AO449" i="23"/>
  <c r="AN449" i="23"/>
  <c r="AM449" i="23"/>
  <c r="AL449" i="23"/>
  <c r="AK449" i="23"/>
  <c r="AJ449" i="23"/>
  <c r="AI449" i="23"/>
  <c r="AH449" i="23"/>
  <c r="AG449" i="23"/>
  <c r="AQ448" i="23"/>
  <c r="AP448" i="23"/>
  <c r="AO448" i="23"/>
  <c r="AN448" i="23"/>
  <c r="AM448" i="23"/>
  <c r="AL448" i="23"/>
  <c r="AK448" i="23"/>
  <c r="AJ448" i="23"/>
  <c r="AI448" i="23"/>
  <c r="AH448" i="23"/>
  <c r="AG448" i="23"/>
  <c r="AQ447" i="23"/>
  <c r="AP447" i="23"/>
  <c r="AO447" i="23"/>
  <c r="AN447" i="23"/>
  <c r="AM447" i="23"/>
  <c r="AL447" i="23"/>
  <c r="AK447" i="23"/>
  <c r="AJ447" i="23"/>
  <c r="AI447" i="23"/>
  <c r="AH447" i="23"/>
  <c r="AG447" i="23"/>
  <c r="AQ446" i="23"/>
  <c r="AP446" i="23"/>
  <c r="AO446" i="23"/>
  <c r="AN446" i="23"/>
  <c r="AM446" i="23"/>
  <c r="AL446" i="23"/>
  <c r="AK446" i="23"/>
  <c r="AJ446" i="23"/>
  <c r="AI446" i="23"/>
  <c r="AH446" i="23"/>
  <c r="AG446" i="23"/>
  <c r="AQ445" i="23"/>
  <c r="AP445" i="23"/>
  <c r="AO445" i="23"/>
  <c r="AN445" i="23"/>
  <c r="AM445" i="23"/>
  <c r="AL445" i="23"/>
  <c r="AK445" i="23"/>
  <c r="AJ445" i="23"/>
  <c r="AI445" i="23"/>
  <c r="AH445" i="23"/>
  <c r="AG445" i="23"/>
  <c r="AQ444" i="23"/>
  <c r="AP444" i="23"/>
  <c r="AO444" i="23"/>
  <c r="AN444" i="23"/>
  <c r="AM444" i="23"/>
  <c r="AL444" i="23"/>
  <c r="AK444" i="23"/>
  <c r="AJ444" i="23"/>
  <c r="AI444" i="23"/>
  <c r="AH444" i="23"/>
  <c r="AG444" i="23"/>
  <c r="AQ443" i="23"/>
  <c r="AP443" i="23"/>
  <c r="AO443" i="23"/>
  <c r="AN443" i="23"/>
  <c r="AM443" i="23"/>
  <c r="AL443" i="23"/>
  <c r="AK443" i="23"/>
  <c r="AJ443" i="23"/>
  <c r="AI443" i="23"/>
  <c r="AH443" i="23"/>
  <c r="AG443" i="23"/>
  <c r="AQ442" i="23"/>
  <c r="AP442" i="23"/>
  <c r="AO442" i="23"/>
  <c r="AN442" i="23"/>
  <c r="AM442" i="23"/>
  <c r="AL442" i="23"/>
  <c r="AK442" i="23"/>
  <c r="AJ442" i="23"/>
  <c r="AI442" i="23"/>
  <c r="AH442" i="23"/>
  <c r="AG442" i="23"/>
  <c r="AQ441" i="23"/>
  <c r="AP441" i="23"/>
  <c r="AO441" i="23"/>
  <c r="AN441" i="23"/>
  <c r="AM441" i="23"/>
  <c r="AL441" i="23"/>
  <c r="AK441" i="23"/>
  <c r="AJ441" i="23"/>
  <c r="AI441" i="23"/>
  <c r="AH441" i="23"/>
  <c r="AG441" i="23"/>
  <c r="AQ440" i="23"/>
  <c r="AP440" i="23"/>
  <c r="AO440" i="23"/>
  <c r="AN440" i="23"/>
  <c r="AM440" i="23"/>
  <c r="AL440" i="23"/>
  <c r="AK440" i="23"/>
  <c r="AJ440" i="23"/>
  <c r="AI440" i="23"/>
  <c r="AH440" i="23"/>
  <c r="AG440" i="23"/>
  <c r="AQ439" i="23"/>
  <c r="AP439" i="23"/>
  <c r="AO439" i="23"/>
  <c r="AN439" i="23"/>
  <c r="AM439" i="23"/>
  <c r="AL439" i="23"/>
  <c r="AK439" i="23"/>
  <c r="AJ439" i="23"/>
  <c r="AI439" i="23"/>
  <c r="AH439" i="23"/>
  <c r="AG439" i="23"/>
  <c r="AQ438" i="23"/>
  <c r="AP438" i="23"/>
  <c r="AO438" i="23"/>
  <c r="AN438" i="23"/>
  <c r="AM438" i="23"/>
  <c r="AL438" i="23"/>
  <c r="AK438" i="23"/>
  <c r="AJ438" i="23"/>
  <c r="AI438" i="23"/>
  <c r="AH438" i="23"/>
  <c r="AG438" i="23"/>
  <c r="AQ437" i="23"/>
  <c r="AP437" i="23"/>
  <c r="AO437" i="23"/>
  <c r="AN437" i="23"/>
  <c r="AM437" i="23"/>
  <c r="AL437" i="23"/>
  <c r="AK437" i="23"/>
  <c r="AJ437" i="23"/>
  <c r="AI437" i="23"/>
  <c r="AH437" i="23"/>
  <c r="AG437" i="23"/>
  <c r="AQ436" i="23"/>
  <c r="AP436" i="23"/>
  <c r="AO436" i="23"/>
  <c r="AN436" i="23"/>
  <c r="AM436" i="23"/>
  <c r="AL436" i="23"/>
  <c r="AK436" i="23"/>
  <c r="AJ436" i="23"/>
  <c r="AI436" i="23"/>
  <c r="AH436" i="23"/>
  <c r="AG436" i="23"/>
  <c r="AQ435" i="23"/>
  <c r="AP435" i="23"/>
  <c r="AO435" i="23"/>
  <c r="AN435" i="23"/>
  <c r="AM435" i="23"/>
  <c r="AL435" i="23"/>
  <c r="AK435" i="23"/>
  <c r="AJ435" i="23"/>
  <c r="AI435" i="23"/>
  <c r="AH435" i="23"/>
  <c r="AG435" i="23"/>
  <c r="AQ434" i="23"/>
  <c r="AP434" i="23"/>
  <c r="AO434" i="23"/>
  <c r="AN434" i="23"/>
  <c r="AM434" i="23"/>
  <c r="AL434" i="23"/>
  <c r="AK434" i="23"/>
  <c r="AJ434" i="23"/>
  <c r="AI434" i="23"/>
  <c r="AH434" i="23"/>
  <c r="AG434" i="23"/>
  <c r="AQ433" i="23"/>
  <c r="AP433" i="23"/>
  <c r="AO433" i="23"/>
  <c r="AN433" i="23"/>
  <c r="AM433" i="23"/>
  <c r="AL433" i="23"/>
  <c r="AK433" i="23"/>
  <c r="AJ433" i="23"/>
  <c r="AI433" i="23"/>
  <c r="AH433" i="23"/>
  <c r="AG433" i="23"/>
  <c r="AQ432" i="23"/>
  <c r="AP432" i="23"/>
  <c r="AO432" i="23"/>
  <c r="AN432" i="23"/>
  <c r="AM432" i="23"/>
  <c r="AL432" i="23"/>
  <c r="AK432" i="23"/>
  <c r="AJ432" i="23"/>
  <c r="AI432" i="23"/>
  <c r="AH432" i="23"/>
  <c r="AG432" i="23"/>
  <c r="AQ431" i="23"/>
  <c r="AP431" i="23"/>
  <c r="AO431" i="23"/>
  <c r="AN431" i="23"/>
  <c r="AM431" i="23"/>
  <c r="AL431" i="23"/>
  <c r="AK431" i="23"/>
  <c r="AJ431" i="23"/>
  <c r="AI431" i="23"/>
  <c r="AH431" i="23"/>
  <c r="AG431" i="23"/>
  <c r="AQ430" i="23"/>
  <c r="AP430" i="23"/>
  <c r="AO430" i="23"/>
  <c r="AN430" i="23"/>
  <c r="AM430" i="23"/>
  <c r="AL430" i="23"/>
  <c r="AK430" i="23"/>
  <c r="AJ430" i="23"/>
  <c r="AI430" i="23"/>
  <c r="AH430" i="23"/>
  <c r="AG430" i="23"/>
  <c r="AQ429" i="23"/>
  <c r="AP429" i="23"/>
  <c r="AO429" i="23"/>
  <c r="AN429" i="23"/>
  <c r="AM429" i="23"/>
  <c r="AL429" i="23"/>
  <c r="AK429" i="23"/>
  <c r="AJ429" i="23"/>
  <c r="AI429" i="23"/>
  <c r="AH429" i="23"/>
  <c r="AG429" i="23"/>
  <c r="AQ428" i="23"/>
  <c r="AP428" i="23"/>
  <c r="AO428" i="23"/>
  <c r="AN428" i="23"/>
  <c r="AM428" i="23"/>
  <c r="AL428" i="23"/>
  <c r="AK428" i="23"/>
  <c r="AJ428" i="23"/>
  <c r="AI428" i="23"/>
  <c r="AH428" i="23"/>
  <c r="AG428" i="23"/>
  <c r="AQ427" i="23"/>
  <c r="AP427" i="23"/>
  <c r="AO427" i="23"/>
  <c r="AN427" i="23"/>
  <c r="AM427" i="23"/>
  <c r="AL427" i="23"/>
  <c r="AK427" i="23"/>
  <c r="AJ427" i="23"/>
  <c r="AI427" i="23"/>
  <c r="AH427" i="23"/>
  <c r="AG427" i="23"/>
  <c r="AQ426" i="23"/>
  <c r="AP426" i="23"/>
  <c r="AO426" i="23"/>
  <c r="AN426" i="23"/>
  <c r="AM426" i="23"/>
  <c r="AL426" i="23"/>
  <c r="AK426" i="23"/>
  <c r="AJ426" i="23"/>
  <c r="AI426" i="23"/>
  <c r="AH426" i="23"/>
  <c r="AG426" i="23"/>
  <c r="AQ425" i="23"/>
  <c r="AP425" i="23"/>
  <c r="AO425" i="23"/>
  <c r="AN425" i="23"/>
  <c r="AM425" i="23"/>
  <c r="AL425" i="23"/>
  <c r="AK425" i="23"/>
  <c r="AJ425" i="23"/>
  <c r="AI425" i="23"/>
  <c r="AH425" i="23"/>
  <c r="AG425" i="23"/>
  <c r="AQ424" i="23"/>
  <c r="AP424" i="23"/>
  <c r="AO424" i="23"/>
  <c r="AN424" i="23"/>
  <c r="AM424" i="23"/>
  <c r="AL424" i="23"/>
  <c r="AK424" i="23"/>
  <c r="AJ424" i="23"/>
  <c r="AI424" i="23"/>
  <c r="AH424" i="23"/>
  <c r="AG424" i="23"/>
  <c r="AQ423" i="23"/>
  <c r="AP423" i="23"/>
  <c r="AO423" i="23"/>
  <c r="AN423" i="23"/>
  <c r="AM423" i="23"/>
  <c r="AL423" i="23"/>
  <c r="AK423" i="23"/>
  <c r="AJ423" i="23"/>
  <c r="AI423" i="23"/>
  <c r="AH423" i="23"/>
  <c r="AG423" i="23"/>
  <c r="AQ422" i="23"/>
  <c r="AP422" i="23"/>
  <c r="AO422" i="23"/>
  <c r="AN422" i="23"/>
  <c r="AM422" i="23"/>
  <c r="AL422" i="23"/>
  <c r="AK422" i="23"/>
  <c r="AJ422" i="23"/>
  <c r="AI422" i="23"/>
  <c r="AH422" i="23"/>
  <c r="AG422" i="23"/>
  <c r="AQ421" i="23"/>
  <c r="AP421" i="23"/>
  <c r="AO421" i="23"/>
  <c r="AN421" i="23"/>
  <c r="AM421" i="23"/>
  <c r="AL421" i="23"/>
  <c r="AK421" i="23"/>
  <c r="AJ421" i="23"/>
  <c r="AI421" i="23"/>
  <c r="AH421" i="23"/>
  <c r="AG421" i="23"/>
  <c r="AQ420" i="23"/>
  <c r="AP420" i="23"/>
  <c r="AO420" i="23"/>
  <c r="AN420" i="23"/>
  <c r="AM420" i="23"/>
  <c r="AL420" i="23"/>
  <c r="AK420" i="23"/>
  <c r="AJ420" i="23"/>
  <c r="AI420" i="23"/>
  <c r="AH420" i="23"/>
  <c r="AG420" i="23"/>
  <c r="AQ419" i="23"/>
  <c r="AP419" i="23"/>
  <c r="AO419" i="23"/>
  <c r="AN419" i="23"/>
  <c r="AM419" i="23"/>
  <c r="AL419" i="23"/>
  <c r="AK419" i="23"/>
  <c r="AJ419" i="23"/>
  <c r="AI419" i="23"/>
  <c r="AH419" i="23"/>
  <c r="AG419" i="23"/>
  <c r="AQ418" i="23"/>
  <c r="AP418" i="23"/>
  <c r="AO418" i="23"/>
  <c r="AN418" i="23"/>
  <c r="AM418" i="23"/>
  <c r="AL418" i="23"/>
  <c r="AK418" i="23"/>
  <c r="AJ418" i="23"/>
  <c r="AI418" i="23"/>
  <c r="AH418" i="23"/>
  <c r="AG418" i="23"/>
  <c r="AQ417" i="23"/>
  <c r="AP417" i="23"/>
  <c r="AO417" i="23"/>
  <c r="AN417" i="23"/>
  <c r="AM417" i="23"/>
  <c r="AL417" i="23"/>
  <c r="AK417" i="23"/>
  <c r="AJ417" i="23"/>
  <c r="AI417" i="23"/>
  <c r="AH417" i="23"/>
  <c r="AG417" i="23"/>
  <c r="AQ416" i="23"/>
  <c r="AP416" i="23"/>
  <c r="AO416" i="23"/>
  <c r="AN416" i="23"/>
  <c r="AM416" i="23"/>
  <c r="AL416" i="23"/>
  <c r="AK416" i="23"/>
  <c r="AJ416" i="23"/>
  <c r="AI416" i="23"/>
  <c r="AH416" i="23"/>
  <c r="AG416" i="23"/>
  <c r="AQ415" i="23"/>
  <c r="AP415" i="23"/>
  <c r="AO415" i="23"/>
  <c r="AN415" i="23"/>
  <c r="AM415" i="23"/>
  <c r="AL415" i="23"/>
  <c r="AK415" i="23"/>
  <c r="AJ415" i="23"/>
  <c r="AI415" i="23"/>
  <c r="AH415" i="23"/>
  <c r="AG415" i="23"/>
  <c r="AQ414" i="23"/>
  <c r="AP414" i="23"/>
  <c r="AO414" i="23"/>
  <c r="AN414" i="23"/>
  <c r="AM414" i="23"/>
  <c r="AL414" i="23"/>
  <c r="AK414" i="23"/>
  <c r="AJ414" i="23"/>
  <c r="AI414" i="23"/>
  <c r="AH414" i="23"/>
  <c r="AG414" i="23"/>
  <c r="AQ413" i="23"/>
  <c r="AP413" i="23"/>
  <c r="AO413" i="23"/>
  <c r="AN413" i="23"/>
  <c r="AM413" i="23"/>
  <c r="AL413" i="23"/>
  <c r="AK413" i="23"/>
  <c r="AJ413" i="23"/>
  <c r="AI413" i="23"/>
  <c r="AH413" i="23"/>
  <c r="AG413" i="23"/>
  <c r="AQ412" i="23"/>
  <c r="AP412" i="23"/>
  <c r="AO412" i="23"/>
  <c r="AN412" i="23"/>
  <c r="AM412" i="23"/>
  <c r="AL412" i="23"/>
  <c r="AK412" i="23"/>
  <c r="AJ412" i="23"/>
  <c r="AI412" i="23"/>
  <c r="AH412" i="23"/>
  <c r="AG412" i="23"/>
  <c r="AQ411" i="23"/>
  <c r="AP411" i="23"/>
  <c r="AO411" i="23"/>
  <c r="AN411" i="23"/>
  <c r="AM411" i="23"/>
  <c r="AL411" i="23"/>
  <c r="AK411" i="23"/>
  <c r="AJ411" i="23"/>
  <c r="AI411" i="23"/>
  <c r="AH411" i="23"/>
  <c r="AG411" i="23"/>
  <c r="AQ410" i="23"/>
  <c r="AP410" i="23"/>
  <c r="AO410" i="23"/>
  <c r="AN410" i="23"/>
  <c r="AM410" i="23"/>
  <c r="AL410" i="23"/>
  <c r="AK410" i="23"/>
  <c r="AJ410" i="23"/>
  <c r="AI410" i="23"/>
  <c r="AH410" i="23"/>
  <c r="AG410" i="23"/>
  <c r="AQ409" i="23"/>
  <c r="AP409" i="23"/>
  <c r="AO409" i="23"/>
  <c r="AN409" i="23"/>
  <c r="AM409" i="23"/>
  <c r="AL409" i="23"/>
  <c r="AK409" i="23"/>
  <c r="AJ409" i="23"/>
  <c r="AI409" i="23"/>
  <c r="AH409" i="23"/>
  <c r="AG409" i="23"/>
  <c r="AQ408" i="23"/>
  <c r="AP408" i="23"/>
  <c r="AO408" i="23"/>
  <c r="AN408" i="23"/>
  <c r="AM408" i="23"/>
  <c r="AL408" i="23"/>
  <c r="AK408" i="23"/>
  <c r="AJ408" i="23"/>
  <c r="AI408" i="23"/>
  <c r="AH408" i="23"/>
  <c r="AG408" i="23"/>
  <c r="AQ407" i="23"/>
  <c r="AP407" i="23"/>
  <c r="AO407" i="23"/>
  <c r="AN407" i="23"/>
  <c r="AM407" i="23"/>
  <c r="AL407" i="23"/>
  <c r="AK407" i="23"/>
  <c r="AJ407" i="23"/>
  <c r="AI407" i="23"/>
  <c r="AH407" i="23"/>
  <c r="AG407" i="23"/>
  <c r="AQ406" i="23"/>
  <c r="AP406" i="23"/>
  <c r="AO406" i="23"/>
  <c r="AN406" i="23"/>
  <c r="AM406" i="23"/>
  <c r="AL406" i="23"/>
  <c r="AK406" i="23"/>
  <c r="AJ406" i="23"/>
  <c r="AI406" i="23"/>
  <c r="AH406" i="23"/>
  <c r="AG406" i="23"/>
  <c r="AQ405" i="23"/>
  <c r="AP405" i="23"/>
  <c r="AO405" i="23"/>
  <c r="AN405" i="23"/>
  <c r="AM405" i="23"/>
  <c r="AL405" i="23"/>
  <c r="AK405" i="23"/>
  <c r="AJ405" i="23"/>
  <c r="AI405" i="23"/>
  <c r="AH405" i="23"/>
  <c r="AG405" i="23"/>
  <c r="AQ404" i="23"/>
  <c r="AP404" i="23"/>
  <c r="AO404" i="23"/>
  <c r="AN404" i="23"/>
  <c r="AM404" i="23"/>
  <c r="AL404" i="23"/>
  <c r="AK404" i="23"/>
  <c r="AJ404" i="23"/>
  <c r="AI404" i="23"/>
  <c r="AH404" i="23"/>
  <c r="AG404" i="23"/>
  <c r="AQ403" i="23"/>
  <c r="AP403" i="23"/>
  <c r="AO403" i="23"/>
  <c r="AN403" i="23"/>
  <c r="AM403" i="23"/>
  <c r="AL403" i="23"/>
  <c r="AK403" i="23"/>
  <c r="AJ403" i="23"/>
  <c r="AI403" i="23"/>
  <c r="AH403" i="23"/>
  <c r="AG403" i="23"/>
  <c r="AQ402" i="23"/>
  <c r="AP402" i="23"/>
  <c r="AO402" i="23"/>
  <c r="AN402" i="23"/>
  <c r="AM402" i="23"/>
  <c r="AL402" i="23"/>
  <c r="AK402" i="23"/>
  <c r="AJ402" i="23"/>
  <c r="AI402" i="23"/>
  <c r="AH402" i="23"/>
  <c r="AG402" i="23"/>
  <c r="AQ401" i="23"/>
  <c r="AP401" i="23"/>
  <c r="AO401" i="23"/>
  <c r="AN401" i="23"/>
  <c r="AM401" i="23"/>
  <c r="AL401" i="23"/>
  <c r="AK401" i="23"/>
  <c r="AJ401" i="23"/>
  <c r="AI401" i="23"/>
  <c r="AH401" i="23"/>
  <c r="AG401" i="23"/>
  <c r="AQ400" i="23"/>
  <c r="AP400" i="23"/>
  <c r="AO400" i="23"/>
  <c r="AN400" i="23"/>
  <c r="AM400" i="23"/>
  <c r="AL400" i="23"/>
  <c r="AK400" i="23"/>
  <c r="AJ400" i="23"/>
  <c r="AI400" i="23"/>
  <c r="AH400" i="23"/>
  <c r="AG400" i="23"/>
  <c r="AQ399" i="23"/>
  <c r="AP399" i="23"/>
  <c r="AO399" i="23"/>
  <c r="AN399" i="23"/>
  <c r="AM399" i="23"/>
  <c r="AL399" i="23"/>
  <c r="AK399" i="23"/>
  <c r="AJ399" i="23"/>
  <c r="AI399" i="23"/>
  <c r="AH399" i="23"/>
  <c r="AG399" i="23"/>
  <c r="AQ398" i="23"/>
  <c r="AP398" i="23"/>
  <c r="AO398" i="23"/>
  <c r="AN398" i="23"/>
  <c r="AM398" i="23"/>
  <c r="AL398" i="23"/>
  <c r="AK398" i="23"/>
  <c r="AJ398" i="23"/>
  <c r="AI398" i="23"/>
  <c r="AH398" i="23"/>
  <c r="AG398" i="23"/>
  <c r="AQ397" i="23"/>
  <c r="AP397" i="23"/>
  <c r="AO397" i="23"/>
  <c r="AN397" i="23"/>
  <c r="AM397" i="23"/>
  <c r="AL397" i="23"/>
  <c r="AK397" i="23"/>
  <c r="AJ397" i="23"/>
  <c r="AI397" i="23"/>
  <c r="AH397" i="23"/>
  <c r="AG397" i="23"/>
  <c r="AQ396" i="23"/>
  <c r="AP396" i="23"/>
  <c r="AO396" i="23"/>
  <c r="AN396" i="23"/>
  <c r="AM396" i="23"/>
  <c r="AL396" i="23"/>
  <c r="AK396" i="23"/>
  <c r="AJ396" i="23"/>
  <c r="AI396" i="23"/>
  <c r="AH396" i="23"/>
  <c r="AG396" i="23"/>
  <c r="AQ395" i="23"/>
  <c r="AP395" i="23"/>
  <c r="AO395" i="23"/>
  <c r="AN395" i="23"/>
  <c r="AM395" i="23"/>
  <c r="AL395" i="23"/>
  <c r="AK395" i="23"/>
  <c r="AJ395" i="23"/>
  <c r="AI395" i="23"/>
  <c r="AH395" i="23"/>
  <c r="AG395" i="23"/>
  <c r="AQ394" i="23"/>
  <c r="AP394" i="23"/>
  <c r="AO394" i="23"/>
  <c r="AN394" i="23"/>
  <c r="AM394" i="23"/>
  <c r="AL394" i="23"/>
  <c r="AK394" i="23"/>
  <c r="AJ394" i="23"/>
  <c r="AI394" i="23"/>
  <c r="AH394" i="23"/>
  <c r="AG394" i="23"/>
  <c r="AQ393" i="23"/>
  <c r="AP393" i="23"/>
  <c r="AO393" i="23"/>
  <c r="AN393" i="23"/>
  <c r="AM393" i="23"/>
  <c r="AL393" i="23"/>
  <c r="AK393" i="23"/>
  <c r="AJ393" i="23"/>
  <c r="AI393" i="23"/>
  <c r="AH393" i="23"/>
  <c r="AG393" i="23"/>
  <c r="AQ392" i="23"/>
  <c r="AP392" i="23"/>
  <c r="AO392" i="23"/>
  <c r="AN392" i="23"/>
  <c r="AM392" i="23"/>
  <c r="AL392" i="23"/>
  <c r="AK392" i="23"/>
  <c r="AJ392" i="23"/>
  <c r="AI392" i="23"/>
  <c r="AH392" i="23"/>
  <c r="AG392" i="23"/>
  <c r="AQ391" i="23"/>
  <c r="AP391" i="23"/>
  <c r="AO391" i="23"/>
  <c r="AN391" i="23"/>
  <c r="AM391" i="23"/>
  <c r="AL391" i="23"/>
  <c r="AK391" i="23"/>
  <c r="AJ391" i="23"/>
  <c r="AI391" i="23"/>
  <c r="AH391" i="23"/>
  <c r="AG391" i="23"/>
  <c r="AQ390" i="23"/>
  <c r="AP390" i="23"/>
  <c r="AO390" i="23"/>
  <c r="AN390" i="23"/>
  <c r="AM390" i="23"/>
  <c r="AL390" i="23"/>
  <c r="AK390" i="23"/>
  <c r="AJ390" i="23"/>
  <c r="AI390" i="23"/>
  <c r="AH390" i="23"/>
  <c r="AG390" i="23"/>
  <c r="AQ389" i="23"/>
  <c r="AP389" i="23"/>
  <c r="AO389" i="23"/>
  <c r="AN389" i="23"/>
  <c r="AM389" i="23"/>
  <c r="AL389" i="23"/>
  <c r="AK389" i="23"/>
  <c r="AJ389" i="23"/>
  <c r="AI389" i="23"/>
  <c r="AH389" i="23"/>
  <c r="AG389" i="23"/>
  <c r="AQ388" i="23"/>
  <c r="AP388" i="23"/>
  <c r="AO388" i="23"/>
  <c r="AN388" i="23"/>
  <c r="AM388" i="23"/>
  <c r="AL388" i="23"/>
  <c r="AK388" i="23"/>
  <c r="AJ388" i="23"/>
  <c r="AI388" i="23"/>
  <c r="AH388" i="23"/>
  <c r="AG388" i="23"/>
  <c r="AQ387" i="23"/>
  <c r="AP387" i="23"/>
  <c r="AO387" i="23"/>
  <c r="AN387" i="23"/>
  <c r="AM387" i="23"/>
  <c r="AL387" i="23"/>
  <c r="AK387" i="23"/>
  <c r="AJ387" i="23"/>
  <c r="AI387" i="23"/>
  <c r="AH387" i="23"/>
  <c r="AG387" i="23"/>
  <c r="AQ386" i="23"/>
  <c r="AP386" i="23"/>
  <c r="AO386" i="23"/>
  <c r="AN386" i="23"/>
  <c r="AM386" i="23"/>
  <c r="AL386" i="23"/>
  <c r="AK386" i="23"/>
  <c r="AJ386" i="23"/>
  <c r="AI386" i="23"/>
  <c r="AH386" i="23"/>
  <c r="AG386" i="23"/>
  <c r="AQ385" i="23"/>
  <c r="AP385" i="23"/>
  <c r="AO385" i="23"/>
  <c r="AN385" i="23"/>
  <c r="AM385" i="23"/>
  <c r="AL385" i="23"/>
  <c r="AK385" i="23"/>
  <c r="AJ385" i="23"/>
  <c r="AI385" i="23"/>
  <c r="AH385" i="23"/>
  <c r="AG385" i="23"/>
  <c r="AQ384" i="23"/>
  <c r="AP384" i="23"/>
  <c r="AO384" i="23"/>
  <c r="AN384" i="23"/>
  <c r="AM384" i="23"/>
  <c r="AL384" i="23"/>
  <c r="AK384" i="23"/>
  <c r="AJ384" i="23"/>
  <c r="AI384" i="23"/>
  <c r="AH384" i="23"/>
  <c r="AG384" i="23"/>
  <c r="AQ383" i="23"/>
  <c r="AP383" i="23"/>
  <c r="AO383" i="23"/>
  <c r="AN383" i="23"/>
  <c r="AM383" i="23"/>
  <c r="AL383" i="23"/>
  <c r="AK383" i="23"/>
  <c r="AJ383" i="23"/>
  <c r="AI383" i="23"/>
  <c r="AH383" i="23"/>
  <c r="AG383" i="23"/>
  <c r="AQ382" i="23"/>
  <c r="AP382" i="23"/>
  <c r="AO382" i="23"/>
  <c r="AN382" i="23"/>
  <c r="AM382" i="23"/>
  <c r="AL382" i="23"/>
  <c r="AK382" i="23"/>
  <c r="AJ382" i="23"/>
  <c r="AI382" i="23"/>
  <c r="AH382" i="23"/>
  <c r="AG382" i="23"/>
  <c r="AQ381" i="23"/>
  <c r="AP381" i="23"/>
  <c r="AO381" i="23"/>
  <c r="AN381" i="23"/>
  <c r="AM381" i="23"/>
  <c r="AL381" i="23"/>
  <c r="AK381" i="23"/>
  <c r="AJ381" i="23"/>
  <c r="AI381" i="23"/>
  <c r="AH381" i="23"/>
  <c r="AG381" i="23"/>
  <c r="AQ380" i="23"/>
  <c r="AP380" i="23"/>
  <c r="AO380" i="23"/>
  <c r="AN380" i="23"/>
  <c r="AM380" i="23"/>
  <c r="AL380" i="23"/>
  <c r="AK380" i="23"/>
  <c r="AJ380" i="23"/>
  <c r="AI380" i="23"/>
  <c r="AH380" i="23"/>
  <c r="AG380" i="23"/>
  <c r="AQ379" i="23"/>
  <c r="AP379" i="23"/>
  <c r="AO379" i="23"/>
  <c r="AN379" i="23"/>
  <c r="AM379" i="23"/>
  <c r="AL379" i="23"/>
  <c r="AK379" i="23"/>
  <c r="AJ379" i="23"/>
  <c r="AI379" i="23"/>
  <c r="AH379" i="23"/>
  <c r="AG379" i="23"/>
  <c r="AQ378" i="23"/>
  <c r="AP378" i="23"/>
  <c r="AO378" i="23"/>
  <c r="AN378" i="23"/>
  <c r="AM378" i="23"/>
  <c r="AL378" i="23"/>
  <c r="AK378" i="23"/>
  <c r="AJ378" i="23"/>
  <c r="AI378" i="23"/>
  <c r="AH378" i="23"/>
  <c r="AG378" i="23"/>
  <c r="AQ377" i="23"/>
  <c r="AP377" i="23"/>
  <c r="AO377" i="23"/>
  <c r="AN377" i="23"/>
  <c r="AM377" i="23"/>
  <c r="AL377" i="23"/>
  <c r="AK377" i="23"/>
  <c r="AJ377" i="23"/>
  <c r="AI377" i="23"/>
  <c r="AH377" i="23"/>
  <c r="AG377" i="23"/>
  <c r="AQ376" i="23"/>
  <c r="AP376" i="23"/>
  <c r="AO376" i="23"/>
  <c r="AN376" i="23"/>
  <c r="AM376" i="23"/>
  <c r="AL376" i="23"/>
  <c r="AK376" i="23"/>
  <c r="AJ376" i="23"/>
  <c r="AI376" i="23"/>
  <c r="AH376" i="23"/>
  <c r="AG376" i="23"/>
  <c r="AQ375" i="23"/>
  <c r="AP375" i="23"/>
  <c r="AO375" i="23"/>
  <c r="AN375" i="23"/>
  <c r="AM375" i="23"/>
  <c r="AL375" i="23"/>
  <c r="AK375" i="23"/>
  <c r="AJ375" i="23"/>
  <c r="AI375" i="23"/>
  <c r="AH375" i="23"/>
  <c r="AG375" i="23"/>
  <c r="AQ374" i="23"/>
  <c r="AP374" i="23"/>
  <c r="AO374" i="23"/>
  <c r="AN374" i="23"/>
  <c r="AM374" i="23"/>
  <c r="AL374" i="23"/>
  <c r="AK374" i="23"/>
  <c r="AJ374" i="23"/>
  <c r="AI374" i="23"/>
  <c r="AH374" i="23"/>
  <c r="AG374" i="23"/>
  <c r="AQ373" i="23"/>
  <c r="AP373" i="23"/>
  <c r="AO373" i="23"/>
  <c r="AN373" i="23"/>
  <c r="AM373" i="23"/>
  <c r="AL373" i="23"/>
  <c r="AK373" i="23"/>
  <c r="AJ373" i="23"/>
  <c r="AI373" i="23"/>
  <c r="AH373" i="23"/>
  <c r="AG373" i="23"/>
  <c r="AQ372" i="23"/>
  <c r="AP372" i="23"/>
  <c r="AO372" i="23"/>
  <c r="AN372" i="23"/>
  <c r="AM372" i="23"/>
  <c r="AL372" i="23"/>
  <c r="AK372" i="23"/>
  <c r="AJ372" i="23"/>
  <c r="AI372" i="23"/>
  <c r="AH372" i="23"/>
  <c r="AG372" i="23"/>
  <c r="AQ371" i="23"/>
  <c r="AP371" i="23"/>
  <c r="AO371" i="23"/>
  <c r="AN371" i="23"/>
  <c r="AM371" i="23"/>
  <c r="AL371" i="23"/>
  <c r="AK371" i="23"/>
  <c r="AJ371" i="23"/>
  <c r="AI371" i="23"/>
  <c r="AH371" i="23"/>
  <c r="AG371" i="23"/>
  <c r="AQ370" i="23"/>
  <c r="AP370" i="23"/>
  <c r="AO370" i="23"/>
  <c r="AN370" i="23"/>
  <c r="AM370" i="23"/>
  <c r="AL370" i="23"/>
  <c r="AK370" i="23"/>
  <c r="AJ370" i="23"/>
  <c r="AI370" i="23"/>
  <c r="AH370" i="23"/>
  <c r="AG370" i="23"/>
  <c r="AQ369" i="23"/>
  <c r="AP369" i="23"/>
  <c r="AO369" i="23"/>
  <c r="AN369" i="23"/>
  <c r="AM369" i="23"/>
  <c r="AL369" i="23"/>
  <c r="AK369" i="23"/>
  <c r="AJ369" i="23"/>
  <c r="AI369" i="23"/>
  <c r="AH369" i="23"/>
  <c r="AG369" i="23"/>
  <c r="AQ368" i="23"/>
  <c r="AP368" i="23"/>
  <c r="AO368" i="23"/>
  <c r="AN368" i="23"/>
  <c r="AM368" i="23"/>
  <c r="AL368" i="23"/>
  <c r="AK368" i="23"/>
  <c r="AJ368" i="23"/>
  <c r="AI368" i="23"/>
  <c r="AH368" i="23"/>
  <c r="AG368" i="23"/>
  <c r="AQ367" i="23"/>
  <c r="AP367" i="23"/>
  <c r="AO367" i="23"/>
  <c r="AN367" i="23"/>
  <c r="AM367" i="23"/>
  <c r="AL367" i="23"/>
  <c r="AK367" i="23"/>
  <c r="AJ367" i="23"/>
  <c r="AI367" i="23"/>
  <c r="AH367" i="23"/>
  <c r="AG367" i="23"/>
  <c r="AQ366" i="23"/>
  <c r="AP366" i="23"/>
  <c r="AO366" i="23"/>
  <c r="AN366" i="23"/>
  <c r="AM366" i="23"/>
  <c r="AL366" i="23"/>
  <c r="AK366" i="23"/>
  <c r="AJ366" i="23"/>
  <c r="AI366" i="23"/>
  <c r="AH366" i="23"/>
  <c r="AG366" i="23"/>
  <c r="AQ365" i="23"/>
  <c r="AP365" i="23"/>
  <c r="AO365" i="23"/>
  <c r="AN365" i="23"/>
  <c r="AM365" i="23"/>
  <c r="AL365" i="23"/>
  <c r="AK365" i="23"/>
  <c r="AJ365" i="23"/>
  <c r="AI365" i="23"/>
  <c r="AH365" i="23"/>
  <c r="AG365" i="23"/>
  <c r="AQ364" i="23"/>
  <c r="AP364" i="23"/>
  <c r="AO364" i="23"/>
  <c r="AN364" i="23"/>
  <c r="AM364" i="23"/>
  <c r="AL364" i="23"/>
  <c r="AK364" i="23"/>
  <c r="AJ364" i="23"/>
  <c r="AI364" i="23"/>
  <c r="AH364" i="23"/>
  <c r="AG364" i="23"/>
  <c r="AQ363" i="23"/>
  <c r="AP363" i="23"/>
  <c r="AO363" i="23"/>
  <c r="AN363" i="23"/>
  <c r="AM363" i="23"/>
  <c r="AL363" i="23"/>
  <c r="AK363" i="23"/>
  <c r="AJ363" i="23"/>
  <c r="AI363" i="23"/>
  <c r="AH363" i="23"/>
  <c r="AG363" i="23"/>
  <c r="AQ362" i="23"/>
  <c r="AP362" i="23"/>
  <c r="AO362" i="23"/>
  <c r="AN362" i="23"/>
  <c r="AM362" i="23"/>
  <c r="AL362" i="23"/>
  <c r="AK362" i="23"/>
  <c r="AJ362" i="23"/>
  <c r="AI362" i="23"/>
  <c r="AH362" i="23"/>
  <c r="AG362" i="23"/>
  <c r="AQ361" i="23"/>
  <c r="AP361" i="23"/>
  <c r="AO361" i="23"/>
  <c r="AN361" i="23"/>
  <c r="AM361" i="23"/>
  <c r="AL361" i="23"/>
  <c r="AK361" i="23"/>
  <c r="AJ361" i="23"/>
  <c r="AI361" i="23"/>
  <c r="AH361" i="23"/>
  <c r="AG361" i="23"/>
  <c r="AQ360" i="23"/>
  <c r="AP360" i="23"/>
  <c r="AO360" i="23"/>
  <c r="AN360" i="23"/>
  <c r="AM360" i="23"/>
  <c r="AL360" i="23"/>
  <c r="AK360" i="23"/>
  <c r="AJ360" i="23"/>
  <c r="AI360" i="23"/>
  <c r="AH360" i="23"/>
  <c r="AG360" i="23"/>
  <c r="AQ359" i="23"/>
  <c r="AP359" i="23"/>
  <c r="AO359" i="23"/>
  <c r="AN359" i="23"/>
  <c r="AM359" i="23"/>
  <c r="AL359" i="23"/>
  <c r="AK359" i="23"/>
  <c r="AJ359" i="23"/>
  <c r="AI359" i="23"/>
  <c r="AH359" i="23"/>
  <c r="AG359" i="23"/>
  <c r="AQ358" i="23"/>
  <c r="AP358" i="23"/>
  <c r="AO358" i="23"/>
  <c r="AN358" i="23"/>
  <c r="AM358" i="23"/>
  <c r="AL358" i="23"/>
  <c r="AK358" i="23"/>
  <c r="AJ358" i="23"/>
  <c r="AI358" i="23"/>
  <c r="AH358" i="23"/>
  <c r="AG358" i="23"/>
  <c r="AQ357" i="23"/>
  <c r="AP357" i="23"/>
  <c r="AO357" i="23"/>
  <c r="AN357" i="23"/>
  <c r="AM357" i="23"/>
  <c r="AL357" i="23"/>
  <c r="AK357" i="23"/>
  <c r="AJ357" i="23"/>
  <c r="AI357" i="23"/>
  <c r="AH357" i="23"/>
  <c r="AG357" i="23"/>
  <c r="AQ356" i="23"/>
  <c r="AP356" i="23"/>
  <c r="AO356" i="23"/>
  <c r="AN356" i="23"/>
  <c r="AM356" i="23"/>
  <c r="AL356" i="23"/>
  <c r="AK356" i="23"/>
  <c r="AJ356" i="23"/>
  <c r="AI356" i="23"/>
  <c r="AH356" i="23"/>
  <c r="AG356" i="23"/>
  <c r="AQ355" i="23"/>
  <c r="AP355" i="23"/>
  <c r="AO355" i="23"/>
  <c r="AN355" i="23"/>
  <c r="AM355" i="23"/>
  <c r="AL355" i="23"/>
  <c r="AK355" i="23"/>
  <c r="AJ355" i="23"/>
  <c r="AI355" i="23"/>
  <c r="AH355" i="23"/>
  <c r="AG355" i="23"/>
  <c r="AQ354" i="23"/>
  <c r="AP354" i="23"/>
  <c r="AO354" i="23"/>
  <c r="AN354" i="23"/>
  <c r="AM354" i="23"/>
  <c r="AL354" i="23"/>
  <c r="AK354" i="23"/>
  <c r="AJ354" i="23"/>
  <c r="AI354" i="23"/>
  <c r="AH354" i="23"/>
  <c r="AG354" i="23"/>
  <c r="AQ353" i="23"/>
  <c r="AP353" i="23"/>
  <c r="AO353" i="23"/>
  <c r="AN353" i="23"/>
  <c r="AM353" i="23"/>
  <c r="AL353" i="23"/>
  <c r="AK353" i="23"/>
  <c r="AJ353" i="23"/>
  <c r="AI353" i="23"/>
  <c r="AH353" i="23"/>
  <c r="AG353" i="23"/>
  <c r="AQ352" i="23"/>
  <c r="AP352" i="23"/>
  <c r="AO352" i="23"/>
  <c r="AN352" i="23"/>
  <c r="AM352" i="23"/>
  <c r="AL352" i="23"/>
  <c r="AK352" i="23"/>
  <c r="AJ352" i="23"/>
  <c r="AI352" i="23"/>
  <c r="AH352" i="23"/>
  <c r="AG352" i="23"/>
  <c r="AQ351" i="23"/>
  <c r="AP351" i="23"/>
  <c r="AO351" i="23"/>
  <c r="AN351" i="23"/>
  <c r="AM351" i="23"/>
  <c r="AL351" i="23"/>
  <c r="AK351" i="23"/>
  <c r="AJ351" i="23"/>
  <c r="AI351" i="23"/>
  <c r="AH351" i="23"/>
  <c r="AG351" i="23"/>
  <c r="AQ350" i="23"/>
  <c r="AP350" i="23"/>
  <c r="AO350" i="23"/>
  <c r="AN350" i="23"/>
  <c r="AM350" i="23"/>
  <c r="AL350" i="23"/>
  <c r="AK350" i="23"/>
  <c r="AJ350" i="23"/>
  <c r="AI350" i="23"/>
  <c r="AH350" i="23"/>
  <c r="AG350" i="23"/>
  <c r="AQ349" i="23"/>
  <c r="AP349" i="23"/>
  <c r="AO349" i="23"/>
  <c r="AN349" i="23"/>
  <c r="AM349" i="23"/>
  <c r="AL349" i="23"/>
  <c r="AK349" i="23"/>
  <c r="AJ349" i="23"/>
  <c r="AI349" i="23"/>
  <c r="AH349" i="23"/>
  <c r="AG349" i="23"/>
  <c r="AQ348" i="23"/>
  <c r="AP348" i="23"/>
  <c r="AO348" i="23"/>
  <c r="AN348" i="23"/>
  <c r="AM348" i="23"/>
  <c r="AL348" i="23"/>
  <c r="AK348" i="23"/>
  <c r="AJ348" i="23"/>
  <c r="AI348" i="23"/>
  <c r="AH348" i="23"/>
  <c r="AG348" i="23"/>
  <c r="AQ347" i="23"/>
  <c r="AP347" i="23"/>
  <c r="AO347" i="23"/>
  <c r="AN347" i="23"/>
  <c r="AM347" i="23"/>
  <c r="AL347" i="23"/>
  <c r="AK347" i="23"/>
  <c r="AJ347" i="23"/>
  <c r="AI347" i="23"/>
  <c r="AH347" i="23"/>
  <c r="AG347" i="23"/>
  <c r="AQ346" i="23"/>
  <c r="AP346" i="23"/>
  <c r="AO346" i="23"/>
  <c r="AN346" i="23"/>
  <c r="AM346" i="23"/>
  <c r="AL346" i="23"/>
  <c r="AK346" i="23"/>
  <c r="AJ346" i="23"/>
  <c r="AI346" i="23"/>
  <c r="AH346" i="23"/>
  <c r="AG346" i="23"/>
  <c r="AQ345" i="23"/>
  <c r="AP345" i="23"/>
  <c r="AO345" i="23"/>
  <c r="AN345" i="23"/>
  <c r="AM345" i="23"/>
  <c r="AL345" i="23"/>
  <c r="AK345" i="23"/>
  <c r="AJ345" i="23"/>
  <c r="AI345" i="23"/>
  <c r="AH345" i="23"/>
  <c r="AG345" i="23"/>
  <c r="AQ344" i="23"/>
  <c r="AP344" i="23"/>
  <c r="AO344" i="23"/>
  <c r="AN344" i="23"/>
  <c r="AM344" i="23"/>
  <c r="AL344" i="23"/>
  <c r="AK344" i="23"/>
  <c r="AJ344" i="23"/>
  <c r="AI344" i="23"/>
  <c r="AH344" i="23"/>
  <c r="AG344" i="23"/>
  <c r="AQ343" i="23"/>
  <c r="AP343" i="23"/>
  <c r="AO343" i="23"/>
  <c r="AN343" i="23"/>
  <c r="AM343" i="23"/>
  <c r="AL343" i="23"/>
  <c r="AK343" i="23"/>
  <c r="AJ343" i="23"/>
  <c r="AI343" i="23"/>
  <c r="AH343" i="23"/>
  <c r="AG343" i="23"/>
  <c r="AQ342" i="23"/>
  <c r="AP342" i="23"/>
  <c r="AO342" i="23"/>
  <c r="AN342" i="23"/>
  <c r="AM342" i="23"/>
  <c r="AL342" i="23"/>
  <c r="AK342" i="23"/>
  <c r="AJ342" i="23"/>
  <c r="AI342" i="23"/>
  <c r="AH342" i="23"/>
  <c r="AG342" i="23"/>
  <c r="AQ341" i="23"/>
  <c r="AP341" i="23"/>
  <c r="AO341" i="23"/>
  <c r="AN341" i="23"/>
  <c r="AM341" i="23"/>
  <c r="AL341" i="23"/>
  <c r="AK341" i="23"/>
  <c r="AJ341" i="23"/>
  <c r="AI341" i="23"/>
  <c r="AH341" i="23"/>
  <c r="AG341" i="23"/>
  <c r="AQ340" i="23"/>
  <c r="AP340" i="23"/>
  <c r="AO340" i="23"/>
  <c r="AN340" i="23"/>
  <c r="AM340" i="23"/>
  <c r="AL340" i="23"/>
  <c r="AK340" i="23"/>
  <c r="AJ340" i="23"/>
  <c r="AI340" i="23"/>
  <c r="AH340" i="23"/>
  <c r="AG340" i="23"/>
  <c r="AQ339" i="23"/>
  <c r="AP339" i="23"/>
  <c r="AO339" i="23"/>
  <c r="AN339" i="23"/>
  <c r="AM339" i="23"/>
  <c r="AL339" i="23"/>
  <c r="AK339" i="23"/>
  <c r="AJ339" i="23"/>
  <c r="AI339" i="23"/>
  <c r="AH339" i="23"/>
  <c r="AG339" i="23"/>
  <c r="AQ338" i="23"/>
  <c r="AP338" i="23"/>
  <c r="AO338" i="23"/>
  <c r="AN338" i="23"/>
  <c r="AM338" i="23"/>
  <c r="AL338" i="23"/>
  <c r="AK338" i="23"/>
  <c r="AJ338" i="23"/>
  <c r="AI338" i="23"/>
  <c r="AH338" i="23"/>
  <c r="AG338" i="23"/>
  <c r="AQ337" i="23"/>
  <c r="AP337" i="23"/>
  <c r="AO337" i="23"/>
  <c r="AN337" i="23"/>
  <c r="AM337" i="23"/>
  <c r="AL337" i="23"/>
  <c r="AK337" i="23"/>
  <c r="AJ337" i="23"/>
  <c r="AI337" i="23"/>
  <c r="AH337" i="23"/>
  <c r="AG337" i="23"/>
  <c r="AQ336" i="23"/>
  <c r="AP336" i="23"/>
  <c r="AO336" i="23"/>
  <c r="AN336" i="23"/>
  <c r="AM336" i="23"/>
  <c r="AL336" i="23"/>
  <c r="AK336" i="23"/>
  <c r="AJ336" i="23"/>
  <c r="AI336" i="23"/>
  <c r="AH336" i="23"/>
  <c r="AG336" i="23"/>
  <c r="AQ335" i="23"/>
  <c r="AP335" i="23"/>
  <c r="AO335" i="23"/>
  <c r="AN335" i="23"/>
  <c r="AM335" i="23"/>
  <c r="AL335" i="23"/>
  <c r="AK335" i="23"/>
  <c r="AJ335" i="23"/>
  <c r="AI335" i="23"/>
  <c r="AH335" i="23"/>
  <c r="AG335" i="23"/>
  <c r="AQ334" i="23"/>
  <c r="AP334" i="23"/>
  <c r="AO334" i="23"/>
  <c r="AN334" i="23"/>
  <c r="AM334" i="23"/>
  <c r="AL334" i="23"/>
  <c r="AK334" i="23"/>
  <c r="AJ334" i="23"/>
  <c r="AI334" i="23"/>
  <c r="AH334" i="23"/>
  <c r="AG334" i="23"/>
  <c r="AQ333" i="23"/>
  <c r="AP333" i="23"/>
  <c r="AO333" i="23"/>
  <c r="AN333" i="23"/>
  <c r="AM333" i="23"/>
  <c r="AL333" i="23"/>
  <c r="AK333" i="23"/>
  <c r="AJ333" i="23"/>
  <c r="AI333" i="23"/>
  <c r="AH333" i="23"/>
  <c r="AG333" i="23"/>
  <c r="AQ332" i="23"/>
  <c r="AP332" i="23"/>
  <c r="AO332" i="23"/>
  <c r="AN332" i="23"/>
  <c r="AM332" i="23"/>
  <c r="AL332" i="23"/>
  <c r="AK332" i="23"/>
  <c r="AJ332" i="23"/>
  <c r="AI332" i="23"/>
  <c r="AH332" i="23"/>
  <c r="AG332" i="23"/>
  <c r="AQ331" i="23"/>
  <c r="AP331" i="23"/>
  <c r="AO331" i="23"/>
  <c r="AN331" i="23"/>
  <c r="AM331" i="23"/>
  <c r="AL331" i="23"/>
  <c r="AK331" i="23"/>
  <c r="AJ331" i="23"/>
  <c r="AI331" i="23"/>
  <c r="AH331" i="23"/>
  <c r="AG331" i="23"/>
  <c r="AQ330" i="23"/>
  <c r="AP330" i="23"/>
  <c r="AO330" i="23"/>
  <c r="AN330" i="23"/>
  <c r="AM330" i="23"/>
  <c r="AL330" i="23"/>
  <c r="AK330" i="23"/>
  <c r="AJ330" i="23"/>
  <c r="AI330" i="23"/>
  <c r="AH330" i="23"/>
  <c r="AG330" i="23"/>
  <c r="AQ329" i="23"/>
  <c r="AP329" i="23"/>
  <c r="AO329" i="23"/>
  <c r="AN329" i="23"/>
  <c r="AM329" i="23"/>
  <c r="AL329" i="23"/>
  <c r="AK329" i="23"/>
  <c r="AJ329" i="23"/>
  <c r="AI329" i="23"/>
  <c r="AH329" i="23"/>
  <c r="AG329" i="23"/>
  <c r="AQ328" i="23"/>
  <c r="AP328" i="23"/>
  <c r="AO328" i="23"/>
  <c r="AN328" i="23"/>
  <c r="AM328" i="23"/>
  <c r="AL328" i="23"/>
  <c r="AK328" i="23"/>
  <c r="AJ328" i="23"/>
  <c r="AI328" i="23"/>
  <c r="AH328" i="23"/>
  <c r="AG328" i="23"/>
  <c r="AQ327" i="23"/>
  <c r="AP327" i="23"/>
  <c r="AO327" i="23"/>
  <c r="AN327" i="23"/>
  <c r="AM327" i="23"/>
  <c r="AL327" i="23"/>
  <c r="AK327" i="23"/>
  <c r="AJ327" i="23"/>
  <c r="AI327" i="23"/>
  <c r="AH327" i="23"/>
  <c r="AG327" i="23"/>
  <c r="AQ326" i="23"/>
  <c r="AP326" i="23"/>
  <c r="AO326" i="23"/>
  <c r="AN326" i="23"/>
  <c r="AM326" i="23"/>
  <c r="AL326" i="23"/>
  <c r="AK326" i="23"/>
  <c r="AJ326" i="23"/>
  <c r="AI326" i="23"/>
  <c r="AH326" i="23"/>
  <c r="AG326" i="23"/>
  <c r="AQ325" i="23"/>
  <c r="AP325" i="23"/>
  <c r="AO325" i="23"/>
  <c r="AN325" i="23"/>
  <c r="AM325" i="23"/>
  <c r="AL325" i="23"/>
  <c r="AK325" i="23"/>
  <c r="AJ325" i="23"/>
  <c r="AI325" i="23"/>
  <c r="AH325" i="23"/>
  <c r="AG325" i="23"/>
  <c r="AQ324" i="23"/>
  <c r="AP324" i="23"/>
  <c r="AO324" i="23"/>
  <c r="AN324" i="23"/>
  <c r="AM324" i="23"/>
  <c r="AL324" i="23"/>
  <c r="AK324" i="23"/>
  <c r="AJ324" i="23"/>
  <c r="AI324" i="23"/>
  <c r="AH324" i="23"/>
  <c r="AG324" i="23"/>
  <c r="AQ323" i="23"/>
  <c r="AP323" i="23"/>
  <c r="AO323" i="23"/>
  <c r="AN323" i="23"/>
  <c r="AM323" i="23"/>
  <c r="AL323" i="23"/>
  <c r="AK323" i="23"/>
  <c r="AJ323" i="23"/>
  <c r="AI323" i="23"/>
  <c r="AH323" i="23"/>
  <c r="AG323" i="23"/>
  <c r="AQ322" i="23"/>
  <c r="AP322" i="23"/>
  <c r="AO322" i="23"/>
  <c r="AN322" i="23"/>
  <c r="AM322" i="23"/>
  <c r="AL322" i="23"/>
  <c r="AK322" i="23"/>
  <c r="AJ322" i="23"/>
  <c r="AI322" i="23"/>
  <c r="AH322" i="23"/>
  <c r="AG322" i="23"/>
  <c r="AQ321" i="23"/>
  <c r="AP321" i="23"/>
  <c r="AO321" i="23"/>
  <c r="AN321" i="23"/>
  <c r="AM321" i="23"/>
  <c r="AL321" i="23"/>
  <c r="AK321" i="23"/>
  <c r="AJ321" i="23"/>
  <c r="AI321" i="23"/>
  <c r="AH321" i="23"/>
  <c r="AG321" i="23"/>
  <c r="AQ320" i="23"/>
  <c r="AP320" i="23"/>
  <c r="AO320" i="23"/>
  <c r="AN320" i="23"/>
  <c r="AM320" i="23"/>
  <c r="AL320" i="23"/>
  <c r="AK320" i="23"/>
  <c r="AJ320" i="23"/>
  <c r="AI320" i="23"/>
  <c r="AH320" i="23"/>
  <c r="AG320" i="23"/>
  <c r="AQ319" i="23"/>
  <c r="AP319" i="23"/>
  <c r="AO319" i="23"/>
  <c r="AN319" i="23"/>
  <c r="AM319" i="23"/>
  <c r="AL319" i="23"/>
  <c r="AK319" i="23"/>
  <c r="AJ319" i="23"/>
  <c r="AI319" i="23"/>
  <c r="AH319" i="23"/>
  <c r="AG319" i="23"/>
  <c r="AQ318" i="23"/>
  <c r="AP318" i="23"/>
  <c r="AO318" i="23"/>
  <c r="AN318" i="23"/>
  <c r="AM318" i="23"/>
  <c r="AL318" i="23"/>
  <c r="AK318" i="23"/>
  <c r="AJ318" i="23"/>
  <c r="AI318" i="23"/>
  <c r="AH318" i="23"/>
  <c r="AG318" i="23"/>
  <c r="AQ317" i="23"/>
  <c r="AP317" i="23"/>
  <c r="AO317" i="23"/>
  <c r="AN317" i="23"/>
  <c r="AM317" i="23"/>
  <c r="AL317" i="23"/>
  <c r="AK317" i="23"/>
  <c r="AJ317" i="23"/>
  <c r="AI317" i="23"/>
  <c r="AH317" i="23"/>
  <c r="AG317" i="23"/>
  <c r="AQ316" i="23"/>
  <c r="AP316" i="23"/>
  <c r="AO316" i="23"/>
  <c r="AN316" i="23"/>
  <c r="AM316" i="23"/>
  <c r="AL316" i="23"/>
  <c r="AK316" i="23"/>
  <c r="AJ316" i="23"/>
  <c r="AI316" i="23"/>
  <c r="AH316" i="23"/>
  <c r="AG316" i="23"/>
  <c r="AQ315" i="23"/>
  <c r="AP315" i="23"/>
  <c r="AO315" i="23"/>
  <c r="AN315" i="23"/>
  <c r="AM315" i="23"/>
  <c r="AL315" i="23"/>
  <c r="AK315" i="23"/>
  <c r="AJ315" i="23"/>
  <c r="AI315" i="23"/>
  <c r="AH315" i="23"/>
  <c r="AG315" i="23"/>
  <c r="AQ314" i="23"/>
  <c r="AP314" i="23"/>
  <c r="AO314" i="23"/>
  <c r="AN314" i="23"/>
  <c r="AM314" i="23"/>
  <c r="AL314" i="23"/>
  <c r="AK314" i="23"/>
  <c r="AJ314" i="23"/>
  <c r="AI314" i="23"/>
  <c r="AH314" i="23"/>
  <c r="AG314" i="23"/>
  <c r="AQ313" i="23"/>
  <c r="AP313" i="23"/>
  <c r="AO313" i="23"/>
  <c r="AN313" i="23"/>
  <c r="AM313" i="23"/>
  <c r="AL313" i="23"/>
  <c r="AK313" i="23"/>
  <c r="AJ313" i="23"/>
  <c r="AI313" i="23"/>
  <c r="AH313" i="23"/>
  <c r="AG313" i="23"/>
  <c r="AQ312" i="23"/>
  <c r="AP312" i="23"/>
  <c r="AO312" i="23"/>
  <c r="AN312" i="23"/>
  <c r="AM312" i="23"/>
  <c r="AL312" i="23"/>
  <c r="AK312" i="23"/>
  <c r="AJ312" i="23"/>
  <c r="AI312" i="23"/>
  <c r="AH312" i="23"/>
  <c r="AG312" i="23"/>
  <c r="AQ311" i="23"/>
  <c r="AP311" i="23"/>
  <c r="AO311" i="23"/>
  <c r="AN311" i="23"/>
  <c r="AM311" i="23"/>
  <c r="AL311" i="23"/>
  <c r="AK311" i="23"/>
  <c r="AJ311" i="23"/>
  <c r="AI311" i="23"/>
  <c r="AH311" i="23"/>
  <c r="AG311" i="23"/>
  <c r="AQ310" i="23"/>
  <c r="AP310" i="23"/>
  <c r="AO310" i="23"/>
  <c r="AN310" i="23"/>
  <c r="AM310" i="23"/>
  <c r="AL310" i="23"/>
  <c r="AK310" i="23"/>
  <c r="AJ310" i="23"/>
  <c r="AI310" i="23"/>
  <c r="AH310" i="23"/>
  <c r="AG310" i="23"/>
  <c r="AQ309" i="23"/>
  <c r="AP309" i="23"/>
  <c r="AO309" i="23"/>
  <c r="AN309" i="23"/>
  <c r="AM309" i="23"/>
  <c r="AL309" i="23"/>
  <c r="AK309" i="23"/>
  <c r="AJ309" i="23"/>
  <c r="AI309" i="23"/>
  <c r="AH309" i="23"/>
  <c r="AG309" i="23"/>
  <c r="AQ308" i="23"/>
  <c r="AP308" i="23"/>
  <c r="AO308" i="23"/>
  <c r="AN308" i="23"/>
  <c r="AM308" i="23"/>
  <c r="AL308" i="23"/>
  <c r="AK308" i="23"/>
  <c r="AJ308" i="23"/>
  <c r="AI308" i="23"/>
  <c r="AH308" i="23"/>
  <c r="AG308" i="23"/>
  <c r="AQ307" i="23"/>
  <c r="AP307" i="23"/>
  <c r="AO307" i="23"/>
  <c r="AN307" i="23"/>
  <c r="AM307" i="23"/>
  <c r="AL307" i="23"/>
  <c r="AK307" i="23"/>
  <c r="AJ307" i="23"/>
  <c r="AI307" i="23"/>
  <c r="AH307" i="23"/>
  <c r="AG307" i="23"/>
  <c r="AQ306" i="23"/>
  <c r="AP306" i="23"/>
  <c r="AO306" i="23"/>
  <c r="AN306" i="23"/>
  <c r="AM306" i="23"/>
  <c r="AL306" i="23"/>
  <c r="AK306" i="23"/>
  <c r="AJ306" i="23"/>
  <c r="AI306" i="23"/>
  <c r="AH306" i="23"/>
  <c r="AG306" i="23"/>
  <c r="AQ305" i="23"/>
  <c r="AP305" i="23"/>
  <c r="AO305" i="23"/>
  <c r="AN305" i="23"/>
  <c r="AM305" i="23"/>
  <c r="AL305" i="23"/>
  <c r="AK305" i="23"/>
  <c r="AJ305" i="23"/>
  <c r="AI305" i="23"/>
  <c r="AH305" i="23"/>
  <c r="AG305" i="23"/>
  <c r="AQ304" i="23"/>
  <c r="AP304" i="23"/>
  <c r="AO304" i="23"/>
  <c r="AN304" i="23"/>
  <c r="AM304" i="23"/>
  <c r="AL304" i="23"/>
  <c r="AK304" i="23"/>
  <c r="AJ304" i="23"/>
  <c r="AI304" i="23"/>
  <c r="AH304" i="23"/>
  <c r="AG304" i="23"/>
  <c r="AQ303" i="23"/>
  <c r="AP303" i="23"/>
  <c r="AO303" i="23"/>
  <c r="AN303" i="23"/>
  <c r="AM303" i="23"/>
  <c r="AL303" i="23"/>
  <c r="AK303" i="23"/>
  <c r="AJ303" i="23"/>
  <c r="AI303" i="23"/>
  <c r="AH303" i="23"/>
  <c r="AG303" i="23"/>
  <c r="AQ302" i="23"/>
  <c r="AP302" i="23"/>
  <c r="AO302" i="23"/>
  <c r="AN302" i="23"/>
  <c r="AM302" i="23"/>
  <c r="AL302" i="23"/>
  <c r="AK302" i="23"/>
  <c r="AJ302" i="23"/>
  <c r="AI302" i="23"/>
  <c r="AH302" i="23"/>
  <c r="AG302" i="23"/>
  <c r="AQ301" i="23"/>
  <c r="AP301" i="23"/>
  <c r="AO301" i="23"/>
  <c r="AN301" i="23"/>
  <c r="AM301" i="23"/>
  <c r="AL301" i="23"/>
  <c r="AK301" i="23"/>
  <c r="AJ301" i="23"/>
  <c r="AI301" i="23"/>
  <c r="AH301" i="23"/>
  <c r="AG301" i="23"/>
  <c r="AQ300" i="23"/>
  <c r="AP300" i="23"/>
  <c r="AO300" i="23"/>
  <c r="AN300" i="23"/>
  <c r="AM300" i="23"/>
  <c r="AL300" i="23"/>
  <c r="AK300" i="23"/>
  <c r="AJ300" i="23"/>
  <c r="AI300" i="23"/>
  <c r="AH300" i="23"/>
  <c r="AG300" i="23"/>
  <c r="AQ299" i="23"/>
  <c r="AP299" i="23"/>
  <c r="AO299" i="23"/>
  <c r="AN299" i="23"/>
  <c r="AM299" i="23"/>
  <c r="AL299" i="23"/>
  <c r="AK299" i="23"/>
  <c r="AJ299" i="23"/>
  <c r="AI299" i="23"/>
  <c r="AH299" i="23"/>
  <c r="AG299" i="23"/>
  <c r="AQ298" i="23"/>
  <c r="AP298" i="23"/>
  <c r="AO298" i="23"/>
  <c r="AN298" i="23"/>
  <c r="AM298" i="23"/>
  <c r="AL298" i="23"/>
  <c r="AK298" i="23"/>
  <c r="AJ298" i="23"/>
  <c r="AI298" i="23"/>
  <c r="AH298" i="23"/>
  <c r="AG298" i="23"/>
  <c r="AQ297" i="23"/>
  <c r="AP297" i="23"/>
  <c r="AO297" i="23"/>
  <c r="AN297" i="23"/>
  <c r="AM297" i="23"/>
  <c r="AL297" i="23"/>
  <c r="AK297" i="23"/>
  <c r="AJ297" i="23"/>
  <c r="AI297" i="23"/>
  <c r="AH297" i="23"/>
  <c r="AG297" i="23"/>
  <c r="AQ296" i="23"/>
  <c r="AP296" i="23"/>
  <c r="AO296" i="23"/>
  <c r="AN296" i="23"/>
  <c r="AM296" i="23"/>
  <c r="AL296" i="23"/>
  <c r="AK296" i="23"/>
  <c r="AJ296" i="23"/>
  <c r="AI296" i="23"/>
  <c r="AH296" i="23"/>
  <c r="AG296" i="23"/>
  <c r="AQ295" i="23"/>
  <c r="AP295" i="23"/>
  <c r="AO295" i="23"/>
  <c r="AN295" i="23"/>
  <c r="AM295" i="23"/>
  <c r="AL295" i="23"/>
  <c r="AK295" i="23"/>
  <c r="AJ295" i="23"/>
  <c r="AI295" i="23"/>
  <c r="AH295" i="23"/>
  <c r="AG295" i="23"/>
  <c r="AQ294" i="23"/>
  <c r="AP294" i="23"/>
  <c r="AO294" i="23"/>
  <c r="AN294" i="23"/>
  <c r="AM294" i="23"/>
  <c r="AL294" i="23"/>
  <c r="AK294" i="23"/>
  <c r="AJ294" i="23"/>
  <c r="AI294" i="23"/>
  <c r="AH294" i="23"/>
  <c r="AG294" i="23"/>
  <c r="AQ293" i="23"/>
  <c r="AP293" i="23"/>
  <c r="AO293" i="23"/>
  <c r="AN293" i="23"/>
  <c r="AM293" i="23"/>
  <c r="AL293" i="23"/>
  <c r="AK293" i="23"/>
  <c r="AJ293" i="23"/>
  <c r="AI293" i="23"/>
  <c r="AH293" i="23"/>
  <c r="AG293" i="23"/>
  <c r="AQ292" i="23"/>
  <c r="AP292" i="23"/>
  <c r="AO292" i="23"/>
  <c r="AN292" i="23"/>
  <c r="AM292" i="23"/>
  <c r="AL292" i="23"/>
  <c r="AK292" i="23"/>
  <c r="AJ292" i="23"/>
  <c r="AI292" i="23"/>
  <c r="AH292" i="23"/>
  <c r="AG292" i="23"/>
  <c r="AQ291" i="23"/>
  <c r="AP291" i="23"/>
  <c r="AO291" i="23"/>
  <c r="AN291" i="23"/>
  <c r="AM291" i="23"/>
  <c r="AL291" i="23"/>
  <c r="AK291" i="23"/>
  <c r="AJ291" i="23"/>
  <c r="AI291" i="23"/>
  <c r="AH291" i="23"/>
  <c r="AG291" i="23"/>
  <c r="AQ290" i="23"/>
  <c r="AP290" i="23"/>
  <c r="AO290" i="23"/>
  <c r="AN290" i="23"/>
  <c r="AM290" i="23"/>
  <c r="AL290" i="23"/>
  <c r="AK290" i="23"/>
  <c r="AJ290" i="23"/>
  <c r="AI290" i="23"/>
  <c r="AH290" i="23"/>
  <c r="AG290" i="23"/>
  <c r="AQ289" i="23"/>
  <c r="AP289" i="23"/>
  <c r="AO289" i="23"/>
  <c r="AN289" i="23"/>
  <c r="AM289" i="23"/>
  <c r="AL289" i="23"/>
  <c r="AK289" i="23"/>
  <c r="AJ289" i="23"/>
  <c r="AI289" i="23"/>
  <c r="AH289" i="23"/>
  <c r="AG289" i="23"/>
  <c r="AQ288" i="23"/>
  <c r="AP288" i="23"/>
  <c r="AO288" i="23"/>
  <c r="AN288" i="23"/>
  <c r="AM288" i="23"/>
  <c r="AL288" i="23"/>
  <c r="AK288" i="23"/>
  <c r="AJ288" i="23"/>
  <c r="AI288" i="23"/>
  <c r="AH288" i="23"/>
  <c r="AG288" i="23"/>
  <c r="AQ287" i="23"/>
  <c r="AP287" i="23"/>
  <c r="AO287" i="23"/>
  <c r="AN287" i="23"/>
  <c r="AM287" i="23"/>
  <c r="AL287" i="23"/>
  <c r="AK287" i="23"/>
  <c r="AJ287" i="23"/>
  <c r="AI287" i="23"/>
  <c r="AH287" i="23"/>
  <c r="AG287" i="23"/>
  <c r="AQ286" i="23"/>
  <c r="AP286" i="23"/>
  <c r="AO286" i="23"/>
  <c r="AN286" i="23"/>
  <c r="AM286" i="23"/>
  <c r="AL286" i="23"/>
  <c r="AK286" i="23"/>
  <c r="AJ286" i="23"/>
  <c r="AI286" i="23"/>
  <c r="AH286" i="23"/>
  <c r="AG286" i="23"/>
  <c r="AQ285" i="23"/>
  <c r="AP285" i="23"/>
  <c r="AO285" i="23"/>
  <c r="AN285" i="23"/>
  <c r="AM285" i="23"/>
  <c r="AL285" i="23"/>
  <c r="AK285" i="23"/>
  <c r="AJ285" i="23"/>
  <c r="AI285" i="23"/>
  <c r="AH285" i="23"/>
  <c r="AG285" i="23"/>
  <c r="AQ284" i="23"/>
  <c r="AP284" i="23"/>
  <c r="AO284" i="23"/>
  <c r="AN284" i="23"/>
  <c r="AM284" i="23"/>
  <c r="AL284" i="23"/>
  <c r="AK284" i="23"/>
  <c r="AJ284" i="23"/>
  <c r="AI284" i="23"/>
  <c r="AH284" i="23"/>
  <c r="AG284" i="23"/>
  <c r="AQ283" i="23"/>
  <c r="AP283" i="23"/>
  <c r="AO283" i="23"/>
  <c r="AN283" i="23"/>
  <c r="AM283" i="23"/>
  <c r="AL283" i="23"/>
  <c r="AK283" i="23"/>
  <c r="AJ283" i="23"/>
  <c r="AI283" i="23"/>
  <c r="AH283" i="23"/>
  <c r="AG283" i="23"/>
  <c r="AQ282" i="23"/>
  <c r="AP282" i="23"/>
  <c r="AO282" i="23"/>
  <c r="AN282" i="23"/>
  <c r="AM282" i="23"/>
  <c r="AL282" i="23"/>
  <c r="AK282" i="23"/>
  <c r="AJ282" i="23"/>
  <c r="AI282" i="23"/>
  <c r="AH282" i="23"/>
  <c r="AG282" i="23"/>
  <c r="AQ281" i="23"/>
  <c r="AP281" i="23"/>
  <c r="AO281" i="23"/>
  <c r="AN281" i="23"/>
  <c r="AM281" i="23"/>
  <c r="AL281" i="23"/>
  <c r="AK281" i="23"/>
  <c r="AJ281" i="23"/>
  <c r="AI281" i="23"/>
  <c r="AH281" i="23"/>
  <c r="AG281" i="23"/>
  <c r="AQ280" i="23"/>
  <c r="AP280" i="23"/>
  <c r="AO280" i="23"/>
  <c r="AN280" i="23"/>
  <c r="AM280" i="23"/>
  <c r="AL280" i="23"/>
  <c r="AK280" i="23"/>
  <c r="AJ280" i="23"/>
  <c r="AI280" i="23"/>
  <c r="AH280" i="23"/>
  <c r="AG280" i="23"/>
  <c r="AQ279" i="23"/>
  <c r="AP279" i="23"/>
  <c r="AO279" i="23"/>
  <c r="AN279" i="23"/>
  <c r="AM279" i="23"/>
  <c r="AL279" i="23"/>
  <c r="AK279" i="23"/>
  <c r="AJ279" i="23"/>
  <c r="AI279" i="23"/>
  <c r="AH279" i="23"/>
  <c r="AG279" i="23"/>
  <c r="AQ278" i="23"/>
  <c r="AP278" i="23"/>
  <c r="AO278" i="23"/>
  <c r="AN278" i="23"/>
  <c r="AM278" i="23"/>
  <c r="AL278" i="23"/>
  <c r="AK278" i="23"/>
  <c r="AJ278" i="23"/>
  <c r="AI278" i="23"/>
  <c r="AH278" i="23"/>
  <c r="AG278" i="23"/>
  <c r="AQ277" i="23"/>
  <c r="AP277" i="23"/>
  <c r="AO277" i="23"/>
  <c r="AN277" i="23"/>
  <c r="AM277" i="23"/>
  <c r="AL277" i="23"/>
  <c r="AK277" i="23"/>
  <c r="AJ277" i="23"/>
  <c r="AI277" i="23"/>
  <c r="AH277" i="23"/>
  <c r="AG277" i="23"/>
  <c r="AQ276" i="23"/>
  <c r="AP276" i="23"/>
  <c r="AO276" i="23"/>
  <c r="AN276" i="23"/>
  <c r="AM276" i="23"/>
  <c r="AL276" i="23"/>
  <c r="AK276" i="23"/>
  <c r="AJ276" i="23"/>
  <c r="AI276" i="23"/>
  <c r="AH276" i="23"/>
  <c r="AG276" i="23"/>
  <c r="AQ275" i="23"/>
  <c r="AP275" i="23"/>
  <c r="AO275" i="23"/>
  <c r="AN275" i="23"/>
  <c r="AM275" i="23"/>
  <c r="AL275" i="23"/>
  <c r="AK275" i="23"/>
  <c r="AJ275" i="23"/>
  <c r="AI275" i="23"/>
  <c r="AH275" i="23"/>
  <c r="AG275" i="23"/>
  <c r="AQ274" i="23"/>
  <c r="AP274" i="23"/>
  <c r="AO274" i="23"/>
  <c r="AN274" i="23"/>
  <c r="AM274" i="23"/>
  <c r="AL274" i="23"/>
  <c r="AK274" i="23"/>
  <c r="AJ274" i="23"/>
  <c r="AI274" i="23"/>
  <c r="AH274" i="23"/>
  <c r="AG274" i="23"/>
  <c r="AQ273" i="23"/>
  <c r="AP273" i="23"/>
  <c r="AO273" i="23"/>
  <c r="AN273" i="23"/>
  <c r="AM273" i="23"/>
  <c r="AL273" i="23"/>
  <c r="AK273" i="23"/>
  <c r="AJ273" i="23"/>
  <c r="AI273" i="23"/>
  <c r="AH273" i="23"/>
  <c r="AG273" i="23"/>
  <c r="AQ272" i="23"/>
  <c r="AP272" i="23"/>
  <c r="AO272" i="23"/>
  <c r="AN272" i="23"/>
  <c r="AM272" i="23"/>
  <c r="AL272" i="23"/>
  <c r="AK272" i="23"/>
  <c r="AJ272" i="23"/>
  <c r="AI272" i="23"/>
  <c r="AH272" i="23"/>
  <c r="AG272" i="23"/>
  <c r="AQ271" i="23"/>
  <c r="AP271" i="23"/>
  <c r="AO271" i="23"/>
  <c r="AN271" i="23"/>
  <c r="AM271" i="23"/>
  <c r="AL271" i="23"/>
  <c r="AK271" i="23"/>
  <c r="AJ271" i="23"/>
  <c r="AI271" i="23"/>
  <c r="AH271" i="23"/>
  <c r="AG271" i="23"/>
  <c r="AQ270" i="23"/>
  <c r="AP270" i="23"/>
  <c r="AO270" i="23"/>
  <c r="AN270" i="23"/>
  <c r="AM270" i="23"/>
  <c r="AL270" i="23"/>
  <c r="AK270" i="23"/>
  <c r="AJ270" i="23"/>
  <c r="AI270" i="23"/>
  <c r="AH270" i="23"/>
  <c r="AG270" i="23"/>
  <c r="AQ269" i="23"/>
  <c r="AP269" i="23"/>
  <c r="AO269" i="23"/>
  <c r="AN269" i="23"/>
  <c r="AM269" i="23"/>
  <c r="AL269" i="23"/>
  <c r="AK269" i="23"/>
  <c r="AJ269" i="23"/>
  <c r="AI269" i="23"/>
  <c r="AH269" i="23"/>
  <c r="AG269" i="23"/>
  <c r="AQ268" i="23"/>
  <c r="AP268" i="23"/>
  <c r="AO268" i="23"/>
  <c r="AN268" i="23"/>
  <c r="AM268" i="23"/>
  <c r="AL268" i="23"/>
  <c r="AK268" i="23"/>
  <c r="AJ268" i="23"/>
  <c r="AI268" i="23"/>
  <c r="AH268" i="23"/>
  <c r="AG268" i="23"/>
  <c r="AQ267" i="23"/>
  <c r="AP267" i="23"/>
  <c r="AO267" i="23"/>
  <c r="AN267" i="23"/>
  <c r="AM267" i="23"/>
  <c r="AL267" i="23"/>
  <c r="AK267" i="23"/>
  <c r="AJ267" i="23"/>
  <c r="AI267" i="23"/>
  <c r="AH267" i="23"/>
  <c r="AG267" i="23"/>
  <c r="AQ266" i="23"/>
  <c r="AP266" i="23"/>
  <c r="AO266" i="23"/>
  <c r="AN266" i="23"/>
  <c r="AM266" i="23"/>
  <c r="AL266" i="23"/>
  <c r="AK266" i="23"/>
  <c r="AJ266" i="23"/>
  <c r="AI266" i="23"/>
  <c r="AH266" i="23"/>
  <c r="AG266" i="23"/>
  <c r="AQ265" i="23"/>
  <c r="AP265" i="23"/>
  <c r="AO265" i="23"/>
  <c r="AN265" i="23"/>
  <c r="AM265" i="23"/>
  <c r="AL265" i="23"/>
  <c r="AK265" i="23"/>
  <c r="AJ265" i="23"/>
  <c r="AI265" i="23"/>
  <c r="AH265" i="23"/>
  <c r="AG265" i="23"/>
  <c r="AQ264" i="23"/>
  <c r="AP264" i="23"/>
  <c r="AO264" i="23"/>
  <c r="AN264" i="23"/>
  <c r="AM264" i="23"/>
  <c r="AL264" i="23"/>
  <c r="AK264" i="23"/>
  <c r="AJ264" i="23"/>
  <c r="AI264" i="23"/>
  <c r="AH264" i="23"/>
  <c r="AG264" i="23"/>
  <c r="AQ263" i="23"/>
  <c r="AP263" i="23"/>
  <c r="AO263" i="23"/>
  <c r="AN263" i="23"/>
  <c r="AM263" i="23"/>
  <c r="AL263" i="23"/>
  <c r="AK263" i="23"/>
  <c r="AJ263" i="23"/>
  <c r="AI263" i="23"/>
  <c r="AH263" i="23"/>
  <c r="AG263" i="23"/>
  <c r="AQ262" i="23"/>
  <c r="AP262" i="23"/>
  <c r="AO262" i="23"/>
  <c r="AN262" i="23"/>
  <c r="AM262" i="23"/>
  <c r="AL262" i="23"/>
  <c r="AK262" i="23"/>
  <c r="AJ262" i="23"/>
  <c r="AI262" i="23"/>
  <c r="AH262" i="23"/>
  <c r="AG262" i="23"/>
  <c r="AQ261" i="23"/>
  <c r="AP261" i="23"/>
  <c r="AO261" i="23"/>
  <c r="AN261" i="23"/>
  <c r="AM261" i="23"/>
  <c r="AL261" i="23"/>
  <c r="AK261" i="23"/>
  <c r="AJ261" i="23"/>
  <c r="AI261" i="23"/>
  <c r="AH261" i="23"/>
  <c r="AG261" i="23"/>
  <c r="AQ260" i="23"/>
  <c r="AP260" i="23"/>
  <c r="AO260" i="23"/>
  <c r="AN260" i="23"/>
  <c r="AM260" i="23"/>
  <c r="AL260" i="23"/>
  <c r="AK260" i="23"/>
  <c r="AJ260" i="23"/>
  <c r="AI260" i="23"/>
  <c r="AH260" i="23"/>
  <c r="AG260" i="23"/>
  <c r="AQ259" i="23"/>
  <c r="AP259" i="23"/>
  <c r="AO259" i="23"/>
  <c r="AN259" i="23"/>
  <c r="AM259" i="23"/>
  <c r="AL259" i="23"/>
  <c r="AK259" i="23"/>
  <c r="AJ259" i="23"/>
  <c r="AI259" i="23"/>
  <c r="AH259" i="23"/>
  <c r="AG259" i="23"/>
  <c r="AQ258" i="23"/>
  <c r="AP258" i="23"/>
  <c r="AO258" i="23"/>
  <c r="AN258" i="23"/>
  <c r="AM258" i="23"/>
  <c r="AL258" i="23"/>
  <c r="AK258" i="23"/>
  <c r="AJ258" i="23"/>
  <c r="AI258" i="23"/>
  <c r="AH258" i="23"/>
  <c r="AG258" i="23"/>
  <c r="AQ257" i="23"/>
  <c r="AP257" i="23"/>
  <c r="AO257" i="23"/>
  <c r="AN257" i="23"/>
  <c r="AM257" i="23"/>
  <c r="AL257" i="23"/>
  <c r="AK257" i="23"/>
  <c r="AJ257" i="23"/>
  <c r="AI257" i="23"/>
  <c r="AH257" i="23"/>
  <c r="AG257" i="23"/>
  <c r="AQ256" i="23"/>
  <c r="AP256" i="23"/>
  <c r="AO256" i="23"/>
  <c r="AN256" i="23"/>
  <c r="AM256" i="23"/>
  <c r="AL256" i="23"/>
  <c r="AK256" i="23"/>
  <c r="AJ256" i="23"/>
  <c r="AI256" i="23"/>
  <c r="AH256" i="23"/>
  <c r="AG256" i="23"/>
  <c r="AQ255" i="23"/>
  <c r="AP255" i="23"/>
  <c r="AO255" i="23"/>
  <c r="AN255" i="23"/>
  <c r="AM255" i="23"/>
  <c r="AL255" i="23"/>
  <c r="AK255" i="23"/>
  <c r="AJ255" i="23"/>
  <c r="AI255" i="23"/>
  <c r="AH255" i="23"/>
  <c r="AG255" i="23"/>
  <c r="AQ254" i="23"/>
  <c r="AP254" i="23"/>
  <c r="AO254" i="23"/>
  <c r="AN254" i="23"/>
  <c r="AM254" i="23"/>
  <c r="AL254" i="23"/>
  <c r="AK254" i="23"/>
  <c r="AJ254" i="23"/>
  <c r="AI254" i="23"/>
  <c r="AH254" i="23"/>
  <c r="AG254" i="23"/>
  <c r="AQ253" i="23"/>
  <c r="AP253" i="23"/>
  <c r="AO253" i="23"/>
  <c r="AN253" i="23"/>
  <c r="AM253" i="23"/>
  <c r="AL253" i="23"/>
  <c r="AK253" i="23"/>
  <c r="AJ253" i="23"/>
  <c r="AI253" i="23"/>
  <c r="AH253" i="23"/>
  <c r="AG253" i="23"/>
  <c r="AQ252" i="23"/>
  <c r="AP252" i="23"/>
  <c r="AO252" i="23"/>
  <c r="AN252" i="23"/>
  <c r="AM252" i="23"/>
  <c r="AL252" i="23"/>
  <c r="AK252" i="23"/>
  <c r="AJ252" i="23"/>
  <c r="AI252" i="23"/>
  <c r="AH252" i="23"/>
  <c r="AG252" i="23"/>
  <c r="AQ251" i="23"/>
  <c r="AP251" i="23"/>
  <c r="AO251" i="23"/>
  <c r="AN251" i="23"/>
  <c r="AM251" i="23"/>
  <c r="AL251" i="23"/>
  <c r="AK251" i="23"/>
  <c r="AJ251" i="23"/>
  <c r="AI251" i="23"/>
  <c r="AH251" i="23"/>
  <c r="AG251" i="23"/>
  <c r="AQ250" i="23"/>
  <c r="AP250" i="23"/>
  <c r="AO250" i="23"/>
  <c r="AN250" i="23"/>
  <c r="AM250" i="23"/>
  <c r="AL250" i="23"/>
  <c r="AK250" i="23"/>
  <c r="AJ250" i="23"/>
  <c r="AI250" i="23"/>
  <c r="AH250" i="23"/>
  <c r="AG250" i="23"/>
  <c r="AQ249" i="23"/>
  <c r="AP249" i="23"/>
  <c r="AO249" i="23"/>
  <c r="AN249" i="23"/>
  <c r="AM249" i="23"/>
  <c r="AL249" i="23"/>
  <c r="AK249" i="23"/>
  <c r="AJ249" i="23"/>
  <c r="AI249" i="23"/>
  <c r="AH249" i="23"/>
  <c r="AG249" i="23"/>
  <c r="AQ248" i="23"/>
  <c r="AP248" i="23"/>
  <c r="AO248" i="23"/>
  <c r="AN248" i="23"/>
  <c r="AM248" i="23"/>
  <c r="AL248" i="23"/>
  <c r="AK248" i="23"/>
  <c r="AJ248" i="23"/>
  <c r="AI248" i="23"/>
  <c r="AH248" i="23"/>
  <c r="AG248" i="23"/>
  <c r="AQ247" i="23"/>
  <c r="AP247" i="23"/>
  <c r="AO247" i="23"/>
  <c r="AN247" i="23"/>
  <c r="AM247" i="23"/>
  <c r="AL247" i="23"/>
  <c r="AK247" i="23"/>
  <c r="AJ247" i="23"/>
  <c r="AI247" i="23"/>
  <c r="AH247" i="23"/>
  <c r="AG247" i="23"/>
  <c r="AQ246" i="23"/>
  <c r="AP246" i="23"/>
  <c r="AO246" i="23"/>
  <c r="AN246" i="23"/>
  <c r="AM246" i="23"/>
  <c r="AL246" i="23"/>
  <c r="AK246" i="23"/>
  <c r="AJ246" i="23"/>
  <c r="AI246" i="23"/>
  <c r="AH246" i="23"/>
  <c r="AG246" i="23"/>
  <c r="AQ245" i="23"/>
  <c r="AP245" i="23"/>
  <c r="AO245" i="23"/>
  <c r="AN245" i="23"/>
  <c r="AM245" i="23"/>
  <c r="AL245" i="23"/>
  <c r="AK245" i="23"/>
  <c r="AJ245" i="23"/>
  <c r="AI245" i="23"/>
  <c r="AH245" i="23"/>
  <c r="AG245" i="23"/>
  <c r="AQ244" i="23"/>
  <c r="AP244" i="23"/>
  <c r="AO244" i="23"/>
  <c r="AN244" i="23"/>
  <c r="AM244" i="23"/>
  <c r="AL244" i="23"/>
  <c r="AK244" i="23"/>
  <c r="AJ244" i="23"/>
  <c r="AI244" i="23"/>
  <c r="AH244" i="23"/>
  <c r="AG244" i="23"/>
  <c r="AQ243" i="23"/>
  <c r="AP243" i="23"/>
  <c r="AO243" i="23"/>
  <c r="AN243" i="23"/>
  <c r="AM243" i="23"/>
  <c r="AL243" i="23"/>
  <c r="AK243" i="23"/>
  <c r="AJ243" i="23"/>
  <c r="AI243" i="23"/>
  <c r="AH243" i="23"/>
  <c r="AG243" i="23"/>
  <c r="AQ242" i="23"/>
  <c r="AP242" i="23"/>
  <c r="AO242" i="23"/>
  <c r="AN242" i="23"/>
  <c r="AM242" i="23"/>
  <c r="AL242" i="23"/>
  <c r="AK242" i="23"/>
  <c r="AJ242" i="23"/>
  <c r="AI242" i="23"/>
  <c r="AH242" i="23"/>
  <c r="AG242" i="23"/>
  <c r="AQ241" i="23"/>
  <c r="AP241" i="23"/>
  <c r="AO241" i="23"/>
  <c r="AN241" i="23"/>
  <c r="AM241" i="23"/>
  <c r="AL241" i="23"/>
  <c r="AK241" i="23"/>
  <c r="AJ241" i="23"/>
  <c r="AI241" i="23"/>
  <c r="AH241" i="23"/>
  <c r="AG241" i="23"/>
  <c r="AQ240" i="23"/>
  <c r="AP240" i="23"/>
  <c r="AO240" i="23"/>
  <c r="AN240" i="23"/>
  <c r="AM240" i="23"/>
  <c r="AL240" i="23"/>
  <c r="AK240" i="23"/>
  <c r="AJ240" i="23"/>
  <c r="AI240" i="23"/>
  <c r="AH240" i="23"/>
  <c r="AG240" i="23"/>
  <c r="AQ239" i="23"/>
  <c r="AP239" i="23"/>
  <c r="AO239" i="23"/>
  <c r="AN239" i="23"/>
  <c r="AM239" i="23"/>
  <c r="AL239" i="23"/>
  <c r="AK239" i="23"/>
  <c r="AJ239" i="23"/>
  <c r="AI239" i="23"/>
  <c r="AH239" i="23"/>
  <c r="AG239" i="23"/>
  <c r="AQ238" i="23"/>
  <c r="AP238" i="23"/>
  <c r="AO238" i="23"/>
  <c r="AN238" i="23"/>
  <c r="AM238" i="23"/>
  <c r="AL238" i="23"/>
  <c r="AK238" i="23"/>
  <c r="AJ238" i="23"/>
  <c r="AI238" i="23"/>
  <c r="AH238" i="23"/>
  <c r="AG238" i="23"/>
  <c r="AQ237" i="23"/>
  <c r="AP237" i="23"/>
  <c r="AO237" i="23"/>
  <c r="AN237" i="23"/>
  <c r="AM237" i="23"/>
  <c r="AL237" i="23"/>
  <c r="AK237" i="23"/>
  <c r="AJ237" i="23"/>
  <c r="AI237" i="23"/>
  <c r="AH237" i="23"/>
  <c r="AG237" i="23"/>
  <c r="AQ236" i="23"/>
  <c r="AP236" i="23"/>
  <c r="AO236" i="23"/>
  <c r="AN236" i="23"/>
  <c r="AM236" i="23"/>
  <c r="AL236" i="23"/>
  <c r="AK236" i="23"/>
  <c r="AJ236" i="23"/>
  <c r="AI236" i="23"/>
  <c r="AH236" i="23"/>
  <c r="AG236" i="23"/>
  <c r="AQ235" i="23"/>
  <c r="AP235" i="23"/>
  <c r="AO235" i="23"/>
  <c r="AN235" i="23"/>
  <c r="AM235" i="23"/>
  <c r="AL235" i="23"/>
  <c r="AK235" i="23"/>
  <c r="AJ235" i="23"/>
  <c r="AI235" i="23"/>
  <c r="AH235" i="23"/>
  <c r="AG235" i="23"/>
  <c r="AQ234" i="23"/>
  <c r="AP234" i="23"/>
  <c r="AO234" i="23"/>
  <c r="AN234" i="23"/>
  <c r="AM234" i="23"/>
  <c r="AL234" i="23"/>
  <c r="AK234" i="23"/>
  <c r="AJ234" i="23"/>
  <c r="AI234" i="23"/>
  <c r="AH234" i="23"/>
  <c r="AG234" i="23"/>
  <c r="AQ233" i="23"/>
  <c r="AP233" i="23"/>
  <c r="AO233" i="23"/>
  <c r="AN233" i="23"/>
  <c r="AM233" i="23"/>
  <c r="AL233" i="23"/>
  <c r="AK233" i="23"/>
  <c r="AJ233" i="23"/>
  <c r="AI233" i="23"/>
  <c r="AH233" i="23"/>
  <c r="AG233" i="23"/>
  <c r="AQ232" i="23"/>
  <c r="AP232" i="23"/>
  <c r="AO232" i="23"/>
  <c r="AN232" i="23"/>
  <c r="AM232" i="23"/>
  <c r="AL232" i="23"/>
  <c r="AK232" i="23"/>
  <c r="AJ232" i="23"/>
  <c r="AI232" i="23"/>
  <c r="AH232" i="23"/>
  <c r="AG232" i="23"/>
  <c r="AQ231" i="23"/>
  <c r="AP231" i="23"/>
  <c r="AO231" i="23"/>
  <c r="AN231" i="23"/>
  <c r="AM231" i="23"/>
  <c r="AL231" i="23"/>
  <c r="AK231" i="23"/>
  <c r="AJ231" i="23"/>
  <c r="AI231" i="23"/>
  <c r="AH231" i="23"/>
  <c r="AG231" i="23"/>
  <c r="AQ230" i="23"/>
  <c r="AP230" i="23"/>
  <c r="AO230" i="23"/>
  <c r="AN230" i="23"/>
  <c r="AM230" i="23"/>
  <c r="AL230" i="23"/>
  <c r="AK230" i="23"/>
  <c r="AJ230" i="23"/>
  <c r="AI230" i="23"/>
  <c r="AH230" i="23"/>
  <c r="AG230" i="23"/>
  <c r="AQ229" i="23"/>
  <c r="AP229" i="23"/>
  <c r="AO229" i="23"/>
  <c r="AN229" i="23"/>
  <c r="AM229" i="23"/>
  <c r="AL229" i="23"/>
  <c r="AK229" i="23"/>
  <c r="AJ229" i="23"/>
  <c r="AI229" i="23"/>
  <c r="AH229" i="23"/>
  <c r="AG229" i="23"/>
  <c r="AQ228" i="23"/>
  <c r="AP228" i="23"/>
  <c r="AO228" i="23"/>
  <c r="AN228" i="23"/>
  <c r="AM228" i="23"/>
  <c r="AL228" i="23"/>
  <c r="AK228" i="23"/>
  <c r="AJ228" i="23"/>
  <c r="AI228" i="23"/>
  <c r="AH228" i="23"/>
  <c r="AG228" i="23"/>
  <c r="AQ227" i="23"/>
  <c r="AP227" i="23"/>
  <c r="AO227" i="23"/>
  <c r="AN227" i="23"/>
  <c r="AM227" i="23"/>
  <c r="AL227" i="23"/>
  <c r="AK227" i="23"/>
  <c r="AJ227" i="23"/>
  <c r="AI227" i="23"/>
  <c r="AH227" i="23"/>
  <c r="AG227" i="23"/>
  <c r="AQ226" i="23"/>
  <c r="AP226" i="23"/>
  <c r="AO226" i="23"/>
  <c r="AN226" i="23"/>
  <c r="AM226" i="23"/>
  <c r="AL226" i="23"/>
  <c r="AK226" i="23"/>
  <c r="AJ226" i="23"/>
  <c r="AI226" i="23"/>
  <c r="AH226" i="23"/>
  <c r="AG226" i="23"/>
  <c r="AQ225" i="23"/>
  <c r="AP225" i="23"/>
  <c r="AO225" i="23"/>
  <c r="AN225" i="23"/>
  <c r="AM225" i="23"/>
  <c r="AL225" i="23"/>
  <c r="AK225" i="23"/>
  <c r="AJ225" i="23"/>
  <c r="AI225" i="23"/>
  <c r="AH225" i="23"/>
  <c r="AG225" i="23"/>
  <c r="AQ224" i="23"/>
  <c r="AP224" i="23"/>
  <c r="AO224" i="23"/>
  <c r="AN224" i="23"/>
  <c r="AM224" i="23"/>
  <c r="AL224" i="23"/>
  <c r="AK224" i="23"/>
  <c r="AJ224" i="23"/>
  <c r="AI224" i="23"/>
  <c r="AH224" i="23"/>
  <c r="AG224" i="23"/>
  <c r="AQ223" i="23"/>
  <c r="AP223" i="23"/>
  <c r="AO223" i="23"/>
  <c r="AN223" i="23"/>
  <c r="AM223" i="23"/>
  <c r="AL223" i="23"/>
  <c r="AK223" i="23"/>
  <c r="AJ223" i="23"/>
  <c r="AI223" i="23"/>
  <c r="AH223" i="23"/>
  <c r="AG223" i="23"/>
  <c r="AQ222" i="23"/>
  <c r="AP222" i="23"/>
  <c r="AO222" i="23"/>
  <c r="AN222" i="23"/>
  <c r="AM222" i="23"/>
  <c r="AL222" i="23"/>
  <c r="AK222" i="23"/>
  <c r="AJ222" i="23"/>
  <c r="AI222" i="23"/>
  <c r="AH222" i="23"/>
  <c r="AG222" i="23"/>
  <c r="AQ221" i="23"/>
  <c r="AP221" i="23"/>
  <c r="AO221" i="23"/>
  <c r="AN221" i="23"/>
  <c r="AM221" i="23"/>
  <c r="AL221" i="23"/>
  <c r="AK221" i="23"/>
  <c r="AJ221" i="23"/>
  <c r="AI221" i="23"/>
  <c r="AH221" i="23"/>
  <c r="AG221" i="23"/>
  <c r="AQ220" i="23"/>
  <c r="AP220" i="23"/>
  <c r="AO220" i="23"/>
  <c r="AN220" i="23"/>
  <c r="AM220" i="23"/>
  <c r="AL220" i="23"/>
  <c r="AK220" i="23"/>
  <c r="AJ220" i="23"/>
  <c r="AI220" i="23"/>
  <c r="AH220" i="23"/>
  <c r="AG220" i="23"/>
  <c r="AQ219" i="23"/>
  <c r="AP219" i="23"/>
  <c r="AO219" i="23"/>
  <c r="AN219" i="23"/>
  <c r="AM219" i="23"/>
  <c r="AL219" i="23"/>
  <c r="AK219" i="23"/>
  <c r="AJ219" i="23"/>
  <c r="AI219" i="23"/>
  <c r="AH219" i="23"/>
  <c r="AG219" i="23"/>
  <c r="AQ218" i="23"/>
  <c r="AP218" i="23"/>
  <c r="AO218" i="23"/>
  <c r="AN218" i="23"/>
  <c r="AM218" i="23"/>
  <c r="AL218" i="23"/>
  <c r="AK218" i="23"/>
  <c r="AJ218" i="23"/>
  <c r="AI218" i="23"/>
  <c r="AH218" i="23"/>
  <c r="AG218" i="23"/>
  <c r="AQ217" i="23"/>
  <c r="AP217" i="23"/>
  <c r="AO217" i="23"/>
  <c r="AN217" i="23"/>
  <c r="AM217" i="23"/>
  <c r="AL217" i="23"/>
  <c r="AK217" i="23"/>
  <c r="AJ217" i="23"/>
  <c r="AI217" i="23"/>
  <c r="AH217" i="23"/>
  <c r="AG217" i="23"/>
  <c r="AQ216" i="23"/>
  <c r="AP216" i="23"/>
  <c r="AO216" i="23"/>
  <c r="AN216" i="23"/>
  <c r="AM216" i="23"/>
  <c r="AL216" i="23"/>
  <c r="AK216" i="23"/>
  <c r="AJ216" i="23"/>
  <c r="AI216" i="23"/>
  <c r="AH216" i="23"/>
  <c r="AG216" i="23"/>
  <c r="AQ215" i="23"/>
  <c r="AP215" i="23"/>
  <c r="AO215" i="23"/>
  <c r="AN215" i="23"/>
  <c r="AM215" i="23"/>
  <c r="AL215" i="23"/>
  <c r="AK215" i="23"/>
  <c r="AJ215" i="23"/>
  <c r="AI215" i="23"/>
  <c r="AH215" i="23"/>
  <c r="AG215" i="23"/>
  <c r="AQ214" i="23"/>
  <c r="AP214" i="23"/>
  <c r="AO214" i="23"/>
  <c r="AN214" i="23"/>
  <c r="AM214" i="23"/>
  <c r="AL214" i="23"/>
  <c r="AK214" i="23"/>
  <c r="AJ214" i="23"/>
  <c r="AI214" i="23"/>
  <c r="AH214" i="23"/>
  <c r="AG214" i="23"/>
  <c r="AQ213" i="23"/>
  <c r="AP213" i="23"/>
  <c r="AO213" i="23"/>
  <c r="AN213" i="23"/>
  <c r="AM213" i="23"/>
  <c r="AL213" i="23"/>
  <c r="AK213" i="23"/>
  <c r="AJ213" i="23"/>
  <c r="AI213" i="23"/>
  <c r="AH213" i="23"/>
  <c r="AG213" i="23"/>
  <c r="AQ212" i="23"/>
  <c r="AP212" i="23"/>
  <c r="AO212" i="23"/>
  <c r="AN212" i="23"/>
  <c r="AM212" i="23"/>
  <c r="AL212" i="23"/>
  <c r="AK212" i="23"/>
  <c r="AJ212" i="23"/>
  <c r="AI212" i="23"/>
  <c r="AH212" i="23"/>
  <c r="AG212" i="23"/>
  <c r="AQ211" i="23"/>
  <c r="AP211" i="23"/>
  <c r="AO211" i="23"/>
  <c r="AN211" i="23"/>
  <c r="AM211" i="23"/>
  <c r="AL211" i="23"/>
  <c r="AK211" i="23"/>
  <c r="AJ211" i="23"/>
  <c r="AI211" i="23"/>
  <c r="AH211" i="23"/>
  <c r="AG211" i="23"/>
  <c r="AQ210" i="23"/>
  <c r="AP210" i="23"/>
  <c r="AO210" i="23"/>
  <c r="AN210" i="23"/>
  <c r="AM210" i="23"/>
  <c r="AL210" i="23"/>
  <c r="AK210" i="23"/>
  <c r="AJ210" i="23"/>
  <c r="AI210" i="23"/>
  <c r="AH210" i="23"/>
  <c r="AG210" i="23"/>
  <c r="AQ209" i="23"/>
  <c r="AP209" i="23"/>
  <c r="AO209" i="23"/>
  <c r="AN209" i="23"/>
  <c r="AM209" i="23"/>
  <c r="AL209" i="23"/>
  <c r="AK209" i="23"/>
  <c r="AJ209" i="23"/>
  <c r="AI209" i="23"/>
  <c r="AH209" i="23"/>
  <c r="AG209" i="23"/>
  <c r="AQ208" i="23"/>
  <c r="AP208" i="23"/>
  <c r="AO208" i="23"/>
  <c r="AN208" i="23"/>
  <c r="AM208" i="23"/>
  <c r="AL208" i="23"/>
  <c r="AK208" i="23"/>
  <c r="AJ208" i="23"/>
  <c r="AI208" i="23"/>
  <c r="AH208" i="23"/>
  <c r="AG208" i="23"/>
  <c r="AQ207" i="23"/>
  <c r="AP207" i="23"/>
  <c r="AO207" i="23"/>
  <c r="AN207" i="23"/>
  <c r="AM207" i="23"/>
  <c r="AL207" i="23"/>
  <c r="AK207" i="23"/>
  <c r="AJ207" i="23"/>
  <c r="AI207" i="23"/>
  <c r="AH207" i="23"/>
  <c r="AG207" i="23"/>
  <c r="AQ206" i="23"/>
  <c r="AP206" i="23"/>
  <c r="AO206" i="23"/>
  <c r="AN206" i="23"/>
  <c r="AM206" i="23"/>
  <c r="AL206" i="23"/>
  <c r="AK206" i="23"/>
  <c r="AJ206" i="23"/>
  <c r="AI206" i="23"/>
  <c r="AH206" i="23"/>
  <c r="AG206" i="23"/>
  <c r="AQ205" i="23"/>
  <c r="AP205" i="23"/>
  <c r="AO205" i="23"/>
  <c r="AN205" i="23"/>
  <c r="AM205" i="23"/>
  <c r="AL205" i="23"/>
  <c r="AK205" i="23"/>
  <c r="AJ205" i="23"/>
  <c r="AI205" i="23"/>
  <c r="AH205" i="23"/>
  <c r="AG205" i="23"/>
  <c r="AQ204" i="23"/>
  <c r="AP204" i="23"/>
  <c r="AO204" i="23"/>
  <c r="AN204" i="23"/>
  <c r="AM204" i="23"/>
  <c r="AL204" i="23"/>
  <c r="AK204" i="23"/>
  <c r="AJ204" i="23"/>
  <c r="AI204" i="23"/>
  <c r="AH204" i="23"/>
  <c r="AG204" i="23"/>
  <c r="AQ203" i="23"/>
  <c r="AP203" i="23"/>
  <c r="AO203" i="23"/>
  <c r="AN203" i="23"/>
  <c r="AM203" i="23"/>
  <c r="AL203" i="23"/>
  <c r="AK203" i="23"/>
  <c r="AJ203" i="23"/>
  <c r="AI203" i="23"/>
  <c r="AH203" i="23"/>
  <c r="AG203" i="23"/>
  <c r="AQ202" i="23"/>
  <c r="AP202" i="23"/>
  <c r="AO202" i="23"/>
  <c r="AN202" i="23"/>
  <c r="AM202" i="23"/>
  <c r="AL202" i="23"/>
  <c r="AK202" i="23"/>
  <c r="AJ202" i="23"/>
  <c r="AI202" i="23"/>
  <c r="AH202" i="23"/>
  <c r="AG202" i="23"/>
  <c r="AQ201" i="23"/>
  <c r="AP201" i="23"/>
  <c r="AO201" i="23"/>
  <c r="AN201" i="23"/>
  <c r="AM201" i="23"/>
  <c r="AL201" i="23"/>
  <c r="AK201" i="23"/>
  <c r="AJ201" i="23"/>
  <c r="AI201" i="23"/>
  <c r="AH201" i="23"/>
  <c r="AG201" i="23"/>
  <c r="AQ200" i="23"/>
  <c r="AP200" i="23"/>
  <c r="AO200" i="23"/>
  <c r="AN200" i="23"/>
  <c r="AM200" i="23"/>
  <c r="AL200" i="23"/>
  <c r="AK200" i="23"/>
  <c r="AJ200" i="23"/>
  <c r="AI200" i="23"/>
  <c r="AH200" i="23"/>
  <c r="AG200" i="23"/>
  <c r="AQ199" i="23"/>
  <c r="AP199" i="23"/>
  <c r="AO199" i="23"/>
  <c r="AN199" i="23"/>
  <c r="AM199" i="23"/>
  <c r="AL199" i="23"/>
  <c r="AK199" i="23"/>
  <c r="AJ199" i="23"/>
  <c r="AI199" i="23"/>
  <c r="AH199" i="23"/>
  <c r="AG199" i="23"/>
  <c r="AQ198" i="23"/>
  <c r="AP198" i="23"/>
  <c r="AO198" i="23"/>
  <c r="AN198" i="23"/>
  <c r="AM198" i="23"/>
  <c r="AL198" i="23"/>
  <c r="AK198" i="23"/>
  <c r="AJ198" i="23"/>
  <c r="AI198" i="23"/>
  <c r="AH198" i="23"/>
  <c r="AG198" i="23"/>
  <c r="AQ197" i="23"/>
  <c r="AP197" i="23"/>
  <c r="AO197" i="23"/>
  <c r="AN197" i="23"/>
  <c r="AM197" i="23"/>
  <c r="AL197" i="23"/>
  <c r="AK197" i="23"/>
  <c r="AJ197" i="23"/>
  <c r="AI197" i="23"/>
  <c r="AH197" i="23"/>
  <c r="AG197" i="23"/>
  <c r="AQ196" i="23"/>
  <c r="AP196" i="23"/>
  <c r="AO196" i="23"/>
  <c r="AN196" i="23"/>
  <c r="AM196" i="23"/>
  <c r="AL196" i="23"/>
  <c r="AK196" i="23"/>
  <c r="AJ196" i="23"/>
  <c r="AI196" i="23"/>
  <c r="AH196" i="23"/>
  <c r="AG196" i="23"/>
  <c r="AQ195" i="23"/>
  <c r="AP195" i="23"/>
  <c r="AO195" i="23"/>
  <c r="AN195" i="23"/>
  <c r="AM195" i="23"/>
  <c r="AL195" i="23"/>
  <c r="AK195" i="23"/>
  <c r="AJ195" i="23"/>
  <c r="AI195" i="23"/>
  <c r="AH195" i="23"/>
  <c r="AG195" i="23"/>
  <c r="AQ194" i="23"/>
  <c r="AP194" i="23"/>
  <c r="AO194" i="23"/>
  <c r="AN194" i="23"/>
  <c r="AM194" i="23"/>
  <c r="AL194" i="23"/>
  <c r="AK194" i="23"/>
  <c r="AJ194" i="23"/>
  <c r="AI194" i="23"/>
  <c r="AH194" i="23"/>
  <c r="AG194" i="23"/>
  <c r="AQ193" i="23"/>
  <c r="AP193" i="23"/>
  <c r="AO193" i="23"/>
  <c r="AN193" i="23"/>
  <c r="AM193" i="23"/>
  <c r="AL193" i="23"/>
  <c r="AK193" i="23"/>
  <c r="AJ193" i="23"/>
  <c r="AI193" i="23"/>
  <c r="AH193" i="23"/>
  <c r="AG193" i="23"/>
  <c r="AQ192" i="23"/>
  <c r="AP192" i="23"/>
  <c r="AO192" i="23"/>
  <c r="AN192" i="23"/>
  <c r="AM192" i="23"/>
  <c r="AL192" i="23"/>
  <c r="AK192" i="23"/>
  <c r="AJ192" i="23"/>
  <c r="AI192" i="23"/>
  <c r="AH192" i="23"/>
  <c r="AG192" i="23"/>
  <c r="AQ191" i="23"/>
  <c r="AP191" i="23"/>
  <c r="AO191" i="23"/>
  <c r="AN191" i="23"/>
  <c r="AM191" i="23"/>
  <c r="AL191" i="23"/>
  <c r="AK191" i="23"/>
  <c r="AJ191" i="23"/>
  <c r="AI191" i="23"/>
  <c r="AH191" i="23"/>
  <c r="AG191" i="23"/>
  <c r="AQ190" i="23"/>
  <c r="AP190" i="23"/>
  <c r="AO190" i="23"/>
  <c r="AN190" i="23"/>
  <c r="AM190" i="23"/>
  <c r="AL190" i="23"/>
  <c r="AK190" i="23"/>
  <c r="AJ190" i="23"/>
  <c r="AI190" i="23"/>
  <c r="AH190" i="23"/>
  <c r="AG190" i="23"/>
  <c r="AQ189" i="23"/>
  <c r="AP189" i="23"/>
  <c r="AO189" i="23"/>
  <c r="AN189" i="23"/>
  <c r="AM189" i="23"/>
  <c r="AL189" i="23"/>
  <c r="AK189" i="23"/>
  <c r="AJ189" i="23"/>
  <c r="AI189" i="23"/>
  <c r="AH189" i="23"/>
  <c r="AG189" i="23"/>
  <c r="AQ188" i="23"/>
  <c r="AP188" i="23"/>
  <c r="AO188" i="23"/>
  <c r="AN188" i="23"/>
  <c r="AM188" i="23"/>
  <c r="AL188" i="23"/>
  <c r="AK188" i="23"/>
  <c r="AJ188" i="23"/>
  <c r="AI188" i="23"/>
  <c r="AH188" i="23"/>
  <c r="AG188" i="23"/>
  <c r="AQ187" i="23"/>
  <c r="AP187" i="23"/>
  <c r="AO187" i="23"/>
  <c r="AN187" i="23"/>
  <c r="AM187" i="23"/>
  <c r="AL187" i="23"/>
  <c r="AK187" i="23"/>
  <c r="AJ187" i="23"/>
  <c r="AI187" i="23"/>
  <c r="AH187" i="23"/>
  <c r="AG187" i="23"/>
  <c r="AQ186" i="23"/>
  <c r="AP186" i="23"/>
  <c r="AO186" i="23"/>
  <c r="AN186" i="23"/>
  <c r="AM186" i="23"/>
  <c r="AL186" i="23"/>
  <c r="AK186" i="23"/>
  <c r="AJ186" i="23"/>
  <c r="AI186" i="23"/>
  <c r="AH186" i="23"/>
  <c r="AG186" i="23"/>
  <c r="AQ185" i="23"/>
  <c r="AP185" i="23"/>
  <c r="AO185" i="23"/>
  <c r="AN185" i="23"/>
  <c r="AM185" i="23"/>
  <c r="AL185" i="23"/>
  <c r="AK185" i="23"/>
  <c r="AJ185" i="23"/>
  <c r="AI185" i="23"/>
  <c r="AH185" i="23"/>
  <c r="AG185" i="23"/>
  <c r="AQ184" i="23"/>
  <c r="AP184" i="23"/>
  <c r="AO184" i="23"/>
  <c r="AN184" i="23"/>
  <c r="AM184" i="23"/>
  <c r="AL184" i="23"/>
  <c r="AK184" i="23"/>
  <c r="AJ184" i="23"/>
  <c r="AI184" i="23"/>
  <c r="AH184" i="23"/>
  <c r="AG184" i="23"/>
  <c r="AQ183" i="23"/>
  <c r="AP183" i="23"/>
  <c r="AO183" i="23"/>
  <c r="AN183" i="23"/>
  <c r="AM183" i="23"/>
  <c r="AL183" i="23"/>
  <c r="AK183" i="23"/>
  <c r="AJ183" i="23"/>
  <c r="AI183" i="23"/>
  <c r="AH183" i="23"/>
  <c r="AG183" i="23"/>
  <c r="AQ182" i="23"/>
  <c r="AP182" i="23"/>
  <c r="AO182" i="23"/>
  <c r="AN182" i="23"/>
  <c r="AM182" i="23"/>
  <c r="AL182" i="23"/>
  <c r="AK182" i="23"/>
  <c r="AJ182" i="23"/>
  <c r="AI182" i="23"/>
  <c r="AH182" i="23"/>
  <c r="AG182" i="23"/>
  <c r="AQ181" i="23"/>
  <c r="AP181" i="23"/>
  <c r="AO181" i="23"/>
  <c r="AN181" i="23"/>
  <c r="AM181" i="23"/>
  <c r="AL181" i="23"/>
  <c r="AK181" i="23"/>
  <c r="AJ181" i="23"/>
  <c r="AI181" i="23"/>
  <c r="AH181" i="23"/>
  <c r="AG181" i="23"/>
  <c r="AQ180" i="23"/>
  <c r="AP180" i="23"/>
  <c r="AO180" i="23"/>
  <c r="AN180" i="23"/>
  <c r="AM180" i="23"/>
  <c r="AL180" i="23"/>
  <c r="AK180" i="23"/>
  <c r="AJ180" i="23"/>
  <c r="AI180" i="23"/>
  <c r="AH180" i="23"/>
  <c r="AG180" i="23"/>
  <c r="AQ179" i="23"/>
  <c r="AP179" i="23"/>
  <c r="AO179" i="23"/>
  <c r="AN179" i="23"/>
  <c r="AM179" i="23"/>
  <c r="AL179" i="23"/>
  <c r="AK179" i="23"/>
  <c r="AJ179" i="23"/>
  <c r="AI179" i="23"/>
  <c r="AH179" i="23"/>
  <c r="AG179" i="23"/>
  <c r="AQ178" i="23"/>
  <c r="AP178" i="23"/>
  <c r="AO178" i="23"/>
  <c r="AN178" i="23"/>
  <c r="AM178" i="23"/>
  <c r="AL178" i="23"/>
  <c r="AK178" i="23"/>
  <c r="AJ178" i="23"/>
  <c r="AI178" i="23"/>
  <c r="AH178" i="23"/>
  <c r="AG178" i="23"/>
  <c r="AQ177" i="23"/>
  <c r="AP177" i="23"/>
  <c r="AO177" i="23"/>
  <c r="AN177" i="23"/>
  <c r="AM177" i="23"/>
  <c r="AL177" i="23"/>
  <c r="AK177" i="23"/>
  <c r="AJ177" i="23"/>
  <c r="AI177" i="23"/>
  <c r="AH177" i="23"/>
  <c r="AG177" i="23"/>
  <c r="AQ176" i="23"/>
  <c r="AP176" i="23"/>
  <c r="AO176" i="23"/>
  <c r="AN176" i="23"/>
  <c r="AM176" i="23"/>
  <c r="AL176" i="23"/>
  <c r="AK176" i="23"/>
  <c r="AJ176" i="23"/>
  <c r="AI176" i="23"/>
  <c r="AH176" i="23"/>
  <c r="AG176" i="23"/>
  <c r="AQ175" i="23"/>
  <c r="AP175" i="23"/>
  <c r="AO175" i="23"/>
  <c r="AN175" i="23"/>
  <c r="AM175" i="23"/>
  <c r="AL175" i="23"/>
  <c r="AK175" i="23"/>
  <c r="AJ175" i="23"/>
  <c r="AI175" i="23"/>
  <c r="AH175" i="23"/>
  <c r="AG175" i="23"/>
  <c r="AQ174" i="23"/>
  <c r="AP174" i="23"/>
  <c r="AO174" i="23"/>
  <c r="AN174" i="23"/>
  <c r="AM174" i="23"/>
  <c r="AL174" i="23"/>
  <c r="AK174" i="23"/>
  <c r="AJ174" i="23"/>
  <c r="AI174" i="23"/>
  <c r="AH174" i="23"/>
  <c r="AG174" i="23"/>
  <c r="AQ173" i="23"/>
  <c r="AP173" i="23"/>
  <c r="AO173" i="23"/>
  <c r="AN173" i="23"/>
  <c r="AM173" i="23"/>
  <c r="AL173" i="23"/>
  <c r="AK173" i="23"/>
  <c r="AJ173" i="23"/>
  <c r="AI173" i="23"/>
  <c r="AH173" i="23"/>
  <c r="AG173" i="23"/>
  <c r="AQ172" i="23"/>
  <c r="AP172" i="23"/>
  <c r="AO172" i="23"/>
  <c r="AN172" i="23"/>
  <c r="AM172" i="23"/>
  <c r="AL172" i="23"/>
  <c r="AK172" i="23"/>
  <c r="AJ172" i="23"/>
  <c r="AI172" i="23"/>
  <c r="AH172" i="23"/>
  <c r="AG172" i="23"/>
  <c r="AQ171" i="23"/>
  <c r="AP171" i="23"/>
  <c r="AO171" i="23"/>
  <c r="AN171" i="23"/>
  <c r="AM171" i="23"/>
  <c r="AL171" i="23"/>
  <c r="AK171" i="23"/>
  <c r="AJ171" i="23"/>
  <c r="AI171" i="23"/>
  <c r="AH171" i="23"/>
  <c r="AG171" i="23"/>
  <c r="AQ170" i="23"/>
  <c r="AP170" i="23"/>
  <c r="AO170" i="23"/>
  <c r="AN170" i="23"/>
  <c r="AM170" i="23"/>
  <c r="AL170" i="23"/>
  <c r="AK170" i="23"/>
  <c r="AJ170" i="23"/>
  <c r="AI170" i="23"/>
  <c r="AH170" i="23"/>
  <c r="AG170" i="23"/>
  <c r="AQ169" i="23"/>
  <c r="AP169" i="23"/>
  <c r="AO169" i="23"/>
  <c r="AN169" i="23"/>
  <c r="AM169" i="23"/>
  <c r="AL169" i="23"/>
  <c r="AK169" i="23"/>
  <c r="AJ169" i="23"/>
  <c r="AI169" i="23"/>
  <c r="AH169" i="23"/>
  <c r="AG169" i="23"/>
  <c r="AQ168" i="23"/>
  <c r="AP168" i="23"/>
  <c r="AO168" i="23"/>
  <c r="AN168" i="23"/>
  <c r="AM168" i="23"/>
  <c r="AL168" i="23"/>
  <c r="AK168" i="23"/>
  <c r="AJ168" i="23"/>
  <c r="AI168" i="23"/>
  <c r="AH168" i="23"/>
  <c r="AG168" i="23"/>
  <c r="AQ167" i="23"/>
  <c r="AP167" i="23"/>
  <c r="AO167" i="23"/>
  <c r="AN167" i="23"/>
  <c r="AM167" i="23"/>
  <c r="AL167" i="23"/>
  <c r="AK167" i="23"/>
  <c r="AJ167" i="23"/>
  <c r="AI167" i="23"/>
  <c r="AH167" i="23"/>
  <c r="AG167" i="23"/>
  <c r="AQ166" i="23"/>
  <c r="AP166" i="23"/>
  <c r="AO166" i="23"/>
  <c r="AN166" i="23"/>
  <c r="AM166" i="23"/>
  <c r="AL166" i="23"/>
  <c r="AK166" i="23"/>
  <c r="AJ166" i="23"/>
  <c r="AI166" i="23"/>
  <c r="AH166" i="23"/>
  <c r="AG166" i="23"/>
  <c r="AQ165" i="23"/>
  <c r="AP165" i="23"/>
  <c r="AO165" i="23"/>
  <c r="AN165" i="23"/>
  <c r="AM165" i="23"/>
  <c r="AL165" i="23"/>
  <c r="AK165" i="23"/>
  <c r="AJ165" i="23"/>
  <c r="AI165" i="23"/>
  <c r="AH165" i="23"/>
  <c r="AG165" i="23"/>
  <c r="AQ164" i="23"/>
  <c r="AP164" i="23"/>
  <c r="AO164" i="23"/>
  <c r="AN164" i="23"/>
  <c r="AM164" i="23"/>
  <c r="AL164" i="23"/>
  <c r="AK164" i="23"/>
  <c r="AJ164" i="23"/>
  <c r="AI164" i="23"/>
  <c r="AH164" i="23"/>
  <c r="AG164" i="23"/>
  <c r="AQ163" i="23"/>
  <c r="AP163" i="23"/>
  <c r="AO163" i="23"/>
  <c r="AN163" i="23"/>
  <c r="AM163" i="23"/>
  <c r="AL163" i="23"/>
  <c r="AK163" i="23"/>
  <c r="AJ163" i="23"/>
  <c r="AI163" i="23"/>
  <c r="AH163" i="23"/>
  <c r="AG163" i="23"/>
  <c r="AQ162" i="23"/>
  <c r="AP162" i="23"/>
  <c r="AO162" i="23"/>
  <c r="AN162" i="23"/>
  <c r="AM162" i="23"/>
  <c r="AL162" i="23"/>
  <c r="AK162" i="23"/>
  <c r="AJ162" i="23"/>
  <c r="AI162" i="23"/>
  <c r="AH162" i="23"/>
  <c r="AG162" i="23"/>
  <c r="AQ161" i="23"/>
  <c r="AP161" i="23"/>
  <c r="AO161" i="23"/>
  <c r="AN161" i="23"/>
  <c r="AM161" i="23"/>
  <c r="AL161" i="23"/>
  <c r="AK161" i="23"/>
  <c r="AJ161" i="23"/>
  <c r="AI161" i="23"/>
  <c r="AH161" i="23"/>
  <c r="AG161" i="23"/>
  <c r="AQ160" i="23"/>
  <c r="AP160" i="23"/>
  <c r="AO160" i="23"/>
  <c r="AN160" i="23"/>
  <c r="AM160" i="23"/>
  <c r="AL160" i="23"/>
  <c r="AK160" i="23"/>
  <c r="AJ160" i="23"/>
  <c r="AI160" i="23"/>
  <c r="AH160" i="23"/>
  <c r="AG160" i="23"/>
  <c r="AQ159" i="23"/>
  <c r="AP159" i="23"/>
  <c r="AO159" i="23"/>
  <c r="AN159" i="23"/>
  <c r="AM159" i="23"/>
  <c r="AL159" i="23"/>
  <c r="AK159" i="23"/>
  <c r="AJ159" i="23"/>
  <c r="AI159" i="23"/>
  <c r="AH159" i="23"/>
  <c r="AG159" i="23"/>
  <c r="AQ158" i="23"/>
  <c r="AP158" i="23"/>
  <c r="AO158" i="23"/>
  <c r="AN158" i="23"/>
  <c r="AM158" i="23"/>
  <c r="AL158" i="23"/>
  <c r="AK158" i="23"/>
  <c r="AJ158" i="23"/>
  <c r="AI158" i="23"/>
  <c r="AH158" i="23"/>
  <c r="AG158" i="23"/>
  <c r="AQ157" i="23"/>
  <c r="AP157" i="23"/>
  <c r="AO157" i="23"/>
  <c r="AN157" i="23"/>
  <c r="AM157" i="23"/>
  <c r="AL157" i="23"/>
  <c r="AK157" i="23"/>
  <c r="AJ157" i="23"/>
  <c r="AI157" i="23"/>
  <c r="AH157" i="23"/>
  <c r="AG157" i="23"/>
  <c r="AQ156" i="23"/>
  <c r="AP156" i="23"/>
  <c r="AO156" i="23"/>
  <c r="AN156" i="23"/>
  <c r="AM156" i="23"/>
  <c r="AL156" i="23"/>
  <c r="AK156" i="23"/>
  <c r="AJ156" i="23"/>
  <c r="AI156" i="23"/>
  <c r="AH156" i="23"/>
  <c r="AG156" i="23"/>
  <c r="AQ155" i="23"/>
  <c r="AP155" i="23"/>
  <c r="AO155" i="23"/>
  <c r="AN155" i="23"/>
  <c r="AM155" i="23"/>
  <c r="AL155" i="23"/>
  <c r="AK155" i="23"/>
  <c r="AJ155" i="23"/>
  <c r="AI155" i="23"/>
  <c r="AH155" i="23"/>
  <c r="AG155" i="23"/>
  <c r="AQ154" i="23"/>
  <c r="AP154" i="23"/>
  <c r="AO154" i="23"/>
  <c r="AN154" i="23"/>
  <c r="AM154" i="23"/>
  <c r="AL154" i="23"/>
  <c r="AK154" i="23"/>
  <c r="AJ154" i="23"/>
  <c r="AI154" i="23"/>
  <c r="AH154" i="23"/>
  <c r="AG154" i="23"/>
  <c r="AQ153" i="23"/>
  <c r="AP153" i="23"/>
  <c r="AO153" i="23"/>
  <c r="AN153" i="23"/>
  <c r="AM153" i="23"/>
  <c r="AL153" i="23"/>
  <c r="AK153" i="23"/>
  <c r="AJ153" i="23"/>
  <c r="AI153" i="23"/>
  <c r="AH153" i="23"/>
  <c r="AG153" i="23"/>
  <c r="AQ152" i="23"/>
  <c r="AP152" i="23"/>
  <c r="AO152" i="23"/>
  <c r="AN152" i="23"/>
  <c r="AM152" i="23"/>
  <c r="AL152" i="23"/>
  <c r="AK152" i="23"/>
  <c r="AJ152" i="23"/>
  <c r="AI152" i="23"/>
  <c r="AH152" i="23"/>
  <c r="AG152" i="23"/>
  <c r="AQ151" i="23"/>
  <c r="AP151" i="23"/>
  <c r="AO151" i="23"/>
  <c r="AN151" i="23"/>
  <c r="AM151" i="23"/>
  <c r="AL151" i="23"/>
  <c r="AK151" i="23"/>
  <c r="AJ151" i="23"/>
  <c r="AI151" i="23"/>
  <c r="AH151" i="23"/>
  <c r="AG151" i="23"/>
  <c r="AQ150" i="23"/>
  <c r="AP150" i="23"/>
  <c r="AO150" i="23"/>
  <c r="AN150" i="23"/>
  <c r="AM150" i="23"/>
  <c r="AL150" i="23"/>
  <c r="AK150" i="23"/>
  <c r="AJ150" i="23"/>
  <c r="AI150" i="23"/>
  <c r="AH150" i="23"/>
  <c r="AG150" i="23"/>
  <c r="AQ149" i="23"/>
  <c r="AP149" i="23"/>
  <c r="AO149" i="23"/>
  <c r="AN149" i="23"/>
  <c r="AM149" i="23"/>
  <c r="AL149" i="23"/>
  <c r="AK149" i="23"/>
  <c r="AJ149" i="23"/>
  <c r="AI149" i="23"/>
  <c r="AH149" i="23"/>
  <c r="AG149" i="23"/>
  <c r="AQ148" i="23"/>
  <c r="AP148" i="23"/>
  <c r="AO148" i="23"/>
  <c r="AN148" i="23"/>
  <c r="AM148" i="23"/>
  <c r="AL148" i="23"/>
  <c r="AK148" i="23"/>
  <c r="AJ148" i="23"/>
  <c r="AI148" i="23"/>
  <c r="AH148" i="23"/>
  <c r="AG148" i="23"/>
  <c r="AQ147" i="23"/>
  <c r="AP147" i="23"/>
  <c r="AO147" i="23"/>
  <c r="AN147" i="23"/>
  <c r="AM147" i="23"/>
  <c r="AL147" i="23"/>
  <c r="AK147" i="23"/>
  <c r="AJ147" i="23"/>
  <c r="AI147" i="23"/>
  <c r="AH147" i="23"/>
  <c r="AG147" i="23"/>
  <c r="AQ146" i="23"/>
  <c r="AP146" i="23"/>
  <c r="AO146" i="23"/>
  <c r="AN146" i="23"/>
  <c r="AM146" i="23"/>
  <c r="AL146" i="23"/>
  <c r="AK146" i="23"/>
  <c r="AJ146" i="23"/>
  <c r="AI146" i="23"/>
  <c r="AH146" i="23"/>
  <c r="AG146" i="23"/>
  <c r="AQ145" i="23"/>
  <c r="AP145" i="23"/>
  <c r="AO145" i="23"/>
  <c r="AN145" i="23"/>
  <c r="AM145" i="23"/>
  <c r="AL145" i="23"/>
  <c r="AK145" i="23"/>
  <c r="AJ145" i="23"/>
  <c r="AI145" i="23"/>
  <c r="AH145" i="23"/>
  <c r="AG145" i="23"/>
  <c r="AQ144" i="23"/>
  <c r="AP144" i="23"/>
  <c r="AO144" i="23"/>
  <c r="AN144" i="23"/>
  <c r="AM144" i="23"/>
  <c r="AL144" i="23"/>
  <c r="AK144" i="23"/>
  <c r="AJ144" i="23"/>
  <c r="AI144" i="23"/>
  <c r="AH144" i="23"/>
  <c r="AG144" i="23"/>
  <c r="AQ143" i="23"/>
  <c r="AP143" i="23"/>
  <c r="AO143" i="23"/>
  <c r="AN143" i="23"/>
  <c r="AM143" i="23"/>
  <c r="AL143" i="23"/>
  <c r="AK143" i="23"/>
  <c r="AJ143" i="23"/>
  <c r="AI143" i="23"/>
  <c r="AH143" i="23"/>
  <c r="AG143" i="23"/>
  <c r="AQ142" i="23"/>
  <c r="AP142" i="23"/>
  <c r="AO142" i="23"/>
  <c r="AN142" i="23"/>
  <c r="AM142" i="23"/>
  <c r="AL142" i="23"/>
  <c r="AK142" i="23"/>
  <c r="AJ142" i="23"/>
  <c r="AI142" i="23"/>
  <c r="AH142" i="23"/>
  <c r="AG142" i="23"/>
  <c r="AQ141" i="23"/>
  <c r="AP141" i="23"/>
  <c r="AO141" i="23"/>
  <c r="AN141" i="23"/>
  <c r="AM141" i="23"/>
  <c r="AL141" i="23"/>
  <c r="AK141" i="23"/>
  <c r="AJ141" i="23"/>
  <c r="AI141" i="23"/>
  <c r="AH141" i="23"/>
  <c r="AG141" i="23"/>
  <c r="AQ140" i="23"/>
  <c r="AP140" i="23"/>
  <c r="AO140" i="23"/>
  <c r="AN140" i="23"/>
  <c r="AM140" i="23"/>
  <c r="AL140" i="23"/>
  <c r="AK140" i="23"/>
  <c r="AJ140" i="23"/>
  <c r="AI140" i="23"/>
  <c r="AH140" i="23"/>
  <c r="AG140" i="23"/>
  <c r="AQ139" i="23"/>
  <c r="AP139" i="23"/>
  <c r="AO139" i="23"/>
  <c r="AN139" i="23"/>
  <c r="AM139" i="23"/>
  <c r="AL139" i="23"/>
  <c r="AK139" i="23"/>
  <c r="AJ139" i="23"/>
  <c r="AI139" i="23"/>
  <c r="AH139" i="23"/>
  <c r="AG139" i="23"/>
  <c r="AQ138" i="23"/>
  <c r="AP138" i="23"/>
  <c r="AO138" i="23"/>
  <c r="AN138" i="23"/>
  <c r="AM138" i="23"/>
  <c r="AL138" i="23"/>
  <c r="AK138" i="23"/>
  <c r="AJ138" i="23"/>
  <c r="AI138" i="23"/>
  <c r="AH138" i="23"/>
  <c r="AG138" i="23"/>
  <c r="AQ137" i="23"/>
  <c r="AP137" i="23"/>
  <c r="AO137" i="23"/>
  <c r="AN137" i="23"/>
  <c r="AM137" i="23"/>
  <c r="AL137" i="23"/>
  <c r="AK137" i="23"/>
  <c r="AJ137" i="23"/>
  <c r="AI137" i="23"/>
  <c r="AH137" i="23"/>
  <c r="AG137" i="23"/>
  <c r="AQ136" i="23"/>
  <c r="AP136" i="23"/>
  <c r="AO136" i="23"/>
  <c r="AN136" i="23"/>
  <c r="AM136" i="23"/>
  <c r="AL136" i="23"/>
  <c r="AK136" i="23"/>
  <c r="AJ136" i="23"/>
  <c r="AI136" i="23"/>
  <c r="AH136" i="23"/>
  <c r="AG136" i="23"/>
  <c r="AQ135" i="23"/>
  <c r="AP135" i="23"/>
  <c r="AO135" i="23"/>
  <c r="AN135" i="23"/>
  <c r="AM135" i="23"/>
  <c r="AL135" i="23"/>
  <c r="AK135" i="23"/>
  <c r="AJ135" i="23"/>
  <c r="AI135" i="23"/>
  <c r="AH135" i="23"/>
  <c r="AG135" i="23"/>
  <c r="AQ134" i="23"/>
  <c r="AP134" i="23"/>
  <c r="AO134" i="23"/>
  <c r="AN134" i="23"/>
  <c r="AM134" i="23"/>
  <c r="AL134" i="23"/>
  <c r="AK134" i="23"/>
  <c r="AJ134" i="23"/>
  <c r="AI134" i="23"/>
  <c r="AH134" i="23"/>
  <c r="AG134" i="23"/>
  <c r="AQ133" i="23"/>
  <c r="AP133" i="23"/>
  <c r="AO133" i="23"/>
  <c r="AN133" i="23"/>
  <c r="AM133" i="23"/>
  <c r="AL133" i="23"/>
  <c r="AK133" i="23"/>
  <c r="AJ133" i="23"/>
  <c r="AI133" i="23"/>
  <c r="AH133" i="23"/>
  <c r="AG133" i="23"/>
  <c r="AQ132" i="23"/>
  <c r="AP132" i="23"/>
  <c r="AO132" i="23"/>
  <c r="AN132" i="23"/>
  <c r="AM132" i="23"/>
  <c r="AL132" i="23"/>
  <c r="AK132" i="23"/>
  <c r="AJ132" i="23"/>
  <c r="AI132" i="23"/>
  <c r="AH132" i="23"/>
  <c r="AG132" i="23"/>
  <c r="AQ131" i="23"/>
  <c r="AP131" i="23"/>
  <c r="AO131" i="23"/>
  <c r="AN131" i="23"/>
  <c r="AM131" i="23"/>
  <c r="AL131" i="23"/>
  <c r="AK131" i="23"/>
  <c r="AJ131" i="23"/>
  <c r="AI131" i="23"/>
  <c r="AH131" i="23"/>
  <c r="AG131" i="23"/>
  <c r="AQ130" i="23"/>
  <c r="AP130" i="23"/>
  <c r="AO130" i="23"/>
  <c r="AN130" i="23"/>
  <c r="AM130" i="23"/>
  <c r="AL130" i="23"/>
  <c r="AK130" i="23"/>
  <c r="AJ130" i="23"/>
  <c r="AI130" i="23"/>
  <c r="AH130" i="23"/>
  <c r="AG130" i="23"/>
  <c r="AQ129" i="23"/>
  <c r="AP129" i="23"/>
  <c r="AO129" i="23"/>
  <c r="AN129" i="23"/>
  <c r="AM129" i="23"/>
  <c r="AL129" i="23"/>
  <c r="AK129" i="23"/>
  <c r="AJ129" i="23"/>
  <c r="AI129" i="23"/>
  <c r="AH129" i="23"/>
  <c r="AG129" i="23"/>
  <c r="AQ128" i="23"/>
  <c r="AP128" i="23"/>
  <c r="AO128" i="23"/>
  <c r="AN128" i="23"/>
  <c r="AM128" i="23"/>
  <c r="AL128" i="23"/>
  <c r="AK128" i="23"/>
  <c r="AJ128" i="23"/>
  <c r="AI128" i="23"/>
  <c r="AH128" i="23"/>
  <c r="AG128" i="23"/>
  <c r="AQ127" i="23"/>
  <c r="AP127" i="23"/>
  <c r="AO127" i="23"/>
  <c r="AN127" i="23"/>
  <c r="AM127" i="23"/>
  <c r="AL127" i="23"/>
  <c r="AK127" i="23"/>
  <c r="AJ127" i="23"/>
  <c r="AI127" i="23"/>
  <c r="AH127" i="23"/>
  <c r="AG127" i="23"/>
  <c r="AQ126" i="23"/>
  <c r="AP126" i="23"/>
  <c r="AO126" i="23"/>
  <c r="AN126" i="23"/>
  <c r="AM126" i="23"/>
  <c r="AL126" i="23"/>
  <c r="AK126" i="23"/>
  <c r="AJ126" i="23"/>
  <c r="AI126" i="23"/>
  <c r="AH126" i="23"/>
  <c r="AG126" i="23"/>
  <c r="AQ125" i="23"/>
  <c r="AP125" i="23"/>
  <c r="AO125" i="23"/>
  <c r="AN125" i="23"/>
  <c r="AM125" i="23"/>
  <c r="AL125" i="23"/>
  <c r="AK125" i="23"/>
  <c r="AJ125" i="23"/>
  <c r="AI125" i="23"/>
  <c r="AH125" i="23"/>
  <c r="AG125" i="23"/>
  <c r="AQ124" i="23"/>
  <c r="AP124" i="23"/>
  <c r="AO124" i="23"/>
  <c r="AN124" i="23"/>
  <c r="AM124" i="23"/>
  <c r="AL124" i="23"/>
  <c r="AK124" i="23"/>
  <c r="AJ124" i="23"/>
  <c r="AI124" i="23"/>
  <c r="AH124" i="23"/>
  <c r="AG124" i="23"/>
  <c r="AQ123" i="23"/>
  <c r="AP123" i="23"/>
  <c r="AO123" i="23"/>
  <c r="AN123" i="23"/>
  <c r="AM123" i="23"/>
  <c r="AL123" i="23"/>
  <c r="AK123" i="23"/>
  <c r="AJ123" i="23"/>
  <c r="AI123" i="23"/>
  <c r="AH123" i="23"/>
  <c r="AG123" i="23"/>
  <c r="AQ122" i="23"/>
  <c r="AP122" i="23"/>
  <c r="AO122" i="23"/>
  <c r="AN122" i="23"/>
  <c r="AM122" i="23"/>
  <c r="AL122" i="23"/>
  <c r="AK122" i="23"/>
  <c r="AJ122" i="23"/>
  <c r="AI122" i="23"/>
  <c r="AH122" i="23"/>
  <c r="AG122" i="23"/>
  <c r="AQ121" i="23"/>
  <c r="AP121" i="23"/>
  <c r="AO121" i="23"/>
  <c r="AN121" i="23"/>
  <c r="AM121" i="23"/>
  <c r="AL121" i="23"/>
  <c r="AK121" i="23"/>
  <c r="AJ121" i="23"/>
  <c r="AI121" i="23"/>
  <c r="AH121" i="23"/>
  <c r="AG121" i="23"/>
  <c r="AQ120" i="23"/>
  <c r="AP120" i="23"/>
  <c r="AO120" i="23"/>
  <c r="AN120" i="23"/>
  <c r="AM120" i="23"/>
  <c r="AL120" i="23"/>
  <c r="AK120" i="23"/>
  <c r="AJ120" i="23"/>
  <c r="AI120" i="23"/>
  <c r="AH120" i="23"/>
  <c r="AG120" i="23"/>
  <c r="AQ119" i="23"/>
  <c r="AP119" i="23"/>
  <c r="AO119" i="23"/>
  <c r="AN119" i="23"/>
  <c r="AM119" i="23"/>
  <c r="AL119" i="23"/>
  <c r="AK119" i="23"/>
  <c r="AJ119" i="23"/>
  <c r="AI119" i="23"/>
  <c r="AH119" i="23"/>
  <c r="AG119" i="23"/>
  <c r="AQ118" i="23"/>
  <c r="AP118" i="23"/>
  <c r="AO118" i="23"/>
  <c r="AN118" i="23"/>
  <c r="AM118" i="23"/>
  <c r="AL118" i="23"/>
  <c r="AK118" i="23"/>
  <c r="AJ118" i="23"/>
  <c r="AI118" i="23"/>
  <c r="AH118" i="23"/>
  <c r="AG118" i="23"/>
  <c r="AQ117" i="23"/>
  <c r="AP117" i="23"/>
  <c r="AO117" i="23"/>
  <c r="AN117" i="23"/>
  <c r="AM117" i="23"/>
  <c r="AL117" i="23"/>
  <c r="AK117" i="23"/>
  <c r="AJ117" i="23"/>
  <c r="AI117" i="23"/>
  <c r="AH117" i="23"/>
  <c r="AG117" i="23"/>
  <c r="AQ116" i="23"/>
  <c r="AP116" i="23"/>
  <c r="AO116" i="23"/>
  <c r="AN116" i="23"/>
  <c r="AM116" i="23"/>
  <c r="AL116" i="23"/>
  <c r="AK116" i="23"/>
  <c r="AJ116" i="23"/>
  <c r="AI116" i="23"/>
  <c r="AH116" i="23"/>
  <c r="AG116" i="23"/>
  <c r="AQ115" i="23"/>
  <c r="AP115" i="23"/>
  <c r="AO115" i="23"/>
  <c r="AN115" i="23"/>
  <c r="AM115" i="23"/>
  <c r="AL115" i="23"/>
  <c r="AK115" i="23"/>
  <c r="AJ115" i="23"/>
  <c r="AI115" i="23"/>
  <c r="AH115" i="23"/>
  <c r="AG115" i="23"/>
  <c r="AQ114" i="23"/>
  <c r="AP114" i="23"/>
  <c r="AO114" i="23"/>
  <c r="AN114" i="23"/>
  <c r="AM114" i="23"/>
  <c r="AL114" i="23"/>
  <c r="AK114" i="23"/>
  <c r="AJ114" i="23"/>
  <c r="AI114" i="23"/>
  <c r="AH114" i="23"/>
  <c r="AG114" i="23"/>
  <c r="AQ113" i="23"/>
  <c r="AP113" i="23"/>
  <c r="AO113" i="23"/>
  <c r="AN113" i="23"/>
  <c r="AM113" i="23"/>
  <c r="AL113" i="23"/>
  <c r="AK113" i="23"/>
  <c r="AJ113" i="23"/>
  <c r="AI113" i="23"/>
  <c r="AH113" i="23"/>
  <c r="AG113" i="23"/>
  <c r="AQ112" i="23"/>
  <c r="AP112" i="23"/>
  <c r="AO112" i="23"/>
  <c r="AN112" i="23"/>
  <c r="AM112" i="23"/>
  <c r="AL112" i="23"/>
  <c r="AK112" i="23"/>
  <c r="AJ112" i="23"/>
  <c r="AI112" i="23"/>
  <c r="AH112" i="23"/>
  <c r="AG112" i="23"/>
  <c r="AQ111" i="23"/>
  <c r="AP111" i="23"/>
  <c r="AO111" i="23"/>
  <c r="AN111" i="23"/>
  <c r="AM111" i="23"/>
  <c r="AL111" i="23"/>
  <c r="AK111" i="23"/>
  <c r="AJ111" i="23"/>
  <c r="AI111" i="23"/>
  <c r="AH111" i="23"/>
  <c r="AG111" i="23"/>
  <c r="AQ110" i="23"/>
  <c r="AP110" i="23"/>
  <c r="AO110" i="23"/>
  <c r="AN110" i="23"/>
  <c r="AM110" i="23"/>
  <c r="AL110" i="23"/>
  <c r="AK110" i="23"/>
  <c r="AJ110" i="23"/>
  <c r="AI110" i="23"/>
  <c r="AH110" i="23"/>
  <c r="AG110" i="23"/>
  <c r="AQ109" i="23"/>
  <c r="AP109" i="23"/>
  <c r="AO109" i="23"/>
  <c r="AN109" i="23"/>
  <c r="AM109" i="23"/>
  <c r="AL109" i="23"/>
  <c r="AK109" i="23"/>
  <c r="AJ109" i="23"/>
  <c r="AI109" i="23"/>
  <c r="AH109" i="23"/>
  <c r="AG109" i="23"/>
  <c r="AQ108" i="23"/>
  <c r="AP108" i="23"/>
  <c r="AO108" i="23"/>
  <c r="AN108" i="23"/>
  <c r="AM108" i="23"/>
  <c r="AL108" i="23"/>
  <c r="AK108" i="23"/>
  <c r="AJ108" i="23"/>
  <c r="AI108" i="23"/>
  <c r="AH108" i="23"/>
  <c r="AG108" i="23"/>
  <c r="AQ107" i="23"/>
  <c r="AP107" i="23"/>
  <c r="AO107" i="23"/>
  <c r="AN107" i="23"/>
  <c r="AM107" i="23"/>
  <c r="AL107" i="23"/>
  <c r="AK107" i="23"/>
  <c r="AJ107" i="23"/>
  <c r="AI107" i="23"/>
  <c r="AH107" i="23"/>
  <c r="AG107" i="23"/>
  <c r="AQ106" i="23"/>
  <c r="AP106" i="23"/>
  <c r="AO106" i="23"/>
  <c r="AN106" i="23"/>
  <c r="AM106" i="23"/>
  <c r="AL106" i="23"/>
  <c r="AK106" i="23"/>
  <c r="AJ106" i="23"/>
  <c r="AI106" i="23"/>
  <c r="AH106" i="23"/>
  <c r="AG106" i="23"/>
  <c r="AQ105" i="23"/>
  <c r="AP105" i="23"/>
  <c r="AO105" i="23"/>
  <c r="AN105" i="23"/>
  <c r="AM105" i="23"/>
  <c r="AL105" i="23"/>
  <c r="AK105" i="23"/>
  <c r="AJ105" i="23"/>
  <c r="AI105" i="23"/>
  <c r="AH105" i="23"/>
  <c r="AG105" i="23"/>
  <c r="AQ104" i="23"/>
  <c r="AP104" i="23"/>
  <c r="AO104" i="23"/>
  <c r="AN104" i="23"/>
  <c r="AM104" i="23"/>
  <c r="AL104" i="23"/>
  <c r="AK104" i="23"/>
  <c r="AJ104" i="23"/>
  <c r="AI104" i="23"/>
  <c r="AH104" i="23"/>
  <c r="AG104" i="23"/>
  <c r="AQ103" i="23"/>
  <c r="AP103" i="23"/>
  <c r="AO103" i="23"/>
  <c r="AN103" i="23"/>
  <c r="AM103" i="23"/>
  <c r="AL103" i="23"/>
  <c r="AK103" i="23"/>
  <c r="AJ103" i="23"/>
  <c r="AI103" i="23"/>
  <c r="AH103" i="23"/>
  <c r="AG103" i="23"/>
  <c r="AQ102" i="23"/>
  <c r="AP102" i="23"/>
  <c r="AO102" i="23"/>
  <c r="AN102" i="23"/>
  <c r="AM102" i="23"/>
  <c r="AL102" i="23"/>
  <c r="AK102" i="23"/>
  <c r="AJ102" i="23"/>
  <c r="AI102" i="23"/>
  <c r="AH102" i="23"/>
  <c r="AG102" i="23"/>
  <c r="AQ101" i="23"/>
  <c r="AP101" i="23"/>
  <c r="AO101" i="23"/>
  <c r="AN101" i="23"/>
  <c r="AM101" i="23"/>
  <c r="AL101" i="23"/>
  <c r="AK101" i="23"/>
  <c r="AJ101" i="23"/>
  <c r="AI101" i="23"/>
  <c r="AH101" i="23"/>
  <c r="AG101" i="23"/>
  <c r="AQ100" i="23"/>
  <c r="AP100" i="23"/>
  <c r="AO100" i="23"/>
  <c r="AN100" i="23"/>
  <c r="AM100" i="23"/>
  <c r="AL100" i="23"/>
  <c r="AK100" i="23"/>
  <c r="AJ100" i="23"/>
  <c r="AI100" i="23"/>
  <c r="AH100" i="23"/>
  <c r="AG100" i="23"/>
  <c r="AQ99" i="23"/>
  <c r="AP99" i="23"/>
  <c r="AO99" i="23"/>
  <c r="AN99" i="23"/>
  <c r="AM99" i="23"/>
  <c r="AL99" i="23"/>
  <c r="AK99" i="23"/>
  <c r="AJ99" i="23"/>
  <c r="AI99" i="23"/>
  <c r="AH99" i="23"/>
  <c r="AG99" i="23"/>
  <c r="AQ98" i="23"/>
  <c r="AP98" i="23"/>
  <c r="AO98" i="23"/>
  <c r="AN98" i="23"/>
  <c r="AM98" i="23"/>
  <c r="AL98" i="23"/>
  <c r="AK98" i="23"/>
  <c r="AJ98" i="23"/>
  <c r="AI98" i="23"/>
  <c r="AH98" i="23"/>
  <c r="AG98" i="23"/>
  <c r="AQ97" i="23"/>
  <c r="AP97" i="23"/>
  <c r="AO97" i="23"/>
  <c r="AN97" i="23"/>
  <c r="AM97" i="23"/>
  <c r="AL97" i="23"/>
  <c r="AK97" i="23"/>
  <c r="AJ97" i="23"/>
  <c r="AI97" i="23"/>
  <c r="AH97" i="23"/>
  <c r="AG97" i="23"/>
  <c r="AQ96" i="23"/>
  <c r="AP96" i="23"/>
  <c r="AO96" i="23"/>
  <c r="AN96" i="23"/>
  <c r="AM96" i="23"/>
  <c r="AL96" i="23"/>
  <c r="AK96" i="23"/>
  <c r="AJ96" i="23"/>
  <c r="AI96" i="23"/>
  <c r="AH96" i="23"/>
  <c r="AG96" i="23"/>
  <c r="AQ95" i="23"/>
  <c r="AP95" i="23"/>
  <c r="AO95" i="23"/>
  <c r="AN95" i="23"/>
  <c r="AM95" i="23"/>
  <c r="AL95" i="23"/>
  <c r="AK95" i="23"/>
  <c r="AJ95" i="23"/>
  <c r="AI95" i="23"/>
  <c r="AH95" i="23"/>
  <c r="AG95" i="23"/>
  <c r="AQ94" i="23"/>
  <c r="AP94" i="23"/>
  <c r="AO94" i="23"/>
  <c r="AN94" i="23"/>
  <c r="AM94" i="23"/>
  <c r="AL94" i="23"/>
  <c r="AK94" i="23"/>
  <c r="AJ94" i="23"/>
  <c r="AI94" i="23"/>
  <c r="AH94" i="23"/>
  <c r="AG94" i="23"/>
  <c r="AQ93" i="23"/>
  <c r="AP93" i="23"/>
  <c r="AO93" i="23"/>
  <c r="AN93" i="23"/>
  <c r="AM93" i="23"/>
  <c r="AL93" i="23"/>
  <c r="AK93" i="23"/>
  <c r="AJ93" i="23"/>
  <c r="AI93" i="23"/>
  <c r="AH93" i="23"/>
  <c r="AG93" i="23"/>
  <c r="AQ92" i="23"/>
  <c r="AP92" i="23"/>
  <c r="AO92" i="23"/>
  <c r="AN92" i="23"/>
  <c r="AM92" i="23"/>
  <c r="AL92" i="23"/>
  <c r="AK92" i="23"/>
  <c r="AJ92" i="23"/>
  <c r="AI92" i="23"/>
  <c r="AH92" i="23"/>
  <c r="AG92" i="23"/>
  <c r="AQ91" i="23"/>
  <c r="AP91" i="23"/>
  <c r="AO91" i="23"/>
  <c r="AN91" i="23"/>
  <c r="AM91" i="23"/>
  <c r="AL91" i="23"/>
  <c r="AK91" i="23"/>
  <c r="AJ91" i="23"/>
  <c r="AI91" i="23"/>
  <c r="AH91" i="23"/>
  <c r="AG91" i="23"/>
  <c r="AQ90" i="23"/>
  <c r="AP90" i="23"/>
  <c r="AO90" i="23"/>
  <c r="AN90" i="23"/>
  <c r="AM90" i="23"/>
  <c r="AL90" i="23"/>
  <c r="AK90" i="23"/>
  <c r="AJ90" i="23"/>
  <c r="AI90" i="23"/>
  <c r="AH90" i="23"/>
  <c r="AG90" i="23"/>
  <c r="AQ89" i="23"/>
  <c r="AP89" i="23"/>
  <c r="AO89" i="23"/>
  <c r="AN89" i="23"/>
  <c r="AM89" i="23"/>
  <c r="AL89" i="23"/>
  <c r="AK89" i="23"/>
  <c r="AJ89" i="23"/>
  <c r="AI89" i="23"/>
  <c r="AH89" i="23"/>
  <c r="AG89" i="23"/>
  <c r="AQ88" i="23"/>
  <c r="AP88" i="23"/>
  <c r="AO88" i="23"/>
  <c r="AN88" i="23"/>
  <c r="AM88" i="23"/>
  <c r="AL88" i="23"/>
  <c r="AK88" i="23"/>
  <c r="AJ88" i="23"/>
  <c r="AI88" i="23"/>
  <c r="AH88" i="23"/>
  <c r="AG88" i="23"/>
  <c r="AQ87" i="23"/>
  <c r="AP87" i="23"/>
  <c r="AO87" i="23"/>
  <c r="AN87" i="23"/>
  <c r="AM87" i="23"/>
  <c r="AL87" i="23"/>
  <c r="AK87" i="23"/>
  <c r="AJ87" i="23"/>
  <c r="AI87" i="23"/>
  <c r="AH87" i="23"/>
  <c r="AG87" i="23"/>
  <c r="AQ86" i="23"/>
  <c r="AP86" i="23"/>
  <c r="AO86" i="23"/>
  <c r="AN86" i="23"/>
  <c r="AM86" i="23"/>
  <c r="AL86" i="23"/>
  <c r="AK86" i="23"/>
  <c r="AJ86" i="23"/>
  <c r="AI86" i="23"/>
  <c r="AH86" i="23"/>
  <c r="AG86" i="23"/>
  <c r="AQ85" i="23"/>
  <c r="AP85" i="23"/>
  <c r="AO85" i="23"/>
  <c r="AN85" i="23"/>
  <c r="AM85" i="23"/>
  <c r="AL85" i="23"/>
  <c r="AK85" i="23"/>
  <c r="AJ85" i="23"/>
  <c r="AI85" i="23"/>
  <c r="AH85" i="23"/>
  <c r="AG85" i="23"/>
  <c r="AQ84" i="23"/>
  <c r="AP84" i="23"/>
  <c r="AO84" i="23"/>
  <c r="AN84" i="23"/>
  <c r="AM84" i="23"/>
  <c r="AL84" i="23"/>
  <c r="AK84" i="23"/>
  <c r="AJ84" i="23"/>
  <c r="AI84" i="23"/>
  <c r="AH84" i="23"/>
  <c r="AG84" i="23"/>
  <c r="AQ83" i="23"/>
  <c r="AP83" i="23"/>
  <c r="AO83" i="23"/>
  <c r="AN83" i="23"/>
  <c r="AM83" i="23"/>
  <c r="AL83" i="23"/>
  <c r="AK83" i="23"/>
  <c r="AJ83" i="23"/>
  <c r="AI83" i="23"/>
  <c r="AH83" i="23"/>
  <c r="AG83" i="23"/>
  <c r="AQ82" i="23"/>
  <c r="AP82" i="23"/>
  <c r="AO82" i="23"/>
  <c r="AN82" i="23"/>
  <c r="AM82" i="23"/>
  <c r="AL82" i="23"/>
  <c r="AK82" i="23"/>
  <c r="AJ82" i="23"/>
  <c r="AI82" i="23"/>
  <c r="AH82" i="23"/>
  <c r="AG82" i="23"/>
  <c r="AQ81" i="23"/>
  <c r="AP81" i="23"/>
  <c r="AO81" i="23"/>
  <c r="AN81" i="23"/>
  <c r="AM81" i="23"/>
  <c r="AL81" i="23"/>
  <c r="AK81" i="23"/>
  <c r="AJ81" i="23"/>
  <c r="AI81" i="23"/>
  <c r="AH81" i="23"/>
  <c r="AG81" i="23"/>
  <c r="AQ80" i="23"/>
  <c r="AP80" i="23"/>
  <c r="AO80" i="23"/>
  <c r="AN80" i="23"/>
  <c r="AM80" i="23"/>
  <c r="AL80" i="23"/>
  <c r="AK80" i="23"/>
  <c r="AJ80" i="23"/>
  <c r="AI80" i="23"/>
  <c r="AH80" i="23"/>
  <c r="AG80" i="23"/>
  <c r="AQ79" i="23"/>
  <c r="AP79" i="23"/>
  <c r="AO79" i="23"/>
  <c r="AN79" i="23"/>
  <c r="AM79" i="23"/>
  <c r="AL79" i="23"/>
  <c r="AK79" i="23"/>
  <c r="AJ79" i="23"/>
  <c r="AI79" i="23"/>
  <c r="AH79" i="23"/>
  <c r="AG79" i="23"/>
  <c r="AQ78" i="23"/>
  <c r="AP78" i="23"/>
  <c r="AO78" i="23"/>
  <c r="AN78" i="23"/>
  <c r="AM78" i="23"/>
  <c r="AL78" i="23"/>
  <c r="AK78" i="23"/>
  <c r="AJ78" i="23"/>
  <c r="AI78" i="23"/>
  <c r="AH78" i="23"/>
  <c r="AG78" i="23"/>
  <c r="AQ77" i="23"/>
  <c r="AP77" i="23"/>
  <c r="AO77" i="23"/>
  <c r="AN77" i="23"/>
  <c r="AM77" i="23"/>
  <c r="AL77" i="23"/>
  <c r="AK77" i="23"/>
  <c r="AJ77" i="23"/>
  <c r="AI77" i="23"/>
  <c r="AH77" i="23"/>
  <c r="AG77" i="23"/>
  <c r="AQ76" i="23"/>
  <c r="AP76" i="23"/>
  <c r="AO76" i="23"/>
  <c r="AN76" i="23"/>
  <c r="AM76" i="23"/>
  <c r="AL76" i="23"/>
  <c r="AK76" i="23"/>
  <c r="AJ76" i="23"/>
  <c r="AI76" i="23"/>
  <c r="AH76" i="23"/>
  <c r="AG76" i="23"/>
  <c r="AQ75" i="23"/>
  <c r="AP75" i="23"/>
  <c r="AO75" i="23"/>
  <c r="AN75" i="23"/>
  <c r="AM75" i="23"/>
  <c r="AL75" i="23"/>
  <c r="AK75" i="23"/>
  <c r="AJ75" i="23"/>
  <c r="AI75" i="23"/>
  <c r="AH75" i="23"/>
  <c r="AG75" i="23"/>
  <c r="AQ74" i="23"/>
  <c r="AP74" i="23"/>
  <c r="AO74" i="23"/>
  <c r="AN74" i="23"/>
  <c r="AM74" i="23"/>
  <c r="AL74" i="23"/>
  <c r="AK74" i="23"/>
  <c r="AJ74" i="23"/>
  <c r="AI74" i="23"/>
  <c r="AH74" i="23"/>
  <c r="AG74" i="23"/>
  <c r="AQ73" i="23"/>
  <c r="AP73" i="23"/>
  <c r="AO73" i="23"/>
  <c r="AN73" i="23"/>
  <c r="AM73" i="23"/>
  <c r="AL73" i="23"/>
  <c r="AK73" i="23"/>
  <c r="AJ73" i="23"/>
  <c r="AI73" i="23"/>
  <c r="AH73" i="23"/>
  <c r="AG73" i="23"/>
  <c r="AQ72" i="23"/>
  <c r="AP72" i="23"/>
  <c r="AO72" i="23"/>
  <c r="AN72" i="23"/>
  <c r="AM72" i="23"/>
  <c r="AL72" i="23"/>
  <c r="AK72" i="23"/>
  <c r="AJ72" i="23"/>
  <c r="AI72" i="23"/>
  <c r="AH72" i="23"/>
  <c r="AG72" i="23"/>
  <c r="AQ71" i="23"/>
  <c r="AP71" i="23"/>
  <c r="AO71" i="23"/>
  <c r="AN71" i="23"/>
  <c r="AM71" i="23"/>
  <c r="AL71" i="23"/>
  <c r="AK71" i="23"/>
  <c r="AJ71" i="23"/>
  <c r="AI71" i="23"/>
  <c r="AH71" i="23"/>
  <c r="AG71" i="23"/>
  <c r="AQ70" i="23"/>
  <c r="AP70" i="23"/>
  <c r="AO70" i="23"/>
  <c r="AN70" i="23"/>
  <c r="AM70" i="23"/>
  <c r="AL70" i="23"/>
  <c r="AK70" i="23"/>
  <c r="AJ70" i="23"/>
  <c r="AI70" i="23"/>
  <c r="AH70" i="23"/>
  <c r="AG70" i="23"/>
  <c r="AQ69" i="23"/>
  <c r="AP69" i="23"/>
  <c r="AO69" i="23"/>
  <c r="AN69" i="23"/>
  <c r="AM69" i="23"/>
  <c r="AL69" i="23"/>
  <c r="AK69" i="23"/>
  <c r="AJ69" i="23"/>
  <c r="AI69" i="23"/>
  <c r="AH69" i="23"/>
  <c r="AG69" i="23"/>
  <c r="AQ68" i="23"/>
  <c r="AP68" i="23"/>
  <c r="AO68" i="23"/>
  <c r="AN68" i="23"/>
  <c r="AM68" i="23"/>
  <c r="AL68" i="23"/>
  <c r="AK68" i="23"/>
  <c r="AJ68" i="23"/>
  <c r="AI68" i="23"/>
  <c r="AH68" i="23"/>
  <c r="AG68" i="23"/>
  <c r="AQ67" i="23"/>
  <c r="AP67" i="23"/>
  <c r="AO67" i="23"/>
  <c r="AN67" i="23"/>
  <c r="AM67" i="23"/>
  <c r="AL67" i="23"/>
  <c r="AK67" i="23"/>
  <c r="AJ67" i="23"/>
  <c r="AI67" i="23"/>
  <c r="AH67" i="23"/>
  <c r="AG67" i="23"/>
  <c r="AQ66" i="23"/>
  <c r="AP66" i="23"/>
  <c r="AO66" i="23"/>
  <c r="AN66" i="23"/>
  <c r="AM66" i="23"/>
  <c r="AL66" i="23"/>
  <c r="AK66" i="23"/>
  <c r="AJ66" i="23"/>
  <c r="AI66" i="23"/>
  <c r="AH66" i="23"/>
  <c r="AG66" i="23"/>
  <c r="AQ65" i="23"/>
  <c r="AP65" i="23"/>
  <c r="AO65" i="23"/>
  <c r="AN65" i="23"/>
  <c r="AM65" i="23"/>
  <c r="AL65" i="23"/>
  <c r="AK65" i="23"/>
  <c r="AJ65" i="23"/>
  <c r="AI65" i="23"/>
  <c r="AH65" i="23"/>
  <c r="AG65" i="23"/>
  <c r="AQ64" i="23"/>
  <c r="AP64" i="23"/>
  <c r="AO64" i="23"/>
  <c r="AN64" i="23"/>
  <c r="AM64" i="23"/>
  <c r="AL64" i="23"/>
  <c r="AK64" i="23"/>
  <c r="AJ64" i="23"/>
  <c r="AI64" i="23"/>
  <c r="AH64" i="23"/>
  <c r="AG64" i="23"/>
  <c r="AQ63" i="23"/>
  <c r="AP63" i="23"/>
  <c r="AO63" i="23"/>
  <c r="AN63" i="23"/>
  <c r="AM63" i="23"/>
  <c r="AL63" i="23"/>
  <c r="AK63" i="23"/>
  <c r="AJ63" i="23"/>
  <c r="AI63" i="23"/>
  <c r="AH63" i="23"/>
  <c r="AG63" i="23"/>
  <c r="AQ62" i="23"/>
  <c r="AP62" i="23"/>
  <c r="AO62" i="23"/>
  <c r="AN62" i="23"/>
  <c r="AM62" i="23"/>
  <c r="AL62" i="23"/>
  <c r="AK62" i="23"/>
  <c r="AJ62" i="23"/>
  <c r="AI62" i="23"/>
  <c r="AH62" i="23"/>
  <c r="AG62" i="23"/>
  <c r="AQ61" i="23"/>
  <c r="AP61" i="23"/>
  <c r="AO61" i="23"/>
  <c r="AN61" i="23"/>
  <c r="AM61" i="23"/>
  <c r="AL61" i="23"/>
  <c r="AK61" i="23"/>
  <c r="AJ61" i="23"/>
  <c r="AI61" i="23"/>
  <c r="AH61" i="23"/>
  <c r="AG61" i="23"/>
  <c r="AQ60" i="23"/>
  <c r="AP60" i="23"/>
  <c r="AO60" i="23"/>
  <c r="AN60" i="23"/>
  <c r="AM60" i="23"/>
  <c r="AL60" i="23"/>
  <c r="AK60" i="23"/>
  <c r="AJ60" i="23"/>
  <c r="AI60" i="23"/>
  <c r="AH60" i="23"/>
  <c r="AG60" i="23"/>
  <c r="AQ59" i="23"/>
  <c r="AP59" i="23"/>
  <c r="AO59" i="23"/>
  <c r="AN59" i="23"/>
  <c r="AM59" i="23"/>
  <c r="AL59" i="23"/>
  <c r="AK59" i="23"/>
  <c r="AJ59" i="23"/>
  <c r="AI59" i="23"/>
  <c r="AH59" i="23"/>
  <c r="AG59" i="23"/>
  <c r="AQ58" i="23"/>
  <c r="AP58" i="23"/>
  <c r="AO58" i="23"/>
  <c r="AN58" i="23"/>
  <c r="AM58" i="23"/>
  <c r="AL58" i="23"/>
  <c r="AK58" i="23"/>
  <c r="AJ58" i="23"/>
  <c r="AI58" i="23"/>
  <c r="AH58" i="23"/>
  <c r="AG58" i="23"/>
  <c r="AQ57" i="23"/>
  <c r="AP57" i="23"/>
  <c r="AO57" i="23"/>
  <c r="AN57" i="23"/>
  <c r="AM57" i="23"/>
  <c r="AL57" i="23"/>
  <c r="AK57" i="23"/>
  <c r="AJ57" i="23"/>
  <c r="AI57" i="23"/>
  <c r="AH57" i="23"/>
  <c r="AG57" i="23"/>
  <c r="AQ56" i="23"/>
  <c r="AP56" i="23"/>
  <c r="AO56" i="23"/>
  <c r="AN56" i="23"/>
  <c r="AM56" i="23"/>
  <c r="AL56" i="23"/>
  <c r="AK56" i="23"/>
  <c r="AJ56" i="23"/>
  <c r="AI56" i="23"/>
  <c r="AH56" i="23"/>
  <c r="AG56" i="23"/>
  <c r="AQ55" i="23"/>
  <c r="AP55" i="23"/>
  <c r="AO55" i="23"/>
  <c r="AN55" i="23"/>
  <c r="AM55" i="23"/>
  <c r="AL55" i="23"/>
  <c r="AK55" i="23"/>
  <c r="AJ55" i="23"/>
  <c r="AI55" i="23"/>
  <c r="AH55" i="23"/>
  <c r="AG55" i="23"/>
  <c r="AQ54" i="23"/>
  <c r="AP54" i="23"/>
  <c r="AO54" i="23"/>
  <c r="AN54" i="23"/>
  <c r="AM54" i="23"/>
  <c r="AL54" i="23"/>
  <c r="AK54" i="23"/>
  <c r="AJ54" i="23"/>
  <c r="AI54" i="23"/>
  <c r="AH54" i="23"/>
  <c r="AG54" i="23"/>
  <c r="AQ53" i="23"/>
  <c r="AP53" i="23"/>
  <c r="AO53" i="23"/>
  <c r="AN53" i="23"/>
  <c r="AM53" i="23"/>
  <c r="AL53" i="23"/>
  <c r="AK53" i="23"/>
  <c r="AJ53" i="23"/>
  <c r="AI53" i="23"/>
  <c r="AH53" i="23"/>
  <c r="AG53" i="23"/>
  <c r="AQ52" i="23"/>
  <c r="AP52" i="23"/>
  <c r="AO52" i="23"/>
  <c r="AN52" i="23"/>
  <c r="AM52" i="23"/>
  <c r="AL52" i="23"/>
  <c r="AK52" i="23"/>
  <c r="AJ52" i="23"/>
  <c r="AI52" i="23"/>
  <c r="AH52" i="23"/>
  <c r="AG52" i="23"/>
  <c r="AQ51" i="23"/>
  <c r="AP51" i="23"/>
  <c r="AO51" i="23"/>
  <c r="AN51" i="23"/>
  <c r="AM51" i="23"/>
  <c r="AL51" i="23"/>
  <c r="AK51" i="23"/>
  <c r="AJ51" i="23"/>
  <c r="AI51" i="23"/>
  <c r="AH51" i="23"/>
  <c r="AG51" i="23"/>
  <c r="AQ50" i="23"/>
  <c r="AP50" i="23"/>
  <c r="AO50" i="23"/>
  <c r="AN50" i="23"/>
  <c r="AM50" i="23"/>
  <c r="AL50" i="23"/>
  <c r="AK50" i="23"/>
  <c r="AJ50" i="23"/>
  <c r="AI50" i="23"/>
  <c r="AH50" i="23"/>
  <c r="AG50" i="23"/>
  <c r="AQ49" i="23"/>
  <c r="AP49" i="23"/>
  <c r="AO49" i="23"/>
  <c r="AN49" i="23"/>
  <c r="AM49" i="23"/>
  <c r="AL49" i="23"/>
  <c r="AK49" i="23"/>
  <c r="AJ49" i="23"/>
  <c r="AI49" i="23"/>
  <c r="AH49" i="23"/>
  <c r="AG49" i="23"/>
  <c r="AQ48" i="23"/>
  <c r="AP48" i="23"/>
  <c r="AO48" i="23"/>
  <c r="AN48" i="23"/>
  <c r="AM48" i="23"/>
  <c r="AL48" i="23"/>
  <c r="AK48" i="23"/>
  <c r="AJ48" i="23"/>
  <c r="AI48" i="23"/>
  <c r="AH48" i="23"/>
  <c r="AG48" i="23"/>
  <c r="AQ47" i="23"/>
  <c r="AP47" i="23"/>
  <c r="AO47" i="23"/>
  <c r="AN47" i="23"/>
  <c r="AM47" i="23"/>
  <c r="AL47" i="23"/>
  <c r="AK47" i="23"/>
  <c r="AJ47" i="23"/>
  <c r="AI47" i="23"/>
  <c r="AH47" i="23"/>
  <c r="AG47" i="23"/>
  <c r="AQ46" i="23"/>
  <c r="AP46" i="23"/>
  <c r="AO46" i="23"/>
  <c r="AN46" i="23"/>
  <c r="AM46" i="23"/>
  <c r="AL46" i="23"/>
  <c r="AK46" i="23"/>
  <c r="AJ46" i="23"/>
  <c r="AI46" i="23"/>
  <c r="AH46" i="23"/>
  <c r="AG46" i="23"/>
  <c r="AQ45" i="23"/>
  <c r="AP45" i="23"/>
  <c r="AO45" i="23"/>
  <c r="AN45" i="23"/>
  <c r="AM45" i="23"/>
  <c r="AL45" i="23"/>
  <c r="AK45" i="23"/>
  <c r="AJ45" i="23"/>
  <c r="AI45" i="23"/>
  <c r="AH45" i="23"/>
  <c r="AG45" i="23"/>
  <c r="AQ44" i="23"/>
  <c r="AP44" i="23"/>
  <c r="AO44" i="23"/>
  <c r="AN44" i="23"/>
  <c r="AM44" i="23"/>
  <c r="AL44" i="23"/>
  <c r="AK44" i="23"/>
  <c r="AJ44" i="23"/>
  <c r="AI44" i="23"/>
  <c r="AH44" i="23"/>
  <c r="AG44" i="23"/>
  <c r="AQ43" i="23"/>
  <c r="AP43" i="23"/>
  <c r="AO43" i="23"/>
  <c r="AN43" i="23"/>
  <c r="AM43" i="23"/>
  <c r="AL43" i="23"/>
  <c r="AK43" i="23"/>
  <c r="AJ43" i="23"/>
  <c r="AI43" i="23"/>
  <c r="AH43" i="23"/>
  <c r="AG43" i="23"/>
  <c r="AQ42" i="23"/>
  <c r="AP42" i="23"/>
  <c r="AO42" i="23"/>
  <c r="AN42" i="23"/>
  <c r="AM42" i="23"/>
  <c r="AL42" i="23"/>
  <c r="AK42" i="23"/>
  <c r="AJ42" i="23"/>
  <c r="AI42" i="23"/>
  <c r="AH42" i="23"/>
  <c r="AG42" i="23"/>
  <c r="AQ41" i="23"/>
  <c r="AP41" i="23"/>
  <c r="AO41" i="23"/>
  <c r="AN41" i="23"/>
  <c r="AM41" i="23"/>
  <c r="AL41" i="23"/>
  <c r="AK41" i="23"/>
  <c r="AJ41" i="23"/>
  <c r="AI41" i="23"/>
  <c r="AH41" i="23"/>
  <c r="AG41" i="23"/>
  <c r="AQ40" i="23"/>
  <c r="AP40" i="23"/>
  <c r="AO40" i="23"/>
  <c r="AN40" i="23"/>
  <c r="AM40" i="23"/>
  <c r="AL40" i="23"/>
  <c r="AK40" i="23"/>
  <c r="AJ40" i="23"/>
  <c r="AI40" i="23"/>
  <c r="AH40" i="23"/>
  <c r="AG40" i="23"/>
  <c r="AQ39" i="23"/>
  <c r="AP39" i="23"/>
  <c r="AO39" i="23"/>
  <c r="AN39" i="23"/>
  <c r="AM39" i="23"/>
  <c r="AL39" i="23"/>
  <c r="AK39" i="23"/>
  <c r="AJ39" i="23"/>
  <c r="AI39" i="23"/>
  <c r="AH39" i="23"/>
  <c r="AG39" i="23"/>
  <c r="AQ38" i="23"/>
  <c r="AP38" i="23"/>
  <c r="AO38" i="23"/>
  <c r="AN38" i="23"/>
  <c r="AM38" i="23"/>
  <c r="AL38" i="23"/>
  <c r="AK38" i="23"/>
  <c r="AJ38" i="23"/>
  <c r="AI38" i="23"/>
  <c r="AH38" i="23"/>
  <c r="AG38" i="23"/>
  <c r="AQ37" i="23"/>
  <c r="AP37" i="23"/>
  <c r="AO37" i="23"/>
  <c r="AN37" i="23"/>
  <c r="AM37" i="23"/>
  <c r="AL37" i="23"/>
  <c r="AK37" i="23"/>
  <c r="AJ37" i="23"/>
  <c r="AI37" i="23"/>
  <c r="AH37" i="23"/>
  <c r="AG37" i="23"/>
  <c r="AQ36" i="23"/>
  <c r="AP36" i="23"/>
  <c r="AO36" i="23"/>
  <c r="AN36" i="23"/>
  <c r="AM36" i="23"/>
  <c r="AL36" i="23"/>
  <c r="AK36" i="23"/>
  <c r="AJ36" i="23"/>
  <c r="AI36" i="23"/>
  <c r="AH36" i="23"/>
  <c r="AG36" i="23"/>
  <c r="AQ35" i="23"/>
  <c r="AP35" i="23"/>
  <c r="AO35" i="23"/>
  <c r="AN35" i="23"/>
  <c r="AM35" i="23"/>
  <c r="AL35" i="23"/>
  <c r="AK35" i="23"/>
  <c r="AJ35" i="23"/>
  <c r="AI35" i="23"/>
  <c r="AH35" i="23"/>
  <c r="AG35" i="23"/>
  <c r="AQ34" i="23"/>
  <c r="AP34" i="23"/>
  <c r="AO34" i="23"/>
  <c r="AN34" i="23"/>
  <c r="AM34" i="23"/>
  <c r="AL34" i="23"/>
  <c r="AK34" i="23"/>
  <c r="AJ34" i="23"/>
  <c r="AI34" i="23"/>
  <c r="AH34" i="23"/>
  <c r="AG34" i="23"/>
  <c r="AQ33" i="23"/>
  <c r="AP33" i="23"/>
  <c r="AO33" i="23"/>
  <c r="AN33" i="23"/>
  <c r="AM33" i="23"/>
  <c r="AL33" i="23"/>
  <c r="AK33" i="23"/>
  <c r="AJ33" i="23"/>
  <c r="AI33" i="23"/>
  <c r="AH33" i="23"/>
  <c r="AG33" i="23"/>
  <c r="AQ32" i="23"/>
  <c r="AP32" i="23"/>
  <c r="AO32" i="23"/>
  <c r="AN32" i="23"/>
  <c r="AM32" i="23"/>
  <c r="AL32" i="23"/>
  <c r="AK32" i="23"/>
  <c r="AJ32" i="23"/>
  <c r="AI32" i="23"/>
  <c r="AH32" i="23"/>
  <c r="AG32" i="23"/>
  <c r="AQ31" i="23"/>
  <c r="AP31" i="23"/>
  <c r="AO31" i="23"/>
  <c r="AN31" i="23"/>
  <c r="AM31" i="23"/>
  <c r="AL31" i="23"/>
  <c r="AK31" i="23"/>
  <c r="AJ31" i="23"/>
  <c r="AI31" i="23"/>
  <c r="AH31" i="23"/>
  <c r="AG31" i="23"/>
  <c r="AQ30" i="23"/>
  <c r="AP30" i="23"/>
  <c r="AO30" i="23"/>
  <c r="AN30" i="23"/>
  <c r="AM30" i="23"/>
  <c r="AL30" i="23"/>
  <c r="AK30" i="23"/>
  <c r="AJ30" i="23"/>
  <c r="AI30" i="23"/>
  <c r="AH30" i="23"/>
  <c r="AG30" i="23"/>
  <c r="AQ29" i="23"/>
  <c r="AP29" i="23"/>
  <c r="AO29" i="23"/>
  <c r="AN29" i="23"/>
  <c r="AM29" i="23"/>
  <c r="AL29" i="23"/>
  <c r="AK29" i="23"/>
  <c r="AJ29" i="23"/>
  <c r="AI29" i="23"/>
  <c r="AH29" i="23"/>
  <c r="AG29" i="23"/>
  <c r="AQ28" i="23"/>
  <c r="AP28" i="23"/>
  <c r="AO28" i="23"/>
  <c r="AN28" i="23"/>
  <c r="AM28" i="23"/>
  <c r="AL28" i="23"/>
  <c r="AK28" i="23"/>
  <c r="AJ28" i="23"/>
  <c r="AI28" i="23"/>
  <c r="AH28" i="23"/>
  <c r="AG28" i="23"/>
  <c r="AQ27" i="23"/>
  <c r="AP27" i="23"/>
  <c r="AO27" i="23"/>
  <c r="AN27" i="23"/>
  <c r="AM27" i="23"/>
  <c r="AL27" i="23"/>
  <c r="AK27" i="23"/>
  <c r="AJ27" i="23"/>
  <c r="AI27" i="23"/>
  <c r="AH27" i="23"/>
  <c r="AG27" i="23"/>
  <c r="AQ26" i="23"/>
  <c r="AP26" i="23"/>
  <c r="AO26" i="23"/>
  <c r="AN26" i="23"/>
  <c r="AM26" i="23"/>
  <c r="AL26" i="23"/>
  <c r="AK26" i="23"/>
  <c r="AJ26" i="23"/>
  <c r="AI26" i="23"/>
  <c r="AH26" i="23"/>
  <c r="AG26" i="23"/>
  <c r="AQ25" i="23"/>
  <c r="AP25" i="23"/>
  <c r="AO25" i="23"/>
  <c r="AN25" i="23"/>
  <c r="AM25" i="23"/>
  <c r="AL25" i="23"/>
  <c r="AK25" i="23"/>
  <c r="AJ25" i="23"/>
  <c r="AI25" i="23"/>
  <c r="AH25" i="23"/>
  <c r="AG25" i="23"/>
  <c r="AQ24" i="23"/>
  <c r="AP24" i="23"/>
  <c r="AO24" i="23"/>
  <c r="AN24" i="23"/>
  <c r="AM24" i="23"/>
  <c r="AL24" i="23"/>
  <c r="AK24" i="23"/>
  <c r="AJ24" i="23"/>
  <c r="AI24" i="23"/>
  <c r="AH24" i="23"/>
  <c r="AG24" i="23"/>
  <c r="AQ23" i="23"/>
  <c r="AP23" i="23"/>
  <c r="AO23" i="23"/>
  <c r="AN23" i="23"/>
  <c r="AM23" i="23"/>
  <c r="AL23" i="23"/>
  <c r="AK23" i="23"/>
  <c r="AJ23" i="23"/>
  <c r="AI23" i="23"/>
  <c r="AH23" i="23"/>
  <c r="AG23" i="23"/>
  <c r="AQ22" i="23"/>
  <c r="AP22" i="23"/>
  <c r="AO22" i="23"/>
  <c r="AN22" i="23"/>
  <c r="AM22" i="23"/>
  <c r="AL22" i="23"/>
  <c r="AK22" i="23"/>
  <c r="AJ22" i="23"/>
  <c r="AI22" i="23"/>
  <c r="AH22" i="23"/>
  <c r="AG22" i="23"/>
  <c r="AQ21" i="23"/>
  <c r="AP21" i="23"/>
  <c r="AO21" i="23"/>
  <c r="AN21" i="23"/>
  <c r="AM21" i="23"/>
  <c r="AL21" i="23"/>
  <c r="AK21" i="23"/>
  <c r="AJ21" i="23"/>
  <c r="AI21" i="23"/>
  <c r="AH21" i="23"/>
  <c r="AG21" i="23"/>
  <c r="AQ20" i="23"/>
  <c r="AP20" i="23"/>
  <c r="AO20" i="23"/>
  <c r="AN20" i="23"/>
  <c r="AM20" i="23"/>
  <c r="AL20" i="23"/>
  <c r="AK20" i="23"/>
  <c r="AJ20" i="23"/>
  <c r="AI20" i="23"/>
  <c r="AH20" i="23"/>
  <c r="AG20" i="23"/>
  <c r="AQ19" i="23"/>
  <c r="AP19" i="23"/>
  <c r="AO19" i="23"/>
  <c r="AN19" i="23"/>
  <c r="AM19" i="23"/>
  <c r="AL19" i="23"/>
  <c r="AK19" i="23"/>
  <c r="AJ19" i="23"/>
  <c r="AI19" i="23"/>
  <c r="AH19" i="23"/>
  <c r="AG19" i="23"/>
  <c r="AQ18" i="23"/>
  <c r="AP18" i="23"/>
  <c r="AO18" i="23"/>
  <c r="AN18" i="23"/>
  <c r="AM18" i="23"/>
  <c r="AL18" i="23"/>
  <c r="AK18" i="23"/>
  <c r="AJ18" i="23"/>
  <c r="AI18" i="23"/>
  <c r="AH18" i="23"/>
  <c r="AG18" i="23"/>
  <c r="AQ17" i="23"/>
  <c r="AP17" i="23"/>
  <c r="AO17" i="23"/>
  <c r="AN17" i="23"/>
  <c r="AM17" i="23"/>
  <c r="AL17" i="23"/>
  <c r="AK17" i="23"/>
  <c r="AJ17" i="23"/>
  <c r="AI17" i="23"/>
  <c r="AH17" i="23"/>
  <c r="AG17" i="23"/>
  <c r="AQ16" i="23"/>
  <c r="AP16" i="23"/>
  <c r="AO16" i="23"/>
  <c r="AN16" i="23"/>
  <c r="AM16" i="23"/>
  <c r="AL16" i="23"/>
  <c r="AK16" i="23"/>
  <c r="AJ16" i="23"/>
  <c r="AI16" i="23"/>
  <c r="AH16" i="23"/>
  <c r="AG16" i="23"/>
  <c r="AQ15" i="23"/>
  <c r="AP15" i="23"/>
  <c r="AO15" i="23"/>
  <c r="AN15" i="23"/>
  <c r="AM15" i="23"/>
  <c r="AL15" i="23"/>
  <c r="AK15" i="23"/>
  <c r="AJ15" i="23"/>
  <c r="AI15" i="23"/>
  <c r="AH15" i="23"/>
  <c r="AG15" i="23"/>
  <c r="AQ14" i="23"/>
  <c r="AP14" i="23"/>
  <c r="AO14" i="23"/>
  <c r="AN14" i="23"/>
  <c r="AM14" i="23"/>
  <c r="AL14" i="23"/>
  <c r="AK14" i="23"/>
  <c r="AJ14" i="23"/>
  <c r="AI14" i="23"/>
  <c r="AH14" i="23"/>
  <c r="AG14" i="23"/>
  <c r="AQ13" i="23"/>
  <c r="AP13" i="23"/>
  <c r="AO13" i="23"/>
  <c r="AN13" i="23"/>
  <c r="AM13" i="23"/>
  <c r="AL13" i="23"/>
  <c r="AK13" i="23"/>
  <c r="AJ13" i="23"/>
  <c r="AI13" i="23"/>
  <c r="AH13" i="23"/>
  <c r="AG13" i="23"/>
  <c r="AQ12" i="23"/>
  <c r="AP12" i="23"/>
  <c r="AO12" i="23"/>
  <c r="AN12" i="23"/>
  <c r="AM12" i="23"/>
  <c r="AL12" i="23"/>
  <c r="AK12" i="23"/>
  <c r="AJ12" i="23"/>
  <c r="AI12" i="23"/>
  <c r="AH12" i="23"/>
  <c r="AG12" i="23"/>
  <c r="AQ11" i="23"/>
  <c r="AP11" i="23"/>
  <c r="AO11" i="23"/>
  <c r="AN11" i="23"/>
  <c r="AM11" i="23"/>
  <c r="AL11" i="23"/>
  <c r="AK11" i="23"/>
  <c r="AJ11" i="23"/>
  <c r="AI11" i="23"/>
  <c r="AH11" i="23"/>
  <c r="AG11" i="23"/>
  <c r="AQ10" i="23"/>
  <c r="AP10" i="23"/>
  <c r="AO10" i="23"/>
  <c r="AN10" i="23"/>
  <c r="AM10" i="23"/>
  <c r="AL10" i="23"/>
  <c r="AK10" i="23"/>
  <c r="AJ10" i="23"/>
  <c r="AI10" i="23"/>
  <c r="AH10" i="23"/>
  <c r="AG10" i="23"/>
  <c r="AQ9" i="23"/>
  <c r="AP9" i="23"/>
  <c r="AO9" i="23"/>
  <c r="AN9" i="23"/>
  <c r="AM9" i="23"/>
  <c r="AL9" i="23"/>
  <c r="AK9" i="23"/>
  <c r="AJ9" i="23"/>
  <c r="AI9" i="23"/>
  <c r="AH9" i="23"/>
  <c r="AG9" i="23"/>
  <c r="AQ8" i="23"/>
  <c r="AP8" i="23"/>
  <c r="AO8" i="23"/>
  <c r="AN8" i="23"/>
  <c r="AM8" i="23"/>
  <c r="AL8" i="23"/>
  <c r="AK8" i="23"/>
  <c r="AJ8" i="23"/>
  <c r="AI8" i="23"/>
  <c r="AH8" i="23"/>
  <c r="AG8" i="23"/>
  <c r="AQ7" i="23"/>
  <c r="AP7" i="23"/>
  <c r="AO7" i="23"/>
  <c r="AN7" i="23"/>
  <c r="AM7" i="23"/>
  <c r="AL7" i="23"/>
  <c r="AK7" i="23"/>
  <c r="AJ7" i="23"/>
  <c r="AI7" i="23"/>
  <c r="AH7" i="23"/>
  <c r="AG7" i="23"/>
  <c r="AQ6" i="23"/>
  <c r="AP6" i="23"/>
  <c r="AO6" i="23"/>
  <c r="AN6" i="23"/>
  <c r="AM6" i="23"/>
  <c r="AL6" i="23"/>
  <c r="AK6" i="23"/>
  <c r="AJ6" i="23"/>
  <c r="AI6" i="23"/>
  <c r="AH6" i="23"/>
  <c r="AG6" i="23"/>
  <c r="AQ5" i="23"/>
  <c r="AP5" i="23"/>
  <c r="AO5" i="23"/>
  <c r="AN5" i="23"/>
  <c r="AM5" i="23"/>
  <c r="AL5" i="23"/>
  <c r="AK5" i="23"/>
  <c r="AJ5" i="23"/>
  <c r="AI5" i="23"/>
  <c r="AH5" i="23"/>
  <c r="AG5" i="23"/>
  <c r="AQ4" i="23"/>
  <c r="AP4" i="23"/>
  <c r="AO4" i="23"/>
  <c r="AN4" i="23"/>
  <c r="AM4" i="23"/>
  <c r="AL4" i="23"/>
  <c r="AK4" i="23"/>
  <c r="AJ4" i="23"/>
  <c r="AI4" i="23"/>
  <c r="AH4" i="23"/>
  <c r="AG4" i="23"/>
  <c r="AQ3" i="23"/>
  <c r="AP3" i="23"/>
  <c r="AO3" i="23"/>
  <c r="AN3" i="23"/>
  <c r="AM3" i="23"/>
  <c r="AL3" i="23"/>
  <c r="AK3" i="23"/>
  <c r="AJ3" i="23"/>
  <c r="AI3" i="23"/>
  <c r="AH3" i="23"/>
  <c r="AG3" i="23"/>
  <c r="AQ2" i="23"/>
  <c r="AP2" i="23"/>
  <c r="AO2" i="23"/>
  <c r="AN2" i="23"/>
  <c r="AM2" i="23"/>
  <c r="AL2" i="23"/>
  <c r="AK2" i="23"/>
  <c r="AJ2" i="23"/>
  <c r="AI2" i="23"/>
  <c r="AH2" i="23"/>
  <c r="AG2" i="23"/>
  <c r="AW481" i="3"/>
  <c r="AV481" i="3"/>
  <c r="AU481" i="3"/>
  <c r="AT481" i="3"/>
  <c r="AS481" i="3"/>
  <c r="AR481" i="3"/>
  <c r="AQ481" i="3"/>
  <c r="AO481" i="3"/>
  <c r="AN481" i="3"/>
  <c r="AM481" i="3"/>
  <c r="AW480" i="3"/>
  <c r="AV480" i="3"/>
  <c r="AU480" i="3"/>
  <c r="AT480" i="3"/>
  <c r="AS480" i="3"/>
  <c r="AR480" i="3"/>
  <c r="AQ480" i="3"/>
  <c r="AO480" i="3"/>
  <c r="AN480" i="3"/>
  <c r="AM480" i="3"/>
  <c r="AW479" i="3"/>
  <c r="AV479" i="3"/>
  <c r="AU479" i="3"/>
  <c r="AT479" i="3"/>
  <c r="AS479" i="3"/>
  <c r="AR479" i="3"/>
  <c r="AQ479" i="3"/>
  <c r="AO479" i="3"/>
  <c r="AN479" i="3"/>
  <c r="AM479" i="3"/>
  <c r="AW478" i="3"/>
  <c r="AV478" i="3"/>
  <c r="AU478" i="3"/>
  <c r="AT478" i="3"/>
  <c r="AS478" i="3"/>
  <c r="AR478" i="3"/>
  <c r="AQ478" i="3"/>
  <c r="AO478" i="3"/>
  <c r="AN478" i="3"/>
  <c r="AM478" i="3"/>
  <c r="AW477" i="3"/>
  <c r="AV477" i="3"/>
  <c r="AU477" i="3"/>
  <c r="AT477" i="3"/>
  <c r="AS477" i="3"/>
  <c r="AR477" i="3"/>
  <c r="AQ477" i="3"/>
  <c r="AO477" i="3"/>
  <c r="AN477" i="3"/>
  <c r="AM477" i="3"/>
  <c r="AW476" i="3"/>
  <c r="AV476" i="3"/>
  <c r="AU476" i="3"/>
  <c r="AT476" i="3"/>
  <c r="AS476" i="3"/>
  <c r="AR476" i="3"/>
  <c r="AQ476" i="3"/>
  <c r="AO476" i="3"/>
  <c r="AN476" i="3"/>
  <c r="AM476" i="3"/>
  <c r="AW475" i="3"/>
  <c r="AV475" i="3"/>
  <c r="AU475" i="3"/>
  <c r="AT475" i="3"/>
  <c r="AS475" i="3"/>
  <c r="AR475" i="3"/>
  <c r="AQ475" i="3"/>
  <c r="AO475" i="3"/>
  <c r="AN475" i="3"/>
  <c r="AM475" i="3"/>
  <c r="AW474" i="3"/>
  <c r="AV474" i="3"/>
  <c r="AU474" i="3"/>
  <c r="AT474" i="3"/>
  <c r="AS474" i="3"/>
  <c r="AR474" i="3"/>
  <c r="AQ474" i="3"/>
  <c r="AO474" i="3"/>
  <c r="AN474" i="3"/>
  <c r="AM474" i="3"/>
  <c r="AW473" i="3"/>
  <c r="AV473" i="3"/>
  <c r="AU473" i="3"/>
  <c r="AT473" i="3"/>
  <c r="AS473" i="3"/>
  <c r="AR473" i="3"/>
  <c r="AQ473" i="3"/>
  <c r="AO473" i="3"/>
  <c r="AN473" i="3"/>
  <c r="AM473" i="3"/>
  <c r="AW472" i="3"/>
  <c r="AV472" i="3"/>
  <c r="AU472" i="3"/>
  <c r="AT472" i="3"/>
  <c r="AS472" i="3"/>
  <c r="AR472" i="3"/>
  <c r="AQ472" i="3"/>
  <c r="AO472" i="3"/>
  <c r="AN472" i="3"/>
  <c r="AM472" i="3"/>
  <c r="AW471" i="3"/>
  <c r="AV471" i="3"/>
  <c r="AU471" i="3"/>
  <c r="AT471" i="3"/>
  <c r="AS471" i="3"/>
  <c r="AR471" i="3"/>
  <c r="AQ471" i="3"/>
  <c r="AO471" i="3"/>
  <c r="AN471" i="3"/>
  <c r="AM471" i="3"/>
  <c r="AW470" i="3"/>
  <c r="AV470" i="3"/>
  <c r="AU470" i="3"/>
  <c r="AT470" i="3"/>
  <c r="AS470" i="3"/>
  <c r="AR470" i="3"/>
  <c r="AQ470" i="3"/>
  <c r="AO470" i="3"/>
  <c r="AN470" i="3"/>
  <c r="AM470" i="3"/>
  <c r="AW469" i="3"/>
  <c r="AV469" i="3"/>
  <c r="AU469" i="3"/>
  <c r="AT469" i="3"/>
  <c r="AS469" i="3"/>
  <c r="AR469" i="3"/>
  <c r="AQ469" i="3"/>
  <c r="AO469" i="3"/>
  <c r="AN469" i="3"/>
  <c r="AM469" i="3"/>
  <c r="AW468" i="3"/>
  <c r="AV468" i="3"/>
  <c r="AU468" i="3"/>
  <c r="AT468" i="3"/>
  <c r="AS468" i="3"/>
  <c r="AR468" i="3"/>
  <c r="AQ468" i="3"/>
  <c r="AO468" i="3"/>
  <c r="AN468" i="3"/>
  <c r="AM468" i="3"/>
  <c r="AW467" i="3"/>
  <c r="AV467" i="3"/>
  <c r="AU467" i="3"/>
  <c r="AT467" i="3"/>
  <c r="AS467" i="3"/>
  <c r="AR467" i="3"/>
  <c r="AQ467" i="3"/>
  <c r="AO467" i="3"/>
  <c r="AN467" i="3"/>
  <c r="AM467" i="3"/>
  <c r="AW466" i="3"/>
  <c r="AV466" i="3"/>
  <c r="AU466" i="3"/>
  <c r="AT466" i="3"/>
  <c r="AS466" i="3"/>
  <c r="AR466" i="3"/>
  <c r="AQ466" i="3"/>
  <c r="AO466" i="3"/>
  <c r="AN466" i="3"/>
  <c r="AM466" i="3"/>
  <c r="AW465" i="3"/>
  <c r="AV465" i="3"/>
  <c r="AU465" i="3"/>
  <c r="AT465" i="3"/>
  <c r="AS465" i="3"/>
  <c r="AR465" i="3"/>
  <c r="AQ465" i="3"/>
  <c r="AO465" i="3"/>
  <c r="AN465" i="3"/>
  <c r="AM465" i="3"/>
  <c r="AW464" i="3"/>
  <c r="AV464" i="3"/>
  <c r="AU464" i="3"/>
  <c r="AT464" i="3"/>
  <c r="AS464" i="3"/>
  <c r="AR464" i="3"/>
  <c r="AQ464" i="3"/>
  <c r="AO464" i="3"/>
  <c r="AN464" i="3"/>
  <c r="AM464" i="3"/>
  <c r="AW463" i="3"/>
  <c r="AV463" i="3"/>
  <c r="AU463" i="3"/>
  <c r="AT463" i="3"/>
  <c r="AS463" i="3"/>
  <c r="AR463" i="3"/>
  <c r="AQ463" i="3"/>
  <c r="AO463" i="3"/>
  <c r="AN463" i="3"/>
  <c r="AM463" i="3"/>
  <c r="AW462" i="3"/>
  <c r="AV462" i="3"/>
  <c r="AU462" i="3"/>
  <c r="AT462" i="3"/>
  <c r="AS462" i="3"/>
  <c r="AR462" i="3"/>
  <c r="AQ462" i="3"/>
  <c r="AO462" i="3"/>
  <c r="AN462" i="3"/>
  <c r="AM462" i="3"/>
  <c r="AW461" i="3"/>
  <c r="AV461" i="3"/>
  <c r="AU461" i="3"/>
  <c r="AT461" i="3"/>
  <c r="AS461" i="3"/>
  <c r="AR461" i="3"/>
  <c r="AQ461" i="3"/>
  <c r="AO461" i="3"/>
  <c r="AN461" i="3"/>
  <c r="AM461" i="3"/>
  <c r="AW460" i="3"/>
  <c r="AV460" i="3"/>
  <c r="AU460" i="3"/>
  <c r="AT460" i="3"/>
  <c r="AS460" i="3"/>
  <c r="AR460" i="3"/>
  <c r="AQ460" i="3"/>
  <c r="AO460" i="3"/>
  <c r="AN460" i="3"/>
  <c r="AM460" i="3"/>
  <c r="AW459" i="3"/>
  <c r="AV459" i="3"/>
  <c r="AU459" i="3"/>
  <c r="AT459" i="3"/>
  <c r="AS459" i="3"/>
  <c r="AR459" i="3"/>
  <c r="AQ459" i="3"/>
  <c r="AO459" i="3"/>
  <c r="AN459" i="3"/>
  <c r="AM459" i="3"/>
  <c r="AW458" i="3"/>
  <c r="AV458" i="3"/>
  <c r="AU458" i="3"/>
  <c r="AT458" i="3"/>
  <c r="AS458" i="3"/>
  <c r="AR458" i="3"/>
  <c r="AQ458" i="3"/>
  <c r="AO458" i="3"/>
  <c r="AN458" i="3"/>
  <c r="AM458" i="3"/>
  <c r="AW457" i="3"/>
  <c r="AV457" i="3"/>
  <c r="AU457" i="3"/>
  <c r="AT457" i="3"/>
  <c r="AS457" i="3"/>
  <c r="AR457" i="3"/>
  <c r="AQ457" i="3"/>
  <c r="AO457" i="3"/>
  <c r="AN457" i="3"/>
  <c r="AM457" i="3"/>
  <c r="AW456" i="3"/>
  <c r="AV456" i="3"/>
  <c r="AU456" i="3"/>
  <c r="AT456" i="3"/>
  <c r="AS456" i="3"/>
  <c r="AR456" i="3"/>
  <c r="AQ456" i="3"/>
  <c r="AO456" i="3"/>
  <c r="AN456" i="3"/>
  <c r="AM456" i="3"/>
  <c r="AW455" i="3"/>
  <c r="AV455" i="3"/>
  <c r="AU455" i="3"/>
  <c r="AT455" i="3"/>
  <c r="AS455" i="3"/>
  <c r="AR455" i="3"/>
  <c r="AQ455" i="3"/>
  <c r="AO455" i="3"/>
  <c r="AN455" i="3"/>
  <c r="AM455" i="3"/>
  <c r="AW454" i="3"/>
  <c r="AV454" i="3"/>
  <c r="AU454" i="3"/>
  <c r="AT454" i="3"/>
  <c r="AS454" i="3"/>
  <c r="AR454" i="3"/>
  <c r="AQ454" i="3"/>
  <c r="AO454" i="3"/>
  <c r="AN454" i="3"/>
  <c r="AM454" i="3"/>
  <c r="AW453" i="3"/>
  <c r="AV453" i="3"/>
  <c r="AU453" i="3"/>
  <c r="AT453" i="3"/>
  <c r="AS453" i="3"/>
  <c r="AR453" i="3"/>
  <c r="AQ453" i="3"/>
  <c r="AO453" i="3"/>
  <c r="AN453" i="3"/>
  <c r="AM453" i="3"/>
  <c r="AW452" i="3"/>
  <c r="AV452" i="3"/>
  <c r="AU452" i="3"/>
  <c r="AT452" i="3"/>
  <c r="AS452" i="3"/>
  <c r="AR452" i="3"/>
  <c r="AQ452" i="3"/>
  <c r="AO452" i="3"/>
  <c r="AN452" i="3"/>
  <c r="AM452" i="3"/>
  <c r="AW451" i="3"/>
  <c r="AV451" i="3"/>
  <c r="AU451" i="3"/>
  <c r="AT451" i="3"/>
  <c r="AS451" i="3"/>
  <c r="AR451" i="3"/>
  <c r="AQ451" i="3"/>
  <c r="AO451" i="3"/>
  <c r="AN451" i="3"/>
  <c r="AM451" i="3"/>
  <c r="AW450" i="3"/>
  <c r="AV450" i="3"/>
  <c r="AU450" i="3"/>
  <c r="AT450" i="3"/>
  <c r="AS450" i="3"/>
  <c r="AR450" i="3"/>
  <c r="AQ450" i="3"/>
  <c r="AO450" i="3"/>
  <c r="AN450" i="3"/>
  <c r="AM450" i="3"/>
  <c r="AW449" i="3"/>
  <c r="AV449" i="3"/>
  <c r="AU449" i="3"/>
  <c r="AT449" i="3"/>
  <c r="AS449" i="3"/>
  <c r="AR449" i="3"/>
  <c r="AQ449" i="3"/>
  <c r="AO449" i="3"/>
  <c r="AN449" i="3"/>
  <c r="AM449" i="3"/>
  <c r="AW448" i="3"/>
  <c r="AV448" i="3"/>
  <c r="AU448" i="3"/>
  <c r="AT448" i="3"/>
  <c r="AS448" i="3"/>
  <c r="AR448" i="3"/>
  <c r="AQ448" i="3"/>
  <c r="AO448" i="3"/>
  <c r="AN448" i="3"/>
  <c r="AM448" i="3"/>
  <c r="AW447" i="3"/>
  <c r="AV447" i="3"/>
  <c r="AU447" i="3"/>
  <c r="AT447" i="3"/>
  <c r="AS447" i="3"/>
  <c r="AR447" i="3"/>
  <c r="AQ447" i="3"/>
  <c r="AO447" i="3"/>
  <c r="AN447" i="3"/>
  <c r="AM447" i="3"/>
  <c r="AW446" i="3"/>
  <c r="AV446" i="3"/>
  <c r="AU446" i="3"/>
  <c r="AT446" i="3"/>
  <c r="AS446" i="3"/>
  <c r="AR446" i="3"/>
  <c r="AQ446" i="3"/>
  <c r="AO446" i="3"/>
  <c r="AN446" i="3"/>
  <c r="AM446" i="3"/>
  <c r="AW445" i="3"/>
  <c r="AV445" i="3"/>
  <c r="AU445" i="3"/>
  <c r="AT445" i="3"/>
  <c r="AS445" i="3"/>
  <c r="AR445" i="3"/>
  <c r="AQ445" i="3"/>
  <c r="AO445" i="3"/>
  <c r="AN445" i="3"/>
  <c r="AM445" i="3"/>
  <c r="AW444" i="3"/>
  <c r="AV444" i="3"/>
  <c r="AU444" i="3"/>
  <c r="AT444" i="3"/>
  <c r="AS444" i="3"/>
  <c r="AR444" i="3"/>
  <c r="AQ444" i="3"/>
  <c r="AO444" i="3"/>
  <c r="AN444" i="3"/>
  <c r="AM444" i="3"/>
  <c r="AW443" i="3"/>
  <c r="AV443" i="3"/>
  <c r="AU443" i="3"/>
  <c r="AT443" i="3"/>
  <c r="AS443" i="3"/>
  <c r="AR443" i="3"/>
  <c r="AQ443" i="3"/>
  <c r="AO443" i="3"/>
  <c r="AN443" i="3"/>
  <c r="AM443" i="3"/>
  <c r="AW442" i="3"/>
  <c r="AV442" i="3"/>
  <c r="AU442" i="3"/>
  <c r="AT442" i="3"/>
  <c r="AS442" i="3"/>
  <c r="AR442" i="3"/>
  <c r="AQ442" i="3"/>
  <c r="AO442" i="3"/>
  <c r="AN442" i="3"/>
  <c r="AM442" i="3"/>
  <c r="AW441" i="3"/>
  <c r="AV441" i="3"/>
  <c r="AU441" i="3"/>
  <c r="AT441" i="3"/>
  <c r="AS441" i="3"/>
  <c r="AR441" i="3"/>
  <c r="AQ441" i="3"/>
  <c r="AO441" i="3"/>
  <c r="AN441" i="3"/>
  <c r="AM441" i="3"/>
  <c r="AW440" i="3"/>
  <c r="AV440" i="3"/>
  <c r="AU440" i="3"/>
  <c r="AT440" i="3"/>
  <c r="AS440" i="3"/>
  <c r="AR440" i="3"/>
  <c r="AQ440" i="3"/>
  <c r="AO440" i="3"/>
  <c r="AN440" i="3"/>
  <c r="AM440" i="3"/>
  <c r="AW439" i="3"/>
  <c r="AV439" i="3"/>
  <c r="AU439" i="3"/>
  <c r="AT439" i="3"/>
  <c r="AS439" i="3"/>
  <c r="AR439" i="3"/>
  <c r="AQ439" i="3"/>
  <c r="AO439" i="3"/>
  <c r="AN439" i="3"/>
  <c r="AM439" i="3"/>
  <c r="AW438" i="3"/>
  <c r="AV438" i="3"/>
  <c r="AU438" i="3"/>
  <c r="AT438" i="3"/>
  <c r="AS438" i="3"/>
  <c r="AR438" i="3"/>
  <c r="AQ438" i="3"/>
  <c r="AO438" i="3"/>
  <c r="AN438" i="3"/>
  <c r="AM438" i="3"/>
  <c r="AW437" i="3"/>
  <c r="AV437" i="3"/>
  <c r="AU437" i="3"/>
  <c r="AT437" i="3"/>
  <c r="AS437" i="3"/>
  <c r="AR437" i="3"/>
  <c r="AQ437" i="3"/>
  <c r="AO437" i="3"/>
  <c r="AN437" i="3"/>
  <c r="AM437" i="3"/>
  <c r="AW436" i="3"/>
  <c r="AV436" i="3"/>
  <c r="AU436" i="3"/>
  <c r="AT436" i="3"/>
  <c r="AS436" i="3"/>
  <c r="AR436" i="3"/>
  <c r="AQ436" i="3"/>
  <c r="AO436" i="3"/>
  <c r="AN436" i="3"/>
  <c r="AM436" i="3"/>
  <c r="AW435" i="3"/>
  <c r="AV435" i="3"/>
  <c r="AU435" i="3"/>
  <c r="AT435" i="3"/>
  <c r="AS435" i="3"/>
  <c r="AR435" i="3"/>
  <c r="AQ435" i="3"/>
  <c r="AO435" i="3"/>
  <c r="AN435" i="3"/>
  <c r="AM435" i="3"/>
  <c r="AW434" i="3"/>
  <c r="AV434" i="3"/>
  <c r="AU434" i="3"/>
  <c r="AT434" i="3"/>
  <c r="AS434" i="3"/>
  <c r="AR434" i="3"/>
  <c r="AQ434" i="3"/>
  <c r="AO434" i="3"/>
  <c r="AN434" i="3"/>
  <c r="AM434" i="3"/>
  <c r="AW433" i="3"/>
  <c r="AV433" i="3"/>
  <c r="AU433" i="3"/>
  <c r="AT433" i="3"/>
  <c r="AS433" i="3"/>
  <c r="AR433" i="3"/>
  <c r="AQ433" i="3"/>
  <c r="AO433" i="3"/>
  <c r="AN433" i="3"/>
  <c r="AM433" i="3"/>
  <c r="AW432" i="3"/>
  <c r="AV432" i="3"/>
  <c r="AU432" i="3"/>
  <c r="AT432" i="3"/>
  <c r="AS432" i="3"/>
  <c r="AR432" i="3"/>
  <c r="AQ432" i="3"/>
  <c r="AO432" i="3"/>
  <c r="AN432" i="3"/>
  <c r="AM432" i="3"/>
  <c r="AW431" i="3"/>
  <c r="AV431" i="3"/>
  <c r="AU431" i="3"/>
  <c r="AT431" i="3"/>
  <c r="AS431" i="3"/>
  <c r="AR431" i="3"/>
  <c r="AQ431" i="3"/>
  <c r="AO431" i="3"/>
  <c r="AN431" i="3"/>
  <c r="AM431" i="3"/>
  <c r="AW430" i="3"/>
  <c r="AV430" i="3"/>
  <c r="AU430" i="3"/>
  <c r="AT430" i="3"/>
  <c r="AS430" i="3"/>
  <c r="AR430" i="3"/>
  <c r="AQ430" i="3"/>
  <c r="AO430" i="3"/>
  <c r="AN430" i="3"/>
  <c r="AM430" i="3"/>
  <c r="AW429" i="3"/>
  <c r="AV429" i="3"/>
  <c r="AU429" i="3"/>
  <c r="AT429" i="3"/>
  <c r="AS429" i="3"/>
  <c r="AR429" i="3"/>
  <c r="AQ429" i="3"/>
  <c r="AO429" i="3"/>
  <c r="AN429" i="3"/>
  <c r="AM429" i="3"/>
  <c r="AW428" i="3"/>
  <c r="AV428" i="3"/>
  <c r="AU428" i="3"/>
  <c r="AT428" i="3"/>
  <c r="AS428" i="3"/>
  <c r="AR428" i="3"/>
  <c r="AQ428" i="3"/>
  <c r="AO428" i="3"/>
  <c r="AN428" i="3"/>
  <c r="AM428" i="3"/>
  <c r="AW427" i="3"/>
  <c r="AV427" i="3"/>
  <c r="AU427" i="3"/>
  <c r="AT427" i="3"/>
  <c r="AS427" i="3"/>
  <c r="AR427" i="3"/>
  <c r="AQ427" i="3"/>
  <c r="AO427" i="3"/>
  <c r="AN427" i="3"/>
  <c r="AM427" i="3"/>
  <c r="AW426" i="3"/>
  <c r="AV426" i="3"/>
  <c r="AU426" i="3"/>
  <c r="AT426" i="3"/>
  <c r="AS426" i="3"/>
  <c r="AR426" i="3"/>
  <c r="AQ426" i="3"/>
  <c r="AO426" i="3"/>
  <c r="AN426" i="3"/>
  <c r="AM426" i="3"/>
  <c r="AW425" i="3"/>
  <c r="AV425" i="3"/>
  <c r="AU425" i="3"/>
  <c r="AT425" i="3"/>
  <c r="AS425" i="3"/>
  <c r="AR425" i="3"/>
  <c r="AQ425" i="3"/>
  <c r="AO425" i="3"/>
  <c r="AN425" i="3"/>
  <c r="AM425" i="3"/>
  <c r="AW424" i="3"/>
  <c r="AV424" i="3"/>
  <c r="AU424" i="3"/>
  <c r="AT424" i="3"/>
  <c r="AS424" i="3"/>
  <c r="AR424" i="3"/>
  <c r="AQ424" i="3"/>
  <c r="AO424" i="3"/>
  <c r="AN424" i="3"/>
  <c r="AM424" i="3"/>
  <c r="AW423" i="3"/>
  <c r="AV423" i="3"/>
  <c r="AU423" i="3"/>
  <c r="AT423" i="3"/>
  <c r="AS423" i="3"/>
  <c r="AR423" i="3"/>
  <c r="AQ423" i="3"/>
  <c r="AO423" i="3"/>
  <c r="AN423" i="3"/>
  <c r="AM423" i="3"/>
  <c r="AW422" i="3"/>
  <c r="AV422" i="3"/>
  <c r="AU422" i="3"/>
  <c r="AT422" i="3"/>
  <c r="AS422" i="3"/>
  <c r="AR422" i="3"/>
  <c r="AQ422" i="3"/>
  <c r="AO422" i="3"/>
  <c r="AN422" i="3"/>
  <c r="AM422" i="3"/>
  <c r="AW421" i="3"/>
  <c r="AV421" i="3"/>
  <c r="AU421" i="3"/>
  <c r="AT421" i="3"/>
  <c r="AS421" i="3"/>
  <c r="AR421" i="3"/>
  <c r="AQ421" i="3"/>
  <c r="AO421" i="3"/>
  <c r="AN421" i="3"/>
  <c r="AM421" i="3"/>
  <c r="AW420" i="3"/>
  <c r="AV420" i="3"/>
  <c r="AU420" i="3"/>
  <c r="AT420" i="3"/>
  <c r="AS420" i="3"/>
  <c r="AR420" i="3"/>
  <c r="AQ420" i="3"/>
  <c r="AO420" i="3"/>
  <c r="AN420" i="3"/>
  <c r="AM420" i="3"/>
  <c r="AW419" i="3"/>
  <c r="AV419" i="3"/>
  <c r="AU419" i="3"/>
  <c r="AT419" i="3"/>
  <c r="AS419" i="3"/>
  <c r="AR419" i="3"/>
  <c r="AQ419" i="3"/>
  <c r="AO419" i="3"/>
  <c r="AN419" i="3"/>
  <c r="AM419" i="3"/>
  <c r="AW418" i="3"/>
  <c r="AV418" i="3"/>
  <c r="AU418" i="3"/>
  <c r="AT418" i="3"/>
  <c r="AS418" i="3"/>
  <c r="AR418" i="3"/>
  <c r="AQ418" i="3"/>
  <c r="AO418" i="3"/>
  <c r="AN418" i="3"/>
  <c r="AM418" i="3"/>
  <c r="AW417" i="3"/>
  <c r="AV417" i="3"/>
  <c r="AU417" i="3"/>
  <c r="AT417" i="3"/>
  <c r="AS417" i="3"/>
  <c r="AR417" i="3"/>
  <c r="AQ417" i="3"/>
  <c r="AO417" i="3"/>
  <c r="AN417" i="3"/>
  <c r="AM417" i="3"/>
  <c r="AW416" i="3"/>
  <c r="AV416" i="3"/>
  <c r="AU416" i="3"/>
  <c r="AT416" i="3"/>
  <c r="AS416" i="3"/>
  <c r="AR416" i="3"/>
  <c r="AQ416" i="3"/>
  <c r="AO416" i="3"/>
  <c r="AN416" i="3"/>
  <c r="AM416" i="3"/>
  <c r="AW415" i="3"/>
  <c r="AV415" i="3"/>
  <c r="AU415" i="3"/>
  <c r="AT415" i="3"/>
  <c r="AS415" i="3"/>
  <c r="AR415" i="3"/>
  <c r="AQ415" i="3"/>
  <c r="AO415" i="3"/>
  <c r="AN415" i="3"/>
  <c r="AM415" i="3"/>
  <c r="AW414" i="3"/>
  <c r="AV414" i="3"/>
  <c r="AU414" i="3"/>
  <c r="AT414" i="3"/>
  <c r="AS414" i="3"/>
  <c r="AR414" i="3"/>
  <c r="AQ414" i="3"/>
  <c r="AO414" i="3"/>
  <c r="AN414" i="3"/>
  <c r="AM414" i="3"/>
  <c r="AW413" i="3"/>
  <c r="AV413" i="3"/>
  <c r="AU413" i="3"/>
  <c r="AT413" i="3"/>
  <c r="AS413" i="3"/>
  <c r="AR413" i="3"/>
  <c r="AQ413" i="3"/>
  <c r="AO413" i="3"/>
  <c r="AN413" i="3"/>
  <c r="AM413" i="3"/>
  <c r="AW412" i="3"/>
  <c r="AV412" i="3"/>
  <c r="AU412" i="3"/>
  <c r="AT412" i="3"/>
  <c r="AS412" i="3"/>
  <c r="AR412" i="3"/>
  <c r="AQ412" i="3"/>
  <c r="AO412" i="3"/>
  <c r="AN412" i="3"/>
  <c r="AM412" i="3"/>
  <c r="AW411" i="3"/>
  <c r="AV411" i="3"/>
  <c r="AU411" i="3"/>
  <c r="AT411" i="3"/>
  <c r="AS411" i="3"/>
  <c r="AR411" i="3"/>
  <c r="AQ411" i="3"/>
  <c r="AO411" i="3"/>
  <c r="AN411" i="3"/>
  <c r="AM411" i="3"/>
  <c r="AW410" i="3"/>
  <c r="AV410" i="3"/>
  <c r="AU410" i="3"/>
  <c r="AT410" i="3"/>
  <c r="AS410" i="3"/>
  <c r="AR410" i="3"/>
  <c r="AQ410" i="3"/>
  <c r="AO410" i="3"/>
  <c r="AN410" i="3"/>
  <c r="AM410" i="3"/>
  <c r="AW409" i="3"/>
  <c r="AV409" i="3"/>
  <c r="AU409" i="3"/>
  <c r="AT409" i="3"/>
  <c r="AS409" i="3"/>
  <c r="AR409" i="3"/>
  <c r="AQ409" i="3"/>
  <c r="AO409" i="3"/>
  <c r="AN409" i="3"/>
  <c r="AM409" i="3"/>
  <c r="AW408" i="3"/>
  <c r="AV408" i="3"/>
  <c r="AU408" i="3"/>
  <c r="AT408" i="3"/>
  <c r="AS408" i="3"/>
  <c r="AR408" i="3"/>
  <c r="AQ408" i="3"/>
  <c r="AO408" i="3"/>
  <c r="AN408" i="3"/>
  <c r="AM408" i="3"/>
  <c r="AW407" i="3"/>
  <c r="AV407" i="3"/>
  <c r="AU407" i="3"/>
  <c r="AT407" i="3"/>
  <c r="AS407" i="3"/>
  <c r="AR407" i="3"/>
  <c r="AQ407" i="3"/>
  <c r="AO407" i="3"/>
  <c r="AN407" i="3"/>
  <c r="AM407" i="3"/>
  <c r="AW406" i="3"/>
  <c r="AV406" i="3"/>
  <c r="AU406" i="3"/>
  <c r="AT406" i="3"/>
  <c r="AS406" i="3"/>
  <c r="AR406" i="3"/>
  <c r="AQ406" i="3"/>
  <c r="AO406" i="3"/>
  <c r="AN406" i="3"/>
  <c r="AM406" i="3"/>
  <c r="AW405" i="3"/>
  <c r="AV405" i="3"/>
  <c r="AU405" i="3"/>
  <c r="AT405" i="3"/>
  <c r="AS405" i="3"/>
  <c r="AR405" i="3"/>
  <c r="AQ405" i="3"/>
  <c r="AO405" i="3"/>
  <c r="AN405" i="3"/>
  <c r="AM405" i="3"/>
  <c r="AW404" i="3"/>
  <c r="AV404" i="3"/>
  <c r="AU404" i="3"/>
  <c r="AT404" i="3"/>
  <c r="AS404" i="3"/>
  <c r="AR404" i="3"/>
  <c r="AQ404" i="3"/>
  <c r="AO404" i="3"/>
  <c r="AN404" i="3"/>
  <c r="AM404" i="3"/>
  <c r="AW403" i="3"/>
  <c r="AV403" i="3"/>
  <c r="AU403" i="3"/>
  <c r="AT403" i="3"/>
  <c r="AS403" i="3"/>
  <c r="AR403" i="3"/>
  <c r="AQ403" i="3"/>
  <c r="AO403" i="3"/>
  <c r="AN403" i="3"/>
  <c r="AM403" i="3"/>
  <c r="AW402" i="3"/>
  <c r="AV402" i="3"/>
  <c r="AU402" i="3"/>
  <c r="AT402" i="3"/>
  <c r="AS402" i="3"/>
  <c r="AR402" i="3"/>
  <c r="AQ402" i="3"/>
  <c r="AO402" i="3"/>
  <c r="AN402" i="3"/>
  <c r="AM402" i="3"/>
  <c r="AW401" i="3"/>
  <c r="AV401" i="3"/>
  <c r="AU401" i="3"/>
  <c r="AT401" i="3"/>
  <c r="AS401" i="3"/>
  <c r="AR401" i="3"/>
  <c r="AQ401" i="3"/>
  <c r="AO401" i="3"/>
  <c r="AN401" i="3"/>
  <c r="AM401" i="3"/>
  <c r="AW400" i="3"/>
  <c r="AV400" i="3"/>
  <c r="AU400" i="3"/>
  <c r="AT400" i="3"/>
  <c r="AS400" i="3"/>
  <c r="AR400" i="3"/>
  <c r="AQ400" i="3"/>
  <c r="AO400" i="3"/>
  <c r="AN400" i="3"/>
  <c r="AM400" i="3"/>
  <c r="AW399" i="3"/>
  <c r="AV399" i="3"/>
  <c r="AU399" i="3"/>
  <c r="AT399" i="3"/>
  <c r="AS399" i="3"/>
  <c r="AR399" i="3"/>
  <c r="AQ399" i="3"/>
  <c r="AO399" i="3"/>
  <c r="AN399" i="3"/>
  <c r="AM399" i="3"/>
  <c r="AW398" i="3"/>
  <c r="AV398" i="3"/>
  <c r="AU398" i="3"/>
  <c r="AT398" i="3"/>
  <c r="AS398" i="3"/>
  <c r="AR398" i="3"/>
  <c r="AQ398" i="3"/>
  <c r="AO398" i="3"/>
  <c r="AN398" i="3"/>
  <c r="AM398" i="3"/>
  <c r="AW397" i="3"/>
  <c r="AV397" i="3"/>
  <c r="AU397" i="3"/>
  <c r="AT397" i="3"/>
  <c r="AS397" i="3"/>
  <c r="AR397" i="3"/>
  <c r="AQ397" i="3"/>
  <c r="AO397" i="3"/>
  <c r="AN397" i="3"/>
  <c r="AM397" i="3"/>
  <c r="AW396" i="3"/>
  <c r="AV396" i="3"/>
  <c r="AU396" i="3"/>
  <c r="AT396" i="3"/>
  <c r="AS396" i="3"/>
  <c r="AR396" i="3"/>
  <c r="AQ396" i="3"/>
  <c r="AO396" i="3"/>
  <c r="AN396" i="3"/>
  <c r="AM396" i="3"/>
  <c r="AW395" i="3"/>
  <c r="AV395" i="3"/>
  <c r="AU395" i="3"/>
  <c r="AT395" i="3"/>
  <c r="AS395" i="3"/>
  <c r="AR395" i="3"/>
  <c r="AQ395" i="3"/>
  <c r="AO395" i="3"/>
  <c r="AN395" i="3"/>
  <c r="AM395" i="3"/>
  <c r="AW394" i="3"/>
  <c r="AV394" i="3"/>
  <c r="AU394" i="3"/>
  <c r="AT394" i="3"/>
  <c r="AS394" i="3"/>
  <c r="AR394" i="3"/>
  <c r="AQ394" i="3"/>
  <c r="AO394" i="3"/>
  <c r="AN394" i="3"/>
  <c r="AM394" i="3"/>
  <c r="AW393" i="3"/>
  <c r="AV393" i="3"/>
  <c r="AU393" i="3"/>
  <c r="AT393" i="3"/>
  <c r="AS393" i="3"/>
  <c r="AR393" i="3"/>
  <c r="AQ393" i="3"/>
  <c r="AO393" i="3"/>
  <c r="AN393" i="3"/>
  <c r="AM393" i="3"/>
  <c r="AW392" i="3"/>
  <c r="AV392" i="3"/>
  <c r="AU392" i="3"/>
  <c r="AT392" i="3"/>
  <c r="AS392" i="3"/>
  <c r="AR392" i="3"/>
  <c r="AQ392" i="3"/>
  <c r="AO392" i="3"/>
  <c r="AN392" i="3"/>
  <c r="AM392" i="3"/>
  <c r="AW391" i="3"/>
  <c r="AV391" i="3"/>
  <c r="AU391" i="3"/>
  <c r="AT391" i="3"/>
  <c r="AS391" i="3"/>
  <c r="AR391" i="3"/>
  <c r="AQ391" i="3"/>
  <c r="AO391" i="3"/>
  <c r="AN391" i="3"/>
  <c r="AM391" i="3"/>
  <c r="AW390" i="3"/>
  <c r="AV390" i="3"/>
  <c r="AU390" i="3"/>
  <c r="AT390" i="3"/>
  <c r="AS390" i="3"/>
  <c r="AR390" i="3"/>
  <c r="AQ390" i="3"/>
  <c r="AO390" i="3"/>
  <c r="AN390" i="3"/>
  <c r="AM390" i="3"/>
  <c r="AW389" i="3"/>
  <c r="AV389" i="3"/>
  <c r="AU389" i="3"/>
  <c r="AT389" i="3"/>
  <c r="AS389" i="3"/>
  <c r="AR389" i="3"/>
  <c r="AQ389" i="3"/>
  <c r="AO389" i="3"/>
  <c r="AN389" i="3"/>
  <c r="AM389" i="3"/>
  <c r="AW388" i="3"/>
  <c r="AV388" i="3"/>
  <c r="AU388" i="3"/>
  <c r="AT388" i="3"/>
  <c r="AS388" i="3"/>
  <c r="AR388" i="3"/>
  <c r="AQ388" i="3"/>
  <c r="AO388" i="3"/>
  <c r="AN388" i="3"/>
  <c r="AM388" i="3"/>
  <c r="AW387" i="3"/>
  <c r="AV387" i="3"/>
  <c r="AU387" i="3"/>
  <c r="AT387" i="3"/>
  <c r="AS387" i="3"/>
  <c r="AR387" i="3"/>
  <c r="AQ387" i="3"/>
  <c r="AO387" i="3"/>
  <c r="AN387" i="3"/>
  <c r="AM387" i="3"/>
  <c r="AW386" i="3"/>
  <c r="AV386" i="3"/>
  <c r="AU386" i="3"/>
  <c r="AT386" i="3"/>
  <c r="AS386" i="3"/>
  <c r="AR386" i="3"/>
  <c r="AQ386" i="3"/>
  <c r="AO386" i="3"/>
  <c r="AN386" i="3"/>
  <c r="AM386" i="3"/>
  <c r="AW385" i="3"/>
  <c r="AV385" i="3"/>
  <c r="AU385" i="3"/>
  <c r="AT385" i="3"/>
  <c r="AS385" i="3"/>
  <c r="AR385" i="3"/>
  <c r="AQ385" i="3"/>
  <c r="AO385" i="3"/>
  <c r="AN385" i="3"/>
  <c r="AM385" i="3"/>
  <c r="AW384" i="3"/>
  <c r="AV384" i="3"/>
  <c r="AU384" i="3"/>
  <c r="AT384" i="3"/>
  <c r="AS384" i="3"/>
  <c r="AR384" i="3"/>
  <c r="AQ384" i="3"/>
  <c r="AO384" i="3"/>
  <c r="AN384" i="3"/>
  <c r="AM384" i="3"/>
  <c r="AW383" i="3"/>
  <c r="AV383" i="3"/>
  <c r="AU383" i="3"/>
  <c r="AT383" i="3"/>
  <c r="AS383" i="3"/>
  <c r="AR383" i="3"/>
  <c r="AQ383" i="3"/>
  <c r="AO383" i="3"/>
  <c r="AN383" i="3"/>
  <c r="AM383" i="3"/>
  <c r="AW382" i="3"/>
  <c r="AV382" i="3"/>
  <c r="AU382" i="3"/>
  <c r="AT382" i="3"/>
  <c r="AS382" i="3"/>
  <c r="AR382" i="3"/>
  <c r="AQ382" i="3"/>
  <c r="AO382" i="3"/>
  <c r="AN382" i="3"/>
  <c r="AM382" i="3"/>
  <c r="AW381" i="3"/>
  <c r="AV381" i="3"/>
  <c r="AU381" i="3"/>
  <c r="AT381" i="3"/>
  <c r="AS381" i="3"/>
  <c r="AR381" i="3"/>
  <c r="AQ381" i="3"/>
  <c r="AO381" i="3"/>
  <c r="AN381" i="3"/>
  <c r="AM381" i="3"/>
  <c r="AW380" i="3"/>
  <c r="AV380" i="3"/>
  <c r="AU380" i="3"/>
  <c r="AT380" i="3"/>
  <c r="AS380" i="3"/>
  <c r="AR380" i="3"/>
  <c r="AQ380" i="3"/>
  <c r="AO380" i="3"/>
  <c r="AN380" i="3"/>
  <c r="AM380" i="3"/>
  <c r="AW379" i="3"/>
  <c r="AV379" i="3"/>
  <c r="AU379" i="3"/>
  <c r="AT379" i="3"/>
  <c r="AS379" i="3"/>
  <c r="AR379" i="3"/>
  <c r="AQ379" i="3"/>
  <c r="AO379" i="3"/>
  <c r="AN379" i="3"/>
  <c r="AM379" i="3"/>
  <c r="AW378" i="3"/>
  <c r="AV378" i="3"/>
  <c r="AU378" i="3"/>
  <c r="AT378" i="3"/>
  <c r="AS378" i="3"/>
  <c r="AR378" i="3"/>
  <c r="AQ378" i="3"/>
  <c r="AO378" i="3"/>
  <c r="AN378" i="3"/>
  <c r="AM378" i="3"/>
  <c r="AW377" i="3"/>
  <c r="AV377" i="3"/>
  <c r="AU377" i="3"/>
  <c r="AT377" i="3"/>
  <c r="AS377" i="3"/>
  <c r="AR377" i="3"/>
  <c r="AQ377" i="3"/>
  <c r="AO377" i="3"/>
  <c r="AN377" i="3"/>
  <c r="AM377" i="3"/>
  <c r="AW376" i="3"/>
  <c r="AV376" i="3"/>
  <c r="AU376" i="3"/>
  <c r="AT376" i="3"/>
  <c r="AS376" i="3"/>
  <c r="AR376" i="3"/>
  <c r="AQ376" i="3"/>
  <c r="AO376" i="3"/>
  <c r="AN376" i="3"/>
  <c r="AM376" i="3"/>
  <c r="AW375" i="3"/>
  <c r="AV375" i="3"/>
  <c r="AU375" i="3"/>
  <c r="AT375" i="3"/>
  <c r="AS375" i="3"/>
  <c r="AR375" i="3"/>
  <c r="AQ375" i="3"/>
  <c r="AO375" i="3"/>
  <c r="AN375" i="3"/>
  <c r="AM375" i="3"/>
  <c r="AW374" i="3"/>
  <c r="AV374" i="3"/>
  <c r="AU374" i="3"/>
  <c r="AT374" i="3"/>
  <c r="AS374" i="3"/>
  <c r="AR374" i="3"/>
  <c r="AQ374" i="3"/>
  <c r="AO374" i="3"/>
  <c r="AN374" i="3"/>
  <c r="AM374" i="3"/>
  <c r="AW373" i="3"/>
  <c r="AV373" i="3"/>
  <c r="AU373" i="3"/>
  <c r="AT373" i="3"/>
  <c r="AS373" i="3"/>
  <c r="AR373" i="3"/>
  <c r="AQ373" i="3"/>
  <c r="AO373" i="3"/>
  <c r="AN373" i="3"/>
  <c r="AM373" i="3"/>
  <c r="AW372" i="3"/>
  <c r="AV372" i="3"/>
  <c r="AU372" i="3"/>
  <c r="AT372" i="3"/>
  <c r="AS372" i="3"/>
  <c r="AR372" i="3"/>
  <c r="AQ372" i="3"/>
  <c r="AO372" i="3"/>
  <c r="AN372" i="3"/>
  <c r="AM372" i="3"/>
  <c r="AW371" i="3"/>
  <c r="AV371" i="3"/>
  <c r="AU371" i="3"/>
  <c r="AT371" i="3"/>
  <c r="AS371" i="3"/>
  <c r="AR371" i="3"/>
  <c r="AQ371" i="3"/>
  <c r="AO371" i="3"/>
  <c r="AN371" i="3"/>
  <c r="AM371" i="3"/>
  <c r="AW370" i="3"/>
  <c r="AV370" i="3"/>
  <c r="AU370" i="3"/>
  <c r="AT370" i="3"/>
  <c r="AS370" i="3"/>
  <c r="AR370" i="3"/>
  <c r="AQ370" i="3"/>
  <c r="AO370" i="3"/>
  <c r="AN370" i="3"/>
  <c r="AM370" i="3"/>
  <c r="AW369" i="3"/>
  <c r="AV369" i="3"/>
  <c r="AU369" i="3"/>
  <c r="AT369" i="3"/>
  <c r="AS369" i="3"/>
  <c r="AR369" i="3"/>
  <c r="AQ369" i="3"/>
  <c r="AO369" i="3"/>
  <c r="AN369" i="3"/>
  <c r="AM369" i="3"/>
  <c r="AW368" i="3"/>
  <c r="AV368" i="3"/>
  <c r="AU368" i="3"/>
  <c r="AT368" i="3"/>
  <c r="AS368" i="3"/>
  <c r="AR368" i="3"/>
  <c r="AQ368" i="3"/>
  <c r="AO368" i="3"/>
  <c r="AN368" i="3"/>
  <c r="AM368" i="3"/>
  <c r="AW367" i="3"/>
  <c r="AV367" i="3"/>
  <c r="AU367" i="3"/>
  <c r="AT367" i="3"/>
  <c r="AS367" i="3"/>
  <c r="AR367" i="3"/>
  <c r="AQ367" i="3"/>
  <c r="AO367" i="3"/>
  <c r="AN367" i="3"/>
  <c r="AM367" i="3"/>
  <c r="AW366" i="3"/>
  <c r="AV366" i="3"/>
  <c r="AU366" i="3"/>
  <c r="AT366" i="3"/>
  <c r="AS366" i="3"/>
  <c r="AR366" i="3"/>
  <c r="AQ366" i="3"/>
  <c r="AO366" i="3"/>
  <c r="AN366" i="3"/>
  <c r="AM366" i="3"/>
  <c r="AW365" i="3"/>
  <c r="AV365" i="3"/>
  <c r="AU365" i="3"/>
  <c r="AT365" i="3"/>
  <c r="AS365" i="3"/>
  <c r="AR365" i="3"/>
  <c r="AQ365" i="3"/>
  <c r="AO365" i="3"/>
  <c r="AN365" i="3"/>
  <c r="AM365" i="3"/>
  <c r="AW364" i="3"/>
  <c r="AV364" i="3"/>
  <c r="AU364" i="3"/>
  <c r="AT364" i="3"/>
  <c r="AS364" i="3"/>
  <c r="AR364" i="3"/>
  <c r="AQ364" i="3"/>
  <c r="AO364" i="3"/>
  <c r="AN364" i="3"/>
  <c r="AM364" i="3"/>
  <c r="AW363" i="3"/>
  <c r="AV363" i="3"/>
  <c r="AU363" i="3"/>
  <c r="AT363" i="3"/>
  <c r="AS363" i="3"/>
  <c r="AR363" i="3"/>
  <c r="AQ363" i="3"/>
  <c r="AO363" i="3"/>
  <c r="AN363" i="3"/>
  <c r="AM363" i="3"/>
  <c r="AW362" i="3"/>
  <c r="AV362" i="3"/>
  <c r="AU362" i="3"/>
  <c r="AT362" i="3"/>
  <c r="AS362" i="3"/>
  <c r="AR362" i="3"/>
  <c r="AQ362" i="3"/>
  <c r="AO362" i="3"/>
  <c r="AN362" i="3"/>
  <c r="AM362" i="3"/>
  <c r="AW361" i="3"/>
  <c r="AV361" i="3"/>
  <c r="AU361" i="3"/>
  <c r="AT361" i="3"/>
  <c r="AS361" i="3"/>
  <c r="AR361" i="3"/>
  <c r="AQ361" i="3"/>
  <c r="AO361" i="3"/>
  <c r="AN361" i="3"/>
  <c r="AM361" i="3"/>
  <c r="AW360" i="3"/>
  <c r="AV360" i="3"/>
  <c r="AU360" i="3"/>
  <c r="AT360" i="3"/>
  <c r="AS360" i="3"/>
  <c r="AR360" i="3"/>
  <c r="AQ360" i="3"/>
  <c r="AO360" i="3"/>
  <c r="AN360" i="3"/>
  <c r="AM360" i="3"/>
  <c r="AW359" i="3"/>
  <c r="AV359" i="3"/>
  <c r="AU359" i="3"/>
  <c r="AT359" i="3"/>
  <c r="AS359" i="3"/>
  <c r="AR359" i="3"/>
  <c r="AQ359" i="3"/>
  <c r="AO359" i="3"/>
  <c r="AN359" i="3"/>
  <c r="AM359" i="3"/>
  <c r="AW358" i="3"/>
  <c r="AV358" i="3"/>
  <c r="AU358" i="3"/>
  <c r="AT358" i="3"/>
  <c r="AS358" i="3"/>
  <c r="AR358" i="3"/>
  <c r="AQ358" i="3"/>
  <c r="AO358" i="3"/>
  <c r="AN358" i="3"/>
  <c r="AM358" i="3"/>
  <c r="AW357" i="3"/>
  <c r="AV357" i="3"/>
  <c r="AU357" i="3"/>
  <c r="AT357" i="3"/>
  <c r="AS357" i="3"/>
  <c r="AR357" i="3"/>
  <c r="AQ357" i="3"/>
  <c r="AO357" i="3"/>
  <c r="AN357" i="3"/>
  <c r="AM357" i="3"/>
  <c r="AW356" i="3"/>
  <c r="AV356" i="3"/>
  <c r="AU356" i="3"/>
  <c r="AT356" i="3"/>
  <c r="AS356" i="3"/>
  <c r="AR356" i="3"/>
  <c r="AQ356" i="3"/>
  <c r="AO356" i="3"/>
  <c r="AN356" i="3"/>
  <c r="AM356" i="3"/>
  <c r="AW355" i="3"/>
  <c r="AV355" i="3"/>
  <c r="AU355" i="3"/>
  <c r="AT355" i="3"/>
  <c r="AS355" i="3"/>
  <c r="AR355" i="3"/>
  <c r="AQ355" i="3"/>
  <c r="AO355" i="3"/>
  <c r="AN355" i="3"/>
  <c r="AM355" i="3"/>
  <c r="AW354" i="3"/>
  <c r="AV354" i="3"/>
  <c r="AU354" i="3"/>
  <c r="AT354" i="3"/>
  <c r="AS354" i="3"/>
  <c r="AR354" i="3"/>
  <c r="AQ354" i="3"/>
  <c r="AO354" i="3"/>
  <c r="AN354" i="3"/>
  <c r="AM354" i="3"/>
  <c r="AW353" i="3"/>
  <c r="AV353" i="3"/>
  <c r="AU353" i="3"/>
  <c r="AT353" i="3"/>
  <c r="AS353" i="3"/>
  <c r="AR353" i="3"/>
  <c r="AQ353" i="3"/>
  <c r="AO353" i="3"/>
  <c r="AN353" i="3"/>
  <c r="AM353" i="3"/>
  <c r="AW352" i="3"/>
  <c r="AV352" i="3"/>
  <c r="AU352" i="3"/>
  <c r="AT352" i="3"/>
  <c r="AS352" i="3"/>
  <c r="AR352" i="3"/>
  <c r="AQ352" i="3"/>
  <c r="AO352" i="3"/>
  <c r="AN352" i="3"/>
  <c r="AM352" i="3"/>
  <c r="AW351" i="3"/>
  <c r="AV351" i="3"/>
  <c r="AU351" i="3"/>
  <c r="AT351" i="3"/>
  <c r="AS351" i="3"/>
  <c r="AR351" i="3"/>
  <c r="AQ351" i="3"/>
  <c r="AO351" i="3"/>
  <c r="AN351" i="3"/>
  <c r="AM351" i="3"/>
  <c r="AW350" i="3"/>
  <c r="AV350" i="3"/>
  <c r="AU350" i="3"/>
  <c r="AT350" i="3"/>
  <c r="AS350" i="3"/>
  <c r="AR350" i="3"/>
  <c r="AQ350" i="3"/>
  <c r="AO350" i="3"/>
  <c r="AN350" i="3"/>
  <c r="AM350" i="3"/>
  <c r="AW349" i="3"/>
  <c r="AV349" i="3"/>
  <c r="AU349" i="3"/>
  <c r="AT349" i="3"/>
  <c r="AS349" i="3"/>
  <c r="AR349" i="3"/>
  <c r="AQ349" i="3"/>
  <c r="AO349" i="3"/>
  <c r="AN349" i="3"/>
  <c r="AM349" i="3"/>
  <c r="AW348" i="3"/>
  <c r="AV348" i="3"/>
  <c r="AU348" i="3"/>
  <c r="AT348" i="3"/>
  <c r="AS348" i="3"/>
  <c r="AR348" i="3"/>
  <c r="AQ348" i="3"/>
  <c r="AO348" i="3"/>
  <c r="AN348" i="3"/>
  <c r="AM348" i="3"/>
  <c r="AW347" i="3"/>
  <c r="AV347" i="3"/>
  <c r="AU347" i="3"/>
  <c r="AT347" i="3"/>
  <c r="AS347" i="3"/>
  <c r="AR347" i="3"/>
  <c r="AQ347" i="3"/>
  <c r="AO347" i="3"/>
  <c r="AN347" i="3"/>
  <c r="AM347" i="3"/>
  <c r="AW346" i="3"/>
  <c r="AV346" i="3"/>
  <c r="AU346" i="3"/>
  <c r="AT346" i="3"/>
  <c r="AS346" i="3"/>
  <c r="AR346" i="3"/>
  <c r="AQ346" i="3"/>
  <c r="AO346" i="3"/>
  <c r="AN346" i="3"/>
  <c r="AM346" i="3"/>
  <c r="AW345" i="3"/>
  <c r="AV345" i="3"/>
  <c r="AU345" i="3"/>
  <c r="AT345" i="3"/>
  <c r="AS345" i="3"/>
  <c r="AR345" i="3"/>
  <c r="AQ345" i="3"/>
  <c r="AO345" i="3"/>
  <c r="AN345" i="3"/>
  <c r="AM345" i="3"/>
  <c r="AW344" i="3"/>
  <c r="AV344" i="3"/>
  <c r="AU344" i="3"/>
  <c r="AT344" i="3"/>
  <c r="AS344" i="3"/>
  <c r="AR344" i="3"/>
  <c r="AQ344" i="3"/>
  <c r="AO344" i="3"/>
  <c r="AN344" i="3"/>
  <c r="AM344" i="3"/>
  <c r="AW343" i="3"/>
  <c r="AV343" i="3"/>
  <c r="AU343" i="3"/>
  <c r="AT343" i="3"/>
  <c r="AS343" i="3"/>
  <c r="AR343" i="3"/>
  <c r="AQ343" i="3"/>
  <c r="AO343" i="3"/>
  <c r="AN343" i="3"/>
  <c r="AM343" i="3"/>
  <c r="AW342" i="3"/>
  <c r="AV342" i="3"/>
  <c r="AU342" i="3"/>
  <c r="AT342" i="3"/>
  <c r="AS342" i="3"/>
  <c r="AR342" i="3"/>
  <c r="AQ342" i="3"/>
  <c r="AO342" i="3"/>
  <c r="AN342" i="3"/>
  <c r="AM342" i="3"/>
  <c r="AW341" i="3"/>
  <c r="AV341" i="3"/>
  <c r="AU341" i="3"/>
  <c r="AT341" i="3"/>
  <c r="AS341" i="3"/>
  <c r="AR341" i="3"/>
  <c r="AQ341" i="3"/>
  <c r="AO341" i="3"/>
  <c r="AN341" i="3"/>
  <c r="AM341" i="3"/>
  <c r="AW340" i="3"/>
  <c r="AV340" i="3"/>
  <c r="AU340" i="3"/>
  <c r="AT340" i="3"/>
  <c r="AS340" i="3"/>
  <c r="AR340" i="3"/>
  <c r="AQ340" i="3"/>
  <c r="AO340" i="3"/>
  <c r="AN340" i="3"/>
  <c r="AM340" i="3"/>
  <c r="AW339" i="3"/>
  <c r="AV339" i="3"/>
  <c r="AU339" i="3"/>
  <c r="AT339" i="3"/>
  <c r="AS339" i="3"/>
  <c r="AR339" i="3"/>
  <c r="AQ339" i="3"/>
  <c r="AO339" i="3"/>
  <c r="AN339" i="3"/>
  <c r="AM339" i="3"/>
  <c r="AW338" i="3"/>
  <c r="AV338" i="3"/>
  <c r="AU338" i="3"/>
  <c r="AT338" i="3"/>
  <c r="AS338" i="3"/>
  <c r="AR338" i="3"/>
  <c r="AQ338" i="3"/>
  <c r="AO338" i="3"/>
  <c r="AN338" i="3"/>
  <c r="AM338" i="3"/>
  <c r="AW337" i="3"/>
  <c r="AV337" i="3"/>
  <c r="AU337" i="3"/>
  <c r="AT337" i="3"/>
  <c r="AS337" i="3"/>
  <c r="AR337" i="3"/>
  <c r="AQ337" i="3"/>
  <c r="AO337" i="3"/>
  <c r="AN337" i="3"/>
  <c r="AM337" i="3"/>
  <c r="AW336" i="3"/>
  <c r="AV336" i="3"/>
  <c r="AU336" i="3"/>
  <c r="AT336" i="3"/>
  <c r="AS336" i="3"/>
  <c r="AR336" i="3"/>
  <c r="AQ336" i="3"/>
  <c r="AO336" i="3"/>
  <c r="AN336" i="3"/>
  <c r="AM336" i="3"/>
  <c r="AW335" i="3"/>
  <c r="AV335" i="3"/>
  <c r="AU335" i="3"/>
  <c r="AT335" i="3"/>
  <c r="AS335" i="3"/>
  <c r="AR335" i="3"/>
  <c r="AQ335" i="3"/>
  <c r="AO335" i="3"/>
  <c r="AN335" i="3"/>
  <c r="AM335" i="3"/>
  <c r="AW334" i="3"/>
  <c r="AV334" i="3"/>
  <c r="AU334" i="3"/>
  <c r="AT334" i="3"/>
  <c r="AS334" i="3"/>
  <c r="AR334" i="3"/>
  <c r="AQ334" i="3"/>
  <c r="AO334" i="3"/>
  <c r="AN334" i="3"/>
  <c r="AM334" i="3"/>
  <c r="AW333" i="3"/>
  <c r="AV333" i="3"/>
  <c r="AU333" i="3"/>
  <c r="AT333" i="3"/>
  <c r="AS333" i="3"/>
  <c r="AR333" i="3"/>
  <c r="AQ333" i="3"/>
  <c r="AO333" i="3"/>
  <c r="AN333" i="3"/>
  <c r="AM333" i="3"/>
  <c r="AW332" i="3"/>
  <c r="AV332" i="3"/>
  <c r="AU332" i="3"/>
  <c r="AT332" i="3"/>
  <c r="AS332" i="3"/>
  <c r="AR332" i="3"/>
  <c r="AQ332" i="3"/>
  <c r="AO332" i="3"/>
  <c r="AN332" i="3"/>
  <c r="AM332" i="3"/>
  <c r="AW331" i="3"/>
  <c r="AV331" i="3"/>
  <c r="AU331" i="3"/>
  <c r="AT331" i="3"/>
  <c r="AS331" i="3"/>
  <c r="AR331" i="3"/>
  <c r="AQ331" i="3"/>
  <c r="AO331" i="3"/>
  <c r="AN331" i="3"/>
  <c r="AM331" i="3"/>
  <c r="AW330" i="3"/>
  <c r="AV330" i="3"/>
  <c r="AU330" i="3"/>
  <c r="AT330" i="3"/>
  <c r="AS330" i="3"/>
  <c r="AR330" i="3"/>
  <c r="AQ330" i="3"/>
  <c r="AO330" i="3"/>
  <c r="AN330" i="3"/>
  <c r="AM330" i="3"/>
  <c r="AW329" i="3"/>
  <c r="AV329" i="3"/>
  <c r="AU329" i="3"/>
  <c r="AT329" i="3"/>
  <c r="AS329" i="3"/>
  <c r="AR329" i="3"/>
  <c r="AQ329" i="3"/>
  <c r="AO329" i="3"/>
  <c r="AN329" i="3"/>
  <c r="AM329" i="3"/>
  <c r="AW328" i="3"/>
  <c r="AV328" i="3"/>
  <c r="AU328" i="3"/>
  <c r="AT328" i="3"/>
  <c r="AS328" i="3"/>
  <c r="AR328" i="3"/>
  <c r="AQ328" i="3"/>
  <c r="AO328" i="3"/>
  <c r="AN328" i="3"/>
  <c r="AM328" i="3"/>
  <c r="AW327" i="3"/>
  <c r="AV327" i="3"/>
  <c r="AU327" i="3"/>
  <c r="AT327" i="3"/>
  <c r="AS327" i="3"/>
  <c r="AR327" i="3"/>
  <c r="AQ327" i="3"/>
  <c r="AO327" i="3"/>
  <c r="AN327" i="3"/>
  <c r="AM327" i="3"/>
  <c r="AW326" i="3"/>
  <c r="AV326" i="3"/>
  <c r="AU326" i="3"/>
  <c r="AT326" i="3"/>
  <c r="AS326" i="3"/>
  <c r="AR326" i="3"/>
  <c r="AQ326" i="3"/>
  <c r="AO326" i="3"/>
  <c r="AN326" i="3"/>
  <c r="AM326" i="3"/>
  <c r="AW325" i="3"/>
  <c r="AV325" i="3"/>
  <c r="AU325" i="3"/>
  <c r="AT325" i="3"/>
  <c r="AS325" i="3"/>
  <c r="AR325" i="3"/>
  <c r="AQ325" i="3"/>
  <c r="AO325" i="3"/>
  <c r="AN325" i="3"/>
  <c r="AM325" i="3"/>
  <c r="AW324" i="3"/>
  <c r="AV324" i="3"/>
  <c r="AU324" i="3"/>
  <c r="AT324" i="3"/>
  <c r="AS324" i="3"/>
  <c r="AR324" i="3"/>
  <c r="AQ324" i="3"/>
  <c r="AO324" i="3"/>
  <c r="AN324" i="3"/>
  <c r="AM324" i="3"/>
  <c r="AW323" i="3"/>
  <c r="AV323" i="3"/>
  <c r="AU323" i="3"/>
  <c r="AT323" i="3"/>
  <c r="AS323" i="3"/>
  <c r="AR323" i="3"/>
  <c r="AQ323" i="3"/>
  <c r="AO323" i="3"/>
  <c r="AN323" i="3"/>
  <c r="AM323" i="3"/>
  <c r="AW322" i="3"/>
  <c r="AV322" i="3"/>
  <c r="AU322" i="3"/>
  <c r="AT322" i="3"/>
  <c r="AS322" i="3"/>
  <c r="AR322" i="3"/>
  <c r="AQ322" i="3"/>
  <c r="AO322" i="3"/>
  <c r="AN322" i="3"/>
  <c r="AM322" i="3"/>
  <c r="AW321" i="3"/>
  <c r="AV321" i="3"/>
  <c r="AU321" i="3"/>
  <c r="AT321" i="3"/>
  <c r="AS321" i="3"/>
  <c r="AR321" i="3"/>
  <c r="AQ321" i="3"/>
  <c r="AO321" i="3"/>
  <c r="AN321" i="3"/>
  <c r="AM321" i="3"/>
  <c r="AW320" i="3"/>
  <c r="AV320" i="3"/>
  <c r="AU320" i="3"/>
  <c r="AT320" i="3"/>
  <c r="AS320" i="3"/>
  <c r="AR320" i="3"/>
  <c r="AQ320" i="3"/>
  <c r="AO320" i="3"/>
  <c r="AN320" i="3"/>
  <c r="AM320" i="3"/>
  <c r="AW319" i="3"/>
  <c r="AV319" i="3"/>
  <c r="AU319" i="3"/>
  <c r="AT319" i="3"/>
  <c r="AS319" i="3"/>
  <c r="AR319" i="3"/>
  <c r="AQ319" i="3"/>
  <c r="AO319" i="3"/>
  <c r="AN319" i="3"/>
  <c r="AM319" i="3"/>
  <c r="AW318" i="3"/>
  <c r="AV318" i="3"/>
  <c r="AU318" i="3"/>
  <c r="AT318" i="3"/>
  <c r="AS318" i="3"/>
  <c r="AR318" i="3"/>
  <c r="AQ318" i="3"/>
  <c r="AO318" i="3"/>
  <c r="AN318" i="3"/>
  <c r="AM318" i="3"/>
  <c r="AW317" i="3"/>
  <c r="AV317" i="3"/>
  <c r="AU317" i="3"/>
  <c r="AT317" i="3"/>
  <c r="AS317" i="3"/>
  <c r="AR317" i="3"/>
  <c r="AQ317" i="3"/>
  <c r="AO317" i="3"/>
  <c r="AN317" i="3"/>
  <c r="AM317" i="3"/>
  <c r="AW316" i="3"/>
  <c r="AV316" i="3"/>
  <c r="AU316" i="3"/>
  <c r="AT316" i="3"/>
  <c r="AS316" i="3"/>
  <c r="AR316" i="3"/>
  <c r="AQ316" i="3"/>
  <c r="AO316" i="3"/>
  <c r="AN316" i="3"/>
  <c r="AM316" i="3"/>
  <c r="AW315" i="3"/>
  <c r="AV315" i="3"/>
  <c r="AU315" i="3"/>
  <c r="AT315" i="3"/>
  <c r="AS315" i="3"/>
  <c r="AR315" i="3"/>
  <c r="AQ315" i="3"/>
  <c r="AO315" i="3"/>
  <c r="AN315" i="3"/>
  <c r="AM315" i="3"/>
  <c r="AW314" i="3"/>
  <c r="AV314" i="3"/>
  <c r="AU314" i="3"/>
  <c r="AT314" i="3"/>
  <c r="AS314" i="3"/>
  <c r="AR314" i="3"/>
  <c r="AQ314" i="3"/>
  <c r="AO314" i="3"/>
  <c r="AN314" i="3"/>
  <c r="AM314" i="3"/>
  <c r="AW313" i="3"/>
  <c r="AV313" i="3"/>
  <c r="AU313" i="3"/>
  <c r="AT313" i="3"/>
  <c r="AS313" i="3"/>
  <c r="AR313" i="3"/>
  <c r="AQ313" i="3"/>
  <c r="AO313" i="3"/>
  <c r="AN313" i="3"/>
  <c r="AM313" i="3"/>
  <c r="AW312" i="3"/>
  <c r="AV312" i="3"/>
  <c r="AU312" i="3"/>
  <c r="AT312" i="3"/>
  <c r="AS312" i="3"/>
  <c r="AR312" i="3"/>
  <c r="AQ312" i="3"/>
  <c r="AO312" i="3"/>
  <c r="AN312" i="3"/>
  <c r="AM312" i="3"/>
  <c r="AW311" i="3"/>
  <c r="AV311" i="3"/>
  <c r="AU311" i="3"/>
  <c r="AT311" i="3"/>
  <c r="AS311" i="3"/>
  <c r="AR311" i="3"/>
  <c r="AQ311" i="3"/>
  <c r="AO311" i="3"/>
  <c r="AN311" i="3"/>
  <c r="AM311" i="3"/>
  <c r="AW310" i="3"/>
  <c r="AV310" i="3"/>
  <c r="AU310" i="3"/>
  <c r="AT310" i="3"/>
  <c r="AS310" i="3"/>
  <c r="AR310" i="3"/>
  <c r="AQ310" i="3"/>
  <c r="AO310" i="3"/>
  <c r="AN310" i="3"/>
  <c r="AM310" i="3"/>
  <c r="AW309" i="3"/>
  <c r="AV309" i="3"/>
  <c r="AU309" i="3"/>
  <c r="AT309" i="3"/>
  <c r="AS309" i="3"/>
  <c r="AR309" i="3"/>
  <c r="AQ309" i="3"/>
  <c r="AO309" i="3"/>
  <c r="AN309" i="3"/>
  <c r="AM309" i="3"/>
  <c r="AW308" i="3"/>
  <c r="AV308" i="3"/>
  <c r="AU308" i="3"/>
  <c r="AT308" i="3"/>
  <c r="AS308" i="3"/>
  <c r="AR308" i="3"/>
  <c r="AQ308" i="3"/>
  <c r="AO308" i="3"/>
  <c r="AN308" i="3"/>
  <c r="AM308" i="3"/>
  <c r="AW307" i="3"/>
  <c r="AV307" i="3"/>
  <c r="AU307" i="3"/>
  <c r="AT307" i="3"/>
  <c r="AS307" i="3"/>
  <c r="AR307" i="3"/>
  <c r="AQ307" i="3"/>
  <c r="AO307" i="3"/>
  <c r="AN307" i="3"/>
  <c r="AM307" i="3"/>
  <c r="AW306" i="3"/>
  <c r="AV306" i="3"/>
  <c r="AU306" i="3"/>
  <c r="AT306" i="3"/>
  <c r="AS306" i="3"/>
  <c r="AR306" i="3"/>
  <c r="AQ306" i="3"/>
  <c r="AO306" i="3"/>
  <c r="AN306" i="3"/>
  <c r="AM306" i="3"/>
  <c r="AW305" i="3"/>
  <c r="AV305" i="3"/>
  <c r="AU305" i="3"/>
  <c r="AT305" i="3"/>
  <c r="AS305" i="3"/>
  <c r="AR305" i="3"/>
  <c r="AQ305" i="3"/>
  <c r="AO305" i="3"/>
  <c r="AN305" i="3"/>
  <c r="AM305" i="3"/>
  <c r="AW304" i="3"/>
  <c r="AV304" i="3"/>
  <c r="AU304" i="3"/>
  <c r="AT304" i="3"/>
  <c r="AS304" i="3"/>
  <c r="AR304" i="3"/>
  <c r="AQ304" i="3"/>
  <c r="AO304" i="3"/>
  <c r="AN304" i="3"/>
  <c r="AM304" i="3"/>
  <c r="AW303" i="3"/>
  <c r="AV303" i="3"/>
  <c r="AU303" i="3"/>
  <c r="AT303" i="3"/>
  <c r="AS303" i="3"/>
  <c r="AR303" i="3"/>
  <c r="AQ303" i="3"/>
  <c r="AO303" i="3"/>
  <c r="AN303" i="3"/>
  <c r="AM303" i="3"/>
  <c r="AW302" i="3"/>
  <c r="AV302" i="3"/>
  <c r="AU302" i="3"/>
  <c r="AT302" i="3"/>
  <c r="AS302" i="3"/>
  <c r="AR302" i="3"/>
  <c r="AQ302" i="3"/>
  <c r="AO302" i="3"/>
  <c r="AN302" i="3"/>
  <c r="AM302" i="3"/>
  <c r="AW301" i="3"/>
  <c r="AV301" i="3"/>
  <c r="AU301" i="3"/>
  <c r="AT301" i="3"/>
  <c r="AS301" i="3"/>
  <c r="AR301" i="3"/>
  <c r="AQ301" i="3"/>
  <c r="AO301" i="3"/>
  <c r="AN301" i="3"/>
  <c r="AM301" i="3"/>
  <c r="AW300" i="3"/>
  <c r="AV300" i="3"/>
  <c r="AU300" i="3"/>
  <c r="AT300" i="3"/>
  <c r="AS300" i="3"/>
  <c r="AR300" i="3"/>
  <c r="AQ300" i="3"/>
  <c r="AO300" i="3"/>
  <c r="AN300" i="3"/>
  <c r="AM300" i="3"/>
  <c r="AW299" i="3"/>
  <c r="AV299" i="3"/>
  <c r="AU299" i="3"/>
  <c r="AT299" i="3"/>
  <c r="AS299" i="3"/>
  <c r="AR299" i="3"/>
  <c r="AQ299" i="3"/>
  <c r="AO299" i="3"/>
  <c r="AN299" i="3"/>
  <c r="AM299" i="3"/>
  <c r="AW298" i="3"/>
  <c r="AV298" i="3"/>
  <c r="AU298" i="3"/>
  <c r="AT298" i="3"/>
  <c r="AS298" i="3"/>
  <c r="AR298" i="3"/>
  <c r="AQ298" i="3"/>
  <c r="AO298" i="3"/>
  <c r="AN298" i="3"/>
  <c r="AM298" i="3"/>
  <c r="AW297" i="3"/>
  <c r="AV297" i="3"/>
  <c r="AU297" i="3"/>
  <c r="AT297" i="3"/>
  <c r="AS297" i="3"/>
  <c r="AR297" i="3"/>
  <c r="AQ297" i="3"/>
  <c r="AO297" i="3"/>
  <c r="AN297" i="3"/>
  <c r="AM297" i="3"/>
  <c r="AW296" i="3"/>
  <c r="AV296" i="3"/>
  <c r="AU296" i="3"/>
  <c r="AT296" i="3"/>
  <c r="AS296" i="3"/>
  <c r="AR296" i="3"/>
  <c r="AQ296" i="3"/>
  <c r="AO296" i="3"/>
  <c r="AN296" i="3"/>
  <c r="AM296" i="3"/>
  <c r="AW295" i="3"/>
  <c r="AV295" i="3"/>
  <c r="AU295" i="3"/>
  <c r="AT295" i="3"/>
  <c r="AS295" i="3"/>
  <c r="AR295" i="3"/>
  <c r="AQ295" i="3"/>
  <c r="AO295" i="3"/>
  <c r="AN295" i="3"/>
  <c r="AM295" i="3"/>
  <c r="AW294" i="3"/>
  <c r="AV294" i="3"/>
  <c r="AU294" i="3"/>
  <c r="AT294" i="3"/>
  <c r="AS294" i="3"/>
  <c r="AR294" i="3"/>
  <c r="AQ294" i="3"/>
  <c r="AO294" i="3"/>
  <c r="AN294" i="3"/>
  <c r="AM294" i="3"/>
  <c r="AW293" i="3"/>
  <c r="AV293" i="3"/>
  <c r="AU293" i="3"/>
  <c r="AT293" i="3"/>
  <c r="AS293" i="3"/>
  <c r="AR293" i="3"/>
  <c r="AQ293" i="3"/>
  <c r="AO293" i="3"/>
  <c r="AN293" i="3"/>
  <c r="AM293" i="3"/>
  <c r="AW292" i="3"/>
  <c r="AV292" i="3"/>
  <c r="AU292" i="3"/>
  <c r="AT292" i="3"/>
  <c r="AS292" i="3"/>
  <c r="AR292" i="3"/>
  <c r="AQ292" i="3"/>
  <c r="AO292" i="3"/>
  <c r="AN292" i="3"/>
  <c r="AM292" i="3"/>
  <c r="AW291" i="3"/>
  <c r="AV291" i="3"/>
  <c r="AU291" i="3"/>
  <c r="AT291" i="3"/>
  <c r="AS291" i="3"/>
  <c r="AR291" i="3"/>
  <c r="AQ291" i="3"/>
  <c r="AO291" i="3"/>
  <c r="AN291" i="3"/>
  <c r="AM291" i="3"/>
  <c r="AW290" i="3"/>
  <c r="AV290" i="3"/>
  <c r="AU290" i="3"/>
  <c r="AT290" i="3"/>
  <c r="AS290" i="3"/>
  <c r="AR290" i="3"/>
  <c r="AQ290" i="3"/>
  <c r="AO290" i="3"/>
  <c r="AN290" i="3"/>
  <c r="AM290" i="3"/>
  <c r="AW289" i="3"/>
  <c r="AV289" i="3"/>
  <c r="AU289" i="3"/>
  <c r="AT289" i="3"/>
  <c r="AS289" i="3"/>
  <c r="AR289" i="3"/>
  <c r="AQ289" i="3"/>
  <c r="AO289" i="3"/>
  <c r="AN289" i="3"/>
  <c r="AM289" i="3"/>
  <c r="AW288" i="3"/>
  <c r="AV288" i="3"/>
  <c r="AU288" i="3"/>
  <c r="AT288" i="3"/>
  <c r="AS288" i="3"/>
  <c r="AR288" i="3"/>
  <c r="AQ288" i="3"/>
  <c r="AO288" i="3"/>
  <c r="AN288" i="3"/>
  <c r="AM288" i="3"/>
  <c r="AW287" i="3"/>
  <c r="AV287" i="3"/>
  <c r="AU287" i="3"/>
  <c r="AT287" i="3"/>
  <c r="AS287" i="3"/>
  <c r="AR287" i="3"/>
  <c r="AQ287" i="3"/>
  <c r="AO287" i="3"/>
  <c r="AN287" i="3"/>
  <c r="AM287" i="3"/>
  <c r="AW286" i="3"/>
  <c r="AV286" i="3"/>
  <c r="AU286" i="3"/>
  <c r="AT286" i="3"/>
  <c r="AS286" i="3"/>
  <c r="AR286" i="3"/>
  <c r="AQ286" i="3"/>
  <c r="AO286" i="3"/>
  <c r="AN286" i="3"/>
  <c r="AM286" i="3"/>
  <c r="AW285" i="3"/>
  <c r="AV285" i="3"/>
  <c r="AU285" i="3"/>
  <c r="AT285" i="3"/>
  <c r="AS285" i="3"/>
  <c r="AR285" i="3"/>
  <c r="AQ285" i="3"/>
  <c r="AO285" i="3"/>
  <c r="AN285" i="3"/>
  <c r="AM285" i="3"/>
  <c r="AW284" i="3"/>
  <c r="AV284" i="3"/>
  <c r="AU284" i="3"/>
  <c r="AT284" i="3"/>
  <c r="AS284" i="3"/>
  <c r="AR284" i="3"/>
  <c r="AQ284" i="3"/>
  <c r="AO284" i="3"/>
  <c r="AN284" i="3"/>
  <c r="AM284" i="3"/>
  <c r="AW283" i="3"/>
  <c r="AV283" i="3"/>
  <c r="AU283" i="3"/>
  <c r="AT283" i="3"/>
  <c r="AS283" i="3"/>
  <c r="AR283" i="3"/>
  <c r="AQ283" i="3"/>
  <c r="AO283" i="3"/>
  <c r="AN283" i="3"/>
  <c r="AM283" i="3"/>
  <c r="AW282" i="3"/>
  <c r="AV282" i="3"/>
  <c r="AU282" i="3"/>
  <c r="AT282" i="3"/>
  <c r="AS282" i="3"/>
  <c r="AR282" i="3"/>
  <c r="AQ282" i="3"/>
  <c r="AO282" i="3"/>
  <c r="AN282" i="3"/>
  <c r="AM282" i="3"/>
  <c r="AW281" i="3"/>
  <c r="AV281" i="3"/>
  <c r="AU281" i="3"/>
  <c r="AT281" i="3"/>
  <c r="AS281" i="3"/>
  <c r="AR281" i="3"/>
  <c r="AQ281" i="3"/>
  <c r="AO281" i="3"/>
  <c r="AN281" i="3"/>
  <c r="AM281" i="3"/>
  <c r="AW280" i="3"/>
  <c r="AV280" i="3"/>
  <c r="AU280" i="3"/>
  <c r="AT280" i="3"/>
  <c r="AS280" i="3"/>
  <c r="AR280" i="3"/>
  <c r="AQ280" i="3"/>
  <c r="AO280" i="3"/>
  <c r="AN280" i="3"/>
  <c r="AM280" i="3"/>
  <c r="AW279" i="3"/>
  <c r="AV279" i="3"/>
  <c r="AU279" i="3"/>
  <c r="AT279" i="3"/>
  <c r="AS279" i="3"/>
  <c r="AR279" i="3"/>
  <c r="AQ279" i="3"/>
  <c r="AO279" i="3"/>
  <c r="AN279" i="3"/>
  <c r="AM279" i="3"/>
  <c r="AW278" i="3"/>
  <c r="AV278" i="3"/>
  <c r="AU278" i="3"/>
  <c r="AT278" i="3"/>
  <c r="AS278" i="3"/>
  <c r="AR278" i="3"/>
  <c r="AQ278" i="3"/>
  <c r="AO278" i="3"/>
  <c r="AN278" i="3"/>
  <c r="AM278" i="3"/>
  <c r="AW277" i="3"/>
  <c r="AV277" i="3"/>
  <c r="AU277" i="3"/>
  <c r="AT277" i="3"/>
  <c r="AS277" i="3"/>
  <c r="AR277" i="3"/>
  <c r="AQ277" i="3"/>
  <c r="AO277" i="3"/>
  <c r="AN277" i="3"/>
  <c r="AM277" i="3"/>
  <c r="AW276" i="3"/>
  <c r="AV276" i="3"/>
  <c r="AU276" i="3"/>
  <c r="AT276" i="3"/>
  <c r="AS276" i="3"/>
  <c r="AR276" i="3"/>
  <c r="AQ276" i="3"/>
  <c r="AO276" i="3"/>
  <c r="AN276" i="3"/>
  <c r="AM276" i="3"/>
  <c r="AW275" i="3"/>
  <c r="AV275" i="3"/>
  <c r="AU275" i="3"/>
  <c r="AT275" i="3"/>
  <c r="AS275" i="3"/>
  <c r="AR275" i="3"/>
  <c r="AQ275" i="3"/>
  <c r="AO275" i="3"/>
  <c r="AN275" i="3"/>
  <c r="AM275" i="3"/>
  <c r="AW274" i="3"/>
  <c r="AV274" i="3"/>
  <c r="AU274" i="3"/>
  <c r="AT274" i="3"/>
  <c r="AS274" i="3"/>
  <c r="AR274" i="3"/>
  <c r="AQ274" i="3"/>
  <c r="AO274" i="3"/>
  <c r="AN274" i="3"/>
  <c r="AM274" i="3"/>
  <c r="AW273" i="3"/>
  <c r="AV273" i="3"/>
  <c r="AU273" i="3"/>
  <c r="AT273" i="3"/>
  <c r="AS273" i="3"/>
  <c r="AR273" i="3"/>
  <c r="AQ273" i="3"/>
  <c r="AO273" i="3"/>
  <c r="AN273" i="3"/>
  <c r="AM273" i="3"/>
  <c r="AW272" i="3"/>
  <c r="AV272" i="3"/>
  <c r="AU272" i="3"/>
  <c r="AT272" i="3"/>
  <c r="AS272" i="3"/>
  <c r="AR272" i="3"/>
  <c r="AQ272" i="3"/>
  <c r="AO272" i="3"/>
  <c r="AN272" i="3"/>
  <c r="AM272" i="3"/>
  <c r="AW271" i="3"/>
  <c r="AV271" i="3"/>
  <c r="AU271" i="3"/>
  <c r="AT271" i="3"/>
  <c r="AS271" i="3"/>
  <c r="AR271" i="3"/>
  <c r="AQ271" i="3"/>
  <c r="AO271" i="3"/>
  <c r="AN271" i="3"/>
  <c r="AM271" i="3"/>
  <c r="AW270" i="3"/>
  <c r="AV270" i="3"/>
  <c r="AU270" i="3"/>
  <c r="AT270" i="3"/>
  <c r="AS270" i="3"/>
  <c r="AR270" i="3"/>
  <c r="AQ270" i="3"/>
  <c r="AO270" i="3"/>
  <c r="AN270" i="3"/>
  <c r="AM270" i="3"/>
  <c r="AW269" i="3"/>
  <c r="AV269" i="3"/>
  <c r="AU269" i="3"/>
  <c r="AT269" i="3"/>
  <c r="AS269" i="3"/>
  <c r="AR269" i="3"/>
  <c r="AQ269" i="3"/>
  <c r="AO269" i="3"/>
  <c r="AN269" i="3"/>
  <c r="AM269" i="3"/>
  <c r="AW268" i="3"/>
  <c r="AV268" i="3"/>
  <c r="AU268" i="3"/>
  <c r="AT268" i="3"/>
  <c r="AS268" i="3"/>
  <c r="AR268" i="3"/>
  <c r="AQ268" i="3"/>
  <c r="AO268" i="3"/>
  <c r="AN268" i="3"/>
  <c r="AM268" i="3"/>
  <c r="AW267" i="3"/>
  <c r="AV267" i="3"/>
  <c r="AU267" i="3"/>
  <c r="AT267" i="3"/>
  <c r="AS267" i="3"/>
  <c r="AR267" i="3"/>
  <c r="AQ267" i="3"/>
  <c r="AO267" i="3"/>
  <c r="AN267" i="3"/>
  <c r="AM267" i="3"/>
  <c r="AW266" i="3"/>
  <c r="AV266" i="3"/>
  <c r="AU266" i="3"/>
  <c r="AT266" i="3"/>
  <c r="AS266" i="3"/>
  <c r="AR266" i="3"/>
  <c r="AQ266" i="3"/>
  <c r="AO266" i="3"/>
  <c r="AN266" i="3"/>
  <c r="AM266" i="3"/>
  <c r="AW265" i="3"/>
  <c r="AV265" i="3"/>
  <c r="AU265" i="3"/>
  <c r="AT265" i="3"/>
  <c r="AS265" i="3"/>
  <c r="AR265" i="3"/>
  <c r="AQ265" i="3"/>
  <c r="AO265" i="3"/>
  <c r="AN265" i="3"/>
  <c r="AM265" i="3"/>
  <c r="AW264" i="3"/>
  <c r="AV264" i="3"/>
  <c r="AU264" i="3"/>
  <c r="AT264" i="3"/>
  <c r="AS264" i="3"/>
  <c r="AR264" i="3"/>
  <c r="AQ264" i="3"/>
  <c r="AO264" i="3"/>
  <c r="AN264" i="3"/>
  <c r="AM264" i="3"/>
  <c r="AW263" i="3"/>
  <c r="AV263" i="3"/>
  <c r="AU263" i="3"/>
  <c r="AT263" i="3"/>
  <c r="AS263" i="3"/>
  <c r="AR263" i="3"/>
  <c r="AQ263" i="3"/>
  <c r="AO263" i="3"/>
  <c r="AN263" i="3"/>
  <c r="AM263" i="3"/>
  <c r="AW262" i="3"/>
  <c r="AV262" i="3"/>
  <c r="AU262" i="3"/>
  <c r="AT262" i="3"/>
  <c r="AS262" i="3"/>
  <c r="AR262" i="3"/>
  <c r="AQ262" i="3"/>
  <c r="AO262" i="3"/>
  <c r="AN262" i="3"/>
  <c r="AM262" i="3"/>
  <c r="AW261" i="3"/>
  <c r="AV261" i="3"/>
  <c r="AU261" i="3"/>
  <c r="AT261" i="3"/>
  <c r="AS261" i="3"/>
  <c r="AR261" i="3"/>
  <c r="AQ261" i="3"/>
  <c r="AO261" i="3"/>
  <c r="AN261" i="3"/>
  <c r="AM261" i="3"/>
  <c r="AW260" i="3"/>
  <c r="AV260" i="3"/>
  <c r="AU260" i="3"/>
  <c r="AT260" i="3"/>
  <c r="AS260" i="3"/>
  <c r="AR260" i="3"/>
  <c r="AQ260" i="3"/>
  <c r="AO260" i="3"/>
  <c r="AN260" i="3"/>
  <c r="AM260" i="3"/>
  <c r="AW259" i="3"/>
  <c r="AV259" i="3"/>
  <c r="AU259" i="3"/>
  <c r="AT259" i="3"/>
  <c r="AS259" i="3"/>
  <c r="AR259" i="3"/>
  <c r="AQ259" i="3"/>
  <c r="AO259" i="3"/>
  <c r="AN259" i="3"/>
  <c r="AM259" i="3"/>
  <c r="AW258" i="3"/>
  <c r="AV258" i="3"/>
  <c r="AU258" i="3"/>
  <c r="AT258" i="3"/>
  <c r="AS258" i="3"/>
  <c r="AR258" i="3"/>
  <c r="AQ258" i="3"/>
  <c r="AO258" i="3"/>
  <c r="AN258" i="3"/>
  <c r="AM258" i="3"/>
  <c r="AW257" i="3"/>
  <c r="AV257" i="3"/>
  <c r="AU257" i="3"/>
  <c r="AT257" i="3"/>
  <c r="AS257" i="3"/>
  <c r="AR257" i="3"/>
  <c r="AQ257" i="3"/>
  <c r="AO257" i="3"/>
  <c r="AN257" i="3"/>
  <c r="AM257" i="3"/>
  <c r="AW256" i="3"/>
  <c r="AV256" i="3"/>
  <c r="AU256" i="3"/>
  <c r="AT256" i="3"/>
  <c r="AS256" i="3"/>
  <c r="AR256" i="3"/>
  <c r="AQ256" i="3"/>
  <c r="AO256" i="3"/>
  <c r="AN256" i="3"/>
  <c r="AM256" i="3"/>
  <c r="AW255" i="3"/>
  <c r="AV255" i="3"/>
  <c r="AU255" i="3"/>
  <c r="AT255" i="3"/>
  <c r="AS255" i="3"/>
  <c r="AR255" i="3"/>
  <c r="AQ255" i="3"/>
  <c r="AO255" i="3"/>
  <c r="AN255" i="3"/>
  <c r="AM255" i="3"/>
  <c r="AW254" i="3"/>
  <c r="AV254" i="3"/>
  <c r="AU254" i="3"/>
  <c r="AT254" i="3"/>
  <c r="AS254" i="3"/>
  <c r="AR254" i="3"/>
  <c r="AQ254" i="3"/>
  <c r="AO254" i="3"/>
  <c r="AN254" i="3"/>
  <c r="AM254" i="3"/>
  <c r="AW253" i="3"/>
  <c r="AV253" i="3"/>
  <c r="AU253" i="3"/>
  <c r="AT253" i="3"/>
  <c r="AS253" i="3"/>
  <c r="AR253" i="3"/>
  <c r="AQ253" i="3"/>
  <c r="AO253" i="3"/>
  <c r="AN253" i="3"/>
  <c r="AM253" i="3"/>
  <c r="AW252" i="3"/>
  <c r="AV252" i="3"/>
  <c r="AU252" i="3"/>
  <c r="AT252" i="3"/>
  <c r="AS252" i="3"/>
  <c r="AR252" i="3"/>
  <c r="AQ252" i="3"/>
  <c r="AO252" i="3"/>
  <c r="AN252" i="3"/>
  <c r="AM252" i="3"/>
  <c r="AW251" i="3"/>
  <c r="AV251" i="3"/>
  <c r="AU251" i="3"/>
  <c r="AT251" i="3"/>
  <c r="AS251" i="3"/>
  <c r="AR251" i="3"/>
  <c r="AQ251" i="3"/>
  <c r="AO251" i="3"/>
  <c r="AN251" i="3"/>
  <c r="AM251" i="3"/>
  <c r="AW250" i="3"/>
  <c r="AV250" i="3"/>
  <c r="AU250" i="3"/>
  <c r="AT250" i="3"/>
  <c r="AS250" i="3"/>
  <c r="AR250" i="3"/>
  <c r="AQ250" i="3"/>
  <c r="AO250" i="3"/>
  <c r="AN250" i="3"/>
  <c r="AM250" i="3"/>
  <c r="AW249" i="3"/>
  <c r="AV249" i="3"/>
  <c r="AU249" i="3"/>
  <c r="AT249" i="3"/>
  <c r="AS249" i="3"/>
  <c r="AR249" i="3"/>
  <c r="AQ249" i="3"/>
  <c r="AO249" i="3"/>
  <c r="AN249" i="3"/>
  <c r="AM249" i="3"/>
  <c r="AW248" i="3"/>
  <c r="AV248" i="3"/>
  <c r="AU248" i="3"/>
  <c r="AT248" i="3"/>
  <c r="AS248" i="3"/>
  <c r="AR248" i="3"/>
  <c r="AQ248" i="3"/>
  <c r="AO248" i="3"/>
  <c r="AN248" i="3"/>
  <c r="AM248" i="3"/>
  <c r="AW247" i="3"/>
  <c r="AV247" i="3"/>
  <c r="AU247" i="3"/>
  <c r="AT247" i="3"/>
  <c r="AS247" i="3"/>
  <c r="AR247" i="3"/>
  <c r="AQ247" i="3"/>
  <c r="AO247" i="3"/>
  <c r="AN247" i="3"/>
  <c r="AM247" i="3"/>
  <c r="AW246" i="3"/>
  <c r="AV246" i="3"/>
  <c r="AU246" i="3"/>
  <c r="AT246" i="3"/>
  <c r="AS246" i="3"/>
  <c r="AR246" i="3"/>
  <c r="AQ246" i="3"/>
  <c r="AO246" i="3"/>
  <c r="AN246" i="3"/>
  <c r="AM246" i="3"/>
  <c r="AW245" i="3"/>
  <c r="AV245" i="3"/>
  <c r="AU245" i="3"/>
  <c r="AT245" i="3"/>
  <c r="AS245" i="3"/>
  <c r="AR245" i="3"/>
  <c r="AQ245" i="3"/>
  <c r="AO245" i="3"/>
  <c r="AN245" i="3"/>
  <c r="AM245" i="3"/>
  <c r="AW244" i="3"/>
  <c r="AV244" i="3"/>
  <c r="AU244" i="3"/>
  <c r="AT244" i="3"/>
  <c r="AS244" i="3"/>
  <c r="AR244" i="3"/>
  <c r="AQ244" i="3"/>
  <c r="AO244" i="3"/>
  <c r="AN244" i="3"/>
  <c r="AM244" i="3"/>
  <c r="AW243" i="3"/>
  <c r="AV243" i="3"/>
  <c r="AU243" i="3"/>
  <c r="AT243" i="3"/>
  <c r="AS243" i="3"/>
  <c r="AR243" i="3"/>
  <c r="AQ243" i="3"/>
  <c r="AO243" i="3"/>
  <c r="AN243" i="3"/>
  <c r="AM243" i="3"/>
  <c r="AW242" i="3"/>
  <c r="AV242" i="3"/>
  <c r="AU242" i="3"/>
  <c r="AT242" i="3"/>
  <c r="AS242" i="3"/>
  <c r="AR242" i="3"/>
  <c r="AQ242" i="3"/>
  <c r="AO242" i="3"/>
  <c r="AN242" i="3"/>
  <c r="AM242" i="3"/>
  <c r="AW241" i="3"/>
  <c r="AV241" i="3"/>
  <c r="AU241" i="3"/>
  <c r="AT241" i="3"/>
  <c r="AS241" i="3"/>
  <c r="AR241" i="3"/>
  <c r="AQ241" i="3"/>
  <c r="AO241" i="3"/>
  <c r="AN241" i="3"/>
  <c r="AM241" i="3"/>
  <c r="AW240" i="3"/>
  <c r="AV240" i="3"/>
  <c r="AU240" i="3"/>
  <c r="AT240" i="3"/>
  <c r="AS240" i="3"/>
  <c r="AR240" i="3"/>
  <c r="AQ240" i="3"/>
  <c r="AO240" i="3"/>
  <c r="AN240" i="3"/>
  <c r="AM240" i="3"/>
  <c r="AW239" i="3"/>
  <c r="AV239" i="3"/>
  <c r="AU239" i="3"/>
  <c r="AT239" i="3"/>
  <c r="AS239" i="3"/>
  <c r="AR239" i="3"/>
  <c r="AQ239" i="3"/>
  <c r="AO239" i="3"/>
  <c r="AN239" i="3"/>
  <c r="AM239" i="3"/>
  <c r="AW238" i="3"/>
  <c r="AV238" i="3"/>
  <c r="AU238" i="3"/>
  <c r="AT238" i="3"/>
  <c r="AS238" i="3"/>
  <c r="AR238" i="3"/>
  <c r="AQ238" i="3"/>
  <c r="AO238" i="3"/>
  <c r="AN238" i="3"/>
  <c r="AM238" i="3"/>
  <c r="AW237" i="3"/>
  <c r="AV237" i="3"/>
  <c r="AU237" i="3"/>
  <c r="AT237" i="3"/>
  <c r="AS237" i="3"/>
  <c r="AR237" i="3"/>
  <c r="AQ237" i="3"/>
  <c r="AO237" i="3"/>
  <c r="AN237" i="3"/>
  <c r="AM237" i="3"/>
  <c r="AW236" i="3"/>
  <c r="AV236" i="3"/>
  <c r="AU236" i="3"/>
  <c r="AT236" i="3"/>
  <c r="AS236" i="3"/>
  <c r="AR236" i="3"/>
  <c r="AQ236" i="3"/>
  <c r="AO236" i="3"/>
  <c r="AN236" i="3"/>
  <c r="AM236" i="3"/>
  <c r="AW235" i="3"/>
  <c r="AV235" i="3"/>
  <c r="AU235" i="3"/>
  <c r="AT235" i="3"/>
  <c r="AS235" i="3"/>
  <c r="AR235" i="3"/>
  <c r="AQ235" i="3"/>
  <c r="AO235" i="3"/>
  <c r="AN235" i="3"/>
  <c r="AM235" i="3"/>
  <c r="AW234" i="3"/>
  <c r="AV234" i="3"/>
  <c r="AU234" i="3"/>
  <c r="AT234" i="3"/>
  <c r="AS234" i="3"/>
  <c r="AR234" i="3"/>
  <c r="AQ234" i="3"/>
  <c r="AO234" i="3"/>
  <c r="AN234" i="3"/>
  <c r="AM234" i="3"/>
  <c r="AW233" i="3"/>
  <c r="AV233" i="3"/>
  <c r="AU233" i="3"/>
  <c r="AT233" i="3"/>
  <c r="AS233" i="3"/>
  <c r="AR233" i="3"/>
  <c r="AQ233" i="3"/>
  <c r="AO233" i="3"/>
  <c r="AN233" i="3"/>
  <c r="AM233" i="3"/>
  <c r="AW232" i="3"/>
  <c r="AV232" i="3"/>
  <c r="AU232" i="3"/>
  <c r="AT232" i="3"/>
  <c r="AS232" i="3"/>
  <c r="AR232" i="3"/>
  <c r="AQ232" i="3"/>
  <c r="AO232" i="3"/>
  <c r="AN232" i="3"/>
  <c r="AM232" i="3"/>
  <c r="AW231" i="3"/>
  <c r="AV231" i="3"/>
  <c r="AU231" i="3"/>
  <c r="AT231" i="3"/>
  <c r="AS231" i="3"/>
  <c r="AR231" i="3"/>
  <c r="AQ231" i="3"/>
  <c r="AO231" i="3"/>
  <c r="AN231" i="3"/>
  <c r="AM231" i="3"/>
  <c r="AW230" i="3"/>
  <c r="AV230" i="3"/>
  <c r="AU230" i="3"/>
  <c r="AT230" i="3"/>
  <c r="AS230" i="3"/>
  <c r="AR230" i="3"/>
  <c r="AQ230" i="3"/>
  <c r="AO230" i="3"/>
  <c r="AN230" i="3"/>
  <c r="AM230" i="3"/>
  <c r="AW229" i="3"/>
  <c r="AV229" i="3"/>
  <c r="AU229" i="3"/>
  <c r="AT229" i="3"/>
  <c r="AS229" i="3"/>
  <c r="AR229" i="3"/>
  <c r="AQ229" i="3"/>
  <c r="AO229" i="3"/>
  <c r="AN229" i="3"/>
  <c r="AM229" i="3"/>
  <c r="AW228" i="3"/>
  <c r="AV228" i="3"/>
  <c r="AU228" i="3"/>
  <c r="AT228" i="3"/>
  <c r="AS228" i="3"/>
  <c r="AR228" i="3"/>
  <c r="AQ228" i="3"/>
  <c r="AO228" i="3"/>
  <c r="AN228" i="3"/>
  <c r="AM228" i="3"/>
  <c r="AW227" i="3"/>
  <c r="AV227" i="3"/>
  <c r="AU227" i="3"/>
  <c r="AT227" i="3"/>
  <c r="AS227" i="3"/>
  <c r="AR227" i="3"/>
  <c r="AQ227" i="3"/>
  <c r="AO227" i="3"/>
  <c r="AN227" i="3"/>
  <c r="AM227" i="3"/>
  <c r="AW226" i="3"/>
  <c r="AV226" i="3"/>
  <c r="AU226" i="3"/>
  <c r="AT226" i="3"/>
  <c r="AS226" i="3"/>
  <c r="AR226" i="3"/>
  <c r="AQ226" i="3"/>
  <c r="AO226" i="3"/>
  <c r="AN226" i="3"/>
  <c r="AM226" i="3"/>
  <c r="AW225" i="3"/>
  <c r="AV225" i="3"/>
  <c r="AU225" i="3"/>
  <c r="AT225" i="3"/>
  <c r="AS225" i="3"/>
  <c r="AR225" i="3"/>
  <c r="AQ225" i="3"/>
  <c r="AO225" i="3"/>
  <c r="AN225" i="3"/>
  <c r="AM225" i="3"/>
  <c r="AW224" i="3"/>
  <c r="AV224" i="3"/>
  <c r="AU224" i="3"/>
  <c r="AT224" i="3"/>
  <c r="AS224" i="3"/>
  <c r="AR224" i="3"/>
  <c r="AQ224" i="3"/>
  <c r="AO224" i="3"/>
  <c r="AN224" i="3"/>
  <c r="AM224" i="3"/>
  <c r="AW223" i="3"/>
  <c r="AV223" i="3"/>
  <c r="AU223" i="3"/>
  <c r="AT223" i="3"/>
  <c r="AS223" i="3"/>
  <c r="AR223" i="3"/>
  <c r="AQ223" i="3"/>
  <c r="AO223" i="3"/>
  <c r="AN223" i="3"/>
  <c r="AM223" i="3"/>
  <c r="AW222" i="3"/>
  <c r="AV222" i="3"/>
  <c r="AU222" i="3"/>
  <c r="AT222" i="3"/>
  <c r="AS222" i="3"/>
  <c r="AR222" i="3"/>
  <c r="AQ222" i="3"/>
  <c r="AO222" i="3"/>
  <c r="AN222" i="3"/>
  <c r="AM222" i="3"/>
  <c r="AW221" i="3"/>
  <c r="AV221" i="3"/>
  <c r="AU221" i="3"/>
  <c r="AT221" i="3"/>
  <c r="AS221" i="3"/>
  <c r="AR221" i="3"/>
  <c r="AQ221" i="3"/>
  <c r="AO221" i="3"/>
  <c r="AN221" i="3"/>
  <c r="AM221" i="3"/>
  <c r="AW220" i="3"/>
  <c r="AV220" i="3"/>
  <c r="AU220" i="3"/>
  <c r="AT220" i="3"/>
  <c r="AS220" i="3"/>
  <c r="AR220" i="3"/>
  <c r="AQ220" i="3"/>
  <c r="AO220" i="3"/>
  <c r="AN220" i="3"/>
  <c r="AM220" i="3"/>
  <c r="AW219" i="3"/>
  <c r="AV219" i="3"/>
  <c r="AU219" i="3"/>
  <c r="AT219" i="3"/>
  <c r="AS219" i="3"/>
  <c r="AR219" i="3"/>
  <c r="AQ219" i="3"/>
  <c r="AO219" i="3"/>
  <c r="AN219" i="3"/>
  <c r="AM219" i="3"/>
  <c r="AW218" i="3"/>
  <c r="AV218" i="3"/>
  <c r="AU218" i="3"/>
  <c r="AT218" i="3"/>
  <c r="AS218" i="3"/>
  <c r="AR218" i="3"/>
  <c r="AQ218" i="3"/>
  <c r="AO218" i="3"/>
  <c r="AN218" i="3"/>
  <c r="AM218" i="3"/>
  <c r="AW217" i="3"/>
  <c r="AV217" i="3"/>
  <c r="AU217" i="3"/>
  <c r="AT217" i="3"/>
  <c r="AS217" i="3"/>
  <c r="AR217" i="3"/>
  <c r="AQ217" i="3"/>
  <c r="AO217" i="3"/>
  <c r="AN217" i="3"/>
  <c r="AM217" i="3"/>
  <c r="AW216" i="3"/>
  <c r="AV216" i="3"/>
  <c r="AU216" i="3"/>
  <c r="AT216" i="3"/>
  <c r="AS216" i="3"/>
  <c r="AR216" i="3"/>
  <c r="AQ216" i="3"/>
  <c r="AO216" i="3"/>
  <c r="AN216" i="3"/>
  <c r="AM216" i="3"/>
  <c r="AW215" i="3"/>
  <c r="AV215" i="3"/>
  <c r="AU215" i="3"/>
  <c r="AT215" i="3"/>
  <c r="AS215" i="3"/>
  <c r="AR215" i="3"/>
  <c r="AQ215" i="3"/>
  <c r="AO215" i="3"/>
  <c r="AN215" i="3"/>
  <c r="AM215" i="3"/>
  <c r="AW214" i="3"/>
  <c r="AV214" i="3"/>
  <c r="AU214" i="3"/>
  <c r="AT214" i="3"/>
  <c r="AS214" i="3"/>
  <c r="AR214" i="3"/>
  <c r="AQ214" i="3"/>
  <c r="AO214" i="3"/>
  <c r="AN214" i="3"/>
  <c r="AM214" i="3"/>
  <c r="AW213" i="3"/>
  <c r="AV213" i="3"/>
  <c r="AU213" i="3"/>
  <c r="AT213" i="3"/>
  <c r="AS213" i="3"/>
  <c r="AR213" i="3"/>
  <c r="AQ213" i="3"/>
  <c r="AO213" i="3"/>
  <c r="AN213" i="3"/>
  <c r="AM213" i="3"/>
  <c r="AW212" i="3"/>
  <c r="AV212" i="3"/>
  <c r="AU212" i="3"/>
  <c r="AT212" i="3"/>
  <c r="AS212" i="3"/>
  <c r="AR212" i="3"/>
  <c r="AQ212" i="3"/>
  <c r="AO212" i="3"/>
  <c r="AN212" i="3"/>
  <c r="AM212" i="3"/>
  <c r="AW211" i="3"/>
  <c r="AV211" i="3"/>
  <c r="AU211" i="3"/>
  <c r="AT211" i="3"/>
  <c r="AS211" i="3"/>
  <c r="AR211" i="3"/>
  <c r="AQ211" i="3"/>
  <c r="AO211" i="3"/>
  <c r="AN211" i="3"/>
  <c r="AM211" i="3"/>
  <c r="AW210" i="3"/>
  <c r="AV210" i="3"/>
  <c r="AU210" i="3"/>
  <c r="AT210" i="3"/>
  <c r="AS210" i="3"/>
  <c r="AR210" i="3"/>
  <c r="AQ210" i="3"/>
  <c r="AO210" i="3"/>
  <c r="AN210" i="3"/>
  <c r="AM210" i="3"/>
  <c r="AW209" i="3"/>
  <c r="AV209" i="3"/>
  <c r="AU209" i="3"/>
  <c r="AT209" i="3"/>
  <c r="AS209" i="3"/>
  <c r="AR209" i="3"/>
  <c r="AQ209" i="3"/>
  <c r="AO209" i="3"/>
  <c r="AN209" i="3"/>
  <c r="AM209" i="3"/>
  <c r="AW208" i="3"/>
  <c r="AV208" i="3"/>
  <c r="AU208" i="3"/>
  <c r="AT208" i="3"/>
  <c r="AS208" i="3"/>
  <c r="AR208" i="3"/>
  <c r="AQ208" i="3"/>
  <c r="AO208" i="3"/>
  <c r="AN208" i="3"/>
  <c r="AM208" i="3"/>
  <c r="AW207" i="3"/>
  <c r="AV207" i="3"/>
  <c r="AU207" i="3"/>
  <c r="AT207" i="3"/>
  <c r="AS207" i="3"/>
  <c r="AR207" i="3"/>
  <c r="AQ207" i="3"/>
  <c r="AO207" i="3"/>
  <c r="AN207" i="3"/>
  <c r="AM207" i="3"/>
  <c r="AW206" i="3"/>
  <c r="AV206" i="3"/>
  <c r="AU206" i="3"/>
  <c r="AT206" i="3"/>
  <c r="AS206" i="3"/>
  <c r="AR206" i="3"/>
  <c r="AQ206" i="3"/>
  <c r="AO206" i="3"/>
  <c r="AN206" i="3"/>
  <c r="AM206" i="3"/>
  <c r="AW205" i="3"/>
  <c r="AV205" i="3"/>
  <c r="AU205" i="3"/>
  <c r="AT205" i="3"/>
  <c r="AS205" i="3"/>
  <c r="AR205" i="3"/>
  <c r="AQ205" i="3"/>
  <c r="AO205" i="3"/>
  <c r="AN205" i="3"/>
  <c r="AM205" i="3"/>
  <c r="AW204" i="3"/>
  <c r="AV204" i="3"/>
  <c r="AU204" i="3"/>
  <c r="AT204" i="3"/>
  <c r="AS204" i="3"/>
  <c r="AR204" i="3"/>
  <c r="AQ204" i="3"/>
  <c r="AO204" i="3"/>
  <c r="AN204" i="3"/>
  <c r="AM204" i="3"/>
  <c r="AW203" i="3"/>
  <c r="AV203" i="3"/>
  <c r="AU203" i="3"/>
  <c r="AT203" i="3"/>
  <c r="AS203" i="3"/>
  <c r="AR203" i="3"/>
  <c r="AQ203" i="3"/>
  <c r="AO203" i="3"/>
  <c r="AN203" i="3"/>
  <c r="AM203" i="3"/>
  <c r="AW202" i="3"/>
  <c r="AV202" i="3"/>
  <c r="AU202" i="3"/>
  <c r="AT202" i="3"/>
  <c r="AS202" i="3"/>
  <c r="AR202" i="3"/>
  <c r="AQ202" i="3"/>
  <c r="AO202" i="3"/>
  <c r="AN202" i="3"/>
  <c r="AM202" i="3"/>
  <c r="AW201" i="3"/>
  <c r="AV201" i="3"/>
  <c r="AU201" i="3"/>
  <c r="AT201" i="3"/>
  <c r="AS201" i="3"/>
  <c r="AR201" i="3"/>
  <c r="AQ201" i="3"/>
  <c r="AO201" i="3"/>
  <c r="AN201" i="3"/>
  <c r="AM201" i="3"/>
  <c r="AW200" i="3"/>
  <c r="AV200" i="3"/>
  <c r="AU200" i="3"/>
  <c r="AT200" i="3"/>
  <c r="AS200" i="3"/>
  <c r="AR200" i="3"/>
  <c r="AQ200" i="3"/>
  <c r="AO200" i="3"/>
  <c r="AN200" i="3"/>
  <c r="AM200" i="3"/>
  <c r="AW199" i="3"/>
  <c r="AV199" i="3"/>
  <c r="AU199" i="3"/>
  <c r="AT199" i="3"/>
  <c r="AS199" i="3"/>
  <c r="AR199" i="3"/>
  <c r="AQ199" i="3"/>
  <c r="AO199" i="3"/>
  <c r="AN199" i="3"/>
  <c r="AM199" i="3"/>
  <c r="AW198" i="3"/>
  <c r="AV198" i="3"/>
  <c r="AU198" i="3"/>
  <c r="AT198" i="3"/>
  <c r="AS198" i="3"/>
  <c r="AR198" i="3"/>
  <c r="AQ198" i="3"/>
  <c r="AO198" i="3"/>
  <c r="AN198" i="3"/>
  <c r="AM198" i="3"/>
  <c r="AW197" i="3"/>
  <c r="AV197" i="3"/>
  <c r="AU197" i="3"/>
  <c r="AT197" i="3"/>
  <c r="AS197" i="3"/>
  <c r="AR197" i="3"/>
  <c r="AQ197" i="3"/>
  <c r="AO197" i="3"/>
  <c r="AN197" i="3"/>
  <c r="AM197" i="3"/>
  <c r="AW196" i="3"/>
  <c r="AV196" i="3"/>
  <c r="AU196" i="3"/>
  <c r="AT196" i="3"/>
  <c r="AS196" i="3"/>
  <c r="AR196" i="3"/>
  <c r="AQ196" i="3"/>
  <c r="AO196" i="3"/>
  <c r="AN196" i="3"/>
  <c r="AM196" i="3"/>
  <c r="AW195" i="3"/>
  <c r="AV195" i="3"/>
  <c r="AU195" i="3"/>
  <c r="AT195" i="3"/>
  <c r="AS195" i="3"/>
  <c r="AR195" i="3"/>
  <c r="AQ195" i="3"/>
  <c r="AO195" i="3"/>
  <c r="AN195" i="3"/>
  <c r="AM195" i="3"/>
  <c r="AW194" i="3"/>
  <c r="AV194" i="3"/>
  <c r="AU194" i="3"/>
  <c r="AT194" i="3"/>
  <c r="AS194" i="3"/>
  <c r="AR194" i="3"/>
  <c r="AQ194" i="3"/>
  <c r="AO194" i="3"/>
  <c r="AN194" i="3"/>
  <c r="AM194" i="3"/>
  <c r="AW193" i="3"/>
  <c r="AV193" i="3"/>
  <c r="AU193" i="3"/>
  <c r="AT193" i="3"/>
  <c r="AS193" i="3"/>
  <c r="AR193" i="3"/>
  <c r="AQ193" i="3"/>
  <c r="AO193" i="3"/>
  <c r="AN193" i="3"/>
  <c r="AM193" i="3"/>
  <c r="AW192" i="3"/>
  <c r="AV192" i="3"/>
  <c r="AU192" i="3"/>
  <c r="AT192" i="3"/>
  <c r="AS192" i="3"/>
  <c r="AR192" i="3"/>
  <c r="AQ192" i="3"/>
  <c r="AO192" i="3"/>
  <c r="AN192" i="3"/>
  <c r="AM192" i="3"/>
  <c r="AW191" i="3"/>
  <c r="AV191" i="3"/>
  <c r="AU191" i="3"/>
  <c r="AT191" i="3"/>
  <c r="AS191" i="3"/>
  <c r="AR191" i="3"/>
  <c r="AQ191" i="3"/>
  <c r="AO191" i="3"/>
  <c r="AN191" i="3"/>
  <c r="AM191" i="3"/>
  <c r="AW190" i="3"/>
  <c r="AV190" i="3"/>
  <c r="AU190" i="3"/>
  <c r="AT190" i="3"/>
  <c r="AS190" i="3"/>
  <c r="AR190" i="3"/>
  <c r="AQ190" i="3"/>
  <c r="AO190" i="3"/>
  <c r="AN190" i="3"/>
  <c r="AM190" i="3"/>
  <c r="AW189" i="3"/>
  <c r="AV189" i="3"/>
  <c r="AU189" i="3"/>
  <c r="AT189" i="3"/>
  <c r="AS189" i="3"/>
  <c r="AR189" i="3"/>
  <c r="AQ189" i="3"/>
  <c r="AO189" i="3"/>
  <c r="AN189" i="3"/>
  <c r="AM189" i="3"/>
  <c r="AW188" i="3"/>
  <c r="AV188" i="3"/>
  <c r="AU188" i="3"/>
  <c r="AT188" i="3"/>
  <c r="AS188" i="3"/>
  <c r="AR188" i="3"/>
  <c r="AQ188" i="3"/>
  <c r="AO188" i="3"/>
  <c r="AN188" i="3"/>
  <c r="AM188" i="3"/>
  <c r="AW187" i="3"/>
  <c r="AV187" i="3"/>
  <c r="AU187" i="3"/>
  <c r="AT187" i="3"/>
  <c r="AS187" i="3"/>
  <c r="AR187" i="3"/>
  <c r="AQ187" i="3"/>
  <c r="AO187" i="3"/>
  <c r="AN187" i="3"/>
  <c r="AM187" i="3"/>
  <c r="AW186" i="3"/>
  <c r="AV186" i="3"/>
  <c r="AU186" i="3"/>
  <c r="AT186" i="3"/>
  <c r="AS186" i="3"/>
  <c r="AR186" i="3"/>
  <c r="AQ186" i="3"/>
  <c r="AO186" i="3"/>
  <c r="AN186" i="3"/>
  <c r="AM186" i="3"/>
  <c r="AW185" i="3"/>
  <c r="AV185" i="3"/>
  <c r="AU185" i="3"/>
  <c r="AT185" i="3"/>
  <c r="AS185" i="3"/>
  <c r="AR185" i="3"/>
  <c r="AQ185" i="3"/>
  <c r="AO185" i="3"/>
  <c r="AN185" i="3"/>
  <c r="AM185" i="3"/>
  <c r="AW184" i="3"/>
  <c r="AV184" i="3"/>
  <c r="AU184" i="3"/>
  <c r="AT184" i="3"/>
  <c r="AS184" i="3"/>
  <c r="AR184" i="3"/>
  <c r="AQ184" i="3"/>
  <c r="AO184" i="3"/>
  <c r="AN184" i="3"/>
  <c r="AM184" i="3"/>
  <c r="AW183" i="3"/>
  <c r="AV183" i="3"/>
  <c r="AU183" i="3"/>
  <c r="AT183" i="3"/>
  <c r="AS183" i="3"/>
  <c r="AR183" i="3"/>
  <c r="AQ183" i="3"/>
  <c r="AO183" i="3"/>
  <c r="AN183" i="3"/>
  <c r="AM183" i="3"/>
  <c r="AW182" i="3"/>
  <c r="AV182" i="3"/>
  <c r="AU182" i="3"/>
  <c r="AT182" i="3"/>
  <c r="AS182" i="3"/>
  <c r="AR182" i="3"/>
  <c r="AQ182" i="3"/>
  <c r="AO182" i="3"/>
  <c r="AN182" i="3"/>
  <c r="AM182" i="3"/>
  <c r="AW181" i="3"/>
  <c r="AV181" i="3"/>
  <c r="AU181" i="3"/>
  <c r="AT181" i="3"/>
  <c r="AS181" i="3"/>
  <c r="AR181" i="3"/>
  <c r="AQ181" i="3"/>
  <c r="AO181" i="3"/>
  <c r="AN181" i="3"/>
  <c r="AM181" i="3"/>
  <c r="AW180" i="3"/>
  <c r="AV180" i="3"/>
  <c r="AU180" i="3"/>
  <c r="AT180" i="3"/>
  <c r="AS180" i="3"/>
  <c r="AR180" i="3"/>
  <c r="AQ180" i="3"/>
  <c r="AO180" i="3"/>
  <c r="AN180" i="3"/>
  <c r="AM180" i="3"/>
  <c r="AW179" i="3"/>
  <c r="AV179" i="3"/>
  <c r="AU179" i="3"/>
  <c r="AT179" i="3"/>
  <c r="AS179" i="3"/>
  <c r="AR179" i="3"/>
  <c r="AQ179" i="3"/>
  <c r="AO179" i="3"/>
  <c r="AN179" i="3"/>
  <c r="AM179" i="3"/>
  <c r="AW178" i="3"/>
  <c r="AV178" i="3"/>
  <c r="AU178" i="3"/>
  <c r="AT178" i="3"/>
  <c r="AS178" i="3"/>
  <c r="AR178" i="3"/>
  <c r="AQ178" i="3"/>
  <c r="AO178" i="3"/>
  <c r="AN178" i="3"/>
  <c r="AM178" i="3"/>
  <c r="AW177" i="3"/>
  <c r="AV177" i="3"/>
  <c r="AU177" i="3"/>
  <c r="AT177" i="3"/>
  <c r="AS177" i="3"/>
  <c r="AR177" i="3"/>
  <c r="AQ177" i="3"/>
  <c r="AO177" i="3"/>
  <c r="AN177" i="3"/>
  <c r="AM177" i="3"/>
  <c r="AW176" i="3"/>
  <c r="AV176" i="3"/>
  <c r="AU176" i="3"/>
  <c r="AT176" i="3"/>
  <c r="AS176" i="3"/>
  <c r="AR176" i="3"/>
  <c r="AQ176" i="3"/>
  <c r="AO176" i="3"/>
  <c r="AN176" i="3"/>
  <c r="AM176" i="3"/>
  <c r="AW175" i="3"/>
  <c r="AV175" i="3"/>
  <c r="AU175" i="3"/>
  <c r="AT175" i="3"/>
  <c r="AS175" i="3"/>
  <c r="AR175" i="3"/>
  <c r="AQ175" i="3"/>
  <c r="AO175" i="3"/>
  <c r="AN175" i="3"/>
  <c r="AM175" i="3"/>
  <c r="AW174" i="3"/>
  <c r="AV174" i="3"/>
  <c r="AU174" i="3"/>
  <c r="AT174" i="3"/>
  <c r="AS174" i="3"/>
  <c r="AR174" i="3"/>
  <c r="AQ174" i="3"/>
  <c r="AO174" i="3"/>
  <c r="AN174" i="3"/>
  <c r="AM174" i="3"/>
  <c r="AW173" i="3"/>
  <c r="AV173" i="3"/>
  <c r="AU173" i="3"/>
  <c r="AT173" i="3"/>
  <c r="AS173" i="3"/>
  <c r="AR173" i="3"/>
  <c r="AQ173" i="3"/>
  <c r="AO173" i="3"/>
  <c r="AN173" i="3"/>
  <c r="AM173" i="3"/>
  <c r="AW172" i="3"/>
  <c r="AV172" i="3"/>
  <c r="AU172" i="3"/>
  <c r="AT172" i="3"/>
  <c r="AS172" i="3"/>
  <c r="AR172" i="3"/>
  <c r="AQ172" i="3"/>
  <c r="AO172" i="3"/>
  <c r="AN172" i="3"/>
  <c r="AM172" i="3"/>
  <c r="AW171" i="3"/>
  <c r="AV171" i="3"/>
  <c r="AU171" i="3"/>
  <c r="AT171" i="3"/>
  <c r="AS171" i="3"/>
  <c r="AR171" i="3"/>
  <c r="AQ171" i="3"/>
  <c r="AO171" i="3"/>
  <c r="AN171" i="3"/>
  <c r="AM171" i="3"/>
  <c r="AW170" i="3"/>
  <c r="AV170" i="3"/>
  <c r="AU170" i="3"/>
  <c r="AT170" i="3"/>
  <c r="AS170" i="3"/>
  <c r="AR170" i="3"/>
  <c r="AQ170" i="3"/>
  <c r="AO170" i="3"/>
  <c r="AN170" i="3"/>
  <c r="AM170" i="3"/>
  <c r="AW169" i="3"/>
  <c r="AV169" i="3"/>
  <c r="AU169" i="3"/>
  <c r="AT169" i="3"/>
  <c r="AS169" i="3"/>
  <c r="AR169" i="3"/>
  <c r="AQ169" i="3"/>
  <c r="AO169" i="3"/>
  <c r="AN169" i="3"/>
  <c r="AM169" i="3"/>
  <c r="AW168" i="3"/>
  <c r="AV168" i="3"/>
  <c r="AU168" i="3"/>
  <c r="AT168" i="3"/>
  <c r="AS168" i="3"/>
  <c r="AR168" i="3"/>
  <c r="AQ168" i="3"/>
  <c r="AO168" i="3"/>
  <c r="AN168" i="3"/>
  <c r="AM168" i="3"/>
  <c r="AW167" i="3"/>
  <c r="AV167" i="3"/>
  <c r="AU167" i="3"/>
  <c r="AT167" i="3"/>
  <c r="AS167" i="3"/>
  <c r="AR167" i="3"/>
  <c r="AQ167" i="3"/>
  <c r="AO167" i="3"/>
  <c r="AN167" i="3"/>
  <c r="AM167" i="3"/>
  <c r="AW166" i="3"/>
  <c r="AV166" i="3"/>
  <c r="AU166" i="3"/>
  <c r="AT166" i="3"/>
  <c r="AS166" i="3"/>
  <c r="AR166" i="3"/>
  <c r="AQ166" i="3"/>
  <c r="AO166" i="3"/>
  <c r="AN166" i="3"/>
  <c r="AM166" i="3"/>
  <c r="AW165" i="3"/>
  <c r="AV165" i="3"/>
  <c r="AU165" i="3"/>
  <c r="AT165" i="3"/>
  <c r="AS165" i="3"/>
  <c r="AR165" i="3"/>
  <c r="AQ165" i="3"/>
  <c r="AO165" i="3"/>
  <c r="AN165" i="3"/>
  <c r="AM165" i="3"/>
  <c r="AW164" i="3"/>
  <c r="AV164" i="3"/>
  <c r="AU164" i="3"/>
  <c r="AT164" i="3"/>
  <c r="AS164" i="3"/>
  <c r="AR164" i="3"/>
  <c r="AQ164" i="3"/>
  <c r="AO164" i="3"/>
  <c r="AN164" i="3"/>
  <c r="AM164" i="3"/>
  <c r="AW163" i="3"/>
  <c r="AV163" i="3"/>
  <c r="AU163" i="3"/>
  <c r="AT163" i="3"/>
  <c r="AS163" i="3"/>
  <c r="AR163" i="3"/>
  <c r="AQ163" i="3"/>
  <c r="AO163" i="3"/>
  <c r="AN163" i="3"/>
  <c r="AM163" i="3"/>
  <c r="AW162" i="3"/>
  <c r="AV162" i="3"/>
  <c r="AU162" i="3"/>
  <c r="AT162" i="3"/>
  <c r="AS162" i="3"/>
  <c r="AR162" i="3"/>
  <c r="AQ162" i="3"/>
  <c r="AO162" i="3"/>
  <c r="AN162" i="3"/>
  <c r="AM162" i="3"/>
  <c r="AW161" i="3"/>
  <c r="AV161" i="3"/>
  <c r="AU161" i="3"/>
  <c r="AT161" i="3"/>
  <c r="AS161" i="3"/>
  <c r="AR161" i="3"/>
  <c r="AQ161" i="3"/>
  <c r="AO161" i="3"/>
  <c r="AN161" i="3"/>
  <c r="AM161" i="3"/>
  <c r="AW160" i="3"/>
  <c r="AV160" i="3"/>
  <c r="AU160" i="3"/>
  <c r="AT160" i="3"/>
  <c r="AS160" i="3"/>
  <c r="AR160" i="3"/>
  <c r="AQ160" i="3"/>
  <c r="AO160" i="3"/>
  <c r="AN160" i="3"/>
  <c r="AM160" i="3"/>
  <c r="AW159" i="3"/>
  <c r="AV159" i="3"/>
  <c r="AU159" i="3"/>
  <c r="AT159" i="3"/>
  <c r="AS159" i="3"/>
  <c r="AR159" i="3"/>
  <c r="AQ159" i="3"/>
  <c r="AO159" i="3"/>
  <c r="AN159" i="3"/>
  <c r="AM159" i="3"/>
  <c r="AW158" i="3"/>
  <c r="AV158" i="3"/>
  <c r="AU158" i="3"/>
  <c r="AT158" i="3"/>
  <c r="AS158" i="3"/>
  <c r="AR158" i="3"/>
  <c r="AQ158" i="3"/>
  <c r="AO158" i="3"/>
  <c r="AN158" i="3"/>
  <c r="AM158" i="3"/>
  <c r="AW157" i="3"/>
  <c r="AV157" i="3"/>
  <c r="AU157" i="3"/>
  <c r="AT157" i="3"/>
  <c r="AS157" i="3"/>
  <c r="AR157" i="3"/>
  <c r="AQ157" i="3"/>
  <c r="AO157" i="3"/>
  <c r="AN157" i="3"/>
  <c r="AM157" i="3"/>
  <c r="AW156" i="3"/>
  <c r="AV156" i="3"/>
  <c r="AU156" i="3"/>
  <c r="AT156" i="3"/>
  <c r="AS156" i="3"/>
  <c r="AR156" i="3"/>
  <c r="AQ156" i="3"/>
  <c r="AO156" i="3"/>
  <c r="AN156" i="3"/>
  <c r="AM156" i="3"/>
  <c r="AW155" i="3"/>
  <c r="AV155" i="3"/>
  <c r="AU155" i="3"/>
  <c r="AT155" i="3"/>
  <c r="AS155" i="3"/>
  <c r="AR155" i="3"/>
  <c r="AQ155" i="3"/>
  <c r="AO155" i="3"/>
  <c r="AN155" i="3"/>
  <c r="AM155" i="3"/>
  <c r="AW154" i="3"/>
  <c r="AV154" i="3"/>
  <c r="AU154" i="3"/>
  <c r="AT154" i="3"/>
  <c r="AS154" i="3"/>
  <c r="AR154" i="3"/>
  <c r="AQ154" i="3"/>
  <c r="AO154" i="3"/>
  <c r="AN154" i="3"/>
  <c r="AM154" i="3"/>
  <c r="AW153" i="3"/>
  <c r="AV153" i="3"/>
  <c r="AU153" i="3"/>
  <c r="AT153" i="3"/>
  <c r="AS153" i="3"/>
  <c r="AR153" i="3"/>
  <c r="AQ153" i="3"/>
  <c r="AO153" i="3"/>
  <c r="AN153" i="3"/>
  <c r="AM153" i="3"/>
  <c r="AW152" i="3"/>
  <c r="AV152" i="3"/>
  <c r="AU152" i="3"/>
  <c r="AT152" i="3"/>
  <c r="AS152" i="3"/>
  <c r="AR152" i="3"/>
  <c r="AQ152" i="3"/>
  <c r="AO152" i="3"/>
  <c r="AN152" i="3"/>
  <c r="AM152" i="3"/>
  <c r="AW151" i="3"/>
  <c r="AV151" i="3"/>
  <c r="AU151" i="3"/>
  <c r="AT151" i="3"/>
  <c r="AS151" i="3"/>
  <c r="AR151" i="3"/>
  <c r="AQ151" i="3"/>
  <c r="AO151" i="3"/>
  <c r="AN151" i="3"/>
  <c r="AM151" i="3"/>
  <c r="AW150" i="3"/>
  <c r="AV150" i="3"/>
  <c r="AU150" i="3"/>
  <c r="AT150" i="3"/>
  <c r="AS150" i="3"/>
  <c r="AR150" i="3"/>
  <c r="AQ150" i="3"/>
  <c r="AO150" i="3"/>
  <c r="AN150" i="3"/>
  <c r="AM150" i="3"/>
  <c r="AW149" i="3"/>
  <c r="AV149" i="3"/>
  <c r="AU149" i="3"/>
  <c r="AT149" i="3"/>
  <c r="AS149" i="3"/>
  <c r="AR149" i="3"/>
  <c r="AQ149" i="3"/>
  <c r="AO149" i="3"/>
  <c r="AN149" i="3"/>
  <c r="AM149" i="3"/>
  <c r="AW148" i="3"/>
  <c r="AV148" i="3"/>
  <c r="AU148" i="3"/>
  <c r="AT148" i="3"/>
  <c r="AS148" i="3"/>
  <c r="AR148" i="3"/>
  <c r="AQ148" i="3"/>
  <c r="AO148" i="3"/>
  <c r="AN148" i="3"/>
  <c r="AM148" i="3"/>
  <c r="AW147" i="3"/>
  <c r="AV147" i="3"/>
  <c r="AU147" i="3"/>
  <c r="AT147" i="3"/>
  <c r="AS147" i="3"/>
  <c r="AR147" i="3"/>
  <c r="AQ147" i="3"/>
  <c r="AO147" i="3"/>
  <c r="AN147" i="3"/>
  <c r="AM147" i="3"/>
  <c r="AW146" i="3"/>
  <c r="AV146" i="3"/>
  <c r="AU146" i="3"/>
  <c r="AT146" i="3"/>
  <c r="AS146" i="3"/>
  <c r="AR146" i="3"/>
  <c r="AQ146" i="3"/>
  <c r="AO146" i="3"/>
  <c r="AN146" i="3"/>
  <c r="AM146" i="3"/>
  <c r="AW145" i="3"/>
  <c r="AV145" i="3"/>
  <c r="AU145" i="3"/>
  <c r="AT145" i="3"/>
  <c r="AS145" i="3"/>
  <c r="AR145" i="3"/>
  <c r="AQ145" i="3"/>
  <c r="AO145" i="3"/>
  <c r="AN145" i="3"/>
  <c r="AM145" i="3"/>
  <c r="AW144" i="3"/>
  <c r="AV144" i="3"/>
  <c r="AU144" i="3"/>
  <c r="AT144" i="3"/>
  <c r="AS144" i="3"/>
  <c r="AR144" i="3"/>
  <c r="AQ144" i="3"/>
  <c r="AO144" i="3"/>
  <c r="AN144" i="3"/>
  <c r="AM144" i="3"/>
  <c r="AW143" i="3"/>
  <c r="AV143" i="3"/>
  <c r="AU143" i="3"/>
  <c r="AT143" i="3"/>
  <c r="AS143" i="3"/>
  <c r="AR143" i="3"/>
  <c r="AQ143" i="3"/>
  <c r="AO143" i="3"/>
  <c r="AN143" i="3"/>
  <c r="AM143" i="3"/>
  <c r="AW142" i="3"/>
  <c r="AV142" i="3"/>
  <c r="AU142" i="3"/>
  <c r="AT142" i="3"/>
  <c r="AS142" i="3"/>
  <c r="AR142" i="3"/>
  <c r="AQ142" i="3"/>
  <c r="AO142" i="3"/>
  <c r="AN142" i="3"/>
  <c r="AM142" i="3"/>
  <c r="AW141" i="3"/>
  <c r="AV141" i="3"/>
  <c r="AU141" i="3"/>
  <c r="AT141" i="3"/>
  <c r="AS141" i="3"/>
  <c r="AR141" i="3"/>
  <c r="AQ141" i="3"/>
  <c r="AO141" i="3"/>
  <c r="AN141" i="3"/>
  <c r="AM141" i="3"/>
  <c r="AW140" i="3"/>
  <c r="AV140" i="3"/>
  <c r="AU140" i="3"/>
  <c r="AT140" i="3"/>
  <c r="AS140" i="3"/>
  <c r="AR140" i="3"/>
  <c r="AQ140" i="3"/>
  <c r="AO140" i="3"/>
  <c r="AN140" i="3"/>
  <c r="AM140" i="3"/>
  <c r="AW139" i="3"/>
  <c r="AV139" i="3"/>
  <c r="AU139" i="3"/>
  <c r="AT139" i="3"/>
  <c r="AS139" i="3"/>
  <c r="AR139" i="3"/>
  <c r="AQ139" i="3"/>
  <c r="AO139" i="3"/>
  <c r="AN139" i="3"/>
  <c r="AM139" i="3"/>
  <c r="AW138" i="3"/>
  <c r="AV138" i="3"/>
  <c r="AU138" i="3"/>
  <c r="AT138" i="3"/>
  <c r="AS138" i="3"/>
  <c r="AR138" i="3"/>
  <c r="AQ138" i="3"/>
  <c r="AO138" i="3"/>
  <c r="AN138" i="3"/>
  <c r="AM138" i="3"/>
  <c r="AW137" i="3"/>
  <c r="AV137" i="3"/>
  <c r="AU137" i="3"/>
  <c r="AT137" i="3"/>
  <c r="AS137" i="3"/>
  <c r="AR137" i="3"/>
  <c r="AQ137" i="3"/>
  <c r="AO137" i="3"/>
  <c r="AN137" i="3"/>
  <c r="AM137" i="3"/>
  <c r="AW136" i="3"/>
  <c r="AV136" i="3"/>
  <c r="AU136" i="3"/>
  <c r="AT136" i="3"/>
  <c r="AS136" i="3"/>
  <c r="AR136" i="3"/>
  <c r="AQ136" i="3"/>
  <c r="AO136" i="3"/>
  <c r="AN136" i="3"/>
  <c r="AM136" i="3"/>
  <c r="AW135" i="3"/>
  <c r="AV135" i="3"/>
  <c r="AU135" i="3"/>
  <c r="AT135" i="3"/>
  <c r="AS135" i="3"/>
  <c r="AR135" i="3"/>
  <c r="AQ135" i="3"/>
  <c r="AO135" i="3"/>
  <c r="AN135" i="3"/>
  <c r="AM135" i="3"/>
  <c r="AW134" i="3"/>
  <c r="AV134" i="3"/>
  <c r="AU134" i="3"/>
  <c r="AT134" i="3"/>
  <c r="AS134" i="3"/>
  <c r="AR134" i="3"/>
  <c r="AQ134" i="3"/>
  <c r="AO134" i="3"/>
  <c r="AN134" i="3"/>
  <c r="AM134" i="3"/>
  <c r="AW133" i="3"/>
  <c r="AV133" i="3"/>
  <c r="AU133" i="3"/>
  <c r="AT133" i="3"/>
  <c r="AS133" i="3"/>
  <c r="AR133" i="3"/>
  <c r="AQ133" i="3"/>
  <c r="AO133" i="3"/>
  <c r="AN133" i="3"/>
  <c r="AM133" i="3"/>
  <c r="AW132" i="3"/>
  <c r="AV132" i="3"/>
  <c r="AU132" i="3"/>
  <c r="AT132" i="3"/>
  <c r="AS132" i="3"/>
  <c r="AR132" i="3"/>
  <c r="AQ132" i="3"/>
  <c r="AO132" i="3"/>
  <c r="AN132" i="3"/>
  <c r="AM132" i="3"/>
  <c r="AW131" i="3"/>
  <c r="AV131" i="3"/>
  <c r="AU131" i="3"/>
  <c r="AT131" i="3"/>
  <c r="AS131" i="3"/>
  <c r="AR131" i="3"/>
  <c r="AQ131" i="3"/>
  <c r="AO131" i="3"/>
  <c r="AN131" i="3"/>
  <c r="AM131" i="3"/>
  <c r="AW130" i="3"/>
  <c r="AV130" i="3"/>
  <c r="AU130" i="3"/>
  <c r="AT130" i="3"/>
  <c r="AS130" i="3"/>
  <c r="AR130" i="3"/>
  <c r="AQ130" i="3"/>
  <c r="AO130" i="3"/>
  <c r="AN130" i="3"/>
  <c r="AM130" i="3"/>
  <c r="AW129" i="3"/>
  <c r="AV129" i="3"/>
  <c r="AU129" i="3"/>
  <c r="AT129" i="3"/>
  <c r="AS129" i="3"/>
  <c r="AR129" i="3"/>
  <c r="AQ129" i="3"/>
  <c r="AO129" i="3"/>
  <c r="AN129" i="3"/>
  <c r="AM129" i="3"/>
  <c r="AW128" i="3"/>
  <c r="AV128" i="3"/>
  <c r="AU128" i="3"/>
  <c r="AT128" i="3"/>
  <c r="AS128" i="3"/>
  <c r="AR128" i="3"/>
  <c r="AQ128" i="3"/>
  <c r="AO128" i="3"/>
  <c r="AN128" i="3"/>
  <c r="AM128" i="3"/>
  <c r="AW127" i="3"/>
  <c r="AV127" i="3"/>
  <c r="AU127" i="3"/>
  <c r="AT127" i="3"/>
  <c r="AS127" i="3"/>
  <c r="AR127" i="3"/>
  <c r="AQ127" i="3"/>
  <c r="AO127" i="3"/>
  <c r="AN127" i="3"/>
  <c r="AM127" i="3"/>
  <c r="AW126" i="3"/>
  <c r="AV126" i="3"/>
  <c r="AU126" i="3"/>
  <c r="AT126" i="3"/>
  <c r="AS126" i="3"/>
  <c r="AR126" i="3"/>
  <c r="AQ126" i="3"/>
  <c r="AO126" i="3"/>
  <c r="AN126" i="3"/>
  <c r="AM126" i="3"/>
  <c r="AW125" i="3"/>
  <c r="AV125" i="3"/>
  <c r="AU125" i="3"/>
  <c r="AT125" i="3"/>
  <c r="AS125" i="3"/>
  <c r="AR125" i="3"/>
  <c r="AQ125" i="3"/>
  <c r="AO125" i="3"/>
  <c r="AN125" i="3"/>
  <c r="AM125" i="3"/>
  <c r="AW124" i="3"/>
  <c r="AV124" i="3"/>
  <c r="AU124" i="3"/>
  <c r="AT124" i="3"/>
  <c r="AS124" i="3"/>
  <c r="AR124" i="3"/>
  <c r="AQ124" i="3"/>
  <c r="AO124" i="3"/>
  <c r="AN124" i="3"/>
  <c r="AM124" i="3"/>
  <c r="AW123" i="3"/>
  <c r="AV123" i="3"/>
  <c r="AU123" i="3"/>
  <c r="AT123" i="3"/>
  <c r="AS123" i="3"/>
  <c r="AR123" i="3"/>
  <c r="AQ123" i="3"/>
  <c r="AO123" i="3"/>
  <c r="AN123" i="3"/>
  <c r="AM123" i="3"/>
  <c r="AW122" i="3"/>
  <c r="AV122" i="3"/>
  <c r="AU122" i="3"/>
  <c r="AT122" i="3"/>
  <c r="AS122" i="3"/>
  <c r="AR122" i="3"/>
  <c r="AQ122" i="3"/>
  <c r="AO122" i="3"/>
  <c r="AN122" i="3"/>
  <c r="AM122" i="3"/>
  <c r="AW121" i="3"/>
  <c r="AV121" i="3"/>
  <c r="AU121" i="3"/>
  <c r="AT121" i="3"/>
  <c r="AS121" i="3"/>
  <c r="AR121" i="3"/>
  <c r="AQ121" i="3"/>
  <c r="AO121" i="3"/>
  <c r="AN121" i="3"/>
  <c r="AM121" i="3"/>
  <c r="AW120" i="3"/>
  <c r="AV120" i="3"/>
  <c r="AU120" i="3"/>
  <c r="AT120" i="3"/>
  <c r="AS120" i="3"/>
  <c r="AR120" i="3"/>
  <c r="AQ120" i="3"/>
  <c r="AO120" i="3"/>
  <c r="AN120" i="3"/>
  <c r="AM120" i="3"/>
  <c r="AW119" i="3"/>
  <c r="AV119" i="3"/>
  <c r="AU119" i="3"/>
  <c r="AT119" i="3"/>
  <c r="AS119" i="3"/>
  <c r="AR119" i="3"/>
  <c r="AQ119" i="3"/>
  <c r="AO119" i="3"/>
  <c r="AN119" i="3"/>
  <c r="AM119" i="3"/>
  <c r="AW118" i="3"/>
  <c r="AV118" i="3"/>
  <c r="AU118" i="3"/>
  <c r="AT118" i="3"/>
  <c r="AS118" i="3"/>
  <c r="AR118" i="3"/>
  <c r="AQ118" i="3"/>
  <c r="AO118" i="3"/>
  <c r="AN118" i="3"/>
  <c r="AM118" i="3"/>
  <c r="AW117" i="3"/>
  <c r="AV117" i="3"/>
  <c r="AU117" i="3"/>
  <c r="AT117" i="3"/>
  <c r="AS117" i="3"/>
  <c r="AR117" i="3"/>
  <c r="AQ117" i="3"/>
  <c r="AO117" i="3"/>
  <c r="AN117" i="3"/>
  <c r="AM117" i="3"/>
  <c r="AW116" i="3"/>
  <c r="AV116" i="3"/>
  <c r="AU116" i="3"/>
  <c r="AT116" i="3"/>
  <c r="AS116" i="3"/>
  <c r="AR116" i="3"/>
  <c r="AQ116" i="3"/>
  <c r="AO116" i="3"/>
  <c r="AN116" i="3"/>
  <c r="AM116" i="3"/>
  <c r="AW115" i="3"/>
  <c r="AV115" i="3"/>
  <c r="AU115" i="3"/>
  <c r="AT115" i="3"/>
  <c r="AS115" i="3"/>
  <c r="AR115" i="3"/>
  <c r="AQ115" i="3"/>
  <c r="AO115" i="3"/>
  <c r="AN115" i="3"/>
  <c r="AM115" i="3"/>
  <c r="AW114" i="3"/>
  <c r="AV114" i="3"/>
  <c r="AU114" i="3"/>
  <c r="AT114" i="3"/>
  <c r="AS114" i="3"/>
  <c r="AR114" i="3"/>
  <c r="AQ114" i="3"/>
  <c r="AO114" i="3"/>
  <c r="AN114" i="3"/>
  <c r="AM114" i="3"/>
  <c r="AW113" i="3"/>
  <c r="AV113" i="3"/>
  <c r="AU113" i="3"/>
  <c r="AT113" i="3"/>
  <c r="AS113" i="3"/>
  <c r="AR113" i="3"/>
  <c r="AQ113" i="3"/>
  <c r="AO113" i="3"/>
  <c r="AN113" i="3"/>
  <c r="AM113" i="3"/>
  <c r="AW112" i="3"/>
  <c r="AV112" i="3"/>
  <c r="AU112" i="3"/>
  <c r="AT112" i="3"/>
  <c r="AS112" i="3"/>
  <c r="AR112" i="3"/>
  <c r="AQ112" i="3"/>
  <c r="AO112" i="3"/>
  <c r="AN112" i="3"/>
  <c r="AM112" i="3"/>
  <c r="AW111" i="3"/>
  <c r="AV111" i="3"/>
  <c r="AU111" i="3"/>
  <c r="AT111" i="3"/>
  <c r="AS111" i="3"/>
  <c r="AR111" i="3"/>
  <c r="AQ111" i="3"/>
  <c r="AO111" i="3"/>
  <c r="AN111" i="3"/>
  <c r="AM111" i="3"/>
  <c r="AW110" i="3"/>
  <c r="AV110" i="3"/>
  <c r="AU110" i="3"/>
  <c r="AT110" i="3"/>
  <c r="AS110" i="3"/>
  <c r="AR110" i="3"/>
  <c r="AQ110" i="3"/>
  <c r="AO110" i="3"/>
  <c r="AN110" i="3"/>
  <c r="AM110" i="3"/>
  <c r="AW109" i="3"/>
  <c r="AV109" i="3"/>
  <c r="AU109" i="3"/>
  <c r="AT109" i="3"/>
  <c r="AS109" i="3"/>
  <c r="AR109" i="3"/>
  <c r="AQ109" i="3"/>
  <c r="AO109" i="3"/>
  <c r="AN109" i="3"/>
  <c r="AM109" i="3"/>
  <c r="AW108" i="3"/>
  <c r="AV108" i="3"/>
  <c r="AU108" i="3"/>
  <c r="AT108" i="3"/>
  <c r="AS108" i="3"/>
  <c r="AR108" i="3"/>
  <c r="AQ108" i="3"/>
  <c r="AO108" i="3"/>
  <c r="AN108" i="3"/>
  <c r="AM108" i="3"/>
  <c r="AW107" i="3"/>
  <c r="AV107" i="3"/>
  <c r="AU107" i="3"/>
  <c r="AT107" i="3"/>
  <c r="AS107" i="3"/>
  <c r="AR107" i="3"/>
  <c r="AQ107" i="3"/>
  <c r="AO107" i="3"/>
  <c r="AN107" i="3"/>
  <c r="AM107" i="3"/>
  <c r="AW106" i="3"/>
  <c r="AV106" i="3"/>
  <c r="AU106" i="3"/>
  <c r="AT106" i="3"/>
  <c r="AS106" i="3"/>
  <c r="AR106" i="3"/>
  <c r="AQ106" i="3"/>
  <c r="AO106" i="3"/>
  <c r="AN106" i="3"/>
  <c r="AM106" i="3"/>
  <c r="AW105" i="3"/>
  <c r="AV105" i="3"/>
  <c r="AU105" i="3"/>
  <c r="AT105" i="3"/>
  <c r="AS105" i="3"/>
  <c r="AR105" i="3"/>
  <c r="AQ105" i="3"/>
  <c r="AO105" i="3"/>
  <c r="AN105" i="3"/>
  <c r="AM105" i="3"/>
  <c r="AW104" i="3"/>
  <c r="AV104" i="3"/>
  <c r="AU104" i="3"/>
  <c r="AT104" i="3"/>
  <c r="AS104" i="3"/>
  <c r="AR104" i="3"/>
  <c r="AQ104" i="3"/>
  <c r="AO104" i="3"/>
  <c r="AN104" i="3"/>
  <c r="AM104" i="3"/>
  <c r="AW103" i="3"/>
  <c r="AV103" i="3"/>
  <c r="AU103" i="3"/>
  <c r="AT103" i="3"/>
  <c r="AS103" i="3"/>
  <c r="AR103" i="3"/>
  <c r="AQ103" i="3"/>
  <c r="AO103" i="3"/>
  <c r="AN103" i="3"/>
  <c r="AM103" i="3"/>
  <c r="AW102" i="3"/>
  <c r="AV102" i="3"/>
  <c r="AU102" i="3"/>
  <c r="AT102" i="3"/>
  <c r="AS102" i="3"/>
  <c r="AR102" i="3"/>
  <c r="AQ102" i="3"/>
  <c r="AO102" i="3"/>
  <c r="AN102" i="3"/>
  <c r="AM102" i="3"/>
  <c r="AW101" i="3"/>
  <c r="AV101" i="3"/>
  <c r="AU101" i="3"/>
  <c r="AT101" i="3"/>
  <c r="AS101" i="3"/>
  <c r="AR101" i="3"/>
  <c r="AQ101" i="3"/>
  <c r="AO101" i="3"/>
  <c r="AN101" i="3"/>
  <c r="AM101" i="3"/>
  <c r="AW100" i="3"/>
  <c r="AV100" i="3"/>
  <c r="AU100" i="3"/>
  <c r="AT100" i="3"/>
  <c r="AS100" i="3"/>
  <c r="AR100" i="3"/>
  <c r="AQ100" i="3"/>
  <c r="AO100" i="3"/>
  <c r="AN100" i="3"/>
  <c r="AM100" i="3"/>
  <c r="AW99" i="3"/>
  <c r="AV99" i="3"/>
  <c r="AU99" i="3"/>
  <c r="AT99" i="3"/>
  <c r="AS99" i="3"/>
  <c r="AR99" i="3"/>
  <c r="AQ99" i="3"/>
  <c r="AO99" i="3"/>
  <c r="AN99" i="3"/>
  <c r="AM99" i="3"/>
  <c r="AW98" i="3"/>
  <c r="AV98" i="3"/>
  <c r="AU98" i="3"/>
  <c r="AT98" i="3"/>
  <c r="AS98" i="3"/>
  <c r="AR98" i="3"/>
  <c r="AQ98" i="3"/>
  <c r="AO98" i="3"/>
  <c r="AN98" i="3"/>
  <c r="AM98" i="3"/>
  <c r="AW97" i="3"/>
  <c r="AV97" i="3"/>
  <c r="AU97" i="3"/>
  <c r="AT97" i="3"/>
  <c r="AS97" i="3"/>
  <c r="AR97" i="3"/>
  <c r="AQ97" i="3"/>
  <c r="AO97" i="3"/>
  <c r="AN97" i="3"/>
  <c r="AM97" i="3"/>
  <c r="AW96" i="3"/>
  <c r="AV96" i="3"/>
  <c r="AU96" i="3"/>
  <c r="AT96" i="3"/>
  <c r="AS96" i="3"/>
  <c r="AR96" i="3"/>
  <c r="AQ96" i="3"/>
  <c r="AO96" i="3"/>
  <c r="AN96" i="3"/>
  <c r="AM96" i="3"/>
  <c r="AW95" i="3"/>
  <c r="AV95" i="3"/>
  <c r="AU95" i="3"/>
  <c r="AT95" i="3"/>
  <c r="AS95" i="3"/>
  <c r="AR95" i="3"/>
  <c r="AQ95" i="3"/>
  <c r="AO95" i="3"/>
  <c r="AN95" i="3"/>
  <c r="AM95" i="3"/>
  <c r="AW94" i="3"/>
  <c r="AV94" i="3"/>
  <c r="AU94" i="3"/>
  <c r="AT94" i="3"/>
  <c r="AS94" i="3"/>
  <c r="AR94" i="3"/>
  <c r="AQ94" i="3"/>
  <c r="AO94" i="3"/>
  <c r="AN94" i="3"/>
  <c r="AM94" i="3"/>
  <c r="AW93" i="3"/>
  <c r="AV93" i="3"/>
  <c r="AU93" i="3"/>
  <c r="AT93" i="3"/>
  <c r="AS93" i="3"/>
  <c r="AR93" i="3"/>
  <c r="AQ93" i="3"/>
  <c r="AO93" i="3"/>
  <c r="AN93" i="3"/>
  <c r="AM93" i="3"/>
  <c r="AW92" i="3"/>
  <c r="AV92" i="3"/>
  <c r="AU92" i="3"/>
  <c r="AT92" i="3"/>
  <c r="AS92" i="3"/>
  <c r="AR92" i="3"/>
  <c r="AQ92" i="3"/>
  <c r="AO92" i="3"/>
  <c r="AN92" i="3"/>
  <c r="AM92" i="3"/>
  <c r="AW91" i="3"/>
  <c r="AV91" i="3"/>
  <c r="AU91" i="3"/>
  <c r="AT91" i="3"/>
  <c r="AS91" i="3"/>
  <c r="AR91" i="3"/>
  <c r="AQ91" i="3"/>
  <c r="AO91" i="3"/>
  <c r="AN91" i="3"/>
  <c r="AM91" i="3"/>
  <c r="AW90" i="3"/>
  <c r="AV90" i="3"/>
  <c r="AU90" i="3"/>
  <c r="AT90" i="3"/>
  <c r="AS90" i="3"/>
  <c r="AR90" i="3"/>
  <c r="AQ90" i="3"/>
  <c r="AO90" i="3"/>
  <c r="AN90" i="3"/>
  <c r="AM90" i="3"/>
  <c r="AW89" i="3"/>
  <c r="AV89" i="3"/>
  <c r="AU89" i="3"/>
  <c r="AT89" i="3"/>
  <c r="AS89" i="3"/>
  <c r="AR89" i="3"/>
  <c r="AQ89" i="3"/>
  <c r="AO89" i="3"/>
  <c r="AN89" i="3"/>
  <c r="AM89" i="3"/>
  <c r="AW88" i="3"/>
  <c r="AV88" i="3"/>
  <c r="AU88" i="3"/>
  <c r="AT88" i="3"/>
  <c r="AS88" i="3"/>
  <c r="AR88" i="3"/>
  <c r="AQ88" i="3"/>
  <c r="AO88" i="3"/>
  <c r="AN88" i="3"/>
  <c r="AM88" i="3"/>
  <c r="AW87" i="3"/>
  <c r="AV87" i="3"/>
  <c r="AU87" i="3"/>
  <c r="AT87" i="3"/>
  <c r="AS87" i="3"/>
  <c r="AR87" i="3"/>
  <c r="AQ87" i="3"/>
  <c r="AO87" i="3"/>
  <c r="AN87" i="3"/>
  <c r="AM87" i="3"/>
  <c r="AW86" i="3"/>
  <c r="AV86" i="3"/>
  <c r="AU86" i="3"/>
  <c r="AT86" i="3"/>
  <c r="AS86" i="3"/>
  <c r="AR86" i="3"/>
  <c r="AQ86" i="3"/>
  <c r="AO86" i="3"/>
  <c r="AN86" i="3"/>
  <c r="AM86" i="3"/>
  <c r="AW85" i="3"/>
  <c r="AV85" i="3"/>
  <c r="AU85" i="3"/>
  <c r="AT85" i="3"/>
  <c r="AS85" i="3"/>
  <c r="AR85" i="3"/>
  <c r="AQ85" i="3"/>
  <c r="AO85" i="3"/>
  <c r="AN85" i="3"/>
  <c r="AM85" i="3"/>
  <c r="AW84" i="3"/>
  <c r="AV84" i="3"/>
  <c r="AU84" i="3"/>
  <c r="AT84" i="3"/>
  <c r="AS84" i="3"/>
  <c r="AR84" i="3"/>
  <c r="AQ84" i="3"/>
  <c r="AO84" i="3"/>
  <c r="AN84" i="3"/>
  <c r="AM84" i="3"/>
  <c r="AW83" i="3"/>
  <c r="AV83" i="3"/>
  <c r="AU83" i="3"/>
  <c r="AT83" i="3"/>
  <c r="AS83" i="3"/>
  <c r="AR83" i="3"/>
  <c r="AQ83" i="3"/>
  <c r="AO83" i="3"/>
  <c r="AN83" i="3"/>
  <c r="AM83" i="3"/>
  <c r="AW82" i="3"/>
  <c r="AV82" i="3"/>
  <c r="AU82" i="3"/>
  <c r="AT82" i="3"/>
  <c r="AS82" i="3"/>
  <c r="AR82" i="3"/>
  <c r="AQ82" i="3"/>
  <c r="AO82" i="3"/>
  <c r="AN82" i="3"/>
  <c r="AM82" i="3"/>
  <c r="AW81" i="3"/>
  <c r="AV81" i="3"/>
  <c r="AU81" i="3"/>
  <c r="AT81" i="3"/>
  <c r="AS81" i="3"/>
  <c r="AR81" i="3"/>
  <c r="AQ81" i="3"/>
  <c r="AO81" i="3"/>
  <c r="AN81" i="3"/>
  <c r="AM81" i="3"/>
  <c r="AW80" i="3"/>
  <c r="AV80" i="3"/>
  <c r="AU80" i="3"/>
  <c r="AT80" i="3"/>
  <c r="AS80" i="3"/>
  <c r="AR80" i="3"/>
  <c r="AQ80" i="3"/>
  <c r="AO80" i="3"/>
  <c r="AN80" i="3"/>
  <c r="AM80" i="3"/>
  <c r="AW79" i="3"/>
  <c r="AV79" i="3"/>
  <c r="AU79" i="3"/>
  <c r="AT79" i="3"/>
  <c r="AS79" i="3"/>
  <c r="AR79" i="3"/>
  <c r="AQ79" i="3"/>
  <c r="AO79" i="3"/>
  <c r="AN79" i="3"/>
  <c r="AM79" i="3"/>
  <c r="AW78" i="3"/>
  <c r="AV78" i="3"/>
  <c r="AU78" i="3"/>
  <c r="AT78" i="3"/>
  <c r="AS78" i="3"/>
  <c r="AR78" i="3"/>
  <c r="AQ78" i="3"/>
  <c r="AO78" i="3"/>
  <c r="AN78" i="3"/>
  <c r="AM78" i="3"/>
  <c r="AW77" i="3"/>
  <c r="AV77" i="3"/>
  <c r="AU77" i="3"/>
  <c r="AT77" i="3"/>
  <c r="AS77" i="3"/>
  <c r="AR77" i="3"/>
  <c r="AQ77" i="3"/>
  <c r="AO77" i="3"/>
  <c r="AN77" i="3"/>
  <c r="AM77" i="3"/>
  <c r="AW76" i="3"/>
  <c r="AV76" i="3"/>
  <c r="AU76" i="3"/>
  <c r="AT76" i="3"/>
  <c r="AS76" i="3"/>
  <c r="AR76" i="3"/>
  <c r="AQ76" i="3"/>
  <c r="AO76" i="3"/>
  <c r="AN76" i="3"/>
  <c r="AM76" i="3"/>
  <c r="AW75" i="3"/>
  <c r="AV75" i="3"/>
  <c r="AU75" i="3"/>
  <c r="AT75" i="3"/>
  <c r="AS75" i="3"/>
  <c r="AR75" i="3"/>
  <c r="AQ75" i="3"/>
  <c r="AO75" i="3"/>
  <c r="AN75" i="3"/>
  <c r="AM75" i="3"/>
  <c r="AW74" i="3"/>
  <c r="AV74" i="3"/>
  <c r="AU74" i="3"/>
  <c r="AT74" i="3"/>
  <c r="AS74" i="3"/>
  <c r="AR74" i="3"/>
  <c r="AQ74" i="3"/>
  <c r="AO74" i="3"/>
  <c r="AN74" i="3"/>
  <c r="AM74" i="3"/>
  <c r="AW73" i="3"/>
  <c r="AV73" i="3"/>
  <c r="AU73" i="3"/>
  <c r="AT73" i="3"/>
  <c r="AS73" i="3"/>
  <c r="AR73" i="3"/>
  <c r="AQ73" i="3"/>
  <c r="AO73" i="3"/>
  <c r="AN73" i="3"/>
  <c r="AM73" i="3"/>
  <c r="AW72" i="3"/>
  <c r="AV72" i="3"/>
  <c r="AU72" i="3"/>
  <c r="AT72" i="3"/>
  <c r="AS72" i="3"/>
  <c r="AR72" i="3"/>
  <c r="AQ72" i="3"/>
  <c r="AO72" i="3"/>
  <c r="AN72" i="3"/>
  <c r="AM72" i="3"/>
  <c r="AW71" i="3"/>
  <c r="AV71" i="3"/>
  <c r="AU71" i="3"/>
  <c r="AT71" i="3"/>
  <c r="AS71" i="3"/>
  <c r="AR71" i="3"/>
  <c r="AQ71" i="3"/>
  <c r="AO71" i="3"/>
  <c r="AN71" i="3"/>
  <c r="AM71" i="3"/>
  <c r="AW70" i="3"/>
  <c r="AV70" i="3"/>
  <c r="AU70" i="3"/>
  <c r="AT70" i="3"/>
  <c r="AS70" i="3"/>
  <c r="AR70" i="3"/>
  <c r="AQ70" i="3"/>
  <c r="AO70" i="3"/>
  <c r="AN70" i="3"/>
  <c r="AM70" i="3"/>
  <c r="AW69" i="3"/>
  <c r="AV69" i="3"/>
  <c r="AU69" i="3"/>
  <c r="AT69" i="3"/>
  <c r="AS69" i="3"/>
  <c r="AR69" i="3"/>
  <c r="AQ69" i="3"/>
  <c r="AO69" i="3"/>
  <c r="AN69" i="3"/>
  <c r="AM69" i="3"/>
  <c r="AW68" i="3"/>
  <c r="AV68" i="3"/>
  <c r="AU68" i="3"/>
  <c r="AT68" i="3"/>
  <c r="AS68" i="3"/>
  <c r="AR68" i="3"/>
  <c r="AQ68" i="3"/>
  <c r="AO68" i="3"/>
  <c r="AN68" i="3"/>
  <c r="AM68" i="3"/>
  <c r="AW67" i="3"/>
  <c r="AV67" i="3"/>
  <c r="AU67" i="3"/>
  <c r="AT67" i="3"/>
  <c r="AS67" i="3"/>
  <c r="AR67" i="3"/>
  <c r="AQ67" i="3"/>
  <c r="AO67" i="3"/>
  <c r="AN67" i="3"/>
  <c r="AM67" i="3"/>
  <c r="AW66" i="3"/>
  <c r="AV66" i="3"/>
  <c r="AU66" i="3"/>
  <c r="AT66" i="3"/>
  <c r="AS66" i="3"/>
  <c r="AR66" i="3"/>
  <c r="AQ66" i="3"/>
  <c r="AO66" i="3"/>
  <c r="AN66" i="3"/>
  <c r="AM66" i="3"/>
  <c r="AW65" i="3"/>
  <c r="AV65" i="3"/>
  <c r="AU65" i="3"/>
  <c r="AT65" i="3"/>
  <c r="AS65" i="3"/>
  <c r="AR65" i="3"/>
  <c r="AQ65" i="3"/>
  <c r="AO65" i="3"/>
  <c r="AN65" i="3"/>
  <c r="AM65" i="3"/>
  <c r="AW64" i="3"/>
  <c r="AV64" i="3"/>
  <c r="AU64" i="3"/>
  <c r="AT64" i="3"/>
  <c r="AS64" i="3"/>
  <c r="AR64" i="3"/>
  <c r="AQ64" i="3"/>
  <c r="AO64" i="3"/>
  <c r="AN64" i="3"/>
  <c r="AM64" i="3"/>
  <c r="AW63" i="3"/>
  <c r="AV63" i="3"/>
  <c r="AU63" i="3"/>
  <c r="AT63" i="3"/>
  <c r="AS63" i="3"/>
  <c r="AR63" i="3"/>
  <c r="AQ63" i="3"/>
  <c r="AO63" i="3"/>
  <c r="AN63" i="3"/>
  <c r="AM63" i="3"/>
  <c r="AW62" i="3"/>
  <c r="AV62" i="3"/>
  <c r="AU62" i="3"/>
  <c r="AT62" i="3"/>
  <c r="AS62" i="3"/>
  <c r="AR62" i="3"/>
  <c r="AQ62" i="3"/>
  <c r="AO62" i="3"/>
  <c r="AN62" i="3"/>
  <c r="AM62" i="3"/>
  <c r="AW61" i="3"/>
  <c r="AV61" i="3"/>
  <c r="AU61" i="3"/>
  <c r="AT61" i="3"/>
  <c r="AS61" i="3"/>
  <c r="AR61" i="3"/>
  <c r="AQ61" i="3"/>
  <c r="AO61" i="3"/>
  <c r="AN61" i="3"/>
  <c r="AM61" i="3"/>
  <c r="AW60" i="3"/>
  <c r="AV60" i="3"/>
  <c r="AU60" i="3"/>
  <c r="AT60" i="3"/>
  <c r="AS60" i="3"/>
  <c r="AR60" i="3"/>
  <c r="AQ60" i="3"/>
  <c r="AO60" i="3"/>
  <c r="AN60" i="3"/>
  <c r="AM60" i="3"/>
  <c r="AW59" i="3"/>
  <c r="AV59" i="3"/>
  <c r="AU59" i="3"/>
  <c r="AT59" i="3"/>
  <c r="AS59" i="3"/>
  <c r="AR59" i="3"/>
  <c r="AQ59" i="3"/>
  <c r="AO59" i="3"/>
  <c r="AN59" i="3"/>
  <c r="AM59" i="3"/>
  <c r="AW58" i="3"/>
  <c r="AV58" i="3"/>
  <c r="AU58" i="3"/>
  <c r="AT58" i="3"/>
  <c r="AS58" i="3"/>
  <c r="AR58" i="3"/>
  <c r="AQ58" i="3"/>
  <c r="AO58" i="3"/>
  <c r="AN58" i="3"/>
  <c r="AM58" i="3"/>
  <c r="AW57" i="3"/>
  <c r="AV57" i="3"/>
  <c r="AU57" i="3"/>
  <c r="AT57" i="3"/>
  <c r="AS57" i="3"/>
  <c r="AR57" i="3"/>
  <c r="AQ57" i="3"/>
  <c r="AO57" i="3"/>
  <c r="AN57" i="3"/>
  <c r="AM57" i="3"/>
  <c r="AW56" i="3"/>
  <c r="AV56" i="3"/>
  <c r="AU56" i="3"/>
  <c r="AT56" i="3"/>
  <c r="AS56" i="3"/>
  <c r="AR56" i="3"/>
  <c r="AQ56" i="3"/>
  <c r="AO56" i="3"/>
  <c r="AN56" i="3"/>
  <c r="AM56" i="3"/>
  <c r="AW55" i="3"/>
  <c r="AV55" i="3"/>
  <c r="AU55" i="3"/>
  <c r="AT55" i="3"/>
  <c r="AS55" i="3"/>
  <c r="AR55" i="3"/>
  <c r="AQ55" i="3"/>
  <c r="AO55" i="3"/>
  <c r="AN55" i="3"/>
  <c r="AM55" i="3"/>
  <c r="AW54" i="3"/>
  <c r="AV54" i="3"/>
  <c r="AU54" i="3"/>
  <c r="AT54" i="3"/>
  <c r="AS54" i="3"/>
  <c r="AR54" i="3"/>
  <c r="AQ54" i="3"/>
  <c r="AO54" i="3"/>
  <c r="AN54" i="3"/>
  <c r="AM54" i="3"/>
  <c r="AW53" i="3"/>
  <c r="AV53" i="3"/>
  <c r="AU53" i="3"/>
  <c r="AT53" i="3"/>
  <c r="AS53" i="3"/>
  <c r="AR53" i="3"/>
  <c r="AQ53" i="3"/>
  <c r="AO53" i="3"/>
  <c r="AN53" i="3"/>
  <c r="AM53" i="3"/>
  <c r="AW52" i="3"/>
  <c r="AV52" i="3"/>
  <c r="AU52" i="3"/>
  <c r="AT52" i="3"/>
  <c r="AS52" i="3"/>
  <c r="AR52" i="3"/>
  <c r="AQ52" i="3"/>
  <c r="AO52" i="3"/>
  <c r="AN52" i="3"/>
  <c r="AM52" i="3"/>
  <c r="AW51" i="3"/>
  <c r="AV51" i="3"/>
  <c r="AU51" i="3"/>
  <c r="AT51" i="3"/>
  <c r="AS51" i="3"/>
  <c r="AR51" i="3"/>
  <c r="AQ51" i="3"/>
  <c r="AO51" i="3"/>
  <c r="AN51" i="3"/>
  <c r="AM51" i="3"/>
  <c r="AW50" i="3"/>
  <c r="AV50" i="3"/>
  <c r="AU50" i="3"/>
  <c r="AT50" i="3"/>
  <c r="AS50" i="3"/>
  <c r="AR50" i="3"/>
  <c r="AQ50" i="3"/>
  <c r="AO50" i="3"/>
  <c r="AN50" i="3"/>
  <c r="AM50" i="3"/>
  <c r="AW49" i="3"/>
  <c r="AV49" i="3"/>
  <c r="AU49" i="3"/>
  <c r="AT49" i="3"/>
  <c r="AS49" i="3"/>
  <c r="AR49" i="3"/>
  <c r="AQ49" i="3"/>
  <c r="AO49" i="3"/>
  <c r="AN49" i="3"/>
  <c r="AM49" i="3"/>
  <c r="AW48" i="3"/>
  <c r="AV48" i="3"/>
  <c r="AU48" i="3"/>
  <c r="AT48" i="3"/>
  <c r="AS48" i="3"/>
  <c r="AR48" i="3"/>
  <c r="AQ48" i="3"/>
  <c r="AO48" i="3"/>
  <c r="AN48" i="3"/>
  <c r="AM48" i="3"/>
  <c r="AW47" i="3"/>
  <c r="AV47" i="3"/>
  <c r="AU47" i="3"/>
  <c r="AT47" i="3"/>
  <c r="AS47" i="3"/>
  <c r="AR47" i="3"/>
  <c r="AQ47" i="3"/>
  <c r="AO47" i="3"/>
  <c r="AN47" i="3"/>
  <c r="AM47" i="3"/>
  <c r="AW46" i="3"/>
  <c r="AV46" i="3"/>
  <c r="AU46" i="3"/>
  <c r="AT46" i="3"/>
  <c r="AS46" i="3"/>
  <c r="AR46" i="3"/>
  <c r="AQ46" i="3"/>
  <c r="AO46" i="3"/>
  <c r="AN46" i="3"/>
  <c r="AM46" i="3"/>
  <c r="AW45" i="3"/>
  <c r="AV45" i="3"/>
  <c r="AU45" i="3"/>
  <c r="AT45" i="3"/>
  <c r="AS45" i="3"/>
  <c r="AR45" i="3"/>
  <c r="AQ45" i="3"/>
  <c r="AO45" i="3"/>
  <c r="AN45" i="3"/>
  <c r="AM45" i="3"/>
  <c r="AW44" i="3"/>
  <c r="AV44" i="3"/>
  <c r="AU44" i="3"/>
  <c r="AT44" i="3"/>
  <c r="AS44" i="3"/>
  <c r="AR44" i="3"/>
  <c r="AQ44" i="3"/>
  <c r="AO44" i="3"/>
  <c r="AN44" i="3"/>
  <c r="AM44" i="3"/>
  <c r="AW43" i="3"/>
  <c r="AV43" i="3"/>
  <c r="AU43" i="3"/>
  <c r="AT43" i="3"/>
  <c r="AS43" i="3"/>
  <c r="AR43" i="3"/>
  <c r="AQ43" i="3"/>
  <c r="AO43" i="3"/>
  <c r="AN43" i="3"/>
  <c r="AM43" i="3"/>
  <c r="AW42" i="3"/>
  <c r="AV42" i="3"/>
  <c r="AU42" i="3"/>
  <c r="AT42" i="3"/>
  <c r="AS42" i="3"/>
  <c r="AR42" i="3"/>
  <c r="AQ42" i="3"/>
  <c r="AO42" i="3"/>
  <c r="AN42" i="3"/>
  <c r="AM42" i="3"/>
  <c r="AW41" i="3"/>
  <c r="AV41" i="3"/>
  <c r="AU41" i="3"/>
  <c r="AT41" i="3"/>
  <c r="AS41" i="3"/>
  <c r="AR41" i="3"/>
  <c r="AQ41" i="3"/>
  <c r="AO41" i="3"/>
  <c r="AN41" i="3"/>
  <c r="AM41" i="3"/>
  <c r="AW40" i="3"/>
  <c r="AV40" i="3"/>
  <c r="AU40" i="3"/>
  <c r="AT40" i="3"/>
  <c r="AS40" i="3"/>
  <c r="AR40" i="3"/>
  <c r="AQ40" i="3"/>
  <c r="AO40" i="3"/>
  <c r="AN40" i="3"/>
  <c r="AM40" i="3"/>
  <c r="AW39" i="3"/>
  <c r="AV39" i="3"/>
  <c r="AU39" i="3"/>
  <c r="AT39" i="3"/>
  <c r="AS39" i="3"/>
  <c r="AR39" i="3"/>
  <c r="AQ39" i="3"/>
  <c r="AO39" i="3"/>
  <c r="AN39" i="3"/>
  <c r="AM39" i="3"/>
  <c r="AW38" i="3"/>
  <c r="AV38" i="3"/>
  <c r="AU38" i="3"/>
  <c r="AT38" i="3"/>
  <c r="AS38" i="3"/>
  <c r="AR38" i="3"/>
  <c r="AQ38" i="3"/>
  <c r="AO38" i="3"/>
  <c r="AN38" i="3"/>
  <c r="AM38" i="3"/>
  <c r="AW37" i="3"/>
  <c r="AV37" i="3"/>
  <c r="AU37" i="3"/>
  <c r="AT37" i="3"/>
  <c r="AS37" i="3"/>
  <c r="AR37" i="3"/>
  <c r="AQ37" i="3"/>
  <c r="AO37" i="3"/>
  <c r="AN37" i="3"/>
  <c r="AM37" i="3"/>
  <c r="AW36" i="3"/>
  <c r="AV36" i="3"/>
  <c r="AU36" i="3"/>
  <c r="AT36" i="3"/>
  <c r="AS36" i="3"/>
  <c r="AR36" i="3"/>
  <c r="AQ36" i="3"/>
  <c r="AO36" i="3"/>
  <c r="AN36" i="3"/>
  <c r="AM36" i="3"/>
  <c r="AW35" i="3"/>
  <c r="AV35" i="3"/>
  <c r="AU35" i="3"/>
  <c r="AT35" i="3"/>
  <c r="AS35" i="3"/>
  <c r="AR35" i="3"/>
  <c r="AQ35" i="3"/>
  <c r="AO35" i="3"/>
  <c r="AN35" i="3"/>
  <c r="AM35" i="3"/>
  <c r="AW34" i="3"/>
  <c r="AV34" i="3"/>
  <c r="AU34" i="3"/>
  <c r="AT34" i="3"/>
  <c r="AS34" i="3"/>
  <c r="AR34" i="3"/>
  <c r="AQ34" i="3"/>
  <c r="AO34" i="3"/>
  <c r="AN34" i="3"/>
  <c r="AM34" i="3"/>
  <c r="AW33" i="3"/>
  <c r="AV33" i="3"/>
  <c r="AU33" i="3"/>
  <c r="AT33" i="3"/>
  <c r="AS33" i="3"/>
  <c r="AR33" i="3"/>
  <c r="AQ33" i="3"/>
  <c r="AO33" i="3"/>
  <c r="AN33" i="3"/>
  <c r="AM33" i="3"/>
  <c r="AW32" i="3"/>
  <c r="AV32" i="3"/>
  <c r="AU32" i="3"/>
  <c r="AT32" i="3"/>
  <c r="AS32" i="3"/>
  <c r="AR32" i="3"/>
  <c r="AQ32" i="3"/>
  <c r="AO32" i="3"/>
  <c r="AN32" i="3"/>
  <c r="AM32" i="3"/>
  <c r="AW31" i="3"/>
  <c r="AV31" i="3"/>
  <c r="AU31" i="3"/>
  <c r="AT31" i="3"/>
  <c r="AS31" i="3"/>
  <c r="AR31" i="3"/>
  <c r="AQ31" i="3"/>
  <c r="AO31" i="3"/>
  <c r="AN31" i="3"/>
  <c r="AM31" i="3"/>
  <c r="AW30" i="3"/>
  <c r="AV30" i="3"/>
  <c r="AU30" i="3"/>
  <c r="AT30" i="3"/>
  <c r="AS30" i="3"/>
  <c r="AR30" i="3"/>
  <c r="AQ30" i="3"/>
  <c r="AO30" i="3"/>
  <c r="AN30" i="3"/>
  <c r="AM30" i="3"/>
  <c r="AW29" i="3"/>
  <c r="AV29" i="3"/>
  <c r="AU29" i="3"/>
  <c r="AT29" i="3"/>
  <c r="AS29" i="3"/>
  <c r="AR29" i="3"/>
  <c r="AQ29" i="3"/>
  <c r="AO29" i="3"/>
  <c r="AN29" i="3"/>
  <c r="AM29" i="3"/>
  <c r="AW28" i="3"/>
  <c r="AV28" i="3"/>
  <c r="AU28" i="3"/>
  <c r="AT28" i="3"/>
  <c r="AS28" i="3"/>
  <c r="AR28" i="3"/>
  <c r="AQ28" i="3"/>
  <c r="AO28" i="3"/>
  <c r="AN28" i="3"/>
  <c r="AM28" i="3"/>
  <c r="AW27" i="3"/>
  <c r="AV27" i="3"/>
  <c r="AU27" i="3"/>
  <c r="AT27" i="3"/>
  <c r="AS27" i="3"/>
  <c r="AR27" i="3"/>
  <c r="AQ27" i="3"/>
  <c r="AO27" i="3"/>
  <c r="AN27" i="3"/>
  <c r="AM27" i="3"/>
  <c r="AW26" i="3"/>
  <c r="AV26" i="3"/>
  <c r="AU26" i="3"/>
  <c r="AT26" i="3"/>
  <c r="AS26" i="3"/>
  <c r="AR26" i="3"/>
  <c r="AQ26" i="3"/>
  <c r="AO26" i="3"/>
  <c r="AN26" i="3"/>
  <c r="AM26" i="3"/>
  <c r="AW25" i="3"/>
  <c r="AV25" i="3"/>
  <c r="AU25" i="3"/>
  <c r="AT25" i="3"/>
  <c r="AS25" i="3"/>
  <c r="AR25" i="3"/>
  <c r="AQ25" i="3"/>
  <c r="AO25" i="3"/>
  <c r="AN25" i="3"/>
  <c r="AM25" i="3"/>
  <c r="AW24" i="3"/>
  <c r="AV24" i="3"/>
  <c r="AU24" i="3"/>
  <c r="AT24" i="3"/>
  <c r="AS24" i="3"/>
  <c r="AR24" i="3"/>
  <c r="AQ24" i="3"/>
  <c r="AO24" i="3"/>
  <c r="AN24" i="3"/>
  <c r="AM24" i="3"/>
  <c r="AW23" i="3"/>
  <c r="AV23" i="3"/>
  <c r="AU23" i="3"/>
  <c r="AT23" i="3"/>
  <c r="AS23" i="3"/>
  <c r="AR23" i="3"/>
  <c r="AQ23" i="3"/>
  <c r="AO23" i="3"/>
  <c r="AN23" i="3"/>
  <c r="AM23" i="3"/>
  <c r="AW22" i="3"/>
  <c r="AV22" i="3"/>
  <c r="AU22" i="3"/>
  <c r="AT22" i="3"/>
  <c r="AS22" i="3"/>
  <c r="AR22" i="3"/>
  <c r="AQ22" i="3"/>
  <c r="AO22" i="3"/>
  <c r="AN22" i="3"/>
  <c r="AM22" i="3"/>
  <c r="AW21" i="3"/>
  <c r="AV21" i="3"/>
  <c r="AU21" i="3"/>
  <c r="AT21" i="3"/>
  <c r="AS21" i="3"/>
  <c r="AR21" i="3"/>
  <c r="AQ21" i="3"/>
  <c r="AO21" i="3"/>
  <c r="AN21" i="3"/>
  <c r="AM21" i="3"/>
  <c r="AW20" i="3"/>
  <c r="AV20" i="3"/>
  <c r="AU20" i="3"/>
  <c r="AT20" i="3"/>
  <c r="AS20" i="3"/>
  <c r="AR20" i="3"/>
  <c r="AQ20" i="3"/>
  <c r="AO20" i="3"/>
  <c r="AN20" i="3"/>
  <c r="AM20" i="3"/>
  <c r="AW19" i="3"/>
  <c r="AV19" i="3"/>
  <c r="AU19" i="3"/>
  <c r="AT19" i="3"/>
  <c r="AS19" i="3"/>
  <c r="AR19" i="3"/>
  <c r="AQ19" i="3"/>
  <c r="AO19" i="3"/>
  <c r="AN19" i="3"/>
  <c r="AM19" i="3"/>
  <c r="AW18" i="3"/>
  <c r="AV18" i="3"/>
  <c r="AU18" i="3"/>
  <c r="AT18" i="3"/>
  <c r="AS18" i="3"/>
  <c r="AR18" i="3"/>
  <c r="AQ18" i="3"/>
  <c r="AO18" i="3"/>
  <c r="AN18" i="3"/>
  <c r="AM18" i="3"/>
  <c r="AW17" i="3"/>
  <c r="AV17" i="3"/>
  <c r="AU17" i="3"/>
  <c r="AT17" i="3"/>
  <c r="AS17" i="3"/>
  <c r="AR17" i="3"/>
  <c r="AQ17" i="3"/>
  <c r="AO17" i="3"/>
  <c r="AN17" i="3"/>
  <c r="AM17" i="3"/>
  <c r="AW16" i="3"/>
  <c r="AV16" i="3"/>
  <c r="AU16" i="3"/>
  <c r="AT16" i="3"/>
  <c r="AS16" i="3"/>
  <c r="AR16" i="3"/>
  <c r="AQ16" i="3"/>
  <c r="AO16" i="3"/>
  <c r="AN16" i="3"/>
  <c r="AM16" i="3"/>
  <c r="AW15" i="3"/>
  <c r="AV15" i="3"/>
  <c r="AU15" i="3"/>
  <c r="AT15" i="3"/>
  <c r="AS15" i="3"/>
  <c r="AR15" i="3"/>
  <c r="AQ15" i="3"/>
  <c r="AO15" i="3"/>
  <c r="AN15" i="3"/>
  <c r="AM15" i="3"/>
  <c r="AW14" i="3"/>
  <c r="AV14" i="3"/>
  <c r="AU14" i="3"/>
  <c r="AT14" i="3"/>
  <c r="AS14" i="3"/>
  <c r="AR14" i="3"/>
  <c r="AQ14" i="3"/>
  <c r="AO14" i="3"/>
  <c r="AN14" i="3"/>
  <c r="AM14" i="3"/>
  <c r="AW13" i="3"/>
  <c r="AV13" i="3"/>
  <c r="AU13" i="3"/>
  <c r="AT13" i="3"/>
  <c r="AS13" i="3"/>
  <c r="AR13" i="3"/>
  <c r="AQ13" i="3"/>
  <c r="AO13" i="3"/>
  <c r="AN13" i="3"/>
  <c r="AM13" i="3"/>
  <c r="AW12" i="3"/>
  <c r="AV12" i="3"/>
  <c r="AU12" i="3"/>
  <c r="AT12" i="3"/>
  <c r="AS12" i="3"/>
  <c r="AR12" i="3"/>
  <c r="AQ12" i="3"/>
  <c r="AO12" i="3"/>
  <c r="AN12" i="3"/>
  <c r="AM12" i="3"/>
  <c r="AW11" i="3"/>
  <c r="AV11" i="3"/>
  <c r="AU11" i="3"/>
  <c r="AT11" i="3"/>
  <c r="AS11" i="3"/>
  <c r="AR11" i="3"/>
  <c r="AQ11" i="3"/>
  <c r="AO11" i="3"/>
  <c r="AN11" i="3"/>
  <c r="AM11" i="3"/>
  <c r="AW10" i="3"/>
  <c r="AV10" i="3"/>
  <c r="AU10" i="3"/>
  <c r="AT10" i="3"/>
  <c r="AS10" i="3"/>
  <c r="AR10" i="3"/>
  <c r="AQ10" i="3"/>
  <c r="AO10" i="3"/>
  <c r="AN10" i="3"/>
  <c r="AM10" i="3"/>
  <c r="AW9" i="3"/>
  <c r="AV9" i="3"/>
  <c r="AU9" i="3"/>
  <c r="AT9" i="3"/>
  <c r="AS9" i="3"/>
  <c r="AR9" i="3"/>
  <c r="AQ9" i="3"/>
  <c r="AO9" i="3"/>
  <c r="AN9" i="3"/>
  <c r="AM9" i="3"/>
  <c r="AW8" i="3"/>
  <c r="AV8" i="3"/>
  <c r="AU8" i="3"/>
  <c r="AT8" i="3"/>
  <c r="AS8" i="3"/>
  <c r="AR8" i="3"/>
  <c r="AQ8" i="3"/>
  <c r="AO8" i="3"/>
  <c r="AN8" i="3"/>
  <c r="AM8" i="3"/>
  <c r="AW7" i="3"/>
  <c r="AV7" i="3"/>
  <c r="AU7" i="3"/>
  <c r="AT7" i="3"/>
  <c r="AS7" i="3"/>
  <c r="AR7" i="3"/>
  <c r="AQ7" i="3"/>
  <c r="AO7" i="3"/>
  <c r="AN7" i="3"/>
  <c r="AM7" i="3"/>
  <c r="AW6" i="3"/>
  <c r="AV6" i="3"/>
  <c r="AU6" i="3"/>
  <c r="AT6" i="3"/>
  <c r="AS6" i="3"/>
  <c r="AR6" i="3"/>
  <c r="AQ6" i="3"/>
  <c r="AO6" i="3"/>
  <c r="AN6" i="3"/>
  <c r="AM6" i="3"/>
  <c r="AW5" i="3"/>
  <c r="AV5" i="3"/>
  <c r="AU5" i="3"/>
  <c r="AT5" i="3"/>
  <c r="AS5" i="3"/>
  <c r="AR5" i="3"/>
  <c r="AQ5" i="3"/>
  <c r="AO5" i="3"/>
  <c r="AN5" i="3"/>
  <c r="AM5" i="3"/>
  <c r="AW4" i="3"/>
  <c r="AV4" i="3"/>
  <c r="AU4" i="3"/>
  <c r="AT4" i="3"/>
  <c r="AS4" i="3"/>
  <c r="AR4" i="3"/>
  <c r="AQ4" i="3"/>
  <c r="AO4" i="3"/>
  <c r="AN4" i="3"/>
  <c r="AM4" i="3"/>
  <c r="AW3" i="3"/>
  <c r="AV3" i="3"/>
  <c r="AU3" i="3"/>
  <c r="AT3" i="3"/>
  <c r="AS3" i="3"/>
  <c r="AR3" i="3"/>
  <c r="AQ3" i="3"/>
  <c r="AO3" i="3"/>
  <c r="AN3" i="3"/>
  <c r="AM3" i="3"/>
  <c r="AW2" i="3"/>
  <c r="AV2" i="3"/>
  <c r="AU2" i="3"/>
  <c r="AT2" i="3"/>
  <c r="AS2" i="3"/>
  <c r="AR2" i="3"/>
  <c r="AQ2" i="3"/>
  <c r="AO2" i="3"/>
  <c r="AN2" i="3"/>
  <c r="AM2" i="3"/>
  <c r="AM3" i="2"/>
  <c r="AN3" i="2"/>
  <c r="AO3" i="2"/>
  <c r="AP3" i="2"/>
  <c r="AQ3" i="2"/>
  <c r="AR3" i="2"/>
  <c r="AS3" i="2"/>
  <c r="AT3" i="2"/>
  <c r="AU3" i="2"/>
  <c r="AV3" i="2"/>
  <c r="AW3" i="2"/>
  <c r="AM4" i="2"/>
  <c r="AN4" i="2"/>
  <c r="AO4" i="2"/>
  <c r="AP4" i="2"/>
  <c r="AQ4" i="2"/>
  <c r="AR4" i="2"/>
  <c r="AS4" i="2"/>
  <c r="AT4" i="2"/>
  <c r="AU4" i="2"/>
  <c r="AV4" i="2"/>
  <c r="AW4" i="2"/>
  <c r="AM5" i="2"/>
  <c r="AN5" i="2"/>
  <c r="AO5" i="2"/>
  <c r="AQ5" i="2"/>
  <c r="AR5" i="2"/>
  <c r="AS5" i="2"/>
  <c r="AT5" i="2"/>
  <c r="AU5" i="2"/>
  <c r="AV5" i="2"/>
  <c r="AW5" i="2"/>
  <c r="AM6" i="2"/>
  <c r="AN6" i="2"/>
  <c r="AO6" i="2"/>
  <c r="AP6" i="2"/>
  <c r="AQ6" i="2"/>
  <c r="AR6" i="2"/>
  <c r="AS6" i="2"/>
  <c r="AT6" i="2"/>
  <c r="AU6" i="2"/>
  <c r="AV6" i="2"/>
  <c r="AW6" i="2"/>
  <c r="AM7" i="2"/>
  <c r="AN7" i="2"/>
  <c r="AO7" i="2"/>
  <c r="AP7" i="2"/>
  <c r="AQ7" i="2"/>
  <c r="AR7" i="2"/>
  <c r="AS7" i="2"/>
  <c r="AT7" i="2"/>
  <c r="AU7" i="2"/>
  <c r="AV7" i="2"/>
  <c r="AW7" i="2"/>
  <c r="AM8" i="2"/>
  <c r="AN8" i="2"/>
  <c r="AO8" i="2"/>
  <c r="AP8" i="2"/>
  <c r="AQ8" i="2"/>
  <c r="AR8" i="2"/>
  <c r="AS8" i="2"/>
  <c r="AT8" i="2"/>
  <c r="AU8" i="2"/>
  <c r="AV8" i="2"/>
  <c r="AW8" i="2"/>
  <c r="AM9" i="2"/>
  <c r="AN9" i="2"/>
  <c r="AO9" i="2"/>
  <c r="AP9" i="2"/>
  <c r="AQ9" i="2"/>
  <c r="AR9" i="2"/>
  <c r="AS9" i="2"/>
  <c r="AT9" i="2"/>
  <c r="AU9" i="2"/>
  <c r="AV9" i="2"/>
  <c r="AW9" i="2"/>
  <c r="AM10" i="2"/>
  <c r="AN10" i="2"/>
  <c r="AO10" i="2"/>
  <c r="AP10" i="2"/>
  <c r="AQ10" i="2"/>
  <c r="AR10" i="2"/>
  <c r="AS10" i="2"/>
  <c r="AT10" i="2"/>
  <c r="AU10" i="2"/>
  <c r="AV10" i="2"/>
  <c r="AW10" i="2"/>
  <c r="AM11" i="2"/>
  <c r="AN11" i="2"/>
  <c r="AO11" i="2"/>
  <c r="AP11" i="2"/>
  <c r="AQ11" i="2"/>
  <c r="AR11" i="2"/>
  <c r="AS11" i="2"/>
  <c r="AT11" i="2"/>
  <c r="AU11" i="2"/>
  <c r="AV11" i="2"/>
  <c r="AW11" i="2"/>
  <c r="AM12" i="2"/>
  <c r="AN12" i="2"/>
  <c r="AO12" i="2"/>
  <c r="AP12" i="2"/>
  <c r="AQ12" i="2"/>
  <c r="AR12" i="2"/>
  <c r="AS12" i="2"/>
  <c r="AT12" i="2"/>
  <c r="AU12" i="2"/>
  <c r="AV12" i="2"/>
  <c r="AW12" i="2"/>
  <c r="AM13" i="2"/>
  <c r="AN13" i="2"/>
  <c r="AO13" i="2"/>
  <c r="AP13" i="2"/>
  <c r="AQ13" i="2"/>
  <c r="AR13" i="2"/>
  <c r="AS13" i="2"/>
  <c r="AT13" i="2"/>
  <c r="AU13" i="2"/>
  <c r="AV13" i="2"/>
  <c r="AW13" i="2"/>
  <c r="AM14" i="2"/>
  <c r="AN14" i="2"/>
  <c r="AO14" i="2"/>
  <c r="AP14" i="2"/>
  <c r="AQ14" i="2"/>
  <c r="AR14" i="2"/>
  <c r="AS14" i="2"/>
  <c r="AT14" i="2"/>
  <c r="AU14" i="2"/>
  <c r="AV14" i="2"/>
  <c r="AW14" i="2"/>
  <c r="AM15" i="2"/>
  <c r="AN15" i="2"/>
  <c r="AO15" i="2"/>
  <c r="AP15" i="2"/>
  <c r="AQ15" i="2"/>
  <c r="AR15" i="2"/>
  <c r="AS15" i="2"/>
  <c r="AT15" i="2"/>
  <c r="AU15" i="2"/>
  <c r="AV15" i="2"/>
  <c r="AW15" i="2"/>
  <c r="AM16" i="2"/>
  <c r="AN16" i="2"/>
  <c r="AO16" i="2"/>
  <c r="AP16" i="2"/>
  <c r="AQ16" i="2"/>
  <c r="AR16" i="2"/>
  <c r="AS16" i="2"/>
  <c r="AT16" i="2"/>
  <c r="AU16" i="2"/>
  <c r="AV16" i="2"/>
  <c r="AW16" i="2"/>
  <c r="AM17" i="2"/>
  <c r="AN17" i="2"/>
  <c r="AO17" i="2"/>
  <c r="AP17" i="2"/>
  <c r="AQ17" i="2"/>
  <c r="AR17" i="2"/>
  <c r="AS17" i="2"/>
  <c r="AT17" i="2"/>
  <c r="AU17" i="2"/>
  <c r="AV17" i="2"/>
  <c r="AW17" i="2"/>
  <c r="AM18" i="2"/>
  <c r="AN18" i="2"/>
  <c r="AO18" i="2"/>
  <c r="AP18" i="2"/>
  <c r="AQ18" i="2"/>
  <c r="AR18" i="2"/>
  <c r="AS18" i="2"/>
  <c r="AT18" i="2"/>
  <c r="AU18" i="2"/>
  <c r="AV18" i="2"/>
  <c r="AW18" i="2"/>
  <c r="AM19" i="2"/>
  <c r="AN19" i="2"/>
  <c r="AO19" i="2"/>
  <c r="AP19" i="2"/>
  <c r="AQ19" i="2"/>
  <c r="AR19" i="2"/>
  <c r="AS19" i="2"/>
  <c r="AT19" i="2"/>
  <c r="AU19" i="2"/>
  <c r="AV19" i="2"/>
  <c r="AW19" i="2"/>
  <c r="AM20" i="2"/>
  <c r="AN20" i="2"/>
  <c r="AO20" i="2"/>
  <c r="AP20" i="2"/>
  <c r="AQ20" i="2"/>
  <c r="AR20" i="2"/>
  <c r="AS20" i="2"/>
  <c r="AT20" i="2"/>
  <c r="AU20" i="2"/>
  <c r="AV20" i="2"/>
  <c r="AW20" i="2"/>
  <c r="AM21" i="2"/>
  <c r="AN21" i="2"/>
  <c r="AO21" i="2"/>
  <c r="AP21" i="2"/>
  <c r="AQ21" i="2"/>
  <c r="AR21" i="2"/>
  <c r="AS21" i="2"/>
  <c r="AT21" i="2"/>
  <c r="AU21" i="2"/>
  <c r="AV21" i="2"/>
  <c r="AW21" i="2"/>
  <c r="AM22" i="2"/>
  <c r="AN22" i="2"/>
  <c r="AO22" i="2"/>
  <c r="AP22" i="2"/>
  <c r="AQ22" i="2"/>
  <c r="AR22" i="2"/>
  <c r="AS22" i="2"/>
  <c r="AT22" i="2"/>
  <c r="AU22" i="2"/>
  <c r="AV22" i="2"/>
  <c r="AW22" i="2"/>
  <c r="AM23" i="2"/>
  <c r="AN23" i="2"/>
  <c r="AO23" i="2"/>
  <c r="AP23" i="2"/>
  <c r="AQ23" i="2"/>
  <c r="AR23" i="2"/>
  <c r="AS23" i="2"/>
  <c r="AT23" i="2"/>
  <c r="AU23" i="2"/>
  <c r="AV23" i="2"/>
  <c r="AW23" i="2"/>
  <c r="AM24" i="2"/>
  <c r="AN24" i="2"/>
  <c r="AO24" i="2"/>
  <c r="AP24" i="2"/>
  <c r="AQ24" i="2"/>
  <c r="AR24" i="2"/>
  <c r="AS24" i="2"/>
  <c r="AT24" i="2"/>
  <c r="AU24" i="2"/>
  <c r="AV24" i="2"/>
  <c r="AW24" i="2"/>
  <c r="AM25" i="2"/>
  <c r="AN25" i="2"/>
  <c r="AO25" i="2"/>
  <c r="AP25" i="2"/>
  <c r="AQ25" i="2"/>
  <c r="AR25" i="2"/>
  <c r="AS25" i="2"/>
  <c r="AT25" i="2"/>
  <c r="AU25" i="2"/>
  <c r="AV25" i="2"/>
  <c r="AW25" i="2"/>
  <c r="AM26" i="2"/>
  <c r="AN26" i="2"/>
  <c r="AO26" i="2"/>
  <c r="AP26" i="2"/>
  <c r="AQ26" i="2"/>
  <c r="AR26" i="2"/>
  <c r="AS26" i="2"/>
  <c r="AT26" i="2"/>
  <c r="AU26" i="2"/>
  <c r="AV26" i="2"/>
  <c r="AW26" i="2"/>
  <c r="AM27" i="2"/>
  <c r="AN27" i="2"/>
  <c r="AO27" i="2"/>
  <c r="AP27" i="2"/>
  <c r="AQ27" i="2"/>
  <c r="AR27" i="2"/>
  <c r="AS27" i="2"/>
  <c r="AT27" i="2"/>
  <c r="AU27" i="2"/>
  <c r="AV27" i="2"/>
  <c r="AW27" i="2"/>
  <c r="AM28" i="2"/>
  <c r="AN28" i="2"/>
  <c r="AO28" i="2"/>
  <c r="AP28" i="2"/>
  <c r="AQ28" i="2"/>
  <c r="AR28" i="2"/>
  <c r="AS28" i="2"/>
  <c r="AT28" i="2"/>
  <c r="AU28" i="2"/>
  <c r="AV28" i="2"/>
  <c r="AW28" i="2"/>
  <c r="AM29" i="2"/>
  <c r="AN29" i="2"/>
  <c r="AO29" i="2"/>
  <c r="AP29" i="2"/>
  <c r="AQ29" i="2"/>
  <c r="AR29" i="2"/>
  <c r="AS29" i="2"/>
  <c r="AT29" i="2"/>
  <c r="AU29" i="2"/>
  <c r="AV29" i="2"/>
  <c r="AW29" i="2"/>
  <c r="AM30" i="2"/>
  <c r="AN30" i="2"/>
  <c r="AO30" i="2"/>
  <c r="AP30" i="2"/>
  <c r="AQ30" i="2"/>
  <c r="AR30" i="2"/>
  <c r="AS30" i="2"/>
  <c r="AT30" i="2"/>
  <c r="AU30" i="2"/>
  <c r="AV30" i="2"/>
  <c r="AW30" i="2"/>
  <c r="AM31" i="2"/>
  <c r="AN31" i="2"/>
  <c r="AO31" i="2"/>
  <c r="AP31" i="2"/>
  <c r="AQ31" i="2"/>
  <c r="AR31" i="2"/>
  <c r="AS31" i="2"/>
  <c r="AT31" i="2"/>
  <c r="AU31" i="2"/>
  <c r="AV31" i="2"/>
  <c r="AW31" i="2"/>
  <c r="AM32" i="2"/>
  <c r="AN32" i="2"/>
  <c r="AO32" i="2"/>
  <c r="AP32" i="2"/>
  <c r="AQ32" i="2"/>
  <c r="AR32" i="2"/>
  <c r="AS32" i="2"/>
  <c r="AT32" i="2"/>
  <c r="AU32" i="2"/>
  <c r="AV32" i="2"/>
  <c r="AW32" i="2"/>
  <c r="AM33" i="2"/>
  <c r="AN33" i="2"/>
  <c r="AO33" i="2"/>
  <c r="AP33" i="2"/>
  <c r="AQ33" i="2"/>
  <c r="AR33" i="2"/>
  <c r="AS33" i="2"/>
  <c r="AT33" i="2"/>
  <c r="AU33" i="2"/>
  <c r="AV33" i="2"/>
  <c r="AW33" i="2"/>
  <c r="AM34" i="2"/>
  <c r="AN34" i="2"/>
  <c r="AO34" i="2"/>
  <c r="AP34" i="2"/>
  <c r="AQ34" i="2"/>
  <c r="AR34" i="2"/>
  <c r="AS34" i="2"/>
  <c r="AT34" i="2"/>
  <c r="AU34" i="2"/>
  <c r="AV34" i="2"/>
  <c r="AW34" i="2"/>
  <c r="AM35" i="2"/>
  <c r="AN35" i="2"/>
  <c r="AO35" i="2"/>
  <c r="AP35" i="2"/>
  <c r="AQ35" i="2"/>
  <c r="AR35" i="2"/>
  <c r="AS35" i="2"/>
  <c r="AT35" i="2"/>
  <c r="AU35" i="2"/>
  <c r="AV35" i="2"/>
  <c r="AW35" i="2"/>
  <c r="AM36" i="2"/>
  <c r="AN36" i="2"/>
  <c r="AO36" i="2"/>
  <c r="AP36" i="2"/>
  <c r="AQ36" i="2"/>
  <c r="AR36" i="2"/>
  <c r="AS36" i="2"/>
  <c r="AT36" i="2"/>
  <c r="AU36" i="2"/>
  <c r="AV36" i="2"/>
  <c r="AW36" i="2"/>
  <c r="AM37" i="2"/>
  <c r="AN37" i="2"/>
  <c r="AO37" i="2"/>
  <c r="AP37" i="2"/>
  <c r="AQ37" i="2"/>
  <c r="AR37" i="2"/>
  <c r="AS37" i="2"/>
  <c r="AT37" i="2"/>
  <c r="AU37" i="2"/>
  <c r="AV37" i="2"/>
  <c r="AW37" i="2"/>
  <c r="AM38" i="2"/>
  <c r="AN38" i="2"/>
  <c r="AO38" i="2"/>
  <c r="AP38" i="2"/>
  <c r="AQ38" i="2"/>
  <c r="AR38" i="2"/>
  <c r="AS38" i="2"/>
  <c r="AT38" i="2"/>
  <c r="AU38" i="2"/>
  <c r="AV38" i="2"/>
  <c r="AW38" i="2"/>
  <c r="AM39" i="2"/>
  <c r="AN39" i="2"/>
  <c r="AO39" i="2"/>
  <c r="AP39" i="2"/>
  <c r="AQ39" i="2"/>
  <c r="AR39" i="2"/>
  <c r="AS39" i="2"/>
  <c r="AT39" i="2"/>
  <c r="AU39" i="2"/>
  <c r="AV39" i="2"/>
  <c r="AW39" i="2"/>
  <c r="AM40" i="2"/>
  <c r="AN40" i="2"/>
  <c r="AO40" i="2"/>
  <c r="AP40" i="2"/>
  <c r="AQ40" i="2"/>
  <c r="AR40" i="2"/>
  <c r="AS40" i="2"/>
  <c r="AT40" i="2"/>
  <c r="AU40" i="2"/>
  <c r="AV40" i="2"/>
  <c r="AW40" i="2"/>
  <c r="AM41" i="2"/>
  <c r="AN41" i="2"/>
  <c r="AO41" i="2"/>
  <c r="AP41" i="2"/>
  <c r="AQ41" i="2"/>
  <c r="AR41" i="2"/>
  <c r="AS41" i="2"/>
  <c r="AT41" i="2"/>
  <c r="AU41" i="2"/>
  <c r="AV41" i="2"/>
  <c r="AW41" i="2"/>
  <c r="AM42" i="2"/>
  <c r="AN42" i="2"/>
  <c r="AO42" i="2"/>
  <c r="AP42" i="2"/>
  <c r="AQ42" i="2"/>
  <c r="AR42" i="2"/>
  <c r="AS42" i="2"/>
  <c r="AT42" i="2"/>
  <c r="AU42" i="2"/>
  <c r="AV42" i="2"/>
  <c r="AW42" i="2"/>
  <c r="AM43" i="2"/>
  <c r="AN43" i="2"/>
  <c r="AO43" i="2"/>
  <c r="AP43" i="2"/>
  <c r="AQ43" i="2"/>
  <c r="AR43" i="2"/>
  <c r="AS43" i="2"/>
  <c r="AT43" i="2"/>
  <c r="AU43" i="2"/>
  <c r="AV43" i="2"/>
  <c r="AW43" i="2"/>
  <c r="AM44" i="2"/>
  <c r="AN44" i="2"/>
  <c r="AO44" i="2"/>
  <c r="AP44" i="2"/>
  <c r="AQ44" i="2"/>
  <c r="AR44" i="2"/>
  <c r="AS44" i="2"/>
  <c r="AT44" i="2"/>
  <c r="AU44" i="2"/>
  <c r="AV44" i="2"/>
  <c r="AW44" i="2"/>
  <c r="AM45" i="2"/>
  <c r="AN45" i="2"/>
  <c r="AO45" i="2"/>
  <c r="AP45" i="2"/>
  <c r="AQ45" i="2"/>
  <c r="AR45" i="2"/>
  <c r="AS45" i="2"/>
  <c r="AT45" i="2"/>
  <c r="AU45" i="2"/>
  <c r="AV45" i="2"/>
  <c r="AW45" i="2"/>
  <c r="AM46" i="2"/>
  <c r="AN46" i="2"/>
  <c r="AO46" i="2"/>
  <c r="AP46" i="2"/>
  <c r="AQ46" i="2"/>
  <c r="AR46" i="2"/>
  <c r="AS46" i="2"/>
  <c r="AT46" i="2"/>
  <c r="AU46" i="2"/>
  <c r="AV46" i="2"/>
  <c r="AW46" i="2"/>
  <c r="AM47" i="2"/>
  <c r="AN47" i="2"/>
  <c r="AO47" i="2"/>
  <c r="AP47" i="2"/>
  <c r="AQ47" i="2"/>
  <c r="AR47" i="2"/>
  <c r="AS47" i="2"/>
  <c r="AT47" i="2"/>
  <c r="AU47" i="2"/>
  <c r="AV47" i="2"/>
  <c r="AW47" i="2"/>
  <c r="AM48" i="2"/>
  <c r="AN48" i="2"/>
  <c r="AO48" i="2"/>
  <c r="AP48" i="2"/>
  <c r="AQ48" i="2"/>
  <c r="AR48" i="2"/>
  <c r="AS48" i="2"/>
  <c r="AT48" i="2"/>
  <c r="AU48" i="2"/>
  <c r="AV48" i="2"/>
  <c r="AW48" i="2"/>
  <c r="AM49" i="2"/>
  <c r="AN49" i="2"/>
  <c r="AO49" i="2"/>
  <c r="AP49" i="2"/>
  <c r="AQ49" i="2"/>
  <c r="AR49" i="2"/>
  <c r="AS49" i="2"/>
  <c r="AT49" i="2"/>
  <c r="AU49" i="2"/>
  <c r="AV49" i="2"/>
  <c r="AW49" i="2"/>
  <c r="AM50" i="2"/>
  <c r="AN50" i="2"/>
  <c r="AO50" i="2"/>
  <c r="AP50" i="2"/>
  <c r="AQ50" i="2"/>
  <c r="AR50" i="2"/>
  <c r="AS50" i="2"/>
  <c r="AT50" i="2"/>
  <c r="AU50" i="2"/>
  <c r="AV50" i="2"/>
  <c r="AW50" i="2"/>
  <c r="AM51" i="2"/>
  <c r="AN51" i="2"/>
  <c r="AO51" i="2"/>
  <c r="AP51" i="2"/>
  <c r="AQ51" i="2"/>
  <c r="AR51" i="2"/>
  <c r="AS51" i="2"/>
  <c r="AT51" i="2"/>
  <c r="AU51" i="2"/>
  <c r="AV51" i="2"/>
  <c r="AW51" i="2"/>
  <c r="AM52" i="2"/>
  <c r="AN52" i="2"/>
  <c r="AO52" i="2"/>
  <c r="AP52" i="2"/>
  <c r="AQ52" i="2"/>
  <c r="AR52" i="2"/>
  <c r="AS52" i="2"/>
  <c r="AT52" i="2"/>
  <c r="AU52" i="2"/>
  <c r="AV52" i="2"/>
  <c r="AW52" i="2"/>
  <c r="AM53" i="2"/>
  <c r="AN53" i="2"/>
  <c r="AO53" i="2"/>
  <c r="AP53" i="2"/>
  <c r="AQ53" i="2"/>
  <c r="AR53" i="2"/>
  <c r="AS53" i="2"/>
  <c r="AT53" i="2"/>
  <c r="AU53" i="2"/>
  <c r="AV53" i="2"/>
  <c r="AW53" i="2"/>
  <c r="AM54" i="2"/>
  <c r="AN54" i="2"/>
  <c r="AO54" i="2"/>
  <c r="AP54" i="2"/>
  <c r="AQ54" i="2"/>
  <c r="AR54" i="2"/>
  <c r="AS54" i="2"/>
  <c r="AT54" i="2"/>
  <c r="AU54" i="2"/>
  <c r="AV54" i="2"/>
  <c r="AW54" i="2"/>
  <c r="AM55" i="2"/>
  <c r="AN55" i="2"/>
  <c r="AO55" i="2"/>
  <c r="AP55" i="2"/>
  <c r="AQ55" i="2"/>
  <c r="AR55" i="2"/>
  <c r="AS55" i="2"/>
  <c r="AT55" i="2"/>
  <c r="AU55" i="2"/>
  <c r="AV55" i="2"/>
  <c r="AW55" i="2"/>
  <c r="AM56" i="2"/>
  <c r="AN56" i="2"/>
  <c r="AO56" i="2"/>
  <c r="AP56" i="2"/>
  <c r="AQ56" i="2"/>
  <c r="AR56" i="2"/>
  <c r="AS56" i="2"/>
  <c r="AT56" i="2"/>
  <c r="AU56" i="2"/>
  <c r="AV56" i="2"/>
  <c r="AW56" i="2"/>
  <c r="AM57" i="2"/>
  <c r="AN57" i="2"/>
  <c r="AO57" i="2"/>
  <c r="AP57" i="2"/>
  <c r="AQ57" i="2"/>
  <c r="AR57" i="2"/>
  <c r="AS57" i="2"/>
  <c r="AT57" i="2"/>
  <c r="AU57" i="2"/>
  <c r="AV57" i="2"/>
  <c r="AW57" i="2"/>
  <c r="AM58" i="2"/>
  <c r="AN58" i="2"/>
  <c r="AO58" i="2"/>
  <c r="AP58" i="2"/>
  <c r="AQ58" i="2"/>
  <c r="AR58" i="2"/>
  <c r="AS58" i="2"/>
  <c r="AT58" i="2"/>
  <c r="AU58" i="2"/>
  <c r="AV58" i="2"/>
  <c r="AW58" i="2"/>
  <c r="AM59" i="2"/>
  <c r="AN59" i="2"/>
  <c r="AO59" i="2"/>
  <c r="AP59" i="2"/>
  <c r="AQ59" i="2"/>
  <c r="AR59" i="2"/>
  <c r="AS59" i="2"/>
  <c r="AT59" i="2"/>
  <c r="AU59" i="2"/>
  <c r="AV59" i="2"/>
  <c r="AW59" i="2"/>
  <c r="AM60" i="2"/>
  <c r="AN60" i="2"/>
  <c r="AO60" i="2"/>
  <c r="AP60" i="2"/>
  <c r="AQ60" i="2"/>
  <c r="AR60" i="2"/>
  <c r="AS60" i="2"/>
  <c r="AT60" i="2"/>
  <c r="AU60" i="2"/>
  <c r="AV60" i="2"/>
  <c r="AW60" i="2"/>
  <c r="AM61" i="2"/>
  <c r="AN61" i="2"/>
  <c r="AO61" i="2"/>
  <c r="AP61" i="2"/>
  <c r="AQ61" i="2"/>
  <c r="AR61" i="2"/>
  <c r="AS61" i="2"/>
  <c r="AT61" i="2"/>
  <c r="AU61" i="2"/>
  <c r="AV61" i="2"/>
  <c r="AW61" i="2"/>
  <c r="AM62" i="2"/>
  <c r="AN62" i="2"/>
  <c r="AO62" i="2"/>
  <c r="AP62" i="2"/>
  <c r="AQ62" i="2"/>
  <c r="AR62" i="2"/>
  <c r="AS62" i="2"/>
  <c r="AT62" i="2"/>
  <c r="AU62" i="2"/>
  <c r="AV62" i="2"/>
  <c r="AW62" i="2"/>
  <c r="AM63" i="2"/>
  <c r="AN63" i="2"/>
  <c r="AO63" i="2"/>
  <c r="AP63" i="2"/>
  <c r="AQ63" i="2"/>
  <c r="AR63" i="2"/>
  <c r="AS63" i="2"/>
  <c r="AT63" i="2"/>
  <c r="AU63" i="2"/>
  <c r="AV63" i="2"/>
  <c r="AW63" i="2"/>
  <c r="AM64" i="2"/>
  <c r="AN64" i="2"/>
  <c r="AO64" i="2"/>
  <c r="AP64" i="2"/>
  <c r="AQ64" i="2"/>
  <c r="AR64" i="2"/>
  <c r="AS64" i="2"/>
  <c r="AT64" i="2"/>
  <c r="AU64" i="2"/>
  <c r="AV64" i="2"/>
  <c r="AW64" i="2"/>
  <c r="AM65" i="2"/>
  <c r="AN65" i="2"/>
  <c r="AO65" i="2"/>
  <c r="AP65" i="2"/>
  <c r="AQ65" i="2"/>
  <c r="AR65" i="2"/>
  <c r="AS65" i="2"/>
  <c r="AT65" i="2"/>
  <c r="AU65" i="2"/>
  <c r="AV65" i="2"/>
  <c r="AW65" i="2"/>
  <c r="AM66" i="2"/>
  <c r="AN66" i="2"/>
  <c r="AO66" i="2"/>
  <c r="AP66" i="2"/>
  <c r="AQ66" i="2"/>
  <c r="AR66" i="2"/>
  <c r="AS66" i="2"/>
  <c r="AT66" i="2"/>
  <c r="AU66" i="2"/>
  <c r="AV66" i="2"/>
  <c r="AW66" i="2"/>
  <c r="AM67" i="2"/>
  <c r="AN67" i="2"/>
  <c r="AO67" i="2"/>
  <c r="AP67" i="2"/>
  <c r="AQ67" i="2"/>
  <c r="AR67" i="2"/>
  <c r="AS67" i="2"/>
  <c r="AT67" i="2"/>
  <c r="AU67" i="2"/>
  <c r="AV67" i="2"/>
  <c r="AW67" i="2"/>
  <c r="AM68" i="2"/>
  <c r="AN68" i="2"/>
  <c r="AO68" i="2"/>
  <c r="AP68" i="2"/>
  <c r="AQ68" i="2"/>
  <c r="AR68" i="2"/>
  <c r="AS68" i="2"/>
  <c r="AT68" i="2"/>
  <c r="AU68" i="2"/>
  <c r="AV68" i="2"/>
  <c r="AW68" i="2"/>
  <c r="AM69" i="2"/>
  <c r="AN69" i="2"/>
  <c r="AO69" i="2"/>
  <c r="AP69" i="2"/>
  <c r="AQ69" i="2"/>
  <c r="AR69" i="2"/>
  <c r="AS69" i="2"/>
  <c r="AT69" i="2"/>
  <c r="AU69" i="2"/>
  <c r="AV69" i="2"/>
  <c r="AW69" i="2"/>
  <c r="AM70" i="2"/>
  <c r="AN70" i="2"/>
  <c r="AO70" i="2"/>
  <c r="AP70" i="2"/>
  <c r="AQ70" i="2"/>
  <c r="AR70" i="2"/>
  <c r="AS70" i="2"/>
  <c r="AT70" i="2"/>
  <c r="AU70" i="2"/>
  <c r="AV70" i="2"/>
  <c r="AW70" i="2"/>
  <c r="AM71" i="2"/>
  <c r="AN71" i="2"/>
  <c r="AO71" i="2"/>
  <c r="AP71" i="2"/>
  <c r="AQ71" i="2"/>
  <c r="AR71" i="2"/>
  <c r="AS71" i="2"/>
  <c r="AT71" i="2"/>
  <c r="AU71" i="2"/>
  <c r="AV71" i="2"/>
  <c r="AW71" i="2"/>
  <c r="AM72" i="2"/>
  <c r="AN72" i="2"/>
  <c r="AO72" i="2"/>
  <c r="AP72" i="2"/>
  <c r="AQ72" i="2"/>
  <c r="AR72" i="2"/>
  <c r="AS72" i="2"/>
  <c r="AT72" i="2"/>
  <c r="AU72" i="2"/>
  <c r="AV72" i="2"/>
  <c r="AW72" i="2"/>
  <c r="AM73" i="2"/>
  <c r="AN73" i="2"/>
  <c r="AO73" i="2"/>
  <c r="AP73" i="2"/>
  <c r="AQ73" i="2"/>
  <c r="AR73" i="2"/>
  <c r="AS73" i="2"/>
  <c r="AT73" i="2"/>
  <c r="AU73" i="2"/>
  <c r="AV73" i="2"/>
  <c r="AW73" i="2"/>
  <c r="AM74" i="2"/>
  <c r="AN74" i="2"/>
  <c r="AO74" i="2"/>
  <c r="AP74" i="2"/>
  <c r="AQ74" i="2"/>
  <c r="AR74" i="2"/>
  <c r="AS74" i="2"/>
  <c r="AT74" i="2"/>
  <c r="AU74" i="2"/>
  <c r="AV74" i="2"/>
  <c r="AW74" i="2"/>
  <c r="AM75" i="2"/>
  <c r="AN75" i="2"/>
  <c r="AO75" i="2"/>
  <c r="AP75" i="2"/>
  <c r="AQ75" i="2"/>
  <c r="AR75" i="2"/>
  <c r="AS75" i="2"/>
  <c r="AT75" i="2"/>
  <c r="AU75" i="2"/>
  <c r="AV75" i="2"/>
  <c r="AW75" i="2"/>
  <c r="AM76" i="2"/>
  <c r="AN76" i="2"/>
  <c r="AO76" i="2"/>
  <c r="AP76" i="2"/>
  <c r="AQ76" i="2"/>
  <c r="AR76" i="2"/>
  <c r="AS76" i="2"/>
  <c r="AT76" i="2"/>
  <c r="AU76" i="2"/>
  <c r="AV76" i="2"/>
  <c r="AW76" i="2"/>
  <c r="AM77" i="2"/>
  <c r="AN77" i="2"/>
  <c r="AO77" i="2"/>
  <c r="AP77" i="2"/>
  <c r="AQ77" i="2"/>
  <c r="AR77" i="2"/>
  <c r="AS77" i="2"/>
  <c r="AT77" i="2"/>
  <c r="AU77" i="2"/>
  <c r="AV77" i="2"/>
  <c r="AW77" i="2"/>
  <c r="AM78" i="2"/>
  <c r="AN78" i="2"/>
  <c r="AO78" i="2"/>
  <c r="AP78" i="2"/>
  <c r="AQ78" i="2"/>
  <c r="AR78" i="2"/>
  <c r="AS78" i="2"/>
  <c r="AT78" i="2"/>
  <c r="AU78" i="2"/>
  <c r="AV78" i="2"/>
  <c r="AW78" i="2"/>
  <c r="AM79" i="2"/>
  <c r="AN79" i="2"/>
  <c r="AO79" i="2"/>
  <c r="AP79" i="2"/>
  <c r="AQ79" i="2"/>
  <c r="AR79" i="2"/>
  <c r="AS79" i="2"/>
  <c r="AT79" i="2"/>
  <c r="AU79" i="2"/>
  <c r="AV79" i="2"/>
  <c r="AW79" i="2"/>
  <c r="AM80" i="2"/>
  <c r="AN80" i="2"/>
  <c r="AO80" i="2"/>
  <c r="AP80" i="2"/>
  <c r="AQ80" i="2"/>
  <c r="AR80" i="2"/>
  <c r="AS80" i="2"/>
  <c r="AT80" i="2"/>
  <c r="AU80" i="2"/>
  <c r="AV80" i="2"/>
  <c r="AW80" i="2"/>
  <c r="AM81" i="2"/>
  <c r="AN81" i="2"/>
  <c r="AO81" i="2"/>
  <c r="AP81" i="2"/>
  <c r="AQ81" i="2"/>
  <c r="AR81" i="2"/>
  <c r="AS81" i="2"/>
  <c r="AT81" i="2"/>
  <c r="AU81" i="2"/>
  <c r="AV81" i="2"/>
  <c r="AW81" i="2"/>
  <c r="AM82" i="2"/>
  <c r="AN82" i="2"/>
  <c r="AO82" i="2"/>
  <c r="AP82" i="2"/>
  <c r="AQ82" i="2"/>
  <c r="AR82" i="2"/>
  <c r="AS82" i="2"/>
  <c r="AT82" i="2"/>
  <c r="AU82" i="2"/>
  <c r="AV82" i="2"/>
  <c r="AW82" i="2"/>
  <c r="AM83" i="2"/>
  <c r="AN83" i="2"/>
  <c r="AO83" i="2"/>
  <c r="AP83" i="2"/>
  <c r="AQ83" i="2"/>
  <c r="AR83" i="2"/>
  <c r="AS83" i="2"/>
  <c r="AT83" i="2"/>
  <c r="AU83" i="2"/>
  <c r="AV83" i="2"/>
  <c r="AW83" i="2"/>
  <c r="AM84" i="2"/>
  <c r="AN84" i="2"/>
  <c r="AO84" i="2"/>
  <c r="AP84" i="2"/>
  <c r="AQ84" i="2"/>
  <c r="AR84" i="2"/>
  <c r="AS84" i="2"/>
  <c r="AT84" i="2"/>
  <c r="AU84" i="2"/>
  <c r="AV84" i="2"/>
  <c r="AW84" i="2"/>
  <c r="AM85" i="2"/>
  <c r="AN85" i="2"/>
  <c r="AO85" i="2"/>
  <c r="AP85" i="2"/>
  <c r="AQ85" i="2"/>
  <c r="AR85" i="2"/>
  <c r="AS85" i="2"/>
  <c r="AT85" i="2"/>
  <c r="AU85" i="2"/>
  <c r="AV85" i="2"/>
  <c r="AW85" i="2"/>
  <c r="AM86" i="2"/>
  <c r="AN86" i="2"/>
  <c r="AO86" i="2"/>
  <c r="AP86" i="2"/>
  <c r="AQ86" i="2"/>
  <c r="AR86" i="2"/>
  <c r="AS86" i="2"/>
  <c r="AT86" i="2"/>
  <c r="AU86" i="2"/>
  <c r="AV86" i="2"/>
  <c r="AW86" i="2"/>
  <c r="AM87" i="2"/>
  <c r="AN87" i="2"/>
  <c r="AO87" i="2"/>
  <c r="AP87" i="2"/>
  <c r="AQ87" i="2"/>
  <c r="AR87" i="2"/>
  <c r="AS87" i="2"/>
  <c r="AT87" i="2"/>
  <c r="AU87" i="2"/>
  <c r="AV87" i="2"/>
  <c r="AW87" i="2"/>
  <c r="AM88" i="2"/>
  <c r="AN88" i="2"/>
  <c r="AO88" i="2"/>
  <c r="AP88" i="2"/>
  <c r="AQ88" i="2"/>
  <c r="AR88" i="2"/>
  <c r="AS88" i="2"/>
  <c r="AT88" i="2"/>
  <c r="AU88" i="2"/>
  <c r="AV88" i="2"/>
  <c r="AW88" i="2"/>
  <c r="AM89" i="2"/>
  <c r="AN89" i="2"/>
  <c r="AO89" i="2"/>
  <c r="AP89" i="2"/>
  <c r="AQ89" i="2"/>
  <c r="AR89" i="2"/>
  <c r="AS89" i="2"/>
  <c r="AT89" i="2"/>
  <c r="AU89" i="2"/>
  <c r="AV89" i="2"/>
  <c r="AW89" i="2"/>
  <c r="AM90" i="2"/>
  <c r="AN90" i="2"/>
  <c r="AO90" i="2"/>
  <c r="AP90" i="2"/>
  <c r="AQ90" i="2"/>
  <c r="AR90" i="2"/>
  <c r="AS90" i="2"/>
  <c r="AT90" i="2"/>
  <c r="AU90" i="2"/>
  <c r="AV90" i="2"/>
  <c r="AW90" i="2"/>
  <c r="AM91" i="2"/>
  <c r="AN91" i="2"/>
  <c r="AO91" i="2"/>
  <c r="AP91" i="2"/>
  <c r="AQ91" i="2"/>
  <c r="AR91" i="2"/>
  <c r="AS91" i="2"/>
  <c r="AT91" i="2"/>
  <c r="AU91" i="2"/>
  <c r="AV91" i="2"/>
  <c r="AW91" i="2"/>
  <c r="AM92" i="2"/>
  <c r="AN92" i="2"/>
  <c r="AO92" i="2"/>
  <c r="AP92" i="2"/>
  <c r="AQ92" i="2"/>
  <c r="AR92" i="2"/>
  <c r="AS92" i="2"/>
  <c r="AT92" i="2"/>
  <c r="AU92" i="2"/>
  <c r="AV92" i="2"/>
  <c r="AW92" i="2"/>
  <c r="AM93" i="2"/>
  <c r="AN93" i="2"/>
  <c r="AO93" i="2"/>
  <c r="AP93" i="2"/>
  <c r="AQ93" i="2"/>
  <c r="AR93" i="2"/>
  <c r="AS93" i="2"/>
  <c r="AT93" i="2"/>
  <c r="AU93" i="2"/>
  <c r="AV93" i="2"/>
  <c r="AW93" i="2"/>
  <c r="AM94" i="2"/>
  <c r="AN94" i="2"/>
  <c r="AO94" i="2"/>
  <c r="AP94" i="2"/>
  <c r="AQ94" i="2"/>
  <c r="AR94" i="2"/>
  <c r="AS94" i="2"/>
  <c r="AT94" i="2"/>
  <c r="AU94" i="2"/>
  <c r="AV94" i="2"/>
  <c r="AW94" i="2"/>
  <c r="AM95" i="2"/>
  <c r="AN95" i="2"/>
  <c r="AO95" i="2"/>
  <c r="AP95" i="2"/>
  <c r="AQ95" i="2"/>
  <c r="AR95" i="2"/>
  <c r="AS95" i="2"/>
  <c r="AT95" i="2"/>
  <c r="AU95" i="2"/>
  <c r="AV95" i="2"/>
  <c r="AW95" i="2"/>
  <c r="AM96" i="2"/>
  <c r="AN96" i="2"/>
  <c r="AO96" i="2"/>
  <c r="AP96" i="2"/>
  <c r="AQ96" i="2"/>
  <c r="AR96" i="2"/>
  <c r="AS96" i="2"/>
  <c r="AT96" i="2"/>
  <c r="AU96" i="2"/>
  <c r="AV96" i="2"/>
  <c r="AW96" i="2"/>
  <c r="AM97" i="2"/>
  <c r="AN97" i="2"/>
  <c r="AO97" i="2"/>
  <c r="AP97" i="2"/>
  <c r="AQ97" i="2"/>
  <c r="AR97" i="2"/>
  <c r="AS97" i="2"/>
  <c r="AT97" i="2"/>
  <c r="AU97" i="2"/>
  <c r="AV97" i="2"/>
  <c r="AW97" i="2"/>
  <c r="AM98" i="2"/>
  <c r="AN98" i="2"/>
  <c r="AO98" i="2"/>
  <c r="AP98" i="2"/>
  <c r="AQ98" i="2"/>
  <c r="AR98" i="2"/>
  <c r="AS98" i="2"/>
  <c r="AT98" i="2"/>
  <c r="AU98" i="2"/>
  <c r="AV98" i="2"/>
  <c r="AW98" i="2"/>
  <c r="AM99" i="2"/>
  <c r="AN99" i="2"/>
  <c r="AO99" i="2"/>
  <c r="AP99" i="2"/>
  <c r="AQ99" i="2"/>
  <c r="AR99" i="2"/>
  <c r="AS99" i="2"/>
  <c r="AT99" i="2"/>
  <c r="AU99" i="2"/>
  <c r="AV99" i="2"/>
  <c r="AW99" i="2"/>
  <c r="AM100" i="2"/>
  <c r="AN100" i="2"/>
  <c r="AO100" i="2"/>
  <c r="AP100" i="2"/>
  <c r="AQ100" i="2"/>
  <c r="AR100" i="2"/>
  <c r="AS100" i="2"/>
  <c r="AT100" i="2"/>
  <c r="AU100" i="2"/>
  <c r="AV100" i="2"/>
  <c r="AW100" i="2"/>
  <c r="AM101" i="2"/>
  <c r="AN101" i="2"/>
  <c r="AO101" i="2"/>
  <c r="AP101" i="2"/>
  <c r="AQ101" i="2"/>
  <c r="AR101" i="2"/>
  <c r="AS101" i="2"/>
  <c r="AT101" i="2"/>
  <c r="AU101" i="2"/>
  <c r="AV101" i="2"/>
  <c r="AW101" i="2"/>
  <c r="AM102" i="2"/>
  <c r="AN102" i="2"/>
  <c r="AO102" i="2"/>
  <c r="AP102" i="2"/>
  <c r="AQ102" i="2"/>
  <c r="AR102" i="2"/>
  <c r="AS102" i="2"/>
  <c r="AT102" i="2"/>
  <c r="AU102" i="2"/>
  <c r="AV102" i="2"/>
  <c r="AW102" i="2"/>
  <c r="AM103" i="2"/>
  <c r="AN103" i="2"/>
  <c r="AO103" i="2"/>
  <c r="AP103" i="2"/>
  <c r="AQ103" i="2"/>
  <c r="AR103" i="2"/>
  <c r="AS103" i="2"/>
  <c r="AT103" i="2"/>
  <c r="AU103" i="2"/>
  <c r="AV103" i="2"/>
  <c r="AW103" i="2"/>
  <c r="AM104" i="2"/>
  <c r="AN104" i="2"/>
  <c r="AO104" i="2"/>
  <c r="AP104" i="2"/>
  <c r="AQ104" i="2"/>
  <c r="AR104" i="2"/>
  <c r="AS104" i="2"/>
  <c r="AT104" i="2"/>
  <c r="AU104" i="2"/>
  <c r="AV104" i="2"/>
  <c r="AW104" i="2"/>
  <c r="AM105" i="2"/>
  <c r="AN105" i="2"/>
  <c r="AO105" i="2"/>
  <c r="AP105" i="2"/>
  <c r="AQ105" i="2"/>
  <c r="AR105" i="2"/>
  <c r="AS105" i="2"/>
  <c r="AT105" i="2"/>
  <c r="AU105" i="2"/>
  <c r="AV105" i="2"/>
  <c r="AW105" i="2"/>
  <c r="AM106" i="2"/>
  <c r="AN106" i="2"/>
  <c r="AO106" i="2"/>
  <c r="AP106" i="2"/>
  <c r="AQ106" i="2"/>
  <c r="AR106" i="2"/>
  <c r="AS106" i="2"/>
  <c r="AT106" i="2"/>
  <c r="AU106" i="2"/>
  <c r="AV106" i="2"/>
  <c r="AW106" i="2"/>
  <c r="AM107" i="2"/>
  <c r="AN107" i="2"/>
  <c r="AO107" i="2"/>
  <c r="AP107" i="2"/>
  <c r="AQ107" i="2"/>
  <c r="AR107" i="2"/>
  <c r="AS107" i="2"/>
  <c r="AT107" i="2"/>
  <c r="AU107" i="2"/>
  <c r="AV107" i="2"/>
  <c r="AW107" i="2"/>
  <c r="AM108" i="2"/>
  <c r="AN108" i="2"/>
  <c r="AO108" i="2"/>
  <c r="AP108" i="2"/>
  <c r="AQ108" i="2"/>
  <c r="AR108" i="2"/>
  <c r="AS108" i="2"/>
  <c r="AT108" i="2"/>
  <c r="AU108" i="2"/>
  <c r="AV108" i="2"/>
  <c r="AW108" i="2"/>
  <c r="AM109" i="2"/>
  <c r="AN109" i="2"/>
  <c r="AO109" i="2"/>
  <c r="AP109" i="2"/>
  <c r="AQ109" i="2"/>
  <c r="AR109" i="2"/>
  <c r="AS109" i="2"/>
  <c r="AT109" i="2"/>
  <c r="AU109" i="2"/>
  <c r="AV109" i="2"/>
  <c r="AW109" i="2"/>
  <c r="AM110" i="2"/>
  <c r="AN110" i="2"/>
  <c r="AO110" i="2"/>
  <c r="AP110" i="2"/>
  <c r="AQ110" i="2"/>
  <c r="AR110" i="2"/>
  <c r="AS110" i="2"/>
  <c r="AT110" i="2"/>
  <c r="AU110" i="2"/>
  <c r="AV110" i="2"/>
  <c r="AW110" i="2"/>
  <c r="AM111" i="2"/>
  <c r="AN111" i="2"/>
  <c r="AO111" i="2"/>
  <c r="AP111" i="2"/>
  <c r="AQ111" i="2"/>
  <c r="AR111" i="2"/>
  <c r="AS111" i="2"/>
  <c r="AT111" i="2"/>
  <c r="AU111" i="2"/>
  <c r="AV111" i="2"/>
  <c r="AW111" i="2"/>
  <c r="AM112" i="2"/>
  <c r="AN112" i="2"/>
  <c r="AO112" i="2"/>
  <c r="AP112" i="2"/>
  <c r="AQ112" i="2"/>
  <c r="AR112" i="2"/>
  <c r="AS112" i="2"/>
  <c r="AT112" i="2"/>
  <c r="AU112" i="2"/>
  <c r="AV112" i="2"/>
  <c r="AW112" i="2"/>
  <c r="AM113" i="2"/>
  <c r="AN113" i="2"/>
  <c r="AO113" i="2"/>
  <c r="AP113" i="2"/>
  <c r="AQ113" i="2"/>
  <c r="AR113" i="2"/>
  <c r="AS113" i="2"/>
  <c r="AT113" i="2"/>
  <c r="AU113" i="2"/>
  <c r="AV113" i="2"/>
  <c r="AW113" i="2"/>
  <c r="AM114" i="2"/>
  <c r="AN114" i="2"/>
  <c r="AO114" i="2"/>
  <c r="AP114" i="2"/>
  <c r="AQ114" i="2"/>
  <c r="AR114" i="2"/>
  <c r="AS114" i="2"/>
  <c r="AT114" i="2"/>
  <c r="AU114" i="2"/>
  <c r="AV114" i="2"/>
  <c r="AW114" i="2"/>
  <c r="AM115" i="2"/>
  <c r="AN115" i="2"/>
  <c r="AO115" i="2"/>
  <c r="AP115" i="2"/>
  <c r="AQ115" i="2"/>
  <c r="AR115" i="2"/>
  <c r="AS115" i="2"/>
  <c r="AT115" i="2"/>
  <c r="AU115" i="2"/>
  <c r="AV115" i="2"/>
  <c r="AW115" i="2"/>
  <c r="AM116" i="2"/>
  <c r="AN116" i="2"/>
  <c r="AO116" i="2"/>
  <c r="AP116" i="2"/>
  <c r="AQ116" i="2"/>
  <c r="AR116" i="2"/>
  <c r="AS116" i="2"/>
  <c r="AT116" i="2"/>
  <c r="AU116" i="2"/>
  <c r="AV116" i="2"/>
  <c r="AW116" i="2"/>
  <c r="AM117" i="2"/>
  <c r="AN117" i="2"/>
  <c r="AO117" i="2"/>
  <c r="AP117" i="2"/>
  <c r="AQ117" i="2"/>
  <c r="AR117" i="2"/>
  <c r="AS117" i="2"/>
  <c r="AT117" i="2"/>
  <c r="AU117" i="2"/>
  <c r="AV117" i="2"/>
  <c r="AW117" i="2"/>
  <c r="AM118" i="2"/>
  <c r="AN118" i="2"/>
  <c r="AO118" i="2"/>
  <c r="AP118" i="2"/>
  <c r="AQ118" i="2"/>
  <c r="AR118" i="2"/>
  <c r="AS118" i="2"/>
  <c r="AT118" i="2"/>
  <c r="AU118" i="2"/>
  <c r="AV118" i="2"/>
  <c r="AW118" i="2"/>
  <c r="AM119" i="2"/>
  <c r="AN119" i="2"/>
  <c r="AO119" i="2"/>
  <c r="AP119" i="2"/>
  <c r="AQ119" i="2"/>
  <c r="AR119" i="2"/>
  <c r="AS119" i="2"/>
  <c r="AT119" i="2"/>
  <c r="AU119" i="2"/>
  <c r="AV119" i="2"/>
  <c r="AW119" i="2"/>
  <c r="AM120" i="2"/>
  <c r="AN120" i="2"/>
  <c r="AO120" i="2"/>
  <c r="AP120" i="2"/>
  <c r="AQ120" i="2"/>
  <c r="AR120" i="2"/>
  <c r="AS120" i="2"/>
  <c r="AT120" i="2"/>
  <c r="AU120" i="2"/>
  <c r="AV120" i="2"/>
  <c r="AW120" i="2"/>
  <c r="AM121" i="2"/>
  <c r="AN121" i="2"/>
  <c r="AO121" i="2"/>
  <c r="AP121" i="2"/>
  <c r="AQ121" i="2"/>
  <c r="AR121" i="2"/>
  <c r="AS121" i="2"/>
  <c r="AT121" i="2"/>
  <c r="AU121" i="2"/>
  <c r="AV121" i="2"/>
  <c r="AW121" i="2"/>
  <c r="AM122" i="2"/>
  <c r="AN122" i="2"/>
  <c r="AO122" i="2"/>
  <c r="AP122" i="2"/>
  <c r="AQ122" i="2"/>
  <c r="AR122" i="2"/>
  <c r="AS122" i="2"/>
  <c r="AT122" i="2"/>
  <c r="AU122" i="2"/>
  <c r="AV122" i="2"/>
  <c r="AW122" i="2"/>
  <c r="AM123" i="2"/>
  <c r="AN123" i="2"/>
  <c r="AO123" i="2"/>
  <c r="AP123" i="2"/>
  <c r="AQ123" i="2"/>
  <c r="AR123" i="2"/>
  <c r="AS123" i="2"/>
  <c r="AT123" i="2"/>
  <c r="AU123" i="2"/>
  <c r="AV123" i="2"/>
  <c r="AW123" i="2"/>
  <c r="AM124" i="2"/>
  <c r="AN124" i="2"/>
  <c r="AO124" i="2"/>
  <c r="AP124" i="2"/>
  <c r="AQ124" i="2"/>
  <c r="AR124" i="2"/>
  <c r="AS124" i="2"/>
  <c r="AT124" i="2"/>
  <c r="AU124" i="2"/>
  <c r="AV124" i="2"/>
  <c r="AW124" i="2"/>
  <c r="AM125" i="2"/>
  <c r="AN125" i="2"/>
  <c r="AO125" i="2"/>
  <c r="AP125" i="2"/>
  <c r="AQ125" i="2"/>
  <c r="AR125" i="2"/>
  <c r="AS125" i="2"/>
  <c r="AT125" i="2"/>
  <c r="AU125" i="2"/>
  <c r="AV125" i="2"/>
  <c r="AW125" i="2"/>
  <c r="AM126" i="2"/>
  <c r="AN126" i="2"/>
  <c r="AO126" i="2"/>
  <c r="AP126" i="2"/>
  <c r="AQ126" i="2"/>
  <c r="AR126" i="2"/>
  <c r="AS126" i="2"/>
  <c r="AT126" i="2"/>
  <c r="AU126" i="2"/>
  <c r="AV126" i="2"/>
  <c r="AW126" i="2"/>
  <c r="AM127" i="2"/>
  <c r="AN127" i="2"/>
  <c r="AO127" i="2"/>
  <c r="AP127" i="2"/>
  <c r="AQ127" i="2"/>
  <c r="AR127" i="2"/>
  <c r="AS127" i="2"/>
  <c r="AT127" i="2"/>
  <c r="AU127" i="2"/>
  <c r="AV127" i="2"/>
  <c r="AW127" i="2"/>
  <c r="AM128" i="2"/>
  <c r="AN128" i="2"/>
  <c r="AO128" i="2"/>
  <c r="AP128" i="2"/>
  <c r="AQ128" i="2"/>
  <c r="AR128" i="2"/>
  <c r="AS128" i="2"/>
  <c r="AT128" i="2"/>
  <c r="AU128" i="2"/>
  <c r="AV128" i="2"/>
  <c r="AW128" i="2"/>
  <c r="AM129" i="2"/>
  <c r="AN129" i="2"/>
  <c r="AO129" i="2"/>
  <c r="AP129" i="2"/>
  <c r="AQ129" i="2"/>
  <c r="AR129" i="2"/>
  <c r="AS129" i="2"/>
  <c r="AT129" i="2"/>
  <c r="AU129" i="2"/>
  <c r="AV129" i="2"/>
  <c r="AW129" i="2"/>
  <c r="AM130" i="2"/>
  <c r="AN130" i="2"/>
  <c r="AO130" i="2"/>
  <c r="AP130" i="2"/>
  <c r="AQ130" i="2"/>
  <c r="AR130" i="2"/>
  <c r="AS130" i="2"/>
  <c r="AT130" i="2"/>
  <c r="AU130" i="2"/>
  <c r="AV130" i="2"/>
  <c r="AW130" i="2"/>
  <c r="AM131" i="2"/>
  <c r="AN131" i="2"/>
  <c r="AO131" i="2"/>
  <c r="AP131" i="2"/>
  <c r="AQ131" i="2"/>
  <c r="AR131" i="2"/>
  <c r="AS131" i="2"/>
  <c r="AT131" i="2"/>
  <c r="AU131" i="2"/>
  <c r="AV131" i="2"/>
  <c r="AW131" i="2"/>
  <c r="AM132" i="2"/>
  <c r="AN132" i="2"/>
  <c r="AO132" i="2"/>
  <c r="AP132" i="2"/>
  <c r="AQ132" i="2"/>
  <c r="AR132" i="2"/>
  <c r="AS132" i="2"/>
  <c r="AT132" i="2"/>
  <c r="AU132" i="2"/>
  <c r="AV132" i="2"/>
  <c r="AW132" i="2"/>
  <c r="AM133" i="2"/>
  <c r="AN133" i="2"/>
  <c r="AO133" i="2"/>
  <c r="AP133" i="2"/>
  <c r="AQ133" i="2"/>
  <c r="AR133" i="2"/>
  <c r="AS133" i="2"/>
  <c r="AT133" i="2"/>
  <c r="AU133" i="2"/>
  <c r="AV133" i="2"/>
  <c r="AW133" i="2"/>
  <c r="AM134" i="2"/>
  <c r="AN134" i="2"/>
  <c r="AO134" i="2"/>
  <c r="AP134" i="2"/>
  <c r="AQ134" i="2"/>
  <c r="AR134" i="2"/>
  <c r="AS134" i="2"/>
  <c r="AT134" i="2"/>
  <c r="AU134" i="2"/>
  <c r="AV134" i="2"/>
  <c r="AW134" i="2"/>
  <c r="AM135" i="2"/>
  <c r="AN135" i="2"/>
  <c r="AO135" i="2"/>
  <c r="AP135" i="2"/>
  <c r="AQ135" i="2"/>
  <c r="AR135" i="2"/>
  <c r="AS135" i="2"/>
  <c r="AT135" i="2"/>
  <c r="AU135" i="2"/>
  <c r="AV135" i="2"/>
  <c r="AW135" i="2"/>
  <c r="AM136" i="2"/>
  <c r="AN136" i="2"/>
  <c r="AO136" i="2"/>
  <c r="AP136" i="2"/>
  <c r="AQ136" i="2"/>
  <c r="AR136" i="2"/>
  <c r="AS136" i="2"/>
  <c r="AT136" i="2"/>
  <c r="AU136" i="2"/>
  <c r="AV136" i="2"/>
  <c r="AW136" i="2"/>
  <c r="AM137" i="2"/>
  <c r="AN137" i="2"/>
  <c r="AO137" i="2"/>
  <c r="AP137" i="2"/>
  <c r="AQ137" i="2"/>
  <c r="AR137" i="2"/>
  <c r="AS137" i="2"/>
  <c r="AT137" i="2"/>
  <c r="AU137" i="2"/>
  <c r="AV137" i="2"/>
  <c r="AW137" i="2"/>
  <c r="AM138" i="2"/>
  <c r="AN138" i="2"/>
  <c r="AO138" i="2"/>
  <c r="AP138" i="2"/>
  <c r="AQ138" i="2"/>
  <c r="AR138" i="2"/>
  <c r="AS138" i="2"/>
  <c r="AT138" i="2"/>
  <c r="AU138" i="2"/>
  <c r="AV138" i="2"/>
  <c r="AW138" i="2"/>
  <c r="AM139" i="2"/>
  <c r="AN139" i="2"/>
  <c r="AO139" i="2"/>
  <c r="AP139" i="2"/>
  <c r="AQ139" i="2"/>
  <c r="AR139" i="2"/>
  <c r="AS139" i="2"/>
  <c r="AT139" i="2"/>
  <c r="AU139" i="2"/>
  <c r="AV139" i="2"/>
  <c r="AW139" i="2"/>
  <c r="AM140" i="2"/>
  <c r="AN140" i="2"/>
  <c r="AO140" i="2"/>
  <c r="AP140" i="2"/>
  <c r="AQ140" i="2"/>
  <c r="AR140" i="2"/>
  <c r="AS140" i="2"/>
  <c r="AT140" i="2"/>
  <c r="AU140" i="2"/>
  <c r="AV140" i="2"/>
  <c r="AW140" i="2"/>
  <c r="AM141" i="2"/>
  <c r="AN141" i="2"/>
  <c r="AO141" i="2"/>
  <c r="AP141" i="2"/>
  <c r="AQ141" i="2"/>
  <c r="AR141" i="2"/>
  <c r="AS141" i="2"/>
  <c r="AT141" i="2"/>
  <c r="AU141" i="2"/>
  <c r="AV141" i="2"/>
  <c r="AW141" i="2"/>
  <c r="AM142" i="2"/>
  <c r="AN142" i="2"/>
  <c r="AO142" i="2"/>
  <c r="AP142" i="2"/>
  <c r="AQ142" i="2"/>
  <c r="AR142" i="2"/>
  <c r="AS142" i="2"/>
  <c r="AT142" i="2"/>
  <c r="AU142" i="2"/>
  <c r="AV142" i="2"/>
  <c r="AW142" i="2"/>
  <c r="AM143" i="2"/>
  <c r="AN143" i="2"/>
  <c r="AO143" i="2"/>
  <c r="AP143" i="2"/>
  <c r="AQ143" i="2"/>
  <c r="AR143" i="2"/>
  <c r="AS143" i="2"/>
  <c r="AT143" i="2"/>
  <c r="AU143" i="2"/>
  <c r="AV143" i="2"/>
  <c r="AW143" i="2"/>
  <c r="AM144" i="2"/>
  <c r="AN144" i="2"/>
  <c r="AO144" i="2"/>
  <c r="AP144" i="2"/>
  <c r="AQ144" i="2"/>
  <c r="AR144" i="2"/>
  <c r="AS144" i="2"/>
  <c r="AT144" i="2"/>
  <c r="AU144" i="2"/>
  <c r="AV144" i="2"/>
  <c r="AW144" i="2"/>
  <c r="AM145" i="2"/>
  <c r="AN145" i="2"/>
  <c r="AO145" i="2"/>
  <c r="AP145" i="2"/>
  <c r="AQ145" i="2"/>
  <c r="AR145" i="2"/>
  <c r="AS145" i="2"/>
  <c r="AT145" i="2"/>
  <c r="AU145" i="2"/>
  <c r="AV145" i="2"/>
  <c r="AW145" i="2"/>
  <c r="AM146" i="2"/>
  <c r="AN146" i="2"/>
  <c r="AO146" i="2"/>
  <c r="AP146" i="2"/>
  <c r="AQ146" i="2"/>
  <c r="AR146" i="2"/>
  <c r="AS146" i="2"/>
  <c r="AT146" i="2"/>
  <c r="AU146" i="2"/>
  <c r="AV146" i="2"/>
  <c r="AW146" i="2"/>
  <c r="AM147" i="2"/>
  <c r="AN147" i="2"/>
  <c r="AO147" i="2"/>
  <c r="AP147" i="2"/>
  <c r="AQ147" i="2"/>
  <c r="AR147" i="2"/>
  <c r="AS147" i="2"/>
  <c r="AT147" i="2"/>
  <c r="AU147" i="2"/>
  <c r="AV147" i="2"/>
  <c r="AW147" i="2"/>
  <c r="AM148" i="2"/>
  <c r="AN148" i="2"/>
  <c r="AO148" i="2"/>
  <c r="AP148" i="2"/>
  <c r="AQ148" i="2"/>
  <c r="AR148" i="2"/>
  <c r="AS148" i="2"/>
  <c r="AT148" i="2"/>
  <c r="AU148" i="2"/>
  <c r="AV148" i="2"/>
  <c r="AW148" i="2"/>
  <c r="AM149" i="2"/>
  <c r="AN149" i="2"/>
  <c r="AO149" i="2"/>
  <c r="AP149" i="2"/>
  <c r="AQ149" i="2"/>
  <c r="AR149" i="2"/>
  <c r="AS149" i="2"/>
  <c r="AT149" i="2"/>
  <c r="AU149" i="2"/>
  <c r="AV149" i="2"/>
  <c r="AW149" i="2"/>
  <c r="AM150" i="2"/>
  <c r="AN150" i="2"/>
  <c r="AO150" i="2"/>
  <c r="AP150" i="2"/>
  <c r="AQ150" i="2"/>
  <c r="AR150" i="2"/>
  <c r="AS150" i="2"/>
  <c r="AT150" i="2"/>
  <c r="AU150" i="2"/>
  <c r="AV150" i="2"/>
  <c r="AW150" i="2"/>
  <c r="AM151" i="2"/>
  <c r="AN151" i="2"/>
  <c r="AO151" i="2"/>
  <c r="AP151" i="2"/>
  <c r="AQ151" i="2"/>
  <c r="AR151" i="2"/>
  <c r="AS151" i="2"/>
  <c r="AT151" i="2"/>
  <c r="AU151" i="2"/>
  <c r="AV151" i="2"/>
  <c r="AW151" i="2"/>
  <c r="AM152" i="2"/>
  <c r="AN152" i="2"/>
  <c r="AO152" i="2"/>
  <c r="AP152" i="2"/>
  <c r="AQ152" i="2"/>
  <c r="AR152" i="2"/>
  <c r="AS152" i="2"/>
  <c r="AT152" i="2"/>
  <c r="AU152" i="2"/>
  <c r="AV152" i="2"/>
  <c r="AW152" i="2"/>
  <c r="AM153" i="2"/>
  <c r="AN153" i="2"/>
  <c r="AO153" i="2"/>
  <c r="AP153" i="2"/>
  <c r="AQ153" i="2"/>
  <c r="AR153" i="2"/>
  <c r="AS153" i="2"/>
  <c r="AT153" i="2"/>
  <c r="AU153" i="2"/>
  <c r="AV153" i="2"/>
  <c r="AW153" i="2"/>
  <c r="AM154" i="2"/>
  <c r="AN154" i="2"/>
  <c r="AO154" i="2"/>
  <c r="AP154" i="2"/>
  <c r="AQ154" i="2"/>
  <c r="AR154" i="2"/>
  <c r="AS154" i="2"/>
  <c r="AT154" i="2"/>
  <c r="AU154" i="2"/>
  <c r="AV154" i="2"/>
  <c r="AW154" i="2"/>
  <c r="AM155" i="2"/>
  <c r="AN155" i="2"/>
  <c r="AO155" i="2"/>
  <c r="AP155" i="2"/>
  <c r="AQ155" i="2"/>
  <c r="AR155" i="2"/>
  <c r="AS155" i="2"/>
  <c r="AT155" i="2"/>
  <c r="AU155" i="2"/>
  <c r="AV155" i="2"/>
  <c r="AW155" i="2"/>
  <c r="AM156" i="2"/>
  <c r="AN156" i="2"/>
  <c r="AO156" i="2"/>
  <c r="AP156" i="2"/>
  <c r="AQ156" i="2"/>
  <c r="AR156" i="2"/>
  <c r="AS156" i="2"/>
  <c r="AT156" i="2"/>
  <c r="AU156" i="2"/>
  <c r="AV156" i="2"/>
  <c r="AW156" i="2"/>
  <c r="AM157" i="2"/>
  <c r="AN157" i="2"/>
  <c r="AO157" i="2"/>
  <c r="AP157" i="2"/>
  <c r="AQ157" i="2"/>
  <c r="AR157" i="2"/>
  <c r="AS157" i="2"/>
  <c r="AT157" i="2"/>
  <c r="AU157" i="2"/>
  <c r="AV157" i="2"/>
  <c r="AW157" i="2"/>
  <c r="AM158" i="2"/>
  <c r="AN158" i="2"/>
  <c r="AO158" i="2"/>
  <c r="AP158" i="2"/>
  <c r="AQ158" i="2"/>
  <c r="AR158" i="2"/>
  <c r="AS158" i="2"/>
  <c r="AT158" i="2"/>
  <c r="AU158" i="2"/>
  <c r="AV158" i="2"/>
  <c r="AW158" i="2"/>
  <c r="AM159" i="2"/>
  <c r="AN159" i="2"/>
  <c r="AO159" i="2"/>
  <c r="AP159" i="2"/>
  <c r="AQ159" i="2"/>
  <c r="AR159" i="2"/>
  <c r="AS159" i="2"/>
  <c r="AT159" i="2"/>
  <c r="AU159" i="2"/>
  <c r="AV159" i="2"/>
  <c r="AW159" i="2"/>
  <c r="AM160" i="2"/>
  <c r="AN160" i="2"/>
  <c r="AO160" i="2"/>
  <c r="AP160" i="2"/>
  <c r="AQ160" i="2"/>
  <c r="AR160" i="2"/>
  <c r="AS160" i="2"/>
  <c r="AT160" i="2"/>
  <c r="AU160" i="2"/>
  <c r="AV160" i="2"/>
  <c r="AW160" i="2"/>
  <c r="AM161" i="2"/>
  <c r="AN161" i="2"/>
  <c r="AO161" i="2"/>
  <c r="AP161" i="2"/>
  <c r="AQ161" i="2"/>
  <c r="AR161" i="2"/>
  <c r="AS161" i="2"/>
  <c r="AT161" i="2"/>
  <c r="AU161" i="2"/>
  <c r="AV161" i="2"/>
  <c r="AW161" i="2"/>
  <c r="AM162" i="2"/>
  <c r="AN162" i="2"/>
  <c r="AO162" i="2"/>
  <c r="AP162" i="2"/>
  <c r="AQ162" i="2"/>
  <c r="AR162" i="2"/>
  <c r="AS162" i="2"/>
  <c r="AT162" i="2"/>
  <c r="AU162" i="2"/>
  <c r="AV162" i="2"/>
  <c r="AW162" i="2"/>
  <c r="AM163" i="2"/>
  <c r="AN163" i="2"/>
  <c r="AO163" i="2"/>
  <c r="AP163" i="2"/>
  <c r="AQ163" i="2"/>
  <c r="AR163" i="2"/>
  <c r="AS163" i="2"/>
  <c r="AT163" i="2"/>
  <c r="AU163" i="2"/>
  <c r="AV163" i="2"/>
  <c r="AW163" i="2"/>
  <c r="AM164" i="2"/>
  <c r="AN164" i="2"/>
  <c r="AO164" i="2"/>
  <c r="AP164" i="2"/>
  <c r="AQ164" i="2"/>
  <c r="AR164" i="2"/>
  <c r="AS164" i="2"/>
  <c r="AT164" i="2"/>
  <c r="AU164" i="2"/>
  <c r="AV164" i="2"/>
  <c r="AW164" i="2"/>
  <c r="AM165" i="2"/>
  <c r="AN165" i="2"/>
  <c r="AO165" i="2"/>
  <c r="AP165" i="2"/>
  <c r="AQ165" i="2"/>
  <c r="AR165" i="2"/>
  <c r="AS165" i="2"/>
  <c r="AT165" i="2"/>
  <c r="AU165" i="2"/>
  <c r="AV165" i="2"/>
  <c r="AW165" i="2"/>
  <c r="AM166" i="2"/>
  <c r="AN166" i="2"/>
  <c r="AO166" i="2"/>
  <c r="AP166" i="2"/>
  <c r="AQ166" i="2"/>
  <c r="AR166" i="2"/>
  <c r="AS166" i="2"/>
  <c r="AT166" i="2"/>
  <c r="AU166" i="2"/>
  <c r="AV166" i="2"/>
  <c r="AW166" i="2"/>
  <c r="AM167" i="2"/>
  <c r="AN167" i="2"/>
  <c r="AO167" i="2"/>
  <c r="AP167" i="2"/>
  <c r="AQ167" i="2"/>
  <c r="AR167" i="2"/>
  <c r="AS167" i="2"/>
  <c r="AT167" i="2"/>
  <c r="AU167" i="2"/>
  <c r="AV167" i="2"/>
  <c r="AW167" i="2"/>
  <c r="AM168" i="2"/>
  <c r="AN168" i="2"/>
  <c r="AO168" i="2"/>
  <c r="AP168" i="2"/>
  <c r="AQ168" i="2"/>
  <c r="AR168" i="2"/>
  <c r="AS168" i="2"/>
  <c r="AT168" i="2"/>
  <c r="AU168" i="2"/>
  <c r="AV168" i="2"/>
  <c r="AW168" i="2"/>
  <c r="AM169" i="2"/>
  <c r="AN169" i="2"/>
  <c r="AO169" i="2"/>
  <c r="AP169" i="2"/>
  <c r="AQ169" i="2"/>
  <c r="AR169" i="2"/>
  <c r="AS169" i="2"/>
  <c r="AT169" i="2"/>
  <c r="AU169" i="2"/>
  <c r="AV169" i="2"/>
  <c r="AW169" i="2"/>
  <c r="AM170" i="2"/>
  <c r="AN170" i="2"/>
  <c r="AO170" i="2"/>
  <c r="AP170" i="2"/>
  <c r="AQ170" i="2"/>
  <c r="AR170" i="2"/>
  <c r="AS170" i="2"/>
  <c r="AT170" i="2"/>
  <c r="AU170" i="2"/>
  <c r="AV170" i="2"/>
  <c r="AW170" i="2"/>
  <c r="AM171" i="2"/>
  <c r="AN171" i="2"/>
  <c r="AO171" i="2"/>
  <c r="AP171" i="2"/>
  <c r="AQ171" i="2"/>
  <c r="AR171" i="2"/>
  <c r="AS171" i="2"/>
  <c r="AT171" i="2"/>
  <c r="AU171" i="2"/>
  <c r="AV171" i="2"/>
  <c r="AW171" i="2"/>
  <c r="AM172" i="2"/>
  <c r="AN172" i="2"/>
  <c r="AO172" i="2"/>
  <c r="AP172" i="2"/>
  <c r="AQ172" i="2"/>
  <c r="AR172" i="2"/>
  <c r="AS172" i="2"/>
  <c r="AT172" i="2"/>
  <c r="AU172" i="2"/>
  <c r="AV172" i="2"/>
  <c r="AW172" i="2"/>
  <c r="AM173" i="2"/>
  <c r="AN173" i="2"/>
  <c r="AO173" i="2"/>
  <c r="AP173" i="2"/>
  <c r="AQ173" i="2"/>
  <c r="AR173" i="2"/>
  <c r="AS173" i="2"/>
  <c r="AT173" i="2"/>
  <c r="AU173" i="2"/>
  <c r="AV173" i="2"/>
  <c r="AW173" i="2"/>
  <c r="AM174" i="2"/>
  <c r="AN174" i="2"/>
  <c r="AO174" i="2"/>
  <c r="AP174" i="2"/>
  <c r="AQ174" i="2"/>
  <c r="AR174" i="2"/>
  <c r="AS174" i="2"/>
  <c r="AT174" i="2"/>
  <c r="AU174" i="2"/>
  <c r="AV174" i="2"/>
  <c r="AW174" i="2"/>
  <c r="AM175" i="2"/>
  <c r="AN175" i="2"/>
  <c r="AO175" i="2"/>
  <c r="AP175" i="2"/>
  <c r="AQ175" i="2"/>
  <c r="AR175" i="2"/>
  <c r="AS175" i="2"/>
  <c r="AT175" i="2"/>
  <c r="AU175" i="2"/>
  <c r="AV175" i="2"/>
  <c r="AW175" i="2"/>
  <c r="AM176" i="2"/>
  <c r="AN176" i="2"/>
  <c r="AO176" i="2"/>
  <c r="AP176" i="2"/>
  <c r="AQ176" i="2"/>
  <c r="AR176" i="2"/>
  <c r="AS176" i="2"/>
  <c r="AT176" i="2"/>
  <c r="AU176" i="2"/>
  <c r="AV176" i="2"/>
  <c r="AW176" i="2"/>
  <c r="AM177" i="2"/>
  <c r="AN177" i="2"/>
  <c r="AO177" i="2"/>
  <c r="AP177" i="2"/>
  <c r="AQ177" i="2"/>
  <c r="AR177" i="2"/>
  <c r="AS177" i="2"/>
  <c r="AT177" i="2"/>
  <c r="AU177" i="2"/>
  <c r="AV177" i="2"/>
  <c r="AW177" i="2"/>
  <c r="AM178" i="2"/>
  <c r="AN178" i="2"/>
  <c r="AO178" i="2"/>
  <c r="AP178" i="2"/>
  <c r="AQ178" i="2"/>
  <c r="AR178" i="2"/>
  <c r="AS178" i="2"/>
  <c r="AT178" i="2"/>
  <c r="AU178" i="2"/>
  <c r="AV178" i="2"/>
  <c r="AW178" i="2"/>
  <c r="AM179" i="2"/>
  <c r="AN179" i="2"/>
  <c r="AO179" i="2"/>
  <c r="AP179" i="2"/>
  <c r="AQ179" i="2"/>
  <c r="AR179" i="2"/>
  <c r="AS179" i="2"/>
  <c r="AT179" i="2"/>
  <c r="AU179" i="2"/>
  <c r="AV179" i="2"/>
  <c r="AW179" i="2"/>
  <c r="AM180" i="2"/>
  <c r="AN180" i="2"/>
  <c r="AO180" i="2"/>
  <c r="AP180" i="2"/>
  <c r="AQ180" i="2"/>
  <c r="AR180" i="2"/>
  <c r="AS180" i="2"/>
  <c r="AT180" i="2"/>
  <c r="AU180" i="2"/>
  <c r="AV180" i="2"/>
  <c r="AW180" i="2"/>
  <c r="AM181" i="2"/>
  <c r="AN181" i="2"/>
  <c r="AO181" i="2"/>
  <c r="AP181" i="2"/>
  <c r="AQ181" i="2"/>
  <c r="AR181" i="2"/>
  <c r="AS181" i="2"/>
  <c r="AT181" i="2"/>
  <c r="AU181" i="2"/>
  <c r="AV181" i="2"/>
  <c r="AW181" i="2"/>
  <c r="AM182" i="2"/>
  <c r="AN182" i="2"/>
  <c r="AO182" i="2"/>
  <c r="AP182" i="2"/>
  <c r="AQ182" i="2"/>
  <c r="AR182" i="2"/>
  <c r="AS182" i="2"/>
  <c r="AT182" i="2"/>
  <c r="AU182" i="2"/>
  <c r="AV182" i="2"/>
  <c r="AW182" i="2"/>
  <c r="AM183" i="2"/>
  <c r="AN183" i="2"/>
  <c r="AO183" i="2"/>
  <c r="AP183" i="2"/>
  <c r="AQ183" i="2"/>
  <c r="AR183" i="2"/>
  <c r="AS183" i="2"/>
  <c r="AT183" i="2"/>
  <c r="AU183" i="2"/>
  <c r="AV183" i="2"/>
  <c r="AW183" i="2"/>
  <c r="AM184" i="2"/>
  <c r="AN184" i="2"/>
  <c r="AO184" i="2"/>
  <c r="AP184" i="2"/>
  <c r="AQ184" i="2"/>
  <c r="AR184" i="2"/>
  <c r="AS184" i="2"/>
  <c r="AT184" i="2"/>
  <c r="AU184" i="2"/>
  <c r="AV184" i="2"/>
  <c r="AW184" i="2"/>
  <c r="AM185" i="2"/>
  <c r="AN185" i="2"/>
  <c r="AO185" i="2"/>
  <c r="AP185" i="2"/>
  <c r="AQ185" i="2"/>
  <c r="AR185" i="2"/>
  <c r="AS185" i="2"/>
  <c r="AT185" i="2"/>
  <c r="AU185" i="2"/>
  <c r="AV185" i="2"/>
  <c r="AW185" i="2"/>
  <c r="AM186" i="2"/>
  <c r="AN186" i="2"/>
  <c r="AO186" i="2"/>
  <c r="AP186" i="2"/>
  <c r="AQ186" i="2"/>
  <c r="AR186" i="2"/>
  <c r="AS186" i="2"/>
  <c r="AT186" i="2"/>
  <c r="AU186" i="2"/>
  <c r="AV186" i="2"/>
  <c r="AW186" i="2"/>
  <c r="AM187" i="2"/>
  <c r="AN187" i="2"/>
  <c r="AO187" i="2"/>
  <c r="AP187" i="2"/>
  <c r="AQ187" i="2"/>
  <c r="AR187" i="2"/>
  <c r="AS187" i="2"/>
  <c r="AT187" i="2"/>
  <c r="AU187" i="2"/>
  <c r="AV187" i="2"/>
  <c r="AW187" i="2"/>
  <c r="AM188" i="2"/>
  <c r="AN188" i="2"/>
  <c r="AO188" i="2"/>
  <c r="AP188" i="2"/>
  <c r="AQ188" i="2"/>
  <c r="AR188" i="2"/>
  <c r="AS188" i="2"/>
  <c r="AT188" i="2"/>
  <c r="AU188" i="2"/>
  <c r="AV188" i="2"/>
  <c r="AW188" i="2"/>
  <c r="AM189" i="2"/>
  <c r="AN189" i="2"/>
  <c r="AO189" i="2"/>
  <c r="AP189" i="2"/>
  <c r="AQ189" i="2"/>
  <c r="AR189" i="2"/>
  <c r="AS189" i="2"/>
  <c r="AT189" i="2"/>
  <c r="AU189" i="2"/>
  <c r="AV189" i="2"/>
  <c r="AW189" i="2"/>
  <c r="AM190" i="2"/>
  <c r="AN190" i="2"/>
  <c r="AO190" i="2"/>
  <c r="AP190" i="2"/>
  <c r="AQ190" i="2"/>
  <c r="AR190" i="2"/>
  <c r="AS190" i="2"/>
  <c r="AT190" i="2"/>
  <c r="AU190" i="2"/>
  <c r="AV190" i="2"/>
  <c r="AW190" i="2"/>
  <c r="AM191" i="2"/>
  <c r="AN191" i="2"/>
  <c r="AO191" i="2"/>
  <c r="AP191" i="2"/>
  <c r="AQ191" i="2"/>
  <c r="AR191" i="2"/>
  <c r="AS191" i="2"/>
  <c r="AT191" i="2"/>
  <c r="AU191" i="2"/>
  <c r="AV191" i="2"/>
  <c r="AW191" i="2"/>
  <c r="AM192" i="2"/>
  <c r="AN192" i="2"/>
  <c r="AO192" i="2"/>
  <c r="AP192" i="2"/>
  <c r="AQ192" i="2"/>
  <c r="AR192" i="2"/>
  <c r="AS192" i="2"/>
  <c r="AT192" i="2"/>
  <c r="AU192" i="2"/>
  <c r="AV192" i="2"/>
  <c r="AW192" i="2"/>
  <c r="AM193" i="2"/>
  <c r="AN193" i="2"/>
  <c r="AO193" i="2"/>
  <c r="AP193" i="2"/>
  <c r="AQ193" i="2"/>
  <c r="AR193" i="2"/>
  <c r="AS193" i="2"/>
  <c r="AT193" i="2"/>
  <c r="AU193" i="2"/>
  <c r="AV193" i="2"/>
  <c r="AW193" i="2"/>
  <c r="AM194" i="2"/>
  <c r="AN194" i="2"/>
  <c r="AO194" i="2"/>
  <c r="AP194" i="2"/>
  <c r="AQ194" i="2"/>
  <c r="AR194" i="2"/>
  <c r="AS194" i="2"/>
  <c r="AT194" i="2"/>
  <c r="AU194" i="2"/>
  <c r="AV194" i="2"/>
  <c r="AW194" i="2"/>
  <c r="AM195" i="2"/>
  <c r="AN195" i="2"/>
  <c r="AO195" i="2"/>
  <c r="AP195" i="2"/>
  <c r="AQ195" i="2"/>
  <c r="AR195" i="2"/>
  <c r="AS195" i="2"/>
  <c r="AT195" i="2"/>
  <c r="AU195" i="2"/>
  <c r="AV195" i="2"/>
  <c r="AW195" i="2"/>
  <c r="AM196" i="2"/>
  <c r="AN196" i="2"/>
  <c r="AO196" i="2"/>
  <c r="AP196" i="2"/>
  <c r="AQ196" i="2"/>
  <c r="AR196" i="2"/>
  <c r="AS196" i="2"/>
  <c r="AT196" i="2"/>
  <c r="AU196" i="2"/>
  <c r="AV196" i="2"/>
  <c r="AW196" i="2"/>
  <c r="AM197" i="2"/>
  <c r="AN197" i="2"/>
  <c r="AO197" i="2"/>
  <c r="AP197" i="2"/>
  <c r="AQ197" i="2"/>
  <c r="AR197" i="2"/>
  <c r="AS197" i="2"/>
  <c r="AT197" i="2"/>
  <c r="AU197" i="2"/>
  <c r="AV197" i="2"/>
  <c r="AW197" i="2"/>
  <c r="AM198" i="2"/>
  <c r="AN198" i="2"/>
  <c r="AO198" i="2"/>
  <c r="AP198" i="2"/>
  <c r="AQ198" i="2"/>
  <c r="AR198" i="2"/>
  <c r="AS198" i="2"/>
  <c r="AT198" i="2"/>
  <c r="AU198" i="2"/>
  <c r="AV198" i="2"/>
  <c r="AW198" i="2"/>
  <c r="AM199" i="2"/>
  <c r="AN199" i="2"/>
  <c r="AO199" i="2"/>
  <c r="AP199" i="2"/>
  <c r="AQ199" i="2"/>
  <c r="AR199" i="2"/>
  <c r="AS199" i="2"/>
  <c r="AT199" i="2"/>
  <c r="AU199" i="2"/>
  <c r="AV199" i="2"/>
  <c r="AW199" i="2"/>
  <c r="AM200" i="2"/>
  <c r="AN200" i="2"/>
  <c r="AO200" i="2"/>
  <c r="AP200" i="2"/>
  <c r="AQ200" i="2"/>
  <c r="AR200" i="2"/>
  <c r="AS200" i="2"/>
  <c r="AT200" i="2"/>
  <c r="AU200" i="2"/>
  <c r="AV200" i="2"/>
  <c r="AW200" i="2"/>
  <c r="AM201" i="2"/>
  <c r="AN201" i="2"/>
  <c r="AO201" i="2"/>
  <c r="AP201" i="2"/>
  <c r="AQ201" i="2"/>
  <c r="AR201" i="2"/>
  <c r="AS201" i="2"/>
  <c r="AT201" i="2"/>
  <c r="AU201" i="2"/>
  <c r="AV201" i="2"/>
  <c r="AW201" i="2"/>
  <c r="AM202" i="2"/>
  <c r="AN202" i="2"/>
  <c r="AO202" i="2"/>
  <c r="AP202" i="2"/>
  <c r="AQ202" i="2"/>
  <c r="AR202" i="2"/>
  <c r="AS202" i="2"/>
  <c r="AT202" i="2"/>
  <c r="AU202" i="2"/>
  <c r="AV202" i="2"/>
  <c r="AW202" i="2"/>
  <c r="AM203" i="2"/>
  <c r="AN203" i="2"/>
  <c r="AO203" i="2"/>
  <c r="AP203" i="2"/>
  <c r="AQ203" i="2"/>
  <c r="AR203" i="2"/>
  <c r="AS203" i="2"/>
  <c r="AT203" i="2"/>
  <c r="AU203" i="2"/>
  <c r="AV203" i="2"/>
  <c r="AW203" i="2"/>
  <c r="AM204" i="2"/>
  <c r="AN204" i="2"/>
  <c r="AO204" i="2"/>
  <c r="AP204" i="2"/>
  <c r="AQ204" i="2"/>
  <c r="AR204" i="2"/>
  <c r="AS204" i="2"/>
  <c r="AT204" i="2"/>
  <c r="AU204" i="2"/>
  <c r="AV204" i="2"/>
  <c r="AW204" i="2"/>
  <c r="AM205" i="2"/>
  <c r="AN205" i="2"/>
  <c r="AO205" i="2"/>
  <c r="AP205" i="2"/>
  <c r="AQ205" i="2"/>
  <c r="AR205" i="2"/>
  <c r="AS205" i="2"/>
  <c r="AT205" i="2"/>
  <c r="AU205" i="2"/>
  <c r="AV205" i="2"/>
  <c r="AW205" i="2"/>
  <c r="AM206" i="2"/>
  <c r="AN206" i="2"/>
  <c r="AO206" i="2"/>
  <c r="AP206" i="2"/>
  <c r="AQ206" i="2"/>
  <c r="AR206" i="2"/>
  <c r="AS206" i="2"/>
  <c r="AT206" i="2"/>
  <c r="AU206" i="2"/>
  <c r="AV206" i="2"/>
  <c r="AW206" i="2"/>
  <c r="AM207" i="2"/>
  <c r="AN207" i="2"/>
  <c r="AO207" i="2"/>
  <c r="AP207" i="2"/>
  <c r="AQ207" i="2"/>
  <c r="AR207" i="2"/>
  <c r="AS207" i="2"/>
  <c r="AT207" i="2"/>
  <c r="AU207" i="2"/>
  <c r="AV207" i="2"/>
  <c r="AW207" i="2"/>
  <c r="AM208" i="2"/>
  <c r="AN208" i="2"/>
  <c r="AO208" i="2"/>
  <c r="AP208" i="2"/>
  <c r="AQ208" i="2"/>
  <c r="AR208" i="2"/>
  <c r="AS208" i="2"/>
  <c r="AT208" i="2"/>
  <c r="AU208" i="2"/>
  <c r="AV208" i="2"/>
  <c r="AW208" i="2"/>
  <c r="AM209" i="2"/>
  <c r="AN209" i="2"/>
  <c r="AO209" i="2"/>
  <c r="AP209" i="2"/>
  <c r="AQ209" i="2"/>
  <c r="AR209" i="2"/>
  <c r="AS209" i="2"/>
  <c r="AT209" i="2"/>
  <c r="AU209" i="2"/>
  <c r="AV209" i="2"/>
  <c r="AW209" i="2"/>
  <c r="AM210" i="2"/>
  <c r="AN210" i="2"/>
  <c r="AO210" i="2"/>
  <c r="AP210" i="2"/>
  <c r="AQ210" i="2"/>
  <c r="AR210" i="2"/>
  <c r="AS210" i="2"/>
  <c r="AT210" i="2"/>
  <c r="AU210" i="2"/>
  <c r="AV210" i="2"/>
  <c r="AW210" i="2"/>
  <c r="AM211" i="2"/>
  <c r="AN211" i="2"/>
  <c r="AO211" i="2"/>
  <c r="AP211" i="2"/>
  <c r="AQ211" i="2"/>
  <c r="AR211" i="2"/>
  <c r="AS211" i="2"/>
  <c r="AT211" i="2"/>
  <c r="AU211" i="2"/>
  <c r="AV211" i="2"/>
  <c r="AW211" i="2"/>
  <c r="AM212" i="2"/>
  <c r="AN212" i="2"/>
  <c r="AO212" i="2"/>
  <c r="AP212" i="2"/>
  <c r="AQ212" i="2"/>
  <c r="AR212" i="2"/>
  <c r="AS212" i="2"/>
  <c r="AT212" i="2"/>
  <c r="AU212" i="2"/>
  <c r="AV212" i="2"/>
  <c r="AW212" i="2"/>
  <c r="AM213" i="2"/>
  <c r="AN213" i="2"/>
  <c r="AO213" i="2"/>
  <c r="AP213" i="2"/>
  <c r="AQ213" i="2"/>
  <c r="AR213" i="2"/>
  <c r="AS213" i="2"/>
  <c r="AT213" i="2"/>
  <c r="AU213" i="2"/>
  <c r="AV213" i="2"/>
  <c r="AW213" i="2"/>
  <c r="AM214" i="2"/>
  <c r="AN214" i="2"/>
  <c r="AO214" i="2"/>
  <c r="AP214" i="2"/>
  <c r="AQ214" i="2"/>
  <c r="AR214" i="2"/>
  <c r="AS214" i="2"/>
  <c r="AT214" i="2"/>
  <c r="AU214" i="2"/>
  <c r="AV214" i="2"/>
  <c r="AW214" i="2"/>
  <c r="AM215" i="2"/>
  <c r="AN215" i="2"/>
  <c r="AO215" i="2"/>
  <c r="AP215" i="2"/>
  <c r="AQ215" i="2"/>
  <c r="AR215" i="2"/>
  <c r="AS215" i="2"/>
  <c r="AT215" i="2"/>
  <c r="AU215" i="2"/>
  <c r="AV215" i="2"/>
  <c r="AW215" i="2"/>
  <c r="AM216" i="2"/>
  <c r="AN216" i="2"/>
  <c r="AO216" i="2"/>
  <c r="AP216" i="2"/>
  <c r="AQ216" i="2"/>
  <c r="AR216" i="2"/>
  <c r="AS216" i="2"/>
  <c r="AT216" i="2"/>
  <c r="AU216" i="2"/>
  <c r="AV216" i="2"/>
  <c r="AW216" i="2"/>
  <c r="AM217" i="2"/>
  <c r="AN217" i="2"/>
  <c r="AO217" i="2"/>
  <c r="AP217" i="2"/>
  <c r="AQ217" i="2"/>
  <c r="AR217" i="2"/>
  <c r="AS217" i="2"/>
  <c r="AT217" i="2"/>
  <c r="AU217" i="2"/>
  <c r="AV217" i="2"/>
  <c r="AW217" i="2"/>
  <c r="AM218" i="2"/>
  <c r="AN218" i="2"/>
  <c r="AO218" i="2"/>
  <c r="AP218" i="2"/>
  <c r="AQ218" i="2"/>
  <c r="AR218" i="2"/>
  <c r="AS218" i="2"/>
  <c r="AT218" i="2"/>
  <c r="AU218" i="2"/>
  <c r="AV218" i="2"/>
  <c r="AW218" i="2"/>
  <c r="AM219" i="2"/>
  <c r="AN219" i="2"/>
  <c r="AO219" i="2"/>
  <c r="AP219" i="2"/>
  <c r="AQ219" i="2"/>
  <c r="AR219" i="2"/>
  <c r="AS219" i="2"/>
  <c r="AT219" i="2"/>
  <c r="AU219" i="2"/>
  <c r="AV219" i="2"/>
  <c r="AW219" i="2"/>
  <c r="AM220" i="2"/>
  <c r="AN220" i="2"/>
  <c r="AO220" i="2"/>
  <c r="AP220" i="2"/>
  <c r="AQ220" i="2"/>
  <c r="AR220" i="2"/>
  <c r="AS220" i="2"/>
  <c r="AT220" i="2"/>
  <c r="AU220" i="2"/>
  <c r="AV220" i="2"/>
  <c r="AW220" i="2"/>
  <c r="AM221" i="2"/>
  <c r="AN221" i="2"/>
  <c r="AO221" i="2"/>
  <c r="AP221" i="2"/>
  <c r="AQ221" i="2"/>
  <c r="AR221" i="2"/>
  <c r="AS221" i="2"/>
  <c r="AT221" i="2"/>
  <c r="AU221" i="2"/>
  <c r="AV221" i="2"/>
  <c r="AW221" i="2"/>
  <c r="AM222" i="2"/>
  <c r="AN222" i="2"/>
  <c r="AO222" i="2"/>
  <c r="AP222" i="2"/>
  <c r="AQ222" i="2"/>
  <c r="AR222" i="2"/>
  <c r="AS222" i="2"/>
  <c r="AT222" i="2"/>
  <c r="AU222" i="2"/>
  <c r="AV222" i="2"/>
  <c r="AW222" i="2"/>
  <c r="AM223" i="2"/>
  <c r="AN223" i="2"/>
  <c r="AO223" i="2"/>
  <c r="AP223" i="2"/>
  <c r="AQ223" i="2"/>
  <c r="AR223" i="2"/>
  <c r="AS223" i="2"/>
  <c r="AT223" i="2"/>
  <c r="AU223" i="2"/>
  <c r="AV223" i="2"/>
  <c r="AW223" i="2"/>
  <c r="AM224" i="2"/>
  <c r="AN224" i="2"/>
  <c r="AO224" i="2"/>
  <c r="AP224" i="2"/>
  <c r="AQ224" i="2"/>
  <c r="AR224" i="2"/>
  <c r="AS224" i="2"/>
  <c r="AT224" i="2"/>
  <c r="AU224" i="2"/>
  <c r="AV224" i="2"/>
  <c r="AW224" i="2"/>
  <c r="AM225" i="2"/>
  <c r="AN225" i="2"/>
  <c r="AO225" i="2"/>
  <c r="AP225" i="2"/>
  <c r="AQ225" i="2"/>
  <c r="AR225" i="2"/>
  <c r="AS225" i="2"/>
  <c r="AT225" i="2"/>
  <c r="AU225" i="2"/>
  <c r="AV225" i="2"/>
  <c r="AW225" i="2"/>
  <c r="AM226" i="2"/>
  <c r="AN226" i="2"/>
  <c r="AO226" i="2"/>
  <c r="AP226" i="2"/>
  <c r="AQ226" i="2"/>
  <c r="AR226" i="2"/>
  <c r="AS226" i="2"/>
  <c r="AT226" i="2"/>
  <c r="AU226" i="2"/>
  <c r="AV226" i="2"/>
  <c r="AW226" i="2"/>
  <c r="AM227" i="2"/>
  <c r="AN227" i="2"/>
  <c r="AO227" i="2"/>
  <c r="AP227" i="2"/>
  <c r="AQ227" i="2"/>
  <c r="AR227" i="2"/>
  <c r="AS227" i="2"/>
  <c r="AT227" i="2"/>
  <c r="AU227" i="2"/>
  <c r="AV227" i="2"/>
  <c r="AW227" i="2"/>
  <c r="AM228" i="2"/>
  <c r="AN228" i="2"/>
  <c r="AO228" i="2"/>
  <c r="AP228" i="2"/>
  <c r="AQ228" i="2"/>
  <c r="AR228" i="2"/>
  <c r="AS228" i="2"/>
  <c r="AT228" i="2"/>
  <c r="AU228" i="2"/>
  <c r="AV228" i="2"/>
  <c r="AW228" i="2"/>
  <c r="AM229" i="2"/>
  <c r="AN229" i="2"/>
  <c r="AO229" i="2"/>
  <c r="AP229" i="2"/>
  <c r="AQ229" i="2"/>
  <c r="AR229" i="2"/>
  <c r="AS229" i="2"/>
  <c r="AT229" i="2"/>
  <c r="AU229" i="2"/>
  <c r="AV229" i="2"/>
  <c r="AW229" i="2"/>
  <c r="AM230" i="2"/>
  <c r="AN230" i="2"/>
  <c r="AO230" i="2"/>
  <c r="AP230" i="2"/>
  <c r="AQ230" i="2"/>
  <c r="AR230" i="2"/>
  <c r="AS230" i="2"/>
  <c r="AT230" i="2"/>
  <c r="AU230" i="2"/>
  <c r="AV230" i="2"/>
  <c r="AW230" i="2"/>
  <c r="AM231" i="2"/>
  <c r="AN231" i="2"/>
  <c r="AO231" i="2"/>
  <c r="AP231" i="2"/>
  <c r="AQ231" i="2"/>
  <c r="AR231" i="2"/>
  <c r="AS231" i="2"/>
  <c r="AT231" i="2"/>
  <c r="AU231" i="2"/>
  <c r="AV231" i="2"/>
  <c r="AW231" i="2"/>
  <c r="AM232" i="2"/>
  <c r="AN232" i="2"/>
  <c r="AO232" i="2"/>
  <c r="AP232" i="2"/>
  <c r="AQ232" i="2"/>
  <c r="AR232" i="2"/>
  <c r="AS232" i="2"/>
  <c r="AT232" i="2"/>
  <c r="AU232" i="2"/>
  <c r="AV232" i="2"/>
  <c r="AW232" i="2"/>
  <c r="AM233" i="2"/>
  <c r="AN233" i="2"/>
  <c r="AO233" i="2"/>
  <c r="AP233" i="2"/>
  <c r="AQ233" i="2"/>
  <c r="AR233" i="2"/>
  <c r="AS233" i="2"/>
  <c r="AT233" i="2"/>
  <c r="AU233" i="2"/>
  <c r="AV233" i="2"/>
  <c r="AW233" i="2"/>
  <c r="AM234" i="2"/>
  <c r="AN234" i="2"/>
  <c r="AO234" i="2"/>
  <c r="AP234" i="2"/>
  <c r="AQ234" i="2"/>
  <c r="AR234" i="2"/>
  <c r="AS234" i="2"/>
  <c r="AT234" i="2"/>
  <c r="AU234" i="2"/>
  <c r="AV234" i="2"/>
  <c r="AW234" i="2"/>
  <c r="AM235" i="2"/>
  <c r="AN235" i="2"/>
  <c r="AO235" i="2"/>
  <c r="AP235" i="2"/>
  <c r="AQ235" i="2"/>
  <c r="AR235" i="2"/>
  <c r="AS235" i="2"/>
  <c r="AT235" i="2"/>
  <c r="AU235" i="2"/>
  <c r="AV235" i="2"/>
  <c r="AW235" i="2"/>
  <c r="AM236" i="2"/>
  <c r="AN236" i="2"/>
  <c r="AO236" i="2"/>
  <c r="AP236" i="2"/>
  <c r="AQ236" i="2"/>
  <c r="AR236" i="2"/>
  <c r="AS236" i="2"/>
  <c r="AT236" i="2"/>
  <c r="AU236" i="2"/>
  <c r="AV236" i="2"/>
  <c r="AW236" i="2"/>
  <c r="AM237" i="2"/>
  <c r="AN237" i="2"/>
  <c r="AO237" i="2"/>
  <c r="AP237" i="2"/>
  <c r="AQ237" i="2"/>
  <c r="AR237" i="2"/>
  <c r="AS237" i="2"/>
  <c r="AT237" i="2"/>
  <c r="AU237" i="2"/>
  <c r="AV237" i="2"/>
  <c r="AW237" i="2"/>
  <c r="AM238" i="2"/>
  <c r="AN238" i="2"/>
  <c r="AO238" i="2"/>
  <c r="AP238" i="2"/>
  <c r="AQ238" i="2"/>
  <c r="AR238" i="2"/>
  <c r="AS238" i="2"/>
  <c r="AT238" i="2"/>
  <c r="AU238" i="2"/>
  <c r="AV238" i="2"/>
  <c r="AW238" i="2"/>
  <c r="AM239" i="2"/>
  <c r="AN239" i="2"/>
  <c r="AO239" i="2"/>
  <c r="AP239" i="2"/>
  <c r="AQ239" i="2"/>
  <c r="AR239" i="2"/>
  <c r="AS239" i="2"/>
  <c r="AT239" i="2"/>
  <c r="AU239" i="2"/>
  <c r="AV239" i="2"/>
  <c r="AW239" i="2"/>
  <c r="AM240" i="2"/>
  <c r="AN240" i="2"/>
  <c r="AO240" i="2"/>
  <c r="AP240" i="2"/>
  <c r="AQ240" i="2"/>
  <c r="AR240" i="2"/>
  <c r="AS240" i="2"/>
  <c r="AT240" i="2"/>
  <c r="AU240" i="2"/>
  <c r="AV240" i="2"/>
  <c r="AW240" i="2"/>
  <c r="AM241" i="2"/>
  <c r="AN241" i="2"/>
  <c r="AO241" i="2"/>
  <c r="AP241" i="2"/>
  <c r="AQ241" i="2"/>
  <c r="AR241" i="2"/>
  <c r="AS241" i="2"/>
  <c r="AT241" i="2"/>
  <c r="AU241" i="2"/>
  <c r="AV241" i="2"/>
  <c r="AW241" i="2"/>
  <c r="AM242" i="2"/>
  <c r="AN242" i="2"/>
  <c r="AO242" i="2"/>
  <c r="AP242" i="2"/>
  <c r="AQ242" i="2"/>
  <c r="AR242" i="2"/>
  <c r="AS242" i="2"/>
  <c r="AT242" i="2"/>
  <c r="AU242" i="2"/>
  <c r="AV242" i="2"/>
  <c r="AW242" i="2"/>
  <c r="AM243" i="2"/>
  <c r="AN243" i="2"/>
  <c r="AO243" i="2"/>
  <c r="AP243" i="2"/>
  <c r="AQ243" i="2"/>
  <c r="AR243" i="2"/>
  <c r="AS243" i="2"/>
  <c r="AT243" i="2"/>
  <c r="AU243" i="2"/>
  <c r="AV243" i="2"/>
  <c r="AW243" i="2"/>
  <c r="AM244" i="2"/>
  <c r="AN244" i="2"/>
  <c r="AO244" i="2"/>
  <c r="AP244" i="2"/>
  <c r="AQ244" i="2"/>
  <c r="AR244" i="2"/>
  <c r="AS244" i="2"/>
  <c r="AT244" i="2"/>
  <c r="AU244" i="2"/>
  <c r="AV244" i="2"/>
  <c r="AW244" i="2"/>
  <c r="AM245" i="2"/>
  <c r="AN245" i="2"/>
  <c r="AO245" i="2"/>
  <c r="AP245" i="2"/>
  <c r="AQ245" i="2"/>
  <c r="AR245" i="2"/>
  <c r="AS245" i="2"/>
  <c r="AT245" i="2"/>
  <c r="AU245" i="2"/>
  <c r="AV245" i="2"/>
  <c r="AW245" i="2"/>
  <c r="AM246" i="2"/>
  <c r="AN246" i="2"/>
  <c r="AO246" i="2"/>
  <c r="AP246" i="2"/>
  <c r="AQ246" i="2"/>
  <c r="AR246" i="2"/>
  <c r="AS246" i="2"/>
  <c r="AT246" i="2"/>
  <c r="AU246" i="2"/>
  <c r="AV246" i="2"/>
  <c r="AW246" i="2"/>
  <c r="AM247" i="2"/>
  <c r="AN247" i="2"/>
  <c r="AO247" i="2"/>
  <c r="AP247" i="2"/>
  <c r="AQ247" i="2"/>
  <c r="AR247" i="2"/>
  <c r="AS247" i="2"/>
  <c r="AT247" i="2"/>
  <c r="AU247" i="2"/>
  <c r="AV247" i="2"/>
  <c r="AW247" i="2"/>
  <c r="AM248" i="2"/>
  <c r="AN248" i="2"/>
  <c r="AO248" i="2"/>
  <c r="AP248" i="2"/>
  <c r="AQ248" i="2"/>
  <c r="AR248" i="2"/>
  <c r="AS248" i="2"/>
  <c r="AT248" i="2"/>
  <c r="AU248" i="2"/>
  <c r="AV248" i="2"/>
  <c r="AW248" i="2"/>
  <c r="AM249" i="2"/>
  <c r="AN249" i="2"/>
  <c r="AO249" i="2"/>
  <c r="AP249" i="2"/>
  <c r="AQ249" i="2"/>
  <c r="AR249" i="2"/>
  <c r="AS249" i="2"/>
  <c r="AT249" i="2"/>
  <c r="AU249" i="2"/>
  <c r="AV249" i="2"/>
  <c r="AW249" i="2"/>
  <c r="AM250" i="2"/>
  <c r="AN250" i="2"/>
  <c r="AO250" i="2"/>
  <c r="AP250" i="2"/>
  <c r="AQ250" i="2"/>
  <c r="AR250" i="2"/>
  <c r="AS250" i="2"/>
  <c r="AT250" i="2"/>
  <c r="AU250" i="2"/>
  <c r="AV250" i="2"/>
  <c r="AW250" i="2"/>
  <c r="AM251" i="2"/>
  <c r="AN251" i="2"/>
  <c r="AO251" i="2"/>
  <c r="AP251" i="2"/>
  <c r="AQ251" i="2"/>
  <c r="AR251" i="2"/>
  <c r="AS251" i="2"/>
  <c r="AT251" i="2"/>
  <c r="AU251" i="2"/>
  <c r="AV251" i="2"/>
  <c r="AW251" i="2"/>
  <c r="AM252" i="2"/>
  <c r="AN252" i="2"/>
  <c r="AO252" i="2"/>
  <c r="AP252" i="2"/>
  <c r="AQ252" i="2"/>
  <c r="AR252" i="2"/>
  <c r="AS252" i="2"/>
  <c r="AT252" i="2"/>
  <c r="AU252" i="2"/>
  <c r="AV252" i="2"/>
  <c r="AW252" i="2"/>
  <c r="AM253" i="2"/>
  <c r="AN253" i="2"/>
  <c r="AO253" i="2"/>
  <c r="AP253" i="2"/>
  <c r="AQ253" i="2"/>
  <c r="AR253" i="2"/>
  <c r="AS253" i="2"/>
  <c r="AT253" i="2"/>
  <c r="AU253" i="2"/>
  <c r="AV253" i="2"/>
  <c r="AW253" i="2"/>
  <c r="AM254" i="2"/>
  <c r="AN254" i="2"/>
  <c r="AO254" i="2"/>
  <c r="AP254" i="2"/>
  <c r="AQ254" i="2"/>
  <c r="AR254" i="2"/>
  <c r="AS254" i="2"/>
  <c r="AT254" i="2"/>
  <c r="AU254" i="2"/>
  <c r="AV254" i="2"/>
  <c r="AW254" i="2"/>
  <c r="AM255" i="2"/>
  <c r="AN255" i="2"/>
  <c r="AO255" i="2"/>
  <c r="AP255" i="2"/>
  <c r="AQ255" i="2"/>
  <c r="AR255" i="2"/>
  <c r="AS255" i="2"/>
  <c r="AT255" i="2"/>
  <c r="AU255" i="2"/>
  <c r="AV255" i="2"/>
  <c r="AW255" i="2"/>
  <c r="AM256" i="2"/>
  <c r="AN256" i="2"/>
  <c r="AO256" i="2"/>
  <c r="AP256" i="2"/>
  <c r="AQ256" i="2"/>
  <c r="AR256" i="2"/>
  <c r="AS256" i="2"/>
  <c r="AT256" i="2"/>
  <c r="AU256" i="2"/>
  <c r="AV256" i="2"/>
  <c r="AW256" i="2"/>
  <c r="AM257" i="2"/>
  <c r="AN257" i="2"/>
  <c r="AO257" i="2"/>
  <c r="AP257" i="2"/>
  <c r="AQ257" i="2"/>
  <c r="AR257" i="2"/>
  <c r="AS257" i="2"/>
  <c r="AT257" i="2"/>
  <c r="AU257" i="2"/>
  <c r="AV257" i="2"/>
  <c r="AW257" i="2"/>
  <c r="AM258" i="2"/>
  <c r="AN258" i="2"/>
  <c r="AO258" i="2"/>
  <c r="AP258" i="2"/>
  <c r="AQ258" i="2"/>
  <c r="AR258" i="2"/>
  <c r="AS258" i="2"/>
  <c r="AT258" i="2"/>
  <c r="AU258" i="2"/>
  <c r="AV258" i="2"/>
  <c r="AW258" i="2"/>
  <c r="AM259" i="2"/>
  <c r="AN259" i="2"/>
  <c r="AO259" i="2"/>
  <c r="AP259" i="2"/>
  <c r="AQ259" i="2"/>
  <c r="AR259" i="2"/>
  <c r="AS259" i="2"/>
  <c r="AT259" i="2"/>
  <c r="AU259" i="2"/>
  <c r="AV259" i="2"/>
  <c r="AW259" i="2"/>
  <c r="AM260" i="2"/>
  <c r="AN260" i="2"/>
  <c r="AO260" i="2"/>
  <c r="AP260" i="2"/>
  <c r="AQ260" i="2"/>
  <c r="AR260" i="2"/>
  <c r="AS260" i="2"/>
  <c r="AT260" i="2"/>
  <c r="AU260" i="2"/>
  <c r="AV260" i="2"/>
  <c r="AW260" i="2"/>
  <c r="AM261" i="2"/>
  <c r="AN261" i="2"/>
  <c r="AO261" i="2"/>
  <c r="AP261" i="2"/>
  <c r="AQ261" i="2"/>
  <c r="AR261" i="2"/>
  <c r="AS261" i="2"/>
  <c r="AT261" i="2"/>
  <c r="AU261" i="2"/>
  <c r="AV261" i="2"/>
  <c r="AW261" i="2"/>
  <c r="AM262" i="2"/>
  <c r="AN262" i="2"/>
  <c r="AO262" i="2"/>
  <c r="AP262" i="2"/>
  <c r="AQ262" i="2"/>
  <c r="AR262" i="2"/>
  <c r="AS262" i="2"/>
  <c r="AT262" i="2"/>
  <c r="AU262" i="2"/>
  <c r="AV262" i="2"/>
  <c r="AW262" i="2"/>
  <c r="AM263" i="2"/>
  <c r="AN263" i="2"/>
  <c r="AO263" i="2"/>
  <c r="AP263" i="2"/>
  <c r="AQ263" i="2"/>
  <c r="AR263" i="2"/>
  <c r="AS263" i="2"/>
  <c r="AT263" i="2"/>
  <c r="AU263" i="2"/>
  <c r="AV263" i="2"/>
  <c r="AW263" i="2"/>
  <c r="AM264" i="2"/>
  <c r="AN264" i="2"/>
  <c r="AO264" i="2"/>
  <c r="AP264" i="2"/>
  <c r="AQ264" i="2"/>
  <c r="AR264" i="2"/>
  <c r="AS264" i="2"/>
  <c r="AT264" i="2"/>
  <c r="AU264" i="2"/>
  <c r="AV264" i="2"/>
  <c r="AW264" i="2"/>
  <c r="AM265" i="2"/>
  <c r="AN265" i="2"/>
  <c r="AO265" i="2"/>
  <c r="AP265" i="2"/>
  <c r="AQ265" i="2"/>
  <c r="AR265" i="2"/>
  <c r="AS265" i="2"/>
  <c r="AT265" i="2"/>
  <c r="AU265" i="2"/>
  <c r="AV265" i="2"/>
  <c r="AW265" i="2"/>
  <c r="AM266" i="2"/>
  <c r="AN266" i="2"/>
  <c r="AO266" i="2"/>
  <c r="AP266" i="2"/>
  <c r="AQ266" i="2"/>
  <c r="AR266" i="2"/>
  <c r="AS266" i="2"/>
  <c r="AT266" i="2"/>
  <c r="AU266" i="2"/>
  <c r="AV266" i="2"/>
  <c r="AW266" i="2"/>
  <c r="AM267" i="2"/>
  <c r="AN267" i="2"/>
  <c r="AO267" i="2"/>
  <c r="AP267" i="2"/>
  <c r="AQ267" i="2"/>
  <c r="AR267" i="2"/>
  <c r="AS267" i="2"/>
  <c r="AT267" i="2"/>
  <c r="AU267" i="2"/>
  <c r="AV267" i="2"/>
  <c r="AW267" i="2"/>
  <c r="AM268" i="2"/>
  <c r="AN268" i="2"/>
  <c r="AO268" i="2"/>
  <c r="AP268" i="2"/>
  <c r="AQ268" i="2"/>
  <c r="AR268" i="2"/>
  <c r="AS268" i="2"/>
  <c r="AT268" i="2"/>
  <c r="AU268" i="2"/>
  <c r="AV268" i="2"/>
  <c r="AW268" i="2"/>
  <c r="AM269" i="2"/>
  <c r="AN269" i="2"/>
  <c r="AO269" i="2"/>
  <c r="AP269" i="2"/>
  <c r="AQ269" i="2"/>
  <c r="AR269" i="2"/>
  <c r="AS269" i="2"/>
  <c r="AT269" i="2"/>
  <c r="AU269" i="2"/>
  <c r="AV269" i="2"/>
  <c r="AW269" i="2"/>
  <c r="AM270" i="2"/>
  <c r="AN270" i="2"/>
  <c r="AO270" i="2"/>
  <c r="AP270" i="2"/>
  <c r="AQ270" i="2"/>
  <c r="AR270" i="2"/>
  <c r="AS270" i="2"/>
  <c r="AT270" i="2"/>
  <c r="AU270" i="2"/>
  <c r="AV270" i="2"/>
  <c r="AW270" i="2"/>
  <c r="AM271" i="2"/>
  <c r="AN271" i="2"/>
  <c r="AO271" i="2"/>
  <c r="AP271" i="2"/>
  <c r="AQ271" i="2"/>
  <c r="AR271" i="2"/>
  <c r="AS271" i="2"/>
  <c r="AT271" i="2"/>
  <c r="AU271" i="2"/>
  <c r="AV271" i="2"/>
  <c r="AW271" i="2"/>
  <c r="AM272" i="2"/>
  <c r="AN272" i="2"/>
  <c r="AO272" i="2"/>
  <c r="AP272" i="2"/>
  <c r="AQ272" i="2"/>
  <c r="AR272" i="2"/>
  <c r="AS272" i="2"/>
  <c r="AT272" i="2"/>
  <c r="AU272" i="2"/>
  <c r="AV272" i="2"/>
  <c r="AW272" i="2"/>
  <c r="AM273" i="2"/>
  <c r="AN273" i="2"/>
  <c r="AO273" i="2"/>
  <c r="AP273" i="2"/>
  <c r="AQ273" i="2"/>
  <c r="AR273" i="2"/>
  <c r="AS273" i="2"/>
  <c r="AT273" i="2"/>
  <c r="AU273" i="2"/>
  <c r="AV273" i="2"/>
  <c r="AW273" i="2"/>
  <c r="AM274" i="2"/>
  <c r="AN274" i="2"/>
  <c r="AO274" i="2"/>
  <c r="AP274" i="2"/>
  <c r="AQ274" i="2"/>
  <c r="AR274" i="2"/>
  <c r="AS274" i="2"/>
  <c r="AT274" i="2"/>
  <c r="AU274" i="2"/>
  <c r="AV274" i="2"/>
  <c r="AW274" i="2"/>
  <c r="AM275" i="2"/>
  <c r="AN275" i="2"/>
  <c r="AO275" i="2"/>
  <c r="AP275" i="2"/>
  <c r="AQ275" i="2"/>
  <c r="AR275" i="2"/>
  <c r="AS275" i="2"/>
  <c r="AT275" i="2"/>
  <c r="AU275" i="2"/>
  <c r="AV275" i="2"/>
  <c r="AW275" i="2"/>
  <c r="AM276" i="2"/>
  <c r="AN276" i="2"/>
  <c r="AO276" i="2"/>
  <c r="AP276" i="2"/>
  <c r="AQ276" i="2"/>
  <c r="AR276" i="2"/>
  <c r="AS276" i="2"/>
  <c r="AT276" i="2"/>
  <c r="AU276" i="2"/>
  <c r="AV276" i="2"/>
  <c r="AW276" i="2"/>
  <c r="AM277" i="2"/>
  <c r="AN277" i="2"/>
  <c r="AO277" i="2"/>
  <c r="AP277" i="2"/>
  <c r="AQ277" i="2"/>
  <c r="AR277" i="2"/>
  <c r="AS277" i="2"/>
  <c r="AT277" i="2"/>
  <c r="AU277" i="2"/>
  <c r="AV277" i="2"/>
  <c r="AW277" i="2"/>
  <c r="AM278" i="2"/>
  <c r="AN278" i="2"/>
  <c r="AO278" i="2"/>
  <c r="AP278" i="2"/>
  <c r="AQ278" i="2"/>
  <c r="AR278" i="2"/>
  <c r="AS278" i="2"/>
  <c r="AT278" i="2"/>
  <c r="AU278" i="2"/>
  <c r="AV278" i="2"/>
  <c r="AW278" i="2"/>
  <c r="AM279" i="2"/>
  <c r="AN279" i="2"/>
  <c r="AO279" i="2"/>
  <c r="AP279" i="2"/>
  <c r="AQ279" i="2"/>
  <c r="AR279" i="2"/>
  <c r="AS279" i="2"/>
  <c r="AT279" i="2"/>
  <c r="AU279" i="2"/>
  <c r="AV279" i="2"/>
  <c r="AW279" i="2"/>
  <c r="AM280" i="2"/>
  <c r="AN280" i="2"/>
  <c r="AO280" i="2"/>
  <c r="AP280" i="2"/>
  <c r="AQ280" i="2"/>
  <c r="AR280" i="2"/>
  <c r="AS280" i="2"/>
  <c r="AT280" i="2"/>
  <c r="AU280" i="2"/>
  <c r="AV280" i="2"/>
  <c r="AW280" i="2"/>
  <c r="AM281" i="2"/>
  <c r="AN281" i="2"/>
  <c r="AO281" i="2"/>
  <c r="AP281" i="2"/>
  <c r="AQ281" i="2"/>
  <c r="AR281" i="2"/>
  <c r="AS281" i="2"/>
  <c r="AT281" i="2"/>
  <c r="AU281" i="2"/>
  <c r="AV281" i="2"/>
  <c r="AW281" i="2"/>
  <c r="AM282" i="2"/>
  <c r="AN282" i="2"/>
  <c r="AO282" i="2"/>
  <c r="AP282" i="2"/>
  <c r="AQ282" i="2"/>
  <c r="AR282" i="2"/>
  <c r="AS282" i="2"/>
  <c r="AT282" i="2"/>
  <c r="AU282" i="2"/>
  <c r="AV282" i="2"/>
  <c r="AW282" i="2"/>
  <c r="AM283" i="2"/>
  <c r="AN283" i="2"/>
  <c r="AO283" i="2"/>
  <c r="AP283" i="2"/>
  <c r="AQ283" i="2"/>
  <c r="AR283" i="2"/>
  <c r="AS283" i="2"/>
  <c r="AT283" i="2"/>
  <c r="AU283" i="2"/>
  <c r="AV283" i="2"/>
  <c r="AW283" i="2"/>
  <c r="AM284" i="2"/>
  <c r="AN284" i="2"/>
  <c r="AO284" i="2"/>
  <c r="AP284" i="2"/>
  <c r="AQ284" i="2"/>
  <c r="AR284" i="2"/>
  <c r="AS284" i="2"/>
  <c r="AT284" i="2"/>
  <c r="AU284" i="2"/>
  <c r="AV284" i="2"/>
  <c r="AW284" i="2"/>
  <c r="AM285" i="2"/>
  <c r="AN285" i="2"/>
  <c r="AO285" i="2"/>
  <c r="AP285" i="2"/>
  <c r="AQ285" i="2"/>
  <c r="AR285" i="2"/>
  <c r="AS285" i="2"/>
  <c r="AT285" i="2"/>
  <c r="AU285" i="2"/>
  <c r="AV285" i="2"/>
  <c r="AW285" i="2"/>
  <c r="AM286" i="2"/>
  <c r="AN286" i="2"/>
  <c r="AO286" i="2"/>
  <c r="AP286" i="2"/>
  <c r="AQ286" i="2"/>
  <c r="AR286" i="2"/>
  <c r="AS286" i="2"/>
  <c r="AT286" i="2"/>
  <c r="AU286" i="2"/>
  <c r="AV286" i="2"/>
  <c r="AW286" i="2"/>
  <c r="AM287" i="2"/>
  <c r="AN287" i="2"/>
  <c r="AO287" i="2"/>
  <c r="AP287" i="2"/>
  <c r="AQ287" i="2"/>
  <c r="AR287" i="2"/>
  <c r="AS287" i="2"/>
  <c r="AT287" i="2"/>
  <c r="AU287" i="2"/>
  <c r="AV287" i="2"/>
  <c r="AW287" i="2"/>
  <c r="AM288" i="2"/>
  <c r="AN288" i="2"/>
  <c r="AO288" i="2"/>
  <c r="AP288" i="2"/>
  <c r="AQ288" i="2"/>
  <c r="AR288" i="2"/>
  <c r="AS288" i="2"/>
  <c r="AT288" i="2"/>
  <c r="AU288" i="2"/>
  <c r="AV288" i="2"/>
  <c r="AW288" i="2"/>
  <c r="AM289" i="2"/>
  <c r="AN289" i="2"/>
  <c r="AO289" i="2"/>
  <c r="AP289" i="2"/>
  <c r="AQ289" i="2"/>
  <c r="AR289" i="2"/>
  <c r="AS289" i="2"/>
  <c r="AT289" i="2"/>
  <c r="AU289" i="2"/>
  <c r="AV289" i="2"/>
  <c r="AW289" i="2"/>
  <c r="AM290" i="2"/>
  <c r="AN290" i="2"/>
  <c r="AO290" i="2"/>
  <c r="AP290" i="2"/>
  <c r="AQ290" i="2"/>
  <c r="AR290" i="2"/>
  <c r="AS290" i="2"/>
  <c r="AT290" i="2"/>
  <c r="AU290" i="2"/>
  <c r="AV290" i="2"/>
  <c r="AW290" i="2"/>
  <c r="AM291" i="2"/>
  <c r="AN291" i="2"/>
  <c r="AO291" i="2"/>
  <c r="AP291" i="2"/>
  <c r="AQ291" i="2"/>
  <c r="AR291" i="2"/>
  <c r="AS291" i="2"/>
  <c r="AT291" i="2"/>
  <c r="AU291" i="2"/>
  <c r="AV291" i="2"/>
  <c r="AW291" i="2"/>
  <c r="AM292" i="2"/>
  <c r="AN292" i="2"/>
  <c r="AO292" i="2"/>
  <c r="AP292" i="2"/>
  <c r="AQ292" i="2"/>
  <c r="AR292" i="2"/>
  <c r="AS292" i="2"/>
  <c r="AT292" i="2"/>
  <c r="AU292" i="2"/>
  <c r="AV292" i="2"/>
  <c r="AW292" i="2"/>
  <c r="AM293" i="2"/>
  <c r="AN293" i="2"/>
  <c r="AO293" i="2"/>
  <c r="AP293" i="2"/>
  <c r="AQ293" i="2"/>
  <c r="AR293" i="2"/>
  <c r="AS293" i="2"/>
  <c r="AT293" i="2"/>
  <c r="AU293" i="2"/>
  <c r="AV293" i="2"/>
  <c r="AW293" i="2"/>
  <c r="AM294" i="2"/>
  <c r="AN294" i="2"/>
  <c r="AO294" i="2"/>
  <c r="AP294" i="2"/>
  <c r="AQ294" i="2"/>
  <c r="AR294" i="2"/>
  <c r="AS294" i="2"/>
  <c r="AT294" i="2"/>
  <c r="AU294" i="2"/>
  <c r="AV294" i="2"/>
  <c r="AW294" i="2"/>
  <c r="AM295" i="2"/>
  <c r="AN295" i="2"/>
  <c r="AO295" i="2"/>
  <c r="AP295" i="2"/>
  <c r="AQ295" i="2"/>
  <c r="AR295" i="2"/>
  <c r="AS295" i="2"/>
  <c r="AT295" i="2"/>
  <c r="AU295" i="2"/>
  <c r="AV295" i="2"/>
  <c r="AW295" i="2"/>
  <c r="AM296" i="2"/>
  <c r="AN296" i="2"/>
  <c r="AO296" i="2"/>
  <c r="AP296" i="2"/>
  <c r="AQ296" i="2"/>
  <c r="AR296" i="2"/>
  <c r="AS296" i="2"/>
  <c r="AT296" i="2"/>
  <c r="AU296" i="2"/>
  <c r="AV296" i="2"/>
  <c r="AW296" i="2"/>
  <c r="AM297" i="2"/>
  <c r="AN297" i="2"/>
  <c r="AO297" i="2"/>
  <c r="AP297" i="2"/>
  <c r="AQ297" i="2"/>
  <c r="AR297" i="2"/>
  <c r="AS297" i="2"/>
  <c r="AT297" i="2"/>
  <c r="AU297" i="2"/>
  <c r="AV297" i="2"/>
  <c r="AW297" i="2"/>
  <c r="AM298" i="2"/>
  <c r="AN298" i="2"/>
  <c r="AO298" i="2"/>
  <c r="AP298" i="2"/>
  <c r="AQ298" i="2"/>
  <c r="AR298" i="2"/>
  <c r="AS298" i="2"/>
  <c r="AT298" i="2"/>
  <c r="AU298" i="2"/>
  <c r="AV298" i="2"/>
  <c r="AW298" i="2"/>
  <c r="AM299" i="2"/>
  <c r="AN299" i="2"/>
  <c r="AO299" i="2"/>
  <c r="AP299" i="2"/>
  <c r="AQ299" i="2"/>
  <c r="AR299" i="2"/>
  <c r="AS299" i="2"/>
  <c r="AT299" i="2"/>
  <c r="AU299" i="2"/>
  <c r="AV299" i="2"/>
  <c r="AW299" i="2"/>
  <c r="AM300" i="2"/>
  <c r="AN300" i="2"/>
  <c r="AO300" i="2"/>
  <c r="AP300" i="2"/>
  <c r="AQ300" i="2"/>
  <c r="AR300" i="2"/>
  <c r="AS300" i="2"/>
  <c r="AT300" i="2"/>
  <c r="AU300" i="2"/>
  <c r="AV300" i="2"/>
  <c r="AW300" i="2"/>
  <c r="AM301" i="2"/>
  <c r="AN301" i="2"/>
  <c r="AO301" i="2"/>
  <c r="AP301" i="2"/>
  <c r="AQ301" i="2"/>
  <c r="AR301" i="2"/>
  <c r="AS301" i="2"/>
  <c r="AT301" i="2"/>
  <c r="AU301" i="2"/>
  <c r="AV301" i="2"/>
  <c r="AW301" i="2"/>
  <c r="AM302" i="2"/>
  <c r="AN302" i="2"/>
  <c r="AO302" i="2"/>
  <c r="AP302" i="2"/>
  <c r="AQ302" i="2"/>
  <c r="AR302" i="2"/>
  <c r="AS302" i="2"/>
  <c r="AT302" i="2"/>
  <c r="AU302" i="2"/>
  <c r="AV302" i="2"/>
  <c r="AW302" i="2"/>
  <c r="AM303" i="2"/>
  <c r="AN303" i="2"/>
  <c r="AO303" i="2"/>
  <c r="AP303" i="2"/>
  <c r="AQ303" i="2"/>
  <c r="AR303" i="2"/>
  <c r="AS303" i="2"/>
  <c r="AT303" i="2"/>
  <c r="AU303" i="2"/>
  <c r="AV303" i="2"/>
  <c r="AW303" i="2"/>
  <c r="AM304" i="2"/>
  <c r="AN304" i="2"/>
  <c r="AO304" i="2"/>
  <c r="AP304" i="2"/>
  <c r="AQ304" i="2"/>
  <c r="AR304" i="2"/>
  <c r="AS304" i="2"/>
  <c r="AT304" i="2"/>
  <c r="AU304" i="2"/>
  <c r="AV304" i="2"/>
  <c r="AW304" i="2"/>
  <c r="AM305" i="2"/>
  <c r="AN305" i="2"/>
  <c r="AO305" i="2"/>
  <c r="AP305" i="2"/>
  <c r="AQ305" i="2"/>
  <c r="AR305" i="2"/>
  <c r="AS305" i="2"/>
  <c r="AT305" i="2"/>
  <c r="AU305" i="2"/>
  <c r="AV305" i="2"/>
  <c r="AW305" i="2"/>
  <c r="AM306" i="2"/>
  <c r="AN306" i="2"/>
  <c r="AO306" i="2"/>
  <c r="AP306" i="2"/>
  <c r="AQ306" i="2"/>
  <c r="AR306" i="2"/>
  <c r="AS306" i="2"/>
  <c r="AT306" i="2"/>
  <c r="AU306" i="2"/>
  <c r="AV306" i="2"/>
  <c r="AW306" i="2"/>
  <c r="AM307" i="2"/>
  <c r="AN307" i="2"/>
  <c r="AO307" i="2"/>
  <c r="AP307" i="2"/>
  <c r="AQ307" i="2"/>
  <c r="AR307" i="2"/>
  <c r="AS307" i="2"/>
  <c r="AT307" i="2"/>
  <c r="AU307" i="2"/>
  <c r="AV307" i="2"/>
  <c r="AW307" i="2"/>
  <c r="AM308" i="2"/>
  <c r="AN308" i="2"/>
  <c r="AO308" i="2"/>
  <c r="AP308" i="2"/>
  <c r="AQ308" i="2"/>
  <c r="AR308" i="2"/>
  <c r="AS308" i="2"/>
  <c r="AT308" i="2"/>
  <c r="AU308" i="2"/>
  <c r="AV308" i="2"/>
  <c r="AW308" i="2"/>
  <c r="AM309" i="2"/>
  <c r="AN309" i="2"/>
  <c r="AO309" i="2"/>
  <c r="AP309" i="2"/>
  <c r="AQ309" i="2"/>
  <c r="AR309" i="2"/>
  <c r="AS309" i="2"/>
  <c r="AT309" i="2"/>
  <c r="AU309" i="2"/>
  <c r="AV309" i="2"/>
  <c r="AW309" i="2"/>
  <c r="AM310" i="2"/>
  <c r="AN310" i="2"/>
  <c r="AO310" i="2"/>
  <c r="AP310" i="2"/>
  <c r="AQ310" i="2"/>
  <c r="AR310" i="2"/>
  <c r="AS310" i="2"/>
  <c r="AT310" i="2"/>
  <c r="AU310" i="2"/>
  <c r="AV310" i="2"/>
  <c r="AW310" i="2"/>
  <c r="AM311" i="2"/>
  <c r="AN311" i="2"/>
  <c r="AO311" i="2"/>
  <c r="AP311" i="2"/>
  <c r="AQ311" i="2"/>
  <c r="AR311" i="2"/>
  <c r="AS311" i="2"/>
  <c r="AT311" i="2"/>
  <c r="AU311" i="2"/>
  <c r="AV311" i="2"/>
  <c r="AW311" i="2"/>
  <c r="AM312" i="2"/>
  <c r="AN312" i="2"/>
  <c r="AO312" i="2"/>
  <c r="AP312" i="2"/>
  <c r="AQ312" i="2"/>
  <c r="AR312" i="2"/>
  <c r="AS312" i="2"/>
  <c r="AT312" i="2"/>
  <c r="AU312" i="2"/>
  <c r="AV312" i="2"/>
  <c r="AW312" i="2"/>
  <c r="AM313" i="2"/>
  <c r="AN313" i="2"/>
  <c r="AO313" i="2"/>
  <c r="AP313" i="2"/>
  <c r="AQ313" i="2"/>
  <c r="AR313" i="2"/>
  <c r="AS313" i="2"/>
  <c r="AT313" i="2"/>
  <c r="AU313" i="2"/>
  <c r="AV313" i="2"/>
  <c r="AW313" i="2"/>
  <c r="AM314" i="2"/>
  <c r="AN314" i="2"/>
  <c r="AO314" i="2"/>
  <c r="AP314" i="2"/>
  <c r="AQ314" i="2"/>
  <c r="AR314" i="2"/>
  <c r="AS314" i="2"/>
  <c r="AT314" i="2"/>
  <c r="AU314" i="2"/>
  <c r="AV314" i="2"/>
  <c r="AW314" i="2"/>
  <c r="AM315" i="2"/>
  <c r="AN315" i="2"/>
  <c r="AO315" i="2"/>
  <c r="AP315" i="2"/>
  <c r="AQ315" i="2"/>
  <c r="AR315" i="2"/>
  <c r="AS315" i="2"/>
  <c r="AT315" i="2"/>
  <c r="AU315" i="2"/>
  <c r="AV315" i="2"/>
  <c r="AW315" i="2"/>
  <c r="AM316" i="2"/>
  <c r="AN316" i="2"/>
  <c r="AO316" i="2"/>
  <c r="AP316" i="2"/>
  <c r="AQ316" i="2"/>
  <c r="AR316" i="2"/>
  <c r="AS316" i="2"/>
  <c r="AT316" i="2"/>
  <c r="AU316" i="2"/>
  <c r="AV316" i="2"/>
  <c r="AW316" i="2"/>
  <c r="AM317" i="2"/>
  <c r="AN317" i="2"/>
  <c r="AO317" i="2"/>
  <c r="AP317" i="2"/>
  <c r="AQ317" i="2"/>
  <c r="AR317" i="2"/>
  <c r="AS317" i="2"/>
  <c r="AT317" i="2"/>
  <c r="AU317" i="2"/>
  <c r="AV317" i="2"/>
  <c r="AW317" i="2"/>
  <c r="AM318" i="2"/>
  <c r="AN318" i="2"/>
  <c r="AO318" i="2"/>
  <c r="AP318" i="2"/>
  <c r="AQ318" i="2"/>
  <c r="AR318" i="2"/>
  <c r="AS318" i="2"/>
  <c r="AT318" i="2"/>
  <c r="AU318" i="2"/>
  <c r="AV318" i="2"/>
  <c r="AW318" i="2"/>
  <c r="AM319" i="2"/>
  <c r="AN319" i="2"/>
  <c r="AO319" i="2"/>
  <c r="AP319" i="2"/>
  <c r="AQ319" i="2"/>
  <c r="AR319" i="2"/>
  <c r="AS319" i="2"/>
  <c r="AT319" i="2"/>
  <c r="AU319" i="2"/>
  <c r="AV319" i="2"/>
  <c r="AW319" i="2"/>
  <c r="AM320" i="2"/>
  <c r="AN320" i="2"/>
  <c r="AO320" i="2"/>
  <c r="AP320" i="2"/>
  <c r="AQ320" i="2"/>
  <c r="AR320" i="2"/>
  <c r="AS320" i="2"/>
  <c r="AT320" i="2"/>
  <c r="AU320" i="2"/>
  <c r="AV320" i="2"/>
  <c r="AW320" i="2"/>
  <c r="AM321" i="2"/>
  <c r="AN321" i="2"/>
  <c r="AO321" i="2"/>
  <c r="AP321" i="2"/>
  <c r="AQ321" i="2"/>
  <c r="AR321" i="2"/>
  <c r="AS321" i="2"/>
  <c r="AT321" i="2"/>
  <c r="AU321" i="2"/>
  <c r="AV321" i="2"/>
  <c r="AW321" i="2"/>
  <c r="AM322" i="2"/>
  <c r="AN322" i="2"/>
  <c r="AO322" i="2"/>
  <c r="AP322" i="2"/>
  <c r="AQ322" i="2"/>
  <c r="AR322" i="2"/>
  <c r="AS322" i="2"/>
  <c r="AT322" i="2"/>
  <c r="AU322" i="2"/>
  <c r="AV322" i="2"/>
  <c r="AW322" i="2"/>
  <c r="AM323" i="2"/>
  <c r="AN323" i="2"/>
  <c r="AO323" i="2"/>
  <c r="AP323" i="2"/>
  <c r="AQ323" i="2"/>
  <c r="AR323" i="2"/>
  <c r="AS323" i="2"/>
  <c r="AT323" i="2"/>
  <c r="AU323" i="2"/>
  <c r="AV323" i="2"/>
  <c r="AW323" i="2"/>
  <c r="AM324" i="2"/>
  <c r="AN324" i="2"/>
  <c r="AO324" i="2"/>
  <c r="AP324" i="2"/>
  <c r="AQ324" i="2"/>
  <c r="AR324" i="2"/>
  <c r="AS324" i="2"/>
  <c r="AT324" i="2"/>
  <c r="AU324" i="2"/>
  <c r="AV324" i="2"/>
  <c r="AW324" i="2"/>
  <c r="AM325" i="2"/>
  <c r="AN325" i="2"/>
  <c r="AO325" i="2"/>
  <c r="AP325" i="2"/>
  <c r="AQ325" i="2"/>
  <c r="AR325" i="2"/>
  <c r="AS325" i="2"/>
  <c r="AT325" i="2"/>
  <c r="AU325" i="2"/>
  <c r="AV325" i="2"/>
  <c r="AW325" i="2"/>
  <c r="AM326" i="2"/>
  <c r="AN326" i="2"/>
  <c r="AO326" i="2"/>
  <c r="AP326" i="2"/>
  <c r="AQ326" i="2"/>
  <c r="AR326" i="2"/>
  <c r="AS326" i="2"/>
  <c r="AT326" i="2"/>
  <c r="AU326" i="2"/>
  <c r="AV326" i="2"/>
  <c r="AW326" i="2"/>
  <c r="AM327" i="2"/>
  <c r="AN327" i="2"/>
  <c r="AO327" i="2"/>
  <c r="AP327" i="2"/>
  <c r="AQ327" i="2"/>
  <c r="AR327" i="2"/>
  <c r="AS327" i="2"/>
  <c r="AT327" i="2"/>
  <c r="AU327" i="2"/>
  <c r="AV327" i="2"/>
  <c r="AW327" i="2"/>
  <c r="AM328" i="2"/>
  <c r="AN328" i="2"/>
  <c r="AO328" i="2"/>
  <c r="AP328" i="2"/>
  <c r="AQ328" i="2"/>
  <c r="AR328" i="2"/>
  <c r="AS328" i="2"/>
  <c r="AT328" i="2"/>
  <c r="AU328" i="2"/>
  <c r="AV328" i="2"/>
  <c r="AW328" i="2"/>
  <c r="AM329" i="2"/>
  <c r="AN329" i="2"/>
  <c r="AO329" i="2"/>
  <c r="AP329" i="2"/>
  <c r="AQ329" i="2"/>
  <c r="AR329" i="2"/>
  <c r="AS329" i="2"/>
  <c r="AT329" i="2"/>
  <c r="AU329" i="2"/>
  <c r="AV329" i="2"/>
  <c r="AW329" i="2"/>
  <c r="AM330" i="2"/>
  <c r="AN330" i="2"/>
  <c r="AO330" i="2"/>
  <c r="AP330" i="2"/>
  <c r="AQ330" i="2"/>
  <c r="AR330" i="2"/>
  <c r="AS330" i="2"/>
  <c r="AT330" i="2"/>
  <c r="AU330" i="2"/>
  <c r="AV330" i="2"/>
  <c r="AW330" i="2"/>
  <c r="AM331" i="2"/>
  <c r="AN331" i="2"/>
  <c r="AO331" i="2"/>
  <c r="AP331" i="2"/>
  <c r="AQ331" i="2"/>
  <c r="AR331" i="2"/>
  <c r="AS331" i="2"/>
  <c r="AT331" i="2"/>
  <c r="AU331" i="2"/>
  <c r="AV331" i="2"/>
  <c r="AW331" i="2"/>
  <c r="AM332" i="2"/>
  <c r="AN332" i="2"/>
  <c r="AO332" i="2"/>
  <c r="AP332" i="2"/>
  <c r="AQ332" i="2"/>
  <c r="AR332" i="2"/>
  <c r="AS332" i="2"/>
  <c r="AT332" i="2"/>
  <c r="AU332" i="2"/>
  <c r="AV332" i="2"/>
  <c r="AW332" i="2"/>
  <c r="AM333" i="2"/>
  <c r="AN333" i="2"/>
  <c r="AO333" i="2"/>
  <c r="AP333" i="2"/>
  <c r="AQ333" i="2"/>
  <c r="AR333" i="2"/>
  <c r="AS333" i="2"/>
  <c r="AT333" i="2"/>
  <c r="AU333" i="2"/>
  <c r="AV333" i="2"/>
  <c r="AW333" i="2"/>
  <c r="AM334" i="2"/>
  <c r="AN334" i="2"/>
  <c r="AO334" i="2"/>
  <c r="AP334" i="2"/>
  <c r="AQ334" i="2"/>
  <c r="AR334" i="2"/>
  <c r="AS334" i="2"/>
  <c r="AT334" i="2"/>
  <c r="AU334" i="2"/>
  <c r="AV334" i="2"/>
  <c r="AW334" i="2"/>
  <c r="AM335" i="2"/>
  <c r="AN335" i="2"/>
  <c r="AO335" i="2"/>
  <c r="AP335" i="2"/>
  <c r="AQ335" i="2"/>
  <c r="AR335" i="2"/>
  <c r="AS335" i="2"/>
  <c r="AT335" i="2"/>
  <c r="AU335" i="2"/>
  <c r="AV335" i="2"/>
  <c r="AW335" i="2"/>
  <c r="AM336" i="2"/>
  <c r="AN336" i="2"/>
  <c r="AO336" i="2"/>
  <c r="AP336" i="2"/>
  <c r="AQ336" i="2"/>
  <c r="AR336" i="2"/>
  <c r="AS336" i="2"/>
  <c r="AT336" i="2"/>
  <c r="AU336" i="2"/>
  <c r="AV336" i="2"/>
  <c r="AW336" i="2"/>
  <c r="AM337" i="2"/>
  <c r="AN337" i="2"/>
  <c r="AO337" i="2"/>
  <c r="AP337" i="2"/>
  <c r="AQ337" i="2"/>
  <c r="AR337" i="2"/>
  <c r="AS337" i="2"/>
  <c r="AT337" i="2"/>
  <c r="AU337" i="2"/>
  <c r="AV337" i="2"/>
  <c r="AW337" i="2"/>
  <c r="AM338" i="2"/>
  <c r="AN338" i="2"/>
  <c r="AO338" i="2"/>
  <c r="AP338" i="2"/>
  <c r="AQ338" i="2"/>
  <c r="AR338" i="2"/>
  <c r="AS338" i="2"/>
  <c r="AT338" i="2"/>
  <c r="AU338" i="2"/>
  <c r="AV338" i="2"/>
  <c r="AW338" i="2"/>
  <c r="AM339" i="2"/>
  <c r="AN339" i="2"/>
  <c r="AO339" i="2"/>
  <c r="AP339" i="2"/>
  <c r="AQ339" i="2"/>
  <c r="AR339" i="2"/>
  <c r="AS339" i="2"/>
  <c r="AT339" i="2"/>
  <c r="AU339" i="2"/>
  <c r="AV339" i="2"/>
  <c r="AW339" i="2"/>
  <c r="AM340" i="2"/>
  <c r="AN340" i="2"/>
  <c r="AO340" i="2"/>
  <c r="AP340" i="2"/>
  <c r="AQ340" i="2"/>
  <c r="AR340" i="2"/>
  <c r="AS340" i="2"/>
  <c r="AT340" i="2"/>
  <c r="AU340" i="2"/>
  <c r="AV340" i="2"/>
  <c r="AW340" i="2"/>
  <c r="AM341" i="2"/>
  <c r="AN341" i="2"/>
  <c r="AO341" i="2"/>
  <c r="AP341" i="2"/>
  <c r="AQ341" i="2"/>
  <c r="AR341" i="2"/>
  <c r="AS341" i="2"/>
  <c r="AT341" i="2"/>
  <c r="AU341" i="2"/>
  <c r="AV341" i="2"/>
  <c r="AW341" i="2"/>
  <c r="AM342" i="2"/>
  <c r="AN342" i="2"/>
  <c r="AO342" i="2"/>
  <c r="AP342" i="2"/>
  <c r="AQ342" i="2"/>
  <c r="AR342" i="2"/>
  <c r="AS342" i="2"/>
  <c r="AT342" i="2"/>
  <c r="AU342" i="2"/>
  <c r="AV342" i="2"/>
  <c r="AW342" i="2"/>
  <c r="AM343" i="2"/>
  <c r="AN343" i="2"/>
  <c r="AO343" i="2"/>
  <c r="AP343" i="2"/>
  <c r="AQ343" i="2"/>
  <c r="AR343" i="2"/>
  <c r="AS343" i="2"/>
  <c r="AT343" i="2"/>
  <c r="AU343" i="2"/>
  <c r="AV343" i="2"/>
  <c r="AW343" i="2"/>
  <c r="AM344" i="2"/>
  <c r="AN344" i="2"/>
  <c r="AO344" i="2"/>
  <c r="AP344" i="2"/>
  <c r="AQ344" i="2"/>
  <c r="AR344" i="2"/>
  <c r="AS344" i="2"/>
  <c r="AT344" i="2"/>
  <c r="AU344" i="2"/>
  <c r="AV344" i="2"/>
  <c r="AW344" i="2"/>
  <c r="AM345" i="2"/>
  <c r="AN345" i="2"/>
  <c r="AO345" i="2"/>
  <c r="AP345" i="2"/>
  <c r="AQ345" i="2"/>
  <c r="AR345" i="2"/>
  <c r="AS345" i="2"/>
  <c r="AT345" i="2"/>
  <c r="AU345" i="2"/>
  <c r="AV345" i="2"/>
  <c r="AW345" i="2"/>
  <c r="AM346" i="2"/>
  <c r="AN346" i="2"/>
  <c r="AO346" i="2"/>
  <c r="AP346" i="2"/>
  <c r="AQ346" i="2"/>
  <c r="AR346" i="2"/>
  <c r="AS346" i="2"/>
  <c r="AT346" i="2"/>
  <c r="AU346" i="2"/>
  <c r="AV346" i="2"/>
  <c r="AW346" i="2"/>
  <c r="AM347" i="2"/>
  <c r="AN347" i="2"/>
  <c r="AO347" i="2"/>
  <c r="AP347" i="2"/>
  <c r="AQ347" i="2"/>
  <c r="AR347" i="2"/>
  <c r="AS347" i="2"/>
  <c r="AT347" i="2"/>
  <c r="AU347" i="2"/>
  <c r="AV347" i="2"/>
  <c r="AW347" i="2"/>
  <c r="AM348" i="2"/>
  <c r="AN348" i="2"/>
  <c r="AO348" i="2"/>
  <c r="AP348" i="2"/>
  <c r="AQ348" i="2"/>
  <c r="AR348" i="2"/>
  <c r="AS348" i="2"/>
  <c r="AT348" i="2"/>
  <c r="AU348" i="2"/>
  <c r="AV348" i="2"/>
  <c r="AW348" i="2"/>
  <c r="AM349" i="2"/>
  <c r="AN349" i="2"/>
  <c r="AO349" i="2"/>
  <c r="AP349" i="2"/>
  <c r="AQ349" i="2"/>
  <c r="AR349" i="2"/>
  <c r="AS349" i="2"/>
  <c r="AT349" i="2"/>
  <c r="AU349" i="2"/>
  <c r="AV349" i="2"/>
  <c r="AW349" i="2"/>
  <c r="AM350" i="2"/>
  <c r="AN350" i="2"/>
  <c r="AO350" i="2"/>
  <c r="AP350" i="2"/>
  <c r="AQ350" i="2"/>
  <c r="AR350" i="2"/>
  <c r="AS350" i="2"/>
  <c r="AT350" i="2"/>
  <c r="AU350" i="2"/>
  <c r="AV350" i="2"/>
  <c r="AW350" i="2"/>
  <c r="AM351" i="2"/>
  <c r="AN351" i="2"/>
  <c r="AO351" i="2"/>
  <c r="AP351" i="2"/>
  <c r="AQ351" i="2"/>
  <c r="AR351" i="2"/>
  <c r="AS351" i="2"/>
  <c r="AT351" i="2"/>
  <c r="AU351" i="2"/>
  <c r="AV351" i="2"/>
  <c r="AW351" i="2"/>
  <c r="AM352" i="2"/>
  <c r="AN352" i="2"/>
  <c r="AO352" i="2"/>
  <c r="AP352" i="2"/>
  <c r="AQ352" i="2"/>
  <c r="AR352" i="2"/>
  <c r="AS352" i="2"/>
  <c r="AT352" i="2"/>
  <c r="AU352" i="2"/>
  <c r="AV352" i="2"/>
  <c r="AW352" i="2"/>
  <c r="AM353" i="2"/>
  <c r="AN353" i="2"/>
  <c r="AO353" i="2"/>
  <c r="AP353" i="2"/>
  <c r="AQ353" i="2"/>
  <c r="AR353" i="2"/>
  <c r="AS353" i="2"/>
  <c r="AT353" i="2"/>
  <c r="AU353" i="2"/>
  <c r="AV353" i="2"/>
  <c r="AW353" i="2"/>
  <c r="AM354" i="2"/>
  <c r="AN354" i="2"/>
  <c r="AO354" i="2"/>
  <c r="AP354" i="2"/>
  <c r="AQ354" i="2"/>
  <c r="AR354" i="2"/>
  <c r="AS354" i="2"/>
  <c r="AT354" i="2"/>
  <c r="AU354" i="2"/>
  <c r="AV354" i="2"/>
  <c r="AW354" i="2"/>
  <c r="AM355" i="2"/>
  <c r="AN355" i="2"/>
  <c r="AO355" i="2"/>
  <c r="AP355" i="2"/>
  <c r="AQ355" i="2"/>
  <c r="AR355" i="2"/>
  <c r="AS355" i="2"/>
  <c r="AT355" i="2"/>
  <c r="AU355" i="2"/>
  <c r="AV355" i="2"/>
  <c r="AW355" i="2"/>
  <c r="AM356" i="2"/>
  <c r="AN356" i="2"/>
  <c r="AO356" i="2"/>
  <c r="AP356" i="2"/>
  <c r="AQ356" i="2"/>
  <c r="AR356" i="2"/>
  <c r="AS356" i="2"/>
  <c r="AT356" i="2"/>
  <c r="AU356" i="2"/>
  <c r="AV356" i="2"/>
  <c r="AW356" i="2"/>
  <c r="AM357" i="2"/>
  <c r="AN357" i="2"/>
  <c r="AO357" i="2"/>
  <c r="AP357" i="2"/>
  <c r="AQ357" i="2"/>
  <c r="AR357" i="2"/>
  <c r="AS357" i="2"/>
  <c r="AT357" i="2"/>
  <c r="AU357" i="2"/>
  <c r="AV357" i="2"/>
  <c r="AW357" i="2"/>
  <c r="AM358" i="2"/>
  <c r="AN358" i="2"/>
  <c r="AO358" i="2"/>
  <c r="AP358" i="2"/>
  <c r="AQ358" i="2"/>
  <c r="AR358" i="2"/>
  <c r="AS358" i="2"/>
  <c r="AT358" i="2"/>
  <c r="AU358" i="2"/>
  <c r="AV358" i="2"/>
  <c r="AW358" i="2"/>
  <c r="AM359" i="2"/>
  <c r="AN359" i="2"/>
  <c r="AO359" i="2"/>
  <c r="AP359" i="2"/>
  <c r="AQ359" i="2"/>
  <c r="AR359" i="2"/>
  <c r="AS359" i="2"/>
  <c r="AT359" i="2"/>
  <c r="AU359" i="2"/>
  <c r="AV359" i="2"/>
  <c r="AW359" i="2"/>
  <c r="AM360" i="2"/>
  <c r="AN360" i="2"/>
  <c r="AO360" i="2"/>
  <c r="AP360" i="2"/>
  <c r="AQ360" i="2"/>
  <c r="AR360" i="2"/>
  <c r="AS360" i="2"/>
  <c r="AT360" i="2"/>
  <c r="AU360" i="2"/>
  <c r="AV360" i="2"/>
  <c r="AW360" i="2"/>
  <c r="AM361" i="2"/>
  <c r="AN361" i="2"/>
  <c r="AO361" i="2"/>
  <c r="AP361" i="2"/>
  <c r="AQ361" i="2"/>
  <c r="AR361" i="2"/>
  <c r="AS361" i="2"/>
  <c r="AT361" i="2"/>
  <c r="AU361" i="2"/>
  <c r="AV361" i="2"/>
  <c r="AW361" i="2"/>
  <c r="AM362" i="2"/>
  <c r="AN362" i="2"/>
  <c r="AO362" i="2"/>
  <c r="AP362" i="2"/>
  <c r="AQ362" i="2"/>
  <c r="AR362" i="2"/>
  <c r="AS362" i="2"/>
  <c r="AT362" i="2"/>
  <c r="AU362" i="2"/>
  <c r="AV362" i="2"/>
  <c r="AW362" i="2"/>
  <c r="AM363" i="2"/>
  <c r="AN363" i="2"/>
  <c r="AO363" i="2"/>
  <c r="AP363" i="2"/>
  <c r="AQ363" i="2"/>
  <c r="AR363" i="2"/>
  <c r="AS363" i="2"/>
  <c r="AT363" i="2"/>
  <c r="AU363" i="2"/>
  <c r="AV363" i="2"/>
  <c r="AW363" i="2"/>
  <c r="AM364" i="2"/>
  <c r="AN364" i="2"/>
  <c r="AO364" i="2"/>
  <c r="AP364" i="2"/>
  <c r="AQ364" i="2"/>
  <c r="AR364" i="2"/>
  <c r="AS364" i="2"/>
  <c r="AT364" i="2"/>
  <c r="AU364" i="2"/>
  <c r="AV364" i="2"/>
  <c r="AW364" i="2"/>
  <c r="AM365" i="2"/>
  <c r="AN365" i="2"/>
  <c r="AO365" i="2"/>
  <c r="AP365" i="2"/>
  <c r="AQ365" i="2"/>
  <c r="AR365" i="2"/>
  <c r="AS365" i="2"/>
  <c r="AT365" i="2"/>
  <c r="AU365" i="2"/>
  <c r="AV365" i="2"/>
  <c r="AW365" i="2"/>
  <c r="AM366" i="2"/>
  <c r="AN366" i="2"/>
  <c r="AO366" i="2"/>
  <c r="AP366" i="2"/>
  <c r="AQ366" i="2"/>
  <c r="AR366" i="2"/>
  <c r="AS366" i="2"/>
  <c r="AT366" i="2"/>
  <c r="AU366" i="2"/>
  <c r="AV366" i="2"/>
  <c r="AW366" i="2"/>
  <c r="AM367" i="2"/>
  <c r="AN367" i="2"/>
  <c r="AO367" i="2"/>
  <c r="AP367" i="2"/>
  <c r="AQ367" i="2"/>
  <c r="AR367" i="2"/>
  <c r="AS367" i="2"/>
  <c r="AT367" i="2"/>
  <c r="AU367" i="2"/>
  <c r="AV367" i="2"/>
  <c r="AW367" i="2"/>
  <c r="AM368" i="2"/>
  <c r="AN368" i="2"/>
  <c r="AO368" i="2"/>
  <c r="AP368" i="2"/>
  <c r="AQ368" i="2"/>
  <c r="AR368" i="2"/>
  <c r="AS368" i="2"/>
  <c r="AT368" i="2"/>
  <c r="AU368" i="2"/>
  <c r="AV368" i="2"/>
  <c r="AW368" i="2"/>
  <c r="AM369" i="2"/>
  <c r="AN369" i="2"/>
  <c r="AO369" i="2"/>
  <c r="AP369" i="2"/>
  <c r="AQ369" i="2"/>
  <c r="AR369" i="2"/>
  <c r="AS369" i="2"/>
  <c r="AT369" i="2"/>
  <c r="AU369" i="2"/>
  <c r="AV369" i="2"/>
  <c r="AW369" i="2"/>
  <c r="AM370" i="2"/>
  <c r="AN370" i="2"/>
  <c r="AO370" i="2"/>
  <c r="AP370" i="2"/>
  <c r="AQ370" i="2"/>
  <c r="AR370" i="2"/>
  <c r="AS370" i="2"/>
  <c r="AT370" i="2"/>
  <c r="AU370" i="2"/>
  <c r="AV370" i="2"/>
  <c r="AW370" i="2"/>
  <c r="AM371" i="2"/>
  <c r="AN371" i="2"/>
  <c r="AO371" i="2"/>
  <c r="AP371" i="2"/>
  <c r="AQ371" i="2"/>
  <c r="AR371" i="2"/>
  <c r="AS371" i="2"/>
  <c r="AT371" i="2"/>
  <c r="AU371" i="2"/>
  <c r="AV371" i="2"/>
  <c r="AW371" i="2"/>
  <c r="AM372" i="2"/>
  <c r="AN372" i="2"/>
  <c r="AO372" i="2"/>
  <c r="AP372" i="2"/>
  <c r="AQ372" i="2"/>
  <c r="AR372" i="2"/>
  <c r="AS372" i="2"/>
  <c r="AT372" i="2"/>
  <c r="AU372" i="2"/>
  <c r="AV372" i="2"/>
  <c r="AW372" i="2"/>
  <c r="AM373" i="2"/>
  <c r="AN373" i="2"/>
  <c r="AO373" i="2"/>
  <c r="AP373" i="2"/>
  <c r="AQ373" i="2"/>
  <c r="AR373" i="2"/>
  <c r="AS373" i="2"/>
  <c r="AT373" i="2"/>
  <c r="AU373" i="2"/>
  <c r="AV373" i="2"/>
  <c r="AW373" i="2"/>
  <c r="AM374" i="2"/>
  <c r="AN374" i="2"/>
  <c r="AO374" i="2"/>
  <c r="AP374" i="2"/>
  <c r="AQ374" i="2"/>
  <c r="AR374" i="2"/>
  <c r="AS374" i="2"/>
  <c r="AT374" i="2"/>
  <c r="AU374" i="2"/>
  <c r="AV374" i="2"/>
  <c r="AW374" i="2"/>
  <c r="AM375" i="2"/>
  <c r="AN375" i="2"/>
  <c r="AO375" i="2"/>
  <c r="AP375" i="2"/>
  <c r="AQ375" i="2"/>
  <c r="AR375" i="2"/>
  <c r="AS375" i="2"/>
  <c r="AT375" i="2"/>
  <c r="AU375" i="2"/>
  <c r="AV375" i="2"/>
  <c r="AW375" i="2"/>
  <c r="AM376" i="2"/>
  <c r="AN376" i="2"/>
  <c r="AO376" i="2"/>
  <c r="AP376" i="2"/>
  <c r="AQ376" i="2"/>
  <c r="AR376" i="2"/>
  <c r="AS376" i="2"/>
  <c r="AT376" i="2"/>
  <c r="AU376" i="2"/>
  <c r="AV376" i="2"/>
  <c r="AW376" i="2"/>
  <c r="AM377" i="2"/>
  <c r="AN377" i="2"/>
  <c r="AO377" i="2"/>
  <c r="AP377" i="2"/>
  <c r="AQ377" i="2"/>
  <c r="AR377" i="2"/>
  <c r="AS377" i="2"/>
  <c r="AT377" i="2"/>
  <c r="AU377" i="2"/>
  <c r="AV377" i="2"/>
  <c r="AW377" i="2"/>
  <c r="AM378" i="2"/>
  <c r="AN378" i="2"/>
  <c r="AO378" i="2"/>
  <c r="AP378" i="2"/>
  <c r="AQ378" i="2"/>
  <c r="AR378" i="2"/>
  <c r="AS378" i="2"/>
  <c r="AT378" i="2"/>
  <c r="AU378" i="2"/>
  <c r="AV378" i="2"/>
  <c r="AW378" i="2"/>
  <c r="AM379" i="2"/>
  <c r="AN379" i="2"/>
  <c r="AO379" i="2"/>
  <c r="AP379" i="2"/>
  <c r="AQ379" i="2"/>
  <c r="AR379" i="2"/>
  <c r="AS379" i="2"/>
  <c r="AT379" i="2"/>
  <c r="AU379" i="2"/>
  <c r="AV379" i="2"/>
  <c r="AW379" i="2"/>
  <c r="AM380" i="2"/>
  <c r="AN380" i="2"/>
  <c r="AO380" i="2"/>
  <c r="AP380" i="2"/>
  <c r="AQ380" i="2"/>
  <c r="AR380" i="2"/>
  <c r="AS380" i="2"/>
  <c r="AT380" i="2"/>
  <c r="AU380" i="2"/>
  <c r="AV380" i="2"/>
  <c r="AW380" i="2"/>
  <c r="AM381" i="2"/>
  <c r="AN381" i="2"/>
  <c r="AO381" i="2"/>
  <c r="AP381" i="2"/>
  <c r="AQ381" i="2"/>
  <c r="AR381" i="2"/>
  <c r="AS381" i="2"/>
  <c r="AT381" i="2"/>
  <c r="AU381" i="2"/>
  <c r="AV381" i="2"/>
  <c r="AW381" i="2"/>
  <c r="AM382" i="2"/>
  <c r="AN382" i="2"/>
  <c r="AO382" i="2"/>
  <c r="AP382" i="2"/>
  <c r="AQ382" i="2"/>
  <c r="AR382" i="2"/>
  <c r="AS382" i="2"/>
  <c r="AT382" i="2"/>
  <c r="AU382" i="2"/>
  <c r="AV382" i="2"/>
  <c r="AW382" i="2"/>
  <c r="AM383" i="2"/>
  <c r="AN383" i="2"/>
  <c r="AO383" i="2"/>
  <c r="AP383" i="2"/>
  <c r="AQ383" i="2"/>
  <c r="AR383" i="2"/>
  <c r="AS383" i="2"/>
  <c r="AT383" i="2"/>
  <c r="AU383" i="2"/>
  <c r="AV383" i="2"/>
  <c r="AW383" i="2"/>
  <c r="AM384" i="2"/>
  <c r="AN384" i="2"/>
  <c r="AO384" i="2"/>
  <c r="AP384" i="2"/>
  <c r="AQ384" i="2"/>
  <c r="AR384" i="2"/>
  <c r="AS384" i="2"/>
  <c r="AT384" i="2"/>
  <c r="AU384" i="2"/>
  <c r="AV384" i="2"/>
  <c r="AW384" i="2"/>
  <c r="AM385" i="2"/>
  <c r="AN385" i="2"/>
  <c r="AO385" i="2"/>
  <c r="AP385" i="2"/>
  <c r="AQ385" i="2"/>
  <c r="AR385" i="2"/>
  <c r="AS385" i="2"/>
  <c r="AT385" i="2"/>
  <c r="AU385" i="2"/>
  <c r="AV385" i="2"/>
  <c r="AW385" i="2"/>
  <c r="AM386" i="2"/>
  <c r="AN386" i="2"/>
  <c r="AO386" i="2"/>
  <c r="AP386" i="2"/>
  <c r="AQ386" i="2"/>
  <c r="AR386" i="2"/>
  <c r="AS386" i="2"/>
  <c r="AT386" i="2"/>
  <c r="AU386" i="2"/>
  <c r="AV386" i="2"/>
  <c r="AW386" i="2"/>
  <c r="AM387" i="2"/>
  <c r="AN387" i="2"/>
  <c r="AO387" i="2"/>
  <c r="AP387" i="2"/>
  <c r="AQ387" i="2"/>
  <c r="AR387" i="2"/>
  <c r="AS387" i="2"/>
  <c r="AT387" i="2"/>
  <c r="AU387" i="2"/>
  <c r="AV387" i="2"/>
  <c r="AW387" i="2"/>
  <c r="AM388" i="2"/>
  <c r="AN388" i="2"/>
  <c r="AO388" i="2"/>
  <c r="AP388" i="2"/>
  <c r="AQ388" i="2"/>
  <c r="AR388" i="2"/>
  <c r="AS388" i="2"/>
  <c r="AT388" i="2"/>
  <c r="AU388" i="2"/>
  <c r="AV388" i="2"/>
  <c r="AW388" i="2"/>
  <c r="AM389" i="2"/>
  <c r="AN389" i="2"/>
  <c r="AO389" i="2"/>
  <c r="AP389" i="2"/>
  <c r="AQ389" i="2"/>
  <c r="AR389" i="2"/>
  <c r="AS389" i="2"/>
  <c r="AT389" i="2"/>
  <c r="AU389" i="2"/>
  <c r="AV389" i="2"/>
  <c r="AW389" i="2"/>
  <c r="AM390" i="2"/>
  <c r="AN390" i="2"/>
  <c r="AO390" i="2"/>
  <c r="AP390" i="2"/>
  <c r="AQ390" i="2"/>
  <c r="AR390" i="2"/>
  <c r="AS390" i="2"/>
  <c r="AT390" i="2"/>
  <c r="AU390" i="2"/>
  <c r="AV390" i="2"/>
  <c r="AW390" i="2"/>
  <c r="AM391" i="2"/>
  <c r="AN391" i="2"/>
  <c r="AO391" i="2"/>
  <c r="AP391" i="2"/>
  <c r="AQ391" i="2"/>
  <c r="AR391" i="2"/>
  <c r="AS391" i="2"/>
  <c r="AT391" i="2"/>
  <c r="AU391" i="2"/>
  <c r="AV391" i="2"/>
  <c r="AW391" i="2"/>
  <c r="AM392" i="2"/>
  <c r="AN392" i="2"/>
  <c r="AO392" i="2"/>
  <c r="AP392" i="2"/>
  <c r="AQ392" i="2"/>
  <c r="AR392" i="2"/>
  <c r="AS392" i="2"/>
  <c r="AT392" i="2"/>
  <c r="AU392" i="2"/>
  <c r="AV392" i="2"/>
  <c r="AW392" i="2"/>
  <c r="AM393" i="2"/>
  <c r="AN393" i="2"/>
  <c r="AO393" i="2"/>
  <c r="AP393" i="2"/>
  <c r="AQ393" i="2"/>
  <c r="AR393" i="2"/>
  <c r="AS393" i="2"/>
  <c r="AT393" i="2"/>
  <c r="AU393" i="2"/>
  <c r="AV393" i="2"/>
  <c r="AW393" i="2"/>
  <c r="AM394" i="2"/>
  <c r="AN394" i="2"/>
  <c r="AO394" i="2"/>
  <c r="AP394" i="2"/>
  <c r="AQ394" i="2"/>
  <c r="AR394" i="2"/>
  <c r="AS394" i="2"/>
  <c r="AT394" i="2"/>
  <c r="AU394" i="2"/>
  <c r="AV394" i="2"/>
  <c r="AW394" i="2"/>
  <c r="AM395" i="2"/>
  <c r="AN395" i="2"/>
  <c r="AO395" i="2"/>
  <c r="AP395" i="2"/>
  <c r="AQ395" i="2"/>
  <c r="AR395" i="2"/>
  <c r="AS395" i="2"/>
  <c r="AT395" i="2"/>
  <c r="AU395" i="2"/>
  <c r="AV395" i="2"/>
  <c r="AW395" i="2"/>
  <c r="AM396" i="2"/>
  <c r="AN396" i="2"/>
  <c r="AO396" i="2"/>
  <c r="AP396" i="2"/>
  <c r="AQ396" i="2"/>
  <c r="AR396" i="2"/>
  <c r="AS396" i="2"/>
  <c r="AT396" i="2"/>
  <c r="AU396" i="2"/>
  <c r="AV396" i="2"/>
  <c r="AW396" i="2"/>
  <c r="AM397" i="2"/>
  <c r="AN397" i="2"/>
  <c r="AO397" i="2"/>
  <c r="AP397" i="2"/>
  <c r="AQ397" i="2"/>
  <c r="AR397" i="2"/>
  <c r="AS397" i="2"/>
  <c r="AT397" i="2"/>
  <c r="AU397" i="2"/>
  <c r="AV397" i="2"/>
  <c r="AW397" i="2"/>
  <c r="AM398" i="2"/>
  <c r="AN398" i="2"/>
  <c r="AO398" i="2"/>
  <c r="AP398" i="2"/>
  <c r="AQ398" i="2"/>
  <c r="AR398" i="2"/>
  <c r="AS398" i="2"/>
  <c r="AT398" i="2"/>
  <c r="AU398" i="2"/>
  <c r="AV398" i="2"/>
  <c r="AW398" i="2"/>
  <c r="AM399" i="2"/>
  <c r="AN399" i="2"/>
  <c r="AO399" i="2"/>
  <c r="AP399" i="2"/>
  <c r="AQ399" i="2"/>
  <c r="AR399" i="2"/>
  <c r="AS399" i="2"/>
  <c r="AT399" i="2"/>
  <c r="AU399" i="2"/>
  <c r="AV399" i="2"/>
  <c r="AW399" i="2"/>
  <c r="AM400" i="2"/>
  <c r="AN400" i="2"/>
  <c r="AO400" i="2"/>
  <c r="AP400" i="2"/>
  <c r="AQ400" i="2"/>
  <c r="AR400" i="2"/>
  <c r="AS400" i="2"/>
  <c r="AT400" i="2"/>
  <c r="AU400" i="2"/>
  <c r="AV400" i="2"/>
  <c r="AW400" i="2"/>
  <c r="AM401" i="2"/>
  <c r="AN401" i="2"/>
  <c r="AO401" i="2"/>
  <c r="AP401" i="2"/>
  <c r="AQ401" i="2"/>
  <c r="AR401" i="2"/>
  <c r="AS401" i="2"/>
  <c r="AT401" i="2"/>
  <c r="AU401" i="2"/>
  <c r="AV401" i="2"/>
  <c r="AW401" i="2"/>
  <c r="AM402" i="2"/>
  <c r="AN402" i="2"/>
  <c r="AO402" i="2"/>
  <c r="AP402" i="2"/>
  <c r="AQ402" i="2"/>
  <c r="AR402" i="2"/>
  <c r="AS402" i="2"/>
  <c r="AT402" i="2"/>
  <c r="AU402" i="2"/>
  <c r="AV402" i="2"/>
  <c r="AW402" i="2"/>
  <c r="AM403" i="2"/>
  <c r="AN403" i="2"/>
  <c r="AO403" i="2"/>
  <c r="AP403" i="2"/>
  <c r="AQ403" i="2"/>
  <c r="AR403" i="2"/>
  <c r="AS403" i="2"/>
  <c r="AT403" i="2"/>
  <c r="AU403" i="2"/>
  <c r="AV403" i="2"/>
  <c r="AW403" i="2"/>
  <c r="AM404" i="2"/>
  <c r="AN404" i="2"/>
  <c r="AO404" i="2"/>
  <c r="AP404" i="2"/>
  <c r="AQ404" i="2"/>
  <c r="AR404" i="2"/>
  <c r="AS404" i="2"/>
  <c r="AT404" i="2"/>
  <c r="AU404" i="2"/>
  <c r="AV404" i="2"/>
  <c r="AW404" i="2"/>
  <c r="AM405" i="2"/>
  <c r="AN405" i="2"/>
  <c r="AO405" i="2"/>
  <c r="AP405" i="2"/>
  <c r="AQ405" i="2"/>
  <c r="AR405" i="2"/>
  <c r="AS405" i="2"/>
  <c r="AT405" i="2"/>
  <c r="AU405" i="2"/>
  <c r="AV405" i="2"/>
  <c r="AW405" i="2"/>
  <c r="AM406" i="2"/>
  <c r="AN406" i="2"/>
  <c r="AO406" i="2"/>
  <c r="AP406" i="2"/>
  <c r="AQ406" i="2"/>
  <c r="AR406" i="2"/>
  <c r="AS406" i="2"/>
  <c r="AT406" i="2"/>
  <c r="AU406" i="2"/>
  <c r="AV406" i="2"/>
  <c r="AW406" i="2"/>
  <c r="AM407" i="2"/>
  <c r="AN407" i="2"/>
  <c r="AO407" i="2"/>
  <c r="AP407" i="2"/>
  <c r="AQ407" i="2"/>
  <c r="AR407" i="2"/>
  <c r="AS407" i="2"/>
  <c r="AT407" i="2"/>
  <c r="AU407" i="2"/>
  <c r="AV407" i="2"/>
  <c r="AW407" i="2"/>
  <c r="AM408" i="2"/>
  <c r="AN408" i="2"/>
  <c r="AO408" i="2"/>
  <c r="AP408" i="2"/>
  <c r="AQ408" i="2"/>
  <c r="AR408" i="2"/>
  <c r="AS408" i="2"/>
  <c r="AT408" i="2"/>
  <c r="AU408" i="2"/>
  <c r="AV408" i="2"/>
  <c r="AW408" i="2"/>
  <c r="AM409" i="2"/>
  <c r="AN409" i="2"/>
  <c r="AO409" i="2"/>
  <c r="AP409" i="2"/>
  <c r="AQ409" i="2"/>
  <c r="AR409" i="2"/>
  <c r="AS409" i="2"/>
  <c r="AT409" i="2"/>
  <c r="AU409" i="2"/>
  <c r="AV409" i="2"/>
  <c r="AW409" i="2"/>
  <c r="AM410" i="2"/>
  <c r="AN410" i="2"/>
  <c r="AO410" i="2"/>
  <c r="AP410" i="2"/>
  <c r="AQ410" i="2"/>
  <c r="AR410" i="2"/>
  <c r="AS410" i="2"/>
  <c r="AT410" i="2"/>
  <c r="AU410" i="2"/>
  <c r="AV410" i="2"/>
  <c r="AW410" i="2"/>
  <c r="AM411" i="2"/>
  <c r="AN411" i="2"/>
  <c r="AO411" i="2"/>
  <c r="AP411" i="2"/>
  <c r="AQ411" i="2"/>
  <c r="AR411" i="2"/>
  <c r="AS411" i="2"/>
  <c r="AT411" i="2"/>
  <c r="AU411" i="2"/>
  <c r="AV411" i="2"/>
  <c r="AW411" i="2"/>
  <c r="AM412" i="2"/>
  <c r="AN412" i="2"/>
  <c r="AO412" i="2"/>
  <c r="AP412" i="2"/>
  <c r="AQ412" i="2"/>
  <c r="AR412" i="2"/>
  <c r="AS412" i="2"/>
  <c r="AT412" i="2"/>
  <c r="AU412" i="2"/>
  <c r="AV412" i="2"/>
  <c r="AW412" i="2"/>
  <c r="AM413" i="2"/>
  <c r="AN413" i="2"/>
  <c r="AO413" i="2"/>
  <c r="AP413" i="2"/>
  <c r="AQ413" i="2"/>
  <c r="AR413" i="2"/>
  <c r="AS413" i="2"/>
  <c r="AT413" i="2"/>
  <c r="AU413" i="2"/>
  <c r="AV413" i="2"/>
  <c r="AW413" i="2"/>
  <c r="AM414" i="2"/>
  <c r="AN414" i="2"/>
  <c r="AO414" i="2"/>
  <c r="AP414" i="2"/>
  <c r="AQ414" i="2"/>
  <c r="AR414" i="2"/>
  <c r="AS414" i="2"/>
  <c r="AT414" i="2"/>
  <c r="AU414" i="2"/>
  <c r="AV414" i="2"/>
  <c r="AW414" i="2"/>
  <c r="AM415" i="2"/>
  <c r="AN415" i="2"/>
  <c r="AO415" i="2"/>
  <c r="AP415" i="2"/>
  <c r="AQ415" i="2"/>
  <c r="AR415" i="2"/>
  <c r="AS415" i="2"/>
  <c r="AT415" i="2"/>
  <c r="AU415" i="2"/>
  <c r="AV415" i="2"/>
  <c r="AW415" i="2"/>
  <c r="AM416" i="2"/>
  <c r="AN416" i="2"/>
  <c r="AO416" i="2"/>
  <c r="AP416" i="2"/>
  <c r="AQ416" i="2"/>
  <c r="AR416" i="2"/>
  <c r="AS416" i="2"/>
  <c r="AT416" i="2"/>
  <c r="AU416" i="2"/>
  <c r="AV416" i="2"/>
  <c r="AW416" i="2"/>
  <c r="AM417" i="2"/>
  <c r="AN417" i="2"/>
  <c r="AO417" i="2"/>
  <c r="AP417" i="2"/>
  <c r="AQ417" i="2"/>
  <c r="AR417" i="2"/>
  <c r="AS417" i="2"/>
  <c r="AT417" i="2"/>
  <c r="AU417" i="2"/>
  <c r="AV417" i="2"/>
  <c r="AW417" i="2"/>
  <c r="AM418" i="2"/>
  <c r="AN418" i="2"/>
  <c r="AO418" i="2"/>
  <c r="AP418" i="2"/>
  <c r="AQ418" i="2"/>
  <c r="AR418" i="2"/>
  <c r="AS418" i="2"/>
  <c r="AT418" i="2"/>
  <c r="AU418" i="2"/>
  <c r="AV418" i="2"/>
  <c r="AW418" i="2"/>
  <c r="AM419" i="2"/>
  <c r="AN419" i="2"/>
  <c r="AO419" i="2"/>
  <c r="AP419" i="2"/>
  <c r="AQ419" i="2"/>
  <c r="AR419" i="2"/>
  <c r="AS419" i="2"/>
  <c r="AT419" i="2"/>
  <c r="AU419" i="2"/>
  <c r="AV419" i="2"/>
  <c r="AW419" i="2"/>
  <c r="AM420" i="2"/>
  <c r="AN420" i="2"/>
  <c r="AO420" i="2"/>
  <c r="AP420" i="2"/>
  <c r="AQ420" i="2"/>
  <c r="AR420" i="2"/>
  <c r="AS420" i="2"/>
  <c r="AT420" i="2"/>
  <c r="AU420" i="2"/>
  <c r="AV420" i="2"/>
  <c r="AW420" i="2"/>
  <c r="AM421" i="2"/>
  <c r="AN421" i="2"/>
  <c r="AO421" i="2"/>
  <c r="AP421" i="2"/>
  <c r="AQ421" i="2"/>
  <c r="AR421" i="2"/>
  <c r="AS421" i="2"/>
  <c r="AT421" i="2"/>
  <c r="AU421" i="2"/>
  <c r="AV421" i="2"/>
  <c r="AW421" i="2"/>
  <c r="AM422" i="2"/>
  <c r="AN422" i="2"/>
  <c r="AO422" i="2"/>
  <c r="AP422" i="2"/>
  <c r="AQ422" i="2"/>
  <c r="AR422" i="2"/>
  <c r="AS422" i="2"/>
  <c r="AT422" i="2"/>
  <c r="AU422" i="2"/>
  <c r="AV422" i="2"/>
  <c r="AW422" i="2"/>
  <c r="AM423" i="2"/>
  <c r="AN423" i="2"/>
  <c r="AO423" i="2"/>
  <c r="AP423" i="2"/>
  <c r="AQ423" i="2"/>
  <c r="AR423" i="2"/>
  <c r="AS423" i="2"/>
  <c r="AT423" i="2"/>
  <c r="AU423" i="2"/>
  <c r="AV423" i="2"/>
  <c r="AW423" i="2"/>
  <c r="AM424" i="2"/>
  <c r="AN424" i="2"/>
  <c r="AO424" i="2"/>
  <c r="AP424" i="2"/>
  <c r="AQ424" i="2"/>
  <c r="AR424" i="2"/>
  <c r="AS424" i="2"/>
  <c r="AT424" i="2"/>
  <c r="AU424" i="2"/>
  <c r="AV424" i="2"/>
  <c r="AW424" i="2"/>
  <c r="AM425" i="2"/>
  <c r="AN425" i="2"/>
  <c r="AO425" i="2"/>
  <c r="AP425" i="2"/>
  <c r="AQ425" i="2"/>
  <c r="AR425" i="2"/>
  <c r="AS425" i="2"/>
  <c r="AT425" i="2"/>
  <c r="AU425" i="2"/>
  <c r="AV425" i="2"/>
  <c r="AW425" i="2"/>
  <c r="AM426" i="2"/>
  <c r="AN426" i="2"/>
  <c r="AO426" i="2"/>
  <c r="AP426" i="2"/>
  <c r="AQ426" i="2"/>
  <c r="AR426" i="2"/>
  <c r="AS426" i="2"/>
  <c r="AT426" i="2"/>
  <c r="AU426" i="2"/>
  <c r="AV426" i="2"/>
  <c r="AW426" i="2"/>
  <c r="AM427" i="2"/>
  <c r="AN427" i="2"/>
  <c r="AO427" i="2"/>
  <c r="AP427" i="2"/>
  <c r="AQ427" i="2"/>
  <c r="AR427" i="2"/>
  <c r="AS427" i="2"/>
  <c r="AT427" i="2"/>
  <c r="AU427" i="2"/>
  <c r="AV427" i="2"/>
  <c r="AW427" i="2"/>
  <c r="AM428" i="2"/>
  <c r="AN428" i="2"/>
  <c r="AO428" i="2"/>
  <c r="AP428" i="2"/>
  <c r="AQ428" i="2"/>
  <c r="AR428" i="2"/>
  <c r="AS428" i="2"/>
  <c r="AT428" i="2"/>
  <c r="AU428" i="2"/>
  <c r="AV428" i="2"/>
  <c r="AW428" i="2"/>
  <c r="AM429" i="2"/>
  <c r="AN429" i="2"/>
  <c r="AO429" i="2"/>
  <c r="AP429" i="2"/>
  <c r="AQ429" i="2"/>
  <c r="AR429" i="2"/>
  <c r="AS429" i="2"/>
  <c r="AT429" i="2"/>
  <c r="AU429" i="2"/>
  <c r="AV429" i="2"/>
  <c r="AW429" i="2"/>
  <c r="AM430" i="2"/>
  <c r="AN430" i="2"/>
  <c r="AO430" i="2"/>
  <c r="AP430" i="2"/>
  <c r="AQ430" i="2"/>
  <c r="AR430" i="2"/>
  <c r="AS430" i="2"/>
  <c r="AT430" i="2"/>
  <c r="AU430" i="2"/>
  <c r="AV430" i="2"/>
  <c r="AW430" i="2"/>
  <c r="AM431" i="2"/>
  <c r="AN431" i="2"/>
  <c r="AO431" i="2"/>
  <c r="AP431" i="2"/>
  <c r="AQ431" i="2"/>
  <c r="AR431" i="2"/>
  <c r="AS431" i="2"/>
  <c r="AT431" i="2"/>
  <c r="AU431" i="2"/>
  <c r="AV431" i="2"/>
  <c r="AW431" i="2"/>
  <c r="AM432" i="2"/>
  <c r="AN432" i="2"/>
  <c r="AO432" i="2"/>
  <c r="AP432" i="2"/>
  <c r="AQ432" i="2"/>
  <c r="AR432" i="2"/>
  <c r="AS432" i="2"/>
  <c r="AT432" i="2"/>
  <c r="AU432" i="2"/>
  <c r="AV432" i="2"/>
  <c r="AW432" i="2"/>
  <c r="AM433" i="2"/>
  <c r="AN433" i="2"/>
  <c r="AO433" i="2"/>
  <c r="AP433" i="2"/>
  <c r="AQ433" i="2"/>
  <c r="AR433" i="2"/>
  <c r="AS433" i="2"/>
  <c r="AT433" i="2"/>
  <c r="AU433" i="2"/>
  <c r="AV433" i="2"/>
  <c r="AW433" i="2"/>
  <c r="AM434" i="2"/>
  <c r="AN434" i="2"/>
  <c r="AO434" i="2"/>
  <c r="AP434" i="2"/>
  <c r="AQ434" i="2"/>
  <c r="AR434" i="2"/>
  <c r="AS434" i="2"/>
  <c r="AT434" i="2"/>
  <c r="AU434" i="2"/>
  <c r="AV434" i="2"/>
  <c r="AW434" i="2"/>
  <c r="AM435" i="2"/>
  <c r="AN435" i="2"/>
  <c r="AO435" i="2"/>
  <c r="AP435" i="2"/>
  <c r="AQ435" i="2"/>
  <c r="AR435" i="2"/>
  <c r="AS435" i="2"/>
  <c r="AT435" i="2"/>
  <c r="AU435" i="2"/>
  <c r="AV435" i="2"/>
  <c r="AW435" i="2"/>
  <c r="AM436" i="2"/>
  <c r="AN436" i="2"/>
  <c r="AO436" i="2"/>
  <c r="AP436" i="2"/>
  <c r="AQ436" i="2"/>
  <c r="AR436" i="2"/>
  <c r="AS436" i="2"/>
  <c r="AT436" i="2"/>
  <c r="AU436" i="2"/>
  <c r="AV436" i="2"/>
  <c r="AW436" i="2"/>
  <c r="AM437" i="2"/>
  <c r="AN437" i="2"/>
  <c r="AO437" i="2"/>
  <c r="AP437" i="2"/>
  <c r="AQ437" i="2"/>
  <c r="AR437" i="2"/>
  <c r="AS437" i="2"/>
  <c r="AT437" i="2"/>
  <c r="AU437" i="2"/>
  <c r="AV437" i="2"/>
  <c r="AW437" i="2"/>
  <c r="AM438" i="2"/>
  <c r="AN438" i="2"/>
  <c r="AO438" i="2"/>
  <c r="AP438" i="2"/>
  <c r="AQ438" i="2"/>
  <c r="AR438" i="2"/>
  <c r="AS438" i="2"/>
  <c r="AT438" i="2"/>
  <c r="AU438" i="2"/>
  <c r="AV438" i="2"/>
  <c r="AW438" i="2"/>
  <c r="AM439" i="2"/>
  <c r="AN439" i="2"/>
  <c r="AO439" i="2"/>
  <c r="AP439" i="2"/>
  <c r="AQ439" i="2"/>
  <c r="AR439" i="2"/>
  <c r="AS439" i="2"/>
  <c r="AT439" i="2"/>
  <c r="AU439" i="2"/>
  <c r="AV439" i="2"/>
  <c r="AW439" i="2"/>
  <c r="AM440" i="2"/>
  <c r="AN440" i="2"/>
  <c r="AO440" i="2"/>
  <c r="AP440" i="2"/>
  <c r="AQ440" i="2"/>
  <c r="AR440" i="2"/>
  <c r="AS440" i="2"/>
  <c r="AT440" i="2"/>
  <c r="AU440" i="2"/>
  <c r="AV440" i="2"/>
  <c r="AW440" i="2"/>
  <c r="AM441" i="2"/>
  <c r="AN441" i="2"/>
  <c r="AO441" i="2"/>
  <c r="AP441" i="2"/>
  <c r="AQ441" i="2"/>
  <c r="AR441" i="2"/>
  <c r="AS441" i="2"/>
  <c r="AT441" i="2"/>
  <c r="AU441" i="2"/>
  <c r="AV441" i="2"/>
  <c r="AW441" i="2"/>
  <c r="AM442" i="2"/>
  <c r="AN442" i="2"/>
  <c r="AO442" i="2"/>
  <c r="AP442" i="2"/>
  <c r="AQ442" i="2"/>
  <c r="AR442" i="2"/>
  <c r="AS442" i="2"/>
  <c r="AT442" i="2"/>
  <c r="AU442" i="2"/>
  <c r="AV442" i="2"/>
  <c r="AW442" i="2"/>
  <c r="AM443" i="2"/>
  <c r="AN443" i="2"/>
  <c r="AO443" i="2"/>
  <c r="AP443" i="2"/>
  <c r="AQ443" i="2"/>
  <c r="AR443" i="2"/>
  <c r="AS443" i="2"/>
  <c r="AT443" i="2"/>
  <c r="AU443" i="2"/>
  <c r="AV443" i="2"/>
  <c r="AW443" i="2"/>
  <c r="AM444" i="2"/>
  <c r="AN444" i="2"/>
  <c r="AO444" i="2"/>
  <c r="AP444" i="2"/>
  <c r="AQ444" i="2"/>
  <c r="AR444" i="2"/>
  <c r="AS444" i="2"/>
  <c r="AT444" i="2"/>
  <c r="AU444" i="2"/>
  <c r="AV444" i="2"/>
  <c r="AW444" i="2"/>
  <c r="AM445" i="2"/>
  <c r="AN445" i="2"/>
  <c r="AO445" i="2"/>
  <c r="AP445" i="2"/>
  <c r="AQ445" i="2"/>
  <c r="AR445" i="2"/>
  <c r="AS445" i="2"/>
  <c r="AT445" i="2"/>
  <c r="AU445" i="2"/>
  <c r="AV445" i="2"/>
  <c r="AW445" i="2"/>
  <c r="AM446" i="2"/>
  <c r="AN446" i="2"/>
  <c r="AO446" i="2"/>
  <c r="AP446" i="2"/>
  <c r="AQ446" i="2"/>
  <c r="AR446" i="2"/>
  <c r="AS446" i="2"/>
  <c r="AT446" i="2"/>
  <c r="AU446" i="2"/>
  <c r="AV446" i="2"/>
  <c r="AW446" i="2"/>
  <c r="AM447" i="2"/>
  <c r="AN447" i="2"/>
  <c r="AO447" i="2"/>
  <c r="AP447" i="2"/>
  <c r="AQ447" i="2"/>
  <c r="AR447" i="2"/>
  <c r="AS447" i="2"/>
  <c r="AT447" i="2"/>
  <c r="AU447" i="2"/>
  <c r="AV447" i="2"/>
  <c r="AW447" i="2"/>
  <c r="AM448" i="2"/>
  <c r="AN448" i="2"/>
  <c r="AO448" i="2"/>
  <c r="AP448" i="2"/>
  <c r="AQ448" i="2"/>
  <c r="AR448" i="2"/>
  <c r="AS448" i="2"/>
  <c r="AT448" i="2"/>
  <c r="AU448" i="2"/>
  <c r="AV448" i="2"/>
  <c r="AW448" i="2"/>
  <c r="AM449" i="2"/>
  <c r="AN449" i="2"/>
  <c r="AO449" i="2"/>
  <c r="AP449" i="2"/>
  <c r="AQ449" i="2"/>
  <c r="AR449" i="2"/>
  <c r="AS449" i="2"/>
  <c r="AT449" i="2"/>
  <c r="AU449" i="2"/>
  <c r="AV449" i="2"/>
  <c r="AW449" i="2"/>
  <c r="AM450" i="2"/>
  <c r="AN450" i="2"/>
  <c r="AO450" i="2"/>
  <c r="AP450" i="2"/>
  <c r="AQ450" i="2"/>
  <c r="AR450" i="2"/>
  <c r="AS450" i="2"/>
  <c r="AT450" i="2"/>
  <c r="AU450" i="2"/>
  <c r="AV450" i="2"/>
  <c r="AW450" i="2"/>
  <c r="AM451" i="2"/>
  <c r="AN451" i="2"/>
  <c r="AO451" i="2"/>
  <c r="AP451" i="2"/>
  <c r="AQ451" i="2"/>
  <c r="AR451" i="2"/>
  <c r="AS451" i="2"/>
  <c r="AT451" i="2"/>
  <c r="AU451" i="2"/>
  <c r="AV451" i="2"/>
  <c r="AW451" i="2"/>
  <c r="AM452" i="2"/>
  <c r="AN452" i="2"/>
  <c r="AO452" i="2"/>
  <c r="AP452" i="2"/>
  <c r="AQ452" i="2"/>
  <c r="AR452" i="2"/>
  <c r="AS452" i="2"/>
  <c r="AT452" i="2"/>
  <c r="AU452" i="2"/>
  <c r="AV452" i="2"/>
  <c r="AW452" i="2"/>
  <c r="AM453" i="2"/>
  <c r="AN453" i="2"/>
  <c r="AO453" i="2"/>
  <c r="AP453" i="2"/>
  <c r="AQ453" i="2"/>
  <c r="AR453" i="2"/>
  <c r="AS453" i="2"/>
  <c r="AT453" i="2"/>
  <c r="AU453" i="2"/>
  <c r="AV453" i="2"/>
  <c r="AW453" i="2"/>
  <c r="AM454" i="2"/>
  <c r="AN454" i="2"/>
  <c r="AO454" i="2"/>
  <c r="AP454" i="2"/>
  <c r="AQ454" i="2"/>
  <c r="AR454" i="2"/>
  <c r="AS454" i="2"/>
  <c r="AT454" i="2"/>
  <c r="AU454" i="2"/>
  <c r="AV454" i="2"/>
  <c r="AW454" i="2"/>
  <c r="AM455" i="2"/>
  <c r="AN455" i="2"/>
  <c r="AO455" i="2"/>
  <c r="AP455" i="2"/>
  <c r="AQ455" i="2"/>
  <c r="AR455" i="2"/>
  <c r="AS455" i="2"/>
  <c r="AT455" i="2"/>
  <c r="AU455" i="2"/>
  <c r="AV455" i="2"/>
  <c r="AW455" i="2"/>
  <c r="AM456" i="2"/>
  <c r="AN456" i="2"/>
  <c r="AO456" i="2"/>
  <c r="AP456" i="2"/>
  <c r="AQ456" i="2"/>
  <c r="AR456" i="2"/>
  <c r="AS456" i="2"/>
  <c r="AT456" i="2"/>
  <c r="AU456" i="2"/>
  <c r="AV456" i="2"/>
  <c r="AW456" i="2"/>
  <c r="AM457" i="2"/>
  <c r="AN457" i="2"/>
  <c r="AO457" i="2"/>
  <c r="AP457" i="2"/>
  <c r="AQ457" i="2"/>
  <c r="AR457" i="2"/>
  <c r="AS457" i="2"/>
  <c r="AT457" i="2"/>
  <c r="AU457" i="2"/>
  <c r="AV457" i="2"/>
  <c r="AW457" i="2"/>
  <c r="AM458" i="2"/>
  <c r="AN458" i="2"/>
  <c r="AO458" i="2"/>
  <c r="AP458" i="2"/>
  <c r="AQ458" i="2"/>
  <c r="AR458" i="2"/>
  <c r="AS458" i="2"/>
  <c r="AT458" i="2"/>
  <c r="AU458" i="2"/>
  <c r="AV458" i="2"/>
  <c r="AW458" i="2"/>
  <c r="AM459" i="2"/>
  <c r="AN459" i="2"/>
  <c r="AO459" i="2"/>
  <c r="AP459" i="2"/>
  <c r="AQ459" i="2"/>
  <c r="AR459" i="2"/>
  <c r="AS459" i="2"/>
  <c r="AT459" i="2"/>
  <c r="AU459" i="2"/>
  <c r="AV459" i="2"/>
  <c r="AW459" i="2"/>
  <c r="AM460" i="2"/>
  <c r="AN460" i="2"/>
  <c r="AO460" i="2"/>
  <c r="AP460" i="2"/>
  <c r="AQ460" i="2"/>
  <c r="AR460" i="2"/>
  <c r="AS460" i="2"/>
  <c r="AT460" i="2"/>
  <c r="AU460" i="2"/>
  <c r="AV460" i="2"/>
  <c r="AW460" i="2"/>
  <c r="AM461" i="2"/>
  <c r="AN461" i="2"/>
  <c r="AO461" i="2"/>
  <c r="AP461" i="2"/>
  <c r="AQ461" i="2"/>
  <c r="AR461" i="2"/>
  <c r="AS461" i="2"/>
  <c r="AT461" i="2"/>
  <c r="AU461" i="2"/>
  <c r="AV461" i="2"/>
  <c r="AW461" i="2"/>
  <c r="AM462" i="2"/>
  <c r="AN462" i="2"/>
  <c r="AO462" i="2"/>
  <c r="AP462" i="2"/>
  <c r="AQ462" i="2"/>
  <c r="AR462" i="2"/>
  <c r="AS462" i="2"/>
  <c r="AT462" i="2"/>
  <c r="AU462" i="2"/>
  <c r="AV462" i="2"/>
  <c r="AW462" i="2"/>
  <c r="AM463" i="2"/>
  <c r="AN463" i="2"/>
  <c r="AO463" i="2"/>
  <c r="AP463" i="2"/>
  <c r="AQ463" i="2"/>
  <c r="AR463" i="2"/>
  <c r="AS463" i="2"/>
  <c r="AT463" i="2"/>
  <c r="AU463" i="2"/>
  <c r="AV463" i="2"/>
  <c r="AW463" i="2"/>
  <c r="AM464" i="2"/>
  <c r="AN464" i="2"/>
  <c r="AO464" i="2"/>
  <c r="AP464" i="2"/>
  <c r="AQ464" i="2"/>
  <c r="AR464" i="2"/>
  <c r="AS464" i="2"/>
  <c r="AT464" i="2"/>
  <c r="AU464" i="2"/>
  <c r="AV464" i="2"/>
  <c r="AW464" i="2"/>
  <c r="AM465" i="2"/>
  <c r="AN465" i="2"/>
  <c r="AO465" i="2"/>
  <c r="AP465" i="2"/>
  <c r="AQ465" i="2"/>
  <c r="AR465" i="2"/>
  <c r="AS465" i="2"/>
  <c r="AT465" i="2"/>
  <c r="AU465" i="2"/>
  <c r="AV465" i="2"/>
  <c r="AW465" i="2"/>
  <c r="AM466" i="2"/>
  <c r="AN466" i="2"/>
  <c r="AO466" i="2"/>
  <c r="AP466" i="2"/>
  <c r="AQ466" i="2"/>
  <c r="AR466" i="2"/>
  <c r="AS466" i="2"/>
  <c r="AT466" i="2"/>
  <c r="AU466" i="2"/>
  <c r="AV466" i="2"/>
  <c r="AW466" i="2"/>
  <c r="AM467" i="2"/>
  <c r="AN467" i="2"/>
  <c r="AO467" i="2"/>
  <c r="AP467" i="2"/>
  <c r="AQ467" i="2"/>
  <c r="AR467" i="2"/>
  <c r="AS467" i="2"/>
  <c r="AT467" i="2"/>
  <c r="AU467" i="2"/>
  <c r="AV467" i="2"/>
  <c r="AW467" i="2"/>
  <c r="AM468" i="2"/>
  <c r="AN468" i="2"/>
  <c r="AO468" i="2"/>
  <c r="AP468" i="2"/>
  <c r="AQ468" i="2"/>
  <c r="AR468" i="2"/>
  <c r="AS468" i="2"/>
  <c r="AT468" i="2"/>
  <c r="AU468" i="2"/>
  <c r="AV468" i="2"/>
  <c r="AW468" i="2"/>
  <c r="AM469" i="2"/>
  <c r="AN469" i="2"/>
  <c r="AO469" i="2"/>
  <c r="AP469" i="2"/>
  <c r="AQ469" i="2"/>
  <c r="AR469" i="2"/>
  <c r="AS469" i="2"/>
  <c r="AT469" i="2"/>
  <c r="AU469" i="2"/>
  <c r="AV469" i="2"/>
  <c r="AW469" i="2"/>
  <c r="AM470" i="2"/>
  <c r="AN470" i="2"/>
  <c r="AO470" i="2"/>
  <c r="AP470" i="2"/>
  <c r="AQ470" i="2"/>
  <c r="AR470" i="2"/>
  <c r="AS470" i="2"/>
  <c r="AT470" i="2"/>
  <c r="AU470" i="2"/>
  <c r="AV470" i="2"/>
  <c r="AW470" i="2"/>
  <c r="AM471" i="2"/>
  <c r="AN471" i="2"/>
  <c r="AO471" i="2"/>
  <c r="AP471" i="2"/>
  <c r="AQ471" i="2"/>
  <c r="AR471" i="2"/>
  <c r="AS471" i="2"/>
  <c r="AT471" i="2"/>
  <c r="AU471" i="2"/>
  <c r="AV471" i="2"/>
  <c r="AW471" i="2"/>
  <c r="AM472" i="2"/>
  <c r="AN472" i="2"/>
  <c r="AO472" i="2"/>
  <c r="AP472" i="2"/>
  <c r="AQ472" i="2"/>
  <c r="AR472" i="2"/>
  <c r="AS472" i="2"/>
  <c r="AT472" i="2"/>
  <c r="AU472" i="2"/>
  <c r="AV472" i="2"/>
  <c r="AW472" i="2"/>
  <c r="AM473" i="2"/>
  <c r="AN473" i="2"/>
  <c r="AO473" i="2"/>
  <c r="AP473" i="2"/>
  <c r="AQ473" i="2"/>
  <c r="AR473" i="2"/>
  <c r="AS473" i="2"/>
  <c r="AT473" i="2"/>
  <c r="AU473" i="2"/>
  <c r="AV473" i="2"/>
  <c r="AW473" i="2"/>
  <c r="AM474" i="2"/>
  <c r="AN474" i="2"/>
  <c r="AO474" i="2"/>
  <c r="AP474" i="2"/>
  <c r="AQ474" i="2"/>
  <c r="AR474" i="2"/>
  <c r="AS474" i="2"/>
  <c r="AT474" i="2"/>
  <c r="AU474" i="2"/>
  <c r="AV474" i="2"/>
  <c r="AW474" i="2"/>
  <c r="AM475" i="2"/>
  <c r="AN475" i="2"/>
  <c r="AO475" i="2"/>
  <c r="AP475" i="2"/>
  <c r="AQ475" i="2"/>
  <c r="AR475" i="2"/>
  <c r="AS475" i="2"/>
  <c r="AT475" i="2"/>
  <c r="AU475" i="2"/>
  <c r="AV475" i="2"/>
  <c r="AW475" i="2"/>
  <c r="AM476" i="2"/>
  <c r="AN476" i="2"/>
  <c r="AO476" i="2"/>
  <c r="AP476" i="2"/>
  <c r="AQ476" i="2"/>
  <c r="AR476" i="2"/>
  <c r="AS476" i="2"/>
  <c r="AT476" i="2"/>
  <c r="AU476" i="2"/>
  <c r="AV476" i="2"/>
  <c r="AW476" i="2"/>
  <c r="AM477" i="2"/>
  <c r="AN477" i="2"/>
  <c r="AO477" i="2"/>
  <c r="AP477" i="2"/>
  <c r="AQ477" i="2"/>
  <c r="AR477" i="2"/>
  <c r="AS477" i="2"/>
  <c r="AT477" i="2"/>
  <c r="AU477" i="2"/>
  <c r="AV477" i="2"/>
  <c r="AW477" i="2"/>
  <c r="AM478" i="2"/>
  <c r="AN478" i="2"/>
  <c r="AO478" i="2"/>
  <c r="AP478" i="2"/>
  <c r="AQ478" i="2"/>
  <c r="AR478" i="2"/>
  <c r="AS478" i="2"/>
  <c r="AT478" i="2"/>
  <c r="AU478" i="2"/>
  <c r="AV478" i="2"/>
  <c r="AW478" i="2"/>
  <c r="AM479" i="2"/>
  <c r="AN479" i="2"/>
  <c r="AO479" i="2"/>
  <c r="AP479" i="2"/>
  <c r="AQ479" i="2"/>
  <c r="AR479" i="2"/>
  <c r="AS479" i="2"/>
  <c r="AT479" i="2"/>
  <c r="AU479" i="2"/>
  <c r="AV479" i="2"/>
  <c r="AW479" i="2"/>
  <c r="AM480" i="2"/>
  <c r="AN480" i="2"/>
  <c r="AO480" i="2"/>
  <c r="AP480" i="2"/>
  <c r="AQ480" i="2"/>
  <c r="AR480" i="2"/>
  <c r="AS480" i="2"/>
  <c r="AT480" i="2"/>
  <c r="AU480" i="2"/>
  <c r="AV480" i="2"/>
  <c r="AW480" i="2"/>
  <c r="AM481" i="2"/>
  <c r="AN481" i="2"/>
  <c r="AO481" i="2"/>
  <c r="AP481" i="2"/>
  <c r="AQ481" i="2"/>
  <c r="AR481" i="2"/>
  <c r="AS481" i="2"/>
  <c r="AT481" i="2"/>
  <c r="AU481" i="2"/>
  <c r="AV481" i="2"/>
  <c r="AW481" i="2"/>
  <c r="AW2" i="2"/>
  <c r="AV2" i="2"/>
  <c r="AU2" i="2"/>
  <c r="AT2" i="2"/>
  <c r="AS2" i="2"/>
  <c r="AR2" i="2"/>
  <c r="AQ2" i="2"/>
  <c r="AP2" i="2"/>
  <c r="AO2" i="2"/>
  <c r="AN2" i="2"/>
  <c r="AM2" i="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2" i="2"/>
  <c r="F47" i="28" l="1"/>
  <c r="D47" i="28"/>
  <c r="D39" i="28"/>
  <c r="D31" i="28"/>
  <c r="D23" i="28"/>
  <c r="D15" i="28"/>
  <c r="D7" i="28"/>
  <c r="F39" i="28"/>
  <c r="F31" i="28"/>
  <c r="F23" i="28"/>
  <c r="F15" i="28"/>
  <c r="F7" i="28"/>
  <c r="D5" i="17"/>
  <c r="D4" i="17"/>
  <c r="D4" i="18" l="1"/>
  <c r="D8" i="18"/>
  <c r="D7" i="18"/>
  <c r="D6" i="18"/>
  <c r="D5" i="18"/>
  <c r="D35" i="18" l="1"/>
  <c r="D36" i="18"/>
  <c r="D37" i="18"/>
  <c r="D38" i="18"/>
  <c r="D34" i="18"/>
  <c r="D29" i="18"/>
  <c r="D30" i="18"/>
  <c r="D31" i="18"/>
  <c r="D32" i="18"/>
  <c r="D28" i="18"/>
  <c r="D23" i="18"/>
  <c r="D24" i="18"/>
  <c r="D25" i="18"/>
  <c r="D26" i="18"/>
  <c r="D22" i="18"/>
  <c r="D17" i="18"/>
  <c r="D18" i="18"/>
  <c r="D19" i="18"/>
  <c r="D20" i="18"/>
  <c r="D16" i="18"/>
  <c r="D11" i="18"/>
  <c r="D12" i="18"/>
  <c r="D13" i="18"/>
  <c r="D14" i="18"/>
  <c r="D10" i="18"/>
  <c r="D35" i="17"/>
  <c r="D36" i="17"/>
  <c r="D37" i="17"/>
  <c r="D38" i="17"/>
  <c r="D22" i="17"/>
  <c r="D34" i="17"/>
  <c r="D29" i="17"/>
  <c r="D30" i="17"/>
  <c r="D31" i="17"/>
  <c r="D32" i="17"/>
  <c r="D28" i="17"/>
  <c r="D23" i="17"/>
  <c r="D24" i="17"/>
  <c r="D25" i="17"/>
  <c r="D26" i="17"/>
  <c r="D17" i="17"/>
  <c r="D18" i="17"/>
  <c r="D19" i="17"/>
  <c r="D20" i="17"/>
  <c r="D16" i="17"/>
  <c r="D11" i="17"/>
  <c r="D12" i="17"/>
  <c r="D13" i="17"/>
  <c r="D14" i="17"/>
  <c r="D10" i="17"/>
  <c r="D6" i="17"/>
  <c r="D7" i="17"/>
  <c r="D8" i="17"/>
  <c r="M2" i="23" l="1"/>
  <c r="N2" i="23" s="1"/>
  <c r="M3" i="23"/>
  <c r="V3" i="23" s="1"/>
  <c r="M4" i="23"/>
  <c r="N4" i="23" s="1"/>
  <c r="M5" i="23"/>
  <c r="N5" i="23" s="1"/>
  <c r="Y5" i="23"/>
  <c r="M6" i="23"/>
  <c r="P6" i="23" s="1"/>
  <c r="M7" i="23"/>
  <c r="M8" i="23"/>
  <c r="N8" i="23" s="1"/>
  <c r="S8" i="23" s="1"/>
  <c r="R8" i="23"/>
  <c r="M9" i="23"/>
  <c r="AC9" i="23" s="1"/>
  <c r="M10" i="23"/>
  <c r="M11" i="23"/>
  <c r="Q11" i="23" s="1"/>
  <c r="M12" i="23"/>
  <c r="N12" i="23" s="1"/>
  <c r="V12" i="23" s="1"/>
  <c r="M13" i="23"/>
  <c r="Q13" i="23" s="1"/>
  <c r="S13" i="23"/>
  <c r="X13" i="23"/>
  <c r="M14" i="23"/>
  <c r="N14" i="23" s="1"/>
  <c r="M15" i="23"/>
  <c r="R15" i="23" s="1"/>
  <c r="M16" i="23"/>
  <c r="M17" i="23"/>
  <c r="M18" i="23"/>
  <c r="P18" i="23" s="1"/>
  <c r="M19" i="23"/>
  <c r="M20" i="23"/>
  <c r="M21" i="23"/>
  <c r="Q21" i="23" s="1"/>
  <c r="M22" i="23"/>
  <c r="R22" i="23" s="1"/>
  <c r="M23" i="23"/>
  <c r="M24" i="23"/>
  <c r="R24" i="23" s="1"/>
  <c r="W24" i="23"/>
  <c r="M25" i="23"/>
  <c r="N25" i="23" s="1"/>
  <c r="M26" i="23"/>
  <c r="N26" i="23" s="1"/>
  <c r="V26" i="23" s="1"/>
  <c r="M27" i="23"/>
  <c r="V27" i="23" s="1"/>
  <c r="M28" i="23"/>
  <c r="N28" i="23" s="1"/>
  <c r="M29" i="23"/>
  <c r="N29" i="23" s="1"/>
  <c r="M30" i="23"/>
  <c r="V30" i="23" s="1"/>
  <c r="M31" i="23"/>
  <c r="T31" i="23" s="1"/>
  <c r="M32" i="23"/>
  <c r="N32" i="23" s="1"/>
  <c r="M33" i="23"/>
  <c r="Q33" i="23" s="1"/>
  <c r="M34" i="23"/>
  <c r="S34" i="23" s="1"/>
  <c r="U34" i="23"/>
  <c r="AC34" i="23"/>
  <c r="M35" i="23"/>
  <c r="V35" i="23" s="1"/>
  <c r="M36" i="23"/>
  <c r="N36" i="23" s="1"/>
  <c r="S36" i="23"/>
  <c r="Y36" i="23"/>
  <c r="M37" i="23"/>
  <c r="Q37" i="23" s="1"/>
  <c r="T37" i="23"/>
  <c r="M38" i="23"/>
  <c r="P38" i="23" s="1"/>
  <c r="M39" i="23"/>
  <c r="M40" i="23"/>
  <c r="R40" i="23" s="1"/>
  <c r="M41" i="23"/>
  <c r="T41" i="23" s="1"/>
  <c r="M42" i="23"/>
  <c r="P42" i="23" s="1"/>
  <c r="Q42" i="23"/>
  <c r="M43" i="23"/>
  <c r="M44" i="23"/>
  <c r="M45" i="23"/>
  <c r="M46" i="23"/>
  <c r="Y46" i="23" s="1"/>
  <c r="M47" i="23"/>
  <c r="AC47" i="23" s="1"/>
  <c r="M48" i="23"/>
  <c r="S48" i="23" s="1"/>
  <c r="M49" i="23"/>
  <c r="P49" i="23" s="1"/>
  <c r="M50" i="23"/>
  <c r="N50" i="23" s="1"/>
  <c r="R50" i="23" s="1"/>
  <c r="V50" i="23"/>
  <c r="M51" i="23"/>
  <c r="S51" i="23" s="1"/>
  <c r="M52" i="23"/>
  <c r="N52" i="23" s="1"/>
  <c r="V52" i="23" s="1"/>
  <c r="AC52" i="23"/>
  <c r="M53" i="23"/>
  <c r="P53" i="23" s="1"/>
  <c r="M54" i="23"/>
  <c r="M55" i="23"/>
  <c r="M56" i="23"/>
  <c r="N56" i="23" s="1"/>
  <c r="M57" i="23"/>
  <c r="X57" i="23" s="1"/>
  <c r="M58" i="23"/>
  <c r="Q58" i="23" s="1"/>
  <c r="M59" i="23"/>
  <c r="M60" i="23"/>
  <c r="M61" i="23"/>
  <c r="N61" i="23" s="1"/>
  <c r="R61" i="23" s="1"/>
  <c r="M62" i="23"/>
  <c r="N62" i="23" s="1"/>
  <c r="M63" i="23"/>
  <c r="M64" i="23"/>
  <c r="M65" i="23"/>
  <c r="M66" i="23"/>
  <c r="P66" i="23" s="1"/>
  <c r="M67" i="23"/>
  <c r="S67" i="23" s="1"/>
  <c r="M68" i="23"/>
  <c r="M69" i="23"/>
  <c r="S69" i="23" s="1"/>
  <c r="M70" i="23"/>
  <c r="Q70" i="23" s="1"/>
  <c r="M71" i="23"/>
  <c r="M72" i="23"/>
  <c r="V72" i="23" s="1"/>
  <c r="M73" i="23"/>
  <c r="N73" i="23" s="1"/>
  <c r="P73" i="23" s="1"/>
  <c r="W73" i="23"/>
  <c r="X73" i="23"/>
  <c r="M74" i="23"/>
  <c r="S74" i="23" s="1"/>
  <c r="M75" i="23"/>
  <c r="V75" i="23" s="1"/>
  <c r="M76" i="23"/>
  <c r="P76" i="23" s="1"/>
  <c r="M77" i="23"/>
  <c r="M78" i="23"/>
  <c r="N78" i="23" s="1"/>
  <c r="T78" i="23"/>
  <c r="U78" i="23"/>
  <c r="AC78" i="23"/>
  <c r="M79" i="23"/>
  <c r="M80" i="23"/>
  <c r="V80" i="23" s="1"/>
  <c r="M81" i="23"/>
  <c r="P81" i="23" s="1"/>
  <c r="M82" i="23"/>
  <c r="S82" i="23" s="1"/>
  <c r="M83" i="23"/>
  <c r="M84" i="23"/>
  <c r="M85" i="23"/>
  <c r="Q85" i="23" s="1"/>
  <c r="N85" i="23"/>
  <c r="R85" i="23" s="1"/>
  <c r="P85" i="23"/>
  <c r="V85" i="23"/>
  <c r="W85" i="23"/>
  <c r="AC85" i="23"/>
  <c r="M86" i="23"/>
  <c r="M87" i="23"/>
  <c r="M88" i="23"/>
  <c r="V88" i="23" s="1"/>
  <c r="M89" i="23"/>
  <c r="X89" i="23" s="1"/>
  <c r="M90" i="23"/>
  <c r="U90" i="23" s="1"/>
  <c r="M91" i="23"/>
  <c r="V91" i="23" s="1"/>
  <c r="M92" i="23"/>
  <c r="M93" i="23"/>
  <c r="P93" i="23" s="1"/>
  <c r="M94" i="23"/>
  <c r="Q94" i="23" s="1"/>
  <c r="M95" i="23"/>
  <c r="M96" i="23"/>
  <c r="N96" i="23" s="1"/>
  <c r="M97" i="23"/>
  <c r="Q97" i="23" s="1"/>
  <c r="P97" i="23"/>
  <c r="V97" i="23"/>
  <c r="W97" i="23"/>
  <c r="AC97" i="23"/>
  <c r="M98" i="23"/>
  <c r="X98" i="23" s="1"/>
  <c r="M99" i="23"/>
  <c r="M100" i="23"/>
  <c r="M101" i="23"/>
  <c r="P101" i="23" s="1"/>
  <c r="M102" i="23"/>
  <c r="M103" i="23"/>
  <c r="M104" i="23"/>
  <c r="S104" i="23" s="1"/>
  <c r="M105" i="23"/>
  <c r="X105" i="23" s="1"/>
  <c r="M106" i="23"/>
  <c r="S106" i="23" s="1"/>
  <c r="M107" i="23"/>
  <c r="M108" i="23"/>
  <c r="N108" i="23" s="1"/>
  <c r="M109" i="23"/>
  <c r="S109" i="23" s="1"/>
  <c r="M110" i="23"/>
  <c r="M111" i="23"/>
  <c r="M112" i="23"/>
  <c r="N112" i="23" s="1"/>
  <c r="R112" i="23" s="1"/>
  <c r="V112" i="23"/>
  <c r="M113" i="23"/>
  <c r="Q113" i="23" s="1"/>
  <c r="M114" i="23"/>
  <c r="P114" i="23" s="1"/>
  <c r="V114" i="23"/>
  <c r="M115" i="23"/>
  <c r="Y115" i="23" s="1"/>
  <c r="M116" i="23"/>
  <c r="M117" i="23"/>
  <c r="AC117" i="23" s="1"/>
  <c r="M118" i="23"/>
  <c r="P118" i="23" s="1"/>
  <c r="M119" i="23"/>
  <c r="Y119" i="23" s="1"/>
  <c r="M120" i="23"/>
  <c r="V120" i="23" s="1"/>
  <c r="M121" i="23"/>
  <c r="P121" i="23" s="1"/>
  <c r="AC121" i="23"/>
  <c r="M122" i="23"/>
  <c r="P122" i="23" s="1"/>
  <c r="M123" i="23"/>
  <c r="N123" i="23" s="1"/>
  <c r="M124" i="23"/>
  <c r="M125" i="23"/>
  <c r="P125" i="23" s="1"/>
  <c r="N125" i="23"/>
  <c r="M126" i="23"/>
  <c r="R126" i="23" s="1"/>
  <c r="M127" i="23"/>
  <c r="T127" i="23" s="1"/>
  <c r="M128" i="23"/>
  <c r="R128" i="23" s="1"/>
  <c r="M129" i="23"/>
  <c r="AC129" i="23"/>
  <c r="M130" i="23"/>
  <c r="P130" i="23" s="1"/>
  <c r="V130" i="23"/>
  <c r="W130" i="23"/>
  <c r="M131" i="23"/>
  <c r="N131" i="23" s="1"/>
  <c r="M132" i="23"/>
  <c r="V132" i="23" s="1"/>
  <c r="M133" i="23"/>
  <c r="V133" i="23" s="1"/>
  <c r="M134" i="23"/>
  <c r="P134" i="23" s="1"/>
  <c r="M135" i="23"/>
  <c r="N135" i="23" s="1"/>
  <c r="M136" i="23"/>
  <c r="R136" i="23" s="1"/>
  <c r="M137" i="23"/>
  <c r="M138" i="23"/>
  <c r="Q138" i="23" s="1"/>
  <c r="M139" i="23"/>
  <c r="N139" i="23" s="1"/>
  <c r="M140" i="23"/>
  <c r="M141" i="23"/>
  <c r="P141" i="23" s="1"/>
  <c r="M142" i="23"/>
  <c r="P142" i="23" s="1"/>
  <c r="Q142" i="23"/>
  <c r="S142" i="23"/>
  <c r="T142" i="23"/>
  <c r="V142" i="23"/>
  <c r="W142" i="23"/>
  <c r="X142" i="23"/>
  <c r="AC142" i="23"/>
  <c r="M143" i="23"/>
  <c r="N143" i="23" s="1"/>
  <c r="M144" i="23"/>
  <c r="M145" i="23"/>
  <c r="P145" i="23" s="1"/>
  <c r="M146" i="23"/>
  <c r="P146" i="23" s="1"/>
  <c r="M147" i="23"/>
  <c r="M148" i="23"/>
  <c r="M149" i="23"/>
  <c r="V149" i="23" s="1"/>
  <c r="M150" i="23"/>
  <c r="P150" i="23" s="1"/>
  <c r="M151" i="23"/>
  <c r="T151" i="23" s="1"/>
  <c r="M152" i="23"/>
  <c r="V152" i="23" s="1"/>
  <c r="M153" i="23"/>
  <c r="M154" i="23"/>
  <c r="M155" i="23"/>
  <c r="M156" i="23"/>
  <c r="N156" i="23" s="1"/>
  <c r="M157" i="23"/>
  <c r="X157" i="23" s="1"/>
  <c r="M158" i="23"/>
  <c r="P158" i="23" s="1"/>
  <c r="M159" i="23"/>
  <c r="M160" i="23"/>
  <c r="S160" i="23" s="1"/>
  <c r="M161" i="23"/>
  <c r="N161" i="23" s="1"/>
  <c r="W161" i="23" s="1"/>
  <c r="M162" i="23"/>
  <c r="P162" i="23" s="1"/>
  <c r="M163" i="23"/>
  <c r="N163" i="23" s="1"/>
  <c r="Y163" i="23" s="1"/>
  <c r="M164" i="23"/>
  <c r="M165" i="23"/>
  <c r="R165" i="23" s="1"/>
  <c r="M166" i="23"/>
  <c r="N166" i="23" s="1"/>
  <c r="M167" i="23"/>
  <c r="U167" i="23" s="1"/>
  <c r="M168" i="23"/>
  <c r="M169" i="23"/>
  <c r="P169" i="23" s="1"/>
  <c r="M170" i="23"/>
  <c r="M171" i="23"/>
  <c r="N171" i="23" s="1"/>
  <c r="M172" i="23"/>
  <c r="M173" i="23"/>
  <c r="P173" i="23" s="1"/>
  <c r="M174" i="23"/>
  <c r="S174" i="23" s="1"/>
  <c r="M175" i="23"/>
  <c r="N175" i="23" s="1"/>
  <c r="M176" i="23"/>
  <c r="R176" i="23" s="1"/>
  <c r="M177" i="23"/>
  <c r="P177" i="23" s="1"/>
  <c r="M178" i="23"/>
  <c r="P178" i="23" s="1"/>
  <c r="M179" i="23"/>
  <c r="T179" i="23" s="1"/>
  <c r="M180" i="23"/>
  <c r="R180" i="23" s="1"/>
  <c r="M181" i="23"/>
  <c r="W181" i="23" s="1"/>
  <c r="M182" i="23"/>
  <c r="P182" i="23" s="1"/>
  <c r="M183" i="23"/>
  <c r="N183" i="23" s="1"/>
  <c r="R183" i="23" s="1"/>
  <c r="M184" i="23"/>
  <c r="R184" i="23" s="1"/>
  <c r="M185" i="23"/>
  <c r="P185" i="23" s="1"/>
  <c r="M186" i="23"/>
  <c r="N186" i="23" s="1"/>
  <c r="Y186" i="23" s="1"/>
  <c r="M187" i="23"/>
  <c r="N187" i="23" s="1"/>
  <c r="R187" i="23" s="1"/>
  <c r="M188" i="23"/>
  <c r="M189" i="23"/>
  <c r="V189" i="23" s="1"/>
  <c r="M190" i="23"/>
  <c r="N190" i="23" s="1"/>
  <c r="P190" i="23"/>
  <c r="R190" i="23"/>
  <c r="T190" i="23"/>
  <c r="V190" i="23"/>
  <c r="X190" i="23"/>
  <c r="AC190" i="23"/>
  <c r="M191" i="23"/>
  <c r="V191" i="23" s="1"/>
  <c r="M192" i="23"/>
  <c r="M193" i="23"/>
  <c r="P193" i="23" s="1"/>
  <c r="M194" i="23"/>
  <c r="Q194" i="23" s="1"/>
  <c r="M195" i="23"/>
  <c r="X195" i="23"/>
  <c r="M196" i="23"/>
  <c r="M197" i="23"/>
  <c r="P197" i="23" s="1"/>
  <c r="M198" i="23"/>
  <c r="P198" i="23" s="1"/>
  <c r="M199" i="23"/>
  <c r="N199" i="23" s="1"/>
  <c r="R199" i="23" s="1"/>
  <c r="M200" i="23"/>
  <c r="R200" i="23" s="1"/>
  <c r="M201" i="23"/>
  <c r="W201" i="23" s="1"/>
  <c r="M202" i="23"/>
  <c r="Q202" i="23" s="1"/>
  <c r="P202" i="23"/>
  <c r="Y202" i="23"/>
  <c r="M203" i="23"/>
  <c r="N203" i="23" s="1"/>
  <c r="M204" i="23"/>
  <c r="V204" i="23" s="1"/>
  <c r="M205" i="23"/>
  <c r="AC205" i="23" s="1"/>
  <c r="M206" i="23"/>
  <c r="P206" i="23" s="1"/>
  <c r="M207" i="23"/>
  <c r="N207" i="23" s="1"/>
  <c r="M208" i="23"/>
  <c r="M209" i="23"/>
  <c r="P209" i="23" s="1"/>
  <c r="M210" i="23"/>
  <c r="R210" i="23" s="1"/>
  <c r="M211" i="23"/>
  <c r="N211" i="23" s="1"/>
  <c r="T211" i="23" s="1"/>
  <c r="M212" i="23"/>
  <c r="V212" i="23" s="1"/>
  <c r="M213" i="23"/>
  <c r="P213" i="23" s="1"/>
  <c r="M214" i="23"/>
  <c r="P214" i="23" s="1"/>
  <c r="Q214" i="23"/>
  <c r="S214" i="23"/>
  <c r="T214" i="23"/>
  <c r="W214" i="23"/>
  <c r="X214" i="23"/>
  <c r="AC214" i="23"/>
  <c r="M215" i="23"/>
  <c r="N215" i="23" s="1"/>
  <c r="V215" i="23"/>
  <c r="M216" i="23"/>
  <c r="V216" i="23" s="1"/>
  <c r="M217" i="23"/>
  <c r="P217" i="23" s="1"/>
  <c r="M218" i="23"/>
  <c r="P218" i="23" s="1"/>
  <c r="N218" i="23"/>
  <c r="U218" i="23"/>
  <c r="Y218" i="23"/>
  <c r="AC218" i="23"/>
  <c r="M219" i="23"/>
  <c r="N219" i="23" s="1"/>
  <c r="M220" i="23"/>
  <c r="R220" i="23" s="1"/>
  <c r="M221" i="23"/>
  <c r="P221" i="23" s="1"/>
  <c r="V221" i="23"/>
  <c r="M222" i="23"/>
  <c r="Q222" i="23" s="1"/>
  <c r="T222" i="23"/>
  <c r="X222" i="23"/>
  <c r="M223" i="23"/>
  <c r="N223" i="23" s="1"/>
  <c r="M224" i="23"/>
  <c r="M225" i="23"/>
  <c r="M226" i="23"/>
  <c r="Q226" i="23" s="1"/>
  <c r="M227" i="23"/>
  <c r="N227" i="23" s="1"/>
  <c r="Y227" i="23"/>
  <c r="M228" i="23"/>
  <c r="M229" i="23"/>
  <c r="W229" i="23" s="1"/>
  <c r="M230" i="23"/>
  <c r="Q230" i="23" s="1"/>
  <c r="M231" i="23"/>
  <c r="N231" i="23" s="1"/>
  <c r="M232" i="23"/>
  <c r="Q232" i="23" s="1"/>
  <c r="M233" i="23"/>
  <c r="M234" i="23"/>
  <c r="S234" i="23" s="1"/>
  <c r="M235" i="23"/>
  <c r="V235" i="23" s="1"/>
  <c r="M236" i="23"/>
  <c r="Q236" i="23" s="1"/>
  <c r="M237" i="23"/>
  <c r="V237" i="23" s="1"/>
  <c r="M238" i="23"/>
  <c r="P238" i="23" s="1"/>
  <c r="W238" i="23"/>
  <c r="M239" i="23"/>
  <c r="U239" i="23" s="1"/>
  <c r="M240" i="23"/>
  <c r="M241" i="23"/>
  <c r="N241" i="23" s="1"/>
  <c r="M242" i="23"/>
  <c r="R242" i="23" s="1"/>
  <c r="M243" i="23"/>
  <c r="N243" i="23" s="1"/>
  <c r="M244" i="23"/>
  <c r="V244" i="23" s="1"/>
  <c r="M245" i="23"/>
  <c r="V245" i="23" s="1"/>
  <c r="M246" i="23"/>
  <c r="T246" i="23" s="1"/>
  <c r="M247" i="23"/>
  <c r="M248" i="23"/>
  <c r="AC248" i="23" s="1"/>
  <c r="M249" i="23"/>
  <c r="N249" i="23" s="1"/>
  <c r="M250" i="23"/>
  <c r="P250" i="23" s="1"/>
  <c r="M251" i="23"/>
  <c r="M252" i="23"/>
  <c r="N252" i="23" s="1"/>
  <c r="S252" i="23" s="1"/>
  <c r="M253" i="23"/>
  <c r="S253" i="23" s="1"/>
  <c r="M254" i="23"/>
  <c r="N254" i="23" s="1"/>
  <c r="Y254" i="23" s="1"/>
  <c r="V254" i="23"/>
  <c r="M255" i="23"/>
  <c r="P255" i="23" s="1"/>
  <c r="M256" i="23"/>
  <c r="S256" i="23" s="1"/>
  <c r="M257" i="23"/>
  <c r="X257" i="23" s="1"/>
  <c r="M258" i="23"/>
  <c r="P258" i="23" s="1"/>
  <c r="S258" i="23"/>
  <c r="X258" i="23"/>
  <c r="M259" i="23"/>
  <c r="M260" i="23"/>
  <c r="M261" i="23"/>
  <c r="P261" i="23" s="1"/>
  <c r="X261" i="23"/>
  <c r="Y261" i="23"/>
  <c r="M262" i="23"/>
  <c r="N262" i="23" s="1"/>
  <c r="T262" i="23"/>
  <c r="M263" i="23"/>
  <c r="M264" i="23"/>
  <c r="V264" i="23" s="1"/>
  <c r="M265" i="23"/>
  <c r="V265" i="23" s="1"/>
  <c r="M266" i="23"/>
  <c r="N266" i="23" s="1"/>
  <c r="R266" i="23" s="1"/>
  <c r="X266" i="23"/>
  <c r="M267" i="23"/>
  <c r="U267" i="23" s="1"/>
  <c r="M268" i="23"/>
  <c r="V268" i="23" s="1"/>
  <c r="M269" i="23"/>
  <c r="P269" i="23" s="1"/>
  <c r="M270" i="23"/>
  <c r="N270" i="23" s="1"/>
  <c r="V270" i="23" s="1"/>
  <c r="X270" i="23"/>
  <c r="M271" i="23"/>
  <c r="Q271" i="23" s="1"/>
  <c r="M272" i="23"/>
  <c r="W272" i="23" s="1"/>
  <c r="M273" i="23"/>
  <c r="S273" i="23" s="1"/>
  <c r="P273" i="23"/>
  <c r="M274" i="23"/>
  <c r="T274" i="23" s="1"/>
  <c r="M275" i="23"/>
  <c r="R275" i="23" s="1"/>
  <c r="Y275" i="23"/>
  <c r="M276" i="23"/>
  <c r="N276" i="23" s="1"/>
  <c r="M277" i="23"/>
  <c r="M278" i="23"/>
  <c r="M279" i="23"/>
  <c r="N279" i="23" s="1"/>
  <c r="Y279" i="23" s="1"/>
  <c r="M280" i="23"/>
  <c r="M281" i="23"/>
  <c r="V281" i="23" s="1"/>
  <c r="M282" i="23"/>
  <c r="M283" i="23"/>
  <c r="Q283" i="23" s="1"/>
  <c r="M284" i="23"/>
  <c r="X284" i="23" s="1"/>
  <c r="M285" i="23"/>
  <c r="P285" i="23" s="1"/>
  <c r="M286" i="23"/>
  <c r="Q286" i="23" s="1"/>
  <c r="M287" i="23"/>
  <c r="S287" i="23" s="1"/>
  <c r="Q287" i="23"/>
  <c r="M288" i="23"/>
  <c r="M289" i="23"/>
  <c r="P289" i="23" s="1"/>
  <c r="M290" i="23"/>
  <c r="Q290" i="23" s="1"/>
  <c r="X290" i="23"/>
  <c r="M291" i="23"/>
  <c r="P291" i="23" s="1"/>
  <c r="M292" i="23"/>
  <c r="R292" i="23" s="1"/>
  <c r="M293" i="23"/>
  <c r="P293" i="23" s="1"/>
  <c r="N293" i="23"/>
  <c r="M294" i="23"/>
  <c r="Q294" i="23" s="1"/>
  <c r="M295" i="23"/>
  <c r="S295" i="23" s="1"/>
  <c r="M296" i="23"/>
  <c r="V296" i="23" s="1"/>
  <c r="M297" i="23"/>
  <c r="P297" i="23" s="1"/>
  <c r="M298" i="23"/>
  <c r="M299" i="23"/>
  <c r="Q299" i="23" s="1"/>
  <c r="M300" i="23"/>
  <c r="M301" i="23"/>
  <c r="P301" i="23" s="1"/>
  <c r="M302" i="23"/>
  <c r="Q302" i="23" s="1"/>
  <c r="M303" i="23"/>
  <c r="P303" i="23" s="1"/>
  <c r="U303" i="23"/>
  <c r="AC303" i="23"/>
  <c r="M304" i="23"/>
  <c r="M305" i="23"/>
  <c r="V305" i="23" s="1"/>
  <c r="M306" i="23"/>
  <c r="Q306" i="23" s="1"/>
  <c r="M307" i="23"/>
  <c r="P307" i="23" s="1"/>
  <c r="M308" i="23"/>
  <c r="M309" i="23"/>
  <c r="P309" i="23" s="1"/>
  <c r="M310" i="23"/>
  <c r="M311" i="23"/>
  <c r="Q311" i="23" s="1"/>
  <c r="M312" i="23"/>
  <c r="M313" i="23"/>
  <c r="X313" i="23" s="1"/>
  <c r="M314" i="23"/>
  <c r="X314" i="23" s="1"/>
  <c r="M315" i="23"/>
  <c r="P315" i="23" s="1"/>
  <c r="M316" i="23"/>
  <c r="M317" i="23"/>
  <c r="X317" i="23" s="1"/>
  <c r="M318" i="23"/>
  <c r="M319" i="23"/>
  <c r="Q319" i="23" s="1"/>
  <c r="M320" i="23"/>
  <c r="M321" i="23"/>
  <c r="M322" i="23"/>
  <c r="V322" i="23" s="1"/>
  <c r="M323" i="23"/>
  <c r="S323" i="23" s="1"/>
  <c r="M324" i="23"/>
  <c r="R324" i="23" s="1"/>
  <c r="M325" i="23"/>
  <c r="M326" i="23"/>
  <c r="Q326" i="23" s="1"/>
  <c r="M327" i="23"/>
  <c r="P327" i="23" s="1"/>
  <c r="M328" i="23"/>
  <c r="M329" i="23"/>
  <c r="P329" i="23" s="1"/>
  <c r="M330" i="23"/>
  <c r="M331" i="23"/>
  <c r="P331" i="23" s="1"/>
  <c r="M332" i="23"/>
  <c r="M333" i="23"/>
  <c r="V333" i="23" s="1"/>
  <c r="M334" i="23"/>
  <c r="Q334" i="23" s="1"/>
  <c r="X334" i="23"/>
  <c r="M335" i="23"/>
  <c r="P335" i="23" s="1"/>
  <c r="W335" i="23"/>
  <c r="Y335" i="23"/>
  <c r="M336" i="23"/>
  <c r="R336" i="23" s="1"/>
  <c r="M337" i="23"/>
  <c r="N337" i="23" s="1"/>
  <c r="M338" i="23"/>
  <c r="Q338" i="23" s="1"/>
  <c r="M339" i="23"/>
  <c r="AC339" i="23" s="1"/>
  <c r="M340" i="23"/>
  <c r="R340" i="23" s="1"/>
  <c r="M341" i="23"/>
  <c r="S341" i="23" s="1"/>
  <c r="U341" i="23"/>
  <c r="W341" i="23"/>
  <c r="AC341" i="23"/>
  <c r="M342" i="23"/>
  <c r="V342" i="23" s="1"/>
  <c r="M343" i="23"/>
  <c r="N343" i="23" s="1"/>
  <c r="M344" i="23"/>
  <c r="R344" i="23" s="1"/>
  <c r="M345" i="23"/>
  <c r="N345" i="23" s="1"/>
  <c r="V345" i="23"/>
  <c r="M346" i="23"/>
  <c r="Q346" i="23" s="1"/>
  <c r="M347" i="23"/>
  <c r="N347" i="23" s="1"/>
  <c r="R347" i="23" s="1"/>
  <c r="M348" i="23"/>
  <c r="M349" i="23"/>
  <c r="T349" i="23" s="1"/>
  <c r="M350" i="23"/>
  <c r="Q350" i="23" s="1"/>
  <c r="M351" i="23"/>
  <c r="U351" i="23" s="1"/>
  <c r="M352" i="23"/>
  <c r="M353" i="23"/>
  <c r="N353" i="23" s="1"/>
  <c r="M354" i="23"/>
  <c r="M355" i="23"/>
  <c r="P355" i="23" s="1"/>
  <c r="M356" i="23"/>
  <c r="V356" i="23" s="1"/>
  <c r="M357" i="23"/>
  <c r="N357" i="23" s="1"/>
  <c r="M358" i="23"/>
  <c r="M359" i="23"/>
  <c r="P359" i="23" s="1"/>
  <c r="M360" i="23"/>
  <c r="V360" i="23" s="1"/>
  <c r="M361" i="23"/>
  <c r="P361" i="23" s="1"/>
  <c r="M362" i="23"/>
  <c r="T362" i="23" s="1"/>
  <c r="M363" i="23"/>
  <c r="S363" i="23" s="1"/>
  <c r="M364" i="23"/>
  <c r="S364" i="23" s="1"/>
  <c r="M365" i="23"/>
  <c r="Q365" i="23" s="1"/>
  <c r="M366" i="23"/>
  <c r="T366" i="23" s="1"/>
  <c r="M367" i="23"/>
  <c r="N367" i="23" s="1"/>
  <c r="M368" i="23"/>
  <c r="M369" i="23"/>
  <c r="R369" i="23" s="1"/>
  <c r="M370" i="23"/>
  <c r="M371" i="23"/>
  <c r="M372" i="23"/>
  <c r="M373" i="23"/>
  <c r="S373" i="23" s="1"/>
  <c r="M374" i="23"/>
  <c r="T374" i="23" s="1"/>
  <c r="M375" i="23"/>
  <c r="Q375" i="23" s="1"/>
  <c r="M376" i="23"/>
  <c r="S376" i="23" s="1"/>
  <c r="M377" i="23"/>
  <c r="W377" i="23" s="1"/>
  <c r="M378" i="23"/>
  <c r="M379" i="23"/>
  <c r="P379" i="23" s="1"/>
  <c r="M380" i="23"/>
  <c r="M381" i="23"/>
  <c r="P381" i="23" s="1"/>
  <c r="M382" i="23"/>
  <c r="Q382" i="23" s="1"/>
  <c r="W382" i="23"/>
  <c r="AC382" i="23"/>
  <c r="M383" i="23"/>
  <c r="W383" i="23" s="1"/>
  <c r="M384" i="23"/>
  <c r="M385" i="23"/>
  <c r="P385" i="23" s="1"/>
  <c r="M386" i="23"/>
  <c r="M387" i="23"/>
  <c r="AC387" i="23" s="1"/>
  <c r="M388" i="23"/>
  <c r="V388" i="23" s="1"/>
  <c r="M389" i="23"/>
  <c r="W389" i="23" s="1"/>
  <c r="M390" i="23"/>
  <c r="R390" i="23" s="1"/>
  <c r="M391" i="23"/>
  <c r="R391" i="23" s="1"/>
  <c r="M392" i="23"/>
  <c r="M393" i="23"/>
  <c r="M394" i="23"/>
  <c r="X394" i="23" s="1"/>
  <c r="M395" i="23"/>
  <c r="P395" i="23" s="1"/>
  <c r="T395" i="23"/>
  <c r="M396" i="23"/>
  <c r="V396" i="23" s="1"/>
  <c r="M397" i="23"/>
  <c r="N397" i="23" s="1"/>
  <c r="M398" i="23"/>
  <c r="T398" i="23" s="1"/>
  <c r="M399" i="23"/>
  <c r="N399" i="23" s="1"/>
  <c r="R399" i="23" s="1"/>
  <c r="M400" i="23"/>
  <c r="R400" i="23" s="1"/>
  <c r="M401" i="23"/>
  <c r="N401" i="23" s="1"/>
  <c r="M402" i="23"/>
  <c r="M403" i="23"/>
  <c r="Q403" i="23" s="1"/>
  <c r="M404" i="23"/>
  <c r="M405" i="23"/>
  <c r="M406" i="23"/>
  <c r="Q406" i="23" s="1"/>
  <c r="M407" i="23"/>
  <c r="Q407" i="23" s="1"/>
  <c r="M408" i="23"/>
  <c r="M409" i="23"/>
  <c r="P409" i="23" s="1"/>
  <c r="M410" i="23"/>
  <c r="N410" i="23" s="1"/>
  <c r="R410" i="23" s="1"/>
  <c r="M411" i="23"/>
  <c r="AC411" i="23" s="1"/>
  <c r="M412" i="23"/>
  <c r="M413" i="23"/>
  <c r="P413" i="23" s="1"/>
  <c r="M414" i="23"/>
  <c r="M415" i="23"/>
  <c r="R415" i="23" s="1"/>
  <c r="M416" i="23"/>
  <c r="M417" i="23"/>
  <c r="V417" i="23" s="1"/>
  <c r="AC417" i="23"/>
  <c r="M418" i="23"/>
  <c r="Q418" i="23" s="1"/>
  <c r="M419" i="23"/>
  <c r="N419" i="23" s="1"/>
  <c r="R419" i="23" s="1"/>
  <c r="W419" i="23"/>
  <c r="M420" i="23"/>
  <c r="M421" i="23"/>
  <c r="M422" i="23"/>
  <c r="Q422" i="23" s="1"/>
  <c r="W422" i="23"/>
  <c r="M423" i="23"/>
  <c r="N423" i="23" s="1"/>
  <c r="M424" i="23"/>
  <c r="V424" i="23" s="1"/>
  <c r="M425" i="23"/>
  <c r="P425" i="23" s="1"/>
  <c r="N425" i="23"/>
  <c r="R425" i="23" s="1"/>
  <c r="V425" i="23"/>
  <c r="AC425" i="23"/>
  <c r="M426" i="23"/>
  <c r="M427" i="23"/>
  <c r="Q427" i="23" s="1"/>
  <c r="M428" i="23"/>
  <c r="M429" i="23"/>
  <c r="N429" i="23" s="1"/>
  <c r="W429" i="23"/>
  <c r="M430" i="23"/>
  <c r="X430" i="23" s="1"/>
  <c r="M431" i="23"/>
  <c r="N431" i="23" s="1"/>
  <c r="T431" i="23"/>
  <c r="V431" i="23"/>
  <c r="Y431" i="23"/>
  <c r="AC431" i="23"/>
  <c r="M432" i="23"/>
  <c r="V432" i="23" s="1"/>
  <c r="R432" i="23"/>
  <c r="M433" i="23"/>
  <c r="P433" i="23" s="1"/>
  <c r="M434" i="23"/>
  <c r="Q434" i="23" s="1"/>
  <c r="T434" i="23"/>
  <c r="X434" i="23"/>
  <c r="M435" i="23"/>
  <c r="N435" i="23" s="1"/>
  <c r="M436" i="23"/>
  <c r="M437" i="23"/>
  <c r="P437" i="23" s="1"/>
  <c r="M438" i="23"/>
  <c r="R438" i="23" s="1"/>
  <c r="M439" i="23"/>
  <c r="Q439" i="23" s="1"/>
  <c r="M440" i="23"/>
  <c r="M441" i="23"/>
  <c r="M442" i="23"/>
  <c r="N442" i="23" s="1"/>
  <c r="M443" i="23"/>
  <c r="N443" i="23" s="1"/>
  <c r="M444" i="23"/>
  <c r="M445" i="23"/>
  <c r="N445" i="23" s="1"/>
  <c r="M446" i="23"/>
  <c r="Q446" i="23" s="1"/>
  <c r="M447" i="23"/>
  <c r="N447" i="23" s="1"/>
  <c r="V447" i="23" s="1"/>
  <c r="M448" i="23"/>
  <c r="V448" i="23" s="1"/>
  <c r="M449" i="23"/>
  <c r="N449" i="23" s="1"/>
  <c r="V449" i="23" s="1"/>
  <c r="M450" i="23"/>
  <c r="N450" i="23" s="1"/>
  <c r="M451" i="23"/>
  <c r="Q451" i="23" s="1"/>
  <c r="M452" i="23"/>
  <c r="M453" i="23"/>
  <c r="R453" i="23" s="1"/>
  <c r="M454" i="23"/>
  <c r="M455" i="23"/>
  <c r="P455" i="23" s="1"/>
  <c r="M456" i="23"/>
  <c r="P456" i="23" s="1"/>
  <c r="M457" i="23"/>
  <c r="S457" i="23" s="1"/>
  <c r="M458" i="23"/>
  <c r="N458" i="23" s="1"/>
  <c r="M459" i="23"/>
  <c r="Q459" i="23" s="1"/>
  <c r="P459" i="23"/>
  <c r="S459" i="23"/>
  <c r="X459" i="23"/>
  <c r="M460" i="23"/>
  <c r="M461" i="23"/>
  <c r="M462" i="23"/>
  <c r="S462" i="23" s="1"/>
  <c r="M463" i="23"/>
  <c r="M464" i="23"/>
  <c r="N464" i="23" s="1"/>
  <c r="M465" i="23"/>
  <c r="P465" i="23" s="1"/>
  <c r="M466" i="23"/>
  <c r="M467" i="23"/>
  <c r="M468" i="23"/>
  <c r="Q468" i="23" s="1"/>
  <c r="M469" i="23"/>
  <c r="X469" i="23" s="1"/>
  <c r="M470" i="23"/>
  <c r="M471" i="23"/>
  <c r="V471" i="23" s="1"/>
  <c r="M472" i="23"/>
  <c r="Q472" i="23" s="1"/>
  <c r="M473" i="23"/>
  <c r="M474" i="23"/>
  <c r="M475" i="23"/>
  <c r="M476" i="23"/>
  <c r="M477" i="23"/>
  <c r="P477" i="23" s="1"/>
  <c r="M478" i="23"/>
  <c r="M479" i="23"/>
  <c r="P479" i="23" s="1"/>
  <c r="M480" i="23"/>
  <c r="T480" i="23" s="1"/>
  <c r="M481" i="23"/>
  <c r="Q481" i="23" s="1"/>
  <c r="Y361" i="23" l="1"/>
  <c r="Y367" i="23"/>
  <c r="X364" i="23"/>
  <c r="Y481" i="23"/>
  <c r="AC479" i="23"/>
  <c r="S439" i="23"/>
  <c r="V429" i="23"/>
  <c r="T415" i="23"/>
  <c r="AC397" i="23"/>
  <c r="R387" i="23"/>
  <c r="U367" i="23"/>
  <c r="Y365" i="23"/>
  <c r="T364" i="23"/>
  <c r="W361" i="23"/>
  <c r="R361" i="23"/>
  <c r="AC347" i="23"/>
  <c r="V337" i="23"/>
  <c r="Y293" i="23"/>
  <c r="V290" i="23"/>
  <c r="V258" i="23"/>
  <c r="V227" i="23"/>
  <c r="W218" i="23"/>
  <c r="R218" i="23"/>
  <c r="AC217" i="23"/>
  <c r="AC206" i="23"/>
  <c r="W166" i="23"/>
  <c r="V165" i="23"/>
  <c r="N142" i="23"/>
  <c r="R142" i="23" s="1"/>
  <c r="X134" i="23"/>
  <c r="S130" i="23"/>
  <c r="U122" i="23"/>
  <c r="X82" i="23"/>
  <c r="V66" i="23"/>
  <c r="V53" i="23"/>
  <c r="S52" i="23"/>
  <c r="V42" i="23"/>
  <c r="V22" i="23"/>
  <c r="V21" i="23"/>
  <c r="U415" i="23"/>
  <c r="S481" i="23"/>
  <c r="Q431" i="23"/>
  <c r="AC415" i="23"/>
  <c r="S415" i="23"/>
  <c r="R367" i="23"/>
  <c r="V365" i="23"/>
  <c r="N364" i="23"/>
  <c r="AC361" i="23"/>
  <c r="V361" i="23"/>
  <c r="N361" i="23"/>
  <c r="W347" i="23"/>
  <c r="T302" i="23"/>
  <c r="AC295" i="23"/>
  <c r="X293" i="23"/>
  <c r="S291" i="23"/>
  <c r="U283" i="23"/>
  <c r="U273" i="23"/>
  <c r="T258" i="23"/>
  <c r="X249" i="23"/>
  <c r="Y242" i="23"/>
  <c r="W221" i="23"/>
  <c r="V218" i="23"/>
  <c r="Q218" i="23"/>
  <c r="W217" i="23"/>
  <c r="U206" i="23"/>
  <c r="Y203" i="23"/>
  <c r="U166" i="23"/>
  <c r="AC161" i="23"/>
  <c r="Y139" i="23"/>
  <c r="AC130" i="23"/>
  <c r="R130" i="23"/>
  <c r="T122" i="23"/>
  <c r="N82" i="23"/>
  <c r="V82" i="23" s="1"/>
  <c r="X62" i="23"/>
  <c r="R53" i="23"/>
  <c r="S42" i="23"/>
  <c r="AC29" i="23"/>
  <c r="T26" i="23"/>
  <c r="U22" i="23"/>
  <c r="N21" i="23"/>
  <c r="W12" i="23"/>
  <c r="N9" i="23"/>
  <c r="V9" i="23" s="1"/>
  <c r="Y415" i="23"/>
  <c r="R166" i="23"/>
  <c r="AC141" i="23"/>
  <c r="T139" i="23"/>
  <c r="S98" i="23"/>
  <c r="V6" i="23"/>
  <c r="V4" i="23"/>
  <c r="T361" i="23"/>
  <c r="X361" i="23"/>
  <c r="S361" i="23"/>
  <c r="S218" i="23"/>
  <c r="Y53" i="23"/>
  <c r="Y22" i="23"/>
  <c r="AC21" i="23"/>
  <c r="V453" i="23"/>
  <c r="Y451" i="23"/>
  <c r="S443" i="23"/>
  <c r="W431" i="23"/>
  <c r="R431" i="23"/>
  <c r="AC429" i="23"/>
  <c r="S427" i="23"/>
  <c r="W425" i="23"/>
  <c r="R394" i="23"/>
  <c r="AC391" i="23"/>
  <c r="W390" i="23"/>
  <c r="R385" i="23"/>
  <c r="S379" i="23"/>
  <c r="AC369" i="23"/>
  <c r="W357" i="23"/>
  <c r="R338" i="23"/>
  <c r="R335" i="23"/>
  <c r="U329" i="23"/>
  <c r="S327" i="23"/>
  <c r="V309" i="23"/>
  <c r="S307" i="23"/>
  <c r="X302" i="23"/>
  <c r="Y301" i="23"/>
  <c r="N301" i="23"/>
  <c r="V299" i="23"/>
  <c r="Q295" i="23"/>
  <c r="AC293" i="23"/>
  <c r="S293" i="23"/>
  <c r="AC287" i="23"/>
  <c r="R276" i="23"/>
  <c r="AC269" i="23"/>
  <c r="T266" i="23"/>
  <c r="T255" i="23"/>
  <c r="V243" i="23"/>
  <c r="X234" i="23"/>
  <c r="T230" i="23"/>
  <c r="X226" i="23"/>
  <c r="V220" i="23"/>
  <c r="W194" i="23"/>
  <c r="T186" i="23"/>
  <c r="W185" i="23"/>
  <c r="S178" i="23"/>
  <c r="S158" i="23"/>
  <c r="U150" i="23"/>
  <c r="S145" i="23"/>
  <c r="U143" i="23"/>
  <c r="V73" i="23"/>
  <c r="W53" i="23"/>
  <c r="Q53" i="23"/>
  <c r="AC50" i="23"/>
  <c r="AC42" i="23"/>
  <c r="X37" i="23"/>
  <c r="T36" i="23"/>
  <c r="X29" i="23"/>
  <c r="Q26" i="23"/>
  <c r="N24" i="23"/>
  <c r="AC13" i="23"/>
  <c r="N13" i="23"/>
  <c r="R13" i="23" s="1"/>
  <c r="S12" i="23"/>
  <c r="T472" i="23"/>
  <c r="V464" i="23"/>
  <c r="T458" i="23"/>
  <c r="W447" i="23"/>
  <c r="W433" i="23"/>
  <c r="P429" i="23"/>
  <c r="V406" i="23"/>
  <c r="W403" i="23"/>
  <c r="S398" i="23"/>
  <c r="V391" i="23"/>
  <c r="V369" i="23"/>
  <c r="S357" i="23"/>
  <c r="R346" i="23"/>
  <c r="Y323" i="23"/>
  <c r="P314" i="23"/>
  <c r="N269" i="23"/>
  <c r="S269" i="23" s="1"/>
  <c r="P266" i="23"/>
  <c r="T234" i="23"/>
  <c r="S209" i="23"/>
  <c r="R186" i="23"/>
  <c r="U174" i="23"/>
  <c r="R143" i="23"/>
  <c r="N141" i="23"/>
  <c r="X78" i="23"/>
  <c r="S78" i="23"/>
  <c r="AC76" i="23"/>
  <c r="S73" i="23"/>
  <c r="Q62" i="23"/>
  <c r="AC51" i="23"/>
  <c r="S29" i="23"/>
  <c r="Y14" i="23"/>
  <c r="U301" i="23"/>
  <c r="Y130" i="23"/>
  <c r="U130" i="23"/>
  <c r="Q130" i="23"/>
  <c r="AC125" i="23"/>
  <c r="V109" i="23"/>
  <c r="Q90" i="23"/>
  <c r="R82" i="23"/>
  <c r="W78" i="23"/>
  <c r="S53" i="23"/>
  <c r="U51" i="23"/>
  <c r="AC38" i="23"/>
  <c r="Y26" i="23"/>
  <c r="T14" i="23"/>
  <c r="V13" i="23"/>
  <c r="AC12" i="23"/>
  <c r="AC8" i="23"/>
  <c r="AC6" i="23"/>
  <c r="X2" i="23"/>
  <c r="N479" i="23"/>
  <c r="R479" i="23" s="1"/>
  <c r="R477" i="23"/>
  <c r="T468" i="23"/>
  <c r="AC453" i="23"/>
  <c r="V446" i="23"/>
  <c r="AC443" i="23"/>
  <c r="P434" i="23"/>
  <c r="X431" i="23"/>
  <c r="S431" i="23"/>
  <c r="S429" i="23"/>
  <c r="N415" i="23"/>
  <c r="Q415" i="23" s="1"/>
  <c r="V399" i="23"/>
  <c r="AC390" i="23"/>
  <c r="R383" i="23"/>
  <c r="S382" i="23"/>
  <c r="R377" i="23"/>
  <c r="Y357" i="23"/>
  <c r="S347" i="23"/>
  <c r="N341" i="23"/>
  <c r="V338" i="23"/>
  <c r="S335" i="23"/>
  <c r="W327" i="23"/>
  <c r="V315" i="23"/>
  <c r="AC301" i="23"/>
  <c r="S301" i="23"/>
  <c r="Y299" i="23"/>
  <c r="W295" i="23"/>
  <c r="T293" i="23"/>
  <c r="Q291" i="23"/>
  <c r="P290" i="23"/>
  <c r="X286" i="23"/>
  <c r="V266" i="23"/>
  <c r="P262" i="23"/>
  <c r="W258" i="23"/>
  <c r="Q258" i="23"/>
  <c r="Y255" i="23"/>
  <c r="T254" i="23"/>
  <c r="Y251" i="23"/>
  <c r="W249" i="23"/>
  <c r="Y243" i="23"/>
  <c r="V230" i="23"/>
  <c r="P222" i="23"/>
  <c r="Q215" i="23"/>
  <c r="N214" i="23"/>
  <c r="V186" i="23"/>
  <c r="AC185" i="23"/>
  <c r="S173" i="23"/>
  <c r="AC166" i="23"/>
  <c r="P166" i="23"/>
  <c r="S161" i="23"/>
  <c r="V156" i="23"/>
  <c r="AC145" i="23"/>
  <c r="Y143" i="23"/>
  <c r="AC138" i="23"/>
  <c r="X130" i="23"/>
  <c r="T130" i="23"/>
  <c r="N130" i="23"/>
  <c r="W125" i="23"/>
  <c r="T123" i="23"/>
  <c r="U111" i="23"/>
  <c r="P109" i="23"/>
  <c r="P106" i="23"/>
  <c r="N92" i="23"/>
  <c r="W92" i="23" s="1"/>
  <c r="P78" i="23"/>
  <c r="AC297" i="23"/>
  <c r="Y283" i="23"/>
  <c r="R283" i="23"/>
  <c r="W479" i="23"/>
  <c r="AC477" i="23"/>
  <c r="N477" i="23"/>
  <c r="W477" i="23" s="1"/>
  <c r="AC475" i="23"/>
  <c r="AC472" i="23"/>
  <c r="T465" i="23"/>
  <c r="T464" i="23"/>
  <c r="AC459" i="23"/>
  <c r="T459" i="23"/>
  <c r="N459" i="23"/>
  <c r="V459" i="23" s="1"/>
  <c r="W455" i="23"/>
  <c r="Y453" i="23"/>
  <c r="N453" i="23"/>
  <c r="Q453" i="23" s="1"/>
  <c r="T446" i="23"/>
  <c r="Q443" i="23"/>
  <c r="X427" i="23"/>
  <c r="S425" i="23"/>
  <c r="W423" i="23"/>
  <c r="V422" i="23"/>
  <c r="T419" i="23"/>
  <c r="AC418" i="23"/>
  <c r="AC409" i="23"/>
  <c r="AC406" i="23"/>
  <c r="T406" i="23"/>
  <c r="V403" i="23"/>
  <c r="AC399" i="23"/>
  <c r="U399" i="23"/>
  <c r="AC398" i="23"/>
  <c r="R397" i="23"/>
  <c r="N391" i="23"/>
  <c r="AC385" i="23"/>
  <c r="X382" i="23"/>
  <c r="N382" i="23"/>
  <c r="U361" i="23"/>
  <c r="Q361" i="23"/>
  <c r="U359" i="23"/>
  <c r="P350" i="23"/>
  <c r="T341" i="23"/>
  <c r="S339" i="23"/>
  <c r="AC327" i="23"/>
  <c r="N327" i="23"/>
  <c r="Y327" i="23" s="1"/>
  <c r="U307" i="23"/>
  <c r="X306" i="23"/>
  <c r="V302" i="23"/>
  <c r="U297" i="23"/>
  <c r="X285" i="23"/>
  <c r="W283" i="23"/>
  <c r="N283" i="23"/>
  <c r="P481" i="23"/>
  <c r="V456" i="23"/>
  <c r="S437" i="23"/>
  <c r="P427" i="23"/>
  <c r="S422" i="23"/>
  <c r="S419" i="23"/>
  <c r="R418" i="23"/>
  <c r="S409" i="23"/>
  <c r="AC407" i="23"/>
  <c r="X406" i="23"/>
  <c r="S406" i="23"/>
  <c r="S403" i="23"/>
  <c r="Y399" i="23"/>
  <c r="S399" i="23"/>
  <c r="AC379" i="23"/>
  <c r="V379" i="23"/>
  <c r="Q379" i="23"/>
  <c r="Y355" i="23"/>
  <c r="V353" i="23"/>
  <c r="AC351" i="23"/>
  <c r="Y331" i="23"/>
  <c r="Q278" i="23"/>
  <c r="V278" i="23"/>
  <c r="AC481" i="23"/>
  <c r="T481" i="23"/>
  <c r="N481" i="23"/>
  <c r="V481" i="23" s="1"/>
  <c r="V477" i="23"/>
  <c r="V476" i="23"/>
  <c r="AC464" i="23"/>
  <c r="Y460" i="23"/>
  <c r="W459" i="23"/>
  <c r="R459" i="23"/>
  <c r="X458" i="23"/>
  <c r="U453" i="23"/>
  <c r="V445" i="23"/>
  <c r="V443" i="23"/>
  <c r="AC442" i="23"/>
  <c r="X439" i="23"/>
  <c r="AC437" i="23"/>
  <c r="N437" i="23"/>
  <c r="V437" i="23" s="1"/>
  <c r="AC434" i="23"/>
  <c r="S434" i="23"/>
  <c r="U431" i="23"/>
  <c r="P431" i="23"/>
  <c r="R429" i="23"/>
  <c r="AC427" i="23"/>
  <c r="T427" i="23"/>
  <c r="N427" i="23"/>
  <c r="V427" i="23" s="1"/>
  <c r="AC422" i="23"/>
  <c r="N422" i="23"/>
  <c r="X419" i="23"/>
  <c r="P418" i="23"/>
  <c r="X415" i="23"/>
  <c r="P415" i="23"/>
  <c r="AC410" i="23"/>
  <c r="N409" i="23"/>
  <c r="R409" i="23" s="1"/>
  <c r="W406" i="23"/>
  <c r="P406" i="23"/>
  <c r="AC403" i="23"/>
  <c r="X399" i="23"/>
  <c r="P399" i="23"/>
  <c r="W391" i="23"/>
  <c r="T382" i="23"/>
  <c r="AC381" i="23"/>
  <c r="Y379" i="23"/>
  <c r="U379" i="23"/>
  <c r="N379" i="23"/>
  <c r="X379" i="23" s="1"/>
  <c r="S367" i="23"/>
  <c r="S355" i="23"/>
  <c r="S353" i="23"/>
  <c r="X349" i="23"/>
  <c r="Y343" i="23"/>
  <c r="S331" i="23"/>
  <c r="U327" i="23"/>
  <c r="T317" i="23"/>
  <c r="AC307" i="23"/>
  <c r="N307" i="23"/>
  <c r="W307" i="23" s="1"/>
  <c r="P302" i="23"/>
  <c r="X301" i="23"/>
  <c r="Q301" i="23"/>
  <c r="Q293" i="23"/>
  <c r="P286" i="23"/>
  <c r="S283" i="23"/>
  <c r="P281" i="23"/>
  <c r="N281" i="23"/>
  <c r="S281" i="23"/>
  <c r="X167" i="23"/>
  <c r="V163" i="23"/>
  <c r="X161" i="23"/>
  <c r="R161" i="23"/>
  <c r="AC156" i="23"/>
  <c r="S156" i="23"/>
  <c r="N153" i="23"/>
  <c r="S153" i="23" s="1"/>
  <c r="N145" i="23"/>
  <c r="V145" i="23" s="1"/>
  <c r="X143" i="23"/>
  <c r="P143" i="23"/>
  <c r="X139" i="23"/>
  <c r="R139" i="23"/>
  <c r="N122" i="23"/>
  <c r="Y122" i="23" s="1"/>
  <c r="T117" i="23"/>
  <c r="AC114" i="23"/>
  <c r="S114" i="23"/>
  <c r="T113" i="23"/>
  <c r="X109" i="23"/>
  <c r="R108" i="23"/>
  <c r="V106" i="23"/>
  <c r="T101" i="23"/>
  <c r="AC94" i="23"/>
  <c r="V5" i="23"/>
  <c r="V2" i="23"/>
  <c r="T270" i="23"/>
  <c r="X269" i="23"/>
  <c r="U261" i="23"/>
  <c r="N258" i="23"/>
  <c r="R258" i="23" s="1"/>
  <c r="R254" i="23"/>
  <c r="R252" i="23"/>
  <c r="W250" i="23"/>
  <c r="V249" i="23"/>
  <c r="S248" i="23"/>
  <c r="T243" i="23"/>
  <c r="W242" i="23"/>
  <c r="AC241" i="23"/>
  <c r="V238" i="23"/>
  <c r="AC230" i="23"/>
  <c r="R230" i="23"/>
  <c r="T227" i="23"/>
  <c r="S221" i="23"/>
  <c r="X211" i="23"/>
  <c r="Y210" i="23"/>
  <c r="T206" i="23"/>
  <c r="V203" i="23"/>
  <c r="W197" i="23"/>
  <c r="T195" i="23"/>
  <c r="U194" i="23"/>
  <c r="AC193" i="23"/>
  <c r="X187" i="23"/>
  <c r="X186" i="23"/>
  <c r="P186" i="23"/>
  <c r="V185" i="23"/>
  <c r="X183" i="23"/>
  <c r="AC182" i="23"/>
  <c r="W177" i="23"/>
  <c r="V175" i="23"/>
  <c r="W169" i="23"/>
  <c r="Q167" i="23"/>
  <c r="V161" i="23"/>
  <c r="P161" i="23"/>
  <c r="Y156" i="23"/>
  <c r="R156" i="23"/>
  <c r="V139" i="23"/>
  <c r="Q139" i="23"/>
  <c r="T138" i="23"/>
  <c r="N121" i="23"/>
  <c r="V121" i="23" s="1"/>
  <c r="Y114" i="23"/>
  <c r="N114" i="23"/>
  <c r="X114" i="23" s="1"/>
  <c r="P113" i="23"/>
  <c r="T97" i="23"/>
  <c r="V96" i="23"/>
  <c r="V94" i="23"/>
  <c r="N76" i="23"/>
  <c r="W76" i="23" s="1"/>
  <c r="V70" i="23"/>
  <c r="AC53" i="23"/>
  <c r="U53" i="23"/>
  <c r="N53" i="23"/>
  <c r="R52" i="23"/>
  <c r="U50" i="23"/>
  <c r="X48" i="23"/>
  <c r="V44" i="23"/>
  <c r="U42" i="23"/>
  <c r="N42" i="23"/>
  <c r="S38" i="23"/>
  <c r="N34" i="23"/>
  <c r="Y34" i="23" s="1"/>
  <c r="Y32" i="23"/>
  <c r="V24" i="23"/>
  <c r="Q22" i="23"/>
  <c r="T21" i="23"/>
  <c r="W18" i="23"/>
  <c r="R6" i="23"/>
  <c r="T5" i="23"/>
  <c r="T2" i="23"/>
  <c r="X273" i="23"/>
  <c r="Q270" i="23"/>
  <c r="Q269" i="23"/>
  <c r="U266" i="23"/>
  <c r="AC265" i="23"/>
  <c r="U262" i="23"/>
  <c r="AC261" i="23"/>
  <c r="Q261" i="23"/>
  <c r="X254" i="23"/>
  <c r="P254" i="23"/>
  <c r="P249" i="23"/>
  <c r="Q243" i="23"/>
  <c r="U242" i="23"/>
  <c r="S241" i="23"/>
  <c r="U238" i="23"/>
  <c r="X231" i="23"/>
  <c r="X230" i="23"/>
  <c r="P230" i="23"/>
  <c r="Q227" i="23"/>
  <c r="Y223" i="23"/>
  <c r="V222" i="23"/>
  <c r="AC221" i="23"/>
  <c r="N221" i="23"/>
  <c r="R221" i="23" s="1"/>
  <c r="Y219" i="23"/>
  <c r="N217" i="23"/>
  <c r="R217" i="23" s="1"/>
  <c r="Y215" i="23"/>
  <c r="AC213" i="23"/>
  <c r="U211" i="23"/>
  <c r="U210" i="23"/>
  <c r="X206" i="23"/>
  <c r="T203" i="23"/>
  <c r="W202" i="23"/>
  <c r="W198" i="23"/>
  <c r="S194" i="23"/>
  <c r="V193" i="23"/>
  <c r="R189" i="23"/>
  <c r="U187" i="23"/>
  <c r="N185" i="23"/>
  <c r="R185" i="23" s="1"/>
  <c r="V183" i="23"/>
  <c r="R182" i="23"/>
  <c r="R177" i="23"/>
  <c r="R175" i="23"/>
  <c r="W173" i="23"/>
  <c r="V171" i="23"/>
  <c r="T161" i="23"/>
  <c r="S157" i="23"/>
  <c r="W156" i="23"/>
  <c r="Q156" i="23"/>
  <c r="V153" i="23"/>
  <c r="R149" i="23"/>
  <c r="W145" i="23"/>
  <c r="T143" i="23"/>
  <c r="U139" i="23"/>
  <c r="P139" i="23"/>
  <c r="P138" i="23"/>
  <c r="X135" i="23"/>
  <c r="V134" i="23"/>
  <c r="T85" i="23"/>
  <c r="AC81" i="23"/>
  <c r="P70" i="23"/>
  <c r="V62" i="23"/>
  <c r="AC61" i="23"/>
  <c r="S44" i="23"/>
  <c r="T32" i="23"/>
  <c r="X25" i="23"/>
  <c r="S24" i="23"/>
  <c r="R21" i="23"/>
  <c r="N20" i="23"/>
  <c r="V20" i="23" s="1"/>
  <c r="U15" i="23"/>
  <c r="T13" i="23"/>
  <c r="Y11" i="23"/>
  <c r="Q5" i="23"/>
  <c r="Q2" i="23"/>
  <c r="N261" i="23"/>
  <c r="P242" i="23"/>
  <c r="AC238" i="23"/>
  <c r="N238" i="23"/>
  <c r="T231" i="23"/>
  <c r="W225" i="23"/>
  <c r="T223" i="23"/>
  <c r="Q219" i="23"/>
  <c r="Q211" i="23"/>
  <c r="W206" i="23"/>
  <c r="N206" i="23"/>
  <c r="Q206" i="23" s="1"/>
  <c r="Q203" i="23"/>
  <c r="U202" i="23"/>
  <c r="S198" i="23"/>
  <c r="AC194" i="23"/>
  <c r="N194" i="23"/>
  <c r="Q187" i="23"/>
  <c r="P183" i="23"/>
  <c r="N134" i="23"/>
  <c r="W134" i="23" s="1"/>
  <c r="V126" i="23"/>
  <c r="S122" i="23"/>
  <c r="W121" i="23"/>
  <c r="U114" i="23"/>
  <c r="AC113" i="23"/>
  <c r="X106" i="23"/>
  <c r="S105" i="23"/>
  <c r="N97" i="23"/>
  <c r="R97" i="23" s="1"/>
  <c r="Y90" i="23"/>
  <c r="S88" i="23"/>
  <c r="T62" i="23"/>
  <c r="U61" i="23"/>
  <c r="X58" i="23"/>
  <c r="AC44" i="23"/>
  <c r="N44" i="23"/>
  <c r="W44" i="23" s="1"/>
  <c r="V41" i="23"/>
  <c r="X33" i="23"/>
  <c r="W28" i="23"/>
  <c r="R464" i="23"/>
  <c r="P464" i="23"/>
  <c r="R443" i="23"/>
  <c r="W443" i="23"/>
  <c r="X443" i="23"/>
  <c r="Y443" i="23"/>
  <c r="P393" i="23"/>
  <c r="R393" i="23"/>
  <c r="V393" i="23"/>
  <c r="N368" i="23"/>
  <c r="S368" i="23"/>
  <c r="AC368" i="23"/>
  <c r="S480" i="23"/>
  <c r="P476" i="23"/>
  <c r="V475" i="23"/>
  <c r="S472" i="23"/>
  <c r="AC468" i="23"/>
  <c r="P468" i="23"/>
  <c r="S465" i="23"/>
  <c r="W464" i="23"/>
  <c r="N462" i="23"/>
  <c r="X462" i="23" s="1"/>
  <c r="U460" i="23"/>
  <c r="S458" i="23"/>
  <c r="T455" i="23"/>
  <c r="X451" i="23"/>
  <c r="R451" i="23"/>
  <c r="S447" i="23"/>
  <c r="AC446" i="23"/>
  <c r="P446" i="23"/>
  <c r="U443" i="23"/>
  <c r="P443" i="23"/>
  <c r="X442" i="23"/>
  <c r="W439" i="23"/>
  <c r="R439" i="23"/>
  <c r="X438" i="23"/>
  <c r="W435" i="23"/>
  <c r="N434" i="23"/>
  <c r="V434" i="23" s="1"/>
  <c r="V433" i="23"/>
  <c r="V423" i="23"/>
  <c r="V413" i="23"/>
  <c r="T410" i="23"/>
  <c r="W409" i="23"/>
  <c r="N406" i="23"/>
  <c r="R395" i="23"/>
  <c r="T390" i="23"/>
  <c r="N387" i="23"/>
  <c r="V387" i="23" s="1"/>
  <c r="U387" i="23"/>
  <c r="Q387" i="23"/>
  <c r="N383" i="23"/>
  <c r="V383" i="23" s="1"/>
  <c r="U383" i="23"/>
  <c r="Q383" i="23"/>
  <c r="AC383" i="23"/>
  <c r="U375" i="23"/>
  <c r="P351" i="23"/>
  <c r="Q351" i="23"/>
  <c r="W351" i="23"/>
  <c r="S351" i="23"/>
  <c r="Y351" i="23"/>
  <c r="N351" i="23"/>
  <c r="R351" i="23" s="1"/>
  <c r="V351" i="23"/>
  <c r="U481" i="23"/>
  <c r="AC480" i="23"/>
  <c r="N480" i="23"/>
  <c r="X480" i="23" s="1"/>
  <c r="V479" i="23"/>
  <c r="S477" i="23"/>
  <c r="AC476" i="23"/>
  <c r="N476" i="23"/>
  <c r="Q476" i="23" s="1"/>
  <c r="S475" i="23"/>
  <c r="N472" i="23"/>
  <c r="V472" i="23" s="1"/>
  <c r="X468" i="23"/>
  <c r="N468" i="23"/>
  <c r="X465" i="23"/>
  <c r="N465" i="23"/>
  <c r="V465" i="23" s="1"/>
  <c r="T460" i="23"/>
  <c r="S455" i="23"/>
  <c r="S453" i="23"/>
  <c r="W451" i="23"/>
  <c r="R447" i="23"/>
  <c r="N446" i="23"/>
  <c r="R446" i="23" s="1"/>
  <c r="T443" i="23"/>
  <c r="AC439" i="23"/>
  <c r="U439" i="23"/>
  <c r="P439" i="23"/>
  <c r="S438" i="23"/>
  <c r="V435" i="23"/>
  <c r="R433" i="23"/>
  <c r="R423" i="23"/>
  <c r="V415" i="23"/>
  <c r="S413" i="23"/>
  <c r="V409" i="23"/>
  <c r="Y395" i="23"/>
  <c r="AC393" i="23"/>
  <c r="X373" i="23"/>
  <c r="N369" i="23"/>
  <c r="Q369" i="23"/>
  <c r="Y369" i="23"/>
  <c r="U369" i="23"/>
  <c r="N365" i="23"/>
  <c r="T365" i="23"/>
  <c r="AC365" i="23"/>
  <c r="P365" i="23"/>
  <c r="X365" i="23"/>
  <c r="Q354" i="23"/>
  <c r="S479" i="23"/>
  <c r="N475" i="23"/>
  <c r="R475" i="23" s="1"/>
  <c r="S469" i="23"/>
  <c r="P460" i="23"/>
  <c r="X455" i="23"/>
  <c r="N455" i="23"/>
  <c r="R455" i="23" s="1"/>
  <c r="T451" i="23"/>
  <c r="N451" i="23"/>
  <c r="V451" i="23" s="1"/>
  <c r="X447" i="23"/>
  <c r="Y439" i="23"/>
  <c r="T439" i="23"/>
  <c r="N439" i="23"/>
  <c r="V439" i="23" s="1"/>
  <c r="W434" i="23"/>
  <c r="R434" i="23"/>
  <c r="AC433" i="23"/>
  <c r="N433" i="23"/>
  <c r="AC423" i="23"/>
  <c r="AC413" i="23"/>
  <c r="N395" i="23"/>
  <c r="S395" i="23" s="1"/>
  <c r="X395" i="23"/>
  <c r="Q395" i="23"/>
  <c r="U395" i="23"/>
  <c r="AC395" i="23"/>
  <c r="S393" i="23"/>
  <c r="Q390" i="23"/>
  <c r="P390" i="23"/>
  <c r="V390" i="23"/>
  <c r="S390" i="23"/>
  <c r="X390" i="23"/>
  <c r="V380" i="23"/>
  <c r="N375" i="23"/>
  <c r="R375" i="23" s="1"/>
  <c r="S375" i="23"/>
  <c r="AC375" i="23"/>
  <c r="T368" i="23"/>
  <c r="W399" i="23"/>
  <c r="Q399" i="23"/>
  <c r="S397" i="23"/>
  <c r="V385" i="23"/>
  <c r="T379" i="23"/>
  <c r="Q374" i="23"/>
  <c r="AC359" i="23"/>
  <c r="U357" i="23"/>
  <c r="W355" i="23"/>
  <c r="U353" i="23"/>
  <c r="U347" i="23"/>
  <c r="V346" i="23"/>
  <c r="Y345" i="23"/>
  <c r="Q345" i="23"/>
  <c r="AC343" i="23"/>
  <c r="Q343" i="23"/>
  <c r="T338" i="23"/>
  <c r="Y337" i="23"/>
  <c r="Q337" i="23"/>
  <c r="R333" i="23"/>
  <c r="V329" i="23"/>
  <c r="N329" i="23"/>
  <c r="R329" i="23" s="1"/>
  <c r="R327" i="23"/>
  <c r="R326" i="23"/>
  <c r="Q323" i="23"/>
  <c r="Y317" i="23"/>
  <c r="U317" i="23"/>
  <c r="N317" i="23"/>
  <c r="Q317" i="23" s="1"/>
  <c r="Y315" i="23"/>
  <c r="N315" i="23"/>
  <c r="R315" i="23" s="1"/>
  <c r="Y303" i="23"/>
  <c r="S303" i="23"/>
  <c r="W297" i="23"/>
  <c r="N297" i="23"/>
  <c r="R291" i="23"/>
  <c r="Q279" i="23"/>
  <c r="Q275" i="23"/>
  <c r="Q274" i="23"/>
  <c r="S272" i="23"/>
  <c r="Y270" i="23"/>
  <c r="R270" i="23"/>
  <c r="P265" i="23"/>
  <c r="AC254" i="23"/>
  <c r="U254" i="23"/>
  <c r="Q254" i="23"/>
  <c r="X253" i="23"/>
  <c r="N250" i="23"/>
  <c r="Y250" i="23" s="1"/>
  <c r="U248" i="23"/>
  <c r="N248" i="23"/>
  <c r="Y248" i="23" s="1"/>
  <c r="S242" i="23"/>
  <c r="V241" i="23"/>
  <c r="Y238" i="23"/>
  <c r="S238" i="23"/>
  <c r="U236" i="23"/>
  <c r="V234" i="23"/>
  <c r="U231" i="23"/>
  <c r="V226" i="23"/>
  <c r="AC225" i="23"/>
  <c r="U223" i="23"/>
  <c r="P223" i="23"/>
  <c r="N213" i="23"/>
  <c r="R213" i="23" s="1"/>
  <c r="Y211" i="23"/>
  <c r="R211" i="23"/>
  <c r="AC210" i="23"/>
  <c r="V210" i="23"/>
  <c r="N210" i="23"/>
  <c r="Q207" i="23"/>
  <c r="N205" i="23"/>
  <c r="R205" i="23" s="1"/>
  <c r="S202" i="23"/>
  <c r="Q199" i="23"/>
  <c r="U198" i="23"/>
  <c r="AC197" i="23"/>
  <c r="N197" i="23"/>
  <c r="S197" i="23" s="1"/>
  <c r="Y194" i="23"/>
  <c r="R194" i="23"/>
  <c r="W193" i="23"/>
  <c r="Y190" i="23"/>
  <c r="U190" i="23"/>
  <c r="Q190" i="23"/>
  <c r="AC189" i="23"/>
  <c r="Y187" i="23"/>
  <c r="T187" i="23"/>
  <c r="AC186" i="23"/>
  <c r="U186" i="23"/>
  <c r="Q186" i="23"/>
  <c r="U183" i="23"/>
  <c r="V182" i="23"/>
  <c r="S181" i="23"/>
  <c r="Q179" i="23"/>
  <c r="U178" i="23"/>
  <c r="N178" i="23"/>
  <c r="Y178" i="23" s="1"/>
  <c r="S177" i="23"/>
  <c r="V176" i="23"/>
  <c r="U175" i="23"/>
  <c r="AC174" i="23"/>
  <c r="V173" i="23"/>
  <c r="P171" i="23"/>
  <c r="AC169" i="23"/>
  <c r="V166" i="23"/>
  <c r="Q166" i="23"/>
  <c r="AC165" i="23"/>
  <c r="Q163" i="23"/>
  <c r="R162" i="23"/>
  <c r="U158" i="23"/>
  <c r="Q152" i="23"/>
  <c r="Q151" i="23"/>
  <c r="N150" i="23"/>
  <c r="W150" i="23" s="1"/>
  <c r="Y146" i="23"/>
  <c r="U146" i="23"/>
  <c r="N146" i="23"/>
  <c r="Q146" i="23" s="1"/>
  <c r="P135" i="23"/>
  <c r="R132" i="23"/>
  <c r="Q131" i="23"/>
  <c r="N127" i="23"/>
  <c r="V127" i="23" s="1"/>
  <c r="U127" i="23"/>
  <c r="P127" i="23"/>
  <c r="V118" i="23"/>
  <c r="AC93" i="23"/>
  <c r="W81" i="23"/>
  <c r="U63" i="23"/>
  <c r="Q63" i="23"/>
  <c r="S118" i="23"/>
  <c r="Q110" i="23"/>
  <c r="P110" i="23"/>
  <c r="U110" i="23"/>
  <c r="AC104" i="23"/>
  <c r="Q101" i="23"/>
  <c r="S101" i="23"/>
  <c r="AC101" i="23"/>
  <c r="N101" i="23"/>
  <c r="V101" i="23"/>
  <c r="T93" i="23"/>
  <c r="T81" i="23"/>
  <c r="W74" i="23"/>
  <c r="S359" i="23"/>
  <c r="X357" i="23"/>
  <c r="Q357" i="23"/>
  <c r="R355" i="23"/>
  <c r="AC353" i="23"/>
  <c r="P353" i="23"/>
  <c r="V350" i="23"/>
  <c r="Y347" i="23"/>
  <c r="Q347" i="23"/>
  <c r="U345" i="23"/>
  <c r="W343" i="23"/>
  <c r="U337" i="23"/>
  <c r="AC329" i="23"/>
  <c r="S329" i="23"/>
  <c r="V323" i="23"/>
  <c r="S317" i="23"/>
  <c r="U315" i="23"/>
  <c r="S311" i="23"/>
  <c r="Y307" i="23"/>
  <c r="R307" i="23"/>
  <c r="P306" i="23"/>
  <c r="V303" i="23"/>
  <c r="N303" i="23"/>
  <c r="Y297" i="23"/>
  <c r="S297" i="23"/>
  <c r="R296" i="23"/>
  <c r="U293" i="23"/>
  <c r="AC291" i="23"/>
  <c r="U291" i="23"/>
  <c r="N291" i="23"/>
  <c r="T290" i="23"/>
  <c r="T289" i="23"/>
  <c r="U286" i="23"/>
  <c r="W281" i="23"/>
  <c r="Q281" i="23"/>
  <c r="AC279" i="23"/>
  <c r="V276" i="23"/>
  <c r="V275" i="23"/>
  <c r="Y274" i="23"/>
  <c r="V271" i="23"/>
  <c r="U270" i="23"/>
  <c r="P270" i="23"/>
  <c r="W269" i="23"/>
  <c r="Q266" i="23"/>
  <c r="X265" i="23"/>
  <c r="R262" i="23"/>
  <c r="Q255" i="23"/>
  <c r="W254" i="23"/>
  <c r="S254" i="23"/>
  <c r="Y252" i="23"/>
  <c r="T250" i="23"/>
  <c r="AC249" i="23"/>
  <c r="S249" i="23"/>
  <c r="U244" i="23"/>
  <c r="R241" i="23"/>
  <c r="Q234" i="23"/>
  <c r="Q231" i="23"/>
  <c r="P226" i="23"/>
  <c r="N225" i="23"/>
  <c r="R225" i="23" s="1"/>
  <c r="X223" i="23"/>
  <c r="R223" i="23"/>
  <c r="AC222" i="23"/>
  <c r="R222" i="23"/>
  <c r="U219" i="23"/>
  <c r="S217" i="23"/>
  <c r="U214" i="23"/>
  <c r="W213" i="23"/>
  <c r="V211" i="23"/>
  <c r="P211" i="23"/>
  <c r="X210" i="23"/>
  <c r="T210" i="23"/>
  <c r="AC209" i="23"/>
  <c r="X207" i="23"/>
  <c r="V206" i="23"/>
  <c r="W205" i="23"/>
  <c r="X199" i="23"/>
  <c r="Y198" i="23"/>
  <c r="V197" i="23"/>
  <c r="N193" i="23"/>
  <c r="W190" i="23"/>
  <c r="S190" i="23"/>
  <c r="V187" i="23"/>
  <c r="P187" i="23"/>
  <c r="W186" i="23"/>
  <c r="S186" i="23"/>
  <c r="X178" i="23"/>
  <c r="R178" i="23"/>
  <c r="AC177" i="23"/>
  <c r="N177" i="23"/>
  <c r="V177" i="23" s="1"/>
  <c r="Y175" i="23"/>
  <c r="Q175" i="23"/>
  <c r="N173" i="23"/>
  <c r="U171" i="23"/>
  <c r="N169" i="23"/>
  <c r="X166" i="23"/>
  <c r="S166" i="23"/>
  <c r="U163" i="23"/>
  <c r="AC162" i="23"/>
  <c r="AC158" i="23"/>
  <c r="Y151" i="23"/>
  <c r="Y150" i="23"/>
  <c r="T150" i="23"/>
  <c r="AC149" i="23"/>
  <c r="W146" i="23"/>
  <c r="S146" i="23"/>
  <c r="V143" i="23"/>
  <c r="Q143" i="23"/>
  <c r="Y142" i="23"/>
  <c r="U142" i="23"/>
  <c r="V141" i="23"/>
  <c r="U135" i="23"/>
  <c r="AC134" i="23"/>
  <c r="T134" i="23"/>
  <c r="Y131" i="23"/>
  <c r="X127" i="23"/>
  <c r="N119" i="23"/>
  <c r="T119" i="23" s="1"/>
  <c r="V119" i="23"/>
  <c r="R109" i="23"/>
  <c r="W109" i="23"/>
  <c r="N109" i="23"/>
  <c r="T109" i="23"/>
  <c r="AC109" i="23"/>
  <c r="Q106" i="23"/>
  <c r="N106" i="23"/>
  <c r="T106" i="23"/>
  <c r="AC106" i="23"/>
  <c r="R106" i="23"/>
  <c r="W106" i="23"/>
  <c r="X101" i="23"/>
  <c r="T98" i="23"/>
  <c r="N98" i="23"/>
  <c r="R98" i="23" s="1"/>
  <c r="N90" i="23"/>
  <c r="T90" i="23"/>
  <c r="AC90" i="23"/>
  <c r="P90" i="23"/>
  <c r="W90" i="23"/>
  <c r="P72" i="23"/>
  <c r="R72" i="23"/>
  <c r="AC72" i="23"/>
  <c r="S72" i="23"/>
  <c r="N72" i="23"/>
  <c r="W72" i="23" s="1"/>
  <c r="AC345" i="23"/>
  <c r="R345" i="23"/>
  <c r="U343" i="23"/>
  <c r="AC337" i="23"/>
  <c r="R337" i="23"/>
  <c r="W329" i="23"/>
  <c r="Q329" i="23"/>
  <c r="X326" i="23"/>
  <c r="AC317" i="23"/>
  <c r="V317" i="23"/>
  <c r="AC315" i="23"/>
  <c r="S315" i="23"/>
  <c r="X297" i="23"/>
  <c r="Q297" i="23"/>
  <c r="V279" i="23"/>
  <c r="U275" i="23"/>
  <c r="T269" i="23"/>
  <c r="AC250" i="23"/>
  <c r="S250" i="23"/>
  <c r="V248" i="23"/>
  <c r="V223" i="23"/>
  <c r="Q223" i="23"/>
  <c r="V213" i="23"/>
  <c r="W210" i="23"/>
  <c r="U207" i="23"/>
  <c r="V205" i="23"/>
  <c r="U199" i="23"/>
  <c r="R197" i="23"/>
  <c r="V179" i="23"/>
  <c r="W178" i="23"/>
  <c r="Q178" i="23"/>
  <c r="R171" i="23"/>
  <c r="T163" i="23"/>
  <c r="V162" i="23"/>
  <c r="V151" i="23"/>
  <c r="X150" i="23"/>
  <c r="S150" i="23"/>
  <c r="AC146" i="23"/>
  <c r="V146" i="23"/>
  <c r="R135" i="23"/>
  <c r="U131" i="23"/>
  <c r="Q126" i="23"/>
  <c r="P126" i="23"/>
  <c r="AC126" i="23"/>
  <c r="T126" i="23"/>
  <c r="Q118" i="23"/>
  <c r="W118" i="23"/>
  <c r="N118" i="23"/>
  <c r="U118" i="23"/>
  <c r="AC118" i="23"/>
  <c r="P104" i="23"/>
  <c r="N104" i="23"/>
  <c r="R104" i="23" s="1"/>
  <c r="W104" i="23"/>
  <c r="Q93" i="23"/>
  <c r="S93" i="23"/>
  <c r="N93" i="23"/>
  <c r="V93" i="23" s="1"/>
  <c r="N86" i="23"/>
  <c r="W86" i="23"/>
  <c r="Q81" i="23"/>
  <c r="S81" i="23"/>
  <c r="X81" i="23"/>
  <c r="N81" i="23"/>
  <c r="R81" i="23" s="1"/>
  <c r="V81" i="23"/>
  <c r="T74" i="23"/>
  <c r="N74" i="23"/>
  <c r="R74" i="23" s="1"/>
  <c r="X74" i="23"/>
  <c r="V78" i="23"/>
  <c r="S76" i="23"/>
  <c r="X66" i="23"/>
  <c r="V61" i="23"/>
  <c r="P61" i="23"/>
  <c r="N60" i="23"/>
  <c r="R60" i="23" s="1"/>
  <c r="X53" i="23"/>
  <c r="T53" i="23"/>
  <c r="W40" i="23"/>
  <c r="N40" i="23"/>
  <c r="V40" i="23" s="1"/>
  <c r="Y38" i="23"/>
  <c r="AC32" i="23"/>
  <c r="U32" i="23"/>
  <c r="P32" i="23"/>
  <c r="S31" i="23"/>
  <c r="N30" i="23"/>
  <c r="Y28" i="23"/>
  <c r="R28" i="23"/>
  <c r="AC26" i="23"/>
  <c r="R26" i="23"/>
  <c r="AC25" i="23"/>
  <c r="P25" i="23"/>
  <c r="X18" i="23"/>
  <c r="S18" i="23"/>
  <c r="N18" i="23"/>
  <c r="V18" i="23" s="1"/>
  <c r="Y15" i="23"/>
  <c r="AC14" i="23"/>
  <c r="U14" i="23"/>
  <c r="P14" i="23"/>
  <c r="W8" i="23"/>
  <c r="W6" i="23"/>
  <c r="S6" i="23"/>
  <c r="N6" i="23"/>
  <c r="X5" i="23"/>
  <c r="R5" i="23"/>
  <c r="W4" i="23"/>
  <c r="Y2" i="23"/>
  <c r="S2" i="23"/>
  <c r="S125" i="23"/>
  <c r="V123" i="23"/>
  <c r="R121" i="23"/>
  <c r="W108" i="23"/>
  <c r="T66" i="23"/>
  <c r="Y62" i="23"/>
  <c r="R62" i="23"/>
  <c r="Y61" i="23"/>
  <c r="S61" i="23"/>
  <c r="AC60" i="23"/>
  <c r="AC56" i="23"/>
  <c r="V48" i="23"/>
  <c r="S40" i="23"/>
  <c r="Q38" i="23"/>
  <c r="V33" i="23"/>
  <c r="X32" i="23"/>
  <c r="R32" i="23"/>
  <c r="AC31" i="23"/>
  <c r="W30" i="23"/>
  <c r="U28" i="23"/>
  <c r="U26" i="23"/>
  <c r="P26" i="23"/>
  <c r="T25" i="23"/>
  <c r="AC24" i="23"/>
  <c r="AC22" i="23"/>
  <c r="W21" i="23"/>
  <c r="P21" i="23"/>
  <c r="AC18" i="23"/>
  <c r="U18" i="23"/>
  <c r="Q18" i="23"/>
  <c r="Q15" i="23"/>
  <c r="X14" i="23"/>
  <c r="R14" i="23"/>
  <c r="Y6" i="23"/>
  <c r="U6" i="23"/>
  <c r="Q6" i="23"/>
  <c r="AC5" i="23"/>
  <c r="U5" i="23"/>
  <c r="P5" i="23"/>
  <c r="W61" i="23"/>
  <c r="Q61" i="23"/>
  <c r="AC40" i="23"/>
  <c r="V32" i="23"/>
  <c r="Q32" i="23"/>
  <c r="AC28" i="23"/>
  <c r="S28" i="23"/>
  <c r="S25" i="23"/>
  <c r="T18" i="23"/>
  <c r="V14" i="23"/>
  <c r="Q14" i="23"/>
  <c r="X6" i="23"/>
  <c r="T6" i="23"/>
  <c r="P463" i="23"/>
  <c r="N463" i="23"/>
  <c r="R463" i="23" s="1"/>
  <c r="AC463" i="23"/>
  <c r="S463" i="23"/>
  <c r="V463" i="23"/>
  <c r="W463" i="23"/>
  <c r="S461" i="23"/>
  <c r="Y461" i="23"/>
  <c r="Q426" i="23"/>
  <c r="N426" i="23"/>
  <c r="T426" i="23"/>
  <c r="AC426" i="23"/>
  <c r="P426" i="23"/>
  <c r="V426" i="23"/>
  <c r="R426" i="23"/>
  <c r="S426" i="23"/>
  <c r="W426" i="23"/>
  <c r="X426" i="23"/>
  <c r="P421" i="23"/>
  <c r="N421" i="23"/>
  <c r="R421" i="23" s="1"/>
  <c r="AC421" i="23"/>
  <c r="S421" i="23"/>
  <c r="V421" i="23"/>
  <c r="W421" i="23"/>
  <c r="Q402" i="23"/>
  <c r="P402" i="23"/>
  <c r="W402" i="23"/>
  <c r="S402" i="23"/>
  <c r="X402" i="23"/>
  <c r="N402" i="23"/>
  <c r="R402" i="23" s="1"/>
  <c r="T402" i="23"/>
  <c r="V402" i="23"/>
  <c r="AC402" i="23"/>
  <c r="N473" i="23"/>
  <c r="V473" i="23" s="1"/>
  <c r="P473" i="23"/>
  <c r="T473" i="23"/>
  <c r="Y473" i="23"/>
  <c r="Q473" i="23"/>
  <c r="U473" i="23"/>
  <c r="AC473" i="23"/>
  <c r="R473" i="23"/>
  <c r="W473" i="23"/>
  <c r="P467" i="23"/>
  <c r="N467" i="23"/>
  <c r="R467" i="23" s="1"/>
  <c r="AC467" i="23"/>
  <c r="S467" i="23"/>
  <c r="V467" i="23"/>
  <c r="W467" i="23"/>
  <c r="Q414" i="23"/>
  <c r="N414" i="23"/>
  <c r="W414" i="23" s="1"/>
  <c r="T414" i="23"/>
  <c r="AC414" i="23"/>
  <c r="P414" i="23"/>
  <c r="V414" i="23"/>
  <c r="R414" i="23"/>
  <c r="S414" i="23"/>
  <c r="X414" i="23"/>
  <c r="R352" i="23"/>
  <c r="N10" i="23"/>
  <c r="Y10" i="23" s="1"/>
  <c r="P10" i="23"/>
  <c r="T10" i="23"/>
  <c r="X10" i="23"/>
  <c r="Q10" i="23"/>
  <c r="AC10" i="23"/>
  <c r="U10" i="23"/>
  <c r="V10" i="23"/>
  <c r="W450" i="23"/>
  <c r="X450" i="23"/>
  <c r="N386" i="23"/>
  <c r="R386" i="23" s="1"/>
  <c r="V386" i="23"/>
  <c r="P386" i="23"/>
  <c r="W386" i="23"/>
  <c r="S386" i="23"/>
  <c r="T386" i="23"/>
  <c r="AC386" i="23"/>
  <c r="R364" i="23"/>
  <c r="W364" i="23"/>
  <c r="Q277" i="23"/>
  <c r="U277" i="23"/>
  <c r="AC277" i="23"/>
  <c r="N277" i="23"/>
  <c r="V277" i="23" s="1"/>
  <c r="S277" i="23"/>
  <c r="X277" i="23"/>
  <c r="P277" i="23"/>
  <c r="Y277" i="23"/>
  <c r="W277" i="23"/>
  <c r="S454" i="23"/>
  <c r="X454" i="23"/>
  <c r="R422" i="23"/>
  <c r="X422" i="23"/>
  <c r="T422" i="23"/>
  <c r="P422" i="23"/>
  <c r="N372" i="23"/>
  <c r="V372" i="23" s="1"/>
  <c r="P372" i="23"/>
  <c r="X372" i="23"/>
  <c r="S372" i="23"/>
  <c r="AC372" i="23"/>
  <c r="T372" i="23"/>
  <c r="P471" i="23"/>
  <c r="N471" i="23"/>
  <c r="W471" i="23"/>
  <c r="R471" i="23"/>
  <c r="AC471" i="23"/>
  <c r="S471" i="23"/>
  <c r="N469" i="23"/>
  <c r="R469" i="23" s="1"/>
  <c r="T469" i="23"/>
  <c r="P469" i="23"/>
  <c r="U469" i="23"/>
  <c r="AC469" i="23"/>
  <c r="W469" i="23"/>
  <c r="P441" i="23"/>
  <c r="N441" i="23"/>
  <c r="W441" i="23"/>
  <c r="R441" i="23"/>
  <c r="AC441" i="23"/>
  <c r="S441" i="23"/>
  <c r="V441" i="23"/>
  <c r="N430" i="23"/>
  <c r="W430" i="23" s="1"/>
  <c r="T430" i="23"/>
  <c r="AC430" i="23"/>
  <c r="V430" i="23"/>
  <c r="R430" i="23"/>
  <c r="S430" i="23"/>
  <c r="P405" i="23"/>
  <c r="R405" i="23"/>
  <c r="AC405" i="23"/>
  <c r="S405" i="23"/>
  <c r="N405" i="23"/>
  <c r="V405" i="23"/>
  <c r="W405" i="23"/>
  <c r="P378" i="23"/>
  <c r="U378" i="23"/>
  <c r="AC378" i="23"/>
  <c r="Q378" i="23"/>
  <c r="V378" i="23"/>
  <c r="R378" i="23"/>
  <c r="X378" i="23"/>
  <c r="T378" i="23"/>
  <c r="Y378" i="23"/>
  <c r="Q450" i="23"/>
  <c r="P450" i="23"/>
  <c r="Q442" i="23"/>
  <c r="P442" i="23"/>
  <c r="V442" i="23"/>
  <c r="R442" i="23"/>
  <c r="W442" i="23"/>
  <c r="P435" i="23"/>
  <c r="T435" i="23"/>
  <c r="X435" i="23"/>
  <c r="Q435" i="23"/>
  <c r="U435" i="23"/>
  <c r="Y435" i="23"/>
  <c r="N411" i="23"/>
  <c r="T411" i="23"/>
  <c r="X411" i="23"/>
  <c r="P411" i="23"/>
  <c r="U411" i="23"/>
  <c r="Y411" i="23"/>
  <c r="R404" i="23"/>
  <c r="V404" i="23"/>
  <c r="Q394" i="23"/>
  <c r="N394" i="23"/>
  <c r="T394" i="23"/>
  <c r="AC394" i="23"/>
  <c r="P394" i="23"/>
  <c r="V394" i="23"/>
  <c r="P389" i="23"/>
  <c r="N389" i="23"/>
  <c r="R389" i="23" s="1"/>
  <c r="AC389" i="23"/>
  <c r="S389" i="23"/>
  <c r="V389" i="23"/>
  <c r="P382" i="23"/>
  <c r="V382" i="23"/>
  <c r="N371" i="23"/>
  <c r="Y371" i="23" s="1"/>
  <c r="S371" i="23"/>
  <c r="U371" i="23"/>
  <c r="P362" i="23"/>
  <c r="U362" i="23"/>
  <c r="Q362" i="23"/>
  <c r="R362" i="23"/>
  <c r="R343" i="23"/>
  <c r="S343" i="23"/>
  <c r="P341" i="23"/>
  <c r="X341" i="23"/>
  <c r="Q341" i="23"/>
  <c r="Y341" i="23"/>
  <c r="R341" i="23"/>
  <c r="V341" i="23"/>
  <c r="N321" i="23"/>
  <c r="Y321" i="23" s="1"/>
  <c r="AC321" i="23"/>
  <c r="S321" i="23"/>
  <c r="X321" i="23"/>
  <c r="P321" i="23"/>
  <c r="U321" i="23"/>
  <c r="W321" i="23"/>
  <c r="P310" i="23"/>
  <c r="V310" i="23"/>
  <c r="P259" i="23"/>
  <c r="X259" i="23"/>
  <c r="S193" i="23"/>
  <c r="R193" i="23"/>
  <c r="T166" i="23"/>
  <c r="Y166" i="23"/>
  <c r="W480" i="23"/>
  <c r="R480" i="23"/>
  <c r="Y477" i="23"/>
  <c r="U477" i="23"/>
  <c r="Q477" i="23"/>
  <c r="T476" i="23"/>
  <c r="X472" i="23"/>
  <c r="R472" i="23"/>
  <c r="AC465" i="23"/>
  <c r="Q465" i="23"/>
  <c r="Q464" i="23"/>
  <c r="T462" i="23"/>
  <c r="X460" i="23"/>
  <c r="R460" i="23"/>
  <c r="U456" i="23"/>
  <c r="AC455" i="23"/>
  <c r="V455" i="23"/>
  <c r="Q455" i="23"/>
  <c r="T450" i="23"/>
  <c r="P445" i="23"/>
  <c r="R445" i="23"/>
  <c r="AC445" i="23"/>
  <c r="S445" i="23"/>
  <c r="T442" i="23"/>
  <c r="Q438" i="23"/>
  <c r="N438" i="23"/>
  <c r="T438" i="23"/>
  <c r="AC438" i="23"/>
  <c r="P438" i="23"/>
  <c r="V438" i="23"/>
  <c r="S435" i="23"/>
  <c r="P423" i="23"/>
  <c r="T423" i="23"/>
  <c r="X423" i="23"/>
  <c r="Q423" i="23"/>
  <c r="U423" i="23"/>
  <c r="Y423" i="23"/>
  <c r="P417" i="23"/>
  <c r="N417" i="23"/>
  <c r="S417" i="23"/>
  <c r="V411" i="23"/>
  <c r="Q410" i="23"/>
  <c r="P410" i="23"/>
  <c r="W410" i="23"/>
  <c r="S410" i="23"/>
  <c r="X410" i="23"/>
  <c r="P401" i="23"/>
  <c r="S401" i="23"/>
  <c r="AC401" i="23"/>
  <c r="Q398" i="23"/>
  <c r="N398" i="23"/>
  <c r="R398" i="23" s="1"/>
  <c r="V398" i="23"/>
  <c r="P398" i="23"/>
  <c r="W398" i="23"/>
  <c r="V397" i="23"/>
  <c r="W397" i="23"/>
  <c r="W394" i="23"/>
  <c r="P391" i="23"/>
  <c r="T391" i="23"/>
  <c r="X391" i="23"/>
  <c r="Q391" i="23"/>
  <c r="U391" i="23"/>
  <c r="Y391" i="23"/>
  <c r="N373" i="23"/>
  <c r="W373" i="23" s="1"/>
  <c r="T373" i="23"/>
  <c r="Y373" i="23"/>
  <c r="P373" i="23"/>
  <c r="U373" i="23"/>
  <c r="AC373" i="23"/>
  <c r="Q373" i="23"/>
  <c r="P339" i="23"/>
  <c r="N339" i="23"/>
  <c r="V339" i="23" s="1"/>
  <c r="U339" i="23"/>
  <c r="Q339" i="23"/>
  <c r="W339" i="23"/>
  <c r="R339" i="23"/>
  <c r="Y339" i="23"/>
  <c r="N333" i="23"/>
  <c r="S333" i="23"/>
  <c r="W333" i="23"/>
  <c r="P333" i="23"/>
  <c r="T333" i="23"/>
  <c r="X333" i="23"/>
  <c r="Q333" i="23"/>
  <c r="U333" i="23"/>
  <c r="Y333" i="23"/>
  <c r="Q305" i="23"/>
  <c r="U305" i="23"/>
  <c r="N305" i="23"/>
  <c r="R305" i="23" s="1"/>
  <c r="S305" i="23"/>
  <c r="W305" i="23"/>
  <c r="P305" i="23"/>
  <c r="X305" i="23"/>
  <c r="AC305" i="23"/>
  <c r="T305" i="23"/>
  <c r="N263" i="23"/>
  <c r="Y263" i="23"/>
  <c r="Q263" i="23"/>
  <c r="U263" i="23"/>
  <c r="Y214" i="23"/>
  <c r="R214" i="23"/>
  <c r="V480" i="23"/>
  <c r="P480" i="23"/>
  <c r="X477" i="23"/>
  <c r="T477" i="23"/>
  <c r="X476" i="23"/>
  <c r="S476" i="23"/>
  <c r="W472" i="23"/>
  <c r="P472" i="23"/>
  <c r="W468" i="23"/>
  <c r="R468" i="23"/>
  <c r="U465" i="23"/>
  <c r="X464" i="23"/>
  <c r="S464" i="23"/>
  <c r="Y459" i="23"/>
  <c r="U459" i="23"/>
  <c r="Y455" i="23"/>
  <c r="U455" i="23"/>
  <c r="AB455" i="23" s="1"/>
  <c r="AD455" i="23" s="1"/>
  <c r="W453" i="23"/>
  <c r="AC451" i="23"/>
  <c r="U451" i="23"/>
  <c r="AC450" i="23"/>
  <c r="R450" i="23"/>
  <c r="P447" i="23"/>
  <c r="T447" i="23"/>
  <c r="Y447" i="23"/>
  <c r="Q447" i="23"/>
  <c r="U447" i="23"/>
  <c r="AC447" i="23"/>
  <c r="W445" i="23"/>
  <c r="S442" i="23"/>
  <c r="W438" i="23"/>
  <c r="AC435" i="23"/>
  <c r="R435" i="23"/>
  <c r="AB435" i="23" s="1"/>
  <c r="AD435" i="23" s="1"/>
  <c r="S423" i="23"/>
  <c r="P419" i="23"/>
  <c r="U419" i="23"/>
  <c r="Y419" i="23"/>
  <c r="AB419" i="23" s="1"/>
  <c r="AD419" i="23" s="1"/>
  <c r="Q419" i="23"/>
  <c r="V419" i="23"/>
  <c r="AC419" i="23"/>
  <c r="W415" i="23"/>
  <c r="AB415" i="23" s="1"/>
  <c r="AD415" i="23" s="1"/>
  <c r="S411" i="23"/>
  <c r="V410" i="23"/>
  <c r="N407" i="23"/>
  <c r="T407" i="23"/>
  <c r="X407" i="23"/>
  <c r="P407" i="23"/>
  <c r="U407" i="23"/>
  <c r="Y407" i="23"/>
  <c r="N403" i="23"/>
  <c r="R403" i="23" s="1"/>
  <c r="T403" i="23"/>
  <c r="X403" i="23"/>
  <c r="P403" i="23"/>
  <c r="U403" i="23"/>
  <c r="Y403" i="23"/>
  <c r="X398" i="23"/>
  <c r="S394" i="23"/>
  <c r="S391" i="23"/>
  <c r="N377" i="23"/>
  <c r="V377" i="23" s="1"/>
  <c r="S377" i="23"/>
  <c r="X377" i="23"/>
  <c r="P377" i="23"/>
  <c r="T377" i="23"/>
  <c r="Y377" i="23"/>
  <c r="Q377" i="23"/>
  <c r="U377" i="23"/>
  <c r="AC377" i="23"/>
  <c r="Q353" i="23"/>
  <c r="W353" i="23"/>
  <c r="N349" i="23"/>
  <c r="U349" i="23"/>
  <c r="Y349" i="23"/>
  <c r="P349" i="23"/>
  <c r="V349" i="23"/>
  <c r="AC349" i="23"/>
  <c r="S349" i="23"/>
  <c r="W349" i="23"/>
  <c r="Q342" i="23"/>
  <c r="P342" i="23"/>
  <c r="X342" i="23"/>
  <c r="R342" i="23"/>
  <c r="T342" i="23"/>
  <c r="AC333" i="23"/>
  <c r="T318" i="23"/>
  <c r="X318" i="23"/>
  <c r="V318" i="23"/>
  <c r="N313" i="23"/>
  <c r="U313" i="23"/>
  <c r="Y313" i="23"/>
  <c r="R313" i="23"/>
  <c r="W313" i="23"/>
  <c r="P313" i="23"/>
  <c r="AC313" i="23"/>
  <c r="S313" i="23"/>
  <c r="V313" i="23"/>
  <c r="Q240" i="23"/>
  <c r="U240" i="23"/>
  <c r="Y240" i="23"/>
  <c r="T418" i="23"/>
  <c r="N418" i="23"/>
  <c r="S418" i="23" s="1"/>
  <c r="N413" i="23"/>
  <c r="W413" i="23" s="1"/>
  <c r="T399" i="23"/>
  <c r="W393" i="23"/>
  <c r="N393" i="23"/>
  <c r="N390" i="23"/>
  <c r="T387" i="23"/>
  <c r="P387" i="23"/>
  <c r="N385" i="23"/>
  <c r="Y383" i="23"/>
  <c r="T383" i="23"/>
  <c r="P383" i="23"/>
  <c r="N381" i="23"/>
  <c r="X376" i="23"/>
  <c r="X369" i="23"/>
  <c r="T369" i="23"/>
  <c r="P369" i="23"/>
  <c r="AB369" i="23" s="1"/>
  <c r="AD369" i="23" s="1"/>
  <c r="X368" i="23"/>
  <c r="P368" i="23"/>
  <c r="W367" i="23"/>
  <c r="U365" i="23"/>
  <c r="Y359" i="23"/>
  <c r="Q359" i="23"/>
  <c r="AC357" i="23"/>
  <c r="V357" i="23"/>
  <c r="V355" i="23"/>
  <c r="Q355" i="23"/>
  <c r="V354" i="23"/>
  <c r="X353" i="23"/>
  <c r="T353" i="23"/>
  <c r="V347" i="23"/>
  <c r="P346" i="23"/>
  <c r="X345" i="23"/>
  <c r="T345" i="23"/>
  <c r="P345" i="23"/>
  <c r="V343" i="23"/>
  <c r="X338" i="23"/>
  <c r="P338" i="23"/>
  <c r="X337" i="23"/>
  <c r="T337" i="23"/>
  <c r="P337" i="23"/>
  <c r="V335" i="23"/>
  <c r="Q335" i="23"/>
  <c r="V331" i="23"/>
  <c r="Q331" i="23"/>
  <c r="T330" i="23"/>
  <c r="Y329" i="23"/>
  <c r="AC325" i="23"/>
  <c r="R325" i="23"/>
  <c r="W323" i="23"/>
  <c r="N323" i="23"/>
  <c r="P323" i="23" s="1"/>
  <c r="U323" i="23"/>
  <c r="AC323" i="23"/>
  <c r="R312" i="23"/>
  <c r="Q309" i="23"/>
  <c r="W309" i="23"/>
  <c r="N309" i="23"/>
  <c r="S309" i="23"/>
  <c r="AC309" i="23"/>
  <c r="S299" i="23"/>
  <c r="Q298" i="23"/>
  <c r="P298" i="23"/>
  <c r="P295" i="23"/>
  <c r="R295" i="23"/>
  <c r="Y295" i="23"/>
  <c r="N295" i="23"/>
  <c r="V295" i="23" s="1"/>
  <c r="U295" i="23"/>
  <c r="AC289" i="23"/>
  <c r="P287" i="23"/>
  <c r="R287" i="23"/>
  <c r="Y287" i="23"/>
  <c r="N287" i="23"/>
  <c r="U287" i="23"/>
  <c r="T285" i="23"/>
  <c r="P282" i="23"/>
  <c r="P280" i="23"/>
  <c r="N280" i="23"/>
  <c r="W280" i="23" s="1"/>
  <c r="S280" i="23"/>
  <c r="N274" i="23"/>
  <c r="P274" i="23"/>
  <c r="U274" i="23"/>
  <c r="R274" i="23"/>
  <c r="X274" i="23"/>
  <c r="R272" i="23"/>
  <c r="N272" i="23"/>
  <c r="AC272" i="23"/>
  <c r="V272" i="23"/>
  <c r="N268" i="23"/>
  <c r="R268" i="23"/>
  <c r="N265" i="23"/>
  <c r="W265" i="23" s="1"/>
  <c r="S265" i="23"/>
  <c r="Q265" i="23"/>
  <c r="U265" i="23"/>
  <c r="Y265" i="23"/>
  <c r="W261" i="23"/>
  <c r="S261" i="23"/>
  <c r="N256" i="23"/>
  <c r="Y256" i="23" s="1"/>
  <c r="R256" i="23"/>
  <c r="W256" i="23"/>
  <c r="Q250" i="23"/>
  <c r="X250" i="23"/>
  <c r="X246" i="23"/>
  <c r="Q238" i="23"/>
  <c r="R238" i="23"/>
  <c r="P229" i="23"/>
  <c r="N229" i="23"/>
  <c r="R229" i="23" s="1"/>
  <c r="AC229" i="23"/>
  <c r="S229" i="23"/>
  <c r="V229" i="23"/>
  <c r="Q210" i="23"/>
  <c r="P210" i="23"/>
  <c r="S210" i="23"/>
  <c r="P201" i="23"/>
  <c r="N201" i="23"/>
  <c r="V201" i="23" s="1"/>
  <c r="AC201" i="23"/>
  <c r="S201" i="23"/>
  <c r="N170" i="23"/>
  <c r="Y170" i="23" s="1"/>
  <c r="T170" i="23"/>
  <c r="X170" i="23"/>
  <c r="P170" i="23"/>
  <c r="AC170" i="23"/>
  <c r="S170" i="23"/>
  <c r="U170" i="23"/>
  <c r="N147" i="23"/>
  <c r="V147" i="23" s="1"/>
  <c r="Q147" i="23"/>
  <c r="X147" i="23"/>
  <c r="U147" i="23"/>
  <c r="T147" i="23"/>
  <c r="Y147" i="23"/>
  <c r="V107" i="23"/>
  <c r="R107" i="23"/>
  <c r="U65" i="23"/>
  <c r="Y65" i="23"/>
  <c r="N65" i="23"/>
  <c r="R65" i="23" s="1"/>
  <c r="V65" i="23"/>
  <c r="Q65" i="23"/>
  <c r="S65" i="23"/>
  <c r="X65" i="23"/>
  <c r="T65" i="23"/>
  <c r="AC65" i="23"/>
  <c r="X446" i="23"/>
  <c r="S446" i="23"/>
  <c r="S433" i="23"/>
  <c r="U427" i="23"/>
  <c r="R406" i="23"/>
  <c r="W387" i="23"/>
  <c r="S387" i="23"/>
  <c r="X383" i="23"/>
  <c r="S383" i="23"/>
  <c r="R382" i="23"/>
  <c r="W375" i="23"/>
  <c r="W369" i="23"/>
  <c r="S369" i="23"/>
  <c r="V368" i="23"/>
  <c r="N359" i="23"/>
  <c r="W359" i="23" s="1"/>
  <c r="AC355" i="23"/>
  <c r="U355" i="23"/>
  <c r="N355" i="23"/>
  <c r="R354" i="23"/>
  <c r="P347" i="23"/>
  <c r="W345" i="23"/>
  <c r="S345" i="23"/>
  <c r="P343" i="23"/>
  <c r="V340" i="23"/>
  <c r="W337" i="23"/>
  <c r="S337" i="23"/>
  <c r="AC335" i="23"/>
  <c r="U335" i="23"/>
  <c r="N335" i="23"/>
  <c r="P334" i="23"/>
  <c r="AC331" i="23"/>
  <c r="U331" i="23"/>
  <c r="N331" i="23"/>
  <c r="W331" i="23" s="1"/>
  <c r="P319" i="23"/>
  <c r="N319" i="23"/>
  <c r="S319" i="23" s="1"/>
  <c r="U319" i="23"/>
  <c r="AC319" i="23"/>
  <c r="R319" i="23"/>
  <c r="W319" i="23"/>
  <c r="P311" i="23"/>
  <c r="N311" i="23"/>
  <c r="V311" i="23" s="1"/>
  <c r="U311" i="23"/>
  <c r="AC311" i="23"/>
  <c r="R311" i="23"/>
  <c r="W311" i="23"/>
  <c r="X289" i="23"/>
  <c r="AC285" i="23"/>
  <c r="X280" i="23"/>
  <c r="N278" i="23"/>
  <c r="T278" i="23" s="1"/>
  <c r="R278" i="23"/>
  <c r="X278" i="23"/>
  <c r="P278" i="23"/>
  <c r="U278" i="23"/>
  <c r="V274" i="23"/>
  <c r="Q273" i="23"/>
  <c r="N273" i="23"/>
  <c r="V273" i="23" s="1"/>
  <c r="T273" i="23"/>
  <c r="AC273" i="23"/>
  <c r="T261" i="23"/>
  <c r="N239" i="23"/>
  <c r="R239" i="23" s="1"/>
  <c r="V239" i="23"/>
  <c r="X239" i="23"/>
  <c r="T239" i="23"/>
  <c r="R86" i="23"/>
  <c r="S86" i="23"/>
  <c r="P84" i="23"/>
  <c r="N84" i="23"/>
  <c r="R84" i="23" s="1"/>
  <c r="AC84" i="23"/>
  <c r="S84" i="23"/>
  <c r="V84" i="23"/>
  <c r="W84" i="23"/>
  <c r="AB361" i="23"/>
  <c r="Q330" i="23"/>
  <c r="P330" i="23"/>
  <c r="X330" i="23"/>
  <c r="Q325" i="23"/>
  <c r="U325" i="23"/>
  <c r="N325" i="23"/>
  <c r="V325" i="23" s="1"/>
  <c r="S325" i="23"/>
  <c r="W325" i="23"/>
  <c r="P322" i="23"/>
  <c r="P299" i="23"/>
  <c r="N299" i="23"/>
  <c r="R299" i="23" s="1"/>
  <c r="U299" i="23"/>
  <c r="AC299" i="23"/>
  <c r="N289" i="23"/>
  <c r="V289" i="23" s="1"/>
  <c r="S289" i="23"/>
  <c r="W289" i="23"/>
  <c r="Q289" i="23"/>
  <c r="U289" i="23"/>
  <c r="S285" i="23"/>
  <c r="N285" i="23"/>
  <c r="U285" i="23"/>
  <c r="Y285" i="23"/>
  <c r="Q267" i="23"/>
  <c r="V267" i="23"/>
  <c r="N246" i="23"/>
  <c r="U246" i="23"/>
  <c r="Y246" i="23"/>
  <c r="P246" i="23"/>
  <c r="V246" i="23"/>
  <c r="AC246" i="23"/>
  <c r="S246" i="23"/>
  <c r="W246" i="23"/>
  <c r="N235" i="23"/>
  <c r="P235" i="23"/>
  <c r="X235" i="23"/>
  <c r="T235" i="23"/>
  <c r="Y235" i="23"/>
  <c r="U235" i="23"/>
  <c r="R302" i="23"/>
  <c r="V297" i="23"/>
  <c r="R290" i="23"/>
  <c r="U243" i="23"/>
  <c r="P243" i="23"/>
  <c r="X242" i="23"/>
  <c r="T242" i="23"/>
  <c r="N242" i="23"/>
  <c r="Q242" i="23" s="1"/>
  <c r="AC234" i="23"/>
  <c r="U234" i="23"/>
  <c r="N234" i="23"/>
  <c r="P234" i="23" s="1"/>
  <c r="U232" i="23"/>
  <c r="W230" i="23"/>
  <c r="S230" i="23"/>
  <c r="N230" i="23"/>
  <c r="U227" i="23"/>
  <c r="P227" i="23"/>
  <c r="W226" i="23"/>
  <c r="S226" i="23"/>
  <c r="N226" i="23"/>
  <c r="T226" i="23" s="1"/>
  <c r="V225" i="23"/>
  <c r="W222" i="23"/>
  <c r="S222" i="23"/>
  <c r="N222" i="23"/>
  <c r="X219" i="23"/>
  <c r="P219" i="23"/>
  <c r="X218" i="23"/>
  <c r="T218" i="23"/>
  <c r="X215" i="23"/>
  <c r="P215" i="23"/>
  <c r="S213" i="23"/>
  <c r="N209" i="23"/>
  <c r="V207" i="23"/>
  <c r="P207" i="23"/>
  <c r="U203" i="23"/>
  <c r="P203" i="23"/>
  <c r="T202" i="23"/>
  <c r="N202" i="23"/>
  <c r="R202" i="23" s="1"/>
  <c r="V200" i="23"/>
  <c r="V199" i="23"/>
  <c r="P199" i="23"/>
  <c r="X198" i="23"/>
  <c r="T198" i="23"/>
  <c r="N198" i="23"/>
  <c r="R198" i="23" s="1"/>
  <c r="N195" i="23"/>
  <c r="V195" i="23" s="1"/>
  <c r="P195" i="23"/>
  <c r="U195" i="23"/>
  <c r="V194" i="23"/>
  <c r="X182" i="23"/>
  <c r="P181" i="23"/>
  <c r="N181" i="23"/>
  <c r="R181" i="23" s="1"/>
  <c r="AC181" i="23"/>
  <c r="V181" i="23"/>
  <c r="N167" i="23"/>
  <c r="R167" i="23" s="1"/>
  <c r="Y167" i="23"/>
  <c r="P167" i="23"/>
  <c r="V167" i="23"/>
  <c r="P165" i="23"/>
  <c r="S165" i="23"/>
  <c r="N165" i="23"/>
  <c r="W165" i="23"/>
  <c r="N158" i="23"/>
  <c r="X158" i="23" s="1"/>
  <c r="T158" i="23"/>
  <c r="Y158" i="23"/>
  <c r="W158" i="23"/>
  <c r="N155" i="23"/>
  <c r="Q155" i="23" s="1"/>
  <c r="P155" i="23"/>
  <c r="U155" i="23"/>
  <c r="R155" i="23"/>
  <c r="X155" i="23"/>
  <c r="R141" i="23"/>
  <c r="W141" i="23"/>
  <c r="P133" i="23"/>
  <c r="N133" i="23"/>
  <c r="W133" i="23"/>
  <c r="R133" i="23"/>
  <c r="AC133" i="23"/>
  <c r="S133" i="23"/>
  <c r="N117" i="23"/>
  <c r="S117" i="23" s="1"/>
  <c r="P117" i="23"/>
  <c r="W117" i="23"/>
  <c r="R117" i="23"/>
  <c r="X117" i="23"/>
  <c r="Q89" i="23"/>
  <c r="P89" i="23"/>
  <c r="V89" i="23"/>
  <c r="W89" i="23"/>
  <c r="N89" i="23"/>
  <c r="R89" i="23" s="1"/>
  <c r="AC89" i="23"/>
  <c r="S89" i="23"/>
  <c r="T89" i="23"/>
  <c r="N191" i="23"/>
  <c r="Y191" i="23" s="1"/>
  <c r="U191" i="23"/>
  <c r="Q191" i="23"/>
  <c r="U182" i="23"/>
  <c r="Y182" i="23"/>
  <c r="N182" i="23"/>
  <c r="Q182" i="23" s="1"/>
  <c r="S182" i="23"/>
  <c r="W182" i="23"/>
  <c r="Q162" i="23"/>
  <c r="U162" i="23"/>
  <c r="N162" i="23"/>
  <c r="Y162" i="23" s="1"/>
  <c r="S162" i="23"/>
  <c r="N160" i="23"/>
  <c r="Y160" i="23" s="1"/>
  <c r="U160" i="23"/>
  <c r="Q154" i="23"/>
  <c r="V154" i="23"/>
  <c r="N154" i="23"/>
  <c r="P154" i="23" s="1"/>
  <c r="T154" i="23"/>
  <c r="AC154" i="23"/>
  <c r="P137" i="23"/>
  <c r="N137" i="23"/>
  <c r="R137" i="23" s="1"/>
  <c r="AC137" i="23"/>
  <c r="S137" i="23"/>
  <c r="V137" i="23"/>
  <c r="R134" i="23"/>
  <c r="Q134" i="23"/>
  <c r="S134" i="23"/>
  <c r="Q122" i="23"/>
  <c r="W122" i="23"/>
  <c r="X122" i="23"/>
  <c r="N116" i="23"/>
  <c r="S116" i="23" s="1"/>
  <c r="U116" i="23"/>
  <c r="N102" i="23"/>
  <c r="V102" i="23" s="1"/>
  <c r="S102" i="23"/>
  <c r="P102" i="23"/>
  <c r="T102" i="23"/>
  <c r="X102" i="23"/>
  <c r="Q102" i="23"/>
  <c r="R102" i="23"/>
  <c r="AC102" i="23"/>
  <c r="U102" i="23"/>
  <c r="W93" i="23"/>
  <c r="X93" i="23"/>
  <c r="X329" i="23"/>
  <c r="T329" i="23"/>
  <c r="V327" i="23"/>
  <c r="Q327" i="23"/>
  <c r="T326" i="23"/>
  <c r="W315" i="23"/>
  <c r="Q315" i="23"/>
  <c r="V307" i="23"/>
  <c r="Q307" i="23"/>
  <c r="T306" i="23"/>
  <c r="Q303" i="23"/>
  <c r="AC281" i="23"/>
  <c r="U281" i="23"/>
  <c r="S279" i="23"/>
  <c r="U269" i="23"/>
  <c r="X262" i="23"/>
  <c r="Q262" i="23"/>
  <c r="AC258" i="23"/>
  <c r="U258" i="23"/>
  <c r="W252" i="23"/>
  <c r="U250" i="23"/>
  <c r="R249" i="23"/>
  <c r="X243" i="23"/>
  <c r="R243" i="23"/>
  <c r="AC242" i="23"/>
  <c r="V242" i="23"/>
  <c r="X238" i="23"/>
  <c r="T238" i="23"/>
  <c r="W234" i="23"/>
  <c r="Y231" i="23"/>
  <c r="R231" i="23"/>
  <c r="Y230" i="23"/>
  <c r="U230" i="23"/>
  <c r="X227" i="23"/>
  <c r="R227" i="23"/>
  <c r="AC226" i="23"/>
  <c r="U226" i="23"/>
  <c r="Y222" i="23"/>
  <c r="U222" i="23"/>
  <c r="T219" i="23"/>
  <c r="U215" i="23"/>
  <c r="W209" i="23"/>
  <c r="R207" i="23"/>
  <c r="P205" i="23"/>
  <c r="X203" i="23"/>
  <c r="R203" i="23"/>
  <c r="AC202" i="23"/>
  <c r="V202" i="23"/>
  <c r="Y199" i="23"/>
  <c r="T199" i="23"/>
  <c r="AC198" i="23"/>
  <c r="V198" i="23"/>
  <c r="P194" i="23"/>
  <c r="T194" i="23"/>
  <c r="X194" i="23"/>
  <c r="X191" i="23"/>
  <c r="P189" i="23"/>
  <c r="S189" i="23"/>
  <c r="N189" i="23"/>
  <c r="W189" i="23"/>
  <c r="T182" i="23"/>
  <c r="N179" i="23"/>
  <c r="Y179" i="23" s="1"/>
  <c r="X179" i="23"/>
  <c r="P179" i="23"/>
  <c r="U179" i="23"/>
  <c r="R174" i="23"/>
  <c r="W174" i="23"/>
  <c r="N174" i="23"/>
  <c r="Y174" i="23" s="1"/>
  <c r="T174" i="23"/>
  <c r="T162" i="23"/>
  <c r="U154" i="23"/>
  <c r="N151" i="23"/>
  <c r="R151" i="23"/>
  <c r="X151" i="23"/>
  <c r="P151" i="23"/>
  <c r="U151" i="23"/>
  <c r="P149" i="23"/>
  <c r="N149" i="23"/>
  <c r="W149" i="23"/>
  <c r="S149" i="23"/>
  <c r="P129" i="23"/>
  <c r="N129" i="23"/>
  <c r="R129" i="23"/>
  <c r="S129" i="23"/>
  <c r="P100" i="23"/>
  <c r="AC100" i="23"/>
  <c r="N100" i="23"/>
  <c r="S100" i="23" s="1"/>
  <c r="V100" i="23"/>
  <c r="W100" i="23"/>
  <c r="AB142" i="23"/>
  <c r="AD142" i="23" s="1"/>
  <c r="X138" i="23"/>
  <c r="S138" i="23"/>
  <c r="N138" i="23"/>
  <c r="V136" i="23"/>
  <c r="V131" i="23"/>
  <c r="P131" i="23"/>
  <c r="S126" i="23"/>
  <c r="N126" i="23"/>
  <c r="X126" i="23" s="1"/>
  <c r="X123" i="23"/>
  <c r="P123" i="23"/>
  <c r="U119" i="23"/>
  <c r="P119" i="23"/>
  <c r="X118" i="23"/>
  <c r="T118" i="23"/>
  <c r="V113" i="23"/>
  <c r="N113" i="23"/>
  <c r="S112" i="23"/>
  <c r="Q111" i="23"/>
  <c r="X110" i="23"/>
  <c r="T110" i="23"/>
  <c r="N110" i="23"/>
  <c r="S110" i="23" s="1"/>
  <c r="AC108" i="23"/>
  <c r="Y94" i="23"/>
  <c r="P92" i="23"/>
  <c r="R92" i="23"/>
  <c r="AC92" i="23"/>
  <c r="S92" i="23"/>
  <c r="X86" i="23"/>
  <c r="Q78" i="23"/>
  <c r="Y78" i="23"/>
  <c r="R78" i="23"/>
  <c r="R73" i="23"/>
  <c r="N69" i="23"/>
  <c r="R69" i="23" s="1"/>
  <c r="T69" i="23"/>
  <c r="P69" i="23"/>
  <c r="U69" i="23"/>
  <c r="AC69" i="23"/>
  <c r="V69" i="23"/>
  <c r="Q17" i="23"/>
  <c r="N17" i="23"/>
  <c r="X17" i="23" s="1"/>
  <c r="AC17" i="23"/>
  <c r="P17" i="23"/>
  <c r="V17" i="23"/>
  <c r="R17" i="23"/>
  <c r="S17" i="23"/>
  <c r="Q7" i="23"/>
  <c r="P108" i="23"/>
  <c r="S108" i="23"/>
  <c r="P96" i="23"/>
  <c r="R96" i="23"/>
  <c r="AC96" i="23"/>
  <c r="S96" i="23"/>
  <c r="N94" i="23"/>
  <c r="R94" i="23" s="1"/>
  <c r="S94" i="23"/>
  <c r="P94" i="23"/>
  <c r="T94" i="23"/>
  <c r="V90" i="23"/>
  <c r="R90" i="23"/>
  <c r="X90" i="23"/>
  <c r="P86" i="23"/>
  <c r="U86" i="23"/>
  <c r="Y86" i="23"/>
  <c r="Q86" i="23"/>
  <c r="V86" i="23"/>
  <c r="AC86" i="23"/>
  <c r="N68" i="23"/>
  <c r="T68" i="23" s="1"/>
  <c r="S68" i="23"/>
  <c r="N57" i="23"/>
  <c r="R57" i="23" s="1"/>
  <c r="T57" i="23"/>
  <c r="Y57" i="23"/>
  <c r="P57" i="23"/>
  <c r="U57" i="23"/>
  <c r="AC57" i="23"/>
  <c r="Q57" i="23"/>
  <c r="S57" i="23"/>
  <c r="W57" i="23"/>
  <c r="N54" i="23"/>
  <c r="R54" i="23" s="1"/>
  <c r="Q54" i="23"/>
  <c r="Y54" i="23"/>
  <c r="P54" i="23"/>
  <c r="U54" i="23"/>
  <c r="V54" i="23"/>
  <c r="S185" i="23"/>
  <c r="Y183" i="23"/>
  <c r="T183" i="23"/>
  <c r="AC178" i="23"/>
  <c r="T178" i="23"/>
  <c r="AC173" i="23"/>
  <c r="R173" i="23"/>
  <c r="Y171" i="23"/>
  <c r="Q171" i="23"/>
  <c r="S169" i="23"/>
  <c r="R163" i="23"/>
  <c r="AC153" i="23"/>
  <c r="AC150" i="23"/>
  <c r="V150" i="23"/>
  <c r="R145" i="23"/>
  <c r="S141" i="23"/>
  <c r="U138" i="23"/>
  <c r="Y135" i="23"/>
  <c r="Q135" i="23"/>
  <c r="Y134" i="23"/>
  <c r="U134" i="23"/>
  <c r="T131" i="23"/>
  <c r="Y127" i="23"/>
  <c r="R127" i="23"/>
  <c r="Y126" i="23"/>
  <c r="U126" i="23"/>
  <c r="U123" i="23"/>
  <c r="AC122" i="23"/>
  <c r="V122" i="23"/>
  <c r="X119" i="23"/>
  <c r="R119" i="23"/>
  <c r="W114" i="23"/>
  <c r="X113" i="23"/>
  <c r="S113" i="23"/>
  <c r="AC112" i="23"/>
  <c r="AC110" i="23"/>
  <c r="V110" i="23"/>
  <c r="V108" i="23"/>
  <c r="Q105" i="23"/>
  <c r="N105" i="23"/>
  <c r="T105" i="23"/>
  <c r="AC105" i="23"/>
  <c r="P105" i="23"/>
  <c r="V105" i="23"/>
  <c r="P98" i="23"/>
  <c r="U98" i="23"/>
  <c r="AC98" i="23"/>
  <c r="Q98" i="23"/>
  <c r="W98" i="23"/>
  <c r="W96" i="23"/>
  <c r="U94" i="23"/>
  <c r="V92" i="23"/>
  <c r="P88" i="23"/>
  <c r="N88" i="23"/>
  <c r="W88" i="23"/>
  <c r="R88" i="23"/>
  <c r="AC88" i="23"/>
  <c r="T86" i="23"/>
  <c r="AB86" i="23" s="1"/>
  <c r="AD86" i="23" s="1"/>
  <c r="P82" i="23"/>
  <c r="T82" i="23"/>
  <c r="Y82" i="23"/>
  <c r="Q82" i="23"/>
  <c r="U82" i="23"/>
  <c r="AC82" i="23"/>
  <c r="P80" i="23"/>
  <c r="N80" i="23"/>
  <c r="R80" i="23" s="1"/>
  <c r="AC80" i="23"/>
  <c r="Q77" i="23"/>
  <c r="N77" i="23"/>
  <c r="W77" i="23" s="1"/>
  <c r="T77" i="23"/>
  <c r="AC77" i="23"/>
  <c r="P77" i="23"/>
  <c r="V77" i="23"/>
  <c r="R76" i="23"/>
  <c r="V76" i="23"/>
  <c r="W69" i="23"/>
  <c r="T49" i="23"/>
  <c r="U49" i="23"/>
  <c r="P46" i="23"/>
  <c r="N46" i="23"/>
  <c r="R46" i="23" s="1"/>
  <c r="U46" i="23"/>
  <c r="AC46" i="23"/>
  <c r="Q46" i="23"/>
  <c r="V46" i="23"/>
  <c r="P30" i="23"/>
  <c r="T30" i="23"/>
  <c r="X30" i="23"/>
  <c r="Q30" i="23"/>
  <c r="U30" i="23"/>
  <c r="Y30" i="23"/>
  <c r="S21" i="23"/>
  <c r="X21" i="23"/>
  <c r="P9" i="23"/>
  <c r="W9" i="23"/>
  <c r="R9" i="23"/>
  <c r="X9" i="23"/>
  <c r="S90" i="23"/>
  <c r="AC74" i="23"/>
  <c r="V74" i="23"/>
  <c r="Q74" i="23"/>
  <c r="AC73" i="23"/>
  <c r="T73" i="23"/>
  <c r="U70" i="23"/>
  <c r="U66" i="23"/>
  <c r="P60" i="23"/>
  <c r="S60" i="23"/>
  <c r="V60" i="23"/>
  <c r="P51" i="23"/>
  <c r="R51" i="23"/>
  <c r="W51" i="23"/>
  <c r="N48" i="23"/>
  <c r="R48" i="23" s="1"/>
  <c r="T48" i="23"/>
  <c r="Y48" i="23"/>
  <c r="P48" i="23"/>
  <c r="U48" i="23"/>
  <c r="AC48" i="23"/>
  <c r="W46" i="23"/>
  <c r="P44" i="23"/>
  <c r="T44" i="23"/>
  <c r="X44" i="23"/>
  <c r="Q44" i="23"/>
  <c r="U44" i="23"/>
  <c r="Y44" i="23"/>
  <c r="P40" i="23"/>
  <c r="T40" i="23"/>
  <c r="X40" i="23"/>
  <c r="Q40" i="23"/>
  <c r="U40" i="23"/>
  <c r="Y40" i="23"/>
  <c r="AC36" i="23"/>
  <c r="P34" i="23"/>
  <c r="Q34" i="23"/>
  <c r="V34" i="23"/>
  <c r="R34" i="23"/>
  <c r="W34" i="23"/>
  <c r="N31" i="23"/>
  <c r="X31" i="23" s="1"/>
  <c r="P31" i="23"/>
  <c r="V31" i="23"/>
  <c r="S30" i="23"/>
  <c r="N22" i="23"/>
  <c r="S22" i="23"/>
  <c r="W22" i="23"/>
  <c r="AB22" i="23" s="1"/>
  <c r="AD22" i="23" s="1"/>
  <c r="P22" i="23"/>
  <c r="T22" i="23"/>
  <c r="X22" i="23"/>
  <c r="R20" i="23"/>
  <c r="AC20" i="23"/>
  <c r="S20" i="23"/>
  <c r="T9" i="23"/>
  <c r="Q109" i="23"/>
  <c r="Y106" i="23"/>
  <c r="U106" i="23"/>
  <c r="V104" i="23"/>
  <c r="W101" i="23"/>
  <c r="R101" i="23"/>
  <c r="X97" i="23"/>
  <c r="S97" i="23"/>
  <c r="R93" i="23"/>
  <c r="X85" i="23"/>
  <c r="S85" i="23"/>
  <c r="Y74" i="23"/>
  <c r="U74" i="23"/>
  <c r="Q73" i="23"/>
  <c r="N58" i="23"/>
  <c r="V58" i="23" s="1"/>
  <c r="T58" i="23"/>
  <c r="U58" i="23"/>
  <c r="P56" i="23"/>
  <c r="S56" i="23"/>
  <c r="W56" i="23"/>
  <c r="Q50" i="23"/>
  <c r="W50" i="23"/>
  <c r="S50" i="23"/>
  <c r="Y50" i="23"/>
  <c r="S46" i="23"/>
  <c r="P45" i="23"/>
  <c r="V45" i="23"/>
  <c r="R43" i="23"/>
  <c r="V43" i="23"/>
  <c r="P41" i="23"/>
  <c r="R41" i="23"/>
  <c r="P36" i="23"/>
  <c r="U36" i="23"/>
  <c r="R36" i="23"/>
  <c r="V36" i="23"/>
  <c r="AC30" i="23"/>
  <c r="R30" i="23"/>
  <c r="X26" i="23"/>
  <c r="S9" i="23"/>
  <c r="U62" i="23"/>
  <c r="P62" i="23"/>
  <c r="X61" i="23"/>
  <c r="T61" i="23"/>
  <c r="U38" i="23"/>
  <c r="N38" i="23"/>
  <c r="P37" i="23"/>
  <c r="W32" i="23"/>
  <c r="S32" i="23"/>
  <c r="V28" i="23"/>
  <c r="W26" i="23"/>
  <c r="S26" i="23"/>
  <c r="W25" i="23"/>
  <c r="W14" i="23"/>
  <c r="AB14" i="23" s="1"/>
  <c r="AD14" i="23" s="1"/>
  <c r="S14" i="23"/>
  <c r="W5" i="23"/>
  <c r="S5" i="23"/>
  <c r="AC2" i="23"/>
  <c r="U2" i="23"/>
  <c r="P2" i="23"/>
  <c r="P52" i="23"/>
  <c r="N478" i="23"/>
  <c r="V478" i="23" s="1"/>
  <c r="S478" i="23"/>
  <c r="AC478" i="23"/>
  <c r="P478" i="23"/>
  <c r="T478" i="23"/>
  <c r="X478" i="23"/>
  <c r="Q478" i="23"/>
  <c r="U478" i="23"/>
  <c r="Y478" i="23"/>
  <c r="V466" i="23"/>
  <c r="R417" i="23"/>
  <c r="W417" i="23"/>
  <c r="AB403" i="23"/>
  <c r="AD403" i="23" s="1"/>
  <c r="N348" i="23"/>
  <c r="T348" i="23" s="1"/>
  <c r="S348" i="23"/>
  <c r="AC348" i="23"/>
  <c r="P348" i="23"/>
  <c r="X348" i="23"/>
  <c r="Q348" i="23"/>
  <c r="U348" i="23"/>
  <c r="Y348" i="23"/>
  <c r="V348" i="23"/>
  <c r="W475" i="23"/>
  <c r="N474" i="23"/>
  <c r="R474" i="23" s="1"/>
  <c r="S474" i="23"/>
  <c r="AC474" i="23"/>
  <c r="P474" i="23"/>
  <c r="T474" i="23"/>
  <c r="X474" i="23"/>
  <c r="Q474" i="23"/>
  <c r="U474" i="23"/>
  <c r="Y474" i="23"/>
  <c r="W449" i="23"/>
  <c r="N448" i="23"/>
  <c r="T448" i="23" s="1"/>
  <c r="S448" i="23"/>
  <c r="AC448" i="23"/>
  <c r="P448" i="23"/>
  <c r="X448" i="23"/>
  <c r="Q448" i="23"/>
  <c r="Y448" i="23"/>
  <c r="U448" i="23"/>
  <c r="N470" i="23"/>
  <c r="S470" i="23" s="1"/>
  <c r="AC470" i="23"/>
  <c r="T470" i="23"/>
  <c r="Q470" i="23"/>
  <c r="U470" i="23"/>
  <c r="N466" i="23"/>
  <c r="Q466" i="23" s="1"/>
  <c r="S466" i="23"/>
  <c r="AC466" i="23"/>
  <c r="P466" i="23"/>
  <c r="T466" i="23"/>
  <c r="X466" i="23"/>
  <c r="U466" i="23"/>
  <c r="Y466" i="23"/>
  <c r="N420" i="23"/>
  <c r="S420" i="23"/>
  <c r="W420" i="23"/>
  <c r="AC420" i="23"/>
  <c r="P420" i="23"/>
  <c r="T420" i="23"/>
  <c r="X420" i="23"/>
  <c r="Q420" i="23"/>
  <c r="U420" i="23"/>
  <c r="Y420" i="23"/>
  <c r="R420" i="23"/>
  <c r="V420" i="23"/>
  <c r="N412" i="23"/>
  <c r="S412" i="23"/>
  <c r="W412" i="23"/>
  <c r="AC412" i="23"/>
  <c r="P412" i="23"/>
  <c r="T412" i="23"/>
  <c r="X412" i="23"/>
  <c r="Q412" i="23"/>
  <c r="U412" i="23"/>
  <c r="Y412" i="23"/>
  <c r="R412" i="23"/>
  <c r="V412" i="23"/>
  <c r="N408" i="23"/>
  <c r="S408" i="23"/>
  <c r="W408" i="23"/>
  <c r="AC408" i="23"/>
  <c r="P408" i="23"/>
  <c r="T408" i="23"/>
  <c r="X408" i="23"/>
  <c r="Q408" i="23"/>
  <c r="U408" i="23"/>
  <c r="Y408" i="23"/>
  <c r="R408" i="23"/>
  <c r="V408" i="23"/>
  <c r="R401" i="23"/>
  <c r="V401" i="23"/>
  <c r="W401" i="23"/>
  <c r="Q358" i="23"/>
  <c r="U358" i="23"/>
  <c r="Y358" i="23"/>
  <c r="N358" i="23"/>
  <c r="W358" i="23" s="1"/>
  <c r="S358" i="23"/>
  <c r="AC358" i="23"/>
  <c r="P358" i="23"/>
  <c r="X358" i="23"/>
  <c r="R358" i="23"/>
  <c r="T358" i="23"/>
  <c r="V358" i="23"/>
  <c r="N288" i="23"/>
  <c r="Y288" i="23" s="1"/>
  <c r="S288" i="23"/>
  <c r="W288" i="23"/>
  <c r="AC288" i="23"/>
  <c r="P288" i="23"/>
  <c r="T288" i="23"/>
  <c r="X288" i="23"/>
  <c r="Q288" i="23"/>
  <c r="U288" i="23"/>
  <c r="R288" i="23"/>
  <c r="AB477" i="23"/>
  <c r="AD477" i="23" s="1"/>
  <c r="V474" i="23"/>
  <c r="P461" i="23"/>
  <c r="T461" i="23"/>
  <c r="N461" i="23"/>
  <c r="Q461" i="23" s="1"/>
  <c r="U461" i="23"/>
  <c r="V461" i="23"/>
  <c r="AC461" i="23"/>
  <c r="R461" i="23"/>
  <c r="P457" i="23"/>
  <c r="T457" i="23"/>
  <c r="X457" i="23"/>
  <c r="N457" i="23"/>
  <c r="Y457" i="23" s="1"/>
  <c r="U457" i="23"/>
  <c r="Q457" i="23"/>
  <c r="AC457" i="23"/>
  <c r="W457" i="23"/>
  <c r="U454" i="23"/>
  <c r="Y454" i="23"/>
  <c r="N454" i="23"/>
  <c r="P454" i="23" s="1"/>
  <c r="T454" i="23"/>
  <c r="V454" i="23"/>
  <c r="AC454" i="23"/>
  <c r="R454" i="23"/>
  <c r="V450" i="23"/>
  <c r="S450" i="23"/>
  <c r="N300" i="23"/>
  <c r="W300" i="23" s="1"/>
  <c r="S300" i="23"/>
  <c r="AC300" i="23"/>
  <c r="P300" i="23"/>
  <c r="T300" i="23"/>
  <c r="X300" i="23"/>
  <c r="Q300" i="23"/>
  <c r="U300" i="23"/>
  <c r="Y300" i="23"/>
  <c r="V300" i="23"/>
  <c r="Q462" i="23"/>
  <c r="U462" i="23"/>
  <c r="Y462" i="23"/>
  <c r="Q458" i="23"/>
  <c r="U458" i="23"/>
  <c r="Y458" i="23"/>
  <c r="P449" i="23"/>
  <c r="T449" i="23"/>
  <c r="X449" i="23"/>
  <c r="Q449" i="23"/>
  <c r="U449" i="23"/>
  <c r="Y449" i="23"/>
  <c r="AB443" i="23"/>
  <c r="AD443" i="23" s="1"/>
  <c r="N440" i="23"/>
  <c r="R440" i="23" s="1"/>
  <c r="S440" i="23"/>
  <c r="AC440" i="23"/>
  <c r="P440" i="23"/>
  <c r="T440" i="23"/>
  <c r="X440" i="23"/>
  <c r="Q440" i="23"/>
  <c r="U440" i="23"/>
  <c r="Y440" i="23"/>
  <c r="AB431" i="23"/>
  <c r="AD431" i="23" s="1"/>
  <c r="N428" i="23"/>
  <c r="T428" i="23" s="1"/>
  <c r="S428" i="23"/>
  <c r="AC428" i="23"/>
  <c r="P428" i="23"/>
  <c r="X428" i="23"/>
  <c r="U428" i="23"/>
  <c r="N416" i="23"/>
  <c r="R416" i="23" s="1"/>
  <c r="S416" i="23"/>
  <c r="AC416" i="23"/>
  <c r="P416" i="23"/>
  <c r="T416" i="23"/>
  <c r="X416" i="23"/>
  <c r="U416" i="23"/>
  <c r="N400" i="23"/>
  <c r="S400" i="23" s="1"/>
  <c r="W400" i="23"/>
  <c r="AC400" i="23"/>
  <c r="P400" i="23"/>
  <c r="X400" i="23"/>
  <c r="Q400" i="23"/>
  <c r="U400" i="23"/>
  <c r="Y400" i="23"/>
  <c r="N392" i="23"/>
  <c r="R392" i="23" s="1"/>
  <c r="S392" i="23"/>
  <c r="W392" i="23"/>
  <c r="AC392" i="23"/>
  <c r="P392" i="23"/>
  <c r="T392" i="23"/>
  <c r="X392" i="23"/>
  <c r="Q392" i="23"/>
  <c r="U392" i="23"/>
  <c r="Y392" i="23"/>
  <c r="N384" i="23"/>
  <c r="R384" i="23" s="1"/>
  <c r="S384" i="23"/>
  <c r="AC384" i="23"/>
  <c r="P384" i="23"/>
  <c r="X384" i="23"/>
  <c r="Q384" i="23"/>
  <c r="U384" i="23"/>
  <c r="Y384" i="23"/>
  <c r="N370" i="23"/>
  <c r="W370" i="23" s="1"/>
  <c r="AC370" i="23"/>
  <c r="P370" i="23"/>
  <c r="U370" i="23"/>
  <c r="Q370" i="23"/>
  <c r="V370" i="23"/>
  <c r="R370" i="23"/>
  <c r="X370" i="23"/>
  <c r="N366" i="23"/>
  <c r="S366" i="23"/>
  <c r="W366" i="23"/>
  <c r="AC366" i="23"/>
  <c r="P366" i="23"/>
  <c r="U366" i="23"/>
  <c r="Q366" i="23"/>
  <c r="V366" i="23"/>
  <c r="R366" i="23"/>
  <c r="X366" i="23"/>
  <c r="N316" i="23"/>
  <c r="T316" i="23" s="1"/>
  <c r="S316" i="23"/>
  <c r="W316" i="23"/>
  <c r="AC316" i="23"/>
  <c r="P316" i="23"/>
  <c r="X316" i="23"/>
  <c r="Q316" i="23"/>
  <c r="U316" i="23"/>
  <c r="Y316" i="23"/>
  <c r="V316" i="23"/>
  <c r="N308" i="23"/>
  <c r="S308" i="23" s="1"/>
  <c r="W308" i="23"/>
  <c r="AC308" i="23"/>
  <c r="P308" i="23"/>
  <c r="T308" i="23"/>
  <c r="X308" i="23"/>
  <c r="U308" i="23"/>
  <c r="R308" i="23"/>
  <c r="V308" i="23"/>
  <c r="N304" i="23"/>
  <c r="W304" i="23" s="1"/>
  <c r="S304" i="23"/>
  <c r="AC304" i="23"/>
  <c r="P304" i="23"/>
  <c r="T304" i="23"/>
  <c r="Q304" i="23"/>
  <c r="U304" i="23"/>
  <c r="Y304" i="23"/>
  <c r="V304" i="23"/>
  <c r="Y479" i="23"/>
  <c r="U479" i="23"/>
  <c r="Q479" i="23"/>
  <c r="Y475" i="23"/>
  <c r="U475" i="23"/>
  <c r="Q475" i="23"/>
  <c r="Y471" i="23"/>
  <c r="U471" i="23"/>
  <c r="Q471" i="23"/>
  <c r="Y467" i="23"/>
  <c r="U467" i="23"/>
  <c r="Q467" i="23"/>
  <c r="Y463" i="23"/>
  <c r="U463" i="23"/>
  <c r="Q463" i="23"/>
  <c r="W462" i="23"/>
  <c r="R462" i="23"/>
  <c r="W458" i="23"/>
  <c r="R458" i="23"/>
  <c r="N452" i="23"/>
  <c r="Q452" i="23" s="1"/>
  <c r="AC452" i="23"/>
  <c r="P452" i="23"/>
  <c r="X452" i="23"/>
  <c r="AC449" i="23"/>
  <c r="S449" i="23"/>
  <c r="N432" i="23"/>
  <c r="Q432" i="23" s="1"/>
  <c r="S432" i="23"/>
  <c r="AC432" i="23"/>
  <c r="P432" i="23"/>
  <c r="T432" i="23"/>
  <c r="U432" i="23"/>
  <c r="Y432" i="23"/>
  <c r="AB423" i="23"/>
  <c r="AD423" i="23" s="1"/>
  <c r="N404" i="23"/>
  <c r="W404" i="23" s="1"/>
  <c r="S404" i="23"/>
  <c r="AC404" i="23"/>
  <c r="P404" i="23"/>
  <c r="T404" i="23"/>
  <c r="X404" i="23"/>
  <c r="Q404" i="23"/>
  <c r="U404" i="23"/>
  <c r="Y404" i="23"/>
  <c r="P397" i="23"/>
  <c r="N396" i="23"/>
  <c r="R396" i="23" s="1"/>
  <c r="AC396" i="23"/>
  <c r="P396" i="23"/>
  <c r="T396" i="23"/>
  <c r="Q396" i="23"/>
  <c r="U396" i="23"/>
  <c r="W381" i="23"/>
  <c r="N380" i="23"/>
  <c r="T380" i="23" s="1"/>
  <c r="S380" i="23"/>
  <c r="W380" i="23"/>
  <c r="AC380" i="23"/>
  <c r="P380" i="23"/>
  <c r="X380" i="23"/>
  <c r="Q380" i="23"/>
  <c r="U380" i="23"/>
  <c r="Y380" i="23"/>
  <c r="Q376" i="23"/>
  <c r="U376" i="23"/>
  <c r="N376" i="23"/>
  <c r="R376" i="23" s="1"/>
  <c r="T376" i="23"/>
  <c r="P376" i="23"/>
  <c r="V376" i="23"/>
  <c r="AC376" i="23"/>
  <c r="W376" i="23"/>
  <c r="R365" i="23"/>
  <c r="S365" i="23"/>
  <c r="W365" i="23"/>
  <c r="P363" i="23"/>
  <c r="X363" i="23"/>
  <c r="N363" i="23"/>
  <c r="Y363" i="23" s="1"/>
  <c r="U363" i="23"/>
  <c r="Q363" i="23"/>
  <c r="V363" i="23"/>
  <c r="AC363" i="23"/>
  <c r="R363" i="23"/>
  <c r="W363" i="23"/>
  <c r="N360" i="23"/>
  <c r="S360" i="23"/>
  <c r="W360" i="23"/>
  <c r="AC360" i="23"/>
  <c r="Q360" i="23"/>
  <c r="U360" i="23"/>
  <c r="Y360" i="23"/>
  <c r="P360" i="23"/>
  <c r="X360" i="23"/>
  <c r="R360" i="23"/>
  <c r="T360" i="23"/>
  <c r="N332" i="23"/>
  <c r="T332" i="23" s="1"/>
  <c r="S332" i="23"/>
  <c r="W332" i="23"/>
  <c r="AC332" i="23"/>
  <c r="P332" i="23"/>
  <c r="Q332" i="23"/>
  <c r="U332" i="23"/>
  <c r="Y332" i="23"/>
  <c r="R332" i="23"/>
  <c r="V332" i="23"/>
  <c r="T321" i="23"/>
  <c r="Q321" i="23"/>
  <c r="R321" i="23"/>
  <c r="Y480" i="23"/>
  <c r="U480" i="23"/>
  <c r="X479" i="23"/>
  <c r="T479" i="23"/>
  <c r="Y476" i="23"/>
  <c r="U476" i="23"/>
  <c r="X475" i="23"/>
  <c r="T475" i="23"/>
  <c r="Y472" i="23"/>
  <c r="U472" i="23"/>
  <c r="X471" i="23"/>
  <c r="T471" i="23"/>
  <c r="V469" i="23"/>
  <c r="Y468" i="23"/>
  <c r="U468" i="23"/>
  <c r="X467" i="23"/>
  <c r="T467" i="23"/>
  <c r="Y464" i="23"/>
  <c r="U464" i="23"/>
  <c r="X463" i="23"/>
  <c r="T463" i="23"/>
  <c r="AC462" i="23"/>
  <c r="V462" i="23"/>
  <c r="P462" i="23"/>
  <c r="N460" i="23"/>
  <c r="Q460" i="23" s="1"/>
  <c r="S460" i="23"/>
  <c r="W460" i="23"/>
  <c r="AC460" i="23"/>
  <c r="AB459" i="23"/>
  <c r="AD459" i="23" s="1"/>
  <c r="AC458" i="23"/>
  <c r="V458" i="23"/>
  <c r="P458" i="23"/>
  <c r="N456" i="23"/>
  <c r="Y456" i="23" s="1"/>
  <c r="S456" i="23"/>
  <c r="W456" i="23"/>
  <c r="AC456" i="23"/>
  <c r="P453" i="23"/>
  <c r="T453" i="23"/>
  <c r="X453" i="23"/>
  <c r="U452" i="23"/>
  <c r="R449" i="23"/>
  <c r="AB447" i="23"/>
  <c r="AD447" i="23" s="1"/>
  <c r="N444" i="23"/>
  <c r="S444" i="23" s="1"/>
  <c r="W444" i="23"/>
  <c r="AC444" i="23"/>
  <c r="P444" i="23"/>
  <c r="X444" i="23"/>
  <c r="U444" i="23"/>
  <c r="V440" i="23"/>
  <c r="AB439" i="23"/>
  <c r="AD439" i="23" s="1"/>
  <c r="N436" i="23"/>
  <c r="Y436" i="23" s="1"/>
  <c r="S436" i="23"/>
  <c r="W436" i="23"/>
  <c r="AC436" i="23"/>
  <c r="P436" i="23"/>
  <c r="T436" i="23"/>
  <c r="X436" i="23"/>
  <c r="Q436" i="23"/>
  <c r="U436" i="23"/>
  <c r="V428" i="23"/>
  <c r="N424" i="23"/>
  <c r="R424" i="23" s="1"/>
  <c r="AC424" i="23"/>
  <c r="P424" i="23"/>
  <c r="T424" i="23"/>
  <c r="X424" i="23"/>
  <c r="Q424" i="23"/>
  <c r="U424" i="23"/>
  <c r="Y424" i="23"/>
  <c r="V416" i="23"/>
  <c r="V400" i="23"/>
  <c r="AB399" i="23"/>
  <c r="AD399" i="23" s="1"/>
  <c r="V392" i="23"/>
  <c r="N388" i="23"/>
  <c r="R388" i="23" s="1"/>
  <c r="S388" i="23"/>
  <c r="W388" i="23"/>
  <c r="AC388" i="23"/>
  <c r="P388" i="23"/>
  <c r="T388" i="23"/>
  <c r="X388" i="23"/>
  <c r="U388" i="23"/>
  <c r="Y388" i="23"/>
  <c r="V384" i="23"/>
  <c r="AB383" i="23"/>
  <c r="AD383" i="23" s="1"/>
  <c r="Y366" i="23"/>
  <c r="R373" i="23"/>
  <c r="V373" i="23"/>
  <c r="P371" i="23"/>
  <c r="T371" i="23"/>
  <c r="X371" i="23"/>
  <c r="P367" i="23"/>
  <c r="T367" i="23"/>
  <c r="X367" i="23"/>
  <c r="Q364" i="23"/>
  <c r="U364" i="23"/>
  <c r="Y364" i="23"/>
  <c r="P357" i="23"/>
  <c r="T357" i="23"/>
  <c r="R357" i="23"/>
  <c r="X356" i="23"/>
  <c r="Y353" i="23"/>
  <c r="R353" i="23"/>
  <c r="N344" i="23"/>
  <c r="X344" i="23" s="1"/>
  <c r="W344" i="23"/>
  <c r="AC344" i="23"/>
  <c r="P344" i="23"/>
  <c r="T344" i="23"/>
  <c r="U344" i="23"/>
  <c r="Y344" i="23"/>
  <c r="AB337" i="23"/>
  <c r="AD337" i="23" s="1"/>
  <c r="N320" i="23"/>
  <c r="R320" i="23" s="1"/>
  <c r="S320" i="23"/>
  <c r="W320" i="23"/>
  <c r="AC320" i="23"/>
  <c r="P320" i="23"/>
  <c r="T320" i="23"/>
  <c r="X320" i="23"/>
  <c r="Q320" i="23"/>
  <c r="U320" i="23"/>
  <c r="Y320" i="23"/>
  <c r="T313" i="23"/>
  <c r="Q313" i="23"/>
  <c r="R293" i="23"/>
  <c r="V293" i="23"/>
  <c r="N260" i="23"/>
  <c r="T260" i="23" s="1"/>
  <c r="S260" i="23"/>
  <c r="AC260" i="23"/>
  <c r="P260" i="23"/>
  <c r="X260" i="23"/>
  <c r="Q260" i="23"/>
  <c r="U260" i="23"/>
  <c r="Y260" i="23"/>
  <c r="V260" i="23"/>
  <c r="V231" i="23"/>
  <c r="P231" i="23"/>
  <c r="N228" i="23"/>
  <c r="T228" i="23" s="1"/>
  <c r="S228" i="23"/>
  <c r="W228" i="23"/>
  <c r="AC228" i="23"/>
  <c r="P228" i="23"/>
  <c r="X228" i="23"/>
  <c r="U228" i="23"/>
  <c r="Y228" i="23"/>
  <c r="R228" i="23"/>
  <c r="V228" i="23"/>
  <c r="Y445" i="23"/>
  <c r="U445" i="23"/>
  <c r="Q445" i="23"/>
  <c r="Y441" i="23"/>
  <c r="U441" i="23"/>
  <c r="Q441" i="23"/>
  <c r="Y437" i="23"/>
  <c r="U437" i="23"/>
  <c r="Q437" i="23"/>
  <c r="Y433" i="23"/>
  <c r="U433" i="23"/>
  <c r="Q433" i="23"/>
  <c r="Y429" i="23"/>
  <c r="U429" i="23"/>
  <c r="Q429" i="23"/>
  <c r="Y425" i="23"/>
  <c r="U425" i="23"/>
  <c r="Q425" i="23"/>
  <c r="Y421" i="23"/>
  <c r="U421" i="23"/>
  <c r="Q421" i="23"/>
  <c r="Y417" i="23"/>
  <c r="U417" i="23"/>
  <c r="Q417" i="23"/>
  <c r="Y413" i="23"/>
  <c r="U413" i="23"/>
  <c r="Q413" i="23"/>
  <c r="Y409" i="23"/>
  <c r="U409" i="23"/>
  <c r="Q409" i="23"/>
  <c r="Y405" i="23"/>
  <c r="U405" i="23"/>
  <c r="Q405" i="23"/>
  <c r="Y401" i="23"/>
  <c r="U401" i="23"/>
  <c r="Q401" i="23"/>
  <c r="Y397" i="23"/>
  <c r="U397" i="23"/>
  <c r="Q397" i="23"/>
  <c r="Y393" i="23"/>
  <c r="U393" i="23"/>
  <c r="Q393" i="23"/>
  <c r="Y389" i="23"/>
  <c r="U389" i="23"/>
  <c r="Q389" i="23"/>
  <c r="Y385" i="23"/>
  <c r="U385" i="23"/>
  <c r="Q385" i="23"/>
  <c r="Y381" i="23"/>
  <c r="U381" i="23"/>
  <c r="Q381" i="23"/>
  <c r="AB377" i="23"/>
  <c r="AD377" i="23" s="1"/>
  <c r="N374" i="23"/>
  <c r="P374" i="23" s="1"/>
  <c r="S374" i="23"/>
  <c r="AC374" i="23"/>
  <c r="Q372" i="23"/>
  <c r="U372" i="23"/>
  <c r="Y372" i="23"/>
  <c r="W371" i="23"/>
  <c r="R371" i="23"/>
  <c r="Q368" i="23"/>
  <c r="U368" i="23"/>
  <c r="Y368" i="23"/>
  <c r="AD361" i="23"/>
  <c r="N356" i="23"/>
  <c r="P356" i="23" s="1"/>
  <c r="S356" i="23"/>
  <c r="AC356" i="23"/>
  <c r="Q356" i="23"/>
  <c r="U356" i="23"/>
  <c r="N352" i="23"/>
  <c r="Y352" i="23" s="1"/>
  <c r="W352" i="23"/>
  <c r="AC352" i="23"/>
  <c r="P352" i="23"/>
  <c r="T352" i="23"/>
  <c r="X352" i="23"/>
  <c r="U352" i="23"/>
  <c r="N340" i="23"/>
  <c r="T340" i="23" s="1"/>
  <c r="S340" i="23"/>
  <c r="AC340" i="23"/>
  <c r="P340" i="23"/>
  <c r="X340" i="23"/>
  <c r="U340" i="23"/>
  <c r="Y340" i="23"/>
  <c r="N328" i="23"/>
  <c r="V328" i="23" s="1"/>
  <c r="S328" i="23"/>
  <c r="AC328" i="23"/>
  <c r="P328" i="23"/>
  <c r="T328" i="23"/>
  <c r="X328" i="23"/>
  <c r="Q328" i="23"/>
  <c r="U328" i="23"/>
  <c r="N312" i="23"/>
  <c r="Y312" i="23" s="1"/>
  <c r="S312" i="23"/>
  <c r="AC312" i="23"/>
  <c r="P312" i="23"/>
  <c r="T312" i="23"/>
  <c r="Q312" i="23"/>
  <c r="U312" i="23"/>
  <c r="T297" i="23"/>
  <c r="R297" i="23"/>
  <c r="N292" i="23"/>
  <c r="W292" i="23" s="1"/>
  <c r="AC292" i="23"/>
  <c r="P292" i="23"/>
  <c r="T292" i="23"/>
  <c r="X292" i="23"/>
  <c r="Q292" i="23"/>
  <c r="U292" i="23"/>
  <c r="N144" i="23"/>
  <c r="Q144" i="23" s="1"/>
  <c r="S144" i="23"/>
  <c r="AC144" i="23"/>
  <c r="P144" i="23"/>
  <c r="T144" i="23"/>
  <c r="X144" i="23"/>
  <c r="U144" i="23"/>
  <c r="Y144" i="23"/>
  <c r="V144" i="23"/>
  <c r="N140" i="23"/>
  <c r="T140" i="23" s="1"/>
  <c r="S140" i="23"/>
  <c r="W140" i="23"/>
  <c r="AC140" i="23"/>
  <c r="P140" i="23"/>
  <c r="Q140" i="23"/>
  <c r="U140" i="23"/>
  <c r="Y140" i="23"/>
  <c r="V140" i="23"/>
  <c r="Y450" i="23"/>
  <c r="U450" i="23"/>
  <c r="Y446" i="23"/>
  <c r="U446" i="23"/>
  <c r="X445" i="23"/>
  <c r="T445" i="23"/>
  <c r="Y442" i="23"/>
  <c r="U442" i="23"/>
  <c r="X441" i="23"/>
  <c r="T441" i="23"/>
  <c r="Y438" i="23"/>
  <c r="U438" i="23"/>
  <c r="X437" i="23"/>
  <c r="T437" i="23"/>
  <c r="Y434" i="23"/>
  <c r="U434" i="23"/>
  <c r="X433" i="23"/>
  <c r="T433" i="23"/>
  <c r="Y430" i="23"/>
  <c r="U430" i="23"/>
  <c r="X429" i="23"/>
  <c r="T429" i="23"/>
  <c r="Y426" i="23"/>
  <c r="U426" i="23"/>
  <c r="X425" i="23"/>
  <c r="T425" i="23"/>
  <c r="Y422" i="23"/>
  <c r="U422" i="23"/>
  <c r="X421" i="23"/>
  <c r="T421" i="23"/>
  <c r="Y418" i="23"/>
  <c r="U418" i="23"/>
  <c r="X417" i="23"/>
  <c r="T417" i="23"/>
  <c r="Y414" i="23"/>
  <c r="U414" i="23"/>
  <c r="X413" i="23"/>
  <c r="T413" i="23"/>
  <c r="Y410" i="23"/>
  <c r="U410" i="23"/>
  <c r="X409" i="23"/>
  <c r="T409" i="23"/>
  <c r="Y406" i="23"/>
  <c r="U406" i="23"/>
  <c r="X405" i="23"/>
  <c r="T405" i="23"/>
  <c r="Y402" i="23"/>
  <c r="U402" i="23"/>
  <c r="X401" i="23"/>
  <c r="T401" i="23"/>
  <c r="Y398" i="23"/>
  <c r="U398" i="23"/>
  <c r="X397" i="23"/>
  <c r="T397" i="23"/>
  <c r="Y394" i="23"/>
  <c r="U394" i="23"/>
  <c r="X393" i="23"/>
  <c r="T393" i="23"/>
  <c r="Y390" i="23"/>
  <c r="U390" i="23"/>
  <c r="X389" i="23"/>
  <c r="T389" i="23"/>
  <c r="Y386" i="23"/>
  <c r="U386" i="23"/>
  <c r="X385" i="23"/>
  <c r="T385" i="23"/>
  <c r="Y382" i="23"/>
  <c r="U382" i="23"/>
  <c r="X381" i="23"/>
  <c r="T381" i="23"/>
  <c r="N378" i="23"/>
  <c r="S378" i="23"/>
  <c r="W378" i="23"/>
  <c r="P375" i="23"/>
  <c r="T375" i="23"/>
  <c r="X375" i="23"/>
  <c r="X374" i="23"/>
  <c r="R374" i="23"/>
  <c r="W372" i="23"/>
  <c r="R372" i="23"/>
  <c r="AC371" i="23"/>
  <c r="V371" i="23"/>
  <c r="Q371" i="23"/>
  <c r="W368" i="23"/>
  <c r="R368" i="23"/>
  <c r="AC367" i="23"/>
  <c r="V367" i="23"/>
  <c r="Q367" i="23"/>
  <c r="AC364" i="23"/>
  <c r="V364" i="23"/>
  <c r="P364" i="23"/>
  <c r="N362" i="23"/>
  <c r="X362" i="23" s="1"/>
  <c r="S362" i="23"/>
  <c r="AC362" i="23"/>
  <c r="R359" i="23"/>
  <c r="V359" i="23"/>
  <c r="T356" i="23"/>
  <c r="Q349" i="23"/>
  <c r="R349" i="23"/>
  <c r="AB345" i="23"/>
  <c r="AD345" i="23" s="1"/>
  <c r="V344" i="23"/>
  <c r="N336" i="23"/>
  <c r="S336" i="23"/>
  <c r="AC336" i="23"/>
  <c r="P336" i="23"/>
  <c r="T336" i="23"/>
  <c r="X336" i="23"/>
  <c r="U336" i="23"/>
  <c r="N324" i="23"/>
  <c r="V324" i="23" s="1"/>
  <c r="W324" i="23"/>
  <c r="AC324" i="23"/>
  <c r="P324" i="23"/>
  <c r="Q324" i="23"/>
  <c r="U324" i="23"/>
  <c r="Q322" i="23"/>
  <c r="V320" i="23"/>
  <c r="P317" i="23"/>
  <c r="R317" i="23"/>
  <c r="T309" i="23"/>
  <c r="U309" i="23"/>
  <c r="Y309" i="23"/>
  <c r="T301" i="23"/>
  <c r="R301" i="23"/>
  <c r="N296" i="23"/>
  <c r="S296" i="23" s="1"/>
  <c r="AC296" i="23"/>
  <c r="P296" i="23"/>
  <c r="X296" i="23"/>
  <c r="Q296" i="23"/>
  <c r="U296" i="23"/>
  <c r="Y296" i="23"/>
  <c r="W293" i="23"/>
  <c r="Q284" i="23"/>
  <c r="U284" i="23"/>
  <c r="Y284" i="23"/>
  <c r="N284" i="23"/>
  <c r="S284" i="23" s="1"/>
  <c r="T284" i="23"/>
  <c r="P284" i="23"/>
  <c r="V284" i="23"/>
  <c r="AC284" i="23"/>
  <c r="R284" i="23"/>
  <c r="W284" i="23"/>
  <c r="P264" i="23"/>
  <c r="T264" i="23"/>
  <c r="X264" i="23"/>
  <c r="Q264" i="23"/>
  <c r="U264" i="23"/>
  <c r="Y264" i="23"/>
  <c r="N264" i="23"/>
  <c r="W264" i="23"/>
  <c r="R264" i="23"/>
  <c r="S264" i="23"/>
  <c r="AC264" i="23"/>
  <c r="N164" i="23"/>
  <c r="V164" i="23" s="1"/>
  <c r="AC164" i="23"/>
  <c r="P164" i="23"/>
  <c r="X164" i="23"/>
  <c r="Q164" i="23"/>
  <c r="U164" i="23"/>
  <c r="R164" i="23"/>
  <c r="X359" i="23"/>
  <c r="T359" i="23"/>
  <c r="X355" i="23"/>
  <c r="T355" i="23"/>
  <c r="AC354" i="23"/>
  <c r="S354" i="23"/>
  <c r="N354" i="23"/>
  <c r="W354" i="23" s="1"/>
  <c r="X351" i="23"/>
  <c r="T351" i="23"/>
  <c r="AC350" i="23"/>
  <c r="S350" i="23"/>
  <c r="N350" i="23"/>
  <c r="X350" i="23" s="1"/>
  <c r="X347" i="23"/>
  <c r="T347" i="23"/>
  <c r="AC346" i="23"/>
  <c r="W346" i="23"/>
  <c r="S346" i="23"/>
  <c r="N346" i="23"/>
  <c r="X343" i="23"/>
  <c r="T343" i="23"/>
  <c r="AC342" i="23"/>
  <c r="W342" i="23"/>
  <c r="S342" i="23"/>
  <c r="N342" i="23"/>
  <c r="X339" i="23"/>
  <c r="T339" i="23"/>
  <c r="AC338" i="23"/>
  <c r="W338" i="23"/>
  <c r="S338" i="23"/>
  <c r="N338" i="23"/>
  <c r="X335" i="23"/>
  <c r="T335" i="23"/>
  <c r="AC334" i="23"/>
  <c r="S334" i="23"/>
  <c r="N334" i="23"/>
  <c r="V334" i="23" s="1"/>
  <c r="X331" i="23"/>
  <c r="T331" i="23"/>
  <c r="AC330" i="23"/>
  <c r="S330" i="23"/>
  <c r="N330" i="23"/>
  <c r="R330" i="23" s="1"/>
  <c r="X327" i="23"/>
  <c r="T327" i="23"/>
  <c r="AC326" i="23"/>
  <c r="W326" i="23"/>
  <c r="N326" i="23"/>
  <c r="S326" i="23" s="1"/>
  <c r="X323" i="23"/>
  <c r="T323" i="23"/>
  <c r="AC322" i="23"/>
  <c r="S322" i="23"/>
  <c r="N322" i="23"/>
  <c r="X322" i="23" s="1"/>
  <c r="X319" i="23"/>
  <c r="T319" i="23"/>
  <c r="AC318" i="23"/>
  <c r="N318" i="23"/>
  <c r="Q318" i="23" s="1"/>
  <c r="X315" i="23"/>
  <c r="T315" i="23"/>
  <c r="AC314" i="23"/>
  <c r="S314" i="23"/>
  <c r="N314" i="23"/>
  <c r="V314" i="23" s="1"/>
  <c r="X311" i="23"/>
  <c r="T311" i="23"/>
  <c r="AC310" i="23"/>
  <c r="S310" i="23"/>
  <c r="N310" i="23"/>
  <c r="X310" i="23" s="1"/>
  <c r="X307" i="23"/>
  <c r="T307" i="23"/>
  <c r="AC306" i="23"/>
  <c r="S306" i="23"/>
  <c r="N306" i="23"/>
  <c r="W306" i="23" s="1"/>
  <c r="X303" i="23"/>
  <c r="T303" i="23"/>
  <c r="AC302" i="23"/>
  <c r="W302" i="23"/>
  <c r="S302" i="23"/>
  <c r="N302" i="23"/>
  <c r="X299" i="23"/>
  <c r="T299" i="23"/>
  <c r="AC298" i="23"/>
  <c r="S298" i="23"/>
  <c r="N298" i="23"/>
  <c r="X295" i="23"/>
  <c r="T295" i="23"/>
  <c r="AC294" i="23"/>
  <c r="S294" i="23"/>
  <c r="N294" i="23"/>
  <c r="X294" i="23" s="1"/>
  <c r="X291" i="23"/>
  <c r="T291" i="23"/>
  <c r="AC290" i="23"/>
  <c r="W290" i="23"/>
  <c r="S290" i="23"/>
  <c r="N290" i="23"/>
  <c r="X287" i="23"/>
  <c r="T287" i="23"/>
  <c r="AC286" i="23"/>
  <c r="Q285" i="23"/>
  <c r="AC283" i="23"/>
  <c r="V283" i="23"/>
  <c r="U282" i="23"/>
  <c r="Y281" i="23"/>
  <c r="AC280" i="23"/>
  <c r="V280" i="23"/>
  <c r="U279" i="23"/>
  <c r="W276" i="23"/>
  <c r="N275" i="23"/>
  <c r="S275" i="23"/>
  <c r="W275" i="23"/>
  <c r="AC275" i="23"/>
  <c r="P275" i="23"/>
  <c r="T275" i="23"/>
  <c r="X275" i="23"/>
  <c r="Y271" i="23"/>
  <c r="Y269" i="23"/>
  <c r="R269" i="23"/>
  <c r="V269" i="23"/>
  <c r="W268" i="23"/>
  <c r="N267" i="23"/>
  <c r="S267" i="23"/>
  <c r="W267" i="23"/>
  <c r="AC267" i="23"/>
  <c r="P267" i="23"/>
  <c r="T267" i="23"/>
  <c r="X267" i="23"/>
  <c r="R263" i="23"/>
  <c r="V263" i="23"/>
  <c r="Y262" i="23"/>
  <c r="V262" i="23"/>
  <c r="R235" i="23"/>
  <c r="Q235" i="23"/>
  <c r="P233" i="23"/>
  <c r="T233" i="23"/>
  <c r="X233" i="23"/>
  <c r="Q233" i="23"/>
  <c r="U233" i="23"/>
  <c r="Y233" i="23"/>
  <c r="N233" i="23"/>
  <c r="V233" i="23" s="1"/>
  <c r="W233" i="23"/>
  <c r="R233" i="23"/>
  <c r="S233" i="23"/>
  <c r="AC233" i="23"/>
  <c r="P175" i="23"/>
  <c r="T175" i="23"/>
  <c r="X175" i="23"/>
  <c r="N282" i="23"/>
  <c r="V282" i="23" s="1"/>
  <c r="S282" i="23"/>
  <c r="AC282" i="23"/>
  <c r="P279" i="23"/>
  <c r="T279" i="23"/>
  <c r="X279" i="23"/>
  <c r="P276" i="23"/>
  <c r="T276" i="23"/>
  <c r="X276" i="23"/>
  <c r="Q276" i="23"/>
  <c r="U276" i="23"/>
  <c r="Y276" i="23"/>
  <c r="Y273" i="23"/>
  <c r="R273" i="23"/>
  <c r="N271" i="23"/>
  <c r="S271" i="23"/>
  <c r="AC271" i="23"/>
  <c r="P271" i="23"/>
  <c r="P268" i="23"/>
  <c r="T268" i="23"/>
  <c r="X268" i="23"/>
  <c r="Q268" i="23"/>
  <c r="U268" i="23"/>
  <c r="Y268" i="23"/>
  <c r="Q257" i="23"/>
  <c r="U257" i="23"/>
  <c r="Y257" i="23"/>
  <c r="N257" i="23"/>
  <c r="S257" i="23" s="1"/>
  <c r="T257" i="23"/>
  <c r="V257" i="23"/>
  <c r="AC257" i="23"/>
  <c r="R257" i="23"/>
  <c r="W257" i="23"/>
  <c r="Q253" i="23"/>
  <c r="U253" i="23"/>
  <c r="N253" i="23"/>
  <c r="P253" i="23" s="1"/>
  <c r="T253" i="23"/>
  <c r="V253" i="23"/>
  <c r="AC253" i="23"/>
  <c r="W253" i="23"/>
  <c r="N247" i="23"/>
  <c r="T247" i="23" s="1"/>
  <c r="S247" i="23"/>
  <c r="AC247" i="23"/>
  <c r="P247" i="23"/>
  <c r="U247" i="23"/>
  <c r="Q247" i="23"/>
  <c r="V247" i="23"/>
  <c r="R247" i="23"/>
  <c r="X247" i="23"/>
  <c r="P237" i="23"/>
  <c r="T237" i="23"/>
  <c r="X237" i="23"/>
  <c r="U237" i="23"/>
  <c r="N237" i="23"/>
  <c r="Q237" i="23" s="1"/>
  <c r="W237" i="23"/>
  <c r="R237" i="23"/>
  <c r="S237" i="23"/>
  <c r="AC237" i="23"/>
  <c r="R215" i="23"/>
  <c r="T215" i="23"/>
  <c r="T207" i="23"/>
  <c r="Y207" i="23"/>
  <c r="N192" i="23"/>
  <c r="Y192" i="23" s="1"/>
  <c r="S192" i="23"/>
  <c r="W192" i="23"/>
  <c r="AC192" i="23"/>
  <c r="P192" i="23"/>
  <c r="T192" i="23"/>
  <c r="X192" i="23"/>
  <c r="Q192" i="23"/>
  <c r="U192" i="23"/>
  <c r="R192" i="23"/>
  <c r="V192" i="23"/>
  <c r="N188" i="23"/>
  <c r="S188" i="23"/>
  <c r="W188" i="23"/>
  <c r="AC188" i="23"/>
  <c r="P188" i="23"/>
  <c r="T188" i="23"/>
  <c r="X188" i="23"/>
  <c r="Q188" i="23"/>
  <c r="U188" i="23"/>
  <c r="Y188" i="23"/>
  <c r="R188" i="23"/>
  <c r="V188" i="23"/>
  <c r="R114" i="23"/>
  <c r="Q114" i="23"/>
  <c r="T114" i="23"/>
  <c r="U354" i="23"/>
  <c r="Y350" i="23"/>
  <c r="U350" i="23"/>
  <c r="Y346" i="23"/>
  <c r="U346" i="23"/>
  <c r="Y342" i="23"/>
  <c r="U342" i="23"/>
  <c r="Y338" i="23"/>
  <c r="U338" i="23"/>
  <c r="Y334" i="23"/>
  <c r="U334" i="23"/>
  <c r="U330" i="23"/>
  <c r="Y326" i="23"/>
  <c r="U326" i="23"/>
  <c r="Y322" i="23"/>
  <c r="U322" i="23"/>
  <c r="U318" i="23"/>
  <c r="Y314" i="23"/>
  <c r="U314" i="23"/>
  <c r="Y310" i="23"/>
  <c r="U310" i="23"/>
  <c r="Y306" i="23"/>
  <c r="U306" i="23"/>
  <c r="Y302" i="23"/>
  <c r="U302" i="23"/>
  <c r="Y298" i="23"/>
  <c r="U298" i="23"/>
  <c r="Y294" i="23"/>
  <c r="Y290" i="23"/>
  <c r="U290" i="23"/>
  <c r="N286" i="23"/>
  <c r="T286" i="23" s="1"/>
  <c r="S286" i="23"/>
  <c r="W286" i="23"/>
  <c r="P283" i="23"/>
  <c r="T283" i="23"/>
  <c r="X283" i="23"/>
  <c r="X282" i="23"/>
  <c r="R282" i="23"/>
  <c r="Q280" i="23"/>
  <c r="U280" i="23"/>
  <c r="Y280" i="23"/>
  <c r="W279" i="23"/>
  <c r="R279" i="23"/>
  <c r="AC276" i="23"/>
  <c r="S276" i="23"/>
  <c r="W273" i="23"/>
  <c r="P272" i="23"/>
  <c r="T272" i="23"/>
  <c r="X272" i="23"/>
  <c r="Q272" i="23"/>
  <c r="U272" i="23"/>
  <c r="Y272" i="23"/>
  <c r="U271" i="23"/>
  <c r="AC268" i="23"/>
  <c r="S268" i="23"/>
  <c r="Y266" i="23"/>
  <c r="R261" i="23"/>
  <c r="V261" i="23"/>
  <c r="X245" i="23"/>
  <c r="U245" i="23"/>
  <c r="N245" i="23"/>
  <c r="T245" i="23" s="1"/>
  <c r="W245" i="23"/>
  <c r="R245" i="23"/>
  <c r="S245" i="23"/>
  <c r="AC245" i="23"/>
  <c r="AB230" i="23"/>
  <c r="AD230" i="23" s="1"/>
  <c r="N224" i="23"/>
  <c r="Q224" i="23" s="1"/>
  <c r="S224" i="23"/>
  <c r="W224" i="23"/>
  <c r="AC224" i="23"/>
  <c r="P224" i="23"/>
  <c r="T224" i="23"/>
  <c r="U224" i="23"/>
  <c r="Y224" i="23"/>
  <c r="V224" i="23"/>
  <c r="N208" i="23"/>
  <c r="S208" i="23" s="1"/>
  <c r="AC208" i="23"/>
  <c r="P208" i="23"/>
  <c r="X208" i="23"/>
  <c r="U208" i="23"/>
  <c r="V208" i="23"/>
  <c r="AC278" i="23"/>
  <c r="W278" i="23"/>
  <c r="S278" i="23"/>
  <c r="AC274" i="23"/>
  <c r="W274" i="23"/>
  <c r="S274" i="23"/>
  <c r="AC270" i="23"/>
  <c r="W270" i="23"/>
  <c r="S270" i="23"/>
  <c r="AC266" i="23"/>
  <c r="W266" i="23"/>
  <c r="S266" i="23"/>
  <c r="X263" i="23"/>
  <c r="T263" i="23"/>
  <c r="P263" i="23"/>
  <c r="AC262" i="23"/>
  <c r="W262" i="23"/>
  <c r="S262" i="23"/>
  <c r="V259" i="23"/>
  <c r="Q259" i="23"/>
  <c r="AC256" i="23"/>
  <c r="V256" i="23"/>
  <c r="Q256" i="23"/>
  <c r="U255" i="23"/>
  <c r="AC252" i="23"/>
  <c r="V252" i="23"/>
  <c r="Q252" i="23"/>
  <c r="U251" i="23"/>
  <c r="R250" i="23"/>
  <c r="V250" i="23"/>
  <c r="T249" i="23"/>
  <c r="P248" i="23"/>
  <c r="T248" i="23"/>
  <c r="X248" i="23"/>
  <c r="W241" i="23"/>
  <c r="N240" i="23"/>
  <c r="R240" i="23" s="1"/>
  <c r="AC240" i="23"/>
  <c r="R236" i="23"/>
  <c r="R232" i="23"/>
  <c r="AB222" i="23"/>
  <c r="AD222" i="23" s="1"/>
  <c r="R219" i="23"/>
  <c r="V219" i="23"/>
  <c r="AB218" i="23"/>
  <c r="AD218" i="23" s="1"/>
  <c r="N216" i="23"/>
  <c r="R216" i="23" s="1"/>
  <c r="S216" i="23"/>
  <c r="AC216" i="23"/>
  <c r="T216" i="23"/>
  <c r="X216" i="23"/>
  <c r="Q216" i="23"/>
  <c r="U216" i="23"/>
  <c r="Y216" i="23"/>
  <c r="AB210" i="23"/>
  <c r="AD210" i="23" s="1"/>
  <c r="Q183" i="23"/>
  <c r="V180" i="23"/>
  <c r="V172" i="23"/>
  <c r="Y159" i="23"/>
  <c r="Q157" i="23"/>
  <c r="U157" i="23"/>
  <c r="Y157" i="23"/>
  <c r="N157" i="23"/>
  <c r="T157" i="23"/>
  <c r="P157" i="23"/>
  <c r="V157" i="23"/>
  <c r="AC157" i="23"/>
  <c r="R157" i="23"/>
  <c r="W157" i="23"/>
  <c r="R123" i="23"/>
  <c r="Q123" i="23"/>
  <c r="Y123" i="23"/>
  <c r="AC263" i="23"/>
  <c r="W263" i="23"/>
  <c r="S263" i="23"/>
  <c r="U259" i="23"/>
  <c r="Y258" i="23"/>
  <c r="AB258" i="23" s="1"/>
  <c r="AD258" i="23" s="1"/>
  <c r="U256" i="23"/>
  <c r="N255" i="23"/>
  <c r="W255" i="23" s="1"/>
  <c r="S255" i="23"/>
  <c r="AC255" i="23"/>
  <c r="AB254" i="23"/>
  <c r="AD254" i="23" s="1"/>
  <c r="U252" i="23"/>
  <c r="N251" i="23"/>
  <c r="P251" i="23" s="1"/>
  <c r="S251" i="23"/>
  <c r="AC251" i="23"/>
  <c r="Q249" i="23"/>
  <c r="U249" i="23"/>
  <c r="Y249" i="23"/>
  <c r="Y244" i="23"/>
  <c r="P241" i="23"/>
  <c r="T241" i="23"/>
  <c r="X241" i="23"/>
  <c r="Q241" i="23"/>
  <c r="U241" i="23"/>
  <c r="Y241" i="23"/>
  <c r="AB238" i="23"/>
  <c r="AD238" i="23" s="1"/>
  <c r="S225" i="23"/>
  <c r="N220" i="23"/>
  <c r="S220" i="23"/>
  <c r="W220" i="23"/>
  <c r="AC220" i="23"/>
  <c r="P220" i="23"/>
  <c r="T220" i="23"/>
  <c r="X220" i="23"/>
  <c r="Q220" i="23"/>
  <c r="U220" i="23"/>
  <c r="Y220" i="23"/>
  <c r="N212" i="23"/>
  <c r="W212" i="23" s="1"/>
  <c r="S212" i="23"/>
  <c r="AC212" i="23"/>
  <c r="P212" i="23"/>
  <c r="T212" i="23"/>
  <c r="X212" i="23"/>
  <c r="Q212" i="23"/>
  <c r="U212" i="23"/>
  <c r="Y212" i="23"/>
  <c r="N204" i="23"/>
  <c r="Q204" i="23" s="1"/>
  <c r="S204" i="23"/>
  <c r="W204" i="23"/>
  <c r="AC204" i="23"/>
  <c r="P204" i="23"/>
  <c r="T204" i="23"/>
  <c r="X204" i="23"/>
  <c r="U204" i="23"/>
  <c r="Y204" i="23"/>
  <c r="N200" i="23"/>
  <c r="S200" i="23" s="1"/>
  <c r="AC200" i="23"/>
  <c r="P200" i="23"/>
  <c r="X200" i="23"/>
  <c r="Q200" i="23"/>
  <c r="U200" i="23"/>
  <c r="Y200" i="23"/>
  <c r="N196" i="23"/>
  <c r="S196" i="23" s="1"/>
  <c r="AC196" i="23"/>
  <c r="P196" i="23"/>
  <c r="T196" i="23"/>
  <c r="Q196" i="23"/>
  <c r="U196" i="23"/>
  <c r="Y196" i="23"/>
  <c r="N176" i="23"/>
  <c r="S176" i="23"/>
  <c r="W176" i="23"/>
  <c r="AC176" i="23"/>
  <c r="P176" i="23"/>
  <c r="T176" i="23"/>
  <c r="X176" i="23"/>
  <c r="Q176" i="23"/>
  <c r="U176" i="23"/>
  <c r="Y176" i="23"/>
  <c r="T171" i="23"/>
  <c r="X171" i="23"/>
  <c r="R169" i="23"/>
  <c r="V169" i="23"/>
  <c r="V129" i="23"/>
  <c r="W129" i="23"/>
  <c r="N259" i="23"/>
  <c r="S259" i="23"/>
  <c r="W259" i="23"/>
  <c r="AC259" i="23"/>
  <c r="P256" i="23"/>
  <c r="T256" i="23"/>
  <c r="X256" i="23"/>
  <c r="P252" i="23"/>
  <c r="T252" i="23"/>
  <c r="X252" i="23"/>
  <c r="Q246" i="23"/>
  <c r="R246" i="23"/>
  <c r="N244" i="23"/>
  <c r="R244" i="23" s="1"/>
  <c r="S244" i="23"/>
  <c r="W244" i="23"/>
  <c r="AC244" i="23"/>
  <c r="P244" i="23"/>
  <c r="T244" i="23"/>
  <c r="X244" i="23"/>
  <c r="N236" i="23"/>
  <c r="V236" i="23" s="1"/>
  <c r="S236" i="23"/>
  <c r="W236" i="23"/>
  <c r="AC236" i="23"/>
  <c r="P236" i="23"/>
  <c r="T236" i="23"/>
  <c r="X236" i="23"/>
  <c r="Y234" i="23"/>
  <c r="R234" i="23"/>
  <c r="N232" i="23"/>
  <c r="Y232" i="23" s="1"/>
  <c r="S232" i="23"/>
  <c r="AC232" i="23"/>
  <c r="P232" i="23"/>
  <c r="T232" i="23"/>
  <c r="X232" i="23"/>
  <c r="R209" i="23"/>
  <c r="V209" i="23"/>
  <c r="AB194" i="23"/>
  <c r="AD194" i="23" s="1"/>
  <c r="P191" i="23"/>
  <c r="T191" i="23"/>
  <c r="AB190" i="23"/>
  <c r="AD190" i="23" s="1"/>
  <c r="AB186" i="23"/>
  <c r="AD186" i="23" s="1"/>
  <c r="N184" i="23"/>
  <c r="V184" i="23" s="1"/>
  <c r="S184" i="23"/>
  <c r="W184" i="23"/>
  <c r="AC184" i="23"/>
  <c r="P184" i="23"/>
  <c r="X184" i="23"/>
  <c r="Q184" i="23"/>
  <c r="U184" i="23"/>
  <c r="Y184" i="23"/>
  <c r="AB182" i="23"/>
  <c r="AD182" i="23" s="1"/>
  <c r="N180" i="23"/>
  <c r="T180" i="23" s="1"/>
  <c r="S180" i="23"/>
  <c r="W180" i="23"/>
  <c r="AC180" i="23"/>
  <c r="P180" i="23"/>
  <c r="X180" i="23"/>
  <c r="U180" i="23"/>
  <c r="Y180" i="23"/>
  <c r="N172" i="23"/>
  <c r="R172" i="23" s="1"/>
  <c r="S172" i="23"/>
  <c r="W172" i="23"/>
  <c r="AC172" i="23"/>
  <c r="P172" i="23"/>
  <c r="T172" i="23"/>
  <c r="Q172" i="23"/>
  <c r="U172" i="23"/>
  <c r="Y172" i="23"/>
  <c r="N168" i="23"/>
  <c r="V168" i="23" s="1"/>
  <c r="W168" i="23"/>
  <c r="AC168" i="23"/>
  <c r="P168" i="23"/>
  <c r="Q168" i="23"/>
  <c r="U168" i="23"/>
  <c r="AB166" i="23"/>
  <c r="AD166" i="23" s="1"/>
  <c r="P163" i="23"/>
  <c r="X163" i="23"/>
  <c r="N159" i="23"/>
  <c r="W159" i="23" s="1"/>
  <c r="S159" i="23"/>
  <c r="AC159" i="23"/>
  <c r="P159" i="23"/>
  <c r="U159" i="23"/>
  <c r="Q159" i="23"/>
  <c r="V159" i="23"/>
  <c r="R159" i="23"/>
  <c r="X159" i="23"/>
  <c r="N124" i="23"/>
  <c r="W124" i="23" s="1"/>
  <c r="S124" i="23"/>
  <c r="AC124" i="23"/>
  <c r="P124" i="23"/>
  <c r="T124" i="23"/>
  <c r="X124" i="23"/>
  <c r="Q124" i="23"/>
  <c r="U124" i="23"/>
  <c r="Y124" i="23"/>
  <c r="R124" i="23"/>
  <c r="V124" i="23"/>
  <c r="P160" i="23"/>
  <c r="T160" i="23"/>
  <c r="X160" i="23"/>
  <c r="Y154" i="23"/>
  <c r="R154" i="23"/>
  <c r="N152" i="23"/>
  <c r="Y152" i="23" s="1"/>
  <c r="S152" i="23"/>
  <c r="AC152" i="23"/>
  <c r="P152" i="23"/>
  <c r="T152" i="23"/>
  <c r="X152" i="23"/>
  <c r="R131" i="23"/>
  <c r="X131" i="23"/>
  <c r="AB130" i="23"/>
  <c r="AD130" i="23" s="1"/>
  <c r="N128" i="23"/>
  <c r="Y128" i="23" s="1"/>
  <c r="S128" i="23"/>
  <c r="AC128" i="23"/>
  <c r="P128" i="23"/>
  <c r="T128" i="23"/>
  <c r="X128" i="23"/>
  <c r="Q128" i="23"/>
  <c r="U128" i="23"/>
  <c r="N103" i="23"/>
  <c r="Y103" i="23" s="1"/>
  <c r="S103" i="23"/>
  <c r="W103" i="23"/>
  <c r="AC103" i="23"/>
  <c r="P103" i="23"/>
  <c r="T103" i="23"/>
  <c r="X103" i="23"/>
  <c r="Q103" i="23"/>
  <c r="U103" i="23"/>
  <c r="R103" i="23"/>
  <c r="AB90" i="23"/>
  <c r="AD90" i="23" s="1"/>
  <c r="N87" i="23"/>
  <c r="S87" i="23"/>
  <c r="W87" i="23"/>
  <c r="AC87" i="23"/>
  <c r="P87" i="23"/>
  <c r="T87" i="23"/>
  <c r="X87" i="23"/>
  <c r="Q87" i="23"/>
  <c r="U87" i="23"/>
  <c r="Y87" i="23"/>
  <c r="R87" i="23"/>
  <c r="V87" i="23"/>
  <c r="N83" i="23"/>
  <c r="S83" i="23"/>
  <c r="W83" i="23"/>
  <c r="AC83" i="23"/>
  <c r="P83" i="23"/>
  <c r="T83" i="23"/>
  <c r="X83" i="23"/>
  <c r="Q83" i="23"/>
  <c r="U83" i="23"/>
  <c r="Y83" i="23"/>
  <c r="R83" i="23"/>
  <c r="V83" i="23"/>
  <c r="N55" i="23"/>
  <c r="S55" i="23"/>
  <c r="W55" i="23"/>
  <c r="AC55" i="23"/>
  <c r="P55" i="23"/>
  <c r="T55" i="23"/>
  <c r="X55" i="23"/>
  <c r="Q55" i="23"/>
  <c r="U55" i="23"/>
  <c r="Y55" i="23"/>
  <c r="R55" i="23"/>
  <c r="V55" i="23"/>
  <c r="AC243" i="23"/>
  <c r="W243" i="23"/>
  <c r="S243" i="23"/>
  <c r="AC239" i="23"/>
  <c r="W239" i="23"/>
  <c r="S239" i="23"/>
  <c r="AC235" i="23"/>
  <c r="W235" i="23"/>
  <c r="S235" i="23"/>
  <c r="AC231" i="23"/>
  <c r="W231" i="23"/>
  <c r="S231" i="23"/>
  <c r="Y229" i="23"/>
  <c r="U229" i="23"/>
  <c r="Q229" i="23"/>
  <c r="AC227" i="23"/>
  <c r="W227" i="23"/>
  <c r="S227" i="23"/>
  <c r="Y225" i="23"/>
  <c r="U225" i="23"/>
  <c r="Q225" i="23"/>
  <c r="AC223" i="23"/>
  <c r="W223" i="23"/>
  <c r="S223" i="23"/>
  <c r="Y221" i="23"/>
  <c r="U221" i="23"/>
  <c r="Q221" i="23"/>
  <c r="AC219" i="23"/>
  <c r="W219" i="23"/>
  <c r="S219" i="23"/>
  <c r="Y217" i="23"/>
  <c r="U217" i="23"/>
  <c r="Q217" i="23"/>
  <c r="AC215" i="23"/>
  <c r="W215" i="23"/>
  <c r="S215" i="23"/>
  <c r="V214" i="23"/>
  <c r="AB214" i="23" s="1"/>
  <c r="AD214" i="23" s="1"/>
  <c r="Y213" i="23"/>
  <c r="U213" i="23"/>
  <c r="Q213" i="23"/>
  <c r="AC211" i="23"/>
  <c r="W211" i="23"/>
  <c r="S211" i="23"/>
  <c r="Y209" i="23"/>
  <c r="U209" i="23"/>
  <c r="Q209" i="23"/>
  <c r="AC207" i="23"/>
  <c r="W207" i="23"/>
  <c r="S207" i="23"/>
  <c r="R206" i="23"/>
  <c r="Y205" i="23"/>
  <c r="U205" i="23"/>
  <c r="Q205" i="23"/>
  <c r="AC203" i="23"/>
  <c r="W203" i="23"/>
  <c r="S203" i="23"/>
  <c r="Y201" i="23"/>
  <c r="U201" i="23"/>
  <c r="Q201" i="23"/>
  <c r="AC199" i="23"/>
  <c r="W199" i="23"/>
  <c r="S199" i="23"/>
  <c r="Y197" i="23"/>
  <c r="U197" i="23"/>
  <c r="Q197" i="23"/>
  <c r="AC195" i="23"/>
  <c r="W195" i="23"/>
  <c r="S195" i="23"/>
  <c r="Y193" i="23"/>
  <c r="U193" i="23"/>
  <c r="Q193" i="23"/>
  <c r="AC191" i="23"/>
  <c r="W191" i="23"/>
  <c r="S191" i="23"/>
  <c r="Y189" i="23"/>
  <c r="U189" i="23"/>
  <c r="Q189" i="23"/>
  <c r="AC187" i="23"/>
  <c r="W187" i="23"/>
  <c r="S187" i="23"/>
  <c r="Y185" i="23"/>
  <c r="U185" i="23"/>
  <c r="Q185" i="23"/>
  <c r="AC183" i="23"/>
  <c r="W183" i="23"/>
  <c r="S183" i="23"/>
  <c r="Y181" i="23"/>
  <c r="U181" i="23"/>
  <c r="Q181" i="23"/>
  <c r="AC179" i="23"/>
  <c r="W179" i="23"/>
  <c r="S179" i="23"/>
  <c r="V178" i="23"/>
  <c r="AB178" i="23" s="1"/>
  <c r="AD178" i="23" s="1"/>
  <c r="Y177" i="23"/>
  <c r="U177" i="23"/>
  <c r="Q177" i="23"/>
  <c r="AC175" i="23"/>
  <c r="W175" i="23"/>
  <c r="S175" i="23"/>
  <c r="V174" i="23"/>
  <c r="Y173" i="23"/>
  <c r="U173" i="23"/>
  <c r="Q173" i="23"/>
  <c r="AC171" i="23"/>
  <c r="W171" i="23"/>
  <c r="S171" i="23"/>
  <c r="R170" i="23"/>
  <c r="Y169" i="23"/>
  <c r="U169" i="23"/>
  <c r="Q169" i="23"/>
  <c r="AC167" i="23"/>
  <c r="W167" i="23"/>
  <c r="S167" i="23"/>
  <c r="Y165" i="23"/>
  <c r="U165" i="23"/>
  <c r="Q165" i="23"/>
  <c r="AC163" i="23"/>
  <c r="W163" i="23"/>
  <c r="S163" i="23"/>
  <c r="Q161" i="23"/>
  <c r="U161" i="23"/>
  <c r="Y161" i="23"/>
  <c r="W160" i="23"/>
  <c r="R160" i="23"/>
  <c r="U156" i="23"/>
  <c r="W154" i="23"/>
  <c r="P153" i="23"/>
  <c r="T153" i="23"/>
  <c r="X153" i="23"/>
  <c r="Q153" i="23"/>
  <c r="U153" i="23"/>
  <c r="Y153" i="23"/>
  <c r="U152" i="23"/>
  <c r="Q150" i="23"/>
  <c r="R150" i="23"/>
  <c r="R147" i="23"/>
  <c r="P147" i="23"/>
  <c r="V135" i="23"/>
  <c r="T135" i="23"/>
  <c r="N132" i="23"/>
  <c r="Y132" i="23" s="1"/>
  <c r="S132" i="23"/>
  <c r="W132" i="23"/>
  <c r="AC132" i="23"/>
  <c r="P132" i="23"/>
  <c r="T132" i="23"/>
  <c r="X132" i="23"/>
  <c r="Q132" i="23"/>
  <c r="U132" i="23"/>
  <c r="N120" i="23"/>
  <c r="R120" i="23" s="1"/>
  <c r="AC120" i="23"/>
  <c r="P120" i="23"/>
  <c r="T120" i="23"/>
  <c r="U120" i="23"/>
  <c r="Y120" i="23"/>
  <c r="N115" i="23"/>
  <c r="T115" i="23" s="1"/>
  <c r="S115" i="23"/>
  <c r="AC115" i="23"/>
  <c r="P115" i="23"/>
  <c r="U115" i="23"/>
  <c r="Q115" i="23"/>
  <c r="V115" i="23"/>
  <c r="R115" i="23"/>
  <c r="X115" i="23"/>
  <c r="P71" i="23"/>
  <c r="T71" i="23"/>
  <c r="N71" i="23"/>
  <c r="X71" i="23" s="1"/>
  <c r="U71" i="23"/>
  <c r="Q71" i="23"/>
  <c r="V71" i="23"/>
  <c r="AC71" i="23"/>
  <c r="W71" i="23"/>
  <c r="S71" i="23"/>
  <c r="Y71" i="23"/>
  <c r="X229" i="23"/>
  <c r="T229" i="23"/>
  <c r="X225" i="23"/>
  <c r="T225" i="23"/>
  <c r="X221" i="23"/>
  <c r="T221" i="23"/>
  <c r="X217" i="23"/>
  <c r="T217" i="23"/>
  <c r="X213" i="23"/>
  <c r="T213" i="23"/>
  <c r="X209" i="23"/>
  <c r="T209" i="23"/>
  <c r="X205" i="23"/>
  <c r="T205" i="23"/>
  <c r="X201" i="23"/>
  <c r="T201" i="23"/>
  <c r="X197" i="23"/>
  <c r="T197" i="23"/>
  <c r="X193" i="23"/>
  <c r="T193" i="23"/>
  <c r="X189" i="23"/>
  <c r="T189" i="23"/>
  <c r="X185" i="23"/>
  <c r="T185" i="23"/>
  <c r="X181" i="23"/>
  <c r="T181" i="23"/>
  <c r="X177" i="23"/>
  <c r="T177" i="23"/>
  <c r="X173" i="23"/>
  <c r="T173" i="23"/>
  <c r="X169" i="23"/>
  <c r="T169" i="23"/>
  <c r="X165" i="23"/>
  <c r="T165" i="23"/>
  <c r="AC160" i="23"/>
  <c r="V160" i="23"/>
  <c r="Q160" i="23"/>
  <c r="R158" i="23"/>
  <c r="V158" i="23"/>
  <c r="P156" i="23"/>
  <c r="T156" i="23"/>
  <c r="X156" i="23"/>
  <c r="N148" i="23"/>
  <c r="X148" i="23" s="1"/>
  <c r="S148" i="23"/>
  <c r="W148" i="23"/>
  <c r="AC148" i="23"/>
  <c r="P148" i="23"/>
  <c r="U148" i="23"/>
  <c r="Y148" i="23"/>
  <c r="N136" i="23"/>
  <c r="S136" i="23" s="1"/>
  <c r="W136" i="23"/>
  <c r="AC136" i="23"/>
  <c r="P136" i="23"/>
  <c r="T136" i="23"/>
  <c r="X136" i="23"/>
  <c r="Q136" i="23"/>
  <c r="U136" i="23"/>
  <c r="Y136" i="23"/>
  <c r="Q127" i="23"/>
  <c r="R125" i="23"/>
  <c r="V125" i="23"/>
  <c r="P116" i="23"/>
  <c r="T116" i="23"/>
  <c r="X116" i="23"/>
  <c r="AB106" i="23"/>
  <c r="AD106" i="23" s="1"/>
  <c r="N79" i="23"/>
  <c r="R79" i="23" s="1"/>
  <c r="S79" i="23"/>
  <c r="AC79" i="23"/>
  <c r="P79" i="23"/>
  <c r="T79" i="23"/>
  <c r="Q79" i="23"/>
  <c r="U79" i="23"/>
  <c r="P67" i="23"/>
  <c r="T67" i="23"/>
  <c r="X67" i="23"/>
  <c r="N67" i="23"/>
  <c r="R67" i="23" s="1"/>
  <c r="U67" i="23"/>
  <c r="Q67" i="23"/>
  <c r="AC67" i="23"/>
  <c r="X64" i="23"/>
  <c r="U64" i="23"/>
  <c r="Y64" i="23"/>
  <c r="N64" i="23"/>
  <c r="V64" i="23" s="1"/>
  <c r="S64" i="23"/>
  <c r="AC64" i="23"/>
  <c r="R29" i="23"/>
  <c r="W29" i="23"/>
  <c r="T29" i="23"/>
  <c r="P16" i="23"/>
  <c r="T16" i="23"/>
  <c r="X16" i="23"/>
  <c r="U16" i="23"/>
  <c r="Y16" i="23"/>
  <c r="N16" i="23"/>
  <c r="Q16" i="23" s="1"/>
  <c r="R16" i="23"/>
  <c r="S16" i="23"/>
  <c r="AC16" i="23"/>
  <c r="V16" i="23"/>
  <c r="AC155" i="23"/>
  <c r="W155" i="23"/>
  <c r="S155" i="23"/>
  <c r="AC151" i="23"/>
  <c r="W151" i="23"/>
  <c r="S151" i="23"/>
  <c r="Y149" i="23"/>
  <c r="U149" i="23"/>
  <c r="Q149" i="23"/>
  <c r="AC147" i="23"/>
  <c r="W147" i="23"/>
  <c r="S147" i="23"/>
  <c r="R146" i="23"/>
  <c r="Y145" i="23"/>
  <c r="U145" i="23"/>
  <c r="Q145" i="23"/>
  <c r="AC143" i="23"/>
  <c r="W143" i="23"/>
  <c r="S143" i="23"/>
  <c r="Y141" i="23"/>
  <c r="U141" i="23"/>
  <c r="Q141" i="23"/>
  <c r="AC139" i="23"/>
  <c r="W139" i="23"/>
  <c r="S139" i="23"/>
  <c r="V138" i="23"/>
  <c r="Y137" i="23"/>
  <c r="U137" i="23"/>
  <c r="Q137" i="23"/>
  <c r="AC135" i="23"/>
  <c r="W135" i="23"/>
  <c r="S135" i="23"/>
  <c r="Y133" i="23"/>
  <c r="U133" i="23"/>
  <c r="Q133" i="23"/>
  <c r="AC131" i="23"/>
  <c r="W131" i="23"/>
  <c r="S131" i="23"/>
  <c r="Y129" i="23"/>
  <c r="U129" i="23"/>
  <c r="Q129" i="23"/>
  <c r="AC127" i="23"/>
  <c r="W127" i="23"/>
  <c r="S127" i="23"/>
  <c r="Y125" i="23"/>
  <c r="U125" i="23"/>
  <c r="Q125" i="23"/>
  <c r="AC123" i="23"/>
  <c r="W123" i="23"/>
  <c r="S123" i="23"/>
  <c r="R122" i="23"/>
  <c r="Y121" i="23"/>
  <c r="U121" i="23"/>
  <c r="Q121" i="23"/>
  <c r="AC119" i="23"/>
  <c r="W119" i="23"/>
  <c r="S119" i="23"/>
  <c r="Q117" i="23"/>
  <c r="U117" i="23"/>
  <c r="Y117" i="23"/>
  <c r="W116" i="23"/>
  <c r="R116" i="23"/>
  <c r="W112" i="23"/>
  <c r="N111" i="23"/>
  <c r="V111" i="23" s="1"/>
  <c r="S111" i="23"/>
  <c r="W111" i="23"/>
  <c r="AC111" i="23"/>
  <c r="P111" i="23"/>
  <c r="T111" i="23"/>
  <c r="X111" i="23"/>
  <c r="N107" i="23"/>
  <c r="S107" i="23"/>
  <c r="W107" i="23"/>
  <c r="AC107" i="23"/>
  <c r="P107" i="23"/>
  <c r="T107" i="23"/>
  <c r="X107" i="23"/>
  <c r="Q107" i="23"/>
  <c r="U107" i="23"/>
  <c r="Y107" i="23"/>
  <c r="N91" i="23"/>
  <c r="R91" i="23" s="1"/>
  <c r="S91" i="23"/>
  <c r="AC91" i="23"/>
  <c r="P91" i="23"/>
  <c r="T91" i="23"/>
  <c r="X91" i="23"/>
  <c r="Q91" i="23"/>
  <c r="U91" i="23"/>
  <c r="Y91" i="23"/>
  <c r="X149" i="23"/>
  <c r="T149" i="23"/>
  <c r="X145" i="23"/>
  <c r="T145" i="23"/>
  <c r="X141" i="23"/>
  <c r="T141" i="23"/>
  <c r="X137" i="23"/>
  <c r="T137" i="23"/>
  <c r="X133" i="23"/>
  <c r="T133" i="23"/>
  <c r="X129" i="23"/>
  <c r="T129" i="23"/>
  <c r="X125" i="23"/>
  <c r="T125" i="23"/>
  <c r="X121" i="23"/>
  <c r="T121" i="23"/>
  <c r="AC116" i="23"/>
  <c r="V116" i="23"/>
  <c r="Q116" i="23"/>
  <c r="AB114" i="23"/>
  <c r="AD114" i="23" s="1"/>
  <c r="P112" i="23"/>
  <c r="T112" i="23"/>
  <c r="X112" i="23"/>
  <c r="Q112" i="23"/>
  <c r="U112" i="23"/>
  <c r="Y112" i="23"/>
  <c r="N99" i="23"/>
  <c r="V99" i="23" s="1"/>
  <c r="S99" i="23"/>
  <c r="AC99" i="23"/>
  <c r="P99" i="23"/>
  <c r="T99" i="23"/>
  <c r="X99" i="23"/>
  <c r="U99" i="23"/>
  <c r="Y99" i="23"/>
  <c r="N95" i="23"/>
  <c r="S95" i="23" s="1"/>
  <c r="AC95" i="23"/>
  <c r="P95" i="23"/>
  <c r="T95" i="23"/>
  <c r="Q95" i="23"/>
  <c r="U95" i="23"/>
  <c r="Y95" i="23"/>
  <c r="V79" i="23"/>
  <c r="N75" i="23"/>
  <c r="R75" i="23" s="1"/>
  <c r="S75" i="23"/>
  <c r="AC75" i="23"/>
  <c r="P75" i="23"/>
  <c r="T75" i="23"/>
  <c r="Q75" i="23"/>
  <c r="U75" i="23"/>
  <c r="Y75" i="23"/>
  <c r="X69" i="23"/>
  <c r="Q69" i="23"/>
  <c r="Y67" i="23"/>
  <c r="N59" i="23"/>
  <c r="W59" i="23" s="1"/>
  <c r="S59" i="23"/>
  <c r="AC59" i="23"/>
  <c r="P59" i="23"/>
  <c r="T59" i="23"/>
  <c r="X59" i="23"/>
  <c r="U59" i="23"/>
  <c r="Y59" i="23"/>
  <c r="V59" i="23"/>
  <c r="Q68" i="23"/>
  <c r="U68" i="23"/>
  <c r="Y68" i="23"/>
  <c r="N39" i="23"/>
  <c r="V39" i="23" s="1"/>
  <c r="S39" i="23"/>
  <c r="W39" i="23"/>
  <c r="AC39" i="23"/>
  <c r="P39" i="23"/>
  <c r="T39" i="23"/>
  <c r="X39" i="23"/>
  <c r="Q39" i="23"/>
  <c r="U39" i="23"/>
  <c r="Y39" i="23"/>
  <c r="R39" i="23"/>
  <c r="N19" i="23"/>
  <c r="W19" i="23" s="1"/>
  <c r="S19" i="23"/>
  <c r="AC19" i="23"/>
  <c r="P19" i="23"/>
  <c r="T19" i="23"/>
  <c r="Q19" i="23"/>
  <c r="Y19" i="23"/>
  <c r="U19" i="23"/>
  <c r="V19" i="23"/>
  <c r="Y108" i="23"/>
  <c r="U108" i="23"/>
  <c r="Q108" i="23"/>
  <c r="Y104" i="23"/>
  <c r="U104" i="23"/>
  <c r="Q104" i="23"/>
  <c r="Y100" i="23"/>
  <c r="U100" i="23"/>
  <c r="Q100" i="23"/>
  <c r="Y96" i="23"/>
  <c r="U96" i="23"/>
  <c r="Q96" i="23"/>
  <c r="Y92" i="23"/>
  <c r="U92" i="23"/>
  <c r="Q92" i="23"/>
  <c r="Y88" i="23"/>
  <c r="U88" i="23"/>
  <c r="Q88" i="23"/>
  <c r="Y84" i="23"/>
  <c r="U84" i="23"/>
  <c r="Q84" i="23"/>
  <c r="Y80" i="23"/>
  <c r="U80" i="23"/>
  <c r="Q80" i="23"/>
  <c r="Y76" i="23"/>
  <c r="U76" i="23"/>
  <c r="Q76" i="23"/>
  <c r="Y72" i="23"/>
  <c r="U72" i="23"/>
  <c r="Q72" i="23"/>
  <c r="W68" i="23"/>
  <c r="R68" i="23"/>
  <c r="N23" i="23"/>
  <c r="W23" i="23" s="1"/>
  <c r="S23" i="23"/>
  <c r="AC23" i="23"/>
  <c r="P23" i="23"/>
  <c r="T23" i="23"/>
  <c r="Q23" i="23"/>
  <c r="Y23" i="23"/>
  <c r="R23" i="23"/>
  <c r="U23" i="23"/>
  <c r="Y113" i="23"/>
  <c r="U113" i="23"/>
  <c r="Y109" i="23"/>
  <c r="U109" i="23"/>
  <c r="X108" i="23"/>
  <c r="T108" i="23"/>
  <c r="Y105" i="23"/>
  <c r="U105" i="23"/>
  <c r="X104" i="23"/>
  <c r="T104" i="23"/>
  <c r="Y101" i="23"/>
  <c r="U101" i="23"/>
  <c r="X100" i="23"/>
  <c r="T100" i="23"/>
  <c r="V98" i="23"/>
  <c r="Y97" i="23"/>
  <c r="U97" i="23"/>
  <c r="X96" i="23"/>
  <c r="T96" i="23"/>
  <c r="Y93" i="23"/>
  <c r="U93" i="23"/>
  <c r="X92" i="23"/>
  <c r="T92" i="23"/>
  <c r="Y89" i="23"/>
  <c r="U89" i="23"/>
  <c r="X88" i="23"/>
  <c r="T88" i="23"/>
  <c r="Y85" i="23"/>
  <c r="U85" i="23"/>
  <c r="X84" i="23"/>
  <c r="T84" i="23"/>
  <c r="Y81" i="23"/>
  <c r="U81" i="23"/>
  <c r="X80" i="23"/>
  <c r="T80" i="23"/>
  <c r="Y77" i="23"/>
  <c r="U77" i="23"/>
  <c r="X76" i="23"/>
  <c r="T76" i="23"/>
  <c r="Y73" i="23"/>
  <c r="U73" i="23"/>
  <c r="X72" i="23"/>
  <c r="T72" i="23"/>
  <c r="N70" i="23"/>
  <c r="Y70" i="23" s="1"/>
  <c r="S70" i="23"/>
  <c r="W70" i="23"/>
  <c r="AC70" i="23"/>
  <c r="AC68" i="23"/>
  <c r="V68" i="23"/>
  <c r="P68" i="23"/>
  <c r="N66" i="23"/>
  <c r="S66" i="23"/>
  <c r="W66" i="23"/>
  <c r="AC66" i="23"/>
  <c r="N63" i="23"/>
  <c r="W63" i="23" s="1"/>
  <c r="S63" i="23"/>
  <c r="AC63" i="23"/>
  <c r="P63" i="23"/>
  <c r="T63" i="23"/>
  <c r="X63" i="23"/>
  <c r="R58" i="23"/>
  <c r="P58" i="23"/>
  <c r="R56" i="23"/>
  <c r="V56" i="23"/>
  <c r="T54" i="23"/>
  <c r="X54" i="23"/>
  <c r="AB53" i="23"/>
  <c r="AD53" i="23" s="1"/>
  <c r="W52" i="23"/>
  <c r="X36" i="23"/>
  <c r="Q36" i="23"/>
  <c r="W36" i="23"/>
  <c r="N49" i="23"/>
  <c r="Y49" i="23" s="1"/>
  <c r="S49" i="23"/>
  <c r="AC49" i="23"/>
  <c r="R47" i="23"/>
  <c r="U45" i="23"/>
  <c r="N45" i="23"/>
  <c r="Y45" i="23" s="1"/>
  <c r="W45" i="23"/>
  <c r="AC45" i="23"/>
  <c r="N35" i="23"/>
  <c r="R35" i="23" s="1"/>
  <c r="S35" i="23"/>
  <c r="AC35" i="23"/>
  <c r="P35" i="23"/>
  <c r="X35" i="23"/>
  <c r="Q35" i="23"/>
  <c r="U35" i="23"/>
  <c r="N3" i="23"/>
  <c r="R3" i="23" s="1"/>
  <c r="S3" i="23"/>
  <c r="AC3" i="23"/>
  <c r="P3" i="23"/>
  <c r="T3" i="23"/>
  <c r="Q3" i="23"/>
  <c r="Y3" i="23"/>
  <c r="U3" i="23"/>
  <c r="AC62" i="23"/>
  <c r="W62" i="23"/>
  <c r="S62" i="23"/>
  <c r="Y60" i="23"/>
  <c r="U60" i="23"/>
  <c r="Q60" i="23"/>
  <c r="AC58" i="23"/>
  <c r="W58" i="23"/>
  <c r="S58" i="23"/>
  <c r="V57" i="23"/>
  <c r="AB57" i="23" s="1"/>
  <c r="AD57" i="23" s="1"/>
  <c r="Y56" i="23"/>
  <c r="U56" i="23"/>
  <c r="Q56" i="23"/>
  <c r="AC54" i="23"/>
  <c r="W54" i="23"/>
  <c r="S54" i="23"/>
  <c r="Y52" i="23"/>
  <c r="U52" i="23"/>
  <c r="Q52" i="23"/>
  <c r="X51" i="23"/>
  <c r="T51" i="23"/>
  <c r="N51" i="23"/>
  <c r="P50" i="23"/>
  <c r="T50" i="23"/>
  <c r="X50" i="23"/>
  <c r="X49" i="23"/>
  <c r="W48" i="23"/>
  <c r="T45" i="23"/>
  <c r="N43" i="23"/>
  <c r="Y43" i="23" s="1"/>
  <c r="S43" i="23"/>
  <c r="W43" i="23"/>
  <c r="AC43" i="23"/>
  <c r="P43" i="23"/>
  <c r="T43" i="23"/>
  <c r="U43" i="23"/>
  <c r="R25" i="23"/>
  <c r="V25" i="23"/>
  <c r="X60" i="23"/>
  <c r="T60" i="23"/>
  <c r="X56" i="23"/>
  <c r="T56" i="23"/>
  <c r="X52" i="23"/>
  <c r="T52" i="23"/>
  <c r="V49" i="23"/>
  <c r="Q49" i="23"/>
  <c r="N47" i="23"/>
  <c r="P47" i="23" s="1"/>
  <c r="S47" i="23"/>
  <c r="W47" i="23"/>
  <c r="Q47" i="23"/>
  <c r="U47" i="23"/>
  <c r="Y47" i="23"/>
  <c r="X46" i="23"/>
  <c r="T46" i="23"/>
  <c r="X42" i="23"/>
  <c r="T42" i="23"/>
  <c r="AC41" i="23"/>
  <c r="W41" i="23"/>
  <c r="S41" i="23"/>
  <c r="N41" i="23"/>
  <c r="X38" i="23"/>
  <c r="T38" i="23"/>
  <c r="AC37" i="23"/>
  <c r="W37" i="23"/>
  <c r="S37" i="23"/>
  <c r="N37" i="23"/>
  <c r="X34" i="23"/>
  <c r="T34" i="23"/>
  <c r="AC33" i="23"/>
  <c r="W33" i="23"/>
  <c r="S33" i="23"/>
  <c r="N33" i="23"/>
  <c r="Y31" i="23"/>
  <c r="U31" i="23"/>
  <c r="Q31" i="23"/>
  <c r="Q29" i="23"/>
  <c r="U29" i="23"/>
  <c r="Y29" i="23"/>
  <c r="Q25" i="23"/>
  <c r="P24" i="23"/>
  <c r="T24" i="23"/>
  <c r="X24" i="23"/>
  <c r="Q24" i="23"/>
  <c r="U24" i="23"/>
  <c r="Y24" i="23"/>
  <c r="P20" i="23"/>
  <c r="T20" i="23"/>
  <c r="X20" i="23"/>
  <c r="Q20" i="23"/>
  <c r="U20" i="23"/>
  <c r="Y20" i="23"/>
  <c r="W13" i="23"/>
  <c r="P13" i="23"/>
  <c r="R12" i="23"/>
  <c r="N7" i="23"/>
  <c r="T7" i="23" s="1"/>
  <c r="S7" i="23"/>
  <c r="AC7" i="23"/>
  <c r="P7" i="23"/>
  <c r="X7" i="23"/>
  <c r="AB6" i="23"/>
  <c r="AD6" i="23" s="1"/>
  <c r="P4" i="23"/>
  <c r="T4" i="23"/>
  <c r="X4" i="23"/>
  <c r="Q4" i="23"/>
  <c r="U4" i="23"/>
  <c r="Y4" i="23"/>
  <c r="N27" i="23"/>
  <c r="S27" i="23"/>
  <c r="W27" i="23"/>
  <c r="AC27" i="23"/>
  <c r="P27" i="23"/>
  <c r="X27" i="23"/>
  <c r="AB26" i="23"/>
  <c r="AD26" i="23" s="1"/>
  <c r="N11" i="23"/>
  <c r="S11" i="23"/>
  <c r="W11" i="23"/>
  <c r="AC11" i="23"/>
  <c r="P11" i="23"/>
  <c r="T11" i="23"/>
  <c r="Q9" i="23"/>
  <c r="V8" i="23"/>
  <c r="P8" i="23"/>
  <c r="T8" i="23"/>
  <c r="X8" i="23"/>
  <c r="Q8" i="23"/>
  <c r="U8" i="23"/>
  <c r="Y8" i="23"/>
  <c r="U7" i="23"/>
  <c r="AC4" i="23"/>
  <c r="S4" i="23"/>
  <c r="Y41" i="23"/>
  <c r="U41" i="23"/>
  <c r="U37" i="23"/>
  <c r="U33" i="23"/>
  <c r="AB30" i="23"/>
  <c r="AD30" i="23" s="1"/>
  <c r="V29" i="23"/>
  <c r="P29" i="23"/>
  <c r="P28" i="23"/>
  <c r="T28" i="23"/>
  <c r="X28" i="23"/>
  <c r="Q28" i="23"/>
  <c r="U27" i="23"/>
  <c r="N15" i="23"/>
  <c r="V15" i="23" s="1"/>
  <c r="W15" i="23"/>
  <c r="AC15" i="23"/>
  <c r="P15" i="23"/>
  <c r="X15" i="23"/>
  <c r="P12" i="23"/>
  <c r="T12" i="23"/>
  <c r="X12" i="23"/>
  <c r="Q12" i="23"/>
  <c r="U12" i="23"/>
  <c r="Y12" i="23"/>
  <c r="U11" i="23"/>
  <c r="R7" i="23"/>
  <c r="AB5" i="23"/>
  <c r="AD5" i="23" s="1"/>
  <c r="R4" i="23"/>
  <c r="R2" i="23"/>
  <c r="W2" i="23"/>
  <c r="Y25" i="23"/>
  <c r="U25" i="23"/>
  <c r="Y21" i="23"/>
  <c r="U21" i="23"/>
  <c r="Y17" i="23"/>
  <c r="U17" i="23"/>
  <c r="Y13" i="23"/>
  <c r="U13" i="23"/>
  <c r="Y9" i="23"/>
  <c r="U9" i="23"/>
  <c r="AF12" i="11"/>
  <c r="AF11" i="11"/>
  <c r="AF10" i="11"/>
  <c r="AF9" i="11"/>
  <c r="AF8" i="11"/>
  <c r="AF7" i="11"/>
  <c r="AF6" i="11"/>
  <c r="AF5" i="11"/>
  <c r="AF4" i="11"/>
  <c r="AF3" i="11"/>
  <c r="V23" i="11"/>
  <c r="V22" i="11"/>
  <c r="V21" i="11"/>
  <c r="V20" i="11"/>
  <c r="V19" i="11"/>
  <c r="V5" i="11"/>
  <c r="V4" i="11"/>
  <c r="V3" i="11"/>
  <c r="L25" i="11"/>
  <c r="L24" i="11"/>
  <c r="L23" i="11"/>
  <c r="L22" i="11"/>
  <c r="L21" i="11"/>
  <c r="L20" i="11"/>
  <c r="L19" i="11"/>
  <c r="L8" i="11"/>
  <c r="L7" i="11"/>
  <c r="L6" i="11"/>
  <c r="L5" i="11"/>
  <c r="L4" i="11"/>
  <c r="L3" i="11"/>
  <c r="B24" i="11"/>
  <c r="B23" i="11"/>
  <c r="B22" i="11"/>
  <c r="B21" i="11"/>
  <c r="B20" i="11"/>
  <c r="B19" i="11"/>
  <c r="B5" i="11"/>
  <c r="B4" i="11"/>
  <c r="B3" i="11"/>
  <c r="V21" i="10"/>
  <c r="AF12" i="10"/>
  <c r="AF11" i="10"/>
  <c r="AF10" i="10"/>
  <c r="AF9" i="10"/>
  <c r="AF8" i="10"/>
  <c r="AF7" i="10"/>
  <c r="AF6" i="10"/>
  <c r="AF5" i="10"/>
  <c r="AF4" i="10"/>
  <c r="AF3" i="10"/>
  <c r="V23" i="10"/>
  <c r="V22" i="10"/>
  <c r="V20" i="10"/>
  <c r="V19" i="10"/>
  <c r="V5" i="10"/>
  <c r="V4" i="10"/>
  <c r="V3" i="10"/>
  <c r="L4" i="10"/>
  <c r="L3" i="10"/>
  <c r="L25" i="10"/>
  <c r="L24" i="10"/>
  <c r="L23" i="10"/>
  <c r="L22" i="10"/>
  <c r="L21" i="10"/>
  <c r="L20" i="10"/>
  <c r="L19" i="10"/>
  <c r="L8" i="10"/>
  <c r="L7" i="10"/>
  <c r="L6" i="10"/>
  <c r="L5" i="10"/>
  <c r="B24" i="10"/>
  <c r="B23" i="10"/>
  <c r="B22" i="10"/>
  <c r="B21" i="10"/>
  <c r="B20" i="10"/>
  <c r="B19" i="10"/>
  <c r="B3" i="10"/>
  <c r="B4" i="10"/>
  <c r="B5" i="10"/>
  <c r="L5" i="8"/>
  <c r="L4" i="8"/>
  <c r="AF28" i="8"/>
  <c r="AF27" i="8"/>
  <c r="AF26" i="8"/>
  <c r="AF25" i="8"/>
  <c r="AF24" i="8"/>
  <c r="AF23" i="8"/>
  <c r="AF22" i="8"/>
  <c r="AF21" i="8"/>
  <c r="AF20" i="8"/>
  <c r="AF19" i="8"/>
  <c r="AF9" i="8"/>
  <c r="AF8" i="8"/>
  <c r="AF7" i="8"/>
  <c r="AF6" i="8"/>
  <c r="AF5" i="8"/>
  <c r="AF4" i="8"/>
  <c r="AF3" i="8"/>
  <c r="V23" i="8"/>
  <c r="V22" i="8"/>
  <c r="V21" i="8"/>
  <c r="V20" i="8"/>
  <c r="V19" i="8"/>
  <c r="V5" i="8"/>
  <c r="V4" i="8"/>
  <c r="V3" i="8"/>
  <c r="L24" i="8"/>
  <c r="L23" i="8"/>
  <c r="L22" i="8"/>
  <c r="L21" i="8"/>
  <c r="L20" i="8"/>
  <c r="L19" i="8"/>
  <c r="L3" i="8"/>
  <c r="B24" i="8"/>
  <c r="B23" i="8"/>
  <c r="B22" i="8"/>
  <c r="B21" i="8"/>
  <c r="B20" i="8"/>
  <c r="B19" i="8"/>
  <c r="B4" i="8"/>
  <c r="B3" i="8"/>
  <c r="W374" i="23" l="1"/>
  <c r="X432" i="23"/>
  <c r="W432" i="23"/>
  <c r="AB432" i="23" s="1"/>
  <c r="AD432" i="23" s="1"/>
  <c r="Q59" i="23"/>
  <c r="W318" i="23"/>
  <c r="W330" i="23"/>
  <c r="W164" i="23"/>
  <c r="AB143" i="23"/>
  <c r="S168" i="23"/>
  <c r="T184" i="23"/>
  <c r="X240" i="23"/>
  <c r="W208" i="23"/>
  <c r="Y330" i="23"/>
  <c r="Y354" i="23"/>
  <c r="Y164" i="23"/>
  <c r="T164" i="23"/>
  <c r="S164" i="23"/>
  <c r="Q344" i="23"/>
  <c r="S452" i="23"/>
  <c r="R457" i="23"/>
  <c r="Y69" i="23"/>
  <c r="AB69" i="23" s="1"/>
  <c r="AD69" i="23" s="1"/>
  <c r="Q158" i="23"/>
  <c r="P239" i="23"/>
  <c r="X325" i="23"/>
  <c r="P65" i="23"/>
  <c r="P430" i="23"/>
  <c r="Q430" i="23"/>
  <c r="S473" i="23"/>
  <c r="Y18" i="23"/>
  <c r="AB40" i="23"/>
  <c r="AD40" i="23" s="1"/>
  <c r="V375" i="23"/>
  <c r="Y387" i="23"/>
  <c r="S206" i="23"/>
  <c r="R323" i="23"/>
  <c r="Q469" i="23"/>
  <c r="AB469" i="23" s="1"/>
  <c r="AD469" i="23" s="1"/>
  <c r="Y469" i="23"/>
  <c r="R10" i="23"/>
  <c r="W82" i="23"/>
  <c r="AB82" i="23" s="1"/>
  <c r="AD82" i="23" s="1"/>
  <c r="X23" i="23"/>
  <c r="R152" i="23"/>
  <c r="Y168" i="23"/>
  <c r="W240" i="23"/>
  <c r="AB250" i="23"/>
  <c r="AD250" i="23" s="1"/>
  <c r="Q245" i="23"/>
  <c r="Y318" i="23"/>
  <c r="S318" i="23"/>
  <c r="S424" i="23"/>
  <c r="T400" i="23"/>
  <c r="V457" i="23"/>
  <c r="R478" i="23"/>
  <c r="Y102" i="23"/>
  <c r="W299" i="23"/>
  <c r="W65" i="23"/>
  <c r="V170" i="23"/>
  <c r="X387" i="23"/>
  <c r="AB387" i="23" s="1"/>
  <c r="AD387" i="23" s="1"/>
  <c r="Y465" i="23"/>
  <c r="Y305" i="23"/>
  <c r="AB305" i="23" s="1"/>
  <c r="AD305" i="23" s="1"/>
  <c r="V321" i="23"/>
  <c r="AB321" i="23" s="1"/>
  <c r="AD321" i="23" s="1"/>
  <c r="S10" i="23"/>
  <c r="W317" i="23"/>
  <c r="P451" i="23"/>
  <c r="R437" i="23"/>
  <c r="AB101" i="23"/>
  <c r="AD101" i="23" s="1"/>
  <c r="AB109" i="23"/>
  <c r="AD109" i="23" s="1"/>
  <c r="V23" i="23"/>
  <c r="AB23" i="23" s="1"/>
  <c r="AD23" i="23" s="1"/>
  <c r="AB122" i="23"/>
  <c r="AD122" i="23" s="1"/>
  <c r="X79" i="23"/>
  <c r="W152" i="23"/>
  <c r="Y208" i="23"/>
  <c r="R224" i="23"/>
  <c r="X224" i="23"/>
  <c r="W282" i="23"/>
  <c r="AB299" i="23"/>
  <c r="AD299" i="23" s="1"/>
  <c r="Y324" i="23"/>
  <c r="T324" i="23"/>
  <c r="S324" i="23"/>
  <c r="Y356" i="23"/>
  <c r="W356" i="23"/>
  <c r="S344" i="23"/>
  <c r="Y444" i="23"/>
  <c r="S396" i="23"/>
  <c r="W428" i="23"/>
  <c r="W466" i="23"/>
  <c r="AB61" i="23"/>
  <c r="AD61" i="23" s="1"/>
  <c r="W162" i="23"/>
  <c r="Y289" i="23"/>
  <c r="Y325" i="23"/>
  <c r="R289" i="23"/>
  <c r="V240" i="23"/>
  <c r="X473" i="23"/>
  <c r="AB473" i="23" s="1"/>
  <c r="AD473" i="23" s="1"/>
  <c r="Q48" i="23"/>
  <c r="R118" i="23"/>
  <c r="Y118" i="23"/>
  <c r="W248" i="23"/>
  <c r="Y63" i="23"/>
  <c r="Y311" i="23"/>
  <c r="V330" i="23"/>
  <c r="AB330" i="23" s="1"/>
  <c r="AD330" i="23" s="1"/>
  <c r="R413" i="23"/>
  <c r="X146" i="23"/>
  <c r="Y206" i="23"/>
  <c r="R281" i="23"/>
  <c r="T281" i="23"/>
  <c r="W418" i="23"/>
  <c r="W481" i="23"/>
  <c r="Y375" i="23"/>
  <c r="AB375" i="23" s="1"/>
  <c r="AD375" i="23" s="1"/>
  <c r="T325" i="23"/>
  <c r="Y427" i="23"/>
  <c r="Q248" i="23"/>
  <c r="R168" i="23"/>
  <c r="Y282" i="23"/>
  <c r="Q480" i="23"/>
  <c r="S77" i="23"/>
  <c r="V418" i="23"/>
  <c r="Q64" i="23"/>
  <c r="Y236" i="23"/>
  <c r="X298" i="23"/>
  <c r="V298" i="23"/>
  <c r="V460" i="23"/>
  <c r="W110" i="23"/>
  <c r="V319" i="23"/>
  <c r="V291" i="23"/>
  <c r="AB291" i="23" s="1"/>
  <c r="AD291" i="23" s="1"/>
  <c r="Y291" i="23"/>
  <c r="Y319" i="23"/>
  <c r="R331" i="23"/>
  <c r="R18" i="23"/>
  <c r="AB18" i="23" s="1"/>
  <c r="AD18" i="23" s="1"/>
  <c r="W20" i="23"/>
  <c r="W42" i="23"/>
  <c r="Y42" i="23"/>
  <c r="S121" i="23"/>
  <c r="R379" i="23"/>
  <c r="R427" i="23"/>
  <c r="W153" i="23"/>
  <c r="Y247" i="23"/>
  <c r="AB247" i="23" s="1"/>
  <c r="AD247" i="23" s="1"/>
  <c r="R44" i="23"/>
  <c r="R428" i="23"/>
  <c r="T146" i="23"/>
  <c r="AB146" i="23" s="1"/>
  <c r="AD146" i="23" s="1"/>
  <c r="R42" i="23"/>
  <c r="AB48" i="23"/>
  <c r="AD48" i="23" s="1"/>
  <c r="Y396" i="23"/>
  <c r="X162" i="23"/>
  <c r="Y278" i="23"/>
  <c r="AB278" i="23" s="1"/>
  <c r="AD278" i="23" s="1"/>
  <c r="S154" i="23"/>
  <c r="V255" i="23"/>
  <c r="X354" i="23"/>
  <c r="R465" i="23"/>
  <c r="W465" i="23"/>
  <c r="Y155" i="23"/>
  <c r="W379" i="23"/>
  <c r="S451" i="23"/>
  <c r="AB451" i="23" s="1"/>
  <c r="AD451" i="23" s="1"/>
  <c r="X456" i="23"/>
  <c r="R481" i="23"/>
  <c r="X154" i="23"/>
  <c r="R466" i="23"/>
  <c r="AB466" i="23" s="1"/>
  <c r="AD466" i="23" s="1"/>
  <c r="R153" i="23"/>
  <c r="W60" i="23"/>
  <c r="AB60" i="23" s="1"/>
  <c r="AD60" i="23" s="1"/>
  <c r="V232" i="23"/>
  <c r="W437" i="23"/>
  <c r="W7" i="23"/>
  <c r="Q99" i="23"/>
  <c r="AB158" i="23"/>
  <c r="AD158" i="23" s="1"/>
  <c r="W232" i="23"/>
  <c r="AB232" i="23" s="1"/>
  <c r="AD232" i="23" s="1"/>
  <c r="P240" i="23"/>
  <c r="R208" i="23"/>
  <c r="W247" i="23"/>
  <c r="AB307" i="23"/>
  <c r="AD307" i="23" s="1"/>
  <c r="X324" i="23"/>
  <c r="Y58" i="23"/>
  <c r="V312" i="23"/>
  <c r="R248" i="23"/>
  <c r="W291" i="23"/>
  <c r="V155" i="23"/>
  <c r="V217" i="23"/>
  <c r="AB217" i="23" s="1"/>
  <c r="AD217" i="23" s="1"/>
  <c r="X281" i="23"/>
  <c r="AB281" i="23" s="1"/>
  <c r="AD281" i="23" s="1"/>
  <c r="X418" i="23"/>
  <c r="W427" i="23"/>
  <c r="X481" i="23"/>
  <c r="W170" i="23"/>
  <c r="R356" i="23"/>
  <c r="P225" i="23"/>
  <c r="R380" i="23"/>
  <c r="P475" i="23"/>
  <c r="AB475" i="23" s="1"/>
  <c r="AD475" i="23" s="1"/>
  <c r="T155" i="23"/>
  <c r="S205" i="23"/>
  <c r="W301" i="23"/>
  <c r="V301" i="23"/>
  <c r="AB301" i="23" s="1"/>
  <c r="AD301" i="23" s="1"/>
  <c r="AB21" i="23"/>
  <c r="AD21" i="23" s="1"/>
  <c r="AB283" i="23"/>
  <c r="AD283" i="23" s="1"/>
  <c r="AB331" i="23"/>
  <c r="AD331" i="23" s="1"/>
  <c r="AB349" i="23"/>
  <c r="AD349" i="23" s="1"/>
  <c r="AB134" i="23"/>
  <c r="AD134" i="23" s="1"/>
  <c r="AB78" i="23"/>
  <c r="AD78" i="23" s="1"/>
  <c r="AB2" i="23"/>
  <c r="AD2" i="23" s="1"/>
  <c r="AB270" i="23"/>
  <c r="AD270" i="23" s="1"/>
  <c r="AB275" i="23"/>
  <c r="AD275" i="23" s="1"/>
  <c r="AB463" i="23"/>
  <c r="AD463" i="23" s="1"/>
  <c r="AB234" i="23"/>
  <c r="AD234" i="23" s="1"/>
  <c r="AB46" i="23"/>
  <c r="AD46" i="23" s="1"/>
  <c r="AB36" i="23"/>
  <c r="AD36" i="23" s="1"/>
  <c r="AD143" i="23"/>
  <c r="AB151" i="23"/>
  <c r="Q148" i="23"/>
  <c r="AB207" i="23"/>
  <c r="AD207" i="23" s="1"/>
  <c r="R253" i="23"/>
  <c r="AB335" i="23"/>
  <c r="AD335" i="23" s="1"/>
  <c r="AB343" i="23"/>
  <c r="AD343" i="23" s="1"/>
  <c r="R144" i="23"/>
  <c r="AB313" i="23"/>
  <c r="AD313" i="23" s="1"/>
  <c r="T444" i="23"/>
  <c r="AB458" i="23"/>
  <c r="AD458" i="23" s="1"/>
  <c r="AB462" i="23"/>
  <c r="AD462" i="23" s="1"/>
  <c r="Q454" i="23"/>
  <c r="P470" i="23"/>
  <c r="AB32" i="23"/>
  <c r="AD32" i="23" s="1"/>
  <c r="W31" i="23"/>
  <c r="X68" i="23"/>
  <c r="AB329" i="23"/>
  <c r="AD329" i="23" s="1"/>
  <c r="W102" i="23"/>
  <c r="AB102" i="23" s="1"/>
  <c r="AD102" i="23" s="1"/>
  <c r="X202" i="23"/>
  <c r="AB202" i="23" s="1"/>
  <c r="AD202" i="23" s="1"/>
  <c r="Y239" i="23"/>
  <c r="P74" i="23"/>
  <c r="AB74" i="23" s="1"/>
  <c r="AD74" i="23" s="1"/>
  <c r="Y98" i="23"/>
  <c r="AB98" i="23" s="1"/>
  <c r="AD98" i="23" s="1"/>
  <c r="Q119" i="23"/>
  <c r="S468" i="23"/>
  <c r="V468" i="23"/>
  <c r="R476" i="23"/>
  <c r="W476" i="23"/>
  <c r="AB242" i="23"/>
  <c r="AD242" i="23" s="1"/>
  <c r="R303" i="23"/>
  <c r="AB303" i="23" s="1"/>
  <c r="AD303" i="23" s="1"/>
  <c r="W303" i="23"/>
  <c r="V395" i="23"/>
  <c r="W395" i="23"/>
  <c r="AB34" i="23"/>
  <c r="AD34" i="23" s="1"/>
  <c r="AB42" i="23"/>
  <c r="AD42" i="23" s="1"/>
  <c r="AB73" i="23"/>
  <c r="AD73" i="23" s="1"/>
  <c r="AB81" i="23"/>
  <c r="AD81" i="23" s="1"/>
  <c r="AB85" i="23"/>
  <c r="AD85" i="23" s="1"/>
  <c r="AB89" i="23"/>
  <c r="AD89" i="23" s="1"/>
  <c r="AB93" i="23"/>
  <c r="AD93" i="23" s="1"/>
  <c r="AB97" i="23"/>
  <c r="AD97" i="23" s="1"/>
  <c r="AB135" i="23"/>
  <c r="W16" i="23"/>
  <c r="W79" i="23"/>
  <c r="X120" i="23"/>
  <c r="W120" i="23"/>
  <c r="AB187" i="23"/>
  <c r="AD187" i="23" s="1"/>
  <c r="AB211" i="23"/>
  <c r="AB215" i="23"/>
  <c r="AD215" i="23" s="1"/>
  <c r="AB223" i="23"/>
  <c r="AD223" i="23" s="1"/>
  <c r="AB243" i="23"/>
  <c r="X196" i="23"/>
  <c r="AB266" i="23"/>
  <c r="AD266" i="23" s="1"/>
  <c r="Y253" i="23"/>
  <c r="AB311" i="23"/>
  <c r="AD311" i="23" s="1"/>
  <c r="W314" i="23"/>
  <c r="AB319" i="23"/>
  <c r="AD319" i="23" s="1"/>
  <c r="W322" i="23"/>
  <c r="AB339" i="23"/>
  <c r="AD339" i="23" s="1"/>
  <c r="AB355" i="23"/>
  <c r="AD355" i="23" s="1"/>
  <c r="AB460" i="23"/>
  <c r="AB472" i="23"/>
  <c r="AD472" i="23" s="1"/>
  <c r="AB476" i="23"/>
  <c r="AD476" i="23" s="1"/>
  <c r="AB480" i="23"/>
  <c r="AD480" i="23" s="1"/>
  <c r="X332" i="23"/>
  <c r="W470" i="23"/>
  <c r="Q170" i="23"/>
  <c r="AB170" i="23" s="1"/>
  <c r="AD170" i="23" s="1"/>
  <c r="AB131" i="23"/>
  <c r="X172" i="23"/>
  <c r="AB295" i="23"/>
  <c r="AD295" i="23" s="1"/>
  <c r="W298" i="23"/>
  <c r="AB351" i="23"/>
  <c r="AD351" i="23" s="1"/>
  <c r="AB364" i="23"/>
  <c r="AD364" i="23" s="1"/>
  <c r="W144" i="23"/>
  <c r="X312" i="23"/>
  <c r="W312" i="23"/>
  <c r="AB353" i="23"/>
  <c r="AD353" i="23" s="1"/>
  <c r="R304" i="23"/>
  <c r="X304" i="23"/>
  <c r="W454" i="23"/>
  <c r="Y116" i="23"/>
  <c r="AB289" i="23"/>
  <c r="AD289" i="23" s="1"/>
  <c r="Q239" i="23"/>
  <c r="R201" i="23"/>
  <c r="W10" i="23"/>
  <c r="AB10" i="23" s="1"/>
  <c r="AD10" i="23" s="1"/>
  <c r="W446" i="23"/>
  <c r="AF13" i="11"/>
  <c r="AF14" i="11" s="1"/>
  <c r="Y51" i="23"/>
  <c r="Q51" i="23"/>
  <c r="V51" i="23"/>
  <c r="R45" i="23"/>
  <c r="X45" i="23"/>
  <c r="AB127" i="23"/>
  <c r="AD127" i="23" s="1"/>
  <c r="AB189" i="23"/>
  <c r="AD189" i="23" s="1"/>
  <c r="AD131" i="23"/>
  <c r="AB273" i="23"/>
  <c r="AD273" i="23" s="1"/>
  <c r="AB290" i="23"/>
  <c r="AD290" i="23" s="1"/>
  <c r="V336" i="23"/>
  <c r="W336" i="23"/>
  <c r="R328" i="23"/>
  <c r="Y328" i="23"/>
  <c r="AB9" i="23"/>
  <c r="AD9" i="23" s="1"/>
  <c r="R11" i="23"/>
  <c r="V11" i="23"/>
  <c r="Y27" i="23"/>
  <c r="R27" i="23"/>
  <c r="Q27" i="23"/>
  <c r="X47" i="23"/>
  <c r="Y35" i="23"/>
  <c r="AB56" i="23"/>
  <c r="AD56" i="23" s="1"/>
  <c r="AB96" i="23"/>
  <c r="AD96" i="23" s="1"/>
  <c r="R95" i="23"/>
  <c r="V95" i="23"/>
  <c r="AB145" i="23"/>
  <c r="AD145" i="23" s="1"/>
  <c r="AB155" i="23"/>
  <c r="AD155" i="23" s="1"/>
  <c r="P64" i="23"/>
  <c r="V67" i="23"/>
  <c r="Y79" i="23"/>
  <c r="R71" i="23"/>
  <c r="W115" i="23"/>
  <c r="AB115" i="23" s="1"/>
  <c r="AD115" i="23" s="1"/>
  <c r="AB132" i="23"/>
  <c r="AD132" i="23" s="1"/>
  <c r="AB161" i="23"/>
  <c r="AD161" i="23" s="1"/>
  <c r="AB203" i="23"/>
  <c r="AD203" i="23" s="1"/>
  <c r="AB213" i="23"/>
  <c r="AD213" i="23" s="1"/>
  <c r="AB154" i="23"/>
  <c r="AD154" i="23" s="1"/>
  <c r="Q180" i="23"/>
  <c r="V196" i="23"/>
  <c r="R196" i="23"/>
  <c r="AB123" i="23"/>
  <c r="AD123" i="23" s="1"/>
  <c r="P216" i="23"/>
  <c r="AB274" i="23"/>
  <c r="AD274" i="23" s="1"/>
  <c r="AB261" i="23"/>
  <c r="AD261" i="23" s="1"/>
  <c r="Y237" i="23"/>
  <c r="AB262" i="23"/>
  <c r="AD262" i="23" s="1"/>
  <c r="P294" i="23"/>
  <c r="V294" i="23"/>
  <c r="R294" i="23"/>
  <c r="T294" i="23"/>
  <c r="AB302" i="23"/>
  <c r="AD302" i="23" s="1"/>
  <c r="AB338" i="23"/>
  <c r="AD338" i="23" s="1"/>
  <c r="AB347" i="23"/>
  <c r="AD347" i="23" s="1"/>
  <c r="Y336" i="23"/>
  <c r="AB413" i="23"/>
  <c r="AD413" i="23" s="1"/>
  <c r="R255" i="23"/>
  <c r="X255" i="23"/>
  <c r="AB255" i="23" s="1"/>
  <c r="AD255" i="23" s="1"/>
  <c r="R33" i="23"/>
  <c r="P33" i="23"/>
  <c r="T33" i="23"/>
  <c r="X3" i="23"/>
  <c r="X75" i="23"/>
  <c r="AB125" i="23"/>
  <c r="AD125" i="23" s="1"/>
  <c r="AB141" i="23"/>
  <c r="AD141" i="23" s="1"/>
  <c r="W67" i="23"/>
  <c r="AB67" i="23" s="1"/>
  <c r="AD67" i="23" s="1"/>
  <c r="AB165" i="23"/>
  <c r="AD165" i="23" s="1"/>
  <c r="AB177" i="23"/>
  <c r="AD177" i="23" s="1"/>
  <c r="AB185" i="23"/>
  <c r="AD185" i="23" s="1"/>
  <c r="AB193" i="23"/>
  <c r="AD193" i="23" s="1"/>
  <c r="AB201" i="23"/>
  <c r="AD201" i="23" s="1"/>
  <c r="AD211" i="23"/>
  <c r="AB221" i="23"/>
  <c r="AD221" i="23" s="1"/>
  <c r="AB229" i="23"/>
  <c r="AD229" i="23" s="1"/>
  <c r="AD243" i="23"/>
  <c r="X168" i="23"/>
  <c r="T251" i="23"/>
  <c r="Q251" i="23"/>
  <c r="X251" i="23"/>
  <c r="W310" i="23"/>
  <c r="W328" i="23"/>
  <c r="AB328" i="23" s="1"/>
  <c r="AD328" i="23" s="1"/>
  <c r="AB147" i="23"/>
  <c r="AB181" i="23"/>
  <c r="AD181" i="23" s="1"/>
  <c r="AB197" i="23"/>
  <c r="AD197" i="23" s="1"/>
  <c r="AB205" i="23"/>
  <c r="AD205" i="23" s="1"/>
  <c r="Q41" i="23"/>
  <c r="X41" i="23"/>
  <c r="AB41" i="23" s="1"/>
  <c r="AD41" i="23" s="1"/>
  <c r="W3" i="23"/>
  <c r="AB3" i="23" s="1"/>
  <c r="AD3" i="23" s="1"/>
  <c r="W49" i="23"/>
  <c r="R63" i="23"/>
  <c r="V63" i="23"/>
  <c r="Y66" i="23"/>
  <c r="Q66" i="23"/>
  <c r="R66" i="23"/>
  <c r="AB92" i="23"/>
  <c r="AD92" i="23" s="1"/>
  <c r="W75" i="23"/>
  <c r="AB121" i="23"/>
  <c r="AD121" i="23" s="1"/>
  <c r="AB133" i="23"/>
  <c r="AD133" i="23" s="1"/>
  <c r="AD151" i="23"/>
  <c r="R64" i="23"/>
  <c r="V148" i="23"/>
  <c r="R148" i="23"/>
  <c r="AB173" i="23"/>
  <c r="AD173" i="23" s="1"/>
  <c r="T15" i="23"/>
  <c r="S15" i="23"/>
  <c r="AB15" i="23" s="1"/>
  <c r="AD15" i="23" s="1"/>
  <c r="Y33" i="23"/>
  <c r="X11" i="23"/>
  <c r="V7" i="23"/>
  <c r="AB7" i="23" s="1"/>
  <c r="AD7" i="23" s="1"/>
  <c r="Y7" i="23"/>
  <c r="AB25" i="23"/>
  <c r="AD25" i="23" s="1"/>
  <c r="R49" i="23"/>
  <c r="AB50" i="23"/>
  <c r="AD50" i="23" s="1"/>
  <c r="AB52" i="23"/>
  <c r="AD52" i="23" s="1"/>
  <c r="AB54" i="23"/>
  <c r="AD54" i="23" s="1"/>
  <c r="AB62" i="23"/>
  <c r="AD62" i="23" s="1"/>
  <c r="S45" i="23"/>
  <c r="Q45" i="23"/>
  <c r="AB84" i="23"/>
  <c r="AD84" i="23" s="1"/>
  <c r="AB72" i="23"/>
  <c r="AD72" i="23" s="1"/>
  <c r="AB76" i="23"/>
  <c r="AD76" i="23" s="1"/>
  <c r="AB88" i="23"/>
  <c r="AD88" i="23" s="1"/>
  <c r="AB104" i="23"/>
  <c r="AD104" i="23" s="1"/>
  <c r="R19" i="23"/>
  <c r="AB119" i="23"/>
  <c r="AD119" i="23" s="1"/>
  <c r="AB129" i="23"/>
  <c r="AD129" i="23" s="1"/>
  <c r="AB139" i="23"/>
  <c r="AD139" i="23" s="1"/>
  <c r="AB149" i="23"/>
  <c r="AD149" i="23" s="1"/>
  <c r="W64" i="23"/>
  <c r="AB169" i="23"/>
  <c r="AD169" i="23" s="1"/>
  <c r="AB225" i="23"/>
  <c r="AD225" i="23" s="1"/>
  <c r="AB150" i="23"/>
  <c r="AD150" i="23" s="1"/>
  <c r="AB171" i="23"/>
  <c r="AD171" i="23" s="1"/>
  <c r="AB183" i="23"/>
  <c r="AD183" i="23" s="1"/>
  <c r="AB199" i="23"/>
  <c r="AD199" i="23" s="1"/>
  <c r="AB209" i="23"/>
  <c r="AD209" i="23" s="1"/>
  <c r="AB227" i="23"/>
  <c r="AD227" i="23" s="1"/>
  <c r="AB239" i="23"/>
  <c r="AD239" i="23" s="1"/>
  <c r="T168" i="23"/>
  <c r="AB246" i="23"/>
  <c r="AD246" i="23" s="1"/>
  <c r="AB241" i="23"/>
  <c r="AD241" i="23" s="1"/>
  <c r="AB249" i="23"/>
  <c r="AD249" i="23" s="1"/>
  <c r="AB219" i="23"/>
  <c r="AD219" i="23" s="1"/>
  <c r="Y245" i="23"/>
  <c r="P245" i="23"/>
  <c r="AB245" i="23" s="1"/>
  <c r="AD245" i="23" s="1"/>
  <c r="P257" i="23"/>
  <c r="AB268" i="23"/>
  <c r="T271" i="23"/>
  <c r="R271" i="23"/>
  <c r="R204" i="23"/>
  <c r="AB235" i="23"/>
  <c r="AD235" i="23" s="1"/>
  <c r="AB269" i="23"/>
  <c r="AD269" i="23" s="1"/>
  <c r="V286" i="23"/>
  <c r="AB315" i="23"/>
  <c r="AD315" i="23" s="1"/>
  <c r="AB323" i="23"/>
  <c r="AD323" i="23" s="1"/>
  <c r="AB327" i="23"/>
  <c r="AD327" i="23" s="1"/>
  <c r="AB342" i="23"/>
  <c r="V292" i="23"/>
  <c r="S292" i="23"/>
  <c r="Y292" i="23"/>
  <c r="AB292" i="23" s="1"/>
  <c r="AD292" i="23" s="1"/>
  <c r="V352" i="23"/>
  <c r="S352" i="23"/>
  <c r="Q352" i="23"/>
  <c r="AB372" i="23"/>
  <c r="AD372" i="23" s="1"/>
  <c r="AB389" i="23"/>
  <c r="AD389" i="23" s="1"/>
  <c r="AB393" i="23"/>
  <c r="AD393" i="23" s="1"/>
  <c r="AB405" i="23"/>
  <c r="AD405" i="23" s="1"/>
  <c r="AB409" i="23"/>
  <c r="AD409" i="23" s="1"/>
  <c r="AB421" i="23"/>
  <c r="AD421" i="23" s="1"/>
  <c r="AB284" i="23"/>
  <c r="AD284" i="23" s="1"/>
  <c r="W362" i="23"/>
  <c r="AB401" i="23"/>
  <c r="AD401" i="23" s="1"/>
  <c r="AB417" i="23"/>
  <c r="AD417" i="23" s="1"/>
  <c r="AB433" i="23"/>
  <c r="AD433" i="23" s="1"/>
  <c r="Q228" i="23"/>
  <c r="AB293" i="23"/>
  <c r="AD293" i="23" s="1"/>
  <c r="AB320" i="23"/>
  <c r="AD320" i="23" s="1"/>
  <c r="Y376" i="23"/>
  <c r="Q308" i="23"/>
  <c r="AB308" i="23" s="1"/>
  <c r="AD308" i="23" s="1"/>
  <c r="S370" i="23"/>
  <c r="Y416" i="23"/>
  <c r="V288" i="23"/>
  <c r="W17" i="23"/>
  <c r="W126" i="23"/>
  <c r="AB126" i="23" s="1"/>
  <c r="AD126" i="23" s="1"/>
  <c r="Y138" i="23"/>
  <c r="R138" i="23"/>
  <c r="W138" i="23"/>
  <c r="R100" i="23"/>
  <c r="AB100" i="23" s="1"/>
  <c r="AD100" i="23" s="1"/>
  <c r="Q174" i="23"/>
  <c r="X174" i="23"/>
  <c r="P174" i="23"/>
  <c r="V117" i="23"/>
  <c r="AB117" i="23" s="1"/>
  <c r="AD117" i="23" s="1"/>
  <c r="T167" i="23"/>
  <c r="AB167" i="23" s="1"/>
  <c r="AD167" i="23" s="1"/>
  <c r="AB341" i="23"/>
  <c r="AD341" i="23" s="1"/>
  <c r="R411" i="23"/>
  <c r="W411" i="23"/>
  <c r="Q411" i="23"/>
  <c r="AB373" i="23"/>
  <c r="AD373" i="23" s="1"/>
  <c r="AB376" i="23"/>
  <c r="AD376" i="23" s="1"/>
  <c r="R452" i="23"/>
  <c r="V452" i="23"/>
  <c r="AB471" i="23"/>
  <c r="AD471" i="23" s="1"/>
  <c r="W348" i="23"/>
  <c r="V470" i="23"/>
  <c r="V38" i="23"/>
  <c r="W38" i="23"/>
  <c r="R38" i="23"/>
  <c r="R105" i="23"/>
  <c r="W105" i="23"/>
  <c r="W94" i="23"/>
  <c r="R110" i="23"/>
  <c r="Y110" i="23"/>
  <c r="Y226" i="23"/>
  <c r="R226" i="23"/>
  <c r="R285" i="23"/>
  <c r="V285" i="23"/>
  <c r="W137" i="23"/>
  <c r="AB137" i="23" s="1"/>
  <c r="AD137" i="23" s="1"/>
  <c r="R265" i="23"/>
  <c r="T265" i="23"/>
  <c r="V287" i="23"/>
  <c r="W287" i="23"/>
  <c r="Q198" i="23"/>
  <c r="AB198" i="23" s="1"/>
  <c r="AD198" i="23" s="1"/>
  <c r="T370" i="23"/>
  <c r="V362" i="23"/>
  <c r="P325" i="23"/>
  <c r="AB325" i="23" s="1"/>
  <c r="AD325" i="23" s="1"/>
  <c r="T277" i="23"/>
  <c r="Q386" i="23"/>
  <c r="AB359" i="23"/>
  <c r="AD359" i="23" s="1"/>
  <c r="AB368" i="23"/>
  <c r="AD368" i="23" s="1"/>
  <c r="AB378" i="23"/>
  <c r="AD378" i="23" s="1"/>
  <c r="AB382" i="23"/>
  <c r="AD382" i="23" s="1"/>
  <c r="AB390" i="23"/>
  <c r="AD390" i="23" s="1"/>
  <c r="AB394" i="23"/>
  <c r="AD394" i="23" s="1"/>
  <c r="AB398" i="23"/>
  <c r="AD398" i="23" s="1"/>
  <c r="AB402" i="23"/>
  <c r="AD402" i="23" s="1"/>
  <c r="AB406" i="23"/>
  <c r="AD406" i="23" s="1"/>
  <c r="AB410" i="23"/>
  <c r="AD410" i="23" s="1"/>
  <c r="AB414" i="23"/>
  <c r="AD414" i="23" s="1"/>
  <c r="AB418" i="23"/>
  <c r="AD418" i="23" s="1"/>
  <c r="AB422" i="23"/>
  <c r="AD422" i="23" s="1"/>
  <c r="AB426" i="23"/>
  <c r="AD426" i="23" s="1"/>
  <c r="AB430" i="23"/>
  <c r="AD430" i="23" s="1"/>
  <c r="AB434" i="23"/>
  <c r="AD434" i="23" s="1"/>
  <c r="AB438" i="23"/>
  <c r="AD438" i="23" s="1"/>
  <c r="AB442" i="23"/>
  <c r="AD442" i="23" s="1"/>
  <c r="AB446" i="23"/>
  <c r="AD446" i="23" s="1"/>
  <c r="AB297" i="23"/>
  <c r="AD297" i="23" s="1"/>
  <c r="AB356" i="23"/>
  <c r="AD356" i="23" s="1"/>
  <c r="AB425" i="23"/>
  <c r="AD425" i="23" s="1"/>
  <c r="AB441" i="23"/>
  <c r="AD441" i="23" s="1"/>
  <c r="W424" i="23"/>
  <c r="R444" i="23"/>
  <c r="V444" i="23"/>
  <c r="AB464" i="23"/>
  <c r="AD464" i="23" s="1"/>
  <c r="AB468" i="23"/>
  <c r="AD468" i="23" s="1"/>
  <c r="AB365" i="23"/>
  <c r="AD365" i="23" s="1"/>
  <c r="AB467" i="23"/>
  <c r="AD467" i="23" s="1"/>
  <c r="Y308" i="23"/>
  <c r="AB450" i="23"/>
  <c r="AD450" i="23" s="1"/>
  <c r="R31" i="23"/>
  <c r="AB31" i="23" s="1"/>
  <c r="AD31" i="23" s="1"/>
  <c r="X94" i="23"/>
  <c r="T17" i="23"/>
  <c r="R113" i="23"/>
  <c r="W113" i="23"/>
  <c r="R179" i="23"/>
  <c r="AB179" i="23" s="1"/>
  <c r="AD179" i="23" s="1"/>
  <c r="W285" i="23"/>
  <c r="R309" i="23"/>
  <c r="X309" i="23"/>
  <c r="Y362" i="23"/>
  <c r="R407" i="23"/>
  <c r="W407" i="23"/>
  <c r="S407" i="23"/>
  <c r="V407" i="23"/>
  <c r="AB333" i="23"/>
  <c r="AD333" i="23" s="1"/>
  <c r="Q456" i="23"/>
  <c r="R277" i="23"/>
  <c r="AB277" i="23" s="1"/>
  <c r="AD277" i="23" s="1"/>
  <c r="Y452" i="23"/>
  <c r="AB429" i="23"/>
  <c r="AD429" i="23" s="1"/>
  <c r="AB437" i="23"/>
  <c r="AD437" i="23" s="1"/>
  <c r="AB479" i="23"/>
  <c r="AD479" i="23" s="1"/>
  <c r="AB400" i="23"/>
  <c r="AD400" i="23" s="1"/>
  <c r="W440" i="23"/>
  <c r="AB440" i="23" s="1"/>
  <c r="AD440" i="23" s="1"/>
  <c r="AB44" i="23"/>
  <c r="AD44" i="23" s="1"/>
  <c r="X77" i="23"/>
  <c r="R77" i="23"/>
  <c r="S80" i="23"/>
  <c r="W80" i="23"/>
  <c r="R195" i="23"/>
  <c r="Y195" i="23"/>
  <c r="Q195" i="23"/>
  <c r="T280" i="23"/>
  <c r="R280" i="23"/>
  <c r="R381" i="23"/>
  <c r="V381" i="23"/>
  <c r="S381" i="23"/>
  <c r="S385" i="23"/>
  <c r="W385" i="23"/>
  <c r="AB391" i="23"/>
  <c r="AD391" i="23" s="1"/>
  <c r="R191" i="23"/>
  <c r="AB191" i="23" s="1"/>
  <c r="AD191" i="23" s="1"/>
  <c r="X386" i="23"/>
  <c r="AB237" i="23"/>
  <c r="AD237" i="23" s="1"/>
  <c r="Y374" i="23"/>
  <c r="U374" i="23"/>
  <c r="V374" i="23"/>
  <c r="AD342" i="23"/>
  <c r="AB204" i="23"/>
  <c r="AD204" i="23" s="1"/>
  <c r="AB224" i="23"/>
  <c r="AD224" i="23" s="1"/>
  <c r="AB175" i="23"/>
  <c r="AD175" i="23" s="1"/>
  <c r="R310" i="23"/>
  <c r="T310" i="23"/>
  <c r="AB317" i="23"/>
  <c r="AD317" i="23" s="1"/>
  <c r="AB144" i="23"/>
  <c r="AD144" i="23" s="1"/>
  <c r="AB13" i="23"/>
  <c r="AD13" i="23" s="1"/>
  <c r="R37" i="23"/>
  <c r="V37" i="23"/>
  <c r="R99" i="23"/>
  <c r="AB163" i="23"/>
  <c r="AD163" i="23" s="1"/>
  <c r="AD268" i="23"/>
  <c r="AB233" i="23"/>
  <c r="AD233" i="23" s="1"/>
  <c r="Y37" i="23"/>
  <c r="AB24" i="23"/>
  <c r="AD24" i="23" s="1"/>
  <c r="Q43" i="23"/>
  <c r="AB39" i="23"/>
  <c r="AD39" i="23" s="1"/>
  <c r="AB16" i="23"/>
  <c r="AD16" i="23" s="1"/>
  <c r="AD135" i="23"/>
  <c r="AB220" i="23"/>
  <c r="AD220" i="23" s="1"/>
  <c r="AB248" i="23"/>
  <c r="AD248" i="23" s="1"/>
  <c r="Q244" i="23"/>
  <c r="AB253" i="23"/>
  <c r="AD253" i="23" s="1"/>
  <c r="AB276" i="23"/>
  <c r="AD276" i="23" s="1"/>
  <c r="R212" i="23"/>
  <c r="AB212" i="23" s="1"/>
  <c r="AD212" i="23" s="1"/>
  <c r="AB264" i="23"/>
  <c r="AD264" i="23" s="1"/>
  <c r="Q310" i="23"/>
  <c r="AB404" i="23"/>
  <c r="AD404" i="23" s="1"/>
  <c r="AB288" i="23"/>
  <c r="AD288" i="23" s="1"/>
  <c r="AB12" i="23"/>
  <c r="AD12" i="23" s="1"/>
  <c r="AB28" i="23"/>
  <c r="AD28" i="23" s="1"/>
  <c r="AB4" i="23"/>
  <c r="AD4" i="23" s="1"/>
  <c r="V47" i="23"/>
  <c r="T47" i="23"/>
  <c r="AB47" i="23" s="1"/>
  <c r="AD47" i="23" s="1"/>
  <c r="X43" i="23"/>
  <c r="W35" i="23"/>
  <c r="AB58" i="23"/>
  <c r="AD58" i="23" s="1"/>
  <c r="AB63" i="23"/>
  <c r="AD63" i="23" s="1"/>
  <c r="T70" i="23"/>
  <c r="X70" i="23"/>
  <c r="R70" i="23"/>
  <c r="W99" i="23"/>
  <c r="Y111" i="23"/>
  <c r="R111" i="23"/>
  <c r="AB79" i="23"/>
  <c r="AD79" i="23" s="1"/>
  <c r="AB116" i="23"/>
  <c r="AD116" i="23" s="1"/>
  <c r="T148" i="23"/>
  <c r="AB71" i="23"/>
  <c r="AD71" i="23" s="1"/>
  <c r="AB55" i="23"/>
  <c r="AD55" i="23" s="1"/>
  <c r="AB83" i="23"/>
  <c r="AD83" i="23" s="1"/>
  <c r="AB87" i="23"/>
  <c r="AD87" i="23" s="1"/>
  <c r="W128" i="23"/>
  <c r="AB160" i="23"/>
  <c r="AD160" i="23" s="1"/>
  <c r="AB124" i="23"/>
  <c r="AD124" i="23" s="1"/>
  <c r="AB172" i="23"/>
  <c r="AD172" i="23" s="1"/>
  <c r="AB180" i="23"/>
  <c r="AD180" i="23" s="1"/>
  <c r="AB184" i="23"/>
  <c r="AD184" i="23" s="1"/>
  <c r="AB236" i="23"/>
  <c r="AD236" i="23" s="1"/>
  <c r="AB252" i="23"/>
  <c r="AD252" i="23" s="1"/>
  <c r="W200" i="23"/>
  <c r="AB263" i="23"/>
  <c r="AD263" i="23" s="1"/>
  <c r="T159" i="23"/>
  <c r="U294" i="23"/>
  <c r="AB188" i="23"/>
  <c r="AD188" i="23" s="1"/>
  <c r="AB192" i="23"/>
  <c r="AD192" i="23" s="1"/>
  <c r="X271" i="23"/>
  <c r="W271" i="23"/>
  <c r="AB164" i="23"/>
  <c r="AD164" i="23" s="1"/>
  <c r="W296" i="23"/>
  <c r="Q336" i="23"/>
  <c r="R140" i="23"/>
  <c r="X140" i="23"/>
  <c r="W340" i="23"/>
  <c r="AB445" i="23"/>
  <c r="AD445" i="23" s="1"/>
  <c r="AB228" i="23"/>
  <c r="AD228" i="23" s="1"/>
  <c r="R260" i="23"/>
  <c r="AB260" i="23" s="1"/>
  <c r="AD260" i="23" s="1"/>
  <c r="W260" i="23"/>
  <c r="AB357" i="23"/>
  <c r="AD357" i="23" s="1"/>
  <c r="Q388" i="23"/>
  <c r="AB388" i="23" s="1"/>
  <c r="AD388" i="23" s="1"/>
  <c r="AB424" i="23"/>
  <c r="AD424" i="23" s="1"/>
  <c r="AB397" i="23"/>
  <c r="AD397" i="23" s="1"/>
  <c r="W452" i="23"/>
  <c r="R316" i="23"/>
  <c r="AB316" i="23" s="1"/>
  <c r="AD316" i="23" s="1"/>
  <c r="W384" i="23"/>
  <c r="W416" i="23"/>
  <c r="AB449" i="23"/>
  <c r="AD449" i="23" s="1"/>
  <c r="AB457" i="23"/>
  <c r="AD457" i="23" s="1"/>
  <c r="X461" i="23"/>
  <c r="AB408" i="23"/>
  <c r="AD408" i="23" s="1"/>
  <c r="AB412" i="23"/>
  <c r="AD412" i="23" s="1"/>
  <c r="AB420" i="23"/>
  <c r="AD420" i="23" s="1"/>
  <c r="X470" i="23"/>
  <c r="W448" i="23"/>
  <c r="R348" i="23"/>
  <c r="AB348" i="23" s="1"/>
  <c r="AD348" i="23" s="1"/>
  <c r="AD147" i="23"/>
  <c r="AB279" i="23"/>
  <c r="AD279" i="23" s="1"/>
  <c r="T282" i="23"/>
  <c r="Q282" i="23"/>
  <c r="AB282" i="23" s="1"/>
  <c r="AD282" i="23" s="1"/>
  <c r="AB367" i="23"/>
  <c r="AD367" i="23" s="1"/>
  <c r="AD460" i="23"/>
  <c r="R470" i="23"/>
  <c r="AB8" i="23"/>
  <c r="AD8" i="23" s="1"/>
  <c r="V128" i="23"/>
  <c r="AB128" i="23" s="1"/>
  <c r="AD128" i="23" s="1"/>
  <c r="Q120" i="23"/>
  <c r="AB120" i="23" s="1"/>
  <c r="AD120" i="23" s="1"/>
  <c r="V103" i="23"/>
  <c r="AB103" i="23" s="1"/>
  <c r="AD103" i="23" s="1"/>
  <c r="AB152" i="23"/>
  <c r="AD152" i="23" s="1"/>
  <c r="AB159" i="23"/>
  <c r="AD159" i="23" s="1"/>
  <c r="AB244" i="23"/>
  <c r="AD244" i="23" s="1"/>
  <c r="AB256" i="23"/>
  <c r="AD256" i="23" s="1"/>
  <c r="T259" i="23"/>
  <c r="Y259" i="23"/>
  <c r="R259" i="23"/>
  <c r="R251" i="23"/>
  <c r="V251" i="23"/>
  <c r="Q208" i="23"/>
  <c r="R318" i="23"/>
  <c r="P318" i="23"/>
  <c r="V326" i="23"/>
  <c r="P326" i="23"/>
  <c r="R334" i="23"/>
  <c r="T334" i="23"/>
  <c r="R350" i="23"/>
  <c r="T350" i="23"/>
  <c r="Q340" i="23"/>
  <c r="AB340" i="23" s="1"/>
  <c r="AD340" i="23" s="1"/>
  <c r="Q444" i="23"/>
  <c r="Q416" i="23"/>
  <c r="AB416" i="23" s="1"/>
  <c r="AD416" i="23" s="1"/>
  <c r="Q428" i="23"/>
  <c r="AB29" i="23"/>
  <c r="AD29" i="23" s="1"/>
  <c r="AB11" i="23"/>
  <c r="AD11" i="23" s="1"/>
  <c r="T27" i="23"/>
  <c r="AB27" i="23" s="1"/>
  <c r="AD27" i="23" s="1"/>
  <c r="AB20" i="23"/>
  <c r="AD20" i="23" s="1"/>
  <c r="T35" i="23"/>
  <c r="AB68" i="23"/>
  <c r="AD68" i="23" s="1"/>
  <c r="AB108" i="23"/>
  <c r="AD108" i="23" s="1"/>
  <c r="X19" i="23"/>
  <c r="AB19" i="23" s="1"/>
  <c r="AD19" i="23" s="1"/>
  <c r="R59" i="23"/>
  <c r="AB59" i="23" s="1"/>
  <c r="AD59" i="23" s="1"/>
  <c r="AB75" i="23"/>
  <c r="AD75" i="23" s="1"/>
  <c r="X95" i="23"/>
  <c r="W95" i="23"/>
  <c r="AB112" i="23"/>
  <c r="AD112" i="23" s="1"/>
  <c r="W91" i="23"/>
  <c r="AB91" i="23" s="1"/>
  <c r="AD91" i="23" s="1"/>
  <c r="AB107" i="23"/>
  <c r="AD107" i="23" s="1"/>
  <c r="T64" i="23"/>
  <c r="AB136" i="23"/>
  <c r="AD136" i="23" s="1"/>
  <c r="AB148" i="23"/>
  <c r="AD148" i="23" s="1"/>
  <c r="AB156" i="23"/>
  <c r="AD156" i="23" s="1"/>
  <c r="S120" i="23"/>
  <c r="AB153" i="23"/>
  <c r="AD153" i="23" s="1"/>
  <c r="AB168" i="23"/>
  <c r="AD168" i="23" s="1"/>
  <c r="AB176" i="23"/>
  <c r="AD176" i="23" s="1"/>
  <c r="W196" i="23"/>
  <c r="T200" i="23"/>
  <c r="AB200" i="23" s="1"/>
  <c r="AD200" i="23" s="1"/>
  <c r="W251" i="23"/>
  <c r="AB157" i="23"/>
  <c r="AD157" i="23" s="1"/>
  <c r="W216" i="23"/>
  <c r="AB216" i="23" s="1"/>
  <c r="AD216" i="23" s="1"/>
  <c r="T240" i="23"/>
  <c r="S240" i="23"/>
  <c r="T208" i="23"/>
  <c r="AB272" i="23"/>
  <c r="AD272" i="23" s="1"/>
  <c r="Y286" i="23"/>
  <c r="R286" i="23"/>
  <c r="AB257" i="23"/>
  <c r="AD257" i="23" s="1"/>
  <c r="R267" i="23"/>
  <c r="Y267" i="23"/>
  <c r="W294" i="23"/>
  <c r="R298" i="23"/>
  <c r="T298" i="23"/>
  <c r="R306" i="23"/>
  <c r="V306" i="23"/>
  <c r="R314" i="23"/>
  <c r="T314" i="23"/>
  <c r="R322" i="23"/>
  <c r="T322" i="23"/>
  <c r="W334" i="23"/>
  <c r="X346" i="23"/>
  <c r="T346" i="23"/>
  <c r="W350" i="23"/>
  <c r="P354" i="23"/>
  <c r="T354" i="23"/>
  <c r="T296" i="23"/>
  <c r="Q314" i="23"/>
  <c r="AB324" i="23"/>
  <c r="AD324" i="23" s="1"/>
  <c r="AB312" i="23"/>
  <c r="AD312" i="23" s="1"/>
  <c r="AB231" i="23"/>
  <c r="AD231" i="23" s="1"/>
  <c r="AB344" i="23"/>
  <c r="AD344" i="23" s="1"/>
  <c r="AB371" i="23"/>
  <c r="AD371" i="23" s="1"/>
  <c r="Y370" i="23"/>
  <c r="R436" i="23"/>
  <c r="V436" i="23"/>
  <c r="AB453" i="23"/>
  <c r="AD453" i="23" s="1"/>
  <c r="T456" i="23"/>
  <c r="R456" i="23"/>
  <c r="AB332" i="23"/>
  <c r="AD332" i="23" s="1"/>
  <c r="AB360" i="23"/>
  <c r="AD360" i="23" s="1"/>
  <c r="T363" i="23"/>
  <c r="AB363" i="23" s="1"/>
  <c r="AD363" i="23" s="1"/>
  <c r="AB380" i="23"/>
  <c r="AD380" i="23" s="1"/>
  <c r="X396" i="23"/>
  <c r="W396" i="23"/>
  <c r="T452" i="23"/>
  <c r="AB304" i="23"/>
  <c r="AD304" i="23" s="1"/>
  <c r="AB366" i="23"/>
  <c r="AD366" i="23" s="1"/>
  <c r="T384" i="23"/>
  <c r="AB392" i="23"/>
  <c r="AD392" i="23" s="1"/>
  <c r="Y428" i="23"/>
  <c r="R300" i="23"/>
  <c r="AB300" i="23" s="1"/>
  <c r="AD300" i="23" s="1"/>
  <c r="AB454" i="23"/>
  <c r="AD454" i="23" s="1"/>
  <c r="W461" i="23"/>
  <c r="AB358" i="23"/>
  <c r="AD358" i="23" s="1"/>
  <c r="Y470" i="23"/>
  <c r="R448" i="23"/>
  <c r="AB448" i="23" s="1"/>
  <c r="AD448" i="23" s="1"/>
  <c r="W474" i="23"/>
  <c r="AB474" i="23" s="1"/>
  <c r="AD474" i="23" s="1"/>
  <c r="W478" i="23"/>
  <c r="AB478" i="23" s="1"/>
  <c r="AD478" i="23" s="1"/>
  <c r="AB99" i="23"/>
  <c r="AD99" i="23" s="1"/>
  <c r="V25" i="11"/>
  <c r="V26" i="11" s="1"/>
  <c r="V6" i="11"/>
  <c r="V7" i="11" s="1"/>
  <c r="L26" i="11"/>
  <c r="L27" i="11" s="1"/>
  <c r="L9" i="11"/>
  <c r="L10" i="11" s="1"/>
  <c r="B25" i="11"/>
  <c r="B26" i="11" s="1"/>
  <c r="AF29" i="8"/>
  <c r="AF30" i="8" s="1"/>
  <c r="AF13" i="10"/>
  <c r="AF14" i="10" s="1"/>
  <c r="B6" i="11"/>
  <c r="B7" i="11" s="1"/>
  <c r="V6" i="10"/>
  <c r="V7" i="10" s="1"/>
  <c r="L6" i="8"/>
  <c r="L7" i="8" s="1"/>
  <c r="V25" i="10"/>
  <c r="V26" i="10" s="1"/>
  <c r="B6" i="10"/>
  <c r="B7" i="10" s="1"/>
  <c r="L26" i="10"/>
  <c r="L27" i="10" s="1"/>
  <c r="L9" i="10"/>
  <c r="L10" i="10" s="1"/>
  <c r="B25" i="10"/>
  <c r="B26" i="10" s="1"/>
  <c r="AF10" i="8"/>
  <c r="AF11" i="8" s="1"/>
  <c r="V25" i="8"/>
  <c r="V26" i="8" s="1"/>
  <c r="V6" i="8"/>
  <c r="V7" i="8" s="1"/>
  <c r="L25" i="8"/>
  <c r="L26" i="8" s="1"/>
  <c r="B25" i="8"/>
  <c r="B26" i="8" s="1"/>
  <c r="B5" i="8"/>
  <c r="B6" i="8" s="1"/>
  <c r="AB65" i="23" l="1"/>
  <c r="AD65" i="23" s="1"/>
  <c r="AB206" i="23"/>
  <c r="AD206" i="23" s="1"/>
  <c r="AB461" i="23"/>
  <c r="AD461" i="23" s="1"/>
  <c r="AB196" i="23"/>
  <c r="AD196" i="23" s="1"/>
  <c r="AB64" i="23"/>
  <c r="AD64" i="23" s="1"/>
  <c r="AB95" i="23"/>
  <c r="AD95" i="23" s="1"/>
  <c r="AB444" i="23"/>
  <c r="AD444" i="23" s="1"/>
  <c r="AB271" i="23"/>
  <c r="AD271" i="23" s="1"/>
  <c r="AB17" i="23"/>
  <c r="AD17" i="23" s="1"/>
  <c r="AB49" i="23"/>
  <c r="AD49" i="23" s="1"/>
  <c r="AB427" i="23"/>
  <c r="AD427" i="23" s="1"/>
  <c r="AB35" i="23"/>
  <c r="AD35" i="23" s="1"/>
  <c r="AB452" i="23"/>
  <c r="AD452" i="23" s="1"/>
  <c r="AB370" i="23"/>
  <c r="AD370" i="23" s="1"/>
  <c r="AB208" i="23"/>
  <c r="AD208" i="23" s="1"/>
  <c r="AB336" i="23"/>
  <c r="AD336" i="23" s="1"/>
  <c r="AB354" i="23"/>
  <c r="AD354" i="23" s="1"/>
  <c r="AB384" i="23"/>
  <c r="AD384" i="23" s="1"/>
  <c r="AB310" i="23"/>
  <c r="AD310" i="23" s="1"/>
  <c r="AB386" i="23"/>
  <c r="AD386" i="23" s="1"/>
  <c r="AB395" i="23"/>
  <c r="AD395" i="23" s="1"/>
  <c r="AB118" i="23"/>
  <c r="AD118" i="23" s="1"/>
  <c r="AB162" i="23"/>
  <c r="AD162" i="23" s="1"/>
  <c r="AB296" i="23"/>
  <c r="AD296" i="23" s="1"/>
  <c r="AB51" i="23"/>
  <c r="AD51" i="23" s="1"/>
  <c r="AB465" i="23"/>
  <c r="AD465" i="23" s="1"/>
  <c r="AB379" i="23"/>
  <c r="AD379" i="23" s="1"/>
  <c r="AB481" i="23"/>
  <c r="AD481" i="23" s="1"/>
  <c r="AB385" i="23"/>
  <c r="AD385" i="23" s="1"/>
  <c r="AB280" i="23"/>
  <c r="AD280" i="23" s="1"/>
  <c r="AB407" i="23"/>
  <c r="AD407" i="23" s="1"/>
  <c r="AB113" i="23"/>
  <c r="AD113" i="23" s="1"/>
  <c r="AB352" i="23"/>
  <c r="AD352" i="23" s="1"/>
  <c r="AB66" i="23"/>
  <c r="AD66" i="23" s="1"/>
  <c r="AB346" i="23"/>
  <c r="AD346" i="23" s="1"/>
  <c r="AB322" i="23"/>
  <c r="AD322" i="23" s="1"/>
  <c r="AB306" i="23"/>
  <c r="AD306" i="23" s="1"/>
  <c r="AB286" i="23"/>
  <c r="AD286" i="23" s="1"/>
  <c r="AB240" i="23"/>
  <c r="AD240" i="23" s="1"/>
  <c r="AB111" i="23"/>
  <c r="AD111" i="23" s="1"/>
  <c r="AB381" i="23"/>
  <c r="AD381" i="23" s="1"/>
  <c r="AB77" i="23"/>
  <c r="AD77" i="23" s="1"/>
  <c r="AB309" i="23"/>
  <c r="AD309" i="23" s="1"/>
  <c r="AB362" i="23"/>
  <c r="AD362" i="23" s="1"/>
  <c r="AB285" i="23"/>
  <c r="AD285" i="23" s="1"/>
  <c r="AB38" i="23"/>
  <c r="AD38" i="23" s="1"/>
  <c r="AB138" i="23"/>
  <c r="AD138" i="23" s="1"/>
  <c r="AB436" i="23"/>
  <c r="AD436" i="23" s="1"/>
  <c r="AB195" i="23"/>
  <c r="AD195" i="23" s="1"/>
  <c r="AB80" i="23"/>
  <c r="AD80" i="23" s="1"/>
  <c r="AB287" i="23"/>
  <c r="AD287" i="23" s="1"/>
  <c r="AB105" i="23"/>
  <c r="AD105" i="23" s="1"/>
  <c r="AB470" i="23"/>
  <c r="AD470" i="23" s="1"/>
  <c r="AB294" i="23"/>
  <c r="AD294" i="23" s="1"/>
  <c r="AB267" i="23"/>
  <c r="AD267" i="23" s="1"/>
  <c r="AB318" i="23"/>
  <c r="AD318" i="23" s="1"/>
  <c r="AB174" i="23"/>
  <c r="AD174" i="23" s="1"/>
  <c r="AB110" i="23"/>
  <c r="AD110" i="23" s="1"/>
  <c r="AB411" i="23"/>
  <c r="AD411" i="23" s="1"/>
  <c r="AB33" i="23"/>
  <c r="AD33" i="23" s="1"/>
  <c r="AB396" i="23"/>
  <c r="AD396" i="23" s="1"/>
  <c r="AB428" i="23"/>
  <c r="AD428" i="23" s="1"/>
  <c r="AB326" i="23"/>
  <c r="AD326" i="23" s="1"/>
  <c r="AB259" i="23"/>
  <c r="AD259" i="23" s="1"/>
  <c r="AB140" i="23"/>
  <c r="AD140" i="23" s="1"/>
  <c r="AB43" i="23"/>
  <c r="AD43" i="23" s="1"/>
  <c r="AB265" i="23"/>
  <c r="AD265" i="23" s="1"/>
  <c r="AB226" i="23"/>
  <c r="AD226" i="23" s="1"/>
  <c r="AB94" i="23"/>
  <c r="AD94" i="23" s="1"/>
  <c r="AB45" i="23"/>
  <c r="AD45" i="23" s="1"/>
  <c r="AB298" i="23"/>
  <c r="AD298" i="23" s="1"/>
  <c r="AB334" i="23"/>
  <c r="AD334" i="23" s="1"/>
  <c r="AB251" i="23"/>
  <c r="AD251" i="23" s="1"/>
  <c r="AB314" i="23"/>
  <c r="AD314" i="23" s="1"/>
  <c r="AB350" i="23"/>
  <c r="AD350" i="23" s="1"/>
  <c r="AB70" i="23"/>
  <c r="AD70" i="23" s="1"/>
  <c r="AB37" i="23"/>
  <c r="AD37" i="23" s="1"/>
  <c r="AB374" i="23"/>
  <c r="AD374" i="23" s="1"/>
  <c r="AB456" i="23"/>
  <c r="AD456" i="23" s="1"/>
  <c r="U2" i="6"/>
  <c r="U3" i="6"/>
  <c r="U4" i="6"/>
  <c r="U5" i="6"/>
  <c r="X5" i="6" s="1"/>
  <c r="U6" i="6"/>
  <c r="V6" i="6" s="1"/>
  <c r="U7" i="6"/>
  <c r="U8" i="6"/>
  <c r="V8" i="6" s="1"/>
  <c r="U9" i="6"/>
  <c r="U10" i="6"/>
  <c r="U11" i="6"/>
  <c r="U12" i="6"/>
  <c r="U13" i="6"/>
  <c r="U14" i="6"/>
  <c r="V14" i="6" s="1"/>
  <c r="U15" i="6"/>
  <c r="U16" i="6"/>
  <c r="U17" i="6"/>
  <c r="U18" i="6"/>
  <c r="AG18" i="6" s="1"/>
  <c r="U19" i="6"/>
  <c r="U20" i="6"/>
  <c r="U21" i="6"/>
  <c r="U22" i="6"/>
  <c r="V22" i="6" s="1"/>
  <c r="U23" i="6"/>
  <c r="U24" i="6"/>
  <c r="U25" i="6"/>
  <c r="Y25" i="6" s="1"/>
  <c r="U26" i="6"/>
  <c r="U27" i="6"/>
  <c r="V27" i="6" s="1"/>
  <c r="U28" i="6"/>
  <c r="U29" i="6"/>
  <c r="U30" i="6"/>
  <c r="V30" i="6" s="1"/>
  <c r="U31" i="6"/>
  <c r="U32" i="6"/>
  <c r="U33" i="6"/>
  <c r="AA33" i="6" s="1"/>
  <c r="U34" i="6"/>
  <c r="U35" i="6"/>
  <c r="AE35" i="6" s="1"/>
  <c r="U36" i="6"/>
  <c r="U37" i="6"/>
  <c r="X37" i="6" s="1"/>
  <c r="U38" i="6"/>
  <c r="V38" i="6" s="1"/>
  <c r="U39" i="6"/>
  <c r="U40" i="6"/>
  <c r="V40" i="6" s="1"/>
  <c r="U41" i="6"/>
  <c r="Y41" i="6" s="1"/>
  <c r="U42" i="6"/>
  <c r="AB42" i="6" s="1"/>
  <c r="U43" i="6"/>
  <c r="U44" i="6"/>
  <c r="AC44" i="6" s="1"/>
  <c r="U45" i="6"/>
  <c r="X45" i="6" s="1"/>
  <c r="U46" i="6"/>
  <c r="AD46" i="6" s="1"/>
  <c r="U47" i="6"/>
  <c r="U48" i="6"/>
  <c r="U49" i="6"/>
  <c r="U50" i="6"/>
  <c r="U51" i="6"/>
  <c r="U52" i="6"/>
  <c r="U53" i="6"/>
  <c r="V53" i="6" s="1"/>
  <c r="U54" i="6"/>
  <c r="AF54" i="6" s="1"/>
  <c r="U55" i="6"/>
  <c r="Y55" i="6" s="1"/>
  <c r="U56" i="6"/>
  <c r="U57" i="6"/>
  <c r="U58" i="6"/>
  <c r="U59" i="6"/>
  <c r="U60" i="6"/>
  <c r="U61" i="6"/>
  <c r="U62" i="6"/>
  <c r="V62" i="6" s="1"/>
  <c r="U63" i="6"/>
  <c r="U64" i="6"/>
  <c r="U65" i="6"/>
  <c r="U66" i="6"/>
  <c r="U67" i="6"/>
  <c r="V67" i="6" s="1"/>
  <c r="U68" i="6"/>
  <c r="U69" i="6"/>
  <c r="V69" i="6" s="1"/>
  <c r="X69" i="6" s="1"/>
  <c r="U70" i="6"/>
  <c r="V70" i="6" s="1"/>
  <c r="U71" i="6"/>
  <c r="V71" i="6" s="1"/>
  <c r="U72" i="6"/>
  <c r="U73" i="6"/>
  <c r="U74" i="6"/>
  <c r="U75" i="6"/>
  <c r="U76" i="6"/>
  <c r="U77" i="6"/>
  <c r="U78" i="6"/>
  <c r="U79" i="6"/>
  <c r="U80" i="6"/>
  <c r="U81" i="6"/>
  <c r="U82" i="6"/>
  <c r="U83" i="6"/>
  <c r="U84" i="6"/>
  <c r="U85" i="6"/>
  <c r="V85" i="6" s="1"/>
  <c r="U86" i="6"/>
  <c r="V86" i="6" s="1"/>
  <c r="U87" i="6"/>
  <c r="AF87" i="6" s="1"/>
  <c r="U88" i="6"/>
  <c r="U89" i="6"/>
  <c r="U90" i="6"/>
  <c r="U91" i="6"/>
  <c r="U92" i="6"/>
  <c r="U93" i="6"/>
  <c r="V93" i="6" s="1"/>
  <c r="X93" i="6" s="1"/>
  <c r="U94" i="6"/>
  <c r="V94" i="6" s="1"/>
  <c r="AB94" i="6" s="1"/>
  <c r="U95" i="6"/>
  <c r="AA95" i="6" s="1"/>
  <c r="U96" i="6"/>
  <c r="V96" i="6" s="1"/>
  <c r="U97" i="6"/>
  <c r="U98" i="6"/>
  <c r="U99" i="6"/>
  <c r="AE99" i="6" s="1"/>
  <c r="U100" i="6"/>
  <c r="U101" i="6"/>
  <c r="U102" i="6"/>
  <c r="V102" i="6" s="1"/>
  <c r="U103" i="6"/>
  <c r="U104" i="6"/>
  <c r="U105" i="6"/>
  <c r="U106" i="6"/>
  <c r="U107" i="6"/>
  <c r="X107" i="6" s="1"/>
  <c r="U108" i="6"/>
  <c r="U109" i="6"/>
  <c r="U110" i="6"/>
  <c r="V110" i="6" s="1"/>
  <c r="U111" i="6"/>
  <c r="U112" i="6"/>
  <c r="U113" i="6"/>
  <c r="U114" i="6"/>
  <c r="U115" i="6"/>
  <c r="U116" i="6"/>
  <c r="U117" i="6"/>
  <c r="U118" i="6"/>
  <c r="U119" i="6"/>
  <c r="U120" i="6"/>
  <c r="U121" i="6"/>
  <c r="U122" i="6"/>
  <c r="U123" i="6"/>
  <c r="U124" i="6"/>
  <c r="U125" i="6"/>
  <c r="U126" i="6"/>
  <c r="V126" i="6" s="1"/>
  <c r="U127" i="6"/>
  <c r="U128" i="6"/>
  <c r="Y128" i="6" s="1"/>
  <c r="U129" i="6"/>
  <c r="AA129" i="6" s="1"/>
  <c r="U130" i="6"/>
  <c r="U131" i="6"/>
  <c r="U132" i="6"/>
  <c r="U133" i="6"/>
  <c r="AB133" i="6" s="1"/>
  <c r="U134" i="6"/>
  <c r="V134" i="6" s="1"/>
  <c r="U135" i="6"/>
  <c r="U136" i="6"/>
  <c r="X136" i="6" s="1"/>
  <c r="U137" i="6"/>
  <c r="U138" i="6"/>
  <c r="U139" i="6"/>
  <c r="X139" i="6" s="1"/>
  <c r="U140" i="6"/>
  <c r="U141" i="6"/>
  <c r="U142" i="6"/>
  <c r="V142" i="6" s="1"/>
  <c r="U143" i="6"/>
  <c r="U144" i="6"/>
  <c r="U145" i="6"/>
  <c r="U146" i="6"/>
  <c r="U147" i="6"/>
  <c r="U148" i="6"/>
  <c r="U149" i="6"/>
  <c r="U150" i="6"/>
  <c r="V150" i="6" s="1"/>
  <c r="U151" i="6"/>
  <c r="AB151" i="6" s="1"/>
  <c r="U152" i="6"/>
  <c r="U153" i="6"/>
  <c r="Y153" i="6" s="1"/>
  <c r="U154" i="6"/>
  <c r="U155" i="6"/>
  <c r="U156" i="6"/>
  <c r="U157" i="6"/>
  <c r="U158" i="6"/>
  <c r="V158" i="6" s="1"/>
  <c r="U159" i="6"/>
  <c r="U160" i="6"/>
  <c r="U161" i="6"/>
  <c r="U162" i="6"/>
  <c r="U163" i="6"/>
  <c r="U164" i="6"/>
  <c r="U165" i="6"/>
  <c r="X165" i="6" s="1"/>
  <c r="U166" i="6"/>
  <c r="V166" i="6" s="1"/>
  <c r="U167" i="6"/>
  <c r="U168" i="6"/>
  <c r="U169" i="6"/>
  <c r="U170" i="6"/>
  <c r="U171" i="6"/>
  <c r="U172" i="6"/>
  <c r="U173" i="6"/>
  <c r="AH173" i="6" s="1"/>
  <c r="U174" i="6"/>
  <c r="V174" i="6" s="1"/>
  <c r="AD174" i="6" s="1"/>
  <c r="U175" i="6"/>
  <c r="V175" i="6" s="1"/>
  <c r="U176" i="6"/>
  <c r="U177" i="6"/>
  <c r="U178" i="6"/>
  <c r="AE178" i="6" s="1"/>
  <c r="U179" i="6"/>
  <c r="V179" i="6" s="1"/>
  <c r="U180" i="6"/>
  <c r="AE180" i="6" s="1"/>
  <c r="U181" i="6"/>
  <c r="V181" i="6" s="1"/>
  <c r="U182" i="6"/>
  <c r="V182" i="6" s="1"/>
  <c r="U183" i="6"/>
  <c r="Y183" i="6" s="1"/>
  <c r="U184" i="6"/>
  <c r="U185" i="6"/>
  <c r="U186" i="6"/>
  <c r="AB186" i="6" s="1"/>
  <c r="U187" i="6"/>
  <c r="U188" i="6"/>
  <c r="AB188" i="6" s="1"/>
  <c r="U189" i="6"/>
  <c r="U190" i="6"/>
  <c r="V190" i="6" s="1"/>
  <c r="U191" i="6"/>
  <c r="U192" i="6"/>
  <c r="Y192" i="6" s="1"/>
  <c r="U193" i="6"/>
  <c r="U194" i="6"/>
  <c r="U195" i="6"/>
  <c r="U196" i="6"/>
  <c r="U197" i="6"/>
  <c r="V197" i="6" s="1"/>
  <c r="X197" i="6" s="1"/>
  <c r="U198" i="6"/>
  <c r="V198" i="6" s="1"/>
  <c r="U199" i="6"/>
  <c r="V199" i="6" s="1"/>
  <c r="U200" i="6"/>
  <c r="V200" i="6" s="1"/>
  <c r="U201" i="6"/>
  <c r="U202" i="6"/>
  <c r="U203" i="6"/>
  <c r="U204" i="6"/>
  <c r="U205" i="6"/>
  <c r="Z205" i="6" s="1"/>
  <c r="U206" i="6"/>
  <c r="U207" i="6"/>
  <c r="U208" i="6"/>
  <c r="U209" i="6"/>
  <c r="U210" i="6"/>
  <c r="U211" i="6"/>
  <c r="V211" i="6" s="1"/>
  <c r="U212" i="6"/>
  <c r="U213" i="6"/>
  <c r="U214" i="6"/>
  <c r="U215" i="6"/>
  <c r="U216" i="6"/>
  <c r="U217" i="6"/>
  <c r="U218" i="6"/>
  <c r="U219" i="6"/>
  <c r="AB219" i="6" s="1"/>
  <c r="U220" i="6"/>
  <c r="U221" i="6"/>
  <c r="U222" i="6"/>
  <c r="U223" i="6"/>
  <c r="V223" i="6" s="1"/>
  <c r="U224" i="6"/>
  <c r="U225" i="6"/>
  <c r="AA225" i="6" s="1"/>
  <c r="U226" i="6"/>
  <c r="U227" i="6"/>
  <c r="X227" i="6" s="1"/>
  <c r="U228" i="6"/>
  <c r="U229" i="6"/>
  <c r="V229" i="6" s="1"/>
  <c r="U230" i="6"/>
  <c r="V230" i="6" s="1"/>
  <c r="U231" i="6"/>
  <c r="U232" i="6"/>
  <c r="V232" i="6" s="1"/>
  <c r="X232" i="6" s="1"/>
  <c r="U233" i="6"/>
  <c r="U234" i="6"/>
  <c r="U235" i="6"/>
  <c r="U236" i="6"/>
  <c r="U237" i="6"/>
  <c r="AB237" i="6" s="1"/>
  <c r="U238" i="6"/>
  <c r="U239" i="6"/>
  <c r="U240" i="6"/>
  <c r="U241" i="6"/>
  <c r="U242" i="6"/>
  <c r="U243" i="6"/>
  <c r="AB243" i="6" s="1"/>
  <c r="U244" i="6"/>
  <c r="U245" i="6"/>
  <c r="U246" i="6"/>
  <c r="V246" i="6" s="1"/>
  <c r="U247" i="6"/>
  <c r="V247" i="6" s="1"/>
  <c r="U248" i="6"/>
  <c r="U249" i="6"/>
  <c r="U250" i="6"/>
  <c r="U251" i="6"/>
  <c r="V251" i="6" s="1"/>
  <c r="U252" i="6"/>
  <c r="U253" i="6"/>
  <c r="U254" i="6"/>
  <c r="V254" i="6" s="1"/>
  <c r="U255" i="6"/>
  <c r="U256" i="6"/>
  <c r="Y256" i="6" s="1"/>
  <c r="U257" i="6"/>
  <c r="U258" i="6"/>
  <c r="U259" i="6"/>
  <c r="U260" i="6"/>
  <c r="U261" i="6"/>
  <c r="U262" i="6"/>
  <c r="V262" i="6" s="1"/>
  <c r="U263" i="6"/>
  <c r="U264" i="6"/>
  <c r="X264" i="6" s="1"/>
  <c r="U265" i="6"/>
  <c r="U266" i="6"/>
  <c r="U267" i="6"/>
  <c r="U268" i="6"/>
  <c r="U269" i="6"/>
  <c r="U270" i="6"/>
  <c r="V270" i="6" s="1"/>
  <c r="U271" i="6"/>
  <c r="U272" i="6"/>
  <c r="U273" i="6"/>
  <c r="U274" i="6"/>
  <c r="U275" i="6"/>
  <c r="AE275" i="6" s="1"/>
  <c r="U276" i="6"/>
  <c r="U277" i="6"/>
  <c r="U278" i="6"/>
  <c r="V278" i="6" s="1"/>
  <c r="U279" i="6"/>
  <c r="V279" i="6" s="1"/>
  <c r="U280" i="6"/>
  <c r="U281" i="6"/>
  <c r="Y281" i="6" s="1"/>
  <c r="U282" i="6"/>
  <c r="U283" i="6"/>
  <c r="U284" i="6"/>
  <c r="U285" i="6"/>
  <c r="U286" i="6"/>
  <c r="V286" i="6" s="1"/>
  <c r="U287" i="6"/>
  <c r="U288" i="6"/>
  <c r="U289" i="6"/>
  <c r="U290" i="6"/>
  <c r="U291" i="6"/>
  <c r="U292" i="6"/>
  <c r="U293" i="6"/>
  <c r="U294" i="6"/>
  <c r="V294" i="6" s="1"/>
  <c r="U295" i="6"/>
  <c r="U296" i="6"/>
  <c r="U297" i="6"/>
  <c r="U298" i="6"/>
  <c r="U299" i="6"/>
  <c r="X299" i="6" s="1"/>
  <c r="U300" i="6"/>
  <c r="U301" i="6"/>
  <c r="Z301" i="6" s="1"/>
  <c r="U302" i="6"/>
  <c r="AD302" i="6" s="1"/>
  <c r="U303" i="6"/>
  <c r="V303" i="6" s="1"/>
  <c r="U304" i="6"/>
  <c r="U305" i="6"/>
  <c r="U306" i="6"/>
  <c r="AE306" i="6" s="1"/>
  <c r="U307" i="6"/>
  <c r="X307" i="6" s="1"/>
  <c r="U308" i="6"/>
  <c r="AE308" i="6" s="1"/>
  <c r="U309" i="6"/>
  <c r="U310" i="6"/>
  <c r="AF310" i="6" s="1"/>
  <c r="U311" i="6"/>
  <c r="U312" i="6"/>
  <c r="U313" i="6"/>
  <c r="U314" i="6"/>
  <c r="U315" i="6"/>
  <c r="U316" i="6"/>
  <c r="U317" i="6"/>
  <c r="U318" i="6"/>
  <c r="V318" i="6" s="1"/>
  <c r="U319" i="6"/>
  <c r="U320" i="6"/>
  <c r="Y320" i="6" s="1"/>
  <c r="U321" i="6"/>
  <c r="U322" i="6"/>
  <c r="U323" i="6"/>
  <c r="U324" i="6"/>
  <c r="U325" i="6"/>
  <c r="V325" i="6" s="1"/>
  <c r="U326" i="6"/>
  <c r="V326" i="6" s="1"/>
  <c r="U327" i="6"/>
  <c r="U328" i="6"/>
  <c r="U329" i="6"/>
  <c r="U330" i="6"/>
  <c r="U331" i="6"/>
  <c r="U332" i="6"/>
  <c r="U333" i="6"/>
  <c r="Z333" i="6" s="1"/>
  <c r="U334" i="6"/>
  <c r="U335" i="6"/>
  <c r="U336" i="6"/>
  <c r="U337" i="6"/>
  <c r="Y337" i="6" s="1"/>
  <c r="U338" i="6"/>
  <c r="U339" i="6"/>
  <c r="X339" i="6" s="1"/>
  <c r="U340" i="6"/>
  <c r="U341" i="6"/>
  <c r="V341" i="6" s="1"/>
  <c r="U342" i="6"/>
  <c r="U343" i="6"/>
  <c r="Y343" i="6" s="1"/>
  <c r="U344" i="6"/>
  <c r="U345" i="6"/>
  <c r="Y345" i="6" s="1"/>
  <c r="U346" i="6"/>
  <c r="U347" i="6"/>
  <c r="U348" i="6"/>
  <c r="U349" i="6"/>
  <c r="U350" i="6"/>
  <c r="U351" i="6"/>
  <c r="U352" i="6"/>
  <c r="Y352" i="6" s="1"/>
  <c r="U353" i="6"/>
  <c r="U354" i="6"/>
  <c r="U355" i="6"/>
  <c r="U356" i="6"/>
  <c r="Y356" i="6" s="1"/>
  <c r="U357" i="6"/>
  <c r="U358" i="6"/>
  <c r="V358" i="6" s="1"/>
  <c r="U359" i="6"/>
  <c r="U360" i="6"/>
  <c r="U361" i="6"/>
  <c r="U362" i="6"/>
  <c r="U363" i="6"/>
  <c r="X363" i="6" s="1"/>
  <c r="U364" i="6"/>
  <c r="U365" i="6"/>
  <c r="U366" i="6"/>
  <c r="U367" i="6"/>
  <c r="U368" i="6"/>
  <c r="U369" i="6"/>
  <c r="Y369" i="6" s="1"/>
  <c r="U370" i="6"/>
  <c r="U371" i="6"/>
  <c r="U372" i="6"/>
  <c r="U373" i="6"/>
  <c r="X373" i="6" s="1"/>
  <c r="U374" i="6"/>
  <c r="U375" i="6"/>
  <c r="U376" i="6"/>
  <c r="U377" i="6"/>
  <c r="U378" i="6"/>
  <c r="U379" i="6"/>
  <c r="U380" i="6"/>
  <c r="U381" i="6"/>
  <c r="U382" i="6"/>
  <c r="V382" i="6" s="1"/>
  <c r="U383" i="6"/>
  <c r="V383" i="6" s="1"/>
  <c r="AA383" i="6" s="1"/>
  <c r="U384" i="6"/>
  <c r="V384" i="6" s="1"/>
  <c r="U385" i="6"/>
  <c r="U386" i="6"/>
  <c r="U387" i="6"/>
  <c r="U388" i="6"/>
  <c r="U389" i="6"/>
  <c r="AB389" i="6" s="1"/>
  <c r="U390" i="6"/>
  <c r="V390" i="6" s="1"/>
  <c r="U391" i="6"/>
  <c r="V391" i="6" s="1"/>
  <c r="Y391" i="6" s="1"/>
  <c r="U392" i="6"/>
  <c r="X392" i="6" s="1"/>
  <c r="U393" i="6"/>
  <c r="Y393" i="6" s="1"/>
  <c r="U394" i="6"/>
  <c r="U395" i="6"/>
  <c r="U396" i="6"/>
  <c r="U397" i="6"/>
  <c r="U398" i="6"/>
  <c r="V398" i="6" s="1"/>
  <c r="U399" i="6"/>
  <c r="V399" i="6" s="1"/>
  <c r="U400" i="6"/>
  <c r="U401" i="6"/>
  <c r="U402" i="6"/>
  <c r="U403" i="6"/>
  <c r="U404" i="6"/>
  <c r="U405" i="6"/>
  <c r="U406" i="6"/>
  <c r="V406" i="6" s="1"/>
  <c r="U407" i="6"/>
  <c r="U408" i="6"/>
  <c r="U409" i="6"/>
  <c r="U410" i="6"/>
  <c r="U411" i="6"/>
  <c r="U412" i="6"/>
  <c r="U413" i="6"/>
  <c r="U414" i="6"/>
  <c r="V414" i="6" s="1"/>
  <c r="U415" i="6"/>
  <c r="U416" i="6"/>
  <c r="V416" i="6" s="1"/>
  <c r="X416" i="6" s="1"/>
  <c r="U417" i="6"/>
  <c r="U418" i="6"/>
  <c r="U419" i="6"/>
  <c r="AE419" i="6" s="1"/>
  <c r="U420" i="6"/>
  <c r="U421" i="6"/>
  <c r="X421" i="6" s="1"/>
  <c r="U422" i="6"/>
  <c r="V422" i="6" s="1"/>
  <c r="U423" i="6"/>
  <c r="U424" i="6"/>
  <c r="V424" i="6" s="1"/>
  <c r="X424" i="6" s="1"/>
  <c r="U425" i="6"/>
  <c r="Y425" i="6" s="1"/>
  <c r="U426" i="6"/>
  <c r="U427" i="6"/>
  <c r="U428" i="6"/>
  <c r="U429" i="6"/>
  <c r="U430" i="6"/>
  <c r="U431" i="6"/>
  <c r="U432" i="6"/>
  <c r="V432" i="6" s="1"/>
  <c r="U433" i="6"/>
  <c r="U434" i="6"/>
  <c r="U435" i="6"/>
  <c r="U436" i="6"/>
  <c r="AE436" i="6" s="1"/>
  <c r="U437" i="6"/>
  <c r="AH437" i="6" s="1"/>
  <c r="U438" i="6"/>
  <c r="AB438" i="6" s="1"/>
  <c r="U439" i="6"/>
  <c r="Y439" i="6" s="1"/>
  <c r="U440" i="6"/>
  <c r="U441" i="6"/>
  <c r="U442" i="6"/>
  <c r="U443" i="6"/>
  <c r="U444" i="6"/>
  <c r="U445" i="6"/>
  <c r="U446" i="6"/>
  <c r="V446" i="6" s="1"/>
  <c r="U447" i="6"/>
  <c r="U448" i="6"/>
  <c r="U449" i="6"/>
  <c r="U450" i="6"/>
  <c r="U451" i="6"/>
  <c r="U452" i="6"/>
  <c r="U453" i="6"/>
  <c r="V453" i="6" s="1"/>
  <c r="U454" i="6"/>
  <c r="V454" i="6" s="1"/>
  <c r="U455" i="6"/>
  <c r="V455" i="6" s="1"/>
  <c r="U456" i="6"/>
  <c r="V456" i="6" s="1"/>
  <c r="U457" i="6"/>
  <c r="U458" i="6"/>
  <c r="U459" i="6"/>
  <c r="U460" i="6"/>
  <c r="U461" i="6"/>
  <c r="U462" i="6"/>
  <c r="U463" i="6"/>
  <c r="U464" i="6"/>
  <c r="U465" i="6"/>
  <c r="Y465" i="6" s="1"/>
  <c r="U466" i="6"/>
  <c r="U467" i="6"/>
  <c r="V467" i="6" s="1"/>
  <c r="U468" i="6"/>
  <c r="U469" i="6"/>
  <c r="V469" i="6" s="1"/>
  <c r="U470" i="6"/>
  <c r="AH470" i="6" s="1"/>
  <c r="U471" i="6"/>
  <c r="AF471" i="6" s="1"/>
  <c r="U472" i="6"/>
  <c r="U473" i="6"/>
  <c r="Y473" i="6" s="1"/>
  <c r="U474" i="6"/>
  <c r="U475" i="6"/>
  <c r="U476" i="6"/>
  <c r="U477" i="6"/>
  <c r="U478" i="6"/>
  <c r="AB478" i="6" s="1"/>
  <c r="U479" i="6"/>
  <c r="U480" i="6"/>
  <c r="U481" i="6"/>
  <c r="X432" i="6" l="1"/>
  <c r="V128" i="6"/>
  <c r="X85" i="6"/>
  <c r="V256" i="6"/>
  <c r="AD256" i="6" s="1"/>
  <c r="V87" i="6"/>
  <c r="AD87" i="6" s="1"/>
  <c r="V302" i="6"/>
  <c r="AO302" i="6" s="1"/>
  <c r="V46" i="6"/>
  <c r="AL46" i="6" s="1"/>
  <c r="V215" i="6"/>
  <c r="Z215" i="6" s="1"/>
  <c r="V192" i="6"/>
  <c r="AG192" i="6" s="1"/>
  <c r="V343" i="6"/>
  <c r="V151" i="6"/>
  <c r="V439" i="6"/>
  <c r="AJ439" i="6" s="1"/>
  <c r="V23" i="6"/>
  <c r="V366" i="6"/>
  <c r="V183" i="6"/>
  <c r="AJ183" i="6" s="1"/>
  <c r="X341" i="6"/>
  <c r="AB298" i="6"/>
  <c r="AA481" i="6"/>
  <c r="Y417" i="6"/>
  <c r="AA417" i="6"/>
  <c r="AI241" i="6"/>
  <c r="AB480" i="6"/>
  <c r="V480" i="6"/>
  <c r="Y480" i="6" s="1"/>
  <c r="V472" i="6"/>
  <c r="AK464" i="6"/>
  <c r="V464" i="6"/>
  <c r="AJ464" i="6" s="1"/>
  <c r="Y448" i="6"/>
  <c r="V448" i="6"/>
  <c r="X448" i="6"/>
  <c r="V440" i="6"/>
  <c r="AA440" i="6" s="1"/>
  <c r="AA408" i="6"/>
  <c r="Z408" i="6"/>
  <c r="V408" i="6"/>
  <c r="AL408" i="6" s="1"/>
  <c r="AG400" i="6"/>
  <c r="Y400" i="6"/>
  <c r="V400" i="6"/>
  <c r="AE400" i="6" s="1"/>
  <c r="AF376" i="6"/>
  <c r="Z376" i="6"/>
  <c r="V376" i="6"/>
  <c r="AE376" i="6" s="1"/>
  <c r="X376" i="6"/>
  <c r="Y368" i="6"/>
  <c r="AD368" i="6"/>
  <c r="X368" i="6"/>
  <c r="V368" i="6"/>
  <c r="AB360" i="6"/>
  <c r="V360" i="6"/>
  <c r="AA344" i="6"/>
  <c r="Z344" i="6"/>
  <c r="X344" i="6"/>
  <c r="V344" i="6"/>
  <c r="AE344" i="6" s="1"/>
  <c r="X336" i="6"/>
  <c r="V336" i="6"/>
  <c r="AA336" i="6" s="1"/>
  <c r="AB328" i="6"/>
  <c r="V328" i="6"/>
  <c r="AC328" i="6" s="1"/>
  <c r="AA312" i="6"/>
  <c r="V312" i="6"/>
  <c r="AJ312" i="6" s="1"/>
  <c r="X304" i="6"/>
  <c r="V304" i="6"/>
  <c r="AC304" i="6" s="1"/>
  <c r="X296" i="6"/>
  <c r="V296" i="6"/>
  <c r="AD296" i="6" s="1"/>
  <c r="Y288" i="6"/>
  <c r="X288" i="6"/>
  <c r="V288" i="6"/>
  <c r="Z288" i="6" s="1"/>
  <c r="AA280" i="6"/>
  <c r="Z280" i="6"/>
  <c r="V280" i="6"/>
  <c r="Y280" i="6" s="1"/>
  <c r="Y272" i="6"/>
  <c r="V272" i="6"/>
  <c r="AL272" i="6" s="1"/>
  <c r="Z248" i="6"/>
  <c r="V248" i="6"/>
  <c r="AM248" i="6" s="1"/>
  <c r="AF248" i="6"/>
  <c r="AD240" i="6"/>
  <c r="Y240" i="6"/>
  <c r="V240" i="6"/>
  <c r="AB240" i="6" s="1"/>
  <c r="Z216" i="6"/>
  <c r="V216" i="6"/>
  <c r="X208" i="6"/>
  <c r="V208" i="6"/>
  <c r="AE208" i="6" s="1"/>
  <c r="V184" i="6"/>
  <c r="Z184" i="6"/>
  <c r="AI176" i="6"/>
  <c r="V176" i="6"/>
  <c r="X176" i="6" s="1"/>
  <c r="V168" i="6"/>
  <c r="AG168" i="6" s="1"/>
  <c r="X168" i="6"/>
  <c r="V160" i="6"/>
  <c r="AE160" i="6" s="1"/>
  <c r="AA152" i="6"/>
  <c r="Z152" i="6"/>
  <c r="V152" i="6"/>
  <c r="V144" i="6"/>
  <c r="AM144" i="6" s="1"/>
  <c r="AF120" i="6"/>
  <c r="V120" i="6"/>
  <c r="Z120" i="6" s="1"/>
  <c r="AI112" i="6"/>
  <c r="AD112" i="6"/>
  <c r="AB112" i="6"/>
  <c r="V112" i="6"/>
  <c r="AA112" i="6" s="1"/>
  <c r="X112" i="6"/>
  <c r="AB104" i="6"/>
  <c r="V104" i="6"/>
  <c r="AA104" i="6" s="1"/>
  <c r="Z88" i="6"/>
  <c r="V88" i="6"/>
  <c r="X88" i="6" s="1"/>
  <c r="V80" i="6"/>
  <c r="AG80" i="6" s="1"/>
  <c r="AB72" i="6"/>
  <c r="V72" i="6"/>
  <c r="Y64" i="6"/>
  <c r="AA56" i="6"/>
  <c r="Z56" i="6"/>
  <c r="V56" i="6"/>
  <c r="AC56" i="6" s="1"/>
  <c r="X48" i="6"/>
  <c r="V48" i="6"/>
  <c r="AB48" i="6" s="1"/>
  <c r="V32" i="6"/>
  <c r="X32" i="6"/>
  <c r="V24" i="6"/>
  <c r="AJ24" i="6" s="1"/>
  <c r="AG16" i="6"/>
  <c r="Y16" i="6"/>
  <c r="V16" i="6"/>
  <c r="AO16" i="6" s="1"/>
  <c r="V438" i="6"/>
  <c r="V352" i="6"/>
  <c r="AG352" i="6" s="1"/>
  <c r="Z440" i="6"/>
  <c r="AD479" i="6"/>
  <c r="V479" i="6"/>
  <c r="AA479" i="6" s="1"/>
  <c r="AA463" i="6"/>
  <c r="V463" i="6"/>
  <c r="Y447" i="6"/>
  <c r="AA447" i="6"/>
  <c r="V447" i="6"/>
  <c r="AN447" i="6" s="1"/>
  <c r="Y431" i="6"/>
  <c r="V431" i="6"/>
  <c r="Y423" i="6"/>
  <c r="V423" i="6"/>
  <c r="V415" i="6"/>
  <c r="AB407" i="6"/>
  <c r="V375" i="6"/>
  <c r="AH375" i="6" s="1"/>
  <c r="V367" i="6"/>
  <c r="AN367" i="6" s="1"/>
  <c r="AF359" i="6"/>
  <c r="V359" i="6"/>
  <c r="Y351" i="6"/>
  <c r="V335" i="6"/>
  <c r="AC335" i="6" s="1"/>
  <c r="Y327" i="6"/>
  <c r="V327" i="6"/>
  <c r="Y319" i="6"/>
  <c r="V319" i="6"/>
  <c r="AO319" i="6" s="1"/>
  <c r="AF295" i="6"/>
  <c r="AB295" i="6"/>
  <c r="Y295" i="6"/>
  <c r="V295" i="6"/>
  <c r="X295" i="6" s="1"/>
  <c r="AA287" i="6"/>
  <c r="V287" i="6"/>
  <c r="AB287" i="6" s="1"/>
  <c r="Y279" i="6"/>
  <c r="AA271" i="6"/>
  <c r="V271" i="6"/>
  <c r="V263" i="6"/>
  <c r="V255" i="6"/>
  <c r="AJ255" i="6" s="1"/>
  <c r="Y239" i="6"/>
  <c r="AI239" i="6"/>
  <c r="V239" i="6"/>
  <c r="AF231" i="6"/>
  <c r="V231" i="6"/>
  <c r="AD223" i="6"/>
  <c r="Y223" i="6"/>
  <c r="V207" i="6"/>
  <c r="AJ207" i="6" s="1"/>
  <c r="AL191" i="6"/>
  <c r="V191" i="6"/>
  <c r="AA191" i="6"/>
  <c r="V167" i="6"/>
  <c r="Z167" i="6" s="1"/>
  <c r="AD159" i="6"/>
  <c r="AA159" i="6"/>
  <c r="V159" i="6"/>
  <c r="Y159" i="6" s="1"/>
  <c r="Y143" i="6"/>
  <c r="V143" i="6"/>
  <c r="AM143" i="6" s="1"/>
  <c r="Y135" i="6"/>
  <c r="V135" i="6"/>
  <c r="V127" i="6"/>
  <c r="AJ127" i="6" s="1"/>
  <c r="Y119" i="6"/>
  <c r="V119" i="6"/>
  <c r="AA119" i="6" s="1"/>
  <c r="V111" i="6"/>
  <c r="Y103" i="6"/>
  <c r="V103" i="6"/>
  <c r="AD95" i="6"/>
  <c r="V79" i="6"/>
  <c r="Y63" i="6"/>
  <c r="V63" i="6"/>
  <c r="AA63" i="6" s="1"/>
  <c r="AA47" i="6"/>
  <c r="V47" i="6"/>
  <c r="AN47" i="6" s="1"/>
  <c r="AB39" i="6"/>
  <c r="Y39" i="6"/>
  <c r="V39" i="6"/>
  <c r="Y31" i="6"/>
  <c r="AA31" i="6"/>
  <c r="V31" i="6"/>
  <c r="Y15" i="6"/>
  <c r="V15" i="6"/>
  <c r="V7" i="6"/>
  <c r="V351" i="6"/>
  <c r="V264" i="6"/>
  <c r="V95" i="6"/>
  <c r="X325" i="6"/>
  <c r="X40" i="6"/>
  <c r="AD430" i="6"/>
  <c r="V430" i="6"/>
  <c r="V342" i="6"/>
  <c r="V206" i="6"/>
  <c r="AB182" i="6"/>
  <c r="AF182" i="6"/>
  <c r="AF118" i="6"/>
  <c r="V118" i="6"/>
  <c r="AC118" i="6" s="1"/>
  <c r="AB78" i="6"/>
  <c r="V78" i="6"/>
  <c r="AD78" i="6" s="1"/>
  <c r="V477" i="6"/>
  <c r="AD477" i="6" s="1"/>
  <c r="Z477" i="6"/>
  <c r="X477" i="6"/>
  <c r="Z445" i="6"/>
  <c r="V413" i="6"/>
  <c r="AA413" i="6" s="1"/>
  <c r="X413" i="6"/>
  <c r="V405" i="6"/>
  <c r="AB405" i="6"/>
  <c r="X405" i="6"/>
  <c r="AJ397" i="6"/>
  <c r="X397" i="6"/>
  <c r="V381" i="6"/>
  <c r="AN381" i="6" s="1"/>
  <c r="Z381" i="6"/>
  <c r="AB365" i="6"/>
  <c r="V357" i="6"/>
  <c r="V349" i="6"/>
  <c r="Z349" i="6" s="1"/>
  <c r="V309" i="6"/>
  <c r="AO309" i="6" s="1"/>
  <c r="AH309" i="6"/>
  <c r="V285" i="6"/>
  <c r="Z285" i="6" s="1"/>
  <c r="X285" i="6"/>
  <c r="V253" i="6"/>
  <c r="AN253" i="6" s="1"/>
  <c r="V221" i="6"/>
  <c r="AJ221" i="6" s="1"/>
  <c r="Z221" i="6"/>
  <c r="V213" i="6"/>
  <c r="AO213" i="6" s="1"/>
  <c r="X213" i="6"/>
  <c r="Z189" i="6"/>
  <c r="AL189" i="6"/>
  <c r="V157" i="6"/>
  <c r="AN157" i="6" s="1"/>
  <c r="Z157" i="6"/>
  <c r="V149" i="6"/>
  <c r="AB149" i="6"/>
  <c r="V125" i="6"/>
  <c r="Z125" i="6"/>
  <c r="X109" i="6"/>
  <c r="AB109" i="6"/>
  <c r="V101" i="6"/>
  <c r="X101" i="6"/>
  <c r="X61" i="6"/>
  <c r="Z61" i="6"/>
  <c r="V29" i="6"/>
  <c r="Z29" i="6" s="1"/>
  <c r="X29" i="6"/>
  <c r="V21" i="6"/>
  <c r="AF21" i="6" s="1"/>
  <c r="AB21" i="6"/>
  <c r="X13" i="6"/>
  <c r="V478" i="6"/>
  <c r="V407" i="6"/>
  <c r="V320" i="6"/>
  <c r="V238" i="6"/>
  <c r="V64" i="6"/>
  <c r="AC64" i="6" s="1"/>
  <c r="X229" i="6"/>
  <c r="Y336" i="6"/>
  <c r="AB115" i="6"/>
  <c r="AB214" i="6"/>
  <c r="V214" i="6"/>
  <c r="AO214" i="6" s="1"/>
  <c r="AD110" i="6"/>
  <c r="V471" i="6"/>
  <c r="V311" i="6"/>
  <c r="Y311" i="6" s="1"/>
  <c r="V224" i="6"/>
  <c r="AB224" i="6" s="1"/>
  <c r="V55" i="6"/>
  <c r="AD55" i="6" s="1"/>
  <c r="X469" i="6"/>
  <c r="X192" i="6"/>
  <c r="AG272" i="6"/>
  <c r="V462" i="6"/>
  <c r="AF374" i="6"/>
  <c r="V374" i="6"/>
  <c r="AB350" i="6"/>
  <c r="V350" i="6"/>
  <c r="AB334" i="6"/>
  <c r="V334" i="6"/>
  <c r="AO334" i="6" s="1"/>
  <c r="AB222" i="6"/>
  <c r="V222" i="6"/>
  <c r="AA222" i="6" s="1"/>
  <c r="Z312" i="6"/>
  <c r="AF246" i="6"/>
  <c r="V435" i="6"/>
  <c r="X435" i="6"/>
  <c r="V371" i="6"/>
  <c r="AD371" i="6" s="1"/>
  <c r="AB371" i="6"/>
  <c r="V470" i="6"/>
  <c r="AC470" i="6" s="1"/>
  <c r="V392" i="6"/>
  <c r="V310" i="6"/>
  <c r="Z310" i="6" s="1"/>
  <c r="V136" i="6"/>
  <c r="V54" i="6"/>
  <c r="AD54" i="6" s="1"/>
  <c r="X453" i="6"/>
  <c r="X179" i="6"/>
  <c r="Y247" i="6"/>
  <c r="AA223" i="6"/>
  <c r="AS476" i="6"/>
  <c r="AL476" i="6"/>
  <c r="AK476" i="6"/>
  <c r="AI476" i="6"/>
  <c r="AG476" i="6"/>
  <c r="AH476" i="6"/>
  <c r="AE476" i="6"/>
  <c r="AC476" i="6"/>
  <c r="AB476" i="6"/>
  <c r="Z476" i="6"/>
  <c r="V476" i="6"/>
  <c r="AS444" i="6"/>
  <c r="AK444" i="6"/>
  <c r="AI444" i="6"/>
  <c r="AC444" i="6"/>
  <c r="Z444" i="6"/>
  <c r="X444" i="6"/>
  <c r="V444" i="6"/>
  <c r="AM444" i="6" s="1"/>
  <c r="Y444" i="6"/>
  <c r="AS404" i="6"/>
  <c r="AL404" i="6"/>
  <c r="AK404" i="6"/>
  <c r="AM404" i="6"/>
  <c r="AJ404" i="6"/>
  <c r="AI404" i="6"/>
  <c r="AN404" i="6"/>
  <c r="AG404" i="6"/>
  <c r="AD404" i="6"/>
  <c r="AF404" i="6"/>
  <c r="AA404" i="6"/>
  <c r="AH404" i="6"/>
  <c r="AE404" i="6"/>
  <c r="V404" i="6"/>
  <c r="X404" i="6" s="1"/>
  <c r="Z404" i="6"/>
  <c r="Y404" i="6"/>
  <c r="AS364" i="6"/>
  <c r="AO364" i="6"/>
  <c r="AM364" i="6"/>
  <c r="AN364" i="6"/>
  <c r="AL364" i="6"/>
  <c r="AK364" i="6"/>
  <c r="AI364" i="6"/>
  <c r="AG364" i="6"/>
  <c r="AH364" i="6"/>
  <c r="AF364" i="6"/>
  <c r="AE364" i="6"/>
  <c r="AB364" i="6"/>
  <c r="Z364" i="6"/>
  <c r="Y364" i="6"/>
  <c r="V364" i="6"/>
  <c r="AD364" i="6" s="1"/>
  <c r="AS340" i="6"/>
  <c r="AM340" i="6"/>
  <c r="AL340" i="6"/>
  <c r="AK340" i="6"/>
  <c r="AI340" i="6"/>
  <c r="AN340" i="6"/>
  <c r="AG340" i="6"/>
  <c r="AC340" i="6"/>
  <c r="AF340" i="6"/>
  <c r="AB340" i="6"/>
  <c r="AA340" i="6"/>
  <c r="X340" i="6"/>
  <c r="AH340" i="6"/>
  <c r="V340" i="6"/>
  <c r="AJ340" i="6" s="1"/>
  <c r="Z340" i="6"/>
  <c r="AS292" i="6"/>
  <c r="AL292" i="6"/>
  <c r="AK292" i="6"/>
  <c r="AF292" i="6"/>
  <c r="AE292" i="6"/>
  <c r="X292" i="6"/>
  <c r="V292" i="6"/>
  <c r="Y292" i="6"/>
  <c r="AB292" i="6"/>
  <c r="AS260" i="6"/>
  <c r="AO260" i="6"/>
  <c r="AL260" i="6"/>
  <c r="AK260" i="6"/>
  <c r="AJ260" i="6"/>
  <c r="AI260" i="6"/>
  <c r="AG260" i="6"/>
  <c r="AH260" i="6"/>
  <c r="AF260" i="6"/>
  <c r="Z260" i="6"/>
  <c r="V260" i="6"/>
  <c r="AS228" i="6"/>
  <c r="AO228" i="6"/>
  <c r="AN228" i="6"/>
  <c r="AM228" i="6"/>
  <c r="AK228" i="6"/>
  <c r="AI228" i="6"/>
  <c r="AH228" i="6"/>
  <c r="AD228" i="6"/>
  <c r="AF228" i="6"/>
  <c r="AE228" i="6"/>
  <c r="Z228" i="6"/>
  <c r="Y228" i="6"/>
  <c r="V228" i="6"/>
  <c r="AJ228" i="6" s="1"/>
  <c r="AS196" i="6"/>
  <c r="AO196" i="6"/>
  <c r="AL196" i="6"/>
  <c r="AK196" i="6"/>
  <c r="AM196" i="6"/>
  <c r="AI196" i="6"/>
  <c r="AC196" i="6"/>
  <c r="AE196" i="6"/>
  <c r="X196" i="6"/>
  <c r="AB196" i="6"/>
  <c r="Z196" i="6"/>
  <c r="V196" i="6"/>
  <c r="AN196" i="6" s="1"/>
  <c r="AS164" i="6"/>
  <c r="AN164" i="6"/>
  <c r="AM164" i="6"/>
  <c r="AJ164" i="6"/>
  <c r="AG164" i="6"/>
  <c r="AH164" i="6"/>
  <c r="AD164" i="6"/>
  <c r="X164" i="6"/>
  <c r="AB164" i="6"/>
  <c r="V164" i="6"/>
  <c r="AI164" i="6" s="1"/>
  <c r="AS132" i="6"/>
  <c r="AN132" i="6"/>
  <c r="AL132" i="6"/>
  <c r="AK132" i="6"/>
  <c r="AJ132" i="6"/>
  <c r="AM132" i="6"/>
  <c r="AG132" i="6"/>
  <c r="AH132" i="6"/>
  <c r="AD132" i="6"/>
  <c r="AF132" i="6"/>
  <c r="AE132" i="6"/>
  <c r="AA132" i="6"/>
  <c r="AB132" i="6"/>
  <c r="X132" i="6"/>
  <c r="V132" i="6"/>
  <c r="Z132" i="6" s="1"/>
  <c r="AS108" i="6"/>
  <c r="AN108" i="6"/>
  <c r="AK108" i="6"/>
  <c r="AJ108" i="6"/>
  <c r="AF108" i="6"/>
  <c r="AE108" i="6"/>
  <c r="AD108" i="6"/>
  <c r="X108" i="6"/>
  <c r="AH108" i="6"/>
  <c r="V108" i="6"/>
  <c r="AI108" i="6" s="1"/>
  <c r="AS76" i="6"/>
  <c r="AM76" i="6"/>
  <c r="AL76" i="6"/>
  <c r="AK76" i="6"/>
  <c r="AF76" i="6"/>
  <c r="AE76" i="6"/>
  <c r="Z76" i="6"/>
  <c r="AA76" i="6"/>
  <c r="V76" i="6"/>
  <c r="AC76" i="6" s="1"/>
  <c r="AB76" i="6"/>
  <c r="AS60" i="6"/>
  <c r="AL60" i="6"/>
  <c r="AK60" i="6"/>
  <c r="AI60" i="6"/>
  <c r="AG60" i="6"/>
  <c r="AJ60" i="6"/>
  <c r="AH60" i="6"/>
  <c r="AE60" i="6"/>
  <c r="AD60" i="6"/>
  <c r="AC60" i="6"/>
  <c r="AB60" i="6"/>
  <c r="X60" i="6"/>
  <c r="V60" i="6"/>
  <c r="AO60" i="6" s="1"/>
  <c r="AS52" i="6"/>
  <c r="AN52" i="6"/>
  <c r="AL52" i="6"/>
  <c r="AK52" i="6"/>
  <c r="AI52" i="6"/>
  <c r="AG52" i="6"/>
  <c r="AH52" i="6"/>
  <c r="AF52" i="6"/>
  <c r="AB52" i="6"/>
  <c r="AA52" i="6"/>
  <c r="Y52" i="6"/>
  <c r="V52" i="6"/>
  <c r="AO52" i="6" s="1"/>
  <c r="AS36" i="6"/>
  <c r="AL36" i="6"/>
  <c r="AK36" i="6"/>
  <c r="AG36" i="6"/>
  <c r="AH36" i="6"/>
  <c r="AD36" i="6"/>
  <c r="AF36" i="6"/>
  <c r="AE36" i="6"/>
  <c r="V36" i="6"/>
  <c r="AA36" i="6" s="1"/>
  <c r="Y36" i="6"/>
  <c r="AS12" i="6"/>
  <c r="V12" i="6"/>
  <c r="AL12" i="6" s="1"/>
  <c r="AS4" i="6"/>
  <c r="AM4" i="6"/>
  <c r="AL4" i="6"/>
  <c r="AJ4" i="6"/>
  <c r="AI4" i="6"/>
  <c r="AF4" i="6"/>
  <c r="AB4" i="6"/>
  <c r="X4" i="6"/>
  <c r="Z4" i="6"/>
  <c r="Y4" i="6"/>
  <c r="V4" i="6"/>
  <c r="AE4" i="6" s="1"/>
  <c r="Y196" i="6"/>
  <c r="AB444" i="6"/>
  <c r="AS452" i="6"/>
  <c r="AO452" i="6"/>
  <c r="AN452" i="6"/>
  <c r="AM452" i="6"/>
  <c r="AL452" i="6"/>
  <c r="AK452" i="6"/>
  <c r="AI452" i="6"/>
  <c r="AG452" i="6"/>
  <c r="AH452" i="6"/>
  <c r="AC452" i="6"/>
  <c r="AF452" i="6"/>
  <c r="AE452" i="6"/>
  <c r="AA452" i="6"/>
  <c r="X452" i="6"/>
  <c r="AB452" i="6"/>
  <c r="Z452" i="6"/>
  <c r="V452" i="6"/>
  <c r="AS412" i="6"/>
  <c r="AN412" i="6"/>
  <c r="Z412" i="6"/>
  <c r="V412" i="6"/>
  <c r="X412" i="6"/>
  <c r="AS372" i="6"/>
  <c r="AM372" i="6"/>
  <c r="AK372" i="6"/>
  <c r="AG372" i="6"/>
  <c r="AF372" i="6"/>
  <c r="AB372" i="6"/>
  <c r="AA372" i="6"/>
  <c r="Y372" i="6"/>
  <c r="AE372" i="6"/>
  <c r="V372" i="6"/>
  <c r="AO372" i="6" s="1"/>
  <c r="Z372" i="6"/>
  <c r="AS332" i="6"/>
  <c r="AL332" i="6"/>
  <c r="AK332" i="6"/>
  <c r="AI332" i="6"/>
  <c r="AG332" i="6"/>
  <c r="AH332" i="6"/>
  <c r="AF332" i="6"/>
  <c r="AD332" i="6"/>
  <c r="AJ332" i="6"/>
  <c r="AC332" i="6"/>
  <c r="Z332" i="6"/>
  <c r="X332" i="6"/>
  <c r="AB332" i="6"/>
  <c r="V332" i="6"/>
  <c r="AO332" i="6" s="1"/>
  <c r="Y332" i="6"/>
  <c r="AS284" i="6"/>
  <c r="AN284" i="6"/>
  <c r="AL284" i="6"/>
  <c r="AM284" i="6"/>
  <c r="AK284" i="6"/>
  <c r="AI284" i="6"/>
  <c r="AH284" i="6"/>
  <c r="AF284" i="6"/>
  <c r="AE284" i="6"/>
  <c r="AC284" i="6"/>
  <c r="AB284" i="6"/>
  <c r="Y284" i="6"/>
  <c r="Z284" i="6"/>
  <c r="V284" i="6"/>
  <c r="AO284" i="6" s="1"/>
  <c r="X284" i="6"/>
  <c r="AS244" i="6"/>
  <c r="AO244" i="6"/>
  <c r="AN244" i="6"/>
  <c r="AM244" i="6"/>
  <c r="AL244" i="6"/>
  <c r="AK244" i="6"/>
  <c r="AI244" i="6"/>
  <c r="AH244" i="6"/>
  <c r="AC244" i="6"/>
  <c r="AF244" i="6"/>
  <c r="V244" i="6"/>
  <c r="Z244" i="6"/>
  <c r="AS204" i="6"/>
  <c r="AN204" i="6"/>
  <c r="AL204" i="6"/>
  <c r="AK204" i="6"/>
  <c r="AI204" i="6"/>
  <c r="AG204" i="6"/>
  <c r="AE204" i="6"/>
  <c r="AD204" i="6"/>
  <c r="AH204" i="6"/>
  <c r="Z204" i="6"/>
  <c r="AB204" i="6"/>
  <c r="AA204" i="6"/>
  <c r="X204" i="6"/>
  <c r="V204" i="6"/>
  <c r="AJ204" i="6" s="1"/>
  <c r="AS172" i="6"/>
  <c r="AN172" i="6"/>
  <c r="AM172" i="6"/>
  <c r="AL172" i="6"/>
  <c r="AK172" i="6"/>
  <c r="AI172" i="6"/>
  <c r="AG172" i="6"/>
  <c r="AD172" i="6"/>
  <c r="AH172" i="6"/>
  <c r="Z172" i="6"/>
  <c r="V172" i="6"/>
  <c r="AF172" i="6" s="1"/>
  <c r="X172" i="6"/>
  <c r="AS140" i="6"/>
  <c r="AN140" i="6"/>
  <c r="AM140" i="6"/>
  <c r="AL140" i="6"/>
  <c r="AK140" i="6"/>
  <c r="AI140" i="6"/>
  <c r="AF140" i="6"/>
  <c r="AE140" i="6"/>
  <c r="AB140" i="6"/>
  <c r="AC140" i="6"/>
  <c r="X140" i="6"/>
  <c r="V140" i="6"/>
  <c r="Z140" i="6" s="1"/>
  <c r="AS100" i="6"/>
  <c r="AN100" i="6"/>
  <c r="AM100" i="6"/>
  <c r="AK100" i="6"/>
  <c r="AG100" i="6"/>
  <c r="AH100" i="6"/>
  <c r="AD100" i="6"/>
  <c r="AC100" i="6"/>
  <c r="AF100" i="6"/>
  <c r="AE100" i="6"/>
  <c r="AA100" i="6"/>
  <c r="X100" i="6"/>
  <c r="V100" i="6"/>
  <c r="AO100" i="6" s="1"/>
  <c r="AS28" i="6"/>
  <c r="AO28" i="6"/>
  <c r="AM28" i="6"/>
  <c r="AL28" i="6"/>
  <c r="AK28" i="6"/>
  <c r="AJ28" i="6"/>
  <c r="AH28" i="6"/>
  <c r="AF28" i="6"/>
  <c r="AD28" i="6"/>
  <c r="AC28" i="6"/>
  <c r="AB28" i="6"/>
  <c r="V28" i="6"/>
  <c r="X28" i="6"/>
  <c r="AS460" i="6"/>
  <c r="AL460" i="6"/>
  <c r="AM460" i="6"/>
  <c r="AK460" i="6"/>
  <c r="AI460" i="6"/>
  <c r="AH460" i="6"/>
  <c r="AF460" i="6"/>
  <c r="AJ460" i="6"/>
  <c r="AC460" i="6"/>
  <c r="AB460" i="6"/>
  <c r="AA460" i="6"/>
  <c r="V460" i="6"/>
  <c r="X460" i="6" s="1"/>
  <c r="Y460" i="6"/>
  <c r="AS436" i="6"/>
  <c r="AO436" i="6"/>
  <c r="AM436" i="6"/>
  <c r="AL436" i="6"/>
  <c r="AI436" i="6"/>
  <c r="AC436" i="6"/>
  <c r="AF436" i="6"/>
  <c r="AB436" i="6"/>
  <c r="AH436" i="6"/>
  <c r="X436" i="6"/>
  <c r="Y436" i="6"/>
  <c r="V436" i="6"/>
  <c r="Z436" i="6" s="1"/>
  <c r="AS420" i="6"/>
  <c r="AN420" i="6"/>
  <c r="AM420" i="6"/>
  <c r="AL420" i="6"/>
  <c r="AK420" i="6"/>
  <c r="AD420" i="6"/>
  <c r="AH420" i="6"/>
  <c r="AF420" i="6"/>
  <c r="AA420" i="6"/>
  <c r="X420" i="6"/>
  <c r="Z420" i="6"/>
  <c r="AB420" i="6"/>
  <c r="V420" i="6"/>
  <c r="AG420" i="6" s="1"/>
  <c r="AS388" i="6"/>
  <c r="AL388" i="6"/>
  <c r="AK388" i="6"/>
  <c r="AI388" i="6"/>
  <c r="AD388" i="6"/>
  <c r="AH388" i="6"/>
  <c r="AC388" i="6"/>
  <c r="AF388" i="6"/>
  <c r="AA388" i="6"/>
  <c r="X388" i="6"/>
  <c r="V388" i="6"/>
  <c r="AM388" i="6" s="1"/>
  <c r="Y388" i="6"/>
  <c r="AS356" i="6"/>
  <c r="AO356" i="6"/>
  <c r="AM356" i="6"/>
  <c r="AL356" i="6"/>
  <c r="AK356" i="6"/>
  <c r="AI356" i="6"/>
  <c r="AH356" i="6"/>
  <c r="AF356" i="6"/>
  <c r="AE356" i="6"/>
  <c r="AA356" i="6"/>
  <c r="Z356" i="6"/>
  <c r="V356" i="6"/>
  <c r="AC356" i="6" s="1"/>
  <c r="AS316" i="6"/>
  <c r="AO316" i="6"/>
  <c r="AN316" i="6"/>
  <c r="AM316" i="6"/>
  <c r="AL316" i="6"/>
  <c r="AK316" i="6"/>
  <c r="AI316" i="6"/>
  <c r="AG316" i="6"/>
  <c r="AF316" i="6"/>
  <c r="AC316" i="6"/>
  <c r="Z316" i="6"/>
  <c r="AB316" i="6"/>
  <c r="V316" i="6"/>
  <c r="X316" i="6" s="1"/>
  <c r="AA316" i="6"/>
  <c r="Y316" i="6"/>
  <c r="AS300" i="6"/>
  <c r="AM300" i="6"/>
  <c r="AL300" i="6"/>
  <c r="AI300" i="6"/>
  <c r="AG300" i="6"/>
  <c r="AH300" i="6"/>
  <c r="AJ300" i="6"/>
  <c r="AF300" i="6"/>
  <c r="AD300" i="6"/>
  <c r="AB300" i="6"/>
  <c r="Z300" i="6"/>
  <c r="V300" i="6"/>
  <c r="X300" i="6"/>
  <c r="AS268" i="6"/>
  <c r="AO268" i="6"/>
  <c r="AN268" i="6"/>
  <c r="AM268" i="6"/>
  <c r="AL268" i="6"/>
  <c r="AK268" i="6"/>
  <c r="AH268" i="6"/>
  <c r="AF268" i="6"/>
  <c r="Y268" i="6"/>
  <c r="AJ268" i="6"/>
  <c r="AA268" i="6"/>
  <c r="V268" i="6"/>
  <c r="AE268" i="6" s="1"/>
  <c r="AS236" i="6"/>
  <c r="AN236" i="6"/>
  <c r="AM236" i="6"/>
  <c r="AL236" i="6"/>
  <c r="AK236" i="6"/>
  <c r="AG236" i="6"/>
  <c r="AJ236" i="6"/>
  <c r="AF236" i="6"/>
  <c r="AE236" i="6"/>
  <c r="AB236" i="6"/>
  <c r="Y236" i="6"/>
  <c r="AC236" i="6"/>
  <c r="V236" i="6"/>
  <c r="AH236" i="6" s="1"/>
  <c r="AS212" i="6"/>
  <c r="AN212" i="6"/>
  <c r="AK212" i="6"/>
  <c r="AJ212" i="6"/>
  <c r="AI212" i="6"/>
  <c r="AG212" i="6"/>
  <c r="AF212" i="6"/>
  <c r="AB212" i="6"/>
  <c r="V212" i="6"/>
  <c r="AE212" i="6" s="1"/>
  <c r="Z212" i="6"/>
  <c r="AS180" i="6"/>
  <c r="AN180" i="6"/>
  <c r="AL180" i="6"/>
  <c r="AK180" i="6"/>
  <c r="AI180" i="6"/>
  <c r="AG180" i="6"/>
  <c r="AH180" i="6"/>
  <c r="AC180" i="6"/>
  <c r="X180" i="6"/>
  <c r="V180" i="6"/>
  <c r="AM180" i="6" s="1"/>
  <c r="AS156" i="6"/>
  <c r="AO156" i="6"/>
  <c r="AL156" i="6"/>
  <c r="AI156" i="6"/>
  <c r="AG156" i="6"/>
  <c r="AM156" i="6"/>
  <c r="AF156" i="6"/>
  <c r="AC156" i="6"/>
  <c r="AB156" i="6"/>
  <c r="Y156" i="6"/>
  <c r="Z156" i="6"/>
  <c r="V156" i="6"/>
  <c r="AD156" i="6" s="1"/>
  <c r="AA156" i="6"/>
  <c r="AS116" i="6"/>
  <c r="AN116" i="6"/>
  <c r="AM116" i="6"/>
  <c r="AL116" i="6"/>
  <c r="AK116" i="6"/>
  <c r="AI116" i="6"/>
  <c r="AH116" i="6"/>
  <c r="AD116" i="6"/>
  <c r="AC116" i="6"/>
  <c r="AF116" i="6"/>
  <c r="AB116" i="6"/>
  <c r="V116" i="6"/>
  <c r="AG116" i="6" s="1"/>
  <c r="Z116" i="6"/>
  <c r="AS92" i="6"/>
  <c r="AO92" i="6"/>
  <c r="AM92" i="6"/>
  <c r="AL92" i="6"/>
  <c r="AK92" i="6"/>
  <c r="AI92" i="6"/>
  <c r="AG92" i="6"/>
  <c r="AJ92" i="6"/>
  <c r="AH92" i="6"/>
  <c r="AF92" i="6"/>
  <c r="AE92" i="6"/>
  <c r="AD92" i="6"/>
  <c r="AB92" i="6"/>
  <c r="Z92" i="6"/>
  <c r="V92" i="6"/>
  <c r="AC92" i="6" s="1"/>
  <c r="AS68" i="6"/>
  <c r="AM68" i="6"/>
  <c r="AL68" i="6"/>
  <c r="AK68" i="6"/>
  <c r="AI68" i="6"/>
  <c r="AD68" i="6"/>
  <c r="AC68" i="6"/>
  <c r="AF68" i="6"/>
  <c r="AE68" i="6"/>
  <c r="X68" i="6"/>
  <c r="Z68" i="6"/>
  <c r="V68" i="6"/>
  <c r="AB68" i="6"/>
  <c r="AS44" i="6"/>
  <c r="AO44" i="6"/>
  <c r="AL44" i="6"/>
  <c r="AG44" i="6"/>
  <c r="AD44" i="6"/>
  <c r="Y44" i="6"/>
  <c r="AA44" i="6"/>
  <c r="V44" i="6"/>
  <c r="AF44" i="6" s="1"/>
  <c r="X44" i="6"/>
  <c r="Y32" i="6"/>
  <c r="X8" i="6"/>
  <c r="AS468" i="6"/>
  <c r="AM468" i="6"/>
  <c r="AL468" i="6"/>
  <c r="AK468" i="6"/>
  <c r="AI468" i="6"/>
  <c r="AC468" i="6"/>
  <c r="AF468" i="6"/>
  <c r="AA468" i="6"/>
  <c r="AE468" i="6"/>
  <c r="X468" i="6"/>
  <c r="AH468" i="6"/>
  <c r="V468" i="6"/>
  <c r="Z468" i="6" s="1"/>
  <c r="AS428" i="6"/>
  <c r="AO428" i="6"/>
  <c r="AL428" i="6"/>
  <c r="AK428" i="6"/>
  <c r="AI428" i="6"/>
  <c r="AM428" i="6"/>
  <c r="AG428" i="6"/>
  <c r="AH428" i="6"/>
  <c r="AF428" i="6"/>
  <c r="AD428" i="6"/>
  <c r="AB428" i="6"/>
  <c r="Z428" i="6"/>
  <c r="AA428" i="6"/>
  <c r="V428" i="6"/>
  <c r="AN428" i="6" s="1"/>
  <c r="AS396" i="6"/>
  <c r="AM396" i="6"/>
  <c r="AH396" i="6"/>
  <c r="AD396" i="6"/>
  <c r="AB396" i="6"/>
  <c r="Y396" i="6"/>
  <c r="AA396" i="6"/>
  <c r="V396" i="6"/>
  <c r="AI396" i="6" s="1"/>
  <c r="AS380" i="6"/>
  <c r="AM380" i="6"/>
  <c r="AL380" i="6"/>
  <c r="AK380" i="6"/>
  <c r="AI380" i="6"/>
  <c r="AG380" i="6"/>
  <c r="AJ380" i="6"/>
  <c r="AF380" i="6"/>
  <c r="AE380" i="6"/>
  <c r="AD380" i="6"/>
  <c r="AB380" i="6"/>
  <c r="V380" i="6"/>
  <c r="AS348" i="6"/>
  <c r="AN348" i="6"/>
  <c r="AM348" i="6"/>
  <c r="AL348" i="6"/>
  <c r="AK348" i="6"/>
  <c r="AI348" i="6"/>
  <c r="AG348" i="6"/>
  <c r="AH348" i="6"/>
  <c r="AE348" i="6"/>
  <c r="AC348" i="6"/>
  <c r="Z348" i="6"/>
  <c r="Y348" i="6"/>
  <c r="V348" i="6"/>
  <c r="AB348" i="6" s="1"/>
  <c r="AA348" i="6"/>
  <c r="AS324" i="6"/>
  <c r="AN324" i="6"/>
  <c r="AL324" i="6"/>
  <c r="AM324" i="6"/>
  <c r="AI324" i="6"/>
  <c r="AG324" i="6"/>
  <c r="AD324" i="6"/>
  <c r="AH324" i="6"/>
  <c r="AC324" i="6"/>
  <c r="AA324" i="6"/>
  <c r="Z324" i="6"/>
  <c r="V324" i="6"/>
  <c r="AJ324" i="6" s="1"/>
  <c r="AB324" i="6"/>
  <c r="AS308" i="6"/>
  <c r="AN308" i="6"/>
  <c r="AL308" i="6"/>
  <c r="AK308" i="6"/>
  <c r="AI308" i="6"/>
  <c r="AC308" i="6"/>
  <c r="AF308" i="6"/>
  <c r="X308" i="6"/>
  <c r="Y308" i="6"/>
  <c r="V308" i="6"/>
  <c r="AM308" i="6" s="1"/>
  <c r="AS276" i="6"/>
  <c r="AO276" i="6"/>
  <c r="AJ276" i="6"/>
  <c r="AI276" i="6"/>
  <c r="AG276" i="6"/>
  <c r="AC276" i="6"/>
  <c r="AF276" i="6"/>
  <c r="AB276" i="6"/>
  <c r="AH276" i="6"/>
  <c r="AE276" i="6"/>
  <c r="X276" i="6"/>
  <c r="Y276" i="6"/>
  <c r="V276" i="6"/>
  <c r="AL276" i="6" s="1"/>
  <c r="Z276" i="6"/>
  <c r="AS252" i="6"/>
  <c r="AO252" i="6"/>
  <c r="AM252" i="6"/>
  <c r="AL252" i="6"/>
  <c r="AK252" i="6"/>
  <c r="AI252" i="6"/>
  <c r="AG252" i="6"/>
  <c r="AJ252" i="6"/>
  <c r="AH252" i="6"/>
  <c r="AE252" i="6"/>
  <c r="AC252" i="6"/>
  <c r="Y252" i="6"/>
  <c r="AB252" i="6"/>
  <c r="Z252" i="6"/>
  <c r="V252" i="6"/>
  <c r="AS220" i="6"/>
  <c r="AO220" i="6"/>
  <c r="AN220" i="6"/>
  <c r="AM220" i="6"/>
  <c r="AL220" i="6"/>
  <c r="AK220" i="6"/>
  <c r="AI220" i="6"/>
  <c r="AG220" i="6"/>
  <c r="AH220" i="6"/>
  <c r="AF220" i="6"/>
  <c r="Y220" i="6"/>
  <c r="V220" i="6"/>
  <c r="AC220" i="6" s="1"/>
  <c r="AS188" i="6"/>
  <c r="AM188" i="6"/>
  <c r="AN188" i="6"/>
  <c r="AL188" i="6"/>
  <c r="AK188" i="6"/>
  <c r="AI188" i="6"/>
  <c r="AG188" i="6"/>
  <c r="AH188" i="6"/>
  <c r="AE188" i="6"/>
  <c r="AD188" i="6"/>
  <c r="Y188" i="6"/>
  <c r="X188" i="6"/>
  <c r="V188" i="6"/>
  <c r="AC188" i="6" s="1"/>
  <c r="AA188" i="6"/>
  <c r="AS148" i="6"/>
  <c r="AO148" i="6"/>
  <c r="AN148" i="6"/>
  <c r="AK148" i="6"/>
  <c r="AI148" i="6"/>
  <c r="AH148" i="6"/>
  <c r="AF148" i="6"/>
  <c r="AB148" i="6"/>
  <c r="AE148" i="6"/>
  <c r="V148" i="6"/>
  <c r="AS124" i="6"/>
  <c r="AO124" i="6"/>
  <c r="AL124" i="6"/>
  <c r="AI124" i="6"/>
  <c r="AH124" i="6"/>
  <c r="AE124" i="6"/>
  <c r="AC124" i="6"/>
  <c r="Y124" i="6"/>
  <c r="Z124" i="6"/>
  <c r="V124" i="6"/>
  <c r="AM124" i="6" s="1"/>
  <c r="AA124" i="6"/>
  <c r="AS84" i="6"/>
  <c r="AM84" i="6"/>
  <c r="AK84" i="6"/>
  <c r="AJ84" i="6"/>
  <c r="AI84" i="6"/>
  <c r="AH84" i="6"/>
  <c r="AD84" i="6"/>
  <c r="AF84" i="6"/>
  <c r="AA84" i="6"/>
  <c r="AE84" i="6"/>
  <c r="X84" i="6"/>
  <c r="V84" i="6"/>
  <c r="Z84" i="6"/>
  <c r="Y84" i="6"/>
  <c r="AS20" i="6"/>
  <c r="AM20" i="6"/>
  <c r="AL20" i="6"/>
  <c r="AK20" i="6"/>
  <c r="AJ20" i="6"/>
  <c r="AG20" i="6"/>
  <c r="AH20" i="6"/>
  <c r="AC20" i="6"/>
  <c r="AF20" i="6"/>
  <c r="AB20" i="6"/>
  <c r="AE20" i="6"/>
  <c r="Y20" i="6"/>
  <c r="V20" i="6"/>
  <c r="AN20" i="6" s="1"/>
  <c r="Z20" i="6"/>
  <c r="X124" i="6"/>
  <c r="Y68" i="6"/>
  <c r="Z93" i="6"/>
  <c r="AC428" i="6"/>
  <c r="AS459" i="6"/>
  <c r="AN459" i="6"/>
  <c r="AK459" i="6"/>
  <c r="AI459" i="6"/>
  <c r="AG459" i="6"/>
  <c r="AF459" i="6"/>
  <c r="AJ459" i="6"/>
  <c r="Y459" i="6"/>
  <c r="AB459" i="6"/>
  <c r="AS427" i="6"/>
  <c r="AN427" i="6"/>
  <c r="AK427" i="6"/>
  <c r="AM427" i="6"/>
  <c r="AL427" i="6"/>
  <c r="AI427" i="6"/>
  <c r="AG427" i="6"/>
  <c r="AH427" i="6"/>
  <c r="AF427" i="6"/>
  <c r="AA427" i="6"/>
  <c r="AC427" i="6"/>
  <c r="AS395" i="6"/>
  <c r="AM395" i="6"/>
  <c r="AI395" i="6"/>
  <c r="AH395" i="6"/>
  <c r="AF395" i="6"/>
  <c r="AD395" i="6"/>
  <c r="AA395" i="6"/>
  <c r="Y395" i="6"/>
  <c r="AB395" i="6"/>
  <c r="AS347" i="6"/>
  <c r="AN347" i="6"/>
  <c r="AM347" i="6"/>
  <c r="AL347" i="6"/>
  <c r="AH347" i="6"/>
  <c r="AE347" i="6"/>
  <c r="AS307" i="6"/>
  <c r="AN307" i="6"/>
  <c r="AL307" i="6"/>
  <c r="AI307" i="6"/>
  <c r="AG307" i="6"/>
  <c r="AF307" i="6"/>
  <c r="Y307" i="6"/>
  <c r="Z307" i="6"/>
  <c r="AE307" i="6"/>
  <c r="AN267" i="6"/>
  <c r="AS267" i="6"/>
  <c r="AK267" i="6"/>
  <c r="AL267" i="6"/>
  <c r="AI267" i="6"/>
  <c r="AG267" i="6"/>
  <c r="AH267" i="6"/>
  <c r="AF267" i="6"/>
  <c r="AD267" i="6"/>
  <c r="AA267" i="6"/>
  <c r="Y267" i="6"/>
  <c r="AB267" i="6"/>
  <c r="AS235" i="6"/>
  <c r="AN235" i="6"/>
  <c r="AK235" i="6"/>
  <c r="AL235" i="6"/>
  <c r="AM235" i="6"/>
  <c r="AG235" i="6"/>
  <c r="AJ235" i="6"/>
  <c r="AF235" i="6"/>
  <c r="AH235" i="6"/>
  <c r="AA235" i="6"/>
  <c r="Y235" i="6"/>
  <c r="AC235" i="6"/>
  <c r="AS203" i="6"/>
  <c r="AO203" i="6"/>
  <c r="AM203" i="6"/>
  <c r="AL203" i="6"/>
  <c r="AI203" i="6"/>
  <c r="AG203" i="6"/>
  <c r="AF203" i="6"/>
  <c r="AH203" i="6"/>
  <c r="AB203" i="6"/>
  <c r="AS163" i="6"/>
  <c r="AM163" i="6"/>
  <c r="AL163" i="6"/>
  <c r="AG163" i="6"/>
  <c r="AD163" i="6"/>
  <c r="AB163" i="6"/>
  <c r="AS131" i="6"/>
  <c r="AL131" i="6"/>
  <c r="AK131" i="6"/>
  <c r="AM131" i="6"/>
  <c r="AJ131" i="6"/>
  <c r="AI131" i="6"/>
  <c r="AH131" i="6"/>
  <c r="AF131" i="6"/>
  <c r="AD131" i="6"/>
  <c r="AA131" i="6"/>
  <c r="Y131" i="6"/>
  <c r="AC131" i="6"/>
  <c r="AE131" i="6"/>
  <c r="AS91" i="6"/>
  <c r="AO91" i="6"/>
  <c r="AN91" i="6"/>
  <c r="AM91" i="6"/>
  <c r="AK91" i="6"/>
  <c r="AI91" i="6"/>
  <c r="AG91" i="6"/>
  <c r="AJ91" i="6"/>
  <c r="AF91" i="6"/>
  <c r="AD91" i="6"/>
  <c r="AE91" i="6"/>
  <c r="AS59" i="6"/>
  <c r="AO59" i="6"/>
  <c r="AN59" i="6"/>
  <c r="AM59" i="6"/>
  <c r="AK59" i="6"/>
  <c r="AL59" i="6"/>
  <c r="AI59" i="6"/>
  <c r="AG59" i="6"/>
  <c r="AJ59" i="6"/>
  <c r="AH59" i="6"/>
  <c r="AD59" i="6"/>
  <c r="AE59" i="6"/>
  <c r="AC59" i="6"/>
  <c r="AB59" i="6"/>
  <c r="AS19" i="6"/>
  <c r="AM19" i="6"/>
  <c r="AJ19" i="6"/>
  <c r="AI19" i="6"/>
  <c r="AH19" i="6"/>
  <c r="AF19" i="6"/>
  <c r="AC19" i="6"/>
  <c r="Z91" i="6"/>
  <c r="AS474" i="6"/>
  <c r="AN474" i="6"/>
  <c r="AJ474" i="6"/>
  <c r="AI474" i="6"/>
  <c r="AH474" i="6"/>
  <c r="AF474" i="6"/>
  <c r="AD474" i="6"/>
  <c r="AG474" i="6"/>
  <c r="AA474" i="6"/>
  <c r="Y474" i="6"/>
  <c r="AC474" i="6"/>
  <c r="AS458" i="6"/>
  <c r="AN458" i="6"/>
  <c r="AL458" i="6"/>
  <c r="AM458" i="6"/>
  <c r="AK458" i="6"/>
  <c r="AH458" i="6"/>
  <c r="AF458" i="6"/>
  <c r="AE458" i="6"/>
  <c r="AG458" i="6"/>
  <c r="AB458" i="6"/>
  <c r="Z458" i="6"/>
  <c r="AS450" i="6"/>
  <c r="AO450" i="6"/>
  <c r="AM450" i="6"/>
  <c r="AL450" i="6"/>
  <c r="AK450" i="6"/>
  <c r="AI450" i="6"/>
  <c r="AD450" i="6"/>
  <c r="AC450" i="6"/>
  <c r="AG450" i="6"/>
  <c r="AA450" i="6"/>
  <c r="AS434" i="6"/>
  <c r="AO434" i="6"/>
  <c r="AM434" i="6"/>
  <c r="AL434" i="6"/>
  <c r="AK434" i="6"/>
  <c r="AI434" i="6"/>
  <c r="AF434" i="6"/>
  <c r="AH434" i="6"/>
  <c r="AA434" i="6"/>
  <c r="AG434" i="6"/>
  <c r="X434" i="6"/>
  <c r="AS410" i="6"/>
  <c r="AM410" i="6"/>
  <c r="AL410" i="6"/>
  <c r="AK410" i="6"/>
  <c r="AI410" i="6"/>
  <c r="AF410" i="6"/>
  <c r="AD410" i="6"/>
  <c r="AG410" i="6"/>
  <c r="Y410" i="6"/>
  <c r="AB410" i="6"/>
  <c r="X410" i="6"/>
  <c r="AS394" i="6"/>
  <c r="AO394" i="6"/>
  <c r="AM394" i="6"/>
  <c r="AK394" i="6"/>
  <c r="AJ394" i="6"/>
  <c r="AI394" i="6"/>
  <c r="AH394" i="6"/>
  <c r="AF394" i="6"/>
  <c r="AD394" i="6"/>
  <c r="AG394" i="6"/>
  <c r="AA394" i="6"/>
  <c r="Y394" i="6"/>
  <c r="AB394" i="6"/>
  <c r="Z394" i="6"/>
  <c r="X394" i="6"/>
  <c r="AC394" i="6"/>
  <c r="AS378" i="6"/>
  <c r="AN378" i="6"/>
  <c r="AL378" i="6"/>
  <c r="AK378" i="6"/>
  <c r="AH378" i="6"/>
  <c r="AF378" i="6"/>
  <c r="AG378" i="6"/>
  <c r="AS362" i="6"/>
  <c r="AN362" i="6"/>
  <c r="AM362" i="6"/>
  <c r="AL362" i="6"/>
  <c r="AK362" i="6"/>
  <c r="AJ362" i="6"/>
  <c r="AI362" i="6"/>
  <c r="AH362" i="6"/>
  <c r="AF362" i="6"/>
  <c r="AD362" i="6"/>
  <c r="AE362" i="6"/>
  <c r="AG362" i="6"/>
  <c r="Z362" i="6"/>
  <c r="AS346" i="6"/>
  <c r="AO346" i="6"/>
  <c r="AM346" i="6"/>
  <c r="AL346" i="6"/>
  <c r="AJ346" i="6"/>
  <c r="AI346" i="6"/>
  <c r="AH346" i="6"/>
  <c r="AF346" i="6"/>
  <c r="AE346" i="6"/>
  <c r="Y346" i="6"/>
  <c r="AC346" i="6"/>
  <c r="AB346" i="6"/>
  <c r="Z346" i="6"/>
  <c r="AS330" i="6"/>
  <c r="AM330" i="6"/>
  <c r="AF330" i="6"/>
  <c r="Y330" i="6"/>
  <c r="AB330" i="6"/>
  <c r="AS314" i="6"/>
  <c r="AL314" i="6"/>
  <c r="AI314" i="6"/>
  <c r="AE314" i="6"/>
  <c r="AS290" i="6"/>
  <c r="AM290" i="6"/>
  <c r="AL290" i="6"/>
  <c r="AK290" i="6"/>
  <c r="AF290" i="6"/>
  <c r="AH290" i="6"/>
  <c r="AG290" i="6"/>
  <c r="AB290" i="6"/>
  <c r="AA290" i="6"/>
  <c r="AE290" i="6"/>
  <c r="AS274" i="6"/>
  <c r="AO274" i="6"/>
  <c r="AM274" i="6"/>
  <c r="AL274" i="6"/>
  <c r="AJ274" i="6"/>
  <c r="AI274" i="6"/>
  <c r="AF274" i="6"/>
  <c r="AD274" i="6"/>
  <c r="AH274" i="6"/>
  <c r="AC274" i="6"/>
  <c r="Y274" i="6"/>
  <c r="Z274" i="6"/>
  <c r="X274" i="6"/>
  <c r="AE274" i="6"/>
  <c r="AS258" i="6"/>
  <c r="AN258" i="6"/>
  <c r="AL258" i="6"/>
  <c r="AJ258" i="6"/>
  <c r="AI258" i="6"/>
  <c r="AF258" i="6"/>
  <c r="AD258" i="6"/>
  <c r="AH258" i="6"/>
  <c r="AG258" i="6"/>
  <c r="AA258" i="6"/>
  <c r="X258" i="6"/>
  <c r="AS242" i="6"/>
  <c r="AM242" i="6"/>
  <c r="AL242" i="6"/>
  <c r="AK242" i="6"/>
  <c r="AI242" i="6"/>
  <c r="AC242" i="6"/>
  <c r="AG242" i="6"/>
  <c r="AB242" i="6"/>
  <c r="AS226" i="6"/>
  <c r="AN226" i="6"/>
  <c r="AM226" i="6"/>
  <c r="AK226" i="6"/>
  <c r="AI226" i="6"/>
  <c r="AH226" i="6"/>
  <c r="AF226" i="6"/>
  <c r="AD226" i="6"/>
  <c r="AA226" i="6"/>
  <c r="Y226" i="6"/>
  <c r="X226" i="6"/>
  <c r="AS210" i="6"/>
  <c r="AO210" i="6"/>
  <c r="AN210" i="6"/>
  <c r="AM210" i="6"/>
  <c r="AL210" i="6"/>
  <c r="AK210" i="6"/>
  <c r="AI210" i="6"/>
  <c r="AF210" i="6"/>
  <c r="AB210" i="6"/>
  <c r="AE210" i="6"/>
  <c r="AS194" i="6"/>
  <c r="AM194" i="6"/>
  <c r="AK194" i="6"/>
  <c r="AJ194" i="6"/>
  <c r="AI194" i="6"/>
  <c r="AF194" i="6"/>
  <c r="AG194" i="6"/>
  <c r="AA194" i="6"/>
  <c r="Y194" i="6"/>
  <c r="Z194" i="6"/>
  <c r="X194" i="6"/>
  <c r="AS178" i="6"/>
  <c r="AM178" i="6"/>
  <c r="AL178" i="6"/>
  <c r="AJ178" i="6"/>
  <c r="AI178" i="6"/>
  <c r="AH178" i="6"/>
  <c r="AF178" i="6"/>
  <c r="AD178" i="6"/>
  <c r="Y178" i="6"/>
  <c r="AG178" i="6"/>
  <c r="X178" i="6"/>
  <c r="AS162" i="6"/>
  <c r="AN162" i="6"/>
  <c r="AM162" i="6"/>
  <c r="AL162" i="6"/>
  <c r="AK162" i="6"/>
  <c r="AI162" i="6"/>
  <c r="AH162" i="6"/>
  <c r="AF162" i="6"/>
  <c r="AD162" i="6"/>
  <c r="AB162" i="6"/>
  <c r="Y162" i="6"/>
  <c r="AE162" i="6"/>
  <c r="AS146" i="6"/>
  <c r="AM146" i="6"/>
  <c r="AL146" i="6"/>
  <c r="AD146" i="6"/>
  <c r="Y146" i="6"/>
  <c r="AS122" i="6"/>
  <c r="AN122" i="6"/>
  <c r="AK122" i="6"/>
  <c r="AF122" i="6"/>
  <c r="AD122" i="6"/>
  <c r="AE122" i="6"/>
  <c r="AB122" i="6"/>
  <c r="AS106" i="6"/>
  <c r="AM106" i="6"/>
  <c r="AL106" i="6"/>
  <c r="AK106" i="6"/>
  <c r="AJ106" i="6"/>
  <c r="AF106" i="6"/>
  <c r="AD106" i="6"/>
  <c r="AE106" i="6"/>
  <c r="Y106" i="6"/>
  <c r="Z106" i="6"/>
  <c r="X106" i="6"/>
  <c r="AB106" i="6"/>
  <c r="AS90" i="6"/>
  <c r="AO90" i="6"/>
  <c r="AN90" i="6"/>
  <c r="AL90" i="6"/>
  <c r="AK90" i="6"/>
  <c r="AJ90" i="6"/>
  <c r="AI90" i="6"/>
  <c r="AF90" i="6"/>
  <c r="AG90" i="6"/>
  <c r="AE90" i="6"/>
  <c r="Z90" i="6"/>
  <c r="X90" i="6"/>
  <c r="AS74" i="6"/>
  <c r="AL74" i="6"/>
  <c r="AK74" i="6"/>
  <c r="AJ74" i="6"/>
  <c r="AI74" i="6"/>
  <c r="AH74" i="6"/>
  <c r="AF74" i="6"/>
  <c r="AD74" i="6"/>
  <c r="AE74" i="6"/>
  <c r="AG74" i="6"/>
  <c r="Y74" i="6"/>
  <c r="X74" i="6"/>
  <c r="AS58" i="6"/>
  <c r="AM58" i="6"/>
  <c r="AN58" i="6"/>
  <c r="AL58" i="6"/>
  <c r="AJ58" i="6"/>
  <c r="AI58" i="6"/>
  <c r="AF58" i="6"/>
  <c r="AG58" i="6"/>
  <c r="AE58" i="6"/>
  <c r="Y58" i="6"/>
  <c r="X58" i="6"/>
  <c r="AS42" i="6"/>
  <c r="AL42" i="6"/>
  <c r="AK42" i="6"/>
  <c r="AJ42" i="6"/>
  <c r="AI42" i="6"/>
  <c r="AH42" i="6"/>
  <c r="AF42" i="6"/>
  <c r="AD42" i="6"/>
  <c r="AG42" i="6"/>
  <c r="AA42" i="6"/>
  <c r="Y42" i="6"/>
  <c r="AM42" i="6"/>
  <c r="AS26" i="6"/>
  <c r="AM26" i="6"/>
  <c r="AL26" i="6"/>
  <c r="AK26" i="6"/>
  <c r="AH26" i="6"/>
  <c r="AF26" i="6"/>
  <c r="AA26" i="6"/>
  <c r="Y26" i="6"/>
  <c r="AC26" i="6"/>
  <c r="AB26" i="6"/>
  <c r="AS10" i="6"/>
  <c r="AO10" i="6"/>
  <c r="AN10" i="6"/>
  <c r="AM10" i="6"/>
  <c r="AL10" i="6"/>
  <c r="AI10" i="6"/>
  <c r="AF10" i="6"/>
  <c r="AD10" i="6"/>
  <c r="AB10" i="6"/>
  <c r="AE10" i="6"/>
  <c r="Y10" i="6"/>
  <c r="Y335" i="6"/>
  <c r="Y215" i="6"/>
  <c r="Y87" i="6"/>
  <c r="AB475" i="6"/>
  <c r="AC283" i="6"/>
  <c r="AC27" i="6"/>
  <c r="AE163" i="6"/>
  <c r="AS481" i="6"/>
  <c r="AN481" i="6"/>
  <c r="AL481" i="6"/>
  <c r="AK481" i="6"/>
  <c r="AF481" i="6"/>
  <c r="AD481" i="6"/>
  <c r="AI481" i="6"/>
  <c r="AB481" i="6"/>
  <c r="AG481" i="6"/>
  <c r="AS473" i="6"/>
  <c r="AN473" i="6"/>
  <c r="AL473" i="6"/>
  <c r="AJ473" i="6"/>
  <c r="AK473" i="6"/>
  <c r="AH473" i="6"/>
  <c r="AI473" i="6"/>
  <c r="AF473" i="6"/>
  <c r="AD473" i="6"/>
  <c r="AG473" i="6"/>
  <c r="AE473" i="6"/>
  <c r="AC473" i="6"/>
  <c r="AS465" i="6"/>
  <c r="AL465" i="6"/>
  <c r="AH465" i="6"/>
  <c r="AE465" i="6"/>
  <c r="AC465" i="6"/>
  <c r="AI465" i="6"/>
  <c r="Z465" i="6"/>
  <c r="AK465" i="6"/>
  <c r="AS457" i="6"/>
  <c r="AM457" i="6"/>
  <c r="AH457" i="6"/>
  <c r="AK457" i="6"/>
  <c r="AF457" i="6"/>
  <c r="AG457" i="6"/>
  <c r="AI457" i="6"/>
  <c r="AB457" i="6"/>
  <c r="Z457" i="6"/>
  <c r="AA457" i="6"/>
  <c r="AS449" i="6"/>
  <c r="AO449" i="6"/>
  <c r="AM449" i="6"/>
  <c r="AL449" i="6"/>
  <c r="AH449" i="6"/>
  <c r="AF449" i="6"/>
  <c r="AK449" i="6"/>
  <c r="AC449" i="6"/>
  <c r="X449" i="6"/>
  <c r="AG449" i="6"/>
  <c r="AO441" i="6"/>
  <c r="AS441" i="6"/>
  <c r="AM441" i="6"/>
  <c r="AN441" i="6"/>
  <c r="AL441" i="6"/>
  <c r="AJ441" i="6"/>
  <c r="AK441" i="6"/>
  <c r="AI441" i="6"/>
  <c r="AF441" i="6"/>
  <c r="AD441" i="6"/>
  <c r="AE441" i="6"/>
  <c r="AC441" i="6"/>
  <c r="AB441" i="6"/>
  <c r="Z441" i="6"/>
  <c r="X441" i="6"/>
  <c r="AS433" i="6"/>
  <c r="AO433" i="6"/>
  <c r="AN433" i="6"/>
  <c r="AM433" i="6"/>
  <c r="AL433" i="6"/>
  <c r="AJ433" i="6"/>
  <c r="AH433" i="6"/>
  <c r="AD433" i="6"/>
  <c r="AK433" i="6"/>
  <c r="AB433" i="6"/>
  <c r="Z433" i="6"/>
  <c r="X433" i="6"/>
  <c r="AG433" i="6"/>
  <c r="AS425" i="6"/>
  <c r="AN425" i="6"/>
  <c r="AM425" i="6"/>
  <c r="AL425" i="6"/>
  <c r="AJ425" i="6"/>
  <c r="AK425" i="6"/>
  <c r="AF425" i="6"/>
  <c r="AD425" i="6"/>
  <c r="AI425" i="6"/>
  <c r="AE425" i="6"/>
  <c r="AS417" i="6"/>
  <c r="AL417" i="6"/>
  <c r="AH417" i="6"/>
  <c r="AK417" i="6"/>
  <c r="AF417" i="6"/>
  <c r="AE417" i="6"/>
  <c r="AC417" i="6"/>
  <c r="AI417" i="6"/>
  <c r="AG417" i="6"/>
  <c r="AS409" i="6"/>
  <c r="AO409" i="6"/>
  <c r="AN409" i="6"/>
  <c r="AK409" i="6"/>
  <c r="AH409" i="6"/>
  <c r="AI409" i="6"/>
  <c r="AF409" i="6"/>
  <c r="AG409" i="6"/>
  <c r="AC409" i="6"/>
  <c r="AB409" i="6"/>
  <c r="Z409" i="6"/>
  <c r="AS401" i="6"/>
  <c r="AM401" i="6"/>
  <c r="AL401" i="6"/>
  <c r="AF401" i="6"/>
  <c r="AE401" i="6"/>
  <c r="AK401" i="6"/>
  <c r="AS393" i="6"/>
  <c r="AO393" i="6"/>
  <c r="AN393" i="6"/>
  <c r="AM393" i="6"/>
  <c r="AL393" i="6"/>
  <c r="AH393" i="6"/>
  <c r="AK393" i="6"/>
  <c r="AF393" i="6"/>
  <c r="AI393" i="6"/>
  <c r="AE393" i="6"/>
  <c r="AB393" i="6"/>
  <c r="Z393" i="6"/>
  <c r="AS385" i="6"/>
  <c r="AM385" i="6"/>
  <c r="AL385" i="6"/>
  <c r="AF385" i="6"/>
  <c r="AD385" i="6"/>
  <c r="AK385" i="6"/>
  <c r="AC385" i="6"/>
  <c r="AI385" i="6"/>
  <c r="AB385" i="6"/>
  <c r="AG385" i="6"/>
  <c r="AS377" i="6"/>
  <c r="AM377" i="6"/>
  <c r="AN377" i="6"/>
  <c r="AL377" i="6"/>
  <c r="AK377" i="6"/>
  <c r="AH377" i="6"/>
  <c r="AF377" i="6"/>
  <c r="AD377" i="6"/>
  <c r="AG377" i="6"/>
  <c r="AB377" i="6"/>
  <c r="X377" i="6"/>
  <c r="AS369" i="6"/>
  <c r="AM369" i="6"/>
  <c r="AL369" i="6"/>
  <c r="AJ369" i="6"/>
  <c r="AH369" i="6"/>
  <c r="AF369" i="6"/>
  <c r="AD369" i="6"/>
  <c r="AK369" i="6"/>
  <c r="AB369" i="6"/>
  <c r="AI369" i="6"/>
  <c r="AS361" i="6"/>
  <c r="AO361" i="6"/>
  <c r="AN361" i="6"/>
  <c r="AM361" i="6"/>
  <c r="AL361" i="6"/>
  <c r="AJ361" i="6"/>
  <c r="AH361" i="6"/>
  <c r="AK361" i="6"/>
  <c r="AF361" i="6"/>
  <c r="AG361" i="6"/>
  <c r="AI361" i="6"/>
  <c r="AE361" i="6"/>
  <c r="AC361" i="6"/>
  <c r="Z361" i="6"/>
  <c r="AS353" i="6"/>
  <c r="AM353" i="6"/>
  <c r="AL353" i="6"/>
  <c r="AH353" i="6"/>
  <c r="AE353" i="6"/>
  <c r="AC353" i="6"/>
  <c r="AS345" i="6"/>
  <c r="AM345" i="6"/>
  <c r="AL345" i="6"/>
  <c r="AJ345" i="6"/>
  <c r="AK345" i="6"/>
  <c r="AH345" i="6"/>
  <c r="AI345" i="6"/>
  <c r="AF345" i="6"/>
  <c r="AG345" i="6"/>
  <c r="AC345" i="6"/>
  <c r="AB345" i="6"/>
  <c r="Z345" i="6"/>
  <c r="AA345" i="6"/>
  <c r="AS337" i="6"/>
  <c r="AM337" i="6"/>
  <c r="AN337" i="6"/>
  <c r="AL337" i="6"/>
  <c r="AJ337" i="6"/>
  <c r="AH337" i="6"/>
  <c r="AF337" i="6"/>
  <c r="AC337" i="6"/>
  <c r="AK337" i="6"/>
  <c r="AS329" i="6"/>
  <c r="AM329" i="6"/>
  <c r="AJ329" i="6"/>
  <c r="AF329" i="6"/>
  <c r="AD329" i="6"/>
  <c r="AG329" i="6"/>
  <c r="AB329" i="6"/>
  <c r="AS321" i="6"/>
  <c r="AM321" i="6"/>
  <c r="AL321" i="6"/>
  <c r="AN321" i="6"/>
  <c r="AF321" i="6"/>
  <c r="AK321" i="6"/>
  <c r="AE321" i="6"/>
  <c r="AI321" i="6"/>
  <c r="AB321" i="6"/>
  <c r="Z321" i="6"/>
  <c r="AG321" i="6"/>
  <c r="AS313" i="6"/>
  <c r="AN313" i="6"/>
  <c r="AM313" i="6"/>
  <c r="AL313" i="6"/>
  <c r="AK313" i="6"/>
  <c r="AH313" i="6"/>
  <c r="AI313" i="6"/>
  <c r="AF313" i="6"/>
  <c r="AE313" i="6"/>
  <c r="AB313" i="6"/>
  <c r="Z313" i="6"/>
  <c r="AS305" i="6"/>
  <c r="AN305" i="6"/>
  <c r="AM305" i="6"/>
  <c r="AL305" i="6"/>
  <c r="AJ305" i="6"/>
  <c r="AH305" i="6"/>
  <c r="AF305" i="6"/>
  <c r="AD305" i="6"/>
  <c r="AE305" i="6"/>
  <c r="AK305" i="6"/>
  <c r="AI305" i="6"/>
  <c r="AG305" i="6"/>
  <c r="Y305" i="6"/>
  <c r="AS297" i="6"/>
  <c r="AN297" i="6"/>
  <c r="AM297" i="6"/>
  <c r="AH297" i="6"/>
  <c r="AK297" i="6"/>
  <c r="AF297" i="6"/>
  <c r="AD297" i="6"/>
  <c r="AG297" i="6"/>
  <c r="AI297" i="6"/>
  <c r="AB297" i="6"/>
  <c r="X297" i="6"/>
  <c r="AS289" i="6"/>
  <c r="AM289" i="6"/>
  <c r="AL289" i="6"/>
  <c r="AH289" i="6"/>
  <c r="AK289" i="6"/>
  <c r="AF289" i="6"/>
  <c r="AE289" i="6"/>
  <c r="AB289" i="6"/>
  <c r="AG289" i="6"/>
  <c r="Y289" i="6"/>
  <c r="AS281" i="6"/>
  <c r="AM281" i="6"/>
  <c r="AN281" i="6"/>
  <c r="AL281" i="6"/>
  <c r="AK281" i="6"/>
  <c r="AH281" i="6"/>
  <c r="AI281" i="6"/>
  <c r="AF281" i="6"/>
  <c r="AD281" i="6"/>
  <c r="AC281" i="6"/>
  <c r="Z281" i="6"/>
  <c r="AS273" i="6"/>
  <c r="AO273" i="6"/>
  <c r="AJ273" i="6"/>
  <c r="AH273" i="6"/>
  <c r="AE273" i="6"/>
  <c r="AC273" i="6"/>
  <c r="AI273" i="6"/>
  <c r="AB273" i="6"/>
  <c r="Y273" i="6"/>
  <c r="AS265" i="6"/>
  <c r="AO265" i="6"/>
  <c r="AM265" i="6"/>
  <c r="AL265" i="6"/>
  <c r="AK265" i="6"/>
  <c r="AF265" i="6"/>
  <c r="Z265" i="6"/>
  <c r="AA265" i="6"/>
  <c r="AS257" i="6"/>
  <c r="AL257" i="6"/>
  <c r="AN257" i="6"/>
  <c r="AF257" i="6"/>
  <c r="AE257" i="6"/>
  <c r="AI257" i="6"/>
  <c r="AG257" i="6"/>
  <c r="Y257" i="6"/>
  <c r="AS249" i="6"/>
  <c r="AO249" i="6"/>
  <c r="AL249" i="6"/>
  <c r="AJ249" i="6"/>
  <c r="AK249" i="6"/>
  <c r="AI249" i="6"/>
  <c r="AF249" i="6"/>
  <c r="AD249" i="6"/>
  <c r="AC249" i="6"/>
  <c r="AB249" i="6"/>
  <c r="X249" i="6"/>
  <c r="AS241" i="6"/>
  <c r="AM241" i="6"/>
  <c r="AL241" i="6"/>
  <c r="AD241" i="6"/>
  <c r="AK241" i="6"/>
  <c r="AB241" i="6"/>
  <c r="Z241" i="6"/>
  <c r="Y241" i="6"/>
  <c r="AS233" i="6"/>
  <c r="AN233" i="6"/>
  <c r="AM233" i="6"/>
  <c r="AL233" i="6"/>
  <c r="AK233" i="6"/>
  <c r="AB233" i="6"/>
  <c r="AS225" i="6"/>
  <c r="AM225" i="6"/>
  <c r="AL225" i="6"/>
  <c r="AK225" i="6"/>
  <c r="AF225" i="6"/>
  <c r="AB225" i="6"/>
  <c r="Z225" i="6"/>
  <c r="X225" i="6"/>
  <c r="Y225" i="6"/>
  <c r="AS217" i="6"/>
  <c r="AM217" i="6"/>
  <c r="AL217" i="6"/>
  <c r="AH217" i="6"/>
  <c r="AI217" i="6"/>
  <c r="AF217" i="6"/>
  <c r="AD217" i="6"/>
  <c r="AG217" i="6"/>
  <c r="AC217" i="6"/>
  <c r="X217" i="6"/>
  <c r="AA217" i="6"/>
  <c r="AS209" i="6"/>
  <c r="AO209" i="6"/>
  <c r="AM209" i="6"/>
  <c r="AN209" i="6"/>
  <c r="AL209" i="6"/>
  <c r="AH209" i="6"/>
  <c r="AF209" i="6"/>
  <c r="AD209" i="6"/>
  <c r="AI209" i="6"/>
  <c r="AB209" i="6"/>
  <c r="Z209" i="6"/>
  <c r="AS201" i="6"/>
  <c r="AM201" i="6"/>
  <c r="AL201" i="6"/>
  <c r="AK201" i="6"/>
  <c r="AH201" i="6"/>
  <c r="AF201" i="6"/>
  <c r="AD201" i="6"/>
  <c r="AB201" i="6"/>
  <c r="AO193" i="6"/>
  <c r="AS193" i="6"/>
  <c r="AH193" i="6"/>
  <c r="AF193" i="6"/>
  <c r="AD193" i="6"/>
  <c r="AK193" i="6"/>
  <c r="AE193" i="6"/>
  <c r="AC193" i="6"/>
  <c r="AI193" i="6"/>
  <c r="Z193" i="6"/>
  <c r="X193" i="6"/>
  <c r="AG193" i="6"/>
  <c r="Y193" i="6"/>
  <c r="AS185" i="6"/>
  <c r="AO185" i="6"/>
  <c r="AM185" i="6"/>
  <c r="AK185" i="6"/>
  <c r="AI185" i="6"/>
  <c r="AF185" i="6"/>
  <c r="AG185" i="6"/>
  <c r="AB185" i="6"/>
  <c r="AS177" i="6"/>
  <c r="AM177" i="6"/>
  <c r="AL177" i="6"/>
  <c r="AH177" i="6"/>
  <c r="AF177" i="6"/>
  <c r="AD177" i="6"/>
  <c r="AE177" i="6"/>
  <c r="AB177" i="6"/>
  <c r="AI177" i="6"/>
  <c r="Z177" i="6"/>
  <c r="X177" i="6"/>
  <c r="AG177" i="6"/>
  <c r="Y177" i="6"/>
  <c r="AS169" i="6"/>
  <c r="AM169" i="6"/>
  <c r="AJ169" i="6"/>
  <c r="AK169" i="6"/>
  <c r="AF169" i="6"/>
  <c r="AD169" i="6"/>
  <c r="AI169" i="6"/>
  <c r="AE169" i="6"/>
  <c r="AB169" i="6"/>
  <c r="X169" i="6"/>
  <c r="AS161" i="6"/>
  <c r="AL161" i="6"/>
  <c r="AN161" i="6"/>
  <c r="AJ161" i="6"/>
  <c r="AH161" i="6"/>
  <c r="AK161" i="6"/>
  <c r="AF161" i="6"/>
  <c r="AD161" i="6"/>
  <c r="AC161" i="6"/>
  <c r="AI161" i="6"/>
  <c r="AB161" i="6"/>
  <c r="AS153" i="6"/>
  <c r="AM153" i="6"/>
  <c r="AN153" i="6"/>
  <c r="AL153" i="6"/>
  <c r="AK153" i="6"/>
  <c r="AF153" i="6"/>
  <c r="AG153" i="6"/>
  <c r="AC153" i="6"/>
  <c r="X153" i="6"/>
  <c r="AA153" i="6"/>
  <c r="AS145" i="6"/>
  <c r="AO145" i="6"/>
  <c r="AM145" i="6"/>
  <c r="AN145" i="6"/>
  <c r="AL145" i="6"/>
  <c r="AF145" i="6"/>
  <c r="AE145" i="6"/>
  <c r="AK145" i="6"/>
  <c r="AS137" i="6"/>
  <c r="AO137" i="6"/>
  <c r="AM137" i="6"/>
  <c r="AL137" i="6"/>
  <c r="AJ137" i="6"/>
  <c r="AK137" i="6"/>
  <c r="AF137" i="6"/>
  <c r="AI137" i="6"/>
  <c r="AB137" i="6"/>
  <c r="AA137" i="6"/>
  <c r="AS129" i="6"/>
  <c r="AN129" i="6"/>
  <c r="AM129" i="6"/>
  <c r="AJ129" i="6"/>
  <c r="AH129" i="6"/>
  <c r="AF129" i="6"/>
  <c r="AD129" i="6"/>
  <c r="AK129" i="6"/>
  <c r="AE129" i="6"/>
  <c r="AI129" i="6"/>
  <c r="AB129" i="6"/>
  <c r="AG129" i="6"/>
  <c r="Y129" i="6"/>
  <c r="AS121" i="6"/>
  <c r="AO121" i="6"/>
  <c r="AJ121" i="6"/>
  <c r="AK121" i="6"/>
  <c r="AH121" i="6"/>
  <c r="AI121" i="6"/>
  <c r="AF121" i="6"/>
  <c r="AD121" i="6"/>
  <c r="AB121" i="6"/>
  <c r="X121" i="6"/>
  <c r="AA121" i="6"/>
  <c r="AS113" i="6"/>
  <c r="AN113" i="6"/>
  <c r="AL113" i="6"/>
  <c r="AJ113" i="6"/>
  <c r="AH113" i="6"/>
  <c r="AF113" i="6"/>
  <c r="AD113" i="6"/>
  <c r="AE113" i="6"/>
  <c r="AK113" i="6"/>
  <c r="AB113" i="6"/>
  <c r="Z113" i="6"/>
  <c r="X113" i="6"/>
  <c r="AI113" i="6"/>
  <c r="AS105" i="6"/>
  <c r="AO105" i="6"/>
  <c r="AN105" i="6"/>
  <c r="AL105" i="6"/>
  <c r="AM105" i="6"/>
  <c r="AK105" i="6"/>
  <c r="AH105" i="6"/>
  <c r="AF105" i="6"/>
  <c r="AG105" i="6"/>
  <c r="AI105" i="6"/>
  <c r="AE105" i="6"/>
  <c r="AB105" i="6"/>
  <c r="AS97" i="6"/>
  <c r="AN97" i="6"/>
  <c r="AL97" i="6"/>
  <c r="AM97" i="6"/>
  <c r="AH97" i="6"/>
  <c r="AK97" i="6"/>
  <c r="AD97" i="6"/>
  <c r="AG97" i="6"/>
  <c r="Z97" i="6"/>
  <c r="X97" i="6"/>
  <c r="AS89" i="6"/>
  <c r="AO89" i="6"/>
  <c r="AL89" i="6"/>
  <c r="AJ89" i="6"/>
  <c r="AK89" i="6"/>
  <c r="AH89" i="6"/>
  <c r="AI89" i="6"/>
  <c r="AF89" i="6"/>
  <c r="AG89" i="6"/>
  <c r="AE89" i="6"/>
  <c r="AB89" i="6"/>
  <c r="Z89" i="6"/>
  <c r="AS81" i="6"/>
  <c r="AM81" i="6"/>
  <c r="AN81" i="6"/>
  <c r="AF81" i="6"/>
  <c r="AE81" i="6"/>
  <c r="AC81" i="6"/>
  <c r="AB81" i="6"/>
  <c r="AK81" i="6"/>
  <c r="AS73" i="6"/>
  <c r="AM73" i="6"/>
  <c r="AL73" i="6"/>
  <c r="AJ73" i="6"/>
  <c r="AK73" i="6"/>
  <c r="AH73" i="6"/>
  <c r="AD73" i="6"/>
  <c r="AG73" i="6"/>
  <c r="AB73" i="6"/>
  <c r="Z73" i="6"/>
  <c r="X73" i="6"/>
  <c r="AA73" i="6"/>
  <c r="AS65" i="6"/>
  <c r="AN65" i="6"/>
  <c r="AM65" i="6"/>
  <c r="AH65" i="6"/>
  <c r="AF65" i="6"/>
  <c r="X65" i="6"/>
  <c r="AG65" i="6"/>
  <c r="Y65" i="6"/>
  <c r="AS57" i="6"/>
  <c r="AM57" i="6"/>
  <c r="AL57" i="6"/>
  <c r="AH57" i="6"/>
  <c r="AI57" i="6"/>
  <c r="AF57" i="6"/>
  <c r="AD57" i="6"/>
  <c r="AB57" i="6"/>
  <c r="X57" i="6"/>
  <c r="AA57" i="6"/>
  <c r="AS49" i="6"/>
  <c r="AM49" i="6"/>
  <c r="AL49" i="6"/>
  <c r="AH49" i="6"/>
  <c r="AF49" i="6"/>
  <c r="AC49" i="6"/>
  <c r="AI49" i="6"/>
  <c r="Z49" i="6"/>
  <c r="X49" i="6"/>
  <c r="Y49" i="6"/>
  <c r="AS41" i="6"/>
  <c r="AM41" i="6"/>
  <c r="AL41" i="6"/>
  <c r="AJ41" i="6"/>
  <c r="AN41" i="6"/>
  <c r="AK41" i="6"/>
  <c r="AF41" i="6"/>
  <c r="AD41" i="6"/>
  <c r="AG41" i="6"/>
  <c r="AI41" i="6"/>
  <c r="AE41" i="6"/>
  <c r="AC41" i="6"/>
  <c r="AB41" i="6"/>
  <c r="X41" i="6"/>
  <c r="AS33" i="6"/>
  <c r="AN33" i="6"/>
  <c r="AM33" i="6"/>
  <c r="AL33" i="6"/>
  <c r="AJ33" i="6"/>
  <c r="AH33" i="6"/>
  <c r="AK33" i="6"/>
  <c r="AF33" i="6"/>
  <c r="AC33" i="6"/>
  <c r="AB33" i="6"/>
  <c r="AG33" i="6"/>
  <c r="AS25" i="6"/>
  <c r="AN25" i="6"/>
  <c r="AM25" i="6"/>
  <c r="AL25" i="6"/>
  <c r="AK25" i="6"/>
  <c r="AH25" i="6"/>
  <c r="AI25" i="6"/>
  <c r="AF25" i="6"/>
  <c r="Z25" i="6"/>
  <c r="X25" i="6"/>
  <c r="AA25" i="6"/>
  <c r="AS17" i="6"/>
  <c r="AM17" i="6"/>
  <c r="AL17" i="6"/>
  <c r="AJ17" i="6"/>
  <c r="AH17" i="6"/>
  <c r="AF17" i="6"/>
  <c r="AD17" i="6"/>
  <c r="AC17" i="6"/>
  <c r="AK17" i="6"/>
  <c r="AB17" i="6"/>
  <c r="X17" i="6"/>
  <c r="AG17" i="6"/>
  <c r="AS9" i="6"/>
  <c r="AM9" i="6"/>
  <c r="AN9" i="6"/>
  <c r="AL9" i="6"/>
  <c r="AJ9" i="6"/>
  <c r="AH9" i="6"/>
  <c r="AF9" i="6"/>
  <c r="AB9" i="6"/>
  <c r="AG9" i="6"/>
  <c r="AE9" i="6"/>
  <c r="V461" i="6"/>
  <c r="V445" i="6"/>
  <c r="V437" i="6"/>
  <c r="AC437" i="6" s="1"/>
  <c r="V429" i="6"/>
  <c r="V421" i="6"/>
  <c r="AE421" i="6" s="1"/>
  <c r="V397" i="6"/>
  <c r="V389" i="6"/>
  <c r="Y389" i="6" s="1"/>
  <c r="V373" i="6"/>
  <c r="AA373" i="6" s="1"/>
  <c r="V365" i="6"/>
  <c r="V333" i="6"/>
  <c r="AD333" i="6" s="1"/>
  <c r="V317" i="6"/>
  <c r="Z317" i="6" s="1"/>
  <c r="V301" i="6"/>
  <c r="X301" i="6" s="1"/>
  <c r="V293" i="6"/>
  <c r="X293" i="6" s="1"/>
  <c r="V277" i="6"/>
  <c r="AB277" i="6" s="1"/>
  <c r="V269" i="6"/>
  <c r="AN269" i="6" s="1"/>
  <c r="V261" i="6"/>
  <c r="V245" i="6"/>
  <c r="Y245" i="6" s="1"/>
  <c r="V237" i="6"/>
  <c r="V205" i="6"/>
  <c r="AG205" i="6" s="1"/>
  <c r="V189" i="6"/>
  <c r="X189" i="6" s="1"/>
  <c r="V173" i="6"/>
  <c r="V165" i="6"/>
  <c r="AC165" i="6" s="1"/>
  <c r="V141" i="6"/>
  <c r="X141" i="6" s="1"/>
  <c r="V133" i="6"/>
  <c r="V117" i="6"/>
  <c r="V109" i="6"/>
  <c r="V77" i="6"/>
  <c r="Z77" i="6" s="1"/>
  <c r="V61" i="6"/>
  <c r="V45" i="6"/>
  <c r="V37" i="6"/>
  <c r="AB37" i="6" s="1"/>
  <c r="V13" i="6"/>
  <c r="Z13" i="6" s="1"/>
  <c r="V5" i="6"/>
  <c r="AG5" i="6" s="1"/>
  <c r="X464" i="6"/>
  <c r="X99" i="6"/>
  <c r="X27" i="6"/>
  <c r="Y479" i="6"/>
  <c r="Y441" i="6"/>
  <c r="Y385" i="6"/>
  <c r="Y185" i="6"/>
  <c r="Y57" i="6"/>
  <c r="AB470" i="6"/>
  <c r="AB434" i="6"/>
  <c r="AB397" i="6"/>
  <c r="AB251" i="6"/>
  <c r="AB178" i="6"/>
  <c r="AB141" i="6"/>
  <c r="AB31" i="6"/>
  <c r="AC395" i="6"/>
  <c r="AC139" i="6"/>
  <c r="AD463" i="6"/>
  <c r="AD207" i="6"/>
  <c r="AE403" i="6"/>
  <c r="AE19" i="6"/>
  <c r="AF343" i="6"/>
  <c r="AG465" i="6"/>
  <c r="AS451" i="6"/>
  <c r="AO451" i="6"/>
  <c r="AM451" i="6"/>
  <c r="AL451" i="6"/>
  <c r="AK451" i="6"/>
  <c r="AI451" i="6"/>
  <c r="AG451" i="6"/>
  <c r="AH451" i="6"/>
  <c r="AF451" i="6"/>
  <c r="AA451" i="6"/>
  <c r="AB451" i="6"/>
  <c r="AS419" i="6"/>
  <c r="AN419" i="6"/>
  <c r="AJ419" i="6"/>
  <c r="AI419" i="6"/>
  <c r="AH419" i="6"/>
  <c r="AD419" i="6"/>
  <c r="Z419" i="6"/>
  <c r="AS387" i="6"/>
  <c r="AN387" i="6"/>
  <c r="AM387" i="6"/>
  <c r="AL387" i="6"/>
  <c r="AK387" i="6"/>
  <c r="AI387" i="6"/>
  <c r="AH387" i="6"/>
  <c r="AF387" i="6"/>
  <c r="AD387" i="6"/>
  <c r="AA387" i="6"/>
  <c r="Z387" i="6"/>
  <c r="AS363" i="6"/>
  <c r="AK363" i="6"/>
  <c r="AL363" i="6"/>
  <c r="AI363" i="6"/>
  <c r="AG363" i="6"/>
  <c r="AH363" i="6"/>
  <c r="AJ363" i="6"/>
  <c r="AF363" i="6"/>
  <c r="AE363" i="6"/>
  <c r="AS323" i="6"/>
  <c r="AN323" i="6"/>
  <c r="AM323" i="6"/>
  <c r="AG323" i="6"/>
  <c r="AH323" i="6"/>
  <c r="AF323" i="6"/>
  <c r="AD323" i="6"/>
  <c r="Y323" i="6"/>
  <c r="AC323" i="6"/>
  <c r="AE323" i="6"/>
  <c r="AB323" i="6"/>
  <c r="Z323" i="6"/>
  <c r="AS291" i="6"/>
  <c r="AM291" i="6"/>
  <c r="AL291" i="6"/>
  <c r="AJ291" i="6"/>
  <c r="AD291" i="6"/>
  <c r="AB291" i="6"/>
  <c r="AA291" i="6"/>
  <c r="Y291" i="6"/>
  <c r="AS259" i="6"/>
  <c r="AO259" i="6"/>
  <c r="AN259" i="6"/>
  <c r="AL259" i="6"/>
  <c r="AJ259" i="6"/>
  <c r="AI259" i="6"/>
  <c r="AG259" i="6"/>
  <c r="AH259" i="6"/>
  <c r="AM259" i="6"/>
  <c r="AF259" i="6"/>
  <c r="AA259" i="6"/>
  <c r="AC259" i="6"/>
  <c r="AE259" i="6"/>
  <c r="AS219" i="6"/>
  <c r="AN219" i="6"/>
  <c r="AO219" i="6"/>
  <c r="AM219" i="6"/>
  <c r="AK219" i="6"/>
  <c r="AL219" i="6"/>
  <c r="AI219" i="6"/>
  <c r="AG219" i="6"/>
  <c r="AE219" i="6"/>
  <c r="Y219" i="6"/>
  <c r="AS187" i="6"/>
  <c r="AM187" i="6"/>
  <c r="AK187" i="6"/>
  <c r="AI187" i="6"/>
  <c r="AG187" i="6"/>
  <c r="AJ187" i="6"/>
  <c r="AH187" i="6"/>
  <c r="AD187" i="6"/>
  <c r="Y187" i="6"/>
  <c r="AS155" i="6"/>
  <c r="AK155" i="6"/>
  <c r="AL155" i="6"/>
  <c r="AI155" i="6"/>
  <c r="AM155" i="6"/>
  <c r="AH155" i="6"/>
  <c r="AF155" i="6"/>
  <c r="AE155" i="6"/>
  <c r="Y155" i="6"/>
  <c r="AS123" i="6"/>
  <c r="AN123" i="6"/>
  <c r="AM123" i="6"/>
  <c r="AL123" i="6"/>
  <c r="AG123" i="6"/>
  <c r="AF123" i="6"/>
  <c r="AE123" i="6"/>
  <c r="AA123" i="6"/>
  <c r="AS107" i="6"/>
  <c r="AO107" i="6"/>
  <c r="AN107" i="6"/>
  <c r="AK107" i="6"/>
  <c r="AG107" i="6"/>
  <c r="AJ107" i="6"/>
  <c r="AF107" i="6"/>
  <c r="AD107" i="6"/>
  <c r="Y107" i="6"/>
  <c r="AE107" i="6"/>
  <c r="AC107" i="6"/>
  <c r="AS75" i="6"/>
  <c r="AN75" i="6"/>
  <c r="AM75" i="6"/>
  <c r="AK75" i="6"/>
  <c r="AG75" i="6"/>
  <c r="AF75" i="6"/>
  <c r="AA75" i="6"/>
  <c r="AE75" i="6"/>
  <c r="AS43" i="6"/>
  <c r="AK43" i="6"/>
  <c r="AL43" i="6"/>
  <c r="AI43" i="6"/>
  <c r="AG43" i="6"/>
  <c r="AJ43" i="6"/>
  <c r="AF43" i="6"/>
  <c r="AD43" i="6"/>
  <c r="AA43" i="6"/>
  <c r="Y43" i="6"/>
  <c r="AH43" i="6"/>
  <c r="AS11" i="6"/>
  <c r="X251" i="6"/>
  <c r="X123" i="6"/>
  <c r="Z315" i="6"/>
  <c r="AS466" i="6"/>
  <c r="AO466" i="6"/>
  <c r="AM466" i="6"/>
  <c r="AL466" i="6"/>
  <c r="AK466" i="6"/>
  <c r="AI466" i="6"/>
  <c r="AH466" i="6"/>
  <c r="Z466" i="6"/>
  <c r="AE466" i="6"/>
  <c r="AS442" i="6"/>
  <c r="AL442" i="6"/>
  <c r="AS426" i="6"/>
  <c r="AO426" i="6"/>
  <c r="AN426" i="6"/>
  <c r="AL426" i="6"/>
  <c r="AK426" i="6"/>
  <c r="AM426" i="6"/>
  <c r="AJ426" i="6"/>
  <c r="AI426" i="6"/>
  <c r="AH426" i="6"/>
  <c r="AF426" i="6"/>
  <c r="AD426" i="6"/>
  <c r="AE426" i="6"/>
  <c r="AA426" i="6"/>
  <c r="Y426" i="6"/>
  <c r="Z426" i="6"/>
  <c r="X426" i="6"/>
  <c r="AS418" i="6"/>
  <c r="AN418" i="6"/>
  <c r="AL418" i="6"/>
  <c r="AJ418" i="6"/>
  <c r="AI418" i="6"/>
  <c r="AH418" i="6"/>
  <c r="AG418" i="6"/>
  <c r="AA418" i="6"/>
  <c r="AE418" i="6"/>
  <c r="X418" i="6"/>
  <c r="AS402" i="6"/>
  <c r="AL402" i="6"/>
  <c r="AK402" i="6"/>
  <c r="AJ402" i="6"/>
  <c r="AF402" i="6"/>
  <c r="AD402" i="6"/>
  <c r="AH402" i="6"/>
  <c r="AA402" i="6"/>
  <c r="Y402" i="6"/>
  <c r="X402" i="6"/>
  <c r="AE402" i="6"/>
  <c r="AS386" i="6"/>
  <c r="AO386" i="6"/>
  <c r="AL386" i="6"/>
  <c r="AK386" i="6"/>
  <c r="AM386" i="6"/>
  <c r="AI386" i="6"/>
  <c r="AF386" i="6"/>
  <c r="AD386" i="6"/>
  <c r="AG386" i="6"/>
  <c r="AS370" i="6"/>
  <c r="AO370" i="6"/>
  <c r="AM370" i="6"/>
  <c r="AL370" i="6"/>
  <c r="AK370" i="6"/>
  <c r="AJ370" i="6"/>
  <c r="AI370" i="6"/>
  <c r="AF370" i="6"/>
  <c r="AH370" i="6"/>
  <c r="AC370" i="6"/>
  <c r="Y370" i="6"/>
  <c r="AG370" i="6"/>
  <c r="AB370" i="6"/>
  <c r="AS354" i="6"/>
  <c r="AO354" i="6"/>
  <c r="AN354" i="6"/>
  <c r="AM354" i="6"/>
  <c r="AL354" i="6"/>
  <c r="AK354" i="6"/>
  <c r="AJ354" i="6"/>
  <c r="AI354" i="6"/>
  <c r="AF354" i="6"/>
  <c r="AD354" i="6"/>
  <c r="AH354" i="6"/>
  <c r="AC354" i="6"/>
  <c r="AG354" i="6"/>
  <c r="AB354" i="6"/>
  <c r="AA354" i="6"/>
  <c r="Y354" i="6"/>
  <c r="AE354" i="6"/>
  <c r="Z354" i="6"/>
  <c r="X354" i="6"/>
  <c r="AS338" i="6"/>
  <c r="AN338" i="6"/>
  <c r="AM338" i="6"/>
  <c r="AL338" i="6"/>
  <c r="AJ338" i="6"/>
  <c r="AI338" i="6"/>
  <c r="AF338" i="6"/>
  <c r="AD338" i="6"/>
  <c r="AH338" i="6"/>
  <c r="AA338" i="6"/>
  <c r="Z338" i="6"/>
  <c r="AG338" i="6"/>
  <c r="AS322" i="6"/>
  <c r="AN322" i="6"/>
  <c r="AM322" i="6"/>
  <c r="AK322" i="6"/>
  <c r="AF322" i="6"/>
  <c r="AD322" i="6"/>
  <c r="AH322" i="6"/>
  <c r="AC322" i="6"/>
  <c r="AG322" i="6"/>
  <c r="Y322" i="6"/>
  <c r="AE322" i="6"/>
  <c r="AB322" i="6"/>
  <c r="Z322" i="6"/>
  <c r="AS306" i="6"/>
  <c r="AN306" i="6"/>
  <c r="AL306" i="6"/>
  <c r="AJ306" i="6"/>
  <c r="AF306" i="6"/>
  <c r="AD306" i="6"/>
  <c r="AA306" i="6"/>
  <c r="AG306" i="6"/>
  <c r="AS298" i="6"/>
  <c r="AN298" i="6"/>
  <c r="AM298" i="6"/>
  <c r="AL298" i="6"/>
  <c r="AI298" i="6"/>
  <c r="AF298" i="6"/>
  <c r="AE298" i="6"/>
  <c r="AG298" i="6"/>
  <c r="Y298" i="6"/>
  <c r="Z298" i="6"/>
  <c r="AS282" i="6"/>
  <c r="AN282" i="6"/>
  <c r="AO282" i="6"/>
  <c r="AL282" i="6"/>
  <c r="AK282" i="6"/>
  <c r="AI282" i="6"/>
  <c r="AH282" i="6"/>
  <c r="AF282" i="6"/>
  <c r="Y282" i="6"/>
  <c r="AC282" i="6"/>
  <c r="AS266" i="6"/>
  <c r="AN266" i="6"/>
  <c r="AM266" i="6"/>
  <c r="AL266" i="6"/>
  <c r="AK266" i="6"/>
  <c r="AI266" i="6"/>
  <c r="AH266" i="6"/>
  <c r="AF266" i="6"/>
  <c r="AG266" i="6"/>
  <c r="AA266" i="6"/>
  <c r="AB266" i="6"/>
  <c r="X266" i="6"/>
  <c r="AS250" i="6"/>
  <c r="AN250" i="6"/>
  <c r="AM250" i="6"/>
  <c r="AL250" i="6"/>
  <c r="AJ250" i="6"/>
  <c r="AI250" i="6"/>
  <c r="AF250" i="6"/>
  <c r="AG250" i="6"/>
  <c r="Z250" i="6"/>
  <c r="AB250" i="6"/>
  <c r="AS234" i="6"/>
  <c r="AN234" i="6"/>
  <c r="AM234" i="6"/>
  <c r="AL234" i="6"/>
  <c r="AK234" i="6"/>
  <c r="AS218" i="6"/>
  <c r="AN218" i="6"/>
  <c r="AM218" i="6"/>
  <c r="AL218" i="6"/>
  <c r="AO218" i="6"/>
  <c r="AK218" i="6"/>
  <c r="AJ218" i="6"/>
  <c r="AI218" i="6"/>
  <c r="AF218" i="6"/>
  <c r="AG218" i="6"/>
  <c r="AE218" i="6"/>
  <c r="Y218" i="6"/>
  <c r="AC218" i="6"/>
  <c r="AB218" i="6"/>
  <c r="Z218" i="6"/>
  <c r="X218" i="6"/>
  <c r="AS202" i="6"/>
  <c r="AM202" i="6"/>
  <c r="AL202" i="6"/>
  <c r="AH202" i="6"/>
  <c r="AF202" i="6"/>
  <c r="AD202" i="6"/>
  <c r="AE202" i="6"/>
  <c r="Y202" i="6"/>
  <c r="AB202" i="6"/>
  <c r="Z202" i="6"/>
  <c r="AS186" i="6"/>
  <c r="AM186" i="6"/>
  <c r="AO186" i="6"/>
  <c r="AK186" i="6"/>
  <c r="AI186" i="6"/>
  <c r="AF186" i="6"/>
  <c r="AG186" i="6"/>
  <c r="AE186" i="6"/>
  <c r="Y186" i="6"/>
  <c r="Z186" i="6"/>
  <c r="X186" i="6"/>
  <c r="AS170" i="6"/>
  <c r="AN170" i="6"/>
  <c r="AM170" i="6"/>
  <c r="AL170" i="6"/>
  <c r="AJ170" i="6"/>
  <c r="AI170" i="6"/>
  <c r="AF170" i="6"/>
  <c r="AG170" i="6"/>
  <c r="Y170" i="6"/>
  <c r="AS154" i="6"/>
  <c r="AN154" i="6"/>
  <c r="AM154" i="6"/>
  <c r="AL154" i="6"/>
  <c r="AI154" i="6"/>
  <c r="AF154" i="6"/>
  <c r="AD154" i="6"/>
  <c r="AG154" i="6"/>
  <c r="AE154" i="6"/>
  <c r="Y154" i="6"/>
  <c r="AC154" i="6"/>
  <c r="AB154" i="6"/>
  <c r="AS138" i="6"/>
  <c r="AM138" i="6"/>
  <c r="AO138" i="6"/>
  <c r="AL138" i="6"/>
  <c r="AK138" i="6"/>
  <c r="AJ138" i="6"/>
  <c r="AI138" i="6"/>
  <c r="AH138" i="6"/>
  <c r="AF138" i="6"/>
  <c r="AD138" i="6"/>
  <c r="AG138" i="6"/>
  <c r="AA138" i="6"/>
  <c r="Y138" i="6"/>
  <c r="AB138" i="6"/>
  <c r="X138" i="6"/>
  <c r="AC138" i="6"/>
  <c r="AS130" i="6"/>
  <c r="AM130" i="6"/>
  <c r="AK130" i="6"/>
  <c r="AJ130" i="6"/>
  <c r="AH130" i="6"/>
  <c r="AF130" i="6"/>
  <c r="AD130" i="6"/>
  <c r="AC130" i="6"/>
  <c r="AG130" i="6"/>
  <c r="Y130" i="6"/>
  <c r="AE130" i="6"/>
  <c r="X130" i="6"/>
  <c r="AS114" i="6"/>
  <c r="AM114" i="6"/>
  <c r="AL114" i="6"/>
  <c r="AK114" i="6"/>
  <c r="AJ114" i="6"/>
  <c r="AI114" i="6"/>
  <c r="AF114" i="6"/>
  <c r="AB114" i="6"/>
  <c r="AS98" i="6"/>
  <c r="AN98" i="6"/>
  <c r="AM98" i="6"/>
  <c r="AL98" i="6"/>
  <c r="AK98" i="6"/>
  <c r="AF98" i="6"/>
  <c r="AD98" i="6"/>
  <c r="AC98" i="6"/>
  <c r="AG98" i="6"/>
  <c r="AB98" i="6"/>
  <c r="AA98" i="6"/>
  <c r="Z98" i="6"/>
  <c r="AS82" i="6"/>
  <c r="AO82" i="6"/>
  <c r="AM82" i="6"/>
  <c r="AL82" i="6"/>
  <c r="AJ82" i="6"/>
  <c r="AF82" i="6"/>
  <c r="AC82" i="6"/>
  <c r="Y82" i="6"/>
  <c r="AB82" i="6"/>
  <c r="AG82" i="6"/>
  <c r="AS66" i="6"/>
  <c r="AN66" i="6"/>
  <c r="AM66" i="6"/>
  <c r="AL66" i="6"/>
  <c r="AK66" i="6"/>
  <c r="AI66" i="6"/>
  <c r="AF66" i="6"/>
  <c r="AA66" i="6"/>
  <c r="Y66" i="6"/>
  <c r="AE66" i="6"/>
  <c r="Z66" i="6"/>
  <c r="X66" i="6"/>
  <c r="AS50" i="6"/>
  <c r="AN50" i="6"/>
  <c r="AK50" i="6"/>
  <c r="AI50" i="6"/>
  <c r="AH50" i="6"/>
  <c r="AF50" i="6"/>
  <c r="AC50" i="6"/>
  <c r="AA50" i="6"/>
  <c r="AG50" i="6"/>
  <c r="Z50" i="6"/>
  <c r="AS34" i="6"/>
  <c r="AM34" i="6"/>
  <c r="AI34" i="6"/>
  <c r="AH34" i="6"/>
  <c r="AF34" i="6"/>
  <c r="AB34" i="6"/>
  <c r="Y34" i="6"/>
  <c r="Z34" i="6"/>
  <c r="AS18" i="6"/>
  <c r="AM18" i="6"/>
  <c r="AL18" i="6"/>
  <c r="AN18" i="6"/>
  <c r="AJ18" i="6"/>
  <c r="AI18" i="6"/>
  <c r="AH18" i="6"/>
  <c r="AF18" i="6"/>
  <c r="AD18" i="6"/>
  <c r="AC18" i="6"/>
  <c r="AA18" i="6"/>
  <c r="X18" i="6"/>
  <c r="AS2" i="6"/>
  <c r="AM2" i="6"/>
  <c r="AL2" i="6"/>
  <c r="AO2" i="6"/>
  <c r="AH2" i="6"/>
  <c r="AF2" i="6"/>
  <c r="AB2" i="6"/>
  <c r="AC2" i="6"/>
  <c r="AG2" i="6"/>
  <c r="AA2" i="6"/>
  <c r="Y2" i="6"/>
  <c r="AE2" i="6"/>
  <c r="X467" i="6"/>
  <c r="X395" i="6"/>
  <c r="X267" i="6"/>
  <c r="X211" i="6"/>
  <c r="AE291" i="6"/>
  <c r="AF103" i="6"/>
  <c r="AS480" i="6"/>
  <c r="AN480" i="6"/>
  <c r="AL480" i="6"/>
  <c r="AM480" i="6"/>
  <c r="AH480" i="6"/>
  <c r="AK480" i="6"/>
  <c r="AI480" i="6"/>
  <c r="AG480" i="6"/>
  <c r="AF480" i="6"/>
  <c r="AE480" i="6"/>
  <c r="AD480" i="6"/>
  <c r="Z480" i="6"/>
  <c r="AA480" i="6"/>
  <c r="AS472" i="6"/>
  <c r="AO472" i="6"/>
  <c r="AN472" i="6"/>
  <c r="AM472" i="6"/>
  <c r="AL472" i="6"/>
  <c r="AJ472" i="6"/>
  <c r="AK472" i="6"/>
  <c r="AH472" i="6"/>
  <c r="AI472" i="6"/>
  <c r="AG472" i="6"/>
  <c r="AE472" i="6"/>
  <c r="AD472" i="6"/>
  <c r="AC472" i="6"/>
  <c r="AB472" i="6"/>
  <c r="AF472" i="6"/>
  <c r="Y472" i="6"/>
  <c r="AS464" i="6"/>
  <c r="AO464" i="6"/>
  <c r="AN464" i="6"/>
  <c r="AL464" i="6"/>
  <c r="AH464" i="6"/>
  <c r="AC464" i="6"/>
  <c r="AF464" i="6"/>
  <c r="AE464" i="6"/>
  <c r="AB464" i="6"/>
  <c r="AI464" i="6"/>
  <c r="Z464" i="6"/>
  <c r="AG464" i="6"/>
  <c r="AD464" i="6"/>
  <c r="AS456" i="6"/>
  <c r="AO456" i="6"/>
  <c r="AN456" i="6"/>
  <c r="AM456" i="6"/>
  <c r="AL456" i="6"/>
  <c r="AJ456" i="6"/>
  <c r="AK456" i="6"/>
  <c r="AH456" i="6"/>
  <c r="AI456" i="6"/>
  <c r="AG456" i="6"/>
  <c r="AE456" i="6"/>
  <c r="AD456" i="6"/>
  <c r="AC456" i="6"/>
  <c r="AF456" i="6"/>
  <c r="Y456" i="6"/>
  <c r="AS448" i="6"/>
  <c r="AO448" i="6"/>
  <c r="AN448" i="6"/>
  <c r="AM448" i="6"/>
  <c r="AL448" i="6"/>
  <c r="AJ448" i="6"/>
  <c r="AH448" i="6"/>
  <c r="AK448" i="6"/>
  <c r="AC448" i="6"/>
  <c r="AG448" i="6"/>
  <c r="AF448" i="6"/>
  <c r="AE448" i="6"/>
  <c r="AD448" i="6"/>
  <c r="Z448" i="6"/>
  <c r="AS440" i="6"/>
  <c r="AO440" i="6"/>
  <c r="AN440" i="6"/>
  <c r="AM440" i="6"/>
  <c r="AL440" i="6"/>
  <c r="AJ440" i="6"/>
  <c r="AK440" i="6"/>
  <c r="AH440" i="6"/>
  <c r="AI440" i="6"/>
  <c r="AG440" i="6"/>
  <c r="AE440" i="6"/>
  <c r="AD440" i="6"/>
  <c r="AC440" i="6"/>
  <c r="AB440" i="6"/>
  <c r="Y440" i="6"/>
  <c r="AS432" i="6"/>
  <c r="AO432" i="6"/>
  <c r="AN432" i="6"/>
  <c r="AM432" i="6"/>
  <c r="AL432" i="6"/>
  <c r="AJ432" i="6"/>
  <c r="AH432" i="6"/>
  <c r="AK432" i="6"/>
  <c r="AC432" i="6"/>
  <c r="AF432" i="6"/>
  <c r="AE432" i="6"/>
  <c r="AG432" i="6"/>
  <c r="Z432" i="6"/>
  <c r="AB432" i="6"/>
  <c r="AA432" i="6"/>
  <c r="AS424" i="6"/>
  <c r="AO424" i="6"/>
  <c r="AN424" i="6"/>
  <c r="AM424" i="6"/>
  <c r="AL424" i="6"/>
  <c r="AJ424" i="6"/>
  <c r="AK424" i="6"/>
  <c r="AH424" i="6"/>
  <c r="AI424" i="6"/>
  <c r="AG424" i="6"/>
  <c r="AE424" i="6"/>
  <c r="AD424" i="6"/>
  <c r="AC424" i="6"/>
  <c r="AF424" i="6"/>
  <c r="AB424" i="6"/>
  <c r="Y424" i="6"/>
  <c r="AS416" i="6"/>
  <c r="AO416" i="6"/>
  <c r="AN416" i="6"/>
  <c r="AL416" i="6"/>
  <c r="AM416" i="6"/>
  <c r="AJ416" i="6"/>
  <c r="AH416" i="6"/>
  <c r="AK416" i="6"/>
  <c r="AI416" i="6"/>
  <c r="AC416" i="6"/>
  <c r="AG416" i="6"/>
  <c r="AF416" i="6"/>
  <c r="AE416" i="6"/>
  <c r="AD416" i="6"/>
  <c r="Z416" i="6"/>
  <c r="AB416" i="6"/>
  <c r="AA416" i="6"/>
  <c r="AS408" i="6"/>
  <c r="AN408" i="6"/>
  <c r="AK408" i="6"/>
  <c r="AI408" i="6"/>
  <c r="AG408" i="6"/>
  <c r="AE408" i="6"/>
  <c r="AD408" i="6"/>
  <c r="AB408" i="6"/>
  <c r="AF408" i="6"/>
  <c r="AS400" i="6"/>
  <c r="AO400" i="6"/>
  <c r="AN400" i="6"/>
  <c r="AM400" i="6"/>
  <c r="AL400" i="6"/>
  <c r="AH400" i="6"/>
  <c r="AF400" i="6"/>
  <c r="AB400" i="6"/>
  <c r="AK400" i="6"/>
  <c r="AA400" i="6"/>
  <c r="AS392" i="6"/>
  <c r="AO392" i="6"/>
  <c r="AM392" i="6"/>
  <c r="AL392" i="6"/>
  <c r="AN392" i="6"/>
  <c r="AK392" i="6"/>
  <c r="AH392" i="6"/>
  <c r="AI392" i="6"/>
  <c r="AG392" i="6"/>
  <c r="AE392" i="6"/>
  <c r="AF392" i="6"/>
  <c r="AB392" i="6"/>
  <c r="AS384" i="6"/>
  <c r="AO384" i="6"/>
  <c r="AN384" i="6"/>
  <c r="AL384" i="6"/>
  <c r="AM384" i="6"/>
  <c r="AJ384" i="6"/>
  <c r="AH384" i="6"/>
  <c r="AK384" i="6"/>
  <c r="AI384" i="6"/>
  <c r="AC384" i="6"/>
  <c r="AG384" i="6"/>
  <c r="AF384" i="6"/>
  <c r="AE384" i="6"/>
  <c r="AD384" i="6"/>
  <c r="AB384" i="6"/>
  <c r="Z384" i="6"/>
  <c r="AA384" i="6"/>
  <c r="AS376" i="6"/>
  <c r="AO376" i="6"/>
  <c r="AN376" i="6"/>
  <c r="AM376" i="6"/>
  <c r="AL376" i="6"/>
  <c r="AK376" i="6"/>
  <c r="AH376" i="6"/>
  <c r="AI376" i="6"/>
  <c r="AG376" i="6"/>
  <c r="AD376" i="6"/>
  <c r="AC376" i="6"/>
  <c r="AB376" i="6"/>
  <c r="Y376" i="6"/>
  <c r="AS368" i="6"/>
  <c r="AO368" i="6"/>
  <c r="AN368" i="6"/>
  <c r="AL368" i="6"/>
  <c r="AJ368" i="6"/>
  <c r="AH368" i="6"/>
  <c r="AK368" i="6"/>
  <c r="AC368" i="6"/>
  <c r="AF368" i="6"/>
  <c r="AG368" i="6"/>
  <c r="Z368" i="6"/>
  <c r="AA368" i="6"/>
  <c r="AS360" i="6"/>
  <c r="AO360" i="6"/>
  <c r="AN360" i="6"/>
  <c r="AL360" i="6"/>
  <c r="AJ360" i="6"/>
  <c r="AK360" i="6"/>
  <c r="AH360" i="6"/>
  <c r="AM360" i="6"/>
  <c r="AI360" i="6"/>
  <c r="AG360" i="6"/>
  <c r="AE360" i="6"/>
  <c r="AC360" i="6"/>
  <c r="AF360" i="6"/>
  <c r="Y360" i="6"/>
  <c r="AS352" i="6"/>
  <c r="AO352" i="6"/>
  <c r="AM352" i="6"/>
  <c r="AN352" i="6"/>
  <c r="AL352" i="6"/>
  <c r="AJ352" i="6"/>
  <c r="AH352" i="6"/>
  <c r="AK352" i="6"/>
  <c r="AI352" i="6"/>
  <c r="AC352" i="6"/>
  <c r="AF352" i="6"/>
  <c r="AE352" i="6"/>
  <c r="AD352" i="6"/>
  <c r="Z352" i="6"/>
  <c r="AA352" i="6"/>
  <c r="AS344" i="6"/>
  <c r="AN344" i="6"/>
  <c r="AM344" i="6"/>
  <c r="AL344" i="6"/>
  <c r="AJ344" i="6"/>
  <c r="AK344" i="6"/>
  <c r="AH344" i="6"/>
  <c r="AI344" i="6"/>
  <c r="AG344" i="6"/>
  <c r="AC344" i="6"/>
  <c r="AB344" i="6"/>
  <c r="AF344" i="6"/>
  <c r="Y344" i="6"/>
  <c r="AS336" i="6"/>
  <c r="AO336" i="6"/>
  <c r="AN336" i="6"/>
  <c r="AL336" i="6"/>
  <c r="AM336" i="6"/>
  <c r="AH336" i="6"/>
  <c r="AC336" i="6"/>
  <c r="AF336" i="6"/>
  <c r="AE336" i="6"/>
  <c r="AB336" i="6"/>
  <c r="AI336" i="6"/>
  <c r="AK336" i="6"/>
  <c r="Z336" i="6"/>
  <c r="AG336" i="6"/>
  <c r="AD336" i="6"/>
  <c r="AS328" i="6"/>
  <c r="AO328" i="6"/>
  <c r="AN328" i="6"/>
  <c r="AM328" i="6"/>
  <c r="AL328" i="6"/>
  <c r="AJ328" i="6"/>
  <c r="AH328" i="6"/>
  <c r="AI328" i="6"/>
  <c r="AG328" i="6"/>
  <c r="AD328" i="6"/>
  <c r="AF328" i="6"/>
  <c r="Y328" i="6"/>
  <c r="AS320" i="6"/>
  <c r="AO320" i="6"/>
  <c r="AN320" i="6"/>
  <c r="AM320" i="6"/>
  <c r="AH320" i="6"/>
  <c r="AK320" i="6"/>
  <c r="AI320" i="6"/>
  <c r="AG320" i="6"/>
  <c r="AF320" i="6"/>
  <c r="AE320" i="6"/>
  <c r="AD320" i="6"/>
  <c r="AB320" i="6"/>
  <c r="Z320" i="6"/>
  <c r="AS312" i="6"/>
  <c r="AO312" i="6"/>
  <c r="AM312" i="6"/>
  <c r="AN312" i="6"/>
  <c r="AL312" i="6"/>
  <c r="AK312" i="6"/>
  <c r="AH312" i="6"/>
  <c r="AI312" i="6"/>
  <c r="AG312" i="6"/>
  <c r="AE312" i="6"/>
  <c r="AB312" i="6"/>
  <c r="AS304" i="6"/>
  <c r="AN304" i="6"/>
  <c r="AL304" i="6"/>
  <c r="AM304" i="6"/>
  <c r="AJ304" i="6"/>
  <c r="AH304" i="6"/>
  <c r="AK304" i="6"/>
  <c r="AF304" i="6"/>
  <c r="AE304" i="6"/>
  <c r="AG304" i="6"/>
  <c r="AI304" i="6"/>
  <c r="AB304" i="6"/>
  <c r="AA304" i="6"/>
  <c r="AS296" i="6"/>
  <c r="AO296" i="6"/>
  <c r="AN296" i="6"/>
  <c r="AM296" i="6"/>
  <c r="AK296" i="6"/>
  <c r="AH296" i="6"/>
  <c r="AI296" i="6"/>
  <c r="AG296" i="6"/>
  <c r="AC296" i="6"/>
  <c r="AF296" i="6"/>
  <c r="AB296" i="6"/>
  <c r="Y296" i="6"/>
  <c r="AS288" i="6"/>
  <c r="AN288" i="6"/>
  <c r="AM288" i="6"/>
  <c r="AL288" i="6"/>
  <c r="AJ288" i="6"/>
  <c r="AH288" i="6"/>
  <c r="AK288" i="6"/>
  <c r="AI288" i="6"/>
  <c r="AG288" i="6"/>
  <c r="AF288" i="6"/>
  <c r="AE288" i="6"/>
  <c r="AD288" i="6"/>
  <c r="AB288" i="6"/>
  <c r="AA288" i="6"/>
  <c r="AS280" i="6"/>
  <c r="AN280" i="6"/>
  <c r="AM280" i="6"/>
  <c r="AL280" i="6"/>
  <c r="AK280" i="6"/>
  <c r="AH280" i="6"/>
  <c r="AG280" i="6"/>
  <c r="AD280" i="6"/>
  <c r="AC280" i="6"/>
  <c r="AB280" i="6"/>
  <c r="AF280" i="6"/>
  <c r="AS272" i="6"/>
  <c r="AO272" i="6"/>
  <c r="AM272" i="6"/>
  <c r="AJ272" i="6"/>
  <c r="AH272" i="6"/>
  <c r="AC272" i="6"/>
  <c r="AE272" i="6"/>
  <c r="AI272" i="6"/>
  <c r="AB272" i="6"/>
  <c r="AD272" i="6"/>
  <c r="AA272" i="6"/>
  <c r="AS264" i="6"/>
  <c r="AO264" i="6"/>
  <c r="AM264" i="6"/>
  <c r="AL264" i="6"/>
  <c r="AN264" i="6"/>
  <c r="AJ264" i="6"/>
  <c r="AK264" i="6"/>
  <c r="AH264" i="6"/>
  <c r="AI264" i="6"/>
  <c r="AG264" i="6"/>
  <c r="AE264" i="6"/>
  <c r="AD264" i="6"/>
  <c r="AC264" i="6"/>
  <c r="AF264" i="6"/>
  <c r="AB264" i="6"/>
  <c r="Y264" i="6"/>
  <c r="AS256" i="6"/>
  <c r="AO256" i="6"/>
  <c r="AN256" i="6"/>
  <c r="AL256" i="6"/>
  <c r="AJ256" i="6"/>
  <c r="AH256" i="6"/>
  <c r="AK256" i="6"/>
  <c r="AM256" i="6"/>
  <c r="AI256" i="6"/>
  <c r="AF256" i="6"/>
  <c r="AE256" i="6"/>
  <c r="AA256" i="6"/>
  <c r="AS248" i="6"/>
  <c r="AO248" i="6"/>
  <c r="AN248" i="6"/>
  <c r="AL248" i="6"/>
  <c r="AJ248" i="6"/>
  <c r="AK248" i="6"/>
  <c r="AI248" i="6"/>
  <c r="AG248" i="6"/>
  <c r="AE248" i="6"/>
  <c r="AD248" i="6"/>
  <c r="AC248" i="6"/>
  <c r="AB248" i="6"/>
  <c r="AS240" i="6"/>
  <c r="AN240" i="6"/>
  <c r="AM240" i="6"/>
  <c r="AL240" i="6"/>
  <c r="AJ240" i="6"/>
  <c r="AH240" i="6"/>
  <c r="AK240" i="6"/>
  <c r="AC240" i="6"/>
  <c r="Z240" i="6"/>
  <c r="AI240" i="6"/>
  <c r="AS232" i="6"/>
  <c r="AO232" i="6"/>
  <c r="AN232" i="6"/>
  <c r="AL232" i="6"/>
  <c r="AM232" i="6"/>
  <c r="AJ232" i="6"/>
  <c r="AK232" i="6"/>
  <c r="AH232" i="6"/>
  <c r="AI232" i="6"/>
  <c r="AG232" i="6"/>
  <c r="AE232" i="6"/>
  <c r="AD232" i="6"/>
  <c r="AC232" i="6"/>
  <c r="AF232" i="6"/>
  <c r="Y232" i="6"/>
  <c r="AS224" i="6"/>
  <c r="AM224" i="6"/>
  <c r="AL224" i="6"/>
  <c r="AJ224" i="6"/>
  <c r="AH224" i="6"/>
  <c r="AK224" i="6"/>
  <c r="AI224" i="6"/>
  <c r="AC224" i="6"/>
  <c r="AG224" i="6"/>
  <c r="AF224" i="6"/>
  <c r="AD224" i="6"/>
  <c r="Z224" i="6"/>
  <c r="AA224" i="6"/>
  <c r="AS216" i="6"/>
  <c r="AN216" i="6"/>
  <c r="AM216" i="6"/>
  <c r="AL216" i="6"/>
  <c r="AK216" i="6"/>
  <c r="AH216" i="6"/>
  <c r="AI216" i="6"/>
  <c r="AG216" i="6"/>
  <c r="AD216" i="6"/>
  <c r="AC216" i="6"/>
  <c r="AB216" i="6"/>
  <c r="AF216" i="6"/>
  <c r="AS208" i="6"/>
  <c r="AO208" i="6"/>
  <c r="AN208" i="6"/>
  <c r="AL208" i="6"/>
  <c r="AH208" i="6"/>
  <c r="AM208" i="6"/>
  <c r="AF208" i="6"/>
  <c r="AB208" i="6"/>
  <c r="AI208" i="6"/>
  <c r="Z208" i="6"/>
  <c r="AD208" i="6"/>
  <c r="AK208" i="6"/>
  <c r="AA208" i="6"/>
  <c r="AS200" i="6"/>
  <c r="AO200" i="6"/>
  <c r="AM200" i="6"/>
  <c r="AL200" i="6"/>
  <c r="AJ200" i="6"/>
  <c r="AK200" i="6"/>
  <c r="AH200" i="6"/>
  <c r="AI200" i="6"/>
  <c r="AG200" i="6"/>
  <c r="AN200" i="6"/>
  <c r="AE200" i="6"/>
  <c r="AD200" i="6"/>
  <c r="AC200" i="6"/>
  <c r="AF200" i="6"/>
  <c r="Y200" i="6"/>
  <c r="AS192" i="6"/>
  <c r="AO192" i="6"/>
  <c r="AN192" i="6"/>
  <c r="AL192" i="6"/>
  <c r="AM192" i="6"/>
  <c r="AH192" i="6"/>
  <c r="AK192" i="6"/>
  <c r="AI192" i="6"/>
  <c r="AC192" i="6"/>
  <c r="AF192" i="6"/>
  <c r="AE192" i="6"/>
  <c r="AD192" i="6"/>
  <c r="Z192" i="6"/>
  <c r="AS184" i="6"/>
  <c r="AM184" i="6"/>
  <c r="AL184" i="6"/>
  <c r="AH184" i="6"/>
  <c r="AI184" i="6"/>
  <c r="AG184" i="6"/>
  <c r="AE184" i="6"/>
  <c r="AD184" i="6"/>
  <c r="AB184" i="6"/>
  <c r="Y184" i="6"/>
  <c r="AS176" i="6"/>
  <c r="AN176" i="6"/>
  <c r="AL176" i="6"/>
  <c r="AM176" i="6"/>
  <c r="AH176" i="6"/>
  <c r="AK176" i="6"/>
  <c r="AF176" i="6"/>
  <c r="AE176" i="6"/>
  <c r="AG176" i="6"/>
  <c r="Z176" i="6"/>
  <c r="AB176" i="6"/>
  <c r="AA176" i="6"/>
  <c r="AS168" i="6"/>
  <c r="AM168" i="6"/>
  <c r="AJ168" i="6"/>
  <c r="AH168" i="6"/>
  <c r="AI168" i="6"/>
  <c r="AE168" i="6"/>
  <c r="AD168" i="6"/>
  <c r="AF168" i="6"/>
  <c r="AB168" i="6"/>
  <c r="Y168" i="6"/>
  <c r="AS160" i="6"/>
  <c r="AO160" i="6"/>
  <c r="AL160" i="6"/>
  <c r="AN160" i="6"/>
  <c r="AJ160" i="6"/>
  <c r="AH160" i="6"/>
  <c r="AK160" i="6"/>
  <c r="AI160" i="6"/>
  <c r="AC160" i="6"/>
  <c r="AF160" i="6"/>
  <c r="AD160" i="6"/>
  <c r="Z160" i="6"/>
  <c r="AB160" i="6"/>
  <c r="AA160" i="6"/>
  <c r="AS152" i="6"/>
  <c r="AO152" i="6"/>
  <c r="AN152" i="6"/>
  <c r="AM152" i="6"/>
  <c r="AL152" i="6"/>
  <c r="AJ152" i="6"/>
  <c r="AK152" i="6"/>
  <c r="AH152" i="6"/>
  <c r="AI152" i="6"/>
  <c r="AG152" i="6"/>
  <c r="AE152" i="6"/>
  <c r="AD152" i="6"/>
  <c r="AC152" i="6"/>
  <c r="AB152" i="6"/>
  <c r="AF152" i="6"/>
  <c r="Y152" i="6"/>
  <c r="AS144" i="6"/>
  <c r="AO144" i="6"/>
  <c r="AN144" i="6"/>
  <c r="AL144" i="6"/>
  <c r="AJ144" i="6"/>
  <c r="AH144" i="6"/>
  <c r="AF144" i="6"/>
  <c r="AE144" i="6"/>
  <c r="AI144" i="6"/>
  <c r="AB144" i="6"/>
  <c r="AK144" i="6"/>
  <c r="Z144" i="6"/>
  <c r="AA144" i="6"/>
  <c r="AS136" i="6"/>
  <c r="AO136" i="6"/>
  <c r="AN136" i="6"/>
  <c r="AM136" i="6"/>
  <c r="AL136" i="6"/>
  <c r="AJ136" i="6"/>
  <c r="AK136" i="6"/>
  <c r="AH136" i="6"/>
  <c r="AI136" i="6"/>
  <c r="AC136" i="6"/>
  <c r="AF136" i="6"/>
  <c r="AB136" i="6"/>
  <c r="Y136" i="6"/>
  <c r="AS128" i="6"/>
  <c r="AO128" i="6"/>
  <c r="AL128" i="6"/>
  <c r="AM128" i="6"/>
  <c r="AJ128" i="6"/>
  <c r="AH128" i="6"/>
  <c r="AN128" i="6"/>
  <c r="AK128" i="6"/>
  <c r="AI128" i="6"/>
  <c r="AC128" i="6"/>
  <c r="AG128" i="6"/>
  <c r="AF128" i="6"/>
  <c r="AE128" i="6"/>
  <c r="AD128" i="6"/>
  <c r="AB128" i="6"/>
  <c r="Z128" i="6"/>
  <c r="AA128" i="6"/>
  <c r="AS120" i="6"/>
  <c r="AO120" i="6"/>
  <c r="AM120" i="6"/>
  <c r="AL120" i="6"/>
  <c r="AJ120" i="6"/>
  <c r="AK120" i="6"/>
  <c r="AH120" i="6"/>
  <c r="AI120" i="6"/>
  <c r="AG120" i="6"/>
  <c r="AE120" i="6"/>
  <c r="AB120" i="6"/>
  <c r="Y120" i="6"/>
  <c r="AS112" i="6"/>
  <c r="AL112" i="6"/>
  <c r="AJ112" i="6"/>
  <c r="AH112" i="6"/>
  <c r="AK112" i="6"/>
  <c r="AC112" i="6"/>
  <c r="AF112" i="6"/>
  <c r="AE112" i="6"/>
  <c r="Z112" i="6"/>
  <c r="AS104" i="6"/>
  <c r="AO104" i="6"/>
  <c r="AM104" i="6"/>
  <c r="AN104" i="6"/>
  <c r="AL104" i="6"/>
  <c r="AJ104" i="6"/>
  <c r="AK104" i="6"/>
  <c r="AH104" i="6"/>
  <c r="AI104" i="6"/>
  <c r="AG104" i="6"/>
  <c r="AF104" i="6"/>
  <c r="Y104" i="6"/>
  <c r="AS96" i="6"/>
  <c r="AO96" i="6"/>
  <c r="AM96" i="6"/>
  <c r="AN96" i="6"/>
  <c r="AL96" i="6"/>
  <c r="AJ96" i="6"/>
  <c r="AH96" i="6"/>
  <c r="AK96" i="6"/>
  <c r="AI96" i="6"/>
  <c r="AC96" i="6"/>
  <c r="AG96" i="6"/>
  <c r="AF96" i="6"/>
  <c r="AE96" i="6"/>
  <c r="AD96" i="6"/>
  <c r="Z96" i="6"/>
  <c r="AA96" i="6"/>
  <c r="AS88" i="6"/>
  <c r="AO88" i="6"/>
  <c r="AN88" i="6"/>
  <c r="AM88" i="6"/>
  <c r="AL88" i="6"/>
  <c r="AJ88" i="6"/>
  <c r="AK88" i="6"/>
  <c r="AH88" i="6"/>
  <c r="AI88" i="6"/>
  <c r="AG88" i="6"/>
  <c r="AE88" i="6"/>
  <c r="AC88" i="6"/>
  <c r="AB88" i="6"/>
  <c r="AF88" i="6"/>
  <c r="Y88" i="6"/>
  <c r="AS80" i="6"/>
  <c r="AO80" i="6"/>
  <c r="AN80" i="6"/>
  <c r="AM80" i="6"/>
  <c r="AJ80" i="6"/>
  <c r="AC80" i="6"/>
  <c r="AF80" i="6"/>
  <c r="AB80" i="6"/>
  <c r="AI80" i="6"/>
  <c r="Z80" i="6"/>
  <c r="AA80" i="6"/>
  <c r="AS72" i="6"/>
  <c r="AM72" i="6"/>
  <c r="AN72" i="6"/>
  <c r="AL72" i="6"/>
  <c r="AJ72" i="6"/>
  <c r="AK72" i="6"/>
  <c r="AH72" i="6"/>
  <c r="AI72" i="6"/>
  <c r="AG72" i="6"/>
  <c r="AE72" i="6"/>
  <c r="AD72" i="6"/>
  <c r="AC72" i="6"/>
  <c r="AF72" i="6"/>
  <c r="Y72" i="6"/>
  <c r="AS64" i="6"/>
  <c r="AO64" i="6"/>
  <c r="AM64" i="6"/>
  <c r="AN64" i="6"/>
  <c r="AL64" i="6"/>
  <c r="AJ64" i="6"/>
  <c r="AH64" i="6"/>
  <c r="AI64" i="6"/>
  <c r="AF64" i="6"/>
  <c r="AB64" i="6"/>
  <c r="Z64" i="6"/>
  <c r="AA64" i="6"/>
  <c r="AS56" i="6"/>
  <c r="AN56" i="6"/>
  <c r="AM56" i="6"/>
  <c r="AL56" i="6"/>
  <c r="AJ56" i="6"/>
  <c r="AK56" i="6"/>
  <c r="AH56" i="6"/>
  <c r="AI56" i="6"/>
  <c r="AG56" i="6"/>
  <c r="AD56" i="6"/>
  <c r="AB56" i="6"/>
  <c r="Y56" i="6"/>
  <c r="AS48" i="6"/>
  <c r="AO48" i="6"/>
  <c r="AM48" i="6"/>
  <c r="AL48" i="6"/>
  <c r="AJ48" i="6"/>
  <c r="AH48" i="6"/>
  <c r="AK48" i="6"/>
  <c r="AF48" i="6"/>
  <c r="AI48" i="6"/>
  <c r="Z48" i="6"/>
  <c r="AA48" i="6"/>
  <c r="AS40" i="6"/>
  <c r="AO40" i="6"/>
  <c r="AM40" i="6"/>
  <c r="AN40" i="6"/>
  <c r="AL40" i="6"/>
  <c r="AJ40" i="6"/>
  <c r="AK40" i="6"/>
  <c r="AH40" i="6"/>
  <c r="AI40" i="6"/>
  <c r="AG40" i="6"/>
  <c r="AE40" i="6"/>
  <c r="AD40" i="6"/>
  <c r="AC40" i="6"/>
  <c r="AF40" i="6"/>
  <c r="AB40" i="6"/>
  <c r="Y40" i="6"/>
  <c r="AS32" i="6"/>
  <c r="AO32" i="6"/>
  <c r="AN32" i="6"/>
  <c r="AM32" i="6"/>
  <c r="AL32" i="6"/>
  <c r="AJ32" i="6"/>
  <c r="AH32" i="6"/>
  <c r="AK32" i="6"/>
  <c r="AC32" i="6"/>
  <c r="AG32" i="6"/>
  <c r="AF32" i="6"/>
  <c r="AE32" i="6"/>
  <c r="Z32" i="6"/>
  <c r="AB32" i="6"/>
  <c r="AA32" i="6"/>
  <c r="AS24" i="6"/>
  <c r="AO24" i="6"/>
  <c r="AN24" i="6"/>
  <c r="AM24" i="6"/>
  <c r="AL24" i="6"/>
  <c r="AK24" i="6"/>
  <c r="AH24" i="6"/>
  <c r="AI24" i="6"/>
  <c r="AG24" i="6"/>
  <c r="AC24" i="6"/>
  <c r="AF24" i="6"/>
  <c r="Y24" i="6"/>
  <c r="AS16" i="6"/>
  <c r="AN16" i="6"/>
  <c r="AM16" i="6"/>
  <c r="AL16" i="6"/>
  <c r="AJ16" i="6"/>
  <c r="AH16" i="6"/>
  <c r="AC16" i="6"/>
  <c r="AF16" i="6"/>
  <c r="AE16" i="6"/>
  <c r="AK16" i="6"/>
  <c r="AB16" i="6"/>
  <c r="AD16" i="6"/>
  <c r="AA16" i="6"/>
  <c r="AS8" i="6"/>
  <c r="AO8" i="6"/>
  <c r="AN8" i="6"/>
  <c r="AM8" i="6"/>
  <c r="AL8" i="6"/>
  <c r="AJ8" i="6"/>
  <c r="AK8" i="6"/>
  <c r="AH8" i="6"/>
  <c r="AI8" i="6"/>
  <c r="AG8" i="6"/>
  <c r="AE8" i="6"/>
  <c r="AD8" i="6"/>
  <c r="AC8" i="6"/>
  <c r="AF8" i="6"/>
  <c r="AB8" i="6"/>
  <c r="Y8" i="6"/>
  <c r="X480" i="6"/>
  <c r="X461" i="6"/>
  <c r="X389" i="6"/>
  <c r="X352" i="6"/>
  <c r="X333" i="6"/>
  <c r="X280" i="6"/>
  <c r="X243" i="6"/>
  <c r="X224" i="6"/>
  <c r="X152" i="6"/>
  <c r="X133" i="6"/>
  <c r="X96" i="6"/>
  <c r="X77" i="6"/>
  <c r="Y401" i="6"/>
  <c r="Y384" i="6"/>
  <c r="Y329" i="6"/>
  <c r="Y105" i="6"/>
  <c r="Y80" i="6"/>
  <c r="Z397" i="6"/>
  <c r="Z365" i="6"/>
  <c r="Z237" i="6"/>
  <c r="Z173" i="6"/>
  <c r="Z109" i="6"/>
  <c r="AA433" i="6"/>
  <c r="AA401" i="6"/>
  <c r="AA369" i="6"/>
  <c r="AA209" i="6"/>
  <c r="AA81" i="6"/>
  <c r="AA49" i="6"/>
  <c r="AA17" i="6"/>
  <c r="AB352" i="6"/>
  <c r="AB279" i="6"/>
  <c r="AB170" i="6"/>
  <c r="AB96" i="6"/>
  <c r="AB23" i="6"/>
  <c r="AD432" i="6"/>
  <c r="AD304" i="6"/>
  <c r="AD176" i="6"/>
  <c r="AD48" i="6"/>
  <c r="AF440" i="6"/>
  <c r="AF312" i="6"/>
  <c r="AF184" i="6"/>
  <c r="AF56" i="6"/>
  <c r="AK209" i="6"/>
  <c r="AS475" i="6"/>
  <c r="AL475" i="6"/>
  <c r="AI475" i="6"/>
  <c r="AG475" i="6"/>
  <c r="AH475" i="6"/>
  <c r="AF475" i="6"/>
  <c r="AE475" i="6"/>
  <c r="AA475" i="6"/>
  <c r="Y475" i="6"/>
  <c r="AS443" i="6"/>
  <c r="AL443" i="6"/>
  <c r="AS411" i="6"/>
  <c r="AL411" i="6"/>
  <c r="AG411" i="6"/>
  <c r="AE411" i="6"/>
  <c r="Y411" i="6"/>
  <c r="AB411" i="6"/>
  <c r="AS379" i="6"/>
  <c r="AN379" i="6"/>
  <c r="AM379" i="6"/>
  <c r="AK379" i="6"/>
  <c r="AL379" i="6"/>
  <c r="AI379" i="6"/>
  <c r="AG379" i="6"/>
  <c r="AF379" i="6"/>
  <c r="Y379" i="6"/>
  <c r="AS355" i="6"/>
  <c r="AN355" i="6"/>
  <c r="AO355" i="6"/>
  <c r="AM355" i="6"/>
  <c r="AL355" i="6"/>
  <c r="AK355" i="6"/>
  <c r="AI355" i="6"/>
  <c r="AG355" i="6"/>
  <c r="AF355" i="6"/>
  <c r="AD355" i="6"/>
  <c r="AA355" i="6"/>
  <c r="Y355" i="6"/>
  <c r="Z355" i="6"/>
  <c r="AS331" i="6"/>
  <c r="AL331" i="6"/>
  <c r="AF331" i="6"/>
  <c r="AA331" i="6"/>
  <c r="Y331" i="6"/>
  <c r="AS299" i="6"/>
  <c r="AM299" i="6"/>
  <c r="AI299" i="6"/>
  <c r="AG299" i="6"/>
  <c r="AJ299" i="6"/>
  <c r="AF299" i="6"/>
  <c r="AB299" i="6"/>
  <c r="Y299" i="6"/>
  <c r="AE299" i="6"/>
  <c r="AS275" i="6"/>
  <c r="AL275" i="6"/>
  <c r="AJ275" i="6"/>
  <c r="AI275" i="6"/>
  <c r="AH275" i="6"/>
  <c r="AF275" i="6"/>
  <c r="AC275" i="6"/>
  <c r="AA275" i="6"/>
  <c r="Y275" i="6"/>
  <c r="Z275" i="6"/>
  <c r="AS243" i="6"/>
  <c r="AN243" i="6"/>
  <c r="AK243" i="6"/>
  <c r="AI243" i="6"/>
  <c r="AG243" i="6"/>
  <c r="AH243" i="6"/>
  <c r="AF243" i="6"/>
  <c r="AN227" i="6"/>
  <c r="AS227" i="6"/>
  <c r="AM227" i="6"/>
  <c r="AL227" i="6"/>
  <c r="AK227" i="6"/>
  <c r="AJ227" i="6"/>
  <c r="AI227" i="6"/>
  <c r="AG227" i="6"/>
  <c r="AH227" i="6"/>
  <c r="AD227" i="6"/>
  <c r="AB227" i="6"/>
  <c r="AA227" i="6"/>
  <c r="Y227" i="6"/>
  <c r="Z227" i="6"/>
  <c r="AS195" i="6"/>
  <c r="AK195" i="6"/>
  <c r="AI195" i="6"/>
  <c r="AG195" i="6"/>
  <c r="AH195" i="6"/>
  <c r="AD195" i="6"/>
  <c r="AA195" i="6"/>
  <c r="Y195" i="6"/>
  <c r="AB195" i="6"/>
  <c r="AS171" i="6"/>
  <c r="AN171" i="6"/>
  <c r="AM171" i="6"/>
  <c r="AK171" i="6"/>
  <c r="AL171" i="6"/>
  <c r="AG171" i="6"/>
  <c r="AF171" i="6"/>
  <c r="Y171" i="6"/>
  <c r="AC171" i="6"/>
  <c r="AS139" i="6"/>
  <c r="AN139" i="6"/>
  <c r="AO139" i="6"/>
  <c r="AM139" i="6"/>
  <c r="AL139" i="6"/>
  <c r="AI139" i="6"/>
  <c r="AG139" i="6"/>
  <c r="AF139" i="6"/>
  <c r="AE139" i="6"/>
  <c r="AJ139" i="6"/>
  <c r="AS115" i="6"/>
  <c r="AL115" i="6"/>
  <c r="AK115" i="6"/>
  <c r="AI115" i="6"/>
  <c r="AG115" i="6"/>
  <c r="AH115" i="6"/>
  <c r="AF115" i="6"/>
  <c r="AS83" i="6"/>
  <c r="AO83" i="6"/>
  <c r="AM83" i="6"/>
  <c r="AG83" i="6"/>
  <c r="AH83" i="6"/>
  <c r="AF83" i="6"/>
  <c r="AD83" i="6"/>
  <c r="Y83" i="6"/>
  <c r="AB83" i="6"/>
  <c r="Z83" i="6"/>
  <c r="AS51" i="6"/>
  <c r="AO51" i="6"/>
  <c r="AN51" i="6"/>
  <c r="AK51" i="6"/>
  <c r="AI51" i="6"/>
  <c r="AG51" i="6"/>
  <c r="AH51" i="6"/>
  <c r="AF51" i="6"/>
  <c r="AD51" i="6"/>
  <c r="Y51" i="6"/>
  <c r="AS35" i="6"/>
  <c r="AM35" i="6"/>
  <c r="AL35" i="6"/>
  <c r="AI35" i="6"/>
  <c r="AH35" i="6"/>
  <c r="AF35" i="6"/>
  <c r="AD35" i="6"/>
  <c r="AB35" i="6"/>
  <c r="Y35" i="6"/>
  <c r="AC35" i="6"/>
  <c r="AS3" i="6"/>
  <c r="AM3" i="6"/>
  <c r="AL3" i="6"/>
  <c r="AJ3" i="6"/>
  <c r="AG3" i="6"/>
  <c r="AF3" i="6"/>
  <c r="AB3" i="6"/>
  <c r="AA3" i="6"/>
  <c r="Y3" i="6"/>
  <c r="AC3" i="6"/>
  <c r="AE3" i="6"/>
  <c r="X195" i="6"/>
  <c r="X67" i="6"/>
  <c r="Z251" i="6"/>
  <c r="Z27" i="6"/>
  <c r="AS471" i="6"/>
  <c r="AN471" i="6"/>
  <c r="AO471" i="6"/>
  <c r="AM471" i="6"/>
  <c r="AJ471" i="6"/>
  <c r="AK471" i="6"/>
  <c r="AL471" i="6"/>
  <c r="AH471" i="6"/>
  <c r="AI471" i="6"/>
  <c r="AG471" i="6"/>
  <c r="AE471" i="6"/>
  <c r="AC471" i="6"/>
  <c r="AD471" i="6"/>
  <c r="AB471" i="6"/>
  <c r="AS455" i="6"/>
  <c r="AO455" i="6"/>
  <c r="AM455" i="6"/>
  <c r="AN455" i="6"/>
  <c r="AJ455" i="6"/>
  <c r="AL455" i="6"/>
  <c r="AK455" i="6"/>
  <c r="AH455" i="6"/>
  <c r="AI455" i="6"/>
  <c r="AG455" i="6"/>
  <c r="AE455" i="6"/>
  <c r="AC455" i="6"/>
  <c r="AB455" i="6"/>
  <c r="Z455" i="6"/>
  <c r="X455" i="6"/>
  <c r="AD455" i="6"/>
  <c r="AF455" i="6"/>
  <c r="AA455" i="6"/>
  <c r="AS439" i="6"/>
  <c r="AO439" i="6"/>
  <c r="AN439" i="6"/>
  <c r="AM439" i="6"/>
  <c r="AK439" i="6"/>
  <c r="AL439" i="6"/>
  <c r="AH439" i="6"/>
  <c r="AI439" i="6"/>
  <c r="AG439" i="6"/>
  <c r="AC439" i="6"/>
  <c r="AD439" i="6"/>
  <c r="Z439" i="6"/>
  <c r="X439" i="6"/>
  <c r="AA439" i="6"/>
  <c r="AF439" i="6"/>
  <c r="AS423" i="6"/>
  <c r="AM423" i="6"/>
  <c r="AN423" i="6"/>
  <c r="AJ423" i="6"/>
  <c r="AO423" i="6"/>
  <c r="AL423" i="6"/>
  <c r="AK423" i="6"/>
  <c r="AI423" i="6"/>
  <c r="AG423" i="6"/>
  <c r="AC423" i="6"/>
  <c r="AA423" i="6"/>
  <c r="AS407" i="6"/>
  <c r="AN407" i="6"/>
  <c r="AM407" i="6"/>
  <c r="AL407" i="6"/>
  <c r="AI407" i="6"/>
  <c r="AG407" i="6"/>
  <c r="AE407" i="6"/>
  <c r="AC407" i="6"/>
  <c r="AD407" i="6"/>
  <c r="Z407" i="6"/>
  <c r="AA407" i="6"/>
  <c r="AS399" i="6"/>
  <c r="AO399" i="6"/>
  <c r="AN399" i="6"/>
  <c r="AM399" i="6"/>
  <c r="AJ399" i="6"/>
  <c r="AL399" i="6"/>
  <c r="AH399" i="6"/>
  <c r="AG399" i="6"/>
  <c r="AE399" i="6"/>
  <c r="AC399" i="6"/>
  <c r="AK399" i="6"/>
  <c r="AI399" i="6"/>
  <c r="AB399" i="6"/>
  <c r="Z399" i="6"/>
  <c r="X399" i="6"/>
  <c r="AF399" i="6"/>
  <c r="AS383" i="6"/>
  <c r="AN383" i="6"/>
  <c r="AO383" i="6"/>
  <c r="AM383" i="6"/>
  <c r="AJ383" i="6"/>
  <c r="AH383" i="6"/>
  <c r="AK383" i="6"/>
  <c r="AG383" i="6"/>
  <c r="AI383" i="6"/>
  <c r="AE383" i="6"/>
  <c r="AC383" i="6"/>
  <c r="AL383" i="6"/>
  <c r="AF383" i="6"/>
  <c r="Z383" i="6"/>
  <c r="X383" i="6"/>
  <c r="AD383" i="6"/>
  <c r="AS367" i="6"/>
  <c r="AO367" i="6"/>
  <c r="AJ367" i="6"/>
  <c r="AH367" i="6"/>
  <c r="AL367" i="6"/>
  <c r="AG367" i="6"/>
  <c r="AK367" i="6"/>
  <c r="AC367" i="6"/>
  <c r="Z367" i="6"/>
  <c r="X367" i="6"/>
  <c r="AF367" i="6"/>
  <c r="AI367" i="6"/>
  <c r="AD367" i="6"/>
  <c r="AS351" i="6"/>
  <c r="AO351" i="6"/>
  <c r="AN351" i="6"/>
  <c r="AM351" i="6"/>
  <c r="AJ351" i="6"/>
  <c r="AH351" i="6"/>
  <c r="AK351" i="6"/>
  <c r="AG351" i="6"/>
  <c r="AL351" i="6"/>
  <c r="AI351" i="6"/>
  <c r="AC351" i="6"/>
  <c r="AF351" i="6"/>
  <c r="Z351" i="6"/>
  <c r="AB351" i="6"/>
  <c r="AS335" i="6"/>
  <c r="AN335" i="6"/>
  <c r="AM335" i="6"/>
  <c r="AL335" i="6"/>
  <c r="AH335" i="6"/>
  <c r="AG335" i="6"/>
  <c r="AE335" i="6"/>
  <c r="AI335" i="6"/>
  <c r="AB335" i="6"/>
  <c r="X335" i="6"/>
  <c r="AF335" i="6"/>
  <c r="AS319" i="6"/>
  <c r="AN319" i="6"/>
  <c r="AH319" i="6"/>
  <c r="AK319" i="6"/>
  <c r="AG319" i="6"/>
  <c r="AI319" i="6"/>
  <c r="AE319" i="6"/>
  <c r="AC319" i="6"/>
  <c r="AF319" i="6"/>
  <c r="Z319" i="6"/>
  <c r="AD319" i="6"/>
  <c r="AB319" i="6"/>
  <c r="AS303" i="6"/>
  <c r="AO303" i="6"/>
  <c r="AM303" i="6"/>
  <c r="AJ303" i="6"/>
  <c r="AN303" i="6"/>
  <c r="AH303" i="6"/>
  <c r="AL303" i="6"/>
  <c r="AG303" i="6"/>
  <c r="AK303" i="6"/>
  <c r="AE303" i="6"/>
  <c r="AC303" i="6"/>
  <c r="AI303" i="6"/>
  <c r="Z303" i="6"/>
  <c r="X303" i="6"/>
  <c r="AF303" i="6"/>
  <c r="AB303" i="6"/>
  <c r="AD303" i="6"/>
  <c r="AS287" i="6"/>
  <c r="AO287" i="6"/>
  <c r="AM287" i="6"/>
  <c r="AJ287" i="6"/>
  <c r="AH287" i="6"/>
  <c r="AK287" i="6"/>
  <c r="AG287" i="6"/>
  <c r="AI287" i="6"/>
  <c r="AE287" i="6"/>
  <c r="AC287" i="6"/>
  <c r="AF287" i="6"/>
  <c r="Z287" i="6"/>
  <c r="X287" i="6"/>
  <c r="AS255" i="6"/>
  <c r="AO255" i="6"/>
  <c r="AN255" i="6"/>
  <c r="AM255" i="6"/>
  <c r="AH255" i="6"/>
  <c r="AK255" i="6"/>
  <c r="AI255" i="6"/>
  <c r="AE255" i="6"/>
  <c r="AL255" i="6"/>
  <c r="AF255" i="6"/>
  <c r="Z255" i="6"/>
  <c r="X255" i="6"/>
  <c r="AD255" i="6"/>
  <c r="AS239" i="6"/>
  <c r="AM239" i="6"/>
  <c r="AN239" i="6"/>
  <c r="AH239" i="6"/>
  <c r="AL239" i="6"/>
  <c r="AG239" i="6"/>
  <c r="AK239" i="6"/>
  <c r="AC239" i="6"/>
  <c r="Z239" i="6"/>
  <c r="X239" i="6"/>
  <c r="AB239" i="6"/>
  <c r="AS231" i="6"/>
  <c r="AM231" i="6"/>
  <c r="AN231" i="6"/>
  <c r="AJ231" i="6"/>
  <c r="AL231" i="6"/>
  <c r="AH231" i="6"/>
  <c r="AI231" i="6"/>
  <c r="AG231" i="6"/>
  <c r="AE231" i="6"/>
  <c r="AC231" i="6"/>
  <c r="Z231" i="6"/>
  <c r="X231" i="6"/>
  <c r="AD231" i="6"/>
  <c r="AB231" i="6"/>
  <c r="AS215" i="6"/>
  <c r="AN215" i="6"/>
  <c r="AM215" i="6"/>
  <c r="AK215" i="6"/>
  <c r="AH215" i="6"/>
  <c r="AL215" i="6"/>
  <c r="AI215" i="6"/>
  <c r="AG215" i="6"/>
  <c r="AE215" i="6"/>
  <c r="AD215" i="6"/>
  <c r="X215" i="6"/>
  <c r="AB215" i="6"/>
  <c r="AS199" i="6"/>
  <c r="AO199" i="6"/>
  <c r="AM199" i="6"/>
  <c r="AJ199" i="6"/>
  <c r="AL199" i="6"/>
  <c r="AK199" i="6"/>
  <c r="AH199" i="6"/>
  <c r="AI199" i="6"/>
  <c r="AG199" i="6"/>
  <c r="AN199" i="6"/>
  <c r="AE199" i="6"/>
  <c r="AC199" i="6"/>
  <c r="AB199" i="6"/>
  <c r="Z199" i="6"/>
  <c r="X199" i="6"/>
  <c r="AD199" i="6"/>
  <c r="AF199" i="6"/>
  <c r="AA199" i="6"/>
  <c r="AS183" i="6"/>
  <c r="AM183" i="6"/>
  <c r="AH183" i="6"/>
  <c r="AL183" i="6"/>
  <c r="AI183" i="6"/>
  <c r="AG183" i="6"/>
  <c r="AE183" i="6"/>
  <c r="AC183" i="6"/>
  <c r="AD183" i="6"/>
  <c r="Z183" i="6"/>
  <c r="X183" i="6"/>
  <c r="AB183" i="6"/>
  <c r="AA183" i="6"/>
  <c r="AF183" i="6"/>
  <c r="AS167" i="6"/>
  <c r="AN167" i="6"/>
  <c r="AM167" i="6"/>
  <c r="AJ167" i="6"/>
  <c r="AL167" i="6"/>
  <c r="AH167" i="6"/>
  <c r="AI167" i="6"/>
  <c r="AG167" i="6"/>
  <c r="AE167" i="6"/>
  <c r="X167" i="6"/>
  <c r="AD167" i="6"/>
  <c r="AA167" i="6"/>
  <c r="AS151" i="6"/>
  <c r="AO151" i="6"/>
  <c r="AN151" i="6"/>
  <c r="AM151" i="6"/>
  <c r="AJ151" i="6"/>
  <c r="AK151" i="6"/>
  <c r="AH151" i="6"/>
  <c r="AL151" i="6"/>
  <c r="AI151" i="6"/>
  <c r="AG151" i="6"/>
  <c r="AE151" i="6"/>
  <c r="AC151" i="6"/>
  <c r="AD151" i="6"/>
  <c r="Z151" i="6"/>
  <c r="X151" i="6"/>
  <c r="AA151" i="6"/>
  <c r="AS143" i="6"/>
  <c r="AO143" i="6"/>
  <c r="AN143" i="6"/>
  <c r="AH143" i="6"/>
  <c r="AL143" i="6"/>
  <c r="AE143" i="6"/>
  <c r="AC143" i="6"/>
  <c r="AK143" i="6"/>
  <c r="AI143" i="6"/>
  <c r="AB143" i="6"/>
  <c r="Z143" i="6"/>
  <c r="X143" i="6"/>
  <c r="AF143" i="6"/>
  <c r="AS127" i="6"/>
  <c r="AN127" i="6"/>
  <c r="AM127" i="6"/>
  <c r="AK127" i="6"/>
  <c r="AG127" i="6"/>
  <c r="AI127" i="6"/>
  <c r="AE127" i="6"/>
  <c r="AC127" i="6"/>
  <c r="AL127" i="6"/>
  <c r="AF127" i="6"/>
  <c r="Z127" i="6"/>
  <c r="X127" i="6"/>
  <c r="AD127" i="6"/>
  <c r="AS111" i="6"/>
  <c r="AO111" i="6"/>
  <c r="AM111" i="6"/>
  <c r="AJ111" i="6"/>
  <c r="AH111" i="6"/>
  <c r="AK111" i="6"/>
  <c r="AC111" i="6"/>
  <c r="Z111" i="6"/>
  <c r="X111" i="6"/>
  <c r="AF111" i="6"/>
  <c r="AB111" i="6"/>
  <c r="AI111" i="6"/>
  <c r="AS95" i="6"/>
  <c r="AM95" i="6"/>
  <c r="AJ95" i="6"/>
  <c r="AH95" i="6"/>
  <c r="AL95" i="6"/>
  <c r="AI95" i="6"/>
  <c r="X95" i="6"/>
  <c r="AS87" i="6"/>
  <c r="AN87" i="6"/>
  <c r="AO87" i="6"/>
  <c r="AM87" i="6"/>
  <c r="AJ87" i="6"/>
  <c r="AK87" i="6"/>
  <c r="AH87" i="6"/>
  <c r="AL87" i="6"/>
  <c r="AI87" i="6"/>
  <c r="AG87" i="6"/>
  <c r="AE87" i="6"/>
  <c r="AC87" i="6"/>
  <c r="Z87" i="6"/>
  <c r="AB87" i="6"/>
  <c r="AS71" i="6"/>
  <c r="AO71" i="6"/>
  <c r="AN71" i="6"/>
  <c r="AJ71" i="6"/>
  <c r="AM71" i="6"/>
  <c r="AL71" i="6"/>
  <c r="AK71" i="6"/>
  <c r="AH71" i="6"/>
  <c r="AI71" i="6"/>
  <c r="AG71" i="6"/>
  <c r="AE71" i="6"/>
  <c r="AC71" i="6"/>
  <c r="AB71" i="6"/>
  <c r="Z71" i="6"/>
  <c r="X71" i="6"/>
  <c r="AD71" i="6"/>
  <c r="AF71" i="6"/>
  <c r="AA71" i="6"/>
  <c r="AS55" i="6"/>
  <c r="AN55" i="6"/>
  <c r="AM55" i="6"/>
  <c r="AJ55" i="6"/>
  <c r="AK55" i="6"/>
  <c r="AH55" i="6"/>
  <c r="AL55" i="6"/>
  <c r="AI55" i="6"/>
  <c r="AG55" i="6"/>
  <c r="AE55" i="6"/>
  <c r="Z55" i="6"/>
  <c r="AB55" i="6"/>
  <c r="AF55" i="6"/>
  <c r="AS39" i="6"/>
  <c r="AN39" i="6"/>
  <c r="AO39" i="6"/>
  <c r="AM39" i="6"/>
  <c r="AL39" i="6"/>
  <c r="AK39" i="6"/>
  <c r="AH39" i="6"/>
  <c r="AI39" i="6"/>
  <c r="AG39" i="6"/>
  <c r="AE39" i="6"/>
  <c r="AC39" i="6"/>
  <c r="Z39" i="6"/>
  <c r="AA39" i="6"/>
  <c r="AS31" i="6"/>
  <c r="AO31" i="6"/>
  <c r="AN31" i="6"/>
  <c r="AJ31" i="6"/>
  <c r="AM31" i="6"/>
  <c r="AH31" i="6"/>
  <c r="AK31" i="6"/>
  <c r="AG31" i="6"/>
  <c r="AI31" i="6"/>
  <c r="AE31" i="6"/>
  <c r="AC31" i="6"/>
  <c r="AL31" i="6"/>
  <c r="AF31" i="6"/>
  <c r="Z31" i="6"/>
  <c r="X31" i="6"/>
  <c r="AS15" i="6"/>
  <c r="AO15" i="6"/>
  <c r="AN15" i="6"/>
  <c r="AJ15" i="6"/>
  <c r="AH15" i="6"/>
  <c r="AM15" i="6"/>
  <c r="AL15" i="6"/>
  <c r="AG15" i="6"/>
  <c r="AE15" i="6"/>
  <c r="AC15" i="6"/>
  <c r="AK15" i="6"/>
  <c r="AI15" i="6"/>
  <c r="AB15" i="6"/>
  <c r="Z15" i="6"/>
  <c r="X15" i="6"/>
  <c r="AF15" i="6"/>
  <c r="V451" i="6"/>
  <c r="V419" i="6"/>
  <c r="AB419" i="6" s="1"/>
  <c r="V411" i="6"/>
  <c r="AK411" i="6" s="1"/>
  <c r="V395" i="6"/>
  <c r="AG395" i="6" s="1"/>
  <c r="V387" i="6"/>
  <c r="X387" i="6" s="1"/>
  <c r="V355" i="6"/>
  <c r="AB355" i="6" s="1"/>
  <c r="V347" i="6"/>
  <c r="V331" i="6"/>
  <c r="AB331" i="6" s="1"/>
  <c r="V315" i="6"/>
  <c r="V307" i="6"/>
  <c r="V291" i="6"/>
  <c r="V275" i="6"/>
  <c r="AK275" i="6" s="1"/>
  <c r="V259" i="6"/>
  <c r="V235" i="6"/>
  <c r="AD235" i="6" s="1"/>
  <c r="V227" i="6"/>
  <c r="AO227" i="6" s="1"/>
  <c r="V195" i="6"/>
  <c r="AC195" i="6" s="1"/>
  <c r="V163" i="6"/>
  <c r="V155" i="6"/>
  <c r="Z155" i="6" s="1"/>
  <c r="V139" i="6"/>
  <c r="Y139" i="6" s="1"/>
  <c r="V131" i="6"/>
  <c r="AG131" i="6" s="1"/>
  <c r="V115" i="6"/>
  <c r="AN115" i="6" s="1"/>
  <c r="V99" i="6"/>
  <c r="AL99" i="6" s="1"/>
  <c r="V83" i="6"/>
  <c r="V59" i="6"/>
  <c r="V43" i="6"/>
  <c r="AO43" i="6" s="1"/>
  <c r="V19" i="6"/>
  <c r="AO19" i="6" s="1"/>
  <c r="V3" i="6"/>
  <c r="AN3" i="6" s="1"/>
  <c r="X187" i="6"/>
  <c r="X131" i="6"/>
  <c r="X59" i="6"/>
  <c r="X3" i="6"/>
  <c r="Y455" i="6"/>
  <c r="Y383" i="6"/>
  <c r="Y231" i="6"/>
  <c r="Z459" i="6"/>
  <c r="Z395" i="6"/>
  <c r="Z203" i="6"/>
  <c r="AA399" i="6"/>
  <c r="AA207" i="6"/>
  <c r="AA143" i="6"/>
  <c r="AC106" i="6"/>
  <c r="AH171" i="6"/>
  <c r="AS478" i="6"/>
  <c r="AO478" i="6"/>
  <c r="AN478" i="6"/>
  <c r="AJ478" i="6"/>
  <c r="AK478" i="6"/>
  <c r="AM478" i="6"/>
  <c r="AI478" i="6"/>
  <c r="AL478" i="6"/>
  <c r="AE478" i="6"/>
  <c r="AC478" i="6"/>
  <c r="AG478" i="6"/>
  <c r="AH478" i="6"/>
  <c r="AF478" i="6"/>
  <c r="Z478" i="6"/>
  <c r="X478" i="6"/>
  <c r="AD478" i="6"/>
  <c r="AA478" i="6"/>
  <c r="Y478" i="6"/>
  <c r="AS470" i="6"/>
  <c r="AO470" i="6"/>
  <c r="AN470" i="6"/>
  <c r="AL470" i="6"/>
  <c r="AM470" i="6"/>
  <c r="AG470" i="6"/>
  <c r="AE470" i="6"/>
  <c r="AD470" i="6"/>
  <c r="AA470" i="6"/>
  <c r="Y470" i="6"/>
  <c r="AF470" i="6"/>
  <c r="AS462" i="6"/>
  <c r="AK462" i="6"/>
  <c r="AL462" i="6"/>
  <c r="AI462" i="6"/>
  <c r="AE462" i="6"/>
  <c r="AC462" i="6"/>
  <c r="AG462" i="6"/>
  <c r="AF462" i="6"/>
  <c r="AH462" i="6"/>
  <c r="X462" i="6"/>
  <c r="AA462" i="6"/>
  <c r="Y462" i="6"/>
  <c r="AD462" i="6"/>
  <c r="AS454" i="6"/>
  <c r="AN454" i="6"/>
  <c r="AO454" i="6"/>
  <c r="AM454" i="6"/>
  <c r="AJ454" i="6"/>
  <c r="AL454" i="6"/>
  <c r="AK454" i="6"/>
  <c r="AI454" i="6"/>
  <c r="AG454" i="6"/>
  <c r="AE454" i="6"/>
  <c r="AC454" i="6"/>
  <c r="AD454" i="6"/>
  <c r="AH454" i="6"/>
  <c r="AB454" i="6"/>
  <c r="Z454" i="6"/>
  <c r="X454" i="6"/>
  <c r="AF454" i="6"/>
  <c r="AA454" i="6"/>
  <c r="Y454" i="6"/>
  <c r="AS446" i="6"/>
  <c r="AN446" i="6"/>
  <c r="AO446" i="6"/>
  <c r="AJ446" i="6"/>
  <c r="AK446" i="6"/>
  <c r="AI446" i="6"/>
  <c r="AE446" i="6"/>
  <c r="AC446" i="6"/>
  <c r="AG446" i="6"/>
  <c r="AH446" i="6"/>
  <c r="AF446" i="6"/>
  <c r="AM446" i="6"/>
  <c r="Z446" i="6"/>
  <c r="X446" i="6"/>
  <c r="AD446" i="6"/>
  <c r="AB446" i="6"/>
  <c r="AA446" i="6"/>
  <c r="Y446" i="6"/>
  <c r="AL446" i="6"/>
  <c r="AS438" i="6"/>
  <c r="AN438" i="6"/>
  <c r="AM438" i="6"/>
  <c r="AL438" i="6"/>
  <c r="AK438" i="6"/>
  <c r="AI438" i="6"/>
  <c r="AG438" i="6"/>
  <c r="AE438" i="6"/>
  <c r="Z438" i="6"/>
  <c r="AH438" i="6"/>
  <c r="AA438" i="6"/>
  <c r="Y438" i="6"/>
  <c r="AS430" i="6"/>
  <c r="AN430" i="6"/>
  <c r="AM430" i="6"/>
  <c r="AJ430" i="6"/>
  <c r="AK430" i="6"/>
  <c r="AI430" i="6"/>
  <c r="AE430" i="6"/>
  <c r="AC430" i="6"/>
  <c r="AG430" i="6"/>
  <c r="AH430" i="6"/>
  <c r="Z430" i="6"/>
  <c r="X430" i="6"/>
  <c r="AB430" i="6"/>
  <c r="Y430" i="6"/>
  <c r="AS422" i="6"/>
  <c r="AN422" i="6"/>
  <c r="AO422" i="6"/>
  <c r="AM422" i="6"/>
  <c r="AJ422" i="6"/>
  <c r="AL422" i="6"/>
  <c r="AK422" i="6"/>
  <c r="AI422" i="6"/>
  <c r="AG422" i="6"/>
  <c r="AE422" i="6"/>
  <c r="AC422" i="6"/>
  <c r="AD422" i="6"/>
  <c r="AH422" i="6"/>
  <c r="Z422" i="6"/>
  <c r="X422" i="6"/>
  <c r="AF422" i="6"/>
  <c r="AB422" i="6"/>
  <c r="AA422" i="6"/>
  <c r="Y422" i="6"/>
  <c r="AO414" i="6"/>
  <c r="AN414" i="6"/>
  <c r="AS414" i="6"/>
  <c r="AM414" i="6"/>
  <c r="AJ414" i="6"/>
  <c r="AK414" i="6"/>
  <c r="AI414" i="6"/>
  <c r="AL414" i="6"/>
  <c r="AE414" i="6"/>
  <c r="AC414" i="6"/>
  <c r="AG414" i="6"/>
  <c r="AH414" i="6"/>
  <c r="AF414" i="6"/>
  <c r="Z414" i="6"/>
  <c r="X414" i="6"/>
  <c r="AD414" i="6"/>
  <c r="AA414" i="6"/>
  <c r="Y414" i="6"/>
  <c r="AB414" i="6"/>
  <c r="AS406" i="6"/>
  <c r="AN406" i="6"/>
  <c r="AO406" i="6"/>
  <c r="AJ406" i="6"/>
  <c r="AL406" i="6"/>
  <c r="AK406" i="6"/>
  <c r="AI406" i="6"/>
  <c r="AM406" i="6"/>
  <c r="AG406" i="6"/>
  <c r="AE406" i="6"/>
  <c r="AC406" i="6"/>
  <c r="AD406" i="6"/>
  <c r="Z406" i="6"/>
  <c r="X406" i="6"/>
  <c r="AA406" i="6"/>
  <c r="Y406" i="6"/>
  <c r="AF406" i="6"/>
  <c r="AH406" i="6"/>
  <c r="AB406" i="6"/>
  <c r="AS398" i="6"/>
  <c r="AO398" i="6"/>
  <c r="AN398" i="6"/>
  <c r="AM398" i="6"/>
  <c r="AJ398" i="6"/>
  <c r="AK398" i="6"/>
  <c r="AL398" i="6"/>
  <c r="AI398" i="6"/>
  <c r="AE398" i="6"/>
  <c r="AC398" i="6"/>
  <c r="AG398" i="6"/>
  <c r="AF398" i="6"/>
  <c r="AH398" i="6"/>
  <c r="Z398" i="6"/>
  <c r="X398" i="6"/>
  <c r="AA398" i="6"/>
  <c r="Y398" i="6"/>
  <c r="AD398" i="6"/>
  <c r="AB398" i="6"/>
  <c r="AS390" i="6"/>
  <c r="AN390" i="6"/>
  <c r="AO390" i="6"/>
  <c r="AM390" i="6"/>
  <c r="AJ390" i="6"/>
  <c r="AL390" i="6"/>
  <c r="AK390" i="6"/>
  <c r="AI390" i="6"/>
  <c r="AG390" i="6"/>
  <c r="AE390" i="6"/>
  <c r="AC390" i="6"/>
  <c r="AD390" i="6"/>
  <c r="AH390" i="6"/>
  <c r="AB390" i="6"/>
  <c r="Z390" i="6"/>
  <c r="X390" i="6"/>
  <c r="AF390" i="6"/>
  <c r="AA390" i="6"/>
  <c r="Y390" i="6"/>
  <c r="AS382" i="6"/>
  <c r="AN382" i="6"/>
  <c r="AO382" i="6"/>
  <c r="AJ382" i="6"/>
  <c r="AM382" i="6"/>
  <c r="AK382" i="6"/>
  <c r="AI382" i="6"/>
  <c r="AE382" i="6"/>
  <c r="AC382" i="6"/>
  <c r="AL382" i="6"/>
  <c r="AG382" i="6"/>
  <c r="AH382" i="6"/>
  <c r="AF382" i="6"/>
  <c r="Z382" i="6"/>
  <c r="X382" i="6"/>
  <c r="AD382" i="6"/>
  <c r="AB382" i="6"/>
  <c r="AA382" i="6"/>
  <c r="Y382" i="6"/>
  <c r="AS374" i="6"/>
  <c r="AO374" i="6"/>
  <c r="AM374" i="6"/>
  <c r="AL374" i="6"/>
  <c r="AK374" i="6"/>
  <c r="AI374" i="6"/>
  <c r="AG374" i="6"/>
  <c r="AE374" i="6"/>
  <c r="AD374" i="6"/>
  <c r="Z374" i="6"/>
  <c r="X374" i="6"/>
  <c r="Y374" i="6"/>
  <c r="AB374" i="6"/>
  <c r="AS366" i="6"/>
  <c r="AM366" i="6"/>
  <c r="AK366" i="6"/>
  <c r="AL366" i="6"/>
  <c r="AG366" i="6"/>
  <c r="AF366" i="6"/>
  <c r="Z366" i="6"/>
  <c r="X366" i="6"/>
  <c r="AA366" i="6"/>
  <c r="AS358" i="6"/>
  <c r="AO358" i="6"/>
  <c r="AN358" i="6"/>
  <c r="AJ358" i="6"/>
  <c r="AL358" i="6"/>
  <c r="AK358" i="6"/>
  <c r="AI358" i="6"/>
  <c r="AM358" i="6"/>
  <c r="AG358" i="6"/>
  <c r="AE358" i="6"/>
  <c r="AC358" i="6"/>
  <c r="AD358" i="6"/>
  <c r="AH358" i="6"/>
  <c r="Z358" i="6"/>
  <c r="X358" i="6"/>
  <c r="AF358" i="6"/>
  <c r="AB358" i="6"/>
  <c r="AA358" i="6"/>
  <c r="Y358" i="6"/>
  <c r="AS350" i="6"/>
  <c r="AO350" i="6"/>
  <c r="AN350" i="6"/>
  <c r="AM350" i="6"/>
  <c r="AI350" i="6"/>
  <c r="AL350" i="6"/>
  <c r="AC350" i="6"/>
  <c r="AG350" i="6"/>
  <c r="AH350" i="6"/>
  <c r="AF350" i="6"/>
  <c r="Z350" i="6"/>
  <c r="Y350" i="6"/>
  <c r="AS342" i="6"/>
  <c r="AN342" i="6"/>
  <c r="AO342" i="6"/>
  <c r="AM342" i="6"/>
  <c r="AJ342" i="6"/>
  <c r="AL342" i="6"/>
  <c r="AK342" i="6"/>
  <c r="AI342" i="6"/>
  <c r="AG342" i="6"/>
  <c r="AE342" i="6"/>
  <c r="AD342" i="6"/>
  <c r="Z342" i="6"/>
  <c r="X342" i="6"/>
  <c r="Y342" i="6"/>
  <c r="AF342" i="6"/>
  <c r="AS334" i="6"/>
  <c r="AN334" i="6"/>
  <c r="AJ334" i="6"/>
  <c r="AM334" i="6"/>
  <c r="AK334" i="6"/>
  <c r="AL334" i="6"/>
  <c r="AI334" i="6"/>
  <c r="AE334" i="6"/>
  <c r="AC334" i="6"/>
  <c r="AG334" i="6"/>
  <c r="AF334" i="6"/>
  <c r="AH334" i="6"/>
  <c r="Z334" i="6"/>
  <c r="X334" i="6"/>
  <c r="AA334" i="6"/>
  <c r="Y334" i="6"/>
  <c r="AD334" i="6"/>
  <c r="AS326" i="6"/>
  <c r="AO326" i="6"/>
  <c r="AN326" i="6"/>
  <c r="AM326" i="6"/>
  <c r="AJ326" i="6"/>
  <c r="AL326" i="6"/>
  <c r="AK326" i="6"/>
  <c r="AI326" i="6"/>
  <c r="AG326" i="6"/>
  <c r="AE326" i="6"/>
  <c r="AC326" i="6"/>
  <c r="AD326" i="6"/>
  <c r="AH326" i="6"/>
  <c r="AB326" i="6"/>
  <c r="Z326" i="6"/>
  <c r="X326" i="6"/>
  <c r="AF326" i="6"/>
  <c r="AA326" i="6"/>
  <c r="Y326" i="6"/>
  <c r="AS318" i="6"/>
  <c r="AO318" i="6"/>
  <c r="AN318" i="6"/>
  <c r="AM318" i="6"/>
  <c r="AJ318" i="6"/>
  <c r="AK318" i="6"/>
  <c r="AI318" i="6"/>
  <c r="AE318" i="6"/>
  <c r="AC318" i="6"/>
  <c r="AG318" i="6"/>
  <c r="AH318" i="6"/>
  <c r="AF318" i="6"/>
  <c r="AL318" i="6"/>
  <c r="Z318" i="6"/>
  <c r="X318" i="6"/>
  <c r="AD318" i="6"/>
  <c r="AB318" i="6"/>
  <c r="AA318" i="6"/>
  <c r="Y318" i="6"/>
  <c r="AS310" i="6"/>
  <c r="AO310" i="6"/>
  <c r="AN310" i="6"/>
  <c r="AJ310" i="6"/>
  <c r="AL310" i="6"/>
  <c r="AK310" i="6"/>
  <c r="AM310" i="6"/>
  <c r="AG310" i="6"/>
  <c r="AE310" i="6"/>
  <c r="AC310" i="6"/>
  <c r="AD310" i="6"/>
  <c r="AH310" i="6"/>
  <c r="AA310" i="6"/>
  <c r="Y310" i="6"/>
  <c r="AS302" i="6"/>
  <c r="AN302" i="6"/>
  <c r="AM302" i="6"/>
  <c r="AJ302" i="6"/>
  <c r="AK302" i="6"/>
  <c r="AL302" i="6"/>
  <c r="AE302" i="6"/>
  <c r="AC302" i="6"/>
  <c r="AG302" i="6"/>
  <c r="AF302" i="6"/>
  <c r="AH302" i="6"/>
  <c r="X302" i="6"/>
  <c r="AB302" i="6"/>
  <c r="AA302" i="6"/>
  <c r="Y302" i="6"/>
  <c r="AS294" i="6"/>
  <c r="AO294" i="6"/>
  <c r="AN294" i="6"/>
  <c r="AM294" i="6"/>
  <c r="AJ294" i="6"/>
  <c r="AL294" i="6"/>
  <c r="AK294" i="6"/>
  <c r="AI294" i="6"/>
  <c r="AG294" i="6"/>
  <c r="AE294" i="6"/>
  <c r="AC294" i="6"/>
  <c r="AD294" i="6"/>
  <c r="AH294" i="6"/>
  <c r="Z294" i="6"/>
  <c r="X294" i="6"/>
  <c r="AF294" i="6"/>
  <c r="AB294" i="6"/>
  <c r="AA294" i="6"/>
  <c r="Y294" i="6"/>
  <c r="AS286" i="6"/>
  <c r="AO286" i="6"/>
  <c r="AN286" i="6"/>
  <c r="AM286" i="6"/>
  <c r="AJ286" i="6"/>
  <c r="AK286" i="6"/>
  <c r="AI286" i="6"/>
  <c r="AL286" i="6"/>
  <c r="AE286" i="6"/>
  <c r="AC286" i="6"/>
  <c r="AG286" i="6"/>
  <c r="AH286" i="6"/>
  <c r="AF286" i="6"/>
  <c r="Z286" i="6"/>
  <c r="X286" i="6"/>
  <c r="AD286" i="6"/>
  <c r="AA286" i="6"/>
  <c r="Y286" i="6"/>
  <c r="AB286" i="6"/>
  <c r="AS278" i="6"/>
  <c r="AO278" i="6"/>
  <c r="AN278" i="6"/>
  <c r="AM278" i="6"/>
  <c r="AJ278" i="6"/>
  <c r="AL278" i="6"/>
  <c r="AK278" i="6"/>
  <c r="AI278" i="6"/>
  <c r="AG278" i="6"/>
  <c r="AE278" i="6"/>
  <c r="AC278" i="6"/>
  <c r="AD278" i="6"/>
  <c r="Z278" i="6"/>
  <c r="X278" i="6"/>
  <c r="AA278" i="6"/>
  <c r="Y278" i="6"/>
  <c r="AF278" i="6"/>
  <c r="AH278" i="6"/>
  <c r="AB278" i="6"/>
  <c r="AS270" i="6"/>
  <c r="AN270" i="6"/>
  <c r="AO270" i="6"/>
  <c r="AM270" i="6"/>
  <c r="AJ270" i="6"/>
  <c r="AK270" i="6"/>
  <c r="AL270" i="6"/>
  <c r="AI270" i="6"/>
  <c r="AE270" i="6"/>
  <c r="AC270" i="6"/>
  <c r="AG270" i="6"/>
  <c r="AF270" i="6"/>
  <c r="AH270" i="6"/>
  <c r="Z270" i="6"/>
  <c r="X270" i="6"/>
  <c r="AA270" i="6"/>
  <c r="Y270" i="6"/>
  <c r="AD270" i="6"/>
  <c r="AB270" i="6"/>
  <c r="AS262" i="6"/>
  <c r="AN262" i="6"/>
  <c r="AO262" i="6"/>
  <c r="AM262" i="6"/>
  <c r="AJ262" i="6"/>
  <c r="AL262" i="6"/>
  <c r="AK262" i="6"/>
  <c r="AI262" i="6"/>
  <c r="AG262" i="6"/>
  <c r="AE262" i="6"/>
  <c r="AC262" i="6"/>
  <c r="AD262" i="6"/>
  <c r="AH262" i="6"/>
  <c r="AB262" i="6"/>
  <c r="Z262" i="6"/>
  <c r="X262" i="6"/>
  <c r="AF262" i="6"/>
  <c r="AA262" i="6"/>
  <c r="Y262" i="6"/>
  <c r="AS254" i="6"/>
  <c r="AO254" i="6"/>
  <c r="AN254" i="6"/>
  <c r="AM254" i="6"/>
  <c r="AJ254" i="6"/>
  <c r="AK254" i="6"/>
  <c r="AH254" i="6"/>
  <c r="AI254" i="6"/>
  <c r="AE254" i="6"/>
  <c r="AC254" i="6"/>
  <c r="AL254" i="6"/>
  <c r="AG254" i="6"/>
  <c r="AF254" i="6"/>
  <c r="Z254" i="6"/>
  <c r="X254" i="6"/>
  <c r="AD254" i="6"/>
  <c r="AB254" i="6"/>
  <c r="AA254" i="6"/>
  <c r="Y254" i="6"/>
  <c r="AS246" i="6"/>
  <c r="AO246" i="6"/>
  <c r="AN246" i="6"/>
  <c r="AJ246" i="6"/>
  <c r="AL246" i="6"/>
  <c r="AM246" i="6"/>
  <c r="AK246" i="6"/>
  <c r="AH246" i="6"/>
  <c r="AI246" i="6"/>
  <c r="AG246" i="6"/>
  <c r="AE246" i="6"/>
  <c r="AC246" i="6"/>
  <c r="AD246" i="6"/>
  <c r="Z246" i="6"/>
  <c r="X246" i="6"/>
  <c r="AA246" i="6"/>
  <c r="Y246" i="6"/>
  <c r="AB246" i="6"/>
  <c r="AS238" i="6"/>
  <c r="AO238" i="6"/>
  <c r="AN238" i="6"/>
  <c r="AM238" i="6"/>
  <c r="AK238" i="6"/>
  <c r="AH238" i="6"/>
  <c r="AL238" i="6"/>
  <c r="AI238" i="6"/>
  <c r="AE238" i="6"/>
  <c r="AC238" i="6"/>
  <c r="AG238" i="6"/>
  <c r="AF238" i="6"/>
  <c r="Z238" i="6"/>
  <c r="X238" i="6"/>
  <c r="AB238" i="6"/>
  <c r="Y238" i="6"/>
  <c r="AS230" i="6"/>
  <c r="AN230" i="6"/>
  <c r="AO230" i="6"/>
  <c r="AJ230" i="6"/>
  <c r="AM230" i="6"/>
  <c r="AL230" i="6"/>
  <c r="AK230" i="6"/>
  <c r="AH230" i="6"/>
  <c r="AI230" i="6"/>
  <c r="AG230" i="6"/>
  <c r="AE230" i="6"/>
  <c r="AC230" i="6"/>
  <c r="AD230" i="6"/>
  <c r="Z230" i="6"/>
  <c r="X230" i="6"/>
  <c r="AF230" i="6"/>
  <c r="AB230" i="6"/>
  <c r="AA230" i="6"/>
  <c r="Y230" i="6"/>
  <c r="AS222" i="6"/>
  <c r="AO222" i="6"/>
  <c r="AN222" i="6"/>
  <c r="AM222" i="6"/>
  <c r="AJ222" i="6"/>
  <c r="AK222" i="6"/>
  <c r="AH222" i="6"/>
  <c r="AI222" i="6"/>
  <c r="AL222" i="6"/>
  <c r="AE222" i="6"/>
  <c r="AG222" i="6"/>
  <c r="AF222" i="6"/>
  <c r="X222" i="6"/>
  <c r="AD222" i="6"/>
  <c r="Y222" i="6"/>
  <c r="AS214" i="6"/>
  <c r="AN214" i="6"/>
  <c r="AM214" i="6"/>
  <c r="AL214" i="6"/>
  <c r="AK214" i="6"/>
  <c r="AH214" i="6"/>
  <c r="AI214" i="6"/>
  <c r="AG214" i="6"/>
  <c r="AE214" i="6"/>
  <c r="Z214" i="6"/>
  <c r="X214" i="6"/>
  <c r="AA214" i="6"/>
  <c r="AS206" i="6"/>
  <c r="AN206" i="6"/>
  <c r="AK206" i="6"/>
  <c r="AH206" i="6"/>
  <c r="AM206" i="6"/>
  <c r="AL206" i="6"/>
  <c r="AI206" i="6"/>
  <c r="AE206" i="6"/>
  <c r="AC206" i="6"/>
  <c r="AG206" i="6"/>
  <c r="AF206" i="6"/>
  <c r="X206" i="6"/>
  <c r="AA206" i="6"/>
  <c r="Y206" i="6"/>
  <c r="AD206" i="6"/>
  <c r="AS198" i="6"/>
  <c r="AN198" i="6"/>
  <c r="AM198" i="6"/>
  <c r="AO198" i="6"/>
  <c r="AJ198" i="6"/>
  <c r="AL198" i="6"/>
  <c r="AK198" i="6"/>
  <c r="AH198" i="6"/>
  <c r="AI198" i="6"/>
  <c r="AG198" i="6"/>
  <c r="AE198" i="6"/>
  <c r="AC198" i="6"/>
  <c r="AD198" i="6"/>
  <c r="AB198" i="6"/>
  <c r="Z198" i="6"/>
  <c r="X198" i="6"/>
  <c r="AF198" i="6"/>
  <c r="AA198" i="6"/>
  <c r="Y198" i="6"/>
  <c r="AS190" i="6"/>
  <c r="AN190" i="6"/>
  <c r="AO190" i="6"/>
  <c r="AM190" i="6"/>
  <c r="AJ190" i="6"/>
  <c r="AK190" i="6"/>
  <c r="AH190" i="6"/>
  <c r="AI190" i="6"/>
  <c r="AE190" i="6"/>
  <c r="AC190" i="6"/>
  <c r="AG190" i="6"/>
  <c r="AF190" i="6"/>
  <c r="Z190" i="6"/>
  <c r="X190" i="6"/>
  <c r="AD190" i="6"/>
  <c r="AB190" i="6"/>
  <c r="AA190" i="6"/>
  <c r="Y190" i="6"/>
  <c r="AL190" i="6"/>
  <c r="AS182" i="6"/>
  <c r="AO182" i="6"/>
  <c r="AN182" i="6"/>
  <c r="AJ182" i="6"/>
  <c r="AL182" i="6"/>
  <c r="AK182" i="6"/>
  <c r="AM182" i="6"/>
  <c r="AH182" i="6"/>
  <c r="AI182" i="6"/>
  <c r="AG182" i="6"/>
  <c r="AE182" i="6"/>
  <c r="AC182" i="6"/>
  <c r="AD182" i="6"/>
  <c r="Z182" i="6"/>
  <c r="X182" i="6"/>
  <c r="AA182" i="6"/>
  <c r="Y182" i="6"/>
  <c r="AS174" i="6"/>
  <c r="AO174" i="6"/>
  <c r="AN174" i="6"/>
  <c r="AM174" i="6"/>
  <c r="AJ174" i="6"/>
  <c r="AK174" i="6"/>
  <c r="AH174" i="6"/>
  <c r="AL174" i="6"/>
  <c r="AI174" i="6"/>
  <c r="AE174" i="6"/>
  <c r="AC174" i="6"/>
  <c r="AG174" i="6"/>
  <c r="AF174" i="6"/>
  <c r="Z174" i="6"/>
  <c r="X174" i="6"/>
  <c r="AB174" i="6"/>
  <c r="AA174" i="6"/>
  <c r="Y174" i="6"/>
  <c r="AS166" i="6"/>
  <c r="AN166" i="6"/>
  <c r="AO166" i="6"/>
  <c r="AM166" i="6"/>
  <c r="AJ166" i="6"/>
  <c r="AL166" i="6"/>
  <c r="AK166" i="6"/>
  <c r="AH166" i="6"/>
  <c r="AI166" i="6"/>
  <c r="AG166" i="6"/>
  <c r="AE166" i="6"/>
  <c r="AC166" i="6"/>
  <c r="AD166" i="6"/>
  <c r="Z166" i="6"/>
  <c r="X166" i="6"/>
  <c r="AF166" i="6"/>
  <c r="AB166" i="6"/>
  <c r="AA166" i="6"/>
  <c r="Y166" i="6"/>
  <c r="AS158" i="6"/>
  <c r="AO158" i="6"/>
  <c r="AN158" i="6"/>
  <c r="AM158" i="6"/>
  <c r="AJ158" i="6"/>
  <c r="AK158" i="6"/>
  <c r="AH158" i="6"/>
  <c r="AI158" i="6"/>
  <c r="AL158" i="6"/>
  <c r="AE158" i="6"/>
  <c r="AC158" i="6"/>
  <c r="AG158" i="6"/>
  <c r="AF158" i="6"/>
  <c r="Z158" i="6"/>
  <c r="X158" i="6"/>
  <c r="AD158" i="6"/>
  <c r="AA158" i="6"/>
  <c r="Y158" i="6"/>
  <c r="AB158" i="6"/>
  <c r="AS150" i="6"/>
  <c r="AN150" i="6"/>
  <c r="AO150" i="6"/>
  <c r="AM150" i="6"/>
  <c r="AJ150" i="6"/>
  <c r="AL150" i="6"/>
  <c r="AK150" i="6"/>
  <c r="AH150" i="6"/>
  <c r="AI150" i="6"/>
  <c r="AG150" i="6"/>
  <c r="AE150" i="6"/>
  <c r="AC150" i="6"/>
  <c r="AD150" i="6"/>
  <c r="Z150" i="6"/>
  <c r="X150" i="6"/>
  <c r="AA150" i="6"/>
  <c r="Y150" i="6"/>
  <c r="AF150" i="6"/>
  <c r="AB150" i="6"/>
  <c r="AS142" i="6"/>
  <c r="AN142" i="6"/>
  <c r="AO142" i="6"/>
  <c r="AM142" i="6"/>
  <c r="AJ142" i="6"/>
  <c r="AK142" i="6"/>
  <c r="AH142" i="6"/>
  <c r="AL142" i="6"/>
  <c r="AI142" i="6"/>
  <c r="AE142" i="6"/>
  <c r="AC142" i="6"/>
  <c r="AG142" i="6"/>
  <c r="AF142" i="6"/>
  <c r="Z142" i="6"/>
  <c r="X142" i="6"/>
  <c r="AA142" i="6"/>
  <c r="Y142" i="6"/>
  <c r="AD142" i="6"/>
  <c r="AB142" i="6"/>
  <c r="AS134" i="6"/>
  <c r="AO134" i="6"/>
  <c r="AN134" i="6"/>
  <c r="AM134" i="6"/>
  <c r="AJ134" i="6"/>
  <c r="AL134" i="6"/>
  <c r="AK134" i="6"/>
  <c r="AH134" i="6"/>
  <c r="AI134" i="6"/>
  <c r="AG134" i="6"/>
  <c r="AE134" i="6"/>
  <c r="AC134" i="6"/>
  <c r="AD134" i="6"/>
  <c r="AB134" i="6"/>
  <c r="Z134" i="6"/>
  <c r="X134" i="6"/>
  <c r="AF134" i="6"/>
  <c r="AA134" i="6"/>
  <c r="Y134" i="6"/>
  <c r="AS126" i="6"/>
  <c r="AN126" i="6"/>
  <c r="AO126" i="6"/>
  <c r="AM126" i="6"/>
  <c r="AJ126" i="6"/>
  <c r="AK126" i="6"/>
  <c r="AH126" i="6"/>
  <c r="AI126" i="6"/>
  <c r="AE126" i="6"/>
  <c r="AC126" i="6"/>
  <c r="AL126" i="6"/>
  <c r="AG126" i="6"/>
  <c r="AF126" i="6"/>
  <c r="Z126" i="6"/>
  <c r="X126" i="6"/>
  <c r="AD126" i="6"/>
  <c r="AB126" i="6"/>
  <c r="AA126" i="6"/>
  <c r="Y126" i="6"/>
  <c r="AS118" i="6"/>
  <c r="AO118" i="6"/>
  <c r="AN118" i="6"/>
  <c r="AM118" i="6"/>
  <c r="AJ118" i="6"/>
  <c r="AL118" i="6"/>
  <c r="AK118" i="6"/>
  <c r="AH118" i="6"/>
  <c r="AI118" i="6"/>
  <c r="AG118" i="6"/>
  <c r="AE118" i="6"/>
  <c r="AD118" i="6"/>
  <c r="Z118" i="6"/>
  <c r="X118" i="6"/>
  <c r="AA118" i="6"/>
  <c r="Y118" i="6"/>
  <c r="AB118" i="6"/>
  <c r="AS110" i="6"/>
  <c r="AO110" i="6"/>
  <c r="AN110" i="6"/>
  <c r="AM110" i="6"/>
  <c r="AJ110" i="6"/>
  <c r="AK110" i="6"/>
  <c r="AH110" i="6"/>
  <c r="AL110" i="6"/>
  <c r="AI110" i="6"/>
  <c r="AE110" i="6"/>
  <c r="AC110" i="6"/>
  <c r="AG110" i="6"/>
  <c r="AF110" i="6"/>
  <c r="Z110" i="6"/>
  <c r="X110" i="6"/>
  <c r="AB110" i="6"/>
  <c r="AA110" i="6"/>
  <c r="Y110" i="6"/>
  <c r="AS102" i="6"/>
  <c r="AN102" i="6"/>
  <c r="AM102" i="6"/>
  <c r="AO102" i="6"/>
  <c r="AJ102" i="6"/>
  <c r="AL102" i="6"/>
  <c r="AK102" i="6"/>
  <c r="AH102" i="6"/>
  <c r="AI102" i="6"/>
  <c r="AG102" i="6"/>
  <c r="AE102" i="6"/>
  <c r="AC102" i="6"/>
  <c r="AD102" i="6"/>
  <c r="Z102" i="6"/>
  <c r="X102" i="6"/>
  <c r="AF102" i="6"/>
  <c r="AB102" i="6"/>
  <c r="AA102" i="6"/>
  <c r="Y102" i="6"/>
  <c r="AS94" i="6"/>
  <c r="AO94" i="6"/>
  <c r="AN94" i="6"/>
  <c r="AM94" i="6"/>
  <c r="AJ94" i="6"/>
  <c r="AK94" i="6"/>
  <c r="AH94" i="6"/>
  <c r="AI94" i="6"/>
  <c r="AL94" i="6"/>
  <c r="AE94" i="6"/>
  <c r="AC94" i="6"/>
  <c r="AG94" i="6"/>
  <c r="AF94" i="6"/>
  <c r="Z94" i="6"/>
  <c r="X94" i="6"/>
  <c r="AD94" i="6"/>
  <c r="AA94" i="6"/>
  <c r="Y94" i="6"/>
  <c r="AS86" i="6"/>
  <c r="AN86" i="6"/>
  <c r="AO86" i="6"/>
  <c r="AM86" i="6"/>
  <c r="AJ86" i="6"/>
  <c r="AL86" i="6"/>
  <c r="AK86" i="6"/>
  <c r="AH86" i="6"/>
  <c r="AI86" i="6"/>
  <c r="AG86" i="6"/>
  <c r="AE86" i="6"/>
  <c r="AC86" i="6"/>
  <c r="AD86" i="6"/>
  <c r="Z86" i="6"/>
  <c r="X86" i="6"/>
  <c r="AA86" i="6"/>
  <c r="Y86" i="6"/>
  <c r="AF86" i="6"/>
  <c r="AS78" i="6"/>
  <c r="AO78" i="6"/>
  <c r="AN78" i="6"/>
  <c r="AM78" i="6"/>
  <c r="AK78" i="6"/>
  <c r="AH78" i="6"/>
  <c r="AL78" i="6"/>
  <c r="AI78" i="6"/>
  <c r="AE78" i="6"/>
  <c r="AG78" i="6"/>
  <c r="AF78" i="6"/>
  <c r="Z78" i="6"/>
  <c r="X78" i="6"/>
  <c r="AA78" i="6"/>
  <c r="Y78" i="6"/>
  <c r="AS70" i="6"/>
  <c r="AO70" i="6"/>
  <c r="AN70" i="6"/>
  <c r="AJ70" i="6"/>
  <c r="AM70" i="6"/>
  <c r="AL70" i="6"/>
  <c r="AK70" i="6"/>
  <c r="AH70" i="6"/>
  <c r="AI70" i="6"/>
  <c r="AG70" i="6"/>
  <c r="AE70" i="6"/>
  <c r="AC70" i="6"/>
  <c r="AD70" i="6"/>
  <c r="AB70" i="6"/>
  <c r="Z70" i="6"/>
  <c r="X70" i="6"/>
  <c r="AF70" i="6"/>
  <c r="AA70" i="6"/>
  <c r="Y70" i="6"/>
  <c r="AS62" i="6"/>
  <c r="AN62" i="6"/>
  <c r="AM62" i="6"/>
  <c r="AO62" i="6"/>
  <c r="AJ62" i="6"/>
  <c r="AK62" i="6"/>
  <c r="AH62" i="6"/>
  <c r="AI62" i="6"/>
  <c r="AE62" i="6"/>
  <c r="AC62" i="6"/>
  <c r="AG62" i="6"/>
  <c r="AF62" i="6"/>
  <c r="Z62" i="6"/>
  <c r="X62" i="6"/>
  <c r="AD62" i="6"/>
  <c r="AB62" i="6"/>
  <c r="AL62" i="6"/>
  <c r="AA62" i="6"/>
  <c r="Y62" i="6"/>
  <c r="AS54" i="6"/>
  <c r="AO54" i="6"/>
  <c r="AM54" i="6"/>
  <c r="AN54" i="6"/>
  <c r="AJ54" i="6"/>
  <c r="AL54" i="6"/>
  <c r="AK54" i="6"/>
  <c r="AH54" i="6"/>
  <c r="AI54" i="6"/>
  <c r="AG54" i="6"/>
  <c r="AE54" i="6"/>
  <c r="AC54" i="6"/>
  <c r="Z54" i="6"/>
  <c r="X54" i="6"/>
  <c r="Y54" i="6"/>
  <c r="AS46" i="6"/>
  <c r="AO46" i="6"/>
  <c r="AN46" i="6"/>
  <c r="AM46" i="6"/>
  <c r="AK46" i="6"/>
  <c r="AI46" i="6"/>
  <c r="AE46" i="6"/>
  <c r="AC46" i="6"/>
  <c r="AG46" i="6"/>
  <c r="AF46" i="6"/>
  <c r="Z46" i="6"/>
  <c r="X46" i="6"/>
  <c r="AB46" i="6"/>
  <c r="Y46" i="6"/>
  <c r="AS38" i="6"/>
  <c r="AN38" i="6"/>
  <c r="AO38" i="6"/>
  <c r="AM38" i="6"/>
  <c r="AJ38" i="6"/>
  <c r="AL38" i="6"/>
  <c r="AK38" i="6"/>
  <c r="AH38" i="6"/>
  <c r="AI38" i="6"/>
  <c r="AG38" i="6"/>
  <c r="AE38" i="6"/>
  <c r="AC38" i="6"/>
  <c r="AD38" i="6"/>
  <c r="Z38" i="6"/>
  <c r="X38" i="6"/>
  <c r="AF38" i="6"/>
  <c r="AB38" i="6"/>
  <c r="AA38" i="6"/>
  <c r="Y38" i="6"/>
  <c r="AS30" i="6"/>
  <c r="AO30" i="6"/>
  <c r="AN30" i="6"/>
  <c r="AM30" i="6"/>
  <c r="AJ30" i="6"/>
  <c r="AK30" i="6"/>
  <c r="AH30" i="6"/>
  <c r="AI30" i="6"/>
  <c r="AL30" i="6"/>
  <c r="AE30" i="6"/>
  <c r="AC30" i="6"/>
  <c r="AG30" i="6"/>
  <c r="AF30" i="6"/>
  <c r="Z30" i="6"/>
  <c r="X30" i="6"/>
  <c r="AD30" i="6"/>
  <c r="AA30" i="6"/>
  <c r="Y30" i="6"/>
  <c r="AB30" i="6"/>
  <c r="AS22" i="6"/>
  <c r="AN22" i="6"/>
  <c r="AO22" i="6"/>
  <c r="AM22" i="6"/>
  <c r="AJ22" i="6"/>
  <c r="AL22" i="6"/>
  <c r="AK22" i="6"/>
  <c r="AH22" i="6"/>
  <c r="AI22" i="6"/>
  <c r="AG22" i="6"/>
  <c r="AE22" i="6"/>
  <c r="AC22" i="6"/>
  <c r="AD22" i="6"/>
  <c r="Z22" i="6"/>
  <c r="X22" i="6"/>
  <c r="AA22" i="6"/>
  <c r="Y22" i="6"/>
  <c r="AF22" i="6"/>
  <c r="AB22" i="6"/>
  <c r="AS14" i="6"/>
  <c r="AO14" i="6"/>
  <c r="AN14" i="6"/>
  <c r="AJ14" i="6"/>
  <c r="AM14" i="6"/>
  <c r="AK14" i="6"/>
  <c r="AH14" i="6"/>
  <c r="AL14" i="6"/>
  <c r="AI14" i="6"/>
  <c r="AE14" i="6"/>
  <c r="AC14" i="6"/>
  <c r="AG14" i="6"/>
  <c r="AF14" i="6"/>
  <c r="AB14" i="6"/>
  <c r="Z14" i="6"/>
  <c r="X14" i="6"/>
  <c r="AA14" i="6"/>
  <c r="Y14" i="6"/>
  <c r="AD14" i="6"/>
  <c r="AS6" i="6"/>
  <c r="AN6" i="6"/>
  <c r="AO6" i="6"/>
  <c r="AM6" i="6"/>
  <c r="AJ6" i="6"/>
  <c r="AL6" i="6"/>
  <c r="AK6" i="6"/>
  <c r="AH6" i="6"/>
  <c r="AI6" i="6"/>
  <c r="AG6" i="6"/>
  <c r="AE6" i="6"/>
  <c r="AC6" i="6"/>
  <c r="AD6" i="6"/>
  <c r="Z6" i="6"/>
  <c r="X6" i="6"/>
  <c r="AF6" i="6"/>
  <c r="AA6" i="6"/>
  <c r="Y6" i="6"/>
  <c r="AB6" i="6"/>
  <c r="V474" i="6"/>
  <c r="AL474" i="6" s="1"/>
  <c r="V466" i="6"/>
  <c r="AB466" i="6" s="1"/>
  <c r="V458" i="6"/>
  <c r="V450" i="6"/>
  <c r="AF450" i="6" s="1"/>
  <c r="V442" i="6"/>
  <c r="AN442" i="6" s="1"/>
  <c r="V434" i="6"/>
  <c r="V426" i="6"/>
  <c r="V418" i="6"/>
  <c r="AC418" i="6" s="1"/>
  <c r="V410" i="6"/>
  <c r="AH410" i="6" s="1"/>
  <c r="V402" i="6"/>
  <c r="AC402" i="6" s="1"/>
  <c r="V394" i="6"/>
  <c r="AN394" i="6" s="1"/>
  <c r="V386" i="6"/>
  <c r="AA386" i="6" s="1"/>
  <c r="V378" i="6"/>
  <c r="V370" i="6"/>
  <c r="Z370" i="6" s="1"/>
  <c r="V362" i="6"/>
  <c r="V354" i="6"/>
  <c r="V346" i="6"/>
  <c r="V338" i="6"/>
  <c r="X338" i="6" s="1"/>
  <c r="V330" i="6"/>
  <c r="V322" i="6"/>
  <c r="V314" i="6"/>
  <c r="AA314" i="6" s="1"/>
  <c r="V306" i="6"/>
  <c r="X306" i="6" s="1"/>
  <c r="V298" i="6"/>
  <c r="V290" i="6"/>
  <c r="V282" i="6"/>
  <c r="AM282" i="6" s="1"/>
  <c r="V274" i="6"/>
  <c r="AA274" i="6" s="1"/>
  <c r="V266" i="6"/>
  <c r="V258" i="6"/>
  <c r="V250" i="6"/>
  <c r="AE250" i="6" s="1"/>
  <c r="V242" i="6"/>
  <c r="V234" i="6"/>
  <c r="AG234" i="6" s="1"/>
  <c r="V226" i="6"/>
  <c r="V218" i="6"/>
  <c r="AH218" i="6" s="1"/>
  <c r="V210" i="6"/>
  <c r="AA210" i="6" s="1"/>
  <c r="V202" i="6"/>
  <c r="AO202" i="6" s="1"/>
  <c r="V194" i="6"/>
  <c r="V186" i="6"/>
  <c r="V178" i="6"/>
  <c r="V170" i="6"/>
  <c r="V162" i="6"/>
  <c r="Z162" i="6" s="1"/>
  <c r="V154" i="6"/>
  <c r="AJ154" i="6" s="1"/>
  <c r="V146" i="6"/>
  <c r="V138" i="6"/>
  <c r="Z138" i="6" s="1"/>
  <c r="V130" i="6"/>
  <c r="AI130" i="6" s="1"/>
  <c r="V122" i="6"/>
  <c r="V114" i="6"/>
  <c r="AH114" i="6" s="1"/>
  <c r="V106" i="6"/>
  <c r="V98" i="6"/>
  <c r="V90" i="6"/>
  <c r="AH90" i="6" s="1"/>
  <c r="V82" i="6"/>
  <c r="AE82" i="6" s="1"/>
  <c r="V74" i="6"/>
  <c r="V66" i="6"/>
  <c r="AO66" i="6" s="1"/>
  <c r="V58" i="6"/>
  <c r="AO58" i="6" s="1"/>
  <c r="V50" i="6"/>
  <c r="X50" i="6" s="1"/>
  <c r="V42" i="6"/>
  <c r="V34" i="6"/>
  <c r="AJ34" i="6" s="1"/>
  <c r="V26" i="6"/>
  <c r="AI26" i="6" s="1"/>
  <c r="V18" i="6"/>
  <c r="V10" i="6"/>
  <c r="AG10" i="6" s="1"/>
  <c r="V2" i="6"/>
  <c r="AD2" i="6" s="1"/>
  <c r="X440" i="6"/>
  <c r="X384" i="6"/>
  <c r="X331" i="6"/>
  <c r="X312" i="6"/>
  <c r="X275" i="6"/>
  <c r="X256" i="6"/>
  <c r="X237" i="6"/>
  <c r="X184" i="6"/>
  <c r="X128" i="6"/>
  <c r="X56" i="6"/>
  <c r="Y471" i="6"/>
  <c r="Y433" i="6"/>
  <c r="Y416" i="6"/>
  <c r="Y399" i="6"/>
  <c r="Y304" i="6"/>
  <c r="Y201" i="6"/>
  <c r="Y176" i="6"/>
  <c r="Y151" i="6"/>
  <c r="Y127" i="6"/>
  <c r="Y73" i="6"/>
  <c r="Y48" i="6"/>
  <c r="Z456" i="6"/>
  <c r="Z424" i="6"/>
  <c r="Z360" i="6"/>
  <c r="Z328" i="6"/>
  <c r="Z264" i="6"/>
  <c r="Z232" i="6"/>
  <c r="Z200" i="6"/>
  <c r="Z168" i="6"/>
  <c r="Z136" i="6"/>
  <c r="Z104" i="6"/>
  <c r="Z40" i="6"/>
  <c r="Z8" i="6"/>
  <c r="AB456" i="6"/>
  <c r="AB383" i="6"/>
  <c r="AB310" i="6"/>
  <c r="AB200" i="6"/>
  <c r="AB127" i="6"/>
  <c r="AB91" i="6"/>
  <c r="AB54" i="6"/>
  <c r="AC347" i="6"/>
  <c r="AC91" i="6"/>
  <c r="AD287" i="6"/>
  <c r="AD31" i="6"/>
  <c r="AE227" i="6"/>
  <c r="AF423" i="6"/>
  <c r="AF167" i="6"/>
  <c r="AF39" i="6"/>
  <c r="AG369" i="6"/>
  <c r="AG113" i="6"/>
  <c r="AI432" i="6"/>
  <c r="AK80" i="6"/>
  <c r="AS467" i="6"/>
  <c r="AN467" i="6"/>
  <c r="AO467" i="6"/>
  <c r="AM467" i="6"/>
  <c r="AL467" i="6"/>
  <c r="AK467" i="6"/>
  <c r="AJ467" i="6"/>
  <c r="AI467" i="6"/>
  <c r="AG467" i="6"/>
  <c r="AH467" i="6"/>
  <c r="AF467" i="6"/>
  <c r="AD467" i="6"/>
  <c r="AC467" i="6"/>
  <c r="AA467" i="6"/>
  <c r="Y467" i="6"/>
  <c r="AB467" i="6"/>
  <c r="Z467" i="6"/>
  <c r="AS435" i="6"/>
  <c r="AO435" i="6"/>
  <c r="AM435" i="6"/>
  <c r="AL435" i="6"/>
  <c r="AK435" i="6"/>
  <c r="AJ435" i="6"/>
  <c r="AI435" i="6"/>
  <c r="AG435" i="6"/>
  <c r="AH435" i="6"/>
  <c r="AF435" i="6"/>
  <c r="AD435" i="6"/>
  <c r="AC435" i="6"/>
  <c r="Y435" i="6"/>
  <c r="AB435" i="6"/>
  <c r="AE435" i="6"/>
  <c r="AS403" i="6"/>
  <c r="AN403" i="6"/>
  <c r="AO403" i="6"/>
  <c r="AL403" i="6"/>
  <c r="AK403" i="6"/>
  <c r="AI403" i="6"/>
  <c r="AF403" i="6"/>
  <c r="AD403" i="6"/>
  <c r="AA403" i="6"/>
  <c r="Y403" i="6"/>
  <c r="Z403" i="6"/>
  <c r="AS371" i="6"/>
  <c r="AN371" i="6"/>
  <c r="AO371" i="6"/>
  <c r="AM371" i="6"/>
  <c r="AL371" i="6"/>
  <c r="AK371" i="6"/>
  <c r="AJ371" i="6"/>
  <c r="AI371" i="6"/>
  <c r="AG371" i="6"/>
  <c r="AH371" i="6"/>
  <c r="AF371" i="6"/>
  <c r="AC371" i="6"/>
  <c r="AA371" i="6"/>
  <c r="Y371" i="6"/>
  <c r="Z371" i="6"/>
  <c r="AE371" i="6"/>
  <c r="AS339" i="6"/>
  <c r="AO339" i="6"/>
  <c r="AN339" i="6"/>
  <c r="AI339" i="6"/>
  <c r="AG339" i="6"/>
  <c r="AH339" i="6"/>
  <c r="AF339" i="6"/>
  <c r="AB339" i="6"/>
  <c r="Z339" i="6"/>
  <c r="AS315" i="6"/>
  <c r="AO315" i="6"/>
  <c r="AN315" i="6"/>
  <c r="AM315" i="6"/>
  <c r="AK315" i="6"/>
  <c r="AL315" i="6"/>
  <c r="AI315" i="6"/>
  <c r="AG315" i="6"/>
  <c r="AF315" i="6"/>
  <c r="AD315" i="6"/>
  <c r="AE315" i="6"/>
  <c r="AA315" i="6"/>
  <c r="AC315" i="6"/>
  <c r="AB315" i="6"/>
  <c r="AS283" i="6"/>
  <c r="AN283" i="6"/>
  <c r="AO283" i="6"/>
  <c r="AM283" i="6"/>
  <c r="AK283" i="6"/>
  <c r="AL283" i="6"/>
  <c r="AI283" i="6"/>
  <c r="AH283" i="6"/>
  <c r="AF283" i="6"/>
  <c r="AE283" i="6"/>
  <c r="Y283" i="6"/>
  <c r="AB283" i="6"/>
  <c r="AS251" i="6"/>
  <c r="AO251" i="6"/>
  <c r="AN251" i="6"/>
  <c r="AM251" i="6"/>
  <c r="AK251" i="6"/>
  <c r="AL251" i="6"/>
  <c r="AI251" i="6"/>
  <c r="AG251" i="6"/>
  <c r="AJ251" i="6"/>
  <c r="AH251" i="6"/>
  <c r="AF251" i="6"/>
  <c r="AD251" i="6"/>
  <c r="AE251" i="6"/>
  <c r="AA251" i="6"/>
  <c r="Y251" i="6"/>
  <c r="AC251" i="6"/>
  <c r="AS211" i="6"/>
  <c r="AN211" i="6"/>
  <c r="AO211" i="6"/>
  <c r="AM211" i="6"/>
  <c r="AL211" i="6"/>
  <c r="AK211" i="6"/>
  <c r="AJ211" i="6"/>
  <c r="AI211" i="6"/>
  <c r="AG211" i="6"/>
  <c r="AH211" i="6"/>
  <c r="AF211" i="6"/>
  <c r="AD211" i="6"/>
  <c r="AC211" i="6"/>
  <c r="AA211" i="6"/>
  <c r="Y211" i="6"/>
  <c r="AB211" i="6"/>
  <c r="Z211" i="6"/>
  <c r="AS179" i="6"/>
  <c r="AN179" i="6"/>
  <c r="AO179" i="6"/>
  <c r="AM179" i="6"/>
  <c r="AL179" i="6"/>
  <c r="AK179" i="6"/>
  <c r="AJ179" i="6"/>
  <c r="AI179" i="6"/>
  <c r="AG179" i="6"/>
  <c r="AH179" i="6"/>
  <c r="AF179" i="6"/>
  <c r="AD179" i="6"/>
  <c r="AC179" i="6"/>
  <c r="AA179" i="6"/>
  <c r="Y179" i="6"/>
  <c r="Z179" i="6"/>
  <c r="AB179" i="6"/>
  <c r="AE179" i="6"/>
  <c r="AS147" i="6"/>
  <c r="AN147" i="6"/>
  <c r="AM147" i="6"/>
  <c r="AO147" i="6"/>
  <c r="AL147" i="6"/>
  <c r="AG147" i="6"/>
  <c r="AH147" i="6"/>
  <c r="AF147" i="6"/>
  <c r="AC147" i="6"/>
  <c r="Y147" i="6"/>
  <c r="AS99" i="6"/>
  <c r="AN99" i="6"/>
  <c r="AK99" i="6"/>
  <c r="AM99" i="6"/>
  <c r="AJ99" i="6"/>
  <c r="AG99" i="6"/>
  <c r="AH99" i="6"/>
  <c r="AF99" i="6"/>
  <c r="AD99" i="6"/>
  <c r="AB99" i="6"/>
  <c r="AA99" i="6"/>
  <c r="AC99" i="6"/>
  <c r="Z99" i="6"/>
  <c r="AS67" i="6"/>
  <c r="AO67" i="6"/>
  <c r="AN67" i="6"/>
  <c r="AM67" i="6"/>
  <c r="AL67" i="6"/>
  <c r="AK67" i="6"/>
  <c r="AJ67" i="6"/>
  <c r="AI67" i="6"/>
  <c r="AG67" i="6"/>
  <c r="AH67" i="6"/>
  <c r="AF67" i="6"/>
  <c r="AD67" i="6"/>
  <c r="AA67" i="6"/>
  <c r="Y67" i="6"/>
  <c r="AC67" i="6"/>
  <c r="AE67" i="6"/>
  <c r="AB67" i="6"/>
  <c r="Z67" i="6"/>
  <c r="AS27" i="6"/>
  <c r="AO27" i="6"/>
  <c r="AM27" i="6"/>
  <c r="AN27" i="6"/>
  <c r="AK27" i="6"/>
  <c r="AL27" i="6"/>
  <c r="AI27" i="6"/>
  <c r="AG27" i="6"/>
  <c r="AJ27" i="6"/>
  <c r="AH27" i="6"/>
  <c r="AF27" i="6"/>
  <c r="AD27" i="6"/>
  <c r="AE27" i="6"/>
  <c r="AA27" i="6"/>
  <c r="Y27" i="6"/>
  <c r="AB27" i="6"/>
  <c r="Z411" i="6"/>
  <c r="Z283" i="6"/>
  <c r="Z59" i="6"/>
  <c r="AS479" i="6"/>
  <c r="AO479" i="6"/>
  <c r="AN479" i="6"/>
  <c r="AM479" i="6"/>
  <c r="AJ479" i="6"/>
  <c r="AH479" i="6"/>
  <c r="AK479" i="6"/>
  <c r="AG479" i="6"/>
  <c r="AL479" i="6"/>
  <c r="AI479" i="6"/>
  <c r="AE479" i="6"/>
  <c r="AC479" i="6"/>
  <c r="AF479" i="6"/>
  <c r="Z479" i="6"/>
  <c r="X479" i="6"/>
  <c r="AB479" i="6"/>
  <c r="AS463" i="6"/>
  <c r="AO463" i="6"/>
  <c r="AM463" i="6"/>
  <c r="AL463" i="6"/>
  <c r="AH463" i="6"/>
  <c r="AG463" i="6"/>
  <c r="AE463" i="6"/>
  <c r="AC463" i="6"/>
  <c r="AI463" i="6"/>
  <c r="AB463" i="6"/>
  <c r="Z463" i="6"/>
  <c r="X463" i="6"/>
  <c r="AF463" i="6"/>
  <c r="AK463" i="6"/>
  <c r="AS447" i="6"/>
  <c r="AO447" i="6"/>
  <c r="AM447" i="6"/>
  <c r="AJ447" i="6"/>
  <c r="AH447" i="6"/>
  <c r="AK447" i="6"/>
  <c r="AG447" i="6"/>
  <c r="AI447" i="6"/>
  <c r="AE447" i="6"/>
  <c r="AC447" i="6"/>
  <c r="AF447" i="6"/>
  <c r="Z447" i="6"/>
  <c r="AL447" i="6"/>
  <c r="AD447" i="6"/>
  <c r="AB447" i="6"/>
  <c r="AS431" i="6"/>
  <c r="AM431" i="6"/>
  <c r="AJ431" i="6"/>
  <c r="AH431" i="6"/>
  <c r="AG431" i="6"/>
  <c r="AK431" i="6"/>
  <c r="AE431" i="6"/>
  <c r="AI431" i="6"/>
  <c r="Z431" i="6"/>
  <c r="X431" i="6"/>
  <c r="AB431" i="6"/>
  <c r="AD431" i="6"/>
  <c r="AS415" i="6"/>
  <c r="AO415" i="6"/>
  <c r="AM415" i="6"/>
  <c r="AN415" i="6"/>
  <c r="AH415" i="6"/>
  <c r="AG415" i="6"/>
  <c r="AI415" i="6"/>
  <c r="AE415" i="6"/>
  <c r="AL415" i="6"/>
  <c r="AF415" i="6"/>
  <c r="Z415" i="6"/>
  <c r="X415" i="6"/>
  <c r="AS391" i="6"/>
  <c r="AO391" i="6"/>
  <c r="AN391" i="6"/>
  <c r="AM391" i="6"/>
  <c r="AJ391" i="6"/>
  <c r="AL391" i="6"/>
  <c r="AK391" i="6"/>
  <c r="AH391" i="6"/>
  <c r="AI391" i="6"/>
  <c r="AG391" i="6"/>
  <c r="AE391" i="6"/>
  <c r="AC391" i="6"/>
  <c r="AB391" i="6"/>
  <c r="Z391" i="6"/>
  <c r="X391" i="6"/>
  <c r="AD391" i="6"/>
  <c r="AF391" i="6"/>
  <c r="AA391" i="6"/>
  <c r="AS375" i="6"/>
  <c r="AO375" i="6"/>
  <c r="AN375" i="6"/>
  <c r="AM375" i="6"/>
  <c r="AJ375" i="6"/>
  <c r="AK375" i="6"/>
  <c r="AL375" i="6"/>
  <c r="AI375" i="6"/>
  <c r="AG375" i="6"/>
  <c r="AE375" i="6"/>
  <c r="AC375" i="6"/>
  <c r="AD375" i="6"/>
  <c r="Z375" i="6"/>
  <c r="X375" i="6"/>
  <c r="AB375" i="6"/>
  <c r="AF375" i="6"/>
  <c r="AS359" i="6"/>
  <c r="AN359" i="6"/>
  <c r="AM359" i="6"/>
  <c r="AO359" i="6"/>
  <c r="AL359" i="6"/>
  <c r="AK359" i="6"/>
  <c r="AH359" i="6"/>
  <c r="AI359" i="6"/>
  <c r="AG359" i="6"/>
  <c r="AE359" i="6"/>
  <c r="AC359" i="6"/>
  <c r="Z359" i="6"/>
  <c r="AD359" i="6"/>
  <c r="AB359" i="6"/>
  <c r="AS343" i="6"/>
  <c r="AN343" i="6"/>
  <c r="AO343" i="6"/>
  <c r="AM343" i="6"/>
  <c r="AJ343" i="6"/>
  <c r="AK343" i="6"/>
  <c r="AL343" i="6"/>
  <c r="AI343" i="6"/>
  <c r="AG343" i="6"/>
  <c r="AE343" i="6"/>
  <c r="AD343" i="6"/>
  <c r="Z343" i="6"/>
  <c r="X343" i="6"/>
  <c r="AB343" i="6"/>
  <c r="AS327" i="6"/>
  <c r="AO327" i="6"/>
  <c r="AM327" i="6"/>
  <c r="AJ327" i="6"/>
  <c r="AL327" i="6"/>
  <c r="AN327" i="6"/>
  <c r="AK327" i="6"/>
  <c r="AH327" i="6"/>
  <c r="AI327" i="6"/>
  <c r="AG327" i="6"/>
  <c r="AE327" i="6"/>
  <c r="AC327" i="6"/>
  <c r="AB327" i="6"/>
  <c r="Z327" i="6"/>
  <c r="X327" i="6"/>
  <c r="AD327" i="6"/>
  <c r="AF327" i="6"/>
  <c r="AA327" i="6"/>
  <c r="AS311" i="6"/>
  <c r="AO311" i="6"/>
  <c r="AN311" i="6"/>
  <c r="AM311" i="6"/>
  <c r="AK311" i="6"/>
  <c r="AL311" i="6"/>
  <c r="AH311" i="6"/>
  <c r="AI311" i="6"/>
  <c r="AG311" i="6"/>
  <c r="AE311" i="6"/>
  <c r="AD311" i="6"/>
  <c r="Z311" i="6"/>
  <c r="X311" i="6"/>
  <c r="AB311" i="6"/>
  <c r="AA311" i="6"/>
  <c r="AF311" i="6"/>
  <c r="AS295" i="6"/>
  <c r="AO295" i="6"/>
  <c r="AN295" i="6"/>
  <c r="AM295" i="6"/>
  <c r="AL295" i="6"/>
  <c r="AK295" i="6"/>
  <c r="AH295" i="6"/>
  <c r="AI295" i="6"/>
  <c r="AG295" i="6"/>
  <c r="AE295" i="6"/>
  <c r="AC295" i="6"/>
  <c r="Z295" i="6"/>
  <c r="AS279" i="6"/>
  <c r="AN279" i="6"/>
  <c r="AO279" i="6"/>
  <c r="AM279" i="6"/>
  <c r="AJ279" i="6"/>
  <c r="AK279" i="6"/>
  <c r="AL279" i="6"/>
  <c r="AH279" i="6"/>
  <c r="AI279" i="6"/>
  <c r="AG279" i="6"/>
  <c r="AE279" i="6"/>
  <c r="AC279" i="6"/>
  <c r="AD279" i="6"/>
  <c r="Z279" i="6"/>
  <c r="X279" i="6"/>
  <c r="AA279" i="6"/>
  <c r="AS271" i="6"/>
  <c r="AO271" i="6"/>
  <c r="AM271" i="6"/>
  <c r="AL271" i="6"/>
  <c r="AH271" i="6"/>
  <c r="AG271" i="6"/>
  <c r="AE271" i="6"/>
  <c r="AI271" i="6"/>
  <c r="AB271" i="6"/>
  <c r="X271" i="6"/>
  <c r="AF271" i="6"/>
  <c r="AS263" i="6"/>
  <c r="AM263" i="6"/>
  <c r="AN263" i="6"/>
  <c r="AJ263" i="6"/>
  <c r="AL263" i="6"/>
  <c r="AH263" i="6"/>
  <c r="AI263" i="6"/>
  <c r="AG263" i="6"/>
  <c r="AE263" i="6"/>
  <c r="AC263" i="6"/>
  <c r="AB263" i="6"/>
  <c r="Z263" i="6"/>
  <c r="X263" i="6"/>
  <c r="AD263" i="6"/>
  <c r="AF263" i="6"/>
  <c r="AA263" i="6"/>
  <c r="AS247" i="6"/>
  <c r="AO247" i="6"/>
  <c r="AN247" i="6"/>
  <c r="AM247" i="6"/>
  <c r="AJ247" i="6"/>
  <c r="AK247" i="6"/>
  <c r="AH247" i="6"/>
  <c r="AL247" i="6"/>
  <c r="AI247" i="6"/>
  <c r="AG247" i="6"/>
  <c r="AE247" i="6"/>
  <c r="AC247" i="6"/>
  <c r="AD247" i="6"/>
  <c r="Z247" i="6"/>
  <c r="X247" i="6"/>
  <c r="AB247" i="6"/>
  <c r="AA247" i="6"/>
  <c r="AF247" i="6"/>
  <c r="AS223" i="6"/>
  <c r="AO223" i="6"/>
  <c r="AM223" i="6"/>
  <c r="AN223" i="6"/>
  <c r="AJ223" i="6"/>
  <c r="AH223" i="6"/>
  <c r="AK223" i="6"/>
  <c r="AG223" i="6"/>
  <c r="AL223" i="6"/>
  <c r="AI223" i="6"/>
  <c r="AE223" i="6"/>
  <c r="AC223" i="6"/>
  <c r="AF223" i="6"/>
  <c r="Z223" i="6"/>
  <c r="X223" i="6"/>
  <c r="AB223" i="6"/>
  <c r="AS207" i="6"/>
  <c r="AO207" i="6"/>
  <c r="AN207" i="6"/>
  <c r="AM207" i="6"/>
  <c r="AH207" i="6"/>
  <c r="AL207" i="6"/>
  <c r="AG207" i="6"/>
  <c r="AE207" i="6"/>
  <c r="AC207" i="6"/>
  <c r="AI207" i="6"/>
  <c r="AB207" i="6"/>
  <c r="Z207" i="6"/>
  <c r="X207" i="6"/>
  <c r="AF207" i="6"/>
  <c r="AS191" i="6"/>
  <c r="AO191" i="6"/>
  <c r="AN191" i="6"/>
  <c r="AM191" i="6"/>
  <c r="AH191" i="6"/>
  <c r="AK191" i="6"/>
  <c r="AI191" i="6"/>
  <c r="AC191" i="6"/>
  <c r="AF191" i="6"/>
  <c r="X191" i="6"/>
  <c r="AB191" i="6"/>
  <c r="AS175" i="6"/>
  <c r="AO175" i="6"/>
  <c r="AN175" i="6"/>
  <c r="AM175" i="6"/>
  <c r="AJ175" i="6"/>
  <c r="AH175" i="6"/>
  <c r="AL175" i="6"/>
  <c r="AG175" i="6"/>
  <c r="AK175" i="6"/>
  <c r="AE175" i="6"/>
  <c r="AC175" i="6"/>
  <c r="AI175" i="6"/>
  <c r="Z175" i="6"/>
  <c r="X175" i="6"/>
  <c r="AF175" i="6"/>
  <c r="AB175" i="6"/>
  <c r="AD175" i="6"/>
  <c r="AS159" i="6"/>
  <c r="AM159" i="6"/>
  <c r="AN159" i="6"/>
  <c r="AJ159" i="6"/>
  <c r="AH159" i="6"/>
  <c r="AK159" i="6"/>
  <c r="AG159" i="6"/>
  <c r="AI159" i="6"/>
  <c r="AE159" i="6"/>
  <c r="AC159" i="6"/>
  <c r="AL159" i="6"/>
  <c r="AF159" i="6"/>
  <c r="Z159" i="6"/>
  <c r="X159" i="6"/>
  <c r="AS135" i="6"/>
  <c r="AO135" i="6"/>
  <c r="AN135" i="6"/>
  <c r="AJ135" i="6"/>
  <c r="AL135" i="6"/>
  <c r="AH135" i="6"/>
  <c r="AI135" i="6"/>
  <c r="AE135" i="6"/>
  <c r="AC135" i="6"/>
  <c r="Z135" i="6"/>
  <c r="AD135" i="6"/>
  <c r="AF135" i="6"/>
  <c r="AS119" i="6"/>
  <c r="AO119" i="6"/>
  <c r="AN119" i="6"/>
  <c r="AM119" i="6"/>
  <c r="AJ119" i="6"/>
  <c r="AK119" i="6"/>
  <c r="AH119" i="6"/>
  <c r="AL119" i="6"/>
  <c r="AI119" i="6"/>
  <c r="AG119" i="6"/>
  <c r="AE119" i="6"/>
  <c r="AC119" i="6"/>
  <c r="AD119" i="6"/>
  <c r="Z119" i="6"/>
  <c r="AB119" i="6"/>
  <c r="AF119" i="6"/>
  <c r="AS103" i="6"/>
  <c r="AO103" i="6"/>
  <c r="AM103" i="6"/>
  <c r="AN103" i="6"/>
  <c r="AJ103" i="6"/>
  <c r="AK103" i="6"/>
  <c r="AH103" i="6"/>
  <c r="AI103" i="6"/>
  <c r="AG103" i="6"/>
  <c r="AC103" i="6"/>
  <c r="AD103" i="6"/>
  <c r="AB103" i="6"/>
  <c r="AS79" i="6"/>
  <c r="AO79" i="6"/>
  <c r="AM79" i="6"/>
  <c r="AN79" i="6"/>
  <c r="AH79" i="6"/>
  <c r="AL79" i="6"/>
  <c r="AI79" i="6"/>
  <c r="AB79" i="6"/>
  <c r="AK79" i="6"/>
  <c r="Z79" i="6"/>
  <c r="X79" i="6"/>
  <c r="AF79" i="6"/>
  <c r="AS63" i="6"/>
  <c r="AN63" i="6"/>
  <c r="AM63" i="6"/>
  <c r="AJ63" i="6"/>
  <c r="AH63" i="6"/>
  <c r="AI63" i="6"/>
  <c r="AL63" i="6"/>
  <c r="AF63" i="6"/>
  <c r="Z63" i="6"/>
  <c r="X63" i="6"/>
  <c r="AD63" i="6"/>
  <c r="AS47" i="6"/>
  <c r="AM47" i="6"/>
  <c r="AO47" i="6"/>
  <c r="AH47" i="6"/>
  <c r="AK47" i="6"/>
  <c r="AE47" i="6"/>
  <c r="AI47" i="6"/>
  <c r="Z47" i="6"/>
  <c r="X47" i="6"/>
  <c r="AF47" i="6"/>
  <c r="AB47" i="6"/>
  <c r="AD47" i="6"/>
  <c r="AS23" i="6"/>
  <c r="AO23" i="6"/>
  <c r="AN23" i="6"/>
  <c r="AM23" i="6"/>
  <c r="AK23" i="6"/>
  <c r="AH23" i="6"/>
  <c r="AL23" i="6"/>
  <c r="AI23" i="6"/>
  <c r="AG23" i="6"/>
  <c r="AE23" i="6"/>
  <c r="AC23" i="6"/>
  <c r="AD23" i="6"/>
  <c r="Z23" i="6"/>
  <c r="AS7" i="6"/>
  <c r="AO7" i="6"/>
  <c r="AM7" i="6"/>
  <c r="AJ7" i="6"/>
  <c r="AL7" i="6"/>
  <c r="AK7" i="6"/>
  <c r="AH7" i="6"/>
  <c r="AG7" i="6"/>
  <c r="AE7" i="6"/>
  <c r="AC7" i="6"/>
  <c r="Z7" i="6"/>
  <c r="AD7" i="6"/>
  <c r="AF7" i="6"/>
  <c r="V475" i="6"/>
  <c r="AJ475" i="6" s="1"/>
  <c r="V459" i="6"/>
  <c r="AM459" i="6" s="1"/>
  <c r="V443" i="6"/>
  <c r="AO443" i="6" s="1"/>
  <c r="V427" i="6"/>
  <c r="AE427" i="6" s="1"/>
  <c r="V403" i="6"/>
  <c r="AB403" i="6" s="1"/>
  <c r="V379" i="6"/>
  <c r="AD379" i="6" s="1"/>
  <c r="V363" i="6"/>
  <c r="AM363" i="6" s="1"/>
  <c r="V339" i="6"/>
  <c r="AD339" i="6" s="1"/>
  <c r="V323" i="6"/>
  <c r="AA323" i="6" s="1"/>
  <c r="V299" i="6"/>
  <c r="AH299" i="6" s="1"/>
  <c r="V283" i="6"/>
  <c r="AA283" i="6" s="1"/>
  <c r="V267" i="6"/>
  <c r="AE267" i="6" s="1"/>
  <c r="V243" i="6"/>
  <c r="Y243" i="6" s="1"/>
  <c r="V219" i="6"/>
  <c r="V203" i="6"/>
  <c r="X203" i="6" s="1"/>
  <c r="V187" i="6"/>
  <c r="AO187" i="6" s="1"/>
  <c r="V171" i="6"/>
  <c r="AB171" i="6" s="1"/>
  <c r="V147" i="6"/>
  <c r="V123" i="6"/>
  <c r="V107" i="6"/>
  <c r="AH107" i="6" s="1"/>
  <c r="V91" i="6"/>
  <c r="V75" i="6"/>
  <c r="AL75" i="6" s="1"/>
  <c r="V51" i="6"/>
  <c r="V35" i="6"/>
  <c r="AN35" i="6" s="1"/>
  <c r="V11" i="6"/>
  <c r="Y207" i="6"/>
  <c r="Y79" i="6"/>
  <c r="Z427" i="6"/>
  <c r="Z363" i="6"/>
  <c r="Z171" i="6"/>
  <c r="Z107" i="6"/>
  <c r="AA367" i="6"/>
  <c r="AA303" i="6"/>
  <c r="AA175" i="6"/>
  <c r="AA111" i="6"/>
  <c r="AA79" i="6"/>
  <c r="AA15" i="6"/>
  <c r="AB423" i="6"/>
  <c r="AB314" i="6"/>
  <c r="AB167" i="6"/>
  <c r="AB58" i="6"/>
  <c r="AE370" i="6"/>
  <c r="AS477" i="6"/>
  <c r="AO477" i="6"/>
  <c r="AN477" i="6"/>
  <c r="AK477" i="6"/>
  <c r="AL477" i="6"/>
  <c r="AG477" i="6"/>
  <c r="AI477" i="6"/>
  <c r="AE477" i="6"/>
  <c r="AH477" i="6"/>
  <c r="AF477" i="6"/>
  <c r="AB477" i="6"/>
  <c r="AS469" i="6"/>
  <c r="AO469" i="6"/>
  <c r="AN469" i="6"/>
  <c r="AM469" i="6"/>
  <c r="AL469" i="6"/>
  <c r="AK469" i="6"/>
  <c r="AJ469" i="6"/>
  <c r="AI469" i="6"/>
  <c r="AG469" i="6"/>
  <c r="AE469" i="6"/>
  <c r="AC469" i="6"/>
  <c r="AF469" i="6"/>
  <c r="AD469" i="6"/>
  <c r="AA469" i="6"/>
  <c r="Y469" i="6"/>
  <c r="AB469" i="6"/>
  <c r="Z469" i="6"/>
  <c r="AH469" i="6"/>
  <c r="AS461" i="6"/>
  <c r="AN461" i="6"/>
  <c r="AL461" i="6"/>
  <c r="AK461" i="6"/>
  <c r="AG461" i="6"/>
  <c r="AI461" i="6"/>
  <c r="AC461" i="6"/>
  <c r="AH461" i="6"/>
  <c r="AF461" i="6"/>
  <c r="AD461" i="6"/>
  <c r="AJ461" i="6"/>
  <c r="AA461" i="6"/>
  <c r="Y461" i="6"/>
  <c r="AO453" i="6"/>
  <c r="AS453" i="6"/>
  <c r="AN453" i="6"/>
  <c r="AM453" i="6"/>
  <c r="AL453" i="6"/>
  <c r="AK453" i="6"/>
  <c r="AI453" i="6"/>
  <c r="AG453" i="6"/>
  <c r="AJ453" i="6"/>
  <c r="AE453" i="6"/>
  <c r="AC453" i="6"/>
  <c r="AF453" i="6"/>
  <c r="AD453" i="6"/>
  <c r="AA453" i="6"/>
  <c r="Y453" i="6"/>
  <c r="AH453" i="6"/>
  <c r="AB453" i="6"/>
  <c r="Z453" i="6"/>
  <c r="AS445" i="6"/>
  <c r="AN445" i="6"/>
  <c r="AM445" i="6"/>
  <c r="AK445" i="6"/>
  <c r="AG445" i="6"/>
  <c r="AI445" i="6"/>
  <c r="AE445" i="6"/>
  <c r="AC445" i="6"/>
  <c r="AH445" i="6"/>
  <c r="AJ445" i="6"/>
  <c r="AF445" i="6"/>
  <c r="AB445" i="6"/>
  <c r="AL445" i="6"/>
  <c r="Y445" i="6"/>
  <c r="AS437" i="6"/>
  <c r="AN437" i="6"/>
  <c r="AL437" i="6"/>
  <c r="AM437" i="6"/>
  <c r="AK437" i="6"/>
  <c r="AI437" i="6"/>
  <c r="AG437" i="6"/>
  <c r="AF437" i="6"/>
  <c r="AB437" i="6"/>
  <c r="AA437" i="6"/>
  <c r="Y437" i="6"/>
  <c r="Z437" i="6"/>
  <c r="AS429" i="6"/>
  <c r="AO429" i="6"/>
  <c r="AM429" i="6"/>
  <c r="AN429" i="6"/>
  <c r="AL429" i="6"/>
  <c r="AK429" i="6"/>
  <c r="AG429" i="6"/>
  <c r="AI429" i="6"/>
  <c r="AE429" i="6"/>
  <c r="AC429" i="6"/>
  <c r="AH429" i="6"/>
  <c r="AF429" i="6"/>
  <c r="AD429" i="6"/>
  <c r="AJ429" i="6"/>
  <c r="AA429" i="6"/>
  <c r="Y429" i="6"/>
  <c r="AB429" i="6"/>
  <c r="AS421" i="6"/>
  <c r="AN421" i="6"/>
  <c r="AM421" i="6"/>
  <c r="AL421" i="6"/>
  <c r="AK421" i="6"/>
  <c r="AI421" i="6"/>
  <c r="AG421" i="6"/>
  <c r="AC421" i="6"/>
  <c r="AF421" i="6"/>
  <c r="AD421" i="6"/>
  <c r="AH421" i="6"/>
  <c r="AB421" i="6"/>
  <c r="AA421" i="6"/>
  <c r="Y421" i="6"/>
  <c r="Z421" i="6"/>
  <c r="AS413" i="6"/>
  <c r="AO413" i="6"/>
  <c r="AN413" i="6"/>
  <c r="AM413" i="6"/>
  <c r="AK413" i="6"/>
  <c r="AL413" i="6"/>
  <c r="AG413" i="6"/>
  <c r="AI413" i="6"/>
  <c r="AJ413" i="6"/>
  <c r="AE413" i="6"/>
  <c r="AC413" i="6"/>
  <c r="AH413" i="6"/>
  <c r="Y413" i="6"/>
  <c r="AB413" i="6"/>
  <c r="AO405" i="6"/>
  <c r="AS405" i="6"/>
  <c r="AN405" i="6"/>
  <c r="AL405" i="6"/>
  <c r="AK405" i="6"/>
  <c r="AM405" i="6"/>
  <c r="AJ405" i="6"/>
  <c r="AI405" i="6"/>
  <c r="AG405" i="6"/>
  <c r="AE405" i="6"/>
  <c r="AC405" i="6"/>
  <c r="AF405" i="6"/>
  <c r="AD405" i="6"/>
  <c r="AA405" i="6"/>
  <c r="Y405" i="6"/>
  <c r="Z405" i="6"/>
  <c r="AS397" i="6"/>
  <c r="AO397" i="6"/>
  <c r="AN397" i="6"/>
  <c r="AM397" i="6"/>
  <c r="AL397" i="6"/>
  <c r="AK397" i="6"/>
  <c r="AG397" i="6"/>
  <c r="AI397" i="6"/>
  <c r="AE397" i="6"/>
  <c r="AC397" i="6"/>
  <c r="AH397" i="6"/>
  <c r="AF397" i="6"/>
  <c r="AD397" i="6"/>
  <c r="AA397" i="6"/>
  <c r="Y397" i="6"/>
  <c r="AS389" i="6"/>
  <c r="AO389" i="6"/>
  <c r="AM389" i="6"/>
  <c r="AN389" i="6"/>
  <c r="AL389" i="6"/>
  <c r="AK389" i="6"/>
  <c r="AI389" i="6"/>
  <c r="AG389" i="6"/>
  <c r="AJ389" i="6"/>
  <c r="AE389" i="6"/>
  <c r="AF389" i="6"/>
  <c r="AD389" i="6"/>
  <c r="AA389" i="6"/>
  <c r="AS381" i="6"/>
  <c r="AO381" i="6"/>
  <c r="AK381" i="6"/>
  <c r="AG381" i="6"/>
  <c r="AI381" i="6"/>
  <c r="AE381" i="6"/>
  <c r="AL381" i="6"/>
  <c r="AH381" i="6"/>
  <c r="AF381" i="6"/>
  <c r="AD381" i="6"/>
  <c r="AB381" i="6"/>
  <c r="AS373" i="6"/>
  <c r="AO373" i="6"/>
  <c r="AM373" i="6"/>
  <c r="AL373" i="6"/>
  <c r="AK373" i="6"/>
  <c r="AJ373" i="6"/>
  <c r="AI373" i="6"/>
  <c r="AG373" i="6"/>
  <c r="AE373" i="6"/>
  <c r="AF373" i="6"/>
  <c r="AD373" i="6"/>
  <c r="AB373" i="6"/>
  <c r="Y373" i="6"/>
  <c r="AH373" i="6"/>
  <c r="Z373" i="6"/>
  <c r="AS365" i="6"/>
  <c r="AM365" i="6"/>
  <c r="AN365" i="6"/>
  <c r="AL365" i="6"/>
  <c r="AK365" i="6"/>
  <c r="AG365" i="6"/>
  <c r="AI365" i="6"/>
  <c r="AC365" i="6"/>
  <c r="AH365" i="6"/>
  <c r="AF365" i="6"/>
  <c r="AD365" i="6"/>
  <c r="AA365" i="6"/>
  <c r="Y365" i="6"/>
  <c r="AS357" i="6"/>
  <c r="AO357" i="6"/>
  <c r="AN357" i="6"/>
  <c r="AM357" i="6"/>
  <c r="AL357" i="6"/>
  <c r="AK357" i="6"/>
  <c r="AI357" i="6"/>
  <c r="AG357" i="6"/>
  <c r="AE357" i="6"/>
  <c r="AC357" i="6"/>
  <c r="AF357" i="6"/>
  <c r="AH357" i="6"/>
  <c r="AB357" i="6"/>
  <c r="AA357" i="6"/>
  <c r="Y357" i="6"/>
  <c r="Z357" i="6"/>
  <c r="AS349" i="6"/>
  <c r="AO349" i="6"/>
  <c r="AN349" i="6"/>
  <c r="AM349" i="6"/>
  <c r="AK349" i="6"/>
  <c r="AL349" i="6"/>
  <c r="AG349" i="6"/>
  <c r="AI349" i="6"/>
  <c r="AJ349" i="6"/>
  <c r="AE349" i="6"/>
  <c r="AC349" i="6"/>
  <c r="AH349" i="6"/>
  <c r="AF349" i="6"/>
  <c r="AD349" i="6"/>
  <c r="AA349" i="6"/>
  <c r="Y349" i="6"/>
  <c r="AB349" i="6"/>
  <c r="AS341" i="6"/>
  <c r="AO341" i="6"/>
  <c r="AN341" i="6"/>
  <c r="AM341" i="6"/>
  <c r="AL341" i="6"/>
  <c r="AK341" i="6"/>
  <c r="AJ341" i="6"/>
  <c r="AI341" i="6"/>
  <c r="AG341" i="6"/>
  <c r="AE341" i="6"/>
  <c r="AC341" i="6"/>
  <c r="AF341" i="6"/>
  <c r="AD341" i="6"/>
  <c r="AA341" i="6"/>
  <c r="Y341" i="6"/>
  <c r="AB341" i="6"/>
  <c r="Z341" i="6"/>
  <c r="AH341" i="6"/>
  <c r="AS333" i="6"/>
  <c r="AO333" i="6"/>
  <c r="AM333" i="6"/>
  <c r="AL333" i="6"/>
  <c r="AN333" i="6"/>
  <c r="AK333" i="6"/>
  <c r="AG333" i="6"/>
  <c r="AE333" i="6"/>
  <c r="AC333" i="6"/>
  <c r="AH333" i="6"/>
  <c r="AF333" i="6"/>
  <c r="AJ333" i="6"/>
  <c r="Y333" i="6"/>
  <c r="AB333" i="6"/>
  <c r="AS325" i="6"/>
  <c r="AO325" i="6"/>
  <c r="AM325" i="6"/>
  <c r="AN325" i="6"/>
  <c r="AL325" i="6"/>
  <c r="AK325" i="6"/>
  <c r="AI325" i="6"/>
  <c r="AG325" i="6"/>
  <c r="AJ325" i="6"/>
  <c r="AE325" i="6"/>
  <c r="AC325" i="6"/>
  <c r="AF325" i="6"/>
  <c r="AD325" i="6"/>
  <c r="AA325" i="6"/>
  <c r="Y325" i="6"/>
  <c r="AH325" i="6"/>
  <c r="AB325" i="6"/>
  <c r="Z325" i="6"/>
  <c r="AS317" i="6"/>
  <c r="AO317" i="6"/>
  <c r="AN317" i="6"/>
  <c r="AM317" i="6"/>
  <c r="AK317" i="6"/>
  <c r="AI317" i="6"/>
  <c r="AE317" i="6"/>
  <c r="AC317" i="6"/>
  <c r="AH317" i="6"/>
  <c r="AF317" i="6"/>
  <c r="AD317" i="6"/>
  <c r="AL317" i="6"/>
  <c r="AB317" i="6"/>
  <c r="Y317" i="6"/>
  <c r="AS309" i="6"/>
  <c r="AN309" i="6"/>
  <c r="AL309" i="6"/>
  <c r="AK309" i="6"/>
  <c r="AM309" i="6"/>
  <c r="AI309" i="6"/>
  <c r="AE309" i="6"/>
  <c r="AC309" i="6"/>
  <c r="AF309" i="6"/>
  <c r="AD309" i="6"/>
  <c r="AA309" i="6"/>
  <c r="AS301" i="6"/>
  <c r="AM301" i="6"/>
  <c r="AN301" i="6"/>
  <c r="AO301" i="6"/>
  <c r="AL301" i="6"/>
  <c r="AK301" i="6"/>
  <c r="AG301" i="6"/>
  <c r="AI301" i="6"/>
  <c r="AC301" i="6"/>
  <c r="AH301" i="6"/>
  <c r="AF301" i="6"/>
  <c r="AD301" i="6"/>
  <c r="AJ301" i="6"/>
  <c r="AA301" i="6"/>
  <c r="AB301" i="6"/>
  <c r="AS293" i="6"/>
  <c r="AN293" i="6"/>
  <c r="AO293" i="6"/>
  <c r="AM293" i="6"/>
  <c r="AL293" i="6"/>
  <c r="AK293" i="6"/>
  <c r="AI293" i="6"/>
  <c r="AJ293" i="6"/>
  <c r="AE293" i="6"/>
  <c r="AC293" i="6"/>
  <c r="AD293" i="6"/>
  <c r="AH293" i="6"/>
  <c r="AB293" i="6"/>
  <c r="Y293" i="6"/>
  <c r="AS285" i="6"/>
  <c r="AN285" i="6"/>
  <c r="AK285" i="6"/>
  <c r="AL285" i="6"/>
  <c r="AG285" i="6"/>
  <c r="AI285" i="6"/>
  <c r="AE285" i="6"/>
  <c r="AC285" i="6"/>
  <c r="AH285" i="6"/>
  <c r="AF285" i="6"/>
  <c r="AD285" i="6"/>
  <c r="Y285" i="6"/>
  <c r="AB285" i="6"/>
  <c r="AS277" i="6"/>
  <c r="AO277" i="6"/>
  <c r="AN277" i="6"/>
  <c r="AM277" i="6"/>
  <c r="AL277" i="6"/>
  <c r="AK277" i="6"/>
  <c r="AJ277" i="6"/>
  <c r="AI277" i="6"/>
  <c r="AG277" i="6"/>
  <c r="AE277" i="6"/>
  <c r="AC277" i="6"/>
  <c r="AF277" i="6"/>
  <c r="AD277" i="6"/>
  <c r="AA277" i="6"/>
  <c r="Y277" i="6"/>
  <c r="Z277" i="6"/>
  <c r="AS269" i="6"/>
  <c r="AO269" i="6"/>
  <c r="AM269" i="6"/>
  <c r="AL269" i="6"/>
  <c r="AK269" i="6"/>
  <c r="AI269" i="6"/>
  <c r="AE269" i="6"/>
  <c r="AC269" i="6"/>
  <c r="AH269" i="6"/>
  <c r="AD269" i="6"/>
  <c r="AJ269" i="6"/>
  <c r="AA269" i="6"/>
  <c r="Y269" i="6"/>
  <c r="AS261" i="6"/>
  <c r="AO261" i="6"/>
  <c r="AL261" i="6"/>
  <c r="AK261" i="6"/>
  <c r="AI261" i="6"/>
  <c r="AG261" i="6"/>
  <c r="AE261" i="6"/>
  <c r="AC261" i="6"/>
  <c r="AF261" i="6"/>
  <c r="AD261" i="6"/>
  <c r="Y261" i="6"/>
  <c r="AH261" i="6"/>
  <c r="Z261" i="6"/>
  <c r="AS253" i="6"/>
  <c r="AO253" i="6"/>
  <c r="AK253" i="6"/>
  <c r="AG253" i="6"/>
  <c r="AI253" i="6"/>
  <c r="AE253" i="6"/>
  <c r="AC253" i="6"/>
  <c r="AJ253" i="6"/>
  <c r="AF253" i="6"/>
  <c r="AD253" i="6"/>
  <c r="AH253" i="6"/>
  <c r="AB253" i="6"/>
  <c r="AA253" i="6"/>
  <c r="Y253" i="6"/>
  <c r="AS245" i="6"/>
  <c r="AN245" i="6"/>
  <c r="AM245" i="6"/>
  <c r="AL245" i="6"/>
  <c r="AK245" i="6"/>
  <c r="AI245" i="6"/>
  <c r="AG245" i="6"/>
  <c r="AH245" i="6"/>
  <c r="AE245" i="6"/>
  <c r="AC245" i="6"/>
  <c r="AF245" i="6"/>
  <c r="AB245" i="6"/>
  <c r="AA245" i="6"/>
  <c r="Z245" i="6"/>
  <c r="AS237" i="6"/>
  <c r="AO237" i="6"/>
  <c r="AM237" i="6"/>
  <c r="AN237" i="6"/>
  <c r="AL237" i="6"/>
  <c r="AK237" i="6"/>
  <c r="AG237" i="6"/>
  <c r="AI237" i="6"/>
  <c r="AE237" i="6"/>
  <c r="AC237" i="6"/>
  <c r="AF237" i="6"/>
  <c r="AD237" i="6"/>
  <c r="AJ237" i="6"/>
  <c r="AH237" i="6"/>
  <c r="AA237" i="6"/>
  <c r="Y237" i="6"/>
  <c r="AS229" i="6"/>
  <c r="AN229" i="6"/>
  <c r="AO229" i="6"/>
  <c r="AM229" i="6"/>
  <c r="AL229" i="6"/>
  <c r="AK229" i="6"/>
  <c r="AI229" i="6"/>
  <c r="AG229" i="6"/>
  <c r="AJ229" i="6"/>
  <c r="AE229" i="6"/>
  <c r="AC229" i="6"/>
  <c r="AH229" i="6"/>
  <c r="AF229" i="6"/>
  <c r="AD229" i="6"/>
  <c r="AB229" i="6"/>
  <c r="AA229" i="6"/>
  <c r="Y229" i="6"/>
  <c r="Z229" i="6"/>
  <c r="AS221" i="6"/>
  <c r="AO221" i="6"/>
  <c r="AN221" i="6"/>
  <c r="AM221" i="6"/>
  <c r="AK221" i="6"/>
  <c r="AL221" i="6"/>
  <c r="AG221" i="6"/>
  <c r="AI221" i="6"/>
  <c r="AE221" i="6"/>
  <c r="AC221" i="6"/>
  <c r="AF221" i="6"/>
  <c r="AH221" i="6"/>
  <c r="AA221" i="6"/>
  <c r="Y221" i="6"/>
  <c r="AS213" i="6"/>
  <c r="AN213" i="6"/>
  <c r="AM213" i="6"/>
  <c r="AL213" i="6"/>
  <c r="AK213" i="6"/>
  <c r="AI213" i="6"/>
  <c r="AG213" i="6"/>
  <c r="AH213" i="6"/>
  <c r="AE213" i="6"/>
  <c r="AC213" i="6"/>
  <c r="AF213" i="6"/>
  <c r="AA213" i="6"/>
  <c r="Y213" i="6"/>
  <c r="AB213" i="6"/>
  <c r="Z213" i="6"/>
  <c r="AS205" i="6"/>
  <c r="AO205" i="6"/>
  <c r="AM205" i="6"/>
  <c r="AL205" i="6"/>
  <c r="AK205" i="6"/>
  <c r="AI205" i="6"/>
  <c r="AE205" i="6"/>
  <c r="AC205" i="6"/>
  <c r="AF205" i="6"/>
  <c r="AJ205" i="6"/>
  <c r="AH205" i="6"/>
  <c r="AN205" i="6"/>
  <c r="AA205" i="6"/>
  <c r="AB205" i="6"/>
  <c r="AS197" i="6"/>
  <c r="AO197" i="6"/>
  <c r="AM197" i="6"/>
  <c r="AN197" i="6"/>
  <c r="AL197" i="6"/>
  <c r="AK197" i="6"/>
  <c r="AI197" i="6"/>
  <c r="AG197" i="6"/>
  <c r="AJ197" i="6"/>
  <c r="AE197" i="6"/>
  <c r="AC197" i="6"/>
  <c r="AH197" i="6"/>
  <c r="AF197" i="6"/>
  <c r="AD197" i="6"/>
  <c r="AA197" i="6"/>
  <c r="Y197" i="6"/>
  <c r="AB197" i="6"/>
  <c r="Z197" i="6"/>
  <c r="AS189" i="6"/>
  <c r="AN189" i="6"/>
  <c r="AO189" i="6"/>
  <c r="AM189" i="6"/>
  <c r="AK189" i="6"/>
  <c r="AG189" i="6"/>
  <c r="AI189" i="6"/>
  <c r="AE189" i="6"/>
  <c r="AC189" i="6"/>
  <c r="AJ189" i="6"/>
  <c r="AF189" i="6"/>
  <c r="AD189" i="6"/>
  <c r="AH189" i="6"/>
  <c r="AB189" i="6"/>
  <c r="AA189" i="6"/>
  <c r="Y189" i="6"/>
  <c r="AS181" i="6"/>
  <c r="AO181" i="6"/>
  <c r="AN181" i="6"/>
  <c r="AL181" i="6"/>
  <c r="AM181" i="6"/>
  <c r="AK181" i="6"/>
  <c r="AJ181" i="6"/>
  <c r="AI181" i="6"/>
  <c r="AG181" i="6"/>
  <c r="AH181" i="6"/>
  <c r="AE181" i="6"/>
  <c r="AC181" i="6"/>
  <c r="AF181" i="6"/>
  <c r="AD181" i="6"/>
  <c r="AB181" i="6"/>
  <c r="AA181" i="6"/>
  <c r="Y181" i="6"/>
  <c r="Z181" i="6"/>
  <c r="AO173" i="6"/>
  <c r="AS173" i="6"/>
  <c r="AN173" i="6"/>
  <c r="AM173" i="6"/>
  <c r="AL173" i="6"/>
  <c r="AK173" i="6"/>
  <c r="AG173" i="6"/>
  <c r="AI173" i="6"/>
  <c r="AE173" i="6"/>
  <c r="AC173" i="6"/>
  <c r="AF173" i="6"/>
  <c r="AD173" i="6"/>
  <c r="AB173" i="6"/>
  <c r="AS165" i="6"/>
  <c r="AN165" i="6"/>
  <c r="AM165" i="6"/>
  <c r="AO165" i="6"/>
  <c r="AL165" i="6"/>
  <c r="AI165" i="6"/>
  <c r="AG165" i="6"/>
  <c r="AJ165" i="6"/>
  <c r="AH165" i="6"/>
  <c r="AF165" i="6"/>
  <c r="AD165" i="6"/>
  <c r="AB165" i="6"/>
  <c r="AA165" i="6"/>
  <c r="Y165" i="6"/>
  <c r="Z165" i="6"/>
  <c r="AS157" i="6"/>
  <c r="AO157" i="6"/>
  <c r="AK157" i="6"/>
  <c r="AL157" i="6"/>
  <c r="AG157" i="6"/>
  <c r="AI157" i="6"/>
  <c r="AM157" i="6"/>
  <c r="AE157" i="6"/>
  <c r="AC157" i="6"/>
  <c r="AF157" i="6"/>
  <c r="AD157" i="6"/>
  <c r="AH157" i="6"/>
  <c r="AA157" i="6"/>
  <c r="Y157" i="6"/>
  <c r="AB157" i="6"/>
  <c r="AS149" i="6"/>
  <c r="AO149" i="6"/>
  <c r="AN149" i="6"/>
  <c r="AM149" i="6"/>
  <c r="AL149" i="6"/>
  <c r="AK149" i="6"/>
  <c r="AI149" i="6"/>
  <c r="AG149" i="6"/>
  <c r="AH149" i="6"/>
  <c r="AE149" i="6"/>
  <c r="AC149" i="6"/>
  <c r="AF149" i="6"/>
  <c r="AA149" i="6"/>
  <c r="Z149" i="6"/>
  <c r="AS141" i="6"/>
  <c r="AO141" i="6"/>
  <c r="AN141" i="6"/>
  <c r="AM141" i="6"/>
  <c r="AL141" i="6"/>
  <c r="AK141" i="6"/>
  <c r="AG141" i="6"/>
  <c r="AI141" i="6"/>
  <c r="AE141" i="6"/>
  <c r="AC141" i="6"/>
  <c r="AF141" i="6"/>
  <c r="AD141" i="6"/>
  <c r="AH141" i="6"/>
  <c r="AA141" i="6"/>
  <c r="Y141" i="6"/>
  <c r="AJ141" i="6"/>
  <c r="AS133" i="6"/>
  <c r="AN133" i="6"/>
  <c r="AM133" i="6"/>
  <c r="AL133" i="6"/>
  <c r="AK133" i="6"/>
  <c r="AG133" i="6"/>
  <c r="AJ133" i="6"/>
  <c r="AE133" i="6"/>
  <c r="AH133" i="6"/>
  <c r="AF133" i="6"/>
  <c r="AD133" i="6"/>
  <c r="AA133" i="6"/>
  <c r="Y133" i="6"/>
  <c r="AS125" i="6"/>
  <c r="AN125" i="6"/>
  <c r="AO125" i="6"/>
  <c r="AM125" i="6"/>
  <c r="AK125" i="6"/>
  <c r="AG125" i="6"/>
  <c r="AI125" i="6"/>
  <c r="AE125" i="6"/>
  <c r="AC125" i="6"/>
  <c r="AL125" i="6"/>
  <c r="AJ125" i="6"/>
  <c r="AF125" i="6"/>
  <c r="AD125" i="6"/>
  <c r="AH125" i="6"/>
  <c r="AB125" i="6"/>
  <c r="AA125" i="6"/>
  <c r="Y125" i="6"/>
  <c r="AS117" i="6"/>
  <c r="AO117" i="6"/>
  <c r="AN117" i="6"/>
  <c r="AM117" i="6"/>
  <c r="AL117" i="6"/>
  <c r="AK117" i="6"/>
  <c r="AJ117" i="6"/>
  <c r="AI117" i="6"/>
  <c r="AG117" i="6"/>
  <c r="AH117" i="6"/>
  <c r="AE117" i="6"/>
  <c r="AC117" i="6"/>
  <c r="AF117" i="6"/>
  <c r="AD117" i="6"/>
  <c r="AB117" i="6"/>
  <c r="Y117" i="6"/>
  <c r="Z117" i="6"/>
  <c r="AS109" i="6"/>
  <c r="AO109" i="6"/>
  <c r="AM109" i="6"/>
  <c r="AL109" i="6"/>
  <c r="AI109" i="6"/>
  <c r="AE109" i="6"/>
  <c r="AC109" i="6"/>
  <c r="AF109" i="6"/>
  <c r="AD109" i="6"/>
  <c r="AJ109" i="6"/>
  <c r="AH109" i="6"/>
  <c r="AA109" i="6"/>
  <c r="AS101" i="6"/>
  <c r="AO101" i="6"/>
  <c r="AN101" i="6"/>
  <c r="AL101" i="6"/>
  <c r="AK101" i="6"/>
  <c r="AM101" i="6"/>
  <c r="AI101" i="6"/>
  <c r="AG101" i="6"/>
  <c r="AE101" i="6"/>
  <c r="AC101" i="6"/>
  <c r="AH101" i="6"/>
  <c r="AF101" i="6"/>
  <c r="AD101" i="6"/>
  <c r="AA101" i="6"/>
  <c r="Y101" i="6"/>
  <c r="AS93" i="6"/>
  <c r="AO93" i="6"/>
  <c r="AN93" i="6"/>
  <c r="AM93" i="6"/>
  <c r="AK93" i="6"/>
  <c r="AL93" i="6"/>
  <c r="AG93" i="6"/>
  <c r="AI93" i="6"/>
  <c r="AJ93" i="6"/>
  <c r="AE93" i="6"/>
  <c r="AC93" i="6"/>
  <c r="AF93" i="6"/>
  <c r="AD93" i="6"/>
  <c r="AH93" i="6"/>
  <c r="AA93" i="6"/>
  <c r="Y93" i="6"/>
  <c r="AB93" i="6"/>
  <c r="AS85" i="6"/>
  <c r="AO85" i="6"/>
  <c r="AM85" i="6"/>
  <c r="AN85" i="6"/>
  <c r="AL85" i="6"/>
  <c r="AK85" i="6"/>
  <c r="AJ85" i="6"/>
  <c r="AI85" i="6"/>
  <c r="AG85" i="6"/>
  <c r="AH85" i="6"/>
  <c r="AE85" i="6"/>
  <c r="AC85" i="6"/>
  <c r="AF85" i="6"/>
  <c r="AD85" i="6"/>
  <c r="AA85" i="6"/>
  <c r="Y85" i="6"/>
  <c r="AB85" i="6"/>
  <c r="Z85" i="6"/>
  <c r="AS77" i="6"/>
  <c r="AO77" i="6"/>
  <c r="AM77" i="6"/>
  <c r="AN77" i="6"/>
  <c r="AL77" i="6"/>
  <c r="AK77" i="6"/>
  <c r="AG77" i="6"/>
  <c r="AI77" i="6"/>
  <c r="AE77" i="6"/>
  <c r="AC77" i="6"/>
  <c r="AF77" i="6"/>
  <c r="AD77" i="6"/>
  <c r="AJ77" i="6"/>
  <c r="AH77" i="6"/>
  <c r="AA77" i="6"/>
  <c r="Y77" i="6"/>
  <c r="AB77" i="6"/>
  <c r="AS69" i="6"/>
  <c r="AO69" i="6"/>
  <c r="AN69" i="6"/>
  <c r="AM69" i="6"/>
  <c r="AL69" i="6"/>
  <c r="AK69" i="6"/>
  <c r="AI69" i="6"/>
  <c r="AG69" i="6"/>
  <c r="AJ69" i="6"/>
  <c r="AE69" i="6"/>
  <c r="AC69" i="6"/>
  <c r="AH69" i="6"/>
  <c r="AF69" i="6"/>
  <c r="AD69" i="6"/>
  <c r="AA69" i="6"/>
  <c r="Y69" i="6"/>
  <c r="AB69" i="6"/>
  <c r="Z69" i="6"/>
  <c r="AS61" i="6"/>
  <c r="AO61" i="6"/>
  <c r="AK61" i="6"/>
  <c r="AG61" i="6"/>
  <c r="AI61" i="6"/>
  <c r="AE61" i="6"/>
  <c r="AC61" i="6"/>
  <c r="AF61" i="6"/>
  <c r="AD61" i="6"/>
  <c r="AH61" i="6"/>
  <c r="AL61" i="6"/>
  <c r="AB61" i="6"/>
  <c r="AA61" i="6"/>
  <c r="Y61" i="6"/>
  <c r="AS53" i="6"/>
  <c r="AN53" i="6"/>
  <c r="AO53" i="6"/>
  <c r="AM53" i="6"/>
  <c r="AL53" i="6"/>
  <c r="AK53" i="6"/>
  <c r="AJ53" i="6"/>
  <c r="AI53" i="6"/>
  <c r="AG53" i="6"/>
  <c r="AH53" i="6"/>
  <c r="AE53" i="6"/>
  <c r="AC53" i="6"/>
  <c r="AF53" i="6"/>
  <c r="AD53" i="6"/>
  <c r="AB53" i="6"/>
  <c r="AA53" i="6"/>
  <c r="Y53" i="6"/>
  <c r="Z53" i="6"/>
  <c r="AS45" i="6"/>
  <c r="AN45" i="6"/>
  <c r="AO45" i="6"/>
  <c r="AL45" i="6"/>
  <c r="AK45" i="6"/>
  <c r="AG45" i="6"/>
  <c r="AI45" i="6"/>
  <c r="AC45" i="6"/>
  <c r="AD45" i="6"/>
  <c r="AJ45" i="6"/>
  <c r="Y45" i="6"/>
  <c r="AB45" i="6"/>
  <c r="AH45" i="6"/>
  <c r="AS37" i="6"/>
  <c r="AN37" i="6"/>
  <c r="AM37" i="6"/>
  <c r="AL37" i="6"/>
  <c r="AK37" i="6"/>
  <c r="AI37" i="6"/>
  <c r="AG37" i="6"/>
  <c r="AJ37" i="6"/>
  <c r="AE37" i="6"/>
  <c r="AH37" i="6"/>
  <c r="AF37" i="6"/>
  <c r="AD37" i="6"/>
  <c r="AA37" i="6"/>
  <c r="Y37" i="6"/>
  <c r="Z37" i="6"/>
  <c r="AS29" i="6"/>
  <c r="AN29" i="6"/>
  <c r="AM29" i="6"/>
  <c r="AK29" i="6"/>
  <c r="AL29" i="6"/>
  <c r="AG29" i="6"/>
  <c r="AI29" i="6"/>
  <c r="AJ29" i="6"/>
  <c r="AE29" i="6"/>
  <c r="AC29" i="6"/>
  <c r="AF29" i="6"/>
  <c r="AD29" i="6"/>
  <c r="AH29" i="6"/>
  <c r="AA29" i="6"/>
  <c r="Y29" i="6"/>
  <c r="AB29" i="6"/>
  <c r="AS21" i="6"/>
  <c r="AO21" i="6"/>
  <c r="AM21" i="6"/>
  <c r="AL21" i="6"/>
  <c r="AJ21" i="6"/>
  <c r="AI21" i="6"/>
  <c r="AG21" i="6"/>
  <c r="AH21" i="6"/>
  <c r="AE21" i="6"/>
  <c r="AC21" i="6"/>
  <c r="AD21" i="6"/>
  <c r="AA21" i="6"/>
  <c r="Y21" i="6"/>
  <c r="Z21" i="6"/>
  <c r="AS13" i="6"/>
  <c r="AN13" i="6"/>
  <c r="AO13" i="6"/>
  <c r="AM13" i="6"/>
  <c r="AL13" i="6"/>
  <c r="AK13" i="6"/>
  <c r="AG13" i="6"/>
  <c r="AI13" i="6"/>
  <c r="AE13" i="6"/>
  <c r="AC13" i="6"/>
  <c r="AF13" i="6"/>
  <c r="AD13" i="6"/>
  <c r="AB13" i="6"/>
  <c r="AH13" i="6"/>
  <c r="AJ13" i="6"/>
  <c r="AA13" i="6"/>
  <c r="Y13" i="6"/>
  <c r="AS5" i="6"/>
  <c r="AO5" i="6"/>
  <c r="AN5" i="6"/>
  <c r="AM5" i="6"/>
  <c r="AL5" i="6"/>
  <c r="AK5" i="6"/>
  <c r="AI5" i="6"/>
  <c r="AJ5" i="6"/>
  <c r="AE5" i="6"/>
  <c r="AC5" i="6"/>
  <c r="AH5" i="6"/>
  <c r="AF5" i="6"/>
  <c r="AD5" i="6"/>
  <c r="AB5" i="6"/>
  <c r="AA5" i="6"/>
  <c r="Y5" i="6"/>
  <c r="Z5" i="6"/>
  <c r="V481" i="6"/>
  <c r="Y481" i="6" s="1"/>
  <c r="V473" i="6"/>
  <c r="AA473" i="6" s="1"/>
  <c r="V465" i="6"/>
  <c r="AO465" i="6" s="1"/>
  <c r="V457" i="6"/>
  <c r="V449" i="6"/>
  <c r="V441" i="6"/>
  <c r="V433" i="6"/>
  <c r="AF433" i="6" s="1"/>
  <c r="V425" i="6"/>
  <c r="V417" i="6"/>
  <c r="V409" i="6"/>
  <c r="V401" i="6"/>
  <c r="AG401" i="6" s="1"/>
  <c r="V393" i="6"/>
  <c r="V385" i="6"/>
  <c r="V377" i="6"/>
  <c r="V369" i="6"/>
  <c r="X369" i="6" s="1"/>
  <c r="V361" i="6"/>
  <c r="V353" i="6"/>
  <c r="V345" i="6"/>
  <c r="V337" i="6"/>
  <c r="V329" i="6"/>
  <c r="V321" i="6"/>
  <c r="AD321" i="6" s="1"/>
  <c r="V313" i="6"/>
  <c r="V305" i="6"/>
  <c r="V297" i="6"/>
  <c r="V289" i="6"/>
  <c r="AN289" i="6" s="1"/>
  <c r="V281" i="6"/>
  <c r="X281" i="6" s="1"/>
  <c r="V273" i="6"/>
  <c r="V265" i="6"/>
  <c r="V257" i="6"/>
  <c r="V249" i="6"/>
  <c r="AG249" i="6" s="1"/>
  <c r="V241" i="6"/>
  <c r="AJ241" i="6" s="1"/>
  <c r="V233" i="6"/>
  <c r="V225" i="6"/>
  <c r="AD225" i="6" s="1"/>
  <c r="V217" i="6"/>
  <c r="V209" i="6"/>
  <c r="V201" i="6"/>
  <c r="AE201" i="6" s="1"/>
  <c r="V193" i="6"/>
  <c r="V185" i="6"/>
  <c r="X185" i="6" s="1"/>
  <c r="V177" i="6"/>
  <c r="AO177" i="6" s="1"/>
  <c r="V169" i="6"/>
  <c r="V161" i="6"/>
  <c r="Y161" i="6" s="1"/>
  <c r="V153" i="6"/>
  <c r="AD153" i="6" s="1"/>
  <c r="V145" i="6"/>
  <c r="V137" i="6"/>
  <c r="X137" i="6" s="1"/>
  <c r="V129" i="6"/>
  <c r="AO129" i="6" s="1"/>
  <c r="V121" i="6"/>
  <c r="V113" i="6"/>
  <c r="V105" i="6"/>
  <c r="X105" i="6" s="1"/>
  <c r="V97" i="6"/>
  <c r="V89" i="6"/>
  <c r="V81" i="6"/>
  <c r="V73" i="6"/>
  <c r="AF73" i="6" s="1"/>
  <c r="V65" i="6"/>
  <c r="V57" i="6"/>
  <c r="AG57" i="6" s="1"/>
  <c r="V49" i="6"/>
  <c r="V41" i="6"/>
  <c r="AA41" i="6" s="1"/>
  <c r="V33" i="6"/>
  <c r="V25" i="6"/>
  <c r="AC25" i="6" s="1"/>
  <c r="V17" i="6"/>
  <c r="Y17" i="6" s="1"/>
  <c r="V9" i="6"/>
  <c r="X475" i="6"/>
  <c r="X456" i="6"/>
  <c r="X437" i="6"/>
  <c r="X419" i="6"/>
  <c r="X400" i="6"/>
  <c r="X381" i="6"/>
  <c r="X347" i="6"/>
  <c r="X328" i="6"/>
  <c r="X309" i="6"/>
  <c r="X291" i="6"/>
  <c r="X272" i="6"/>
  <c r="X253" i="6"/>
  <c r="X219" i="6"/>
  <c r="X200" i="6"/>
  <c r="X181" i="6"/>
  <c r="X144" i="6"/>
  <c r="X125" i="6"/>
  <c r="X72" i="6"/>
  <c r="X53" i="6"/>
  <c r="X16" i="6"/>
  <c r="Y449" i="6"/>
  <c r="Y432" i="6"/>
  <c r="Y359" i="6"/>
  <c r="Y303" i="6"/>
  <c r="Y224" i="6"/>
  <c r="Y199" i="6"/>
  <c r="Y175" i="6"/>
  <c r="Y96" i="6"/>
  <c r="Y71" i="6"/>
  <c r="Y47" i="6"/>
  <c r="AA456" i="6"/>
  <c r="AA424" i="6"/>
  <c r="AA392" i="6"/>
  <c r="AA360" i="6"/>
  <c r="AA328" i="6"/>
  <c r="AA264" i="6"/>
  <c r="AA232" i="6"/>
  <c r="AA200" i="6"/>
  <c r="AA168" i="6"/>
  <c r="AA136" i="6"/>
  <c r="AA40" i="6"/>
  <c r="AA8" i="6"/>
  <c r="AB415" i="6"/>
  <c r="AB379" i="6"/>
  <c r="AB342" i="6"/>
  <c r="AB269" i="6"/>
  <c r="AB232" i="6"/>
  <c r="AB159" i="6"/>
  <c r="AB123" i="6"/>
  <c r="AB86" i="6"/>
  <c r="AB50" i="6"/>
  <c r="AB7" i="6"/>
  <c r="AC459" i="6"/>
  <c r="AC331" i="6"/>
  <c r="AD399" i="6"/>
  <c r="AD271" i="6"/>
  <c r="AD143" i="6"/>
  <c r="AD15" i="6"/>
  <c r="AE467" i="6"/>
  <c r="AE211" i="6"/>
  <c r="AE83" i="6"/>
  <c r="AF407" i="6"/>
  <c r="AF279" i="6"/>
  <c r="AF151" i="6"/>
  <c r="AF23" i="6"/>
  <c r="AG337" i="6"/>
  <c r="AG81" i="6"/>
  <c r="AH405" i="6"/>
  <c r="AI368" i="6"/>
  <c r="O2" i="4"/>
  <c r="P2" i="4" s="1"/>
  <c r="O3" i="4"/>
  <c r="P3" i="4" s="1"/>
  <c r="O4" i="4"/>
  <c r="O5" i="4"/>
  <c r="Y5" i="4" s="1"/>
  <c r="O6" i="4"/>
  <c r="O7" i="4"/>
  <c r="O8" i="4"/>
  <c r="T8" i="4" s="1"/>
  <c r="O9" i="4"/>
  <c r="O10" i="4"/>
  <c r="O11" i="4"/>
  <c r="P11" i="4" s="1"/>
  <c r="O12" i="4"/>
  <c r="P12" i="4" s="1"/>
  <c r="O13" i="4"/>
  <c r="O14" i="4"/>
  <c r="P14" i="4" s="1"/>
  <c r="O15" i="4"/>
  <c r="O16" i="4"/>
  <c r="R16" i="4" s="1"/>
  <c r="O17" i="4"/>
  <c r="O18" i="4"/>
  <c r="O19" i="4"/>
  <c r="O20" i="4"/>
  <c r="P20" i="4" s="1"/>
  <c r="O21" i="4"/>
  <c r="O22" i="4"/>
  <c r="O23" i="4"/>
  <c r="P23" i="4" s="1"/>
  <c r="O24" i="4"/>
  <c r="O25" i="4"/>
  <c r="O26" i="4"/>
  <c r="P26" i="4" s="1"/>
  <c r="S26" i="4" s="1"/>
  <c r="O27" i="4"/>
  <c r="O28" i="4"/>
  <c r="O29" i="4"/>
  <c r="O30" i="4"/>
  <c r="P30" i="4" s="1"/>
  <c r="O31" i="4"/>
  <c r="O32" i="4"/>
  <c r="R32" i="4" s="1"/>
  <c r="O33" i="4"/>
  <c r="O34" i="4"/>
  <c r="O35" i="4"/>
  <c r="O36" i="4"/>
  <c r="O37" i="4"/>
  <c r="O38" i="4"/>
  <c r="O39" i="4"/>
  <c r="O40" i="4"/>
  <c r="O41" i="4"/>
  <c r="O42" i="4"/>
  <c r="O43" i="4"/>
  <c r="O44" i="4"/>
  <c r="O45" i="4"/>
  <c r="O46" i="4"/>
  <c r="P46" i="4" s="1"/>
  <c r="O47" i="4"/>
  <c r="O48" i="4"/>
  <c r="R48" i="4" s="1"/>
  <c r="O49" i="4"/>
  <c r="O50" i="4"/>
  <c r="T50" i="4" s="1"/>
  <c r="O51" i="4"/>
  <c r="P51" i="4" s="1"/>
  <c r="R51" i="4" s="1"/>
  <c r="O52" i="4"/>
  <c r="O53" i="4"/>
  <c r="O54" i="4"/>
  <c r="S54" i="4" s="1"/>
  <c r="O55" i="4"/>
  <c r="O56" i="4"/>
  <c r="R56" i="4" s="1"/>
  <c r="O57" i="4"/>
  <c r="O58" i="4"/>
  <c r="O59" i="4"/>
  <c r="O60" i="4"/>
  <c r="O61" i="4"/>
  <c r="O62" i="4"/>
  <c r="P62" i="4" s="1"/>
  <c r="O63" i="4"/>
  <c r="O64" i="4"/>
  <c r="O65" i="4"/>
  <c r="O66" i="4"/>
  <c r="O67" i="4"/>
  <c r="P67" i="4" s="1"/>
  <c r="O68" i="4"/>
  <c r="O69" i="4"/>
  <c r="O70" i="4"/>
  <c r="Y70" i="4" s="1"/>
  <c r="O71" i="4"/>
  <c r="O72" i="4"/>
  <c r="O73" i="4"/>
  <c r="O74" i="4"/>
  <c r="O75" i="4"/>
  <c r="T75" i="4" s="1"/>
  <c r="O76" i="4"/>
  <c r="O77" i="4"/>
  <c r="O78" i="4"/>
  <c r="O79" i="4"/>
  <c r="O80" i="4"/>
  <c r="O81" i="4"/>
  <c r="O82" i="4"/>
  <c r="O83" i="4"/>
  <c r="O84" i="4"/>
  <c r="P84" i="4" s="1"/>
  <c r="O85" i="4"/>
  <c r="O86" i="4"/>
  <c r="O87" i="4"/>
  <c r="O88" i="4"/>
  <c r="O89" i="4"/>
  <c r="O90" i="4"/>
  <c r="P90" i="4" s="1"/>
  <c r="S90" i="4" s="1"/>
  <c r="O91" i="4"/>
  <c r="O92" i="4"/>
  <c r="O93" i="4"/>
  <c r="O94" i="4"/>
  <c r="O95" i="4"/>
  <c r="P95" i="4" s="1"/>
  <c r="V95" i="4" s="1"/>
  <c r="O96" i="4"/>
  <c r="R96" i="4" s="1"/>
  <c r="O97" i="4"/>
  <c r="U97" i="4" s="1"/>
  <c r="O98" i="4"/>
  <c r="O99" i="4"/>
  <c r="P99" i="4" s="1"/>
  <c r="O100" i="4"/>
  <c r="P100" i="4" s="1"/>
  <c r="R100" i="4" s="1"/>
  <c r="O101" i="4"/>
  <c r="O102" i="4"/>
  <c r="O103" i="4"/>
  <c r="O104" i="4"/>
  <c r="T104" i="4" s="1"/>
  <c r="O105" i="4"/>
  <c r="O106" i="4"/>
  <c r="P106" i="4" s="1"/>
  <c r="O107" i="4"/>
  <c r="O108" i="4"/>
  <c r="O109" i="4"/>
  <c r="O110" i="4"/>
  <c r="O111" i="4"/>
  <c r="O112" i="4"/>
  <c r="R112" i="4" s="1"/>
  <c r="O113" i="4"/>
  <c r="U113" i="4" s="1"/>
  <c r="O114" i="4"/>
  <c r="T114" i="4" s="1"/>
  <c r="O115" i="4"/>
  <c r="P115" i="4" s="1"/>
  <c r="S115" i="4" s="1"/>
  <c r="O116" i="4"/>
  <c r="P116" i="4" s="1"/>
  <c r="O117" i="4"/>
  <c r="O118" i="4"/>
  <c r="O119" i="4"/>
  <c r="O120" i="4"/>
  <c r="O121" i="4"/>
  <c r="O122" i="4"/>
  <c r="P122" i="4" s="1"/>
  <c r="O123" i="4"/>
  <c r="R123" i="4" s="1"/>
  <c r="O124" i="4"/>
  <c r="O125" i="4"/>
  <c r="O126" i="4"/>
  <c r="O127" i="4"/>
  <c r="O128" i="4"/>
  <c r="O129" i="4"/>
  <c r="O130" i="4"/>
  <c r="O131" i="4"/>
  <c r="O132" i="4"/>
  <c r="O133" i="4"/>
  <c r="O134" i="4"/>
  <c r="O135" i="4"/>
  <c r="O136" i="4"/>
  <c r="O137" i="4"/>
  <c r="O138" i="4"/>
  <c r="O139" i="4"/>
  <c r="O140" i="4"/>
  <c r="P140" i="4" s="1"/>
  <c r="O141" i="4"/>
  <c r="O142" i="4"/>
  <c r="P142" i="4" s="1"/>
  <c r="O143" i="4"/>
  <c r="O144" i="4"/>
  <c r="O145" i="4"/>
  <c r="O146" i="4"/>
  <c r="O147" i="4"/>
  <c r="O148" i="4"/>
  <c r="O149" i="4"/>
  <c r="O150" i="4"/>
  <c r="O151" i="4"/>
  <c r="O152" i="4"/>
  <c r="O153" i="4"/>
  <c r="O154" i="4"/>
  <c r="O155" i="4"/>
  <c r="O156" i="4"/>
  <c r="O157" i="4"/>
  <c r="O158" i="4"/>
  <c r="O159" i="4"/>
  <c r="P159" i="4" s="1"/>
  <c r="O160" i="4"/>
  <c r="O161" i="4"/>
  <c r="O162" i="4"/>
  <c r="O163" i="4"/>
  <c r="O164" i="4"/>
  <c r="O165" i="4"/>
  <c r="O166" i="4"/>
  <c r="O167" i="4"/>
  <c r="O168" i="4"/>
  <c r="O169" i="4"/>
  <c r="R169" i="4" s="1"/>
  <c r="O170" i="4"/>
  <c r="Z170" i="4" s="1"/>
  <c r="O171" i="4"/>
  <c r="O172" i="4"/>
  <c r="O173" i="4"/>
  <c r="O174" i="4"/>
  <c r="P174" i="4" s="1"/>
  <c r="O175" i="4"/>
  <c r="O176" i="4"/>
  <c r="O177" i="4"/>
  <c r="O178" i="4"/>
  <c r="T178" i="4" s="1"/>
  <c r="O179" i="4"/>
  <c r="O180" i="4"/>
  <c r="O181" i="4"/>
  <c r="O182" i="4"/>
  <c r="O183" i="4"/>
  <c r="T183" i="4" s="1"/>
  <c r="O184" i="4"/>
  <c r="O185" i="4"/>
  <c r="O186" i="4"/>
  <c r="O187" i="4"/>
  <c r="P187" i="4" s="1"/>
  <c r="R187" i="4" s="1"/>
  <c r="O188" i="4"/>
  <c r="O189" i="4"/>
  <c r="O190" i="4"/>
  <c r="V190" i="4" s="1"/>
  <c r="O191" i="4"/>
  <c r="T191" i="4" s="1"/>
  <c r="O192" i="4"/>
  <c r="R192" i="4" s="1"/>
  <c r="O193" i="4"/>
  <c r="O194" i="4"/>
  <c r="O195" i="4"/>
  <c r="O196" i="4"/>
  <c r="O197" i="4"/>
  <c r="O198" i="4"/>
  <c r="O199" i="4"/>
  <c r="O200" i="4"/>
  <c r="T200" i="4" s="1"/>
  <c r="O201" i="4"/>
  <c r="O202" i="4"/>
  <c r="O203" i="4"/>
  <c r="P203" i="4" s="1"/>
  <c r="O204" i="4"/>
  <c r="O205" i="4"/>
  <c r="O206" i="4"/>
  <c r="O207" i="4"/>
  <c r="O208" i="4"/>
  <c r="R208" i="4" s="1"/>
  <c r="O209" i="4"/>
  <c r="O210" i="4"/>
  <c r="T210" i="4" s="1"/>
  <c r="O211" i="4"/>
  <c r="O212" i="4"/>
  <c r="P212" i="4" s="1"/>
  <c r="O213" i="4"/>
  <c r="O214" i="4"/>
  <c r="O215" i="4"/>
  <c r="O216" i="4"/>
  <c r="O217" i="4"/>
  <c r="O218" i="4"/>
  <c r="O219" i="4"/>
  <c r="O220" i="4"/>
  <c r="O221" i="4"/>
  <c r="O222" i="4"/>
  <c r="O223" i="4"/>
  <c r="O224" i="4"/>
  <c r="O225" i="4"/>
  <c r="O226" i="4"/>
  <c r="O227" i="4"/>
  <c r="O228" i="4"/>
  <c r="P228" i="4" s="1"/>
  <c r="O229" i="4"/>
  <c r="O230" i="4"/>
  <c r="O231" i="4"/>
  <c r="O232" i="4"/>
  <c r="O233" i="4"/>
  <c r="O234" i="4"/>
  <c r="O235" i="4"/>
  <c r="P235" i="4" s="1"/>
  <c r="O236" i="4"/>
  <c r="O237" i="4"/>
  <c r="O238" i="4"/>
  <c r="P238" i="4" s="1"/>
  <c r="O239" i="4"/>
  <c r="P239" i="4" s="1"/>
  <c r="T239" i="4" s="1"/>
  <c r="O240" i="4"/>
  <c r="R240" i="4" s="1"/>
  <c r="O241" i="4"/>
  <c r="O242" i="4"/>
  <c r="O243" i="4"/>
  <c r="O244" i="4"/>
  <c r="O245" i="4"/>
  <c r="O246" i="4"/>
  <c r="O247" i="4"/>
  <c r="O248" i="4"/>
  <c r="R248" i="4" s="1"/>
  <c r="O249" i="4"/>
  <c r="O250" i="4"/>
  <c r="P250" i="4" s="1"/>
  <c r="O251" i="4"/>
  <c r="T251" i="4" s="1"/>
  <c r="O252" i="4"/>
  <c r="O253" i="4"/>
  <c r="O254" i="4"/>
  <c r="P254" i="4" s="1"/>
  <c r="O255" i="4"/>
  <c r="O256" i="4"/>
  <c r="O257" i="4"/>
  <c r="O258" i="4"/>
  <c r="O259" i="4"/>
  <c r="O260" i="4"/>
  <c r="O261" i="4"/>
  <c r="O262" i="4"/>
  <c r="O263" i="4"/>
  <c r="P263" i="4" s="1"/>
  <c r="T263" i="4" s="1"/>
  <c r="O264" i="4"/>
  <c r="S264" i="4" s="1"/>
  <c r="O265" i="4"/>
  <c r="O266" i="4"/>
  <c r="O267" i="4"/>
  <c r="O268" i="4"/>
  <c r="O269" i="4"/>
  <c r="O270" i="4"/>
  <c r="S270" i="4" s="1"/>
  <c r="O271" i="4"/>
  <c r="O272" i="4"/>
  <c r="O273" i="4"/>
  <c r="O274" i="4"/>
  <c r="T274" i="4" s="1"/>
  <c r="O275" i="4"/>
  <c r="O276" i="4"/>
  <c r="R276" i="4" s="1"/>
  <c r="O277" i="4"/>
  <c r="S277" i="4" s="1"/>
  <c r="O278" i="4"/>
  <c r="O279" i="4"/>
  <c r="O280" i="4"/>
  <c r="S280" i="4" s="1"/>
  <c r="O281" i="4"/>
  <c r="O282" i="4"/>
  <c r="P282" i="4" s="1"/>
  <c r="O283" i="4"/>
  <c r="T283" i="4" s="1"/>
  <c r="O284" i="4"/>
  <c r="R284" i="4" s="1"/>
  <c r="O285" i="4"/>
  <c r="O286" i="4"/>
  <c r="P286" i="4" s="1"/>
  <c r="O287" i="4"/>
  <c r="O288" i="4"/>
  <c r="R288" i="4" s="1"/>
  <c r="O289" i="4"/>
  <c r="O290" i="4"/>
  <c r="O291" i="4"/>
  <c r="O292" i="4"/>
  <c r="O293" i="4"/>
  <c r="O294" i="4"/>
  <c r="O295" i="4"/>
  <c r="T295" i="4" s="1"/>
  <c r="O296" i="4"/>
  <c r="T296" i="4" s="1"/>
  <c r="O297" i="4"/>
  <c r="O298" i="4"/>
  <c r="P298" i="4" s="1"/>
  <c r="O299" i="4"/>
  <c r="R299" i="4" s="1"/>
  <c r="O300" i="4"/>
  <c r="O301" i="4"/>
  <c r="O302" i="4"/>
  <c r="O303" i="4"/>
  <c r="O304" i="4"/>
  <c r="O305" i="4"/>
  <c r="O306" i="4"/>
  <c r="O307" i="4"/>
  <c r="O308" i="4"/>
  <c r="O309" i="4"/>
  <c r="O310" i="4"/>
  <c r="O311" i="4"/>
  <c r="O312" i="4"/>
  <c r="O313" i="4"/>
  <c r="O314" i="4"/>
  <c r="P314" i="4" s="1"/>
  <c r="O315" i="4"/>
  <c r="O316" i="4"/>
  <c r="O317" i="4"/>
  <c r="O318" i="4"/>
  <c r="O319" i="4"/>
  <c r="O320" i="4"/>
  <c r="O321" i="4"/>
  <c r="O322" i="4"/>
  <c r="O323" i="4"/>
  <c r="O324" i="4"/>
  <c r="P324" i="4" s="1"/>
  <c r="O325" i="4"/>
  <c r="O326" i="4"/>
  <c r="O327" i="4"/>
  <c r="P327" i="4" s="1"/>
  <c r="O328" i="4"/>
  <c r="O329" i="4"/>
  <c r="O330" i="4"/>
  <c r="P330" i="4" s="1"/>
  <c r="Z330" i="4" s="1"/>
  <c r="O331" i="4"/>
  <c r="O332" i="4"/>
  <c r="O333" i="4"/>
  <c r="O334" i="4"/>
  <c r="O335" i="4"/>
  <c r="O336" i="4"/>
  <c r="R336" i="4" s="1"/>
  <c r="O337" i="4"/>
  <c r="O338" i="4"/>
  <c r="T338" i="4" s="1"/>
  <c r="O339" i="4"/>
  <c r="W339" i="4" s="1"/>
  <c r="O340" i="4"/>
  <c r="O341" i="4"/>
  <c r="O342" i="4"/>
  <c r="O343" i="4"/>
  <c r="O344" i="4"/>
  <c r="O345" i="4"/>
  <c r="O346" i="4"/>
  <c r="P346" i="4" s="1"/>
  <c r="O347" i="4"/>
  <c r="O348" i="4"/>
  <c r="O349" i="4"/>
  <c r="O350" i="4"/>
  <c r="O351" i="4"/>
  <c r="O352" i="4"/>
  <c r="O353" i="4"/>
  <c r="O354" i="4"/>
  <c r="O355" i="4"/>
  <c r="O356" i="4"/>
  <c r="O357" i="4"/>
  <c r="O358" i="4"/>
  <c r="O359" i="4"/>
  <c r="O360" i="4"/>
  <c r="T360" i="4" s="1"/>
  <c r="O361" i="4"/>
  <c r="O362" i="4"/>
  <c r="P362" i="4" s="1"/>
  <c r="O363" i="4"/>
  <c r="O364" i="4"/>
  <c r="P364" i="4" s="1"/>
  <c r="O365" i="4"/>
  <c r="O366" i="4"/>
  <c r="P366" i="4" s="1"/>
  <c r="O367" i="4"/>
  <c r="T367" i="4" s="1"/>
  <c r="O368" i="4"/>
  <c r="R368" i="4" s="1"/>
  <c r="O369" i="4"/>
  <c r="O370" i="4"/>
  <c r="T370" i="4" s="1"/>
  <c r="O371" i="4"/>
  <c r="O372" i="4"/>
  <c r="O373" i="4"/>
  <c r="O374" i="4"/>
  <c r="O375" i="4"/>
  <c r="O376" i="4"/>
  <c r="O377" i="4"/>
  <c r="O378" i="4"/>
  <c r="P378" i="4" s="1"/>
  <c r="O379" i="4"/>
  <c r="O380" i="4"/>
  <c r="O381" i="4"/>
  <c r="O382" i="4"/>
  <c r="O383" i="4"/>
  <c r="O384" i="4"/>
  <c r="O385" i="4"/>
  <c r="O386" i="4"/>
  <c r="O387" i="4"/>
  <c r="O388" i="4"/>
  <c r="R388" i="4" s="1"/>
  <c r="O389" i="4"/>
  <c r="O390" i="4"/>
  <c r="O391" i="4"/>
  <c r="O392" i="4"/>
  <c r="O393" i="4"/>
  <c r="O394" i="4"/>
  <c r="O395" i="4"/>
  <c r="R395" i="4" s="1"/>
  <c r="O396" i="4"/>
  <c r="O397" i="4"/>
  <c r="O398" i="4"/>
  <c r="O399" i="4"/>
  <c r="O400" i="4"/>
  <c r="R400" i="4" s="1"/>
  <c r="O401" i="4"/>
  <c r="O402" i="4"/>
  <c r="T402" i="4" s="1"/>
  <c r="O403" i="4"/>
  <c r="O404" i="4"/>
  <c r="O405" i="4"/>
  <c r="S405" i="4" s="1"/>
  <c r="O406" i="4"/>
  <c r="O407" i="4"/>
  <c r="O408" i="4"/>
  <c r="O409" i="4"/>
  <c r="O410" i="4"/>
  <c r="P410" i="4" s="1"/>
  <c r="O411" i="4"/>
  <c r="T411" i="4" s="1"/>
  <c r="O412" i="4"/>
  <c r="O413" i="4"/>
  <c r="O414" i="4"/>
  <c r="P414" i="4" s="1"/>
  <c r="O415" i="4"/>
  <c r="O416" i="4"/>
  <c r="O417" i="4"/>
  <c r="O418" i="4"/>
  <c r="O419" i="4"/>
  <c r="P419" i="4" s="1"/>
  <c r="O420" i="4"/>
  <c r="O421" i="4"/>
  <c r="O422" i="4"/>
  <c r="O423" i="4"/>
  <c r="P423" i="4" s="1"/>
  <c r="O424" i="4"/>
  <c r="T424" i="4" s="1"/>
  <c r="O425" i="4"/>
  <c r="O426" i="4"/>
  <c r="Z426" i="4" s="1"/>
  <c r="O427" i="4"/>
  <c r="O428" i="4"/>
  <c r="O429" i="4"/>
  <c r="O430" i="4"/>
  <c r="O431" i="4"/>
  <c r="O432" i="4"/>
  <c r="O433" i="4"/>
  <c r="U433" i="4" s="1"/>
  <c r="O434" i="4"/>
  <c r="O435" i="4"/>
  <c r="O436" i="4"/>
  <c r="O437" i="4"/>
  <c r="O438" i="4"/>
  <c r="O439" i="4"/>
  <c r="O440" i="4"/>
  <c r="O441" i="4"/>
  <c r="O442" i="4"/>
  <c r="P442" i="4" s="1"/>
  <c r="O443" i="4"/>
  <c r="O444" i="4"/>
  <c r="O445" i="4"/>
  <c r="O446" i="4"/>
  <c r="O447" i="4"/>
  <c r="O448" i="4"/>
  <c r="X448" i="4" s="1"/>
  <c r="O449" i="4"/>
  <c r="O450" i="4"/>
  <c r="O451" i="4"/>
  <c r="W451" i="4" s="1"/>
  <c r="O452" i="4"/>
  <c r="R452" i="4" s="1"/>
  <c r="O453" i="4"/>
  <c r="O454" i="4"/>
  <c r="O455" i="4"/>
  <c r="O456" i="4"/>
  <c r="R456" i="4" s="1"/>
  <c r="O457" i="4"/>
  <c r="O458" i="4"/>
  <c r="O459" i="4"/>
  <c r="P459" i="4" s="1"/>
  <c r="O460" i="4"/>
  <c r="O461" i="4"/>
  <c r="O462" i="4"/>
  <c r="O463" i="4"/>
  <c r="V463" i="4" s="1"/>
  <c r="O464" i="4"/>
  <c r="O465" i="4"/>
  <c r="O466" i="4"/>
  <c r="T466" i="4" s="1"/>
  <c r="O467" i="4"/>
  <c r="O468" i="4"/>
  <c r="P468" i="4" s="1"/>
  <c r="O469" i="4"/>
  <c r="O470" i="4"/>
  <c r="O471" i="4"/>
  <c r="O472" i="4"/>
  <c r="O473" i="4"/>
  <c r="O474" i="4"/>
  <c r="P474" i="4" s="1"/>
  <c r="O475" i="4"/>
  <c r="T475" i="4" s="1"/>
  <c r="O476" i="4"/>
  <c r="O477" i="4"/>
  <c r="O478" i="4"/>
  <c r="P478" i="4" s="1"/>
  <c r="O479" i="4"/>
  <c r="O480" i="4"/>
  <c r="O481" i="4"/>
  <c r="P481" i="3"/>
  <c r="P480" i="3"/>
  <c r="P479" i="3"/>
  <c r="P478" i="3"/>
  <c r="Q478" i="3" s="1"/>
  <c r="P477" i="3"/>
  <c r="P476" i="3"/>
  <c r="P475" i="3"/>
  <c r="Q475" i="3" s="1"/>
  <c r="T475" i="3" s="1"/>
  <c r="P474" i="3"/>
  <c r="P473" i="3"/>
  <c r="Q473" i="3" s="1"/>
  <c r="P472" i="3"/>
  <c r="S472" i="3" s="1"/>
  <c r="P471" i="3"/>
  <c r="S471" i="3" s="1"/>
  <c r="P470" i="3"/>
  <c r="T470" i="3" s="1"/>
  <c r="P469" i="3"/>
  <c r="P468" i="3"/>
  <c r="P467" i="3"/>
  <c r="T467" i="3" s="1"/>
  <c r="P466" i="3"/>
  <c r="P465" i="3"/>
  <c r="P464" i="3"/>
  <c r="T464" i="3" s="1"/>
  <c r="P463" i="3"/>
  <c r="P462" i="3"/>
  <c r="Q462" i="3" s="1"/>
  <c r="T462" i="3" s="1"/>
  <c r="P461" i="3"/>
  <c r="P460" i="3"/>
  <c r="Q460" i="3" s="1"/>
  <c r="T460" i="3" s="1"/>
  <c r="P459" i="3"/>
  <c r="P458" i="3"/>
  <c r="P457" i="3"/>
  <c r="P456" i="3"/>
  <c r="S456" i="3" s="1"/>
  <c r="P455" i="3"/>
  <c r="P454" i="3"/>
  <c r="Q454" i="3" s="1"/>
  <c r="P453" i="3"/>
  <c r="S453" i="3" s="1"/>
  <c r="P452" i="3"/>
  <c r="P451" i="3"/>
  <c r="T451" i="3" s="1"/>
  <c r="P450" i="3"/>
  <c r="P449" i="3"/>
  <c r="Q449" i="3" s="1"/>
  <c r="P448" i="3"/>
  <c r="P447" i="3"/>
  <c r="S447" i="3" s="1"/>
  <c r="P446" i="3"/>
  <c r="P445" i="3"/>
  <c r="V445" i="3" s="1"/>
  <c r="P444" i="3"/>
  <c r="P443" i="3"/>
  <c r="P442" i="3"/>
  <c r="P441" i="3"/>
  <c r="P440" i="3"/>
  <c r="P439" i="3"/>
  <c r="S439" i="3" s="1"/>
  <c r="P438" i="3"/>
  <c r="P437" i="3"/>
  <c r="V437" i="3" s="1"/>
  <c r="P436" i="3"/>
  <c r="P435" i="3"/>
  <c r="P434" i="3"/>
  <c r="AC434" i="3" s="1"/>
  <c r="P433" i="3"/>
  <c r="Q433" i="3" s="1"/>
  <c r="P432" i="3"/>
  <c r="Z432" i="3" s="1"/>
  <c r="P431" i="3"/>
  <c r="U431" i="3" s="1"/>
  <c r="P430" i="3"/>
  <c r="P429" i="3"/>
  <c r="P428" i="3"/>
  <c r="Q428" i="3" s="1"/>
  <c r="P427" i="3"/>
  <c r="P426" i="3"/>
  <c r="P425" i="3"/>
  <c r="P424" i="3"/>
  <c r="P423" i="3"/>
  <c r="T423" i="3" s="1"/>
  <c r="P422" i="3"/>
  <c r="T422" i="3" s="1"/>
  <c r="P421" i="3"/>
  <c r="AA421" i="3" s="1"/>
  <c r="P420" i="3"/>
  <c r="Q420" i="3" s="1"/>
  <c r="P419" i="3"/>
  <c r="S419" i="3" s="1"/>
  <c r="P418" i="3"/>
  <c r="P417" i="3"/>
  <c r="Q417" i="3" s="1"/>
  <c r="P416" i="3"/>
  <c r="P415" i="3"/>
  <c r="P414" i="3"/>
  <c r="Q414" i="3" s="1"/>
  <c r="P413" i="3"/>
  <c r="P412" i="3"/>
  <c r="Q412" i="3" s="1"/>
  <c r="T412" i="3" s="1"/>
  <c r="P411" i="3"/>
  <c r="S411" i="3" s="1"/>
  <c r="P410" i="3"/>
  <c r="P409" i="3"/>
  <c r="P408" i="3"/>
  <c r="X408" i="3" s="1"/>
  <c r="P407" i="3"/>
  <c r="AC407" i="3" s="1"/>
  <c r="P406" i="3"/>
  <c r="T406" i="3" s="1"/>
  <c r="P405" i="3"/>
  <c r="P404" i="3"/>
  <c r="P403" i="3"/>
  <c r="P402" i="3"/>
  <c r="T402" i="3" s="1"/>
  <c r="P401" i="3"/>
  <c r="Q401" i="3" s="1"/>
  <c r="P400" i="3"/>
  <c r="P399" i="3"/>
  <c r="T399" i="3" s="1"/>
  <c r="P398" i="3"/>
  <c r="Q398" i="3" s="1"/>
  <c r="P397" i="3"/>
  <c r="P396" i="3"/>
  <c r="P395" i="3"/>
  <c r="P394" i="3"/>
  <c r="P393" i="3"/>
  <c r="P392" i="3"/>
  <c r="P391" i="3"/>
  <c r="S391" i="3" s="1"/>
  <c r="P390" i="3"/>
  <c r="P389" i="3"/>
  <c r="V389" i="3" s="1"/>
  <c r="P388" i="3"/>
  <c r="P387" i="3"/>
  <c r="P386" i="3"/>
  <c r="T386" i="3" s="1"/>
  <c r="P385" i="3"/>
  <c r="Q385" i="3" s="1"/>
  <c r="P384" i="3"/>
  <c r="AA384" i="3" s="1"/>
  <c r="P383" i="3"/>
  <c r="P382" i="3"/>
  <c r="P381" i="3"/>
  <c r="Q381" i="3" s="1"/>
  <c r="P380" i="3"/>
  <c r="Q380" i="3" s="1"/>
  <c r="P379" i="3"/>
  <c r="S379" i="3" s="1"/>
  <c r="P378" i="3"/>
  <c r="P377" i="3"/>
  <c r="P376" i="3"/>
  <c r="X376" i="3" s="1"/>
  <c r="P375" i="3"/>
  <c r="P374" i="3"/>
  <c r="Q374" i="3" s="1"/>
  <c r="T374" i="3" s="1"/>
  <c r="P373" i="3"/>
  <c r="P372" i="3"/>
  <c r="T372" i="3" s="1"/>
  <c r="P371" i="3"/>
  <c r="P370" i="3"/>
  <c r="AC370" i="3" s="1"/>
  <c r="P369" i="3"/>
  <c r="Q369" i="3" s="1"/>
  <c r="P368" i="3"/>
  <c r="Z368" i="3" s="1"/>
  <c r="P367" i="3"/>
  <c r="P366" i="3"/>
  <c r="T366" i="3" s="1"/>
  <c r="P365" i="3"/>
  <c r="S365" i="3" s="1"/>
  <c r="P364" i="3"/>
  <c r="Q364" i="3" s="1"/>
  <c r="T364" i="3" s="1"/>
  <c r="P363" i="3"/>
  <c r="P362" i="3"/>
  <c r="T362" i="3" s="1"/>
  <c r="P361" i="3"/>
  <c r="P360" i="3"/>
  <c r="X360" i="3" s="1"/>
  <c r="P359" i="3"/>
  <c r="T359" i="3" s="1"/>
  <c r="P358" i="3"/>
  <c r="T358" i="3" s="1"/>
  <c r="P357" i="3"/>
  <c r="AA357" i="3" s="1"/>
  <c r="P356" i="3"/>
  <c r="P355" i="3"/>
  <c r="P354" i="3"/>
  <c r="T354" i="3" s="1"/>
  <c r="P353" i="3"/>
  <c r="P352" i="3"/>
  <c r="AA352" i="3" s="1"/>
  <c r="P351" i="3"/>
  <c r="P350" i="3"/>
  <c r="Q350" i="3" s="1"/>
  <c r="T350" i="3" s="1"/>
  <c r="P349" i="3"/>
  <c r="P348" i="3"/>
  <c r="T348" i="3" s="1"/>
  <c r="P347" i="3"/>
  <c r="S347" i="3" s="1"/>
  <c r="P346" i="3"/>
  <c r="P345" i="3"/>
  <c r="P344" i="3"/>
  <c r="S344" i="3" s="1"/>
  <c r="P343" i="3"/>
  <c r="P342" i="3"/>
  <c r="P341" i="3"/>
  <c r="P340" i="3"/>
  <c r="P339" i="3"/>
  <c r="P338" i="3"/>
  <c r="T338" i="3" s="1"/>
  <c r="P337" i="3"/>
  <c r="Q337" i="3" s="1"/>
  <c r="P336" i="3"/>
  <c r="P335" i="3"/>
  <c r="U335" i="3" s="1"/>
  <c r="P334" i="3"/>
  <c r="P333" i="3"/>
  <c r="P332" i="3"/>
  <c r="Q332" i="3" s="1"/>
  <c r="P331" i="3"/>
  <c r="Q331" i="3" s="1"/>
  <c r="P330" i="3"/>
  <c r="P329" i="3"/>
  <c r="P328" i="3"/>
  <c r="X328" i="3" s="1"/>
  <c r="P327" i="3"/>
  <c r="S327" i="3" s="1"/>
  <c r="P326" i="3"/>
  <c r="P325" i="3"/>
  <c r="P324" i="3"/>
  <c r="Q324" i="3" s="1"/>
  <c r="T324" i="3" s="1"/>
  <c r="P323" i="3"/>
  <c r="P322" i="3"/>
  <c r="P321" i="3"/>
  <c r="Q321" i="3" s="1"/>
  <c r="P320" i="3"/>
  <c r="P319" i="3"/>
  <c r="U319" i="3" s="1"/>
  <c r="P318" i="3"/>
  <c r="P317" i="3"/>
  <c r="P316" i="3"/>
  <c r="Q316" i="3" s="1"/>
  <c r="P315" i="3"/>
  <c r="AD315" i="3" s="1"/>
  <c r="P314" i="3"/>
  <c r="X314" i="3" s="1"/>
  <c r="P313" i="3"/>
  <c r="P312" i="3"/>
  <c r="P311" i="3"/>
  <c r="AC311" i="3" s="1"/>
  <c r="P310" i="3"/>
  <c r="Q310" i="3" s="1"/>
  <c r="T310" i="3" s="1"/>
  <c r="P309" i="3"/>
  <c r="P308" i="3"/>
  <c r="Q308" i="3" s="1"/>
  <c r="P307" i="3"/>
  <c r="V307" i="3" s="1"/>
  <c r="P306" i="3"/>
  <c r="P305" i="3"/>
  <c r="Q305" i="3" s="1"/>
  <c r="P304" i="3"/>
  <c r="P303" i="3"/>
  <c r="P302" i="3"/>
  <c r="T302" i="3" s="1"/>
  <c r="P301" i="3"/>
  <c r="T301" i="3" s="1"/>
  <c r="P300" i="3"/>
  <c r="Q300" i="3" s="1"/>
  <c r="P299" i="3"/>
  <c r="Q299" i="3" s="1"/>
  <c r="P298" i="3"/>
  <c r="P297" i="3"/>
  <c r="P296" i="3"/>
  <c r="P295" i="3"/>
  <c r="S295" i="3" s="1"/>
  <c r="P294" i="3"/>
  <c r="Q294" i="3" s="1"/>
  <c r="T294" i="3" s="1"/>
  <c r="P293" i="3"/>
  <c r="S293" i="3" s="1"/>
  <c r="P292" i="3"/>
  <c r="P291" i="3"/>
  <c r="P290" i="3"/>
  <c r="T290" i="3" s="1"/>
  <c r="P289" i="3"/>
  <c r="Q289" i="3" s="1"/>
  <c r="P288" i="3"/>
  <c r="P287" i="3"/>
  <c r="P286" i="3"/>
  <c r="P285" i="3"/>
  <c r="P284" i="3"/>
  <c r="T284" i="3" s="1"/>
  <c r="P283" i="3"/>
  <c r="P282" i="3"/>
  <c r="P281" i="3"/>
  <c r="P280" i="3"/>
  <c r="X280" i="3" s="1"/>
  <c r="P279" i="3"/>
  <c r="S279" i="3" s="1"/>
  <c r="P278" i="3"/>
  <c r="P277" i="3"/>
  <c r="P276" i="3"/>
  <c r="P275" i="3"/>
  <c r="P274" i="3"/>
  <c r="S274" i="3" s="1"/>
  <c r="P273" i="3"/>
  <c r="Q273" i="3" s="1"/>
  <c r="P272" i="3"/>
  <c r="P271" i="3"/>
  <c r="P270" i="3"/>
  <c r="P269" i="3"/>
  <c r="P268" i="3"/>
  <c r="Q268" i="3" s="1"/>
  <c r="P267" i="3"/>
  <c r="Q267" i="3" s="1"/>
  <c r="P266" i="3"/>
  <c r="T266" i="3" s="1"/>
  <c r="P265" i="3"/>
  <c r="P264" i="3"/>
  <c r="P263" i="3"/>
  <c r="S263" i="3" s="1"/>
  <c r="P262" i="3"/>
  <c r="Q262" i="3" s="1"/>
  <c r="T262" i="3" s="1"/>
  <c r="P261" i="3"/>
  <c r="Q261" i="3" s="1"/>
  <c r="P260" i="3"/>
  <c r="Q260" i="3" s="1"/>
  <c r="P259" i="3"/>
  <c r="Q259" i="3" s="1"/>
  <c r="T259" i="3" s="1"/>
  <c r="P258" i="3"/>
  <c r="P257" i="3"/>
  <c r="Q257" i="3" s="1"/>
  <c r="P256" i="3"/>
  <c r="T256" i="3" s="1"/>
  <c r="P255" i="3"/>
  <c r="P254" i="3"/>
  <c r="P253" i="3"/>
  <c r="V253" i="3" s="1"/>
  <c r="P252" i="3"/>
  <c r="P251" i="3"/>
  <c r="P250" i="3"/>
  <c r="P249" i="3"/>
  <c r="P248" i="3"/>
  <c r="P247" i="3"/>
  <c r="AC247" i="3" s="1"/>
  <c r="P246" i="3"/>
  <c r="Q246" i="3" s="1"/>
  <c r="T246" i="3" s="1"/>
  <c r="P245" i="3"/>
  <c r="P244" i="3"/>
  <c r="T244" i="3" s="1"/>
  <c r="P243" i="3"/>
  <c r="P242" i="3"/>
  <c r="P241" i="3"/>
  <c r="P240" i="3"/>
  <c r="Z240" i="3" s="1"/>
  <c r="P239" i="3"/>
  <c r="S239" i="3" s="1"/>
  <c r="P238" i="3"/>
  <c r="T238" i="3" s="1"/>
  <c r="P237" i="3"/>
  <c r="P236" i="3"/>
  <c r="P235" i="3"/>
  <c r="Q235" i="3" s="1"/>
  <c r="P234" i="3"/>
  <c r="P233" i="3"/>
  <c r="Q233" i="3" s="1"/>
  <c r="P232" i="3"/>
  <c r="U232" i="3" s="1"/>
  <c r="P231" i="3"/>
  <c r="S231" i="3" s="1"/>
  <c r="P230" i="3"/>
  <c r="P229" i="3"/>
  <c r="AA229" i="3" s="1"/>
  <c r="P228" i="3"/>
  <c r="P227" i="3"/>
  <c r="Y227" i="3" s="1"/>
  <c r="P226" i="3"/>
  <c r="X226" i="3" s="1"/>
  <c r="P225" i="3"/>
  <c r="P224" i="3"/>
  <c r="U224" i="3" s="1"/>
  <c r="P223" i="3"/>
  <c r="T223" i="3" s="1"/>
  <c r="P222" i="3"/>
  <c r="P221" i="3"/>
  <c r="P220" i="3"/>
  <c r="Q220" i="3" s="1"/>
  <c r="T220" i="3" s="1"/>
  <c r="P219" i="3"/>
  <c r="T219" i="3" s="1"/>
  <c r="P218" i="3"/>
  <c r="P217" i="3"/>
  <c r="Q217" i="3" s="1"/>
  <c r="P216" i="3"/>
  <c r="P215" i="3"/>
  <c r="S215" i="3" s="1"/>
  <c r="P214" i="3"/>
  <c r="P213" i="3"/>
  <c r="V213" i="3" s="1"/>
  <c r="P212" i="3"/>
  <c r="P211" i="3"/>
  <c r="P210" i="3"/>
  <c r="P209" i="3"/>
  <c r="P208" i="3"/>
  <c r="T208" i="3" s="1"/>
  <c r="P207" i="3"/>
  <c r="P206" i="3"/>
  <c r="P205" i="3"/>
  <c r="P204" i="3"/>
  <c r="P203" i="3"/>
  <c r="P202" i="3"/>
  <c r="P201" i="3"/>
  <c r="P200" i="3"/>
  <c r="P199" i="3"/>
  <c r="Y199" i="3" s="1"/>
  <c r="P198" i="3"/>
  <c r="Q198" i="3" s="1"/>
  <c r="P197" i="3"/>
  <c r="P196" i="3"/>
  <c r="P195" i="3"/>
  <c r="S195" i="3" s="1"/>
  <c r="P194" i="3"/>
  <c r="P193" i="3"/>
  <c r="P192" i="3"/>
  <c r="P191" i="3"/>
  <c r="S191" i="3" s="1"/>
  <c r="P190" i="3"/>
  <c r="P189" i="3"/>
  <c r="S189" i="3" s="1"/>
  <c r="P188" i="3"/>
  <c r="P187" i="3"/>
  <c r="T187" i="3" s="1"/>
  <c r="P186" i="3"/>
  <c r="T186" i="3" s="1"/>
  <c r="P185" i="3"/>
  <c r="P184" i="3"/>
  <c r="P183" i="3"/>
  <c r="Z183" i="3" s="1"/>
  <c r="P182" i="3"/>
  <c r="P181" i="3"/>
  <c r="P180" i="3"/>
  <c r="P179" i="3"/>
  <c r="P178" i="3"/>
  <c r="S178" i="3" s="1"/>
  <c r="P177" i="3"/>
  <c r="P176" i="3"/>
  <c r="Z176" i="3" s="1"/>
  <c r="P175" i="3"/>
  <c r="T175" i="3" s="1"/>
  <c r="P174" i="3"/>
  <c r="Q174" i="3" s="1"/>
  <c r="Y174" i="3" s="1"/>
  <c r="P173" i="3"/>
  <c r="T173" i="3" s="1"/>
  <c r="P172" i="3"/>
  <c r="P171" i="3"/>
  <c r="Q171" i="3" s="1"/>
  <c r="P170" i="3"/>
  <c r="S170" i="3" s="1"/>
  <c r="P169" i="3"/>
  <c r="Q169" i="3" s="1"/>
  <c r="P168" i="3"/>
  <c r="X168" i="3" s="1"/>
  <c r="P167" i="3"/>
  <c r="AI167" i="3" s="1"/>
  <c r="P166" i="3"/>
  <c r="P165" i="3"/>
  <c r="S165" i="3" s="1"/>
  <c r="P164" i="3"/>
  <c r="P163" i="3"/>
  <c r="P162" i="3"/>
  <c r="T162" i="3" s="1"/>
  <c r="P161" i="3"/>
  <c r="P160" i="3"/>
  <c r="AD160" i="3" s="1"/>
  <c r="P159" i="3"/>
  <c r="P158" i="3"/>
  <c r="Q158" i="3" s="1"/>
  <c r="T158" i="3" s="1"/>
  <c r="P157" i="3"/>
  <c r="V157" i="3" s="1"/>
  <c r="P156" i="3"/>
  <c r="T156" i="3" s="1"/>
  <c r="P155" i="3"/>
  <c r="P154" i="3"/>
  <c r="X154" i="3" s="1"/>
  <c r="P153" i="3"/>
  <c r="Q153" i="3" s="1"/>
  <c r="P152" i="3"/>
  <c r="P151" i="3"/>
  <c r="P150" i="3"/>
  <c r="Q150" i="3" s="1"/>
  <c r="T150" i="3" s="1"/>
  <c r="P149" i="3"/>
  <c r="P148" i="3"/>
  <c r="Q148" i="3" s="1"/>
  <c r="T148" i="3" s="1"/>
  <c r="P147" i="3"/>
  <c r="P146" i="3"/>
  <c r="Q146" i="3" s="1"/>
  <c r="T146" i="3" s="1"/>
  <c r="P145" i="3"/>
  <c r="P144" i="3"/>
  <c r="P143" i="3"/>
  <c r="T143" i="3" s="1"/>
  <c r="P142" i="3"/>
  <c r="P141" i="3"/>
  <c r="P140" i="3"/>
  <c r="Q140" i="3" s="1"/>
  <c r="T140" i="3" s="1"/>
  <c r="P139" i="3"/>
  <c r="AC139" i="3" s="1"/>
  <c r="P138" i="3"/>
  <c r="P137" i="3"/>
  <c r="P136" i="3"/>
  <c r="S136" i="3" s="1"/>
  <c r="P135" i="3"/>
  <c r="P134" i="3"/>
  <c r="Q134" i="3" s="1"/>
  <c r="T134" i="3" s="1"/>
  <c r="P133" i="3"/>
  <c r="Q133" i="3" s="1"/>
  <c r="P132" i="3"/>
  <c r="Q132" i="3" s="1"/>
  <c r="P131" i="3"/>
  <c r="Q131" i="3" s="1"/>
  <c r="P130" i="3"/>
  <c r="P129" i="3"/>
  <c r="P128" i="3"/>
  <c r="P127" i="3"/>
  <c r="P126" i="3"/>
  <c r="P125" i="3"/>
  <c r="S125" i="3" s="1"/>
  <c r="P124" i="3"/>
  <c r="P123" i="3"/>
  <c r="T123" i="3" s="1"/>
  <c r="P122" i="3"/>
  <c r="U122" i="3" s="1"/>
  <c r="P121" i="3"/>
  <c r="AA121" i="3" s="1"/>
  <c r="P120" i="3"/>
  <c r="T120" i="3" s="1"/>
  <c r="P119" i="3"/>
  <c r="S119" i="3" s="1"/>
  <c r="P118" i="3"/>
  <c r="Q118" i="3" s="1"/>
  <c r="P117" i="3"/>
  <c r="P116" i="3"/>
  <c r="Q116" i="3" s="1"/>
  <c r="P115" i="3"/>
  <c r="T115" i="3" s="1"/>
  <c r="P114" i="3"/>
  <c r="T114" i="3" s="1"/>
  <c r="P113" i="3"/>
  <c r="P112" i="3"/>
  <c r="P111" i="3"/>
  <c r="T111" i="3" s="1"/>
  <c r="P110" i="3"/>
  <c r="T110" i="3" s="1"/>
  <c r="P109" i="3"/>
  <c r="P108" i="3"/>
  <c r="P107" i="3"/>
  <c r="Q107" i="3" s="1"/>
  <c r="V107" i="3" s="1"/>
  <c r="P106" i="3"/>
  <c r="P105" i="3"/>
  <c r="AE105" i="3" s="1"/>
  <c r="P104" i="3"/>
  <c r="S104" i="3" s="1"/>
  <c r="P103" i="3"/>
  <c r="P102" i="3"/>
  <c r="Q102" i="3" s="1"/>
  <c r="P101" i="3"/>
  <c r="S101" i="3" s="1"/>
  <c r="P100" i="3"/>
  <c r="T100" i="3" s="1"/>
  <c r="P99" i="3"/>
  <c r="P98" i="3"/>
  <c r="Q98" i="3" s="1"/>
  <c r="T98" i="3" s="1"/>
  <c r="P97" i="3"/>
  <c r="Q97" i="3" s="1"/>
  <c r="P96" i="3"/>
  <c r="P95" i="3"/>
  <c r="P94" i="3"/>
  <c r="P93" i="3"/>
  <c r="P92" i="3"/>
  <c r="T92" i="3" s="1"/>
  <c r="P91" i="3"/>
  <c r="Q91" i="3" s="1"/>
  <c r="P90" i="3"/>
  <c r="T90" i="3" s="1"/>
  <c r="P89" i="3"/>
  <c r="P88" i="3"/>
  <c r="X88" i="3" s="1"/>
  <c r="P87" i="3"/>
  <c r="P86" i="3"/>
  <c r="T86" i="3" s="1"/>
  <c r="P85" i="3"/>
  <c r="P84" i="3"/>
  <c r="P83" i="3"/>
  <c r="V83" i="3" s="1"/>
  <c r="P82" i="3"/>
  <c r="P81" i="3"/>
  <c r="Q81" i="3" s="1"/>
  <c r="P80" i="3"/>
  <c r="P79" i="3"/>
  <c r="T79" i="3" s="1"/>
  <c r="P78" i="3"/>
  <c r="T78" i="3" s="1"/>
  <c r="P77" i="3"/>
  <c r="P76" i="3"/>
  <c r="P75" i="3"/>
  <c r="P74" i="3"/>
  <c r="T74" i="3" s="1"/>
  <c r="P73" i="3"/>
  <c r="P72" i="3"/>
  <c r="X72" i="3" s="1"/>
  <c r="P71" i="3"/>
  <c r="P70" i="3"/>
  <c r="Q70" i="3" s="1"/>
  <c r="T70" i="3" s="1"/>
  <c r="P69" i="3"/>
  <c r="T69" i="3" s="1"/>
  <c r="P68" i="3"/>
  <c r="P67" i="3"/>
  <c r="P66" i="3"/>
  <c r="P65" i="3"/>
  <c r="Q65" i="3" s="1"/>
  <c r="P64" i="3"/>
  <c r="P63" i="3"/>
  <c r="P62" i="3"/>
  <c r="T62" i="3" s="1"/>
  <c r="P61" i="3"/>
  <c r="P60" i="3"/>
  <c r="P59" i="3"/>
  <c r="T59" i="3" s="1"/>
  <c r="P58" i="3"/>
  <c r="P57" i="3"/>
  <c r="P56" i="3"/>
  <c r="P55" i="3"/>
  <c r="P54" i="3"/>
  <c r="P53" i="3"/>
  <c r="P52" i="3"/>
  <c r="Q52" i="3" s="1"/>
  <c r="P51" i="3"/>
  <c r="Q51" i="3" s="1"/>
  <c r="P50" i="3"/>
  <c r="P49" i="3"/>
  <c r="Q49" i="3" s="1"/>
  <c r="P48" i="3"/>
  <c r="Z48" i="3" s="1"/>
  <c r="P47" i="3"/>
  <c r="P46" i="3"/>
  <c r="P45" i="3"/>
  <c r="Q45" i="3" s="1"/>
  <c r="P44" i="3"/>
  <c r="Q44" i="3" s="1"/>
  <c r="P43" i="3"/>
  <c r="S43" i="3" s="1"/>
  <c r="P42" i="3"/>
  <c r="T42" i="3" s="1"/>
  <c r="P41" i="3"/>
  <c r="P40" i="3"/>
  <c r="P39" i="3"/>
  <c r="P38" i="3"/>
  <c r="P37" i="3"/>
  <c r="P36" i="3"/>
  <c r="Q36" i="3" s="1"/>
  <c r="AE36" i="3" s="1"/>
  <c r="P35" i="3"/>
  <c r="T35" i="3" s="1"/>
  <c r="P34" i="3"/>
  <c r="P33" i="3"/>
  <c r="Q33" i="3" s="1"/>
  <c r="P32" i="3"/>
  <c r="AA32" i="3" s="1"/>
  <c r="P31" i="3"/>
  <c r="P30" i="3"/>
  <c r="Q30" i="3" s="1"/>
  <c r="P29" i="3"/>
  <c r="P28" i="3"/>
  <c r="P27" i="3"/>
  <c r="P26" i="3"/>
  <c r="Q26" i="3" s="1"/>
  <c r="P25" i="3"/>
  <c r="P24" i="3"/>
  <c r="P23" i="3"/>
  <c r="S23" i="3" s="1"/>
  <c r="P22" i="3"/>
  <c r="P21" i="3"/>
  <c r="P20" i="3"/>
  <c r="P19" i="3"/>
  <c r="P18" i="3"/>
  <c r="U18" i="3" s="1"/>
  <c r="P17" i="3"/>
  <c r="Q17" i="3" s="1"/>
  <c r="P16" i="3"/>
  <c r="P15" i="3"/>
  <c r="P14" i="3"/>
  <c r="Y14" i="3" s="1"/>
  <c r="P13" i="3"/>
  <c r="Q13" i="3" s="1"/>
  <c r="P12" i="3"/>
  <c r="T12" i="3" s="1"/>
  <c r="P11" i="3"/>
  <c r="V11" i="3" s="1"/>
  <c r="P10" i="3"/>
  <c r="P9" i="3"/>
  <c r="P8" i="3"/>
  <c r="Q8" i="3" s="1"/>
  <c r="P7" i="3"/>
  <c r="S7" i="3" s="1"/>
  <c r="P6" i="3"/>
  <c r="P5" i="3"/>
  <c r="Q5" i="3" s="1"/>
  <c r="P4" i="3"/>
  <c r="T4" i="3" s="1"/>
  <c r="P3" i="3"/>
  <c r="P2" i="3"/>
  <c r="AJ403" i="6" l="1"/>
  <c r="AL195" i="6"/>
  <c r="Z243" i="6"/>
  <c r="X205" i="6"/>
  <c r="X2" i="6"/>
  <c r="AH140" i="6"/>
  <c r="Y375" i="6"/>
  <c r="AG269" i="6"/>
  <c r="AH389" i="6"/>
  <c r="AC389" i="6"/>
  <c r="AJ437" i="6"/>
  <c r="Z82" i="6"/>
  <c r="AI82" i="6"/>
  <c r="AH306" i="6"/>
  <c r="AO427" i="6"/>
  <c r="AE220" i="6"/>
  <c r="Y324" i="6"/>
  <c r="X396" i="6"/>
  <c r="AE428" i="6"/>
  <c r="AH44" i="6"/>
  <c r="AL212" i="6"/>
  <c r="AD236" i="6"/>
  <c r="AC108" i="6"/>
  <c r="AC364" i="6"/>
  <c r="Y287" i="6"/>
  <c r="Z24" i="6"/>
  <c r="Z43" i="6"/>
  <c r="AE437" i="6"/>
  <c r="AH403" i="6"/>
  <c r="AH331" i="6"/>
  <c r="AN443" i="6"/>
  <c r="X212" i="6"/>
  <c r="AA236" i="6"/>
  <c r="AB268" i="6"/>
  <c r="AG76" i="6"/>
  <c r="AN76" i="6"/>
  <c r="X248" i="6"/>
  <c r="AO65" i="6"/>
  <c r="AL65" i="6"/>
  <c r="X353" i="6"/>
  <c r="AA353" i="6"/>
  <c r="AD353" i="6"/>
  <c r="AI449" i="6"/>
  <c r="AD449" i="6"/>
  <c r="AJ449" i="6"/>
  <c r="AA147" i="6"/>
  <c r="AE147" i="6"/>
  <c r="AN330" i="6"/>
  <c r="AE330" i="6"/>
  <c r="AC330" i="6"/>
  <c r="AG330" i="6"/>
  <c r="AH330" i="6"/>
  <c r="AC307" i="6"/>
  <c r="AA307" i="6"/>
  <c r="AH307" i="6"/>
  <c r="AC299" i="6"/>
  <c r="AL299" i="6"/>
  <c r="AC379" i="6"/>
  <c r="AE449" i="6"/>
  <c r="AH10" i="6"/>
  <c r="AN252" i="6"/>
  <c r="AA252" i="6"/>
  <c r="AD252" i="6"/>
  <c r="AI420" i="6"/>
  <c r="AN366" i="6"/>
  <c r="AD366" i="6"/>
  <c r="Y321" i="6"/>
  <c r="AO9" i="6"/>
  <c r="Z9" i="6"/>
  <c r="Z105" i="6"/>
  <c r="AJ105" i="6"/>
  <c r="AH169" i="6"/>
  <c r="AA169" i="6"/>
  <c r="AJ265" i="6"/>
  <c r="AI265" i="6"/>
  <c r="AH265" i="6"/>
  <c r="AB265" i="6"/>
  <c r="AN329" i="6"/>
  <c r="AH329" i="6"/>
  <c r="X329" i="6"/>
  <c r="AB361" i="6"/>
  <c r="AA361" i="6"/>
  <c r="AD361" i="6"/>
  <c r="AG393" i="6"/>
  <c r="X393" i="6"/>
  <c r="AA393" i="6"/>
  <c r="AO425" i="6"/>
  <c r="Z425" i="6"/>
  <c r="AL457" i="6"/>
  <c r="AN457" i="6"/>
  <c r="AE457" i="6"/>
  <c r="AL91" i="6"/>
  <c r="AH91" i="6"/>
  <c r="AE355" i="6"/>
  <c r="Z114" i="6"/>
  <c r="AG114" i="6"/>
  <c r="AK146" i="6"/>
  <c r="AC146" i="6"/>
  <c r="AN146" i="6"/>
  <c r="AH146" i="6"/>
  <c r="AF146" i="6"/>
  <c r="AE146" i="6"/>
  <c r="AA178" i="6"/>
  <c r="Z178" i="6"/>
  <c r="AO178" i="6"/>
  <c r="AC178" i="6"/>
  <c r="X242" i="6"/>
  <c r="AD242" i="6"/>
  <c r="Y434" i="6"/>
  <c r="AD434" i="6"/>
  <c r="AC366" i="6"/>
  <c r="AE242" i="6"/>
  <c r="AN163" i="6"/>
  <c r="AH163" i="6"/>
  <c r="AO387" i="6"/>
  <c r="AC387" i="6"/>
  <c r="AN451" i="6"/>
  <c r="AC451" i="6"/>
  <c r="AB439" i="6"/>
  <c r="AG331" i="6"/>
  <c r="AJ355" i="6"/>
  <c r="AH379" i="6"/>
  <c r="AA34" i="6"/>
  <c r="AG66" i="6"/>
  <c r="AB155" i="6"/>
  <c r="AC137" i="6"/>
  <c r="Z249" i="6"/>
  <c r="AO321" i="6"/>
  <c r="AH481" i="6"/>
  <c r="AL19" i="6"/>
  <c r="AO68" i="6"/>
  <c r="AH68" i="6"/>
  <c r="AI28" i="6"/>
  <c r="AA28" i="6"/>
  <c r="AE28" i="6"/>
  <c r="AG28" i="6"/>
  <c r="AJ476" i="6"/>
  <c r="AO476" i="6"/>
  <c r="AF476" i="6"/>
  <c r="AD351" i="6"/>
  <c r="AA351" i="6"/>
  <c r="AA216" i="6"/>
  <c r="X216" i="6"/>
  <c r="AJ97" i="6"/>
  <c r="AB97" i="6"/>
  <c r="AO417" i="6"/>
  <c r="AD417" i="6"/>
  <c r="AC170" i="6"/>
  <c r="AO170" i="6"/>
  <c r="Z170" i="6"/>
  <c r="AL459" i="6"/>
  <c r="AJ81" i="6"/>
  <c r="AI81" i="6"/>
  <c r="AH145" i="6"/>
  <c r="X145" i="6"/>
  <c r="AB305" i="6"/>
  <c r="X305" i="6"/>
  <c r="X337" i="6"/>
  <c r="AD337" i="6"/>
  <c r="AE369" i="6"/>
  <c r="AC369" i="6"/>
  <c r="AO369" i="6"/>
  <c r="AH401" i="6"/>
  <c r="X401" i="6"/>
  <c r="AN465" i="6"/>
  <c r="AB465" i="6"/>
  <c r="Z299" i="6"/>
  <c r="AG122" i="6"/>
  <c r="AA122" i="6"/>
  <c r="X122" i="6"/>
  <c r="AA250" i="6"/>
  <c r="AC250" i="6"/>
  <c r="AB378" i="6"/>
  <c r="AM378" i="6"/>
  <c r="AD378" i="6"/>
  <c r="AH366" i="6"/>
  <c r="AE366" i="6"/>
  <c r="AE439" i="6"/>
  <c r="AM115" i="6"/>
  <c r="AK139" i="6"/>
  <c r="AM243" i="6"/>
  <c r="AO275" i="6"/>
  <c r="AD331" i="6"/>
  <c r="AI331" i="6"/>
  <c r="AH355" i="6"/>
  <c r="AE379" i="6"/>
  <c r="AA305" i="6"/>
  <c r="AJ2" i="6"/>
  <c r="X202" i="6"/>
  <c r="Y338" i="6"/>
  <c r="Z169" i="6"/>
  <c r="AA281" i="6"/>
  <c r="AG210" i="6"/>
  <c r="AH372" i="6"/>
  <c r="AI412" i="6"/>
  <c r="AC412" i="6"/>
  <c r="AE260" i="6"/>
  <c r="AA260" i="6"/>
  <c r="AC260" i="6"/>
  <c r="AO206" i="6"/>
  <c r="AB206" i="6"/>
  <c r="AO184" i="6"/>
  <c r="AA184" i="6"/>
  <c r="Z161" i="6"/>
  <c r="X161" i="6"/>
  <c r="AH257" i="6"/>
  <c r="X257" i="6"/>
  <c r="AA458" i="6"/>
  <c r="AD458" i="6"/>
  <c r="AO155" i="6"/>
  <c r="AN155" i="6"/>
  <c r="AG155" i="6"/>
  <c r="AG244" i="6"/>
  <c r="AB244" i="6"/>
  <c r="AE244" i="6"/>
  <c r="AO167" i="6"/>
  <c r="Y167" i="6"/>
  <c r="AJ57" i="6"/>
  <c r="AN57" i="6"/>
  <c r="AM89" i="6"/>
  <c r="AN89" i="6"/>
  <c r="AJ153" i="6"/>
  <c r="AE153" i="6"/>
  <c r="AL185" i="6"/>
  <c r="AE185" i="6"/>
  <c r="AN217" i="6"/>
  <c r="AB217" i="6"/>
  <c r="Z217" i="6"/>
  <c r="AD409" i="6"/>
  <c r="X409" i="6"/>
  <c r="AA441" i="6"/>
  <c r="AH441" i="6"/>
  <c r="AG441" i="6"/>
  <c r="Z51" i="6"/>
  <c r="X51" i="6"/>
  <c r="AB363" i="6"/>
  <c r="Y363" i="6"/>
  <c r="AN363" i="6"/>
  <c r="AD363" i="6"/>
  <c r="AM339" i="6"/>
  <c r="AC475" i="6"/>
  <c r="AE98" i="6"/>
  <c r="AJ98" i="6"/>
  <c r="AH98" i="6"/>
  <c r="X98" i="6"/>
  <c r="AL194" i="6"/>
  <c r="AB194" i="6"/>
  <c r="Z226" i="6"/>
  <c r="AB226" i="6"/>
  <c r="AL226" i="6"/>
  <c r="AO418" i="6"/>
  <c r="AD418" i="6"/>
  <c r="Y418" i="6"/>
  <c r="AB366" i="6"/>
  <c r="AI366" i="6"/>
  <c r="AO366" i="6"/>
  <c r="AG291" i="6"/>
  <c r="AC291" i="6"/>
  <c r="AJ347" i="6"/>
  <c r="Y347" i="6"/>
  <c r="AD347" i="6"/>
  <c r="AE115" i="6"/>
  <c r="AA337" i="6"/>
  <c r="AC34" i="6"/>
  <c r="AL34" i="6"/>
  <c r="X154" i="6"/>
  <c r="AE170" i="6"/>
  <c r="AB187" i="6"/>
  <c r="AE387" i="6"/>
  <c r="Z129" i="6"/>
  <c r="AC257" i="6"/>
  <c r="AA90" i="6"/>
  <c r="AM267" i="6"/>
  <c r="AO459" i="6"/>
  <c r="X252" i="6"/>
  <c r="AL148" i="6"/>
  <c r="Z148" i="6"/>
  <c r="AM148" i="6"/>
  <c r="AG148" i="6"/>
  <c r="Z380" i="6"/>
  <c r="X380" i="6"/>
  <c r="AH380" i="6"/>
  <c r="AE52" i="6"/>
  <c r="Z52" i="6"/>
  <c r="AC52" i="6"/>
  <c r="AH292" i="6"/>
  <c r="AM292" i="6"/>
  <c r="AA97" i="6"/>
  <c r="AB124" i="6"/>
  <c r="AA180" i="6"/>
  <c r="AD212" i="6"/>
  <c r="X236" i="6"/>
  <c r="AG356" i="6"/>
  <c r="AM36" i="6"/>
  <c r="Z60" i="6"/>
  <c r="AA228" i="6"/>
  <c r="X349" i="6"/>
  <c r="Z141" i="6"/>
  <c r="AO20" i="6"/>
  <c r="AG124" i="6"/>
  <c r="AJ44" i="6"/>
  <c r="Z180" i="6"/>
  <c r="AJ180" i="6"/>
  <c r="AH212" i="6"/>
  <c r="AG460" i="6"/>
  <c r="AM60" i="6"/>
  <c r="AL164" i="6"/>
  <c r="AO404" i="6"/>
  <c r="X277" i="6"/>
  <c r="X160" i="6"/>
  <c r="AO180" i="6"/>
  <c r="AN460" i="6"/>
  <c r="AH277" i="6"/>
  <c r="X64" i="6"/>
  <c r="AC172" i="6"/>
  <c r="AA51" i="6"/>
  <c r="Y476" i="6"/>
  <c r="Z253" i="6"/>
  <c r="AK207" i="6"/>
  <c r="AR207" i="6" s="1"/>
  <c r="AT207" i="6" s="1"/>
  <c r="Z147" i="6"/>
  <c r="Z115" i="6"/>
  <c r="AF180" i="6"/>
  <c r="Y50" i="6"/>
  <c r="Y132" i="6"/>
  <c r="AC228" i="6"/>
  <c r="AA127" i="6"/>
  <c r="AK147" i="6"/>
  <c r="AO3" i="6"/>
  <c r="AB139" i="6"/>
  <c r="AD299" i="6"/>
  <c r="AA332" i="6"/>
  <c r="AB412" i="6"/>
  <c r="AA108" i="6"/>
  <c r="AB49" i="6"/>
  <c r="AK49" i="6"/>
  <c r="AG49" i="6"/>
  <c r="AI145" i="6"/>
  <c r="AB145" i="6"/>
  <c r="Z145" i="6"/>
  <c r="AM273" i="6"/>
  <c r="X273" i="6"/>
  <c r="AD273" i="6"/>
  <c r="AA273" i="6"/>
  <c r="Y266" i="6"/>
  <c r="AD266" i="6"/>
  <c r="AJ331" i="6"/>
  <c r="AO331" i="6"/>
  <c r="Y81" i="6"/>
  <c r="AO81" i="6"/>
  <c r="Z81" i="6"/>
  <c r="AE209" i="6"/>
  <c r="AC209" i="6"/>
  <c r="AC42" i="6"/>
  <c r="AN42" i="6"/>
  <c r="AO42" i="6"/>
  <c r="Z42" i="6"/>
  <c r="AI106" i="6"/>
  <c r="AN106" i="6"/>
  <c r="AG106" i="6"/>
  <c r="AO106" i="6"/>
  <c r="AA170" i="6"/>
  <c r="AH170" i="6"/>
  <c r="AK170" i="6"/>
  <c r="AH298" i="6"/>
  <c r="AD298" i="6"/>
  <c r="AE121" i="6"/>
  <c r="AG121" i="6"/>
  <c r="AO217" i="6"/>
  <c r="AK217" i="6"/>
  <c r="AA313" i="6"/>
  <c r="AO313" i="6"/>
  <c r="AB131" i="6"/>
  <c r="AE187" i="6"/>
  <c r="AA187" i="6"/>
  <c r="Y427" i="6"/>
  <c r="AD427" i="6"/>
  <c r="AB427" i="6"/>
  <c r="AA339" i="6"/>
  <c r="AB18" i="6"/>
  <c r="Z18" i="6"/>
  <c r="AO18" i="6"/>
  <c r="AE18" i="6"/>
  <c r="AG146" i="6"/>
  <c r="AI146" i="6"/>
  <c r="Z146" i="6"/>
  <c r="AO146" i="6"/>
  <c r="Y210" i="6"/>
  <c r="AD210" i="6"/>
  <c r="AC210" i="6"/>
  <c r="Z210" i="6"/>
  <c r="AA242" i="6"/>
  <c r="Z242" i="6"/>
  <c r="AK306" i="6"/>
  <c r="AI306" i="6"/>
  <c r="AC306" i="6"/>
  <c r="Z306" i="6"/>
  <c r="AO306" i="6"/>
  <c r="AE434" i="6"/>
  <c r="AJ434" i="6"/>
  <c r="Z434" i="6"/>
  <c r="AD466" i="6"/>
  <c r="AC466" i="6"/>
  <c r="AK83" i="6"/>
  <c r="X83" i="6"/>
  <c r="AH291" i="6"/>
  <c r="AK291" i="6"/>
  <c r="AF291" i="6"/>
  <c r="AI347" i="6"/>
  <c r="Z347" i="6"/>
  <c r="AD411" i="6"/>
  <c r="AM411" i="6"/>
  <c r="AI411" i="6"/>
  <c r="X411" i="6"/>
  <c r="AO411" i="6"/>
  <c r="AG35" i="6"/>
  <c r="AC51" i="6"/>
  <c r="AC115" i="6"/>
  <c r="AI171" i="6"/>
  <c r="AM195" i="6"/>
  <c r="AC227" i="6"/>
  <c r="AE243" i="6"/>
  <c r="AL243" i="6"/>
  <c r="AF411" i="6"/>
  <c r="AN114" i="6"/>
  <c r="AI202" i="6"/>
  <c r="AG466" i="6"/>
  <c r="AA466" i="6"/>
  <c r="Z10" i="6"/>
  <c r="X10" i="6"/>
  <c r="AJ10" i="6"/>
  <c r="AB153" i="6"/>
  <c r="AI153" i="6"/>
  <c r="Y249" i="6"/>
  <c r="AN249" i="6"/>
  <c r="AE249" i="6"/>
  <c r="AA249" i="6"/>
  <c r="Z33" i="6"/>
  <c r="AO33" i="6"/>
  <c r="AA65" i="6"/>
  <c r="Z65" i="6"/>
  <c r="AI65" i="6"/>
  <c r="AE97" i="6"/>
  <c r="AC97" i="6"/>
  <c r="AC129" i="6"/>
  <c r="X129" i="6"/>
  <c r="AL129" i="6"/>
  <c r="AN193" i="6"/>
  <c r="AL193" i="6"/>
  <c r="AM193" i="6"/>
  <c r="AN225" i="6"/>
  <c r="AH225" i="6"/>
  <c r="AI225" i="6"/>
  <c r="AD257" i="6"/>
  <c r="AA257" i="6"/>
  <c r="AJ257" i="6"/>
  <c r="AA289" i="6"/>
  <c r="AI289" i="6"/>
  <c r="AF353" i="6"/>
  <c r="Y353" i="6"/>
  <c r="AK353" i="6"/>
  <c r="AI353" i="6"/>
  <c r="AB353" i="6"/>
  <c r="AJ353" i="6"/>
  <c r="Z353" i="6"/>
  <c r="AO353" i="6"/>
  <c r="AJ385" i="6"/>
  <c r="AA385" i="6"/>
  <c r="AN385" i="6"/>
  <c r="AO385" i="6"/>
  <c r="AJ481" i="6"/>
  <c r="AE481" i="6"/>
  <c r="Z481" i="6"/>
  <c r="X481" i="6"/>
  <c r="AE114" i="6"/>
  <c r="AA203" i="6"/>
  <c r="AD203" i="6"/>
  <c r="AN203" i="6"/>
  <c r="AE203" i="6"/>
  <c r="AL339" i="6"/>
  <c r="Z26" i="6"/>
  <c r="AN26" i="6"/>
  <c r="AK58" i="6"/>
  <c r="AD58" i="6"/>
  <c r="AH58" i="6"/>
  <c r="AA58" i="6"/>
  <c r="AC90" i="6"/>
  <c r="AM90" i="6"/>
  <c r="AB90" i="6"/>
  <c r="Z154" i="6"/>
  <c r="AA154" i="6"/>
  <c r="AK154" i="6"/>
  <c r="AD186" i="6"/>
  <c r="AA186" i="6"/>
  <c r="AO250" i="6"/>
  <c r="AH250" i="6"/>
  <c r="Y250" i="6"/>
  <c r="AE282" i="6"/>
  <c r="Z282" i="6"/>
  <c r="AJ282" i="6"/>
  <c r="AN314" i="6"/>
  <c r="AK314" i="6"/>
  <c r="AM314" i="6"/>
  <c r="AO314" i="6"/>
  <c r="AF314" i="6"/>
  <c r="AC314" i="6"/>
  <c r="AD314" i="6"/>
  <c r="Z314" i="6"/>
  <c r="AJ410" i="6"/>
  <c r="AO410" i="6"/>
  <c r="AM474" i="6"/>
  <c r="AE474" i="6"/>
  <c r="X474" i="6"/>
  <c r="Z139" i="6"/>
  <c r="AG19" i="6"/>
  <c r="Z19" i="6"/>
  <c r="AN19" i="6"/>
  <c r="AJ155" i="6"/>
  <c r="AA155" i="6"/>
  <c r="AC155" i="6"/>
  <c r="AM419" i="6"/>
  <c r="AO419" i="6"/>
  <c r="AA419" i="6"/>
  <c r="AL419" i="6"/>
  <c r="Z35" i="6"/>
  <c r="AI83" i="6"/>
  <c r="AH139" i="6"/>
  <c r="AO195" i="6"/>
  <c r="AF227" i="6"/>
  <c r="AG34" i="6"/>
  <c r="X298" i="6"/>
  <c r="AE17" i="6"/>
  <c r="AN17" i="6"/>
  <c r="AE241" i="6"/>
  <c r="AC241" i="6"/>
  <c r="AO241" i="6"/>
  <c r="Z337" i="6"/>
  <c r="AI337" i="6"/>
  <c r="AN74" i="6"/>
  <c r="AA74" i="6"/>
  <c r="AM74" i="6"/>
  <c r="AI330" i="6"/>
  <c r="AD330" i="6"/>
  <c r="X330" i="6"/>
  <c r="X458" i="6"/>
  <c r="AJ458" i="6"/>
  <c r="AI458" i="6"/>
  <c r="AA185" i="6"/>
  <c r="Z185" i="6"/>
  <c r="Y9" i="6"/>
  <c r="AI9" i="6"/>
  <c r="AN73" i="6"/>
  <c r="AI73" i="6"/>
  <c r="AE73" i="6"/>
  <c r="Y137" i="6"/>
  <c r="AH137" i="6"/>
  <c r="Y169" i="6"/>
  <c r="AO169" i="6"/>
  <c r="AC169" i="6"/>
  <c r="Z201" i="6"/>
  <c r="AI201" i="6"/>
  <c r="AO201" i="6"/>
  <c r="AN265" i="6"/>
  <c r="AG265" i="6"/>
  <c r="X265" i="6"/>
  <c r="AD265" i="6"/>
  <c r="Z297" i="6"/>
  <c r="Y297" i="6"/>
  <c r="AO297" i="6"/>
  <c r="AJ457" i="6"/>
  <c r="AD457" i="6"/>
  <c r="X457" i="6"/>
  <c r="AJ219" i="6"/>
  <c r="AF219" i="6"/>
  <c r="AE459" i="6"/>
  <c r="AA459" i="6"/>
  <c r="AH459" i="6"/>
  <c r="AI147" i="6"/>
  <c r="AK2" i="6"/>
  <c r="AN2" i="6"/>
  <c r="AC66" i="6"/>
  <c r="AD66" i="6"/>
  <c r="AH66" i="6"/>
  <c r="AL130" i="6"/>
  <c r="AB130" i="6"/>
  <c r="AA130" i="6"/>
  <c r="AN194" i="6"/>
  <c r="AO194" i="6"/>
  <c r="AD194" i="6"/>
  <c r="AH194" i="6"/>
  <c r="AC258" i="6"/>
  <c r="AE258" i="6"/>
  <c r="Y258" i="6"/>
  <c r="AO290" i="6"/>
  <c r="AC290" i="6"/>
  <c r="Y290" i="6"/>
  <c r="AE386" i="6"/>
  <c r="AN386" i="6"/>
  <c r="AC386" i="6"/>
  <c r="AJ450" i="6"/>
  <c r="AH450" i="6"/>
  <c r="Y450" i="6"/>
  <c r="AJ83" i="6"/>
  <c r="Z195" i="6"/>
  <c r="AC243" i="6"/>
  <c r="Y306" i="6"/>
  <c r="AA445" i="6"/>
  <c r="X445" i="6"/>
  <c r="Z429" i="6"/>
  <c r="X429" i="6"/>
  <c r="AA308" i="6"/>
  <c r="AC396" i="6"/>
  <c r="AF396" i="6"/>
  <c r="AD468" i="6"/>
  <c r="AK44" i="6"/>
  <c r="Z388" i="6"/>
  <c r="AO204" i="6"/>
  <c r="AK412" i="6"/>
  <c r="AO412" i="6"/>
  <c r="AA4" i="6"/>
  <c r="AN4" i="6"/>
  <c r="AI36" i="6"/>
  <c r="AN36" i="6"/>
  <c r="AM52" i="6"/>
  <c r="AD292" i="6"/>
  <c r="AD444" i="6"/>
  <c r="AN444" i="6"/>
  <c r="AI20" i="6"/>
  <c r="AC148" i="6"/>
  <c r="AJ148" i="6"/>
  <c r="AF252" i="6"/>
  <c r="AR252" i="6" s="1"/>
  <c r="AT252" i="6" s="1"/>
  <c r="AK276" i="6"/>
  <c r="AH308" i="6"/>
  <c r="AL396" i="6"/>
  <c r="AG68" i="6"/>
  <c r="AE156" i="6"/>
  <c r="AD180" i="6"/>
  <c r="AN28" i="6"/>
  <c r="AF204" i="6"/>
  <c r="AN372" i="6"/>
  <c r="AE412" i="6"/>
  <c r="AL412" i="6"/>
  <c r="X52" i="6"/>
  <c r="AD196" i="6"/>
  <c r="AL228" i="6"/>
  <c r="AI292" i="6"/>
  <c r="AE444" i="6"/>
  <c r="AO444" i="6"/>
  <c r="X476" i="6"/>
  <c r="X21" i="6"/>
  <c r="Z413" i="6"/>
  <c r="AO188" i="6"/>
  <c r="AA276" i="6"/>
  <c r="AG396" i="6"/>
  <c r="AN396" i="6"/>
  <c r="Y468" i="6"/>
  <c r="AJ468" i="6"/>
  <c r="Z44" i="6"/>
  <c r="AN92" i="6"/>
  <c r="AB388" i="6"/>
  <c r="AL100" i="6"/>
  <c r="AM204" i="6"/>
  <c r="AI372" i="6"/>
  <c r="AG412" i="6"/>
  <c r="AM412" i="6"/>
  <c r="Z36" i="6"/>
  <c r="AD52" i="6"/>
  <c r="AN60" i="6"/>
  <c r="Z108" i="6"/>
  <c r="AO132" i="6"/>
  <c r="AH196" i="6"/>
  <c r="AC292" i="6"/>
  <c r="AJ292" i="6"/>
  <c r="AO340" i="6"/>
  <c r="AA364" i="6"/>
  <c r="Y412" i="6"/>
  <c r="AJ188" i="6"/>
  <c r="Z396" i="6"/>
  <c r="AE396" i="6"/>
  <c r="AI44" i="6"/>
  <c r="AH156" i="6"/>
  <c r="AK156" i="6"/>
  <c r="AN356" i="6"/>
  <c r="AN388" i="6"/>
  <c r="AJ436" i="6"/>
  <c r="AE340" i="6"/>
  <c r="AA248" i="6"/>
  <c r="AC381" i="6"/>
  <c r="AL47" i="6"/>
  <c r="X351" i="6"/>
  <c r="AK184" i="6"/>
  <c r="Y340" i="6"/>
  <c r="X157" i="6"/>
  <c r="AA296" i="6"/>
  <c r="X447" i="6"/>
  <c r="AR447" i="6" s="1"/>
  <c r="AT447" i="6" s="1"/>
  <c r="AJ47" i="6"/>
  <c r="AE351" i="6"/>
  <c r="AG48" i="6"/>
  <c r="AG112" i="6"/>
  <c r="AN112" i="6"/>
  <c r="AJ336" i="6"/>
  <c r="AI400" i="6"/>
  <c r="Y112" i="6"/>
  <c r="AA375" i="6"/>
  <c r="X104" i="6"/>
  <c r="AC48" i="6"/>
  <c r="AO37" i="6"/>
  <c r="AJ157" i="6"/>
  <c r="AE165" i="6"/>
  <c r="AK168" i="6"/>
  <c r="AO216" i="6"/>
  <c r="AC256" i="6"/>
  <c r="Y312" i="6"/>
  <c r="AH408" i="6"/>
  <c r="AA220" i="6"/>
  <c r="AO388" i="6"/>
  <c r="AJ408" i="6"/>
  <c r="Z220" i="6"/>
  <c r="X408" i="6"/>
  <c r="AC168" i="6"/>
  <c r="AO168" i="6"/>
  <c r="AC408" i="6"/>
  <c r="Y420" i="6"/>
  <c r="AK165" i="6"/>
  <c r="AE104" i="6"/>
  <c r="AD120" i="6"/>
  <c r="AO408" i="6"/>
  <c r="AO468" i="6"/>
  <c r="AD12" i="6"/>
  <c r="Y464" i="6"/>
  <c r="AC37" i="6"/>
  <c r="Z331" i="6"/>
  <c r="X324" i="6"/>
  <c r="AE12" i="6"/>
  <c r="AA46" i="6"/>
  <c r="AN12" i="6"/>
  <c r="X24" i="6"/>
  <c r="AG256" i="6"/>
  <c r="AD124" i="6"/>
  <c r="S122" i="4"/>
  <c r="P388" i="4"/>
  <c r="R235" i="4"/>
  <c r="P372" i="4"/>
  <c r="R372" i="4" s="1"/>
  <c r="P276" i="4"/>
  <c r="P251" i="4"/>
  <c r="R251" i="4" s="1"/>
  <c r="P143" i="4"/>
  <c r="T143" i="4" s="1"/>
  <c r="P412" i="4"/>
  <c r="R412" i="4" s="1"/>
  <c r="P283" i="4"/>
  <c r="P475" i="4"/>
  <c r="W475" i="4" s="1"/>
  <c r="P367" i="4"/>
  <c r="R364" i="4"/>
  <c r="R212" i="4"/>
  <c r="S106" i="4"/>
  <c r="T328" i="4"/>
  <c r="P339" i="4"/>
  <c r="R324" i="4"/>
  <c r="T327" i="4"/>
  <c r="P452" i="4"/>
  <c r="P92" i="4"/>
  <c r="R92" i="4" s="1"/>
  <c r="T264" i="4"/>
  <c r="P318" i="4"/>
  <c r="S318" i="4" s="1"/>
  <c r="P190" i="4"/>
  <c r="AB190" i="4" s="1"/>
  <c r="R468" i="4"/>
  <c r="R84" i="4"/>
  <c r="T95" i="4"/>
  <c r="X192" i="4"/>
  <c r="P415" i="4"/>
  <c r="R415" i="4" s="1"/>
  <c r="P295" i="4"/>
  <c r="P183" i="4"/>
  <c r="R448" i="4"/>
  <c r="T23" i="4"/>
  <c r="Y391" i="3"/>
  <c r="Q293" i="3"/>
  <c r="AA261" i="3"/>
  <c r="Q12" i="3"/>
  <c r="S79" i="3"/>
  <c r="Z311" i="3"/>
  <c r="Q165" i="3"/>
  <c r="AC165" i="3" s="1"/>
  <c r="S311" i="3"/>
  <c r="T14" i="3"/>
  <c r="U367" i="3"/>
  <c r="Y462" i="3"/>
  <c r="Q357" i="3"/>
  <c r="W357" i="3" s="1"/>
  <c r="Q125" i="3"/>
  <c r="Z125" i="3" s="1"/>
  <c r="T170" i="3"/>
  <c r="Q421" i="3"/>
  <c r="AC421" i="3" s="1"/>
  <c r="Q101" i="3"/>
  <c r="AA101" i="3" s="1"/>
  <c r="S399" i="3"/>
  <c r="T198" i="3"/>
  <c r="Q389" i="3"/>
  <c r="AA389" i="3" s="1"/>
  <c r="Q78" i="3"/>
  <c r="S455" i="3"/>
  <c r="X34" i="3"/>
  <c r="T34" i="3"/>
  <c r="S402" i="3"/>
  <c r="Q466" i="3"/>
  <c r="T466" i="3" s="1"/>
  <c r="Q302" i="3"/>
  <c r="Z60" i="3"/>
  <c r="Q60" i="3"/>
  <c r="T60" i="3" s="1"/>
  <c r="T84" i="3"/>
  <c r="Q84" i="3"/>
  <c r="Z84" i="3" s="1"/>
  <c r="Q108" i="3"/>
  <c r="Y108" i="3" s="1"/>
  <c r="T108" i="3"/>
  <c r="Q124" i="3"/>
  <c r="AA124" i="3" s="1"/>
  <c r="Z124" i="3"/>
  <c r="T188" i="3"/>
  <c r="Q188" i="3"/>
  <c r="Y188" i="3" s="1"/>
  <c r="T196" i="3"/>
  <c r="AE196" i="3"/>
  <c r="Q252" i="3"/>
  <c r="T252" i="3"/>
  <c r="T340" i="3"/>
  <c r="Q340" i="3"/>
  <c r="Q388" i="3"/>
  <c r="T388" i="3" s="1"/>
  <c r="AE388" i="3"/>
  <c r="T444" i="3"/>
  <c r="Q444" i="3"/>
  <c r="X444" i="3" s="1"/>
  <c r="Q452" i="3"/>
  <c r="AE452" i="3"/>
  <c r="T468" i="3"/>
  <c r="Q468" i="3"/>
  <c r="Q422" i="3"/>
  <c r="Y422" i="3" s="1"/>
  <c r="Q212" i="3"/>
  <c r="AA212" i="3" s="1"/>
  <c r="T6" i="3"/>
  <c r="Q6" i="3"/>
  <c r="T38" i="3"/>
  <c r="Q38" i="3"/>
  <c r="Y46" i="3"/>
  <c r="Q46" i="3"/>
  <c r="T46" i="3" s="1"/>
  <c r="AB142" i="3"/>
  <c r="Q142" i="3"/>
  <c r="Z142" i="3" s="1"/>
  <c r="T166" i="3"/>
  <c r="Q166" i="3"/>
  <c r="Z166" i="3" s="1"/>
  <c r="AB206" i="3"/>
  <c r="Q214" i="3"/>
  <c r="AC214" i="3" s="1"/>
  <c r="T214" i="3"/>
  <c r="AB270" i="3"/>
  <c r="Q270" i="3"/>
  <c r="S270" i="3" s="1"/>
  <c r="Q278" i="3"/>
  <c r="T278" i="3"/>
  <c r="Q334" i="3"/>
  <c r="AB334" i="3"/>
  <c r="Y334" i="3"/>
  <c r="T430" i="3"/>
  <c r="Q430" i="3"/>
  <c r="Q438" i="3"/>
  <c r="T438" i="3"/>
  <c r="Q206" i="3"/>
  <c r="Y206" i="3" s="1"/>
  <c r="Y430" i="3"/>
  <c r="S367" i="3"/>
  <c r="Y263" i="3"/>
  <c r="AC87" i="3"/>
  <c r="Q253" i="3"/>
  <c r="Q229" i="3"/>
  <c r="U229" i="3" s="1"/>
  <c r="Q37" i="3"/>
  <c r="V37" i="3" s="1"/>
  <c r="U111" i="3"/>
  <c r="X24" i="3"/>
  <c r="U24" i="3"/>
  <c r="U64" i="3"/>
  <c r="T96" i="3"/>
  <c r="AD96" i="3"/>
  <c r="AA96" i="3"/>
  <c r="T144" i="3"/>
  <c r="S144" i="3"/>
  <c r="S304" i="3"/>
  <c r="S224" i="3"/>
  <c r="T235" i="3"/>
  <c r="U176" i="3"/>
  <c r="V371" i="3"/>
  <c r="Q476" i="3"/>
  <c r="T476" i="3" s="1"/>
  <c r="Q348" i="3"/>
  <c r="Q92" i="3"/>
  <c r="S168" i="3"/>
  <c r="S240" i="3"/>
  <c r="S384" i="3"/>
  <c r="T43" i="3"/>
  <c r="T116" i="3"/>
  <c r="T331" i="3"/>
  <c r="U72" i="3"/>
  <c r="Y51" i="3"/>
  <c r="Y115" i="3"/>
  <c r="AD187" i="3"/>
  <c r="Z252" i="3"/>
  <c r="AE324" i="3"/>
  <c r="AD379" i="3"/>
  <c r="AD335" i="6"/>
  <c r="AK335" i="6"/>
  <c r="Z335" i="6"/>
  <c r="AO335" i="6"/>
  <c r="Q50" i="3"/>
  <c r="T50" i="3" s="1"/>
  <c r="AC50" i="3"/>
  <c r="X58" i="3"/>
  <c r="U106" i="3"/>
  <c r="Q122" i="3"/>
  <c r="T122" i="3"/>
  <c r="X130" i="3"/>
  <c r="AB194" i="3"/>
  <c r="T194" i="3"/>
  <c r="S202" i="3"/>
  <c r="U218" i="3"/>
  <c r="T218" i="3"/>
  <c r="Q250" i="3"/>
  <c r="U250" i="3" s="1"/>
  <c r="X258" i="3"/>
  <c r="X306" i="3"/>
  <c r="V330" i="3"/>
  <c r="X346" i="3"/>
  <c r="T346" i="3"/>
  <c r="S370" i="3"/>
  <c r="T370" i="3"/>
  <c r="Q378" i="3"/>
  <c r="T378" i="3" s="1"/>
  <c r="U378" i="3"/>
  <c r="X418" i="3"/>
  <c r="T418" i="3"/>
  <c r="S426" i="3"/>
  <c r="T426" i="3"/>
  <c r="Q442" i="3"/>
  <c r="T442" i="3"/>
  <c r="Q470" i="3"/>
  <c r="Q429" i="3"/>
  <c r="S429" i="3" s="1"/>
  <c r="Q342" i="3"/>
  <c r="T342" i="3" s="1"/>
  <c r="Q301" i="3"/>
  <c r="Q173" i="3"/>
  <c r="Q86" i="3"/>
  <c r="S24" i="3"/>
  <c r="S111" i="3"/>
  <c r="S183" i="3"/>
  <c r="S247" i="3"/>
  <c r="S312" i="3"/>
  <c r="T44" i="3"/>
  <c r="T118" i="3"/>
  <c r="T171" i="3"/>
  <c r="T250" i="3"/>
  <c r="T332" i="3"/>
  <c r="T414" i="3"/>
  <c r="T454" i="3"/>
  <c r="U96" i="3"/>
  <c r="U239" i="3"/>
  <c r="V467" i="3"/>
  <c r="X120" i="3"/>
  <c r="AD52" i="3"/>
  <c r="AD116" i="3"/>
  <c r="AA256" i="3"/>
  <c r="AA325" i="3"/>
  <c r="Z380" i="3"/>
  <c r="Z444" i="3"/>
  <c r="AI14" i="3"/>
  <c r="T32" i="3"/>
  <c r="U32" i="3"/>
  <c r="AD32" i="3"/>
  <c r="X56" i="3"/>
  <c r="S56" i="3"/>
  <c r="T152" i="3"/>
  <c r="X152" i="3"/>
  <c r="T160" i="3"/>
  <c r="S160" i="3"/>
  <c r="S184" i="3"/>
  <c r="T216" i="3"/>
  <c r="S216" i="3"/>
  <c r="X232" i="3"/>
  <c r="S232" i="3"/>
  <c r="X264" i="3"/>
  <c r="T288" i="3"/>
  <c r="AA288" i="3"/>
  <c r="U288" i="3"/>
  <c r="X392" i="3"/>
  <c r="U392" i="3"/>
  <c r="S392" i="3"/>
  <c r="U448" i="3"/>
  <c r="S448" i="3"/>
  <c r="AA448" i="3"/>
  <c r="V3" i="3"/>
  <c r="T3" i="3"/>
  <c r="Q155" i="3"/>
  <c r="V155" i="3"/>
  <c r="T155" i="3"/>
  <c r="Q203" i="3"/>
  <c r="T203" i="3"/>
  <c r="V211" i="3"/>
  <c r="T211" i="3"/>
  <c r="Q371" i="3"/>
  <c r="S371" i="3" s="1"/>
  <c r="Y371" i="3"/>
  <c r="Q435" i="3"/>
  <c r="Y435" i="3" s="1"/>
  <c r="V435" i="3"/>
  <c r="Q459" i="3"/>
  <c r="T459" i="3"/>
  <c r="S256" i="3"/>
  <c r="S464" i="3"/>
  <c r="T379" i="3"/>
  <c r="T172" i="3"/>
  <c r="Q172" i="3"/>
  <c r="X172" i="3" s="1"/>
  <c r="Q244" i="3"/>
  <c r="Y244" i="3" s="1"/>
  <c r="AD244" i="3"/>
  <c r="Q396" i="3"/>
  <c r="T396" i="3"/>
  <c r="S120" i="3"/>
  <c r="T124" i="3"/>
  <c r="T300" i="3"/>
  <c r="T380" i="3"/>
  <c r="U280" i="3"/>
  <c r="T5" i="3"/>
  <c r="AA5" i="3"/>
  <c r="S13" i="3"/>
  <c r="T21" i="3"/>
  <c r="Q21" i="3"/>
  <c r="U21" i="3" s="1"/>
  <c r="T29" i="3"/>
  <c r="Q29" i="3"/>
  <c r="T45" i="3"/>
  <c r="AA53" i="3"/>
  <c r="Q53" i="3"/>
  <c r="V53" i="3"/>
  <c r="S77" i="3"/>
  <c r="Q77" i="3"/>
  <c r="Q85" i="3"/>
  <c r="T93" i="3"/>
  <c r="Q93" i="3"/>
  <c r="AA117" i="3"/>
  <c r="Q117" i="3"/>
  <c r="T133" i="3"/>
  <c r="AA133" i="3"/>
  <c r="V133" i="3"/>
  <c r="S141" i="3"/>
  <c r="Q141" i="3"/>
  <c r="T141" i="3" s="1"/>
  <c r="T149" i="3"/>
  <c r="Q149" i="3"/>
  <c r="V149" i="3" s="1"/>
  <c r="T157" i="3"/>
  <c r="Q157" i="3"/>
  <c r="AA181" i="3"/>
  <c r="Q181" i="3"/>
  <c r="AB181" i="3" s="1"/>
  <c r="T205" i="3"/>
  <c r="Q205" i="3"/>
  <c r="T213" i="3"/>
  <c r="Q213" i="3"/>
  <c r="AE221" i="3"/>
  <c r="Q221" i="3"/>
  <c r="Q245" i="3"/>
  <c r="S245" i="3" s="1"/>
  <c r="V245" i="3"/>
  <c r="S261" i="3"/>
  <c r="T269" i="3"/>
  <c r="Q269" i="3"/>
  <c r="T277" i="3"/>
  <c r="V277" i="3"/>
  <c r="Q277" i="3"/>
  <c r="AE277" i="3" s="1"/>
  <c r="V285" i="3"/>
  <c r="Q285" i="3"/>
  <c r="AB285" i="3" s="1"/>
  <c r="Q309" i="3"/>
  <c r="AB309" i="3" s="1"/>
  <c r="T333" i="3"/>
  <c r="Q333" i="3"/>
  <c r="S341" i="3"/>
  <c r="Q341" i="3"/>
  <c r="V349" i="3"/>
  <c r="Q349" i="3"/>
  <c r="T349" i="3" s="1"/>
  <c r="Q373" i="3"/>
  <c r="AC373" i="3" s="1"/>
  <c r="V373" i="3"/>
  <c r="S381" i="3"/>
  <c r="Q397" i="3"/>
  <c r="Z397" i="3" s="1"/>
  <c r="S405" i="3"/>
  <c r="V405" i="3"/>
  <c r="Q405" i="3"/>
  <c r="V413" i="3"/>
  <c r="Q413" i="3"/>
  <c r="AA413" i="3" s="1"/>
  <c r="Q437" i="3"/>
  <c r="AA437" i="3" s="1"/>
  <c r="Q461" i="3"/>
  <c r="V461" i="3" s="1"/>
  <c r="T469" i="3"/>
  <c r="V469" i="3"/>
  <c r="Q469" i="3"/>
  <c r="AA469" i="3" s="1"/>
  <c r="AE477" i="3"/>
  <c r="Q477" i="3"/>
  <c r="Q14" i="3"/>
  <c r="Q453" i="3"/>
  <c r="U453" i="3" s="1"/>
  <c r="Q366" i="3"/>
  <c r="Q325" i="3"/>
  <c r="T325" i="3" s="1"/>
  <c r="Q284" i="3"/>
  <c r="Z284" i="3" s="1"/>
  <c r="Q238" i="3"/>
  <c r="Q197" i="3"/>
  <c r="T197" i="3" s="1"/>
  <c r="Q156" i="3"/>
  <c r="Q110" i="3"/>
  <c r="Y110" i="3" s="1"/>
  <c r="Q69" i="3"/>
  <c r="Q28" i="3"/>
  <c r="T28" i="3" s="1"/>
  <c r="S63" i="3"/>
  <c r="S208" i="3"/>
  <c r="T26" i="3"/>
  <c r="T226" i="3"/>
  <c r="T267" i="3"/>
  <c r="T308" i="3"/>
  <c r="T394" i="3"/>
  <c r="T428" i="3"/>
  <c r="T478" i="3"/>
  <c r="U146" i="3"/>
  <c r="V5" i="3"/>
  <c r="AB14" i="3"/>
  <c r="Y78" i="3"/>
  <c r="AA224" i="3"/>
  <c r="T16" i="3"/>
  <c r="S16" i="3"/>
  <c r="S80" i="3"/>
  <c r="Z80" i="3"/>
  <c r="Z112" i="3"/>
  <c r="S112" i="3"/>
  <c r="U136" i="3"/>
  <c r="X200" i="3"/>
  <c r="S200" i="3"/>
  <c r="U200" i="3"/>
  <c r="T336" i="3"/>
  <c r="S336" i="3"/>
  <c r="Z336" i="3"/>
  <c r="T352" i="3"/>
  <c r="U352" i="3"/>
  <c r="S352" i="3"/>
  <c r="S376" i="3"/>
  <c r="X424" i="3"/>
  <c r="S424" i="3"/>
  <c r="X456" i="3"/>
  <c r="U456" i="3"/>
  <c r="T480" i="3"/>
  <c r="AA480" i="3"/>
  <c r="U480" i="3"/>
  <c r="S480" i="3"/>
  <c r="S19" i="3"/>
  <c r="T19" i="3"/>
  <c r="AC75" i="3"/>
  <c r="T75" i="3"/>
  <c r="S123" i="3"/>
  <c r="AD123" i="3"/>
  <c r="S163" i="3"/>
  <c r="T163" i="3"/>
  <c r="S243" i="3"/>
  <c r="T243" i="3"/>
  <c r="Y243" i="3"/>
  <c r="Q307" i="3"/>
  <c r="AB307" i="3" s="1"/>
  <c r="T307" i="3"/>
  <c r="Y307" i="3"/>
  <c r="Q323" i="3"/>
  <c r="T323" i="3"/>
  <c r="Q339" i="3"/>
  <c r="AB339" i="3" s="1"/>
  <c r="V339" i="3"/>
  <c r="Q363" i="3"/>
  <c r="T363" i="3"/>
  <c r="Q387" i="3"/>
  <c r="V387" i="3" s="1"/>
  <c r="T387" i="3"/>
  <c r="Q403" i="3"/>
  <c r="V403" i="3" s="1"/>
  <c r="T403" i="3"/>
  <c r="Q427" i="3"/>
  <c r="T427" i="3"/>
  <c r="Q451" i="3"/>
  <c r="AI451" i="3"/>
  <c r="T51" i="3"/>
  <c r="T339" i="3"/>
  <c r="U256" i="3"/>
  <c r="X184" i="3"/>
  <c r="T132" i="3"/>
  <c r="AE132" i="3"/>
  <c r="Q236" i="3"/>
  <c r="T236" i="3" s="1"/>
  <c r="T260" i="3"/>
  <c r="AE260" i="3"/>
  <c r="T91" i="3"/>
  <c r="T54" i="3"/>
  <c r="Q54" i="3"/>
  <c r="AB62" i="3"/>
  <c r="Q62" i="3"/>
  <c r="T94" i="3"/>
  <c r="Q94" i="3"/>
  <c r="AB126" i="3"/>
  <c r="Q126" i="3"/>
  <c r="T126" i="3" s="1"/>
  <c r="T182" i="3"/>
  <c r="Q182" i="3"/>
  <c r="AB190" i="3"/>
  <c r="Q190" i="3"/>
  <c r="T222" i="3"/>
  <c r="Q222" i="3"/>
  <c r="AB254" i="3"/>
  <c r="Q254" i="3"/>
  <c r="X254" i="3" s="1"/>
  <c r="T286" i="3"/>
  <c r="Q286" i="3"/>
  <c r="AB286" i="3" s="1"/>
  <c r="AB318" i="3"/>
  <c r="Q318" i="3"/>
  <c r="V318" i="3" s="1"/>
  <c r="Q326" i="3"/>
  <c r="T326" i="3"/>
  <c r="AB382" i="3"/>
  <c r="Q382" i="3"/>
  <c r="T382" i="3" s="1"/>
  <c r="T390" i="3"/>
  <c r="Q390" i="3"/>
  <c r="AA390" i="3" s="1"/>
  <c r="AB398" i="3"/>
  <c r="Y398" i="3"/>
  <c r="AB446" i="3"/>
  <c r="Q446" i="3"/>
  <c r="AA446" i="3" s="1"/>
  <c r="Q16" i="3"/>
  <c r="Q406" i="3"/>
  <c r="AB406" i="3" s="1"/>
  <c r="Q365" i="3"/>
  <c r="Y365" i="3" s="1"/>
  <c r="Q237" i="3"/>
  <c r="S237" i="3" s="1"/>
  <c r="Q196" i="3"/>
  <c r="W196" i="3" s="1"/>
  <c r="Q109" i="3"/>
  <c r="T109" i="3" s="1"/>
  <c r="Q68" i="3"/>
  <c r="AE68" i="3" s="1"/>
  <c r="Q22" i="3"/>
  <c r="T22" i="3" s="1"/>
  <c r="S64" i="3"/>
  <c r="S143" i="3"/>
  <c r="S280" i="3"/>
  <c r="S351" i="3"/>
  <c r="S423" i="3"/>
  <c r="T102" i="3"/>
  <c r="T154" i="3"/>
  <c r="T190" i="3"/>
  <c r="T268" i="3"/>
  <c r="U152" i="3"/>
  <c r="V29" i="3"/>
  <c r="V309" i="3"/>
  <c r="Z16" i="3"/>
  <c r="AB78" i="3"/>
  <c r="Z144" i="3"/>
  <c r="Y302" i="3"/>
  <c r="AD352" i="3"/>
  <c r="X8" i="3"/>
  <c r="S8" i="3"/>
  <c r="X40" i="3"/>
  <c r="S40" i="3"/>
  <c r="X104" i="3"/>
  <c r="U104" i="3"/>
  <c r="T128" i="3"/>
  <c r="S128" i="3"/>
  <c r="U192" i="3"/>
  <c r="AA192" i="3"/>
  <c r="T248" i="3"/>
  <c r="X248" i="3"/>
  <c r="S248" i="3"/>
  <c r="T272" i="3"/>
  <c r="S272" i="3"/>
  <c r="X296" i="3"/>
  <c r="S296" i="3"/>
  <c r="T344" i="3"/>
  <c r="AI344" i="3"/>
  <c r="S408" i="3"/>
  <c r="S440" i="3"/>
  <c r="Q67" i="3"/>
  <c r="T67" i="3"/>
  <c r="S99" i="3"/>
  <c r="T99" i="3"/>
  <c r="Y275" i="3"/>
  <c r="V275" i="3"/>
  <c r="S32" i="3"/>
  <c r="T179" i="3"/>
  <c r="T299" i="3"/>
  <c r="AI96" i="3"/>
  <c r="T76" i="3"/>
  <c r="Q76" i="3"/>
  <c r="AE100" i="3"/>
  <c r="Q100" i="3"/>
  <c r="V100" i="3" s="1"/>
  <c r="T164" i="3"/>
  <c r="Q164" i="3"/>
  <c r="AE164" i="3" s="1"/>
  <c r="Q180" i="3"/>
  <c r="AD180" i="3"/>
  <c r="T204" i="3"/>
  <c r="Q204" i="3"/>
  <c r="AB204" i="3" s="1"/>
  <c r="Q228" i="3"/>
  <c r="AE228" i="3"/>
  <c r="T228" i="3"/>
  <c r="Q292" i="3"/>
  <c r="AE292" i="3" s="1"/>
  <c r="T292" i="3"/>
  <c r="Z316" i="3"/>
  <c r="T316" i="3"/>
  <c r="Q356" i="3"/>
  <c r="AE356" i="3"/>
  <c r="T356" i="3"/>
  <c r="Q372" i="3"/>
  <c r="AD372" i="3"/>
  <c r="Q436" i="3"/>
  <c r="AD436" i="3"/>
  <c r="S192" i="3"/>
  <c r="S400" i="3"/>
  <c r="T52" i="3"/>
  <c r="T180" i="3"/>
  <c r="T420" i="3"/>
  <c r="U432" i="3"/>
  <c r="X216" i="3"/>
  <c r="AA128" i="3"/>
  <c r="T7" i="3"/>
  <c r="Y7" i="3"/>
  <c r="S15" i="3"/>
  <c r="Z23" i="3"/>
  <c r="T31" i="3"/>
  <c r="S31" i="3"/>
  <c r="T47" i="3"/>
  <c r="U47" i="3"/>
  <c r="S47" i="3"/>
  <c r="Z55" i="3"/>
  <c r="T71" i="3"/>
  <c r="Y71" i="3"/>
  <c r="AI71" i="3"/>
  <c r="S71" i="3"/>
  <c r="T95" i="3"/>
  <c r="S95" i="3"/>
  <c r="U127" i="3"/>
  <c r="S135" i="3"/>
  <c r="T151" i="3"/>
  <c r="Z151" i="3"/>
  <c r="T159" i="3"/>
  <c r="S159" i="3"/>
  <c r="T167" i="3"/>
  <c r="S167" i="3"/>
  <c r="T199" i="3"/>
  <c r="S199" i="3"/>
  <c r="T207" i="3"/>
  <c r="S207" i="3"/>
  <c r="U207" i="3"/>
  <c r="AC215" i="3"/>
  <c r="Z215" i="3"/>
  <c r="S271" i="3"/>
  <c r="T279" i="3"/>
  <c r="Z279" i="3"/>
  <c r="AI287" i="3"/>
  <c r="S287" i="3"/>
  <c r="T303" i="3"/>
  <c r="U303" i="3"/>
  <c r="S303" i="3"/>
  <c r="T327" i="3"/>
  <c r="Y327" i="3"/>
  <c r="AC343" i="3"/>
  <c r="S343" i="3"/>
  <c r="Z343" i="3"/>
  <c r="AC375" i="3"/>
  <c r="S375" i="3"/>
  <c r="T383" i="3"/>
  <c r="S383" i="3"/>
  <c r="U383" i="3"/>
  <c r="T407" i="3"/>
  <c r="S407" i="3"/>
  <c r="S415" i="3"/>
  <c r="Z439" i="3"/>
  <c r="T463" i="3"/>
  <c r="U463" i="3"/>
  <c r="S463" i="3"/>
  <c r="T471" i="3"/>
  <c r="AC471" i="3"/>
  <c r="T479" i="3"/>
  <c r="AI479" i="3"/>
  <c r="Q4" i="3"/>
  <c r="Q445" i="3"/>
  <c r="Y445" i="3" s="1"/>
  <c r="Q404" i="3"/>
  <c r="T404" i="3" s="1"/>
  <c r="Q358" i="3"/>
  <c r="Q317" i="3"/>
  <c r="S317" i="3" s="1"/>
  <c r="Q276" i="3"/>
  <c r="T276" i="3" s="1"/>
  <c r="Q230" i="3"/>
  <c r="AC230" i="3" s="1"/>
  <c r="Q189" i="3"/>
  <c r="Q61" i="3"/>
  <c r="Q20" i="3"/>
  <c r="T20" i="3" s="1"/>
  <c r="S151" i="3"/>
  <c r="S223" i="3"/>
  <c r="S288" i="3"/>
  <c r="S359" i="3"/>
  <c r="S432" i="3"/>
  <c r="T30" i="3"/>
  <c r="T68" i="3"/>
  <c r="T107" i="3"/>
  <c r="T318" i="3"/>
  <c r="T398" i="3"/>
  <c r="T436" i="3"/>
  <c r="U8" i="3"/>
  <c r="U175" i="3"/>
  <c r="V77" i="3"/>
  <c r="V341" i="3"/>
  <c r="X472" i="3"/>
  <c r="Z87" i="3"/>
  <c r="AC151" i="3"/>
  <c r="Y238" i="3"/>
  <c r="AD308" i="3"/>
  <c r="Y366" i="3"/>
  <c r="AE420" i="3"/>
  <c r="AH343" i="6"/>
  <c r="AA343" i="6"/>
  <c r="AC343" i="6"/>
  <c r="P446" i="4"/>
  <c r="S446" i="4" s="1"/>
  <c r="S430" i="4"/>
  <c r="P430" i="4"/>
  <c r="P398" i="4"/>
  <c r="AA398" i="4" s="1"/>
  <c r="S302" i="4"/>
  <c r="P302" i="4"/>
  <c r="V222" i="4"/>
  <c r="P222" i="4"/>
  <c r="AA222" i="4" s="1"/>
  <c r="T479" i="4"/>
  <c r="P479" i="4"/>
  <c r="P471" i="4"/>
  <c r="V471" i="4" s="1"/>
  <c r="T471" i="4"/>
  <c r="T455" i="4"/>
  <c r="V455" i="4"/>
  <c r="P455" i="4"/>
  <c r="T447" i="4"/>
  <c r="P447" i="4"/>
  <c r="AC447" i="4" s="1"/>
  <c r="V439" i="4"/>
  <c r="T439" i="4"/>
  <c r="P439" i="4"/>
  <c r="V431" i="4"/>
  <c r="T431" i="4"/>
  <c r="P431" i="4"/>
  <c r="T407" i="4"/>
  <c r="P407" i="4"/>
  <c r="V407" i="4" s="1"/>
  <c r="V399" i="4"/>
  <c r="P399" i="4"/>
  <c r="V391" i="4"/>
  <c r="P391" i="4"/>
  <c r="T383" i="4"/>
  <c r="P383" i="4"/>
  <c r="V375" i="4"/>
  <c r="T375" i="4"/>
  <c r="T359" i="4"/>
  <c r="P359" i="4"/>
  <c r="V351" i="4"/>
  <c r="P351" i="4"/>
  <c r="T343" i="4"/>
  <c r="P343" i="4"/>
  <c r="T335" i="4"/>
  <c r="P335" i="4"/>
  <c r="T319" i="4"/>
  <c r="P319" i="4"/>
  <c r="T311" i="4"/>
  <c r="P311" i="4"/>
  <c r="AB311" i="4" s="1"/>
  <c r="P303" i="4"/>
  <c r="T303" i="4"/>
  <c r="T287" i="4"/>
  <c r="V287" i="4"/>
  <c r="P287" i="4"/>
  <c r="T279" i="4"/>
  <c r="P279" i="4"/>
  <c r="T271" i="4"/>
  <c r="P271" i="4"/>
  <c r="T255" i="4"/>
  <c r="P255" i="4"/>
  <c r="T247" i="4"/>
  <c r="P247" i="4"/>
  <c r="T231" i="4"/>
  <c r="P231" i="4"/>
  <c r="T223" i="4"/>
  <c r="V223" i="4"/>
  <c r="P223" i="4"/>
  <c r="T215" i="4"/>
  <c r="P215" i="4"/>
  <c r="U215" i="4" s="1"/>
  <c r="T207" i="4"/>
  <c r="P207" i="4"/>
  <c r="T199" i="4"/>
  <c r="P199" i="4"/>
  <c r="T175" i="4"/>
  <c r="P175" i="4"/>
  <c r="T167" i="4"/>
  <c r="P167" i="4"/>
  <c r="V159" i="4"/>
  <c r="T159" i="4"/>
  <c r="T151" i="4"/>
  <c r="P151" i="4"/>
  <c r="T135" i="4"/>
  <c r="P135" i="4"/>
  <c r="T127" i="4"/>
  <c r="P127" i="4"/>
  <c r="T119" i="4"/>
  <c r="P119" i="4"/>
  <c r="P111" i="4"/>
  <c r="T111" i="4"/>
  <c r="T103" i="4"/>
  <c r="P103" i="4"/>
  <c r="T87" i="4"/>
  <c r="P87" i="4"/>
  <c r="Y87" i="4" s="1"/>
  <c r="T79" i="4"/>
  <c r="P79" i="4"/>
  <c r="T71" i="4"/>
  <c r="P71" i="4"/>
  <c r="T63" i="4"/>
  <c r="P63" i="4"/>
  <c r="T55" i="4"/>
  <c r="P55" i="4"/>
  <c r="X55" i="4" s="1"/>
  <c r="T47" i="4"/>
  <c r="P47" i="4"/>
  <c r="P39" i="4"/>
  <c r="T39" i="4" s="1"/>
  <c r="P31" i="4"/>
  <c r="AB31" i="4" s="1"/>
  <c r="T15" i="4"/>
  <c r="P15" i="4"/>
  <c r="T7" i="4"/>
  <c r="P7" i="4"/>
  <c r="P463" i="4"/>
  <c r="T463" i="4" s="1"/>
  <c r="P375" i="4"/>
  <c r="P284" i="4"/>
  <c r="V284" i="4" s="1"/>
  <c r="P191" i="4"/>
  <c r="R116" i="4"/>
  <c r="T399" i="4"/>
  <c r="P476" i="4"/>
  <c r="R476" i="4" s="1"/>
  <c r="P460" i="4"/>
  <c r="R460" i="4"/>
  <c r="P444" i="4"/>
  <c r="T444" i="4" s="1"/>
  <c r="P436" i="4"/>
  <c r="X436" i="4" s="1"/>
  <c r="R436" i="4"/>
  <c r="P428" i="4"/>
  <c r="R428" i="4" s="1"/>
  <c r="W420" i="4"/>
  <c r="R420" i="4"/>
  <c r="P420" i="4"/>
  <c r="U420" i="4" s="1"/>
  <c r="P404" i="4"/>
  <c r="R404" i="4"/>
  <c r="P396" i="4"/>
  <c r="R396" i="4" s="1"/>
  <c r="R380" i="4"/>
  <c r="P380" i="4"/>
  <c r="W356" i="4"/>
  <c r="P356" i="4"/>
  <c r="AA356" i="4" s="1"/>
  <c r="R348" i="4"/>
  <c r="P348" i="4"/>
  <c r="R340" i="4"/>
  <c r="P340" i="4"/>
  <c r="P332" i="4"/>
  <c r="R332" i="4"/>
  <c r="R316" i="4"/>
  <c r="P316" i="4"/>
  <c r="P308" i="4"/>
  <c r="R308" i="4" s="1"/>
  <c r="P300" i="4"/>
  <c r="R300" i="4" s="1"/>
  <c r="W292" i="4"/>
  <c r="P292" i="4"/>
  <c r="R292" i="4" s="1"/>
  <c r="R268" i="4"/>
  <c r="P268" i="4"/>
  <c r="R260" i="4"/>
  <c r="P260" i="4"/>
  <c r="P252" i="4"/>
  <c r="R252" i="4" s="1"/>
  <c r="P244" i="4"/>
  <c r="R244" i="4" s="1"/>
  <c r="W228" i="4"/>
  <c r="R228" i="4"/>
  <c r="P220" i="4"/>
  <c r="R220" i="4"/>
  <c r="R204" i="4"/>
  <c r="P204" i="4"/>
  <c r="P196" i="4"/>
  <c r="V196" i="4" s="1"/>
  <c r="R188" i="4"/>
  <c r="P188" i="4"/>
  <c r="P180" i="4"/>
  <c r="R180" i="4" s="1"/>
  <c r="R172" i="4"/>
  <c r="P172" i="4"/>
  <c r="W164" i="4"/>
  <c r="P164" i="4"/>
  <c r="Z164" i="4" s="1"/>
  <c r="AA156" i="4"/>
  <c r="P156" i="4"/>
  <c r="R140" i="4"/>
  <c r="R132" i="4"/>
  <c r="P132" i="4"/>
  <c r="P124" i="4"/>
  <c r="R124" i="4" s="1"/>
  <c r="P108" i="4"/>
  <c r="R108" i="4" s="1"/>
  <c r="R76" i="4"/>
  <c r="P76" i="4"/>
  <c r="R68" i="4"/>
  <c r="P68" i="4"/>
  <c r="R60" i="4"/>
  <c r="P60" i="4"/>
  <c r="P44" i="4"/>
  <c r="X44" i="4" s="1"/>
  <c r="R36" i="4"/>
  <c r="W36" i="4"/>
  <c r="P36" i="4"/>
  <c r="R28" i="4"/>
  <c r="P28" i="4"/>
  <c r="R20" i="4"/>
  <c r="R12" i="4"/>
  <c r="R4" i="4"/>
  <c r="P4" i="4"/>
  <c r="AA4" i="4" s="1"/>
  <c r="AA303" i="4"/>
  <c r="P236" i="4"/>
  <c r="Y236" i="4" s="1"/>
  <c r="P148" i="4"/>
  <c r="P52" i="4"/>
  <c r="R52" i="4" s="1"/>
  <c r="W467" i="4"/>
  <c r="P467" i="4"/>
  <c r="R467" i="4"/>
  <c r="V459" i="4"/>
  <c r="T459" i="4"/>
  <c r="R459" i="4"/>
  <c r="P443" i="4"/>
  <c r="Y443" i="4" s="1"/>
  <c r="T435" i="4"/>
  <c r="W435" i="4"/>
  <c r="P435" i="4"/>
  <c r="R435" i="4" s="1"/>
  <c r="W427" i="4"/>
  <c r="R427" i="4"/>
  <c r="P427" i="4"/>
  <c r="T419" i="4"/>
  <c r="R419" i="4"/>
  <c r="W403" i="4"/>
  <c r="R403" i="4"/>
  <c r="P403" i="4"/>
  <c r="T395" i="4"/>
  <c r="P395" i="4"/>
  <c r="W387" i="4"/>
  <c r="P387" i="4"/>
  <c r="R387" i="4"/>
  <c r="P379" i="4"/>
  <c r="R379" i="4" s="1"/>
  <c r="T379" i="4"/>
  <c r="T371" i="4"/>
  <c r="P371" i="4"/>
  <c r="W371" i="4" s="1"/>
  <c r="T363" i="4"/>
  <c r="T355" i="4"/>
  <c r="W355" i="4"/>
  <c r="P355" i="4"/>
  <c r="R355" i="4" s="1"/>
  <c r="T347" i="4"/>
  <c r="P347" i="4"/>
  <c r="R347" i="4" s="1"/>
  <c r="T331" i="4"/>
  <c r="R331" i="4"/>
  <c r="P331" i="4"/>
  <c r="T323" i="4"/>
  <c r="W323" i="4"/>
  <c r="P323" i="4"/>
  <c r="R323" i="4" s="1"/>
  <c r="P315" i="4"/>
  <c r="T315" i="4" s="1"/>
  <c r="T307" i="4"/>
  <c r="T291" i="4"/>
  <c r="P291" i="4"/>
  <c r="R291" i="4" s="1"/>
  <c r="W291" i="4"/>
  <c r="W275" i="4"/>
  <c r="T267" i="4"/>
  <c r="Z267" i="4"/>
  <c r="P267" i="4"/>
  <c r="AA267" i="4" s="1"/>
  <c r="T259" i="4"/>
  <c r="W259" i="4"/>
  <c r="R259" i="4"/>
  <c r="W243" i="4"/>
  <c r="P243" i="4"/>
  <c r="S243" i="4" s="1"/>
  <c r="W235" i="4"/>
  <c r="T235" i="4"/>
  <c r="T227" i="4"/>
  <c r="W227" i="4"/>
  <c r="S227" i="4"/>
  <c r="P219" i="4"/>
  <c r="R219" i="4" s="1"/>
  <c r="T219" i="4"/>
  <c r="W211" i="4"/>
  <c r="P211" i="4"/>
  <c r="R211" i="4" s="1"/>
  <c r="T195" i="4"/>
  <c r="S195" i="4"/>
  <c r="P195" i="4"/>
  <c r="R195" i="4" s="1"/>
  <c r="T179" i="4"/>
  <c r="W179" i="4"/>
  <c r="P179" i="4"/>
  <c r="R179" i="4" s="1"/>
  <c r="W171" i="4"/>
  <c r="T171" i="4"/>
  <c r="R171" i="4"/>
  <c r="T163" i="4"/>
  <c r="R163" i="4"/>
  <c r="R155" i="4"/>
  <c r="T155" i="4"/>
  <c r="P155" i="4"/>
  <c r="W147" i="4"/>
  <c r="P147" i="4"/>
  <c r="S147" i="4" s="1"/>
  <c r="T139" i="4"/>
  <c r="R139" i="4"/>
  <c r="T131" i="4"/>
  <c r="W131" i="4"/>
  <c r="R131" i="4"/>
  <c r="P131" i="4"/>
  <c r="S131" i="4" s="1"/>
  <c r="T115" i="4"/>
  <c r="W115" i="4"/>
  <c r="R115" i="4"/>
  <c r="W107" i="4"/>
  <c r="R107" i="4"/>
  <c r="T107" i="4"/>
  <c r="P107" i="4"/>
  <c r="T99" i="4"/>
  <c r="W99" i="4"/>
  <c r="S99" i="4"/>
  <c r="R99" i="4"/>
  <c r="T91" i="4"/>
  <c r="W83" i="4"/>
  <c r="S83" i="4"/>
  <c r="P83" i="4"/>
  <c r="R83" i="4" s="1"/>
  <c r="T67" i="4"/>
  <c r="W67" i="4"/>
  <c r="S67" i="4"/>
  <c r="R67" i="4"/>
  <c r="R59" i="4"/>
  <c r="P59" i="4"/>
  <c r="T59" i="4" s="1"/>
  <c r="W51" i="4"/>
  <c r="S51" i="4"/>
  <c r="R43" i="4"/>
  <c r="T43" i="4"/>
  <c r="T35" i="4"/>
  <c r="R35" i="4"/>
  <c r="W35" i="4"/>
  <c r="S35" i="4"/>
  <c r="P35" i="4"/>
  <c r="T27" i="4"/>
  <c r="P27" i="4"/>
  <c r="S19" i="4"/>
  <c r="P19" i="4"/>
  <c r="W19" i="4" s="1"/>
  <c r="T11" i="4"/>
  <c r="Z11" i="4"/>
  <c r="R11" i="4"/>
  <c r="T3" i="4"/>
  <c r="W3" i="4"/>
  <c r="R3" i="4"/>
  <c r="P451" i="4"/>
  <c r="R451" i="4" s="1"/>
  <c r="P411" i="4"/>
  <c r="P363" i="4"/>
  <c r="W363" i="4" s="1"/>
  <c r="P275" i="4"/>
  <c r="R275" i="4" s="1"/>
  <c r="P227" i="4"/>
  <c r="R227" i="4" s="1"/>
  <c r="P139" i="4"/>
  <c r="P91" i="4"/>
  <c r="W91" i="4" s="1"/>
  <c r="P43" i="4"/>
  <c r="R363" i="4"/>
  <c r="W419" i="4"/>
  <c r="AA359" i="6"/>
  <c r="AJ359" i="6"/>
  <c r="X359" i="6"/>
  <c r="U450" i="4"/>
  <c r="T418" i="4"/>
  <c r="P394" i="4"/>
  <c r="U394" i="4" s="1"/>
  <c r="Z394" i="4"/>
  <c r="T386" i="4"/>
  <c r="U386" i="4"/>
  <c r="T354" i="4"/>
  <c r="U354" i="4"/>
  <c r="T290" i="4"/>
  <c r="U290" i="4"/>
  <c r="P266" i="4"/>
  <c r="R266" i="4" s="1"/>
  <c r="Z266" i="4"/>
  <c r="P234" i="4"/>
  <c r="S234" i="4"/>
  <c r="T226" i="4"/>
  <c r="P218" i="4"/>
  <c r="S218" i="4"/>
  <c r="Z202" i="4"/>
  <c r="S202" i="4"/>
  <c r="P186" i="4"/>
  <c r="S186" i="4"/>
  <c r="T162" i="4"/>
  <c r="S162" i="4"/>
  <c r="P154" i="4"/>
  <c r="S154" i="4"/>
  <c r="T146" i="4"/>
  <c r="P138" i="4"/>
  <c r="Z138" i="4"/>
  <c r="S138" i="4"/>
  <c r="T98" i="4"/>
  <c r="T82" i="4"/>
  <c r="P74" i="4"/>
  <c r="X74" i="4" s="1"/>
  <c r="Z74" i="4"/>
  <c r="S74" i="4"/>
  <c r="T66" i="4"/>
  <c r="S66" i="4"/>
  <c r="P58" i="4"/>
  <c r="S58" i="4"/>
  <c r="P42" i="4"/>
  <c r="S42" i="4" s="1"/>
  <c r="U34" i="4"/>
  <c r="T18" i="4"/>
  <c r="S18" i="4"/>
  <c r="R2" i="4"/>
  <c r="V2" i="4"/>
  <c r="P307" i="4"/>
  <c r="R307" i="4" s="1"/>
  <c r="R339" i="4"/>
  <c r="R267" i="4"/>
  <c r="S3" i="4"/>
  <c r="T187" i="4"/>
  <c r="P259" i="4"/>
  <c r="P171" i="4"/>
  <c r="S171" i="4" s="1"/>
  <c r="P123" i="4"/>
  <c r="T123" i="4" s="1"/>
  <c r="P75" i="4"/>
  <c r="R75" i="4" s="1"/>
  <c r="R411" i="4"/>
  <c r="R264" i="4"/>
  <c r="S456" i="4"/>
  <c r="S472" i="4"/>
  <c r="S408" i="4"/>
  <c r="V392" i="4"/>
  <c r="R392" i="4"/>
  <c r="R376" i="4"/>
  <c r="S344" i="4"/>
  <c r="R344" i="4"/>
  <c r="X320" i="4"/>
  <c r="R320" i="4"/>
  <c r="X256" i="4"/>
  <c r="T232" i="4"/>
  <c r="R128" i="4"/>
  <c r="X128" i="4"/>
  <c r="R72" i="4"/>
  <c r="T72" i="4"/>
  <c r="T40" i="4"/>
  <c r="P299" i="4"/>
  <c r="T299" i="4" s="1"/>
  <c r="P163" i="4"/>
  <c r="S163" i="4" s="1"/>
  <c r="R475" i="4"/>
  <c r="R328" i="4"/>
  <c r="R19" i="4"/>
  <c r="T456" i="4"/>
  <c r="AO263" i="6"/>
  <c r="AK263" i="6"/>
  <c r="Y263" i="6"/>
  <c r="AA374" i="6"/>
  <c r="AC374" i="6"/>
  <c r="AN374" i="6"/>
  <c r="AJ320" i="6"/>
  <c r="AL320" i="6"/>
  <c r="AA320" i="6"/>
  <c r="AB309" i="6"/>
  <c r="Z309" i="6"/>
  <c r="AM381" i="6"/>
  <c r="Y381" i="6"/>
  <c r="AN7" i="6"/>
  <c r="AI7" i="6"/>
  <c r="AE103" i="6"/>
  <c r="AA103" i="6"/>
  <c r="Z103" i="6"/>
  <c r="Y392" i="6"/>
  <c r="Z392" i="6"/>
  <c r="AK350" i="6"/>
  <c r="AA350" i="6"/>
  <c r="AJ285" i="6"/>
  <c r="AA285" i="6"/>
  <c r="AK415" i="6"/>
  <c r="AJ415" i="6"/>
  <c r="Y463" i="6"/>
  <c r="AJ463" i="6"/>
  <c r="AN463" i="6"/>
  <c r="AG284" i="6"/>
  <c r="AM332" i="6"/>
  <c r="AN332" i="6"/>
  <c r="AA412" i="6"/>
  <c r="AH412" i="6"/>
  <c r="X55" i="6"/>
  <c r="AA55" i="6"/>
  <c r="AF413" i="6"/>
  <c r="AR413" i="6" s="1"/>
  <c r="AT413" i="6" s="1"/>
  <c r="AD413" i="6"/>
  <c r="AO95" i="6"/>
  <c r="Z95" i="6"/>
  <c r="AK95" i="6"/>
  <c r="AM135" i="6"/>
  <c r="X135" i="6"/>
  <c r="AK135" i="6"/>
  <c r="AG135" i="6"/>
  <c r="AA231" i="6"/>
  <c r="AO231" i="6"/>
  <c r="AK231" i="6"/>
  <c r="AN271" i="6"/>
  <c r="AC271" i="6"/>
  <c r="AJ271" i="6"/>
  <c r="AD423" i="6"/>
  <c r="X423" i="6"/>
  <c r="AH423" i="6"/>
  <c r="AJ244" i="6"/>
  <c r="AA244" i="6"/>
  <c r="X117" i="6"/>
  <c r="AR117" i="6" s="1"/>
  <c r="AT117" i="6" s="1"/>
  <c r="AA117" i="6"/>
  <c r="AO133" i="6"/>
  <c r="AC133" i="6"/>
  <c r="AB261" i="6"/>
  <c r="AM261" i="6"/>
  <c r="AN261" i="6"/>
  <c r="AB172" i="6"/>
  <c r="AE172" i="6"/>
  <c r="Y164" i="6"/>
  <c r="AO164" i="6"/>
  <c r="AJ51" i="6"/>
  <c r="AL51" i="6"/>
  <c r="AG140" i="6"/>
  <c r="Y140" i="6"/>
  <c r="X360" i="6"/>
  <c r="AD360" i="6"/>
  <c r="Z308" i="6"/>
  <c r="AD308" i="6"/>
  <c r="AK396" i="6"/>
  <c r="AJ396" i="6"/>
  <c r="AO396" i="6"/>
  <c r="AG403" i="6"/>
  <c r="AL80" i="6"/>
  <c r="AH80" i="6"/>
  <c r="AE80" i="6"/>
  <c r="AG240" i="6"/>
  <c r="AO240" i="6"/>
  <c r="AF240" i="6"/>
  <c r="AE240" i="6"/>
  <c r="AE296" i="6"/>
  <c r="AJ296" i="6"/>
  <c r="AB368" i="6"/>
  <c r="AE368" i="6"/>
  <c r="AM368" i="6"/>
  <c r="AJ400" i="6"/>
  <c r="Z400" i="6"/>
  <c r="AA83" i="6"/>
  <c r="AH316" i="6"/>
  <c r="AC420" i="6"/>
  <c r="AJ316" i="6"/>
  <c r="X120" i="6"/>
  <c r="Y160" i="6"/>
  <c r="AB147" i="6"/>
  <c r="AG388" i="6"/>
  <c r="AD340" i="6"/>
  <c r="AB474" i="6"/>
  <c r="AJ52" i="6"/>
  <c r="AA120" i="6"/>
  <c r="T131" i="3"/>
  <c r="V131" i="3"/>
  <c r="Y9" i="3"/>
  <c r="AC9" i="3"/>
  <c r="X9" i="3"/>
  <c r="AI9" i="3"/>
  <c r="U9" i="3"/>
  <c r="W9" i="3"/>
  <c r="V9" i="3"/>
  <c r="AA9" i="3"/>
  <c r="Z25" i="3"/>
  <c r="Y25" i="3"/>
  <c r="X25" i="3"/>
  <c r="AD25" i="3"/>
  <c r="AI25" i="3"/>
  <c r="AB25" i="3"/>
  <c r="W25" i="3"/>
  <c r="V25" i="3"/>
  <c r="Y41" i="3"/>
  <c r="X41" i="3"/>
  <c r="AI41" i="3"/>
  <c r="U41" i="3"/>
  <c r="W41" i="3"/>
  <c r="V41" i="3"/>
  <c r="AA41" i="3"/>
  <c r="Z57" i="3"/>
  <c r="AC57" i="3"/>
  <c r="X57" i="3"/>
  <c r="AI57" i="3"/>
  <c r="AD57" i="3"/>
  <c r="U57" i="3"/>
  <c r="W57" i="3"/>
  <c r="AC73" i="3"/>
  <c r="X73" i="3"/>
  <c r="AI73" i="3"/>
  <c r="AD73" i="3"/>
  <c r="U73" i="3"/>
  <c r="W73" i="3"/>
  <c r="V73" i="3"/>
  <c r="AA73" i="3"/>
  <c r="Z89" i="3"/>
  <c r="Y89" i="3"/>
  <c r="AC89" i="3"/>
  <c r="X89" i="3"/>
  <c r="AI89" i="3"/>
  <c r="AB89" i="3"/>
  <c r="W89" i="3"/>
  <c r="V89" i="3"/>
  <c r="Z113" i="3"/>
  <c r="Y113" i="3"/>
  <c r="AI113" i="3"/>
  <c r="AC113" i="3"/>
  <c r="AD113" i="3"/>
  <c r="AB113" i="3"/>
  <c r="AA113" i="3"/>
  <c r="AE113" i="3"/>
  <c r="V113" i="3"/>
  <c r="AI129" i="3"/>
  <c r="AC129" i="3"/>
  <c r="X129" i="3"/>
  <c r="AD129" i="3"/>
  <c r="AB129" i="3"/>
  <c r="AA129" i="3"/>
  <c r="V129" i="3"/>
  <c r="AE129" i="3"/>
  <c r="Z145" i="3"/>
  <c r="Y145" i="3"/>
  <c r="X145" i="3"/>
  <c r="AI145" i="3"/>
  <c r="U145" i="3"/>
  <c r="V145" i="3"/>
  <c r="AI161" i="3"/>
  <c r="AC161" i="3"/>
  <c r="X161" i="3"/>
  <c r="AD161" i="3"/>
  <c r="AA161" i="3"/>
  <c r="V161" i="3"/>
  <c r="Z177" i="3"/>
  <c r="X177" i="3"/>
  <c r="AI177" i="3"/>
  <c r="AD177" i="3"/>
  <c r="AA177" i="3"/>
  <c r="AE177" i="3"/>
  <c r="AI193" i="3"/>
  <c r="Y193" i="3"/>
  <c r="X193" i="3"/>
  <c r="AD193" i="3"/>
  <c r="AA193" i="3"/>
  <c r="U193" i="3"/>
  <c r="V193" i="3"/>
  <c r="Z209" i="3"/>
  <c r="Y209" i="3"/>
  <c r="AC209" i="3"/>
  <c r="X209" i="3"/>
  <c r="AD209" i="3"/>
  <c r="AI209" i="3"/>
  <c r="AB209" i="3"/>
  <c r="AA209" i="3"/>
  <c r="AE209" i="3"/>
  <c r="AI225" i="3"/>
  <c r="X225" i="3"/>
  <c r="AD225" i="3"/>
  <c r="AB225" i="3"/>
  <c r="AA225" i="3"/>
  <c r="V225" i="3"/>
  <c r="Z241" i="3"/>
  <c r="Y241" i="3"/>
  <c r="X241" i="3"/>
  <c r="AI241" i="3"/>
  <c r="AB241" i="3"/>
  <c r="V241" i="3"/>
  <c r="Y249" i="3"/>
  <c r="AC249" i="3"/>
  <c r="X249" i="3"/>
  <c r="AI249" i="3"/>
  <c r="AD249" i="3"/>
  <c r="U249" i="3"/>
  <c r="AB249" i="3"/>
  <c r="W249" i="3"/>
  <c r="V249" i="3"/>
  <c r="AI265" i="3"/>
  <c r="Y265" i="3"/>
  <c r="AC265" i="3"/>
  <c r="X265" i="3"/>
  <c r="AD265" i="3"/>
  <c r="W265" i="3"/>
  <c r="V265" i="3"/>
  <c r="Y281" i="3"/>
  <c r="AI281" i="3"/>
  <c r="AC281" i="3"/>
  <c r="X281" i="3"/>
  <c r="AD281" i="3"/>
  <c r="U281" i="3"/>
  <c r="AI297" i="3"/>
  <c r="Z297" i="3"/>
  <c r="AC297" i="3"/>
  <c r="U297" i="3"/>
  <c r="W297" i="3"/>
  <c r="V297" i="3"/>
  <c r="AA297" i="3"/>
  <c r="Y313" i="3"/>
  <c r="X313" i="3"/>
  <c r="AI313" i="3"/>
  <c r="AD313" i="3"/>
  <c r="W313" i="3"/>
  <c r="V313" i="3"/>
  <c r="AI329" i="3"/>
  <c r="Y329" i="3"/>
  <c r="X329" i="3"/>
  <c r="U329" i="3"/>
  <c r="W329" i="3"/>
  <c r="AA329" i="3"/>
  <c r="Z345" i="3"/>
  <c r="Y345" i="3"/>
  <c r="AI345" i="3"/>
  <c r="AC345" i="3"/>
  <c r="X345" i="3"/>
  <c r="U345" i="3"/>
  <c r="W345" i="3"/>
  <c r="V345" i="3"/>
  <c r="AI361" i="3"/>
  <c r="Z361" i="3"/>
  <c r="Y361" i="3"/>
  <c r="AC361" i="3"/>
  <c r="X361" i="3"/>
  <c r="AD361" i="3"/>
  <c r="W361" i="3"/>
  <c r="V361" i="3"/>
  <c r="Z377" i="3"/>
  <c r="Y377" i="3"/>
  <c r="AC377" i="3"/>
  <c r="X377" i="3"/>
  <c r="AI377" i="3"/>
  <c r="AD377" i="3"/>
  <c r="U377" i="3"/>
  <c r="AB377" i="3"/>
  <c r="W377" i="3"/>
  <c r="AI393" i="3"/>
  <c r="Z393" i="3"/>
  <c r="Y393" i="3"/>
  <c r="AC393" i="3"/>
  <c r="U393" i="3"/>
  <c r="W393" i="3"/>
  <c r="V393" i="3"/>
  <c r="AA393" i="3"/>
  <c r="Y409" i="3"/>
  <c r="AI409" i="3"/>
  <c r="AC409" i="3"/>
  <c r="AD409" i="3"/>
  <c r="AB409" i="3"/>
  <c r="W409" i="3"/>
  <c r="V409" i="3"/>
  <c r="AI425" i="3"/>
  <c r="Y425" i="3"/>
  <c r="AC425" i="3"/>
  <c r="X425" i="3"/>
  <c r="AD425" i="3"/>
  <c r="W425" i="3"/>
  <c r="Z441" i="3"/>
  <c r="Y441" i="3"/>
  <c r="AC441" i="3"/>
  <c r="X441" i="3"/>
  <c r="AI441" i="3"/>
  <c r="AD441" i="3"/>
  <c r="AB441" i="3"/>
  <c r="W441" i="3"/>
  <c r="AI457" i="3"/>
  <c r="Z457" i="3"/>
  <c r="Y457" i="3"/>
  <c r="AC457" i="3"/>
  <c r="X457" i="3"/>
  <c r="U457" i="3"/>
  <c r="W457" i="3"/>
  <c r="V457" i="3"/>
  <c r="Z465" i="3"/>
  <c r="Y465" i="3"/>
  <c r="X465" i="3"/>
  <c r="AD465" i="3"/>
  <c r="AI465" i="3"/>
  <c r="AB465" i="3"/>
  <c r="U465" i="3"/>
  <c r="AI481" i="3"/>
  <c r="Y481" i="3"/>
  <c r="X481" i="3"/>
  <c r="AD481" i="3"/>
  <c r="AA481" i="3"/>
  <c r="V481" i="3"/>
  <c r="AA18" i="3"/>
  <c r="AI18" i="3"/>
  <c r="Y18" i="3"/>
  <c r="AE18" i="3"/>
  <c r="W18" i="3"/>
  <c r="AB18" i="3"/>
  <c r="V18" i="3"/>
  <c r="AA42" i="3"/>
  <c r="Z42" i="3"/>
  <c r="AI42" i="3"/>
  <c r="AD42" i="3"/>
  <c r="AE42" i="3"/>
  <c r="AC42" i="3"/>
  <c r="W42" i="3"/>
  <c r="AA66" i="3"/>
  <c r="Y66" i="3"/>
  <c r="AI66" i="3"/>
  <c r="AE66" i="3"/>
  <c r="W66" i="3"/>
  <c r="AC66" i="3"/>
  <c r="V66" i="3"/>
  <c r="AI90" i="3"/>
  <c r="AB90" i="3"/>
  <c r="W90" i="3"/>
  <c r="Z114" i="3"/>
  <c r="Y114" i="3"/>
  <c r="AD114" i="3"/>
  <c r="AI114" i="3"/>
  <c r="AE114" i="3"/>
  <c r="W114" i="3"/>
  <c r="V114" i="3"/>
  <c r="Z138" i="3"/>
  <c r="Y138" i="3"/>
  <c r="AI138" i="3"/>
  <c r="AD138" i="3"/>
  <c r="AC138" i="3"/>
  <c r="AB138" i="3"/>
  <c r="W138" i="3"/>
  <c r="AI162" i="3"/>
  <c r="AA162" i="3"/>
  <c r="Z162" i="3"/>
  <c r="Y162" i="3"/>
  <c r="AD162" i="3"/>
  <c r="AE162" i="3"/>
  <c r="W162" i="3"/>
  <c r="AC162" i="3"/>
  <c r="V162" i="3"/>
  <c r="AI186" i="3"/>
  <c r="AA186" i="3"/>
  <c r="Z186" i="3"/>
  <c r="Y186" i="3"/>
  <c r="AD186" i="3"/>
  <c r="AE186" i="3"/>
  <c r="AB186" i="3"/>
  <c r="W186" i="3"/>
  <c r="AA210" i="3"/>
  <c r="AI210" i="3"/>
  <c r="AD210" i="3"/>
  <c r="AE210" i="3"/>
  <c r="W210" i="3"/>
  <c r="Y242" i="3"/>
  <c r="AD242" i="3"/>
  <c r="AI242" i="3"/>
  <c r="AE242" i="3"/>
  <c r="W242" i="3"/>
  <c r="AB242" i="3"/>
  <c r="V242" i="3"/>
  <c r="Y266" i="3"/>
  <c r="AE266" i="3"/>
  <c r="AI266" i="3"/>
  <c r="AC266" i="3"/>
  <c r="W266" i="3"/>
  <c r="AI290" i="3"/>
  <c r="AA290" i="3"/>
  <c r="Y290" i="3"/>
  <c r="AD290" i="3"/>
  <c r="AE290" i="3"/>
  <c r="W290" i="3"/>
  <c r="AC290" i="3"/>
  <c r="AI322" i="3"/>
  <c r="AA322" i="3"/>
  <c r="Z322" i="3"/>
  <c r="Y322" i="3"/>
  <c r="AD322" i="3"/>
  <c r="AC322" i="3"/>
  <c r="Z338" i="3"/>
  <c r="AI338" i="3"/>
  <c r="Y338" i="3"/>
  <c r="AD338" i="3"/>
  <c r="W338" i="3"/>
  <c r="AB338" i="3"/>
  <c r="V338" i="3"/>
  <c r="AA362" i="3"/>
  <c r="Z362" i="3"/>
  <c r="Y362" i="3"/>
  <c r="AD362" i="3"/>
  <c r="AI362" i="3"/>
  <c r="AE362" i="3"/>
  <c r="AC362" i="3"/>
  <c r="AB362" i="3"/>
  <c r="W362" i="3"/>
  <c r="AI386" i="3"/>
  <c r="AA386" i="3"/>
  <c r="Z386" i="3"/>
  <c r="AD386" i="3"/>
  <c r="W386" i="3"/>
  <c r="V386" i="3"/>
  <c r="AI410" i="3"/>
  <c r="Y410" i="3"/>
  <c r="AD410" i="3"/>
  <c r="AC410" i="3"/>
  <c r="AB410" i="3"/>
  <c r="W410" i="3"/>
  <c r="Z434" i="3"/>
  <c r="Y434" i="3"/>
  <c r="AI434" i="3"/>
  <c r="W434" i="3"/>
  <c r="V434" i="3"/>
  <c r="Y458" i="3"/>
  <c r="AD458" i="3"/>
  <c r="AI458" i="3"/>
  <c r="AB458" i="3"/>
  <c r="W458" i="3"/>
  <c r="X50" i="3"/>
  <c r="AB3" i="3"/>
  <c r="AA3" i="3"/>
  <c r="X3" i="3"/>
  <c r="Z3" i="3"/>
  <c r="W3" i="3"/>
  <c r="AE3" i="3"/>
  <c r="AD3" i="3"/>
  <c r="AI3" i="3"/>
  <c r="AC3" i="3"/>
  <c r="U3" i="3"/>
  <c r="AB35" i="3"/>
  <c r="AA35" i="3"/>
  <c r="X35" i="3"/>
  <c r="W35" i="3"/>
  <c r="AI35" i="3"/>
  <c r="AD35" i="3"/>
  <c r="AC35" i="3"/>
  <c r="U35" i="3"/>
  <c r="X59" i="3"/>
  <c r="W59" i="3"/>
  <c r="AE59" i="3"/>
  <c r="AI59" i="3"/>
  <c r="AC59" i="3"/>
  <c r="AB83" i="3"/>
  <c r="AI83" i="3"/>
  <c r="AA83" i="3"/>
  <c r="X83" i="3"/>
  <c r="Z83" i="3"/>
  <c r="AE83" i="3"/>
  <c r="AD83" i="3"/>
  <c r="AC83" i="3"/>
  <c r="U83" i="3"/>
  <c r="AI115" i="3"/>
  <c r="X115" i="3"/>
  <c r="Z115" i="3"/>
  <c r="W115" i="3"/>
  <c r="AD115" i="3"/>
  <c r="AC115" i="3"/>
  <c r="AI147" i="3"/>
  <c r="AA147" i="3"/>
  <c r="X147" i="3"/>
  <c r="W147" i="3"/>
  <c r="AC147" i="3"/>
  <c r="U147" i="3"/>
  <c r="AI179" i="3"/>
  <c r="AB179" i="3"/>
  <c r="AA179" i="3"/>
  <c r="X179" i="3"/>
  <c r="Z179" i="3"/>
  <c r="W179" i="3"/>
  <c r="AE179" i="3"/>
  <c r="AC179" i="3"/>
  <c r="U179" i="3"/>
  <c r="AI219" i="3"/>
  <c r="AA219" i="3"/>
  <c r="X219" i="3"/>
  <c r="Z219" i="3"/>
  <c r="W219" i="3"/>
  <c r="AE219" i="3"/>
  <c r="V219" i="3"/>
  <c r="AC219" i="3"/>
  <c r="AI251" i="3"/>
  <c r="AB251" i="3"/>
  <c r="AA251" i="3"/>
  <c r="X251" i="3"/>
  <c r="W251" i="3"/>
  <c r="AE251" i="3"/>
  <c r="Y251" i="3"/>
  <c r="V251" i="3"/>
  <c r="AI283" i="3"/>
  <c r="AB283" i="3"/>
  <c r="X283" i="3"/>
  <c r="Z283" i="3"/>
  <c r="W283" i="3"/>
  <c r="AE283" i="3"/>
  <c r="U283" i="3"/>
  <c r="Y283" i="3"/>
  <c r="V283" i="3"/>
  <c r="AC283" i="3"/>
  <c r="AI315" i="3"/>
  <c r="AB315" i="3"/>
  <c r="X315" i="3"/>
  <c r="W315" i="3"/>
  <c r="V315" i="3"/>
  <c r="AC315" i="3"/>
  <c r="AA355" i="3"/>
  <c r="X355" i="3"/>
  <c r="Z355" i="3"/>
  <c r="W355" i="3"/>
  <c r="AE355" i="3"/>
  <c r="AI355" i="3"/>
  <c r="AB395" i="3"/>
  <c r="AA395" i="3"/>
  <c r="AI395" i="3"/>
  <c r="Z395" i="3"/>
  <c r="W395" i="3"/>
  <c r="AE395" i="3"/>
  <c r="U395" i="3"/>
  <c r="AI443" i="3"/>
  <c r="AB443" i="3"/>
  <c r="X443" i="3"/>
  <c r="W443" i="3"/>
  <c r="AI467" i="3"/>
  <c r="X467" i="3"/>
  <c r="Z467" i="3"/>
  <c r="W467" i="3"/>
  <c r="AD467" i="3"/>
  <c r="AC467" i="3"/>
  <c r="U467" i="3"/>
  <c r="S9" i="3"/>
  <c r="S17" i="3"/>
  <c r="S25" i="3"/>
  <c r="S33" i="3"/>
  <c r="S41" i="3"/>
  <c r="S49" i="3"/>
  <c r="S65" i="3"/>
  <c r="S89" i="3"/>
  <c r="S97" i="3"/>
  <c r="S105" i="3"/>
  <c r="S113" i="3"/>
  <c r="S129" i="3"/>
  <c r="S145" i="3"/>
  <c r="S153" i="3"/>
  <c r="S169" i="3"/>
  <c r="S177" i="3"/>
  <c r="S185" i="3"/>
  <c r="S193" i="3"/>
  <c r="S217" i="3"/>
  <c r="S225" i="3"/>
  <c r="S233" i="3"/>
  <c r="S241" i="3"/>
  <c r="S249" i="3"/>
  <c r="S257" i="3"/>
  <c r="S265" i="3"/>
  <c r="S273" i="3"/>
  <c r="S281" i="3"/>
  <c r="S289" i="3"/>
  <c r="S297" i="3"/>
  <c r="S305" i="3"/>
  <c r="S313" i="3"/>
  <c r="S321" i="3"/>
  <c r="S329" i="3"/>
  <c r="S361" i="3"/>
  <c r="S369" i="3"/>
  <c r="S377" i="3"/>
  <c r="S385" i="3"/>
  <c r="S393" i="3"/>
  <c r="S409" i="3"/>
  <c r="S417" i="3"/>
  <c r="S433" i="3"/>
  <c r="S449" i="3"/>
  <c r="S457" i="3"/>
  <c r="S473" i="3"/>
  <c r="T36" i="3"/>
  <c r="U26" i="3"/>
  <c r="U50" i="3"/>
  <c r="U434" i="3"/>
  <c r="V10" i="3"/>
  <c r="V59" i="3"/>
  <c r="V85" i="3"/>
  <c r="V109" i="3"/>
  <c r="V138" i="3"/>
  <c r="V187" i="3"/>
  <c r="V218" i="3"/>
  <c r="V250" i="3"/>
  <c r="V282" i="3"/>
  <c r="V346" i="3"/>
  <c r="V378" i="3"/>
  <c r="V410" i="3"/>
  <c r="V442" i="3"/>
  <c r="V474" i="3"/>
  <c r="AB34" i="3"/>
  <c r="AC43" i="3"/>
  <c r="AE61" i="3"/>
  <c r="AB98" i="3"/>
  <c r="AC107" i="3"/>
  <c r="AE125" i="3"/>
  <c r="AA153" i="3"/>
  <c r="AB162" i="3"/>
  <c r="AC171" i="3"/>
  <c r="AE189" i="3"/>
  <c r="AA217" i="3"/>
  <c r="AB226" i="3"/>
  <c r="AC235" i="3"/>
  <c r="AE253" i="3"/>
  <c r="AB290" i="3"/>
  <c r="AC299" i="3"/>
  <c r="AE317" i="3"/>
  <c r="AA345" i="3"/>
  <c r="AB354" i="3"/>
  <c r="AC363" i="3"/>
  <c r="AE381" i="3"/>
  <c r="AE445" i="3"/>
  <c r="AA473" i="3"/>
  <c r="AI365" i="3"/>
  <c r="AC4" i="3"/>
  <c r="AB4" i="3"/>
  <c r="AI4" i="3"/>
  <c r="AA4" i="3"/>
  <c r="Y4" i="3"/>
  <c r="X4" i="3"/>
  <c r="V4" i="3"/>
  <c r="Z4" i="3"/>
  <c r="AD4" i="3"/>
  <c r="AI12" i="3"/>
  <c r="AC12" i="3"/>
  <c r="W12" i="3"/>
  <c r="AB12" i="3"/>
  <c r="AA12" i="3"/>
  <c r="AE12" i="3"/>
  <c r="U12" i="3"/>
  <c r="AD12" i="3"/>
  <c r="X12" i="3"/>
  <c r="Y12" i="3"/>
  <c r="V12" i="3"/>
  <c r="AC20" i="3"/>
  <c r="W20" i="3"/>
  <c r="AB20" i="3"/>
  <c r="AA20" i="3"/>
  <c r="AI20" i="3"/>
  <c r="Y20" i="3"/>
  <c r="U20" i="3"/>
  <c r="X20" i="3"/>
  <c r="V20" i="3"/>
  <c r="AE20" i="3"/>
  <c r="Z20" i="3"/>
  <c r="AC28" i="3"/>
  <c r="W28" i="3"/>
  <c r="AB28" i="3"/>
  <c r="AA28" i="3"/>
  <c r="AE28" i="3"/>
  <c r="U28" i="3"/>
  <c r="AD28" i="3"/>
  <c r="X28" i="3"/>
  <c r="Y28" i="3"/>
  <c r="V28" i="3"/>
  <c r="AC36" i="3"/>
  <c r="W36" i="3"/>
  <c r="AB36" i="3"/>
  <c r="AI36" i="3"/>
  <c r="AA36" i="3"/>
  <c r="Y36" i="3"/>
  <c r="U36" i="3"/>
  <c r="X36" i="3"/>
  <c r="V36" i="3"/>
  <c r="Z36" i="3"/>
  <c r="AD36" i="3"/>
  <c r="AI44" i="3"/>
  <c r="AC44" i="3"/>
  <c r="W44" i="3"/>
  <c r="AB44" i="3"/>
  <c r="AA44" i="3"/>
  <c r="AE44" i="3"/>
  <c r="U44" i="3"/>
  <c r="AD44" i="3"/>
  <c r="X44" i="3"/>
  <c r="Y44" i="3"/>
  <c r="V44" i="3"/>
  <c r="AC52" i="3"/>
  <c r="W52" i="3"/>
  <c r="AB52" i="3"/>
  <c r="AA52" i="3"/>
  <c r="AI52" i="3"/>
  <c r="Y52" i="3"/>
  <c r="U52" i="3"/>
  <c r="X52" i="3"/>
  <c r="V52" i="3"/>
  <c r="AE52" i="3"/>
  <c r="Z52" i="3"/>
  <c r="AC60" i="3"/>
  <c r="AB60" i="3"/>
  <c r="AA60" i="3"/>
  <c r="AE60" i="3"/>
  <c r="U60" i="3"/>
  <c r="AI60" i="3"/>
  <c r="AD60" i="3"/>
  <c r="X60" i="3"/>
  <c r="V60" i="3"/>
  <c r="AC68" i="3"/>
  <c r="W68" i="3"/>
  <c r="AB68" i="3"/>
  <c r="AI68" i="3"/>
  <c r="AA68" i="3"/>
  <c r="Y68" i="3"/>
  <c r="U68" i="3"/>
  <c r="X68" i="3"/>
  <c r="V68" i="3"/>
  <c r="Z68" i="3"/>
  <c r="AD68" i="3"/>
  <c r="AI76" i="3"/>
  <c r="AC76" i="3"/>
  <c r="W76" i="3"/>
  <c r="AB76" i="3"/>
  <c r="AA76" i="3"/>
  <c r="AE76" i="3"/>
  <c r="U76" i="3"/>
  <c r="AD76" i="3"/>
  <c r="X76" i="3"/>
  <c r="Y76" i="3"/>
  <c r="V76" i="3"/>
  <c r="W84" i="3"/>
  <c r="AB84" i="3"/>
  <c r="AA84" i="3"/>
  <c r="Y84" i="3"/>
  <c r="U84" i="3"/>
  <c r="X84" i="3"/>
  <c r="AI84" i="3"/>
  <c r="V84" i="3"/>
  <c r="AE84" i="3"/>
  <c r="AC92" i="3"/>
  <c r="W92" i="3"/>
  <c r="AB92" i="3"/>
  <c r="AA92" i="3"/>
  <c r="AE92" i="3"/>
  <c r="U92" i="3"/>
  <c r="AD92" i="3"/>
  <c r="X92" i="3"/>
  <c r="Y92" i="3"/>
  <c r="V92" i="3"/>
  <c r="AI92" i="3"/>
  <c r="AC100" i="3"/>
  <c r="W100" i="3"/>
  <c r="AA100" i="3"/>
  <c r="AI100" i="3"/>
  <c r="Y100" i="3"/>
  <c r="U100" i="3"/>
  <c r="X100" i="3"/>
  <c r="Z100" i="3"/>
  <c r="AI108" i="3"/>
  <c r="AC108" i="3"/>
  <c r="W108" i="3"/>
  <c r="AB108" i="3"/>
  <c r="AA108" i="3"/>
  <c r="AE108" i="3"/>
  <c r="U108" i="3"/>
  <c r="AD108" i="3"/>
  <c r="V108" i="3"/>
  <c r="AC116" i="3"/>
  <c r="W116" i="3"/>
  <c r="AB116" i="3"/>
  <c r="AA116" i="3"/>
  <c r="AI116" i="3"/>
  <c r="Y116" i="3"/>
  <c r="U116" i="3"/>
  <c r="X116" i="3"/>
  <c r="V116" i="3"/>
  <c r="AE116" i="3"/>
  <c r="Z116" i="3"/>
  <c r="AC124" i="3"/>
  <c r="W124" i="3"/>
  <c r="AB124" i="3"/>
  <c r="U124" i="3"/>
  <c r="X124" i="3"/>
  <c r="Y124" i="3"/>
  <c r="V124" i="3"/>
  <c r="AI124" i="3"/>
  <c r="AC132" i="3"/>
  <c r="W132" i="3"/>
  <c r="AB132" i="3"/>
  <c r="AA132" i="3"/>
  <c r="Y132" i="3"/>
  <c r="AI132" i="3"/>
  <c r="U132" i="3"/>
  <c r="X132" i="3"/>
  <c r="V132" i="3"/>
  <c r="Z132" i="3"/>
  <c r="AD132" i="3"/>
  <c r="AI140" i="3"/>
  <c r="AC140" i="3"/>
  <c r="W140" i="3"/>
  <c r="AB140" i="3"/>
  <c r="AA140" i="3"/>
  <c r="AE140" i="3"/>
  <c r="U140" i="3"/>
  <c r="AD140" i="3"/>
  <c r="X140" i="3"/>
  <c r="Y140" i="3"/>
  <c r="V140" i="3"/>
  <c r="AI148" i="3"/>
  <c r="AC148" i="3"/>
  <c r="W148" i="3"/>
  <c r="AB148" i="3"/>
  <c r="AA148" i="3"/>
  <c r="Y148" i="3"/>
  <c r="U148" i="3"/>
  <c r="X148" i="3"/>
  <c r="V148" i="3"/>
  <c r="AE148" i="3"/>
  <c r="Z148" i="3"/>
  <c r="AI156" i="3"/>
  <c r="AC156" i="3"/>
  <c r="W156" i="3"/>
  <c r="AB156" i="3"/>
  <c r="AA156" i="3"/>
  <c r="AE156" i="3"/>
  <c r="U156" i="3"/>
  <c r="AD156" i="3"/>
  <c r="X156" i="3"/>
  <c r="V156" i="3"/>
  <c r="AC164" i="3"/>
  <c r="W164" i="3"/>
  <c r="AA164" i="3"/>
  <c r="AI164" i="3"/>
  <c r="Y164" i="3"/>
  <c r="U164" i="3"/>
  <c r="X164" i="3"/>
  <c r="V164" i="3"/>
  <c r="Z164" i="3"/>
  <c r="AD164" i="3"/>
  <c r="AI172" i="3"/>
  <c r="AC172" i="3"/>
  <c r="W172" i="3"/>
  <c r="AB172" i="3"/>
  <c r="AA172" i="3"/>
  <c r="AE172" i="3"/>
  <c r="AD172" i="3"/>
  <c r="Y172" i="3"/>
  <c r="V172" i="3"/>
  <c r="AI180" i="3"/>
  <c r="AC180" i="3"/>
  <c r="W180" i="3"/>
  <c r="AB180" i="3"/>
  <c r="AA180" i="3"/>
  <c r="Y180" i="3"/>
  <c r="U180" i="3"/>
  <c r="X180" i="3"/>
  <c r="V180" i="3"/>
  <c r="AE180" i="3"/>
  <c r="Z180" i="3"/>
  <c r="AI188" i="3"/>
  <c r="AC188" i="3"/>
  <c r="W188" i="3"/>
  <c r="AA188" i="3"/>
  <c r="AE188" i="3"/>
  <c r="U188" i="3"/>
  <c r="AD188" i="3"/>
  <c r="X188" i="3"/>
  <c r="V188" i="3"/>
  <c r="AC196" i="3"/>
  <c r="AB196" i="3"/>
  <c r="AI196" i="3"/>
  <c r="AA196" i="3"/>
  <c r="Y196" i="3"/>
  <c r="X196" i="3"/>
  <c r="V196" i="3"/>
  <c r="Z196" i="3"/>
  <c r="AI204" i="3"/>
  <c r="AC204" i="3"/>
  <c r="W204" i="3"/>
  <c r="AE204" i="3"/>
  <c r="U204" i="3"/>
  <c r="AD204" i="3"/>
  <c r="X204" i="3"/>
  <c r="Y204" i="3"/>
  <c r="V204" i="3"/>
  <c r="AI212" i="3"/>
  <c r="AC212" i="3"/>
  <c r="W212" i="3"/>
  <c r="AB212" i="3"/>
  <c r="U212" i="3"/>
  <c r="X212" i="3"/>
  <c r="V212" i="3"/>
  <c r="AE212" i="3"/>
  <c r="Z212" i="3"/>
  <c r="AI220" i="3"/>
  <c r="AC220" i="3"/>
  <c r="W220" i="3"/>
  <c r="AB220" i="3"/>
  <c r="AA220" i="3"/>
  <c r="AE220" i="3"/>
  <c r="U220" i="3"/>
  <c r="AD220" i="3"/>
  <c r="X220" i="3"/>
  <c r="Y220" i="3"/>
  <c r="V220" i="3"/>
  <c r="AC228" i="3"/>
  <c r="W228" i="3"/>
  <c r="AB228" i="3"/>
  <c r="AA228" i="3"/>
  <c r="AI228" i="3"/>
  <c r="Y228" i="3"/>
  <c r="U228" i="3"/>
  <c r="X228" i="3"/>
  <c r="V228" i="3"/>
  <c r="Z228" i="3"/>
  <c r="AD228" i="3"/>
  <c r="AI236" i="3"/>
  <c r="AC236" i="3"/>
  <c r="W236" i="3"/>
  <c r="AB236" i="3"/>
  <c r="AA236" i="3"/>
  <c r="AE236" i="3"/>
  <c r="U236" i="3"/>
  <c r="AD236" i="3"/>
  <c r="X236" i="3"/>
  <c r="Y236" i="3"/>
  <c r="V236" i="3"/>
  <c r="AI244" i="3"/>
  <c r="AC244" i="3"/>
  <c r="W244" i="3"/>
  <c r="AA244" i="3"/>
  <c r="U244" i="3"/>
  <c r="V244" i="3"/>
  <c r="AE244" i="3"/>
  <c r="Z244" i="3"/>
  <c r="AI252" i="3"/>
  <c r="AC252" i="3"/>
  <c r="W252" i="3"/>
  <c r="AB252" i="3"/>
  <c r="AA252" i="3"/>
  <c r="AE252" i="3"/>
  <c r="U252" i="3"/>
  <c r="AD252" i="3"/>
  <c r="X252" i="3"/>
  <c r="Y252" i="3"/>
  <c r="V252" i="3"/>
  <c r="AC260" i="3"/>
  <c r="W260" i="3"/>
  <c r="AB260" i="3"/>
  <c r="AI260" i="3"/>
  <c r="AA260" i="3"/>
  <c r="Y260" i="3"/>
  <c r="U260" i="3"/>
  <c r="X260" i="3"/>
  <c r="V260" i="3"/>
  <c r="Z260" i="3"/>
  <c r="AD260" i="3"/>
  <c r="AI268" i="3"/>
  <c r="AC268" i="3"/>
  <c r="W268" i="3"/>
  <c r="AB268" i="3"/>
  <c r="AA268" i="3"/>
  <c r="AE268" i="3"/>
  <c r="U268" i="3"/>
  <c r="AD268" i="3"/>
  <c r="X268" i="3"/>
  <c r="Y268" i="3"/>
  <c r="V268" i="3"/>
  <c r="AI276" i="3"/>
  <c r="AC276" i="3"/>
  <c r="W276" i="3"/>
  <c r="AB276" i="3"/>
  <c r="AA276" i="3"/>
  <c r="Y276" i="3"/>
  <c r="U276" i="3"/>
  <c r="X276" i="3"/>
  <c r="V276" i="3"/>
  <c r="AE276" i="3"/>
  <c r="Z276" i="3"/>
  <c r="AI284" i="3"/>
  <c r="AC284" i="3"/>
  <c r="W284" i="3"/>
  <c r="AA284" i="3"/>
  <c r="AE284" i="3"/>
  <c r="U284" i="3"/>
  <c r="AD284" i="3"/>
  <c r="X284" i="3"/>
  <c r="V284" i="3"/>
  <c r="AC292" i="3"/>
  <c r="W292" i="3"/>
  <c r="AB292" i="3"/>
  <c r="AA292" i="3"/>
  <c r="AI292" i="3"/>
  <c r="Y292" i="3"/>
  <c r="U292" i="3"/>
  <c r="X292" i="3"/>
  <c r="Z292" i="3"/>
  <c r="AD292" i="3"/>
  <c r="AI300" i="3"/>
  <c r="AC300" i="3"/>
  <c r="W300" i="3"/>
  <c r="AB300" i="3"/>
  <c r="AA300" i="3"/>
  <c r="AE300" i="3"/>
  <c r="U300" i="3"/>
  <c r="AD300" i="3"/>
  <c r="X300" i="3"/>
  <c r="Y300" i="3"/>
  <c r="V300" i="3"/>
  <c r="AI308" i="3"/>
  <c r="AC308" i="3"/>
  <c r="W308" i="3"/>
  <c r="AB308" i="3"/>
  <c r="AA308" i="3"/>
  <c r="Y308" i="3"/>
  <c r="U308" i="3"/>
  <c r="X308" i="3"/>
  <c r="V308" i="3"/>
  <c r="AE308" i="3"/>
  <c r="Z308" i="3"/>
  <c r="AI316" i="3"/>
  <c r="AC316" i="3"/>
  <c r="W316" i="3"/>
  <c r="AB316" i="3"/>
  <c r="AA316" i="3"/>
  <c r="AE316" i="3"/>
  <c r="U316" i="3"/>
  <c r="AD316" i="3"/>
  <c r="X316" i="3"/>
  <c r="Y316" i="3"/>
  <c r="V316" i="3"/>
  <c r="AC324" i="3"/>
  <c r="W324" i="3"/>
  <c r="AB324" i="3"/>
  <c r="AI324" i="3"/>
  <c r="AA324" i="3"/>
  <c r="Y324" i="3"/>
  <c r="U324" i="3"/>
  <c r="X324" i="3"/>
  <c r="V324" i="3"/>
  <c r="Z324" i="3"/>
  <c r="AD324" i="3"/>
  <c r="AI332" i="3"/>
  <c r="AC332" i="3"/>
  <c r="W332" i="3"/>
  <c r="AB332" i="3"/>
  <c r="AA332" i="3"/>
  <c r="AE332" i="3"/>
  <c r="U332" i="3"/>
  <c r="AD332" i="3"/>
  <c r="X332" i="3"/>
  <c r="Y332" i="3"/>
  <c r="V332" i="3"/>
  <c r="AI340" i="3"/>
  <c r="AC340" i="3"/>
  <c r="W340" i="3"/>
  <c r="Y340" i="3"/>
  <c r="U340" i="3"/>
  <c r="X340" i="3"/>
  <c r="V340" i="3"/>
  <c r="Z340" i="3"/>
  <c r="AI348" i="3"/>
  <c r="AC348" i="3"/>
  <c r="W348" i="3"/>
  <c r="AA348" i="3"/>
  <c r="AE348" i="3"/>
  <c r="U348" i="3"/>
  <c r="AD348" i="3"/>
  <c r="X348" i="3"/>
  <c r="V348" i="3"/>
  <c r="W356" i="3"/>
  <c r="AA356" i="3"/>
  <c r="AI356" i="3"/>
  <c r="Y356" i="3"/>
  <c r="U356" i="3"/>
  <c r="X356" i="3"/>
  <c r="V356" i="3"/>
  <c r="AD356" i="3"/>
  <c r="AI364" i="3"/>
  <c r="AC364" i="3"/>
  <c r="W364" i="3"/>
  <c r="AB364" i="3"/>
  <c r="AA364" i="3"/>
  <c r="AE364" i="3"/>
  <c r="U364" i="3"/>
  <c r="AD364" i="3"/>
  <c r="X364" i="3"/>
  <c r="Y364" i="3"/>
  <c r="V364" i="3"/>
  <c r="AI372" i="3"/>
  <c r="AC372" i="3"/>
  <c r="W372" i="3"/>
  <c r="AB372" i="3"/>
  <c r="AA372" i="3"/>
  <c r="Y372" i="3"/>
  <c r="U372" i="3"/>
  <c r="X372" i="3"/>
  <c r="V372" i="3"/>
  <c r="AE372" i="3"/>
  <c r="Z372" i="3"/>
  <c r="AI380" i="3"/>
  <c r="AC380" i="3"/>
  <c r="W380" i="3"/>
  <c r="AB380" i="3"/>
  <c r="AA380" i="3"/>
  <c r="AE380" i="3"/>
  <c r="U380" i="3"/>
  <c r="AD380" i="3"/>
  <c r="X380" i="3"/>
  <c r="Y380" i="3"/>
  <c r="V380" i="3"/>
  <c r="AC388" i="3"/>
  <c r="W388" i="3"/>
  <c r="AB388" i="3"/>
  <c r="AI388" i="3"/>
  <c r="AA388" i="3"/>
  <c r="X388" i="3"/>
  <c r="V388" i="3"/>
  <c r="Z388" i="3"/>
  <c r="AD388" i="3"/>
  <c r="AI396" i="3"/>
  <c r="AC396" i="3"/>
  <c r="W396" i="3"/>
  <c r="AB396" i="3"/>
  <c r="AA396" i="3"/>
  <c r="AE396" i="3"/>
  <c r="U396" i="3"/>
  <c r="AD396" i="3"/>
  <c r="X396" i="3"/>
  <c r="Y396" i="3"/>
  <c r="V396" i="3"/>
  <c r="AI404" i="3"/>
  <c r="AC404" i="3"/>
  <c r="W404" i="3"/>
  <c r="AB404" i="3"/>
  <c r="AA404" i="3"/>
  <c r="Y404" i="3"/>
  <c r="U404" i="3"/>
  <c r="X404" i="3"/>
  <c r="V404" i="3"/>
  <c r="AE404" i="3"/>
  <c r="Z404" i="3"/>
  <c r="AI412" i="3"/>
  <c r="AC412" i="3"/>
  <c r="W412" i="3"/>
  <c r="AB412" i="3"/>
  <c r="AA412" i="3"/>
  <c r="AE412" i="3"/>
  <c r="U412" i="3"/>
  <c r="AD412" i="3"/>
  <c r="X412" i="3"/>
  <c r="Y412" i="3"/>
  <c r="V412" i="3"/>
  <c r="AC420" i="3"/>
  <c r="W420" i="3"/>
  <c r="AB420" i="3"/>
  <c r="AA420" i="3"/>
  <c r="AI420" i="3"/>
  <c r="Y420" i="3"/>
  <c r="U420" i="3"/>
  <c r="X420" i="3"/>
  <c r="V420" i="3"/>
  <c r="Z420" i="3"/>
  <c r="AD420" i="3"/>
  <c r="AI428" i="3"/>
  <c r="AC428" i="3"/>
  <c r="W428" i="3"/>
  <c r="AB428" i="3"/>
  <c r="AA428" i="3"/>
  <c r="AE428" i="3"/>
  <c r="U428" i="3"/>
  <c r="AD428" i="3"/>
  <c r="X428" i="3"/>
  <c r="Y428" i="3"/>
  <c r="V428" i="3"/>
  <c r="AI436" i="3"/>
  <c r="AC436" i="3"/>
  <c r="W436" i="3"/>
  <c r="AA436" i="3"/>
  <c r="U436" i="3"/>
  <c r="X436" i="3"/>
  <c r="V436" i="3"/>
  <c r="Z436" i="3"/>
  <c r="AI444" i="3"/>
  <c r="AC444" i="3"/>
  <c r="W444" i="3"/>
  <c r="AB444" i="3"/>
  <c r="AA444" i="3"/>
  <c r="AE444" i="3"/>
  <c r="Y444" i="3"/>
  <c r="V444" i="3"/>
  <c r="AC452" i="3"/>
  <c r="W452" i="3"/>
  <c r="AI452" i="3"/>
  <c r="Y452" i="3"/>
  <c r="U452" i="3"/>
  <c r="X452" i="3"/>
  <c r="V452" i="3"/>
  <c r="Z452" i="3"/>
  <c r="AD452" i="3"/>
  <c r="AI460" i="3"/>
  <c r="AC460" i="3"/>
  <c r="W460" i="3"/>
  <c r="AB460" i="3"/>
  <c r="AA460" i="3"/>
  <c r="AE460" i="3"/>
  <c r="U460" i="3"/>
  <c r="AD460" i="3"/>
  <c r="X460" i="3"/>
  <c r="Y460" i="3"/>
  <c r="V460" i="3"/>
  <c r="AI468" i="3"/>
  <c r="AC468" i="3"/>
  <c r="W468" i="3"/>
  <c r="AA468" i="3"/>
  <c r="Y468" i="3"/>
  <c r="U468" i="3"/>
  <c r="X468" i="3"/>
  <c r="V468" i="3"/>
  <c r="AE468" i="3"/>
  <c r="AI476" i="3"/>
  <c r="AC476" i="3"/>
  <c r="W476" i="3"/>
  <c r="AB476" i="3"/>
  <c r="AA476" i="3"/>
  <c r="AE476" i="3"/>
  <c r="U476" i="3"/>
  <c r="AD476" i="3"/>
  <c r="X476" i="3"/>
  <c r="Y476" i="3"/>
  <c r="V476" i="3"/>
  <c r="Q7" i="3"/>
  <c r="Q15" i="3"/>
  <c r="U15" i="3" s="1"/>
  <c r="Q467" i="3"/>
  <c r="AB467" i="3" s="1"/>
  <c r="Q443" i="3"/>
  <c r="AA443" i="3" s="1"/>
  <c r="Q419" i="3"/>
  <c r="Z419" i="3" s="1"/>
  <c r="Q411" i="3"/>
  <c r="T411" i="3" s="1"/>
  <c r="Q395" i="3"/>
  <c r="X395" i="3" s="1"/>
  <c r="Q379" i="3"/>
  <c r="Q355" i="3"/>
  <c r="AD355" i="3" s="1"/>
  <c r="Q347" i="3"/>
  <c r="Q315" i="3"/>
  <c r="AE315" i="3" s="1"/>
  <c r="Q291" i="3"/>
  <c r="S291" i="3" s="1"/>
  <c r="Q283" i="3"/>
  <c r="T283" i="3" s="1"/>
  <c r="Q275" i="3"/>
  <c r="W275" i="3" s="1"/>
  <c r="Q251" i="3"/>
  <c r="AD251" i="3" s="1"/>
  <c r="Q243" i="3"/>
  <c r="Z243" i="3" s="1"/>
  <c r="Q227" i="3"/>
  <c r="T227" i="3" s="1"/>
  <c r="Q219" i="3"/>
  <c r="Q211" i="3"/>
  <c r="S211" i="3" s="1"/>
  <c r="Q195" i="3"/>
  <c r="AC195" i="3" s="1"/>
  <c r="Q187" i="3"/>
  <c r="Q179" i="3"/>
  <c r="AD179" i="3" s="1"/>
  <c r="Q163" i="3"/>
  <c r="V163" i="3" s="1"/>
  <c r="Q147" i="3"/>
  <c r="T147" i="3" s="1"/>
  <c r="Q139" i="3"/>
  <c r="T139" i="3" s="1"/>
  <c r="Q123" i="3"/>
  <c r="Q115" i="3"/>
  <c r="AB115" i="3" s="1"/>
  <c r="Q99" i="3"/>
  <c r="X99" i="3" s="1"/>
  <c r="Q83" i="3"/>
  <c r="T83" i="3" s="1"/>
  <c r="Q75" i="3"/>
  <c r="Z75" i="3" s="1"/>
  <c r="Q59" i="3"/>
  <c r="AB59" i="3" s="1"/>
  <c r="Q43" i="3"/>
  <c r="Q35" i="3"/>
  <c r="Z35" i="3" s="1"/>
  <c r="Q27" i="3"/>
  <c r="T27" i="3" s="1"/>
  <c r="S10" i="3"/>
  <c r="S18" i="3"/>
  <c r="S26" i="3"/>
  <c r="S42" i="3"/>
  <c r="S50" i="3"/>
  <c r="S58" i="3"/>
  <c r="S66" i="3"/>
  <c r="S90" i="3"/>
  <c r="S98" i="3"/>
  <c r="S106" i="3"/>
  <c r="S114" i="3"/>
  <c r="S122" i="3"/>
  <c r="S130" i="3"/>
  <c r="S146" i="3"/>
  <c r="S162" i="3"/>
  <c r="S186" i="3"/>
  <c r="S194" i="3"/>
  <c r="S210" i="3"/>
  <c r="S218" i="3"/>
  <c r="S226" i="3"/>
  <c r="S234" i="3"/>
  <c r="S250" i="3"/>
  <c r="S258" i="3"/>
  <c r="S282" i="3"/>
  <c r="S290" i="3"/>
  <c r="S314" i="3"/>
  <c r="S330" i="3"/>
  <c r="S338" i="3"/>
  <c r="S346" i="3"/>
  <c r="S354" i="3"/>
  <c r="S362" i="3"/>
  <c r="S378" i="3"/>
  <c r="S386" i="3"/>
  <c r="S394" i="3"/>
  <c r="S418" i="3"/>
  <c r="S434" i="3"/>
  <c r="S442" i="3"/>
  <c r="S450" i="3"/>
  <c r="S458" i="3"/>
  <c r="S466" i="3"/>
  <c r="S474" i="3"/>
  <c r="T13" i="3"/>
  <c r="T37" i="3"/>
  <c r="T53" i="3"/>
  <c r="T61" i="3"/>
  <c r="T77" i="3"/>
  <c r="T101" i="3"/>
  <c r="T117" i="3"/>
  <c r="T125" i="3"/>
  <c r="T165" i="3"/>
  <c r="T181" i="3"/>
  <c r="T189" i="3"/>
  <c r="T221" i="3"/>
  <c r="T229" i="3"/>
  <c r="T237" i="3"/>
  <c r="T253" i="3"/>
  <c r="T261" i="3"/>
  <c r="T293" i="3"/>
  <c r="T309" i="3"/>
  <c r="T341" i="3"/>
  <c r="T357" i="3"/>
  <c r="T365" i="3"/>
  <c r="T373" i="3"/>
  <c r="T381" i="3"/>
  <c r="T389" i="3"/>
  <c r="T405" i="3"/>
  <c r="T421" i="3"/>
  <c r="T429" i="3"/>
  <c r="T437" i="3"/>
  <c r="T453" i="3"/>
  <c r="U2" i="3"/>
  <c r="U31" i="3"/>
  <c r="U56" i="3"/>
  <c r="U130" i="3"/>
  <c r="U159" i="3"/>
  <c r="U184" i="3"/>
  <c r="U234" i="3"/>
  <c r="U336" i="3"/>
  <c r="U362" i="3"/>
  <c r="U386" i="3"/>
  <c r="U415" i="3"/>
  <c r="U464" i="3"/>
  <c r="V61" i="3"/>
  <c r="V115" i="3"/>
  <c r="V139" i="3"/>
  <c r="V165" i="3"/>
  <c r="V189" i="3"/>
  <c r="V221" i="3"/>
  <c r="V317" i="3"/>
  <c r="V381" i="3"/>
  <c r="V477" i="3"/>
  <c r="X26" i="3"/>
  <c r="X122" i="3"/>
  <c r="X218" i="3"/>
  <c r="X250" i="3"/>
  <c r="X378" i="3"/>
  <c r="X410" i="3"/>
  <c r="X442" i="3"/>
  <c r="AC7" i="3"/>
  <c r="AD16" i="3"/>
  <c r="AE25" i="3"/>
  <c r="Y35" i="3"/>
  <c r="Z44" i="3"/>
  <c r="AC71" i="3"/>
  <c r="AD80" i="3"/>
  <c r="AE89" i="3"/>
  <c r="AC135" i="3"/>
  <c r="AD144" i="3"/>
  <c r="AE153" i="3"/>
  <c r="Y163" i="3"/>
  <c r="Z172" i="3"/>
  <c r="AC199" i="3"/>
  <c r="AD208" i="3"/>
  <c r="AE217" i="3"/>
  <c r="Z236" i="3"/>
  <c r="AC263" i="3"/>
  <c r="AD272" i="3"/>
  <c r="Y291" i="3"/>
  <c r="Z300" i="3"/>
  <c r="AD336" i="3"/>
  <c r="AE345" i="3"/>
  <c r="Y355" i="3"/>
  <c r="Z364" i="3"/>
  <c r="AC391" i="3"/>
  <c r="AD400" i="3"/>
  <c r="AE409" i="3"/>
  <c r="Y419" i="3"/>
  <c r="Z428" i="3"/>
  <c r="AC455" i="3"/>
  <c r="AD464" i="3"/>
  <c r="AE473" i="3"/>
  <c r="AI28" i="3"/>
  <c r="AB11" i="3"/>
  <c r="AA11" i="3"/>
  <c r="X11" i="3"/>
  <c r="AI11" i="3"/>
  <c r="Z11" i="3"/>
  <c r="W11" i="3"/>
  <c r="AD11" i="3"/>
  <c r="Y11" i="3"/>
  <c r="AB51" i="3"/>
  <c r="AI51" i="3"/>
  <c r="AA51" i="3"/>
  <c r="X51" i="3"/>
  <c r="Z51" i="3"/>
  <c r="W51" i="3"/>
  <c r="AE51" i="3"/>
  <c r="AD51" i="3"/>
  <c r="AC51" i="3"/>
  <c r="U51" i="3"/>
  <c r="AB91" i="3"/>
  <c r="AA91" i="3"/>
  <c r="X91" i="3"/>
  <c r="Z91" i="3"/>
  <c r="W91" i="3"/>
  <c r="AE91" i="3"/>
  <c r="AI91" i="3"/>
  <c r="U91" i="3"/>
  <c r="Y91" i="3"/>
  <c r="AC91" i="3"/>
  <c r="AB131" i="3"/>
  <c r="AA131" i="3"/>
  <c r="X131" i="3"/>
  <c r="Z131" i="3"/>
  <c r="W131" i="3"/>
  <c r="AI131" i="3"/>
  <c r="AE131" i="3"/>
  <c r="AD131" i="3"/>
  <c r="AC131" i="3"/>
  <c r="U131" i="3"/>
  <c r="AB171" i="3"/>
  <c r="AA171" i="3"/>
  <c r="X171" i="3"/>
  <c r="Z171" i="3"/>
  <c r="W171" i="3"/>
  <c r="AE171" i="3"/>
  <c r="AI171" i="3"/>
  <c r="U171" i="3"/>
  <c r="AD171" i="3"/>
  <c r="Y171" i="3"/>
  <c r="AB203" i="3"/>
  <c r="AA203" i="3"/>
  <c r="X203" i="3"/>
  <c r="AI203" i="3"/>
  <c r="Z203" i="3"/>
  <c r="W203" i="3"/>
  <c r="AE203" i="3"/>
  <c r="U203" i="3"/>
  <c r="AD203" i="3"/>
  <c r="V203" i="3"/>
  <c r="Y203" i="3"/>
  <c r="AB235" i="3"/>
  <c r="AA235" i="3"/>
  <c r="X235" i="3"/>
  <c r="Z235" i="3"/>
  <c r="W235" i="3"/>
  <c r="AE235" i="3"/>
  <c r="AI235" i="3"/>
  <c r="U235" i="3"/>
  <c r="AD235" i="3"/>
  <c r="V235" i="3"/>
  <c r="Y235" i="3"/>
  <c r="AB267" i="3"/>
  <c r="AA267" i="3"/>
  <c r="X267" i="3"/>
  <c r="AI267" i="3"/>
  <c r="Z267" i="3"/>
  <c r="W267" i="3"/>
  <c r="AE267" i="3"/>
  <c r="U267" i="3"/>
  <c r="AD267" i="3"/>
  <c r="V267" i="3"/>
  <c r="Y267" i="3"/>
  <c r="AI307" i="3"/>
  <c r="X307" i="3"/>
  <c r="Z307" i="3"/>
  <c r="W307" i="3"/>
  <c r="AE307" i="3"/>
  <c r="AC307" i="3"/>
  <c r="U307" i="3"/>
  <c r="AI339" i="3"/>
  <c r="X339" i="3"/>
  <c r="W339" i="3"/>
  <c r="AE339" i="3"/>
  <c r="AD339" i="3"/>
  <c r="AC339" i="3"/>
  <c r="U339" i="3"/>
  <c r="AI371" i="3"/>
  <c r="AB371" i="3"/>
  <c r="X371" i="3"/>
  <c r="Z371" i="3"/>
  <c r="W371" i="3"/>
  <c r="AE371" i="3"/>
  <c r="AD371" i="3"/>
  <c r="AC371" i="3"/>
  <c r="AI403" i="3"/>
  <c r="AB403" i="3"/>
  <c r="AA403" i="3"/>
  <c r="X403" i="3"/>
  <c r="Z403" i="3"/>
  <c r="W403" i="3"/>
  <c r="AE403" i="3"/>
  <c r="AD403" i="3"/>
  <c r="U403" i="3"/>
  <c r="AB427" i="3"/>
  <c r="X427" i="3"/>
  <c r="Z427" i="3"/>
  <c r="W427" i="3"/>
  <c r="AI427" i="3"/>
  <c r="U427" i="3"/>
  <c r="AD427" i="3"/>
  <c r="V427" i="3"/>
  <c r="Y427" i="3"/>
  <c r="AB459" i="3"/>
  <c r="AA459" i="3"/>
  <c r="X459" i="3"/>
  <c r="AI459" i="3"/>
  <c r="Z459" i="3"/>
  <c r="W459" i="3"/>
  <c r="AE459" i="3"/>
  <c r="U459" i="3"/>
  <c r="AD459" i="3"/>
  <c r="V459" i="3"/>
  <c r="Y459" i="3"/>
  <c r="S337" i="3"/>
  <c r="AD21" i="3"/>
  <c r="AC21" i="3"/>
  <c r="AB21" i="3"/>
  <c r="Y21" i="3"/>
  <c r="X21" i="3"/>
  <c r="W21" i="3"/>
  <c r="AI21" i="3"/>
  <c r="AD45" i="3"/>
  <c r="AC45" i="3"/>
  <c r="AB45" i="3"/>
  <c r="Y45" i="3"/>
  <c r="X45" i="3"/>
  <c r="AI45" i="3"/>
  <c r="Z45" i="3"/>
  <c r="U45" i="3"/>
  <c r="W45" i="3"/>
  <c r="AA45" i="3"/>
  <c r="AE45" i="3"/>
  <c r="AI69" i="3"/>
  <c r="AD69" i="3"/>
  <c r="AB69" i="3"/>
  <c r="Y69" i="3"/>
  <c r="X69" i="3"/>
  <c r="U69" i="3"/>
  <c r="W69" i="3"/>
  <c r="AE69" i="3"/>
  <c r="Z69" i="3"/>
  <c r="AD93" i="3"/>
  <c r="AC93" i="3"/>
  <c r="AI93" i="3"/>
  <c r="AB93" i="3"/>
  <c r="Y93" i="3"/>
  <c r="X93" i="3"/>
  <c r="Z93" i="3"/>
  <c r="U93" i="3"/>
  <c r="W93" i="3"/>
  <c r="AA93" i="3"/>
  <c r="AD117" i="3"/>
  <c r="AC117" i="3"/>
  <c r="AB117" i="3"/>
  <c r="AI117" i="3"/>
  <c r="Y117" i="3"/>
  <c r="X117" i="3"/>
  <c r="U117" i="3"/>
  <c r="W117" i="3"/>
  <c r="AE117" i="3"/>
  <c r="Z117" i="3"/>
  <c r="AD149" i="3"/>
  <c r="AC149" i="3"/>
  <c r="AB149" i="3"/>
  <c r="X149" i="3"/>
  <c r="AI149" i="3"/>
  <c r="U149" i="3"/>
  <c r="W149" i="3"/>
  <c r="AE149" i="3"/>
  <c r="Z149" i="3"/>
  <c r="AB173" i="3"/>
  <c r="Y173" i="3"/>
  <c r="X173" i="3"/>
  <c r="Z173" i="3"/>
  <c r="U173" i="3"/>
  <c r="W173" i="3"/>
  <c r="AE173" i="3"/>
  <c r="AI197" i="3"/>
  <c r="AD197" i="3"/>
  <c r="AC197" i="3"/>
  <c r="AB197" i="3"/>
  <c r="X197" i="3"/>
  <c r="U197" i="3"/>
  <c r="W197" i="3"/>
  <c r="AE197" i="3"/>
  <c r="Z197" i="3"/>
  <c r="AD213" i="3"/>
  <c r="AC213" i="3"/>
  <c r="AB213" i="3"/>
  <c r="Y213" i="3"/>
  <c r="X213" i="3"/>
  <c r="AI213" i="3"/>
  <c r="U213" i="3"/>
  <c r="W213" i="3"/>
  <c r="AE213" i="3"/>
  <c r="Z213" i="3"/>
  <c r="AD245" i="3"/>
  <c r="AC245" i="3"/>
  <c r="AB245" i="3"/>
  <c r="Y245" i="3"/>
  <c r="X245" i="3"/>
  <c r="AI245" i="3"/>
  <c r="U245" i="3"/>
  <c r="W245" i="3"/>
  <c r="AE245" i="3"/>
  <c r="Z245" i="3"/>
  <c r="AI269" i="3"/>
  <c r="AD269" i="3"/>
  <c r="AC269" i="3"/>
  <c r="AB269" i="3"/>
  <c r="Y269" i="3"/>
  <c r="X269" i="3"/>
  <c r="Z269" i="3"/>
  <c r="U269" i="3"/>
  <c r="W269" i="3"/>
  <c r="AA269" i="3"/>
  <c r="AE269" i="3"/>
  <c r="AD301" i="3"/>
  <c r="AC301" i="3"/>
  <c r="AB301" i="3"/>
  <c r="Y301" i="3"/>
  <c r="X301" i="3"/>
  <c r="Z301" i="3"/>
  <c r="U301" i="3"/>
  <c r="W301" i="3"/>
  <c r="AA301" i="3"/>
  <c r="AI301" i="3"/>
  <c r="AE301" i="3"/>
  <c r="AI325" i="3"/>
  <c r="AD325" i="3"/>
  <c r="AC325" i="3"/>
  <c r="AB325" i="3"/>
  <c r="Y325" i="3"/>
  <c r="X325" i="3"/>
  <c r="U325" i="3"/>
  <c r="W325" i="3"/>
  <c r="AE325" i="3"/>
  <c r="Z325" i="3"/>
  <c r="AD349" i="3"/>
  <c r="AC349" i="3"/>
  <c r="AI349" i="3"/>
  <c r="Y349" i="3"/>
  <c r="X349" i="3"/>
  <c r="Z349" i="3"/>
  <c r="U349" i="3"/>
  <c r="W349" i="3"/>
  <c r="AD373" i="3"/>
  <c r="AB373" i="3"/>
  <c r="Y373" i="3"/>
  <c r="X373" i="3"/>
  <c r="AI373" i="3"/>
  <c r="U373" i="3"/>
  <c r="W373" i="3"/>
  <c r="Z373" i="3"/>
  <c r="AI397" i="3"/>
  <c r="AD397" i="3"/>
  <c r="AC397" i="3"/>
  <c r="AB397" i="3"/>
  <c r="Y397" i="3"/>
  <c r="X397" i="3"/>
  <c r="U397" i="3"/>
  <c r="W397" i="3"/>
  <c r="AA397" i="3"/>
  <c r="AD413" i="3"/>
  <c r="AC413" i="3"/>
  <c r="AB413" i="3"/>
  <c r="AI413" i="3"/>
  <c r="Y413" i="3"/>
  <c r="X413" i="3"/>
  <c r="Z413" i="3"/>
  <c r="U413" i="3"/>
  <c r="W413" i="3"/>
  <c r="AD437" i="3"/>
  <c r="AC437" i="3"/>
  <c r="AB437" i="3"/>
  <c r="Y437" i="3"/>
  <c r="X437" i="3"/>
  <c r="U437" i="3"/>
  <c r="AI437" i="3"/>
  <c r="W437" i="3"/>
  <c r="AE437" i="3"/>
  <c r="Z437" i="3"/>
  <c r="AI461" i="3"/>
  <c r="AD461" i="3"/>
  <c r="Y461" i="3"/>
  <c r="X461" i="3"/>
  <c r="Z461" i="3"/>
  <c r="U461" i="3"/>
  <c r="W461" i="3"/>
  <c r="AA461" i="3"/>
  <c r="AE461" i="3"/>
  <c r="Q410" i="3"/>
  <c r="T410" i="3" s="1"/>
  <c r="Q354" i="3"/>
  <c r="Q330" i="3"/>
  <c r="AD330" i="3" s="1"/>
  <c r="Q298" i="3"/>
  <c r="V298" i="3" s="1"/>
  <c r="Q266" i="3"/>
  <c r="AD266" i="3" s="1"/>
  <c r="Q242" i="3"/>
  <c r="T242" i="3" s="1"/>
  <c r="Q218" i="3"/>
  <c r="Q194" i="3"/>
  <c r="Q162" i="3"/>
  <c r="Q138" i="3"/>
  <c r="T138" i="3" s="1"/>
  <c r="Q114" i="3"/>
  <c r="AC114" i="3" s="1"/>
  <c r="Q90" i="3"/>
  <c r="Y90" i="3" s="1"/>
  <c r="Q66" i="3"/>
  <c r="T66" i="3" s="1"/>
  <c r="Q42" i="3"/>
  <c r="Y42" i="3" s="1"/>
  <c r="S3" i="3"/>
  <c r="S51" i="3"/>
  <c r="S75" i="3"/>
  <c r="S171" i="3"/>
  <c r="S219" i="3"/>
  <c r="S267" i="3"/>
  <c r="S315" i="3"/>
  <c r="S443" i="3"/>
  <c r="S467" i="3"/>
  <c r="AE6" i="3"/>
  <c r="AD6" i="3"/>
  <c r="AC6" i="3"/>
  <c r="Z6" i="3"/>
  <c r="AI6" i="3"/>
  <c r="AA6" i="3"/>
  <c r="W6" i="3"/>
  <c r="Y6" i="3"/>
  <c r="V6" i="3"/>
  <c r="U6" i="3"/>
  <c r="AB6" i="3"/>
  <c r="X6" i="3"/>
  <c r="AE14" i="3"/>
  <c r="AD14" i="3"/>
  <c r="AC14" i="3"/>
  <c r="Z14" i="3"/>
  <c r="W14" i="3"/>
  <c r="V14" i="3"/>
  <c r="AA14" i="3"/>
  <c r="X14" i="3"/>
  <c r="U14" i="3"/>
  <c r="AE22" i="3"/>
  <c r="AD22" i="3"/>
  <c r="AI22" i="3"/>
  <c r="AC22" i="3"/>
  <c r="Z22" i="3"/>
  <c r="AA22" i="3"/>
  <c r="W22" i="3"/>
  <c r="Y22" i="3"/>
  <c r="V22" i="3"/>
  <c r="AB22" i="3"/>
  <c r="U22" i="3"/>
  <c r="X22" i="3"/>
  <c r="AI30" i="3"/>
  <c r="AE30" i="3"/>
  <c r="AD30" i="3"/>
  <c r="AC30" i="3"/>
  <c r="Z30" i="3"/>
  <c r="W30" i="3"/>
  <c r="V30" i="3"/>
  <c r="AA30" i="3"/>
  <c r="X30" i="3"/>
  <c r="Y30" i="3"/>
  <c r="U30" i="3"/>
  <c r="AE38" i="3"/>
  <c r="AD38" i="3"/>
  <c r="AC38" i="3"/>
  <c r="Z38" i="3"/>
  <c r="AI38" i="3"/>
  <c r="AA38" i="3"/>
  <c r="W38" i="3"/>
  <c r="Y38" i="3"/>
  <c r="V38" i="3"/>
  <c r="U38" i="3"/>
  <c r="AB38" i="3"/>
  <c r="X38" i="3"/>
  <c r="AE46" i="3"/>
  <c r="AD46" i="3"/>
  <c r="AC46" i="3"/>
  <c r="Z46" i="3"/>
  <c r="W46" i="3"/>
  <c r="AI46" i="3"/>
  <c r="V46" i="3"/>
  <c r="X46" i="3"/>
  <c r="U46" i="3"/>
  <c r="AE54" i="3"/>
  <c r="AD54" i="3"/>
  <c r="AI54" i="3"/>
  <c r="AC54" i="3"/>
  <c r="Z54" i="3"/>
  <c r="AA54" i="3"/>
  <c r="W54" i="3"/>
  <c r="Y54" i="3"/>
  <c r="V54" i="3"/>
  <c r="AB54" i="3"/>
  <c r="U54" i="3"/>
  <c r="X54" i="3"/>
  <c r="AI62" i="3"/>
  <c r="AE62" i="3"/>
  <c r="AD62" i="3"/>
  <c r="AC62" i="3"/>
  <c r="Z62" i="3"/>
  <c r="W62" i="3"/>
  <c r="V62" i="3"/>
  <c r="AA62" i="3"/>
  <c r="X62" i="3"/>
  <c r="Y62" i="3"/>
  <c r="U62" i="3"/>
  <c r="AE70" i="3"/>
  <c r="AD70" i="3"/>
  <c r="AC70" i="3"/>
  <c r="Z70" i="3"/>
  <c r="AI70" i="3"/>
  <c r="AA70" i="3"/>
  <c r="W70" i="3"/>
  <c r="Y70" i="3"/>
  <c r="V70" i="3"/>
  <c r="U70" i="3"/>
  <c r="AB70" i="3"/>
  <c r="X70" i="3"/>
  <c r="AE78" i="3"/>
  <c r="AD78" i="3"/>
  <c r="AC78" i="3"/>
  <c r="Z78" i="3"/>
  <c r="W78" i="3"/>
  <c r="V78" i="3"/>
  <c r="AA78" i="3"/>
  <c r="X78" i="3"/>
  <c r="AI78" i="3"/>
  <c r="U78" i="3"/>
  <c r="AE86" i="3"/>
  <c r="Z86" i="3"/>
  <c r="AI86" i="3"/>
  <c r="W86" i="3"/>
  <c r="Y86" i="3"/>
  <c r="V86" i="3"/>
  <c r="AB86" i="3"/>
  <c r="U86" i="3"/>
  <c r="X86" i="3"/>
  <c r="AI94" i="3"/>
  <c r="AE94" i="3"/>
  <c r="AD94" i="3"/>
  <c r="AC94" i="3"/>
  <c r="Z94" i="3"/>
  <c r="W94" i="3"/>
  <c r="V94" i="3"/>
  <c r="AA94" i="3"/>
  <c r="X94" i="3"/>
  <c r="Y94" i="3"/>
  <c r="U94" i="3"/>
  <c r="AE102" i="3"/>
  <c r="AD102" i="3"/>
  <c r="AC102" i="3"/>
  <c r="Z102" i="3"/>
  <c r="AI102" i="3"/>
  <c r="AA102" i="3"/>
  <c r="W102" i="3"/>
  <c r="Y102" i="3"/>
  <c r="V102" i="3"/>
  <c r="U102" i="3"/>
  <c r="AB102" i="3"/>
  <c r="X102" i="3"/>
  <c r="AE110" i="3"/>
  <c r="AD110" i="3"/>
  <c r="AC110" i="3"/>
  <c r="Z110" i="3"/>
  <c r="W110" i="3"/>
  <c r="V110" i="3"/>
  <c r="AA110" i="3"/>
  <c r="AE118" i="3"/>
  <c r="AD118" i="3"/>
  <c r="AC118" i="3"/>
  <c r="Z118" i="3"/>
  <c r="AA118" i="3"/>
  <c r="W118" i="3"/>
  <c r="AI118" i="3"/>
  <c r="Y118" i="3"/>
  <c r="V118" i="3"/>
  <c r="AB118" i="3"/>
  <c r="U118" i="3"/>
  <c r="X118" i="3"/>
  <c r="AI126" i="3"/>
  <c r="AE126" i="3"/>
  <c r="AD126" i="3"/>
  <c r="AC126" i="3"/>
  <c r="Z126" i="3"/>
  <c r="W126" i="3"/>
  <c r="V126" i="3"/>
  <c r="AA126" i="3"/>
  <c r="X126" i="3"/>
  <c r="Y126" i="3"/>
  <c r="U126" i="3"/>
  <c r="AE134" i="3"/>
  <c r="AD134" i="3"/>
  <c r="AC134" i="3"/>
  <c r="Z134" i="3"/>
  <c r="AI134" i="3"/>
  <c r="AA134" i="3"/>
  <c r="W134" i="3"/>
  <c r="Y134" i="3"/>
  <c r="V134" i="3"/>
  <c r="U134" i="3"/>
  <c r="AB134" i="3"/>
  <c r="X134" i="3"/>
  <c r="AI142" i="3"/>
  <c r="AE142" i="3"/>
  <c r="AD142" i="3"/>
  <c r="AC142" i="3"/>
  <c r="W142" i="3"/>
  <c r="V142" i="3"/>
  <c r="AA142" i="3"/>
  <c r="X142" i="3"/>
  <c r="U142" i="3"/>
  <c r="AE150" i="3"/>
  <c r="AD150" i="3"/>
  <c r="AC150" i="3"/>
  <c r="Z150" i="3"/>
  <c r="AI150" i="3"/>
  <c r="AA150" i="3"/>
  <c r="W150" i="3"/>
  <c r="Y150" i="3"/>
  <c r="V150" i="3"/>
  <c r="AB150" i="3"/>
  <c r="U150" i="3"/>
  <c r="X150" i="3"/>
  <c r="AI158" i="3"/>
  <c r="AE158" i="3"/>
  <c r="AD158" i="3"/>
  <c r="AC158" i="3"/>
  <c r="Z158" i="3"/>
  <c r="W158" i="3"/>
  <c r="V158" i="3"/>
  <c r="AA158" i="3"/>
  <c r="X158" i="3"/>
  <c r="Y158" i="3"/>
  <c r="U158" i="3"/>
  <c r="AI166" i="3"/>
  <c r="AD166" i="3"/>
  <c r="AC166" i="3"/>
  <c r="AA166" i="3"/>
  <c r="W166" i="3"/>
  <c r="Y166" i="3"/>
  <c r="V166" i="3"/>
  <c r="U166" i="3"/>
  <c r="X166" i="3"/>
  <c r="AI174" i="3"/>
  <c r="AE174" i="3"/>
  <c r="AD174" i="3"/>
  <c r="AC174" i="3"/>
  <c r="Z174" i="3"/>
  <c r="W174" i="3"/>
  <c r="V174" i="3"/>
  <c r="AA174" i="3"/>
  <c r="X174" i="3"/>
  <c r="U174" i="3"/>
  <c r="AE182" i="3"/>
  <c r="AD182" i="3"/>
  <c r="AI182" i="3"/>
  <c r="AC182" i="3"/>
  <c r="Z182" i="3"/>
  <c r="AA182" i="3"/>
  <c r="W182" i="3"/>
  <c r="Y182" i="3"/>
  <c r="V182" i="3"/>
  <c r="AB182" i="3"/>
  <c r="U182" i="3"/>
  <c r="X182" i="3"/>
  <c r="AI190" i="3"/>
  <c r="AE190" i="3"/>
  <c r="AD190" i="3"/>
  <c r="AC190" i="3"/>
  <c r="Z190" i="3"/>
  <c r="W190" i="3"/>
  <c r="V190" i="3"/>
  <c r="AA190" i="3"/>
  <c r="X190" i="3"/>
  <c r="Y190" i="3"/>
  <c r="U190" i="3"/>
  <c r="AI198" i="3"/>
  <c r="AE198" i="3"/>
  <c r="AD198" i="3"/>
  <c r="AC198" i="3"/>
  <c r="Z198" i="3"/>
  <c r="AA198" i="3"/>
  <c r="W198" i="3"/>
  <c r="Y198" i="3"/>
  <c r="V198" i="3"/>
  <c r="U198" i="3"/>
  <c r="AB198" i="3"/>
  <c r="X198" i="3"/>
  <c r="AI206" i="3"/>
  <c r="AE206" i="3"/>
  <c r="AD206" i="3"/>
  <c r="AC206" i="3"/>
  <c r="Z206" i="3"/>
  <c r="W206" i="3"/>
  <c r="V206" i="3"/>
  <c r="X206" i="3"/>
  <c r="AE214" i="3"/>
  <c r="AD214" i="3"/>
  <c r="Z214" i="3"/>
  <c r="AI214" i="3"/>
  <c r="W214" i="3"/>
  <c r="Y214" i="3"/>
  <c r="V214" i="3"/>
  <c r="U214" i="3"/>
  <c r="X214" i="3"/>
  <c r="AI222" i="3"/>
  <c r="AE222" i="3"/>
  <c r="AD222" i="3"/>
  <c r="AC222" i="3"/>
  <c r="Z222" i="3"/>
  <c r="W222" i="3"/>
  <c r="V222" i="3"/>
  <c r="AA222" i="3"/>
  <c r="X222" i="3"/>
  <c r="Y222" i="3"/>
  <c r="U222" i="3"/>
  <c r="AI230" i="3"/>
  <c r="AE230" i="3"/>
  <c r="AD230" i="3"/>
  <c r="Z230" i="3"/>
  <c r="AA230" i="3"/>
  <c r="Y230" i="3"/>
  <c r="V230" i="3"/>
  <c r="U230" i="3"/>
  <c r="AB230" i="3"/>
  <c r="X230" i="3"/>
  <c r="AI238" i="3"/>
  <c r="AE238" i="3"/>
  <c r="AD238" i="3"/>
  <c r="AC238" i="3"/>
  <c r="Z238" i="3"/>
  <c r="W238" i="3"/>
  <c r="V238" i="3"/>
  <c r="AA238" i="3"/>
  <c r="X238" i="3"/>
  <c r="U238" i="3"/>
  <c r="AE246" i="3"/>
  <c r="AD246" i="3"/>
  <c r="AI246" i="3"/>
  <c r="AC246" i="3"/>
  <c r="Z246" i="3"/>
  <c r="AA246" i="3"/>
  <c r="W246" i="3"/>
  <c r="Y246" i="3"/>
  <c r="V246" i="3"/>
  <c r="AB246" i="3"/>
  <c r="U246" i="3"/>
  <c r="X246" i="3"/>
  <c r="AI254" i="3"/>
  <c r="AE254" i="3"/>
  <c r="AD254" i="3"/>
  <c r="AC254" i="3"/>
  <c r="Z254" i="3"/>
  <c r="W254" i="3"/>
  <c r="V254" i="3"/>
  <c r="AA254" i="3"/>
  <c r="Y254" i="3"/>
  <c r="AI262" i="3"/>
  <c r="AE262" i="3"/>
  <c r="AD262" i="3"/>
  <c r="AC262" i="3"/>
  <c r="Z262" i="3"/>
  <c r="AA262" i="3"/>
  <c r="W262" i="3"/>
  <c r="Y262" i="3"/>
  <c r="V262" i="3"/>
  <c r="U262" i="3"/>
  <c r="AB262" i="3"/>
  <c r="X262" i="3"/>
  <c r="AI270" i="3"/>
  <c r="AE270" i="3"/>
  <c r="AD270" i="3"/>
  <c r="AC270" i="3"/>
  <c r="Z270" i="3"/>
  <c r="W270" i="3"/>
  <c r="V270" i="3"/>
  <c r="X270" i="3"/>
  <c r="AE278" i="3"/>
  <c r="AD278" i="3"/>
  <c r="AC278" i="3"/>
  <c r="Z278" i="3"/>
  <c r="AI278" i="3"/>
  <c r="AA278" i="3"/>
  <c r="W278" i="3"/>
  <c r="Y278" i="3"/>
  <c r="V278" i="3"/>
  <c r="AB278" i="3"/>
  <c r="U278" i="3"/>
  <c r="X278" i="3"/>
  <c r="AI286" i="3"/>
  <c r="AE286" i="3"/>
  <c r="AC286" i="3"/>
  <c r="Z286" i="3"/>
  <c r="W286" i="3"/>
  <c r="V286" i="3"/>
  <c r="AA286" i="3"/>
  <c r="X286" i="3"/>
  <c r="U286" i="3"/>
  <c r="AI294" i="3"/>
  <c r="AE294" i="3"/>
  <c r="AD294" i="3"/>
  <c r="AC294" i="3"/>
  <c r="Z294" i="3"/>
  <c r="AA294" i="3"/>
  <c r="W294" i="3"/>
  <c r="Y294" i="3"/>
  <c r="V294" i="3"/>
  <c r="U294" i="3"/>
  <c r="AB294" i="3"/>
  <c r="X294" i="3"/>
  <c r="AI302" i="3"/>
  <c r="AE302" i="3"/>
  <c r="AD302" i="3"/>
  <c r="AC302" i="3"/>
  <c r="Z302" i="3"/>
  <c r="W302" i="3"/>
  <c r="V302" i="3"/>
  <c r="AA302" i="3"/>
  <c r="X302" i="3"/>
  <c r="U302" i="3"/>
  <c r="AE310" i="3"/>
  <c r="AD310" i="3"/>
  <c r="AI310" i="3"/>
  <c r="AC310" i="3"/>
  <c r="Z310" i="3"/>
  <c r="AA310" i="3"/>
  <c r="W310" i="3"/>
  <c r="Y310" i="3"/>
  <c r="V310" i="3"/>
  <c r="AB310" i="3"/>
  <c r="U310" i="3"/>
  <c r="X310" i="3"/>
  <c r="AI318" i="3"/>
  <c r="AE318" i="3"/>
  <c r="AD318" i="3"/>
  <c r="AC318" i="3"/>
  <c r="Z318" i="3"/>
  <c r="W318" i="3"/>
  <c r="AA318" i="3"/>
  <c r="X318" i="3"/>
  <c r="AI326" i="3"/>
  <c r="AE326" i="3"/>
  <c r="AD326" i="3"/>
  <c r="AC326" i="3"/>
  <c r="Z326" i="3"/>
  <c r="AA326" i="3"/>
  <c r="W326" i="3"/>
  <c r="Y326" i="3"/>
  <c r="V326" i="3"/>
  <c r="U326" i="3"/>
  <c r="AB326" i="3"/>
  <c r="X326" i="3"/>
  <c r="AI334" i="3"/>
  <c r="AD334" i="3"/>
  <c r="AC334" i="3"/>
  <c r="Z334" i="3"/>
  <c r="W334" i="3"/>
  <c r="V334" i="3"/>
  <c r="X334" i="3"/>
  <c r="U334" i="3"/>
  <c r="AE342" i="3"/>
  <c r="AD342" i="3"/>
  <c r="AC342" i="3"/>
  <c r="Z342" i="3"/>
  <c r="AI342" i="3"/>
  <c r="AA342" i="3"/>
  <c r="W342" i="3"/>
  <c r="Y342" i="3"/>
  <c r="V342" i="3"/>
  <c r="AB342" i="3"/>
  <c r="U342" i="3"/>
  <c r="X342" i="3"/>
  <c r="AI350" i="3"/>
  <c r="AE350" i="3"/>
  <c r="AD350" i="3"/>
  <c r="AC350" i="3"/>
  <c r="Z350" i="3"/>
  <c r="W350" i="3"/>
  <c r="V350" i="3"/>
  <c r="AA350" i="3"/>
  <c r="X350" i="3"/>
  <c r="Y350" i="3"/>
  <c r="U350" i="3"/>
  <c r="AI358" i="3"/>
  <c r="AE358" i="3"/>
  <c r="AD358" i="3"/>
  <c r="AC358" i="3"/>
  <c r="Z358" i="3"/>
  <c r="AA358" i="3"/>
  <c r="W358" i="3"/>
  <c r="Y358" i="3"/>
  <c r="V358" i="3"/>
  <c r="U358" i="3"/>
  <c r="AB358" i="3"/>
  <c r="X358" i="3"/>
  <c r="AI366" i="3"/>
  <c r="AE366" i="3"/>
  <c r="AD366" i="3"/>
  <c r="AC366" i="3"/>
  <c r="Z366" i="3"/>
  <c r="W366" i="3"/>
  <c r="V366" i="3"/>
  <c r="AA366" i="3"/>
  <c r="X366" i="3"/>
  <c r="U366" i="3"/>
  <c r="AE374" i="3"/>
  <c r="AD374" i="3"/>
  <c r="AI374" i="3"/>
  <c r="AC374" i="3"/>
  <c r="Z374" i="3"/>
  <c r="AA374" i="3"/>
  <c r="W374" i="3"/>
  <c r="Y374" i="3"/>
  <c r="V374" i="3"/>
  <c r="AB374" i="3"/>
  <c r="U374" i="3"/>
  <c r="X374" i="3"/>
  <c r="AI382" i="3"/>
  <c r="AE382" i="3"/>
  <c r="AD382" i="3"/>
  <c r="AC382" i="3"/>
  <c r="Z382" i="3"/>
  <c r="W382" i="3"/>
  <c r="V382" i="3"/>
  <c r="X382" i="3"/>
  <c r="Y382" i="3"/>
  <c r="U382" i="3"/>
  <c r="AI390" i="3"/>
  <c r="AE390" i="3"/>
  <c r="AD390" i="3"/>
  <c r="AC390" i="3"/>
  <c r="Z390" i="3"/>
  <c r="W390" i="3"/>
  <c r="Y390" i="3"/>
  <c r="V390" i="3"/>
  <c r="X390" i="3"/>
  <c r="AI398" i="3"/>
  <c r="AE398" i="3"/>
  <c r="AD398" i="3"/>
  <c r="AC398" i="3"/>
  <c r="Z398" i="3"/>
  <c r="W398" i="3"/>
  <c r="V398" i="3"/>
  <c r="AA398" i="3"/>
  <c r="X398" i="3"/>
  <c r="U398" i="3"/>
  <c r="AE406" i="3"/>
  <c r="AD406" i="3"/>
  <c r="AC406" i="3"/>
  <c r="AI406" i="3"/>
  <c r="AA406" i="3"/>
  <c r="W406" i="3"/>
  <c r="Y406" i="3"/>
  <c r="V406" i="3"/>
  <c r="U406" i="3"/>
  <c r="X406" i="3"/>
  <c r="AI414" i="3"/>
  <c r="AE414" i="3"/>
  <c r="AD414" i="3"/>
  <c r="AC414" i="3"/>
  <c r="Z414" i="3"/>
  <c r="W414" i="3"/>
  <c r="V414" i="3"/>
  <c r="AA414" i="3"/>
  <c r="X414" i="3"/>
  <c r="Y414" i="3"/>
  <c r="U414" i="3"/>
  <c r="AI422" i="3"/>
  <c r="AE422" i="3"/>
  <c r="AD422" i="3"/>
  <c r="AC422" i="3"/>
  <c r="Z422" i="3"/>
  <c r="AA422" i="3"/>
  <c r="W422" i="3"/>
  <c r="AB422" i="3"/>
  <c r="X422" i="3"/>
  <c r="AI430" i="3"/>
  <c r="AE430" i="3"/>
  <c r="AD430" i="3"/>
  <c r="AC430" i="3"/>
  <c r="Z430" i="3"/>
  <c r="W430" i="3"/>
  <c r="V430" i="3"/>
  <c r="AA430" i="3"/>
  <c r="X430" i="3"/>
  <c r="U430" i="3"/>
  <c r="AE438" i="3"/>
  <c r="AD438" i="3"/>
  <c r="AI438" i="3"/>
  <c r="AC438" i="3"/>
  <c r="Z438" i="3"/>
  <c r="AA438" i="3"/>
  <c r="W438" i="3"/>
  <c r="Y438" i="3"/>
  <c r="V438" i="3"/>
  <c r="AB438" i="3"/>
  <c r="U438" i="3"/>
  <c r="X438" i="3"/>
  <c r="AI446" i="3"/>
  <c r="AE446" i="3"/>
  <c r="AD446" i="3"/>
  <c r="AC446" i="3"/>
  <c r="Z446" i="3"/>
  <c r="W446" i="3"/>
  <c r="V446" i="3"/>
  <c r="X446" i="3"/>
  <c r="Y446" i="3"/>
  <c r="U446" i="3"/>
  <c r="AI454" i="3"/>
  <c r="AE454" i="3"/>
  <c r="AD454" i="3"/>
  <c r="AC454" i="3"/>
  <c r="Z454" i="3"/>
  <c r="AA454" i="3"/>
  <c r="W454" i="3"/>
  <c r="Y454" i="3"/>
  <c r="V454" i="3"/>
  <c r="U454" i="3"/>
  <c r="AB454" i="3"/>
  <c r="X454" i="3"/>
  <c r="AI462" i="3"/>
  <c r="AE462" i="3"/>
  <c r="AD462" i="3"/>
  <c r="AC462" i="3"/>
  <c r="Z462" i="3"/>
  <c r="W462" i="3"/>
  <c r="V462" i="3"/>
  <c r="AA462" i="3"/>
  <c r="X462" i="3"/>
  <c r="U462" i="3"/>
  <c r="AE470" i="3"/>
  <c r="AD470" i="3"/>
  <c r="AC470" i="3"/>
  <c r="Z470" i="3"/>
  <c r="AI470" i="3"/>
  <c r="AA470" i="3"/>
  <c r="W470" i="3"/>
  <c r="Y470" i="3"/>
  <c r="V470" i="3"/>
  <c r="AB470" i="3"/>
  <c r="U470" i="3"/>
  <c r="X470" i="3"/>
  <c r="AI478" i="3"/>
  <c r="AE478" i="3"/>
  <c r="AD478" i="3"/>
  <c r="AC478" i="3"/>
  <c r="Z478" i="3"/>
  <c r="W478" i="3"/>
  <c r="V478" i="3"/>
  <c r="AA478" i="3"/>
  <c r="X478" i="3"/>
  <c r="Y478" i="3"/>
  <c r="U478" i="3"/>
  <c r="Q9" i="3"/>
  <c r="Z9" i="3" s="1"/>
  <c r="Q481" i="3"/>
  <c r="Z481" i="3" s="1"/>
  <c r="Q465" i="3"/>
  <c r="AA465" i="3" s="1"/>
  <c r="Q457" i="3"/>
  <c r="AD457" i="3" s="1"/>
  <c r="Q441" i="3"/>
  <c r="U441" i="3" s="1"/>
  <c r="Q425" i="3"/>
  <c r="U425" i="3" s="1"/>
  <c r="Q409" i="3"/>
  <c r="T409" i="3" s="1"/>
  <c r="Q393" i="3"/>
  <c r="AE393" i="3" s="1"/>
  <c r="Q377" i="3"/>
  <c r="V377" i="3" s="1"/>
  <c r="Q361" i="3"/>
  <c r="AA361" i="3" s="1"/>
  <c r="Q353" i="3"/>
  <c r="V353" i="3" s="1"/>
  <c r="Q345" i="3"/>
  <c r="Q329" i="3"/>
  <c r="AD329" i="3" s="1"/>
  <c r="Q313" i="3"/>
  <c r="Z313" i="3" s="1"/>
  <c r="Q297" i="3"/>
  <c r="Y297" i="3" s="1"/>
  <c r="Q281" i="3"/>
  <c r="AB281" i="3" s="1"/>
  <c r="Q265" i="3"/>
  <c r="U265" i="3" s="1"/>
  <c r="Q249" i="3"/>
  <c r="Z249" i="3" s="1"/>
  <c r="Q241" i="3"/>
  <c r="AD241" i="3" s="1"/>
  <c r="Q225" i="3"/>
  <c r="Z225" i="3" s="1"/>
  <c r="Q209" i="3"/>
  <c r="Q201" i="3"/>
  <c r="AE201" i="3" s="1"/>
  <c r="Q193" i="3"/>
  <c r="AC193" i="3" s="1"/>
  <c r="Q185" i="3"/>
  <c r="AA185" i="3" s="1"/>
  <c r="Q177" i="3"/>
  <c r="U177" i="3" s="1"/>
  <c r="Q161" i="3"/>
  <c r="Y161" i="3" s="1"/>
  <c r="Q145" i="3"/>
  <c r="AB145" i="3" s="1"/>
  <c r="Q137" i="3"/>
  <c r="Q129" i="3"/>
  <c r="Y129" i="3" s="1"/>
  <c r="Q121" i="3"/>
  <c r="AB121" i="3" s="1"/>
  <c r="Q113" i="3"/>
  <c r="Q105" i="3"/>
  <c r="Q89" i="3"/>
  <c r="AD89" i="3" s="1"/>
  <c r="Q73" i="3"/>
  <c r="S73" i="3" s="1"/>
  <c r="Q57" i="3"/>
  <c r="Y57" i="3" s="1"/>
  <c r="Q41" i="3"/>
  <c r="AC41" i="3" s="1"/>
  <c r="Q25" i="3"/>
  <c r="U25" i="3" s="1"/>
  <c r="S4" i="3"/>
  <c r="S12" i="3"/>
  <c r="S20" i="3"/>
  <c r="S28" i="3"/>
  <c r="S36" i="3"/>
  <c r="S44" i="3"/>
  <c r="S52" i="3"/>
  <c r="S60" i="3"/>
  <c r="S68" i="3"/>
  <c r="S76" i="3"/>
  <c r="S92" i="3"/>
  <c r="S100" i="3"/>
  <c r="S108" i="3"/>
  <c r="S116" i="3"/>
  <c r="S124" i="3"/>
  <c r="S132" i="3"/>
  <c r="S140" i="3"/>
  <c r="S148" i="3"/>
  <c r="S164" i="3"/>
  <c r="S180" i="3"/>
  <c r="S188" i="3"/>
  <c r="S196" i="3"/>
  <c r="S204" i="3"/>
  <c r="S212" i="3"/>
  <c r="S220" i="3"/>
  <c r="S228" i="3"/>
  <c r="S236" i="3"/>
  <c r="S244" i="3"/>
  <c r="S252" i="3"/>
  <c r="S260" i="3"/>
  <c r="S268" i="3"/>
  <c r="S276" i="3"/>
  <c r="S284" i="3"/>
  <c r="S292" i="3"/>
  <c r="S300" i="3"/>
  <c r="S308" i="3"/>
  <c r="S316" i="3"/>
  <c r="S324" i="3"/>
  <c r="S332" i="3"/>
  <c r="S340" i="3"/>
  <c r="S348" i="3"/>
  <c r="S356" i="3"/>
  <c r="S364" i="3"/>
  <c r="S372" i="3"/>
  <c r="S380" i="3"/>
  <c r="S388" i="3"/>
  <c r="S396" i="3"/>
  <c r="S404" i="3"/>
  <c r="S412" i="3"/>
  <c r="S420" i="3"/>
  <c r="S428" i="3"/>
  <c r="S436" i="3"/>
  <c r="S444" i="3"/>
  <c r="S452" i="3"/>
  <c r="S460" i="3"/>
  <c r="S476" i="3"/>
  <c r="T15" i="3"/>
  <c r="T119" i="3"/>
  <c r="T287" i="3"/>
  <c r="T319" i="3"/>
  <c r="T375" i="3"/>
  <c r="T439" i="3"/>
  <c r="T447" i="3"/>
  <c r="U34" i="3"/>
  <c r="U112" i="3"/>
  <c r="U162" i="3"/>
  <c r="U216" i="3"/>
  <c r="U266" i="3"/>
  <c r="U290" i="3"/>
  <c r="U344" i="3"/>
  <c r="U368" i="3"/>
  <c r="U418" i="3"/>
  <c r="U472" i="3"/>
  <c r="V19" i="3"/>
  <c r="V43" i="3"/>
  <c r="V69" i="3"/>
  <c r="V93" i="3"/>
  <c r="V147" i="3"/>
  <c r="V171" i="3"/>
  <c r="V197" i="3"/>
  <c r="V229" i="3"/>
  <c r="V261" i="3"/>
  <c r="V293" i="3"/>
  <c r="V325" i="3"/>
  <c r="V357" i="3"/>
  <c r="V421" i="3"/>
  <c r="V453" i="3"/>
  <c r="X2" i="3"/>
  <c r="X66" i="3"/>
  <c r="X98" i="3"/>
  <c r="X162" i="3"/>
  <c r="X194" i="3"/>
  <c r="X322" i="3"/>
  <c r="X386" i="3"/>
  <c r="AE9" i="3"/>
  <c r="Y19" i="3"/>
  <c r="Z28" i="3"/>
  <c r="AA37" i="3"/>
  <c r="AB46" i="3"/>
  <c r="AD64" i="3"/>
  <c r="AE73" i="3"/>
  <c r="Z92" i="3"/>
  <c r="AB110" i="3"/>
  <c r="AD128" i="3"/>
  <c r="Y147" i="3"/>
  <c r="AA165" i="3"/>
  <c r="AB174" i="3"/>
  <c r="AD192" i="3"/>
  <c r="Y211" i="3"/>
  <c r="Z220" i="3"/>
  <c r="AB238" i="3"/>
  <c r="AE265" i="3"/>
  <c r="AA293" i="3"/>
  <c r="AB302" i="3"/>
  <c r="AD320" i="3"/>
  <c r="AE329" i="3"/>
  <c r="Y339" i="3"/>
  <c r="AB366" i="3"/>
  <c r="AD384" i="3"/>
  <c r="Z412" i="3"/>
  <c r="AB430" i="3"/>
  <c r="AD448" i="3"/>
  <c r="AE457" i="3"/>
  <c r="Y467" i="3"/>
  <c r="Z476" i="3"/>
  <c r="AI173" i="3"/>
  <c r="AD10" i="3"/>
  <c r="AC10" i="3"/>
  <c r="AB10" i="3"/>
  <c r="AI10" i="3"/>
  <c r="Z34" i="3"/>
  <c r="Y34" i="3"/>
  <c r="AD34" i="3"/>
  <c r="AI34" i="3"/>
  <c r="AE34" i="3"/>
  <c r="W34" i="3"/>
  <c r="AC34" i="3"/>
  <c r="AI58" i="3"/>
  <c r="AA58" i="3"/>
  <c r="Y58" i="3"/>
  <c r="AC58" i="3"/>
  <c r="AA82" i="3"/>
  <c r="Z82" i="3"/>
  <c r="Y82" i="3"/>
  <c r="AE82" i="3"/>
  <c r="W82" i="3"/>
  <c r="AI82" i="3"/>
  <c r="AB82" i="3"/>
  <c r="AA106" i="3"/>
  <c r="Y106" i="3"/>
  <c r="AI106" i="3"/>
  <c r="AD106" i="3"/>
  <c r="AE106" i="3"/>
  <c r="AB106" i="3"/>
  <c r="AA130" i="3"/>
  <c r="Z130" i="3"/>
  <c r="Y130" i="3"/>
  <c r="AD130" i="3"/>
  <c r="AI130" i="3"/>
  <c r="W130" i="3"/>
  <c r="AC130" i="3"/>
  <c r="AI154" i="3"/>
  <c r="AA154" i="3"/>
  <c r="AE154" i="3"/>
  <c r="W154" i="3"/>
  <c r="AA178" i="3"/>
  <c r="Z178" i="3"/>
  <c r="AD178" i="3"/>
  <c r="AI178" i="3"/>
  <c r="AE178" i="3"/>
  <c r="AB178" i="3"/>
  <c r="V178" i="3"/>
  <c r="Z202" i="3"/>
  <c r="AD202" i="3"/>
  <c r="AI202" i="3"/>
  <c r="AE202" i="3"/>
  <c r="AB202" i="3"/>
  <c r="W202" i="3"/>
  <c r="AI226" i="3"/>
  <c r="AA226" i="3"/>
  <c r="Z226" i="3"/>
  <c r="Y226" i="3"/>
  <c r="AD226" i="3"/>
  <c r="W226" i="3"/>
  <c r="AC226" i="3"/>
  <c r="V226" i="3"/>
  <c r="AI258" i="3"/>
  <c r="AA258" i="3"/>
  <c r="Z258" i="3"/>
  <c r="AD258" i="3"/>
  <c r="AE258" i="3"/>
  <c r="AI282" i="3"/>
  <c r="Y282" i="3"/>
  <c r="AC282" i="3"/>
  <c r="W282" i="3"/>
  <c r="AI314" i="3"/>
  <c r="Z314" i="3"/>
  <c r="Y314" i="3"/>
  <c r="AD314" i="3"/>
  <c r="AE314" i="3"/>
  <c r="AC314" i="3"/>
  <c r="AB314" i="3"/>
  <c r="W314" i="3"/>
  <c r="AI346" i="3"/>
  <c r="Z346" i="3"/>
  <c r="Y346" i="3"/>
  <c r="AC346" i="3"/>
  <c r="AB346" i="3"/>
  <c r="W346" i="3"/>
  <c r="AA370" i="3"/>
  <c r="Y370" i="3"/>
  <c r="AI370" i="3"/>
  <c r="W370" i="3"/>
  <c r="V370" i="3"/>
  <c r="AA394" i="3"/>
  <c r="Z394" i="3"/>
  <c r="Y394" i="3"/>
  <c r="AE394" i="3"/>
  <c r="AC394" i="3"/>
  <c r="AB394" i="3"/>
  <c r="W394" i="3"/>
  <c r="Z426" i="3"/>
  <c r="Y426" i="3"/>
  <c r="AD426" i="3"/>
  <c r="AE426" i="3"/>
  <c r="AC426" i="3"/>
  <c r="AI426" i="3"/>
  <c r="W426" i="3"/>
  <c r="AI450" i="3"/>
  <c r="AD450" i="3"/>
  <c r="W450" i="3"/>
  <c r="AC450" i="3"/>
  <c r="V450" i="3"/>
  <c r="AI474" i="3"/>
  <c r="Y474" i="3"/>
  <c r="AD474" i="3"/>
  <c r="AE474" i="3"/>
  <c r="AC474" i="3"/>
  <c r="AB474" i="3"/>
  <c r="W474" i="3"/>
  <c r="U98" i="3"/>
  <c r="U330" i="3"/>
  <c r="X18" i="3"/>
  <c r="X114" i="3"/>
  <c r="X178" i="3"/>
  <c r="X242" i="3"/>
  <c r="X370" i="3"/>
  <c r="X434" i="3"/>
  <c r="AE297" i="3"/>
  <c r="AE361" i="3"/>
  <c r="AB462" i="3"/>
  <c r="AB27" i="3"/>
  <c r="X27" i="3"/>
  <c r="Z27" i="3"/>
  <c r="W27" i="3"/>
  <c r="AE27" i="3"/>
  <c r="AI27" i="3"/>
  <c r="U27" i="3"/>
  <c r="Y27" i="3"/>
  <c r="AC27" i="3"/>
  <c r="AB67" i="3"/>
  <c r="AA67" i="3"/>
  <c r="X67" i="3"/>
  <c r="Z67" i="3"/>
  <c r="W67" i="3"/>
  <c r="AE67" i="3"/>
  <c r="AD67" i="3"/>
  <c r="AC67" i="3"/>
  <c r="U67" i="3"/>
  <c r="AI67" i="3"/>
  <c r="AB99" i="3"/>
  <c r="AA99" i="3"/>
  <c r="Z99" i="3"/>
  <c r="W99" i="3"/>
  <c r="AI99" i="3"/>
  <c r="AE99" i="3"/>
  <c r="AC99" i="3"/>
  <c r="U99" i="3"/>
  <c r="AB123" i="3"/>
  <c r="X123" i="3"/>
  <c r="AI123" i="3"/>
  <c r="Y123" i="3"/>
  <c r="AC123" i="3"/>
  <c r="AI155" i="3"/>
  <c r="AB155" i="3"/>
  <c r="AA155" i="3"/>
  <c r="X155" i="3"/>
  <c r="Z155" i="3"/>
  <c r="W155" i="3"/>
  <c r="AE155" i="3"/>
  <c r="U155" i="3"/>
  <c r="Y155" i="3"/>
  <c r="AC155" i="3"/>
  <c r="AB195" i="3"/>
  <c r="AA195" i="3"/>
  <c r="X195" i="3"/>
  <c r="W195" i="3"/>
  <c r="AE195" i="3"/>
  <c r="AD195" i="3"/>
  <c r="U195" i="3"/>
  <c r="AI195" i="3"/>
  <c r="AB227" i="3"/>
  <c r="AA227" i="3"/>
  <c r="X227" i="3"/>
  <c r="Z227" i="3"/>
  <c r="W227" i="3"/>
  <c r="AE227" i="3"/>
  <c r="AD227" i="3"/>
  <c r="AC227" i="3"/>
  <c r="U227" i="3"/>
  <c r="AI227" i="3"/>
  <c r="AB259" i="3"/>
  <c r="AA259" i="3"/>
  <c r="X259" i="3"/>
  <c r="Z259" i="3"/>
  <c r="W259" i="3"/>
  <c r="AE259" i="3"/>
  <c r="AI259" i="3"/>
  <c r="AD259" i="3"/>
  <c r="AC259" i="3"/>
  <c r="U259" i="3"/>
  <c r="AB291" i="3"/>
  <c r="AA291" i="3"/>
  <c r="X291" i="3"/>
  <c r="Z291" i="3"/>
  <c r="W291" i="3"/>
  <c r="AE291" i="3"/>
  <c r="AI291" i="3"/>
  <c r="AD291" i="3"/>
  <c r="AC291" i="3"/>
  <c r="U291" i="3"/>
  <c r="AB331" i="3"/>
  <c r="AA331" i="3"/>
  <c r="X331" i="3"/>
  <c r="AI331" i="3"/>
  <c r="Z331" i="3"/>
  <c r="W331" i="3"/>
  <c r="AE331" i="3"/>
  <c r="U331" i="3"/>
  <c r="AD331" i="3"/>
  <c r="V331" i="3"/>
  <c r="Y331" i="3"/>
  <c r="AB363" i="3"/>
  <c r="AA363" i="3"/>
  <c r="X363" i="3"/>
  <c r="Z363" i="3"/>
  <c r="W363" i="3"/>
  <c r="AE363" i="3"/>
  <c r="AI363" i="3"/>
  <c r="U363" i="3"/>
  <c r="AD363" i="3"/>
  <c r="V363" i="3"/>
  <c r="Y363" i="3"/>
  <c r="AB387" i="3"/>
  <c r="X387" i="3"/>
  <c r="Z387" i="3"/>
  <c r="W387" i="3"/>
  <c r="AE387" i="3"/>
  <c r="AI387" i="3"/>
  <c r="AD387" i="3"/>
  <c r="AC387" i="3"/>
  <c r="AI435" i="3"/>
  <c r="AB435" i="3"/>
  <c r="AA435" i="3"/>
  <c r="X435" i="3"/>
  <c r="Z435" i="3"/>
  <c r="W435" i="3"/>
  <c r="AE435" i="3"/>
  <c r="AD435" i="3"/>
  <c r="AC435" i="3"/>
  <c r="U435" i="3"/>
  <c r="AI475" i="3"/>
  <c r="AB475" i="3"/>
  <c r="AA475" i="3"/>
  <c r="X475" i="3"/>
  <c r="Z475" i="3"/>
  <c r="W475" i="3"/>
  <c r="AE475" i="3"/>
  <c r="U475" i="3"/>
  <c r="Y475" i="3"/>
  <c r="V475" i="3"/>
  <c r="AC475" i="3"/>
  <c r="AI5" i="3"/>
  <c r="AD5" i="3"/>
  <c r="AC5" i="3"/>
  <c r="AB5" i="3"/>
  <c r="Y5" i="3"/>
  <c r="X5" i="3"/>
  <c r="U5" i="3"/>
  <c r="W5" i="3"/>
  <c r="AE5" i="3"/>
  <c r="Z5" i="3"/>
  <c r="AD29" i="3"/>
  <c r="AC29" i="3"/>
  <c r="AI29" i="3"/>
  <c r="AB29" i="3"/>
  <c r="Y29" i="3"/>
  <c r="X29" i="3"/>
  <c r="Z29" i="3"/>
  <c r="U29" i="3"/>
  <c r="W29" i="3"/>
  <c r="AA29" i="3"/>
  <c r="AD53" i="3"/>
  <c r="AC53" i="3"/>
  <c r="AB53" i="3"/>
  <c r="Y53" i="3"/>
  <c r="X53" i="3"/>
  <c r="U53" i="3"/>
  <c r="W53" i="3"/>
  <c r="AE53" i="3"/>
  <c r="Z53" i="3"/>
  <c r="AD85" i="3"/>
  <c r="AB85" i="3"/>
  <c r="AI85" i="3"/>
  <c r="Y85" i="3"/>
  <c r="X85" i="3"/>
  <c r="U85" i="3"/>
  <c r="AE85" i="3"/>
  <c r="Z85" i="3"/>
  <c r="AD109" i="3"/>
  <c r="AC109" i="3"/>
  <c r="AB109" i="3"/>
  <c r="Y109" i="3"/>
  <c r="X109" i="3"/>
  <c r="AI109" i="3"/>
  <c r="Z109" i="3"/>
  <c r="U109" i="3"/>
  <c r="W109" i="3"/>
  <c r="AA109" i="3"/>
  <c r="AE109" i="3"/>
  <c r="AD133" i="3"/>
  <c r="AI133" i="3"/>
  <c r="AC133" i="3"/>
  <c r="AB133" i="3"/>
  <c r="Y133" i="3"/>
  <c r="X133" i="3"/>
  <c r="U133" i="3"/>
  <c r="W133" i="3"/>
  <c r="AE133" i="3"/>
  <c r="Z133" i="3"/>
  <c r="AD157" i="3"/>
  <c r="AC157" i="3"/>
  <c r="AB157" i="3"/>
  <c r="AI157" i="3"/>
  <c r="Y157" i="3"/>
  <c r="X157" i="3"/>
  <c r="Z157" i="3"/>
  <c r="U157" i="3"/>
  <c r="W157" i="3"/>
  <c r="AA157" i="3"/>
  <c r="AD181" i="3"/>
  <c r="AC181" i="3"/>
  <c r="Y181" i="3"/>
  <c r="X181" i="3"/>
  <c r="U181" i="3"/>
  <c r="AI181" i="3"/>
  <c r="W181" i="3"/>
  <c r="AE181" i="3"/>
  <c r="Z181" i="3"/>
  <c r="AI205" i="3"/>
  <c r="AD205" i="3"/>
  <c r="AC205" i="3"/>
  <c r="Y205" i="3"/>
  <c r="X205" i="3"/>
  <c r="U205" i="3"/>
  <c r="W205" i="3"/>
  <c r="AE205" i="3"/>
  <c r="AI229" i="3"/>
  <c r="AD229" i="3"/>
  <c r="AC229" i="3"/>
  <c r="Y229" i="3"/>
  <c r="X229" i="3"/>
  <c r="W229" i="3"/>
  <c r="AE229" i="3"/>
  <c r="Z229" i="3"/>
  <c r="AD253" i="3"/>
  <c r="AI253" i="3"/>
  <c r="AC253" i="3"/>
  <c r="AB253" i="3"/>
  <c r="Y253" i="3"/>
  <c r="X253" i="3"/>
  <c r="Z253" i="3"/>
  <c r="U253" i="3"/>
  <c r="W253" i="3"/>
  <c r="AA253" i="3"/>
  <c r="AD277" i="3"/>
  <c r="AB277" i="3"/>
  <c r="Y277" i="3"/>
  <c r="X277" i="3"/>
  <c r="AI277" i="3"/>
  <c r="U277" i="3"/>
  <c r="W277" i="3"/>
  <c r="Z277" i="3"/>
  <c r="AD285" i="3"/>
  <c r="AC285" i="3"/>
  <c r="AI285" i="3"/>
  <c r="Y285" i="3"/>
  <c r="X285" i="3"/>
  <c r="Z285" i="3"/>
  <c r="W285" i="3"/>
  <c r="AA285" i="3"/>
  <c r="AD309" i="3"/>
  <c r="AC309" i="3"/>
  <c r="Y309" i="3"/>
  <c r="X309" i="3"/>
  <c r="U309" i="3"/>
  <c r="W309" i="3"/>
  <c r="AE309" i="3"/>
  <c r="AI309" i="3"/>
  <c r="AI333" i="3"/>
  <c r="AD333" i="3"/>
  <c r="AC333" i="3"/>
  <c r="AB333" i="3"/>
  <c r="Y333" i="3"/>
  <c r="X333" i="3"/>
  <c r="Z333" i="3"/>
  <c r="U333" i="3"/>
  <c r="W333" i="3"/>
  <c r="AA333" i="3"/>
  <c r="AE333" i="3"/>
  <c r="AI357" i="3"/>
  <c r="AD357" i="3"/>
  <c r="AC357" i="3"/>
  <c r="Y357" i="3"/>
  <c r="X357" i="3"/>
  <c r="U357" i="3"/>
  <c r="AE357" i="3"/>
  <c r="Z357" i="3"/>
  <c r="AI389" i="3"/>
  <c r="AD389" i="3"/>
  <c r="AC389" i="3"/>
  <c r="Y389" i="3"/>
  <c r="X389" i="3"/>
  <c r="U389" i="3"/>
  <c r="AE389" i="3"/>
  <c r="Z389" i="3"/>
  <c r="AI421" i="3"/>
  <c r="AD421" i="3"/>
  <c r="Y421" i="3"/>
  <c r="X421" i="3"/>
  <c r="U421" i="3"/>
  <c r="W421" i="3"/>
  <c r="AE421" i="3"/>
  <c r="AD445" i="3"/>
  <c r="AI445" i="3"/>
  <c r="AC445" i="3"/>
  <c r="AB445" i="3"/>
  <c r="X445" i="3"/>
  <c r="U445" i="3"/>
  <c r="W445" i="3"/>
  <c r="AA445" i="3"/>
  <c r="AC469" i="3"/>
  <c r="AB469" i="3"/>
  <c r="Y469" i="3"/>
  <c r="X469" i="3"/>
  <c r="AI469" i="3"/>
  <c r="U469" i="3"/>
  <c r="AE469" i="3"/>
  <c r="Z469" i="3"/>
  <c r="Q450" i="3"/>
  <c r="Y450" i="3" s="1"/>
  <c r="Q426" i="3"/>
  <c r="AB426" i="3" s="1"/>
  <c r="Q394" i="3"/>
  <c r="AD394" i="3" s="1"/>
  <c r="Q370" i="3"/>
  <c r="AE370" i="3" s="1"/>
  <c r="Q338" i="3"/>
  <c r="AA338" i="3" s="1"/>
  <c r="Q314" i="3"/>
  <c r="T314" i="3" s="1"/>
  <c r="Q282" i="3"/>
  <c r="T282" i="3" s="1"/>
  <c r="Q226" i="3"/>
  <c r="AE226" i="3" s="1"/>
  <c r="Q202" i="3"/>
  <c r="Y202" i="3" s="1"/>
  <c r="Q178" i="3"/>
  <c r="W178" i="3" s="1"/>
  <c r="Q74" i="3"/>
  <c r="S74" i="3" s="1"/>
  <c r="S67" i="3"/>
  <c r="S91" i="3"/>
  <c r="S139" i="3"/>
  <c r="S235" i="3"/>
  <c r="S259" i="3"/>
  <c r="S307" i="3"/>
  <c r="S331" i="3"/>
  <c r="S355" i="3"/>
  <c r="S435" i="3"/>
  <c r="S459" i="3"/>
  <c r="AI23" i="3"/>
  <c r="AD23" i="3"/>
  <c r="W23" i="3"/>
  <c r="V23" i="3"/>
  <c r="Y23" i="3"/>
  <c r="U23" i="3"/>
  <c r="AE39" i="3"/>
  <c r="X39" i="3"/>
  <c r="AD39" i="3"/>
  <c r="W39" i="3"/>
  <c r="AA39" i="3"/>
  <c r="V39" i="3"/>
  <c r="AB39" i="3"/>
  <c r="Z39" i="3"/>
  <c r="AI39" i="3"/>
  <c r="U39" i="3"/>
  <c r="AI55" i="3"/>
  <c r="AE55" i="3"/>
  <c r="X55" i="3"/>
  <c r="AD55" i="3"/>
  <c r="V55" i="3"/>
  <c r="AB55" i="3"/>
  <c r="Y55" i="3"/>
  <c r="U55" i="3"/>
  <c r="AE71" i="3"/>
  <c r="AD71" i="3"/>
  <c r="W71" i="3"/>
  <c r="V71" i="3"/>
  <c r="AB71" i="3"/>
  <c r="U71" i="3"/>
  <c r="AI87" i="3"/>
  <c r="X87" i="3"/>
  <c r="W87" i="3"/>
  <c r="AA87" i="3"/>
  <c r="V87" i="3"/>
  <c r="Y87" i="3"/>
  <c r="X95" i="3"/>
  <c r="AD95" i="3"/>
  <c r="W95" i="3"/>
  <c r="AA95" i="3"/>
  <c r="AI95" i="3"/>
  <c r="Z95" i="3"/>
  <c r="V95" i="3"/>
  <c r="AE103" i="3"/>
  <c r="X103" i="3"/>
  <c r="AD103" i="3"/>
  <c r="W103" i="3"/>
  <c r="AI103" i="3"/>
  <c r="AA103" i="3"/>
  <c r="V103" i="3"/>
  <c r="U103" i="3"/>
  <c r="AI111" i="3"/>
  <c r="AD111" i="3"/>
  <c r="W111" i="3"/>
  <c r="V111" i="3"/>
  <c r="AC111" i="3"/>
  <c r="AI119" i="3"/>
  <c r="X119" i="3"/>
  <c r="AA119" i="3"/>
  <c r="V119" i="3"/>
  <c r="Y119" i="3"/>
  <c r="AE127" i="3"/>
  <c r="X127" i="3"/>
  <c r="AD127" i="3"/>
  <c r="W127" i="3"/>
  <c r="AA127" i="3"/>
  <c r="AI127" i="3"/>
  <c r="AB127" i="3"/>
  <c r="Z127" i="3"/>
  <c r="Y127" i="3"/>
  <c r="AC127" i="3"/>
  <c r="X135" i="3"/>
  <c r="W135" i="3"/>
  <c r="AI135" i="3"/>
  <c r="V135" i="3"/>
  <c r="AB135" i="3"/>
  <c r="Z135" i="3"/>
  <c r="X143" i="3"/>
  <c r="AD143" i="3"/>
  <c r="W143" i="3"/>
  <c r="AI143" i="3"/>
  <c r="Z143" i="3"/>
  <c r="V143" i="3"/>
  <c r="Y143" i="3"/>
  <c r="AC143" i="3"/>
  <c r="AI151" i="3"/>
  <c r="AE151" i="3"/>
  <c r="X151" i="3"/>
  <c r="AD151" i="3"/>
  <c r="W151" i="3"/>
  <c r="AA151" i="3"/>
  <c r="V151" i="3"/>
  <c r="AB151" i="3"/>
  <c r="Y151" i="3"/>
  <c r="U151" i="3"/>
  <c r="AE159" i="3"/>
  <c r="AD159" i="3"/>
  <c r="W159" i="3"/>
  <c r="AA159" i="3"/>
  <c r="V159" i="3"/>
  <c r="Y159" i="3"/>
  <c r="AI159" i="3"/>
  <c r="AC159" i="3"/>
  <c r="AE167" i="3"/>
  <c r="X167" i="3"/>
  <c r="W167" i="3"/>
  <c r="AA167" i="3"/>
  <c r="V167" i="3"/>
  <c r="AB167" i="3"/>
  <c r="Z167" i="3"/>
  <c r="U167" i="3"/>
  <c r="AI175" i="3"/>
  <c r="AD175" i="3"/>
  <c r="W175" i="3"/>
  <c r="AA175" i="3"/>
  <c r="Z175" i="3"/>
  <c r="AI183" i="3"/>
  <c r="AE183" i="3"/>
  <c r="X183" i="3"/>
  <c r="W183" i="3"/>
  <c r="V183" i="3"/>
  <c r="AB183" i="3"/>
  <c r="Y183" i="3"/>
  <c r="U183" i="3"/>
  <c r="AI191" i="3"/>
  <c r="X191" i="3"/>
  <c r="W191" i="3"/>
  <c r="AA191" i="3"/>
  <c r="AB191" i="3"/>
  <c r="Z191" i="3"/>
  <c r="V191" i="3"/>
  <c r="AC191" i="3"/>
  <c r="AE199" i="3"/>
  <c r="AA199" i="3"/>
  <c r="V199" i="3"/>
  <c r="AI199" i="3"/>
  <c r="AE207" i="3"/>
  <c r="X207" i="3"/>
  <c r="AD207" i="3"/>
  <c r="AI207" i="3"/>
  <c r="AA207" i="3"/>
  <c r="V207" i="3"/>
  <c r="Y207" i="3"/>
  <c r="AI215" i="3"/>
  <c r="X215" i="3"/>
  <c r="AD215" i="3"/>
  <c r="W215" i="3"/>
  <c r="AA215" i="3"/>
  <c r="X223" i="3"/>
  <c r="W223" i="3"/>
  <c r="AA223" i="3"/>
  <c r="AB223" i="3"/>
  <c r="V223" i="3"/>
  <c r="Y223" i="3"/>
  <c r="AI223" i="3"/>
  <c r="AE231" i="3"/>
  <c r="X231" i="3"/>
  <c r="AD231" i="3"/>
  <c r="W231" i="3"/>
  <c r="AI231" i="3"/>
  <c r="V231" i="3"/>
  <c r="AB231" i="3"/>
  <c r="Z231" i="3"/>
  <c r="AI239" i="3"/>
  <c r="X239" i="3"/>
  <c r="AD239" i="3"/>
  <c r="AB239" i="3"/>
  <c r="V239" i="3"/>
  <c r="Y239" i="3"/>
  <c r="AC239" i="3"/>
  <c r="AI247" i="3"/>
  <c r="AE247" i="3"/>
  <c r="X247" i="3"/>
  <c r="AD247" i="3"/>
  <c r="W247" i="3"/>
  <c r="AA247" i="3"/>
  <c r="V247" i="3"/>
  <c r="AB247" i="3"/>
  <c r="U247" i="3"/>
  <c r="AI255" i="3"/>
  <c r="X255" i="3"/>
  <c r="AD255" i="3"/>
  <c r="W255" i="3"/>
  <c r="AA255" i="3"/>
  <c r="AB255" i="3"/>
  <c r="Z255" i="3"/>
  <c r="V255" i="3"/>
  <c r="Y255" i="3"/>
  <c r="X263" i="3"/>
  <c r="AD263" i="3"/>
  <c r="W263" i="3"/>
  <c r="AI263" i="3"/>
  <c r="V263" i="3"/>
  <c r="Z263" i="3"/>
  <c r="U263" i="3"/>
  <c r="X271" i="3"/>
  <c r="W271" i="3"/>
  <c r="AI271" i="3"/>
  <c r="AA271" i="3"/>
  <c r="AB271" i="3"/>
  <c r="Z271" i="3"/>
  <c r="Y271" i="3"/>
  <c r="AC271" i="3"/>
  <c r="AI279" i="3"/>
  <c r="AE279" i="3"/>
  <c r="X279" i="3"/>
  <c r="AD279" i="3"/>
  <c r="W279" i="3"/>
  <c r="AA279" i="3"/>
  <c r="AB279" i="3"/>
  <c r="U279" i="3"/>
  <c r="X287" i="3"/>
  <c r="AD287" i="3"/>
  <c r="W287" i="3"/>
  <c r="AA287" i="3"/>
  <c r="AB287" i="3"/>
  <c r="V287" i="3"/>
  <c r="Y287" i="3"/>
  <c r="AC287" i="3"/>
  <c r="AE295" i="3"/>
  <c r="X295" i="3"/>
  <c r="AD295" i="3"/>
  <c r="W295" i="3"/>
  <c r="AI295" i="3"/>
  <c r="V295" i="3"/>
  <c r="AB295" i="3"/>
  <c r="Z295" i="3"/>
  <c r="U295" i="3"/>
  <c r="AI303" i="3"/>
  <c r="AE303" i="3"/>
  <c r="X303" i="3"/>
  <c r="AD303" i="3"/>
  <c r="W303" i="3"/>
  <c r="AA303" i="3"/>
  <c r="AB303" i="3"/>
  <c r="Z303" i="3"/>
  <c r="V303" i="3"/>
  <c r="Y303" i="3"/>
  <c r="AC303" i="3"/>
  <c r="AI311" i="3"/>
  <c r="X311" i="3"/>
  <c r="W311" i="3"/>
  <c r="Y311" i="3"/>
  <c r="AI319" i="3"/>
  <c r="AE319" i="3"/>
  <c r="X319" i="3"/>
  <c r="AD319" i="3"/>
  <c r="W319" i="3"/>
  <c r="AB319" i="3"/>
  <c r="Z319" i="3"/>
  <c r="V319" i="3"/>
  <c r="Y319" i="3"/>
  <c r="AE327" i="3"/>
  <c r="X327" i="3"/>
  <c r="AD327" i="3"/>
  <c r="W327" i="3"/>
  <c r="AA327" i="3"/>
  <c r="AI327" i="3"/>
  <c r="Z327" i="3"/>
  <c r="U327" i="3"/>
  <c r="X335" i="3"/>
  <c r="AD335" i="3"/>
  <c r="W335" i="3"/>
  <c r="AI335" i="3"/>
  <c r="Z335" i="3"/>
  <c r="V335" i="3"/>
  <c r="Y335" i="3"/>
  <c r="AC335" i="3"/>
  <c r="AI343" i="3"/>
  <c r="AE343" i="3"/>
  <c r="AD343" i="3"/>
  <c r="W343" i="3"/>
  <c r="AA343" i="3"/>
  <c r="V343" i="3"/>
  <c r="Y343" i="3"/>
  <c r="U343" i="3"/>
  <c r="AE351" i="3"/>
  <c r="X351" i="3"/>
  <c r="AD351" i="3"/>
  <c r="W351" i="3"/>
  <c r="AB351" i="3"/>
  <c r="Z351" i="3"/>
  <c r="AI351" i="3"/>
  <c r="Y351" i="3"/>
  <c r="AE359" i="3"/>
  <c r="X359" i="3"/>
  <c r="AD359" i="3"/>
  <c r="AI359" i="3"/>
  <c r="V359" i="3"/>
  <c r="AB359" i="3"/>
  <c r="Z359" i="3"/>
  <c r="AI367" i="3"/>
  <c r="AE367" i="3"/>
  <c r="X367" i="3"/>
  <c r="W367" i="3"/>
  <c r="AA367" i="3"/>
  <c r="AB367" i="3"/>
  <c r="V367" i="3"/>
  <c r="Y367" i="3"/>
  <c r="AC367" i="3"/>
  <c r="AI375" i="3"/>
  <c r="X375" i="3"/>
  <c r="W375" i="3"/>
  <c r="V375" i="3"/>
  <c r="Y375" i="3"/>
  <c r="AI383" i="3"/>
  <c r="AE383" i="3"/>
  <c r="X383" i="3"/>
  <c r="AD383" i="3"/>
  <c r="W383" i="3"/>
  <c r="AA383" i="3"/>
  <c r="AB383" i="3"/>
  <c r="Z383" i="3"/>
  <c r="V383" i="3"/>
  <c r="Y383" i="3"/>
  <c r="AC383" i="3"/>
  <c r="AE391" i="3"/>
  <c r="X391" i="3"/>
  <c r="AD391" i="3"/>
  <c r="W391" i="3"/>
  <c r="AI391" i="3"/>
  <c r="V391" i="3"/>
  <c r="AB391" i="3"/>
  <c r="Z391" i="3"/>
  <c r="AE399" i="3"/>
  <c r="X399" i="3"/>
  <c r="AD399" i="3"/>
  <c r="W399" i="3"/>
  <c r="AI399" i="3"/>
  <c r="AA399" i="3"/>
  <c r="AB399" i="3"/>
  <c r="Z399" i="3"/>
  <c r="V399" i="3"/>
  <c r="Y399" i="3"/>
  <c r="AC399" i="3"/>
  <c r="AI407" i="3"/>
  <c r="AE407" i="3"/>
  <c r="X407" i="3"/>
  <c r="AD407" i="3"/>
  <c r="W407" i="3"/>
  <c r="Y407" i="3"/>
  <c r="U407" i="3"/>
  <c r="AE415" i="3"/>
  <c r="X415" i="3"/>
  <c r="AD415" i="3"/>
  <c r="W415" i="3"/>
  <c r="AA415" i="3"/>
  <c r="AB415" i="3"/>
  <c r="Z415" i="3"/>
  <c r="AC415" i="3"/>
  <c r="AI415" i="3"/>
  <c r="AE423" i="3"/>
  <c r="X423" i="3"/>
  <c r="W423" i="3"/>
  <c r="AB423" i="3"/>
  <c r="AI423" i="3"/>
  <c r="AI431" i="3"/>
  <c r="X431" i="3"/>
  <c r="AD431" i="3"/>
  <c r="W431" i="3"/>
  <c r="AB431" i="3"/>
  <c r="Z431" i="3"/>
  <c r="V431" i="3"/>
  <c r="Y431" i="3"/>
  <c r="AC431" i="3"/>
  <c r="AI439" i="3"/>
  <c r="X439" i="3"/>
  <c r="W439" i="3"/>
  <c r="AB439" i="3"/>
  <c r="Y439" i="3"/>
  <c r="U439" i="3"/>
  <c r="AI447" i="3"/>
  <c r="AE447" i="3"/>
  <c r="X447" i="3"/>
  <c r="W447" i="3"/>
  <c r="AA447" i="3"/>
  <c r="AB447" i="3"/>
  <c r="Z447" i="3"/>
  <c r="V447" i="3"/>
  <c r="AC447" i="3"/>
  <c r="AE455" i="3"/>
  <c r="X455" i="3"/>
  <c r="AD455" i="3"/>
  <c r="V455" i="3"/>
  <c r="AI455" i="3"/>
  <c r="Z455" i="3"/>
  <c r="X463" i="3"/>
  <c r="AD463" i="3"/>
  <c r="W463" i="3"/>
  <c r="AI463" i="3"/>
  <c r="Z463" i="3"/>
  <c r="V463" i="3"/>
  <c r="Y463" i="3"/>
  <c r="AC463" i="3"/>
  <c r="AI471" i="3"/>
  <c r="X471" i="3"/>
  <c r="AD471" i="3"/>
  <c r="W471" i="3"/>
  <c r="V471" i="3"/>
  <c r="AB471" i="3"/>
  <c r="Y471" i="3"/>
  <c r="AE479" i="3"/>
  <c r="X479" i="3"/>
  <c r="AD479" i="3"/>
  <c r="W479" i="3"/>
  <c r="AB479" i="3"/>
  <c r="Z479" i="3"/>
  <c r="Y479" i="3"/>
  <c r="AC479" i="3"/>
  <c r="Q2" i="3"/>
  <c r="S2" i="3" s="1"/>
  <c r="Q10" i="3"/>
  <c r="U10" i="3" s="1"/>
  <c r="Q18" i="3"/>
  <c r="T18" i="3" s="1"/>
  <c r="Q480" i="3"/>
  <c r="AD480" i="3" s="1"/>
  <c r="Q472" i="3"/>
  <c r="Q464" i="3"/>
  <c r="Z464" i="3" s="1"/>
  <c r="Q456" i="3"/>
  <c r="Z456" i="3" s="1"/>
  <c r="Q448" i="3"/>
  <c r="Q440" i="3"/>
  <c r="X440" i="3" s="1"/>
  <c r="Q432" i="3"/>
  <c r="Q424" i="3"/>
  <c r="U424" i="3" s="1"/>
  <c r="Q416" i="3"/>
  <c r="T416" i="3" s="1"/>
  <c r="Q408" i="3"/>
  <c r="U408" i="3" s="1"/>
  <c r="Q400" i="3"/>
  <c r="Z400" i="3" s="1"/>
  <c r="Q392" i="3"/>
  <c r="AB392" i="3" s="1"/>
  <c r="Q384" i="3"/>
  <c r="Q376" i="3"/>
  <c r="T376" i="3" s="1"/>
  <c r="Q368" i="3"/>
  <c r="Q360" i="3"/>
  <c r="U360" i="3" s="1"/>
  <c r="Q352" i="3"/>
  <c r="Q344" i="3"/>
  <c r="X344" i="3" s="1"/>
  <c r="Q336" i="3"/>
  <c r="Q328" i="3"/>
  <c r="S328" i="3" s="1"/>
  <c r="Q320" i="3"/>
  <c r="S320" i="3" s="1"/>
  <c r="Q312" i="3"/>
  <c r="T312" i="3" s="1"/>
  <c r="Q304" i="3"/>
  <c r="Z304" i="3" s="1"/>
  <c r="Q296" i="3"/>
  <c r="Q288" i="3"/>
  <c r="AD288" i="3" s="1"/>
  <c r="Q280" i="3"/>
  <c r="Q272" i="3"/>
  <c r="Q264" i="3"/>
  <c r="U264" i="3" s="1"/>
  <c r="Q256" i="3"/>
  <c r="AB256" i="3" s="1"/>
  <c r="Q248" i="3"/>
  <c r="Q240" i="3"/>
  <c r="U240" i="3" s="1"/>
  <c r="Q232" i="3"/>
  <c r="Q224" i="3"/>
  <c r="T224" i="3" s="1"/>
  <c r="Q216" i="3"/>
  <c r="Q208" i="3"/>
  <c r="U208" i="3" s="1"/>
  <c r="Q200" i="3"/>
  <c r="Z200" i="3" s="1"/>
  <c r="Q192" i="3"/>
  <c r="Q184" i="3"/>
  <c r="T184" i="3" s="1"/>
  <c r="Q176" i="3"/>
  <c r="W176" i="3" s="1"/>
  <c r="Q168" i="3"/>
  <c r="Q160" i="3"/>
  <c r="AA160" i="3" s="1"/>
  <c r="Q152" i="3"/>
  <c r="S152" i="3" s="1"/>
  <c r="Q144" i="3"/>
  <c r="Y144" i="3" s="1"/>
  <c r="Q136" i="3"/>
  <c r="AB136" i="3" s="1"/>
  <c r="Q128" i="3"/>
  <c r="U128" i="3" s="1"/>
  <c r="Q120" i="3"/>
  <c r="Q112" i="3"/>
  <c r="AB112" i="3" s="1"/>
  <c r="Q104" i="3"/>
  <c r="Q96" i="3"/>
  <c r="S96" i="3" s="1"/>
  <c r="Q88" i="3"/>
  <c r="U88" i="3" s="1"/>
  <c r="Q80" i="3"/>
  <c r="T80" i="3" s="1"/>
  <c r="Q72" i="3"/>
  <c r="S72" i="3" s="1"/>
  <c r="Q64" i="3"/>
  <c r="AA64" i="3" s="1"/>
  <c r="Q56" i="3"/>
  <c r="Y56" i="3" s="1"/>
  <c r="Q48" i="3"/>
  <c r="V48" i="3" s="1"/>
  <c r="Q40" i="3"/>
  <c r="Q32" i="3"/>
  <c r="Q24" i="3"/>
  <c r="S5" i="3"/>
  <c r="S21" i="3"/>
  <c r="S29" i="3"/>
  <c r="S45" i="3"/>
  <c r="S53" i="3"/>
  <c r="S85" i="3"/>
  <c r="S93" i="3"/>
  <c r="S109" i="3"/>
  <c r="S117" i="3"/>
  <c r="S133" i="3"/>
  <c r="S157" i="3"/>
  <c r="S173" i="3"/>
  <c r="S181" i="3"/>
  <c r="S197" i="3"/>
  <c r="S205" i="3"/>
  <c r="S213" i="3"/>
  <c r="S221" i="3"/>
  <c r="S253" i="3"/>
  <c r="S269" i="3"/>
  <c r="S277" i="3"/>
  <c r="S285" i="3"/>
  <c r="S301" i="3"/>
  <c r="S309" i="3"/>
  <c r="S325" i="3"/>
  <c r="S333" i="3"/>
  <c r="S349" i="3"/>
  <c r="S357" i="3"/>
  <c r="S373" i="3"/>
  <c r="S389" i="3"/>
  <c r="S397" i="3"/>
  <c r="S421" i="3"/>
  <c r="S437" i="3"/>
  <c r="S445" i="3"/>
  <c r="S461" i="3"/>
  <c r="S469" i="3"/>
  <c r="T8" i="3"/>
  <c r="T40" i="3"/>
  <c r="T48" i="3"/>
  <c r="T64" i="3"/>
  <c r="T72" i="3"/>
  <c r="T104" i="3"/>
  <c r="T168" i="3"/>
  <c r="T192" i="3"/>
  <c r="T200" i="3"/>
  <c r="T232" i="3"/>
  <c r="T240" i="3"/>
  <c r="T304" i="3"/>
  <c r="T328" i="3"/>
  <c r="T392" i="3"/>
  <c r="T424" i="3"/>
  <c r="T432" i="3"/>
  <c r="T448" i="3"/>
  <c r="T456" i="3"/>
  <c r="U40" i="3"/>
  <c r="U90" i="3"/>
  <c r="U114" i="3"/>
  <c r="U143" i="3"/>
  <c r="U168" i="3"/>
  <c r="U242" i="3"/>
  <c r="U346" i="3"/>
  <c r="U370" i="3"/>
  <c r="U399" i="3"/>
  <c r="V21" i="3"/>
  <c r="V45" i="3"/>
  <c r="V99" i="3"/>
  <c r="V123" i="3"/>
  <c r="V173" i="3"/>
  <c r="V202" i="3"/>
  <c r="V266" i="3"/>
  <c r="V362" i="3"/>
  <c r="V394" i="3"/>
  <c r="V426" i="3"/>
  <c r="V458" i="3"/>
  <c r="AC11" i="3"/>
  <c r="AD20" i="3"/>
  <c r="AE29" i="3"/>
  <c r="Y39" i="3"/>
  <c r="AA57" i="3"/>
  <c r="AB66" i="3"/>
  <c r="AD84" i="3"/>
  <c r="AE93" i="3"/>
  <c r="Y103" i="3"/>
  <c r="AB130" i="3"/>
  <c r="AD148" i="3"/>
  <c r="AE157" i="3"/>
  <c r="AC203" i="3"/>
  <c r="Y231" i="3"/>
  <c r="AA249" i="3"/>
  <c r="AB258" i="3"/>
  <c r="AC267" i="3"/>
  <c r="AD276" i="3"/>
  <c r="AE285" i="3"/>
  <c r="Y295" i="3"/>
  <c r="AB322" i="3"/>
  <c r="AC331" i="3"/>
  <c r="AD340" i="3"/>
  <c r="AE349" i="3"/>
  <c r="Y359" i="3"/>
  <c r="AC395" i="3"/>
  <c r="AD404" i="3"/>
  <c r="AE413" i="3"/>
  <c r="Y423" i="3"/>
  <c r="AA441" i="3"/>
  <c r="AC459" i="3"/>
  <c r="AD468" i="3"/>
  <c r="AI53" i="3"/>
  <c r="AI110" i="3"/>
  <c r="Z17" i="3"/>
  <c r="Y17" i="3"/>
  <c r="AI17" i="3"/>
  <c r="AC17" i="3"/>
  <c r="X17" i="3"/>
  <c r="AD17" i="3"/>
  <c r="AB17" i="3"/>
  <c r="AA17" i="3"/>
  <c r="U17" i="3"/>
  <c r="AE17" i="3"/>
  <c r="V17" i="3"/>
  <c r="Z33" i="3"/>
  <c r="Y33" i="3"/>
  <c r="AI33" i="3"/>
  <c r="AC33" i="3"/>
  <c r="X33" i="3"/>
  <c r="AD33" i="3"/>
  <c r="AB33" i="3"/>
  <c r="AA33" i="3"/>
  <c r="U33" i="3"/>
  <c r="V33" i="3"/>
  <c r="AE33" i="3"/>
  <c r="Z49" i="3"/>
  <c r="Y49" i="3"/>
  <c r="AI49" i="3"/>
  <c r="AC49" i="3"/>
  <c r="X49" i="3"/>
  <c r="AD49" i="3"/>
  <c r="AB49" i="3"/>
  <c r="AA49" i="3"/>
  <c r="U49" i="3"/>
  <c r="AE49" i="3"/>
  <c r="V49" i="3"/>
  <c r="AI65" i="3"/>
  <c r="Z65" i="3"/>
  <c r="Y65" i="3"/>
  <c r="AC65" i="3"/>
  <c r="X65" i="3"/>
  <c r="AD65" i="3"/>
  <c r="AB65" i="3"/>
  <c r="AA65" i="3"/>
  <c r="U65" i="3"/>
  <c r="V65" i="3"/>
  <c r="AE65" i="3"/>
  <c r="Z81" i="3"/>
  <c r="Y81" i="3"/>
  <c r="AI81" i="3"/>
  <c r="AC81" i="3"/>
  <c r="X81" i="3"/>
  <c r="AD81" i="3"/>
  <c r="AB81" i="3"/>
  <c r="AA81" i="3"/>
  <c r="U81" i="3"/>
  <c r="AE81" i="3"/>
  <c r="V81" i="3"/>
  <c r="Z97" i="3"/>
  <c r="AI97" i="3"/>
  <c r="Y97" i="3"/>
  <c r="AC97" i="3"/>
  <c r="X97" i="3"/>
  <c r="AD97" i="3"/>
  <c r="AB97" i="3"/>
  <c r="AA97" i="3"/>
  <c r="U97" i="3"/>
  <c r="V97" i="3"/>
  <c r="AE97" i="3"/>
  <c r="Z105" i="3"/>
  <c r="Y105" i="3"/>
  <c r="AC105" i="3"/>
  <c r="X105" i="3"/>
  <c r="AI105" i="3"/>
  <c r="AD105" i="3"/>
  <c r="U105" i="3"/>
  <c r="W105" i="3"/>
  <c r="V105" i="3"/>
  <c r="AA105" i="3"/>
  <c r="Z121" i="3"/>
  <c r="AC121" i="3"/>
  <c r="X121" i="3"/>
  <c r="AI121" i="3"/>
  <c r="AD121" i="3"/>
  <c r="U121" i="3"/>
  <c r="W121" i="3"/>
  <c r="V121" i="3"/>
  <c r="Z137" i="3"/>
  <c r="Y137" i="3"/>
  <c r="AC137" i="3"/>
  <c r="X137" i="3"/>
  <c r="AI137" i="3"/>
  <c r="AD137" i="3"/>
  <c r="U137" i="3"/>
  <c r="W137" i="3"/>
  <c r="V137" i="3"/>
  <c r="AA137" i="3"/>
  <c r="Z153" i="3"/>
  <c r="Y153" i="3"/>
  <c r="AI153" i="3"/>
  <c r="AC153" i="3"/>
  <c r="X153" i="3"/>
  <c r="AD153" i="3"/>
  <c r="U153" i="3"/>
  <c r="AB153" i="3"/>
  <c r="W153" i="3"/>
  <c r="V153" i="3"/>
  <c r="AI169" i="3"/>
  <c r="Z169" i="3"/>
  <c r="Y169" i="3"/>
  <c r="AC169" i="3"/>
  <c r="X169" i="3"/>
  <c r="AD169" i="3"/>
  <c r="U169" i="3"/>
  <c r="W169" i="3"/>
  <c r="V169" i="3"/>
  <c r="AA169" i="3"/>
  <c r="Y185" i="3"/>
  <c r="AC185" i="3"/>
  <c r="X185" i="3"/>
  <c r="AI185" i="3"/>
  <c r="AD185" i="3"/>
  <c r="U185" i="3"/>
  <c r="AB185" i="3"/>
  <c r="W185" i="3"/>
  <c r="V185" i="3"/>
  <c r="AI201" i="3"/>
  <c r="Z201" i="3"/>
  <c r="Y201" i="3"/>
  <c r="AC201" i="3"/>
  <c r="AD201" i="3"/>
  <c r="U201" i="3"/>
  <c r="W201" i="3"/>
  <c r="V201" i="3"/>
  <c r="Z217" i="3"/>
  <c r="Y217" i="3"/>
  <c r="AI217" i="3"/>
  <c r="AC217" i="3"/>
  <c r="X217" i="3"/>
  <c r="AD217" i="3"/>
  <c r="U217" i="3"/>
  <c r="AB217" i="3"/>
  <c r="W217" i="3"/>
  <c r="V217" i="3"/>
  <c r="AI233" i="3"/>
  <c r="Z233" i="3"/>
  <c r="Y233" i="3"/>
  <c r="AC233" i="3"/>
  <c r="X233" i="3"/>
  <c r="AD233" i="3"/>
  <c r="U233" i="3"/>
  <c r="W233" i="3"/>
  <c r="V233" i="3"/>
  <c r="AA233" i="3"/>
  <c r="AI257" i="3"/>
  <c r="Z257" i="3"/>
  <c r="Y257" i="3"/>
  <c r="AC257" i="3"/>
  <c r="X257" i="3"/>
  <c r="AD257" i="3"/>
  <c r="AB257" i="3"/>
  <c r="AA257" i="3"/>
  <c r="U257" i="3"/>
  <c r="V257" i="3"/>
  <c r="AE257" i="3"/>
  <c r="Z273" i="3"/>
  <c r="Y273" i="3"/>
  <c r="AC273" i="3"/>
  <c r="X273" i="3"/>
  <c r="AI273" i="3"/>
  <c r="AD273" i="3"/>
  <c r="AB273" i="3"/>
  <c r="AA273" i="3"/>
  <c r="U273" i="3"/>
  <c r="AE273" i="3"/>
  <c r="V273" i="3"/>
  <c r="AI289" i="3"/>
  <c r="Z289" i="3"/>
  <c r="Y289" i="3"/>
  <c r="AC289" i="3"/>
  <c r="X289" i="3"/>
  <c r="AD289" i="3"/>
  <c r="AB289" i="3"/>
  <c r="AA289" i="3"/>
  <c r="U289" i="3"/>
  <c r="V289" i="3"/>
  <c r="AE289" i="3"/>
  <c r="Z305" i="3"/>
  <c r="Y305" i="3"/>
  <c r="AC305" i="3"/>
  <c r="X305" i="3"/>
  <c r="AI305" i="3"/>
  <c r="AD305" i="3"/>
  <c r="AB305" i="3"/>
  <c r="AA305" i="3"/>
  <c r="U305" i="3"/>
  <c r="AE305" i="3"/>
  <c r="V305" i="3"/>
  <c r="AI321" i="3"/>
  <c r="Z321" i="3"/>
  <c r="Y321" i="3"/>
  <c r="AC321" i="3"/>
  <c r="X321" i="3"/>
  <c r="AD321" i="3"/>
  <c r="AB321" i="3"/>
  <c r="AA321" i="3"/>
  <c r="U321" i="3"/>
  <c r="V321" i="3"/>
  <c r="AE321" i="3"/>
  <c r="Z337" i="3"/>
  <c r="Y337" i="3"/>
  <c r="AC337" i="3"/>
  <c r="X337" i="3"/>
  <c r="AD337" i="3"/>
  <c r="AB337" i="3"/>
  <c r="AA337" i="3"/>
  <c r="U337" i="3"/>
  <c r="AE337" i="3"/>
  <c r="V337" i="3"/>
  <c r="AI353" i="3"/>
  <c r="Z353" i="3"/>
  <c r="Y353" i="3"/>
  <c r="AC353" i="3"/>
  <c r="X353" i="3"/>
  <c r="AD353" i="3"/>
  <c r="AB353" i="3"/>
  <c r="U353" i="3"/>
  <c r="Z369" i="3"/>
  <c r="Y369" i="3"/>
  <c r="AC369" i="3"/>
  <c r="X369" i="3"/>
  <c r="AD369" i="3"/>
  <c r="AB369" i="3"/>
  <c r="AA369" i="3"/>
  <c r="AI369" i="3"/>
  <c r="U369" i="3"/>
  <c r="AE369" i="3"/>
  <c r="V369" i="3"/>
  <c r="AI385" i="3"/>
  <c r="Z385" i="3"/>
  <c r="Y385" i="3"/>
  <c r="AC385" i="3"/>
  <c r="X385" i="3"/>
  <c r="AD385" i="3"/>
  <c r="AB385" i="3"/>
  <c r="AA385" i="3"/>
  <c r="U385" i="3"/>
  <c r="V385" i="3"/>
  <c r="AE385" i="3"/>
  <c r="Z401" i="3"/>
  <c r="Y401" i="3"/>
  <c r="AC401" i="3"/>
  <c r="X401" i="3"/>
  <c r="AI401" i="3"/>
  <c r="AD401" i="3"/>
  <c r="AB401" i="3"/>
  <c r="AA401" i="3"/>
  <c r="U401" i="3"/>
  <c r="AE401" i="3"/>
  <c r="V401" i="3"/>
  <c r="AI417" i="3"/>
  <c r="Z417" i="3"/>
  <c r="Y417" i="3"/>
  <c r="AC417" i="3"/>
  <c r="X417" i="3"/>
  <c r="AD417" i="3"/>
  <c r="AB417" i="3"/>
  <c r="AA417" i="3"/>
  <c r="U417" i="3"/>
  <c r="V417" i="3"/>
  <c r="AE417" i="3"/>
  <c r="Z433" i="3"/>
  <c r="Y433" i="3"/>
  <c r="AC433" i="3"/>
  <c r="X433" i="3"/>
  <c r="AI433" i="3"/>
  <c r="AD433" i="3"/>
  <c r="AB433" i="3"/>
  <c r="AA433" i="3"/>
  <c r="U433" i="3"/>
  <c r="AE433" i="3"/>
  <c r="V433" i="3"/>
  <c r="AI449" i="3"/>
  <c r="Z449" i="3"/>
  <c r="Y449" i="3"/>
  <c r="AC449" i="3"/>
  <c r="X449" i="3"/>
  <c r="AD449" i="3"/>
  <c r="AB449" i="3"/>
  <c r="AA449" i="3"/>
  <c r="U449" i="3"/>
  <c r="V449" i="3"/>
  <c r="AE449" i="3"/>
  <c r="Z473" i="3"/>
  <c r="Y473" i="3"/>
  <c r="AI473" i="3"/>
  <c r="AC473" i="3"/>
  <c r="X473" i="3"/>
  <c r="AD473" i="3"/>
  <c r="U473" i="3"/>
  <c r="AB473" i="3"/>
  <c r="W473" i="3"/>
  <c r="V473" i="3"/>
  <c r="W17" i="3"/>
  <c r="W49" i="3"/>
  <c r="W81" i="3"/>
  <c r="W113" i="3"/>
  <c r="W145" i="3"/>
  <c r="W177" i="3"/>
  <c r="W209" i="3"/>
  <c r="W241" i="3"/>
  <c r="W273" i="3"/>
  <c r="W305" i="3"/>
  <c r="W337" i="3"/>
  <c r="W369" i="3"/>
  <c r="W401" i="3"/>
  <c r="W433" i="3"/>
  <c r="AB105" i="3"/>
  <c r="AB169" i="3"/>
  <c r="AB233" i="3"/>
  <c r="AB297" i="3"/>
  <c r="AB361" i="3"/>
  <c r="AI337" i="3"/>
  <c r="AA2" i="3"/>
  <c r="Z2" i="3"/>
  <c r="Y2" i="3"/>
  <c r="AD2" i="3"/>
  <c r="AI2" i="3"/>
  <c r="AE2" i="3"/>
  <c r="W2" i="3"/>
  <c r="V2" i="3"/>
  <c r="AA26" i="3"/>
  <c r="AI26" i="3"/>
  <c r="Z26" i="3"/>
  <c r="Y26" i="3"/>
  <c r="AD26" i="3"/>
  <c r="AE26" i="3"/>
  <c r="AC26" i="3"/>
  <c r="AB26" i="3"/>
  <c r="W26" i="3"/>
  <c r="Z50" i="3"/>
  <c r="Y50" i="3"/>
  <c r="AD50" i="3"/>
  <c r="AI50" i="3"/>
  <c r="W50" i="3"/>
  <c r="V50" i="3"/>
  <c r="AA74" i="3"/>
  <c r="Z74" i="3"/>
  <c r="Y74" i="3"/>
  <c r="AI74" i="3"/>
  <c r="AC74" i="3"/>
  <c r="AB74" i="3"/>
  <c r="W74" i="3"/>
  <c r="AA98" i="3"/>
  <c r="Z98" i="3"/>
  <c r="Y98" i="3"/>
  <c r="AD98" i="3"/>
  <c r="AI98" i="3"/>
  <c r="AE98" i="3"/>
  <c r="W98" i="3"/>
  <c r="AC98" i="3"/>
  <c r="V98" i="3"/>
  <c r="AA122" i="3"/>
  <c r="AI122" i="3"/>
  <c r="Z122" i="3"/>
  <c r="Y122" i="3"/>
  <c r="AE122" i="3"/>
  <c r="AB122" i="3"/>
  <c r="W122" i="3"/>
  <c r="AA146" i="3"/>
  <c r="Z146" i="3"/>
  <c r="AI146" i="3"/>
  <c r="Y146" i="3"/>
  <c r="AD146" i="3"/>
  <c r="AE146" i="3"/>
  <c r="W146" i="3"/>
  <c r="AB146" i="3"/>
  <c r="V146" i="3"/>
  <c r="AA170" i="3"/>
  <c r="Z170" i="3"/>
  <c r="Y170" i="3"/>
  <c r="AE170" i="3"/>
  <c r="AI170" i="3"/>
  <c r="AI194" i="3"/>
  <c r="AA194" i="3"/>
  <c r="Z194" i="3"/>
  <c r="Y194" i="3"/>
  <c r="AD194" i="3"/>
  <c r="AE194" i="3"/>
  <c r="W194" i="3"/>
  <c r="AC194" i="3"/>
  <c r="V194" i="3"/>
  <c r="AI218" i="3"/>
  <c r="AA218" i="3"/>
  <c r="Z218" i="3"/>
  <c r="Y218" i="3"/>
  <c r="AD218" i="3"/>
  <c r="AE218" i="3"/>
  <c r="AC218" i="3"/>
  <c r="AB218" i="3"/>
  <c r="W218" i="3"/>
  <c r="Z234" i="3"/>
  <c r="AD234" i="3"/>
  <c r="AI234" i="3"/>
  <c r="AE234" i="3"/>
  <c r="AC234" i="3"/>
  <c r="AB234" i="3"/>
  <c r="W234" i="3"/>
  <c r="AI250" i="3"/>
  <c r="AA250" i="3"/>
  <c r="Z250" i="3"/>
  <c r="Y250" i="3"/>
  <c r="AD250" i="3"/>
  <c r="AE250" i="3"/>
  <c r="AC250" i="3"/>
  <c r="AB250" i="3"/>
  <c r="W250" i="3"/>
  <c r="AA274" i="3"/>
  <c r="Z274" i="3"/>
  <c r="AI274" i="3"/>
  <c r="Y274" i="3"/>
  <c r="AD274" i="3"/>
  <c r="AE274" i="3"/>
  <c r="AB274" i="3"/>
  <c r="V274" i="3"/>
  <c r="Z298" i="3"/>
  <c r="Y298" i="3"/>
  <c r="AD298" i="3"/>
  <c r="AI298" i="3"/>
  <c r="AE298" i="3"/>
  <c r="AC298" i="3"/>
  <c r="AB298" i="3"/>
  <c r="W298" i="3"/>
  <c r="Z306" i="3"/>
  <c r="Y306" i="3"/>
  <c r="AD306" i="3"/>
  <c r="AI306" i="3"/>
  <c r="AE306" i="3"/>
  <c r="W306" i="3"/>
  <c r="AB306" i="3"/>
  <c r="V306" i="3"/>
  <c r="AA330" i="3"/>
  <c r="Z330" i="3"/>
  <c r="Y330" i="3"/>
  <c r="AI330" i="3"/>
  <c r="AB330" i="3"/>
  <c r="W330" i="3"/>
  <c r="AI354" i="3"/>
  <c r="AA354" i="3"/>
  <c r="Z354" i="3"/>
  <c r="AD354" i="3"/>
  <c r="AE354" i="3"/>
  <c r="W354" i="3"/>
  <c r="AC354" i="3"/>
  <c r="AI378" i="3"/>
  <c r="AA378" i="3"/>
  <c r="Z378" i="3"/>
  <c r="Y378" i="3"/>
  <c r="AD378" i="3"/>
  <c r="AE378" i="3"/>
  <c r="AC378" i="3"/>
  <c r="AB378" i="3"/>
  <c r="W378" i="3"/>
  <c r="Z402" i="3"/>
  <c r="AI402" i="3"/>
  <c r="Y402" i="3"/>
  <c r="AD402" i="3"/>
  <c r="W402" i="3"/>
  <c r="AB402" i="3"/>
  <c r="V402" i="3"/>
  <c r="AI418" i="3"/>
  <c r="Z418" i="3"/>
  <c r="Y418" i="3"/>
  <c r="AD418" i="3"/>
  <c r="W418" i="3"/>
  <c r="AC418" i="3"/>
  <c r="V418" i="3"/>
  <c r="AI442" i="3"/>
  <c r="AA442" i="3"/>
  <c r="Z442" i="3"/>
  <c r="Y442" i="3"/>
  <c r="AD442" i="3"/>
  <c r="AE442" i="3"/>
  <c r="AC442" i="3"/>
  <c r="AB442" i="3"/>
  <c r="W442" i="3"/>
  <c r="AA466" i="3"/>
  <c r="Z466" i="3"/>
  <c r="AI466" i="3"/>
  <c r="Y466" i="3"/>
  <c r="AD466" i="3"/>
  <c r="AE466" i="3"/>
  <c r="W466" i="3"/>
  <c r="AB466" i="3"/>
  <c r="V466" i="3"/>
  <c r="U74" i="3"/>
  <c r="U202" i="3"/>
  <c r="U226" i="3"/>
  <c r="U354" i="3"/>
  <c r="V186" i="3"/>
  <c r="X82" i="3"/>
  <c r="X146" i="3"/>
  <c r="X274" i="3"/>
  <c r="X338" i="3"/>
  <c r="X402" i="3"/>
  <c r="X466" i="3"/>
  <c r="AE41" i="3"/>
  <c r="AE169" i="3"/>
  <c r="AE233" i="3"/>
  <c r="AE425" i="3"/>
  <c r="AI19" i="3"/>
  <c r="AB19" i="3"/>
  <c r="AA19" i="3"/>
  <c r="X19" i="3"/>
  <c r="AE19" i="3"/>
  <c r="AD19" i="3"/>
  <c r="U19" i="3"/>
  <c r="AB43" i="3"/>
  <c r="AA43" i="3"/>
  <c r="X43" i="3"/>
  <c r="AI43" i="3"/>
  <c r="Z43" i="3"/>
  <c r="W43" i="3"/>
  <c r="AE43" i="3"/>
  <c r="U43" i="3"/>
  <c r="AD43" i="3"/>
  <c r="Y43" i="3"/>
  <c r="AA75" i="3"/>
  <c r="X75" i="3"/>
  <c r="W75" i="3"/>
  <c r="AI75" i="3"/>
  <c r="U75" i="3"/>
  <c r="AD75" i="3"/>
  <c r="Y75" i="3"/>
  <c r="AB107" i="3"/>
  <c r="AA107" i="3"/>
  <c r="X107" i="3"/>
  <c r="Z107" i="3"/>
  <c r="W107" i="3"/>
  <c r="AE107" i="3"/>
  <c r="AI107" i="3"/>
  <c r="U107" i="3"/>
  <c r="AD107" i="3"/>
  <c r="Y107" i="3"/>
  <c r="AB139" i="3"/>
  <c r="AA139" i="3"/>
  <c r="X139" i="3"/>
  <c r="Z139" i="3"/>
  <c r="W139" i="3"/>
  <c r="AE139" i="3"/>
  <c r="U139" i="3"/>
  <c r="AI139" i="3"/>
  <c r="AD139" i="3"/>
  <c r="Y139" i="3"/>
  <c r="X163" i="3"/>
  <c r="Z163" i="3"/>
  <c r="W163" i="3"/>
  <c r="AE163" i="3"/>
  <c r="AI163" i="3"/>
  <c r="AD163" i="3"/>
  <c r="AC163" i="3"/>
  <c r="U163" i="3"/>
  <c r="AI187" i="3"/>
  <c r="AB187" i="3"/>
  <c r="AA187" i="3"/>
  <c r="Z187" i="3"/>
  <c r="AE187" i="3"/>
  <c r="U187" i="3"/>
  <c r="Y187" i="3"/>
  <c r="AC187" i="3"/>
  <c r="AI211" i="3"/>
  <c r="AB211" i="3"/>
  <c r="X211" i="3"/>
  <c r="Z211" i="3"/>
  <c r="W211" i="3"/>
  <c r="AE211" i="3"/>
  <c r="AD211" i="3"/>
  <c r="U211" i="3"/>
  <c r="AI243" i="3"/>
  <c r="AA243" i="3"/>
  <c r="X243" i="3"/>
  <c r="W243" i="3"/>
  <c r="AE243" i="3"/>
  <c r="AD243" i="3"/>
  <c r="AC243" i="3"/>
  <c r="AI275" i="3"/>
  <c r="AA275" i="3"/>
  <c r="X275" i="3"/>
  <c r="Z275" i="3"/>
  <c r="AE275" i="3"/>
  <c r="AC275" i="3"/>
  <c r="U275" i="3"/>
  <c r="AB299" i="3"/>
  <c r="AA299" i="3"/>
  <c r="X299" i="3"/>
  <c r="Z299" i="3"/>
  <c r="W299" i="3"/>
  <c r="AE299" i="3"/>
  <c r="AI299" i="3"/>
  <c r="U299" i="3"/>
  <c r="AD299" i="3"/>
  <c r="V299" i="3"/>
  <c r="Y299" i="3"/>
  <c r="AB323" i="3"/>
  <c r="AA323" i="3"/>
  <c r="X323" i="3"/>
  <c r="Z323" i="3"/>
  <c r="W323" i="3"/>
  <c r="AE323" i="3"/>
  <c r="AI323" i="3"/>
  <c r="AD323" i="3"/>
  <c r="AC323" i="3"/>
  <c r="U323" i="3"/>
  <c r="AI347" i="3"/>
  <c r="AB347" i="3"/>
  <c r="AA347" i="3"/>
  <c r="X347" i="3"/>
  <c r="Z347" i="3"/>
  <c r="W347" i="3"/>
  <c r="U347" i="3"/>
  <c r="Y347" i="3"/>
  <c r="AC347" i="3"/>
  <c r="AI379" i="3"/>
  <c r="AB379" i="3"/>
  <c r="AA379" i="3"/>
  <c r="X379" i="3"/>
  <c r="Z379" i="3"/>
  <c r="W379" i="3"/>
  <c r="AE379" i="3"/>
  <c r="U379" i="3"/>
  <c r="Y379" i="3"/>
  <c r="V379" i="3"/>
  <c r="AC379" i="3"/>
  <c r="AI411" i="3"/>
  <c r="AB411" i="3"/>
  <c r="AA411" i="3"/>
  <c r="X411" i="3"/>
  <c r="Z411" i="3"/>
  <c r="W411" i="3"/>
  <c r="AE411" i="3"/>
  <c r="U411" i="3"/>
  <c r="Y411" i="3"/>
  <c r="V411" i="3"/>
  <c r="AC411" i="3"/>
  <c r="AB419" i="3"/>
  <c r="AA419" i="3"/>
  <c r="X419" i="3"/>
  <c r="AI419" i="3"/>
  <c r="AD419" i="3"/>
  <c r="AC419" i="3"/>
  <c r="U419" i="3"/>
  <c r="AB451" i="3"/>
  <c r="AA451" i="3"/>
  <c r="X451" i="3"/>
  <c r="W451" i="3"/>
  <c r="AE451" i="3"/>
  <c r="AD451" i="3"/>
  <c r="AC451" i="3"/>
  <c r="S81" i="3"/>
  <c r="S401" i="3"/>
  <c r="AD13" i="3"/>
  <c r="AC13" i="3"/>
  <c r="AB13" i="3"/>
  <c r="Y13" i="3"/>
  <c r="X13" i="3"/>
  <c r="AI13" i="3"/>
  <c r="Z13" i="3"/>
  <c r="U13" i="3"/>
  <c r="W13" i="3"/>
  <c r="AA13" i="3"/>
  <c r="AE13" i="3"/>
  <c r="AI37" i="3"/>
  <c r="AC37" i="3"/>
  <c r="AB37" i="3"/>
  <c r="Y37" i="3"/>
  <c r="X37" i="3"/>
  <c r="U37" i="3"/>
  <c r="W37" i="3"/>
  <c r="AE37" i="3"/>
  <c r="AD61" i="3"/>
  <c r="AC61" i="3"/>
  <c r="AI61" i="3"/>
  <c r="AB61" i="3"/>
  <c r="Z61" i="3"/>
  <c r="U61" i="3"/>
  <c r="W61" i="3"/>
  <c r="AA61" i="3"/>
  <c r="AD77" i="3"/>
  <c r="AC77" i="3"/>
  <c r="AB77" i="3"/>
  <c r="Y77" i="3"/>
  <c r="X77" i="3"/>
  <c r="AI77" i="3"/>
  <c r="Z77" i="3"/>
  <c r="U77" i="3"/>
  <c r="W77" i="3"/>
  <c r="AA77" i="3"/>
  <c r="AE77" i="3"/>
  <c r="AI101" i="3"/>
  <c r="AC101" i="3"/>
  <c r="AB101" i="3"/>
  <c r="Y101" i="3"/>
  <c r="X101" i="3"/>
  <c r="U101" i="3"/>
  <c r="W101" i="3"/>
  <c r="Z101" i="3"/>
  <c r="AD125" i="3"/>
  <c r="AC125" i="3"/>
  <c r="AI125" i="3"/>
  <c r="AB125" i="3"/>
  <c r="X125" i="3"/>
  <c r="W125" i="3"/>
  <c r="AA125" i="3"/>
  <c r="AI141" i="3"/>
  <c r="AD141" i="3"/>
  <c r="AB141" i="3"/>
  <c r="Y141" i="3"/>
  <c r="X141" i="3"/>
  <c r="Z141" i="3"/>
  <c r="U141" i="3"/>
  <c r="W141" i="3"/>
  <c r="AA141" i="3"/>
  <c r="AI165" i="3"/>
  <c r="AD165" i="3"/>
  <c r="Y165" i="3"/>
  <c r="X165" i="3"/>
  <c r="U165" i="3"/>
  <c r="AE165" i="3"/>
  <c r="Z165" i="3"/>
  <c r="AD189" i="3"/>
  <c r="AI189" i="3"/>
  <c r="AC189" i="3"/>
  <c r="AB189" i="3"/>
  <c r="Y189" i="3"/>
  <c r="X189" i="3"/>
  <c r="Z189" i="3"/>
  <c r="U189" i="3"/>
  <c r="W189" i="3"/>
  <c r="AA189" i="3"/>
  <c r="AD221" i="3"/>
  <c r="AC221" i="3"/>
  <c r="AB221" i="3"/>
  <c r="AI221" i="3"/>
  <c r="Y221" i="3"/>
  <c r="X221" i="3"/>
  <c r="Z221" i="3"/>
  <c r="U221" i="3"/>
  <c r="W221" i="3"/>
  <c r="AA221" i="3"/>
  <c r="AD237" i="3"/>
  <c r="AC237" i="3"/>
  <c r="AB237" i="3"/>
  <c r="Y237" i="3"/>
  <c r="X237" i="3"/>
  <c r="Z237" i="3"/>
  <c r="U237" i="3"/>
  <c r="W237" i="3"/>
  <c r="AI237" i="3"/>
  <c r="AA237" i="3"/>
  <c r="AE237" i="3"/>
  <c r="AI261" i="3"/>
  <c r="AD261" i="3"/>
  <c r="AC261" i="3"/>
  <c r="AB261" i="3"/>
  <c r="Y261" i="3"/>
  <c r="X261" i="3"/>
  <c r="U261" i="3"/>
  <c r="W261" i="3"/>
  <c r="AE261" i="3"/>
  <c r="Z261" i="3"/>
  <c r="AI293" i="3"/>
  <c r="AD293" i="3"/>
  <c r="AC293" i="3"/>
  <c r="AB293" i="3"/>
  <c r="Y293" i="3"/>
  <c r="X293" i="3"/>
  <c r="U293" i="3"/>
  <c r="W293" i="3"/>
  <c r="AE293" i="3"/>
  <c r="Z293" i="3"/>
  <c r="AD317" i="3"/>
  <c r="AI317" i="3"/>
  <c r="AC317" i="3"/>
  <c r="AB317" i="3"/>
  <c r="Y317" i="3"/>
  <c r="X317" i="3"/>
  <c r="Z317" i="3"/>
  <c r="U317" i="3"/>
  <c r="W317" i="3"/>
  <c r="AD341" i="3"/>
  <c r="AC341" i="3"/>
  <c r="AB341" i="3"/>
  <c r="Y341" i="3"/>
  <c r="X341" i="3"/>
  <c r="U341" i="3"/>
  <c r="W341" i="3"/>
  <c r="AE341" i="3"/>
  <c r="AI341" i="3"/>
  <c r="Z341" i="3"/>
  <c r="AD365" i="3"/>
  <c r="AB365" i="3"/>
  <c r="X365" i="3"/>
  <c r="Z365" i="3"/>
  <c r="U365" i="3"/>
  <c r="W365" i="3"/>
  <c r="AE365" i="3"/>
  <c r="AD381" i="3"/>
  <c r="AI381" i="3"/>
  <c r="AC381" i="3"/>
  <c r="AB381" i="3"/>
  <c r="Y381" i="3"/>
  <c r="X381" i="3"/>
  <c r="Z381" i="3"/>
  <c r="U381" i="3"/>
  <c r="W381" i="3"/>
  <c r="AA381" i="3"/>
  <c r="AD405" i="3"/>
  <c r="AC405" i="3"/>
  <c r="AB405" i="3"/>
  <c r="Y405" i="3"/>
  <c r="X405" i="3"/>
  <c r="AI405" i="3"/>
  <c r="U405" i="3"/>
  <c r="W405" i="3"/>
  <c r="AE405" i="3"/>
  <c r="Z405" i="3"/>
  <c r="AD429" i="3"/>
  <c r="AC429" i="3"/>
  <c r="AB429" i="3"/>
  <c r="Y429" i="3"/>
  <c r="X429" i="3"/>
  <c r="Z429" i="3"/>
  <c r="U429" i="3"/>
  <c r="W429" i="3"/>
  <c r="AA429" i="3"/>
  <c r="AE429" i="3"/>
  <c r="AI453" i="3"/>
  <c r="AD453" i="3"/>
  <c r="AC453" i="3"/>
  <c r="Y453" i="3"/>
  <c r="X453" i="3"/>
  <c r="W453" i="3"/>
  <c r="AE453" i="3"/>
  <c r="Z453" i="3"/>
  <c r="AD477" i="3"/>
  <c r="AB477" i="3"/>
  <c r="AI477" i="3"/>
  <c r="Y477" i="3"/>
  <c r="X477" i="3"/>
  <c r="Z477" i="3"/>
  <c r="U477" i="3"/>
  <c r="W477" i="3"/>
  <c r="AA477" i="3"/>
  <c r="Q474" i="3"/>
  <c r="T474" i="3" s="1"/>
  <c r="Q458" i="3"/>
  <c r="Z458" i="3" s="1"/>
  <c r="Q434" i="3"/>
  <c r="T434" i="3" s="1"/>
  <c r="Q418" i="3"/>
  <c r="AA418" i="3" s="1"/>
  <c r="Q402" i="3"/>
  <c r="U402" i="3" s="1"/>
  <c r="Q386" i="3"/>
  <c r="AE386" i="3" s="1"/>
  <c r="Q362" i="3"/>
  <c r="Q346" i="3"/>
  <c r="AA346" i="3" s="1"/>
  <c r="Q322" i="3"/>
  <c r="S322" i="3" s="1"/>
  <c r="Q306" i="3"/>
  <c r="U306" i="3" s="1"/>
  <c r="Q290" i="3"/>
  <c r="V290" i="3" s="1"/>
  <c r="Q274" i="3"/>
  <c r="Q258" i="3"/>
  <c r="Y258" i="3" s="1"/>
  <c r="Q234" i="3"/>
  <c r="Q210" i="3"/>
  <c r="Y210" i="3" s="1"/>
  <c r="Q186" i="3"/>
  <c r="AC186" i="3" s="1"/>
  <c r="Q170" i="3"/>
  <c r="AC170" i="3" s="1"/>
  <c r="Q154" i="3"/>
  <c r="U154" i="3" s="1"/>
  <c r="Q130" i="3"/>
  <c r="V130" i="3" s="1"/>
  <c r="Q106" i="3"/>
  <c r="W106" i="3" s="1"/>
  <c r="Q82" i="3"/>
  <c r="V82" i="3" s="1"/>
  <c r="Q58" i="3"/>
  <c r="AE58" i="3" s="1"/>
  <c r="Q34" i="3"/>
  <c r="S11" i="3"/>
  <c r="S35" i="3"/>
  <c r="S59" i="3"/>
  <c r="S83" i="3"/>
  <c r="S107" i="3"/>
  <c r="S131" i="3"/>
  <c r="S155" i="3"/>
  <c r="S179" i="3"/>
  <c r="S203" i="3"/>
  <c r="S227" i="3"/>
  <c r="S251" i="3"/>
  <c r="S275" i="3"/>
  <c r="S299" i="3"/>
  <c r="S323" i="3"/>
  <c r="S339" i="3"/>
  <c r="S363" i="3"/>
  <c r="S387" i="3"/>
  <c r="S403" i="3"/>
  <c r="S427" i="3"/>
  <c r="S475" i="3"/>
  <c r="T174" i="3"/>
  <c r="U58" i="3"/>
  <c r="U186" i="3"/>
  <c r="U210" i="3"/>
  <c r="U314" i="3"/>
  <c r="U338" i="3"/>
  <c r="U442" i="3"/>
  <c r="U466" i="3"/>
  <c r="V13" i="3"/>
  <c r="V42" i="3"/>
  <c r="V67" i="3"/>
  <c r="V91" i="3"/>
  <c r="V117" i="3"/>
  <c r="V141" i="3"/>
  <c r="V170" i="3"/>
  <c r="V195" i="3"/>
  <c r="V227" i="3"/>
  <c r="V259" i="3"/>
  <c r="V291" i="3"/>
  <c r="V323" i="3"/>
  <c r="V355" i="3"/>
  <c r="V419" i="3"/>
  <c r="V451" i="3"/>
  <c r="W33" i="3"/>
  <c r="W65" i="3"/>
  <c r="W97" i="3"/>
  <c r="W129" i="3"/>
  <c r="W161" i="3"/>
  <c r="W193" i="3"/>
  <c r="W225" i="3"/>
  <c r="W257" i="3"/>
  <c r="W289" i="3"/>
  <c r="W321" i="3"/>
  <c r="W353" i="3"/>
  <c r="W385" i="3"/>
  <c r="W417" i="3"/>
  <c r="W449" i="3"/>
  <c r="W481" i="3"/>
  <c r="AB9" i="3"/>
  <c r="AC18" i="3"/>
  <c r="AD27" i="3"/>
  <c r="AB73" i="3"/>
  <c r="AC82" i="3"/>
  <c r="AD91" i="3"/>
  <c r="AC146" i="3"/>
  <c r="AD155" i="3"/>
  <c r="AB201" i="3"/>
  <c r="AC210" i="3"/>
  <c r="AD219" i="3"/>
  <c r="AB265" i="3"/>
  <c r="AC274" i="3"/>
  <c r="AD283" i="3"/>
  <c r="AB329" i="3"/>
  <c r="AC338" i="3"/>
  <c r="AD347" i="3"/>
  <c r="AB393" i="3"/>
  <c r="AC402" i="3"/>
  <c r="AD411" i="3"/>
  <c r="AB457" i="3"/>
  <c r="AC466" i="3"/>
  <c r="AD475" i="3"/>
  <c r="AI394" i="3"/>
  <c r="X7" i="3"/>
  <c r="AD7" i="3"/>
  <c r="W7" i="3"/>
  <c r="V7" i="3"/>
  <c r="AB7" i="3"/>
  <c r="AI7" i="3"/>
  <c r="U7" i="3"/>
  <c r="AE15" i="3"/>
  <c r="X15" i="3"/>
  <c r="AI15" i="3"/>
  <c r="AD15" i="3"/>
  <c r="W15" i="3"/>
  <c r="AA15" i="3"/>
  <c r="AB15" i="3"/>
  <c r="Z15" i="3"/>
  <c r="V15" i="3"/>
  <c r="Y15" i="3"/>
  <c r="AC15" i="3"/>
  <c r="AE31" i="3"/>
  <c r="X31" i="3"/>
  <c r="AD31" i="3"/>
  <c r="W31" i="3"/>
  <c r="AA31" i="3"/>
  <c r="AI31" i="3"/>
  <c r="AB31" i="3"/>
  <c r="Z31" i="3"/>
  <c r="V31" i="3"/>
  <c r="Y31" i="3"/>
  <c r="AC31" i="3"/>
  <c r="AE47" i="3"/>
  <c r="AI47" i="3"/>
  <c r="AD47" i="3"/>
  <c r="W47" i="3"/>
  <c r="AA47" i="3"/>
  <c r="V47" i="3"/>
  <c r="Y47" i="3"/>
  <c r="AC47" i="3"/>
  <c r="X63" i="3"/>
  <c r="AD63" i="3"/>
  <c r="AI63" i="3"/>
  <c r="V63" i="3"/>
  <c r="Y63" i="3"/>
  <c r="AI79" i="3"/>
  <c r="W79" i="3"/>
  <c r="AA79" i="3"/>
  <c r="Z79" i="3"/>
  <c r="Y79" i="3"/>
  <c r="AC79" i="3"/>
  <c r="Y8" i="3"/>
  <c r="W8" i="3"/>
  <c r="AI8" i="3"/>
  <c r="AE8" i="3"/>
  <c r="AB8" i="3"/>
  <c r="AC8" i="3"/>
  <c r="V8" i="3"/>
  <c r="AA8" i="3"/>
  <c r="Z8" i="3"/>
  <c r="AD8" i="3"/>
  <c r="Y16" i="3"/>
  <c r="W16" i="3"/>
  <c r="AE16" i="3"/>
  <c r="AB16" i="3"/>
  <c r="AI16" i="3"/>
  <c r="V16" i="3"/>
  <c r="AC16" i="3"/>
  <c r="AA16" i="3"/>
  <c r="X16" i="3"/>
  <c r="Y24" i="3"/>
  <c r="W24" i="3"/>
  <c r="AB24" i="3"/>
  <c r="AI24" i="3"/>
  <c r="AC24" i="3"/>
  <c r="V24" i="3"/>
  <c r="Z24" i="3"/>
  <c r="AD24" i="3"/>
  <c r="Y32" i="3"/>
  <c r="W32" i="3"/>
  <c r="AE32" i="3"/>
  <c r="AB32" i="3"/>
  <c r="V32" i="3"/>
  <c r="AI32" i="3"/>
  <c r="AC32" i="3"/>
  <c r="Z32" i="3"/>
  <c r="X32" i="3"/>
  <c r="Y40" i="3"/>
  <c r="W40" i="3"/>
  <c r="AI40" i="3"/>
  <c r="AE40" i="3"/>
  <c r="AB40" i="3"/>
  <c r="AC40" i="3"/>
  <c r="V40" i="3"/>
  <c r="AA40" i="3"/>
  <c r="Z40" i="3"/>
  <c r="AD40" i="3"/>
  <c r="AI48" i="3"/>
  <c r="Y48" i="3"/>
  <c r="W48" i="3"/>
  <c r="AE48" i="3"/>
  <c r="AB48" i="3"/>
  <c r="AC48" i="3"/>
  <c r="AA48" i="3"/>
  <c r="X48" i="3"/>
  <c r="W56" i="3"/>
  <c r="AE56" i="3"/>
  <c r="AI56" i="3"/>
  <c r="AB56" i="3"/>
  <c r="AC56" i="3"/>
  <c r="AA56" i="3"/>
  <c r="Z56" i="3"/>
  <c r="AD56" i="3"/>
  <c r="Y64" i="3"/>
  <c r="W64" i="3"/>
  <c r="AE64" i="3"/>
  <c r="AB64" i="3"/>
  <c r="AI64" i="3"/>
  <c r="V64" i="3"/>
  <c r="AC64" i="3"/>
  <c r="Z64" i="3"/>
  <c r="X64" i="3"/>
  <c r="Y72" i="3"/>
  <c r="W72" i="3"/>
  <c r="AI72" i="3"/>
  <c r="AE72" i="3"/>
  <c r="AB72" i="3"/>
  <c r="AC72" i="3"/>
  <c r="V72" i="3"/>
  <c r="AA72" i="3"/>
  <c r="Z72" i="3"/>
  <c r="AD72" i="3"/>
  <c r="W80" i="3"/>
  <c r="AE80" i="3"/>
  <c r="AB80" i="3"/>
  <c r="AI80" i="3"/>
  <c r="V80" i="3"/>
  <c r="AC80" i="3"/>
  <c r="AA80" i="3"/>
  <c r="Y88" i="3"/>
  <c r="W88" i="3"/>
  <c r="AE88" i="3"/>
  <c r="AB88" i="3"/>
  <c r="AI88" i="3"/>
  <c r="AC88" i="3"/>
  <c r="V88" i="3"/>
  <c r="Z88" i="3"/>
  <c r="AD88" i="3"/>
  <c r="Y96" i="3"/>
  <c r="W96" i="3"/>
  <c r="AB96" i="3"/>
  <c r="AC96" i="3"/>
  <c r="Z96" i="3"/>
  <c r="X96" i="3"/>
  <c r="Y104" i="3"/>
  <c r="W104" i="3"/>
  <c r="AI104" i="3"/>
  <c r="AE104" i="3"/>
  <c r="AB104" i="3"/>
  <c r="AC104" i="3"/>
  <c r="V104" i="3"/>
  <c r="AA104" i="3"/>
  <c r="Z104" i="3"/>
  <c r="AD104" i="3"/>
  <c r="Y112" i="3"/>
  <c r="W112" i="3"/>
  <c r="AE112" i="3"/>
  <c r="V112" i="3"/>
  <c r="AI112" i="3"/>
  <c r="AA112" i="3"/>
  <c r="X112" i="3"/>
  <c r="Y120" i="3"/>
  <c r="W120" i="3"/>
  <c r="AE120" i="3"/>
  <c r="AB120" i="3"/>
  <c r="AI120" i="3"/>
  <c r="AC120" i="3"/>
  <c r="V120" i="3"/>
  <c r="AA120" i="3"/>
  <c r="Z120" i="3"/>
  <c r="AD120" i="3"/>
  <c r="Y128" i="3"/>
  <c r="W128" i="3"/>
  <c r="AE128" i="3"/>
  <c r="AB128" i="3"/>
  <c r="AI128" i="3"/>
  <c r="V128" i="3"/>
  <c r="AC128" i="3"/>
  <c r="Z128" i="3"/>
  <c r="X128" i="3"/>
  <c r="Y136" i="3"/>
  <c r="W136" i="3"/>
  <c r="AI136" i="3"/>
  <c r="AE136" i="3"/>
  <c r="AC136" i="3"/>
  <c r="V136" i="3"/>
  <c r="AA136" i="3"/>
  <c r="AD136" i="3"/>
  <c r="AI144" i="3"/>
  <c r="W144" i="3"/>
  <c r="AE144" i="3"/>
  <c r="V144" i="3"/>
  <c r="AC144" i="3"/>
  <c r="AA144" i="3"/>
  <c r="X144" i="3"/>
  <c r="Y152" i="3"/>
  <c r="W152" i="3"/>
  <c r="AE152" i="3"/>
  <c r="AB152" i="3"/>
  <c r="AC152" i="3"/>
  <c r="V152" i="3"/>
  <c r="AA152" i="3"/>
  <c r="AI152" i="3"/>
  <c r="Z152" i="3"/>
  <c r="AD152" i="3"/>
  <c r="Y160" i="3"/>
  <c r="W160" i="3"/>
  <c r="AI160" i="3"/>
  <c r="AB160" i="3"/>
  <c r="V160" i="3"/>
  <c r="Z160" i="3"/>
  <c r="X160" i="3"/>
  <c r="Y168" i="3"/>
  <c r="W168" i="3"/>
  <c r="AI168" i="3"/>
  <c r="AE168" i="3"/>
  <c r="AB168" i="3"/>
  <c r="AC168" i="3"/>
  <c r="V168" i="3"/>
  <c r="AA168" i="3"/>
  <c r="Z168" i="3"/>
  <c r="AD168" i="3"/>
  <c r="AI176" i="3"/>
  <c r="Y176" i="3"/>
  <c r="AE176" i="3"/>
  <c r="AB176" i="3"/>
  <c r="V176" i="3"/>
  <c r="AC176" i="3"/>
  <c r="AA176" i="3"/>
  <c r="X176" i="3"/>
  <c r="AI184" i="3"/>
  <c r="Y184" i="3"/>
  <c r="W184" i="3"/>
  <c r="AE184" i="3"/>
  <c r="AB184" i="3"/>
  <c r="AC184" i="3"/>
  <c r="V184" i="3"/>
  <c r="AA184" i="3"/>
  <c r="Z184" i="3"/>
  <c r="AD184" i="3"/>
  <c r="Y192" i="3"/>
  <c r="W192" i="3"/>
  <c r="AE192" i="3"/>
  <c r="AB192" i="3"/>
  <c r="AI192" i="3"/>
  <c r="V192" i="3"/>
  <c r="AC192" i="3"/>
  <c r="Z192" i="3"/>
  <c r="X192" i="3"/>
  <c r="Y200" i="3"/>
  <c r="W200" i="3"/>
  <c r="AE200" i="3"/>
  <c r="AI200" i="3"/>
  <c r="AB200" i="3"/>
  <c r="AC200" i="3"/>
  <c r="AA200" i="3"/>
  <c r="AI208" i="3"/>
  <c r="Y208" i="3"/>
  <c r="W208" i="3"/>
  <c r="AE208" i="3"/>
  <c r="V208" i="3"/>
  <c r="AC208" i="3"/>
  <c r="X208" i="3"/>
  <c r="Y216" i="3"/>
  <c r="AE216" i="3"/>
  <c r="AB216" i="3"/>
  <c r="V216" i="3"/>
  <c r="Z216" i="3"/>
  <c r="AI216" i="3"/>
  <c r="AD216" i="3"/>
  <c r="Y224" i="3"/>
  <c r="W224" i="3"/>
  <c r="AI224" i="3"/>
  <c r="AE224" i="3"/>
  <c r="V224" i="3"/>
  <c r="AC224" i="3"/>
  <c r="X224" i="3"/>
  <c r="Y232" i="3"/>
  <c r="W232" i="3"/>
  <c r="AI232" i="3"/>
  <c r="AE232" i="3"/>
  <c r="AB232" i="3"/>
  <c r="AC232" i="3"/>
  <c r="V232" i="3"/>
  <c r="AA232" i="3"/>
  <c r="Z232" i="3"/>
  <c r="AD232" i="3"/>
  <c r="AI240" i="3"/>
  <c r="W240" i="3"/>
  <c r="AE240" i="3"/>
  <c r="AB240" i="3"/>
  <c r="AA240" i="3"/>
  <c r="X240" i="3"/>
  <c r="AI248" i="3"/>
  <c r="Y248" i="3"/>
  <c r="W248" i="3"/>
  <c r="AE248" i="3"/>
  <c r="AB248" i="3"/>
  <c r="AC248" i="3"/>
  <c r="V248" i="3"/>
  <c r="AA248" i="3"/>
  <c r="Z248" i="3"/>
  <c r="AD248" i="3"/>
  <c r="W256" i="3"/>
  <c r="AE256" i="3"/>
  <c r="AI256" i="3"/>
  <c r="V256" i="3"/>
  <c r="AC256" i="3"/>
  <c r="Z256" i="3"/>
  <c r="X256" i="3"/>
  <c r="Y264" i="3"/>
  <c r="W264" i="3"/>
  <c r="AI264" i="3"/>
  <c r="AB264" i="3"/>
  <c r="AC264" i="3"/>
  <c r="V264" i="3"/>
  <c r="AA264" i="3"/>
  <c r="Z264" i="3"/>
  <c r="AD264" i="3"/>
  <c r="AI272" i="3"/>
  <c r="Y272" i="3"/>
  <c r="W272" i="3"/>
  <c r="AE272" i="3"/>
  <c r="AB272" i="3"/>
  <c r="V272" i="3"/>
  <c r="AC272" i="3"/>
  <c r="AA272" i="3"/>
  <c r="Y280" i="3"/>
  <c r="AE280" i="3"/>
  <c r="AB280" i="3"/>
  <c r="AC280" i="3"/>
  <c r="V280" i="3"/>
  <c r="AA280" i="3"/>
  <c r="Z280" i="3"/>
  <c r="AI280" i="3"/>
  <c r="Y288" i="3"/>
  <c r="W288" i="3"/>
  <c r="AI288" i="3"/>
  <c r="AE288" i="3"/>
  <c r="AB288" i="3"/>
  <c r="V288" i="3"/>
  <c r="AC288" i="3"/>
  <c r="Z288" i="3"/>
  <c r="X288" i="3"/>
  <c r="Y296" i="3"/>
  <c r="W296" i="3"/>
  <c r="AI296" i="3"/>
  <c r="AE296" i="3"/>
  <c r="AB296" i="3"/>
  <c r="AC296" i="3"/>
  <c r="V296" i="3"/>
  <c r="Z296" i="3"/>
  <c r="AD296" i="3"/>
  <c r="AI304" i="3"/>
  <c r="Y304" i="3"/>
  <c r="W304" i="3"/>
  <c r="AE304" i="3"/>
  <c r="AB304" i="3"/>
  <c r="V304" i="3"/>
  <c r="AC304" i="3"/>
  <c r="AA304" i="3"/>
  <c r="X304" i="3"/>
  <c r="AI312" i="3"/>
  <c r="Y312" i="3"/>
  <c r="W312" i="3"/>
  <c r="AE312" i="3"/>
  <c r="AB312" i="3"/>
  <c r="AC312" i="3"/>
  <c r="V312" i="3"/>
  <c r="AA312" i="3"/>
  <c r="Z312" i="3"/>
  <c r="AD312" i="3"/>
  <c r="Y320" i="3"/>
  <c r="AE320" i="3"/>
  <c r="AB320" i="3"/>
  <c r="AI320" i="3"/>
  <c r="V320" i="3"/>
  <c r="Z320" i="3"/>
  <c r="X320" i="3"/>
  <c r="Y328" i="3"/>
  <c r="W328" i="3"/>
  <c r="AE328" i="3"/>
  <c r="AI328" i="3"/>
  <c r="AB328" i="3"/>
  <c r="AC328" i="3"/>
  <c r="V328" i="3"/>
  <c r="AA328" i="3"/>
  <c r="Z328" i="3"/>
  <c r="AD328" i="3"/>
  <c r="AI336" i="3"/>
  <c r="Y336" i="3"/>
  <c r="W336" i="3"/>
  <c r="AE336" i="3"/>
  <c r="AB336" i="3"/>
  <c r="V336" i="3"/>
  <c r="AC336" i="3"/>
  <c r="AA336" i="3"/>
  <c r="X336" i="3"/>
  <c r="Y344" i="3"/>
  <c r="W344" i="3"/>
  <c r="AE344" i="3"/>
  <c r="AB344" i="3"/>
  <c r="AC344" i="3"/>
  <c r="V344" i="3"/>
  <c r="AA344" i="3"/>
  <c r="Z344" i="3"/>
  <c r="AD344" i="3"/>
  <c r="Y352" i="3"/>
  <c r="W352" i="3"/>
  <c r="AI352" i="3"/>
  <c r="AE352" i="3"/>
  <c r="AB352" i="3"/>
  <c r="V352" i="3"/>
  <c r="AC352" i="3"/>
  <c r="Z352" i="3"/>
  <c r="X352" i="3"/>
  <c r="Y360" i="3"/>
  <c r="AI360" i="3"/>
  <c r="AE360" i="3"/>
  <c r="AB360" i="3"/>
  <c r="AC360" i="3"/>
  <c r="V360" i="3"/>
  <c r="AA360" i="3"/>
  <c r="Z360" i="3"/>
  <c r="AD360" i="3"/>
  <c r="AI368" i="3"/>
  <c r="AE368" i="3"/>
  <c r="AB368" i="3"/>
  <c r="V368" i="3"/>
  <c r="AA368" i="3"/>
  <c r="X368" i="3"/>
  <c r="AI376" i="3"/>
  <c r="Y376" i="3"/>
  <c r="W376" i="3"/>
  <c r="AE376" i="3"/>
  <c r="AB376" i="3"/>
  <c r="AC376" i="3"/>
  <c r="V376" i="3"/>
  <c r="AA376" i="3"/>
  <c r="Z376" i="3"/>
  <c r="AD376" i="3"/>
  <c r="Y384" i="3"/>
  <c r="AE384" i="3"/>
  <c r="AB384" i="3"/>
  <c r="AI384" i="3"/>
  <c r="V384" i="3"/>
  <c r="AC384" i="3"/>
  <c r="Z384" i="3"/>
  <c r="X384" i="3"/>
  <c r="Y392" i="3"/>
  <c r="W392" i="3"/>
  <c r="AE392" i="3"/>
  <c r="AI392" i="3"/>
  <c r="AC392" i="3"/>
  <c r="V392" i="3"/>
  <c r="AD392" i="3"/>
  <c r="AI400" i="3"/>
  <c r="Y400" i="3"/>
  <c r="W400" i="3"/>
  <c r="AE400" i="3"/>
  <c r="AB400" i="3"/>
  <c r="V400" i="3"/>
  <c r="AC400" i="3"/>
  <c r="AA400" i="3"/>
  <c r="X400" i="3"/>
  <c r="Y408" i="3"/>
  <c r="W408" i="3"/>
  <c r="AE408" i="3"/>
  <c r="AB408" i="3"/>
  <c r="AC408" i="3"/>
  <c r="V408" i="3"/>
  <c r="AA408" i="3"/>
  <c r="AI408" i="3"/>
  <c r="Z408" i="3"/>
  <c r="AD408" i="3"/>
  <c r="Y416" i="3"/>
  <c r="AI416" i="3"/>
  <c r="AE416" i="3"/>
  <c r="AB416" i="3"/>
  <c r="V416" i="3"/>
  <c r="Z416" i="3"/>
  <c r="X416" i="3"/>
  <c r="W424" i="3"/>
  <c r="AI424" i="3"/>
  <c r="AE424" i="3"/>
  <c r="AB424" i="3"/>
  <c r="AC424" i="3"/>
  <c r="V424" i="3"/>
  <c r="Z424" i="3"/>
  <c r="AD424" i="3"/>
  <c r="AI432" i="3"/>
  <c r="Y432" i="3"/>
  <c r="W432" i="3"/>
  <c r="AE432" i="3"/>
  <c r="AB432" i="3"/>
  <c r="V432" i="3"/>
  <c r="AC432" i="3"/>
  <c r="AA432" i="3"/>
  <c r="X432" i="3"/>
  <c r="AI440" i="3"/>
  <c r="Y440" i="3"/>
  <c r="W440" i="3"/>
  <c r="AE440" i="3"/>
  <c r="AB440" i="3"/>
  <c r="AC440" i="3"/>
  <c r="V440" i="3"/>
  <c r="AA440" i="3"/>
  <c r="Z440" i="3"/>
  <c r="AD440" i="3"/>
  <c r="Y448" i="3"/>
  <c r="W448" i="3"/>
  <c r="AE448" i="3"/>
  <c r="AB448" i="3"/>
  <c r="AI448" i="3"/>
  <c r="V448" i="3"/>
  <c r="AC448" i="3"/>
  <c r="Z448" i="3"/>
  <c r="X448" i="3"/>
  <c r="Y456" i="3"/>
  <c r="W456" i="3"/>
  <c r="AE456" i="3"/>
  <c r="AI456" i="3"/>
  <c r="V456" i="3"/>
  <c r="AA456" i="3"/>
  <c r="AD456" i="3"/>
  <c r="AI464" i="3"/>
  <c r="Y464" i="3"/>
  <c r="W464" i="3"/>
  <c r="AB464" i="3"/>
  <c r="V464" i="3"/>
  <c r="AC464" i="3"/>
  <c r="X464" i="3"/>
  <c r="Y472" i="3"/>
  <c r="W472" i="3"/>
  <c r="AC472" i="3"/>
  <c r="V472" i="3"/>
  <c r="AA472" i="3"/>
  <c r="Z472" i="3"/>
  <c r="AI472" i="3"/>
  <c r="AD472" i="3"/>
  <c r="Y480" i="3"/>
  <c r="W480" i="3"/>
  <c r="AI480" i="3"/>
  <c r="AE480" i="3"/>
  <c r="AB480" i="3"/>
  <c r="V480" i="3"/>
  <c r="AC480" i="3"/>
  <c r="Z480" i="3"/>
  <c r="X480" i="3"/>
  <c r="Q3" i="3"/>
  <c r="Q11" i="3"/>
  <c r="T11" i="3" s="1"/>
  <c r="Q19" i="3"/>
  <c r="Q479" i="3"/>
  <c r="S479" i="3" s="1"/>
  <c r="Q471" i="3"/>
  <c r="AE471" i="3" s="1"/>
  <c r="Q463" i="3"/>
  <c r="Q455" i="3"/>
  <c r="T455" i="3" s="1"/>
  <c r="Q447" i="3"/>
  <c r="Y447" i="3" s="1"/>
  <c r="Q439" i="3"/>
  <c r="AE439" i="3" s="1"/>
  <c r="Q431" i="3"/>
  <c r="S431" i="3" s="1"/>
  <c r="Q423" i="3"/>
  <c r="U423" i="3" s="1"/>
  <c r="Q415" i="3"/>
  <c r="T415" i="3" s="1"/>
  <c r="Q407" i="3"/>
  <c r="Z407" i="3" s="1"/>
  <c r="Q399" i="3"/>
  <c r="Q391" i="3"/>
  <c r="U391" i="3" s="1"/>
  <c r="Q383" i="3"/>
  <c r="Q375" i="3"/>
  <c r="AD375" i="3" s="1"/>
  <c r="Q367" i="3"/>
  <c r="T367" i="3" s="1"/>
  <c r="Q359" i="3"/>
  <c r="U359" i="3" s="1"/>
  <c r="Q351" i="3"/>
  <c r="V351" i="3" s="1"/>
  <c r="Q343" i="3"/>
  <c r="AB343" i="3" s="1"/>
  <c r="Q335" i="3"/>
  <c r="AE335" i="3" s="1"/>
  <c r="Q327" i="3"/>
  <c r="AC327" i="3" s="1"/>
  <c r="Q319" i="3"/>
  <c r="S319" i="3" s="1"/>
  <c r="Q311" i="3"/>
  <c r="U311" i="3" s="1"/>
  <c r="Q303" i="3"/>
  <c r="Q295" i="3"/>
  <c r="T295" i="3" s="1"/>
  <c r="Q287" i="3"/>
  <c r="U287" i="3" s="1"/>
  <c r="Q279" i="3"/>
  <c r="AC279" i="3" s="1"/>
  <c r="Q271" i="3"/>
  <c r="T271" i="3" s="1"/>
  <c r="Q263" i="3"/>
  <c r="AB263" i="3" s="1"/>
  <c r="Q255" i="3"/>
  <c r="AE255" i="3" s="1"/>
  <c r="Q247" i="3"/>
  <c r="Q239" i="3"/>
  <c r="T239" i="3" s="1"/>
  <c r="Q231" i="3"/>
  <c r="AA231" i="3" s="1"/>
  <c r="Q223" i="3"/>
  <c r="AC223" i="3" s="1"/>
  <c r="Q215" i="3"/>
  <c r="V215" i="3" s="1"/>
  <c r="Q207" i="3"/>
  <c r="W207" i="3" s="1"/>
  <c r="Q199" i="3"/>
  <c r="U199" i="3" s="1"/>
  <c r="Q191" i="3"/>
  <c r="AE191" i="3" s="1"/>
  <c r="Q183" i="3"/>
  <c r="AD183" i="3" s="1"/>
  <c r="Q175" i="3"/>
  <c r="S175" i="3" s="1"/>
  <c r="Q167" i="3"/>
  <c r="Y167" i="3" s="1"/>
  <c r="Q159" i="3"/>
  <c r="Z159" i="3" s="1"/>
  <c r="Q151" i="3"/>
  <c r="Q143" i="3"/>
  <c r="AB143" i="3" s="1"/>
  <c r="Q135" i="3"/>
  <c r="Y135" i="3" s="1"/>
  <c r="Q127" i="3"/>
  <c r="S127" i="3" s="1"/>
  <c r="Q119" i="3"/>
  <c r="AC119" i="3" s="1"/>
  <c r="Q111" i="3"/>
  <c r="X111" i="3" s="1"/>
  <c r="Q103" i="3"/>
  <c r="AB103" i="3" s="1"/>
  <c r="Q95" i="3"/>
  <c r="AC95" i="3" s="1"/>
  <c r="Q87" i="3"/>
  <c r="S87" i="3" s="1"/>
  <c r="Q79" i="3"/>
  <c r="V79" i="3" s="1"/>
  <c r="Q71" i="3"/>
  <c r="Z71" i="3" s="1"/>
  <c r="Q63" i="3"/>
  <c r="W63" i="3" s="1"/>
  <c r="Q55" i="3"/>
  <c r="AA55" i="3" s="1"/>
  <c r="Q47" i="3"/>
  <c r="Q39" i="3"/>
  <c r="T39" i="3" s="1"/>
  <c r="Q31" i="3"/>
  <c r="Q23" i="3"/>
  <c r="T23" i="3" s="1"/>
  <c r="S6" i="3"/>
  <c r="S14" i="3"/>
  <c r="S22" i="3"/>
  <c r="S30" i="3"/>
  <c r="S38" i="3"/>
  <c r="S54" i="3"/>
  <c r="S62" i="3"/>
  <c r="S70" i="3"/>
  <c r="S78" i="3"/>
  <c r="S86" i="3"/>
  <c r="S94" i="3"/>
  <c r="S102" i="3"/>
  <c r="S110" i="3"/>
  <c r="S118" i="3"/>
  <c r="S126" i="3"/>
  <c r="S134" i="3"/>
  <c r="S142" i="3"/>
  <c r="S150" i="3"/>
  <c r="S158" i="3"/>
  <c r="S166" i="3"/>
  <c r="S174" i="3"/>
  <c r="S182" i="3"/>
  <c r="S190" i="3"/>
  <c r="S198" i="3"/>
  <c r="S206" i="3"/>
  <c r="S214" i="3"/>
  <c r="S222" i="3"/>
  <c r="S230" i="3"/>
  <c r="S238" i="3"/>
  <c r="S246" i="3"/>
  <c r="S262" i="3"/>
  <c r="S278" i="3"/>
  <c r="S286" i="3"/>
  <c r="S294" i="3"/>
  <c r="S302" i="3"/>
  <c r="S310" i="3"/>
  <c r="S318" i="3"/>
  <c r="S326" i="3"/>
  <c r="S334" i="3"/>
  <c r="S342" i="3"/>
  <c r="S350" i="3"/>
  <c r="S358" i="3"/>
  <c r="S366" i="3"/>
  <c r="S374" i="3"/>
  <c r="S390" i="3"/>
  <c r="S398" i="3"/>
  <c r="S414" i="3"/>
  <c r="S422" i="3"/>
  <c r="S430" i="3"/>
  <c r="S438" i="3"/>
  <c r="S454" i="3"/>
  <c r="S462" i="3"/>
  <c r="S470" i="3"/>
  <c r="S478" i="3"/>
  <c r="T9" i="3"/>
  <c r="T17" i="3"/>
  <c r="T25" i="3"/>
  <c r="T33" i="3"/>
  <c r="T41" i="3"/>
  <c r="T49" i="3"/>
  <c r="T65" i="3"/>
  <c r="T73" i="3"/>
  <c r="T81" i="3"/>
  <c r="T97" i="3"/>
  <c r="T105" i="3"/>
  <c r="T121" i="3"/>
  <c r="T129" i="3"/>
  <c r="T137" i="3"/>
  <c r="T145" i="3"/>
  <c r="T153" i="3"/>
  <c r="T161" i="3"/>
  <c r="T169" i="3"/>
  <c r="T177" i="3"/>
  <c r="T185" i="3"/>
  <c r="T193" i="3"/>
  <c r="T209" i="3"/>
  <c r="T217" i="3"/>
  <c r="T225" i="3"/>
  <c r="T233" i="3"/>
  <c r="T249" i="3"/>
  <c r="T257" i="3"/>
  <c r="T265" i="3"/>
  <c r="T273" i="3"/>
  <c r="T281" i="3"/>
  <c r="T289" i="3"/>
  <c r="T297" i="3"/>
  <c r="T305" i="3"/>
  <c r="T313" i="3"/>
  <c r="T321" i="3"/>
  <c r="T329" i="3"/>
  <c r="T337" i="3"/>
  <c r="T345" i="3"/>
  <c r="T353" i="3"/>
  <c r="T361" i="3"/>
  <c r="T369" i="3"/>
  <c r="T385" i="3"/>
  <c r="T393" i="3"/>
  <c r="T401" i="3"/>
  <c r="T417" i="3"/>
  <c r="T425" i="3"/>
  <c r="T433" i="3"/>
  <c r="T441" i="3"/>
  <c r="T449" i="3"/>
  <c r="T457" i="3"/>
  <c r="T473" i="3"/>
  <c r="T481" i="3"/>
  <c r="U16" i="3"/>
  <c r="U42" i="3"/>
  <c r="U66" i="3"/>
  <c r="U95" i="3"/>
  <c r="U120" i="3"/>
  <c r="U170" i="3"/>
  <c r="U194" i="3"/>
  <c r="U223" i="3"/>
  <c r="U248" i="3"/>
  <c r="U322" i="3"/>
  <c r="U376" i="3"/>
  <c r="U400" i="3"/>
  <c r="U426" i="3"/>
  <c r="U450" i="3"/>
  <c r="U479" i="3"/>
  <c r="V26" i="3"/>
  <c r="V51" i="3"/>
  <c r="V75" i="3"/>
  <c r="V101" i="3"/>
  <c r="V125" i="3"/>
  <c r="V154" i="3"/>
  <c r="V179" i="3"/>
  <c r="V205" i="3"/>
  <c r="V237" i="3"/>
  <c r="V269" i="3"/>
  <c r="V301" i="3"/>
  <c r="V333" i="3"/>
  <c r="V365" i="3"/>
  <c r="V397" i="3"/>
  <c r="V429" i="3"/>
  <c r="X10" i="3"/>
  <c r="X42" i="3"/>
  <c r="X74" i="3"/>
  <c r="X106" i="3"/>
  <c r="X138" i="3"/>
  <c r="X170" i="3"/>
  <c r="X202" i="3"/>
  <c r="X234" i="3"/>
  <c r="X266" i="3"/>
  <c r="X298" i="3"/>
  <c r="X330" i="3"/>
  <c r="X362" i="3"/>
  <c r="X394" i="3"/>
  <c r="X426" i="3"/>
  <c r="X458" i="3"/>
  <c r="Y3" i="3"/>
  <c r="Z12" i="3"/>
  <c r="AA21" i="3"/>
  <c r="AB30" i="3"/>
  <c r="AC39" i="3"/>
  <c r="AD48" i="3"/>
  <c r="AE57" i="3"/>
  <c r="Y67" i="3"/>
  <c r="Z76" i="3"/>
  <c r="AA85" i="3"/>
  <c r="AB94" i="3"/>
  <c r="AC103" i="3"/>
  <c r="AD112" i="3"/>
  <c r="Y131" i="3"/>
  <c r="Z140" i="3"/>
  <c r="AA149" i="3"/>
  <c r="AB158" i="3"/>
  <c r="AC167" i="3"/>
  <c r="AD176" i="3"/>
  <c r="Y195" i="3"/>
  <c r="AA213" i="3"/>
  <c r="AB222" i="3"/>
  <c r="AC231" i="3"/>
  <c r="AD240" i="3"/>
  <c r="AE249" i="3"/>
  <c r="Y259" i="3"/>
  <c r="Z268" i="3"/>
  <c r="AD304" i="3"/>
  <c r="Y323" i="3"/>
  <c r="Z332" i="3"/>
  <c r="AA341" i="3"/>
  <c r="AB350" i="3"/>
  <c r="AC359" i="3"/>
  <c r="AD368" i="3"/>
  <c r="AE377" i="3"/>
  <c r="Y387" i="3"/>
  <c r="Z396" i="3"/>
  <c r="AA405" i="3"/>
  <c r="AB414" i="3"/>
  <c r="AC423" i="3"/>
  <c r="AD432" i="3"/>
  <c r="AE441" i="3"/>
  <c r="Y451" i="3"/>
  <c r="Z460" i="3"/>
  <c r="AB478" i="3"/>
  <c r="AI429" i="3"/>
  <c r="AG481" i="4"/>
  <c r="AB481" i="4"/>
  <c r="AA481" i="4"/>
  <c r="W481" i="4"/>
  <c r="Y481" i="4"/>
  <c r="T481" i="4"/>
  <c r="P481" i="4"/>
  <c r="Z481" i="4" s="1"/>
  <c r="U481" i="4"/>
  <c r="AG473" i="4"/>
  <c r="AB473" i="4"/>
  <c r="Z473" i="4"/>
  <c r="W473" i="4"/>
  <c r="V473" i="4"/>
  <c r="T473" i="4"/>
  <c r="P473" i="4"/>
  <c r="AC473" i="4" s="1"/>
  <c r="U473" i="4"/>
  <c r="S473" i="4"/>
  <c r="R473" i="4"/>
  <c r="AG465" i="4"/>
  <c r="AC465" i="4"/>
  <c r="AA465" i="4"/>
  <c r="AB465" i="4"/>
  <c r="Z465" i="4"/>
  <c r="W465" i="4"/>
  <c r="Y465" i="4"/>
  <c r="V465" i="4"/>
  <c r="T465" i="4"/>
  <c r="P465" i="4"/>
  <c r="X465" i="4" s="1"/>
  <c r="R465" i="4"/>
  <c r="S465" i="4"/>
  <c r="U465" i="4"/>
  <c r="AG457" i="4"/>
  <c r="AB457" i="4"/>
  <c r="AA457" i="4"/>
  <c r="Z457" i="4"/>
  <c r="AC457" i="4"/>
  <c r="Y457" i="4"/>
  <c r="T457" i="4"/>
  <c r="P457" i="4"/>
  <c r="W457" i="4" s="1"/>
  <c r="U457" i="4"/>
  <c r="S457" i="4"/>
  <c r="R457" i="4"/>
  <c r="AG449" i="4"/>
  <c r="Z449" i="4"/>
  <c r="W449" i="4"/>
  <c r="Y449" i="4"/>
  <c r="X449" i="4"/>
  <c r="P449" i="4"/>
  <c r="AB449" i="4" s="1"/>
  <c r="R449" i="4"/>
  <c r="U449" i="4"/>
  <c r="S449" i="4"/>
  <c r="AG441" i="4"/>
  <c r="AC441" i="4"/>
  <c r="Z441" i="4"/>
  <c r="X441" i="4"/>
  <c r="Y441" i="4"/>
  <c r="V441" i="4"/>
  <c r="T441" i="4"/>
  <c r="P441" i="4"/>
  <c r="AB441" i="4" s="1"/>
  <c r="U441" i="4"/>
  <c r="R441" i="4"/>
  <c r="S441" i="4"/>
  <c r="AG433" i="4"/>
  <c r="AC433" i="4"/>
  <c r="AB433" i="4"/>
  <c r="AA433" i="4"/>
  <c r="Z433" i="4"/>
  <c r="W433" i="4"/>
  <c r="Y433" i="4"/>
  <c r="X433" i="4"/>
  <c r="V433" i="4"/>
  <c r="T433" i="4"/>
  <c r="P433" i="4"/>
  <c r="R433" i="4"/>
  <c r="S433" i="4"/>
  <c r="AG425" i="4"/>
  <c r="AB425" i="4"/>
  <c r="AC425" i="4"/>
  <c r="Z425" i="4"/>
  <c r="X425" i="4"/>
  <c r="W425" i="4"/>
  <c r="Y425" i="4"/>
  <c r="V425" i="4"/>
  <c r="P425" i="4"/>
  <c r="S425" i="4" s="1"/>
  <c r="U425" i="4"/>
  <c r="R425" i="4"/>
  <c r="AG417" i="4"/>
  <c r="AC417" i="4"/>
  <c r="Z417" i="4"/>
  <c r="AA417" i="4"/>
  <c r="W417" i="4"/>
  <c r="T417" i="4"/>
  <c r="P417" i="4"/>
  <c r="S417" i="4" s="1"/>
  <c r="R417" i="4"/>
  <c r="AG409" i="4"/>
  <c r="AC409" i="4"/>
  <c r="AA409" i="4"/>
  <c r="W409" i="4"/>
  <c r="Y409" i="4"/>
  <c r="V409" i="4"/>
  <c r="AB409" i="4"/>
  <c r="T409" i="4"/>
  <c r="P409" i="4"/>
  <c r="U409" i="4"/>
  <c r="S409" i="4"/>
  <c r="AG401" i="4"/>
  <c r="AC401" i="4"/>
  <c r="Z401" i="4"/>
  <c r="W401" i="4"/>
  <c r="Y401" i="4"/>
  <c r="T401" i="4"/>
  <c r="P401" i="4"/>
  <c r="R401" i="4" s="1"/>
  <c r="U401" i="4"/>
  <c r="S401" i="4"/>
  <c r="AG393" i="4"/>
  <c r="AC393" i="4"/>
  <c r="AB393" i="4"/>
  <c r="Z393" i="4"/>
  <c r="X393" i="4"/>
  <c r="W393" i="4"/>
  <c r="Y393" i="4"/>
  <c r="V393" i="4"/>
  <c r="P393" i="4"/>
  <c r="S393" i="4" s="1"/>
  <c r="U393" i="4"/>
  <c r="R393" i="4"/>
  <c r="AG385" i="4"/>
  <c r="AC385" i="4"/>
  <c r="W385" i="4"/>
  <c r="Y385" i="4"/>
  <c r="AA385" i="4"/>
  <c r="V385" i="4"/>
  <c r="T385" i="4"/>
  <c r="P385" i="4"/>
  <c r="X385" i="4"/>
  <c r="R385" i="4"/>
  <c r="S385" i="4"/>
  <c r="AG377" i="4"/>
  <c r="AC377" i="4"/>
  <c r="W377" i="4"/>
  <c r="AA377" i="4"/>
  <c r="Y377" i="4"/>
  <c r="V377" i="4"/>
  <c r="T377" i="4"/>
  <c r="P377" i="4"/>
  <c r="S377" i="4" s="1"/>
  <c r="U377" i="4"/>
  <c r="AG369" i="4"/>
  <c r="AB369" i="4"/>
  <c r="AC369" i="4"/>
  <c r="Z369" i="4"/>
  <c r="Y369" i="4"/>
  <c r="X369" i="4"/>
  <c r="V369" i="4"/>
  <c r="T369" i="4"/>
  <c r="P369" i="4"/>
  <c r="W369" i="4" s="1"/>
  <c r="R369" i="4"/>
  <c r="U369" i="4"/>
  <c r="S369" i="4"/>
  <c r="AG361" i="4"/>
  <c r="AC361" i="4"/>
  <c r="AB361" i="4"/>
  <c r="AA361" i="4"/>
  <c r="W361" i="4"/>
  <c r="V361" i="4"/>
  <c r="Y361" i="4"/>
  <c r="P361" i="4"/>
  <c r="X361" i="4" s="1"/>
  <c r="U361" i="4"/>
  <c r="S361" i="4"/>
  <c r="R361" i="4"/>
  <c r="AG353" i="4"/>
  <c r="AB353" i="4"/>
  <c r="AC353" i="4"/>
  <c r="Z353" i="4"/>
  <c r="T353" i="4"/>
  <c r="P353" i="4"/>
  <c r="W353" i="4" s="1"/>
  <c r="R353" i="4"/>
  <c r="U353" i="4"/>
  <c r="AG345" i="4"/>
  <c r="AC345" i="4"/>
  <c r="AB345" i="4"/>
  <c r="Z345" i="4"/>
  <c r="X345" i="4"/>
  <c r="W345" i="4"/>
  <c r="Y345" i="4"/>
  <c r="V345" i="4"/>
  <c r="P345" i="4"/>
  <c r="U345" i="4" s="1"/>
  <c r="R345" i="4"/>
  <c r="AG337" i="4"/>
  <c r="AB337" i="4"/>
  <c r="W337" i="4"/>
  <c r="Y337" i="4"/>
  <c r="V337" i="4"/>
  <c r="T337" i="4"/>
  <c r="P337" i="4"/>
  <c r="Z337" i="4" s="1"/>
  <c r="U337" i="4"/>
  <c r="AG329" i="4"/>
  <c r="AC329" i="4"/>
  <c r="X329" i="4"/>
  <c r="W329" i="4"/>
  <c r="V329" i="4"/>
  <c r="T329" i="4"/>
  <c r="P329" i="4"/>
  <c r="Z329" i="4" s="1"/>
  <c r="U329" i="4"/>
  <c r="S329" i="4"/>
  <c r="AG321" i="4"/>
  <c r="AC321" i="4"/>
  <c r="AA321" i="4"/>
  <c r="V321" i="4"/>
  <c r="P321" i="4"/>
  <c r="Y321" i="4" s="1"/>
  <c r="R321" i="4"/>
  <c r="U321" i="4"/>
  <c r="AG313" i="4"/>
  <c r="AC313" i="4"/>
  <c r="X313" i="4"/>
  <c r="W313" i="4"/>
  <c r="Y313" i="4"/>
  <c r="V313" i="4"/>
  <c r="T313" i="4"/>
  <c r="P313" i="4"/>
  <c r="Z313" i="4" s="1"/>
  <c r="U313" i="4"/>
  <c r="R313" i="4"/>
  <c r="S313" i="4"/>
  <c r="AG305" i="4"/>
  <c r="AC305" i="4"/>
  <c r="AA305" i="4"/>
  <c r="AB305" i="4"/>
  <c r="Z305" i="4"/>
  <c r="W305" i="4"/>
  <c r="V305" i="4"/>
  <c r="T305" i="4"/>
  <c r="P305" i="4"/>
  <c r="Y305" i="4" s="1"/>
  <c r="R305" i="4"/>
  <c r="S305" i="4"/>
  <c r="U305" i="4"/>
  <c r="AG297" i="4"/>
  <c r="AB297" i="4"/>
  <c r="Z297" i="4"/>
  <c r="X297" i="4"/>
  <c r="W297" i="4"/>
  <c r="Y297" i="4"/>
  <c r="T297" i="4"/>
  <c r="P297" i="4"/>
  <c r="AA297" i="4" s="1"/>
  <c r="U297" i="4"/>
  <c r="R297" i="4"/>
  <c r="S297" i="4"/>
  <c r="AG289" i="4"/>
  <c r="AB289" i="4"/>
  <c r="AC289" i="4"/>
  <c r="Z289" i="4"/>
  <c r="AA289" i="4"/>
  <c r="W289" i="4"/>
  <c r="Y289" i="4"/>
  <c r="V289" i="4"/>
  <c r="T289" i="4"/>
  <c r="P289" i="4"/>
  <c r="X289" i="4" s="1"/>
  <c r="R289" i="4"/>
  <c r="U289" i="4"/>
  <c r="S289" i="4"/>
  <c r="AG281" i="4"/>
  <c r="AC281" i="4"/>
  <c r="AB281" i="4"/>
  <c r="AA281" i="4"/>
  <c r="Z281" i="4"/>
  <c r="W281" i="4"/>
  <c r="Y281" i="4"/>
  <c r="V281" i="4"/>
  <c r="P281" i="4"/>
  <c r="U281" i="4"/>
  <c r="S281" i="4"/>
  <c r="AG273" i="4"/>
  <c r="AC273" i="4"/>
  <c r="AA273" i="4"/>
  <c r="AB273" i="4"/>
  <c r="Z273" i="4"/>
  <c r="T273" i="4"/>
  <c r="P273" i="4"/>
  <c r="Y273" i="4" s="1"/>
  <c r="R273" i="4"/>
  <c r="U273" i="4"/>
  <c r="S273" i="4"/>
  <c r="AG265" i="4"/>
  <c r="AC265" i="4"/>
  <c r="Z265" i="4"/>
  <c r="W265" i="4"/>
  <c r="V265" i="4"/>
  <c r="Y265" i="4"/>
  <c r="T265" i="4"/>
  <c r="P265" i="4"/>
  <c r="AB265" i="4" s="1"/>
  <c r="U265" i="4"/>
  <c r="S265" i="4"/>
  <c r="R265" i="4"/>
  <c r="AG257" i="4"/>
  <c r="AC257" i="4"/>
  <c r="AA257" i="4"/>
  <c r="W257" i="4"/>
  <c r="Y257" i="4"/>
  <c r="T257" i="4"/>
  <c r="P257" i="4"/>
  <c r="X257" i="4" s="1"/>
  <c r="U257" i="4"/>
  <c r="S257" i="4"/>
  <c r="AG249" i="4"/>
  <c r="AC249" i="4"/>
  <c r="AB249" i="4"/>
  <c r="AA249" i="4"/>
  <c r="X249" i="4"/>
  <c r="W249" i="4"/>
  <c r="Y249" i="4"/>
  <c r="P249" i="4"/>
  <c r="T249" i="4" s="1"/>
  <c r="U249" i="4"/>
  <c r="R249" i="4"/>
  <c r="AG241" i="4"/>
  <c r="AC241" i="4"/>
  <c r="AA241" i="4"/>
  <c r="W241" i="4"/>
  <c r="Y241" i="4"/>
  <c r="S241" i="4"/>
  <c r="T241" i="4"/>
  <c r="P241" i="4"/>
  <c r="V241" i="4" s="1"/>
  <c r="R241" i="4"/>
  <c r="AG233" i="4"/>
  <c r="AA233" i="4"/>
  <c r="W233" i="4"/>
  <c r="V233" i="4"/>
  <c r="Y233" i="4"/>
  <c r="S233" i="4"/>
  <c r="T233" i="4"/>
  <c r="P233" i="4"/>
  <c r="Z233" i="4" s="1"/>
  <c r="U233" i="4"/>
  <c r="R233" i="4"/>
  <c r="AG225" i="4"/>
  <c r="AC225" i="4"/>
  <c r="AA225" i="4"/>
  <c r="W225" i="4"/>
  <c r="Y225" i="4"/>
  <c r="V225" i="4"/>
  <c r="T225" i="4"/>
  <c r="P225" i="4"/>
  <c r="U225" i="4" s="1"/>
  <c r="R225" i="4"/>
  <c r="AG217" i="4"/>
  <c r="AB217" i="4"/>
  <c r="AA217" i="4"/>
  <c r="Z217" i="4"/>
  <c r="X217" i="4"/>
  <c r="W217" i="4"/>
  <c r="Y217" i="4"/>
  <c r="V217" i="4"/>
  <c r="P217" i="4"/>
  <c r="T217" i="4" s="1"/>
  <c r="AG209" i="4"/>
  <c r="AC209" i="4"/>
  <c r="AB209" i="4"/>
  <c r="AA209" i="4"/>
  <c r="Z209" i="4"/>
  <c r="W209" i="4"/>
  <c r="Y209" i="4"/>
  <c r="X209" i="4"/>
  <c r="T209" i="4"/>
  <c r="P209" i="4"/>
  <c r="S209" i="4" s="1"/>
  <c r="R209" i="4"/>
  <c r="U209" i="4"/>
  <c r="AG201" i="4"/>
  <c r="AC201" i="4"/>
  <c r="AA201" i="4"/>
  <c r="W201" i="4"/>
  <c r="V201" i="4"/>
  <c r="Y201" i="4"/>
  <c r="S201" i="4"/>
  <c r="T201" i="4"/>
  <c r="P201" i="4"/>
  <c r="Z201" i="4" s="1"/>
  <c r="U201" i="4"/>
  <c r="AG193" i="4"/>
  <c r="AB193" i="4"/>
  <c r="V193" i="4"/>
  <c r="S193" i="4"/>
  <c r="T193" i="4"/>
  <c r="X193" i="4"/>
  <c r="P193" i="4"/>
  <c r="Y193" i="4" s="1"/>
  <c r="R193" i="4"/>
  <c r="U193" i="4"/>
  <c r="AG185" i="4"/>
  <c r="AC185" i="4"/>
  <c r="AB185" i="4"/>
  <c r="AA185" i="4"/>
  <c r="W185" i="4"/>
  <c r="V185" i="4"/>
  <c r="S185" i="4"/>
  <c r="T185" i="4"/>
  <c r="P185" i="4"/>
  <c r="Y185" i="4" s="1"/>
  <c r="U185" i="4"/>
  <c r="R185" i="4"/>
  <c r="AG177" i="4"/>
  <c r="AB177" i="4"/>
  <c r="AC177" i="4"/>
  <c r="Z177" i="4"/>
  <c r="W177" i="4"/>
  <c r="Y177" i="4"/>
  <c r="T177" i="4"/>
  <c r="P177" i="4"/>
  <c r="AA177" i="4" s="1"/>
  <c r="R177" i="4"/>
  <c r="U177" i="4"/>
  <c r="AG169" i="4"/>
  <c r="AB169" i="4"/>
  <c r="AC169" i="4"/>
  <c r="AA169" i="4"/>
  <c r="W169" i="4"/>
  <c r="V169" i="4"/>
  <c r="Y169" i="4"/>
  <c r="S169" i="4"/>
  <c r="T169" i="4"/>
  <c r="P169" i="4"/>
  <c r="Z169" i="4" s="1"/>
  <c r="AG161" i="4"/>
  <c r="AB161" i="4"/>
  <c r="AC161" i="4"/>
  <c r="W161" i="4"/>
  <c r="Y161" i="4"/>
  <c r="V161" i="4"/>
  <c r="X161" i="4"/>
  <c r="S161" i="4"/>
  <c r="T161" i="4"/>
  <c r="P161" i="4"/>
  <c r="AA161" i="4" s="1"/>
  <c r="R161" i="4"/>
  <c r="U161" i="4"/>
  <c r="AG153" i="4"/>
  <c r="AA153" i="4"/>
  <c r="AB153" i="4"/>
  <c r="Z153" i="4"/>
  <c r="X153" i="4"/>
  <c r="W153" i="4"/>
  <c r="Y153" i="4"/>
  <c r="V153" i="4"/>
  <c r="S153" i="4"/>
  <c r="T153" i="4"/>
  <c r="P153" i="4"/>
  <c r="AC153" i="4" s="1"/>
  <c r="R153" i="4"/>
  <c r="AG145" i="4"/>
  <c r="AC145" i="4"/>
  <c r="Z145" i="4"/>
  <c r="W145" i="4"/>
  <c r="Y145" i="4"/>
  <c r="V145" i="4"/>
  <c r="P145" i="4"/>
  <c r="T145" i="4" s="1"/>
  <c r="R145" i="4"/>
  <c r="U145" i="4"/>
  <c r="AG137" i="4"/>
  <c r="Z137" i="4"/>
  <c r="V137" i="4"/>
  <c r="Y137" i="4"/>
  <c r="S137" i="4"/>
  <c r="T137" i="4"/>
  <c r="P137" i="4"/>
  <c r="AB137" i="4" s="1"/>
  <c r="AG129" i="4"/>
  <c r="AC129" i="4"/>
  <c r="AB129" i="4"/>
  <c r="V129" i="4"/>
  <c r="T129" i="4"/>
  <c r="P129" i="4"/>
  <c r="AA129" i="4" s="1"/>
  <c r="X129" i="4"/>
  <c r="R129" i="4"/>
  <c r="AG121" i="4"/>
  <c r="AC121" i="4"/>
  <c r="AA121" i="4"/>
  <c r="W121" i="4"/>
  <c r="V121" i="4"/>
  <c r="T121" i="4"/>
  <c r="P121" i="4"/>
  <c r="S121" i="4" s="1"/>
  <c r="U121" i="4"/>
  <c r="R121" i="4"/>
  <c r="AG113" i="4"/>
  <c r="AC113" i="4"/>
  <c r="AB113" i="4"/>
  <c r="AA113" i="4"/>
  <c r="Z113" i="4"/>
  <c r="Y113" i="4"/>
  <c r="V113" i="4"/>
  <c r="P113" i="4"/>
  <c r="W113" i="4" s="1"/>
  <c r="R113" i="4"/>
  <c r="AG105" i="4"/>
  <c r="AB105" i="4"/>
  <c r="AC105" i="4"/>
  <c r="W105" i="4"/>
  <c r="V105" i="4"/>
  <c r="Y105" i="4"/>
  <c r="S105" i="4"/>
  <c r="T105" i="4"/>
  <c r="P105" i="4"/>
  <c r="X105" i="4" s="1"/>
  <c r="U105" i="4"/>
  <c r="R105" i="4"/>
  <c r="AG97" i="4"/>
  <c r="AC97" i="4"/>
  <c r="AB97" i="4"/>
  <c r="Z97" i="4"/>
  <c r="W97" i="4"/>
  <c r="Y97" i="4"/>
  <c r="V97" i="4"/>
  <c r="S97" i="4"/>
  <c r="T97" i="4"/>
  <c r="P97" i="4"/>
  <c r="AG89" i="4"/>
  <c r="AC89" i="4"/>
  <c r="Z89" i="4"/>
  <c r="W89" i="4"/>
  <c r="Y89" i="4"/>
  <c r="V89" i="4"/>
  <c r="T89" i="4"/>
  <c r="P89" i="4"/>
  <c r="X89" i="4" s="1"/>
  <c r="U89" i="4"/>
  <c r="AG81" i="4"/>
  <c r="AC81" i="4"/>
  <c r="AB81" i="4"/>
  <c r="AA81" i="4"/>
  <c r="Z81" i="4"/>
  <c r="W81" i="4"/>
  <c r="Y81" i="4"/>
  <c r="X81" i="4"/>
  <c r="V81" i="4"/>
  <c r="S81" i="4"/>
  <c r="T81" i="4"/>
  <c r="P81" i="4"/>
  <c r="R81" i="4"/>
  <c r="U81" i="4"/>
  <c r="AG73" i="4"/>
  <c r="AC73" i="4"/>
  <c r="AA73" i="4"/>
  <c r="X73" i="4"/>
  <c r="W73" i="4"/>
  <c r="V73" i="4"/>
  <c r="Y73" i="4"/>
  <c r="S73" i="4"/>
  <c r="T73" i="4"/>
  <c r="P73" i="4"/>
  <c r="Z73" i="4" s="1"/>
  <c r="U73" i="4"/>
  <c r="R73" i="4"/>
  <c r="AG65" i="4"/>
  <c r="AC65" i="4"/>
  <c r="AB65" i="4"/>
  <c r="Y65" i="4"/>
  <c r="V65" i="4"/>
  <c r="S65" i="4"/>
  <c r="P65" i="4"/>
  <c r="T65" i="4" s="1"/>
  <c r="R65" i="4"/>
  <c r="AG57" i="4"/>
  <c r="AC57" i="4"/>
  <c r="AB57" i="4"/>
  <c r="W57" i="4"/>
  <c r="V57" i="4"/>
  <c r="T57" i="4"/>
  <c r="P57" i="4"/>
  <c r="Z57" i="4" s="1"/>
  <c r="R57" i="4"/>
  <c r="AG49" i="4"/>
  <c r="AB49" i="4"/>
  <c r="Z49" i="4"/>
  <c r="W49" i="4"/>
  <c r="V49" i="4"/>
  <c r="T49" i="4"/>
  <c r="P49" i="4"/>
  <c r="U49" i="4" s="1"/>
  <c r="R49" i="4"/>
  <c r="AG41" i="4"/>
  <c r="AC41" i="4"/>
  <c r="AB41" i="4"/>
  <c r="Z41" i="4"/>
  <c r="X41" i="4"/>
  <c r="W41" i="4"/>
  <c r="V41" i="4"/>
  <c r="Y41" i="4"/>
  <c r="S41" i="4"/>
  <c r="T41" i="4"/>
  <c r="P41" i="4"/>
  <c r="AA41" i="4" s="1"/>
  <c r="U41" i="4"/>
  <c r="R41" i="4"/>
  <c r="AG33" i="4"/>
  <c r="AC33" i="4"/>
  <c r="Z33" i="4"/>
  <c r="AA33" i="4"/>
  <c r="W33" i="4"/>
  <c r="Y33" i="4"/>
  <c r="S33" i="4"/>
  <c r="T33" i="4"/>
  <c r="P33" i="4"/>
  <c r="AB33" i="4" s="1"/>
  <c r="R33" i="4"/>
  <c r="AG25" i="4"/>
  <c r="AC25" i="4"/>
  <c r="AA25" i="4"/>
  <c r="Z25" i="4"/>
  <c r="W25" i="4"/>
  <c r="Y25" i="4"/>
  <c r="S25" i="4"/>
  <c r="T25" i="4"/>
  <c r="P25" i="4"/>
  <c r="X25" i="4" s="1"/>
  <c r="U25" i="4"/>
  <c r="R25" i="4"/>
  <c r="AG17" i="4"/>
  <c r="AC17" i="4"/>
  <c r="AA17" i="4"/>
  <c r="Z17" i="4"/>
  <c r="W17" i="4"/>
  <c r="Y17" i="4"/>
  <c r="V17" i="4"/>
  <c r="T17" i="4"/>
  <c r="P17" i="4"/>
  <c r="R17" i="4" s="1"/>
  <c r="U17" i="4"/>
  <c r="AG9" i="4"/>
  <c r="AC9" i="4"/>
  <c r="AA9" i="4"/>
  <c r="W9" i="4"/>
  <c r="V9" i="4"/>
  <c r="Y9" i="4"/>
  <c r="P9" i="4"/>
  <c r="Z9" i="4" s="1"/>
  <c r="U9" i="4"/>
  <c r="T2" i="4"/>
  <c r="U2" i="4"/>
  <c r="T203" i="4"/>
  <c r="R203" i="4"/>
  <c r="T423" i="4"/>
  <c r="V423" i="4"/>
  <c r="P350" i="4"/>
  <c r="U350" i="4" s="1"/>
  <c r="S478" i="4"/>
  <c r="W100" i="4"/>
  <c r="AG478" i="4"/>
  <c r="AC478" i="4"/>
  <c r="AB478" i="4"/>
  <c r="AA478" i="4"/>
  <c r="X478" i="4"/>
  <c r="Y478" i="4"/>
  <c r="Z478" i="4"/>
  <c r="U478" i="4"/>
  <c r="W478" i="4"/>
  <c r="V478" i="4"/>
  <c r="T478" i="4"/>
  <c r="R478" i="4"/>
  <c r="AG470" i="4"/>
  <c r="X470" i="4"/>
  <c r="R470" i="4"/>
  <c r="P470" i="4"/>
  <c r="AC470" i="4" s="1"/>
  <c r="AG462" i="4"/>
  <c r="AC462" i="4"/>
  <c r="AA462" i="4"/>
  <c r="Y462" i="4"/>
  <c r="Z462" i="4"/>
  <c r="W462" i="4"/>
  <c r="T462" i="4"/>
  <c r="P462" i="4"/>
  <c r="U462" i="4" s="1"/>
  <c r="AG454" i="4"/>
  <c r="AB454" i="4"/>
  <c r="Z454" i="4"/>
  <c r="T454" i="4"/>
  <c r="R454" i="4"/>
  <c r="Y454" i="4"/>
  <c r="P454" i="4"/>
  <c r="AC454" i="4" s="1"/>
  <c r="AG446" i="4"/>
  <c r="AB446" i="4"/>
  <c r="AA446" i="4"/>
  <c r="X446" i="4"/>
  <c r="Y446" i="4"/>
  <c r="Z446" i="4"/>
  <c r="W446" i="4"/>
  <c r="V446" i="4"/>
  <c r="R446" i="4"/>
  <c r="AG438" i="4"/>
  <c r="AB438" i="4"/>
  <c r="AA438" i="4"/>
  <c r="X438" i="4"/>
  <c r="Z438" i="4"/>
  <c r="Y438" i="4"/>
  <c r="U438" i="4"/>
  <c r="W438" i="4"/>
  <c r="T438" i="4"/>
  <c r="R438" i="4"/>
  <c r="S438" i="4"/>
  <c r="P438" i="4"/>
  <c r="V438" i="4" s="1"/>
  <c r="AG430" i="4"/>
  <c r="AB430" i="4"/>
  <c r="AC430" i="4"/>
  <c r="AA430" i="4"/>
  <c r="X430" i="4"/>
  <c r="Y430" i="4"/>
  <c r="Z430" i="4"/>
  <c r="U430" i="4"/>
  <c r="W430" i="4"/>
  <c r="V430" i="4"/>
  <c r="T430" i="4"/>
  <c r="R430" i="4"/>
  <c r="AG422" i="4"/>
  <c r="U422" i="4"/>
  <c r="P422" i="4"/>
  <c r="Z422" i="4" s="1"/>
  <c r="AG414" i="4"/>
  <c r="AB414" i="4"/>
  <c r="AC414" i="4"/>
  <c r="X414" i="4"/>
  <c r="AA414" i="4"/>
  <c r="Y414" i="4"/>
  <c r="Z414" i="4"/>
  <c r="U414" i="4"/>
  <c r="W414" i="4"/>
  <c r="V414" i="4"/>
  <c r="T414" i="4"/>
  <c r="R414" i="4"/>
  <c r="S414" i="4"/>
  <c r="AG406" i="4"/>
  <c r="AC406" i="4"/>
  <c r="AA406" i="4"/>
  <c r="Z406" i="4"/>
  <c r="Y406" i="4"/>
  <c r="U406" i="4"/>
  <c r="V406" i="4"/>
  <c r="W406" i="4"/>
  <c r="T406" i="4"/>
  <c r="R406" i="4"/>
  <c r="S406" i="4"/>
  <c r="P406" i="4"/>
  <c r="X406" i="4" s="1"/>
  <c r="AG398" i="4"/>
  <c r="AB398" i="4"/>
  <c r="AC398" i="4"/>
  <c r="X398" i="4"/>
  <c r="Z398" i="4"/>
  <c r="U398" i="4"/>
  <c r="W398" i="4"/>
  <c r="V398" i="4"/>
  <c r="T398" i="4"/>
  <c r="R398" i="4"/>
  <c r="AG390" i="4"/>
  <c r="AC390" i="4"/>
  <c r="AB390" i="4"/>
  <c r="AA390" i="4"/>
  <c r="X390" i="4"/>
  <c r="Z390" i="4"/>
  <c r="V390" i="4"/>
  <c r="W390" i="4"/>
  <c r="Y390" i="4"/>
  <c r="R390" i="4"/>
  <c r="P390" i="4"/>
  <c r="S390" i="4" s="1"/>
  <c r="AG382" i="4"/>
  <c r="AC382" i="4"/>
  <c r="Y382" i="4"/>
  <c r="Z382" i="4"/>
  <c r="W382" i="4"/>
  <c r="V382" i="4"/>
  <c r="AG374" i="4"/>
  <c r="AB374" i="4"/>
  <c r="AC374" i="4"/>
  <c r="AA374" i="4"/>
  <c r="Z374" i="4"/>
  <c r="Y374" i="4"/>
  <c r="U374" i="4"/>
  <c r="T374" i="4"/>
  <c r="S374" i="4"/>
  <c r="P374" i="4"/>
  <c r="R374" i="4" s="1"/>
  <c r="AG366" i="4"/>
  <c r="AB366" i="4"/>
  <c r="AA366" i="4"/>
  <c r="AC366" i="4"/>
  <c r="X366" i="4"/>
  <c r="Y366" i="4"/>
  <c r="Z366" i="4"/>
  <c r="U366" i="4"/>
  <c r="W366" i="4"/>
  <c r="T366" i="4"/>
  <c r="R366" i="4"/>
  <c r="V366" i="4"/>
  <c r="S366" i="4"/>
  <c r="AG358" i="4"/>
  <c r="AB358" i="4"/>
  <c r="AC358" i="4"/>
  <c r="Z358" i="4"/>
  <c r="U358" i="4"/>
  <c r="Y358" i="4"/>
  <c r="T358" i="4"/>
  <c r="R358" i="4"/>
  <c r="V358" i="4"/>
  <c r="S358" i="4"/>
  <c r="P358" i="4"/>
  <c r="AA358" i="4" s="1"/>
  <c r="AG350" i="4"/>
  <c r="AB350" i="4"/>
  <c r="AC350" i="4"/>
  <c r="X350" i="4"/>
  <c r="Y350" i="4"/>
  <c r="Z350" i="4"/>
  <c r="W350" i="4"/>
  <c r="T350" i="4"/>
  <c r="V350" i="4"/>
  <c r="AG342" i="4"/>
  <c r="AB342" i="4"/>
  <c r="AC342" i="4"/>
  <c r="AA342" i="4"/>
  <c r="X342" i="4"/>
  <c r="Z342" i="4"/>
  <c r="Y342" i="4"/>
  <c r="U342" i="4"/>
  <c r="W342" i="4"/>
  <c r="V342" i="4"/>
  <c r="T342" i="4"/>
  <c r="R342" i="4"/>
  <c r="S342" i="4"/>
  <c r="P342" i="4"/>
  <c r="AG334" i="4"/>
  <c r="AC334" i="4"/>
  <c r="Y334" i="4"/>
  <c r="U334" i="4"/>
  <c r="W334" i="4"/>
  <c r="T334" i="4"/>
  <c r="V334" i="4"/>
  <c r="P334" i="4"/>
  <c r="AA334" i="4" s="1"/>
  <c r="AG326" i="4"/>
  <c r="AC326" i="4"/>
  <c r="X326" i="4"/>
  <c r="Z326" i="4"/>
  <c r="U326" i="4"/>
  <c r="W326" i="4"/>
  <c r="T326" i="4"/>
  <c r="V326" i="4"/>
  <c r="R326" i="4"/>
  <c r="P326" i="4"/>
  <c r="AA326" i="4" s="1"/>
  <c r="Y326" i="4"/>
  <c r="AG318" i="4"/>
  <c r="AB318" i="4"/>
  <c r="AC318" i="4"/>
  <c r="AA318" i="4"/>
  <c r="Y318" i="4"/>
  <c r="Z318" i="4"/>
  <c r="U318" i="4"/>
  <c r="W318" i="4"/>
  <c r="T318" i="4"/>
  <c r="R318" i="4"/>
  <c r="V318" i="4"/>
  <c r="AG310" i="4"/>
  <c r="AB310" i="4"/>
  <c r="AC310" i="4"/>
  <c r="Z310" i="4"/>
  <c r="Y310" i="4"/>
  <c r="V310" i="4"/>
  <c r="T310" i="4"/>
  <c r="R310" i="4"/>
  <c r="P310" i="4"/>
  <c r="AA310" i="4" s="1"/>
  <c r="AG302" i="4"/>
  <c r="AB302" i="4"/>
  <c r="AC302" i="4"/>
  <c r="AA302" i="4"/>
  <c r="X302" i="4"/>
  <c r="Y302" i="4"/>
  <c r="Z302" i="4"/>
  <c r="U302" i="4"/>
  <c r="W302" i="4"/>
  <c r="T302" i="4"/>
  <c r="R302" i="4"/>
  <c r="V302" i="4"/>
  <c r="AG294" i="4"/>
  <c r="AB294" i="4"/>
  <c r="AC294" i="4"/>
  <c r="X294" i="4"/>
  <c r="AA294" i="4"/>
  <c r="Z294" i="4"/>
  <c r="W294" i="4"/>
  <c r="Y294" i="4"/>
  <c r="T294" i="4"/>
  <c r="R294" i="4"/>
  <c r="V294" i="4"/>
  <c r="S294" i="4"/>
  <c r="P294" i="4"/>
  <c r="U294" i="4" s="1"/>
  <c r="AG286" i="4"/>
  <c r="AB286" i="4"/>
  <c r="AC286" i="4"/>
  <c r="AA286" i="4"/>
  <c r="X286" i="4"/>
  <c r="Y286" i="4"/>
  <c r="Z286" i="4"/>
  <c r="U286" i="4"/>
  <c r="W286" i="4"/>
  <c r="T286" i="4"/>
  <c r="R286" i="4"/>
  <c r="V286" i="4"/>
  <c r="S286" i="4"/>
  <c r="AG278" i="4"/>
  <c r="Z278" i="4"/>
  <c r="AC278" i="4"/>
  <c r="Y278" i="4"/>
  <c r="U278" i="4"/>
  <c r="W278" i="4"/>
  <c r="T278" i="4"/>
  <c r="R278" i="4"/>
  <c r="P278" i="4"/>
  <c r="AB278" i="4" s="1"/>
  <c r="AG270" i="4"/>
  <c r="AB270" i="4"/>
  <c r="AC270" i="4"/>
  <c r="AA270" i="4"/>
  <c r="X270" i="4"/>
  <c r="Z270" i="4"/>
  <c r="W270" i="4"/>
  <c r="T270" i="4"/>
  <c r="R270" i="4"/>
  <c r="AG262" i="4"/>
  <c r="X262" i="4"/>
  <c r="Z262" i="4"/>
  <c r="U262" i="4"/>
  <c r="T262" i="4"/>
  <c r="Y262" i="4"/>
  <c r="S262" i="4"/>
  <c r="P262" i="4"/>
  <c r="AC262" i="4" s="1"/>
  <c r="AG254" i="4"/>
  <c r="AB254" i="4"/>
  <c r="AC254" i="4"/>
  <c r="AA254" i="4"/>
  <c r="X254" i="4"/>
  <c r="Y254" i="4"/>
  <c r="Z254" i="4"/>
  <c r="U254" i="4"/>
  <c r="W254" i="4"/>
  <c r="T254" i="4"/>
  <c r="R254" i="4"/>
  <c r="S254" i="4"/>
  <c r="AG246" i="4"/>
  <c r="AB246" i="4"/>
  <c r="AC246" i="4"/>
  <c r="AA246" i="4"/>
  <c r="Z246" i="4"/>
  <c r="Y246" i="4"/>
  <c r="U246" i="4"/>
  <c r="W246" i="4"/>
  <c r="V246" i="4"/>
  <c r="T246" i="4"/>
  <c r="P246" i="4"/>
  <c r="AG238" i="4"/>
  <c r="AB238" i="4"/>
  <c r="AC238" i="4"/>
  <c r="AA238" i="4"/>
  <c r="X238" i="4"/>
  <c r="Y238" i="4"/>
  <c r="Z238" i="4"/>
  <c r="U238" i="4"/>
  <c r="W238" i="4"/>
  <c r="T238" i="4"/>
  <c r="R238" i="4"/>
  <c r="S238" i="4"/>
  <c r="V238" i="4"/>
  <c r="AG230" i="4"/>
  <c r="AB230" i="4"/>
  <c r="AC230" i="4"/>
  <c r="X230" i="4"/>
  <c r="Z230" i="4"/>
  <c r="W230" i="4"/>
  <c r="Y230" i="4"/>
  <c r="T230" i="4"/>
  <c r="R230" i="4"/>
  <c r="V230" i="4"/>
  <c r="P230" i="4"/>
  <c r="AG222" i="4"/>
  <c r="AB222" i="4"/>
  <c r="X222" i="4"/>
  <c r="Y222" i="4"/>
  <c r="Z222" i="4"/>
  <c r="W222" i="4"/>
  <c r="T222" i="4"/>
  <c r="R222" i="4"/>
  <c r="S222" i="4"/>
  <c r="AG214" i="4"/>
  <c r="AB214" i="4"/>
  <c r="X214" i="4"/>
  <c r="Z214" i="4"/>
  <c r="Y214" i="4"/>
  <c r="W214" i="4"/>
  <c r="V214" i="4"/>
  <c r="T214" i="4"/>
  <c r="R214" i="4"/>
  <c r="P214" i="4"/>
  <c r="AC214" i="4" s="1"/>
  <c r="AG206" i="4"/>
  <c r="AB206" i="4"/>
  <c r="AC206" i="4"/>
  <c r="Y206" i="4"/>
  <c r="Z206" i="4"/>
  <c r="U206" i="4"/>
  <c r="W206" i="4"/>
  <c r="R206" i="4"/>
  <c r="P206" i="4"/>
  <c r="AA206" i="4" s="1"/>
  <c r="AG198" i="4"/>
  <c r="AC198" i="4"/>
  <c r="W198" i="4"/>
  <c r="T198" i="4"/>
  <c r="V198" i="4"/>
  <c r="Y198" i="4"/>
  <c r="S198" i="4"/>
  <c r="P198" i="4"/>
  <c r="U198" i="4" s="1"/>
  <c r="AG190" i="4"/>
  <c r="AC190" i="4"/>
  <c r="AA190" i="4"/>
  <c r="X190" i="4"/>
  <c r="Y190" i="4"/>
  <c r="Z190" i="4"/>
  <c r="U190" i="4"/>
  <c r="W190" i="4"/>
  <c r="T190" i="4"/>
  <c r="S190" i="4"/>
  <c r="AG182" i="4"/>
  <c r="AB182" i="4"/>
  <c r="AC182" i="4"/>
  <c r="AA182" i="4"/>
  <c r="X182" i="4"/>
  <c r="Z182" i="4"/>
  <c r="Y182" i="4"/>
  <c r="W182" i="4"/>
  <c r="V182" i="4"/>
  <c r="T182" i="4"/>
  <c r="R182" i="4"/>
  <c r="P182" i="4"/>
  <c r="U182" i="4" s="1"/>
  <c r="S182" i="4"/>
  <c r="AG174" i="4"/>
  <c r="AB174" i="4"/>
  <c r="AC174" i="4"/>
  <c r="AA174" i="4"/>
  <c r="X174" i="4"/>
  <c r="Y174" i="4"/>
  <c r="Z174" i="4"/>
  <c r="U174" i="4"/>
  <c r="W174" i="4"/>
  <c r="T174" i="4"/>
  <c r="R174" i="4"/>
  <c r="S174" i="4"/>
  <c r="V174" i="4"/>
  <c r="AG166" i="4"/>
  <c r="AB166" i="4"/>
  <c r="AC166" i="4"/>
  <c r="Z166" i="4"/>
  <c r="AA166" i="4"/>
  <c r="W166" i="4"/>
  <c r="Y166" i="4"/>
  <c r="T166" i="4"/>
  <c r="R166" i="4"/>
  <c r="V166" i="4"/>
  <c r="P166" i="4"/>
  <c r="S166" i="4" s="1"/>
  <c r="AG158" i="4"/>
  <c r="AB158" i="4"/>
  <c r="AC158" i="4"/>
  <c r="Y158" i="4"/>
  <c r="Z158" i="4"/>
  <c r="R158" i="4"/>
  <c r="AA158" i="4"/>
  <c r="V158" i="4"/>
  <c r="AG150" i="4"/>
  <c r="AB150" i="4"/>
  <c r="AC150" i="4"/>
  <c r="Z150" i="4"/>
  <c r="Y150" i="4"/>
  <c r="W150" i="4"/>
  <c r="T150" i="4"/>
  <c r="R150" i="4"/>
  <c r="P150" i="4"/>
  <c r="AA150" i="4" s="1"/>
  <c r="S150" i="4"/>
  <c r="AG142" i="4"/>
  <c r="AB142" i="4"/>
  <c r="AC142" i="4"/>
  <c r="AA142" i="4"/>
  <c r="X142" i="4"/>
  <c r="Y142" i="4"/>
  <c r="Z142" i="4"/>
  <c r="U142" i="4"/>
  <c r="W142" i="4"/>
  <c r="T142" i="4"/>
  <c r="R142" i="4"/>
  <c r="V142" i="4"/>
  <c r="S142" i="4"/>
  <c r="AG134" i="4"/>
  <c r="AC134" i="4"/>
  <c r="Z134" i="4"/>
  <c r="W134" i="4"/>
  <c r="Y134" i="4"/>
  <c r="P134" i="4"/>
  <c r="AA134" i="4" s="1"/>
  <c r="AG126" i="4"/>
  <c r="AC126" i="4"/>
  <c r="X126" i="4"/>
  <c r="Y126" i="4"/>
  <c r="Z126" i="4"/>
  <c r="W126" i="4"/>
  <c r="T126" i="4"/>
  <c r="S126" i="4"/>
  <c r="P126" i="4"/>
  <c r="AB126" i="4" s="1"/>
  <c r="V126" i="4"/>
  <c r="AG118" i="4"/>
  <c r="AB118" i="4"/>
  <c r="AC118" i="4"/>
  <c r="Z118" i="4"/>
  <c r="Y118" i="4"/>
  <c r="U118" i="4"/>
  <c r="W118" i="4"/>
  <c r="V118" i="4"/>
  <c r="T118" i="4"/>
  <c r="R118" i="4"/>
  <c r="P118" i="4"/>
  <c r="X118" i="4" s="1"/>
  <c r="AG110" i="4"/>
  <c r="AB110" i="4"/>
  <c r="Y110" i="4"/>
  <c r="Z110" i="4"/>
  <c r="U110" i="4"/>
  <c r="W110" i="4"/>
  <c r="T110" i="4"/>
  <c r="V110" i="4"/>
  <c r="P110" i="4"/>
  <c r="X110" i="4" s="1"/>
  <c r="AG102" i="4"/>
  <c r="AC102" i="4"/>
  <c r="Z102" i="4"/>
  <c r="AA102" i="4"/>
  <c r="W102" i="4"/>
  <c r="T102" i="4"/>
  <c r="S102" i="4"/>
  <c r="P102" i="4"/>
  <c r="X102" i="4" s="1"/>
  <c r="AB94" i="4"/>
  <c r="AG94" i="4"/>
  <c r="AC94" i="4"/>
  <c r="Y94" i="4"/>
  <c r="W94" i="4"/>
  <c r="T94" i="4"/>
  <c r="R94" i="4"/>
  <c r="V94" i="4"/>
  <c r="P94" i="4"/>
  <c r="U94" i="4" s="1"/>
  <c r="AG86" i="4"/>
  <c r="AB86" i="4"/>
  <c r="AC86" i="4"/>
  <c r="U86" i="4"/>
  <c r="W86" i="4"/>
  <c r="T86" i="4"/>
  <c r="P86" i="4"/>
  <c r="S86" i="4" s="1"/>
  <c r="AG78" i="4"/>
  <c r="AB78" i="4"/>
  <c r="AC78" i="4"/>
  <c r="AA78" i="4"/>
  <c r="Y78" i="4"/>
  <c r="W78" i="4"/>
  <c r="T78" i="4"/>
  <c r="R78" i="4"/>
  <c r="V78" i="4"/>
  <c r="P78" i="4"/>
  <c r="Z78" i="4" s="1"/>
  <c r="AG70" i="4"/>
  <c r="AC70" i="4"/>
  <c r="W70" i="4"/>
  <c r="T70" i="4"/>
  <c r="V70" i="4"/>
  <c r="R70" i="4"/>
  <c r="P70" i="4"/>
  <c r="X70" i="4" s="1"/>
  <c r="AG62" i="4"/>
  <c r="AB62" i="4"/>
  <c r="AC62" i="4"/>
  <c r="AA62" i="4"/>
  <c r="X62" i="4"/>
  <c r="Y62" i="4"/>
  <c r="Z62" i="4"/>
  <c r="U62" i="4"/>
  <c r="W62" i="4"/>
  <c r="T62" i="4"/>
  <c r="R62" i="4"/>
  <c r="S62" i="4"/>
  <c r="V62" i="4"/>
  <c r="AG54" i="4"/>
  <c r="AB54" i="4"/>
  <c r="AC54" i="4"/>
  <c r="Y54" i="4"/>
  <c r="W54" i="4"/>
  <c r="V54" i="4"/>
  <c r="P54" i="4"/>
  <c r="AG46" i="4"/>
  <c r="AB46" i="4"/>
  <c r="AA46" i="4"/>
  <c r="AC46" i="4"/>
  <c r="X46" i="4"/>
  <c r="Y46" i="4"/>
  <c r="Z46" i="4"/>
  <c r="U46" i="4"/>
  <c r="W46" i="4"/>
  <c r="T46" i="4"/>
  <c r="R46" i="4"/>
  <c r="S46" i="4"/>
  <c r="V46" i="4"/>
  <c r="AG38" i="4"/>
  <c r="AB38" i="4"/>
  <c r="AC38" i="4"/>
  <c r="X38" i="4"/>
  <c r="AA38" i="4"/>
  <c r="W38" i="4"/>
  <c r="Y38" i="4"/>
  <c r="T38" i="4"/>
  <c r="R38" i="4"/>
  <c r="V38" i="4"/>
  <c r="P38" i="4"/>
  <c r="S38" i="4" s="1"/>
  <c r="AB30" i="4"/>
  <c r="AG30" i="4"/>
  <c r="AC30" i="4"/>
  <c r="AA30" i="4"/>
  <c r="X30" i="4"/>
  <c r="Y30" i="4"/>
  <c r="Z30" i="4"/>
  <c r="U30" i="4"/>
  <c r="W30" i="4"/>
  <c r="T30" i="4"/>
  <c r="R30" i="4"/>
  <c r="S30" i="4"/>
  <c r="V30" i="4"/>
  <c r="AG22" i="4"/>
  <c r="AB22" i="4"/>
  <c r="AC22" i="4"/>
  <c r="AA22" i="4"/>
  <c r="X22" i="4"/>
  <c r="Z22" i="4"/>
  <c r="Y22" i="4"/>
  <c r="W22" i="4"/>
  <c r="V22" i="4"/>
  <c r="T22" i="4"/>
  <c r="P22" i="4"/>
  <c r="S22" i="4" s="1"/>
  <c r="AG14" i="4"/>
  <c r="AB14" i="4"/>
  <c r="AA14" i="4"/>
  <c r="X14" i="4"/>
  <c r="AC14" i="4"/>
  <c r="Y14" i="4"/>
  <c r="Z14" i="4"/>
  <c r="U14" i="4"/>
  <c r="W14" i="4"/>
  <c r="T14" i="4"/>
  <c r="R14" i="4"/>
  <c r="V14" i="4"/>
  <c r="S14" i="4"/>
  <c r="AG6" i="4"/>
  <c r="AC6" i="4"/>
  <c r="AB6" i="4"/>
  <c r="AA6" i="4"/>
  <c r="X6" i="4"/>
  <c r="Z6" i="4"/>
  <c r="U6" i="4"/>
  <c r="W6" i="4"/>
  <c r="T6" i="4"/>
  <c r="Y6" i="4"/>
  <c r="V6" i="4"/>
  <c r="R6" i="4"/>
  <c r="S6" i="4"/>
  <c r="P6" i="4"/>
  <c r="P382" i="4"/>
  <c r="U382" i="4" s="1"/>
  <c r="P270" i="4"/>
  <c r="V270" i="4" s="1"/>
  <c r="P158" i="4"/>
  <c r="S158" i="4" s="1"/>
  <c r="V254" i="4"/>
  <c r="AG477" i="4"/>
  <c r="AC477" i="4"/>
  <c r="AB477" i="4"/>
  <c r="AA477" i="4"/>
  <c r="Z477" i="4"/>
  <c r="W477" i="4"/>
  <c r="V477" i="4"/>
  <c r="T477" i="4"/>
  <c r="P477" i="4"/>
  <c r="X477" i="4" s="1"/>
  <c r="AG469" i="4"/>
  <c r="AC469" i="4"/>
  <c r="Z469" i="4"/>
  <c r="AB469" i="4"/>
  <c r="T469" i="4"/>
  <c r="P469" i="4"/>
  <c r="W469" i="4" s="1"/>
  <c r="AG461" i="4"/>
  <c r="AA461" i="4"/>
  <c r="AC461" i="4"/>
  <c r="X461" i="4"/>
  <c r="Z461" i="4"/>
  <c r="T461" i="4"/>
  <c r="R461" i="4"/>
  <c r="P461" i="4"/>
  <c r="U461" i="4" s="1"/>
  <c r="AG453" i="4"/>
  <c r="AB453" i="4"/>
  <c r="AA453" i="4"/>
  <c r="X453" i="4"/>
  <c r="Z453" i="4"/>
  <c r="V453" i="4"/>
  <c r="T453" i="4"/>
  <c r="R453" i="4"/>
  <c r="U453" i="4"/>
  <c r="P453" i="4"/>
  <c r="AC453" i="4" s="1"/>
  <c r="AG445" i="4"/>
  <c r="AA445" i="4"/>
  <c r="AB445" i="4"/>
  <c r="W445" i="4"/>
  <c r="V445" i="4"/>
  <c r="T445" i="4"/>
  <c r="U445" i="4"/>
  <c r="P445" i="4"/>
  <c r="Y445" i="4" s="1"/>
  <c r="S445" i="4"/>
  <c r="AG437" i="4"/>
  <c r="AC437" i="4"/>
  <c r="AA437" i="4"/>
  <c r="AB437" i="4"/>
  <c r="Z437" i="4"/>
  <c r="W437" i="4"/>
  <c r="T437" i="4"/>
  <c r="Y437" i="4"/>
  <c r="R437" i="4"/>
  <c r="U437" i="4"/>
  <c r="P437" i="4"/>
  <c r="X437" i="4" s="1"/>
  <c r="AG429" i="4"/>
  <c r="Z429" i="4"/>
  <c r="AB429" i="4"/>
  <c r="W429" i="4"/>
  <c r="V429" i="4"/>
  <c r="Y429" i="4"/>
  <c r="T429" i="4"/>
  <c r="P429" i="4"/>
  <c r="AC429" i="4" s="1"/>
  <c r="AG421" i="4"/>
  <c r="AC421" i="4"/>
  <c r="AA421" i="4"/>
  <c r="W421" i="4"/>
  <c r="V421" i="4"/>
  <c r="T421" i="4"/>
  <c r="R421" i="4"/>
  <c r="Y421" i="4"/>
  <c r="P421" i="4"/>
  <c r="Z421" i="4" s="1"/>
  <c r="AG413" i="4"/>
  <c r="AB413" i="4"/>
  <c r="W413" i="4"/>
  <c r="V413" i="4"/>
  <c r="Y413" i="4"/>
  <c r="T413" i="4"/>
  <c r="U413" i="4"/>
  <c r="P413" i="4"/>
  <c r="S413" i="4" s="1"/>
  <c r="AG405" i="4"/>
  <c r="AC405" i="4"/>
  <c r="AA405" i="4"/>
  <c r="Z405" i="4"/>
  <c r="W405" i="4"/>
  <c r="V405" i="4"/>
  <c r="T405" i="4"/>
  <c r="Y405" i="4"/>
  <c r="U405" i="4"/>
  <c r="P405" i="4"/>
  <c r="R405" i="4" s="1"/>
  <c r="AG397" i="4"/>
  <c r="AC397" i="4"/>
  <c r="Z397" i="4"/>
  <c r="V397" i="4"/>
  <c r="T397" i="4"/>
  <c r="Y397" i="4"/>
  <c r="P397" i="4"/>
  <c r="X397" i="4" s="1"/>
  <c r="AG389" i="4"/>
  <c r="AC389" i="4"/>
  <c r="AB389" i="4"/>
  <c r="Z389" i="4"/>
  <c r="W389" i="4"/>
  <c r="V389" i="4"/>
  <c r="T389" i="4"/>
  <c r="R389" i="4"/>
  <c r="P389" i="4"/>
  <c r="U389" i="4" s="1"/>
  <c r="S389" i="4"/>
  <c r="Y389" i="4"/>
  <c r="AG381" i="4"/>
  <c r="AA381" i="4"/>
  <c r="AB381" i="4"/>
  <c r="W381" i="4"/>
  <c r="V381" i="4"/>
  <c r="T381" i="4"/>
  <c r="U381" i="4"/>
  <c r="R381" i="4"/>
  <c r="P381" i="4"/>
  <c r="Y381" i="4" s="1"/>
  <c r="S381" i="4"/>
  <c r="AG373" i="4"/>
  <c r="AB373" i="4"/>
  <c r="X373" i="4"/>
  <c r="Z373" i="4"/>
  <c r="W373" i="4"/>
  <c r="V373" i="4"/>
  <c r="T373" i="4"/>
  <c r="P373" i="4"/>
  <c r="S373" i="4" s="1"/>
  <c r="AG365" i="4"/>
  <c r="AC365" i="4"/>
  <c r="X365" i="4"/>
  <c r="W365" i="4"/>
  <c r="Y365" i="4"/>
  <c r="T365" i="4"/>
  <c r="P365" i="4"/>
  <c r="Z365" i="4" s="1"/>
  <c r="S365" i="4"/>
  <c r="AG357" i="4"/>
  <c r="AC357" i="4"/>
  <c r="AB357" i="4"/>
  <c r="Z357" i="4"/>
  <c r="V357" i="4"/>
  <c r="W357" i="4"/>
  <c r="T357" i="4"/>
  <c r="P357" i="4"/>
  <c r="AA357" i="4" s="1"/>
  <c r="Y357" i="4"/>
  <c r="AG349" i="4"/>
  <c r="AC349" i="4"/>
  <c r="AA349" i="4"/>
  <c r="AB349" i="4"/>
  <c r="Z349" i="4"/>
  <c r="W349" i="4"/>
  <c r="Y349" i="4"/>
  <c r="T349" i="4"/>
  <c r="U349" i="4"/>
  <c r="P349" i="4"/>
  <c r="R349" i="4" s="1"/>
  <c r="S349" i="4"/>
  <c r="AG341" i="4"/>
  <c r="AA341" i="4"/>
  <c r="Z341" i="4"/>
  <c r="W341" i="4"/>
  <c r="T341" i="4"/>
  <c r="P341" i="4"/>
  <c r="X341" i="4" s="1"/>
  <c r="AG333" i="4"/>
  <c r="AC333" i="4"/>
  <c r="AA333" i="4"/>
  <c r="AB333" i="4"/>
  <c r="X333" i="4"/>
  <c r="Z333" i="4"/>
  <c r="V333" i="4"/>
  <c r="W333" i="4"/>
  <c r="T333" i="4"/>
  <c r="U333" i="4"/>
  <c r="Y333" i="4"/>
  <c r="R333" i="4"/>
  <c r="P333" i="4"/>
  <c r="S333" i="4"/>
  <c r="AG325" i="4"/>
  <c r="AB325" i="4"/>
  <c r="AC325" i="4"/>
  <c r="Z325" i="4"/>
  <c r="V325" i="4"/>
  <c r="T325" i="4"/>
  <c r="R325" i="4"/>
  <c r="U325" i="4"/>
  <c r="P325" i="4"/>
  <c r="S325" i="4" s="1"/>
  <c r="Y325" i="4"/>
  <c r="AG317" i="4"/>
  <c r="AC317" i="4"/>
  <c r="Z317" i="4"/>
  <c r="W317" i="4"/>
  <c r="T317" i="4"/>
  <c r="P317" i="4"/>
  <c r="AA317" i="4" s="1"/>
  <c r="S317" i="4"/>
  <c r="AG309" i="4"/>
  <c r="AC309" i="4"/>
  <c r="X309" i="4"/>
  <c r="Z309" i="4"/>
  <c r="Y309" i="4"/>
  <c r="R309" i="4"/>
  <c r="U309" i="4"/>
  <c r="P309" i="4"/>
  <c r="AA309" i="4" s="1"/>
  <c r="AG301" i="4"/>
  <c r="AC301" i="4"/>
  <c r="W301" i="4"/>
  <c r="T301" i="4"/>
  <c r="P301" i="4"/>
  <c r="AA301" i="4" s="1"/>
  <c r="S301" i="4"/>
  <c r="AG293" i="4"/>
  <c r="AA293" i="4"/>
  <c r="AC293" i="4"/>
  <c r="X293" i="4"/>
  <c r="AB293" i="4"/>
  <c r="V293" i="4"/>
  <c r="W293" i="4"/>
  <c r="R293" i="4"/>
  <c r="Y293" i="4"/>
  <c r="U293" i="4"/>
  <c r="P293" i="4"/>
  <c r="T293" i="4" s="1"/>
  <c r="AG285" i="4"/>
  <c r="AA285" i="4"/>
  <c r="X285" i="4"/>
  <c r="P285" i="4"/>
  <c r="AC285" i="4" s="1"/>
  <c r="AG277" i="4"/>
  <c r="AC277" i="4"/>
  <c r="AA277" i="4"/>
  <c r="AB277" i="4"/>
  <c r="Z277" i="4"/>
  <c r="V277" i="4"/>
  <c r="W277" i="4"/>
  <c r="R277" i="4"/>
  <c r="Y277" i="4"/>
  <c r="P277" i="4"/>
  <c r="T277" i="4" s="1"/>
  <c r="AG269" i="4"/>
  <c r="Z269" i="4"/>
  <c r="W269" i="4"/>
  <c r="T269" i="4"/>
  <c r="U269" i="4"/>
  <c r="Y269" i="4"/>
  <c r="P269" i="4"/>
  <c r="R269" i="4" s="1"/>
  <c r="AG261" i="4"/>
  <c r="AC261" i="4"/>
  <c r="X261" i="4"/>
  <c r="Z261" i="4"/>
  <c r="W261" i="4"/>
  <c r="U261" i="4"/>
  <c r="P261" i="4"/>
  <c r="AB261" i="4" s="1"/>
  <c r="Y261" i="4"/>
  <c r="S261" i="4"/>
  <c r="AG253" i="4"/>
  <c r="AC253" i="4"/>
  <c r="AA253" i="4"/>
  <c r="AB253" i="4"/>
  <c r="X253" i="4"/>
  <c r="Z253" i="4"/>
  <c r="V253" i="4"/>
  <c r="W253" i="4"/>
  <c r="Y253" i="4"/>
  <c r="T253" i="4"/>
  <c r="U253" i="4"/>
  <c r="P253" i="4"/>
  <c r="R253" i="4" s="1"/>
  <c r="AG245" i="4"/>
  <c r="AC245" i="4"/>
  <c r="AA245" i="4"/>
  <c r="X245" i="4"/>
  <c r="Z245" i="4"/>
  <c r="W245" i="4"/>
  <c r="T245" i="4"/>
  <c r="P245" i="4"/>
  <c r="V245" i="4" s="1"/>
  <c r="AG237" i="4"/>
  <c r="AA237" i="4"/>
  <c r="X237" i="4"/>
  <c r="V237" i="4"/>
  <c r="Y237" i="4"/>
  <c r="T237" i="4"/>
  <c r="U237" i="4"/>
  <c r="S237" i="4"/>
  <c r="P237" i="4"/>
  <c r="AB237" i="4" s="1"/>
  <c r="AG229" i="4"/>
  <c r="AA229" i="4"/>
  <c r="AB229" i="4"/>
  <c r="V229" i="4"/>
  <c r="W229" i="4"/>
  <c r="U229" i="4"/>
  <c r="P229" i="4"/>
  <c r="S229" i="4" s="1"/>
  <c r="Y229" i="4"/>
  <c r="AG221" i="4"/>
  <c r="AC221" i="4"/>
  <c r="AA221" i="4"/>
  <c r="AB221" i="4"/>
  <c r="X221" i="4"/>
  <c r="Z221" i="4"/>
  <c r="W221" i="4"/>
  <c r="Y221" i="4"/>
  <c r="T221" i="4"/>
  <c r="U221" i="4"/>
  <c r="R221" i="4"/>
  <c r="S221" i="4"/>
  <c r="P221" i="4"/>
  <c r="V221" i="4" s="1"/>
  <c r="AG213" i="4"/>
  <c r="AA213" i="4"/>
  <c r="AC213" i="4"/>
  <c r="AB213" i="4"/>
  <c r="X213" i="4"/>
  <c r="Z213" i="4"/>
  <c r="V213" i="4"/>
  <c r="W213" i="4"/>
  <c r="T213" i="4"/>
  <c r="Y213" i="4"/>
  <c r="P213" i="4"/>
  <c r="U213" i="4" s="1"/>
  <c r="AG205" i="4"/>
  <c r="AB205" i="4"/>
  <c r="Z205" i="4"/>
  <c r="V205" i="4"/>
  <c r="T205" i="4"/>
  <c r="U205" i="4"/>
  <c r="Y205" i="4"/>
  <c r="P205" i="4"/>
  <c r="AA205" i="4" s="1"/>
  <c r="AG197" i="4"/>
  <c r="AB197" i="4"/>
  <c r="AA197" i="4"/>
  <c r="AC197" i="4"/>
  <c r="Z197" i="4"/>
  <c r="W197" i="4"/>
  <c r="S197" i="4"/>
  <c r="P197" i="4"/>
  <c r="V197" i="4" s="1"/>
  <c r="Y197" i="4"/>
  <c r="AG189" i="4"/>
  <c r="AC189" i="4"/>
  <c r="AA189" i="4"/>
  <c r="AB189" i="4"/>
  <c r="X189" i="4"/>
  <c r="Z189" i="4"/>
  <c r="V189" i="4"/>
  <c r="W189" i="4"/>
  <c r="Y189" i="4"/>
  <c r="T189" i="4"/>
  <c r="U189" i="4"/>
  <c r="R189" i="4"/>
  <c r="S189" i="4"/>
  <c r="P189" i="4"/>
  <c r="AG181" i="4"/>
  <c r="AB181" i="4"/>
  <c r="Z181" i="4"/>
  <c r="V181" i="4"/>
  <c r="W181" i="4"/>
  <c r="T181" i="4"/>
  <c r="U181" i="4"/>
  <c r="P181" i="4"/>
  <c r="Y181" i="4" s="1"/>
  <c r="AG173" i="4"/>
  <c r="AC173" i="4"/>
  <c r="AA173" i="4"/>
  <c r="AB173" i="4"/>
  <c r="X173" i="4"/>
  <c r="Z173" i="4"/>
  <c r="V173" i="4"/>
  <c r="W173" i="4"/>
  <c r="Y173" i="4"/>
  <c r="R173" i="4"/>
  <c r="P173" i="4"/>
  <c r="S173" i="4" s="1"/>
  <c r="AG165" i="4"/>
  <c r="AC165" i="4"/>
  <c r="AB165" i="4"/>
  <c r="Z165" i="4"/>
  <c r="V165" i="4"/>
  <c r="W165" i="4"/>
  <c r="T165" i="4"/>
  <c r="Y165" i="4"/>
  <c r="S165" i="4"/>
  <c r="P165" i="4"/>
  <c r="AA165" i="4" s="1"/>
  <c r="AG157" i="4"/>
  <c r="AC157" i="4"/>
  <c r="AA157" i="4"/>
  <c r="X157" i="4"/>
  <c r="Z157" i="4"/>
  <c r="V157" i="4"/>
  <c r="W157" i="4"/>
  <c r="AB157" i="4"/>
  <c r="Y157" i="4"/>
  <c r="T157" i="4"/>
  <c r="U157" i="4"/>
  <c r="R157" i="4"/>
  <c r="S157" i="4"/>
  <c r="P157" i="4"/>
  <c r="AG149" i="4"/>
  <c r="AC149" i="4"/>
  <c r="AB149" i="4"/>
  <c r="Z149" i="4"/>
  <c r="W149" i="4"/>
  <c r="Y149" i="4"/>
  <c r="P149" i="4"/>
  <c r="R149" i="4" s="1"/>
  <c r="AG141" i="4"/>
  <c r="AC141" i="4"/>
  <c r="AA141" i="4"/>
  <c r="AB141" i="4"/>
  <c r="Z141" i="4"/>
  <c r="V141" i="4"/>
  <c r="T141" i="4"/>
  <c r="S141" i="4"/>
  <c r="P141" i="4"/>
  <c r="R141" i="4" s="1"/>
  <c r="AG133" i="4"/>
  <c r="AB133" i="4"/>
  <c r="AA133" i="4"/>
  <c r="AC133" i="4"/>
  <c r="Z133" i="4"/>
  <c r="V133" i="4"/>
  <c r="W133" i="4"/>
  <c r="T133" i="4"/>
  <c r="R133" i="4"/>
  <c r="P133" i="4"/>
  <c r="X133" i="4" s="1"/>
  <c r="AG125" i="4"/>
  <c r="AC125" i="4"/>
  <c r="Z125" i="4"/>
  <c r="V125" i="4"/>
  <c r="W125" i="4"/>
  <c r="Y125" i="4"/>
  <c r="T125" i="4"/>
  <c r="U125" i="4"/>
  <c r="R125" i="4"/>
  <c r="S125" i="4"/>
  <c r="P125" i="4"/>
  <c r="AA125" i="4" s="1"/>
  <c r="AG117" i="4"/>
  <c r="AC117" i="4"/>
  <c r="AB117" i="4"/>
  <c r="Z117" i="4"/>
  <c r="V117" i="4"/>
  <c r="Y117" i="4"/>
  <c r="P117" i="4"/>
  <c r="W117" i="4" s="1"/>
  <c r="AG109" i="4"/>
  <c r="AA109" i="4"/>
  <c r="AB109" i="4"/>
  <c r="X109" i="4"/>
  <c r="W109" i="4"/>
  <c r="Y109" i="4"/>
  <c r="T109" i="4"/>
  <c r="R109" i="4"/>
  <c r="P109" i="4"/>
  <c r="U109" i="4" s="1"/>
  <c r="AG101" i="4"/>
  <c r="AC101" i="4"/>
  <c r="AB101" i="4"/>
  <c r="AA101" i="4"/>
  <c r="X101" i="4"/>
  <c r="Z101" i="4"/>
  <c r="V101" i="4"/>
  <c r="W101" i="4"/>
  <c r="T101" i="4"/>
  <c r="P101" i="4"/>
  <c r="Y101" i="4"/>
  <c r="AG93" i="4"/>
  <c r="AC93" i="4"/>
  <c r="AA93" i="4"/>
  <c r="AB93" i="4"/>
  <c r="X93" i="4"/>
  <c r="V93" i="4"/>
  <c r="T93" i="4"/>
  <c r="U93" i="4"/>
  <c r="R93" i="4"/>
  <c r="P93" i="4"/>
  <c r="W93" i="4" s="1"/>
  <c r="AG85" i="4"/>
  <c r="AC85" i="4"/>
  <c r="AB85" i="4"/>
  <c r="X85" i="4"/>
  <c r="Z85" i="4"/>
  <c r="W85" i="4"/>
  <c r="T85" i="4"/>
  <c r="R85" i="4"/>
  <c r="Y85" i="4"/>
  <c r="S85" i="4"/>
  <c r="P85" i="4"/>
  <c r="AA85" i="4" s="1"/>
  <c r="AG77" i="4"/>
  <c r="AC77" i="4"/>
  <c r="AA77" i="4"/>
  <c r="X77" i="4"/>
  <c r="V77" i="4"/>
  <c r="T77" i="4"/>
  <c r="U77" i="4"/>
  <c r="Y77" i="4"/>
  <c r="R77" i="4"/>
  <c r="P77" i="4"/>
  <c r="Z77" i="4" s="1"/>
  <c r="AG69" i="4"/>
  <c r="AB69" i="4"/>
  <c r="AC69" i="4"/>
  <c r="Z69" i="4"/>
  <c r="V69" i="4"/>
  <c r="W69" i="4"/>
  <c r="T69" i="4"/>
  <c r="R69" i="4"/>
  <c r="S69" i="4"/>
  <c r="P69" i="4"/>
  <c r="AA69" i="4" s="1"/>
  <c r="Y69" i="4"/>
  <c r="AG61" i="4"/>
  <c r="AC61" i="4"/>
  <c r="Y61" i="4"/>
  <c r="U61" i="4"/>
  <c r="S61" i="4"/>
  <c r="P61" i="4"/>
  <c r="R61" i="4" s="1"/>
  <c r="AG53" i="4"/>
  <c r="AC53" i="4"/>
  <c r="AA53" i="4"/>
  <c r="X53" i="4"/>
  <c r="AB53" i="4"/>
  <c r="V53" i="4"/>
  <c r="W53" i="4"/>
  <c r="T53" i="4"/>
  <c r="Y53" i="4"/>
  <c r="S53" i="4"/>
  <c r="P53" i="4"/>
  <c r="AG45" i="4"/>
  <c r="AB45" i="4"/>
  <c r="X45" i="4"/>
  <c r="Z45" i="4"/>
  <c r="AC45" i="4"/>
  <c r="V45" i="4"/>
  <c r="W45" i="4"/>
  <c r="Y45" i="4"/>
  <c r="P45" i="4"/>
  <c r="T45" i="4" s="1"/>
  <c r="AG37" i="4"/>
  <c r="AA37" i="4"/>
  <c r="AC37" i="4"/>
  <c r="AB37" i="4"/>
  <c r="Z37" i="4"/>
  <c r="V37" i="4"/>
  <c r="W37" i="4"/>
  <c r="T37" i="4"/>
  <c r="U37" i="4"/>
  <c r="P37" i="4"/>
  <c r="R37" i="4" s="1"/>
  <c r="AG29" i="4"/>
  <c r="AC29" i="4"/>
  <c r="Z29" i="4"/>
  <c r="Y29" i="4"/>
  <c r="T29" i="4"/>
  <c r="U29" i="4"/>
  <c r="P29" i="4"/>
  <c r="AA29" i="4" s="1"/>
  <c r="AG21" i="4"/>
  <c r="AA21" i="4"/>
  <c r="AC21" i="4"/>
  <c r="AB21" i="4"/>
  <c r="X21" i="4"/>
  <c r="Z21" i="4"/>
  <c r="V21" i="4"/>
  <c r="T21" i="4"/>
  <c r="R21" i="4"/>
  <c r="U21" i="4"/>
  <c r="P21" i="4"/>
  <c r="Y21" i="4" s="1"/>
  <c r="AG13" i="4"/>
  <c r="AC13" i="4"/>
  <c r="AB13" i="4"/>
  <c r="V13" i="4"/>
  <c r="W13" i="4"/>
  <c r="T13" i="4"/>
  <c r="Y13" i="4"/>
  <c r="R13" i="4"/>
  <c r="P13" i="4"/>
  <c r="X13" i="4" s="1"/>
  <c r="AG5" i="4"/>
  <c r="AB5" i="4"/>
  <c r="AA5" i="4"/>
  <c r="AC5" i="4"/>
  <c r="Z5" i="4"/>
  <c r="V5" i="4"/>
  <c r="T5" i="4"/>
  <c r="R5" i="4"/>
  <c r="P5" i="4"/>
  <c r="X5" i="4" s="1"/>
  <c r="S421" i="4"/>
  <c r="Y133" i="4"/>
  <c r="AG480" i="4"/>
  <c r="AC480" i="4"/>
  <c r="AB480" i="4"/>
  <c r="Z480" i="4"/>
  <c r="W480" i="4"/>
  <c r="Y480" i="4"/>
  <c r="U480" i="4"/>
  <c r="T480" i="4"/>
  <c r="P480" i="4"/>
  <c r="R480" i="4" s="1"/>
  <c r="X480" i="4"/>
  <c r="AG472" i="4"/>
  <c r="AB472" i="4"/>
  <c r="W472" i="4"/>
  <c r="U472" i="4"/>
  <c r="V472" i="4"/>
  <c r="P472" i="4"/>
  <c r="R472" i="4" s="1"/>
  <c r="AG464" i="4"/>
  <c r="AC464" i="4"/>
  <c r="AB464" i="4"/>
  <c r="Z464" i="4"/>
  <c r="W464" i="4"/>
  <c r="U464" i="4"/>
  <c r="V464" i="4"/>
  <c r="T464" i="4"/>
  <c r="P464" i="4"/>
  <c r="AA464" i="4" s="1"/>
  <c r="X464" i="4"/>
  <c r="AG456" i="4"/>
  <c r="AC456" i="4"/>
  <c r="Z456" i="4"/>
  <c r="W456" i="4"/>
  <c r="Y456" i="4"/>
  <c r="P456" i="4"/>
  <c r="X456" i="4" s="1"/>
  <c r="AG448" i="4"/>
  <c r="AB448" i="4"/>
  <c r="Z448" i="4"/>
  <c r="W448" i="4"/>
  <c r="Y448" i="4"/>
  <c r="T448" i="4"/>
  <c r="P448" i="4"/>
  <c r="AC448" i="4" s="1"/>
  <c r="AG440" i="4"/>
  <c r="AC440" i="4"/>
  <c r="Z440" i="4"/>
  <c r="AB440" i="4"/>
  <c r="AA440" i="4"/>
  <c r="W440" i="4"/>
  <c r="Y440" i="4"/>
  <c r="U440" i="4"/>
  <c r="P440" i="4"/>
  <c r="S440" i="4" s="1"/>
  <c r="AG432" i="4"/>
  <c r="AC432" i="4"/>
  <c r="Z432" i="4"/>
  <c r="Y432" i="4"/>
  <c r="U432" i="4"/>
  <c r="V432" i="4"/>
  <c r="T432" i="4"/>
  <c r="P432" i="4"/>
  <c r="AA432" i="4" s="1"/>
  <c r="AG424" i="4"/>
  <c r="AC424" i="4"/>
  <c r="AB424" i="4"/>
  <c r="Z424" i="4"/>
  <c r="W424" i="4"/>
  <c r="Y424" i="4"/>
  <c r="U424" i="4"/>
  <c r="P424" i="4"/>
  <c r="X424" i="4" s="1"/>
  <c r="AG416" i="4"/>
  <c r="AC416" i="4"/>
  <c r="AB416" i="4"/>
  <c r="AA416" i="4"/>
  <c r="W416" i="4"/>
  <c r="Y416" i="4"/>
  <c r="P416" i="4"/>
  <c r="X416" i="4" s="1"/>
  <c r="AG408" i="4"/>
  <c r="AB408" i="4"/>
  <c r="AC408" i="4"/>
  <c r="W408" i="4"/>
  <c r="Y408" i="4"/>
  <c r="V408" i="4"/>
  <c r="P408" i="4"/>
  <c r="U408" i="4" s="1"/>
  <c r="AG400" i="4"/>
  <c r="AC400" i="4"/>
  <c r="AB400" i="4"/>
  <c r="AA400" i="4"/>
  <c r="Z400" i="4"/>
  <c r="W400" i="4"/>
  <c r="Y400" i="4"/>
  <c r="U400" i="4"/>
  <c r="V400" i="4"/>
  <c r="T400" i="4"/>
  <c r="P400" i="4"/>
  <c r="X400" i="4"/>
  <c r="AG392" i="4"/>
  <c r="AC392" i="4"/>
  <c r="W392" i="4"/>
  <c r="Y392" i="4"/>
  <c r="U392" i="4"/>
  <c r="P392" i="4"/>
  <c r="Z392" i="4" s="1"/>
  <c r="AG384" i="4"/>
  <c r="AC384" i="4"/>
  <c r="AB384" i="4"/>
  <c r="AA384" i="4"/>
  <c r="Z384" i="4"/>
  <c r="W384" i="4"/>
  <c r="V384" i="4"/>
  <c r="T384" i="4"/>
  <c r="P384" i="4"/>
  <c r="X384" i="4" s="1"/>
  <c r="AG376" i="4"/>
  <c r="AB376" i="4"/>
  <c r="W376" i="4"/>
  <c r="P376" i="4"/>
  <c r="U376" i="4" s="1"/>
  <c r="AG368" i="4"/>
  <c r="AC368" i="4"/>
  <c r="Z368" i="4"/>
  <c r="AB368" i="4"/>
  <c r="W368" i="4"/>
  <c r="Y368" i="4"/>
  <c r="V368" i="4"/>
  <c r="P368" i="4"/>
  <c r="X368" i="4" s="1"/>
  <c r="AG360" i="4"/>
  <c r="AC360" i="4"/>
  <c r="AB360" i="4"/>
  <c r="AA360" i="4"/>
  <c r="Z360" i="4"/>
  <c r="W360" i="4"/>
  <c r="Y360" i="4"/>
  <c r="V360" i="4"/>
  <c r="P360" i="4"/>
  <c r="S360" i="4" s="1"/>
  <c r="AG352" i="4"/>
  <c r="AB352" i="4"/>
  <c r="AC352" i="4"/>
  <c r="W352" i="4"/>
  <c r="Y352" i="4"/>
  <c r="U352" i="4"/>
  <c r="T352" i="4"/>
  <c r="P352" i="4"/>
  <c r="R352" i="4" s="1"/>
  <c r="X352" i="4"/>
  <c r="AG344" i="4"/>
  <c r="AB344" i="4"/>
  <c r="AC344" i="4"/>
  <c r="Z344" i="4"/>
  <c r="AA344" i="4"/>
  <c r="W344" i="4"/>
  <c r="Y344" i="4"/>
  <c r="V344" i="4"/>
  <c r="X344" i="4"/>
  <c r="U344" i="4"/>
  <c r="P344" i="4"/>
  <c r="AG336" i="4"/>
  <c r="AC336" i="4"/>
  <c r="AA336" i="4"/>
  <c r="Z336" i="4"/>
  <c r="AB336" i="4"/>
  <c r="W336" i="4"/>
  <c r="Y336" i="4"/>
  <c r="V336" i="4"/>
  <c r="U336" i="4"/>
  <c r="T336" i="4"/>
  <c r="P336" i="4"/>
  <c r="X336" i="4"/>
  <c r="AG328" i="4"/>
  <c r="AC328" i="4"/>
  <c r="W328" i="4"/>
  <c r="V328" i="4"/>
  <c r="P328" i="4"/>
  <c r="Z328" i="4" s="1"/>
  <c r="AG320" i="4"/>
  <c r="AC320" i="4"/>
  <c r="AB320" i="4"/>
  <c r="AA320" i="4"/>
  <c r="Z320" i="4"/>
  <c r="W320" i="4"/>
  <c r="Y320" i="4"/>
  <c r="V320" i="4"/>
  <c r="P320" i="4"/>
  <c r="AG312" i="4"/>
  <c r="AC312" i="4"/>
  <c r="AB312" i="4"/>
  <c r="Z312" i="4"/>
  <c r="V312" i="4"/>
  <c r="U312" i="4"/>
  <c r="P312" i="4"/>
  <c r="W312" i="4" s="1"/>
  <c r="AG304" i="4"/>
  <c r="V304" i="4"/>
  <c r="P304" i="4"/>
  <c r="R304" i="4" s="1"/>
  <c r="AG296" i="4"/>
  <c r="AC296" i="4"/>
  <c r="AB296" i="4"/>
  <c r="AA296" i="4"/>
  <c r="Z296" i="4"/>
  <c r="W296" i="4"/>
  <c r="Y296" i="4"/>
  <c r="U296" i="4"/>
  <c r="P296" i="4"/>
  <c r="X296" i="4" s="1"/>
  <c r="AG288" i="4"/>
  <c r="Z288" i="4"/>
  <c r="AB288" i="4"/>
  <c r="W288" i="4"/>
  <c r="Y288" i="4"/>
  <c r="V288" i="4"/>
  <c r="U288" i="4"/>
  <c r="T288" i="4"/>
  <c r="P288" i="4"/>
  <c r="AA288" i="4" s="1"/>
  <c r="AG280" i="4"/>
  <c r="AB280" i="4"/>
  <c r="Z280" i="4"/>
  <c r="AA280" i="4"/>
  <c r="W280" i="4"/>
  <c r="Y280" i="4"/>
  <c r="X280" i="4"/>
  <c r="P280" i="4"/>
  <c r="R280" i="4" s="1"/>
  <c r="AG272" i="4"/>
  <c r="AC272" i="4"/>
  <c r="AB272" i="4"/>
  <c r="AA272" i="4"/>
  <c r="Z272" i="4"/>
  <c r="V272" i="4"/>
  <c r="U272" i="4"/>
  <c r="T272" i="4"/>
  <c r="P272" i="4"/>
  <c r="X272" i="4"/>
  <c r="AG264" i="4"/>
  <c r="AB264" i="4"/>
  <c r="Z264" i="4"/>
  <c r="W264" i="4"/>
  <c r="Y264" i="4"/>
  <c r="U264" i="4"/>
  <c r="X264" i="4"/>
  <c r="P264" i="4"/>
  <c r="AA264" i="4" s="1"/>
  <c r="AG256" i="4"/>
  <c r="AC256" i="4"/>
  <c r="AB256" i="4"/>
  <c r="AA256" i="4"/>
  <c r="Z256" i="4"/>
  <c r="W256" i="4"/>
  <c r="Y256" i="4"/>
  <c r="T256" i="4"/>
  <c r="P256" i="4"/>
  <c r="R256" i="4" s="1"/>
  <c r="AG248" i="4"/>
  <c r="AC248" i="4"/>
  <c r="AB248" i="4"/>
  <c r="Z248" i="4"/>
  <c r="W248" i="4"/>
  <c r="Y248" i="4"/>
  <c r="V248" i="4"/>
  <c r="U248" i="4"/>
  <c r="S248" i="4"/>
  <c r="P248" i="4"/>
  <c r="AA248" i="4" s="1"/>
  <c r="AG240" i="4"/>
  <c r="AA240" i="4"/>
  <c r="Z240" i="4"/>
  <c r="Y240" i="4"/>
  <c r="V240" i="4"/>
  <c r="S240" i="4"/>
  <c r="X240" i="4"/>
  <c r="T240" i="4"/>
  <c r="P240" i="4"/>
  <c r="W240" i="4" s="1"/>
  <c r="AG232" i="4"/>
  <c r="AB232" i="4"/>
  <c r="AA232" i="4"/>
  <c r="Z232" i="4"/>
  <c r="W232" i="4"/>
  <c r="Y232" i="4"/>
  <c r="V232" i="4"/>
  <c r="U232" i="4"/>
  <c r="X232" i="4"/>
  <c r="S232" i="4"/>
  <c r="P232" i="4"/>
  <c r="R232" i="4" s="1"/>
  <c r="AG224" i="4"/>
  <c r="AC224" i="4"/>
  <c r="Z224" i="4"/>
  <c r="W224" i="4"/>
  <c r="Y224" i="4"/>
  <c r="V224" i="4"/>
  <c r="S224" i="4"/>
  <c r="T224" i="4"/>
  <c r="P224" i="4"/>
  <c r="R224" i="4" s="1"/>
  <c r="X224" i="4"/>
  <c r="AG216" i="4"/>
  <c r="AB216" i="4"/>
  <c r="AC216" i="4"/>
  <c r="AA216" i="4"/>
  <c r="W216" i="4"/>
  <c r="Y216" i="4"/>
  <c r="V216" i="4"/>
  <c r="U216" i="4"/>
  <c r="S216" i="4"/>
  <c r="P216" i="4"/>
  <c r="R216" i="4" s="1"/>
  <c r="AG208" i="4"/>
  <c r="AC208" i="4"/>
  <c r="AA208" i="4"/>
  <c r="Z208" i="4"/>
  <c r="W208" i="4"/>
  <c r="Y208" i="4"/>
  <c r="V208" i="4"/>
  <c r="U208" i="4"/>
  <c r="S208" i="4"/>
  <c r="P208" i="4"/>
  <c r="X208" i="4" s="1"/>
  <c r="AG200" i="4"/>
  <c r="AC200" i="4"/>
  <c r="Z200" i="4"/>
  <c r="AB200" i="4"/>
  <c r="Y200" i="4"/>
  <c r="V200" i="4"/>
  <c r="U200" i="4"/>
  <c r="S200" i="4"/>
  <c r="P200" i="4"/>
  <c r="AG192" i="4"/>
  <c r="AB192" i="4"/>
  <c r="AA192" i="4"/>
  <c r="Z192" i="4"/>
  <c r="AC192" i="4"/>
  <c r="V192" i="4"/>
  <c r="U192" i="4"/>
  <c r="T192" i="4"/>
  <c r="P192" i="4"/>
  <c r="AG184" i="4"/>
  <c r="AC184" i="4"/>
  <c r="AB184" i="4"/>
  <c r="Z184" i="4"/>
  <c r="AA184" i="4"/>
  <c r="W184" i="4"/>
  <c r="Y184" i="4"/>
  <c r="V184" i="4"/>
  <c r="X184" i="4"/>
  <c r="U184" i="4"/>
  <c r="S184" i="4"/>
  <c r="P184" i="4"/>
  <c r="R184" i="4" s="1"/>
  <c r="AG176" i="4"/>
  <c r="AC176" i="4"/>
  <c r="AB176" i="4"/>
  <c r="Z176" i="4"/>
  <c r="AA176" i="4"/>
  <c r="W176" i="4"/>
  <c r="Y176" i="4"/>
  <c r="X176" i="4"/>
  <c r="T176" i="4"/>
  <c r="P176" i="4"/>
  <c r="R176" i="4" s="1"/>
  <c r="AG168" i="4"/>
  <c r="AC168" i="4"/>
  <c r="AA168" i="4"/>
  <c r="Z168" i="4"/>
  <c r="AB168" i="4"/>
  <c r="W168" i="4"/>
  <c r="Y168" i="4"/>
  <c r="P168" i="4"/>
  <c r="V168" i="4" s="1"/>
  <c r="AG160" i="4"/>
  <c r="AC160" i="4"/>
  <c r="AB160" i="4"/>
  <c r="AA160" i="4"/>
  <c r="W160" i="4"/>
  <c r="Y160" i="4"/>
  <c r="V160" i="4"/>
  <c r="U160" i="4"/>
  <c r="P160" i="4"/>
  <c r="X160" i="4" s="1"/>
  <c r="AG152" i="4"/>
  <c r="AB152" i="4"/>
  <c r="Z152" i="4"/>
  <c r="AA152" i="4"/>
  <c r="W152" i="4"/>
  <c r="Y152" i="4"/>
  <c r="V152" i="4"/>
  <c r="X152" i="4"/>
  <c r="U152" i="4"/>
  <c r="S152" i="4"/>
  <c r="P152" i="4"/>
  <c r="R152" i="4" s="1"/>
  <c r="AG144" i="4"/>
  <c r="AC144" i="4"/>
  <c r="Z144" i="4"/>
  <c r="W144" i="4"/>
  <c r="Y144" i="4"/>
  <c r="V144" i="4"/>
  <c r="T144" i="4"/>
  <c r="P144" i="4"/>
  <c r="R144" i="4" s="1"/>
  <c r="AC136" i="4"/>
  <c r="AG136" i="4"/>
  <c r="Z136" i="4"/>
  <c r="W136" i="4"/>
  <c r="Y136" i="4"/>
  <c r="V136" i="4"/>
  <c r="U136" i="4"/>
  <c r="X136" i="4"/>
  <c r="P136" i="4"/>
  <c r="AA136" i="4" s="1"/>
  <c r="AG128" i="4"/>
  <c r="AC128" i="4"/>
  <c r="AB128" i="4"/>
  <c r="AA128" i="4"/>
  <c r="Z128" i="4"/>
  <c r="Y128" i="4"/>
  <c r="V128" i="4"/>
  <c r="S128" i="4"/>
  <c r="T128" i="4"/>
  <c r="P128" i="4"/>
  <c r="U128" i="4" s="1"/>
  <c r="AG120" i="4"/>
  <c r="AC120" i="4"/>
  <c r="AB120" i="4"/>
  <c r="Z120" i="4"/>
  <c r="Y120" i="4"/>
  <c r="S120" i="4"/>
  <c r="P120" i="4"/>
  <c r="U120" i="4" s="1"/>
  <c r="AG112" i="4"/>
  <c r="AC112" i="4"/>
  <c r="AB112" i="4"/>
  <c r="W112" i="4"/>
  <c r="Y112" i="4"/>
  <c r="S112" i="4"/>
  <c r="T112" i="4"/>
  <c r="P112" i="4"/>
  <c r="V112" i="4" s="1"/>
  <c r="AG104" i="4"/>
  <c r="AA104" i="4"/>
  <c r="Z104" i="4"/>
  <c r="W104" i="4"/>
  <c r="AC104" i="4"/>
  <c r="V104" i="4"/>
  <c r="U104" i="4"/>
  <c r="P104" i="4"/>
  <c r="X104" i="4" s="1"/>
  <c r="AG96" i="4"/>
  <c r="AB96" i="4"/>
  <c r="Y96" i="4"/>
  <c r="V96" i="4"/>
  <c r="U96" i="4"/>
  <c r="S96" i="4"/>
  <c r="P96" i="4"/>
  <c r="T96" i="4" s="1"/>
  <c r="X96" i="4"/>
  <c r="AG88" i="4"/>
  <c r="AC88" i="4"/>
  <c r="Z88" i="4"/>
  <c r="AA88" i="4"/>
  <c r="Y88" i="4"/>
  <c r="V88" i="4"/>
  <c r="S88" i="4"/>
  <c r="P88" i="4"/>
  <c r="R88" i="4" s="1"/>
  <c r="AG80" i="4"/>
  <c r="AC80" i="4"/>
  <c r="AB80" i="4"/>
  <c r="W80" i="4"/>
  <c r="Y80" i="4"/>
  <c r="V80" i="4"/>
  <c r="U80" i="4"/>
  <c r="T80" i="4"/>
  <c r="P80" i="4"/>
  <c r="R80" i="4" s="1"/>
  <c r="AG72" i="4"/>
  <c r="AC72" i="4"/>
  <c r="AB72" i="4"/>
  <c r="AA72" i="4"/>
  <c r="Z72" i="4"/>
  <c r="W72" i="4"/>
  <c r="Y72" i="4"/>
  <c r="X72" i="4"/>
  <c r="P72" i="4"/>
  <c r="U72" i="4" s="1"/>
  <c r="AG64" i="4"/>
  <c r="W64" i="4"/>
  <c r="Y64" i="4"/>
  <c r="V64" i="4"/>
  <c r="U64" i="4"/>
  <c r="S64" i="4"/>
  <c r="T64" i="4"/>
  <c r="P64" i="4"/>
  <c r="Z64" i="4" s="1"/>
  <c r="AG56" i="4"/>
  <c r="AC56" i="4"/>
  <c r="AB56" i="4"/>
  <c r="X56" i="4"/>
  <c r="P56" i="4"/>
  <c r="AA56" i="4" s="1"/>
  <c r="AG48" i="4"/>
  <c r="AC48" i="4"/>
  <c r="AB48" i="4"/>
  <c r="Z48" i="4"/>
  <c r="W48" i="4"/>
  <c r="Y48" i="4"/>
  <c r="T48" i="4"/>
  <c r="P48" i="4"/>
  <c r="V48" i="4" s="1"/>
  <c r="AG40" i="4"/>
  <c r="AC40" i="4"/>
  <c r="AA40" i="4"/>
  <c r="Z40" i="4"/>
  <c r="W40" i="4"/>
  <c r="Y40" i="4"/>
  <c r="U40" i="4"/>
  <c r="X40" i="4"/>
  <c r="S40" i="4"/>
  <c r="P40" i="4"/>
  <c r="AB40" i="4" s="1"/>
  <c r="AG32" i="4"/>
  <c r="AC32" i="4"/>
  <c r="Z32" i="4"/>
  <c r="W32" i="4"/>
  <c r="Y32" i="4"/>
  <c r="V32" i="4"/>
  <c r="T32" i="4"/>
  <c r="P32" i="4"/>
  <c r="S32" i="4" s="1"/>
  <c r="AG24" i="4"/>
  <c r="AC24" i="4"/>
  <c r="AB24" i="4"/>
  <c r="Z24" i="4"/>
  <c r="W24" i="4"/>
  <c r="Y24" i="4"/>
  <c r="V24" i="4"/>
  <c r="P24" i="4"/>
  <c r="S24" i="4" s="1"/>
  <c r="AG16" i="4"/>
  <c r="AC16" i="4"/>
  <c r="AB16" i="4"/>
  <c r="Z16" i="4"/>
  <c r="W16" i="4"/>
  <c r="Y16" i="4"/>
  <c r="V16" i="4"/>
  <c r="U16" i="4"/>
  <c r="S16" i="4"/>
  <c r="T16" i="4"/>
  <c r="P16" i="4"/>
  <c r="AA16" i="4" s="1"/>
  <c r="X16" i="4"/>
  <c r="AC8" i="4"/>
  <c r="AB8" i="4"/>
  <c r="AA8" i="4"/>
  <c r="AG8" i="4"/>
  <c r="Z8" i="4"/>
  <c r="W8" i="4"/>
  <c r="Y8" i="4"/>
  <c r="U8" i="4"/>
  <c r="X8" i="4"/>
  <c r="P8" i="4"/>
  <c r="S480" i="4"/>
  <c r="S464" i="4"/>
  <c r="S448" i="4"/>
  <c r="S432" i="4"/>
  <c r="S416" i="4"/>
  <c r="S400" i="4"/>
  <c r="S384" i="4"/>
  <c r="S368" i="4"/>
  <c r="S352" i="4"/>
  <c r="S336" i="4"/>
  <c r="S304" i="4"/>
  <c r="S288" i="4"/>
  <c r="S272" i="4"/>
  <c r="S256" i="4"/>
  <c r="X288" i="4"/>
  <c r="X32" i="4"/>
  <c r="T451" i="4"/>
  <c r="V395" i="4"/>
  <c r="T243" i="4"/>
  <c r="T51" i="4"/>
  <c r="W43" i="4"/>
  <c r="T472" i="4"/>
  <c r="T440" i="4"/>
  <c r="T408" i="4"/>
  <c r="T376" i="4"/>
  <c r="T344" i="4"/>
  <c r="T312" i="4"/>
  <c r="T280" i="4"/>
  <c r="T248" i="4"/>
  <c r="T216" i="4"/>
  <c r="T152" i="4"/>
  <c r="T120" i="4"/>
  <c r="T88" i="4"/>
  <c r="T56" i="4"/>
  <c r="T24" i="4"/>
  <c r="V424" i="4"/>
  <c r="AG479" i="4"/>
  <c r="AC479" i="4"/>
  <c r="Z479" i="4"/>
  <c r="AA479" i="4"/>
  <c r="AB479" i="4"/>
  <c r="X479" i="4"/>
  <c r="Y479" i="4"/>
  <c r="U479" i="4"/>
  <c r="W479" i="4"/>
  <c r="AG471" i="4"/>
  <c r="AC471" i="4"/>
  <c r="AB471" i="4"/>
  <c r="Z471" i="4"/>
  <c r="AA471" i="4"/>
  <c r="X471" i="4"/>
  <c r="Y471" i="4"/>
  <c r="U471" i="4"/>
  <c r="W471" i="4"/>
  <c r="AG463" i="4"/>
  <c r="AC463" i="4"/>
  <c r="AB463" i="4"/>
  <c r="Z463" i="4"/>
  <c r="AA463" i="4"/>
  <c r="X463" i="4"/>
  <c r="Y463" i="4"/>
  <c r="U463" i="4"/>
  <c r="W463" i="4"/>
  <c r="AG455" i="4"/>
  <c r="AC455" i="4"/>
  <c r="AA455" i="4"/>
  <c r="AB455" i="4"/>
  <c r="Z455" i="4"/>
  <c r="X455" i="4"/>
  <c r="Y455" i="4"/>
  <c r="U455" i="4"/>
  <c r="W455" i="4"/>
  <c r="AG447" i="4"/>
  <c r="AB447" i="4"/>
  <c r="Z447" i="4"/>
  <c r="X447" i="4"/>
  <c r="Y447" i="4"/>
  <c r="U447" i="4"/>
  <c r="W447" i="4"/>
  <c r="AG439" i="4"/>
  <c r="AC439" i="4"/>
  <c r="AB439" i="4"/>
  <c r="AA439" i="4"/>
  <c r="Z439" i="4"/>
  <c r="X439" i="4"/>
  <c r="Y439" i="4"/>
  <c r="U439" i="4"/>
  <c r="W439" i="4"/>
  <c r="AG431" i="4"/>
  <c r="AC431" i="4"/>
  <c r="AB431" i="4"/>
  <c r="Z431" i="4"/>
  <c r="X431" i="4"/>
  <c r="Y431" i="4"/>
  <c r="AA431" i="4"/>
  <c r="U431" i="4"/>
  <c r="W431" i="4"/>
  <c r="AG423" i="4"/>
  <c r="AC423" i="4"/>
  <c r="AB423" i="4"/>
  <c r="AA423" i="4"/>
  <c r="Z423" i="4"/>
  <c r="X423" i="4"/>
  <c r="Y423" i="4"/>
  <c r="U423" i="4"/>
  <c r="W423" i="4"/>
  <c r="AG415" i="4"/>
  <c r="AC415" i="4"/>
  <c r="AB415" i="4"/>
  <c r="Z415" i="4"/>
  <c r="X415" i="4"/>
  <c r="Y415" i="4"/>
  <c r="W415" i="4"/>
  <c r="AG407" i="4"/>
  <c r="AC407" i="4"/>
  <c r="AB407" i="4"/>
  <c r="Z407" i="4"/>
  <c r="AA407" i="4"/>
  <c r="X407" i="4"/>
  <c r="Y407" i="4"/>
  <c r="AG399" i="4"/>
  <c r="AC399" i="4"/>
  <c r="AB399" i="4"/>
  <c r="Z399" i="4"/>
  <c r="AA399" i="4"/>
  <c r="X399" i="4"/>
  <c r="Y399" i="4"/>
  <c r="U399" i="4"/>
  <c r="W399" i="4"/>
  <c r="AG391" i="4"/>
  <c r="AC391" i="4"/>
  <c r="AB391" i="4"/>
  <c r="AA391" i="4"/>
  <c r="Z391" i="4"/>
  <c r="Y391" i="4"/>
  <c r="U391" i="4"/>
  <c r="W391" i="4"/>
  <c r="AG383" i="4"/>
  <c r="AC383" i="4"/>
  <c r="AA383" i="4"/>
  <c r="AB383" i="4"/>
  <c r="Z383" i="4"/>
  <c r="X383" i="4"/>
  <c r="Y383" i="4"/>
  <c r="U383" i="4"/>
  <c r="W383" i="4"/>
  <c r="AG375" i="4"/>
  <c r="AC375" i="4"/>
  <c r="AB375" i="4"/>
  <c r="AA375" i="4"/>
  <c r="Z375" i="4"/>
  <c r="X375" i="4"/>
  <c r="Y375" i="4"/>
  <c r="U375" i="4"/>
  <c r="W375" i="4"/>
  <c r="AG367" i="4"/>
  <c r="AC367" i="4"/>
  <c r="Z367" i="4"/>
  <c r="AA367" i="4"/>
  <c r="X367" i="4"/>
  <c r="Y367" i="4"/>
  <c r="AB367" i="4"/>
  <c r="U367" i="4"/>
  <c r="W367" i="4"/>
  <c r="V367" i="4"/>
  <c r="AG359" i="4"/>
  <c r="AC359" i="4"/>
  <c r="AB359" i="4"/>
  <c r="Z359" i="4"/>
  <c r="AA359" i="4"/>
  <c r="X359" i="4"/>
  <c r="Y359" i="4"/>
  <c r="V359" i="4"/>
  <c r="U359" i="4"/>
  <c r="W359" i="4"/>
  <c r="AG351" i="4"/>
  <c r="AC351" i="4"/>
  <c r="AA351" i="4"/>
  <c r="AB351" i="4"/>
  <c r="X351" i="4"/>
  <c r="Y351" i="4"/>
  <c r="U351" i="4"/>
  <c r="W351" i="4"/>
  <c r="AG343" i="4"/>
  <c r="AC343" i="4"/>
  <c r="AB343" i="4"/>
  <c r="Z343" i="4"/>
  <c r="AA343" i="4"/>
  <c r="X343" i="4"/>
  <c r="Y343" i="4"/>
  <c r="V343" i="4"/>
  <c r="U343" i="4"/>
  <c r="W343" i="4"/>
  <c r="AG335" i="4"/>
  <c r="AC335" i="4"/>
  <c r="AB335" i="4"/>
  <c r="Z335" i="4"/>
  <c r="AA335" i="4"/>
  <c r="X335" i="4"/>
  <c r="Y335" i="4"/>
  <c r="U335" i="4"/>
  <c r="W335" i="4"/>
  <c r="V335" i="4"/>
  <c r="AG327" i="4"/>
  <c r="AC327" i="4"/>
  <c r="AA327" i="4"/>
  <c r="Z327" i="4"/>
  <c r="X327" i="4"/>
  <c r="Y327" i="4"/>
  <c r="AB327" i="4"/>
  <c r="V327" i="4"/>
  <c r="U327" i="4"/>
  <c r="W327" i="4"/>
  <c r="AG319" i="4"/>
  <c r="AC319" i="4"/>
  <c r="AB319" i="4"/>
  <c r="AA319" i="4"/>
  <c r="Z319" i="4"/>
  <c r="X319" i="4"/>
  <c r="Y319" i="4"/>
  <c r="U319" i="4"/>
  <c r="W319" i="4"/>
  <c r="AG311" i="4"/>
  <c r="AC311" i="4"/>
  <c r="AA311" i="4"/>
  <c r="Z311" i="4"/>
  <c r="X311" i="4"/>
  <c r="Y311" i="4"/>
  <c r="V311" i="4"/>
  <c r="U311" i="4"/>
  <c r="AG303" i="4"/>
  <c r="AC303" i="4"/>
  <c r="AB303" i="4"/>
  <c r="Z303" i="4"/>
  <c r="X303" i="4"/>
  <c r="Y303" i="4"/>
  <c r="U303" i="4"/>
  <c r="W303" i="4"/>
  <c r="V303" i="4"/>
  <c r="AG295" i="4"/>
  <c r="AC295" i="4"/>
  <c r="AB295" i="4"/>
  <c r="AA295" i="4"/>
  <c r="Z295" i="4"/>
  <c r="X295" i="4"/>
  <c r="Y295" i="4"/>
  <c r="V295" i="4"/>
  <c r="U295" i="4"/>
  <c r="W295" i="4"/>
  <c r="AG287" i="4"/>
  <c r="AC287" i="4"/>
  <c r="AB287" i="4"/>
  <c r="AA287" i="4"/>
  <c r="Z287" i="4"/>
  <c r="X287" i="4"/>
  <c r="Y287" i="4"/>
  <c r="U287" i="4"/>
  <c r="W287" i="4"/>
  <c r="AG279" i="4"/>
  <c r="AC279" i="4"/>
  <c r="AB279" i="4"/>
  <c r="Z279" i="4"/>
  <c r="AA279" i="4"/>
  <c r="X279" i="4"/>
  <c r="Y279" i="4"/>
  <c r="W279" i="4"/>
  <c r="AG271" i="4"/>
  <c r="AC271" i="4"/>
  <c r="AB271" i="4"/>
  <c r="Z271" i="4"/>
  <c r="X271" i="4"/>
  <c r="AA271" i="4"/>
  <c r="Y271" i="4"/>
  <c r="U271" i="4"/>
  <c r="W271" i="4"/>
  <c r="V271" i="4"/>
  <c r="AG263" i="4"/>
  <c r="AC263" i="4"/>
  <c r="AA263" i="4"/>
  <c r="Z263" i="4"/>
  <c r="X263" i="4"/>
  <c r="Y263" i="4"/>
  <c r="AB263" i="4"/>
  <c r="V263" i="4"/>
  <c r="U263" i="4"/>
  <c r="W263" i="4"/>
  <c r="AG255" i="4"/>
  <c r="AC255" i="4"/>
  <c r="AB255" i="4"/>
  <c r="AA255" i="4"/>
  <c r="Z255" i="4"/>
  <c r="X255" i="4"/>
  <c r="Y255" i="4"/>
  <c r="U255" i="4"/>
  <c r="W255" i="4"/>
  <c r="AG247" i="4"/>
  <c r="AC247" i="4"/>
  <c r="AA247" i="4"/>
  <c r="Z247" i="4"/>
  <c r="AB247" i="4"/>
  <c r="X247" i="4"/>
  <c r="Y247" i="4"/>
  <c r="V247" i="4"/>
  <c r="U247" i="4"/>
  <c r="S247" i="4"/>
  <c r="W247" i="4"/>
  <c r="AG239" i="4"/>
  <c r="AC239" i="4"/>
  <c r="AB239" i="4"/>
  <c r="Z239" i="4"/>
  <c r="X239" i="4"/>
  <c r="Y239" i="4"/>
  <c r="AA239" i="4"/>
  <c r="U239" i="4"/>
  <c r="W239" i="4"/>
  <c r="V239" i="4"/>
  <c r="S239" i="4"/>
  <c r="AG231" i="4"/>
  <c r="AC231" i="4"/>
  <c r="AB231" i="4"/>
  <c r="X231" i="4"/>
  <c r="Y231" i="4"/>
  <c r="AA231" i="4"/>
  <c r="V231" i="4"/>
  <c r="U231" i="4"/>
  <c r="S231" i="4"/>
  <c r="W231" i="4"/>
  <c r="AG223" i="4"/>
  <c r="AC223" i="4"/>
  <c r="AB223" i="4"/>
  <c r="AA223" i="4"/>
  <c r="Z223" i="4"/>
  <c r="X223" i="4"/>
  <c r="Y223" i="4"/>
  <c r="U223" i="4"/>
  <c r="W223" i="4"/>
  <c r="S223" i="4"/>
  <c r="AG215" i="4"/>
  <c r="AC215" i="4"/>
  <c r="AB215" i="4"/>
  <c r="Z215" i="4"/>
  <c r="X215" i="4"/>
  <c r="Y215" i="4"/>
  <c r="V215" i="4"/>
  <c r="S215" i="4"/>
  <c r="AG207" i="4"/>
  <c r="AC207" i="4"/>
  <c r="AB207" i="4"/>
  <c r="Z207" i="4"/>
  <c r="AA207" i="4"/>
  <c r="X207" i="4"/>
  <c r="Y207" i="4"/>
  <c r="U207" i="4"/>
  <c r="W207" i="4"/>
  <c r="V207" i="4"/>
  <c r="S207" i="4"/>
  <c r="AG199" i="4"/>
  <c r="AC199" i="4"/>
  <c r="AB199" i="4"/>
  <c r="AA199" i="4"/>
  <c r="Z199" i="4"/>
  <c r="Y199" i="4"/>
  <c r="V199" i="4"/>
  <c r="S199" i="4"/>
  <c r="W199" i="4"/>
  <c r="AG191" i="4"/>
  <c r="AC191" i="4"/>
  <c r="AB191" i="4"/>
  <c r="AA191" i="4"/>
  <c r="Z191" i="4"/>
  <c r="X191" i="4"/>
  <c r="Y191" i="4"/>
  <c r="U191" i="4"/>
  <c r="W191" i="4"/>
  <c r="S191" i="4"/>
  <c r="AG183" i="4"/>
  <c r="AC183" i="4"/>
  <c r="AA183" i="4"/>
  <c r="AB183" i="4"/>
  <c r="Z183" i="4"/>
  <c r="X183" i="4"/>
  <c r="Y183" i="4"/>
  <c r="V183" i="4"/>
  <c r="U183" i="4"/>
  <c r="S183" i="4"/>
  <c r="W183" i="4"/>
  <c r="AG175" i="4"/>
  <c r="AC175" i="4"/>
  <c r="AB175" i="4"/>
  <c r="Z175" i="4"/>
  <c r="X175" i="4"/>
  <c r="Y175" i="4"/>
  <c r="U175" i="4"/>
  <c r="W175" i="4"/>
  <c r="AA175" i="4"/>
  <c r="V175" i="4"/>
  <c r="S175" i="4"/>
  <c r="AG167" i="4"/>
  <c r="AC167" i="4"/>
  <c r="AB167" i="4"/>
  <c r="AA167" i="4"/>
  <c r="Z167" i="4"/>
  <c r="X167" i="4"/>
  <c r="Y167" i="4"/>
  <c r="V167" i="4"/>
  <c r="U167" i="4"/>
  <c r="S167" i="4"/>
  <c r="W167" i="4"/>
  <c r="AG159" i="4"/>
  <c r="AC159" i="4"/>
  <c r="AA159" i="4"/>
  <c r="Z159" i="4"/>
  <c r="X159" i="4"/>
  <c r="Y159" i="4"/>
  <c r="AB159" i="4"/>
  <c r="U159" i="4"/>
  <c r="W159" i="4"/>
  <c r="S159" i="4"/>
  <c r="AG151" i="4"/>
  <c r="AC151" i="4"/>
  <c r="AB151" i="4"/>
  <c r="Z151" i="4"/>
  <c r="AA151" i="4"/>
  <c r="X151" i="4"/>
  <c r="Y151" i="4"/>
  <c r="V151" i="4"/>
  <c r="U151" i="4"/>
  <c r="S151" i="4"/>
  <c r="W151" i="4"/>
  <c r="AG143" i="4"/>
  <c r="AC143" i="4"/>
  <c r="AB143" i="4"/>
  <c r="Z143" i="4"/>
  <c r="AA143" i="4"/>
  <c r="X143" i="4"/>
  <c r="Y143" i="4"/>
  <c r="U143" i="4"/>
  <c r="W143" i="4"/>
  <c r="V143" i="4"/>
  <c r="S143" i="4"/>
  <c r="AG135" i="4"/>
  <c r="AC135" i="4"/>
  <c r="AB135" i="4"/>
  <c r="AA135" i="4"/>
  <c r="Z135" i="4"/>
  <c r="X135" i="4"/>
  <c r="Y135" i="4"/>
  <c r="V135" i="4"/>
  <c r="U135" i="4"/>
  <c r="S135" i="4"/>
  <c r="W135" i="4"/>
  <c r="AG127" i="4"/>
  <c r="AC127" i="4"/>
  <c r="AA127" i="4"/>
  <c r="Z127" i="4"/>
  <c r="AB127" i="4"/>
  <c r="X127" i="4"/>
  <c r="Y127" i="4"/>
  <c r="U127" i="4"/>
  <c r="W127" i="4"/>
  <c r="S127" i="4"/>
  <c r="AG119" i="4"/>
  <c r="AC119" i="4"/>
  <c r="AB119" i="4"/>
  <c r="AA119" i="4"/>
  <c r="Z119" i="4"/>
  <c r="X119" i="4"/>
  <c r="Y119" i="4"/>
  <c r="V119" i="4"/>
  <c r="U119" i="4"/>
  <c r="S119" i="4"/>
  <c r="W119" i="4"/>
  <c r="AG111" i="4"/>
  <c r="Z111" i="4"/>
  <c r="AA111" i="4"/>
  <c r="X111" i="4"/>
  <c r="U111" i="4"/>
  <c r="W111" i="4"/>
  <c r="V111" i="4"/>
  <c r="S111" i="4"/>
  <c r="AG103" i="4"/>
  <c r="AC103" i="4"/>
  <c r="AB103" i="4"/>
  <c r="Z103" i="4"/>
  <c r="AA103" i="4"/>
  <c r="X103" i="4"/>
  <c r="Y103" i="4"/>
  <c r="V103" i="4"/>
  <c r="U103" i="4"/>
  <c r="S103" i="4"/>
  <c r="W103" i="4"/>
  <c r="AG95" i="4"/>
  <c r="AC95" i="4"/>
  <c r="AA95" i="4"/>
  <c r="Z95" i="4"/>
  <c r="X95" i="4"/>
  <c r="Y95" i="4"/>
  <c r="AB95" i="4"/>
  <c r="U95" i="4"/>
  <c r="W95" i="4"/>
  <c r="S95" i="4"/>
  <c r="AG87" i="4"/>
  <c r="AC87" i="4"/>
  <c r="AB87" i="4"/>
  <c r="Z87" i="4"/>
  <c r="AA87" i="4"/>
  <c r="X87" i="4"/>
  <c r="V87" i="4"/>
  <c r="S87" i="4"/>
  <c r="W87" i="4"/>
  <c r="AG79" i="4"/>
  <c r="AC79" i="4"/>
  <c r="AB79" i="4"/>
  <c r="Z79" i="4"/>
  <c r="AA79" i="4"/>
  <c r="X79" i="4"/>
  <c r="Y79" i="4"/>
  <c r="U79" i="4"/>
  <c r="W79" i="4"/>
  <c r="V79" i="4"/>
  <c r="S79" i="4"/>
  <c r="AG71" i="4"/>
  <c r="AC71" i="4"/>
  <c r="AB71" i="4"/>
  <c r="AA71" i="4"/>
  <c r="Z71" i="4"/>
  <c r="X71" i="4"/>
  <c r="Y71" i="4"/>
  <c r="V71" i="4"/>
  <c r="U71" i="4"/>
  <c r="S71" i="4"/>
  <c r="W71" i="4"/>
  <c r="AG63" i="4"/>
  <c r="AC63" i="4"/>
  <c r="AB63" i="4"/>
  <c r="AA63" i="4"/>
  <c r="Z63" i="4"/>
  <c r="X63" i="4"/>
  <c r="Y63" i="4"/>
  <c r="U63" i="4"/>
  <c r="W63" i="4"/>
  <c r="S63" i="4"/>
  <c r="AG55" i="4"/>
  <c r="AC55" i="4"/>
  <c r="AA55" i="4"/>
  <c r="AB55" i="4"/>
  <c r="Z55" i="4"/>
  <c r="V55" i="4"/>
  <c r="U55" i="4"/>
  <c r="S55" i="4"/>
  <c r="W55" i="4"/>
  <c r="AG47" i="4"/>
  <c r="AC47" i="4"/>
  <c r="AB47" i="4"/>
  <c r="Z47" i="4"/>
  <c r="X47" i="4"/>
  <c r="Y47" i="4"/>
  <c r="U47" i="4"/>
  <c r="W47" i="4"/>
  <c r="V47" i="4"/>
  <c r="S47" i="4"/>
  <c r="AA47" i="4"/>
  <c r="AG39" i="4"/>
  <c r="AC39" i="4"/>
  <c r="AB39" i="4"/>
  <c r="AA39" i="4"/>
  <c r="Z39" i="4"/>
  <c r="X39" i="4"/>
  <c r="Y39" i="4"/>
  <c r="V39" i="4"/>
  <c r="U39" i="4"/>
  <c r="S39" i="4"/>
  <c r="W39" i="4"/>
  <c r="AG31" i="4"/>
  <c r="AC31" i="4"/>
  <c r="AA31" i="4"/>
  <c r="Z31" i="4"/>
  <c r="X31" i="4"/>
  <c r="U31" i="4"/>
  <c r="W31" i="4"/>
  <c r="S31" i="4"/>
  <c r="AG23" i="4"/>
  <c r="AC23" i="4"/>
  <c r="AB23" i="4"/>
  <c r="Z23" i="4"/>
  <c r="AA23" i="4"/>
  <c r="X23" i="4"/>
  <c r="Y23" i="4"/>
  <c r="V23" i="4"/>
  <c r="U23" i="4"/>
  <c r="S23" i="4"/>
  <c r="W23" i="4"/>
  <c r="AG15" i="4"/>
  <c r="AC15" i="4"/>
  <c r="AB15" i="4"/>
  <c r="Z15" i="4"/>
  <c r="X15" i="4"/>
  <c r="AA15" i="4"/>
  <c r="Y15" i="4"/>
  <c r="U15" i="4"/>
  <c r="W15" i="4"/>
  <c r="V15" i="4"/>
  <c r="S15" i="4"/>
  <c r="AG7" i="4"/>
  <c r="AC7" i="4"/>
  <c r="AA7" i="4"/>
  <c r="Y7" i="4"/>
  <c r="V7" i="4"/>
  <c r="U7" i="4"/>
  <c r="S7" i="4"/>
  <c r="W7" i="4"/>
  <c r="R474" i="4"/>
  <c r="R466" i="4"/>
  <c r="R442" i="4"/>
  <c r="R426" i="4"/>
  <c r="R418" i="4"/>
  <c r="R410" i="4"/>
  <c r="R394" i="4"/>
  <c r="R386" i="4"/>
  <c r="R378" i="4"/>
  <c r="R362" i="4"/>
  <c r="R346" i="4"/>
  <c r="R330" i="4"/>
  <c r="R322" i="4"/>
  <c r="R314" i="4"/>
  <c r="R298" i="4"/>
  <c r="R290" i="4"/>
  <c r="R282" i="4"/>
  <c r="R274" i="4"/>
  <c r="R258" i="4"/>
  <c r="R250" i="4"/>
  <c r="R234" i="4"/>
  <c r="R218" i="4"/>
  <c r="R202" i="4"/>
  <c r="R194" i="4"/>
  <c r="R186" i="4"/>
  <c r="R178" i="4"/>
  <c r="R170" i="4"/>
  <c r="R154" i="4"/>
  <c r="R138" i="4"/>
  <c r="R130" i="4"/>
  <c r="R122" i="4"/>
  <c r="R114" i="4"/>
  <c r="R106" i="4"/>
  <c r="R90" i="4"/>
  <c r="R74" i="4"/>
  <c r="R58" i="4"/>
  <c r="R50" i="4"/>
  <c r="R42" i="4"/>
  <c r="R26" i="4"/>
  <c r="R18" i="4"/>
  <c r="R10" i="4"/>
  <c r="S2" i="4"/>
  <c r="S479" i="4"/>
  <c r="S471" i="4"/>
  <c r="S463" i="4"/>
  <c r="S455" i="4"/>
  <c r="S447" i="4"/>
  <c r="S439" i="4"/>
  <c r="S431" i="4"/>
  <c r="S423" i="4"/>
  <c r="S415" i="4"/>
  <c r="S407" i="4"/>
  <c r="S399" i="4"/>
  <c r="S383" i="4"/>
  <c r="S375" i="4"/>
  <c r="S367" i="4"/>
  <c r="S359" i="4"/>
  <c r="S351" i="4"/>
  <c r="S343" i="4"/>
  <c r="S335" i="4"/>
  <c r="S327" i="4"/>
  <c r="S319" i="4"/>
  <c r="S311" i="4"/>
  <c r="S303" i="4"/>
  <c r="S295" i="4"/>
  <c r="S287" i="4"/>
  <c r="S279" i="4"/>
  <c r="S271" i="4"/>
  <c r="S263" i="4"/>
  <c r="S255" i="4"/>
  <c r="T474" i="4"/>
  <c r="T458" i="4"/>
  <c r="T442" i="4"/>
  <c r="T426" i="4"/>
  <c r="T410" i="4"/>
  <c r="T394" i="4"/>
  <c r="T378" i="4"/>
  <c r="T362" i="4"/>
  <c r="T346" i="4"/>
  <c r="T330" i="4"/>
  <c r="T314" i="4"/>
  <c r="T298" i="4"/>
  <c r="T282" i="4"/>
  <c r="T266" i="4"/>
  <c r="T250" i="4"/>
  <c r="T234" i="4"/>
  <c r="T218" i="4"/>
  <c r="T202" i="4"/>
  <c r="T186" i="4"/>
  <c r="T154" i="4"/>
  <c r="T138" i="4"/>
  <c r="T122" i="4"/>
  <c r="T106" i="4"/>
  <c r="T90" i="4"/>
  <c r="T74" i="4"/>
  <c r="T58" i="4"/>
  <c r="T42" i="4"/>
  <c r="T26" i="4"/>
  <c r="V427" i="4"/>
  <c r="Z298" i="4"/>
  <c r="Z42" i="4"/>
  <c r="AB74" i="4"/>
  <c r="AG476" i="4"/>
  <c r="AB476" i="4"/>
  <c r="AC476" i="4"/>
  <c r="Z476" i="4"/>
  <c r="AA476" i="4"/>
  <c r="Y476" i="4"/>
  <c r="X476" i="4"/>
  <c r="W476" i="4"/>
  <c r="V476" i="4"/>
  <c r="T476" i="4"/>
  <c r="U476" i="4"/>
  <c r="AG468" i="4"/>
  <c r="AC468" i="4"/>
  <c r="AB468" i="4"/>
  <c r="Z468" i="4"/>
  <c r="AA468" i="4"/>
  <c r="Y468" i="4"/>
  <c r="V468" i="4"/>
  <c r="X468" i="4"/>
  <c r="W468" i="4"/>
  <c r="T468" i="4"/>
  <c r="U468" i="4"/>
  <c r="AG460" i="4"/>
  <c r="AC460" i="4"/>
  <c r="AA460" i="4"/>
  <c r="Z460" i="4"/>
  <c r="AB460" i="4"/>
  <c r="Y460" i="4"/>
  <c r="X460" i="4"/>
  <c r="W460" i="4"/>
  <c r="V460" i="4"/>
  <c r="T460" i="4"/>
  <c r="U460" i="4"/>
  <c r="AG452" i="4"/>
  <c r="AC452" i="4"/>
  <c r="AB452" i="4"/>
  <c r="AA452" i="4"/>
  <c r="Z452" i="4"/>
  <c r="Y452" i="4"/>
  <c r="V452" i="4"/>
  <c r="X452" i="4"/>
  <c r="T452" i="4"/>
  <c r="U452" i="4"/>
  <c r="AG444" i="4"/>
  <c r="AB444" i="4"/>
  <c r="AA444" i="4"/>
  <c r="Z444" i="4"/>
  <c r="Y444" i="4"/>
  <c r="X444" i="4"/>
  <c r="W444" i="4"/>
  <c r="V444" i="4"/>
  <c r="AG436" i="4"/>
  <c r="AC436" i="4"/>
  <c r="AB436" i="4"/>
  <c r="AA436" i="4"/>
  <c r="Z436" i="4"/>
  <c r="Y436" i="4"/>
  <c r="V436" i="4"/>
  <c r="W436" i="4"/>
  <c r="T436" i="4"/>
  <c r="AG428" i="4"/>
  <c r="AC428" i="4"/>
  <c r="AB428" i="4"/>
  <c r="AA428" i="4"/>
  <c r="Z428" i="4"/>
  <c r="Y428" i="4"/>
  <c r="X428" i="4"/>
  <c r="W428" i="4"/>
  <c r="V428" i="4"/>
  <c r="T428" i="4"/>
  <c r="U428" i="4"/>
  <c r="AG420" i="4"/>
  <c r="AC420" i="4"/>
  <c r="AB420" i="4"/>
  <c r="AA420" i="4"/>
  <c r="Z420" i="4"/>
  <c r="Y420" i="4"/>
  <c r="V420" i="4"/>
  <c r="T420" i="4"/>
  <c r="AG412" i="4"/>
  <c r="AC412" i="4"/>
  <c r="AB412" i="4"/>
  <c r="Z412" i="4"/>
  <c r="Y412" i="4"/>
  <c r="X412" i="4"/>
  <c r="W412" i="4"/>
  <c r="V412" i="4"/>
  <c r="AA412" i="4"/>
  <c r="T412" i="4"/>
  <c r="U412" i="4"/>
  <c r="AG404" i="4"/>
  <c r="AC404" i="4"/>
  <c r="AB404" i="4"/>
  <c r="AA404" i="4"/>
  <c r="Z404" i="4"/>
  <c r="Y404" i="4"/>
  <c r="V404" i="4"/>
  <c r="X404" i="4"/>
  <c r="W404" i="4"/>
  <c r="T404" i="4"/>
  <c r="U404" i="4"/>
  <c r="AG396" i="4"/>
  <c r="AB396" i="4"/>
  <c r="AA396" i="4"/>
  <c r="Z396" i="4"/>
  <c r="AC396" i="4"/>
  <c r="Y396" i="4"/>
  <c r="X396" i="4"/>
  <c r="W396" i="4"/>
  <c r="V396" i="4"/>
  <c r="T396" i="4"/>
  <c r="U396" i="4"/>
  <c r="AG388" i="4"/>
  <c r="AC388" i="4"/>
  <c r="AB388" i="4"/>
  <c r="AA388" i="4"/>
  <c r="Z388" i="4"/>
  <c r="Y388" i="4"/>
  <c r="V388" i="4"/>
  <c r="X388" i="4"/>
  <c r="T388" i="4"/>
  <c r="U388" i="4"/>
  <c r="AG380" i="4"/>
  <c r="AB380" i="4"/>
  <c r="AC380" i="4"/>
  <c r="Z380" i="4"/>
  <c r="Y380" i="4"/>
  <c r="AA380" i="4"/>
  <c r="X380" i="4"/>
  <c r="W380" i="4"/>
  <c r="V380" i="4"/>
  <c r="T380" i="4"/>
  <c r="U380" i="4"/>
  <c r="AG372" i="4"/>
  <c r="AC372" i="4"/>
  <c r="AA372" i="4"/>
  <c r="AB372" i="4"/>
  <c r="Z372" i="4"/>
  <c r="Y372" i="4"/>
  <c r="V372" i="4"/>
  <c r="X372" i="4"/>
  <c r="W372" i="4"/>
  <c r="T372" i="4"/>
  <c r="U372" i="4"/>
  <c r="AG364" i="4"/>
  <c r="AC364" i="4"/>
  <c r="AB364" i="4"/>
  <c r="AA364" i="4"/>
  <c r="Z364" i="4"/>
  <c r="Y364" i="4"/>
  <c r="V364" i="4"/>
  <c r="X364" i="4"/>
  <c r="W364" i="4"/>
  <c r="T364" i="4"/>
  <c r="U364" i="4"/>
  <c r="AG356" i="4"/>
  <c r="AC356" i="4"/>
  <c r="AB356" i="4"/>
  <c r="Y356" i="4"/>
  <c r="V356" i="4"/>
  <c r="X356" i="4"/>
  <c r="T356" i="4"/>
  <c r="U356" i="4"/>
  <c r="AG348" i="4"/>
  <c r="AC348" i="4"/>
  <c r="AB348" i="4"/>
  <c r="Z348" i="4"/>
  <c r="Y348" i="4"/>
  <c r="AA348" i="4"/>
  <c r="V348" i="4"/>
  <c r="X348" i="4"/>
  <c r="W348" i="4"/>
  <c r="T348" i="4"/>
  <c r="U348" i="4"/>
  <c r="AG340" i="4"/>
  <c r="AC340" i="4"/>
  <c r="AB340" i="4"/>
  <c r="Z340" i="4"/>
  <c r="Y340" i="4"/>
  <c r="AA340" i="4"/>
  <c r="V340" i="4"/>
  <c r="X340" i="4"/>
  <c r="W340" i="4"/>
  <c r="T340" i="4"/>
  <c r="U340" i="4"/>
  <c r="AG332" i="4"/>
  <c r="AC332" i="4"/>
  <c r="AB332" i="4"/>
  <c r="AA332" i="4"/>
  <c r="Z332" i="4"/>
  <c r="Y332" i="4"/>
  <c r="V332" i="4"/>
  <c r="X332" i="4"/>
  <c r="W332" i="4"/>
  <c r="T332" i="4"/>
  <c r="U332" i="4"/>
  <c r="AG324" i="4"/>
  <c r="AC324" i="4"/>
  <c r="AA324" i="4"/>
  <c r="Z324" i="4"/>
  <c r="Y324" i="4"/>
  <c r="V324" i="4"/>
  <c r="X324" i="4"/>
  <c r="T324" i="4"/>
  <c r="AB324" i="4"/>
  <c r="U324" i="4"/>
  <c r="AG316" i="4"/>
  <c r="AC316" i="4"/>
  <c r="AB316" i="4"/>
  <c r="AA316" i="4"/>
  <c r="Z316" i="4"/>
  <c r="Y316" i="4"/>
  <c r="V316" i="4"/>
  <c r="T316" i="4"/>
  <c r="U316" i="4"/>
  <c r="AG308" i="4"/>
  <c r="AC308" i="4"/>
  <c r="AA308" i="4"/>
  <c r="AB308" i="4"/>
  <c r="Z308" i="4"/>
  <c r="Y308" i="4"/>
  <c r="V308" i="4"/>
  <c r="X308" i="4"/>
  <c r="W308" i="4"/>
  <c r="T308" i="4"/>
  <c r="U308" i="4"/>
  <c r="AG300" i="4"/>
  <c r="AC300" i="4"/>
  <c r="AB300" i="4"/>
  <c r="AA300" i="4"/>
  <c r="Z300" i="4"/>
  <c r="Y300" i="4"/>
  <c r="V300" i="4"/>
  <c r="X300" i="4"/>
  <c r="W300" i="4"/>
  <c r="T300" i="4"/>
  <c r="U300" i="4"/>
  <c r="AG292" i="4"/>
  <c r="AC292" i="4"/>
  <c r="AB292" i="4"/>
  <c r="AA292" i="4"/>
  <c r="Z292" i="4"/>
  <c r="Y292" i="4"/>
  <c r="V292" i="4"/>
  <c r="X292" i="4"/>
  <c r="T292" i="4"/>
  <c r="U292" i="4"/>
  <c r="AG284" i="4"/>
  <c r="AC284" i="4"/>
  <c r="Z284" i="4"/>
  <c r="AB284" i="4"/>
  <c r="Y284" i="4"/>
  <c r="AA284" i="4"/>
  <c r="X284" i="4"/>
  <c r="T284" i="4"/>
  <c r="U284" i="4"/>
  <c r="AG276" i="4"/>
  <c r="AC276" i="4"/>
  <c r="AB276" i="4"/>
  <c r="AA276" i="4"/>
  <c r="Z276" i="4"/>
  <c r="Y276" i="4"/>
  <c r="V276" i="4"/>
  <c r="X276" i="4"/>
  <c r="W276" i="4"/>
  <c r="T276" i="4"/>
  <c r="U276" i="4"/>
  <c r="AG268" i="4"/>
  <c r="AC268" i="4"/>
  <c r="AB268" i="4"/>
  <c r="AA268" i="4"/>
  <c r="Z268" i="4"/>
  <c r="Y268" i="4"/>
  <c r="V268" i="4"/>
  <c r="X268" i="4"/>
  <c r="W268" i="4"/>
  <c r="T268" i="4"/>
  <c r="U268" i="4"/>
  <c r="AG260" i="4"/>
  <c r="AC260" i="4"/>
  <c r="AB260" i="4"/>
  <c r="AA260" i="4"/>
  <c r="Z260" i="4"/>
  <c r="Y260" i="4"/>
  <c r="V260" i="4"/>
  <c r="X260" i="4"/>
  <c r="T260" i="4"/>
  <c r="U260" i="4"/>
  <c r="AG252" i="4"/>
  <c r="AB252" i="4"/>
  <c r="AC252" i="4"/>
  <c r="Z252" i="4"/>
  <c r="AA252" i="4"/>
  <c r="Y252" i="4"/>
  <c r="V252" i="4"/>
  <c r="X252" i="4"/>
  <c r="W252" i="4"/>
  <c r="T252" i="4"/>
  <c r="U252" i="4"/>
  <c r="AG244" i="4"/>
  <c r="AC244" i="4"/>
  <c r="AB244" i="4"/>
  <c r="AA244" i="4"/>
  <c r="Z244" i="4"/>
  <c r="Y244" i="4"/>
  <c r="V244" i="4"/>
  <c r="X244" i="4"/>
  <c r="W244" i="4"/>
  <c r="T244" i="4"/>
  <c r="U244" i="4"/>
  <c r="S244" i="4"/>
  <c r="AG236" i="4"/>
  <c r="AC236" i="4"/>
  <c r="AA236" i="4"/>
  <c r="AB236" i="4"/>
  <c r="Z236" i="4"/>
  <c r="V236" i="4"/>
  <c r="W236" i="4"/>
  <c r="T236" i="4"/>
  <c r="U236" i="4"/>
  <c r="S236" i="4"/>
  <c r="AG228" i="4"/>
  <c r="AB228" i="4"/>
  <c r="AA228" i="4"/>
  <c r="AC228" i="4"/>
  <c r="Z228" i="4"/>
  <c r="Y228" i="4"/>
  <c r="V228" i="4"/>
  <c r="X228" i="4"/>
  <c r="T228" i="4"/>
  <c r="U228" i="4"/>
  <c r="S228" i="4"/>
  <c r="AG220" i="4"/>
  <c r="Z220" i="4"/>
  <c r="AB220" i="4"/>
  <c r="AA220" i="4"/>
  <c r="Y220" i="4"/>
  <c r="V220" i="4"/>
  <c r="X220" i="4"/>
  <c r="W220" i="4"/>
  <c r="T220" i="4"/>
  <c r="U220" i="4"/>
  <c r="AC220" i="4"/>
  <c r="S220" i="4"/>
  <c r="AG212" i="4"/>
  <c r="AC212" i="4"/>
  <c r="AB212" i="4"/>
  <c r="Z212" i="4"/>
  <c r="AA212" i="4"/>
  <c r="Y212" i="4"/>
  <c r="V212" i="4"/>
  <c r="X212" i="4"/>
  <c r="W212" i="4"/>
  <c r="T212" i="4"/>
  <c r="U212" i="4"/>
  <c r="S212" i="4"/>
  <c r="AG204" i="4"/>
  <c r="AC204" i="4"/>
  <c r="AA204" i="4"/>
  <c r="AB204" i="4"/>
  <c r="Z204" i="4"/>
  <c r="Y204" i="4"/>
  <c r="V204" i="4"/>
  <c r="X204" i="4"/>
  <c r="W204" i="4"/>
  <c r="T204" i="4"/>
  <c r="U204" i="4"/>
  <c r="S204" i="4"/>
  <c r="AG196" i="4"/>
  <c r="AC196" i="4"/>
  <c r="AA196" i="4"/>
  <c r="Z196" i="4"/>
  <c r="Y196" i="4"/>
  <c r="X196" i="4"/>
  <c r="T196" i="4"/>
  <c r="U196" i="4"/>
  <c r="S196" i="4"/>
  <c r="AG188" i="4"/>
  <c r="AB188" i="4"/>
  <c r="AC188" i="4"/>
  <c r="AA188" i="4"/>
  <c r="Z188" i="4"/>
  <c r="Y188" i="4"/>
  <c r="V188" i="4"/>
  <c r="W188" i="4"/>
  <c r="T188" i="4"/>
  <c r="U188" i="4"/>
  <c r="AG180" i="4"/>
  <c r="AC180" i="4"/>
  <c r="AA180" i="4"/>
  <c r="AB180" i="4"/>
  <c r="Z180" i="4"/>
  <c r="Y180" i="4"/>
  <c r="V180" i="4"/>
  <c r="X180" i="4"/>
  <c r="W180" i="4"/>
  <c r="T180" i="4"/>
  <c r="U180" i="4"/>
  <c r="S180" i="4"/>
  <c r="AG172" i="4"/>
  <c r="AC172" i="4"/>
  <c r="AB172" i="4"/>
  <c r="AA172" i="4"/>
  <c r="Z172" i="4"/>
  <c r="Y172" i="4"/>
  <c r="V172" i="4"/>
  <c r="X172" i="4"/>
  <c r="W172" i="4"/>
  <c r="T172" i="4"/>
  <c r="U172" i="4"/>
  <c r="S172" i="4"/>
  <c r="AG164" i="4"/>
  <c r="AB164" i="4"/>
  <c r="AA164" i="4"/>
  <c r="AC164" i="4"/>
  <c r="Y164" i="4"/>
  <c r="V164" i="4"/>
  <c r="X164" i="4"/>
  <c r="T164" i="4"/>
  <c r="AG156" i="4"/>
  <c r="AC156" i="4"/>
  <c r="AB156" i="4"/>
  <c r="Z156" i="4"/>
  <c r="Y156" i="4"/>
  <c r="V156" i="4"/>
  <c r="X156" i="4"/>
  <c r="W156" i="4"/>
  <c r="T156" i="4"/>
  <c r="AG148" i="4"/>
  <c r="AC148" i="4"/>
  <c r="AB148" i="4"/>
  <c r="AA148" i="4"/>
  <c r="Z148" i="4"/>
  <c r="Y148" i="4"/>
  <c r="X148" i="4"/>
  <c r="W148" i="4"/>
  <c r="T148" i="4"/>
  <c r="U148" i="4"/>
  <c r="S148" i="4"/>
  <c r="AG140" i="4"/>
  <c r="AC140" i="4"/>
  <c r="AB140" i="4"/>
  <c r="AA140" i="4"/>
  <c r="Z140" i="4"/>
  <c r="Y140" i="4"/>
  <c r="V140" i="4"/>
  <c r="X140" i="4"/>
  <c r="W140" i="4"/>
  <c r="T140" i="4"/>
  <c r="U140" i="4"/>
  <c r="S140" i="4"/>
  <c r="AG132" i="4"/>
  <c r="AB132" i="4"/>
  <c r="AA132" i="4"/>
  <c r="Z132" i="4"/>
  <c r="AC132" i="4"/>
  <c r="Y132" i="4"/>
  <c r="V132" i="4"/>
  <c r="X132" i="4"/>
  <c r="T132" i="4"/>
  <c r="U132" i="4"/>
  <c r="S132" i="4"/>
  <c r="AG124" i="4"/>
  <c r="AB124" i="4"/>
  <c r="AC124" i="4"/>
  <c r="Z124" i="4"/>
  <c r="Y124" i="4"/>
  <c r="AA124" i="4"/>
  <c r="V124" i="4"/>
  <c r="X124" i="4"/>
  <c r="W124" i="4"/>
  <c r="T124" i="4"/>
  <c r="U124" i="4"/>
  <c r="S124" i="4"/>
  <c r="AG116" i="4"/>
  <c r="AC116" i="4"/>
  <c r="AA116" i="4"/>
  <c r="Z116" i="4"/>
  <c r="Y116" i="4"/>
  <c r="V116" i="4"/>
  <c r="AB116" i="4"/>
  <c r="X116" i="4"/>
  <c r="W116" i="4"/>
  <c r="T116" i="4"/>
  <c r="U116" i="4"/>
  <c r="S116" i="4"/>
  <c r="AG108" i="4"/>
  <c r="AC108" i="4"/>
  <c r="AB108" i="4"/>
  <c r="AA108" i="4"/>
  <c r="Z108" i="4"/>
  <c r="V108" i="4"/>
  <c r="X108" i="4"/>
  <c r="T108" i="4"/>
  <c r="S108" i="4"/>
  <c r="AG100" i="4"/>
  <c r="AC100" i="4"/>
  <c r="AA100" i="4"/>
  <c r="AB100" i="4"/>
  <c r="Z100" i="4"/>
  <c r="Y100" i="4"/>
  <c r="V100" i="4"/>
  <c r="X100" i="4"/>
  <c r="T100" i="4"/>
  <c r="U100" i="4"/>
  <c r="S100" i="4"/>
  <c r="AG92" i="4"/>
  <c r="AC92" i="4"/>
  <c r="AB92" i="4"/>
  <c r="Z92" i="4"/>
  <c r="Y92" i="4"/>
  <c r="V92" i="4"/>
  <c r="X92" i="4"/>
  <c r="AA92" i="4"/>
  <c r="W92" i="4"/>
  <c r="T92" i="4"/>
  <c r="U92" i="4"/>
  <c r="S92" i="4"/>
  <c r="AG84" i="4"/>
  <c r="AC84" i="4"/>
  <c r="Z84" i="4"/>
  <c r="Y84" i="4"/>
  <c r="AB84" i="4"/>
  <c r="V84" i="4"/>
  <c r="AA84" i="4"/>
  <c r="X84" i="4"/>
  <c r="W84" i="4"/>
  <c r="T84" i="4"/>
  <c r="U84" i="4"/>
  <c r="S84" i="4"/>
  <c r="AG76" i="4"/>
  <c r="AB76" i="4"/>
  <c r="AC76" i="4"/>
  <c r="AA76" i="4"/>
  <c r="Z76" i="4"/>
  <c r="Y76" i="4"/>
  <c r="V76" i="4"/>
  <c r="X76" i="4"/>
  <c r="W76" i="4"/>
  <c r="T76" i="4"/>
  <c r="U76" i="4"/>
  <c r="S76" i="4"/>
  <c r="AG68" i="4"/>
  <c r="AC68" i="4"/>
  <c r="AB68" i="4"/>
  <c r="AA68" i="4"/>
  <c r="Z68" i="4"/>
  <c r="Y68" i="4"/>
  <c r="V68" i="4"/>
  <c r="X68" i="4"/>
  <c r="T68" i="4"/>
  <c r="U68" i="4"/>
  <c r="S68" i="4"/>
  <c r="AG60" i="4"/>
  <c r="AB60" i="4"/>
  <c r="AC60" i="4"/>
  <c r="AA60" i="4"/>
  <c r="Z60" i="4"/>
  <c r="Y60" i="4"/>
  <c r="V60" i="4"/>
  <c r="X60" i="4"/>
  <c r="W60" i="4"/>
  <c r="T60" i="4"/>
  <c r="U60" i="4"/>
  <c r="S60" i="4"/>
  <c r="AG52" i="4"/>
  <c r="AC52" i="4"/>
  <c r="AB52" i="4"/>
  <c r="AA52" i="4"/>
  <c r="Z52" i="4"/>
  <c r="Y52" i="4"/>
  <c r="V52" i="4"/>
  <c r="X52" i="4"/>
  <c r="W52" i="4"/>
  <c r="T52" i="4"/>
  <c r="U52" i="4"/>
  <c r="S52" i="4"/>
  <c r="AG44" i="4"/>
  <c r="AC44" i="4"/>
  <c r="AA44" i="4"/>
  <c r="Z44" i="4"/>
  <c r="Y44" i="4"/>
  <c r="V44" i="4"/>
  <c r="W44" i="4"/>
  <c r="T44" i="4"/>
  <c r="U44" i="4"/>
  <c r="S44" i="4"/>
  <c r="AG36" i="4"/>
  <c r="AC36" i="4"/>
  <c r="AA36" i="4"/>
  <c r="AB36" i="4"/>
  <c r="Z36" i="4"/>
  <c r="Y36" i="4"/>
  <c r="V36" i="4"/>
  <c r="X36" i="4"/>
  <c r="T36" i="4"/>
  <c r="U36" i="4"/>
  <c r="S36" i="4"/>
  <c r="AG28" i="4"/>
  <c r="AC28" i="4"/>
  <c r="AB28" i="4"/>
  <c r="Z28" i="4"/>
  <c r="Y28" i="4"/>
  <c r="V28" i="4"/>
  <c r="X28" i="4"/>
  <c r="W28" i="4"/>
  <c r="AA28" i="4"/>
  <c r="T28" i="4"/>
  <c r="U28" i="4"/>
  <c r="S28" i="4"/>
  <c r="AG20" i="4"/>
  <c r="AC20" i="4"/>
  <c r="AB20" i="4"/>
  <c r="AA20" i="4"/>
  <c r="Z20" i="4"/>
  <c r="Y20" i="4"/>
  <c r="V20" i="4"/>
  <c r="X20" i="4"/>
  <c r="W20" i="4"/>
  <c r="T20" i="4"/>
  <c r="U20" i="4"/>
  <c r="S20" i="4"/>
  <c r="AG12" i="4"/>
  <c r="AC12" i="4"/>
  <c r="AA12" i="4"/>
  <c r="AB12" i="4"/>
  <c r="Z12" i="4"/>
  <c r="Y12" i="4"/>
  <c r="V12" i="4"/>
  <c r="X12" i="4"/>
  <c r="W12" i="4"/>
  <c r="T12" i="4"/>
  <c r="U12" i="4"/>
  <c r="S12" i="4"/>
  <c r="AG4" i="4"/>
  <c r="AC4" i="4"/>
  <c r="AB4" i="4"/>
  <c r="Z4" i="4"/>
  <c r="Y4" i="4"/>
  <c r="V4" i="4"/>
  <c r="U4" i="4"/>
  <c r="S4" i="4"/>
  <c r="P466" i="4"/>
  <c r="V466" i="4" s="1"/>
  <c r="P458" i="4"/>
  <c r="Z458" i="4" s="1"/>
  <c r="P450" i="4"/>
  <c r="R450" i="4" s="1"/>
  <c r="P434" i="4"/>
  <c r="R434" i="4" s="1"/>
  <c r="P426" i="4"/>
  <c r="AC426" i="4" s="1"/>
  <c r="P418" i="4"/>
  <c r="U418" i="4" s="1"/>
  <c r="P402" i="4"/>
  <c r="U402" i="4" s="1"/>
  <c r="P386" i="4"/>
  <c r="P370" i="4"/>
  <c r="W370" i="4" s="1"/>
  <c r="P354" i="4"/>
  <c r="AA354" i="4" s="1"/>
  <c r="P338" i="4"/>
  <c r="R338" i="4" s="1"/>
  <c r="P322" i="4"/>
  <c r="P306" i="4"/>
  <c r="X306" i="4" s="1"/>
  <c r="P290" i="4"/>
  <c r="P274" i="4"/>
  <c r="P258" i="4"/>
  <c r="U258" i="4" s="1"/>
  <c r="P242" i="4"/>
  <c r="R242" i="4" s="1"/>
  <c r="P226" i="4"/>
  <c r="P210" i="4"/>
  <c r="S210" i="4" s="1"/>
  <c r="P202" i="4"/>
  <c r="P194" i="4"/>
  <c r="T194" i="4" s="1"/>
  <c r="P178" i="4"/>
  <c r="S178" i="4" s="1"/>
  <c r="P170" i="4"/>
  <c r="S170" i="4" s="1"/>
  <c r="P162" i="4"/>
  <c r="U162" i="4" s="1"/>
  <c r="P146" i="4"/>
  <c r="S146" i="4" s="1"/>
  <c r="P130" i="4"/>
  <c r="AB130" i="4" s="1"/>
  <c r="P114" i="4"/>
  <c r="S114" i="4" s="1"/>
  <c r="P98" i="4"/>
  <c r="P82" i="4"/>
  <c r="R82" i="4" s="1"/>
  <c r="P66" i="4"/>
  <c r="R66" i="4" s="1"/>
  <c r="P50" i="4"/>
  <c r="P34" i="4"/>
  <c r="P18" i="4"/>
  <c r="P10" i="4"/>
  <c r="T10" i="4" s="1"/>
  <c r="R479" i="4"/>
  <c r="R471" i="4"/>
  <c r="R463" i="4"/>
  <c r="R455" i="4"/>
  <c r="R447" i="4"/>
  <c r="R439" i="4"/>
  <c r="R431" i="4"/>
  <c r="R423" i="4"/>
  <c r="R407" i="4"/>
  <c r="R399" i="4"/>
  <c r="R391" i="4"/>
  <c r="R383" i="4"/>
  <c r="R375" i="4"/>
  <c r="R367" i="4"/>
  <c r="R359" i="4"/>
  <c r="R343" i="4"/>
  <c r="R335" i="4"/>
  <c r="R327" i="4"/>
  <c r="R319" i="4"/>
  <c r="R303" i="4"/>
  <c r="R295" i="4"/>
  <c r="R287" i="4"/>
  <c r="R271" i="4"/>
  <c r="R263" i="4"/>
  <c r="R255" i="4"/>
  <c r="R247" i="4"/>
  <c r="R239" i="4"/>
  <c r="R223" i="4"/>
  <c r="R215" i="4"/>
  <c r="R207" i="4"/>
  <c r="R191" i="4"/>
  <c r="R183" i="4"/>
  <c r="R175" i="4"/>
  <c r="R167" i="4"/>
  <c r="R159" i="4"/>
  <c r="R151" i="4"/>
  <c r="R143" i="4"/>
  <c r="R135" i="4"/>
  <c r="R127" i="4"/>
  <c r="R119" i="4"/>
  <c r="R111" i="4"/>
  <c r="R103" i="4"/>
  <c r="R95" i="4"/>
  <c r="R87" i="4"/>
  <c r="R79" i="4"/>
  <c r="R71" i="4"/>
  <c r="R63" i="4"/>
  <c r="R47" i="4"/>
  <c r="R39" i="4"/>
  <c r="R31" i="4"/>
  <c r="R23" i="4"/>
  <c r="R15" i="4"/>
  <c r="R7" i="4"/>
  <c r="S476" i="4"/>
  <c r="S468" i="4"/>
  <c r="S460" i="4"/>
  <c r="S452" i="4"/>
  <c r="S444" i="4"/>
  <c r="S428" i="4"/>
  <c r="S412" i="4"/>
  <c r="S404" i="4"/>
  <c r="S396" i="4"/>
  <c r="S388" i="4"/>
  <c r="S380" i="4"/>
  <c r="S372" i="4"/>
  <c r="S364" i="4"/>
  <c r="S348" i="4"/>
  <c r="S340" i="4"/>
  <c r="S332" i="4"/>
  <c r="S324" i="4"/>
  <c r="S308" i="4"/>
  <c r="S300" i="4"/>
  <c r="S292" i="4"/>
  <c r="S284" i="4"/>
  <c r="S276" i="4"/>
  <c r="S268" i="4"/>
  <c r="S260" i="4"/>
  <c r="S252" i="4"/>
  <c r="T467" i="4"/>
  <c r="T403" i="4"/>
  <c r="T339" i="4"/>
  <c r="T275" i="4"/>
  <c r="T211" i="4"/>
  <c r="T147" i="4"/>
  <c r="T83" i="4"/>
  <c r="T19" i="4"/>
  <c r="V479" i="4"/>
  <c r="V415" i="4"/>
  <c r="V383" i="4"/>
  <c r="AG475" i="4"/>
  <c r="AB475" i="4"/>
  <c r="AC475" i="4"/>
  <c r="Y475" i="4"/>
  <c r="Z475" i="4"/>
  <c r="X475" i="4"/>
  <c r="U475" i="4"/>
  <c r="AG467" i="4"/>
  <c r="AC467" i="4"/>
  <c r="AB467" i="4"/>
  <c r="Z467" i="4"/>
  <c r="Y467" i="4"/>
  <c r="X467" i="4"/>
  <c r="AA467" i="4"/>
  <c r="U467" i="4"/>
  <c r="V467" i="4"/>
  <c r="AG459" i="4"/>
  <c r="AC459" i="4"/>
  <c r="AB459" i="4"/>
  <c r="AA459" i="4"/>
  <c r="Y459" i="4"/>
  <c r="X459" i="4"/>
  <c r="U459" i="4"/>
  <c r="Z459" i="4"/>
  <c r="AG451" i="4"/>
  <c r="AC451" i="4"/>
  <c r="AA451" i="4"/>
  <c r="AB451" i="4"/>
  <c r="Z451" i="4"/>
  <c r="Y451" i="4"/>
  <c r="X451" i="4"/>
  <c r="U451" i="4"/>
  <c r="V451" i="4"/>
  <c r="AG443" i="4"/>
  <c r="AC443" i="4"/>
  <c r="AB443" i="4"/>
  <c r="AA443" i="4"/>
  <c r="AG435" i="4"/>
  <c r="AB435" i="4"/>
  <c r="AC435" i="4"/>
  <c r="Z435" i="4"/>
  <c r="AA435" i="4"/>
  <c r="Y435" i="4"/>
  <c r="X435" i="4"/>
  <c r="U435" i="4"/>
  <c r="V435" i="4"/>
  <c r="AG427" i="4"/>
  <c r="AC427" i="4"/>
  <c r="AB427" i="4"/>
  <c r="AA427" i="4"/>
  <c r="Z427" i="4"/>
  <c r="U427" i="4"/>
  <c r="AG419" i="4"/>
  <c r="AC419" i="4"/>
  <c r="AA419" i="4"/>
  <c r="Z419" i="4"/>
  <c r="Y419" i="4"/>
  <c r="AB419" i="4"/>
  <c r="X419" i="4"/>
  <c r="U419" i="4"/>
  <c r="V419" i="4"/>
  <c r="AG411" i="4"/>
  <c r="AB411" i="4"/>
  <c r="AA411" i="4"/>
  <c r="AC411" i="4"/>
  <c r="Y411" i="4"/>
  <c r="Z411" i="4"/>
  <c r="X411" i="4"/>
  <c r="U411" i="4"/>
  <c r="W411" i="4"/>
  <c r="AG403" i="4"/>
  <c r="AB403" i="4"/>
  <c r="AC403" i="4"/>
  <c r="Z403" i="4"/>
  <c r="Y403" i="4"/>
  <c r="AA403" i="4"/>
  <c r="X403" i="4"/>
  <c r="U403" i="4"/>
  <c r="V403" i="4"/>
  <c r="AG395" i="4"/>
  <c r="AC395" i="4"/>
  <c r="AB395" i="4"/>
  <c r="AA395" i="4"/>
  <c r="Y395" i="4"/>
  <c r="X395" i="4"/>
  <c r="U395" i="4"/>
  <c r="AG387" i="4"/>
  <c r="AC387" i="4"/>
  <c r="AA387" i="4"/>
  <c r="Z387" i="4"/>
  <c r="Y387" i="4"/>
  <c r="AB387" i="4"/>
  <c r="U387" i="4"/>
  <c r="V387" i="4"/>
  <c r="AG379" i="4"/>
  <c r="AC379" i="4"/>
  <c r="AB379" i="4"/>
  <c r="AA379" i="4"/>
  <c r="Y379" i="4"/>
  <c r="Z379" i="4"/>
  <c r="X379" i="4"/>
  <c r="U379" i="4"/>
  <c r="W379" i="4"/>
  <c r="AG371" i="4"/>
  <c r="AB371" i="4"/>
  <c r="AC371" i="4"/>
  <c r="AA371" i="4"/>
  <c r="Z371" i="4"/>
  <c r="Y371" i="4"/>
  <c r="X371" i="4"/>
  <c r="U371" i="4"/>
  <c r="V371" i="4"/>
  <c r="AG363" i="4"/>
  <c r="AC363" i="4"/>
  <c r="AB363" i="4"/>
  <c r="AA363" i="4"/>
  <c r="Y363" i="4"/>
  <c r="V363" i="4"/>
  <c r="X363" i="4"/>
  <c r="Z363" i="4"/>
  <c r="U363" i="4"/>
  <c r="AG355" i="4"/>
  <c r="AC355" i="4"/>
  <c r="AB355" i="4"/>
  <c r="AA355" i="4"/>
  <c r="Z355" i="4"/>
  <c r="Y355" i="4"/>
  <c r="V355" i="4"/>
  <c r="X355" i="4"/>
  <c r="U355" i="4"/>
  <c r="AG347" i="4"/>
  <c r="AC347" i="4"/>
  <c r="AA347" i="4"/>
  <c r="AB347" i="4"/>
  <c r="Y347" i="4"/>
  <c r="Z347" i="4"/>
  <c r="V347" i="4"/>
  <c r="X347" i="4"/>
  <c r="U347" i="4"/>
  <c r="W347" i="4"/>
  <c r="AG339" i="4"/>
  <c r="AB339" i="4"/>
  <c r="AC339" i="4"/>
  <c r="Z339" i="4"/>
  <c r="Y339" i="4"/>
  <c r="V339" i="4"/>
  <c r="X339" i="4"/>
  <c r="U339" i="4"/>
  <c r="AA339" i="4"/>
  <c r="AG331" i="4"/>
  <c r="AC331" i="4"/>
  <c r="AB331" i="4"/>
  <c r="AA331" i="4"/>
  <c r="Y331" i="4"/>
  <c r="V331" i="4"/>
  <c r="X331" i="4"/>
  <c r="U331" i="4"/>
  <c r="Z331" i="4"/>
  <c r="AG323" i="4"/>
  <c r="AB323" i="4"/>
  <c r="AC323" i="4"/>
  <c r="AA323" i="4"/>
  <c r="Z323" i="4"/>
  <c r="Y323" i="4"/>
  <c r="V323" i="4"/>
  <c r="X323" i="4"/>
  <c r="U323" i="4"/>
  <c r="AG315" i="4"/>
  <c r="AB315" i="4"/>
  <c r="AC315" i="4"/>
  <c r="Y315" i="4"/>
  <c r="Z315" i="4"/>
  <c r="V315" i="4"/>
  <c r="U315" i="4"/>
  <c r="W315" i="4"/>
  <c r="AG307" i="4"/>
  <c r="AB307" i="4"/>
  <c r="AC307" i="4"/>
  <c r="Z307" i="4"/>
  <c r="Y307" i="4"/>
  <c r="AA307" i="4"/>
  <c r="V307" i="4"/>
  <c r="X307" i="4"/>
  <c r="U307" i="4"/>
  <c r="AG299" i="4"/>
  <c r="AC299" i="4"/>
  <c r="AA299" i="4"/>
  <c r="AB299" i="4"/>
  <c r="Y299" i="4"/>
  <c r="V299" i="4"/>
  <c r="X299" i="4"/>
  <c r="Z299" i="4"/>
  <c r="U299" i="4"/>
  <c r="AG291" i="4"/>
  <c r="AC291" i="4"/>
  <c r="AB291" i="4"/>
  <c r="AA291" i="4"/>
  <c r="Z291" i="4"/>
  <c r="Y291" i="4"/>
  <c r="V291" i="4"/>
  <c r="X291" i="4"/>
  <c r="U291" i="4"/>
  <c r="AG283" i="4"/>
  <c r="AC283" i="4"/>
  <c r="AA283" i="4"/>
  <c r="Z283" i="4"/>
  <c r="V283" i="4"/>
  <c r="X283" i="4"/>
  <c r="AB283" i="4"/>
  <c r="W283" i="4"/>
  <c r="AG275" i="4"/>
  <c r="AC275" i="4"/>
  <c r="AB275" i="4"/>
  <c r="Z275" i="4"/>
  <c r="Y275" i="4"/>
  <c r="V275" i="4"/>
  <c r="AA275" i="4"/>
  <c r="X275" i="4"/>
  <c r="U275" i="4"/>
  <c r="AG267" i="4"/>
  <c r="AC267" i="4"/>
  <c r="AB267" i="4"/>
  <c r="Y267" i="4"/>
  <c r="V267" i="4"/>
  <c r="AG259" i="4"/>
  <c r="AC259" i="4"/>
  <c r="AA259" i="4"/>
  <c r="Z259" i="4"/>
  <c r="Y259" i="4"/>
  <c r="V259" i="4"/>
  <c r="U259" i="4"/>
  <c r="AG251" i="4"/>
  <c r="AC251" i="4"/>
  <c r="Y251" i="4"/>
  <c r="AB251" i="4"/>
  <c r="Z251" i="4"/>
  <c r="V251" i="4"/>
  <c r="X251" i="4"/>
  <c r="W251" i="4"/>
  <c r="AG243" i="4"/>
  <c r="AC243" i="4"/>
  <c r="AB243" i="4"/>
  <c r="AA243" i="4"/>
  <c r="Z243" i="4"/>
  <c r="Y243" i="4"/>
  <c r="V243" i="4"/>
  <c r="X243" i="4"/>
  <c r="U243" i="4"/>
  <c r="AG235" i="4"/>
  <c r="AC235" i="4"/>
  <c r="AA235" i="4"/>
  <c r="AB235" i="4"/>
  <c r="Y235" i="4"/>
  <c r="V235" i="4"/>
  <c r="X235" i="4"/>
  <c r="Z235" i="4"/>
  <c r="U235" i="4"/>
  <c r="AG227" i="4"/>
  <c r="AC227" i="4"/>
  <c r="AB227" i="4"/>
  <c r="AA227" i="4"/>
  <c r="Z227" i="4"/>
  <c r="Y227" i="4"/>
  <c r="V227" i="4"/>
  <c r="X227" i="4"/>
  <c r="U227" i="4"/>
  <c r="AG219" i="4"/>
  <c r="AC219" i="4"/>
  <c r="AB219" i="4"/>
  <c r="AA219" i="4"/>
  <c r="Y219" i="4"/>
  <c r="Z219" i="4"/>
  <c r="V219" i="4"/>
  <c r="X219" i="4"/>
  <c r="U219" i="4"/>
  <c r="W219" i="4"/>
  <c r="AG211" i="4"/>
  <c r="AC211" i="4"/>
  <c r="AB211" i="4"/>
  <c r="Z211" i="4"/>
  <c r="Y211" i="4"/>
  <c r="V211" i="4"/>
  <c r="AA211" i="4"/>
  <c r="X211" i="4"/>
  <c r="U211" i="4"/>
  <c r="AG203" i="4"/>
  <c r="AC203" i="4"/>
  <c r="AB203" i="4"/>
  <c r="AA203" i="4"/>
  <c r="Y203" i="4"/>
  <c r="V203" i="4"/>
  <c r="X203" i="4"/>
  <c r="U203" i="4"/>
  <c r="Z203" i="4"/>
  <c r="AG195" i="4"/>
  <c r="AC195" i="4"/>
  <c r="AB195" i="4"/>
  <c r="AA195" i="4"/>
  <c r="Z195" i="4"/>
  <c r="Y195" i="4"/>
  <c r="V195" i="4"/>
  <c r="AG187" i="4"/>
  <c r="AC187" i="4"/>
  <c r="AB187" i="4"/>
  <c r="AA187" i="4"/>
  <c r="Y187" i="4"/>
  <c r="Z187" i="4"/>
  <c r="V187" i="4"/>
  <c r="X187" i="4"/>
  <c r="U187" i="4"/>
  <c r="W187" i="4"/>
  <c r="AG179" i="4"/>
  <c r="AB179" i="4"/>
  <c r="AC179" i="4"/>
  <c r="Z179" i="4"/>
  <c r="AA179" i="4"/>
  <c r="Y179" i="4"/>
  <c r="V179" i="4"/>
  <c r="X179" i="4"/>
  <c r="U179" i="4"/>
  <c r="AG171" i="4"/>
  <c r="AC171" i="4"/>
  <c r="AB171" i="4"/>
  <c r="Y171" i="4"/>
  <c r="V171" i="4"/>
  <c r="X171" i="4"/>
  <c r="Z171" i="4"/>
  <c r="AG163" i="4"/>
  <c r="AC163" i="4"/>
  <c r="AA163" i="4"/>
  <c r="AB163" i="4"/>
  <c r="Z163" i="4"/>
  <c r="Y163" i="4"/>
  <c r="V163" i="4"/>
  <c r="X163" i="4"/>
  <c r="U163" i="4"/>
  <c r="AG155" i="4"/>
  <c r="AB155" i="4"/>
  <c r="AC155" i="4"/>
  <c r="AA155" i="4"/>
  <c r="Y155" i="4"/>
  <c r="Z155" i="4"/>
  <c r="V155" i="4"/>
  <c r="X155" i="4"/>
  <c r="U155" i="4"/>
  <c r="W155" i="4"/>
  <c r="AG147" i="4"/>
  <c r="AC147" i="4"/>
  <c r="Z147" i="4"/>
  <c r="Y147" i="4"/>
  <c r="AA147" i="4"/>
  <c r="V147" i="4"/>
  <c r="X147" i="4"/>
  <c r="AG139" i="4"/>
  <c r="AC139" i="4"/>
  <c r="AB139" i="4"/>
  <c r="AA139" i="4"/>
  <c r="Y139" i="4"/>
  <c r="V139" i="4"/>
  <c r="X139" i="4"/>
  <c r="U139" i="4"/>
  <c r="AG131" i="4"/>
  <c r="AC131" i="4"/>
  <c r="AB131" i="4"/>
  <c r="AA131" i="4"/>
  <c r="Z131" i="4"/>
  <c r="Y131" i="4"/>
  <c r="V131" i="4"/>
  <c r="X131" i="4"/>
  <c r="U131" i="4"/>
  <c r="AG123" i="4"/>
  <c r="AC123" i="4"/>
  <c r="AB123" i="4"/>
  <c r="AA123" i="4"/>
  <c r="Y123" i="4"/>
  <c r="Z123" i="4"/>
  <c r="V123" i="4"/>
  <c r="X123" i="4"/>
  <c r="U123" i="4"/>
  <c r="W123" i="4"/>
  <c r="AG115" i="4"/>
  <c r="AB115" i="4"/>
  <c r="AC115" i="4"/>
  <c r="AA115" i="4"/>
  <c r="Z115" i="4"/>
  <c r="Y115" i="4"/>
  <c r="V115" i="4"/>
  <c r="X115" i="4"/>
  <c r="U115" i="4"/>
  <c r="AG107" i="4"/>
  <c r="AC107" i="4"/>
  <c r="AB107" i="4"/>
  <c r="AA107" i="4"/>
  <c r="Y107" i="4"/>
  <c r="V107" i="4"/>
  <c r="X107" i="4"/>
  <c r="Z107" i="4"/>
  <c r="U107" i="4"/>
  <c r="AG99" i="4"/>
  <c r="AC99" i="4"/>
  <c r="AA99" i="4"/>
  <c r="AB99" i="4"/>
  <c r="Z99" i="4"/>
  <c r="Y99" i="4"/>
  <c r="V99" i="4"/>
  <c r="X99" i="4"/>
  <c r="U99" i="4"/>
  <c r="AG91" i="4"/>
  <c r="AC91" i="4"/>
  <c r="AB91" i="4"/>
  <c r="AA91" i="4"/>
  <c r="Z91" i="4"/>
  <c r="V91" i="4"/>
  <c r="X91" i="4"/>
  <c r="U91" i="4"/>
  <c r="AG83" i="4"/>
  <c r="AC83" i="4"/>
  <c r="AB83" i="4"/>
  <c r="Z83" i="4"/>
  <c r="Y83" i="4"/>
  <c r="V83" i="4"/>
  <c r="X83" i="4"/>
  <c r="U83" i="4"/>
  <c r="AA83" i="4"/>
  <c r="AG75" i="4"/>
  <c r="AC75" i="4"/>
  <c r="AA75" i="4"/>
  <c r="Y75" i="4"/>
  <c r="V75" i="4"/>
  <c r="X75" i="4"/>
  <c r="AB75" i="4"/>
  <c r="U75" i="4"/>
  <c r="Z75" i="4"/>
  <c r="AG67" i="4"/>
  <c r="AC67" i="4"/>
  <c r="AB67" i="4"/>
  <c r="AA67" i="4"/>
  <c r="Z67" i="4"/>
  <c r="Y67" i="4"/>
  <c r="V67" i="4"/>
  <c r="X67" i="4"/>
  <c r="U67" i="4"/>
  <c r="AG59" i="4"/>
  <c r="AB59" i="4"/>
  <c r="AC59" i="4"/>
  <c r="AA59" i="4"/>
  <c r="Y59" i="4"/>
  <c r="Z59" i="4"/>
  <c r="V59" i="4"/>
  <c r="X59" i="4"/>
  <c r="U59" i="4"/>
  <c r="W59" i="4"/>
  <c r="AG51" i="4"/>
  <c r="AB51" i="4"/>
  <c r="AC51" i="4"/>
  <c r="Z51" i="4"/>
  <c r="Y51" i="4"/>
  <c r="AA51" i="4"/>
  <c r="V51" i="4"/>
  <c r="X51" i="4"/>
  <c r="U51" i="4"/>
  <c r="AG43" i="4"/>
  <c r="AC43" i="4"/>
  <c r="AA43" i="4"/>
  <c r="AB43" i="4"/>
  <c r="Y43" i="4"/>
  <c r="V43" i="4"/>
  <c r="X43" i="4"/>
  <c r="Z43" i="4"/>
  <c r="U43" i="4"/>
  <c r="AG35" i="4"/>
  <c r="AC35" i="4"/>
  <c r="AB35" i="4"/>
  <c r="AA35" i="4"/>
  <c r="Z35" i="4"/>
  <c r="Y35" i="4"/>
  <c r="V35" i="4"/>
  <c r="X35" i="4"/>
  <c r="U35" i="4"/>
  <c r="AG27" i="4"/>
  <c r="AC27" i="4"/>
  <c r="AB27" i="4"/>
  <c r="Z27" i="4"/>
  <c r="V27" i="4"/>
  <c r="X27" i="4"/>
  <c r="U27" i="4"/>
  <c r="W27" i="4"/>
  <c r="AG19" i="4"/>
  <c r="AC19" i="4"/>
  <c r="AB19" i="4"/>
  <c r="Z19" i="4"/>
  <c r="Y19" i="4"/>
  <c r="V19" i="4"/>
  <c r="AA19" i="4"/>
  <c r="X19" i="4"/>
  <c r="U19" i="4"/>
  <c r="AG11" i="4"/>
  <c r="AC11" i="4"/>
  <c r="Y11" i="4"/>
  <c r="V11" i="4"/>
  <c r="AB11" i="4"/>
  <c r="X11" i="4"/>
  <c r="U11" i="4"/>
  <c r="AA11" i="4"/>
  <c r="AG3" i="4"/>
  <c r="AC3" i="4"/>
  <c r="AB3" i="4"/>
  <c r="AA3" i="4"/>
  <c r="Z3" i="4"/>
  <c r="Y3" i="4"/>
  <c r="V3" i="4"/>
  <c r="X3" i="4"/>
  <c r="U3" i="4"/>
  <c r="S475" i="4"/>
  <c r="S467" i="4"/>
  <c r="S459" i="4"/>
  <c r="S451" i="4"/>
  <c r="S435" i="4"/>
  <c r="S427" i="4"/>
  <c r="S419" i="4"/>
  <c r="S411" i="4"/>
  <c r="S403" i="4"/>
  <c r="S395" i="4"/>
  <c r="S379" i="4"/>
  <c r="S371" i="4"/>
  <c r="S363" i="4"/>
  <c r="S355" i="4"/>
  <c r="S347" i="4"/>
  <c r="S339" i="4"/>
  <c r="S331" i="4"/>
  <c r="S323" i="4"/>
  <c r="S307" i="4"/>
  <c r="S299" i="4"/>
  <c r="S291" i="4"/>
  <c r="S283" i="4"/>
  <c r="S275" i="4"/>
  <c r="S267" i="4"/>
  <c r="S251" i="4"/>
  <c r="V443" i="4"/>
  <c r="V411" i="4"/>
  <c r="V379" i="4"/>
  <c r="W459" i="4"/>
  <c r="W395" i="4"/>
  <c r="W331" i="4"/>
  <c r="W267" i="4"/>
  <c r="W203" i="4"/>
  <c r="W139" i="4"/>
  <c r="W75" i="4"/>
  <c r="W11" i="4"/>
  <c r="AG474" i="4"/>
  <c r="AC474" i="4"/>
  <c r="AA474" i="4"/>
  <c r="AB474" i="4"/>
  <c r="Y474" i="4"/>
  <c r="X474" i="4"/>
  <c r="W474" i="4"/>
  <c r="U474" i="4"/>
  <c r="Z474" i="4"/>
  <c r="V474" i="4"/>
  <c r="AG466" i="4"/>
  <c r="AC466" i="4"/>
  <c r="AB466" i="4"/>
  <c r="Y466" i="4"/>
  <c r="W466" i="4"/>
  <c r="Z466" i="4"/>
  <c r="AG458" i="4"/>
  <c r="AC458" i="4"/>
  <c r="AB458" i="4"/>
  <c r="Y458" i="4"/>
  <c r="W458" i="4"/>
  <c r="AA458" i="4"/>
  <c r="U458" i="4"/>
  <c r="V458" i="4"/>
  <c r="AG450" i="4"/>
  <c r="AC450" i="4"/>
  <c r="X450" i="4"/>
  <c r="Z450" i="4"/>
  <c r="AB450" i="4"/>
  <c r="V450" i="4"/>
  <c r="AG442" i="4"/>
  <c r="AC442" i="4"/>
  <c r="AB442" i="4"/>
  <c r="AA442" i="4"/>
  <c r="Y442" i="4"/>
  <c r="X442" i="4"/>
  <c r="W442" i="4"/>
  <c r="Z442" i="4"/>
  <c r="U442" i="4"/>
  <c r="V442" i="4"/>
  <c r="AG434" i="4"/>
  <c r="AC434" i="4"/>
  <c r="AB434" i="4"/>
  <c r="AA434" i="4"/>
  <c r="Y434" i="4"/>
  <c r="X434" i="4"/>
  <c r="W434" i="4"/>
  <c r="Z434" i="4"/>
  <c r="V434" i="4"/>
  <c r="AB426" i="4"/>
  <c r="AG426" i="4"/>
  <c r="AA426" i="4"/>
  <c r="Y426" i="4"/>
  <c r="X426" i="4"/>
  <c r="W426" i="4"/>
  <c r="U426" i="4"/>
  <c r="V426" i="4"/>
  <c r="AG418" i="4"/>
  <c r="AC418" i="4"/>
  <c r="AB418" i="4"/>
  <c r="AA418" i="4"/>
  <c r="Y418" i="4"/>
  <c r="W418" i="4"/>
  <c r="V418" i="4"/>
  <c r="AG410" i="4"/>
  <c r="AC410" i="4"/>
  <c r="AA410" i="4"/>
  <c r="Y410" i="4"/>
  <c r="X410" i="4"/>
  <c r="W410" i="4"/>
  <c r="AB410" i="4"/>
  <c r="U410" i="4"/>
  <c r="Z410" i="4"/>
  <c r="V410" i="4"/>
  <c r="AG402" i="4"/>
  <c r="AC402" i="4"/>
  <c r="AB402" i="4"/>
  <c r="X402" i="4"/>
  <c r="Z402" i="4"/>
  <c r="V402" i="4"/>
  <c r="AG394" i="4"/>
  <c r="AC394" i="4"/>
  <c r="AB394" i="4"/>
  <c r="X394" i="4"/>
  <c r="W394" i="4"/>
  <c r="V394" i="4"/>
  <c r="AG386" i="4"/>
  <c r="AC386" i="4"/>
  <c r="AB386" i="4"/>
  <c r="Y386" i="4"/>
  <c r="Z386" i="4"/>
  <c r="W386" i="4"/>
  <c r="V386" i="4"/>
  <c r="AG378" i="4"/>
  <c r="AC378" i="4"/>
  <c r="AB378" i="4"/>
  <c r="AA378" i="4"/>
  <c r="Y378" i="4"/>
  <c r="X378" i="4"/>
  <c r="W378" i="4"/>
  <c r="Z378" i="4"/>
  <c r="U378" i="4"/>
  <c r="V378" i="4"/>
  <c r="AG370" i="4"/>
  <c r="AC370" i="4"/>
  <c r="AB370" i="4"/>
  <c r="Y370" i="4"/>
  <c r="X370" i="4"/>
  <c r="Z370" i="4"/>
  <c r="V370" i="4"/>
  <c r="AB362" i="4"/>
  <c r="AC362" i="4"/>
  <c r="AG362" i="4"/>
  <c r="Y362" i="4"/>
  <c r="AA362" i="4"/>
  <c r="X362" i="4"/>
  <c r="W362" i="4"/>
  <c r="V362" i="4"/>
  <c r="U362" i="4"/>
  <c r="Z362" i="4"/>
  <c r="AG354" i="4"/>
  <c r="AC354" i="4"/>
  <c r="AB354" i="4"/>
  <c r="Y354" i="4"/>
  <c r="W354" i="4"/>
  <c r="V354" i="4"/>
  <c r="AG346" i="4"/>
  <c r="AC346" i="4"/>
  <c r="AA346" i="4"/>
  <c r="Y346" i="4"/>
  <c r="X346" i="4"/>
  <c r="AB346" i="4"/>
  <c r="W346" i="4"/>
  <c r="V346" i="4"/>
  <c r="U346" i="4"/>
  <c r="Z346" i="4"/>
  <c r="AG338" i="4"/>
  <c r="X338" i="4"/>
  <c r="W338" i="4"/>
  <c r="AC338" i="4"/>
  <c r="Z338" i="4"/>
  <c r="V338" i="4"/>
  <c r="AG330" i="4"/>
  <c r="AC330" i="4"/>
  <c r="AB330" i="4"/>
  <c r="Y330" i="4"/>
  <c r="AA330" i="4"/>
  <c r="X330" i="4"/>
  <c r="W330" i="4"/>
  <c r="V330" i="4"/>
  <c r="U330" i="4"/>
  <c r="AG322" i="4"/>
  <c r="AC322" i="4"/>
  <c r="AB322" i="4"/>
  <c r="AA322" i="4"/>
  <c r="Y322" i="4"/>
  <c r="X322" i="4"/>
  <c r="Z322" i="4"/>
  <c r="W322" i="4"/>
  <c r="V322" i="4"/>
  <c r="AC314" i="4"/>
  <c r="AA314" i="4"/>
  <c r="AG314" i="4"/>
  <c r="AB314" i="4"/>
  <c r="Y314" i="4"/>
  <c r="X314" i="4"/>
  <c r="W314" i="4"/>
  <c r="Z314" i="4"/>
  <c r="V314" i="4"/>
  <c r="U314" i="4"/>
  <c r="AG306" i="4"/>
  <c r="AC306" i="4"/>
  <c r="AB306" i="4"/>
  <c r="AA306" i="4"/>
  <c r="Y306" i="4"/>
  <c r="W306" i="4"/>
  <c r="Z306" i="4"/>
  <c r="V306" i="4"/>
  <c r="AB298" i="4"/>
  <c r="AC298" i="4"/>
  <c r="AA298" i="4"/>
  <c r="Y298" i="4"/>
  <c r="X298" i="4"/>
  <c r="W298" i="4"/>
  <c r="AG298" i="4"/>
  <c r="V298" i="4"/>
  <c r="U298" i="4"/>
  <c r="AG290" i="4"/>
  <c r="AC290" i="4"/>
  <c r="AB290" i="4"/>
  <c r="AA290" i="4"/>
  <c r="Y290" i="4"/>
  <c r="X290" i="4"/>
  <c r="Z290" i="4"/>
  <c r="W290" i="4"/>
  <c r="V290" i="4"/>
  <c r="AG282" i="4"/>
  <c r="AC282" i="4"/>
  <c r="AB282" i="4"/>
  <c r="AA282" i="4"/>
  <c r="Y282" i="4"/>
  <c r="X282" i="4"/>
  <c r="W282" i="4"/>
  <c r="V282" i="4"/>
  <c r="U282" i="4"/>
  <c r="Z282" i="4"/>
  <c r="AG274" i="4"/>
  <c r="AC274" i="4"/>
  <c r="AB274" i="4"/>
  <c r="AA274" i="4"/>
  <c r="Y274" i="4"/>
  <c r="X274" i="4"/>
  <c r="W274" i="4"/>
  <c r="Z274" i="4"/>
  <c r="V274" i="4"/>
  <c r="AG266" i="4"/>
  <c r="AC266" i="4"/>
  <c r="AB266" i="4"/>
  <c r="Y266" i="4"/>
  <c r="X266" i="4"/>
  <c r="W266" i="4"/>
  <c r="AA266" i="4"/>
  <c r="AG258" i="4"/>
  <c r="AC258" i="4"/>
  <c r="AB258" i="4"/>
  <c r="AA258" i="4"/>
  <c r="Y258" i="4"/>
  <c r="X258" i="4"/>
  <c r="W258" i="4"/>
  <c r="V258" i="4"/>
  <c r="AG250" i="4"/>
  <c r="AB250" i="4"/>
  <c r="AA250" i="4"/>
  <c r="Y250" i="4"/>
  <c r="AC250" i="4"/>
  <c r="X250" i="4"/>
  <c r="W250" i="4"/>
  <c r="Z250" i="4"/>
  <c r="V250" i="4"/>
  <c r="U250" i="4"/>
  <c r="AG242" i="4"/>
  <c r="AA242" i="4"/>
  <c r="Y242" i="4"/>
  <c r="X242" i="4"/>
  <c r="W242" i="4"/>
  <c r="AB242" i="4"/>
  <c r="AB234" i="4"/>
  <c r="AG234" i="4"/>
  <c r="AC234" i="4"/>
  <c r="Y234" i="4"/>
  <c r="AA234" i="4"/>
  <c r="X234" i="4"/>
  <c r="W234" i="4"/>
  <c r="V234" i="4"/>
  <c r="U234" i="4"/>
  <c r="Z234" i="4"/>
  <c r="AG226" i="4"/>
  <c r="AC226" i="4"/>
  <c r="AA226" i="4"/>
  <c r="AB226" i="4"/>
  <c r="Y226" i="4"/>
  <c r="X226" i="4"/>
  <c r="W226" i="4"/>
  <c r="V226" i="4"/>
  <c r="AG218" i="4"/>
  <c r="AC218" i="4"/>
  <c r="AB218" i="4"/>
  <c r="AA218" i="4"/>
  <c r="Y218" i="4"/>
  <c r="X218" i="4"/>
  <c r="W218" i="4"/>
  <c r="V218" i="4"/>
  <c r="U218" i="4"/>
  <c r="Z218" i="4"/>
  <c r="AG210" i="4"/>
  <c r="AC210" i="4"/>
  <c r="AA210" i="4"/>
  <c r="Y210" i="4"/>
  <c r="W210" i="4"/>
  <c r="Z210" i="4"/>
  <c r="V210" i="4"/>
  <c r="AG202" i="4"/>
  <c r="AC202" i="4"/>
  <c r="AB202" i="4"/>
  <c r="Y202" i="4"/>
  <c r="X202" i="4"/>
  <c r="AA202" i="4"/>
  <c r="W202" i="4"/>
  <c r="V202" i="4"/>
  <c r="U202" i="4"/>
  <c r="AG194" i="4"/>
  <c r="AC194" i="4"/>
  <c r="AB194" i="4"/>
  <c r="Y194" i="4"/>
  <c r="AA194" i="4"/>
  <c r="Z194" i="4"/>
  <c r="W194" i="4"/>
  <c r="AG186" i="4"/>
  <c r="AC186" i="4"/>
  <c r="AB186" i="4"/>
  <c r="AA186" i="4"/>
  <c r="Y186" i="4"/>
  <c r="X186" i="4"/>
  <c r="W186" i="4"/>
  <c r="Z186" i="4"/>
  <c r="V186" i="4"/>
  <c r="U186" i="4"/>
  <c r="AG178" i="4"/>
  <c r="AC178" i="4"/>
  <c r="AA178" i="4"/>
  <c r="Y178" i="4"/>
  <c r="X178" i="4"/>
  <c r="AB178" i="4"/>
  <c r="Z178" i="4"/>
  <c r="V178" i="4"/>
  <c r="AC170" i="4"/>
  <c r="AB170" i="4"/>
  <c r="AG170" i="4"/>
  <c r="AA170" i="4"/>
  <c r="Y170" i="4"/>
  <c r="X170" i="4"/>
  <c r="W170" i="4"/>
  <c r="U170" i="4"/>
  <c r="AG162" i="4"/>
  <c r="AC162" i="4"/>
  <c r="AA162" i="4"/>
  <c r="AB162" i="4"/>
  <c r="Y162" i="4"/>
  <c r="Z162" i="4"/>
  <c r="W162" i="4"/>
  <c r="V162" i="4"/>
  <c r="AG154" i="4"/>
  <c r="AC154" i="4"/>
  <c r="AB154" i="4"/>
  <c r="AA154" i="4"/>
  <c r="Y154" i="4"/>
  <c r="X154" i="4"/>
  <c r="W154" i="4"/>
  <c r="V154" i="4"/>
  <c r="U154" i="4"/>
  <c r="Z154" i="4"/>
  <c r="AG146" i="4"/>
  <c r="AC146" i="4"/>
  <c r="Y146" i="4"/>
  <c r="X146" i="4"/>
  <c r="Z146" i="4"/>
  <c r="AG138" i="4"/>
  <c r="AC138" i="4"/>
  <c r="AB138" i="4"/>
  <c r="Y138" i="4"/>
  <c r="X138" i="4"/>
  <c r="AA138" i="4"/>
  <c r="W138" i="4"/>
  <c r="V138" i="4"/>
  <c r="U138" i="4"/>
  <c r="AG130" i="4"/>
  <c r="AC130" i="4"/>
  <c r="Y130" i="4"/>
  <c r="Z130" i="4"/>
  <c r="W130" i="4"/>
  <c r="V130" i="4"/>
  <c r="AG122" i="4"/>
  <c r="AC122" i="4"/>
  <c r="AB122" i="4"/>
  <c r="AA122" i="4"/>
  <c r="Y122" i="4"/>
  <c r="X122" i="4"/>
  <c r="W122" i="4"/>
  <c r="Z122" i="4"/>
  <c r="V122" i="4"/>
  <c r="U122" i="4"/>
  <c r="AG114" i="4"/>
  <c r="AC114" i="4"/>
  <c r="AB114" i="4"/>
  <c r="AA114" i="4"/>
  <c r="Y114" i="4"/>
  <c r="X114" i="4"/>
  <c r="Z114" i="4"/>
  <c r="V114" i="4"/>
  <c r="AG106" i="4"/>
  <c r="AB106" i="4"/>
  <c r="AC106" i="4"/>
  <c r="Y106" i="4"/>
  <c r="AA106" i="4"/>
  <c r="X106" i="4"/>
  <c r="W106" i="4"/>
  <c r="V106" i="4"/>
  <c r="U106" i="4"/>
  <c r="Z106" i="4"/>
  <c r="AG98" i="4"/>
  <c r="AC98" i="4"/>
  <c r="AB98" i="4"/>
  <c r="AA98" i="4"/>
  <c r="Y98" i="4"/>
  <c r="X98" i="4"/>
  <c r="Z98" i="4"/>
  <c r="W98" i="4"/>
  <c r="V98" i="4"/>
  <c r="AG90" i="4"/>
  <c r="AC90" i="4"/>
  <c r="AA90" i="4"/>
  <c r="AB90" i="4"/>
  <c r="Y90" i="4"/>
  <c r="X90" i="4"/>
  <c r="W90" i="4"/>
  <c r="V90" i="4"/>
  <c r="U90" i="4"/>
  <c r="Z90" i="4"/>
  <c r="AG82" i="4"/>
  <c r="AB82" i="4"/>
  <c r="AC82" i="4"/>
  <c r="AA82" i="4"/>
  <c r="X82" i="4"/>
  <c r="W82" i="4"/>
  <c r="Z82" i="4"/>
  <c r="V82" i="4"/>
  <c r="AG74" i="4"/>
  <c r="AC74" i="4"/>
  <c r="Y74" i="4"/>
  <c r="AA74" i="4"/>
  <c r="W74" i="4"/>
  <c r="V74" i="4"/>
  <c r="U74" i="4"/>
  <c r="AG66" i="4"/>
  <c r="AC66" i="4"/>
  <c r="AB66" i="4"/>
  <c r="X66" i="4"/>
  <c r="Z66" i="4"/>
  <c r="W66" i="4"/>
  <c r="V66" i="4"/>
  <c r="AG58" i="4"/>
  <c r="AC58" i="4"/>
  <c r="AA58" i="4"/>
  <c r="AB58" i="4"/>
  <c r="Y58" i="4"/>
  <c r="X58" i="4"/>
  <c r="W58" i="4"/>
  <c r="Z58" i="4"/>
  <c r="V58" i="4"/>
  <c r="U58" i="4"/>
  <c r="AG50" i="4"/>
  <c r="AB50" i="4"/>
  <c r="AC50" i="4"/>
  <c r="AA50" i="4"/>
  <c r="Y50" i="4"/>
  <c r="X50" i="4"/>
  <c r="W50" i="4"/>
  <c r="Z50" i="4"/>
  <c r="AG42" i="4"/>
  <c r="AB42" i="4"/>
  <c r="AC42" i="4"/>
  <c r="AA42" i="4"/>
  <c r="Y42" i="4"/>
  <c r="X42" i="4"/>
  <c r="W42" i="4"/>
  <c r="V42" i="4"/>
  <c r="U42" i="4"/>
  <c r="AG34" i="4"/>
  <c r="AC34" i="4"/>
  <c r="AB34" i="4"/>
  <c r="Y34" i="4"/>
  <c r="X34" i="4"/>
  <c r="Z34" i="4"/>
  <c r="W34" i="4"/>
  <c r="V34" i="4"/>
  <c r="AG26" i="4"/>
  <c r="AC26" i="4"/>
  <c r="AB26" i="4"/>
  <c r="AA26" i="4"/>
  <c r="Y26" i="4"/>
  <c r="X26" i="4"/>
  <c r="W26" i="4"/>
  <c r="V26" i="4"/>
  <c r="U26" i="4"/>
  <c r="Z26" i="4"/>
  <c r="AG18" i="4"/>
  <c r="AB18" i="4"/>
  <c r="AC18" i="4"/>
  <c r="AA18" i="4"/>
  <c r="Y18" i="4"/>
  <c r="X18" i="4"/>
  <c r="W18" i="4"/>
  <c r="Z18" i="4"/>
  <c r="V18" i="4"/>
  <c r="AG10" i="4"/>
  <c r="AB10" i="4"/>
  <c r="Y10" i="4"/>
  <c r="X10" i="4"/>
  <c r="V10" i="4"/>
  <c r="AG2" i="4"/>
  <c r="AB2" i="4"/>
  <c r="AA2" i="4"/>
  <c r="Z2" i="4"/>
  <c r="AC2" i="4"/>
  <c r="Y2" i="4"/>
  <c r="X2" i="4"/>
  <c r="W2" i="4"/>
  <c r="S474" i="4"/>
  <c r="S458" i="4"/>
  <c r="S442" i="4"/>
  <c r="S434" i="4"/>
  <c r="S426" i="4"/>
  <c r="S410" i="4"/>
  <c r="S394" i="4"/>
  <c r="S378" i="4"/>
  <c r="S370" i="4"/>
  <c r="S362" i="4"/>
  <c r="S354" i="4"/>
  <c r="S346" i="4"/>
  <c r="S338" i="4"/>
  <c r="S330" i="4"/>
  <c r="S322" i="4"/>
  <c r="S314" i="4"/>
  <c r="S306" i="4"/>
  <c r="S298" i="4"/>
  <c r="S290" i="4"/>
  <c r="S282" i="4"/>
  <c r="S274" i="4"/>
  <c r="S266" i="4"/>
  <c r="S258" i="4"/>
  <c r="S250" i="4"/>
  <c r="S235" i="4"/>
  <c r="S219" i="4"/>
  <c r="S203" i="4"/>
  <c r="S187" i="4"/>
  <c r="S155" i="4"/>
  <c r="S139" i="4"/>
  <c r="S123" i="4"/>
  <c r="S107" i="4"/>
  <c r="S91" i="4"/>
  <c r="S75" i="4"/>
  <c r="S59" i="4"/>
  <c r="S43" i="4"/>
  <c r="S27" i="4"/>
  <c r="S11" i="4"/>
  <c r="U466" i="4"/>
  <c r="U434" i="4"/>
  <c r="U370" i="4"/>
  <c r="U306" i="4"/>
  <c r="U274" i="4"/>
  <c r="U242" i="4"/>
  <c r="U210" i="4"/>
  <c r="U114" i="4"/>
  <c r="U82" i="4"/>
  <c r="U18" i="4"/>
  <c r="V319" i="4"/>
  <c r="V255" i="4"/>
  <c r="V191" i="4"/>
  <c r="V127" i="4"/>
  <c r="V63" i="4"/>
  <c r="W452" i="4"/>
  <c r="W388" i="4"/>
  <c r="W324" i="4"/>
  <c r="W260" i="4"/>
  <c r="W132" i="4"/>
  <c r="W68" i="4"/>
  <c r="W4" i="4"/>
  <c r="Z395" i="4"/>
  <c r="Z139" i="4"/>
  <c r="AA450" i="4"/>
  <c r="Z236" i="6"/>
  <c r="AO236" i="6"/>
  <c r="AI236" i="6"/>
  <c r="Z191" i="6"/>
  <c r="Y191" i="6"/>
  <c r="AD191" i="6"/>
  <c r="AJ191" i="6"/>
  <c r="AO239" i="6"/>
  <c r="AD239" i="6"/>
  <c r="AA239" i="6"/>
  <c r="AJ239" i="6"/>
  <c r="AJ319" i="6"/>
  <c r="AM319" i="6"/>
  <c r="X319" i="6"/>
  <c r="AO431" i="6"/>
  <c r="AF431" i="6"/>
  <c r="AL431" i="6"/>
  <c r="AA431" i="6"/>
  <c r="AN68" i="6"/>
  <c r="AJ68" i="6"/>
  <c r="AA68" i="6"/>
  <c r="AD20" i="6"/>
  <c r="X20" i="6"/>
  <c r="AA20" i="6"/>
  <c r="X148" i="6"/>
  <c r="AD148" i="6"/>
  <c r="Y428" i="6"/>
  <c r="AJ428" i="6"/>
  <c r="X428" i="6"/>
  <c r="AI470" i="6"/>
  <c r="Z470" i="6"/>
  <c r="AE350" i="6"/>
  <c r="AJ350" i="6"/>
  <c r="AC214" i="6"/>
  <c r="AD214" i="6"/>
  <c r="AJ214" i="6"/>
  <c r="AK64" i="6"/>
  <c r="AG64" i="6"/>
  <c r="AB101" i="6"/>
  <c r="AJ101" i="6"/>
  <c r="Z101" i="6"/>
  <c r="X221" i="6"/>
  <c r="AD221" i="6"/>
  <c r="AB221" i="6"/>
  <c r="Y477" i="6"/>
  <c r="AJ477" i="6"/>
  <c r="AA477" i="6"/>
  <c r="AD39" i="6"/>
  <c r="AJ39" i="6"/>
  <c r="X39" i="6"/>
  <c r="AG79" i="6"/>
  <c r="AD79" i="6"/>
  <c r="AJ79" i="6"/>
  <c r="AC79" i="6"/>
  <c r="AK109" i="6"/>
  <c r="Y109" i="6"/>
  <c r="AB462" i="6"/>
  <c r="AM462" i="6"/>
  <c r="Z462" i="6"/>
  <c r="AN111" i="6"/>
  <c r="AL111" i="6"/>
  <c r="AE111" i="6"/>
  <c r="AD111" i="6"/>
  <c r="AD438" i="6"/>
  <c r="AO438" i="6"/>
  <c r="AC438" i="6"/>
  <c r="AA443" i="6"/>
  <c r="AM461" i="6"/>
  <c r="AE461" i="6"/>
  <c r="AO461" i="6"/>
  <c r="AE50" i="6"/>
  <c r="AO50" i="6"/>
  <c r="X92" i="6"/>
  <c r="Y92" i="6"/>
  <c r="AA92" i="6"/>
  <c r="AC63" i="6"/>
  <c r="AB63" i="6"/>
  <c r="AK63" i="6"/>
  <c r="AO63" i="6"/>
  <c r="AO72" i="6"/>
  <c r="Z72" i="6"/>
  <c r="AA72" i="6"/>
  <c r="AD115" i="6"/>
  <c r="AA115" i="6"/>
  <c r="Z45" i="6"/>
  <c r="AE45" i="6"/>
  <c r="X173" i="6"/>
  <c r="AA173" i="6"/>
  <c r="AJ421" i="6"/>
  <c r="AO421" i="6"/>
  <c r="AA255" i="6"/>
  <c r="Y255" i="6"/>
  <c r="AN137" i="6"/>
  <c r="AD137" i="6"/>
  <c r="Y123" i="6"/>
  <c r="AO123" i="6"/>
  <c r="AJ443" i="6"/>
  <c r="AE443" i="6"/>
  <c r="Y301" i="6"/>
  <c r="AE301" i="6"/>
  <c r="AO76" i="6"/>
  <c r="AI76" i="6"/>
  <c r="X76" i="6"/>
  <c r="AH76" i="6"/>
  <c r="Y76" i="6"/>
  <c r="X357" i="6"/>
  <c r="AJ357" i="6"/>
  <c r="AD357" i="6"/>
  <c r="AO127" i="6"/>
  <c r="AH127" i="6"/>
  <c r="AH249" i="6"/>
  <c r="AM249" i="6"/>
  <c r="AI3" i="6"/>
  <c r="Z3" i="6"/>
  <c r="Z291" i="6"/>
  <c r="AI291" i="6"/>
  <c r="AC411" i="6"/>
  <c r="AN411" i="6"/>
  <c r="AE266" i="6"/>
  <c r="AA292" i="6"/>
  <c r="AO292" i="6"/>
  <c r="AB367" i="6"/>
  <c r="Y367" i="6"/>
  <c r="X466" i="6"/>
  <c r="AO348" i="6"/>
  <c r="AF348" i="6"/>
  <c r="AA116" i="6"/>
  <c r="Y116" i="6"/>
  <c r="AC404" i="6"/>
  <c r="AB404" i="6"/>
  <c r="AG95" i="6"/>
  <c r="AN95" i="6"/>
  <c r="AE95" i="6"/>
  <c r="AC95" i="6"/>
  <c r="Y95" i="6"/>
  <c r="AF95" i="6"/>
  <c r="AB95" i="6"/>
  <c r="AF215" i="6"/>
  <c r="AC215" i="6"/>
  <c r="AJ35" i="6"/>
  <c r="AO35" i="6"/>
  <c r="AE138" i="6"/>
  <c r="AN138" i="6"/>
  <c r="AO84" i="6"/>
  <c r="AC84" i="6"/>
  <c r="AJ36" i="6"/>
  <c r="X36" i="6"/>
  <c r="AA164" i="6"/>
  <c r="AF164" i="6"/>
  <c r="X7" i="6"/>
  <c r="Y7" i="6"/>
  <c r="AO338" i="6"/>
  <c r="AB338" i="6"/>
  <c r="AN402" i="6"/>
  <c r="AK324" i="6"/>
  <c r="AD436" i="6"/>
  <c r="AA436" i="6"/>
  <c r="AO12" i="6"/>
  <c r="AJ12" i="6"/>
  <c r="AA12" i="6"/>
  <c r="AM12" i="6"/>
  <c r="X12" i="6"/>
  <c r="AF12" i="6"/>
  <c r="Y407" i="6"/>
  <c r="AJ407" i="6"/>
  <c r="Y271" i="6"/>
  <c r="AM476" i="6"/>
  <c r="AN44" i="6"/>
  <c r="AO172" i="6"/>
  <c r="AD284" i="6"/>
  <c r="AF196" i="6"/>
  <c r="AO34" i="6"/>
  <c r="X34" i="6"/>
  <c r="AE34" i="6"/>
  <c r="AD34" i="6"/>
  <c r="AO98" i="6"/>
  <c r="AI98" i="6"/>
  <c r="Y98" i="6"/>
  <c r="AJ162" i="6"/>
  <c r="AA162" i="6"/>
  <c r="AO162" i="6"/>
  <c r="AG162" i="6"/>
  <c r="AE226" i="6"/>
  <c r="AO226" i="6"/>
  <c r="AG226" i="6"/>
  <c r="AJ226" i="6"/>
  <c r="AC226" i="6"/>
  <c r="Z290" i="6"/>
  <c r="AD290" i="6"/>
  <c r="X290" i="6"/>
  <c r="AJ290" i="6"/>
  <c r="AF418" i="6"/>
  <c r="Z418" i="6"/>
  <c r="AB418" i="6"/>
  <c r="AJ145" i="6"/>
  <c r="AD145" i="6"/>
  <c r="Y145" i="6"/>
  <c r="AC145" i="6"/>
  <c r="AO171" i="6"/>
  <c r="X171" i="6"/>
  <c r="AD171" i="6"/>
  <c r="AA171" i="6"/>
  <c r="Z475" i="6"/>
  <c r="AK475" i="6"/>
  <c r="AO25" i="6"/>
  <c r="AD25" i="6"/>
  <c r="AB25" i="6"/>
  <c r="AE25" i="6"/>
  <c r="X89" i="6"/>
  <c r="AA89" i="6"/>
  <c r="AE217" i="6"/>
  <c r="Y217" i="6"/>
  <c r="AJ217" i="6"/>
  <c r="AG281" i="6"/>
  <c r="AO281" i="6"/>
  <c r="AJ281" i="6"/>
  <c r="AD345" i="6"/>
  <c r="AO345" i="6"/>
  <c r="AE345" i="6"/>
  <c r="AA409" i="6"/>
  <c r="Y409" i="6"/>
  <c r="AM409" i="6"/>
  <c r="AL409" i="6"/>
  <c r="AC58" i="6"/>
  <c r="AR58" i="6" s="1"/>
  <c r="AT58" i="6" s="1"/>
  <c r="Z58" i="6"/>
  <c r="AM122" i="6"/>
  <c r="AL122" i="6"/>
  <c r="AN186" i="6"/>
  <c r="AJ186" i="6"/>
  <c r="AH186" i="6"/>
  <c r="AJ314" i="6"/>
  <c r="AG314" i="6"/>
  <c r="Y314" i="6"/>
  <c r="AI378" i="6"/>
  <c r="Z378" i="6"/>
  <c r="AE378" i="6"/>
  <c r="Y378" i="6"/>
  <c r="AC378" i="6"/>
  <c r="AO378" i="6"/>
  <c r="AM43" i="6"/>
  <c r="AE43" i="6"/>
  <c r="AC43" i="6"/>
  <c r="X43" i="6"/>
  <c r="AC163" i="6"/>
  <c r="AJ163" i="6"/>
  <c r="X163" i="6"/>
  <c r="Y315" i="6"/>
  <c r="X315" i="6"/>
  <c r="Y451" i="6"/>
  <c r="AE451" i="6"/>
  <c r="Z451" i="6"/>
  <c r="X451" i="6"/>
  <c r="AO17" i="6"/>
  <c r="AI17" i="6"/>
  <c r="Z17" i="6"/>
  <c r="X81" i="6"/>
  <c r="AL81" i="6"/>
  <c r="X209" i="6"/>
  <c r="AG209" i="6"/>
  <c r="AL273" i="6"/>
  <c r="Z273" i="6"/>
  <c r="AF273" i="6"/>
  <c r="AN401" i="6"/>
  <c r="AJ401" i="6"/>
  <c r="AD401" i="6"/>
  <c r="AF465" i="6"/>
  <c r="AM465" i="6"/>
  <c r="AJ465" i="6"/>
  <c r="AA465" i="6"/>
  <c r="AL323" i="6"/>
  <c r="AO323" i="6"/>
  <c r="AI323" i="6"/>
  <c r="AO41" i="6"/>
  <c r="AH41" i="6"/>
  <c r="Z41" i="6"/>
  <c r="AD105" i="6"/>
  <c r="AA105" i="6"/>
  <c r="AC105" i="6"/>
  <c r="AL169" i="6"/>
  <c r="AG169" i="6"/>
  <c r="AN169" i="6"/>
  <c r="AD233" i="6"/>
  <c r="AE233" i="6"/>
  <c r="AJ297" i="6"/>
  <c r="AL297" i="6"/>
  <c r="AE297" i="6"/>
  <c r="AH425" i="6"/>
  <c r="AA425" i="6"/>
  <c r="X425" i="6"/>
  <c r="AB75" i="6"/>
  <c r="Z75" i="6"/>
  <c r="Z219" i="6"/>
  <c r="AD219" i="6"/>
  <c r="AH219" i="6"/>
  <c r="X379" i="6"/>
  <c r="AJ379" i="6"/>
  <c r="AO475" i="6"/>
  <c r="X235" i="6"/>
  <c r="AE235" i="6"/>
  <c r="AB235" i="6"/>
  <c r="AO473" i="6"/>
  <c r="Z473" i="6"/>
  <c r="X473" i="6"/>
  <c r="Z187" i="6"/>
  <c r="AL187" i="6"/>
  <c r="AB234" i="6"/>
  <c r="AH234" i="6"/>
  <c r="AO234" i="6"/>
  <c r="AF234" i="6"/>
  <c r="AA234" i="6"/>
  <c r="Z234" i="6"/>
  <c r="AK298" i="6"/>
  <c r="AC298" i="6"/>
  <c r="AA362" i="6"/>
  <c r="X362" i="6"/>
  <c r="AB362" i="6"/>
  <c r="Y362" i="6"/>
  <c r="AB426" i="6"/>
  <c r="AG426" i="6"/>
  <c r="AJ195" i="6"/>
  <c r="AE195" i="6"/>
  <c r="AI234" i="6"/>
  <c r="Y387" i="6"/>
  <c r="AN49" i="6"/>
  <c r="AD276" i="6"/>
  <c r="AM276" i="6"/>
  <c r="AN276" i="6"/>
  <c r="Y33" i="6"/>
  <c r="AI33" i="6"/>
  <c r="AO97" i="6"/>
  <c r="AF97" i="6"/>
  <c r="AM161" i="6"/>
  <c r="AE161" i="6"/>
  <c r="AO289" i="6"/>
  <c r="AC289" i="6"/>
  <c r="Z289" i="6"/>
  <c r="AN353" i="6"/>
  <c r="AG353" i="6"/>
  <c r="AM417" i="6"/>
  <c r="AJ417" i="6"/>
  <c r="X417" i="6"/>
  <c r="AN417" i="6"/>
  <c r="Y173" i="6"/>
  <c r="AC234" i="6"/>
  <c r="AC203" i="6"/>
  <c r="AK203" i="6"/>
  <c r="AC363" i="6"/>
  <c r="AO363" i="6"/>
  <c r="AA363" i="6"/>
  <c r="AO114" i="6"/>
  <c r="AC114" i="6"/>
  <c r="AK178" i="6"/>
  <c r="AN178" i="6"/>
  <c r="AO242" i="6"/>
  <c r="AF242" i="6"/>
  <c r="AN242" i="6"/>
  <c r="AH242" i="6"/>
  <c r="X370" i="6"/>
  <c r="AN370" i="6"/>
  <c r="AB387" i="6"/>
  <c r="AO347" i="6"/>
  <c r="AK347" i="6"/>
  <c r="AA347" i="6"/>
  <c r="AG347" i="6"/>
  <c r="AB443" i="6"/>
  <c r="AD50" i="6"/>
  <c r="AJ234" i="6"/>
  <c r="AC481" i="6"/>
  <c r="AK177" i="6"/>
  <c r="AJ177" i="6"/>
  <c r="AC177" i="6"/>
  <c r="AI433" i="6"/>
  <c r="AE433" i="6"/>
  <c r="AC433" i="6"/>
  <c r="AK339" i="6"/>
  <c r="AJ66" i="6"/>
  <c r="AB66" i="6"/>
  <c r="AK258" i="6"/>
  <c r="AO258" i="6"/>
  <c r="AM258" i="6"/>
  <c r="AJ322" i="6"/>
  <c r="X322" i="6"/>
  <c r="AB450" i="6"/>
  <c r="AN450" i="6"/>
  <c r="AJ115" i="6"/>
  <c r="X115" i="6"/>
  <c r="AF444" i="6"/>
  <c r="AH444" i="6"/>
  <c r="AG444" i="6"/>
  <c r="AE339" i="6"/>
  <c r="Z57" i="6"/>
  <c r="AO57" i="6"/>
  <c r="Y121" i="6"/>
  <c r="AN121" i="6"/>
  <c r="Z121" i="6"/>
  <c r="AC121" i="6"/>
  <c r="AJ185" i="6"/>
  <c r="AC185" i="6"/>
  <c r="AN185" i="6"/>
  <c r="AG313" i="6"/>
  <c r="AD313" i="6"/>
  <c r="Y377" i="6"/>
  <c r="AJ377" i="6"/>
  <c r="AA377" i="6"/>
  <c r="Z293" i="6"/>
  <c r="AM107" i="6"/>
  <c r="AA107" i="6"/>
  <c r="AO267" i="6"/>
  <c r="AJ267" i="6"/>
  <c r="AM403" i="6"/>
  <c r="AA10" i="6"/>
  <c r="AC10" i="6"/>
  <c r="AK202" i="6"/>
  <c r="AG202" i="6"/>
  <c r="AC202" i="6"/>
  <c r="AJ330" i="6"/>
  <c r="AO330" i="6"/>
  <c r="AL330" i="6"/>
  <c r="AA330" i="6"/>
  <c r="AO458" i="6"/>
  <c r="AC458" i="6"/>
  <c r="Y458" i="6"/>
  <c r="X443" i="6"/>
  <c r="Z131" i="6"/>
  <c r="AN131" i="6"/>
  <c r="AO131" i="6"/>
  <c r="AD275" i="6"/>
  <c r="AB275" i="6"/>
  <c r="AG275" i="6"/>
  <c r="AO395" i="6"/>
  <c r="AN395" i="6"/>
  <c r="AL395" i="6"/>
  <c r="AE395" i="6"/>
  <c r="AK35" i="6"/>
  <c r="AM51" i="6"/>
  <c r="AK331" i="6"/>
  <c r="AN202" i="6"/>
  <c r="AF466" i="6"/>
  <c r="AI107" i="6"/>
  <c r="AC267" i="6"/>
  <c r="AJ313" i="6"/>
  <c r="AJ208" i="6"/>
  <c r="AC208" i="6"/>
  <c r="AE280" i="6"/>
  <c r="AI280" i="6"/>
  <c r="AO113" i="6"/>
  <c r="AM113" i="6"/>
  <c r="AA113" i="6"/>
  <c r="AC305" i="6"/>
  <c r="Z305" i="6"/>
  <c r="AO305" i="6"/>
  <c r="AJ386" i="6"/>
  <c r="Z386" i="6"/>
  <c r="X386" i="6"/>
  <c r="AH386" i="6"/>
  <c r="X259" i="6"/>
  <c r="AB259" i="6"/>
  <c r="AK259" i="6"/>
  <c r="Z259" i="6"/>
  <c r="AB260" i="6"/>
  <c r="X260" i="6"/>
  <c r="AD260" i="6"/>
  <c r="Y260" i="6"/>
  <c r="AC426" i="6"/>
  <c r="AC65" i="6"/>
  <c r="AE65" i="6"/>
  <c r="AD65" i="6"/>
  <c r="AJ193" i="6"/>
  <c r="AB193" i="6"/>
  <c r="AA193" i="6"/>
  <c r="AB257" i="6"/>
  <c r="Z257" i="6"/>
  <c r="AA321" i="6"/>
  <c r="AC321" i="6"/>
  <c r="AH321" i="6"/>
  <c r="AH385" i="6"/>
  <c r="AE385" i="6"/>
  <c r="Z449" i="6"/>
  <c r="AA449" i="6"/>
  <c r="AM45" i="6"/>
  <c r="AG293" i="6"/>
  <c r="AH123" i="6"/>
  <c r="AC123" i="6"/>
  <c r="AD283" i="6"/>
  <c r="X283" i="6"/>
  <c r="Z443" i="6"/>
  <c r="AM443" i="6"/>
  <c r="Y443" i="6"/>
  <c r="AK443" i="6"/>
  <c r="AC443" i="6"/>
  <c r="AI443" i="6"/>
  <c r="AD443" i="6"/>
  <c r="AN82" i="6"/>
  <c r="AH82" i="6"/>
  <c r="AD82" i="6"/>
  <c r="AB146" i="6"/>
  <c r="AA146" i="6"/>
  <c r="AB274" i="6"/>
  <c r="AN274" i="6"/>
  <c r="AI402" i="6"/>
  <c r="AO402" i="6"/>
  <c r="AJ50" i="6"/>
  <c r="AJ298" i="6"/>
  <c r="AA322" i="6"/>
  <c r="AN187" i="6"/>
  <c r="AE57" i="6"/>
  <c r="AK65" i="6"/>
  <c r="AO74" i="6"/>
  <c r="AC300" i="6"/>
  <c r="AO300" i="6"/>
  <c r="AN300" i="6"/>
  <c r="AK300" i="6"/>
  <c r="AA300" i="6"/>
  <c r="AJ49" i="6"/>
  <c r="AE49" i="6"/>
  <c r="AF241" i="6"/>
  <c r="AG241" i="6"/>
  <c r="X241" i="6"/>
  <c r="AA241" i="6"/>
  <c r="AK9" i="6"/>
  <c r="X9" i="6"/>
  <c r="AD9" i="6"/>
  <c r="AN201" i="6"/>
  <c r="AJ201" i="6"/>
  <c r="AA201" i="6"/>
  <c r="AL329" i="6"/>
  <c r="AC329" i="6"/>
  <c r="AE329" i="6"/>
  <c r="AJ393" i="6"/>
  <c r="AC393" i="6"/>
  <c r="AF45" i="6"/>
  <c r="AA293" i="6"/>
  <c r="AJ147" i="6"/>
  <c r="AC339" i="6"/>
  <c r="AJ26" i="6"/>
  <c r="AG26" i="6"/>
  <c r="AO26" i="6"/>
  <c r="AD90" i="6"/>
  <c r="Y90" i="6"/>
  <c r="AH154" i="6"/>
  <c r="AO154" i="6"/>
  <c r="AD282" i="6"/>
  <c r="AG282" i="6"/>
  <c r="AK346" i="6"/>
  <c r="X346" i="6"/>
  <c r="AN346" i="6"/>
  <c r="AD346" i="6"/>
  <c r="AN410" i="6"/>
  <c r="AE410" i="6"/>
  <c r="AA410" i="6"/>
  <c r="Z267" i="6"/>
  <c r="AD19" i="6"/>
  <c r="Y19" i="6"/>
  <c r="AK19" i="6"/>
  <c r="AB19" i="6"/>
  <c r="AK307" i="6"/>
  <c r="AB307" i="6"/>
  <c r="AM307" i="6"/>
  <c r="AC419" i="6"/>
  <c r="AK419" i="6"/>
  <c r="AF419" i="6"/>
  <c r="Z123" i="6"/>
  <c r="AO243" i="6"/>
  <c r="X82" i="6"/>
  <c r="Y114" i="6"/>
  <c r="Y234" i="6"/>
  <c r="AB282" i="6"/>
  <c r="Z402" i="6"/>
  <c r="AI123" i="6"/>
  <c r="AG137" i="6"/>
  <c r="X201" i="6"/>
  <c r="AC313" i="6"/>
  <c r="AD393" i="6"/>
  <c r="AK10" i="6"/>
  <c r="X210" i="6"/>
  <c r="AJ317" i="6"/>
  <c r="X317" i="6"/>
  <c r="AA212" i="6"/>
  <c r="Y212" i="6"/>
  <c r="AO212" i="6"/>
  <c r="AF269" i="6"/>
  <c r="Z269" i="6"/>
  <c r="X269" i="6"/>
  <c r="AL372" i="6"/>
  <c r="X372" i="6"/>
  <c r="AJ372" i="6"/>
  <c r="AA380" i="6"/>
  <c r="AO380" i="6"/>
  <c r="Y60" i="6"/>
  <c r="AF60" i="6"/>
  <c r="AA60" i="6"/>
  <c r="AJ149" i="6"/>
  <c r="X149" i="6"/>
  <c r="Z188" i="6"/>
  <c r="AF188" i="6"/>
  <c r="AO245" i="6"/>
  <c r="X245" i="6"/>
  <c r="AO365" i="6"/>
  <c r="X365" i="6"/>
  <c r="AJ356" i="6"/>
  <c r="AB356" i="6"/>
  <c r="Y100" i="6"/>
  <c r="AI100" i="6"/>
  <c r="AC4" i="6"/>
  <c r="AK4" i="6"/>
  <c r="AH4" i="6"/>
  <c r="AD4" i="6"/>
  <c r="AA415" i="6"/>
  <c r="AD415" i="6"/>
  <c r="AB24" i="6"/>
  <c r="AA24" i="6"/>
  <c r="AJ124" i="6"/>
  <c r="AO308" i="6"/>
  <c r="AB44" i="6"/>
  <c r="AO116" i="6"/>
  <c r="AD460" i="6"/>
  <c r="Y108" i="6"/>
  <c r="AM108" i="6"/>
  <c r="AB108" i="6"/>
  <c r="AL108" i="6"/>
  <c r="AE332" i="6"/>
  <c r="AJ23" i="6"/>
  <c r="Y23" i="6"/>
  <c r="AL84" i="6"/>
  <c r="AK124" i="6"/>
  <c r="AJ308" i="6"/>
  <c r="AJ116" i="6"/>
  <c r="Y144" i="6"/>
  <c r="AG144" i="6"/>
  <c r="AN84" i="6"/>
  <c r="AN436" i="6"/>
  <c r="AD140" i="6"/>
  <c r="AJ172" i="6"/>
  <c r="AJ412" i="6"/>
  <c r="AB12" i="6"/>
  <c r="AJ76" i="6"/>
  <c r="AN292" i="6"/>
  <c r="AA140" i="6"/>
  <c r="AG12" i="6"/>
  <c r="AD76" i="6"/>
  <c r="Z164" i="6"/>
  <c r="AN476" i="6"/>
  <c r="Z12" i="6"/>
  <c r="AI12" i="6"/>
  <c r="Y12" i="6"/>
  <c r="AK12" i="6"/>
  <c r="AA135" i="6"/>
  <c r="AC167" i="6"/>
  <c r="AE24" i="6"/>
  <c r="AO344" i="6"/>
  <c r="AB347" i="6"/>
  <c r="AJ311" i="6"/>
  <c r="AC400" i="6"/>
  <c r="AD400" i="6"/>
  <c r="AA284" i="6"/>
  <c r="AK272" i="6"/>
  <c r="AB135" i="6"/>
  <c r="AJ315" i="6"/>
  <c r="AH315" i="6"/>
  <c r="AC431" i="6"/>
  <c r="AN431" i="6"/>
  <c r="Z296" i="6"/>
  <c r="AK167" i="6"/>
  <c r="AB306" i="6"/>
  <c r="AN21" i="6"/>
  <c r="X119" i="6"/>
  <c r="AR119" i="6" s="1"/>
  <c r="AT119" i="6" s="1"/>
  <c r="AG191" i="6"/>
  <c r="Z206" i="6"/>
  <c r="AD24" i="6"/>
  <c r="AG208" i="6"/>
  <c r="AJ213" i="6"/>
  <c r="AA172" i="6"/>
  <c r="X356" i="6"/>
  <c r="AK21" i="6"/>
  <c r="Y149" i="6"/>
  <c r="AH46" i="6"/>
  <c r="AA87" i="6"/>
  <c r="X371" i="6"/>
  <c r="AR371" i="6" s="1"/>
  <c r="AT371" i="6" s="1"/>
  <c r="AC144" i="6"/>
  <c r="X116" i="6"/>
  <c r="AC311" i="6"/>
  <c r="AJ280" i="6"/>
  <c r="AD213" i="6"/>
  <c r="AR213" i="6" s="1"/>
  <c r="AT213" i="6" s="1"/>
  <c r="AO159" i="6"/>
  <c r="AR159" i="6" s="1"/>
  <c r="AT159" i="6" s="1"/>
  <c r="AE191" i="6"/>
  <c r="AN124" i="6"/>
  <c r="AM477" i="6"/>
  <c r="AD149" i="6"/>
  <c r="AA381" i="6"/>
  <c r="AE48" i="6"/>
  <c r="AN48" i="6"/>
  <c r="AD88" i="6"/>
  <c r="AO280" i="6"/>
  <c r="Z304" i="6"/>
  <c r="Y91" i="6"/>
  <c r="X91" i="6"/>
  <c r="AN184" i="6"/>
  <c r="AC184" i="6"/>
  <c r="AJ184" i="6"/>
  <c r="AC477" i="6"/>
  <c r="X114" i="6"/>
  <c r="AA114" i="6"/>
  <c r="AJ206" i="6"/>
  <c r="X234" i="6"/>
  <c r="AN61" i="6"/>
  <c r="AM61" i="6"/>
  <c r="AD459" i="6"/>
  <c r="AJ480" i="6"/>
  <c r="AO480" i="6"/>
  <c r="X19" i="6"/>
  <c r="AJ366" i="6"/>
  <c r="AI235" i="6"/>
  <c r="Z235" i="6"/>
  <c r="AJ470" i="6"/>
  <c r="AK470" i="6"/>
  <c r="AA295" i="6"/>
  <c r="AJ295" i="6"/>
  <c r="AG109" i="6"/>
  <c r="AN109" i="6"/>
  <c r="AA333" i="6"/>
  <c r="AI333" i="6"/>
  <c r="AO445" i="6"/>
  <c r="AD445" i="6"/>
  <c r="AG63" i="6"/>
  <c r="AE63" i="6"/>
  <c r="AI99" i="6"/>
  <c r="Y99" i="6"/>
  <c r="AO99" i="6"/>
  <c r="AG308" i="6"/>
  <c r="AB308" i="6"/>
  <c r="AL103" i="6"/>
  <c r="AD295" i="6"/>
  <c r="AF214" i="6"/>
  <c r="X470" i="6"/>
  <c r="AO307" i="6"/>
  <c r="AJ307" i="6"/>
  <c r="AJ192" i="6"/>
  <c r="AB192" i="6"/>
  <c r="AA192" i="6"/>
  <c r="Z302" i="6"/>
  <c r="AI302" i="6"/>
  <c r="AA317" i="6"/>
  <c r="AG317" i="6"/>
  <c r="X103" i="6"/>
  <c r="Y214" i="6"/>
  <c r="Y366" i="6"/>
  <c r="AC480" i="6"/>
  <c r="AE116" i="6"/>
  <c r="AD244" i="6"/>
  <c r="Y244" i="6"/>
  <c r="X244" i="6"/>
  <c r="AA54" i="6"/>
  <c r="AR54" i="6" s="1"/>
  <c r="AT54" i="6" s="1"/>
  <c r="X87" i="6"/>
  <c r="AO407" i="6"/>
  <c r="AD144" i="6"/>
  <c r="AN168" i="6"/>
  <c r="AF272" i="6"/>
  <c r="AL296" i="6"/>
  <c r="AB386" i="6"/>
  <c r="AA88" i="6"/>
  <c r="AR88" i="6" s="1"/>
  <c r="AT88" i="6" s="1"/>
  <c r="AH407" i="6"/>
  <c r="AO304" i="6"/>
  <c r="AF347" i="6"/>
  <c r="AE79" i="6"/>
  <c r="X407" i="6"/>
  <c r="AL168" i="6"/>
  <c r="Z272" i="6"/>
  <c r="AD344" i="6"/>
  <c r="AK436" i="6"/>
  <c r="AK407" i="6"/>
  <c r="AO56" i="6"/>
  <c r="AI132" i="6"/>
  <c r="AO122" i="6"/>
  <c r="AI122" i="6"/>
  <c r="AH122" i="6"/>
  <c r="Z122" i="6"/>
  <c r="AB442" i="6"/>
  <c r="AM442" i="6"/>
  <c r="AC442" i="6"/>
  <c r="Z442" i="6"/>
  <c r="AC222" i="6"/>
  <c r="Z222" i="6"/>
  <c r="AN224" i="6"/>
  <c r="AE224" i="6"/>
  <c r="AO224" i="6"/>
  <c r="AJ309" i="6"/>
  <c r="AG309" i="6"/>
  <c r="AK183" i="6"/>
  <c r="AO183" i="6"/>
  <c r="AN183" i="6"/>
  <c r="AO215" i="6"/>
  <c r="AJ215" i="6"/>
  <c r="AA215" i="6"/>
  <c r="AJ123" i="6"/>
  <c r="AK123" i="6"/>
  <c r="AD123" i="6"/>
  <c r="AA23" i="6"/>
  <c r="AG47" i="6"/>
  <c r="AK18" i="6"/>
  <c r="Y18" i="6"/>
  <c r="AR96" i="6"/>
  <c r="AT96" i="6" s="1"/>
  <c r="AD205" i="6"/>
  <c r="Y205" i="6"/>
  <c r="AO437" i="6"/>
  <c r="AD437" i="6"/>
  <c r="AO153" i="6"/>
  <c r="Z153" i="6"/>
  <c r="AH153" i="6"/>
  <c r="AC392" i="6"/>
  <c r="AJ392" i="6"/>
  <c r="AD392" i="6"/>
  <c r="AJ462" i="6"/>
  <c r="AN462" i="6"/>
  <c r="AF438" i="6"/>
  <c r="AJ438" i="6"/>
  <c r="X438" i="6"/>
  <c r="Z472" i="6"/>
  <c r="AA472" i="6"/>
  <c r="AR349" i="6"/>
  <c r="AT349" i="6" s="1"/>
  <c r="X23" i="6"/>
  <c r="AK250" i="6"/>
  <c r="X250" i="6"/>
  <c r="AO462" i="6"/>
  <c r="AJ378" i="6"/>
  <c r="AA378" i="6"/>
  <c r="AB11" i="6"/>
  <c r="AI11" i="6"/>
  <c r="AH11" i="6"/>
  <c r="Z11" i="6"/>
  <c r="X323" i="6"/>
  <c r="AJ323" i="6"/>
  <c r="Y11" i="6"/>
  <c r="AO257" i="6"/>
  <c r="AM257" i="6"/>
  <c r="AR301" i="6"/>
  <c r="AT301" i="6" s="1"/>
  <c r="Y309" i="6"/>
  <c r="AA435" i="6"/>
  <c r="AN435" i="6"/>
  <c r="AG255" i="6"/>
  <c r="AB255" i="6"/>
  <c r="AC255" i="6"/>
  <c r="AO176" i="6"/>
  <c r="AJ176" i="6"/>
  <c r="Y216" i="6"/>
  <c r="AE216" i="6"/>
  <c r="AB256" i="6"/>
  <c r="Z256" i="6"/>
  <c r="AR85" i="6"/>
  <c r="AT85" i="6" s="1"/>
  <c r="Z133" i="6"/>
  <c r="AM253" i="6"/>
  <c r="AA7" i="6"/>
  <c r="AR247" i="6"/>
  <c r="AT247" i="6" s="1"/>
  <c r="X459" i="6"/>
  <c r="AA335" i="6"/>
  <c r="AL287" i="6"/>
  <c r="AN287" i="6"/>
  <c r="AJ335" i="6"/>
  <c r="AC176" i="6"/>
  <c r="Y408" i="6"/>
  <c r="X310" i="6"/>
  <c r="AI310" i="6"/>
  <c r="AO55" i="6"/>
  <c r="AC55" i="6"/>
  <c r="AD312" i="6"/>
  <c r="AC312" i="6"/>
  <c r="AR15" i="6"/>
  <c r="AT15" i="6" s="1"/>
  <c r="AR40" i="6"/>
  <c r="AT40" i="6" s="1"/>
  <c r="AE26" i="6"/>
  <c r="X26" i="6"/>
  <c r="AC410" i="6"/>
  <c r="Z410" i="6"/>
  <c r="Z474" i="6"/>
  <c r="AK474" i="6"/>
  <c r="AJ46" i="6"/>
  <c r="AR414" i="6"/>
  <c r="AT414" i="6" s="1"/>
  <c r="AA139" i="6"/>
  <c r="AM408" i="6"/>
  <c r="AA464" i="6"/>
  <c r="AD26" i="6"/>
  <c r="AJ220" i="6"/>
  <c r="AB220" i="6"/>
  <c r="X220" i="6"/>
  <c r="AJ452" i="6"/>
  <c r="AD452" i="6"/>
  <c r="Y452" i="6"/>
  <c r="AJ143" i="6"/>
  <c r="AG143" i="6"/>
  <c r="AH342" i="6"/>
  <c r="AA342" i="6"/>
  <c r="AC342" i="6"/>
  <c r="AO112" i="6"/>
  <c r="AM112" i="6"/>
  <c r="AR112" i="6" s="1"/>
  <c r="AT112" i="6" s="1"/>
  <c r="X240" i="6"/>
  <c r="AA240" i="6"/>
  <c r="AC73" i="6"/>
  <c r="AO73" i="6"/>
  <c r="AM285" i="6"/>
  <c r="AJ216" i="6"/>
  <c r="Y28" i="6"/>
  <c r="X80" i="6"/>
  <c r="AD80" i="6"/>
  <c r="AH3" i="6"/>
  <c r="AK3" i="6"/>
  <c r="AA411" i="6"/>
  <c r="AH411" i="6"/>
  <c r="AF412" i="6"/>
  <c r="AD412" i="6"/>
  <c r="AG228" i="6"/>
  <c r="AB228" i="6"/>
  <c r="AJ238" i="6"/>
  <c r="AA238" i="6"/>
  <c r="Y111" i="6"/>
  <c r="AG111" i="6"/>
  <c r="AA145" i="6"/>
  <c r="AG145" i="6"/>
  <c r="AI401" i="6"/>
  <c r="AB401" i="6"/>
  <c r="AA45" i="6"/>
  <c r="AJ173" i="6"/>
  <c r="AF293" i="6"/>
  <c r="AJ381" i="6"/>
  <c r="AC403" i="6"/>
  <c r="AN272" i="6"/>
  <c r="AM464" i="6"/>
  <c r="AA218" i="6"/>
  <c r="AO235" i="6"/>
  <c r="AD307" i="6"/>
  <c r="AF124" i="6"/>
  <c r="AC434" i="6"/>
  <c r="AN260" i="6"/>
  <c r="AM260" i="6"/>
  <c r="AD155" i="6"/>
  <c r="Y172" i="6"/>
  <c r="AA430" i="6"/>
  <c r="AO430" i="6"/>
  <c r="AR13" i="6"/>
  <c r="AT13" i="6" s="1"/>
  <c r="AR37" i="6"/>
  <c r="AT37" i="6" s="1"/>
  <c r="AO285" i="6"/>
  <c r="AI75" i="6"/>
  <c r="AJ75" i="6"/>
  <c r="AO75" i="6"/>
  <c r="AA379" i="6"/>
  <c r="Z379" i="6"/>
  <c r="AA261" i="6"/>
  <c r="X261" i="6"/>
  <c r="AA9" i="6"/>
  <c r="AH241" i="6"/>
  <c r="AK330" i="6"/>
  <c r="AA148" i="6"/>
  <c r="AJ348" i="6"/>
  <c r="X348" i="6"/>
  <c r="AK164" i="6"/>
  <c r="AC164" i="6"/>
  <c r="AG196" i="6"/>
  <c r="AA196" i="6"/>
  <c r="AR93" i="6"/>
  <c r="AT93" i="6" s="1"/>
  <c r="AR229" i="6"/>
  <c r="AT229" i="6" s="1"/>
  <c r="AL253" i="6"/>
  <c r="AR397" i="6"/>
  <c r="AT397" i="6" s="1"/>
  <c r="AR429" i="6"/>
  <c r="AT429" i="6" s="1"/>
  <c r="AD243" i="6"/>
  <c r="AA243" i="6"/>
  <c r="Z271" i="6"/>
  <c r="Z435" i="6"/>
  <c r="Y361" i="6"/>
  <c r="Z2" i="6"/>
  <c r="AI2" i="6"/>
  <c r="AO130" i="6"/>
  <c r="AN130" i="6"/>
  <c r="AC194" i="6"/>
  <c r="AE194" i="6"/>
  <c r="AI322" i="6"/>
  <c r="AO322" i="6"/>
  <c r="Z450" i="6"/>
  <c r="AE450" i="6"/>
  <c r="X450" i="6"/>
  <c r="AF239" i="6"/>
  <c r="AE51" i="6"/>
  <c r="AJ243" i="6"/>
  <c r="AH81" i="6"/>
  <c r="X345" i="6"/>
  <c r="AA91" i="6"/>
  <c r="AG468" i="6"/>
  <c r="AB468" i="6"/>
  <c r="AO36" i="6"/>
  <c r="AB36" i="6"/>
  <c r="AC36" i="6"/>
  <c r="AA476" i="6"/>
  <c r="AD476" i="6"/>
  <c r="AA319" i="6"/>
  <c r="AL319" i="6"/>
  <c r="AH233" i="6"/>
  <c r="AA233" i="6"/>
  <c r="AC425" i="6"/>
  <c r="AB425" i="6"/>
  <c r="AC233" i="6"/>
  <c r="AG425" i="6"/>
  <c r="AJ420" i="6"/>
  <c r="AO420" i="6"/>
  <c r="AJ374" i="6"/>
  <c r="AH374" i="6"/>
  <c r="AL107" i="6"/>
  <c r="AB107" i="6"/>
  <c r="AC74" i="6"/>
  <c r="Z74" i="6"/>
  <c r="AL430" i="6"/>
  <c r="AR227" i="6"/>
  <c r="AT227" i="6" s="1"/>
  <c r="AJ196" i="6"/>
  <c r="AE423" i="6"/>
  <c r="Z423" i="6"/>
  <c r="AD104" i="6"/>
  <c r="AC104" i="6"/>
  <c r="AJ209" i="6"/>
  <c r="Y209" i="6"/>
  <c r="AN273" i="6"/>
  <c r="AG273" i="6"/>
  <c r="AB337" i="6"/>
  <c r="AE337" i="6"/>
  <c r="AC401" i="6"/>
  <c r="Z401" i="6"/>
  <c r="AO401" i="6"/>
  <c r="X465" i="6"/>
  <c r="AD465" i="6"/>
  <c r="AR69" i="6"/>
  <c r="AT69" i="6" s="1"/>
  <c r="AR189" i="6"/>
  <c r="AT189" i="6" s="1"/>
  <c r="AC373" i="6"/>
  <c r="AG443" i="6"/>
  <c r="AF443" i="6"/>
  <c r="AC47" i="6"/>
  <c r="AA82" i="6"/>
  <c r="AK82" i="6"/>
  <c r="AG274" i="6"/>
  <c r="AK274" i="6"/>
  <c r="AC338" i="6"/>
  <c r="AE338" i="6"/>
  <c r="AM402" i="6"/>
  <c r="AG402" i="6"/>
  <c r="Y466" i="6"/>
  <c r="AJ466" i="6"/>
  <c r="AR110" i="6"/>
  <c r="AT110" i="6" s="1"/>
  <c r="AF59" i="6"/>
  <c r="Y59" i="6"/>
  <c r="AM331" i="6"/>
  <c r="AN331" i="6"/>
  <c r="AC120" i="6"/>
  <c r="AN120" i="6"/>
  <c r="AR232" i="6"/>
  <c r="AT232" i="6" s="1"/>
  <c r="AR416" i="6"/>
  <c r="AT416" i="6" s="1"/>
  <c r="X361" i="6"/>
  <c r="AG84" i="6"/>
  <c r="AN156" i="6"/>
  <c r="X156" i="6"/>
  <c r="AC212" i="6"/>
  <c r="AM212" i="6"/>
  <c r="X268" i="6"/>
  <c r="AC268" i="6"/>
  <c r="AI268" i="6"/>
  <c r="Z268" i="6"/>
  <c r="AG268" i="6"/>
  <c r="AJ364" i="6"/>
  <c r="Z471" i="6"/>
  <c r="X471" i="6"/>
  <c r="AA471" i="6"/>
  <c r="AE64" i="6"/>
  <c r="AD64" i="6"/>
  <c r="AD32" i="6"/>
  <c r="AI32" i="6"/>
  <c r="AK328" i="6"/>
  <c r="AE328" i="6"/>
  <c r="X472" i="6"/>
  <c r="AR405" i="6"/>
  <c r="AT405" i="6" s="1"/>
  <c r="AO233" i="6"/>
  <c r="AE388" i="6"/>
  <c r="AJ388" i="6"/>
  <c r="AB448" i="6"/>
  <c r="AI448" i="6"/>
  <c r="AA448" i="6"/>
  <c r="AR352" i="6"/>
  <c r="AT352" i="6" s="1"/>
  <c r="AE324" i="6"/>
  <c r="AF324" i="6"/>
  <c r="AR325" i="6"/>
  <c r="AT325" i="6" s="1"/>
  <c r="AR453" i="6"/>
  <c r="AT453" i="6" s="1"/>
  <c r="AR432" i="6"/>
  <c r="AT432" i="6" s="1"/>
  <c r="AN43" i="6"/>
  <c r="AB43" i="6"/>
  <c r="AO163" i="6"/>
  <c r="Y163" i="6"/>
  <c r="Z163" i="6"/>
  <c r="AI329" i="6"/>
  <c r="AC380" i="6"/>
  <c r="AN380" i="6"/>
  <c r="AL444" i="6"/>
  <c r="AA444" i="6"/>
  <c r="Y248" i="6"/>
  <c r="AH248" i="6"/>
  <c r="Y415" i="6"/>
  <c r="AG25" i="6"/>
  <c r="AJ25" i="6"/>
  <c r="Y89" i="6"/>
  <c r="AC89" i="6"/>
  <c r="AE281" i="6"/>
  <c r="AB281" i="6"/>
  <c r="AB473" i="6"/>
  <c r="AM473" i="6"/>
  <c r="AN373" i="6"/>
  <c r="AD147" i="6"/>
  <c r="X147" i="6"/>
  <c r="AN299" i="6"/>
  <c r="AO299" i="6"/>
  <c r="AK271" i="6"/>
  <c r="AL83" i="6"/>
  <c r="AN83" i="6"/>
  <c r="AO379" i="6"/>
  <c r="AR336" i="6"/>
  <c r="AT336" i="6" s="1"/>
  <c r="AN466" i="6"/>
  <c r="Z137" i="6"/>
  <c r="AJ427" i="6"/>
  <c r="AJ156" i="6"/>
  <c r="AO460" i="6"/>
  <c r="Z460" i="6"/>
  <c r="AC78" i="6"/>
  <c r="AJ78" i="6"/>
  <c r="AD238" i="6"/>
  <c r="AI16" i="6"/>
  <c r="Z16" i="6"/>
  <c r="AM160" i="6"/>
  <c r="AG160" i="6"/>
  <c r="Y113" i="6"/>
  <c r="AC113" i="6"/>
  <c r="AR469" i="6"/>
  <c r="AT469" i="6" s="1"/>
  <c r="Y208" i="6"/>
  <c r="AG136" i="6"/>
  <c r="AE136" i="6"/>
  <c r="Y265" i="6"/>
  <c r="AE265" i="6"/>
  <c r="AC457" i="6"/>
  <c r="AO457" i="6"/>
  <c r="AR5" i="6"/>
  <c r="AT5" i="6" s="1"/>
  <c r="AR179" i="6"/>
  <c r="AT179" i="6" s="1"/>
  <c r="Z266" i="6"/>
  <c r="AJ266" i="6"/>
  <c r="AJ451" i="6"/>
  <c r="AD451" i="6"/>
  <c r="AJ233" i="6"/>
  <c r="AG436" i="6"/>
  <c r="AC12" i="6"/>
  <c r="AE367" i="6"/>
  <c r="AM367" i="6"/>
  <c r="AO288" i="6"/>
  <c r="AC288" i="6"/>
  <c r="AJ376" i="6"/>
  <c r="AA376" i="6"/>
  <c r="AD33" i="6"/>
  <c r="X33" i="6"/>
  <c r="AA161" i="6"/>
  <c r="AG161" i="6"/>
  <c r="AJ225" i="6"/>
  <c r="AC225" i="6"/>
  <c r="AJ289" i="6"/>
  <c r="AD289" i="6"/>
  <c r="AO29" i="6"/>
  <c r="AR29" i="6" s="1"/>
  <c r="AT29" i="6" s="1"/>
  <c r="AR197" i="6"/>
  <c r="AT197" i="6" s="1"/>
  <c r="AR341" i="6"/>
  <c r="AT341" i="6" s="1"/>
  <c r="AE365" i="6"/>
  <c r="AK11" i="6"/>
  <c r="AO11" i="6"/>
  <c r="X11" i="6"/>
  <c r="AN11" i="6"/>
  <c r="AM11" i="6"/>
  <c r="AD11" i="6"/>
  <c r="AJ171" i="6"/>
  <c r="AE171" i="6"/>
  <c r="AD475" i="6"/>
  <c r="AM475" i="6"/>
  <c r="AC415" i="6"/>
  <c r="AR6" i="6"/>
  <c r="AT6" i="6" s="1"/>
  <c r="AF430" i="6"/>
  <c r="AE239" i="6"/>
  <c r="AN475" i="6"/>
  <c r="AE56" i="6"/>
  <c r="AD136" i="6"/>
  <c r="AH75" i="6"/>
  <c r="AN177" i="6"/>
  <c r="AN345" i="6"/>
  <c r="AI163" i="6"/>
  <c r="AD348" i="6"/>
  <c r="AE420" i="6"/>
  <c r="Z28" i="6"/>
  <c r="Z100" i="6"/>
  <c r="AB100" i="6"/>
  <c r="X403" i="6"/>
  <c r="X350" i="6"/>
  <c r="AD350" i="6"/>
  <c r="X320" i="6"/>
  <c r="AC320" i="6"/>
  <c r="AD250" i="6"/>
  <c r="Y442" i="6"/>
  <c r="AC122" i="6"/>
  <c r="AD220" i="6"/>
  <c r="AR424" i="6"/>
  <c r="AT424" i="6" s="1"/>
  <c r="AC186" i="6"/>
  <c r="AF442" i="6"/>
  <c r="X314" i="6"/>
  <c r="AG346" i="6"/>
  <c r="AR264" i="6"/>
  <c r="AT264" i="6" s="1"/>
  <c r="AH442" i="6"/>
  <c r="AH314" i="6"/>
  <c r="X155" i="6"/>
  <c r="X228" i="6"/>
  <c r="AM306" i="6"/>
  <c r="AI442" i="6"/>
  <c r="Y419" i="6"/>
  <c r="AA19" i="6"/>
  <c r="AD356" i="6"/>
  <c r="X355" i="6"/>
  <c r="AO115" i="6"/>
  <c r="AK418" i="6"/>
  <c r="AE44" i="6"/>
  <c r="AR237" i="6"/>
  <c r="AT237" i="6" s="1"/>
  <c r="AR478" i="6"/>
  <c r="AT478" i="6" s="1"/>
  <c r="AR455" i="6"/>
  <c r="AT455" i="6" s="1"/>
  <c r="AB51" i="6"/>
  <c r="AM418" i="6"/>
  <c r="AR181" i="6"/>
  <c r="AT181" i="6" s="1"/>
  <c r="AI133" i="6"/>
  <c r="AJ245" i="6"/>
  <c r="AJ261" i="6"/>
  <c r="AR279" i="6"/>
  <c r="AT279" i="6" s="1"/>
  <c r="AR375" i="6"/>
  <c r="AT375" i="6" s="1"/>
  <c r="AJ283" i="6"/>
  <c r="AR14" i="6"/>
  <c r="AT14" i="6" s="1"/>
  <c r="AR398" i="6"/>
  <c r="AT398" i="6" s="1"/>
  <c r="AR446" i="6"/>
  <c r="AT446" i="6" s="1"/>
  <c r="AA35" i="6"/>
  <c r="Y457" i="6"/>
  <c r="AD114" i="6"/>
  <c r="AR354" i="6"/>
  <c r="AT354" i="6" s="1"/>
  <c r="AR141" i="6"/>
  <c r="AT141" i="6" s="1"/>
  <c r="AM121" i="6"/>
  <c r="Z417" i="6"/>
  <c r="AM481" i="6"/>
  <c r="AB74" i="6"/>
  <c r="AD372" i="6"/>
  <c r="AG292" i="6"/>
  <c r="X35" i="6"/>
  <c r="AR200" i="6"/>
  <c r="AT200" i="6" s="1"/>
  <c r="AJ61" i="6"/>
  <c r="AD245" i="6"/>
  <c r="AJ365" i="6"/>
  <c r="AG283" i="6"/>
  <c r="AR62" i="6"/>
  <c r="AT62" i="6" s="1"/>
  <c r="AR94" i="6"/>
  <c r="AT94" i="6" s="1"/>
  <c r="AR142" i="6"/>
  <c r="AT142" i="6" s="1"/>
  <c r="AR190" i="6"/>
  <c r="AT190" i="6" s="1"/>
  <c r="AR270" i="6"/>
  <c r="AT270" i="6" s="1"/>
  <c r="AR422" i="6"/>
  <c r="AT422" i="6" s="1"/>
  <c r="AR454" i="6"/>
  <c r="AT454" i="6" s="1"/>
  <c r="AC362" i="6"/>
  <c r="AR71" i="6"/>
  <c r="AT71" i="6" s="1"/>
  <c r="AD3" i="6"/>
  <c r="AF195" i="6"/>
  <c r="AN195" i="6"/>
  <c r="AE331" i="6"/>
  <c r="AC355" i="6"/>
  <c r="AA177" i="6"/>
  <c r="AB402" i="6"/>
  <c r="AL322" i="6"/>
  <c r="Y386" i="6"/>
  <c r="AA442" i="6"/>
  <c r="AJ442" i="6"/>
  <c r="AF11" i="6"/>
  <c r="AF187" i="6"/>
  <c r="AK323" i="6"/>
  <c r="AG419" i="6"/>
  <c r="AO49" i="6"/>
  <c r="AB65" i="6"/>
  <c r="AJ65" i="6"/>
  <c r="AD81" i="6"/>
  <c r="AD89" i="6"/>
  <c r="AI97" i="6"/>
  <c r="AC201" i="6"/>
  <c r="AO225" i="6"/>
  <c r="AI233" i="6"/>
  <c r="AK273" i="6"/>
  <c r="AA297" i="6"/>
  <c r="AO337" i="6"/>
  <c r="Z369" i="6"/>
  <c r="Z377" i="6"/>
  <c r="AJ409" i="6"/>
  <c r="AN449" i="6"/>
  <c r="AO481" i="6"/>
  <c r="Y122" i="6"/>
  <c r="AJ122" i="6"/>
  <c r="X146" i="6"/>
  <c r="X162" i="6"/>
  <c r="AJ242" i="6"/>
  <c r="Z258" i="6"/>
  <c r="AA346" i="6"/>
  <c r="AN434" i="6"/>
  <c r="AO474" i="6"/>
  <c r="AA163" i="6"/>
  <c r="AK163" i="6"/>
  <c r="Y203" i="6"/>
  <c r="AB84" i="6"/>
  <c r="AO324" i="6"/>
  <c r="Y380" i="6"/>
  <c r="Y180" i="6"/>
  <c r="AE316" i="6"/>
  <c r="AO140" i="6"/>
  <c r="AJ284" i="6"/>
  <c r="AO4" i="6"/>
  <c r="AO108" i="6"/>
  <c r="X364" i="6"/>
  <c r="AR86" i="6"/>
  <c r="AT86" i="6" s="1"/>
  <c r="AR158" i="6"/>
  <c r="AT158" i="6" s="1"/>
  <c r="AN34" i="6"/>
  <c r="AO298" i="6"/>
  <c r="AK257" i="6"/>
  <c r="AR118" i="6"/>
  <c r="AT118" i="6" s="1"/>
  <c r="AR246" i="6"/>
  <c r="AT246" i="6" s="1"/>
  <c r="AR318" i="6"/>
  <c r="AT318" i="6" s="1"/>
  <c r="AR67" i="6"/>
  <c r="AT67" i="6" s="1"/>
  <c r="AD139" i="6"/>
  <c r="AJ411" i="6"/>
  <c r="AH443" i="6"/>
  <c r="AR152" i="6"/>
  <c r="AT152" i="6" s="1"/>
  <c r="AA370" i="6"/>
  <c r="AD75" i="6"/>
  <c r="AD259" i="6"/>
  <c r="AG387" i="6"/>
  <c r="AD185" i="6"/>
  <c r="AE225" i="6"/>
  <c r="X289" i="6"/>
  <c r="X321" i="6"/>
  <c r="AA329" i="6"/>
  <c r="AO329" i="6"/>
  <c r="AI377" i="6"/>
  <c r="AB449" i="6"/>
  <c r="AE42" i="6"/>
  <c r="AC162" i="6"/>
  <c r="AA59" i="6"/>
  <c r="AD316" i="6"/>
  <c r="AJ100" i="6"/>
  <c r="Z292" i="6"/>
  <c r="AJ444" i="6"/>
  <c r="AC75" i="6"/>
  <c r="AR53" i="6"/>
  <c r="AT53" i="6" s="1"/>
  <c r="AR400" i="6"/>
  <c r="AT400" i="6" s="1"/>
  <c r="Z389" i="6"/>
  <c r="AR389" i="6" s="1"/>
  <c r="AT389" i="6" s="1"/>
  <c r="AB461" i="6"/>
  <c r="AR391" i="6"/>
  <c r="AT391" i="6" s="1"/>
  <c r="AC219" i="6"/>
  <c r="AR38" i="6"/>
  <c r="AT38" i="6" s="1"/>
  <c r="AR70" i="6"/>
  <c r="AT70" i="6" s="1"/>
  <c r="AR166" i="6"/>
  <c r="AT166" i="6" s="1"/>
  <c r="AR198" i="6"/>
  <c r="AT198" i="6" s="1"/>
  <c r="AR294" i="6"/>
  <c r="AT294" i="6" s="1"/>
  <c r="AR326" i="6"/>
  <c r="AT326" i="6" s="1"/>
  <c r="AR382" i="6"/>
  <c r="AT382" i="6" s="1"/>
  <c r="AJ395" i="6"/>
  <c r="AR303" i="6"/>
  <c r="AT303" i="6" s="1"/>
  <c r="AA299" i="6"/>
  <c r="X427" i="6"/>
  <c r="AK34" i="6"/>
  <c r="AD170" i="6"/>
  <c r="AL186" i="6"/>
  <c r="AD218" i="6"/>
  <c r="AC266" i="6"/>
  <c r="AO266" i="6"/>
  <c r="AA282" i="6"/>
  <c r="AK338" i="6"/>
  <c r="AE442" i="6"/>
  <c r="AK442" i="6"/>
  <c r="AE11" i="6"/>
  <c r="AG11" i="6"/>
  <c r="AO291" i="6"/>
  <c r="AJ387" i="6"/>
  <c r="AC9" i="6"/>
  <c r="AD49" i="6"/>
  <c r="AE137" i="6"/>
  <c r="AG233" i="6"/>
  <c r="AN241" i="6"/>
  <c r="AJ321" i="6"/>
  <c r="Z329" i="6"/>
  <c r="AK329" i="6"/>
  <c r="X385" i="6"/>
  <c r="AE409" i="6"/>
  <c r="AB417" i="6"/>
  <c r="AJ146" i="6"/>
  <c r="AH210" i="6"/>
  <c r="Y242" i="6"/>
  <c r="AB258" i="6"/>
  <c r="X378" i="6"/>
  <c r="AL394" i="6"/>
  <c r="AM44" i="6"/>
  <c r="AD268" i="6"/>
  <c r="Y300" i="6"/>
  <c r="AJ140" i="6"/>
  <c r="AC11" i="6"/>
  <c r="AG4" i="6"/>
  <c r="AH12" i="6"/>
  <c r="AG108" i="6"/>
  <c r="AC132" i="6"/>
  <c r="AR175" i="6"/>
  <c r="AT175" i="6" s="1"/>
  <c r="Y259" i="6"/>
  <c r="X313" i="6"/>
  <c r="Z461" i="6"/>
  <c r="AR30" i="6"/>
  <c r="AT30" i="6" s="1"/>
  <c r="AR286" i="6"/>
  <c r="AT286" i="6" s="1"/>
  <c r="AC57" i="6"/>
  <c r="AL121" i="6"/>
  <c r="AO377" i="6"/>
  <c r="AI290" i="6"/>
  <c r="AR8" i="6"/>
  <c r="AT8" i="6" s="1"/>
  <c r="AR479" i="6"/>
  <c r="AT479" i="6" s="1"/>
  <c r="AR254" i="6"/>
  <c r="AT254" i="6" s="1"/>
  <c r="AR358" i="6"/>
  <c r="AT358" i="6" s="1"/>
  <c r="Y115" i="6"/>
  <c r="AM275" i="6"/>
  <c r="AL50" i="6"/>
  <c r="AJ202" i="6"/>
  <c r="AE234" i="6"/>
  <c r="AA298" i="6"/>
  <c r="AD370" i="6"/>
  <c r="AR251" i="6"/>
  <c r="AT251" i="6" s="1"/>
  <c r="AN291" i="6"/>
  <c r="AH185" i="6"/>
  <c r="AC377" i="6"/>
  <c r="Z385" i="6"/>
  <c r="Z330" i="6"/>
  <c r="AE394" i="6"/>
  <c r="AK395" i="6"/>
  <c r="AC204" i="6"/>
  <c r="AR223" i="6"/>
  <c r="AT223" i="6" s="1"/>
  <c r="AR327" i="6"/>
  <c r="AT327" i="6" s="1"/>
  <c r="Y339" i="6"/>
  <c r="AJ339" i="6"/>
  <c r="AR128" i="6"/>
  <c r="AT128" i="6" s="1"/>
  <c r="AR384" i="6"/>
  <c r="AT384" i="6" s="1"/>
  <c r="AR22" i="6"/>
  <c r="AT22" i="6" s="1"/>
  <c r="AR102" i="6"/>
  <c r="AT102" i="6" s="1"/>
  <c r="AR150" i="6"/>
  <c r="AT150" i="6" s="1"/>
  <c r="AR174" i="6"/>
  <c r="AT174" i="6" s="1"/>
  <c r="AR230" i="6"/>
  <c r="AT230" i="6" s="1"/>
  <c r="AR390" i="6"/>
  <c r="AT390" i="6" s="1"/>
  <c r="AR406" i="6"/>
  <c r="AT406" i="6" s="1"/>
  <c r="AC83" i="6"/>
  <c r="AN275" i="6"/>
  <c r="AK299" i="6"/>
  <c r="Y233" i="6"/>
  <c r="AR211" i="6"/>
  <c r="AT211" i="6" s="1"/>
  <c r="AM50" i="6"/>
  <c r="Z130" i="6"/>
  <c r="X170" i="6"/>
  <c r="AA202" i="6"/>
  <c r="AD234" i="6"/>
  <c r="AG442" i="6"/>
  <c r="AO442" i="6"/>
  <c r="AA11" i="6"/>
  <c r="AL11" i="6"/>
  <c r="Y75" i="6"/>
  <c r="AC187" i="6"/>
  <c r="AE33" i="6"/>
  <c r="Y97" i="6"/>
  <c r="AG201" i="6"/>
  <c r="AG225" i="6"/>
  <c r="X233" i="6"/>
  <c r="AF233" i="6"/>
  <c r="AN369" i="6"/>
  <c r="AE377" i="6"/>
  <c r="AR441" i="6"/>
  <c r="AT441" i="6" s="1"/>
  <c r="AH106" i="6"/>
  <c r="AJ210" i="6"/>
  <c r="AN290" i="6"/>
  <c r="AF163" i="6"/>
  <c r="AJ203" i="6"/>
  <c r="Y148" i="6"/>
  <c r="AN468" i="6"/>
  <c r="AB180" i="6"/>
  <c r="AE460" i="6"/>
  <c r="Y204" i="6"/>
  <c r="AE164" i="6"/>
  <c r="AK57" i="6"/>
  <c r="AR52" i="6"/>
  <c r="AT52" i="6" s="1"/>
  <c r="AR199" i="6"/>
  <c r="AT199" i="6" s="1"/>
  <c r="Y313" i="6"/>
  <c r="AA106" i="6"/>
  <c r="AO362" i="6"/>
  <c r="AC372" i="6"/>
  <c r="X75" i="6"/>
  <c r="AR126" i="6"/>
  <c r="AT126" i="6" s="1"/>
  <c r="AR151" i="6"/>
  <c r="AT151" i="6" s="1"/>
  <c r="AR383" i="6"/>
  <c r="AT383" i="6" s="1"/>
  <c r="AR399" i="6"/>
  <c r="AT399" i="6" s="1"/>
  <c r="AR467" i="6"/>
  <c r="AT467" i="6" s="1"/>
  <c r="AR27" i="6"/>
  <c r="AT27" i="6" s="1"/>
  <c r="AO161" i="6"/>
  <c r="X42" i="6"/>
  <c r="AR125" i="6"/>
  <c r="AT125" i="6" s="1"/>
  <c r="AR456" i="6"/>
  <c r="AT456" i="6" s="1"/>
  <c r="AR440" i="6"/>
  <c r="AT440" i="6" s="1"/>
  <c r="AR134" i="6"/>
  <c r="AT134" i="6" s="1"/>
  <c r="AR182" i="6"/>
  <c r="AT182" i="6" s="1"/>
  <c r="AR262" i="6"/>
  <c r="AT262" i="6" s="1"/>
  <c r="AR278" i="6"/>
  <c r="AT278" i="6" s="1"/>
  <c r="AR334" i="6"/>
  <c r="AT334" i="6" s="1"/>
  <c r="AR31" i="6"/>
  <c r="AT31" i="6" s="1"/>
  <c r="AR439" i="6"/>
  <c r="AT439" i="6" s="1"/>
  <c r="AR77" i="6"/>
  <c r="AT77" i="6" s="1"/>
  <c r="X282" i="6"/>
  <c r="X442" i="6"/>
  <c r="AD442" i="6"/>
  <c r="AJ11" i="6"/>
  <c r="AA219" i="6"/>
  <c r="Z233" i="6"/>
  <c r="AC265" i="6"/>
  <c r="AC297" i="6"/>
  <c r="AE300" i="6"/>
  <c r="P481" i="2"/>
  <c r="Q481" i="2" s="1"/>
  <c r="P480" i="2"/>
  <c r="Q480" i="2" s="1"/>
  <c r="P479" i="2"/>
  <c r="Q479" i="2" s="1"/>
  <c r="P478" i="2"/>
  <c r="Q478" i="2" s="1"/>
  <c r="P477" i="2"/>
  <c r="Q477" i="2" s="1"/>
  <c r="P476" i="2"/>
  <c r="Q476" i="2" s="1"/>
  <c r="P475" i="2"/>
  <c r="Q475" i="2" s="1"/>
  <c r="P474" i="2"/>
  <c r="Q474" i="2" s="1"/>
  <c r="P473" i="2"/>
  <c r="Q473" i="2" s="1"/>
  <c r="P472" i="2"/>
  <c r="Q472" i="2" s="1"/>
  <c r="P471" i="2"/>
  <c r="Q471" i="2" s="1"/>
  <c r="P470" i="2"/>
  <c r="Q470" i="2" s="1"/>
  <c r="P469" i="2"/>
  <c r="Q469" i="2" s="1"/>
  <c r="P468" i="2"/>
  <c r="Q468" i="2" s="1"/>
  <c r="P467" i="2"/>
  <c r="Q467" i="2" s="1"/>
  <c r="P466" i="2"/>
  <c r="Q466" i="2" s="1"/>
  <c r="P465" i="2"/>
  <c r="Q465" i="2" s="1"/>
  <c r="P464" i="2"/>
  <c r="Q464" i="2" s="1"/>
  <c r="P463" i="2"/>
  <c r="Q463" i="2" s="1"/>
  <c r="P462" i="2"/>
  <c r="Q462" i="2" s="1"/>
  <c r="P461" i="2"/>
  <c r="Q461" i="2" s="1"/>
  <c r="P460" i="2"/>
  <c r="Q460" i="2" s="1"/>
  <c r="P459" i="2"/>
  <c r="Q459" i="2" s="1"/>
  <c r="P458" i="2"/>
  <c r="Q458" i="2" s="1"/>
  <c r="P457" i="2"/>
  <c r="Q457" i="2" s="1"/>
  <c r="P456" i="2"/>
  <c r="Q456" i="2" s="1"/>
  <c r="P455" i="2"/>
  <c r="Q455" i="2" s="1"/>
  <c r="P454" i="2"/>
  <c r="Q454" i="2" s="1"/>
  <c r="P453" i="2"/>
  <c r="Q453" i="2" s="1"/>
  <c r="P452" i="2"/>
  <c r="Q452" i="2" s="1"/>
  <c r="P451" i="2"/>
  <c r="Q451" i="2" s="1"/>
  <c r="P450" i="2"/>
  <c r="Q450" i="2" s="1"/>
  <c r="P449" i="2"/>
  <c r="Q449" i="2" s="1"/>
  <c r="P448" i="2"/>
  <c r="Q448" i="2" s="1"/>
  <c r="P447" i="2"/>
  <c r="Q447" i="2" s="1"/>
  <c r="P446" i="2"/>
  <c r="Q446" i="2" s="1"/>
  <c r="P445" i="2"/>
  <c r="Q445" i="2" s="1"/>
  <c r="P444" i="2"/>
  <c r="Q444" i="2" s="1"/>
  <c r="P443" i="2"/>
  <c r="Q443" i="2" s="1"/>
  <c r="P442" i="2"/>
  <c r="Q442" i="2" s="1"/>
  <c r="P441" i="2"/>
  <c r="Q441" i="2" s="1"/>
  <c r="P440" i="2"/>
  <c r="Q440" i="2" s="1"/>
  <c r="P439" i="2"/>
  <c r="Q439" i="2" s="1"/>
  <c r="P438" i="2"/>
  <c r="Q438" i="2" s="1"/>
  <c r="P437" i="2"/>
  <c r="Q437" i="2" s="1"/>
  <c r="P436" i="2"/>
  <c r="Q436" i="2" s="1"/>
  <c r="P435" i="2"/>
  <c r="Q435" i="2" s="1"/>
  <c r="P434" i="2"/>
  <c r="Q434" i="2" s="1"/>
  <c r="P433" i="2"/>
  <c r="Q433" i="2" s="1"/>
  <c r="P432" i="2"/>
  <c r="Q432" i="2" s="1"/>
  <c r="P431" i="2"/>
  <c r="Q431" i="2" s="1"/>
  <c r="P430" i="2"/>
  <c r="Q430" i="2" s="1"/>
  <c r="P429" i="2"/>
  <c r="Q429" i="2" s="1"/>
  <c r="P428" i="2"/>
  <c r="Q428" i="2" s="1"/>
  <c r="P427" i="2"/>
  <c r="Q427" i="2" s="1"/>
  <c r="P426" i="2"/>
  <c r="Q426" i="2" s="1"/>
  <c r="P425" i="2"/>
  <c r="Q425" i="2" s="1"/>
  <c r="P424" i="2"/>
  <c r="Q424" i="2" s="1"/>
  <c r="P423" i="2"/>
  <c r="Q423" i="2" s="1"/>
  <c r="P422" i="2"/>
  <c r="Q422" i="2" s="1"/>
  <c r="P421" i="2"/>
  <c r="Q421" i="2" s="1"/>
  <c r="P420" i="2"/>
  <c r="Q420" i="2" s="1"/>
  <c r="P419" i="2"/>
  <c r="Q419" i="2" s="1"/>
  <c r="P418" i="2"/>
  <c r="Q418" i="2" s="1"/>
  <c r="P417" i="2"/>
  <c r="Q417" i="2" s="1"/>
  <c r="P416" i="2"/>
  <c r="Q416" i="2" s="1"/>
  <c r="P415" i="2"/>
  <c r="Q415" i="2" s="1"/>
  <c r="P414" i="2"/>
  <c r="Q414" i="2" s="1"/>
  <c r="P413" i="2"/>
  <c r="Q413" i="2" s="1"/>
  <c r="P412" i="2"/>
  <c r="Q412" i="2" s="1"/>
  <c r="P411" i="2"/>
  <c r="Q411" i="2" s="1"/>
  <c r="P410" i="2"/>
  <c r="Q410" i="2" s="1"/>
  <c r="P409" i="2"/>
  <c r="Q409" i="2" s="1"/>
  <c r="P408" i="2"/>
  <c r="Q408" i="2" s="1"/>
  <c r="P407" i="2"/>
  <c r="Q407" i="2" s="1"/>
  <c r="P406" i="2"/>
  <c r="Q406" i="2" s="1"/>
  <c r="P405" i="2"/>
  <c r="Q405" i="2" s="1"/>
  <c r="P404" i="2"/>
  <c r="Q404" i="2" s="1"/>
  <c r="P403" i="2"/>
  <c r="Q403" i="2" s="1"/>
  <c r="P402" i="2"/>
  <c r="Q402" i="2" s="1"/>
  <c r="P401" i="2"/>
  <c r="Q401" i="2" s="1"/>
  <c r="P400" i="2"/>
  <c r="Q400" i="2" s="1"/>
  <c r="P399" i="2"/>
  <c r="Q399" i="2" s="1"/>
  <c r="P398" i="2"/>
  <c r="Q398" i="2" s="1"/>
  <c r="P397" i="2"/>
  <c r="Q397" i="2" s="1"/>
  <c r="P396" i="2"/>
  <c r="Q396" i="2" s="1"/>
  <c r="P395" i="2"/>
  <c r="Q395" i="2" s="1"/>
  <c r="P394" i="2"/>
  <c r="Q394" i="2" s="1"/>
  <c r="P393" i="2"/>
  <c r="Q393" i="2" s="1"/>
  <c r="P392" i="2"/>
  <c r="Q392" i="2" s="1"/>
  <c r="P391" i="2"/>
  <c r="Q391" i="2" s="1"/>
  <c r="P390" i="2"/>
  <c r="Q390" i="2" s="1"/>
  <c r="P389" i="2"/>
  <c r="Q389" i="2" s="1"/>
  <c r="P388" i="2"/>
  <c r="Q388" i="2" s="1"/>
  <c r="P387" i="2"/>
  <c r="Q387" i="2" s="1"/>
  <c r="P386" i="2"/>
  <c r="Q386" i="2" s="1"/>
  <c r="P385" i="2"/>
  <c r="Q385" i="2" s="1"/>
  <c r="P384" i="2"/>
  <c r="Q384" i="2" s="1"/>
  <c r="P383" i="2"/>
  <c r="Q383" i="2" s="1"/>
  <c r="P382" i="2"/>
  <c r="Q382" i="2" s="1"/>
  <c r="P381" i="2"/>
  <c r="Q381" i="2" s="1"/>
  <c r="P380" i="2"/>
  <c r="Q380" i="2" s="1"/>
  <c r="P379" i="2"/>
  <c r="Q379" i="2" s="1"/>
  <c r="P378" i="2"/>
  <c r="Q378" i="2" s="1"/>
  <c r="P377" i="2"/>
  <c r="Q377" i="2" s="1"/>
  <c r="P376" i="2"/>
  <c r="Q376" i="2" s="1"/>
  <c r="P375" i="2"/>
  <c r="Q375" i="2" s="1"/>
  <c r="P374" i="2"/>
  <c r="Q374" i="2" s="1"/>
  <c r="P373" i="2"/>
  <c r="Q373" i="2" s="1"/>
  <c r="P372" i="2"/>
  <c r="Q372" i="2" s="1"/>
  <c r="P371" i="2"/>
  <c r="Q371" i="2" s="1"/>
  <c r="P370" i="2"/>
  <c r="Q370" i="2" s="1"/>
  <c r="P369" i="2"/>
  <c r="Q369" i="2" s="1"/>
  <c r="P368" i="2"/>
  <c r="Q368" i="2" s="1"/>
  <c r="P367" i="2"/>
  <c r="Q367" i="2" s="1"/>
  <c r="P366" i="2"/>
  <c r="Q366" i="2" s="1"/>
  <c r="P365" i="2"/>
  <c r="Q365" i="2" s="1"/>
  <c r="P364" i="2"/>
  <c r="Q364" i="2" s="1"/>
  <c r="P363" i="2"/>
  <c r="Q363" i="2" s="1"/>
  <c r="P362" i="2"/>
  <c r="Q362" i="2" s="1"/>
  <c r="P361" i="2"/>
  <c r="Q361" i="2" s="1"/>
  <c r="P360" i="2"/>
  <c r="Q360" i="2" s="1"/>
  <c r="P359" i="2"/>
  <c r="Q359" i="2" s="1"/>
  <c r="P358" i="2"/>
  <c r="Q358" i="2" s="1"/>
  <c r="P357" i="2"/>
  <c r="Q357" i="2" s="1"/>
  <c r="P356" i="2"/>
  <c r="Q356" i="2" s="1"/>
  <c r="P355" i="2"/>
  <c r="Q355" i="2" s="1"/>
  <c r="P354" i="2"/>
  <c r="Q354" i="2" s="1"/>
  <c r="P353" i="2"/>
  <c r="Q353" i="2" s="1"/>
  <c r="P352" i="2"/>
  <c r="Q352" i="2" s="1"/>
  <c r="P351" i="2"/>
  <c r="Q351" i="2" s="1"/>
  <c r="P350" i="2"/>
  <c r="Q350" i="2" s="1"/>
  <c r="P349" i="2"/>
  <c r="Q349" i="2" s="1"/>
  <c r="P348" i="2"/>
  <c r="Q348" i="2" s="1"/>
  <c r="P347" i="2"/>
  <c r="Q347" i="2" s="1"/>
  <c r="P346" i="2"/>
  <c r="Q346" i="2" s="1"/>
  <c r="P345" i="2"/>
  <c r="Q345" i="2" s="1"/>
  <c r="P344" i="2"/>
  <c r="Q344" i="2" s="1"/>
  <c r="P343" i="2"/>
  <c r="Q343" i="2" s="1"/>
  <c r="P342" i="2"/>
  <c r="Q342" i="2" s="1"/>
  <c r="P341" i="2"/>
  <c r="Q341" i="2" s="1"/>
  <c r="P340" i="2"/>
  <c r="Q340" i="2" s="1"/>
  <c r="P339" i="2"/>
  <c r="Q339" i="2" s="1"/>
  <c r="P338" i="2"/>
  <c r="Q338" i="2" s="1"/>
  <c r="P337" i="2"/>
  <c r="Q337" i="2" s="1"/>
  <c r="P336" i="2"/>
  <c r="Q336" i="2" s="1"/>
  <c r="P335" i="2"/>
  <c r="Q335" i="2" s="1"/>
  <c r="P334" i="2"/>
  <c r="Q334" i="2" s="1"/>
  <c r="P333" i="2"/>
  <c r="Q333" i="2" s="1"/>
  <c r="P332" i="2"/>
  <c r="Q332" i="2" s="1"/>
  <c r="P331" i="2"/>
  <c r="Q331" i="2" s="1"/>
  <c r="P330" i="2"/>
  <c r="Q330" i="2" s="1"/>
  <c r="P329" i="2"/>
  <c r="Q329" i="2" s="1"/>
  <c r="P328" i="2"/>
  <c r="Q328" i="2" s="1"/>
  <c r="P327" i="2"/>
  <c r="Q327" i="2" s="1"/>
  <c r="P326" i="2"/>
  <c r="Q326" i="2" s="1"/>
  <c r="P325" i="2"/>
  <c r="Q325" i="2" s="1"/>
  <c r="P324" i="2"/>
  <c r="Q324" i="2" s="1"/>
  <c r="P323" i="2"/>
  <c r="Q323" i="2" s="1"/>
  <c r="P322" i="2"/>
  <c r="Q322" i="2" s="1"/>
  <c r="P321" i="2"/>
  <c r="Q321" i="2" s="1"/>
  <c r="P320" i="2"/>
  <c r="Q320" i="2" s="1"/>
  <c r="P319" i="2"/>
  <c r="Q319" i="2" s="1"/>
  <c r="P318" i="2"/>
  <c r="Q318" i="2" s="1"/>
  <c r="P317" i="2"/>
  <c r="Q317" i="2" s="1"/>
  <c r="P316" i="2"/>
  <c r="Q316" i="2" s="1"/>
  <c r="P315" i="2"/>
  <c r="Q315" i="2" s="1"/>
  <c r="P314" i="2"/>
  <c r="Q314" i="2" s="1"/>
  <c r="P313" i="2"/>
  <c r="Q313" i="2" s="1"/>
  <c r="P312" i="2"/>
  <c r="Q312" i="2" s="1"/>
  <c r="P311" i="2"/>
  <c r="Q311" i="2" s="1"/>
  <c r="P310" i="2"/>
  <c r="Q310" i="2" s="1"/>
  <c r="P309" i="2"/>
  <c r="Q309" i="2" s="1"/>
  <c r="P308" i="2"/>
  <c r="Q308" i="2" s="1"/>
  <c r="P307" i="2"/>
  <c r="Q307" i="2" s="1"/>
  <c r="P306" i="2"/>
  <c r="Q306" i="2" s="1"/>
  <c r="P305" i="2"/>
  <c r="Q305" i="2" s="1"/>
  <c r="P304" i="2"/>
  <c r="Q304" i="2" s="1"/>
  <c r="P303" i="2"/>
  <c r="Q303" i="2" s="1"/>
  <c r="P302" i="2"/>
  <c r="Q302" i="2" s="1"/>
  <c r="P301" i="2"/>
  <c r="Q301" i="2" s="1"/>
  <c r="P300" i="2"/>
  <c r="Q300" i="2" s="1"/>
  <c r="P299" i="2"/>
  <c r="Q299" i="2" s="1"/>
  <c r="P298" i="2"/>
  <c r="Q298" i="2" s="1"/>
  <c r="P297" i="2"/>
  <c r="Q297" i="2" s="1"/>
  <c r="P296" i="2"/>
  <c r="Q296" i="2" s="1"/>
  <c r="P295" i="2"/>
  <c r="Q295" i="2" s="1"/>
  <c r="P294" i="2"/>
  <c r="Q294" i="2" s="1"/>
  <c r="P293" i="2"/>
  <c r="Q293" i="2" s="1"/>
  <c r="P292" i="2"/>
  <c r="Q292" i="2" s="1"/>
  <c r="P291" i="2"/>
  <c r="Q291" i="2" s="1"/>
  <c r="P290" i="2"/>
  <c r="Q290" i="2" s="1"/>
  <c r="P289" i="2"/>
  <c r="Q289" i="2" s="1"/>
  <c r="P288" i="2"/>
  <c r="Q288" i="2" s="1"/>
  <c r="P287" i="2"/>
  <c r="Q287" i="2" s="1"/>
  <c r="P286" i="2"/>
  <c r="Q286" i="2" s="1"/>
  <c r="P285" i="2"/>
  <c r="Q285" i="2" s="1"/>
  <c r="P284" i="2"/>
  <c r="Q284" i="2" s="1"/>
  <c r="P283" i="2"/>
  <c r="Q283" i="2" s="1"/>
  <c r="P282" i="2"/>
  <c r="Q282" i="2" s="1"/>
  <c r="P281" i="2"/>
  <c r="Q281" i="2" s="1"/>
  <c r="P280" i="2"/>
  <c r="Q280" i="2" s="1"/>
  <c r="P279" i="2"/>
  <c r="Q279" i="2" s="1"/>
  <c r="P278" i="2"/>
  <c r="Q278" i="2" s="1"/>
  <c r="P277" i="2"/>
  <c r="Q277" i="2" s="1"/>
  <c r="P276" i="2"/>
  <c r="Q276" i="2" s="1"/>
  <c r="P275" i="2"/>
  <c r="Q275" i="2" s="1"/>
  <c r="P274" i="2"/>
  <c r="Q274" i="2" s="1"/>
  <c r="P273" i="2"/>
  <c r="Q273" i="2" s="1"/>
  <c r="P272" i="2"/>
  <c r="Q272" i="2" s="1"/>
  <c r="P271" i="2"/>
  <c r="Q271" i="2" s="1"/>
  <c r="P270" i="2"/>
  <c r="Q270" i="2" s="1"/>
  <c r="P269" i="2"/>
  <c r="Q269" i="2" s="1"/>
  <c r="P268" i="2"/>
  <c r="Q268" i="2" s="1"/>
  <c r="P267" i="2"/>
  <c r="Q267" i="2" s="1"/>
  <c r="P266" i="2"/>
  <c r="Q266" i="2" s="1"/>
  <c r="P265" i="2"/>
  <c r="Q265" i="2" s="1"/>
  <c r="P264" i="2"/>
  <c r="Q264" i="2" s="1"/>
  <c r="P263" i="2"/>
  <c r="Q263" i="2" s="1"/>
  <c r="P262" i="2"/>
  <c r="Q262" i="2" s="1"/>
  <c r="P261" i="2"/>
  <c r="Q261" i="2" s="1"/>
  <c r="P260" i="2"/>
  <c r="Q260" i="2" s="1"/>
  <c r="P259" i="2"/>
  <c r="Q259" i="2" s="1"/>
  <c r="P258" i="2"/>
  <c r="Q258" i="2" s="1"/>
  <c r="P257" i="2"/>
  <c r="Q257" i="2" s="1"/>
  <c r="P256" i="2"/>
  <c r="Q256" i="2" s="1"/>
  <c r="P255" i="2"/>
  <c r="Q255" i="2" s="1"/>
  <c r="P254" i="2"/>
  <c r="Q254" i="2" s="1"/>
  <c r="P253" i="2"/>
  <c r="Q253" i="2" s="1"/>
  <c r="P252" i="2"/>
  <c r="Q252" i="2" s="1"/>
  <c r="P251" i="2"/>
  <c r="Q251" i="2" s="1"/>
  <c r="P250" i="2"/>
  <c r="Q250" i="2" s="1"/>
  <c r="P249" i="2"/>
  <c r="Q249" i="2" s="1"/>
  <c r="P248" i="2"/>
  <c r="Q248" i="2" s="1"/>
  <c r="P247" i="2"/>
  <c r="Q247" i="2" s="1"/>
  <c r="P246" i="2"/>
  <c r="Q246" i="2" s="1"/>
  <c r="P245" i="2"/>
  <c r="Q245" i="2" s="1"/>
  <c r="P244" i="2"/>
  <c r="Q244" i="2" s="1"/>
  <c r="P243" i="2"/>
  <c r="Q243" i="2" s="1"/>
  <c r="P242" i="2"/>
  <c r="Q242" i="2" s="1"/>
  <c r="P241" i="2"/>
  <c r="Q241" i="2" s="1"/>
  <c r="P240" i="2"/>
  <c r="Q240" i="2" s="1"/>
  <c r="P239" i="2"/>
  <c r="Q239" i="2" s="1"/>
  <c r="P238" i="2"/>
  <c r="Q238" i="2" s="1"/>
  <c r="P237" i="2"/>
  <c r="Q237" i="2" s="1"/>
  <c r="P236" i="2"/>
  <c r="Q236" i="2" s="1"/>
  <c r="P235" i="2"/>
  <c r="Q235" i="2" s="1"/>
  <c r="P234" i="2"/>
  <c r="Q234" i="2" s="1"/>
  <c r="P233" i="2"/>
  <c r="Q233" i="2" s="1"/>
  <c r="P232" i="2"/>
  <c r="Q232" i="2" s="1"/>
  <c r="P231" i="2"/>
  <c r="Q231" i="2" s="1"/>
  <c r="P230" i="2"/>
  <c r="Q230" i="2" s="1"/>
  <c r="P229" i="2"/>
  <c r="Q229" i="2" s="1"/>
  <c r="P228" i="2"/>
  <c r="Q228" i="2" s="1"/>
  <c r="P227" i="2"/>
  <c r="Q227" i="2" s="1"/>
  <c r="P226" i="2"/>
  <c r="Q226" i="2" s="1"/>
  <c r="P225" i="2"/>
  <c r="Q225" i="2" s="1"/>
  <c r="P224" i="2"/>
  <c r="Q224" i="2" s="1"/>
  <c r="P223" i="2"/>
  <c r="Q223" i="2" s="1"/>
  <c r="P222" i="2"/>
  <c r="Q222" i="2" s="1"/>
  <c r="P221" i="2"/>
  <c r="Q221" i="2" s="1"/>
  <c r="P220" i="2"/>
  <c r="Q220" i="2" s="1"/>
  <c r="P219" i="2"/>
  <c r="Q219" i="2" s="1"/>
  <c r="P218" i="2"/>
  <c r="Q218" i="2" s="1"/>
  <c r="P217" i="2"/>
  <c r="Q217" i="2" s="1"/>
  <c r="P216" i="2"/>
  <c r="Q216" i="2" s="1"/>
  <c r="P215" i="2"/>
  <c r="Q215" i="2" s="1"/>
  <c r="P214" i="2"/>
  <c r="Q214" i="2" s="1"/>
  <c r="P213" i="2"/>
  <c r="Q213" i="2" s="1"/>
  <c r="P212" i="2"/>
  <c r="Q212" i="2" s="1"/>
  <c r="P211" i="2"/>
  <c r="Q211" i="2" s="1"/>
  <c r="P210" i="2"/>
  <c r="Q210" i="2" s="1"/>
  <c r="P209" i="2"/>
  <c r="Q209" i="2" s="1"/>
  <c r="P208" i="2"/>
  <c r="Q208" i="2" s="1"/>
  <c r="P207" i="2"/>
  <c r="Q207" i="2" s="1"/>
  <c r="P206" i="2"/>
  <c r="Q206" i="2" s="1"/>
  <c r="P205" i="2"/>
  <c r="Q205" i="2" s="1"/>
  <c r="P204" i="2"/>
  <c r="Q204" i="2" s="1"/>
  <c r="P203" i="2"/>
  <c r="Q203" i="2" s="1"/>
  <c r="P202" i="2"/>
  <c r="Q202" i="2" s="1"/>
  <c r="P201" i="2"/>
  <c r="Q201" i="2" s="1"/>
  <c r="P200" i="2"/>
  <c r="Q200" i="2" s="1"/>
  <c r="P199" i="2"/>
  <c r="Q199" i="2" s="1"/>
  <c r="P198" i="2"/>
  <c r="Q198" i="2" s="1"/>
  <c r="P197" i="2"/>
  <c r="Q197" i="2" s="1"/>
  <c r="P196" i="2"/>
  <c r="Q196" i="2" s="1"/>
  <c r="P195" i="2"/>
  <c r="Q195" i="2" s="1"/>
  <c r="P194" i="2"/>
  <c r="Q194" i="2" s="1"/>
  <c r="P193" i="2"/>
  <c r="Q193" i="2" s="1"/>
  <c r="P192" i="2"/>
  <c r="Q192" i="2" s="1"/>
  <c r="P191" i="2"/>
  <c r="Q191" i="2" s="1"/>
  <c r="P190" i="2"/>
  <c r="Q190" i="2" s="1"/>
  <c r="P189" i="2"/>
  <c r="Q189" i="2" s="1"/>
  <c r="P188" i="2"/>
  <c r="Q188" i="2" s="1"/>
  <c r="P187" i="2"/>
  <c r="Q187" i="2" s="1"/>
  <c r="P186" i="2"/>
  <c r="Q186" i="2" s="1"/>
  <c r="P185" i="2"/>
  <c r="Q185" i="2" s="1"/>
  <c r="P184" i="2"/>
  <c r="Q184" i="2" s="1"/>
  <c r="P183" i="2"/>
  <c r="Q183" i="2" s="1"/>
  <c r="P182" i="2"/>
  <c r="Q182" i="2" s="1"/>
  <c r="P181" i="2"/>
  <c r="Q181" i="2" s="1"/>
  <c r="P180" i="2"/>
  <c r="Q180" i="2" s="1"/>
  <c r="P179" i="2"/>
  <c r="Q179" i="2" s="1"/>
  <c r="P178" i="2"/>
  <c r="Q178" i="2" s="1"/>
  <c r="P177" i="2"/>
  <c r="Q177" i="2" s="1"/>
  <c r="P176" i="2"/>
  <c r="Q176" i="2" s="1"/>
  <c r="P175" i="2"/>
  <c r="Q175" i="2" s="1"/>
  <c r="P174" i="2"/>
  <c r="Q174" i="2" s="1"/>
  <c r="P173" i="2"/>
  <c r="Q173" i="2" s="1"/>
  <c r="P172" i="2"/>
  <c r="Q172" i="2" s="1"/>
  <c r="P171" i="2"/>
  <c r="Q171" i="2" s="1"/>
  <c r="P170" i="2"/>
  <c r="Q170" i="2" s="1"/>
  <c r="P169" i="2"/>
  <c r="Q169" i="2" s="1"/>
  <c r="P168" i="2"/>
  <c r="Q168" i="2" s="1"/>
  <c r="P167" i="2"/>
  <c r="Q167" i="2" s="1"/>
  <c r="P166" i="2"/>
  <c r="Q166" i="2" s="1"/>
  <c r="P165" i="2"/>
  <c r="Q165" i="2" s="1"/>
  <c r="P164" i="2"/>
  <c r="Q164" i="2" s="1"/>
  <c r="P163" i="2"/>
  <c r="Q163" i="2" s="1"/>
  <c r="P162" i="2"/>
  <c r="Q162" i="2" s="1"/>
  <c r="P161" i="2"/>
  <c r="Q161" i="2" s="1"/>
  <c r="P160" i="2"/>
  <c r="Q160" i="2" s="1"/>
  <c r="P159" i="2"/>
  <c r="Q159" i="2" s="1"/>
  <c r="P158" i="2"/>
  <c r="Q158" i="2" s="1"/>
  <c r="P157" i="2"/>
  <c r="Q157" i="2" s="1"/>
  <c r="P156" i="2"/>
  <c r="Q156" i="2" s="1"/>
  <c r="P155" i="2"/>
  <c r="Q155" i="2" s="1"/>
  <c r="P154" i="2"/>
  <c r="Q154" i="2" s="1"/>
  <c r="P153" i="2"/>
  <c r="Q153" i="2" s="1"/>
  <c r="P152" i="2"/>
  <c r="Q152" i="2" s="1"/>
  <c r="P151" i="2"/>
  <c r="Q151" i="2" s="1"/>
  <c r="P150" i="2"/>
  <c r="Q150" i="2" s="1"/>
  <c r="P149" i="2"/>
  <c r="Q149" i="2" s="1"/>
  <c r="P148" i="2"/>
  <c r="Q148" i="2" s="1"/>
  <c r="P147" i="2"/>
  <c r="Q147" i="2" s="1"/>
  <c r="P146" i="2"/>
  <c r="Q146" i="2" s="1"/>
  <c r="P145" i="2"/>
  <c r="Q145" i="2" s="1"/>
  <c r="P144" i="2"/>
  <c r="Q144" i="2" s="1"/>
  <c r="P143" i="2"/>
  <c r="Q143" i="2" s="1"/>
  <c r="P142" i="2"/>
  <c r="Q142" i="2" s="1"/>
  <c r="P141" i="2"/>
  <c r="Q141" i="2" s="1"/>
  <c r="P140" i="2"/>
  <c r="Q140" i="2" s="1"/>
  <c r="P139" i="2"/>
  <c r="Q139" i="2" s="1"/>
  <c r="P138" i="2"/>
  <c r="Q138" i="2" s="1"/>
  <c r="P137" i="2"/>
  <c r="Q137" i="2" s="1"/>
  <c r="P136" i="2"/>
  <c r="Q136" i="2" s="1"/>
  <c r="P135" i="2"/>
  <c r="Q135" i="2" s="1"/>
  <c r="P134" i="2"/>
  <c r="Q134" i="2" s="1"/>
  <c r="P133" i="2"/>
  <c r="Q133" i="2" s="1"/>
  <c r="P132" i="2"/>
  <c r="Q132" i="2" s="1"/>
  <c r="P131" i="2"/>
  <c r="Q131" i="2" s="1"/>
  <c r="P130" i="2"/>
  <c r="Q130" i="2" s="1"/>
  <c r="P129" i="2"/>
  <c r="Q129" i="2" s="1"/>
  <c r="P128" i="2"/>
  <c r="Q128" i="2" s="1"/>
  <c r="P127" i="2"/>
  <c r="Q127" i="2" s="1"/>
  <c r="P126" i="2"/>
  <c r="Q126" i="2" s="1"/>
  <c r="P125" i="2"/>
  <c r="Q125" i="2" s="1"/>
  <c r="P124" i="2"/>
  <c r="Q124" i="2" s="1"/>
  <c r="P123" i="2"/>
  <c r="Q123" i="2" s="1"/>
  <c r="P122" i="2"/>
  <c r="Q122" i="2" s="1"/>
  <c r="P121" i="2"/>
  <c r="Q121" i="2" s="1"/>
  <c r="P120" i="2"/>
  <c r="Q120" i="2" s="1"/>
  <c r="P119" i="2"/>
  <c r="Q119" i="2" s="1"/>
  <c r="P118" i="2"/>
  <c r="Q118" i="2" s="1"/>
  <c r="P117" i="2"/>
  <c r="Q117" i="2" s="1"/>
  <c r="P116" i="2"/>
  <c r="Q116" i="2" s="1"/>
  <c r="P115" i="2"/>
  <c r="Q115" i="2" s="1"/>
  <c r="P114" i="2"/>
  <c r="Q114" i="2" s="1"/>
  <c r="P113" i="2"/>
  <c r="Q113" i="2" s="1"/>
  <c r="P112" i="2"/>
  <c r="Q112" i="2" s="1"/>
  <c r="P111" i="2"/>
  <c r="Q111" i="2" s="1"/>
  <c r="P110" i="2"/>
  <c r="Q110" i="2" s="1"/>
  <c r="P109" i="2"/>
  <c r="Q109" i="2" s="1"/>
  <c r="P108" i="2"/>
  <c r="Q108" i="2" s="1"/>
  <c r="P107" i="2"/>
  <c r="Q107" i="2" s="1"/>
  <c r="P106" i="2"/>
  <c r="Q106" i="2" s="1"/>
  <c r="P105" i="2"/>
  <c r="Q105" i="2" s="1"/>
  <c r="P104" i="2"/>
  <c r="Q104" i="2" s="1"/>
  <c r="P103" i="2"/>
  <c r="Q103" i="2" s="1"/>
  <c r="P102" i="2"/>
  <c r="Q102" i="2" s="1"/>
  <c r="P101" i="2"/>
  <c r="Q101" i="2" s="1"/>
  <c r="P100" i="2"/>
  <c r="Q100" i="2" s="1"/>
  <c r="P99" i="2"/>
  <c r="Q99" i="2" s="1"/>
  <c r="P98" i="2"/>
  <c r="Q98" i="2" s="1"/>
  <c r="P97" i="2"/>
  <c r="Q97" i="2" s="1"/>
  <c r="P96" i="2"/>
  <c r="Q96" i="2" s="1"/>
  <c r="P95" i="2"/>
  <c r="Q95" i="2" s="1"/>
  <c r="P94" i="2"/>
  <c r="Q94" i="2" s="1"/>
  <c r="P93" i="2"/>
  <c r="Q93" i="2" s="1"/>
  <c r="P92" i="2"/>
  <c r="Q92" i="2" s="1"/>
  <c r="P91" i="2"/>
  <c r="Q91" i="2" s="1"/>
  <c r="P90" i="2"/>
  <c r="Q90" i="2" s="1"/>
  <c r="P89" i="2"/>
  <c r="Q89" i="2" s="1"/>
  <c r="P88" i="2"/>
  <c r="Q88" i="2" s="1"/>
  <c r="P87" i="2"/>
  <c r="Q87" i="2" s="1"/>
  <c r="P86" i="2"/>
  <c r="Q86" i="2" s="1"/>
  <c r="P85" i="2"/>
  <c r="Q85" i="2" s="1"/>
  <c r="P84" i="2"/>
  <c r="Q84" i="2" s="1"/>
  <c r="P83" i="2"/>
  <c r="Q83" i="2" s="1"/>
  <c r="P82" i="2"/>
  <c r="Q82" i="2" s="1"/>
  <c r="P81" i="2"/>
  <c r="Q81" i="2" s="1"/>
  <c r="P80" i="2"/>
  <c r="Q80" i="2" s="1"/>
  <c r="P79" i="2"/>
  <c r="Q79" i="2" s="1"/>
  <c r="P78" i="2"/>
  <c r="Q78" i="2" s="1"/>
  <c r="P77" i="2"/>
  <c r="Q77" i="2" s="1"/>
  <c r="P76" i="2"/>
  <c r="Q76" i="2" s="1"/>
  <c r="P75" i="2"/>
  <c r="Q75" i="2" s="1"/>
  <c r="P74" i="2"/>
  <c r="Q74" i="2" s="1"/>
  <c r="P73" i="2"/>
  <c r="Q73" i="2" s="1"/>
  <c r="P72" i="2"/>
  <c r="Q72" i="2" s="1"/>
  <c r="P71" i="2"/>
  <c r="Q71" i="2" s="1"/>
  <c r="P70" i="2"/>
  <c r="Q70" i="2" s="1"/>
  <c r="P69" i="2"/>
  <c r="Q69" i="2" s="1"/>
  <c r="P68" i="2"/>
  <c r="Q68" i="2" s="1"/>
  <c r="P67" i="2"/>
  <c r="Q67" i="2" s="1"/>
  <c r="P66" i="2"/>
  <c r="Q66" i="2" s="1"/>
  <c r="P65" i="2"/>
  <c r="Q65" i="2" s="1"/>
  <c r="P64" i="2"/>
  <c r="Q64" i="2" s="1"/>
  <c r="P63" i="2"/>
  <c r="Q63" i="2" s="1"/>
  <c r="P62" i="2"/>
  <c r="Q62" i="2" s="1"/>
  <c r="P61" i="2"/>
  <c r="Q61" i="2" s="1"/>
  <c r="P60" i="2"/>
  <c r="Q60" i="2" s="1"/>
  <c r="P59" i="2"/>
  <c r="Q59" i="2" s="1"/>
  <c r="P58" i="2"/>
  <c r="Q58" i="2" s="1"/>
  <c r="P57" i="2"/>
  <c r="Q57" i="2" s="1"/>
  <c r="P56" i="2"/>
  <c r="Q56" i="2" s="1"/>
  <c r="P55" i="2"/>
  <c r="Q55" i="2" s="1"/>
  <c r="P54" i="2"/>
  <c r="Q54" i="2" s="1"/>
  <c r="P53" i="2"/>
  <c r="Q53" i="2" s="1"/>
  <c r="P52" i="2"/>
  <c r="Q52" i="2" s="1"/>
  <c r="P51" i="2"/>
  <c r="Q51" i="2" s="1"/>
  <c r="P50" i="2"/>
  <c r="Q50" i="2" s="1"/>
  <c r="P49" i="2"/>
  <c r="Q49" i="2" s="1"/>
  <c r="P48" i="2"/>
  <c r="Q48" i="2" s="1"/>
  <c r="P47" i="2"/>
  <c r="Q47" i="2" s="1"/>
  <c r="P46" i="2"/>
  <c r="Q46" i="2" s="1"/>
  <c r="P45" i="2"/>
  <c r="Q45" i="2" s="1"/>
  <c r="P44" i="2"/>
  <c r="Q44" i="2" s="1"/>
  <c r="P43" i="2"/>
  <c r="Q43" i="2" s="1"/>
  <c r="P42" i="2"/>
  <c r="Q42" i="2" s="1"/>
  <c r="P41" i="2"/>
  <c r="Q41" i="2" s="1"/>
  <c r="P40" i="2"/>
  <c r="Q40" i="2" s="1"/>
  <c r="P39" i="2"/>
  <c r="Q39" i="2" s="1"/>
  <c r="P38" i="2"/>
  <c r="Q38" i="2" s="1"/>
  <c r="P37" i="2"/>
  <c r="Q37" i="2" s="1"/>
  <c r="P36" i="2"/>
  <c r="Q36" i="2" s="1"/>
  <c r="P35" i="2"/>
  <c r="Q35" i="2" s="1"/>
  <c r="P34" i="2"/>
  <c r="Q34" i="2" s="1"/>
  <c r="P33" i="2"/>
  <c r="Q33" i="2" s="1"/>
  <c r="P32" i="2"/>
  <c r="Q32" i="2" s="1"/>
  <c r="P31" i="2"/>
  <c r="Q31" i="2" s="1"/>
  <c r="P30" i="2"/>
  <c r="Q30" i="2" s="1"/>
  <c r="P29" i="2"/>
  <c r="Q29" i="2" s="1"/>
  <c r="P28" i="2"/>
  <c r="Q28" i="2" s="1"/>
  <c r="P27" i="2"/>
  <c r="Q27" i="2" s="1"/>
  <c r="P26" i="2"/>
  <c r="Q26" i="2" s="1"/>
  <c r="P25" i="2"/>
  <c r="Q25" i="2" s="1"/>
  <c r="P24" i="2"/>
  <c r="Q24" i="2" s="1"/>
  <c r="P23" i="2"/>
  <c r="Q23" i="2" s="1"/>
  <c r="P22" i="2"/>
  <c r="Q22" i="2" s="1"/>
  <c r="P21" i="2"/>
  <c r="Q21" i="2" s="1"/>
  <c r="P20" i="2"/>
  <c r="Q20" i="2" s="1"/>
  <c r="P19" i="2"/>
  <c r="Q19" i="2" s="1"/>
  <c r="P18" i="2"/>
  <c r="Q18" i="2" s="1"/>
  <c r="P17" i="2"/>
  <c r="Q17" i="2" s="1"/>
  <c r="P16" i="2"/>
  <c r="Q16" i="2" s="1"/>
  <c r="P15" i="2"/>
  <c r="Q15" i="2" s="1"/>
  <c r="P14" i="2"/>
  <c r="Q14" i="2" s="1"/>
  <c r="P13" i="2"/>
  <c r="Q13" i="2" s="1"/>
  <c r="P12" i="2"/>
  <c r="Q12" i="2" s="1"/>
  <c r="P11" i="2"/>
  <c r="Q11" i="2" s="1"/>
  <c r="P10" i="2"/>
  <c r="Q10" i="2" s="1"/>
  <c r="P9" i="2"/>
  <c r="Q9" i="2" s="1"/>
  <c r="P8" i="2"/>
  <c r="Q8" i="2" s="1"/>
  <c r="P7" i="2"/>
  <c r="Q7" i="2" s="1"/>
  <c r="P6" i="2"/>
  <c r="Q6" i="2" s="1"/>
  <c r="P5" i="2"/>
  <c r="Q5" i="2" s="1"/>
  <c r="P4" i="2"/>
  <c r="Q4" i="2" s="1"/>
  <c r="P3" i="2"/>
  <c r="Q3" i="2" s="1"/>
  <c r="P2" i="2"/>
  <c r="Q2" i="2" s="1"/>
  <c r="T304" i="4" l="1"/>
  <c r="S93" i="4"/>
  <c r="Y93" i="4"/>
  <c r="U301" i="4"/>
  <c r="AB301" i="4"/>
  <c r="U357" i="4"/>
  <c r="R469" i="4"/>
  <c r="R22" i="4"/>
  <c r="U22" i="4"/>
  <c r="R134" i="4"/>
  <c r="W262" i="4"/>
  <c r="AB262" i="4"/>
  <c r="S278" i="4"/>
  <c r="R422" i="4"/>
  <c r="R164" i="4"/>
  <c r="V31" i="4"/>
  <c r="U10" i="4"/>
  <c r="Z418" i="4"/>
  <c r="S418" i="4"/>
  <c r="X130" i="4"/>
  <c r="AA146" i="4"/>
  <c r="V194" i="4"/>
  <c r="X194" i="4"/>
  <c r="Z354" i="4"/>
  <c r="X418" i="4"/>
  <c r="U32" i="4"/>
  <c r="S136" i="4"/>
  <c r="X304" i="4"/>
  <c r="U416" i="4"/>
  <c r="AA424" i="4"/>
  <c r="S5" i="4"/>
  <c r="U13" i="4"/>
  <c r="V269" i="4"/>
  <c r="R373" i="4"/>
  <c r="AB421" i="4"/>
  <c r="S78" i="4"/>
  <c r="V102" i="4"/>
  <c r="S454" i="4"/>
  <c r="S49" i="4"/>
  <c r="U129" i="4"/>
  <c r="R201" i="4"/>
  <c r="S217" i="4"/>
  <c r="S225" i="4"/>
  <c r="X321" i="4"/>
  <c r="S337" i="4"/>
  <c r="S353" i="4"/>
  <c r="V401" i="4"/>
  <c r="V417" i="4"/>
  <c r="V481" i="4"/>
  <c r="R371" i="4"/>
  <c r="S466" i="4"/>
  <c r="Y82" i="4"/>
  <c r="AB146" i="4"/>
  <c r="T184" i="4"/>
  <c r="X248" i="4"/>
  <c r="V480" i="4"/>
  <c r="AF480" i="4" s="1"/>
  <c r="AH480" i="4" s="1"/>
  <c r="W77" i="4"/>
  <c r="Z93" i="4"/>
  <c r="S285" i="4"/>
  <c r="AA118" i="4"/>
  <c r="T134" i="4"/>
  <c r="U470" i="4"/>
  <c r="R137" i="4"/>
  <c r="X145" i="4"/>
  <c r="V177" i="4"/>
  <c r="AB241" i="4"/>
  <c r="T321" i="4"/>
  <c r="R337" i="4"/>
  <c r="S345" i="4"/>
  <c r="X353" i="4"/>
  <c r="R481" i="4"/>
  <c r="AC481" i="4"/>
  <c r="W195" i="4"/>
  <c r="AR20" i="6"/>
  <c r="AT20" i="6" s="1"/>
  <c r="AR433" i="6"/>
  <c r="AT433" i="6" s="1"/>
  <c r="AR231" i="6"/>
  <c r="AT231" i="6" s="1"/>
  <c r="AR165" i="6"/>
  <c r="AT165" i="6" s="1"/>
  <c r="AR129" i="6"/>
  <c r="AT129" i="6" s="1"/>
  <c r="AR277" i="6"/>
  <c r="AT277" i="6" s="1"/>
  <c r="AR139" i="6"/>
  <c r="AT139" i="6" s="1"/>
  <c r="AR60" i="6"/>
  <c r="AT60" i="6" s="1"/>
  <c r="AR193" i="6"/>
  <c r="AT193" i="6" s="1"/>
  <c r="AB32" i="4"/>
  <c r="W56" i="4"/>
  <c r="Y104" i="4"/>
  <c r="X120" i="4"/>
  <c r="Z376" i="4"/>
  <c r="W432" i="4"/>
  <c r="AA480" i="4"/>
  <c r="AA13" i="4"/>
  <c r="S21" i="4"/>
  <c r="Z61" i="4"/>
  <c r="R181" i="4"/>
  <c r="X197" i="4"/>
  <c r="X325" i="4"/>
  <c r="R365" i="4"/>
  <c r="V365" i="4"/>
  <c r="R429" i="4"/>
  <c r="AA429" i="4"/>
  <c r="U126" i="4"/>
  <c r="AA126" i="4"/>
  <c r="X150" i="4"/>
  <c r="W158" i="4"/>
  <c r="AB198" i="4"/>
  <c r="V262" i="4"/>
  <c r="X278" i="4"/>
  <c r="S462" i="4"/>
  <c r="AA57" i="4"/>
  <c r="AA89" i="4"/>
  <c r="AA137" i="4"/>
  <c r="Z225" i="4"/>
  <c r="V249" i="4"/>
  <c r="X305" i="4"/>
  <c r="Z361" i="4"/>
  <c r="Z377" i="4"/>
  <c r="Y417" i="4"/>
  <c r="X457" i="4"/>
  <c r="R408" i="4"/>
  <c r="W299" i="4"/>
  <c r="R120" i="4"/>
  <c r="S144" i="4"/>
  <c r="X312" i="4"/>
  <c r="Z352" i="4"/>
  <c r="W21" i="4"/>
  <c r="T117" i="4"/>
  <c r="X149" i="4"/>
  <c r="X181" i="4"/>
  <c r="X205" i="4"/>
  <c r="W285" i="4"/>
  <c r="AB317" i="4"/>
  <c r="W325" i="4"/>
  <c r="V461" i="4"/>
  <c r="AB461" i="4"/>
  <c r="Z70" i="4"/>
  <c r="Y86" i="4"/>
  <c r="AA94" i="4"/>
  <c r="AB134" i="4"/>
  <c r="AA65" i="4"/>
  <c r="Z129" i="4"/>
  <c r="Z161" i="4"/>
  <c r="X201" i="4"/>
  <c r="Z241" i="4"/>
  <c r="AA337" i="4"/>
  <c r="AA401" i="4"/>
  <c r="AB417" i="4"/>
  <c r="AA441" i="4"/>
  <c r="V457" i="4"/>
  <c r="R40" i="4"/>
  <c r="AF40" i="4" s="1"/>
  <c r="AH40" i="4" s="1"/>
  <c r="W307" i="4"/>
  <c r="S211" i="4"/>
  <c r="R160" i="4"/>
  <c r="R384" i="4"/>
  <c r="R210" i="4"/>
  <c r="V40" i="4"/>
  <c r="AB88" i="4"/>
  <c r="U144" i="4"/>
  <c r="AF144" i="4" s="1"/>
  <c r="AH144" i="4" s="1"/>
  <c r="S160" i="4"/>
  <c r="V296" i="4"/>
  <c r="V376" i="4"/>
  <c r="V416" i="4"/>
  <c r="V440" i="4"/>
  <c r="R29" i="4"/>
  <c r="U45" i="4"/>
  <c r="AA45" i="4"/>
  <c r="T61" i="4"/>
  <c r="S117" i="4"/>
  <c r="S181" i="4"/>
  <c r="R205" i="4"/>
  <c r="W205" i="4"/>
  <c r="S245" i="4"/>
  <c r="V285" i="4"/>
  <c r="R357" i="4"/>
  <c r="AB365" i="4"/>
  <c r="U373" i="4"/>
  <c r="X381" i="4"/>
  <c r="AB397" i="4"/>
  <c r="AA413" i="4"/>
  <c r="X421" i="4"/>
  <c r="Y477" i="4"/>
  <c r="AB70" i="4"/>
  <c r="Z86" i="4"/>
  <c r="V278" i="4"/>
  <c r="AB334" i="4"/>
  <c r="W374" i="4"/>
  <c r="R382" i="4"/>
  <c r="AB406" i="4"/>
  <c r="X462" i="4"/>
  <c r="X9" i="4"/>
  <c r="AB9" i="4"/>
  <c r="W65" i="4"/>
  <c r="AB145" i="4"/>
  <c r="U153" i="4"/>
  <c r="AB201" i="4"/>
  <c r="T361" i="4"/>
  <c r="X417" i="4"/>
  <c r="W441" i="4"/>
  <c r="V449" i="4"/>
  <c r="Z10" i="4"/>
  <c r="S130" i="4"/>
  <c r="R91" i="4"/>
  <c r="R196" i="4"/>
  <c r="R416" i="4"/>
  <c r="AA144" i="4"/>
  <c r="Y312" i="4"/>
  <c r="AB29" i="4"/>
  <c r="U117" i="4"/>
  <c r="AA149" i="4"/>
  <c r="AB245" i="4"/>
  <c r="X269" i="4"/>
  <c r="Z285" i="4"/>
  <c r="V317" i="4"/>
  <c r="X429" i="4"/>
  <c r="Y461" i="4"/>
  <c r="V469" i="4"/>
  <c r="U78" i="4"/>
  <c r="Z94" i="4"/>
  <c r="T158" i="4"/>
  <c r="X198" i="4"/>
  <c r="AA454" i="4"/>
  <c r="AB25" i="4"/>
  <c r="X57" i="4"/>
  <c r="AB89" i="4"/>
  <c r="S129" i="4"/>
  <c r="AC337" i="4"/>
  <c r="X377" i="4"/>
  <c r="S82" i="4"/>
  <c r="U130" i="4"/>
  <c r="R440" i="4"/>
  <c r="T434" i="4"/>
  <c r="T415" i="4"/>
  <c r="R312" i="4"/>
  <c r="AD79" i="3"/>
  <c r="AE402" i="3"/>
  <c r="AD170" i="3"/>
  <c r="V407" i="3"/>
  <c r="U375" i="3"/>
  <c r="AA375" i="3"/>
  <c r="AE375" i="3"/>
  <c r="AA351" i="3"/>
  <c r="AD311" i="3"/>
  <c r="AE287" i="3"/>
  <c r="AD271" i="3"/>
  <c r="Z199" i="3"/>
  <c r="AD199" i="3"/>
  <c r="AD191" i="3"/>
  <c r="U119" i="3"/>
  <c r="W119" i="3"/>
  <c r="AA426" i="3"/>
  <c r="AD370" i="3"/>
  <c r="AD282" i="3"/>
  <c r="V258" i="3"/>
  <c r="AA202" i="3"/>
  <c r="Z154" i="3"/>
  <c r="AD58" i="3"/>
  <c r="Y10" i="3"/>
  <c r="U11" i="3"/>
  <c r="AE281" i="3"/>
  <c r="AB418" i="3"/>
  <c r="U178" i="3"/>
  <c r="S201" i="3"/>
  <c r="U355" i="3"/>
  <c r="Z147" i="3"/>
  <c r="AE434" i="3"/>
  <c r="AA434" i="3"/>
  <c r="AE322" i="3"/>
  <c r="V441" i="3"/>
  <c r="Z425" i="3"/>
  <c r="AA265" i="3"/>
  <c r="Z265" i="3"/>
  <c r="V177" i="3"/>
  <c r="U161" i="3"/>
  <c r="AC439" i="3"/>
  <c r="Z375" i="3"/>
  <c r="AC55" i="3"/>
  <c r="T408" i="3"/>
  <c r="AA320" i="3"/>
  <c r="T315" i="3"/>
  <c r="T251" i="3"/>
  <c r="U160" i="3"/>
  <c r="T291" i="3"/>
  <c r="X450" i="3"/>
  <c r="T306" i="3"/>
  <c r="T202" i="3"/>
  <c r="T212" i="3"/>
  <c r="U394" i="3"/>
  <c r="T230" i="3"/>
  <c r="S353" i="3"/>
  <c r="AB79" i="3"/>
  <c r="AA402" i="3"/>
  <c r="U271" i="3"/>
  <c r="Z367" i="3"/>
  <c r="AD367" i="3"/>
  <c r="AB335" i="3"/>
  <c r="AE223" i="3"/>
  <c r="AB175" i="3"/>
  <c r="AD119" i="3"/>
  <c r="AE87" i="3"/>
  <c r="W55" i="3"/>
  <c r="Z10" i="3"/>
  <c r="AE11" i="3"/>
  <c r="AA409" i="3"/>
  <c r="AA281" i="3"/>
  <c r="S425" i="3"/>
  <c r="S161" i="3"/>
  <c r="S121" i="3"/>
  <c r="Y315" i="3"/>
  <c r="AE338" i="3"/>
  <c r="V210" i="3"/>
  <c r="AE90" i="3"/>
  <c r="AD66" i="3"/>
  <c r="AE481" i="3"/>
  <c r="V465" i="3"/>
  <c r="U409" i="3"/>
  <c r="AE241" i="3"/>
  <c r="U225" i="3"/>
  <c r="U89" i="3"/>
  <c r="AB57" i="3"/>
  <c r="S335" i="3"/>
  <c r="U320" i="3"/>
  <c r="U304" i="3"/>
  <c r="T87" i="3"/>
  <c r="T210" i="3"/>
  <c r="AE79" i="3"/>
  <c r="AA63" i="3"/>
  <c r="AE431" i="3"/>
  <c r="AB375" i="3"/>
  <c r="AA335" i="3"/>
  <c r="V311" i="3"/>
  <c r="Z287" i="3"/>
  <c r="U215" i="3"/>
  <c r="AB111" i="3"/>
  <c r="AB23" i="3"/>
  <c r="X23" i="3"/>
  <c r="AA450" i="3"/>
  <c r="Z282" i="3"/>
  <c r="Y178" i="3"/>
  <c r="AE10" i="3"/>
  <c r="S298" i="3"/>
  <c r="U410" i="3"/>
  <c r="Z251" i="3"/>
  <c r="AE147" i="3"/>
  <c r="AC458" i="3"/>
  <c r="Z210" i="3"/>
  <c r="AD90" i="3"/>
  <c r="Z18" i="3"/>
  <c r="AA457" i="3"/>
  <c r="V425" i="3"/>
  <c r="U361" i="3"/>
  <c r="Z329" i="3"/>
  <c r="U241" i="3"/>
  <c r="T335" i="3"/>
  <c r="AD224" i="3"/>
  <c r="T400" i="3"/>
  <c r="U328" i="3"/>
  <c r="T330" i="3"/>
  <c r="T258" i="3"/>
  <c r="S39" i="3"/>
  <c r="T206" i="3"/>
  <c r="T355" i="3"/>
  <c r="T322" i="3"/>
  <c r="V181" i="3"/>
  <c r="V58" i="3"/>
  <c r="AE418" i="3"/>
  <c r="AD439" i="3"/>
  <c r="Z239" i="3"/>
  <c r="Z223" i="3"/>
  <c r="AD223" i="3"/>
  <c r="V175" i="3"/>
  <c r="AA111" i="3"/>
  <c r="AE111" i="3"/>
  <c r="U87" i="3"/>
  <c r="AE282" i="3"/>
  <c r="Y154" i="3"/>
  <c r="T63" i="3"/>
  <c r="U258" i="3"/>
  <c r="S242" i="3"/>
  <c r="S154" i="3"/>
  <c r="S481" i="3"/>
  <c r="S441" i="3"/>
  <c r="S57" i="3"/>
  <c r="Z315" i="3"/>
  <c r="U251" i="3"/>
  <c r="AD18" i="3"/>
  <c r="U481" i="3"/>
  <c r="AC465" i="3"/>
  <c r="Z281" i="3"/>
  <c r="Y73" i="3"/>
  <c r="AC23" i="3"/>
  <c r="T215" i="3"/>
  <c r="V243" i="3"/>
  <c r="T275" i="3"/>
  <c r="AA416" i="3"/>
  <c r="X136" i="3"/>
  <c r="S416" i="3"/>
  <c r="T461" i="3"/>
  <c r="T351" i="3"/>
  <c r="T254" i="3"/>
  <c r="S37" i="3"/>
  <c r="AR353" i="6"/>
  <c r="AT353" i="6" s="1"/>
  <c r="AR221" i="6"/>
  <c r="AT221" i="6" s="1"/>
  <c r="AR351" i="6"/>
  <c r="AT351" i="6" s="1"/>
  <c r="V56" i="4"/>
  <c r="T261" i="4"/>
  <c r="Z445" i="4"/>
  <c r="X337" i="4"/>
  <c r="R243" i="4"/>
  <c r="R443" i="4"/>
  <c r="W5" i="4"/>
  <c r="U429" i="4"/>
  <c r="U150" i="4"/>
  <c r="AB422" i="4"/>
  <c r="U454" i="4"/>
  <c r="W321" i="4"/>
  <c r="Z56" i="4"/>
  <c r="Z112" i="4"/>
  <c r="X392" i="4"/>
  <c r="R237" i="4"/>
  <c r="S429" i="4"/>
  <c r="U38" i="4"/>
  <c r="X78" i="4"/>
  <c r="U102" i="4"/>
  <c r="R126" i="4"/>
  <c r="S422" i="4"/>
  <c r="AC233" i="4"/>
  <c r="AB321" i="4"/>
  <c r="R315" i="4"/>
  <c r="U112" i="4"/>
  <c r="AA376" i="4"/>
  <c r="X317" i="4"/>
  <c r="X94" i="4"/>
  <c r="V134" i="4"/>
  <c r="U310" i="4"/>
  <c r="S17" i="4"/>
  <c r="X265" i="4"/>
  <c r="S179" i="4"/>
  <c r="AF179" i="4" s="1"/>
  <c r="AH179" i="4" s="1"/>
  <c r="AR448" i="6"/>
  <c r="AT448" i="6" s="1"/>
  <c r="AR249" i="6"/>
  <c r="AT249" i="6" s="1"/>
  <c r="AR368" i="6"/>
  <c r="AT368" i="6" s="1"/>
  <c r="AR396" i="6"/>
  <c r="AT396" i="6" s="1"/>
  <c r="AR157" i="6"/>
  <c r="AT157" i="6" s="1"/>
  <c r="T242" i="4"/>
  <c r="S242" i="4"/>
  <c r="R306" i="4"/>
  <c r="T306" i="4"/>
  <c r="AA32" i="4"/>
  <c r="V72" i="4"/>
  <c r="Z80" i="4"/>
  <c r="Z96" i="4"/>
  <c r="AC264" i="4"/>
  <c r="Y304" i="4"/>
  <c r="AC304" i="4"/>
  <c r="V352" i="4"/>
  <c r="Z472" i="4"/>
  <c r="X61" i="4"/>
  <c r="S77" i="4"/>
  <c r="AA117" i="4"/>
  <c r="X125" i="4"/>
  <c r="Y141" i="4"/>
  <c r="R213" i="4"/>
  <c r="T229" i="4"/>
  <c r="AC237" i="4"/>
  <c r="U245" i="4"/>
  <c r="AB285" i="4"/>
  <c r="AA34" i="4"/>
  <c r="S34" i="4"/>
  <c r="U98" i="4"/>
  <c r="S98" i="4"/>
  <c r="T322" i="4"/>
  <c r="U322" i="4"/>
  <c r="R146" i="4"/>
  <c r="AB144" i="4"/>
  <c r="AC152" i="4"/>
  <c r="U224" i="4"/>
  <c r="AA304" i="4"/>
  <c r="W304" i="4"/>
  <c r="AF304" i="4" s="1"/>
  <c r="AH304" i="4" s="1"/>
  <c r="AB328" i="4"/>
  <c r="S328" i="4"/>
  <c r="AA352" i="4"/>
  <c r="X440" i="4"/>
  <c r="AB456" i="4"/>
  <c r="U5" i="4"/>
  <c r="AB61" i="4"/>
  <c r="AB77" i="4"/>
  <c r="AC109" i="4"/>
  <c r="AB125" i="4"/>
  <c r="V149" i="4"/>
  <c r="R165" i="4"/>
  <c r="AC205" i="4"/>
  <c r="S213" i="4"/>
  <c r="AC229" i="4"/>
  <c r="S253" i="4"/>
  <c r="Y450" i="4"/>
  <c r="T450" i="4"/>
  <c r="U48" i="4"/>
  <c r="S72" i="4"/>
  <c r="S80" i="4"/>
  <c r="W128" i="4"/>
  <c r="U168" i="4"/>
  <c r="T168" i="4"/>
  <c r="R168" i="4"/>
  <c r="V176" i="4"/>
  <c r="AC232" i="4"/>
  <c r="V264" i="4"/>
  <c r="AC280" i="4"/>
  <c r="AC288" i="4"/>
  <c r="U304" i="4"/>
  <c r="AB304" i="4"/>
  <c r="X328" i="4"/>
  <c r="Y376" i="4"/>
  <c r="S376" i="4"/>
  <c r="Y464" i="4"/>
  <c r="AF464" i="4" s="1"/>
  <c r="AH464" i="4" s="1"/>
  <c r="R464" i="4"/>
  <c r="AC472" i="4"/>
  <c r="W29" i="4"/>
  <c r="V61" i="4"/>
  <c r="S109" i="4"/>
  <c r="W141" i="4"/>
  <c r="W10" i="4"/>
  <c r="S10" i="4"/>
  <c r="Z226" i="4"/>
  <c r="U226" i="4"/>
  <c r="S226" i="4"/>
  <c r="R98" i="4"/>
  <c r="R370" i="4"/>
  <c r="AA24" i="4"/>
  <c r="R24" i="4"/>
  <c r="AB64" i="4"/>
  <c r="R64" i="4"/>
  <c r="X64" i="4"/>
  <c r="W88" i="4"/>
  <c r="W96" i="4"/>
  <c r="W120" i="4"/>
  <c r="X144" i="4"/>
  <c r="W200" i="4"/>
  <c r="R200" i="4"/>
  <c r="Z304" i="4"/>
  <c r="U328" i="4"/>
  <c r="AA368" i="4"/>
  <c r="T392" i="4"/>
  <c r="S392" i="4"/>
  <c r="V29" i="4"/>
  <c r="T149" i="4"/>
  <c r="R285" i="4"/>
  <c r="V301" i="4"/>
  <c r="Z301" i="4"/>
  <c r="R301" i="4"/>
  <c r="AB309" i="4"/>
  <c r="AA325" i="4"/>
  <c r="Y341" i="4"/>
  <c r="X445" i="4"/>
  <c r="U469" i="4"/>
  <c r="Z38" i="4"/>
  <c r="R86" i="4"/>
  <c r="S94" i="4"/>
  <c r="X134" i="4"/>
  <c r="V206" i="4"/>
  <c r="AA278" i="4"/>
  <c r="S334" i="4"/>
  <c r="W358" i="4"/>
  <c r="X358" i="4"/>
  <c r="S382" i="4"/>
  <c r="AB382" i="4"/>
  <c r="AA422" i="4"/>
  <c r="AC438" i="4"/>
  <c r="V25" i="4"/>
  <c r="Y121" i="4"/>
  <c r="AC217" i="4"/>
  <c r="V257" i="4"/>
  <c r="AA265" i="4"/>
  <c r="AA313" i="4"/>
  <c r="V353" i="4"/>
  <c r="S118" i="4"/>
  <c r="S350" i="4"/>
  <c r="W309" i="4"/>
  <c r="U341" i="4"/>
  <c r="V341" i="4"/>
  <c r="AB341" i="4"/>
  <c r="S397" i="4"/>
  <c r="Z413" i="4"/>
  <c r="S477" i="4"/>
  <c r="AA70" i="4"/>
  <c r="V150" i="4"/>
  <c r="Y422" i="4"/>
  <c r="X422" i="4"/>
  <c r="W454" i="4"/>
  <c r="AB73" i="4"/>
  <c r="AA105" i="4"/>
  <c r="Y129" i="4"/>
  <c r="W193" i="4"/>
  <c r="R257" i="4"/>
  <c r="V273" i="4"/>
  <c r="AB329" i="4"/>
  <c r="AA369" i="4"/>
  <c r="S341" i="4"/>
  <c r="R341" i="4"/>
  <c r="AF341" i="4" s="1"/>
  <c r="AH341" i="4" s="1"/>
  <c r="AC341" i="4"/>
  <c r="W397" i="4"/>
  <c r="AA397" i="4"/>
  <c r="S469" i="4"/>
  <c r="V86" i="4"/>
  <c r="AC110" i="4"/>
  <c r="T206" i="4"/>
  <c r="W310" i="4"/>
  <c r="R334" i="4"/>
  <c r="Z334" i="4"/>
  <c r="T382" i="4"/>
  <c r="W422" i="4"/>
  <c r="AC422" i="4"/>
  <c r="X49" i="4"/>
  <c r="AC49" i="4"/>
  <c r="Z65" i="4"/>
  <c r="Z105" i="4"/>
  <c r="W129" i="4"/>
  <c r="W137" i="4"/>
  <c r="X273" i="4"/>
  <c r="AA329" i="4"/>
  <c r="AA469" i="4"/>
  <c r="AA110" i="4"/>
  <c r="AB121" i="4"/>
  <c r="X137" i="4"/>
  <c r="AC193" i="4"/>
  <c r="W273" i="4"/>
  <c r="R356" i="4"/>
  <c r="AF356" i="4" s="1"/>
  <c r="AH356" i="4" s="1"/>
  <c r="R444" i="4"/>
  <c r="T31" i="4"/>
  <c r="U458" i="3"/>
  <c r="Y415" i="3"/>
  <c r="AA143" i="3"/>
  <c r="AD135" i="3"/>
  <c r="V127" i="3"/>
  <c r="X186" i="3"/>
  <c r="V90" i="3"/>
  <c r="S465" i="3"/>
  <c r="AD395" i="3"/>
  <c r="AD147" i="3"/>
  <c r="Z410" i="3"/>
  <c r="Z290" i="3"/>
  <c r="AB266" i="3"/>
  <c r="V329" i="3"/>
  <c r="U313" i="3"/>
  <c r="AC313" i="3"/>
  <c r="Y177" i="3"/>
  <c r="U129" i="3"/>
  <c r="Z129" i="3"/>
  <c r="Z73" i="3"/>
  <c r="Z471" i="3"/>
  <c r="T127" i="3"/>
  <c r="T440" i="3"/>
  <c r="AD416" i="3"/>
  <c r="T450" i="3"/>
  <c r="T58" i="3"/>
  <c r="T371" i="3"/>
  <c r="AC242" i="3"/>
  <c r="AB63" i="3"/>
  <c r="U455" i="3"/>
  <c r="AA455" i="3"/>
  <c r="V415" i="3"/>
  <c r="AB327" i="3"/>
  <c r="V271" i="3"/>
  <c r="AE271" i="3"/>
  <c r="Y191" i="3"/>
  <c r="X175" i="3"/>
  <c r="AE143" i="3"/>
  <c r="AA135" i="3"/>
  <c r="X71" i="3"/>
  <c r="Z474" i="3"/>
  <c r="AB282" i="3"/>
  <c r="AC202" i="3"/>
  <c r="AC154" i="3"/>
  <c r="S138" i="3"/>
  <c r="U443" i="3"/>
  <c r="AC251" i="3"/>
  <c r="AE115" i="3"/>
  <c r="AA115" i="3"/>
  <c r="U59" i="3"/>
  <c r="AE410" i="3"/>
  <c r="AA266" i="3"/>
  <c r="AE138" i="3"/>
  <c r="Z90" i="3"/>
  <c r="AB42" i="3"/>
  <c r="AC329" i="3"/>
  <c r="AD145" i="3"/>
  <c r="AD9" i="3"/>
  <c r="T435" i="3"/>
  <c r="T130" i="3"/>
  <c r="T106" i="3"/>
  <c r="Y179" i="3"/>
  <c r="T82" i="3"/>
  <c r="AE63" i="3"/>
  <c r="V423" i="3"/>
  <c r="V327" i="3"/>
  <c r="AC255" i="3"/>
  <c r="AE175" i="3"/>
  <c r="AD167" i="3"/>
  <c r="Y95" i="3"/>
  <c r="AA71" i="3"/>
  <c r="AA23" i="3"/>
  <c r="AE23" i="3"/>
  <c r="AA474" i="3"/>
  <c r="AE130" i="3"/>
  <c r="AD82" i="3"/>
  <c r="X290" i="3"/>
  <c r="T311" i="3"/>
  <c r="X90" i="3"/>
  <c r="U440" i="3"/>
  <c r="AA59" i="3"/>
  <c r="Z66" i="3"/>
  <c r="AC241" i="3"/>
  <c r="V106" i="3"/>
  <c r="AD443" i="3"/>
  <c r="S103" i="3"/>
  <c r="Z423" i="3"/>
  <c r="AE311" i="3"/>
  <c r="W239" i="3"/>
  <c r="AE215" i="3"/>
  <c r="AB119" i="3"/>
  <c r="AE450" i="3"/>
  <c r="Z443" i="3"/>
  <c r="V395" i="3"/>
  <c r="AE465" i="3"/>
  <c r="AB313" i="3"/>
  <c r="AE145" i="3"/>
  <c r="AD59" i="3"/>
  <c r="T419" i="3"/>
  <c r="U416" i="3"/>
  <c r="S264" i="3"/>
  <c r="T395" i="3"/>
  <c r="U63" i="3"/>
  <c r="AR344" i="6"/>
  <c r="AT344" i="6" s="1"/>
  <c r="AR463" i="6"/>
  <c r="AT463" i="6" s="1"/>
  <c r="AR263" i="6"/>
  <c r="AT263" i="6" s="1"/>
  <c r="AR340" i="6"/>
  <c r="AT340" i="6" s="1"/>
  <c r="AR360" i="6"/>
  <c r="AT360" i="6" s="1"/>
  <c r="AR359" i="6"/>
  <c r="AT359" i="6" s="1"/>
  <c r="AR343" i="6"/>
  <c r="AT343" i="6" s="1"/>
  <c r="AR269" i="6"/>
  <c r="AT269" i="6" s="1"/>
  <c r="AR66" i="6"/>
  <c r="AT66" i="6" s="1"/>
  <c r="AR178" i="6"/>
  <c r="AT178" i="6" s="1"/>
  <c r="AR105" i="6"/>
  <c r="AT105" i="6" s="1"/>
  <c r="AR101" i="6"/>
  <c r="AT101" i="6" s="1"/>
  <c r="AR296" i="6"/>
  <c r="AT296" i="6" s="1"/>
  <c r="AR17" i="6"/>
  <c r="AT17" i="6" s="1"/>
  <c r="AR408" i="6"/>
  <c r="AT408" i="6" s="1"/>
  <c r="AR72" i="6"/>
  <c r="AT72" i="6" s="1"/>
  <c r="AR374" i="6"/>
  <c r="AT374" i="6" s="1"/>
  <c r="AR437" i="6"/>
  <c r="AT437" i="6" s="1"/>
  <c r="AR18" i="6"/>
  <c r="AT18" i="6" s="1"/>
  <c r="AR41" i="6"/>
  <c r="AT41" i="6" s="1"/>
  <c r="AR217" i="6"/>
  <c r="AT217" i="6" s="1"/>
  <c r="AR127" i="6"/>
  <c r="AT127" i="6" s="1"/>
  <c r="AR421" i="6"/>
  <c r="AT421" i="6" s="1"/>
  <c r="AR39" i="6"/>
  <c r="AT39" i="6" s="1"/>
  <c r="S326" i="4"/>
  <c r="AA394" i="4"/>
  <c r="U171" i="4"/>
  <c r="V447" i="4"/>
  <c r="X420" i="4"/>
  <c r="AA215" i="4"/>
  <c r="U415" i="4"/>
  <c r="AA447" i="4"/>
  <c r="U70" i="4"/>
  <c r="V454" i="4"/>
  <c r="S177" i="4"/>
  <c r="U417" i="4"/>
  <c r="U266" i="4"/>
  <c r="S356" i="4"/>
  <c r="S398" i="4"/>
  <c r="AF123" i="4"/>
  <c r="AH123" i="4" s="1"/>
  <c r="V266" i="4"/>
  <c r="Y394" i="4"/>
  <c r="AF394" i="4" s="1"/>
  <c r="AH394" i="4" s="1"/>
  <c r="Y91" i="4"/>
  <c r="AA251" i="4"/>
  <c r="W284" i="4"/>
  <c r="AF284" i="4" s="1"/>
  <c r="AH284" i="4" s="1"/>
  <c r="Y31" i="4"/>
  <c r="S70" i="4"/>
  <c r="X318" i="4"/>
  <c r="Y398" i="4"/>
  <c r="S89" i="4"/>
  <c r="W215" i="4"/>
  <c r="U195" i="4"/>
  <c r="AA475" i="4"/>
  <c r="U444" i="4"/>
  <c r="AC444" i="4"/>
  <c r="Y55" i="4"/>
  <c r="AA415" i="4"/>
  <c r="U69" i="4"/>
  <c r="R190" i="4"/>
  <c r="T390" i="4"/>
  <c r="V475" i="4"/>
  <c r="AF475" i="4" s="1"/>
  <c r="AH475" i="4" s="1"/>
  <c r="AA171" i="4"/>
  <c r="X195" i="4"/>
  <c r="U251" i="4"/>
  <c r="AF251" i="4" s="1"/>
  <c r="AH251" i="4" s="1"/>
  <c r="R55" i="4"/>
  <c r="AF55" i="4" s="1"/>
  <c r="AH55" i="4" s="1"/>
  <c r="T4" i="4"/>
  <c r="Z356" i="4"/>
  <c r="U87" i="4"/>
  <c r="Y328" i="4"/>
  <c r="S205" i="4"/>
  <c r="X382" i="4"/>
  <c r="S420" i="4"/>
  <c r="AA130" i="4"/>
  <c r="X4" i="4"/>
  <c r="W407" i="4"/>
  <c r="W237" i="4"/>
  <c r="V374" i="4"/>
  <c r="S249" i="4"/>
  <c r="S321" i="4"/>
  <c r="U407" i="4"/>
  <c r="T368" i="4"/>
  <c r="AF368" i="4" s="1"/>
  <c r="AH368" i="4" s="1"/>
  <c r="U141" i="4"/>
  <c r="R89" i="4"/>
  <c r="AB233" i="4"/>
  <c r="Z321" i="4"/>
  <c r="AF321" i="4" s="1"/>
  <c r="AH321" i="4" s="1"/>
  <c r="AA353" i="4"/>
  <c r="R377" i="4"/>
  <c r="AF2" i="4"/>
  <c r="AH2" i="4" s="1"/>
  <c r="AF72" i="4"/>
  <c r="AH72" i="4" s="1"/>
  <c r="Z160" i="4"/>
  <c r="AA472" i="4"/>
  <c r="Y472" i="4"/>
  <c r="X472" i="4"/>
  <c r="AF472" i="4" s="1"/>
  <c r="AH472" i="4" s="1"/>
  <c r="X37" i="4"/>
  <c r="Y37" i="4"/>
  <c r="S37" i="4"/>
  <c r="S9" i="4"/>
  <c r="AF9" i="4" s="1"/>
  <c r="AH9" i="4" s="1"/>
  <c r="T9" i="4"/>
  <c r="R9" i="4"/>
  <c r="AB385" i="4"/>
  <c r="U385" i="4"/>
  <c r="X409" i="4"/>
  <c r="R409" i="4"/>
  <c r="Z409" i="4"/>
  <c r="AC111" i="4"/>
  <c r="AB111" i="4"/>
  <c r="Y111" i="4"/>
  <c r="R283" i="4"/>
  <c r="Y283" i="4"/>
  <c r="AF139" i="4"/>
  <c r="AH139" i="4" s="1"/>
  <c r="U283" i="4"/>
  <c r="X54" i="4"/>
  <c r="U54" i="4"/>
  <c r="R148" i="4"/>
  <c r="V148" i="4"/>
  <c r="R156" i="4"/>
  <c r="U156" i="4"/>
  <c r="S156" i="4"/>
  <c r="X188" i="4"/>
  <c r="S188" i="4"/>
  <c r="AA261" i="4"/>
  <c r="AF261" i="4" s="1"/>
  <c r="AH261" i="4" s="1"/>
  <c r="V261" i="4"/>
  <c r="Z231" i="4"/>
  <c r="R231" i="4"/>
  <c r="AA48" i="4"/>
  <c r="S48" i="4"/>
  <c r="X48" i="4"/>
  <c r="X259" i="4"/>
  <c r="AB259" i="4"/>
  <c r="S259" i="4"/>
  <c r="S315" i="4"/>
  <c r="AA315" i="4"/>
  <c r="X315" i="4"/>
  <c r="AF315" i="4" s="1"/>
  <c r="AH315" i="4" s="1"/>
  <c r="T387" i="4"/>
  <c r="X387" i="4"/>
  <c r="S387" i="4"/>
  <c r="T443" i="4"/>
  <c r="X443" i="4"/>
  <c r="S443" i="4"/>
  <c r="U443" i="4"/>
  <c r="W443" i="4"/>
  <c r="Z443" i="4"/>
  <c r="R236" i="4"/>
  <c r="X236" i="4"/>
  <c r="U108" i="4"/>
  <c r="AF108" i="4" s="1"/>
  <c r="AH108" i="4" s="1"/>
  <c r="Y108" i="4"/>
  <c r="W108" i="4"/>
  <c r="X199" i="4"/>
  <c r="U199" i="4"/>
  <c r="R199" i="4"/>
  <c r="T351" i="4"/>
  <c r="Z351" i="4"/>
  <c r="R351" i="4"/>
  <c r="AB7" i="4"/>
  <c r="Z7" i="4"/>
  <c r="X7" i="4"/>
  <c r="AF248" i="4"/>
  <c r="AH248" i="4" s="1"/>
  <c r="T427" i="4"/>
  <c r="Y427" i="4"/>
  <c r="X427" i="4"/>
  <c r="U446" i="4"/>
  <c r="AF446" i="4" s="1"/>
  <c r="AH446" i="4" s="1"/>
  <c r="AC446" i="4"/>
  <c r="T446" i="4"/>
  <c r="R311" i="4"/>
  <c r="AF299" i="4"/>
  <c r="AH299" i="4" s="1"/>
  <c r="R53" i="4"/>
  <c r="U53" i="4"/>
  <c r="T391" i="4"/>
  <c r="X391" i="4"/>
  <c r="AF391" i="4" s="1"/>
  <c r="AH391" i="4" s="1"/>
  <c r="S391" i="4"/>
  <c r="AC222" i="4"/>
  <c r="U222" i="4"/>
  <c r="R279" i="4"/>
  <c r="V279" i="4"/>
  <c r="U279" i="4"/>
  <c r="W311" i="4"/>
  <c r="AF311" i="4" s="1"/>
  <c r="AH311" i="4" s="1"/>
  <c r="AB208" i="4"/>
  <c r="AF208" i="4" s="1"/>
  <c r="AH208" i="4" s="1"/>
  <c r="T208" i="4"/>
  <c r="V309" i="4"/>
  <c r="T309" i="4"/>
  <c r="S309" i="4"/>
  <c r="AA373" i="4"/>
  <c r="Y373" i="4"/>
  <c r="AC373" i="4"/>
  <c r="V470" i="4"/>
  <c r="Y470" i="4"/>
  <c r="W470" i="4"/>
  <c r="S470" i="4"/>
  <c r="X408" i="4"/>
  <c r="AF157" i="4"/>
  <c r="AH157" i="4" s="1"/>
  <c r="R110" i="4"/>
  <c r="X177" i="4"/>
  <c r="V209" i="4"/>
  <c r="AF52" i="4"/>
  <c r="AH52" i="4" s="1"/>
  <c r="AF68" i="4"/>
  <c r="AH68" i="4" s="1"/>
  <c r="AF84" i="4"/>
  <c r="AH84" i="4" s="1"/>
  <c r="AA408" i="4"/>
  <c r="AF478" i="4"/>
  <c r="AH478" i="4" s="1"/>
  <c r="AF292" i="4"/>
  <c r="AH292" i="4" s="1"/>
  <c r="Z408" i="4"/>
  <c r="U390" i="4"/>
  <c r="AF300" i="4"/>
  <c r="AH300" i="4" s="1"/>
  <c r="AB326" i="4"/>
  <c r="AF16" i="4"/>
  <c r="AH16" i="4" s="1"/>
  <c r="S168" i="4"/>
  <c r="S29" i="4"/>
  <c r="X29" i="4"/>
  <c r="X141" i="4"/>
  <c r="AB225" i="4"/>
  <c r="AF171" i="4"/>
  <c r="AH171" i="4" s="1"/>
  <c r="AF227" i="4"/>
  <c r="AH227" i="4" s="1"/>
  <c r="X112" i="4"/>
  <c r="X168" i="4"/>
  <c r="U368" i="4"/>
  <c r="R397" i="4"/>
  <c r="U421" i="4"/>
  <c r="AF421" i="4" s="1"/>
  <c r="AH421" i="4" s="1"/>
  <c r="S110" i="4"/>
  <c r="AF110" i="4" s="1"/>
  <c r="AH110" i="4" s="1"/>
  <c r="AF150" i="4"/>
  <c r="AH150" i="4" s="1"/>
  <c r="AC211" i="3"/>
  <c r="S115" i="3"/>
  <c r="T317" i="3"/>
  <c r="U196" i="3"/>
  <c r="S406" i="3"/>
  <c r="U351" i="3"/>
  <c r="Y149" i="3"/>
  <c r="Z406" i="3"/>
  <c r="U422" i="3"/>
  <c r="AA349" i="3"/>
  <c r="AB214" i="3"/>
  <c r="U206" i="3"/>
  <c r="U387" i="3"/>
  <c r="AA387" i="3"/>
  <c r="S395" i="3"/>
  <c r="AD469" i="3"/>
  <c r="AB166" i="3"/>
  <c r="T285" i="3"/>
  <c r="U285" i="3"/>
  <c r="AB349" i="3"/>
  <c r="AA163" i="3"/>
  <c r="W230" i="3"/>
  <c r="AH230" i="3" s="1"/>
  <c r="AJ230" i="3" s="1"/>
  <c r="AA214" i="3"/>
  <c r="AA206" i="3"/>
  <c r="U388" i="3"/>
  <c r="AE185" i="3"/>
  <c r="AE75" i="3"/>
  <c r="Z421" i="3"/>
  <c r="Y388" i="3"/>
  <c r="S254" i="3"/>
  <c r="S147" i="3"/>
  <c r="AD196" i="3"/>
  <c r="S149" i="3"/>
  <c r="AA382" i="3"/>
  <c r="U254" i="3"/>
  <c r="T57" i="3"/>
  <c r="AA353" i="3"/>
  <c r="AB357" i="3"/>
  <c r="AH357" i="3" s="1"/>
  <c r="AJ357" i="3" s="1"/>
  <c r="AC277" i="3"/>
  <c r="AC403" i="3"/>
  <c r="AA277" i="3"/>
  <c r="AE121" i="3"/>
  <c r="AE101" i="3"/>
  <c r="AD101" i="3"/>
  <c r="AB163" i="3"/>
  <c r="V422" i="3"/>
  <c r="AC84" i="3"/>
  <c r="AA315" i="3"/>
  <c r="Z188" i="3"/>
  <c r="W389" i="3"/>
  <c r="T465" i="3"/>
  <c r="S382" i="3"/>
  <c r="Y125" i="3"/>
  <c r="Z450" i="3"/>
  <c r="Y403" i="3"/>
  <c r="U390" i="3"/>
  <c r="AB188" i="3"/>
  <c r="AA211" i="3"/>
  <c r="AH211" i="3" s="1"/>
  <c r="AJ211" i="3" s="1"/>
  <c r="AA46" i="3"/>
  <c r="AD444" i="3"/>
  <c r="AD124" i="3"/>
  <c r="W465" i="3"/>
  <c r="Z185" i="3"/>
  <c r="S229" i="3"/>
  <c r="AB389" i="3"/>
  <c r="U110" i="3"/>
  <c r="AA307" i="3"/>
  <c r="T445" i="3"/>
  <c r="U444" i="3"/>
  <c r="S46" i="3"/>
  <c r="V200" i="3"/>
  <c r="W165" i="3"/>
  <c r="AA319" i="3"/>
  <c r="Z108" i="3"/>
  <c r="AB244" i="3"/>
  <c r="AA471" i="3"/>
  <c r="AH303" i="3"/>
  <c r="AJ303" i="3" s="1"/>
  <c r="AD87" i="3"/>
  <c r="S283" i="3"/>
  <c r="AB284" i="3"/>
  <c r="U125" i="3"/>
  <c r="AE353" i="3"/>
  <c r="AE95" i="3"/>
  <c r="X110" i="3"/>
  <c r="Y60" i="3"/>
  <c r="W60" i="3"/>
  <c r="AE313" i="3"/>
  <c r="AC416" i="3"/>
  <c r="AB165" i="3"/>
  <c r="AB421" i="3"/>
  <c r="Y284" i="3"/>
  <c r="AB100" i="3"/>
  <c r="V479" i="3"/>
  <c r="T241" i="3"/>
  <c r="AE264" i="3"/>
  <c r="AA407" i="3"/>
  <c r="AH399" i="3"/>
  <c r="AJ399" i="3" s="1"/>
  <c r="AC351" i="3"/>
  <c r="AB159" i="3"/>
  <c r="X244" i="3"/>
  <c r="AD100" i="3"/>
  <c r="AD297" i="3"/>
  <c r="T183" i="3"/>
  <c r="AA183" i="3"/>
  <c r="AC306" i="3"/>
  <c r="AA306" i="3"/>
  <c r="T458" i="3"/>
  <c r="AE458" i="3"/>
  <c r="AD256" i="3"/>
  <c r="Y256" i="3"/>
  <c r="W320" i="3"/>
  <c r="T320" i="3"/>
  <c r="U384" i="3"/>
  <c r="W384" i="3"/>
  <c r="V439" i="3"/>
  <c r="V209" i="3"/>
  <c r="U209" i="3"/>
  <c r="S209" i="3"/>
  <c r="X354" i="3"/>
  <c r="Y354" i="3"/>
  <c r="AE4" i="3"/>
  <c r="U4" i="3"/>
  <c r="W4" i="3"/>
  <c r="AB436" i="3"/>
  <c r="Y436" i="3"/>
  <c r="AE436" i="3"/>
  <c r="S468" i="3"/>
  <c r="Z468" i="3"/>
  <c r="AA340" i="3"/>
  <c r="AE340" i="3"/>
  <c r="AD275" i="3"/>
  <c r="AH23" i="3"/>
  <c r="AJ23" i="3" s="1"/>
  <c r="U138" i="3"/>
  <c r="AD41" i="3"/>
  <c r="AB41" i="3"/>
  <c r="AE137" i="3"/>
  <c r="S137" i="3"/>
  <c r="AB137" i="3"/>
  <c r="AC225" i="3"/>
  <c r="Y225" i="3"/>
  <c r="AD345" i="3"/>
  <c r="S345" i="3"/>
  <c r="AB468" i="3"/>
  <c r="U371" i="3"/>
  <c r="AA371" i="3"/>
  <c r="AA86" i="3"/>
  <c r="AD86" i="3"/>
  <c r="T334" i="3"/>
  <c r="AE334" i="3"/>
  <c r="AC86" i="3"/>
  <c r="T452" i="3"/>
  <c r="AB452" i="3"/>
  <c r="T270" i="3"/>
  <c r="U270" i="3"/>
  <c r="Y270" i="3"/>
  <c r="AH304" i="3"/>
  <c r="AJ304" i="3" s="1"/>
  <c r="AA282" i="3"/>
  <c r="X282" i="3"/>
  <c r="AD286" i="3"/>
  <c r="AA270" i="3"/>
  <c r="AB340" i="3"/>
  <c r="Z356" i="3"/>
  <c r="AC356" i="3"/>
  <c r="AB356" i="3"/>
  <c r="Z204" i="3"/>
  <c r="AA204" i="3"/>
  <c r="AA205" i="3"/>
  <c r="AB205" i="3"/>
  <c r="Z205" i="3"/>
  <c r="T142" i="3"/>
  <c r="Y142" i="3"/>
  <c r="AH352" i="3"/>
  <c r="AJ352" i="3" s="1"/>
  <c r="AC320" i="3"/>
  <c r="Z37" i="3"/>
  <c r="AD37" i="3"/>
  <c r="Y175" i="3"/>
  <c r="Y286" i="3"/>
  <c r="AH286" i="3" s="1"/>
  <c r="AJ286" i="3" s="1"/>
  <c r="AB243" i="3"/>
  <c r="U243" i="3"/>
  <c r="AA452" i="3"/>
  <c r="AA309" i="3"/>
  <c r="Z309" i="3"/>
  <c r="X108" i="3"/>
  <c r="AB75" i="3"/>
  <c r="T56" i="3"/>
  <c r="V56" i="3"/>
  <c r="X312" i="3"/>
  <c r="U312" i="3"/>
  <c r="AB390" i="3"/>
  <c r="AH390" i="3" s="1"/>
  <c r="AJ390" i="3" s="1"/>
  <c r="AA334" i="3"/>
  <c r="AD307" i="3"/>
  <c r="AH307" i="3" s="1"/>
  <c r="AJ307" i="3" s="1"/>
  <c r="Y156" i="3"/>
  <c r="S156" i="3"/>
  <c r="Z156" i="3"/>
  <c r="AE373" i="3"/>
  <c r="AA373" i="3"/>
  <c r="Y215" i="3"/>
  <c r="W469" i="3"/>
  <c r="AH469" i="3" s="1"/>
  <c r="AJ469" i="3" s="1"/>
  <c r="AB229" i="3"/>
  <c r="AH375" i="3"/>
  <c r="AJ375" i="3" s="1"/>
  <c r="AE166" i="3"/>
  <c r="AB164" i="3"/>
  <c r="AH164" i="3" s="1"/>
  <c r="AJ164" i="3" s="1"/>
  <c r="Z59" i="3"/>
  <c r="AH327" i="3"/>
  <c r="AJ327" i="3" s="1"/>
  <c r="Z445" i="3"/>
  <c r="S84" i="3"/>
  <c r="V292" i="3"/>
  <c r="AH292" i="3" s="1"/>
  <c r="AJ292" i="3" s="1"/>
  <c r="U315" i="3"/>
  <c r="AD434" i="3"/>
  <c r="AD393" i="3"/>
  <c r="AE141" i="3"/>
  <c r="AC141" i="3"/>
  <c r="AH167" i="3"/>
  <c r="AJ167" i="3" s="1"/>
  <c r="AH151" i="3"/>
  <c r="AJ151" i="3" s="1"/>
  <c r="Y212" i="3"/>
  <c r="AE124" i="3"/>
  <c r="Z63" i="3"/>
  <c r="AA317" i="3"/>
  <c r="AD212" i="3"/>
  <c r="AH143" i="3"/>
  <c r="AJ143" i="3" s="1"/>
  <c r="X159" i="3"/>
  <c r="W146" i="4"/>
  <c r="V146" i="4"/>
  <c r="V242" i="4"/>
  <c r="AC242" i="4"/>
  <c r="AC96" i="4"/>
  <c r="R272" i="4"/>
  <c r="W272" i="4"/>
  <c r="Y272" i="4"/>
  <c r="U448" i="4"/>
  <c r="AA448" i="4"/>
  <c r="V456" i="4"/>
  <c r="U456" i="4"/>
  <c r="X229" i="4"/>
  <c r="Z229" i="4"/>
  <c r="R229" i="4"/>
  <c r="AA230" i="4"/>
  <c r="U230" i="4"/>
  <c r="X246" i="4"/>
  <c r="R246" i="4"/>
  <c r="Y57" i="4"/>
  <c r="U57" i="4"/>
  <c r="X97" i="4"/>
  <c r="AA97" i="4"/>
  <c r="Y348" i="3"/>
  <c r="Z348" i="3"/>
  <c r="Z242" i="4"/>
  <c r="AF307" i="4"/>
  <c r="AH307" i="4" s="1"/>
  <c r="AF371" i="4"/>
  <c r="AH371" i="4" s="1"/>
  <c r="AF435" i="4"/>
  <c r="AH435" i="4" s="1"/>
  <c r="AF211" i="4"/>
  <c r="AH211" i="4" s="1"/>
  <c r="AA386" i="4"/>
  <c r="X386" i="4"/>
  <c r="AF140" i="4"/>
  <c r="AH140" i="4" s="1"/>
  <c r="AF344" i="4"/>
  <c r="AH344" i="4" s="1"/>
  <c r="AF352" i="4"/>
  <c r="AH352" i="4" s="1"/>
  <c r="S246" i="4"/>
  <c r="AA214" i="4"/>
  <c r="U214" i="4"/>
  <c r="X113" i="4"/>
  <c r="T113" i="4"/>
  <c r="S113" i="4"/>
  <c r="Y473" i="4"/>
  <c r="X473" i="4"/>
  <c r="R147" i="4"/>
  <c r="AB147" i="4"/>
  <c r="U436" i="4"/>
  <c r="S436" i="4"/>
  <c r="Z451" i="3"/>
  <c r="S451" i="3"/>
  <c r="U451" i="3"/>
  <c r="AA69" i="3"/>
  <c r="S69" i="3"/>
  <c r="AC69" i="3"/>
  <c r="AA453" i="3"/>
  <c r="AB453" i="3"/>
  <c r="AC173" i="3"/>
  <c r="AA173" i="3"/>
  <c r="AD173" i="3"/>
  <c r="AF107" i="4"/>
  <c r="AH107" i="4" s="1"/>
  <c r="W178" i="4"/>
  <c r="AA370" i="4"/>
  <c r="AF370" i="4" s="1"/>
  <c r="AH370" i="4" s="1"/>
  <c r="AF379" i="4"/>
  <c r="AH379" i="4" s="1"/>
  <c r="AF451" i="4"/>
  <c r="AH451" i="4" s="1"/>
  <c r="S50" i="4"/>
  <c r="V50" i="4"/>
  <c r="R402" i="4"/>
  <c r="W402" i="4"/>
  <c r="AF20" i="4"/>
  <c r="AH20" i="4" s="1"/>
  <c r="AF36" i="4"/>
  <c r="AH36" i="4" s="1"/>
  <c r="AF124" i="4"/>
  <c r="AH124" i="4" s="1"/>
  <c r="AF444" i="4"/>
  <c r="AH444" i="4" s="1"/>
  <c r="AF32" i="4"/>
  <c r="AH32" i="4" s="1"/>
  <c r="R104" i="4"/>
  <c r="S104" i="4"/>
  <c r="AA389" i="4"/>
  <c r="X389" i="4"/>
  <c r="S57" i="4"/>
  <c r="T281" i="4"/>
  <c r="R281" i="4"/>
  <c r="X281" i="4"/>
  <c r="S34" i="3"/>
  <c r="AA34" i="3"/>
  <c r="V34" i="3"/>
  <c r="X210" i="3"/>
  <c r="AB210" i="3"/>
  <c r="Y80" i="3"/>
  <c r="X80" i="3"/>
  <c r="U80" i="3"/>
  <c r="Z208" i="3"/>
  <c r="AB208" i="3"/>
  <c r="Z272" i="3"/>
  <c r="U272" i="3"/>
  <c r="X272" i="3"/>
  <c r="T10" i="3"/>
  <c r="W10" i="3"/>
  <c r="R27" i="4"/>
  <c r="AA27" i="4"/>
  <c r="Y27" i="4"/>
  <c r="X316" i="4"/>
  <c r="W316" i="4"/>
  <c r="S316" i="4"/>
  <c r="AC477" i="3"/>
  <c r="S477" i="3"/>
  <c r="T477" i="3"/>
  <c r="V122" i="3"/>
  <c r="AD122" i="3"/>
  <c r="AC122" i="3"/>
  <c r="AB50" i="3"/>
  <c r="AA50" i="3"/>
  <c r="AE50" i="3"/>
  <c r="AR273" i="6"/>
  <c r="AT273" i="6" s="1"/>
  <c r="AE472" i="3"/>
  <c r="AB472" i="3"/>
  <c r="T472" i="3"/>
  <c r="R44" i="4"/>
  <c r="AB44" i="4"/>
  <c r="U164" i="4"/>
  <c r="S164" i="4"/>
  <c r="AR90" i="6"/>
  <c r="AT90" i="6" s="1"/>
  <c r="U146" i="4"/>
  <c r="U56" i="4"/>
  <c r="Y56" i="4"/>
  <c r="AB462" i="4"/>
  <c r="V462" i="4"/>
  <c r="AR55" i="6"/>
  <c r="AT55" i="6" s="1"/>
  <c r="AR311" i="6"/>
  <c r="AT311" i="6" s="1"/>
  <c r="AR458" i="6"/>
  <c r="AT458" i="6" s="1"/>
  <c r="AR10" i="6"/>
  <c r="AT10" i="6" s="1"/>
  <c r="AR169" i="6"/>
  <c r="AT169" i="6" s="1"/>
  <c r="AR138" i="6"/>
  <c r="AT138" i="6" s="1"/>
  <c r="AR95" i="6"/>
  <c r="AT95" i="6" s="1"/>
  <c r="AR404" i="6"/>
  <c r="AT404" i="6" s="1"/>
  <c r="AR357" i="6"/>
  <c r="AT357" i="6" s="1"/>
  <c r="AR68" i="6"/>
  <c r="AT68" i="6" s="1"/>
  <c r="AR236" i="6"/>
  <c r="AT236" i="6" s="1"/>
  <c r="U178" i="4"/>
  <c r="X466" i="4"/>
  <c r="U147" i="4"/>
  <c r="AF187" i="4"/>
  <c r="AH187" i="4" s="1"/>
  <c r="AF476" i="4"/>
  <c r="AH476" i="4" s="1"/>
  <c r="U240" i="4"/>
  <c r="AC240" i="4"/>
  <c r="AB240" i="4"/>
  <c r="AA61" i="4"/>
  <c r="W61" i="4"/>
  <c r="R101" i="4"/>
  <c r="S101" i="4"/>
  <c r="AF101" i="4" s="1"/>
  <c r="AH101" i="4" s="1"/>
  <c r="U101" i="4"/>
  <c r="U317" i="4"/>
  <c r="Y317" i="4"/>
  <c r="U169" i="4"/>
  <c r="AB348" i="3"/>
  <c r="V256" i="4"/>
  <c r="U256" i="4"/>
  <c r="R360" i="4"/>
  <c r="AF360" i="4" s="1"/>
  <c r="AH360" i="4" s="1"/>
  <c r="U360" i="4"/>
  <c r="AC413" i="4"/>
  <c r="R413" i="4"/>
  <c r="Z198" i="4"/>
  <c r="R198" i="4"/>
  <c r="S88" i="3"/>
  <c r="AA88" i="3"/>
  <c r="T88" i="3"/>
  <c r="T280" i="3"/>
  <c r="W280" i="3"/>
  <c r="AD280" i="3"/>
  <c r="S312" i="4"/>
  <c r="AA312" i="4"/>
  <c r="X360" i="4"/>
  <c r="T197" i="4"/>
  <c r="R197" i="4"/>
  <c r="U197" i="4"/>
  <c r="AR308" i="6"/>
  <c r="AT308" i="6" s="1"/>
  <c r="AR477" i="6"/>
  <c r="AT477" i="6" s="1"/>
  <c r="AR426" i="6"/>
  <c r="AT426" i="6" s="1"/>
  <c r="AR92" i="6"/>
  <c r="AT92" i="6" s="1"/>
  <c r="AF35" i="4"/>
  <c r="AH35" i="4" s="1"/>
  <c r="AF43" i="4"/>
  <c r="AH43" i="4" s="1"/>
  <c r="AF131" i="4"/>
  <c r="AH131" i="4" s="1"/>
  <c r="AF348" i="4"/>
  <c r="AH348" i="4" s="1"/>
  <c r="AF412" i="4"/>
  <c r="AH412" i="4" s="1"/>
  <c r="AF188" i="4"/>
  <c r="AH188" i="4" s="1"/>
  <c r="AF244" i="4"/>
  <c r="AH244" i="4" s="1"/>
  <c r="AF51" i="4"/>
  <c r="AH51" i="4" s="1"/>
  <c r="X24" i="4"/>
  <c r="U24" i="4"/>
  <c r="AF152" i="4"/>
  <c r="AH152" i="4" s="1"/>
  <c r="S192" i="4"/>
  <c r="Y192" i="4"/>
  <c r="S320" i="4"/>
  <c r="U320" i="4"/>
  <c r="T173" i="4"/>
  <c r="U173" i="4"/>
  <c r="S453" i="4"/>
  <c r="W453" i="4"/>
  <c r="R102" i="4"/>
  <c r="AB102" i="4"/>
  <c r="Y102" i="4"/>
  <c r="V422" i="4"/>
  <c r="T422" i="4"/>
  <c r="AB401" i="4"/>
  <c r="X401" i="4"/>
  <c r="AH77" i="3"/>
  <c r="AJ77" i="3" s="1"/>
  <c r="V27" i="3"/>
  <c r="AA27" i="3"/>
  <c r="AE123" i="3"/>
  <c r="U123" i="3"/>
  <c r="W123" i="3"/>
  <c r="AA123" i="3"/>
  <c r="Z123" i="3"/>
  <c r="U219" i="3"/>
  <c r="Y219" i="3"/>
  <c r="AB219" i="3"/>
  <c r="T347" i="3"/>
  <c r="V347" i="3"/>
  <c r="AE347" i="3"/>
  <c r="AA7" i="3"/>
  <c r="AE7" i="3"/>
  <c r="Z7" i="3"/>
  <c r="U66" i="4"/>
  <c r="AA66" i="4"/>
  <c r="Y66" i="4"/>
  <c r="AF4" i="4"/>
  <c r="AH4" i="4" s="1"/>
  <c r="Y384" i="4"/>
  <c r="R432" i="4"/>
  <c r="X432" i="4"/>
  <c r="AC449" i="4"/>
  <c r="T449" i="4"/>
  <c r="AA449" i="4"/>
  <c r="T24" i="3"/>
  <c r="AE24" i="3"/>
  <c r="AA24" i="3"/>
  <c r="AC216" i="3"/>
  <c r="W216" i="3"/>
  <c r="AA216" i="3"/>
  <c r="T2" i="3"/>
  <c r="AB2" i="3"/>
  <c r="AC2" i="3"/>
  <c r="W196" i="4"/>
  <c r="AB196" i="4"/>
  <c r="AR428" i="6"/>
  <c r="AT428" i="6" s="1"/>
  <c r="S386" i="4"/>
  <c r="AF468" i="4"/>
  <c r="AH468" i="4" s="1"/>
  <c r="AF400" i="4"/>
  <c r="AH400" i="4" s="1"/>
  <c r="X33" i="4"/>
  <c r="V33" i="4"/>
  <c r="U241" i="4"/>
  <c r="X241" i="4"/>
  <c r="AR316" i="6"/>
  <c r="AT316" i="6" s="1"/>
  <c r="AA466" i="4"/>
  <c r="AF291" i="4"/>
  <c r="AH291" i="4" s="1"/>
  <c r="AF355" i="4"/>
  <c r="AH355" i="4" s="1"/>
  <c r="AF419" i="4"/>
  <c r="AH419" i="4" s="1"/>
  <c r="AF83" i="4"/>
  <c r="AH83" i="4" s="1"/>
  <c r="AF420" i="4"/>
  <c r="AH420" i="4" s="1"/>
  <c r="R8" i="4"/>
  <c r="S8" i="4"/>
  <c r="AA120" i="4"/>
  <c r="V120" i="4"/>
  <c r="AF288" i="4"/>
  <c r="AH288" i="4" s="1"/>
  <c r="Y285" i="4"/>
  <c r="T285" i="4"/>
  <c r="U285" i="4"/>
  <c r="S437" i="4"/>
  <c r="V437" i="4"/>
  <c r="T345" i="4"/>
  <c r="AA345" i="4"/>
  <c r="AF345" i="4" s="1"/>
  <c r="AH345" i="4" s="1"/>
  <c r="AA473" i="4"/>
  <c r="AH426" i="3"/>
  <c r="AJ426" i="3" s="1"/>
  <c r="AE135" i="3"/>
  <c r="T135" i="3"/>
  <c r="U135" i="3"/>
  <c r="W199" i="3"/>
  <c r="X199" i="3"/>
  <c r="T263" i="3"/>
  <c r="AA263" i="3"/>
  <c r="Y455" i="3"/>
  <c r="AB455" i="3"/>
  <c r="W19" i="3"/>
  <c r="Z19" i="3"/>
  <c r="V74" i="3"/>
  <c r="AD74" i="3"/>
  <c r="AE74" i="3"/>
  <c r="AF221" i="4"/>
  <c r="AH221" i="4" s="1"/>
  <c r="AF126" i="4"/>
  <c r="AH126" i="4" s="1"/>
  <c r="AH432" i="3"/>
  <c r="AJ432" i="3" s="1"/>
  <c r="AH73" i="3"/>
  <c r="AJ73" i="3" s="1"/>
  <c r="AR172" i="6"/>
  <c r="AT172" i="6" s="1"/>
  <c r="AF323" i="4"/>
  <c r="AH323" i="4" s="1"/>
  <c r="U267" i="4"/>
  <c r="AF308" i="4"/>
  <c r="AH308" i="4" s="1"/>
  <c r="AF372" i="4"/>
  <c r="AH372" i="4" s="1"/>
  <c r="AF82" i="4"/>
  <c r="AH82" i="4" s="1"/>
  <c r="AF92" i="4"/>
  <c r="AH92" i="4" s="1"/>
  <c r="AF180" i="4"/>
  <c r="AH180" i="4" s="1"/>
  <c r="AF243" i="4"/>
  <c r="AH243" i="4" s="1"/>
  <c r="AA64" i="4"/>
  <c r="AA328" i="4"/>
  <c r="Z13" i="4"/>
  <c r="S133" i="4"/>
  <c r="AF189" i="4"/>
  <c r="AH189" i="4" s="1"/>
  <c r="R477" i="4"/>
  <c r="Z54" i="4"/>
  <c r="U166" i="4"/>
  <c r="AF294" i="4"/>
  <c r="AH294" i="4" s="1"/>
  <c r="S310" i="4"/>
  <c r="X310" i="4"/>
  <c r="X334" i="4"/>
  <c r="X374" i="4"/>
  <c r="S145" i="4"/>
  <c r="AB377" i="4"/>
  <c r="AF377" i="4" s="1"/>
  <c r="AH377" i="4" s="1"/>
  <c r="T130" i="4"/>
  <c r="AH476" i="3"/>
  <c r="AJ476" i="3" s="1"/>
  <c r="AH412" i="3"/>
  <c r="AJ412" i="3" s="1"/>
  <c r="AH220" i="3"/>
  <c r="AJ220" i="3" s="1"/>
  <c r="T446" i="3"/>
  <c r="S446" i="3"/>
  <c r="AH128" i="3"/>
  <c r="AJ128" i="3" s="1"/>
  <c r="Y386" i="3"/>
  <c r="AC386" i="3"/>
  <c r="AR332" i="6"/>
  <c r="AT332" i="6" s="1"/>
  <c r="AR393" i="6"/>
  <c r="AT393" i="6" s="1"/>
  <c r="AR363" i="6"/>
  <c r="AT363" i="6" s="1"/>
  <c r="AF59" i="4"/>
  <c r="AH59" i="4" s="1"/>
  <c r="AF331" i="4"/>
  <c r="AH331" i="4" s="1"/>
  <c r="AF459" i="4"/>
  <c r="AH459" i="4" s="1"/>
  <c r="X267" i="4"/>
  <c r="AF60" i="4"/>
  <c r="AH60" i="4" s="1"/>
  <c r="AC64" i="4"/>
  <c r="AF240" i="4"/>
  <c r="AH240" i="4" s="1"/>
  <c r="V85" i="4"/>
  <c r="Z109" i="4"/>
  <c r="U133" i="4"/>
  <c r="AF253" i="4"/>
  <c r="AH253" i="4" s="1"/>
  <c r="R261" i="4"/>
  <c r="U477" i="4"/>
  <c r="AA470" i="4"/>
  <c r="AF41" i="4"/>
  <c r="AH41" i="4" s="1"/>
  <c r="Z249" i="4"/>
  <c r="AB313" i="4"/>
  <c r="AH408" i="3"/>
  <c r="AJ408" i="3" s="1"/>
  <c r="AC112" i="3"/>
  <c r="T112" i="3"/>
  <c r="S176" i="3"/>
  <c r="T176" i="3"/>
  <c r="Y240" i="3"/>
  <c r="V240" i="3"/>
  <c r="AC240" i="3"/>
  <c r="S368" i="3"/>
  <c r="W368" i="3"/>
  <c r="T368" i="3"/>
  <c r="AC368" i="3"/>
  <c r="Y368" i="3"/>
  <c r="X113" i="3"/>
  <c r="T113" i="3"/>
  <c r="AB193" i="3"/>
  <c r="AE193" i="3"/>
  <c r="X409" i="3"/>
  <c r="Z409" i="3"/>
  <c r="T85" i="3"/>
  <c r="AC85" i="3"/>
  <c r="W85" i="3"/>
  <c r="S172" i="3"/>
  <c r="U172" i="3"/>
  <c r="AF22" i="4"/>
  <c r="AH22" i="4" s="1"/>
  <c r="T234" i="3"/>
  <c r="Y234" i="3"/>
  <c r="AR99" i="6"/>
  <c r="AT99" i="6" s="1"/>
  <c r="AR167" i="6"/>
  <c r="AT167" i="6" s="1"/>
  <c r="AR135" i="6"/>
  <c r="AT135" i="6" s="1"/>
  <c r="AF275" i="4"/>
  <c r="AH275" i="4" s="1"/>
  <c r="AF339" i="4"/>
  <c r="AH339" i="4" s="1"/>
  <c r="AF467" i="4"/>
  <c r="AH467" i="4" s="1"/>
  <c r="AF67" i="4"/>
  <c r="AH67" i="4" s="1"/>
  <c r="AF403" i="4"/>
  <c r="AH403" i="4" s="1"/>
  <c r="AF260" i="4"/>
  <c r="AH260" i="4" s="1"/>
  <c r="AF324" i="4"/>
  <c r="AH324" i="4" s="1"/>
  <c r="AF388" i="4"/>
  <c r="AH388" i="4" s="1"/>
  <c r="AF452" i="4"/>
  <c r="AH452" i="4" s="1"/>
  <c r="AF127" i="4"/>
  <c r="AH127" i="4" s="1"/>
  <c r="AF191" i="4"/>
  <c r="AH191" i="4" s="1"/>
  <c r="AF255" i="4"/>
  <c r="AH255" i="4" s="1"/>
  <c r="AF319" i="4"/>
  <c r="AH319" i="4" s="1"/>
  <c r="AF383" i="4"/>
  <c r="AH383" i="4" s="1"/>
  <c r="AF447" i="4"/>
  <c r="AH447" i="4" s="1"/>
  <c r="AF12" i="4"/>
  <c r="AH12" i="4" s="1"/>
  <c r="AF28" i="4"/>
  <c r="AH28" i="4" s="1"/>
  <c r="AF76" i="4"/>
  <c r="AH76" i="4" s="1"/>
  <c r="AF100" i="4"/>
  <c r="AH100" i="4" s="1"/>
  <c r="AF172" i="4"/>
  <c r="AH172" i="4" s="1"/>
  <c r="AF204" i="4"/>
  <c r="AH204" i="4" s="1"/>
  <c r="AF212" i="4"/>
  <c r="AH212" i="4" s="1"/>
  <c r="AF236" i="4"/>
  <c r="AH236" i="4" s="1"/>
  <c r="AF340" i="4"/>
  <c r="AH340" i="4" s="1"/>
  <c r="AF364" i="4"/>
  <c r="AH364" i="4" s="1"/>
  <c r="AF380" i="4"/>
  <c r="AH380" i="4" s="1"/>
  <c r="AF404" i="4"/>
  <c r="AH404" i="4" s="1"/>
  <c r="AF428" i="4"/>
  <c r="AH428" i="4" s="1"/>
  <c r="AF460" i="4"/>
  <c r="AH460" i="4" s="1"/>
  <c r="AF128" i="4"/>
  <c r="AH128" i="4" s="1"/>
  <c r="AF184" i="4"/>
  <c r="AH184" i="4" s="1"/>
  <c r="AF73" i="4"/>
  <c r="AH73" i="4" s="1"/>
  <c r="AH248" i="3"/>
  <c r="AJ248" i="3" s="1"/>
  <c r="AH16" i="3"/>
  <c r="AJ16" i="3" s="1"/>
  <c r="T245" i="3"/>
  <c r="AA245" i="3"/>
  <c r="AE21" i="3"/>
  <c r="Z21" i="3"/>
  <c r="Z58" i="3"/>
  <c r="AB58" i="3"/>
  <c r="W58" i="3"/>
  <c r="AR284" i="6"/>
  <c r="AT284" i="6" s="1"/>
  <c r="AR104" i="6"/>
  <c r="AT104" i="6" s="1"/>
  <c r="AR188" i="6"/>
  <c r="AT188" i="6" s="1"/>
  <c r="AR98" i="6"/>
  <c r="AT98" i="6" s="1"/>
  <c r="AF91" i="4"/>
  <c r="AH91" i="4" s="1"/>
  <c r="AF219" i="4"/>
  <c r="AH219" i="4" s="1"/>
  <c r="AF75" i="4"/>
  <c r="AH75" i="4" s="1"/>
  <c r="AF347" i="4"/>
  <c r="AH347" i="4" s="1"/>
  <c r="AF411" i="4"/>
  <c r="AH411" i="4" s="1"/>
  <c r="AF3" i="4"/>
  <c r="AH3" i="4" s="1"/>
  <c r="AF11" i="4"/>
  <c r="AH11" i="4" s="1"/>
  <c r="AF19" i="4"/>
  <c r="AH19" i="4" s="1"/>
  <c r="AF99" i="4"/>
  <c r="AH99" i="4" s="1"/>
  <c r="AF115" i="4"/>
  <c r="AH115" i="4" s="1"/>
  <c r="AF155" i="4"/>
  <c r="AH155" i="4" s="1"/>
  <c r="AF235" i="4"/>
  <c r="AH235" i="4" s="1"/>
  <c r="AF363" i="4"/>
  <c r="AH363" i="4" s="1"/>
  <c r="AF395" i="4"/>
  <c r="AH395" i="4" s="1"/>
  <c r="AF268" i="4"/>
  <c r="AH268" i="4" s="1"/>
  <c r="AF332" i="4"/>
  <c r="AH332" i="4" s="1"/>
  <c r="AF396" i="4"/>
  <c r="AH396" i="4" s="1"/>
  <c r="AF116" i="4"/>
  <c r="AH116" i="4" s="1"/>
  <c r="AF132" i="4"/>
  <c r="AH132" i="4" s="1"/>
  <c r="AF220" i="4"/>
  <c r="AH220" i="4" s="1"/>
  <c r="AF228" i="4"/>
  <c r="AH228" i="4" s="1"/>
  <c r="AF252" i="4"/>
  <c r="AH252" i="4" s="1"/>
  <c r="AF276" i="4"/>
  <c r="AH276" i="4" s="1"/>
  <c r="AF440" i="4"/>
  <c r="AH440" i="4" s="1"/>
  <c r="AF336" i="4"/>
  <c r="AH336" i="4" s="1"/>
  <c r="AF232" i="4"/>
  <c r="AH232" i="4" s="1"/>
  <c r="AF264" i="4"/>
  <c r="AH264" i="4" s="1"/>
  <c r="X166" i="4"/>
  <c r="AF430" i="4"/>
  <c r="AH430" i="4" s="1"/>
  <c r="X454" i="4"/>
  <c r="X481" i="4"/>
  <c r="AH32" i="3"/>
  <c r="AJ32" i="3" s="1"/>
  <c r="AH40" i="3"/>
  <c r="AJ40" i="3" s="1"/>
  <c r="AH72" i="3"/>
  <c r="AJ72" i="3" s="1"/>
  <c r="AH171" i="3"/>
  <c r="AJ171" i="3" s="1"/>
  <c r="U79" i="3"/>
  <c r="X79" i="3"/>
  <c r="AC207" i="3"/>
  <c r="AB207" i="3"/>
  <c r="Z207" i="3"/>
  <c r="AB463" i="3"/>
  <c r="AA463" i="3"/>
  <c r="AE463" i="3"/>
  <c r="AE161" i="3"/>
  <c r="AB161" i="3"/>
  <c r="Z161" i="3"/>
  <c r="AH405" i="3"/>
  <c r="AJ405" i="3" s="1"/>
  <c r="W163" i="4"/>
  <c r="AF163" i="4" s="1"/>
  <c r="AH163" i="4" s="1"/>
  <c r="Y318" i="3"/>
  <c r="U318" i="3"/>
  <c r="AE427" i="3"/>
  <c r="AC427" i="3"/>
  <c r="AA427" i="3"/>
  <c r="AA339" i="3"/>
  <c r="Z339" i="3"/>
  <c r="T413" i="3"/>
  <c r="S413" i="3"/>
  <c r="AH288" i="3"/>
  <c r="AJ288" i="3" s="1"/>
  <c r="AH13" i="3"/>
  <c r="AJ13" i="3" s="1"/>
  <c r="AH475" i="3"/>
  <c r="AJ475" i="3" s="1"/>
  <c r="AH299" i="3"/>
  <c r="AJ299" i="3" s="1"/>
  <c r="AH107" i="3"/>
  <c r="AJ107" i="3" s="1"/>
  <c r="AH402" i="3"/>
  <c r="AJ402" i="3" s="1"/>
  <c r="AH232" i="3"/>
  <c r="AJ232" i="3" s="1"/>
  <c r="AH291" i="3"/>
  <c r="AJ291" i="3" s="1"/>
  <c r="AH92" i="3"/>
  <c r="AJ92" i="3" s="1"/>
  <c r="AH28" i="3"/>
  <c r="AJ28" i="3" s="1"/>
  <c r="AA365" i="3"/>
  <c r="AC365" i="3"/>
  <c r="AA197" i="3"/>
  <c r="Y197" i="3"/>
  <c r="AH429" i="3"/>
  <c r="AJ429" i="3" s="1"/>
  <c r="AH223" i="3"/>
  <c r="AJ223" i="3" s="1"/>
  <c r="AB47" i="3"/>
  <c r="Z47" i="3"/>
  <c r="Z111" i="3"/>
  <c r="Y111" i="3"/>
  <c r="AH480" i="3"/>
  <c r="AJ480" i="3" s="1"/>
  <c r="AH168" i="3"/>
  <c r="AJ168" i="3" s="1"/>
  <c r="AB311" i="3"/>
  <c r="AH68" i="3"/>
  <c r="AJ68" i="3" s="1"/>
  <c r="X201" i="3"/>
  <c r="AA201" i="3"/>
  <c r="S187" i="3"/>
  <c r="W187" i="3"/>
  <c r="AC461" i="3"/>
  <c r="AB461" i="3"/>
  <c r="S55" i="3"/>
  <c r="T55" i="3"/>
  <c r="Z119" i="3"/>
  <c r="AE119" i="3"/>
  <c r="Z247" i="3"/>
  <c r="T247" i="3"/>
  <c r="AA296" i="3"/>
  <c r="T296" i="3"/>
  <c r="S360" i="3"/>
  <c r="W360" i="3"/>
  <c r="AA239" i="3"/>
  <c r="AH15" i="3"/>
  <c r="AJ15" i="3" s="1"/>
  <c r="AH388" i="3"/>
  <c r="AJ388" i="3" s="1"/>
  <c r="AH324" i="3"/>
  <c r="AJ324" i="3" s="1"/>
  <c r="AH260" i="3"/>
  <c r="AJ260" i="3" s="1"/>
  <c r="AH196" i="3"/>
  <c r="AJ196" i="3" s="1"/>
  <c r="AC90" i="3"/>
  <c r="AA90" i="3"/>
  <c r="T298" i="3"/>
  <c r="U298" i="3"/>
  <c r="AA298" i="3"/>
  <c r="Y99" i="3"/>
  <c r="AD99" i="3"/>
  <c r="T195" i="3"/>
  <c r="Z195" i="3"/>
  <c r="T443" i="3"/>
  <c r="Y443" i="3"/>
  <c r="AC443" i="3"/>
  <c r="Y61" i="3"/>
  <c r="X61" i="3"/>
  <c r="S61" i="3"/>
  <c r="AE397" i="3"/>
  <c r="T397" i="3"/>
  <c r="AH400" i="3"/>
  <c r="AJ400" i="3" s="1"/>
  <c r="AH470" i="3"/>
  <c r="AJ470" i="3" s="1"/>
  <c r="AH342" i="3"/>
  <c r="AJ342" i="3" s="1"/>
  <c r="AH278" i="3"/>
  <c r="AJ278" i="3" s="1"/>
  <c r="AH150" i="3"/>
  <c r="AJ150" i="3" s="1"/>
  <c r="AH22" i="3"/>
  <c r="AJ22" i="3" s="1"/>
  <c r="AH376" i="3"/>
  <c r="AJ376" i="3" s="1"/>
  <c r="AH328" i="3"/>
  <c r="AJ328" i="3" s="1"/>
  <c r="AH120" i="3"/>
  <c r="AJ120" i="3" s="1"/>
  <c r="AH448" i="3"/>
  <c r="AJ448" i="3" s="1"/>
  <c r="AH104" i="3"/>
  <c r="AJ104" i="3" s="1"/>
  <c r="AH367" i="3"/>
  <c r="AJ367" i="3" s="1"/>
  <c r="AH335" i="3"/>
  <c r="AJ335" i="3" s="1"/>
  <c r="AE346" i="3"/>
  <c r="AD154" i="3"/>
  <c r="AH336" i="3"/>
  <c r="AJ336" i="3" s="1"/>
  <c r="AH381" i="3"/>
  <c r="AJ381" i="3" s="1"/>
  <c r="AH293" i="3"/>
  <c r="AJ293" i="3" s="1"/>
  <c r="AH189" i="3"/>
  <c r="AJ189" i="3" s="1"/>
  <c r="AH344" i="3"/>
  <c r="AJ344" i="3" s="1"/>
  <c r="AH152" i="3"/>
  <c r="AJ152" i="3" s="1"/>
  <c r="AH64" i="3"/>
  <c r="AJ64" i="3" s="1"/>
  <c r="AH43" i="3"/>
  <c r="AJ43" i="3" s="1"/>
  <c r="AH271" i="3"/>
  <c r="AJ271" i="3" s="1"/>
  <c r="X343" i="3"/>
  <c r="Z370" i="3"/>
  <c r="AH31" i="3"/>
  <c r="AJ31" i="3" s="1"/>
  <c r="U282" i="3"/>
  <c r="U115" i="3"/>
  <c r="AH115" i="3" s="1"/>
  <c r="AJ115" i="3" s="1"/>
  <c r="Z266" i="3"/>
  <c r="AB345" i="3"/>
  <c r="AE225" i="3"/>
  <c r="AH411" i="3"/>
  <c r="AJ411" i="3" s="1"/>
  <c r="AH202" i="3"/>
  <c r="AJ202" i="3" s="1"/>
  <c r="W170" i="3"/>
  <c r="AH192" i="3"/>
  <c r="AJ192" i="3" s="1"/>
  <c r="Y279" i="3"/>
  <c r="AB95" i="3"/>
  <c r="AH39" i="3"/>
  <c r="AJ39" i="3" s="1"/>
  <c r="AH287" i="3"/>
  <c r="AJ287" i="3" s="1"/>
  <c r="AH440" i="3"/>
  <c r="AJ440" i="3" s="1"/>
  <c r="S266" i="3"/>
  <c r="AA241" i="3"/>
  <c r="T343" i="3"/>
  <c r="AH430" i="3"/>
  <c r="AJ430" i="3" s="1"/>
  <c r="AH366" i="3"/>
  <c r="AJ366" i="3" s="1"/>
  <c r="AH302" i="3"/>
  <c r="AJ302" i="3" s="1"/>
  <c r="AH238" i="3"/>
  <c r="AJ238" i="3" s="1"/>
  <c r="AH174" i="3"/>
  <c r="AJ174" i="3" s="1"/>
  <c r="AH184" i="3"/>
  <c r="AJ184" i="3" s="1"/>
  <c r="AH261" i="3"/>
  <c r="AJ261" i="3" s="1"/>
  <c r="AH379" i="3"/>
  <c r="AJ379" i="3" s="1"/>
  <c r="AH8" i="3"/>
  <c r="AJ8" i="3" s="1"/>
  <c r="AH213" i="3"/>
  <c r="AJ213" i="3" s="1"/>
  <c r="AH117" i="3"/>
  <c r="AJ117" i="3" s="1"/>
  <c r="U471" i="3"/>
  <c r="AH471" i="3" s="1"/>
  <c r="AJ471" i="3" s="1"/>
  <c r="AH383" i="3"/>
  <c r="AJ383" i="3" s="1"/>
  <c r="AH127" i="3"/>
  <c r="AJ127" i="3" s="1"/>
  <c r="AB87" i="3"/>
  <c r="AH71" i="3"/>
  <c r="AJ71" i="3" s="1"/>
  <c r="AC258" i="3"/>
  <c r="AH415" i="3"/>
  <c r="AJ415" i="3" s="1"/>
  <c r="AH341" i="3"/>
  <c r="AJ341" i="3" s="1"/>
  <c r="AH237" i="3"/>
  <c r="AJ237" i="3" s="1"/>
  <c r="Y395" i="3"/>
  <c r="W281" i="3"/>
  <c r="T231" i="3"/>
  <c r="AF64" i="4"/>
  <c r="AH64" i="4" s="1"/>
  <c r="AF63" i="4"/>
  <c r="AH63" i="4" s="1"/>
  <c r="AF26" i="4"/>
  <c r="AH26" i="4" s="1"/>
  <c r="AF90" i="4"/>
  <c r="AH90" i="4" s="1"/>
  <c r="AF154" i="4"/>
  <c r="AH154" i="4" s="1"/>
  <c r="AF282" i="4"/>
  <c r="AH282" i="4" s="1"/>
  <c r="AF346" i="4"/>
  <c r="AH346" i="4" s="1"/>
  <c r="AF474" i="4"/>
  <c r="AH474" i="4" s="1"/>
  <c r="X277" i="4"/>
  <c r="AF477" i="4"/>
  <c r="AH477" i="4" s="1"/>
  <c r="AB17" i="4"/>
  <c r="AA49" i="4"/>
  <c r="AA393" i="4"/>
  <c r="AA425" i="4"/>
  <c r="U274" i="3"/>
  <c r="T274" i="3"/>
  <c r="AH301" i="3"/>
  <c r="AJ301" i="3" s="1"/>
  <c r="AA423" i="3"/>
  <c r="AA295" i="3"/>
  <c r="AH91" i="3"/>
  <c r="AJ91" i="3" s="1"/>
  <c r="AC106" i="3"/>
  <c r="AH337" i="3"/>
  <c r="AJ337" i="3" s="1"/>
  <c r="AH273" i="3"/>
  <c r="AJ273" i="3" s="1"/>
  <c r="AH9" i="3"/>
  <c r="AJ9" i="3" s="1"/>
  <c r="AC355" i="3"/>
  <c r="AB355" i="3"/>
  <c r="AA425" i="3"/>
  <c r="AB177" i="3"/>
  <c r="U447" i="3"/>
  <c r="AR366" i="6"/>
  <c r="AT366" i="6" s="1"/>
  <c r="AF218" i="4"/>
  <c r="AH218" i="4" s="1"/>
  <c r="AF410" i="4"/>
  <c r="AH410" i="4" s="1"/>
  <c r="AR115" i="6"/>
  <c r="AT115" i="6" s="1"/>
  <c r="AR314" i="6"/>
  <c r="AT314" i="6" s="1"/>
  <c r="AR173" i="6"/>
  <c r="AT173" i="6" s="1"/>
  <c r="AF71" i="4"/>
  <c r="AH71" i="4" s="1"/>
  <c r="AF135" i="4"/>
  <c r="AH135" i="4" s="1"/>
  <c r="AF263" i="4"/>
  <c r="AH263" i="4" s="1"/>
  <c r="AF327" i="4"/>
  <c r="AH327" i="4" s="1"/>
  <c r="AF455" i="4"/>
  <c r="AH455" i="4" s="1"/>
  <c r="R34" i="4"/>
  <c r="AF98" i="4"/>
  <c r="AH98" i="4" s="1"/>
  <c r="R162" i="4"/>
  <c r="R226" i="4"/>
  <c r="AF226" i="4" s="1"/>
  <c r="AH226" i="4" s="1"/>
  <c r="AF290" i="4"/>
  <c r="AH290" i="4" s="1"/>
  <c r="R354" i="4"/>
  <c r="AF418" i="4"/>
  <c r="AH418" i="4" s="1"/>
  <c r="AA80" i="4"/>
  <c r="AA96" i="4"/>
  <c r="X200" i="4"/>
  <c r="AA200" i="4"/>
  <c r="Z216" i="4"/>
  <c r="T416" i="4"/>
  <c r="AF5" i="4"/>
  <c r="AH5" i="4" s="1"/>
  <c r="AF37" i="4"/>
  <c r="AH37" i="4" s="1"/>
  <c r="AF93" i="4"/>
  <c r="AH93" i="4" s="1"/>
  <c r="AF125" i="4"/>
  <c r="AH125" i="4" s="1"/>
  <c r="S149" i="4"/>
  <c r="U277" i="4"/>
  <c r="X301" i="4"/>
  <c r="AF333" i="4"/>
  <c r="AH333" i="4" s="1"/>
  <c r="S357" i="4"/>
  <c r="W461" i="4"/>
  <c r="AF46" i="4"/>
  <c r="AH46" i="4" s="1"/>
  <c r="X86" i="4"/>
  <c r="AF94" i="4"/>
  <c r="AH94" i="4" s="1"/>
  <c r="AF118" i="4"/>
  <c r="AH118" i="4" s="1"/>
  <c r="AF174" i="4"/>
  <c r="AH174" i="4" s="1"/>
  <c r="AF222" i="4"/>
  <c r="AH222" i="4" s="1"/>
  <c r="AA382" i="4"/>
  <c r="AF382" i="4" s="1"/>
  <c r="AH382" i="4" s="1"/>
  <c r="AF406" i="4"/>
  <c r="AH406" i="4" s="1"/>
  <c r="S293" i="4"/>
  <c r="AF293" i="4" s="1"/>
  <c r="AH293" i="4" s="1"/>
  <c r="AF129" i="4"/>
  <c r="AH129" i="4" s="1"/>
  <c r="AF161" i="4"/>
  <c r="AH161" i="4" s="1"/>
  <c r="X185" i="4"/>
  <c r="Z193" i="4"/>
  <c r="R217" i="4"/>
  <c r="Z257" i="4"/>
  <c r="AF289" i="4"/>
  <c r="AH289" i="4" s="1"/>
  <c r="AC297" i="4"/>
  <c r="Z385" i="4"/>
  <c r="T393" i="4"/>
  <c r="AF417" i="4"/>
  <c r="AH417" i="4" s="1"/>
  <c r="T425" i="4"/>
  <c r="AF441" i="4"/>
  <c r="AH441" i="4" s="1"/>
  <c r="AA10" i="4"/>
  <c r="AF10" i="4" s="1"/>
  <c r="AH10" i="4" s="1"/>
  <c r="AH358" i="3"/>
  <c r="AJ358" i="3" s="1"/>
  <c r="AH294" i="3"/>
  <c r="AJ294" i="3" s="1"/>
  <c r="AH102" i="3"/>
  <c r="AJ102" i="3" s="1"/>
  <c r="AH38" i="3"/>
  <c r="AJ38" i="3" s="1"/>
  <c r="X47" i="3"/>
  <c r="AB275" i="3"/>
  <c r="T136" i="3"/>
  <c r="AH109" i="3"/>
  <c r="AJ109" i="3" s="1"/>
  <c r="AH5" i="3"/>
  <c r="AJ5" i="3" s="1"/>
  <c r="AH331" i="3"/>
  <c r="AJ331" i="3" s="1"/>
  <c r="AH67" i="3"/>
  <c r="AJ67" i="3" s="1"/>
  <c r="AD346" i="3"/>
  <c r="AH404" i="3"/>
  <c r="AJ404" i="3" s="1"/>
  <c r="AH276" i="3"/>
  <c r="AJ276" i="3" s="1"/>
  <c r="AH148" i="3"/>
  <c r="AJ148" i="3" s="1"/>
  <c r="AH20" i="3"/>
  <c r="AJ20" i="3" s="1"/>
  <c r="AH418" i="3"/>
  <c r="AJ418" i="3" s="1"/>
  <c r="AH338" i="3"/>
  <c r="AJ338" i="3" s="1"/>
  <c r="AH194" i="3"/>
  <c r="AJ194" i="3" s="1"/>
  <c r="AH42" i="3"/>
  <c r="AJ42" i="3" s="1"/>
  <c r="AA89" i="3"/>
  <c r="V35" i="3"/>
  <c r="AH417" i="3"/>
  <c r="AJ417" i="3" s="1"/>
  <c r="AH329" i="3"/>
  <c r="AJ329" i="3" s="1"/>
  <c r="AH265" i="3"/>
  <c r="AJ265" i="3" s="1"/>
  <c r="AH65" i="3"/>
  <c r="AJ65" i="3" s="1"/>
  <c r="X393" i="3"/>
  <c r="T431" i="3"/>
  <c r="U191" i="3"/>
  <c r="AR45" i="6"/>
  <c r="AT45" i="6" s="1"/>
  <c r="AR79" i="6"/>
  <c r="AT79" i="6" s="1"/>
  <c r="AC10" i="4"/>
  <c r="AF15" i="4"/>
  <c r="AH15" i="4" s="1"/>
  <c r="AF79" i="4"/>
  <c r="AH79" i="4" s="1"/>
  <c r="AF143" i="4"/>
  <c r="AH143" i="4" s="1"/>
  <c r="AF207" i="4"/>
  <c r="AH207" i="4" s="1"/>
  <c r="AF271" i="4"/>
  <c r="AH271" i="4" s="1"/>
  <c r="AF335" i="4"/>
  <c r="AH335" i="4" s="1"/>
  <c r="AF399" i="4"/>
  <c r="AH399" i="4" s="1"/>
  <c r="AF463" i="4"/>
  <c r="AH463" i="4" s="1"/>
  <c r="T170" i="4"/>
  <c r="AF42" i="4"/>
  <c r="AH42" i="4" s="1"/>
  <c r="AF106" i="4"/>
  <c r="AH106" i="4" s="1"/>
  <c r="AF234" i="4"/>
  <c r="AH234" i="4" s="1"/>
  <c r="AF298" i="4"/>
  <c r="AH298" i="4" s="1"/>
  <c r="AF362" i="4"/>
  <c r="AH362" i="4" s="1"/>
  <c r="AF426" i="4"/>
  <c r="AH426" i="4" s="1"/>
  <c r="AA112" i="4"/>
  <c r="AF112" i="4" s="1"/>
  <c r="AH112" i="4" s="1"/>
  <c r="W192" i="4"/>
  <c r="AF192" i="4" s="1"/>
  <c r="AH192" i="4" s="1"/>
  <c r="U280" i="4"/>
  <c r="T320" i="4"/>
  <c r="AC376" i="4"/>
  <c r="Z53" i="4"/>
  <c r="V109" i="4"/>
  <c r="X117" i="4"/>
  <c r="U149" i="4"/>
  <c r="Z237" i="4"/>
  <c r="AF237" i="4" s="1"/>
  <c r="AH237" i="4" s="1"/>
  <c r="S269" i="4"/>
  <c r="Z293" i="4"/>
  <c r="V349" i="4"/>
  <c r="X357" i="4"/>
  <c r="U365" i="4"/>
  <c r="AA365" i="4"/>
  <c r="Z381" i="4"/>
  <c r="U397" i="4"/>
  <c r="X413" i="4"/>
  <c r="AF413" i="4" s="1"/>
  <c r="AH413" i="4" s="1"/>
  <c r="R445" i="4"/>
  <c r="S461" i="4"/>
  <c r="AF461" i="4" s="1"/>
  <c r="AH461" i="4" s="1"/>
  <c r="Y469" i="4"/>
  <c r="X469" i="4"/>
  <c r="AA86" i="4"/>
  <c r="AF86" i="4" s="1"/>
  <c r="AH86" i="4" s="1"/>
  <c r="U134" i="4"/>
  <c r="U158" i="4"/>
  <c r="S214" i="4"/>
  <c r="R262" i="4"/>
  <c r="AA262" i="4"/>
  <c r="U270" i="4"/>
  <c r="AF286" i="4"/>
  <c r="AH286" i="4" s="1"/>
  <c r="AF334" i="4"/>
  <c r="AH334" i="4" s="1"/>
  <c r="AF358" i="4"/>
  <c r="AH358" i="4" s="1"/>
  <c r="Z470" i="4"/>
  <c r="Y453" i="4"/>
  <c r="U33" i="4"/>
  <c r="U65" i="4"/>
  <c r="R97" i="4"/>
  <c r="X121" i="4"/>
  <c r="AC137" i="4"/>
  <c r="AF153" i="4"/>
  <c r="AH153" i="4" s="1"/>
  <c r="Z185" i="4"/>
  <c r="U217" i="4"/>
  <c r="AB257" i="4"/>
  <c r="AF313" i="4"/>
  <c r="AH313" i="4" s="1"/>
  <c r="Y329" i="4"/>
  <c r="T34" i="4"/>
  <c r="T89" i="3"/>
  <c r="AH478" i="3"/>
  <c r="AJ478" i="3" s="1"/>
  <c r="AH414" i="3"/>
  <c r="AJ414" i="3" s="1"/>
  <c r="AH350" i="3"/>
  <c r="AJ350" i="3" s="1"/>
  <c r="AH222" i="3"/>
  <c r="AJ222" i="3" s="1"/>
  <c r="AH158" i="3"/>
  <c r="AJ158" i="3" s="1"/>
  <c r="AH94" i="3"/>
  <c r="AJ94" i="3" s="1"/>
  <c r="AH30" i="3"/>
  <c r="AJ30" i="3" s="1"/>
  <c r="AE464" i="3"/>
  <c r="AC456" i="3"/>
  <c r="Z224" i="3"/>
  <c r="AE160" i="3"/>
  <c r="Z136" i="3"/>
  <c r="AH251" i="3"/>
  <c r="AJ251" i="3" s="1"/>
  <c r="AC330" i="3"/>
  <c r="AB170" i="3"/>
  <c r="AB425" i="3"/>
  <c r="Y121" i="3"/>
  <c r="U296" i="3"/>
  <c r="T264" i="3"/>
  <c r="AH93" i="3"/>
  <c r="AJ93" i="3" s="1"/>
  <c r="AD447" i="3"/>
  <c r="AA439" i="3"/>
  <c r="AD423" i="3"/>
  <c r="AB407" i="3"/>
  <c r="AA391" i="3"/>
  <c r="AA311" i="3"/>
  <c r="V279" i="3"/>
  <c r="Y247" i="3"/>
  <c r="AB199" i="3"/>
  <c r="W258" i="3"/>
  <c r="AA10" i="3"/>
  <c r="AH460" i="3"/>
  <c r="AJ460" i="3" s="1"/>
  <c r="AH396" i="3"/>
  <c r="AJ396" i="3" s="1"/>
  <c r="AH332" i="3"/>
  <c r="AJ332" i="3" s="1"/>
  <c r="AH268" i="3"/>
  <c r="AJ268" i="3" s="1"/>
  <c r="AH140" i="3"/>
  <c r="AJ140" i="3" s="1"/>
  <c r="AH76" i="3"/>
  <c r="AJ76" i="3" s="1"/>
  <c r="AH12" i="3"/>
  <c r="AJ12" i="3" s="1"/>
  <c r="S410" i="3"/>
  <c r="AH186" i="3"/>
  <c r="AJ186" i="3" s="1"/>
  <c r="AH473" i="3"/>
  <c r="AJ473" i="3" s="1"/>
  <c r="AH321" i="3"/>
  <c r="AJ321" i="3" s="1"/>
  <c r="AH257" i="3"/>
  <c r="AJ257" i="3" s="1"/>
  <c r="AH129" i="3"/>
  <c r="AJ129" i="3" s="1"/>
  <c r="AE467" i="3"/>
  <c r="V443" i="3"/>
  <c r="AE35" i="3"/>
  <c r="AA138" i="3"/>
  <c r="AB481" i="3"/>
  <c r="V281" i="3"/>
  <c r="Z193" i="3"/>
  <c r="AC145" i="3"/>
  <c r="U113" i="3"/>
  <c r="Z41" i="3"/>
  <c r="AC25" i="3"/>
  <c r="V234" i="3"/>
  <c r="T391" i="3"/>
  <c r="AC183" i="3"/>
  <c r="AF23" i="4"/>
  <c r="AH23" i="4" s="1"/>
  <c r="AF279" i="4"/>
  <c r="AH279" i="4" s="1"/>
  <c r="AF306" i="4"/>
  <c r="AH306" i="4" s="1"/>
  <c r="AA350" i="4"/>
  <c r="AF203" i="4"/>
  <c r="AH203" i="4" s="1"/>
  <c r="V297" i="4"/>
  <c r="AE330" i="3"/>
  <c r="AH181" i="3"/>
  <c r="AJ181" i="3" s="1"/>
  <c r="AH162" i="3"/>
  <c r="AJ162" i="3" s="1"/>
  <c r="V322" i="3"/>
  <c r="AF31" i="4"/>
  <c r="AH31" i="4" s="1"/>
  <c r="AF223" i="4"/>
  <c r="AH223" i="4" s="1"/>
  <c r="AF415" i="4"/>
  <c r="AH415" i="4" s="1"/>
  <c r="AF122" i="4"/>
  <c r="AH122" i="4" s="1"/>
  <c r="AF314" i="4"/>
  <c r="AH314" i="4" s="1"/>
  <c r="S56" i="4"/>
  <c r="T160" i="4"/>
  <c r="AF160" i="4" s="1"/>
  <c r="AH160" i="4" s="1"/>
  <c r="S13" i="4"/>
  <c r="S45" i="4"/>
  <c r="AC181" i="4"/>
  <c r="AF213" i="4"/>
  <c r="AH213" i="4" s="1"/>
  <c r="Y245" i="4"/>
  <c r="AB269" i="4"/>
  <c r="X349" i="4"/>
  <c r="X405" i="4"/>
  <c r="AC445" i="4"/>
  <c r="S134" i="4"/>
  <c r="Y270" i="4"/>
  <c r="AF302" i="4"/>
  <c r="AH302" i="4" s="1"/>
  <c r="R350" i="4"/>
  <c r="AF25" i="4"/>
  <c r="AH25" i="4" s="1"/>
  <c r="AF177" i="4"/>
  <c r="AH177" i="4" s="1"/>
  <c r="AF433" i="4"/>
  <c r="AH433" i="4" s="1"/>
  <c r="T258" i="4"/>
  <c r="T201" i="3"/>
  <c r="AH78" i="3"/>
  <c r="AJ78" i="3" s="1"/>
  <c r="AC19" i="3"/>
  <c r="AA313" i="3"/>
  <c r="AA359" i="3"/>
  <c r="AH316" i="3"/>
  <c r="AJ316" i="3" s="1"/>
  <c r="AH385" i="3"/>
  <c r="AJ385" i="3" s="1"/>
  <c r="AR97" i="6"/>
  <c r="AT97" i="6" s="1"/>
  <c r="AR320" i="6"/>
  <c r="AT320" i="6" s="1"/>
  <c r="AR215" i="6"/>
  <c r="AT215" i="6" s="1"/>
  <c r="AR24" i="6"/>
  <c r="AT24" i="6" s="1"/>
  <c r="AR154" i="6"/>
  <c r="AT154" i="6" s="1"/>
  <c r="AR305" i="6"/>
  <c r="AT305" i="6" s="1"/>
  <c r="AR131" i="6"/>
  <c r="AT131" i="6" s="1"/>
  <c r="S402" i="4"/>
  <c r="W114" i="4"/>
  <c r="AF114" i="4" s="1"/>
  <c r="AH114" i="4" s="1"/>
  <c r="V170" i="4"/>
  <c r="X210" i="4"/>
  <c r="Z258" i="4"/>
  <c r="AA338" i="4"/>
  <c r="X354" i="4"/>
  <c r="AF39" i="4"/>
  <c r="AH39" i="4" s="1"/>
  <c r="AF103" i="4"/>
  <c r="AH103" i="4" s="1"/>
  <c r="AF167" i="4"/>
  <c r="AH167" i="4" s="1"/>
  <c r="AF231" i="4"/>
  <c r="AH231" i="4" s="1"/>
  <c r="AF295" i="4"/>
  <c r="AH295" i="4" s="1"/>
  <c r="AF359" i="4"/>
  <c r="AH359" i="4" s="1"/>
  <c r="AF423" i="4"/>
  <c r="AH423" i="4" s="1"/>
  <c r="AF130" i="4"/>
  <c r="AH130" i="4" s="1"/>
  <c r="AF322" i="4"/>
  <c r="AH322" i="4" s="1"/>
  <c r="V8" i="4"/>
  <c r="X376" i="4"/>
  <c r="AB392" i="4"/>
  <c r="AF21" i="4"/>
  <c r="AH21" i="4" s="1"/>
  <c r="R45" i="4"/>
  <c r="AF77" i="4"/>
  <c r="AH77" i="4" s="1"/>
  <c r="X165" i="4"/>
  <c r="AC269" i="4"/>
  <c r="Y301" i="4"/>
  <c r="AF301" i="4" s="1"/>
  <c r="AH301" i="4" s="1"/>
  <c r="AF325" i="4"/>
  <c r="AH325" i="4" s="1"/>
  <c r="AB405" i="4"/>
  <c r="AF437" i="4"/>
  <c r="AH437" i="4" s="1"/>
  <c r="AF6" i="4"/>
  <c r="AH6" i="4" s="1"/>
  <c r="R54" i="4"/>
  <c r="AA54" i="4"/>
  <c r="X158" i="4"/>
  <c r="S206" i="4"/>
  <c r="X206" i="4"/>
  <c r="S230" i="4"/>
  <c r="AF254" i="4"/>
  <c r="AH254" i="4" s="1"/>
  <c r="T470" i="4"/>
  <c r="Y49" i="4"/>
  <c r="AF49" i="4" s="1"/>
  <c r="AH49" i="4" s="1"/>
  <c r="X65" i="4"/>
  <c r="Z121" i="4"/>
  <c r="X169" i="4"/>
  <c r="AF201" i="4"/>
  <c r="AH201" i="4" s="1"/>
  <c r="X233" i="4"/>
  <c r="AF233" i="4" s="1"/>
  <c r="AH233" i="4" s="1"/>
  <c r="AF265" i="4"/>
  <c r="AH265" i="4" s="1"/>
  <c r="AF273" i="4"/>
  <c r="AH273" i="4" s="1"/>
  <c r="AF305" i="4"/>
  <c r="AH305" i="4" s="1"/>
  <c r="R329" i="4"/>
  <c r="AF337" i="4"/>
  <c r="AH337" i="4" s="1"/>
  <c r="AF361" i="4"/>
  <c r="AH361" i="4" s="1"/>
  <c r="AF369" i="4"/>
  <c r="AH369" i="4" s="1"/>
  <c r="AC295" i="3"/>
  <c r="AH454" i="3"/>
  <c r="AJ454" i="3" s="1"/>
  <c r="AH326" i="3"/>
  <c r="AJ326" i="3" s="1"/>
  <c r="AH262" i="3"/>
  <c r="AJ262" i="3" s="1"/>
  <c r="AH198" i="3"/>
  <c r="AJ198" i="3" s="1"/>
  <c r="AH134" i="3"/>
  <c r="AJ134" i="3" s="1"/>
  <c r="AH70" i="3"/>
  <c r="AJ70" i="3" s="1"/>
  <c r="AH6" i="3"/>
  <c r="AJ6" i="3" s="1"/>
  <c r="Y424" i="3"/>
  <c r="W416" i="3"/>
  <c r="AB224" i="3"/>
  <c r="AA208" i="3"/>
  <c r="AD200" i="3"/>
  <c r="AC63" i="3"/>
  <c r="AH363" i="3"/>
  <c r="AJ363" i="3" s="1"/>
  <c r="AH179" i="3"/>
  <c r="AJ179" i="3" s="1"/>
  <c r="AE419" i="3"/>
  <c r="X187" i="3"/>
  <c r="W274" i="3"/>
  <c r="AA234" i="3"/>
  <c r="AB386" i="3"/>
  <c r="U474" i="3"/>
  <c r="T360" i="3"/>
  <c r="AH437" i="3"/>
  <c r="AJ437" i="3" s="1"/>
  <c r="AH333" i="3"/>
  <c r="AJ333" i="3" s="1"/>
  <c r="AH157" i="3"/>
  <c r="AJ157" i="3" s="1"/>
  <c r="AH53" i="3"/>
  <c r="AJ53" i="3" s="1"/>
  <c r="U48" i="3"/>
  <c r="S48" i="3"/>
  <c r="AA431" i="3"/>
  <c r="W359" i="3"/>
  <c r="AE263" i="3"/>
  <c r="AB215" i="3"/>
  <c r="AH235" i="3"/>
  <c r="AJ235" i="3" s="1"/>
  <c r="AB370" i="3"/>
  <c r="AA314" i="3"/>
  <c r="AB154" i="3"/>
  <c r="Z106" i="3"/>
  <c r="Y83" i="3"/>
  <c r="T191" i="3"/>
  <c r="AH372" i="3"/>
  <c r="AJ372" i="3" s="1"/>
  <c r="AH308" i="3"/>
  <c r="AJ308" i="3" s="1"/>
  <c r="AH180" i="3"/>
  <c r="AJ180" i="3" s="1"/>
  <c r="AH116" i="3"/>
  <c r="AJ116" i="3" s="1"/>
  <c r="AH52" i="3"/>
  <c r="AJ52" i="3" s="1"/>
  <c r="AH378" i="3"/>
  <c r="AJ378" i="3" s="1"/>
  <c r="S306" i="3"/>
  <c r="AH146" i="3"/>
  <c r="AJ146" i="3" s="1"/>
  <c r="AA25" i="3"/>
  <c r="AH449" i="3"/>
  <c r="AJ449" i="3" s="1"/>
  <c r="AH233" i="3"/>
  <c r="AJ233" i="3" s="1"/>
  <c r="AH169" i="3"/>
  <c r="AJ169" i="3" s="1"/>
  <c r="AH105" i="3"/>
  <c r="AJ105" i="3" s="1"/>
  <c r="AH33" i="3"/>
  <c r="AJ33" i="3" s="1"/>
  <c r="AE443" i="3"/>
  <c r="AA458" i="3"/>
  <c r="W322" i="3"/>
  <c r="Z242" i="3"/>
  <c r="AC481" i="3"/>
  <c r="X297" i="3"/>
  <c r="AH297" i="3" s="1"/>
  <c r="AJ297" i="3" s="1"/>
  <c r="AA145" i="3"/>
  <c r="T103" i="3"/>
  <c r="AF151" i="4"/>
  <c r="AH151" i="4" s="1"/>
  <c r="AF343" i="4"/>
  <c r="AH343" i="4" s="1"/>
  <c r="AF471" i="4"/>
  <c r="AH471" i="4" s="1"/>
  <c r="AA181" i="4"/>
  <c r="AF14" i="4"/>
  <c r="AH14" i="4" s="1"/>
  <c r="AF190" i="4"/>
  <c r="AH190" i="4" s="1"/>
  <c r="S255" i="3"/>
  <c r="U255" i="3"/>
  <c r="Z392" i="3"/>
  <c r="AH269" i="3"/>
  <c r="AJ269" i="3" s="1"/>
  <c r="AC319" i="3"/>
  <c r="AC178" i="3"/>
  <c r="T178" i="3"/>
  <c r="AH132" i="3"/>
  <c r="AJ132" i="3" s="1"/>
  <c r="AH250" i="3"/>
  <c r="AJ250" i="3" s="1"/>
  <c r="AH26" i="3"/>
  <c r="AJ26" i="3" s="1"/>
  <c r="AH249" i="3"/>
  <c r="AJ249" i="3" s="1"/>
  <c r="AH49" i="3"/>
  <c r="AJ49" i="3" s="1"/>
  <c r="AA114" i="3"/>
  <c r="AR267" i="6"/>
  <c r="AT267" i="6" s="1"/>
  <c r="AR226" i="6"/>
  <c r="AT226" i="6" s="1"/>
  <c r="Y338" i="4"/>
  <c r="AF159" i="4"/>
  <c r="AH159" i="4" s="1"/>
  <c r="AF351" i="4"/>
  <c r="AH351" i="4" s="1"/>
  <c r="AF186" i="4"/>
  <c r="AH186" i="4" s="1"/>
  <c r="AF378" i="4"/>
  <c r="AH378" i="4" s="1"/>
  <c r="X216" i="4"/>
  <c r="AF216" i="4" s="1"/>
  <c r="AH216" i="4" s="1"/>
  <c r="U85" i="4"/>
  <c r="AF205" i="4"/>
  <c r="AH205" i="4" s="1"/>
  <c r="AF38" i="4"/>
  <c r="AH38" i="4" s="1"/>
  <c r="AF278" i="4"/>
  <c r="AH278" i="4" s="1"/>
  <c r="AF326" i="4"/>
  <c r="AH326" i="4" s="1"/>
  <c r="X17" i="4"/>
  <c r="AF17" i="4" s="1"/>
  <c r="AH17" i="4" s="1"/>
  <c r="AF209" i="4"/>
  <c r="AH209" i="4" s="1"/>
  <c r="X225" i="4"/>
  <c r="AF225" i="4" s="1"/>
  <c r="AH225" i="4" s="1"/>
  <c r="AF457" i="4"/>
  <c r="AH457" i="4" s="1"/>
  <c r="AH462" i="3"/>
  <c r="AJ462" i="3" s="1"/>
  <c r="AA392" i="3"/>
  <c r="AB144" i="3"/>
  <c r="V96" i="3"/>
  <c r="AH11" i="3"/>
  <c r="AJ11" i="3" s="1"/>
  <c r="AH253" i="3"/>
  <c r="AJ253" i="3" s="1"/>
  <c r="AH380" i="3"/>
  <c r="AJ380" i="3" s="1"/>
  <c r="AH3" i="3"/>
  <c r="AJ3" i="3" s="1"/>
  <c r="AH466" i="3"/>
  <c r="AJ466" i="3" s="1"/>
  <c r="AH18" i="3"/>
  <c r="AJ18" i="3" s="1"/>
  <c r="AH457" i="3"/>
  <c r="AJ457" i="3" s="1"/>
  <c r="AC177" i="3"/>
  <c r="U50" i="4"/>
  <c r="X162" i="4"/>
  <c r="AB210" i="4"/>
  <c r="AB338" i="4"/>
  <c r="Y402" i="4"/>
  <c r="X458" i="4"/>
  <c r="AF47" i="4"/>
  <c r="AH47" i="4" s="1"/>
  <c r="AF111" i="4"/>
  <c r="AH111" i="4" s="1"/>
  <c r="AF175" i="4"/>
  <c r="AH175" i="4" s="1"/>
  <c r="AF239" i="4"/>
  <c r="AH239" i="4" s="1"/>
  <c r="AF303" i="4"/>
  <c r="AH303" i="4" s="1"/>
  <c r="AF367" i="4"/>
  <c r="AH367" i="4" s="1"/>
  <c r="AF431" i="4"/>
  <c r="AH431" i="4" s="1"/>
  <c r="S194" i="4"/>
  <c r="U194" i="4"/>
  <c r="AF74" i="4"/>
  <c r="AH74" i="4" s="1"/>
  <c r="AF138" i="4"/>
  <c r="AH138" i="4" s="1"/>
  <c r="AF202" i="4"/>
  <c r="AH202" i="4" s="1"/>
  <c r="AF330" i="4"/>
  <c r="AH330" i="4" s="1"/>
  <c r="R458" i="4"/>
  <c r="AF458" i="4" s="1"/>
  <c r="AH458" i="4" s="1"/>
  <c r="U88" i="4"/>
  <c r="R136" i="4"/>
  <c r="T136" i="4"/>
  <c r="S176" i="4"/>
  <c r="AA224" i="4"/>
  <c r="AA392" i="4"/>
  <c r="AF392" i="4" s="1"/>
  <c r="AH392" i="4" s="1"/>
  <c r="AB432" i="4"/>
  <c r="V448" i="4"/>
  <c r="AA456" i="4"/>
  <c r="X69" i="4"/>
  <c r="AF69" i="4" s="1"/>
  <c r="AH69" i="4" s="1"/>
  <c r="U165" i="4"/>
  <c r="AA269" i="4"/>
  <c r="R317" i="4"/>
  <c r="AC381" i="4"/>
  <c r="AF429" i="4"/>
  <c r="AH429" i="4" s="1"/>
  <c r="AF30" i="4"/>
  <c r="AH30" i="4" s="1"/>
  <c r="T54" i="4"/>
  <c r="AF78" i="4"/>
  <c r="AH78" i="4" s="1"/>
  <c r="AF182" i="4"/>
  <c r="AH182" i="4" s="1"/>
  <c r="AA198" i="4"/>
  <c r="AF198" i="4" s="1"/>
  <c r="AH198" i="4" s="1"/>
  <c r="AF318" i="4"/>
  <c r="AH318" i="4" s="1"/>
  <c r="AF414" i="4"/>
  <c r="AH414" i="4" s="1"/>
  <c r="AF438" i="4"/>
  <c r="AH438" i="4" s="1"/>
  <c r="R462" i="4"/>
  <c r="AB470" i="4"/>
  <c r="AA145" i="4"/>
  <c r="Y353" i="4"/>
  <c r="AF353" i="4" s="1"/>
  <c r="AH353" i="4" s="1"/>
  <c r="S481" i="4"/>
  <c r="U144" i="3"/>
  <c r="T377" i="3"/>
  <c r="AH190" i="3"/>
  <c r="AJ190" i="3" s="1"/>
  <c r="AH126" i="3"/>
  <c r="AJ126" i="3" s="1"/>
  <c r="AH62" i="3"/>
  <c r="AJ62" i="3" s="1"/>
  <c r="AA464" i="3"/>
  <c r="AA424" i="3"/>
  <c r="AE96" i="3"/>
  <c r="AH155" i="3"/>
  <c r="AJ155" i="3" s="1"/>
  <c r="AH401" i="3"/>
  <c r="AJ401" i="3" s="1"/>
  <c r="W419" i="3"/>
  <c r="AA377" i="3"/>
  <c r="AH325" i="3"/>
  <c r="AJ325" i="3" s="1"/>
  <c r="AH45" i="3"/>
  <c r="AJ45" i="3" s="1"/>
  <c r="U231" i="3"/>
  <c r="Z103" i="3"/>
  <c r="AH459" i="3"/>
  <c r="AJ459" i="3" s="1"/>
  <c r="AH139" i="3"/>
  <c r="AJ139" i="3" s="1"/>
  <c r="AH428" i="3"/>
  <c r="AJ428" i="3" s="1"/>
  <c r="AH364" i="3"/>
  <c r="AJ364" i="3" s="1"/>
  <c r="AH300" i="3"/>
  <c r="AJ300" i="3" s="1"/>
  <c r="AH236" i="3"/>
  <c r="AJ236" i="3" s="1"/>
  <c r="AH44" i="3"/>
  <c r="AJ44" i="3" s="1"/>
  <c r="AH267" i="3"/>
  <c r="AJ267" i="3" s="1"/>
  <c r="AH362" i="3"/>
  <c r="AJ362" i="3" s="1"/>
  <c r="AH226" i="3"/>
  <c r="AJ226" i="3" s="1"/>
  <c r="AH66" i="3"/>
  <c r="AJ66" i="3" s="1"/>
  <c r="AH441" i="3"/>
  <c r="AJ441" i="3" s="1"/>
  <c r="AH369" i="3"/>
  <c r="AJ369" i="3" s="1"/>
  <c r="AH289" i="3"/>
  <c r="AJ289" i="3" s="1"/>
  <c r="AH97" i="3"/>
  <c r="AJ97" i="3" s="1"/>
  <c r="AA467" i="3"/>
  <c r="Y59" i="3"/>
  <c r="AA410" i="3"/>
  <c r="AA242" i="3"/>
  <c r="S27" i="3"/>
  <c r="T384" i="3"/>
  <c r="S82" i="3"/>
  <c r="T255" i="3"/>
  <c r="S450" i="4"/>
  <c r="AF87" i="4"/>
  <c r="AH87" i="4" s="1"/>
  <c r="AF215" i="4"/>
  <c r="AH215" i="4" s="1"/>
  <c r="AF407" i="4"/>
  <c r="AH407" i="4" s="1"/>
  <c r="AF434" i="4"/>
  <c r="AH434" i="4" s="1"/>
  <c r="R424" i="4"/>
  <c r="S424" i="4"/>
  <c r="R245" i="4"/>
  <c r="AF62" i="4"/>
  <c r="AH62" i="4" s="1"/>
  <c r="AF142" i="4"/>
  <c r="AH142" i="4" s="1"/>
  <c r="AF398" i="4"/>
  <c r="AH398" i="4" s="1"/>
  <c r="AB456" i="3"/>
  <c r="AH227" i="3"/>
  <c r="AJ227" i="3" s="1"/>
  <c r="AH51" i="3"/>
  <c r="AJ51" i="3" s="1"/>
  <c r="AH394" i="3"/>
  <c r="AJ394" i="3" s="1"/>
  <c r="AH98" i="3"/>
  <c r="AJ98" i="3" s="1"/>
  <c r="X474" i="3"/>
  <c r="AR87" i="6"/>
  <c r="AT87" i="6" s="1"/>
  <c r="AR76" i="6"/>
  <c r="AT76" i="6" s="1"/>
  <c r="W450" i="4"/>
  <c r="AF95" i="4"/>
  <c r="AH95" i="4" s="1"/>
  <c r="AF287" i="4"/>
  <c r="AH287" i="4" s="1"/>
  <c r="AF479" i="4"/>
  <c r="AH479" i="4" s="1"/>
  <c r="AF58" i="4"/>
  <c r="AH58" i="4" s="1"/>
  <c r="AF250" i="4"/>
  <c r="AH250" i="4" s="1"/>
  <c r="AF442" i="4"/>
  <c r="AH442" i="4" s="1"/>
  <c r="V280" i="4"/>
  <c r="R117" i="4"/>
  <c r="AF117" i="4" s="1"/>
  <c r="AH117" i="4" s="1"/>
  <c r="AF141" i="4"/>
  <c r="AH141" i="4" s="1"/>
  <c r="AF238" i="4"/>
  <c r="AH238" i="4" s="1"/>
  <c r="AF89" i="4"/>
  <c r="AH89" i="4" s="1"/>
  <c r="AA193" i="4"/>
  <c r="AF465" i="4"/>
  <c r="AH465" i="4" s="1"/>
  <c r="AH398" i="3"/>
  <c r="AJ398" i="3" s="1"/>
  <c r="AH14" i="3"/>
  <c r="AJ14" i="3" s="1"/>
  <c r="AH203" i="3"/>
  <c r="AJ203" i="3" s="1"/>
  <c r="AE239" i="3"/>
  <c r="AH259" i="3"/>
  <c r="AJ259" i="3" s="1"/>
  <c r="AH252" i="3"/>
  <c r="AJ252" i="3" s="1"/>
  <c r="AH305" i="3"/>
  <c r="AJ305" i="3" s="1"/>
  <c r="AA283" i="3"/>
  <c r="AB114" i="3"/>
  <c r="AR293" i="6"/>
  <c r="AT293" i="6" s="1"/>
  <c r="AR310" i="6"/>
  <c r="AT310" i="6" s="1"/>
  <c r="AR7" i="6"/>
  <c r="AT7" i="6" s="1"/>
  <c r="AR304" i="6"/>
  <c r="AT304" i="6" s="1"/>
  <c r="AR63" i="6"/>
  <c r="AT63" i="6" s="1"/>
  <c r="AR445" i="6"/>
  <c r="AT445" i="6" s="1"/>
  <c r="AR276" i="6"/>
  <c r="AT276" i="6" s="1"/>
  <c r="U338" i="4"/>
  <c r="AA402" i="4"/>
  <c r="AF119" i="4"/>
  <c r="AH119" i="4" s="1"/>
  <c r="AF183" i="4"/>
  <c r="AH183" i="4" s="1"/>
  <c r="AF247" i="4"/>
  <c r="AH247" i="4" s="1"/>
  <c r="AF375" i="4"/>
  <c r="AH375" i="4" s="1"/>
  <c r="AF439" i="4"/>
  <c r="AH439" i="4" s="1"/>
  <c r="AF18" i="4"/>
  <c r="AH18" i="4" s="1"/>
  <c r="AF274" i="4"/>
  <c r="AH274" i="4" s="1"/>
  <c r="X80" i="4"/>
  <c r="X88" i="4"/>
  <c r="AB104" i="4"/>
  <c r="AB136" i="4"/>
  <c r="U176" i="4"/>
  <c r="AB224" i="4"/>
  <c r="R296" i="4"/>
  <c r="S296" i="4"/>
  <c r="U384" i="4"/>
  <c r="AF384" i="4" s="1"/>
  <c r="AH384" i="4" s="1"/>
  <c r="Z416" i="4"/>
  <c r="AF373" i="4"/>
  <c r="AH373" i="4" s="1"/>
  <c r="AF342" i="4"/>
  <c r="AH342" i="4" s="1"/>
  <c r="AF366" i="4"/>
  <c r="AH366" i="4" s="1"/>
  <c r="AF81" i="4"/>
  <c r="AH81" i="4" s="1"/>
  <c r="AF105" i="4"/>
  <c r="AH105" i="4" s="1"/>
  <c r="U137" i="4"/>
  <c r="AH438" i="3"/>
  <c r="AJ438" i="3" s="1"/>
  <c r="AH374" i="3"/>
  <c r="AJ374" i="3" s="1"/>
  <c r="AH310" i="3"/>
  <c r="AJ310" i="3" s="1"/>
  <c r="AH246" i="3"/>
  <c r="AJ246" i="3" s="1"/>
  <c r="AH182" i="3"/>
  <c r="AJ182" i="3" s="1"/>
  <c r="AH118" i="3"/>
  <c r="AJ118" i="3" s="1"/>
  <c r="AH54" i="3"/>
  <c r="AJ54" i="3" s="1"/>
  <c r="AC160" i="3"/>
  <c r="AH323" i="3"/>
  <c r="AJ323" i="3" s="1"/>
  <c r="AH131" i="3"/>
  <c r="AJ131" i="3" s="1"/>
  <c r="AH81" i="3"/>
  <c r="AJ81" i="3" s="1"/>
  <c r="V354" i="3"/>
  <c r="AB450" i="3"/>
  <c r="AH221" i="3"/>
  <c r="AJ221" i="3" s="1"/>
  <c r="AH133" i="3"/>
  <c r="AJ133" i="3" s="1"/>
  <c r="AH29" i="3"/>
  <c r="AJ29" i="3" s="1"/>
  <c r="AA479" i="3"/>
  <c r="AH479" i="3" s="1"/>
  <c r="AJ479" i="3" s="1"/>
  <c r="W455" i="3"/>
  <c r="AC175" i="3"/>
  <c r="U82" i="3"/>
  <c r="AH435" i="3"/>
  <c r="AJ435" i="3" s="1"/>
  <c r="AH420" i="3"/>
  <c r="AJ420" i="3" s="1"/>
  <c r="AH228" i="3"/>
  <c r="AJ228" i="3" s="1"/>
  <c r="AH36" i="3"/>
  <c r="AJ36" i="3" s="1"/>
  <c r="AH442" i="3"/>
  <c r="AJ442" i="3" s="1"/>
  <c r="AH290" i="3"/>
  <c r="AJ290" i="3" s="1"/>
  <c r="AH218" i="3"/>
  <c r="AJ218" i="3" s="1"/>
  <c r="AH130" i="3"/>
  <c r="AJ130" i="3" s="1"/>
  <c r="V314" i="3"/>
  <c r="AH433" i="3"/>
  <c r="AJ433" i="3" s="1"/>
  <c r="AH361" i="3"/>
  <c r="AJ361" i="3" s="1"/>
  <c r="AH217" i="3"/>
  <c r="AJ217" i="3" s="1"/>
  <c r="AH153" i="3"/>
  <c r="AJ153" i="3" s="1"/>
  <c r="AH17" i="3"/>
  <c r="AJ17" i="3" s="1"/>
  <c r="AB147" i="3"/>
  <c r="W83" i="3"/>
  <c r="AB434" i="3"/>
  <c r="V57" i="3"/>
  <c r="AR43" i="6"/>
  <c r="AT43" i="6" s="1"/>
  <c r="AR107" i="6"/>
  <c r="AT107" i="6" s="1"/>
  <c r="AR381" i="6"/>
  <c r="AT381" i="6" s="1"/>
  <c r="AR410" i="6"/>
  <c r="AT410" i="6" s="1"/>
  <c r="AR392" i="6"/>
  <c r="AT392" i="6" s="1"/>
  <c r="AR317" i="6"/>
  <c r="AT317" i="6" s="1"/>
  <c r="AR21" i="6"/>
  <c r="AT21" i="6" s="1"/>
  <c r="AR347" i="6"/>
  <c r="AT347" i="6" s="1"/>
  <c r="AR330" i="6"/>
  <c r="AT330" i="6" s="1"/>
  <c r="AR245" i="6"/>
  <c r="AT245" i="6" s="1"/>
  <c r="AR171" i="6"/>
  <c r="AT171" i="6" s="1"/>
  <c r="AR322" i="6"/>
  <c r="AT322" i="6" s="1"/>
  <c r="AR28" i="6"/>
  <c r="AT28" i="6" s="1"/>
  <c r="AR191" i="6"/>
  <c r="AT191" i="6" s="1"/>
  <c r="AR315" i="6"/>
  <c r="AT315" i="6" s="1"/>
  <c r="AR476" i="6"/>
  <c r="AT476" i="6" s="1"/>
  <c r="AR431" i="6"/>
  <c r="AT431" i="6" s="1"/>
  <c r="AR253" i="6"/>
  <c r="AT253" i="6" s="1"/>
  <c r="AR335" i="6"/>
  <c r="AT335" i="6" s="1"/>
  <c r="AR116" i="6"/>
  <c r="AT116" i="6" s="1"/>
  <c r="AR214" i="6"/>
  <c r="AT214" i="6" s="1"/>
  <c r="AR298" i="6"/>
  <c r="AT298" i="6" s="1"/>
  <c r="AR140" i="6"/>
  <c r="AT140" i="6" s="1"/>
  <c r="AR283" i="6"/>
  <c r="AT283" i="6" s="1"/>
  <c r="AR481" i="6"/>
  <c r="AT481" i="6" s="1"/>
  <c r="AR328" i="6"/>
  <c r="AT328" i="6" s="1"/>
  <c r="AR64" i="6"/>
  <c r="AT64" i="6" s="1"/>
  <c r="AR287" i="6"/>
  <c r="AT287" i="6" s="1"/>
  <c r="AR256" i="6"/>
  <c r="AT256" i="6" s="1"/>
  <c r="AR361" i="6"/>
  <c r="AT361" i="6" s="1"/>
  <c r="AR386" i="6"/>
  <c r="AT386" i="6" s="1"/>
  <c r="AR149" i="6"/>
  <c r="AT149" i="6" s="1"/>
  <c r="AR240" i="6"/>
  <c r="AT240" i="6" s="1"/>
  <c r="AR133" i="6"/>
  <c r="AT133" i="6" s="1"/>
  <c r="AR285" i="6"/>
  <c r="AT285" i="6" s="1"/>
  <c r="AR274" i="6"/>
  <c r="AT274" i="6" s="1"/>
  <c r="AR324" i="6"/>
  <c r="AT324" i="6" s="1"/>
  <c r="AR407" i="6"/>
  <c r="AT407" i="6" s="1"/>
  <c r="AR103" i="6"/>
  <c r="AT103" i="6" s="1"/>
  <c r="AR46" i="6"/>
  <c r="AT46" i="6" s="1"/>
  <c r="AR206" i="6"/>
  <c r="AT206" i="6" s="1"/>
  <c r="AR224" i="6"/>
  <c r="AT224" i="6" s="1"/>
  <c r="AR3" i="6"/>
  <c r="AT3" i="6" s="1"/>
  <c r="AR16" i="6"/>
  <c r="AT16" i="6" s="1"/>
  <c r="AR473" i="6"/>
  <c r="AT473" i="6" s="1"/>
  <c r="AR342" i="6"/>
  <c r="AT342" i="6" s="1"/>
  <c r="AR480" i="6"/>
  <c r="AT480" i="6" s="1"/>
  <c r="AR302" i="6"/>
  <c r="AT302" i="6" s="1"/>
  <c r="AR48" i="6"/>
  <c r="AT48" i="6" s="1"/>
  <c r="AR280" i="6"/>
  <c r="AT280" i="6" s="1"/>
  <c r="AR80" i="6"/>
  <c r="AT80" i="6" s="1"/>
  <c r="AR205" i="6"/>
  <c r="AT205" i="6" s="1"/>
  <c r="AR4" i="6"/>
  <c r="AT4" i="6" s="1"/>
  <c r="AR208" i="6"/>
  <c r="AT208" i="6" s="1"/>
  <c r="AR47" i="6"/>
  <c r="AT47" i="6" s="1"/>
  <c r="AR367" i="6"/>
  <c r="AT367" i="6" s="1"/>
  <c r="AR307" i="6"/>
  <c r="AT307" i="6" s="1"/>
  <c r="AR26" i="6"/>
  <c r="AT26" i="6" s="1"/>
  <c r="AR176" i="6"/>
  <c r="AT176" i="6" s="1"/>
  <c r="AR462" i="6"/>
  <c r="AT462" i="6" s="1"/>
  <c r="AR297" i="6"/>
  <c r="AT297" i="6" s="1"/>
  <c r="AR89" i="6"/>
  <c r="AT89" i="6" s="1"/>
  <c r="AR235" i="6"/>
  <c r="AT235" i="6" s="1"/>
  <c r="AR419" i="6"/>
  <c r="AT419" i="6" s="1"/>
  <c r="AR356" i="6"/>
  <c r="AT356" i="6" s="1"/>
  <c r="AR412" i="6"/>
  <c r="AT412" i="6" s="1"/>
  <c r="AR470" i="6"/>
  <c r="AT470" i="6" s="1"/>
  <c r="AR306" i="6"/>
  <c r="AT306" i="6" s="1"/>
  <c r="AR57" i="6"/>
  <c r="AT57" i="6" s="1"/>
  <c r="AR145" i="6"/>
  <c r="AT145" i="6" s="1"/>
  <c r="AR257" i="6"/>
  <c r="AT257" i="6" s="1"/>
  <c r="AR195" i="6"/>
  <c r="AT195" i="6" s="1"/>
  <c r="AR51" i="6"/>
  <c r="AT51" i="6" s="1"/>
  <c r="AR228" i="6"/>
  <c r="AT228" i="6" s="1"/>
  <c r="AR78" i="6"/>
  <c r="AT78" i="6" s="1"/>
  <c r="AR156" i="6"/>
  <c r="AT156" i="6" s="1"/>
  <c r="AR434" i="6"/>
  <c r="AT434" i="6" s="1"/>
  <c r="AR124" i="6"/>
  <c r="AT124" i="6" s="1"/>
  <c r="AR459" i="6"/>
  <c r="AT459" i="6" s="1"/>
  <c r="AR403" i="6"/>
  <c r="AT403" i="6" s="1"/>
  <c r="AR444" i="6"/>
  <c r="AT444" i="6" s="1"/>
  <c r="AR49" i="6"/>
  <c r="AT49" i="6" s="1"/>
  <c r="AR120" i="6"/>
  <c r="AT120" i="6" s="1"/>
  <c r="AR435" i="6"/>
  <c r="AT435" i="6" s="1"/>
  <c r="AR346" i="6"/>
  <c r="AT346" i="6" s="1"/>
  <c r="AR136" i="6"/>
  <c r="AT136" i="6" s="1"/>
  <c r="AR272" i="6"/>
  <c r="AT272" i="6" s="1"/>
  <c r="AR192" i="6"/>
  <c r="AT192" i="6" s="1"/>
  <c r="AR59" i="6"/>
  <c r="AT59" i="6" s="1"/>
  <c r="AR201" i="6"/>
  <c r="AT201" i="6" s="1"/>
  <c r="AR155" i="6"/>
  <c r="AT155" i="6" s="1"/>
  <c r="AR465" i="6"/>
  <c r="AT465" i="6" s="1"/>
  <c r="AR319" i="6"/>
  <c r="AT319" i="6" s="1"/>
  <c r="AR450" i="6"/>
  <c r="AT450" i="6" s="1"/>
  <c r="AR348" i="6"/>
  <c r="AT348" i="6" s="1"/>
  <c r="AR111" i="6"/>
  <c r="AT111" i="6" s="1"/>
  <c r="AR216" i="6"/>
  <c r="AT216" i="6" s="1"/>
  <c r="AR250" i="6"/>
  <c r="AT250" i="6" s="1"/>
  <c r="AR438" i="6"/>
  <c r="AT438" i="6" s="1"/>
  <c r="AR123" i="6"/>
  <c r="AT123" i="6" s="1"/>
  <c r="AR132" i="6"/>
  <c r="AT132" i="6" s="1"/>
  <c r="AR168" i="6"/>
  <c r="AT168" i="6" s="1"/>
  <c r="AR333" i="6"/>
  <c r="AT333" i="6" s="1"/>
  <c r="AR19" i="6"/>
  <c r="AT19" i="6" s="1"/>
  <c r="AR292" i="6"/>
  <c r="AT292" i="6" s="1"/>
  <c r="AR177" i="6"/>
  <c r="AT177" i="6" s="1"/>
  <c r="AR244" i="6"/>
  <c r="AT244" i="6" s="1"/>
  <c r="AR372" i="6"/>
  <c r="AT372" i="6" s="1"/>
  <c r="AR164" i="6"/>
  <c r="AT164" i="6" s="1"/>
  <c r="AR108" i="6"/>
  <c r="AT108" i="6" s="1"/>
  <c r="AR380" i="6"/>
  <c r="AT380" i="6" s="1"/>
  <c r="AR203" i="6"/>
  <c r="AT203" i="6" s="1"/>
  <c r="AR61" i="6"/>
  <c r="AT61" i="6" s="1"/>
  <c r="AR436" i="6"/>
  <c r="AT436" i="6" s="1"/>
  <c r="AR281" i="6"/>
  <c r="AT281" i="6" s="1"/>
  <c r="AR415" i="6"/>
  <c r="AT415" i="6" s="1"/>
  <c r="AR345" i="6"/>
  <c r="AT345" i="6" s="1"/>
  <c r="AR239" i="6"/>
  <c r="AT239" i="6" s="1"/>
  <c r="AR144" i="6"/>
  <c r="AT144" i="6" s="1"/>
  <c r="AR295" i="6"/>
  <c r="AT295" i="6" s="1"/>
  <c r="AR109" i="6"/>
  <c r="AT109" i="6" s="1"/>
  <c r="AR184" i="6"/>
  <c r="AT184" i="6" s="1"/>
  <c r="AR91" i="6"/>
  <c r="AT91" i="6" s="1"/>
  <c r="AR183" i="6"/>
  <c r="AT183" i="6" s="1"/>
  <c r="AR106" i="6"/>
  <c r="AT106" i="6" s="1"/>
  <c r="AR299" i="6"/>
  <c r="AT299" i="6" s="1"/>
  <c r="AR114" i="6"/>
  <c r="AT114" i="6" s="1"/>
  <c r="AR220" i="6"/>
  <c r="AT220" i="6" s="1"/>
  <c r="AR147" i="6"/>
  <c r="AT147" i="6" s="1"/>
  <c r="AR425" i="6"/>
  <c r="AT425" i="6" s="1"/>
  <c r="AR23" i="6"/>
  <c r="AT23" i="6" s="1"/>
  <c r="AR255" i="6"/>
  <c r="AT255" i="6" s="1"/>
  <c r="AR148" i="6"/>
  <c r="AT148" i="6" s="1"/>
  <c r="AR291" i="6"/>
  <c r="AT291" i="6" s="1"/>
  <c r="AR44" i="6"/>
  <c r="AT44" i="6" s="1"/>
  <c r="AR472" i="6"/>
  <c r="AT472" i="6" s="1"/>
  <c r="AR260" i="6"/>
  <c r="AT260" i="6" s="1"/>
  <c r="AR452" i="6"/>
  <c r="AT452" i="6" s="1"/>
  <c r="AR312" i="6"/>
  <c r="AT312" i="6" s="1"/>
  <c r="AR218" i="6"/>
  <c r="AT218" i="6" s="1"/>
  <c r="AR81" i="6"/>
  <c r="AT81" i="6" s="1"/>
  <c r="AR362" i="6"/>
  <c r="AT362" i="6" s="1"/>
  <c r="AR153" i="6"/>
  <c r="AT153" i="6" s="1"/>
  <c r="AR186" i="6"/>
  <c r="AT186" i="6" s="1"/>
  <c r="AR323" i="6"/>
  <c r="AT323" i="6" s="1"/>
  <c r="AR261" i="6"/>
  <c r="AT261" i="6" s="1"/>
  <c r="AR418" i="6"/>
  <c r="AT418" i="6" s="1"/>
  <c r="AR238" i="6"/>
  <c r="AT238" i="6" s="1"/>
  <c r="AR388" i="6"/>
  <c r="AT388" i="6" s="1"/>
  <c r="AR194" i="6"/>
  <c r="AT194" i="6" s="1"/>
  <c r="AR243" i="6"/>
  <c r="AT243" i="6" s="1"/>
  <c r="AR379" i="6"/>
  <c r="AT379" i="6" s="1"/>
  <c r="AR464" i="6"/>
  <c r="AT464" i="6" s="1"/>
  <c r="AR56" i="6"/>
  <c r="AT56" i="6" s="1"/>
  <c r="AR222" i="6"/>
  <c r="AT222" i="6" s="1"/>
  <c r="AR2" i="6"/>
  <c r="AT2" i="6" s="1"/>
  <c r="AR73" i="6"/>
  <c r="AT73" i="6" s="1"/>
  <c r="AR143" i="6"/>
  <c r="AT143" i="6" s="1"/>
  <c r="AR309" i="6"/>
  <c r="AT309" i="6" s="1"/>
  <c r="AR290" i="6"/>
  <c r="AT290" i="6" s="1"/>
  <c r="AR258" i="6"/>
  <c r="AT258" i="6" s="1"/>
  <c r="AR461" i="6"/>
  <c r="AT461" i="6" s="1"/>
  <c r="AR160" i="6"/>
  <c r="AT160" i="6" s="1"/>
  <c r="AR471" i="6"/>
  <c r="AT471" i="6" s="1"/>
  <c r="AR209" i="6"/>
  <c r="AT209" i="6" s="1"/>
  <c r="AR423" i="6"/>
  <c r="AT423" i="6" s="1"/>
  <c r="AR468" i="6"/>
  <c r="AT468" i="6" s="1"/>
  <c r="AR113" i="6"/>
  <c r="AT113" i="6" s="1"/>
  <c r="AR242" i="6"/>
  <c r="AT242" i="6" s="1"/>
  <c r="AR241" i="6"/>
  <c r="AT241" i="6" s="1"/>
  <c r="AR449" i="6"/>
  <c r="AT449" i="6" s="1"/>
  <c r="AR387" i="6"/>
  <c r="AT387" i="6" s="1"/>
  <c r="AR364" i="6"/>
  <c r="AT364" i="6" s="1"/>
  <c r="AR162" i="6"/>
  <c r="AT162" i="6" s="1"/>
  <c r="AR369" i="6"/>
  <c r="AT369" i="6" s="1"/>
  <c r="AR355" i="6"/>
  <c r="AT355" i="6" s="1"/>
  <c r="AR376" i="6"/>
  <c r="AT376" i="6" s="1"/>
  <c r="AR451" i="6"/>
  <c r="AT451" i="6" s="1"/>
  <c r="AR32" i="6"/>
  <c r="AT32" i="6" s="1"/>
  <c r="AR212" i="6"/>
  <c r="AT212" i="6" s="1"/>
  <c r="AR196" i="6"/>
  <c r="AT196" i="6" s="1"/>
  <c r="AR50" i="6"/>
  <c r="AT50" i="6" s="1"/>
  <c r="AR457" i="6"/>
  <c r="AT457" i="6" s="1"/>
  <c r="AR430" i="6"/>
  <c r="AT430" i="6" s="1"/>
  <c r="AR161" i="6"/>
  <c r="AT161" i="6" s="1"/>
  <c r="AR84" i="6"/>
  <c r="AT84" i="6" s="1"/>
  <c r="AR146" i="6"/>
  <c r="AT146" i="6" s="1"/>
  <c r="AR74" i="6"/>
  <c r="AT74" i="6" s="1"/>
  <c r="AR271" i="6"/>
  <c r="AT271" i="6" s="1"/>
  <c r="AR130" i="6"/>
  <c r="AT130" i="6" s="1"/>
  <c r="AR42" i="6"/>
  <c r="AT42" i="6" s="1"/>
  <c r="AR121" i="6"/>
  <c r="AT121" i="6" s="1"/>
  <c r="AR365" i="6"/>
  <c r="AT365" i="6" s="1"/>
  <c r="AR122" i="6"/>
  <c r="AT122" i="6" s="1"/>
  <c r="AR350" i="6"/>
  <c r="AT350" i="6" s="1"/>
  <c r="AR288" i="6"/>
  <c r="AT288" i="6" s="1"/>
  <c r="AR443" i="6"/>
  <c r="AT443" i="6" s="1"/>
  <c r="AR420" i="6"/>
  <c r="AT420" i="6" s="1"/>
  <c r="AR25" i="6"/>
  <c r="AT25" i="6" s="1"/>
  <c r="AR36" i="6"/>
  <c r="AT36" i="6" s="1"/>
  <c r="AR265" i="6"/>
  <c r="AT265" i="6" s="1"/>
  <c r="AR210" i="6"/>
  <c r="AT210" i="6" s="1"/>
  <c r="AR202" i="6"/>
  <c r="AT202" i="6" s="1"/>
  <c r="AR12" i="6"/>
  <c r="AT12" i="6" s="1"/>
  <c r="AR409" i="6"/>
  <c r="AT409" i="6" s="1"/>
  <c r="AR427" i="6"/>
  <c r="AT427" i="6" s="1"/>
  <c r="AR100" i="6"/>
  <c r="AT100" i="6" s="1"/>
  <c r="AR34" i="6"/>
  <c r="AT34" i="6" s="1"/>
  <c r="AR474" i="6"/>
  <c r="AT474" i="6" s="1"/>
  <c r="AR331" i="6"/>
  <c r="AT331" i="6" s="1"/>
  <c r="AR466" i="6"/>
  <c r="AT466" i="6" s="1"/>
  <c r="AR82" i="6"/>
  <c r="AT82" i="6" s="1"/>
  <c r="AR204" i="6"/>
  <c r="AT204" i="6" s="1"/>
  <c r="AR460" i="6"/>
  <c r="AT460" i="6" s="1"/>
  <c r="AR378" i="6"/>
  <c r="AT378" i="6" s="1"/>
  <c r="AR266" i="6"/>
  <c r="AT266" i="6" s="1"/>
  <c r="AR411" i="6"/>
  <c r="AT411" i="6" s="1"/>
  <c r="AR65" i="6"/>
  <c r="AT65" i="6" s="1"/>
  <c r="AR475" i="6"/>
  <c r="AT475" i="6" s="1"/>
  <c r="AR402" i="6"/>
  <c r="AT402" i="6" s="1"/>
  <c r="AR373" i="6"/>
  <c r="AT373" i="6" s="1"/>
  <c r="AR401" i="6"/>
  <c r="AT401" i="6" s="1"/>
  <c r="AR75" i="6"/>
  <c r="AT75" i="6" s="1"/>
  <c r="AR394" i="6"/>
  <c r="AT394" i="6" s="1"/>
  <c r="AR259" i="6"/>
  <c r="AT259" i="6" s="1"/>
  <c r="AR163" i="6"/>
  <c r="AT163" i="6" s="1"/>
  <c r="AR137" i="6"/>
  <c r="AT137" i="6" s="1"/>
  <c r="AR377" i="6"/>
  <c r="AT377" i="6" s="1"/>
  <c r="AR248" i="6"/>
  <c r="AT248" i="6" s="1"/>
  <c r="AR300" i="6"/>
  <c r="AT300" i="6" s="1"/>
  <c r="AR329" i="6"/>
  <c r="AT329" i="6" s="1"/>
  <c r="AR289" i="6"/>
  <c r="AT289" i="6" s="1"/>
  <c r="AR337" i="6"/>
  <c r="AT337" i="6" s="1"/>
  <c r="AR417" i="6"/>
  <c r="AT417" i="6" s="1"/>
  <c r="AR33" i="6"/>
  <c r="AT33" i="6" s="1"/>
  <c r="AR83" i="6"/>
  <c r="AT83" i="6" s="1"/>
  <c r="AR234" i="6"/>
  <c r="AT234" i="6" s="1"/>
  <c r="AR268" i="6"/>
  <c r="AT268" i="6" s="1"/>
  <c r="AR9" i="6"/>
  <c r="AT9" i="6" s="1"/>
  <c r="AR395" i="6"/>
  <c r="AT395" i="6" s="1"/>
  <c r="AR219" i="6"/>
  <c r="AT219" i="6" s="1"/>
  <c r="AR225" i="6"/>
  <c r="AT225" i="6" s="1"/>
  <c r="AR11" i="6"/>
  <c r="AT11" i="6" s="1"/>
  <c r="AR187" i="6"/>
  <c r="AT187" i="6" s="1"/>
  <c r="AR275" i="6"/>
  <c r="AT275" i="6" s="1"/>
  <c r="AR338" i="6"/>
  <c r="AT338" i="6" s="1"/>
  <c r="AR185" i="6"/>
  <c r="AT185" i="6" s="1"/>
  <c r="AR370" i="6"/>
  <c r="AT370" i="6" s="1"/>
  <c r="AR180" i="6"/>
  <c r="AT180" i="6" s="1"/>
  <c r="AR339" i="6"/>
  <c r="AT339" i="6" s="1"/>
  <c r="AR35" i="6"/>
  <c r="AT35" i="6" s="1"/>
  <c r="AR442" i="6"/>
  <c r="AT442" i="6" s="1"/>
  <c r="AR233" i="6"/>
  <c r="AT233" i="6" s="1"/>
  <c r="AR170" i="6"/>
  <c r="AT170" i="6" s="1"/>
  <c r="AR313" i="6"/>
  <c r="AT313" i="6" s="1"/>
  <c r="AR385" i="6"/>
  <c r="AT385" i="6" s="1"/>
  <c r="AR282" i="6"/>
  <c r="AT282" i="6" s="1"/>
  <c r="AR321" i="6"/>
  <c r="AT321" i="6" s="1"/>
  <c r="AI14" i="2"/>
  <c r="X14" i="2"/>
  <c r="U14" i="2"/>
  <c r="AA14" i="2"/>
  <c r="S14" i="2"/>
  <c r="AI416" i="2"/>
  <c r="V416" i="2"/>
  <c r="AD416" i="2"/>
  <c r="Z416" i="2"/>
  <c r="AA416" i="2"/>
  <c r="W416" i="2"/>
  <c r="AE416" i="2"/>
  <c r="S416" i="2"/>
  <c r="T416" i="2"/>
  <c r="Y416" i="2"/>
  <c r="AB416" i="2"/>
  <c r="X416" i="2"/>
  <c r="AC416" i="2"/>
  <c r="U416" i="2"/>
  <c r="AI29" i="2"/>
  <c r="AC29" i="2"/>
  <c r="V29" i="2"/>
  <c r="Z29" i="2"/>
  <c r="S29" i="2"/>
  <c r="AI55" i="2"/>
  <c r="W55" i="2"/>
  <c r="AC55" i="2"/>
  <c r="T55" i="2"/>
  <c r="S55" i="2"/>
  <c r="AI4" i="2"/>
  <c r="AD4" i="2"/>
  <c r="Z4" i="2"/>
  <c r="S4" i="2"/>
  <c r="AE4" i="2"/>
  <c r="AI470" i="2"/>
  <c r="AB470" i="2"/>
  <c r="AC470" i="2"/>
  <c r="S470" i="2"/>
  <c r="T470" i="2"/>
  <c r="AI430" i="2"/>
  <c r="S430" i="2"/>
  <c r="Z430" i="2"/>
  <c r="T430" i="2"/>
  <c r="U430" i="2"/>
  <c r="AI406" i="2"/>
  <c r="S406" i="2"/>
  <c r="T406" i="2"/>
  <c r="U406" i="2"/>
  <c r="AD406" i="2"/>
  <c r="Y406" i="2"/>
  <c r="AI382" i="2"/>
  <c r="X382" i="2"/>
  <c r="T382" i="2"/>
  <c r="AC382" i="2"/>
  <c r="U382" i="2"/>
  <c r="AD382" i="2"/>
  <c r="V382" i="2"/>
  <c r="AE382" i="2"/>
  <c r="Z382" i="2"/>
  <c r="Y382" i="2"/>
  <c r="AA382" i="2"/>
  <c r="AB382" i="2"/>
  <c r="S382" i="2"/>
  <c r="W382" i="2"/>
  <c r="AI350" i="2"/>
  <c r="X350" i="2"/>
  <c r="Y350" i="2"/>
  <c r="Z350" i="2"/>
  <c r="AA350" i="2"/>
  <c r="U350" i="2"/>
  <c r="AD350" i="2"/>
  <c r="T350" i="2"/>
  <c r="V350" i="2"/>
  <c r="W350" i="2"/>
  <c r="AE350" i="2"/>
  <c r="AC350" i="2"/>
  <c r="S350" i="2"/>
  <c r="AB350" i="2"/>
  <c r="AI310" i="2"/>
  <c r="S310" i="2"/>
  <c r="AA310" i="2"/>
  <c r="T310" i="2"/>
  <c r="AB310" i="2"/>
  <c r="U310" i="2"/>
  <c r="AC310" i="2"/>
  <c r="X310" i="2"/>
  <c r="W310" i="2"/>
  <c r="Y310" i="2"/>
  <c r="Z310" i="2"/>
  <c r="AE310" i="2"/>
  <c r="V310" i="2"/>
  <c r="AD310" i="2"/>
  <c r="AI286" i="2"/>
  <c r="S286" i="2"/>
  <c r="T286" i="2"/>
  <c r="AE286" i="2"/>
  <c r="U286" i="2"/>
  <c r="AI262" i="2"/>
  <c r="S262" i="2"/>
  <c r="AA262" i="2"/>
  <c r="AB262" i="2"/>
  <c r="T262" i="2"/>
  <c r="AC262" i="2"/>
  <c r="U262" i="2"/>
  <c r="AD262" i="2"/>
  <c r="X262" i="2"/>
  <c r="Y262" i="2"/>
  <c r="W262" i="2"/>
  <c r="Z262" i="2"/>
  <c r="AE262" i="2"/>
  <c r="V262" i="2"/>
  <c r="AI238" i="2"/>
  <c r="S238" i="2"/>
  <c r="T238" i="2"/>
  <c r="AE238" i="2"/>
  <c r="AB238" i="2"/>
  <c r="AI222" i="2"/>
  <c r="T222" i="2"/>
  <c r="AB222" i="2"/>
  <c r="AA222" i="2"/>
  <c r="S222" i="2"/>
  <c r="AD222" i="2"/>
  <c r="U222" i="2"/>
  <c r="AE222" i="2"/>
  <c r="V222" i="2"/>
  <c r="Y222" i="2"/>
  <c r="X222" i="2"/>
  <c r="Z222" i="2"/>
  <c r="AC222" i="2"/>
  <c r="W222" i="2"/>
  <c r="AI214" i="2"/>
  <c r="T214" i="2"/>
  <c r="AC214" i="2"/>
  <c r="S214" i="2"/>
  <c r="AD214" i="2"/>
  <c r="AI206" i="2"/>
  <c r="Y206" i="2"/>
  <c r="S206" i="2"/>
  <c r="AE206" i="2"/>
  <c r="V206" i="2"/>
  <c r="AI190" i="2"/>
  <c r="T190" i="2"/>
  <c r="AC190" i="2"/>
  <c r="S190" i="2"/>
  <c r="U190" i="2"/>
  <c r="AI182" i="2"/>
  <c r="S182" i="2"/>
  <c r="W182" i="2"/>
  <c r="X182" i="2"/>
  <c r="AE182" i="2"/>
  <c r="AI174" i="2"/>
  <c r="T174" i="2"/>
  <c r="AB174" i="2"/>
  <c r="U174" i="2"/>
  <c r="AD174" i="2"/>
  <c r="Z174" i="2"/>
  <c r="AA174" i="2"/>
  <c r="AC174" i="2"/>
  <c r="W174" i="2"/>
  <c r="V174" i="2"/>
  <c r="X174" i="2"/>
  <c r="Y174" i="2"/>
  <c r="S174" i="2"/>
  <c r="AE174" i="2"/>
  <c r="AI166" i="2"/>
  <c r="T166" i="2"/>
  <c r="Y166" i="2"/>
  <c r="AE166" i="2"/>
  <c r="S166" i="2"/>
  <c r="AI158" i="2"/>
  <c r="T158" i="2"/>
  <c r="AB158" i="2"/>
  <c r="AA158" i="2"/>
  <c r="Y158" i="2"/>
  <c r="Z158" i="2"/>
  <c r="AC158" i="2"/>
  <c r="V158" i="2"/>
  <c r="U158" i="2"/>
  <c r="W158" i="2"/>
  <c r="X158" i="2"/>
  <c r="S158" i="2"/>
  <c r="AE158" i="2"/>
  <c r="AD158" i="2"/>
  <c r="AI150" i="2"/>
  <c r="T150" i="2"/>
  <c r="W150" i="2"/>
  <c r="S150" i="2"/>
  <c r="AC150" i="2"/>
  <c r="AI142" i="2"/>
  <c r="AB142" i="2"/>
  <c r="S142" i="2"/>
  <c r="AC142" i="2"/>
  <c r="W142" i="2"/>
  <c r="AI134" i="2"/>
  <c r="T134" i="2"/>
  <c r="S134" i="2"/>
  <c r="AC134" i="2"/>
  <c r="AA134" i="2"/>
  <c r="AI126" i="2"/>
  <c r="AB126" i="2"/>
  <c r="S126" i="2"/>
  <c r="AC126" i="2"/>
  <c r="W126" i="2"/>
  <c r="AI118" i="2"/>
  <c r="W118" i="2"/>
  <c r="S118" i="2"/>
  <c r="AA118" i="2"/>
  <c r="AC118" i="2"/>
  <c r="AI110" i="2"/>
  <c r="T110" i="2"/>
  <c r="AB110" i="2"/>
  <c r="S110" i="2"/>
  <c r="AC110" i="2"/>
  <c r="Y110" i="2"/>
  <c r="AA110" i="2"/>
  <c r="AD110" i="2"/>
  <c r="AE110" i="2"/>
  <c r="W110" i="2"/>
  <c r="V110" i="2"/>
  <c r="X110" i="2"/>
  <c r="Z110" i="2"/>
  <c r="U110" i="2"/>
  <c r="AI102" i="2"/>
  <c r="T102" i="2"/>
  <c r="AB102" i="2"/>
  <c r="W102" i="2"/>
  <c r="S102" i="2"/>
  <c r="AC102" i="2"/>
  <c r="V102" i="2"/>
  <c r="X102" i="2"/>
  <c r="Y102" i="2"/>
  <c r="AD102" i="2"/>
  <c r="AA102" i="2"/>
  <c r="AE102" i="2"/>
  <c r="U102" i="2"/>
  <c r="Z102" i="2"/>
  <c r="AI86" i="2"/>
  <c r="T86" i="2"/>
  <c r="AB86" i="2"/>
  <c r="U86" i="2"/>
  <c r="AD86" i="2"/>
  <c r="Z86" i="2"/>
  <c r="W86" i="2"/>
  <c r="X86" i="2"/>
  <c r="Y86" i="2"/>
  <c r="AE86" i="2"/>
  <c r="S86" i="2"/>
  <c r="V86" i="2"/>
  <c r="AC86" i="2"/>
  <c r="AA86" i="2"/>
  <c r="AI78" i="2"/>
  <c r="T78" i="2"/>
  <c r="AB78" i="2"/>
  <c r="X78" i="2"/>
  <c r="U78" i="2"/>
  <c r="AD78" i="2"/>
  <c r="AC78" i="2"/>
  <c r="AE78" i="2"/>
  <c r="S78" i="2"/>
  <c r="Y78" i="2"/>
  <c r="W78" i="2"/>
  <c r="Z78" i="2"/>
  <c r="AA78" i="2"/>
  <c r="V78" i="2"/>
  <c r="AI70" i="2"/>
  <c r="T70" i="2"/>
  <c r="AB70" i="2"/>
  <c r="AA70" i="2"/>
  <c r="U70" i="2"/>
  <c r="AD70" i="2"/>
  <c r="X70" i="2"/>
  <c r="V70" i="2"/>
  <c r="W70" i="2"/>
  <c r="Y70" i="2"/>
  <c r="AE70" i="2"/>
  <c r="S70" i="2"/>
  <c r="AC70" i="2"/>
  <c r="Z70" i="2"/>
  <c r="AI54" i="2"/>
  <c r="T54" i="2"/>
  <c r="AE54" i="2"/>
  <c r="S54" i="2"/>
  <c r="AI46" i="2"/>
  <c r="S46" i="2"/>
  <c r="AC46" i="2"/>
  <c r="Y46" i="2"/>
  <c r="AA46" i="2"/>
  <c r="AI456" i="2"/>
  <c r="V456" i="2"/>
  <c r="AD456" i="2"/>
  <c r="AA456" i="2"/>
  <c r="S456" i="2"/>
  <c r="AB456" i="2"/>
  <c r="X456" i="2"/>
  <c r="W456" i="2"/>
  <c r="Y456" i="2"/>
  <c r="Z456" i="2"/>
  <c r="T456" i="2"/>
  <c r="U456" i="2"/>
  <c r="AE456" i="2"/>
  <c r="AC456" i="2"/>
  <c r="AI95" i="2"/>
  <c r="W95" i="2"/>
  <c r="AE95" i="2"/>
  <c r="V95" i="2"/>
  <c r="S95" i="2"/>
  <c r="AB95" i="2"/>
  <c r="AA95" i="2"/>
  <c r="AC95" i="2"/>
  <c r="AD95" i="2"/>
  <c r="X95" i="2"/>
  <c r="U95" i="2"/>
  <c r="Y95" i="2"/>
  <c r="Z95" i="2"/>
  <c r="T95" i="2"/>
  <c r="AI446" i="2"/>
  <c r="T446" i="2"/>
  <c r="S446" i="2"/>
  <c r="AA446" i="2"/>
  <c r="AI62" i="2"/>
  <c r="T62" i="2"/>
  <c r="AB62" i="2"/>
  <c r="V62" i="2"/>
  <c r="AE62" i="2"/>
  <c r="X62" i="2"/>
  <c r="AA62" i="2"/>
  <c r="W62" i="2"/>
  <c r="Y62" i="2"/>
  <c r="Z62" i="2"/>
  <c r="AD62" i="2"/>
  <c r="S62" i="2"/>
  <c r="U62" i="2"/>
  <c r="AC62" i="2"/>
  <c r="AI19" i="2"/>
  <c r="S19" i="2"/>
  <c r="AC19" i="2"/>
  <c r="AB19" i="2"/>
  <c r="AD19" i="2"/>
  <c r="AI18" i="2"/>
  <c r="AA18" i="2"/>
  <c r="S18" i="2"/>
  <c r="T18" i="2"/>
  <c r="AE18" i="2"/>
  <c r="AI472" i="2"/>
  <c r="V472" i="2"/>
  <c r="AD472" i="2"/>
  <c r="Z472" i="2"/>
  <c r="AA472" i="2"/>
  <c r="AB472" i="2"/>
  <c r="S472" i="2"/>
  <c r="AC472" i="2"/>
  <c r="W472" i="2"/>
  <c r="U472" i="2"/>
  <c r="X472" i="2"/>
  <c r="Y472" i="2"/>
  <c r="T472" i="2"/>
  <c r="AE472" i="2"/>
  <c r="AI440" i="2"/>
  <c r="AD440" i="2"/>
  <c r="AB440" i="2"/>
  <c r="AC440" i="2"/>
  <c r="S440" i="2"/>
  <c r="AI408" i="2"/>
  <c r="V408" i="2"/>
  <c r="AD408" i="2"/>
  <c r="T408" i="2"/>
  <c r="AC408" i="2"/>
  <c r="U408" i="2"/>
  <c r="AE408" i="2"/>
  <c r="W408" i="2"/>
  <c r="Z408" i="2"/>
  <c r="S408" i="2"/>
  <c r="AA408" i="2"/>
  <c r="AB408" i="2"/>
  <c r="Y408" i="2"/>
  <c r="X408" i="2"/>
  <c r="AI384" i="2"/>
  <c r="V384" i="2"/>
  <c r="AD384" i="2"/>
  <c r="U384" i="2"/>
  <c r="AE384" i="2"/>
  <c r="W384" i="2"/>
  <c r="X384" i="2"/>
  <c r="AA384" i="2"/>
  <c r="S384" i="2"/>
  <c r="T384" i="2"/>
  <c r="AB384" i="2"/>
  <c r="Z384" i="2"/>
  <c r="AC384" i="2"/>
  <c r="Y384" i="2"/>
  <c r="AI368" i="2"/>
  <c r="S368" i="2"/>
  <c r="T368" i="2"/>
  <c r="U368" i="2"/>
  <c r="AA368" i="2"/>
  <c r="AI352" i="2"/>
  <c r="S352" i="2"/>
  <c r="AB352" i="2"/>
  <c r="AE352" i="2"/>
  <c r="AC352" i="2"/>
  <c r="AI328" i="2"/>
  <c r="Y328" i="2"/>
  <c r="Z328" i="2"/>
  <c r="V328" i="2"/>
  <c r="AD328" i="2"/>
  <c r="AB328" i="2"/>
  <c r="AC328" i="2"/>
  <c r="S328" i="2"/>
  <c r="AE328" i="2"/>
  <c r="W328" i="2"/>
  <c r="X328" i="2"/>
  <c r="U328" i="2"/>
  <c r="AA328" i="2"/>
  <c r="T328" i="2"/>
  <c r="AI312" i="2"/>
  <c r="Y312" i="2"/>
  <c r="Z312" i="2"/>
  <c r="S312" i="2"/>
  <c r="AA312" i="2"/>
  <c r="V312" i="2"/>
  <c r="AD312" i="2"/>
  <c r="AC312" i="2"/>
  <c r="AE312" i="2"/>
  <c r="W312" i="2"/>
  <c r="X312" i="2"/>
  <c r="AB312" i="2"/>
  <c r="U312" i="2"/>
  <c r="T312" i="2"/>
  <c r="AI288" i="2"/>
  <c r="Y288" i="2"/>
  <c r="S288" i="2"/>
  <c r="AB288" i="2"/>
  <c r="T288" i="2"/>
  <c r="AC288" i="2"/>
  <c r="U288" i="2"/>
  <c r="AD288" i="2"/>
  <c r="X288" i="2"/>
  <c r="W288" i="2"/>
  <c r="Z288" i="2"/>
  <c r="AA288" i="2"/>
  <c r="V288" i="2"/>
  <c r="AE288" i="2"/>
  <c r="AI264" i="2"/>
  <c r="T264" i="2"/>
  <c r="U264" i="2"/>
  <c r="V264" i="2"/>
  <c r="S264" i="2"/>
  <c r="AI240" i="2"/>
  <c r="Y240" i="2"/>
  <c r="U240" i="2"/>
  <c r="AD240" i="2"/>
  <c r="V240" i="2"/>
  <c r="AE240" i="2"/>
  <c r="W240" i="2"/>
  <c r="AA240" i="2"/>
  <c r="Z240" i="2"/>
  <c r="AB240" i="2"/>
  <c r="AC240" i="2"/>
  <c r="S240" i="2"/>
  <c r="T240" i="2"/>
  <c r="X240" i="2"/>
  <c r="AI224" i="2"/>
  <c r="Z224" i="2"/>
  <c r="T224" i="2"/>
  <c r="AC224" i="2"/>
  <c r="X224" i="2"/>
  <c r="Y224" i="2"/>
  <c r="AA224" i="2"/>
  <c r="U224" i="2"/>
  <c r="AE224" i="2"/>
  <c r="S224" i="2"/>
  <c r="V224" i="2"/>
  <c r="W224" i="2"/>
  <c r="AD224" i="2"/>
  <c r="AB224" i="2"/>
  <c r="AI200" i="2"/>
  <c r="Y200" i="2"/>
  <c r="S200" i="2"/>
  <c r="T200" i="2"/>
  <c r="V200" i="2"/>
  <c r="AI176" i="2"/>
  <c r="AE176" i="2"/>
  <c r="S176" i="2"/>
  <c r="T176" i="2"/>
  <c r="AA176" i="2"/>
  <c r="AI152" i="2"/>
  <c r="Z152" i="2"/>
  <c r="AA152" i="2"/>
  <c r="S152" i="2"/>
  <c r="AB152" i="2"/>
  <c r="W152" i="2"/>
  <c r="Y152" i="2"/>
  <c r="AC152" i="2"/>
  <c r="AD152" i="2"/>
  <c r="U152" i="2"/>
  <c r="V152" i="2"/>
  <c r="X152" i="2"/>
  <c r="AE152" i="2"/>
  <c r="T152" i="2"/>
  <c r="AI128" i="2"/>
  <c r="S128" i="2"/>
  <c r="AC128" i="2"/>
  <c r="AA128" i="2"/>
  <c r="AI112" i="2"/>
  <c r="AA112" i="2"/>
  <c r="AB112" i="2"/>
  <c r="S112" i="2"/>
  <c r="AE112" i="2"/>
  <c r="AI88" i="2"/>
  <c r="Z88" i="2"/>
  <c r="V88" i="2"/>
  <c r="AE88" i="2"/>
  <c r="S88" i="2"/>
  <c r="AB88" i="2"/>
  <c r="U88" i="2"/>
  <c r="W88" i="2"/>
  <c r="X88" i="2"/>
  <c r="AC88" i="2"/>
  <c r="T88" i="2"/>
  <c r="AD88" i="2"/>
  <c r="AA88" i="2"/>
  <c r="Y88" i="2"/>
  <c r="AI64" i="2"/>
  <c r="AA64" i="2"/>
  <c r="AB64" i="2"/>
  <c r="U64" i="2"/>
  <c r="S64" i="2"/>
  <c r="AI40" i="2"/>
  <c r="AA40" i="2"/>
  <c r="S40" i="2"/>
  <c r="T40" i="2"/>
  <c r="AI479" i="2"/>
  <c r="S479" i="2"/>
  <c r="Z479" i="2"/>
  <c r="T479" i="2"/>
  <c r="AE479" i="2"/>
  <c r="V479" i="2"/>
  <c r="Y479" i="2"/>
  <c r="AB479" i="2"/>
  <c r="AC479" i="2"/>
  <c r="W479" i="2"/>
  <c r="AI455" i="2"/>
  <c r="S455" i="2"/>
  <c r="V455" i="2"/>
  <c r="U455" i="2"/>
  <c r="AD455" i="2"/>
  <c r="AI431" i="2"/>
  <c r="S431" i="2"/>
  <c r="T431" i="2"/>
  <c r="U431" i="2"/>
  <c r="AE431" i="2"/>
  <c r="AI415" i="2"/>
  <c r="S415" i="2"/>
  <c r="AA415" i="2"/>
  <c r="U415" i="2"/>
  <c r="AD415" i="2"/>
  <c r="V415" i="2"/>
  <c r="AE415" i="2"/>
  <c r="Z415" i="2"/>
  <c r="AC415" i="2"/>
  <c r="X415" i="2"/>
  <c r="W415" i="2"/>
  <c r="Y415" i="2"/>
  <c r="AB415" i="2"/>
  <c r="T415" i="2"/>
  <c r="AI391" i="2"/>
  <c r="S391" i="2"/>
  <c r="AE391" i="2"/>
  <c r="T391" i="2"/>
  <c r="AC391" i="2"/>
  <c r="Z391" i="2"/>
  <c r="AI367" i="2"/>
  <c r="S367" i="2"/>
  <c r="AA367" i="2"/>
  <c r="W367" i="2"/>
  <c r="X367" i="2"/>
  <c r="Y367" i="2"/>
  <c r="T367" i="2"/>
  <c r="AC367" i="2"/>
  <c r="U367" i="2"/>
  <c r="V367" i="2"/>
  <c r="AD367" i="2"/>
  <c r="AB367" i="2"/>
  <c r="AE367" i="2"/>
  <c r="Z367" i="2"/>
  <c r="AI343" i="2"/>
  <c r="S343" i="2"/>
  <c r="AA343" i="2"/>
  <c r="Z343" i="2"/>
  <c r="U343" i="2"/>
  <c r="AD343" i="2"/>
  <c r="T343" i="2"/>
  <c r="V343" i="2"/>
  <c r="AC343" i="2"/>
  <c r="AB343" i="2"/>
  <c r="AI319" i="2"/>
  <c r="AD319" i="2"/>
  <c r="AE319" i="2"/>
  <c r="S319" i="2"/>
  <c r="AA319" i="2"/>
  <c r="AI295" i="2"/>
  <c r="AD295" i="2"/>
  <c r="S295" i="2"/>
  <c r="T295" i="2"/>
  <c r="AC295" i="2"/>
  <c r="AI279" i="2"/>
  <c r="S279" i="2"/>
  <c r="AE279" i="2"/>
  <c r="AC279" i="2"/>
  <c r="T279" i="2"/>
  <c r="AI255" i="2"/>
  <c r="AD255" i="2"/>
  <c r="AA255" i="2"/>
  <c r="S255" i="2"/>
  <c r="AB255" i="2"/>
  <c r="AI231" i="2"/>
  <c r="W231" i="2"/>
  <c r="AE231" i="2"/>
  <c r="T231" i="2"/>
  <c r="AC231" i="2"/>
  <c r="AA231" i="2"/>
  <c r="AB231" i="2"/>
  <c r="S231" i="2"/>
  <c r="AD231" i="2"/>
  <c r="X231" i="2"/>
  <c r="Y231" i="2"/>
  <c r="V231" i="2"/>
  <c r="Z231" i="2"/>
  <c r="U231" i="2"/>
  <c r="AI207" i="2"/>
  <c r="W207" i="2"/>
  <c r="AE207" i="2"/>
  <c r="U207" i="2"/>
  <c r="AD207" i="2"/>
  <c r="Z207" i="2"/>
  <c r="AA207" i="2"/>
  <c r="AB207" i="2"/>
  <c r="V207" i="2"/>
  <c r="X207" i="2"/>
  <c r="Y207" i="2"/>
  <c r="T207" i="2"/>
  <c r="AC207" i="2"/>
  <c r="S207" i="2"/>
  <c r="AI183" i="2"/>
  <c r="W183" i="2"/>
  <c r="AE183" i="2"/>
  <c r="V183" i="2"/>
  <c r="Y183" i="2"/>
  <c r="Z183" i="2"/>
  <c r="AA183" i="2"/>
  <c r="T183" i="2"/>
  <c r="AD183" i="2"/>
  <c r="AC183" i="2"/>
  <c r="U183" i="2"/>
  <c r="S183" i="2"/>
  <c r="X183" i="2"/>
  <c r="AB183" i="2"/>
  <c r="AI159" i="2"/>
  <c r="S159" i="2"/>
  <c r="AC159" i="2"/>
  <c r="AB159" i="2"/>
  <c r="T159" i="2"/>
  <c r="AI135" i="2"/>
  <c r="S135" i="2"/>
  <c r="AB135" i="2"/>
  <c r="AC135" i="2"/>
  <c r="AA135" i="2"/>
  <c r="AI111" i="2"/>
  <c r="W111" i="2"/>
  <c r="AE111" i="2"/>
  <c r="Y111" i="2"/>
  <c r="U111" i="2"/>
  <c r="AD111" i="2"/>
  <c r="AA111" i="2"/>
  <c r="AB111" i="2"/>
  <c r="AC111" i="2"/>
  <c r="V111" i="2"/>
  <c r="X111" i="2"/>
  <c r="Z111" i="2"/>
  <c r="T111" i="2"/>
  <c r="S111" i="2"/>
  <c r="AI87" i="2"/>
  <c r="W87" i="2"/>
  <c r="AE87" i="2"/>
  <c r="Z87" i="2"/>
  <c r="V87" i="2"/>
  <c r="U87" i="2"/>
  <c r="X87" i="2"/>
  <c r="Y87" i="2"/>
  <c r="AC87" i="2"/>
  <c r="AB87" i="2"/>
  <c r="AD87" i="2"/>
  <c r="S87" i="2"/>
  <c r="T87" i="2"/>
  <c r="AA87" i="2"/>
  <c r="AI63" i="2"/>
  <c r="W63" i="2"/>
  <c r="T63" i="2"/>
  <c r="S63" i="2"/>
  <c r="AI28" i="2"/>
  <c r="V28" i="2"/>
  <c r="AD28" i="2"/>
  <c r="Y28" i="2"/>
  <c r="AA28" i="2"/>
  <c r="U28" i="2"/>
  <c r="AE28" i="2"/>
  <c r="Z28" i="2"/>
  <c r="AB28" i="2"/>
  <c r="AC28" i="2"/>
  <c r="T28" i="2"/>
  <c r="W28" i="2"/>
  <c r="X28" i="2"/>
  <c r="S28" i="2"/>
  <c r="AI454" i="2"/>
  <c r="T454" i="2"/>
  <c r="AC454" i="2"/>
  <c r="S454" i="2"/>
  <c r="AB454" i="2"/>
  <c r="AI414" i="2"/>
  <c r="U414" i="2"/>
  <c r="AE414" i="2"/>
  <c r="T414" i="2"/>
  <c r="S414" i="2"/>
  <c r="AI398" i="2"/>
  <c r="X398" i="2"/>
  <c r="V398" i="2"/>
  <c r="AE398" i="2"/>
  <c r="W398" i="2"/>
  <c r="Y398" i="2"/>
  <c r="S398" i="2"/>
  <c r="AB398" i="2"/>
  <c r="T398" i="2"/>
  <c r="U398" i="2"/>
  <c r="AC398" i="2"/>
  <c r="AA398" i="2"/>
  <c r="AD398" i="2"/>
  <c r="Z398" i="2"/>
  <c r="AI374" i="2"/>
  <c r="AC374" i="2"/>
  <c r="S374" i="2"/>
  <c r="V374" i="2"/>
  <c r="AD374" i="2"/>
  <c r="AE374" i="2"/>
  <c r="AI334" i="2"/>
  <c r="S334" i="2"/>
  <c r="AA334" i="2"/>
  <c r="T334" i="2"/>
  <c r="AB334" i="2"/>
  <c r="X334" i="2"/>
  <c r="Z334" i="2"/>
  <c r="AC334" i="2"/>
  <c r="AD334" i="2"/>
  <c r="V334" i="2"/>
  <c r="W334" i="2"/>
  <c r="Y334" i="2"/>
  <c r="AE334" i="2"/>
  <c r="U334" i="2"/>
  <c r="AI318" i="2"/>
  <c r="S318" i="2"/>
  <c r="AA318" i="2"/>
  <c r="U318" i="2"/>
  <c r="AE318" i="2"/>
  <c r="AI302" i="2"/>
  <c r="S302" i="2"/>
  <c r="U302" i="2"/>
  <c r="Z302" i="2"/>
  <c r="AI278" i="2"/>
  <c r="S278" i="2"/>
  <c r="V278" i="2"/>
  <c r="AC278" i="2"/>
  <c r="T278" i="2"/>
  <c r="AI270" i="2"/>
  <c r="S270" i="2"/>
  <c r="AA270" i="2"/>
  <c r="X270" i="2"/>
  <c r="Y270" i="2"/>
  <c r="Z270" i="2"/>
  <c r="U270" i="2"/>
  <c r="AD270" i="2"/>
  <c r="T270" i="2"/>
  <c r="V270" i="2"/>
  <c r="W270" i="2"/>
  <c r="AE270" i="2"/>
  <c r="AC270" i="2"/>
  <c r="AB270" i="2"/>
  <c r="AI254" i="2"/>
  <c r="S254" i="2"/>
  <c r="AA254" i="2"/>
  <c r="V254" i="2"/>
  <c r="AE254" i="2"/>
  <c r="W254" i="2"/>
  <c r="X254" i="2"/>
  <c r="AB254" i="2"/>
  <c r="Z254" i="2"/>
  <c r="AC254" i="2"/>
  <c r="AD254" i="2"/>
  <c r="T254" i="2"/>
  <c r="U254" i="2"/>
  <c r="Y254" i="2"/>
  <c r="AI230" i="2"/>
  <c r="S230" i="2"/>
  <c r="AE230" i="2"/>
  <c r="AA230" i="2"/>
  <c r="AC230" i="2"/>
  <c r="AI198" i="2"/>
  <c r="T198" i="2"/>
  <c r="AB198" i="2"/>
  <c r="S198" i="2"/>
  <c r="AC198" i="2"/>
  <c r="AI3" i="2"/>
  <c r="S3" i="2"/>
  <c r="AA3" i="2"/>
  <c r="U3" i="2"/>
  <c r="AD3" i="2"/>
  <c r="V3" i="2"/>
  <c r="AE3" i="2"/>
  <c r="W3" i="2"/>
  <c r="Z3" i="2"/>
  <c r="X3" i="2"/>
  <c r="Y3" i="2"/>
  <c r="AB3" i="2"/>
  <c r="T3" i="2"/>
  <c r="AC3" i="2"/>
  <c r="AI33" i="2"/>
  <c r="U33" i="2"/>
  <c r="S33" i="2"/>
  <c r="AA33" i="2"/>
  <c r="AE33" i="2"/>
  <c r="AI25" i="2"/>
  <c r="AA25" i="2"/>
  <c r="T25" i="2"/>
  <c r="AE25" i="2"/>
  <c r="S25" i="2"/>
  <c r="AI17" i="2"/>
  <c r="AE17" i="2"/>
  <c r="AA17" i="2"/>
  <c r="S17" i="2"/>
  <c r="T17" i="2"/>
  <c r="AI9" i="2"/>
  <c r="U9" i="2"/>
  <c r="V9" i="2"/>
  <c r="S9" i="2"/>
  <c r="AD9" i="2"/>
  <c r="AI30" i="2"/>
  <c r="AB30" i="2"/>
  <c r="S30" i="2"/>
  <c r="AC30" i="2"/>
  <c r="AE30" i="2"/>
  <c r="AI480" i="2"/>
  <c r="S480" i="2"/>
  <c r="U480" i="2"/>
  <c r="T480" i="2"/>
  <c r="AE480" i="2"/>
  <c r="AI432" i="2"/>
  <c r="S432" i="2"/>
  <c r="T432" i="2"/>
  <c r="AA432" i="2"/>
  <c r="U432" i="2"/>
  <c r="AI400" i="2"/>
  <c r="V400" i="2"/>
  <c r="U400" i="2"/>
  <c r="S400" i="2"/>
  <c r="AI376" i="2"/>
  <c r="V376" i="2"/>
  <c r="AD376" i="2"/>
  <c r="Y376" i="2"/>
  <c r="Z376" i="2"/>
  <c r="AA376" i="2"/>
  <c r="U376" i="2"/>
  <c r="AE376" i="2"/>
  <c r="AC376" i="2"/>
  <c r="W376" i="2"/>
  <c r="T376" i="2"/>
  <c r="X376" i="2"/>
  <c r="AB376" i="2"/>
  <c r="S376" i="2"/>
  <c r="AI336" i="2"/>
  <c r="V336" i="2"/>
  <c r="AA336" i="2"/>
  <c r="AE336" i="2"/>
  <c r="S336" i="2"/>
  <c r="AI304" i="2"/>
  <c r="Y304" i="2"/>
  <c r="Z304" i="2"/>
  <c r="S304" i="2"/>
  <c r="AA304" i="2"/>
  <c r="V304" i="2"/>
  <c r="AD304" i="2"/>
  <c r="U304" i="2"/>
  <c r="W304" i="2"/>
  <c r="X304" i="2"/>
  <c r="AE304" i="2"/>
  <c r="T304" i="2"/>
  <c r="AC304" i="2"/>
  <c r="AB304" i="2"/>
  <c r="AI280" i="2"/>
  <c r="S280" i="2"/>
  <c r="AB280" i="2"/>
  <c r="T280" i="2"/>
  <c r="AC280" i="2"/>
  <c r="AI256" i="2"/>
  <c r="Y256" i="2"/>
  <c r="W256" i="2"/>
  <c r="X256" i="2"/>
  <c r="Z256" i="2"/>
  <c r="T256" i="2"/>
  <c r="AC256" i="2"/>
  <c r="S256" i="2"/>
  <c r="U256" i="2"/>
  <c r="V256" i="2"/>
  <c r="AD256" i="2"/>
  <c r="AB256" i="2"/>
  <c r="AE256" i="2"/>
  <c r="AA256" i="2"/>
  <c r="AI232" i="2"/>
  <c r="Y232" i="2"/>
  <c r="X232" i="2"/>
  <c r="Z232" i="2"/>
  <c r="AA232" i="2"/>
  <c r="U232" i="2"/>
  <c r="AD232" i="2"/>
  <c r="T232" i="2"/>
  <c r="V232" i="2"/>
  <c r="W232" i="2"/>
  <c r="AE232" i="2"/>
  <c r="S232" i="2"/>
  <c r="AC232" i="2"/>
  <c r="AB232" i="2"/>
  <c r="AI208" i="2"/>
  <c r="AA208" i="2"/>
  <c r="T208" i="2"/>
  <c r="S208" i="2"/>
  <c r="AI192" i="2"/>
  <c r="Z192" i="2"/>
  <c r="X192" i="2"/>
  <c r="V192" i="2"/>
  <c r="W192" i="2"/>
  <c r="Y192" i="2"/>
  <c r="S192" i="2"/>
  <c r="AC192" i="2"/>
  <c r="T192" i="2"/>
  <c r="U192" i="2"/>
  <c r="AD192" i="2"/>
  <c r="AB192" i="2"/>
  <c r="AE192" i="2"/>
  <c r="AA192" i="2"/>
  <c r="AI168" i="2"/>
  <c r="Z168" i="2"/>
  <c r="Y168" i="2"/>
  <c r="U168" i="2"/>
  <c r="AE168" i="2"/>
  <c r="V168" i="2"/>
  <c r="W168" i="2"/>
  <c r="AB168" i="2"/>
  <c r="S168" i="2"/>
  <c r="T168" i="2"/>
  <c r="AC168" i="2"/>
  <c r="AD168" i="2"/>
  <c r="AA168" i="2"/>
  <c r="X168" i="2"/>
  <c r="AI136" i="2"/>
  <c r="Z136" i="2"/>
  <c r="AE136" i="2"/>
  <c r="S136" i="2"/>
  <c r="AB136" i="2"/>
  <c r="AI104" i="2"/>
  <c r="AB104" i="2"/>
  <c r="AA104" i="2"/>
  <c r="AE104" i="2"/>
  <c r="S104" i="2"/>
  <c r="AI80" i="2"/>
  <c r="AE80" i="2"/>
  <c r="S80" i="2"/>
  <c r="U80" i="2"/>
  <c r="AA80" i="2"/>
  <c r="AI48" i="2"/>
  <c r="AA48" i="2"/>
  <c r="AC48" i="2"/>
  <c r="S48" i="2"/>
  <c r="T48" i="2"/>
  <c r="AI21" i="2"/>
  <c r="Y21" i="2"/>
  <c r="X21" i="2"/>
  <c r="Z21" i="2"/>
  <c r="AA21" i="2"/>
  <c r="U21" i="2"/>
  <c r="AD21" i="2"/>
  <c r="AB21" i="2"/>
  <c r="AC21" i="2"/>
  <c r="AE21" i="2"/>
  <c r="T21" i="2"/>
  <c r="V21" i="2"/>
  <c r="S21" i="2"/>
  <c r="W21" i="2"/>
  <c r="AI5" i="2"/>
  <c r="Y5" i="2"/>
  <c r="AE5" i="2"/>
  <c r="W5" i="2"/>
  <c r="S5" i="2"/>
  <c r="AI463" i="2"/>
  <c r="S463" i="2"/>
  <c r="AA463" i="2"/>
  <c r="X463" i="2"/>
  <c r="AC463" i="2"/>
  <c r="T463" i="2"/>
  <c r="AD463" i="2"/>
  <c r="U463" i="2"/>
  <c r="AE463" i="2"/>
  <c r="Y463" i="2"/>
  <c r="Z463" i="2"/>
  <c r="W463" i="2"/>
  <c r="AB463" i="2"/>
  <c r="V463" i="2"/>
  <c r="AI439" i="2"/>
  <c r="S439" i="2"/>
  <c r="AA439" i="2"/>
  <c r="T439" i="2"/>
  <c r="U439" i="2"/>
  <c r="AI407" i="2"/>
  <c r="S407" i="2"/>
  <c r="AA407" i="2"/>
  <c r="X407" i="2"/>
  <c r="Y407" i="2"/>
  <c r="Z407" i="2"/>
  <c r="U407" i="2"/>
  <c r="AD407" i="2"/>
  <c r="AC407" i="2"/>
  <c r="AE407" i="2"/>
  <c r="V407" i="2"/>
  <c r="T407" i="2"/>
  <c r="W407" i="2"/>
  <c r="AB407" i="2"/>
  <c r="AI383" i="2"/>
  <c r="S383" i="2"/>
  <c r="U383" i="2"/>
  <c r="AC383" i="2"/>
  <c r="T383" i="2"/>
  <c r="AI359" i="2"/>
  <c r="S359" i="2"/>
  <c r="AA359" i="2"/>
  <c r="AB359" i="2"/>
  <c r="T359" i="2"/>
  <c r="AC359" i="2"/>
  <c r="AI335" i="2"/>
  <c r="V335" i="2"/>
  <c r="AD335" i="2"/>
  <c r="W335" i="2"/>
  <c r="AE335" i="2"/>
  <c r="S335" i="2"/>
  <c r="AA335" i="2"/>
  <c r="Z335" i="2"/>
  <c r="AB335" i="2"/>
  <c r="AC335" i="2"/>
  <c r="U335" i="2"/>
  <c r="T335" i="2"/>
  <c r="X335" i="2"/>
  <c r="Y335" i="2"/>
  <c r="AI311" i="2"/>
  <c r="AD311" i="2"/>
  <c r="S311" i="2"/>
  <c r="AB311" i="2"/>
  <c r="AC311" i="2"/>
  <c r="T311" i="2"/>
  <c r="AI271" i="2"/>
  <c r="T271" i="2"/>
  <c r="AC271" i="2"/>
  <c r="AA271" i="2"/>
  <c r="S271" i="2"/>
  <c r="AI247" i="2"/>
  <c r="V247" i="2"/>
  <c r="AD247" i="2"/>
  <c r="U247" i="2"/>
  <c r="AE247" i="2"/>
  <c r="W247" i="2"/>
  <c r="X247" i="2"/>
  <c r="AA247" i="2"/>
  <c r="Z247" i="2"/>
  <c r="AB247" i="2"/>
  <c r="AC247" i="2"/>
  <c r="S247" i="2"/>
  <c r="T247" i="2"/>
  <c r="Y247" i="2"/>
  <c r="AI223" i="2"/>
  <c r="AE223" i="2"/>
  <c r="S223" i="2"/>
  <c r="AC223" i="2"/>
  <c r="T223" i="2"/>
  <c r="AI191" i="2"/>
  <c r="S191" i="2"/>
  <c r="U191" i="2"/>
  <c r="AC191" i="2"/>
  <c r="T191" i="2"/>
  <c r="AI167" i="2"/>
  <c r="W167" i="2"/>
  <c r="AE167" i="2"/>
  <c r="T167" i="2"/>
  <c r="AC167" i="2"/>
  <c r="X167" i="2"/>
  <c r="Y167" i="2"/>
  <c r="Z167" i="2"/>
  <c r="S167" i="2"/>
  <c r="AD167" i="2"/>
  <c r="AB167" i="2"/>
  <c r="U167" i="2"/>
  <c r="V167" i="2"/>
  <c r="AA167" i="2"/>
  <c r="AI143" i="2"/>
  <c r="W143" i="2"/>
  <c r="AE143" i="2"/>
  <c r="Y143" i="2"/>
  <c r="Z143" i="2"/>
  <c r="U143" i="2"/>
  <c r="AD143" i="2"/>
  <c r="AA143" i="2"/>
  <c r="AB143" i="2"/>
  <c r="AC143" i="2"/>
  <c r="T143" i="2"/>
  <c r="V143" i="2"/>
  <c r="X143" i="2"/>
  <c r="S143" i="2"/>
  <c r="AI119" i="2"/>
  <c r="W119" i="2"/>
  <c r="AE119" i="2"/>
  <c r="Z119" i="2"/>
  <c r="AA119" i="2"/>
  <c r="S119" i="2"/>
  <c r="AB119" i="2"/>
  <c r="V119" i="2"/>
  <c r="U119" i="2"/>
  <c r="X119" i="2"/>
  <c r="Y119" i="2"/>
  <c r="AD119" i="2"/>
  <c r="T119" i="2"/>
  <c r="AC119" i="2"/>
  <c r="AI79" i="2"/>
  <c r="W79" i="2"/>
  <c r="AE79" i="2"/>
  <c r="S79" i="2"/>
  <c r="AA79" i="2"/>
  <c r="AI47" i="2"/>
  <c r="W47" i="2"/>
  <c r="AE47" i="2"/>
  <c r="Y47" i="2"/>
  <c r="AA47" i="2"/>
  <c r="U47" i="2"/>
  <c r="AD47" i="2"/>
  <c r="AB47" i="2"/>
  <c r="AC47" i="2"/>
  <c r="V47" i="2"/>
  <c r="T47" i="2"/>
  <c r="X47" i="2"/>
  <c r="Z47" i="2"/>
  <c r="S47" i="2"/>
  <c r="AI12" i="2"/>
  <c r="S12" i="2"/>
  <c r="AC12" i="2"/>
  <c r="U12" i="2"/>
  <c r="AI478" i="2"/>
  <c r="Y478" i="2"/>
  <c r="AC478" i="2"/>
  <c r="AE478" i="2"/>
  <c r="S478" i="2"/>
  <c r="AI358" i="2"/>
  <c r="AE358" i="2"/>
  <c r="AA358" i="2"/>
  <c r="S358" i="2"/>
  <c r="T358" i="2"/>
  <c r="AI94" i="2"/>
  <c r="T94" i="2"/>
  <c r="AB94" i="2"/>
  <c r="Z94" i="2"/>
  <c r="W94" i="2"/>
  <c r="AC94" i="2"/>
  <c r="AD94" i="2"/>
  <c r="S94" i="2"/>
  <c r="AE94" i="2"/>
  <c r="X94" i="2"/>
  <c r="Y94" i="2"/>
  <c r="V94" i="2"/>
  <c r="AA94" i="2"/>
  <c r="U94" i="2"/>
  <c r="AI27" i="2"/>
  <c r="S27" i="2"/>
  <c r="AA27" i="2"/>
  <c r="T27" i="2"/>
  <c r="AC27" i="2"/>
  <c r="V27" i="2"/>
  <c r="AE27" i="2"/>
  <c r="Y27" i="2"/>
  <c r="X27" i="2"/>
  <c r="Z27" i="2"/>
  <c r="AB27" i="2"/>
  <c r="U27" i="2"/>
  <c r="W27" i="2"/>
  <c r="AD27" i="2"/>
  <c r="AI34" i="2"/>
  <c r="X34" i="2"/>
  <c r="T34" i="2"/>
  <c r="AC34" i="2"/>
  <c r="V34" i="2"/>
  <c r="AE34" i="2"/>
  <c r="Z34" i="2"/>
  <c r="U34" i="2"/>
  <c r="W34" i="2"/>
  <c r="Y34" i="2"/>
  <c r="AD34" i="2"/>
  <c r="S34" i="2"/>
  <c r="AB34" i="2"/>
  <c r="AA34" i="2"/>
  <c r="AI2" i="2"/>
  <c r="U2" i="2"/>
  <c r="S2" i="2"/>
  <c r="T2" i="2"/>
  <c r="AI32" i="2"/>
  <c r="S32" i="2"/>
  <c r="AA32" i="2"/>
  <c r="AC32" i="2"/>
  <c r="AE32" i="2"/>
  <c r="AI24" i="2"/>
  <c r="AE24" i="2"/>
  <c r="S24" i="2"/>
  <c r="AB24" i="2"/>
  <c r="AC24" i="2"/>
  <c r="AI16" i="2"/>
  <c r="Z16" i="2"/>
  <c r="Y16" i="2"/>
  <c r="AA16" i="2"/>
  <c r="S16" i="2"/>
  <c r="AB16" i="2"/>
  <c r="V16" i="2"/>
  <c r="AE16" i="2"/>
  <c r="T16" i="2"/>
  <c r="U16" i="2"/>
  <c r="W16" i="2"/>
  <c r="AD16" i="2"/>
  <c r="AC16" i="2"/>
  <c r="X16" i="2"/>
  <c r="AI8" i="2"/>
  <c r="AC8" i="2"/>
  <c r="AE8" i="2"/>
  <c r="S8" i="2"/>
  <c r="AI22" i="2"/>
  <c r="T22" i="2"/>
  <c r="W22" i="2"/>
  <c r="S22" i="2"/>
  <c r="AI6" i="2"/>
  <c r="T6" i="2"/>
  <c r="AB6" i="2"/>
  <c r="AA6" i="2"/>
  <c r="S6" i="2"/>
  <c r="AC6" i="2"/>
  <c r="U6" i="2"/>
  <c r="AD6" i="2"/>
  <c r="X6" i="2"/>
  <c r="V6" i="2"/>
  <c r="W6" i="2"/>
  <c r="Y6" i="2"/>
  <c r="AE6" i="2"/>
  <c r="Z6" i="2"/>
  <c r="AI464" i="2"/>
  <c r="V464" i="2"/>
  <c r="AD464" i="2"/>
  <c r="T464" i="2"/>
  <c r="AC464" i="2"/>
  <c r="Z464" i="2"/>
  <c r="AA464" i="2"/>
  <c r="AB464" i="2"/>
  <c r="W464" i="2"/>
  <c r="U464" i="2"/>
  <c r="X464" i="2"/>
  <c r="Y464" i="2"/>
  <c r="S464" i="2"/>
  <c r="AE464" i="2"/>
  <c r="AI448" i="2"/>
  <c r="V448" i="2"/>
  <c r="AD448" i="2"/>
  <c r="U448" i="2"/>
  <c r="AE448" i="2"/>
  <c r="W448" i="2"/>
  <c r="AA448" i="2"/>
  <c r="Y448" i="2"/>
  <c r="Z448" i="2"/>
  <c r="AB448" i="2"/>
  <c r="S448" i="2"/>
  <c r="T448" i="2"/>
  <c r="X448" i="2"/>
  <c r="AC448" i="2"/>
  <c r="AI424" i="2"/>
  <c r="V424" i="2"/>
  <c r="AD424" i="2"/>
  <c r="W424" i="2"/>
  <c r="X424" i="2"/>
  <c r="S424" i="2"/>
  <c r="AB424" i="2"/>
  <c r="AC424" i="2"/>
  <c r="AE424" i="2"/>
  <c r="Y424" i="2"/>
  <c r="U424" i="2"/>
  <c r="Z424" i="2"/>
  <c r="AA424" i="2"/>
  <c r="T424" i="2"/>
  <c r="AI392" i="2"/>
  <c r="V392" i="2"/>
  <c r="AD392" i="2"/>
  <c r="AA392" i="2"/>
  <c r="S392" i="2"/>
  <c r="AB392" i="2"/>
  <c r="T392" i="2"/>
  <c r="AC392" i="2"/>
  <c r="X392" i="2"/>
  <c r="W392" i="2"/>
  <c r="Y392" i="2"/>
  <c r="Z392" i="2"/>
  <c r="U392" i="2"/>
  <c r="AE392" i="2"/>
  <c r="AI360" i="2"/>
  <c r="V360" i="2"/>
  <c r="AD360" i="2"/>
  <c r="W360" i="2"/>
  <c r="X360" i="2"/>
  <c r="Y360" i="2"/>
  <c r="S360" i="2"/>
  <c r="AB360" i="2"/>
  <c r="T360" i="2"/>
  <c r="U360" i="2"/>
  <c r="AC360" i="2"/>
  <c r="AE360" i="2"/>
  <c r="AA360" i="2"/>
  <c r="Z360" i="2"/>
  <c r="AI344" i="2"/>
  <c r="T344" i="2"/>
  <c r="AC344" i="2"/>
  <c r="U344" i="2"/>
  <c r="Z344" i="2"/>
  <c r="AA344" i="2"/>
  <c r="AB344" i="2"/>
  <c r="S344" i="2"/>
  <c r="AI320" i="2"/>
  <c r="Y320" i="2"/>
  <c r="S320" i="2"/>
  <c r="AA320" i="2"/>
  <c r="AE320" i="2"/>
  <c r="AC320" i="2"/>
  <c r="AI296" i="2"/>
  <c r="AC296" i="2"/>
  <c r="T296" i="2"/>
  <c r="AB296" i="2"/>
  <c r="S296" i="2"/>
  <c r="AI272" i="2"/>
  <c r="Y272" i="2"/>
  <c r="Z272" i="2"/>
  <c r="AA272" i="2"/>
  <c r="S272" i="2"/>
  <c r="AB272" i="2"/>
  <c r="V272" i="2"/>
  <c r="AE272" i="2"/>
  <c r="AD272" i="2"/>
  <c r="W272" i="2"/>
  <c r="X272" i="2"/>
  <c r="U272" i="2"/>
  <c r="AC272" i="2"/>
  <c r="T272" i="2"/>
  <c r="AI248" i="2"/>
  <c r="S248" i="2"/>
  <c r="AB248" i="2"/>
  <c r="T248" i="2"/>
  <c r="U248" i="2"/>
  <c r="AI216" i="2"/>
  <c r="Z216" i="2"/>
  <c r="S216" i="2"/>
  <c r="U216" i="2"/>
  <c r="AE216" i="2"/>
  <c r="AI184" i="2"/>
  <c r="S184" i="2"/>
  <c r="AB184" i="2"/>
  <c r="V184" i="2"/>
  <c r="Y184" i="2"/>
  <c r="AI160" i="2"/>
  <c r="Z160" i="2"/>
  <c r="T160" i="2"/>
  <c r="AC160" i="2"/>
  <c r="U160" i="2"/>
  <c r="AE160" i="2"/>
  <c r="V160" i="2"/>
  <c r="W160" i="2"/>
  <c r="AA160" i="2"/>
  <c r="S160" i="2"/>
  <c r="AB160" i="2"/>
  <c r="Y160" i="2"/>
  <c r="AD160" i="2"/>
  <c r="X160" i="2"/>
  <c r="AI144" i="2"/>
  <c r="Z144" i="2"/>
  <c r="U144" i="2"/>
  <c r="AD144" i="2"/>
  <c r="V144" i="2"/>
  <c r="AE144" i="2"/>
  <c r="AA144" i="2"/>
  <c r="AB144" i="2"/>
  <c r="AC144" i="2"/>
  <c r="W144" i="2"/>
  <c r="T144" i="2"/>
  <c r="X144" i="2"/>
  <c r="Y144" i="2"/>
  <c r="S144" i="2"/>
  <c r="AI120" i="2"/>
  <c r="Z120" i="2"/>
  <c r="V120" i="2"/>
  <c r="AE120" i="2"/>
  <c r="W120" i="2"/>
  <c r="X120" i="2"/>
  <c r="S120" i="2"/>
  <c r="AB120" i="2"/>
  <c r="AA120" i="2"/>
  <c r="AC120" i="2"/>
  <c r="AD120" i="2"/>
  <c r="T120" i="2"/>
  <c r="U120" i="2"/>
  <c r="Y120" i="2"/>
  <c r="AI96" i="2"/>
  <c r="S96" i="2"/>
  <c r="AB96" i="2"/>
  <c r="AC96" i="2"/>
  <c r="W96" i="2"/>
  <c r="AI72" i="2"/>
  <c r="Z72" i="2"/>
  <c r="T72" i="2"/>
  <c r="AC72" i="2"/>
  <c r="V72" i="2"/>
  <c r="AE72" i="2"/>
  <c r="Y72" i="2"/>
  <c r="X72" i="2"/>
  <c r="AA72" i="2"/>
  <c r="AB72" i="2"/>
  <c r="S72" i="2"/>
  <c r="U72" i="2"/>
  <c r="W72" i="2"/>
  <c r="AD72" i="2"/>
  <c r="AI56" i="2"/>
  <c r="AA56" i="2"/>
  <c r="AC56" i="2"/>
  <c r="AE56" i="2"/>
  <c r="S56" i="2"/>
  <c r="AI13" i="2"/>
  <c r="Y13" i="2"/>
  <c r="S13" i="2"/>
  <c r="AB13" i="2"/>
  <c r="T13" i="2"/>
  <c r="AC13" i="2"/>
  <c r="U13" i="2"/>
  <c r="AD13" i="2"/>
  <c r="X13" i="2"/>
  <c r="V13" i="2"/>
  <c r="W13" i="2"/>
  <c r="Z13" i="2"/>
  <c r="AE13" i="2"/>
  <c r="AA13" i="2"/>
  <c r="AI471" i="2"/>
  <c r="S471" i="2"/>
  <c r="AA471" i="2"/>
  <c r="U471" i="2"/>
  <c r="AD471" i="2"/>
  <c r="AC471" i="2"/>
  <c r="T471" i="2"/>
  <c r="AE471" i="2"/>
  <c r="V471" i="2"/>
  <c r="Y471" i="2"/>
  <c r="Z471" i="2"/>
  <c r="AB471" i="2"/>
  <c r="X471" i="2"/>
  <c r="W471" i="2"/>
  <c r="AI447" i="2"/>
  <c r="S447" i="2"/>
  <c r="AA447" i="2"/>
  <c r="Y447" i="2"/>
  <c r="Z447" i="2"/>
  <c r="V447" i="2"/>
  <c r="AE447" i="2"/>
  <c r="W447" i="2"/>
  <c r="X447" i="2"/>
  <c r="AB447" i="2"/>
  <c r="T447" i="2"/>
  <c r="U447" i="2"/>
  <c r="AD447" i="2"/>
  <c r="AC447" i="2"/>
  <c r="AI423" i="2"/>
  <c r="S423" i="2"/>
  <c r="AA423" i="2"/>
  <c r="Z423" i="2"/>
  <c r="AB423" i="2"/>
  <c r="W423" i="2"/>
  <c r="AC423" i="2"/>
  <c r="AD423" i="2"/>
  <c r="AE423" i="2"/>
  <c r="V423" i="2"/>
  <c r="X423" i="2"/>
  <c r="Y423" i="2"/>
  <c r="U423" i="2"/>
  <c r="T423" i="2"/>
  <c r="AI399" i="2"/>
  <c r="S399" i="2"/>
  <c r="AA399" i="2"/>
  <c r="AB399" i="2"/>
  <c r="T399" i="2"/>
  <c r="AC399" i="2"/>
  <c r="U399" i="2"/>
  <c r="AD399" i="2"/>
  <c r="X399" i="2"/>
  <c r="W399" i="2"/>
  <c r="Y399" i="2"/>
  <c r="Z399" i="2"/>
  <c r="V399" i="2"/>
  <c r="AE399" i="2"/>
  <c r="AI375" i="2"/>
  <c r="S375" i="2"/>
  <c r="AA375" i="2"/>
  <c r="T375" i="2"/>
  <c r="AC375" i="2"/>
  <c r="U375" i="2"/>
  <c r="AD375" i="2"/>
  <c r="V375" i="2"/>
  <c r="AE375" i="2"/>
  <c r="Y375" i="2"/>
  <c r="X375" i="2"/>
  <c r="Z375" i="2"/>
  <c r="AB375" i="2"/>
  <c r="W375" i="2"/>
  <c r="AI351" i="2"/>
  <c r="S351" i="2"/>
  <c r="AE351" i="2"/>
  <c r="Z351" i="2"/>
  <c r="T351" i="2"/>
  <c r="AI327" i="2"/>
  <c r="S327" i="2"/>
  <c r="AA327" i="2"/>
  <c r="AC327" i="2"/>
  <c r="U327" i="2"/>
  <c r="AI303" i="2"/>
  <c r="V303" i="2"/>
  <c r="AE303" i="2"/>
  <c r="S303" i="2"/>
  <c r="AB303" i="2"/>
  <c r="AI287" i="2"/>
  <c r="V287" i="2"/>
  <c r="AD287" i="2"/>
  <c r="W287" i="2"/>
  <c r="X287" i="2"/>
  <c r="Y287" i="2"/>
  <c r="S287" i="2"/>
  <c r="AB287" i="2"/>
  <c r="T287" i="2"/>
  <c r="U287" i="2"/>
  <c r="AC287" i="2"/>
  <c r="AA287" i="2"/>
  <c r="AE287" i="2"/>
  <c r="Z287" i="2"/>
  <c r="AI263" i="2"/>
  <c r="V263" i="2"/>
  <c r="AD263" i="2"/>
  <c r="X263" i="2"/>
  <c r="Y263" i="2"/>
  <c r="Z263" i="2"/>
  <c r="T263" i="2"/>
  <c r="AC263" i="2"/>
  <c r="S263" i="2"/>
  <c r="U263" i="2"/>
  <c r="W263" i="2"/>
  <c r="AE263" i="2"/>
  <c r="AB263" i="2"/>
  <c r="AA263" i="2"/>
  <c r="AI239" i="2"/>
  <c r="AA239" i="2"/>
  <c r="U239" i="2"/>
  <c r="S239" i="2"/>
  <c r="AB239" i="2"/>
  <c r="AI215" i="2"/>
  <c r="W215" i="2"/>
  <c r="AE215" i="2"/>
  <c r="AA215" i="2"/>
  <c r="Z215" i="2"/>
  <c r="AB215" i="2"/>
  <c r="S215" i="2"/>
  <c r="AC215" i="2"/>
  <c r="V215" i="2"/>
  <c r="X215" i="2"/>
  <c r="U215" i="2"/>
  <c r="Y215" i="2"/>
  <c r="AD215" i="2"/>
  <c r="T215" i="2"/>
  <c r="AI199" i="2"/>
  <c r="AE199" i="2"/>
  <c r="AA199" i="2"/>
  <c r="AC199" i="2"/>
  <c r="S199" i="2"/>
  <c r="AI175" i="2"/>
  <c r="AE175" i="2"/>
  <c r="V175" i="2"/>
  <c r="S175" i="2"/>
  <c r="AB175" i="2"/>
  <c r="AI151" i="2"/>
  <c r="W151" i="2"/>
  <c r="AB151" i="2"/>
  <c r="S151" i="2"/>
  <c r="AC151" i="2"/>
  <c r="AI127" i="2"/>
  <c r="W127" i="2"/>
  <c r="AE127" i="2"/>
  <c r="V127" i="2"/>
  <c r="X127" i="2"/>
  <c r="Y127" i="2"/>
  <c r="S127" i="2"/>
  <c r="AB127" i="2"/>
  <c r="AA127" i="2"/>
  <c r="AC127" i="2"/>
  <c r="AD127" i="2"/>
  <c r="T127" i="2"/>
  <c r="U127" i="2"/>
  <c r="Z127" i="2"/>
  <c r="AI103" i="2"/>
  <c r="W103" i="2"/>
  <c r="AE103" i="2"/>
  <c r="S103" i="2"/>
  <c r="AB103" i="2"/>
  <c r="Y103" i="2"/>
  <c r="U103" i="2"/>
  <c r="V103" i="2"/>
  <c r="X103" i="2"/>
  <c r="AC103" i="2"/>
  <c r="T103" i="2"/>
  <c r="AD103" i="2"/>
  <c r="AA103" i="2"/>
  <c r="Z103" i="2"/>
  <c r="AI71" i="2"/>
  <c r="W71" i="2"/>
  <c r="AE71" i="2"/>
  <c r="X71" i="2"/>
  <c r="Z71" i="2"/>
  <c r="T71" i="2"/>
  <c r="AC71" i="2"/>
  <c r="V71" i="2"/>
  <c r="Y71" i="2"/>
  <c r="AA71" i="2"/>
  <c r="AD71" i="2"/>
  <c r="S71" i="2"/>
  <c r="U71" i="2"/>
  <c r="AB71" i="2"/>
  <c r="AI39" i="2"/>
  <c r="S39" i="2"/>
  <c r="AC39" i="2"/>
  <c r="AA39" i="2"/>
  <c r="AI20" i="2"/>
  <c r="S20" i="2"/>
  <c r="AB20" i="2"/>
  <c r="AC20" i="2"/>
  <c r="U20" i="2"/>
  <c r="AI462" i="2"/>
  <c r="S462" i="2"/>
  <c r="V462" i="2"/>
  <c r="AC462" i="2"/>
  <c r="AI438" i="2"/>
  <c r="X438" i="2"/>
  <c r="W438" i="2"/>
  <c r="Y438" i="2"/>
  <c r="T438" i="2"/>
  <c r="AC438" i="2"/>
  <c r="V438" i="2"/>
  <c r="Z438" i="2"/>
  <c r="AA438" i="2"/>
  <c r="AE438" i="2"/>
  <c r="S438" i="2"/>
  <c r="U438" i="2"/>
  <c r="AD438" i="2"/>
  <c r="AB438" i="2"/>
  <c r="AI422" i="2"/>
  <c r="X422" i="2"/>
  <c r="U422" i="2"/>
  <c r="AD422" i="2"/>
  <c r="V422" i="2"/>
  <c r="AE422" i="2"/>
  <c r="AA422" i="2"/>
  <c r="Z422" i="2"/>
  <c r="AB422" i="2"/>
  <c r="AC422" i="2"/>
  <c r="T422" i="2"/>
  <c r="S422" i="2"/>
  <c r="W422" i="2"/>
  <c r="Y422" i="2"/>
  <c r="AI390" i="2"/>
  <c r="S390" i="2"/>
  <c r="V390" i="2"/>
  <c r="AD390" i="2"/>
  <c r="AC390" i="2"/>
  <c r="AI366" i="2"/>
  <c r="AA366" i="2"/>
  <c r="S366" i="2"/>
  <c r="T366" i="2"/>
  <c r="U366" i="2"/>
  <c r="AI342" i="2"/>
  <c r="X342" i="2"/>
  <c r="S342" i="2"/>
  <c r="AB342" i="2"/>
  <c r="T342" i="2"/>
  <c r="AC342" i="2"/>
  <c r="U342" i="2"/>
  <c r="AD342" i="2"/>
  <c r="Y342" i="2"/>
  <c r="Z342" i="2"/>
  <c r="W342" i="2"/>
  <c r="AA342" i="2"/>
  <c r="AE342" i="2"/>
  <c r="V342" i="2"/>
  <c r="AI326" i="2"/>
  <c r="S326" i="2"/>
  <c r="AA326" i="2"/>
  <c r="T326" i="2"/>
  <c r="AB326" i="2"/>
  <c r="X326" i="2"/>
  <c r="AC326" i="2"/>
  <c r="AD326" i="2"/>
  <c r="AE326" i="2"/>
  <c r="W326" i="2"/>
  <c r="Y326" i="2"/>
  <c r="Z326" i="2"/>
  <c r="V326" i="2"/>
  <c r="U326" i="2"/>
  <c r="AI294" i="2"/>
  <c r="S294" i="2"/>
  <c r="AA294" i="2"/>
  <c r="W294" i="2"/>
  <c r="X294" i="2"/>
  <c r="Y294" i="2"/>
  <c r="T294" i="2"/>
  <c r="AC294" i="2"/>
  <c r="U294" i="2"/>
  <c r="V294" i="2"/>
  <c r="AD294" i="2"/>
  <c r="AE294" i="2"/>
  <c r="AB294" i="2"/>
  <c r="Z294" i="2"/>
  <c r="AI246" i="2"/>
  <c r="S246" i="2"/>
  <c r="AA246" i="2"/>
  <c r="AE246" i="2"/>
  <c r="AC246" i="2"/>
  <c r="AI38" i="2"/>
  <c r="T38" i="2"/>
  <c r="S38" i="2"/>
  <c r="AA38" i="2"/>
  <c r="U38" i="2"/>
  <c r="AI11" i="2"/>
  <c r="S11" i="2"/>
  <c r="AB11" i="2"/>
  <c r="T11" i="2"/>
  <c r="U11" i="2"/>
  <c r="AI26" i="2"/>
  <c r="X26" i="2"/>
  <c r="W26" i="2"/>
  <c r="Z26" i="2"/>
  <c r="T26" i="2"/>
  <c r="AC26" i="2"/>
  <c r="V26" i="2"/>
  <c r="Y26" i="2"/>
  <c r="AA26" i="2"/>
  <c r="AE26" i="2"/>
  <c r="AD26" i="2"/>
  <c r="S26" i="2"/>
  <c r="U26" i="2"/>
  <c r="AB26" i="2"/>
  <c r="AI10" i="2"/>
  <c r="X10" i="2"/>
  <c r="U10" i="2"/>
  <c r="AD10" i="2"/>
  <c r="V10" i="2"/>
  <c r="AE10" i="2"/>
  <c r="W10" i="2"/>
  <c r="AA10" i="2"/>
  <c r="Y10" i="2"/>
  <c r="Z10" i="2"/>
  <c r="AB10" i="2"/>
  <c r="S10" i="2"/>
  <c r="T10" i="2"/>
  <c r="AC10" i="2"/>
  <c r="AI31" i="2"/>
  <c r="S31" i="2"/>
  <c r="AA31" i="2"/>
  <c r="U31" i="2"/>
  <c r="AI23" i="2"/>
  <c r="AE23" i="2"/>
  <c r="S23" i="2"/>
  <c r="AB23" i="2"/>
  <c r="AC23" i="2"/>
  <c r="AI15" i="2"/>
  <c r="W15" i="2"/>
  <c r="AE15" i="2"/>
  <c r="T15" i="2"/>
  <c r="AC15" i="2"/>
  <c r="U15" i="2"/>
  <c r="AD15" i="2"/>
  <c r="V15" i="2"/>
  <c r="Z15" i="2"/>
  <c r="Y15" i="2"/>
  <c r="AA15" i="2"/>
  <c r="X15" i="2"/>
  <c r="AB15" i="2"/>
  <c r="S15" i="2"/>
  <c r="AI7" i="2"/>
  <c r="X7" i="2"/>
  <c r="T7" i="2"/>
  <c r="S7" i="2"/>
  <c r="V7" i="2"/>
  <c r="AI477" i="2"/>
  <c r="U477" i="2"/>
  <c r="AC477" i="2"/>
  <c r="Y477" i="2"/>
  <c r="X477" i="2"/>
  <c r="Z477" i="2"/>
  <c r="AA477" i="2"/>
  <c r="T477" i="2"/>
  <c r="AE477" i="2"/>
  <c r="S477" i="2"/>
  <c r="V477" i="2"/>
  <c r="W477" i="2"/>
  <c r="AD477" i="2"/>
  <c r="AB477" i="2"/>
  <c r="AI469" i="2"/>
  <c r="U469" i="2"/>
  <c r="AC469" i="2"/>
  <c r="S469" i="2"/>
  <c r="AB469" i="2"/>
  <c r="X469" i="2"/>
  <c r="Y469" i="2"/>
  <c r="Z469" i="2"/>
  <c r="T469" i="2"/>
  <c r="AE469" i="2"/>
  <c r="V469" i="2"/>
  <c r="W469" i="2"/>
  <c r="AD469" i="2"/>
  <c r="AA469" i="2"/>
  <c r="AI461" i="2"/>
  <c r="S461" i="2"/>
  <c r="T461" i="2"/>
  <c r="V461" i="2"/>
  <c r="AA461" i="2"/>
  <c r="AI453" i="2"/>
  <c r="U453" i="2"/>
  <c r="AC453" i="2"/>
  <c r="T453" i="2"/>
  <c r="AD453" i="2"/>
  <c r="V453" i="2"/>
  <c r="AE453" i="2"/>
  <c r="Z453" i="2"/>
  <c r="S453" i="2"/>
  <c r="W453" i="2"/>
  <c r="AA453" i="2"/>
  <c r="Y453" i="2"/>
  <c r="AB453" i="2"/>
  <c r="X453" i="2"/>
  <c r="AI445" i="2"/>
  <c r="T445" i="2"/>
  <c r="S445" i="2"/>
  <c r="W445" i="2"/>
  <c r="AE445" i="2"/>
  <c r="AI437" i="2"/>
  <c r="AC437" i="2"/>
  <c r="S437" i="2"/>
  <c r="V437" i="2"/>
  <c r="AD437" i="2"/>
  <c r="AI429" i="2"/>
  <c r="U429" i="2"/>
  <c r="AC429" i="2"/>
  <c r="V429" i="2"/>
  <c r="AE429" i="2"/>
  <c r="W429" i="2"/>
  <c r="AA429" i="2"/>
  <c r="X429" i="2"/>
  <c r="Y429" i="2"/>
  <c r="Z429" i="2"/>
  <c r="S429" i="2"/>
  <c r="T429" i="2"/>
  <c r="AD429" i="2"/>
  <c r="AB429" i="2"/>
  <c r="AI421" i="2"/>
  <c r="U421" i="2"/>
  <c r="AC421" i="2"/>
  <c r="Y421" i="2"/>
  <c r="Z421" i="2"/>
  <c r="V421" i="2"/>
  <c r="AE421" i="2"/>
  <c r="X421" i="2"/>
  <c r="AA421" i="2"/>
  <c r="AB421" i="2"/>
  <c r="S421" i="2"/>
  <c r="T421" i="2"/>
  <c r="W421" i="2"/>
  <c r="AD421" i="2"/>
  <c r="AI413" i="2"/>
  <c r="U413" i="2"/>
  <c r="S413" i="2"/>
  <c r="T413" i="2"/>
  <c r="V413" i="2"/>
  <c r="AI405" i="2"/>
  <c r="U405" i="2"/>
  <c r="AC405" i="2"/>
  <c r="W405" i="2"/>
  <c r="X405" i="2"/>
  <c r="Y405" i="2"/>
  <c r="S405" i="2"/>
  <c r="AB405" i="2"/>
  <c r="T405" i="2"/>
  <c r="V405" i="2"/>
  <c r="AD405" i="2"/>
  <c r="AE405" i="2"/>
  <c r="AA405" i="2"/>
  <c r="Z405" i="2"/>
  <c r="AI397" i="2"/>
  <c r="U397" i="2"/>
  <c r="AC397" i="2"/>
  <c r="AA397" i="2"/>
  <c r="S397" i="2"/>
  <c r="AB397" i="2"/>
  <c r="AE397" i="2"/>
  <c r="T397" i="2"/>
  <c r="AI389" i="2"/>
  <c r="T389" i="2"/>
  <c r="V389" i="2"/>
  <c r="Y389" i="2"/>
  <c r="S389" i="2"/>
  <c r="AI381" i="2"/>
  <c r="U381" i="2"/>
  <c r="AC381" i="2"/>
  <c r="X381" i="2"/>
  <c r="Y381" i="2"/>
  <c r="Z381" i="2"/>
  <c r="T381" i="2"/>
  <c r="AD381" i="2"/>
  <c r="S381" i="2"/>
  <c r="V381" i="2"/>
  <c r="W381" i="2"/>
  <c r="AE381" i="2"/>
  <c r="AB381" i="2"/>
  <c r="AA381" i="2"/>
  <c r="AI373" i="2"/>
  <c r="U373" i="2"/>
  <c r="AC373" i="2"/>
  <c r="AA373" i="2"/>
  <c r="S373" i="2"/>
  <c r="AB373" i="2"/>
  <c r="T373" i="2"/>
  <c r="AD373" i="2"/>
  <c r="X373" i="2"/>
  <c r="Y373" i="2"/>
  <c r="W373" i="2"/>
  <c r="Z373" i="2"/>
  <c r="AE373" i="2"/>
  <c r="V373" i="2"/>
  <c r="AI365" i="2"/>
  <c r="U365" i="2"/>
  <c r="AC365" i="2"/>
  <c r="V365" i="2"/>
  <c r="AE365" i="2"/>
  <c r="W365" i="2"/>
  <c r="X365" i="2"/>
  <c r="AA365" i="2"/>
  <c r="Z365" i="2"/>
  <c r="AB365" i="2"/>
  <c r="AD365" i="2"/>
  <c r="S365" i="2"/>
  <c r="T365" i="2"/>
  <c r="Y365" i="2"/>
  <c r="AI357" i="2"/>
  <c r="U357" i="2"/>
  <c r="AC357" i="2"/>
  <c r="Z357" i="2"/>
  <c r="T357" i="2"/>
  <c r="S357" i="2"/>
  <c r="AI349" i="2"/>
  <c r="U349" i="2"/>
  <c r="AC349" i="2"/>
  <c r="S349" i="2"/>
  <c r="AB349" i="2"/>
  <c r="T349" i="2"/>
  <c r="AD349" i="2"/>
  <c r="V349" i="2"/>
  <c r="AE349" i="2"/>
  <c r="Y349" i="2"/>
  <c r="Z349" i="2"/>
  <c r="AA349" i="2"/>
  <c r="X349" i="2"/>
  <c r="W349" i="2"/>
  <c r="AI341" i="2"/>
  <c r="U341" i="2"/>
  <c r="AC341" i="2"/>
  <c r="W341" i="2"/>
  <c r="X341" i="2"/>
  <c r="Y341" i="2"/>
  <c r="S341" i="2"/>
  <c r="AB341" i="2"/>
  <c r="AA341" i="2"/>
  <c r="AD341" i="2"/>
  <c r="AE341" i="2"/>
  <c r="T341" i="2"/>
  <c r="V341" i="2"/>
  <c r="Z341" i="2"/>
  <c r="AI333" i="2"/>
  <c r="U333" i="2"/>
  <c r="AA333" i="2"/>
  <c r="S333" i="2"/>
  <c r="AE333" i="2"/>
  <c r="AI325" i="2"/>
  <c r="X325" i="2"/>
  <c r="AC325" i="2"/>
  <c r="S325" i="2"/>
  <c r="AA325" i="2"/>
  <c r="AI317" i="2"/>
  <c r="AC317" i="2"/>
  <c r="AA317" i="2"/>
  <c r="T317" i="2"/>
  <c r="S317" i="2"/>
  <c r="AI309" i="2"/>
  <c r="AC309" i="2"/>
  <c r="AD309" i="2"/>
  <c r="S309" i="2"/>
  <c r="AB309" i="2"/>
  <c r="AI301" i="2"/>
  <c r="Y301" i="2"/>
  <c r="AC301" i="2"/>
  <c r="V301" i="2"/>
  <c r="S301" i="2"/>
  <c r="AI293" i="2"/>
  <c r="AA293" i="2"/>
  <c r="S293" i="2"/>
  <c r="T293" i="2"/>
  <c r="U293" i="2"/>
  <c r="AI285" i="2"/>
  <c r="U285" i="2"/>
  <c r="AA285" i="2"/>
  <c r="AC285" i="2"/>
  <c r="S285" i="2"/>
  <c r="AI277" i="2"/>
  <c r="X277" i="2"/>
  <c r="Y277" i="2"/>
  <c r="Z277" i="2"/>
  <c r="AA277" i="2"/>
  <c r="U277" i="2"/>
  <c r="AD277" i="2"/>
  <c r="T277" i="2"/>
  <c r="V277" i="2"/>
  <c r="W277" i="2"/>
  <c r="AE277" i="2"/>
  <c r="S277" i="2"/>
  <c r="AC277" i="2"/>
  <c r="AB277" i="2"/>
  <c r="AI269" i="2"/>
  <c r="S269" i="2"/>
  <c r="T269" i="2"/>
  <c r="AC269" i="2"/>
  <c r="Y269" i="2"/>
  <c r="AI261" i="2"/>
  <c r="X261" i="2"/>
  <c r="V261" i="2"/>
  <c r="AE261" i="2"/>
  <c r="W261" i="2"/>
  <c r="Y261" i="2"/>
  <c r="S261" i="2"/>
  <c r="AB261" i="2"/>
  <c r="AA261" i="2"/>
  <c r="AC261" i="2"/>
  <c r="AD261" i="2"/>
  <c r="T261" i="2"/>
  <c r="U261" i="2"/>
  <c r="Z261" i="2"/>
  <c r="AI253" i="2"/>
  <c r="Z253" i="2"/>
  <c r="S253" i="2"/>
  <c r="T253" i="2"/>
  <c r="AC253" i="2"/>
  <c r="AI245" i="2"/>
  <c r="X245" i="2"/>
  <c r="T245" i="2"/>
  <c r="AC245" i="2"/>
  <c r="U245" i="2"/>
  <c r="AD245" i="2"/>
  <c r="V245" i="2"/>
  <c r="AE245" i="2"/>
  <c r="Z245" i="2"/>
  <c r="S245" i="2"/>
  <c r="AA245" i="2"/>
  <c r="Y245" i="2"/>
  <c r="AB245" i="2"/>
  <c r="W245" i="2"/>
  <c r="AI237" i="2"/>
  <c r="Y237" i="2"/>
  <c r="T237" i="2"/>
  <c r="AC237" i="2"/>
  <c r="S237" i="2"/>
  <c r="AI229" i="2"/>
  <c r="Y229" i="2"/>
  <c r="S229" i="2"/>
  <c r="X229" i="2"/>
  <c r="U229" i="2"/>
  <c r="AI221" i="2"/>
  <c r="AE221" i="2"/>
  <c r="AB221" i="2"/>
  <c r="S221" i="2"/>
  <c r="AC221" i="2"/>
  <c r="AI213" i="2"/>
  <c r="AE213" i="2"/>
  <c r="S213" i="2"/>
  <c r="AD213" i="2"/>
  <c r="AA213" i="2"/>
  <c r="AI205" i="2"/>
  <c r="Y205" i="2"/>
  <c r="T205" i="2"/>
  <c r="AE205" i="2"/>
  <c r="S205" i="2"/>
  <c r="AI197" i="2"/>
  <c r="T197" i="2"/>
  <c r="AA197" i="2"/>
  <c r="S197" i="2"/>
  <c r="AC197" i="2"/>
  <c r="AI189" i="2"/>
  <c r="T189" i="2"/>
  <c r="U189" i="2"/>
  <c r="S189" i="2"/>
  <c r="AB189" i="2"/>
  <c r="AI181" i="2"/>
  <c r="Y181" i="2"/>
  <c r="U181" i="2"/>
  <c r="AD181" i="2"/>
  <c r="S181" i="2"/>
  <c r="AC181" i="2"/>
  <c r="T181" i="2"/>
  <c r="AE181" i="2"/>
  <c r="V181" i="2"/>
  <c r="Z181" i="2"/>
  <c r="AA181" i="2"/>
  <c r="AB181" i="2"/>
  <c r="X181" i="2"/>
  <c r="W181" i="2"/>
  <c r="AI173" i="2"/>
  <c r="Y173" i="2"/>
  <c r="S173" i="2"/>
  <c r="AC173" i="2"/>
  <c r="T173" i="2"/>
  <c r="AI165" i="2"/>
  <c r="S165" i="2"/>
  <c r="AC165" i="2"/>
  <c r="AD165" i="2"/>
  <c r="AA165" i="2"/>
  <c r="AI157" i="2"/>
  <c r="S157" i="2"/>
  <c r="AC157" i="2"/>
  <c r="T157" i="2"/>
  <c r="AA157" i="2"/>
  <c r="AI149" i="2"/>
  <c r="AC149" i="2"/>
  <c r="W149" i="2"/>
  <c r="S149" i="2"/>
  <c r="AI141" i="2"/>
  <c r="V141" i="2"/>
  <c r="S141" i="2"/>
  <c r="AB141" i="2"/>
  <c r="AI133" i="2"/>
  <c r="AA133" i="2"/>
  <c r="S133" i="2"/>
  <c r="AB133" i="2"/>
  <c r="AI125" i="2"/>
  <c r="S125" i="2"/>
  <c r="AB125" i="2"/>
  <c r="Z125" i="2"/>
  <c r="X125" i="2"/>
  <c r="AI117" i="2"/>
  <c r="AB117" i="2"/>
  <c r="W117" i="2"/>
  <c r="AC117" i="2"/>
  <c r="S117" i="2"/>
  <c r="AI109" i="2"/>
  <c r="Y109" i="2"/>
  <c r="W109" i="2"/>
  <c r="T109" i="2"/>
  <c r="AC109" i="2"/>
  <c r="AB109" i="2"/>
  <c r="AD109" i="2"/>
  <c r="S109" i="2"/>
  <c r="AE109" i="2"/>
  <c r="X109" i="2"/>
  <c r="Z109" i="2"/>
  <c r="V109" i="2"/>
  <c r="AA109" i="2"/>
  <c r="U109" i="2"/>
  <c r="AI101" i="2"/>
  <c r="Y101" i="2"/>
  <c r="AA101" i="2"/>
  <c r="W101" i="2"/>
  <c r="V101" i="2"/>
  <c r="X101" i="2"/>
  <c r="Z101" i="2"/>
  <c r="S101" i="2"/>
  <c r="AD101" i="2"/>
  <c r="T101" i="2"/>
  <c r="U101" i="2"/>
  <c r="AE101" i="2"/>
  <c r="AC101" i="2"/>
  <c r="AB101" i="2"/>
  <c r="AI93" i="2"/>
  <c r="Y93" i="2"/>
  <c r="U93" i="2"/>
  <c r="AD93" i="2"/>
  <c r="AA93" i="2"/>
  <c r="AC93" i="2"/>
  <c r="S93" i="2"/>
  <c r="AE93" i="2"/>
  <c r="T93" i="2"/>
  <c r="X93" i="2"/>
  <c r="W93" i="2"/>
  <c r="Z93" i="2"/>
  <c r="AB93" i="2"/>
  <c r="V93" i="2"/>
  <c r="AI85" i="2"/>
  <c r="Y85" i="2"/>
  <c r="S85" i="2"/>
  <c r="T85" i="2"/>
  <c r="AI77" i="2"/>
  <c r="Y77" i="2"/>
  <c r="S77" i="2"/>
  <c r="T77" i="2"/>
  <c r="AI69" i="2"/>
  <c r="S69" i="2"/>
  <c r="W69" i="2"/>
  <c r="AA69" i="2"/>
  <c r="AI61" i="2"/>
  <c r="S61" i="2"/>
  <c r="AB61" i="2"/>
  <c r="W61" i="2"/>
  <c r="AC61" i="2"/>
  <c r="AI53" i="2"/>
  <c r="Y53" i="2"/>
  <c r="T53" i="2"/>
  <c r="AC53" i="2"/>
  <c r="V53" i="2"/>
  <c r="AE53" i="2"/>
  <c r="Z53" i="2"/>
  <c r="W53" i="2"/>
  <c r="X53" i="2"/>
  <c r="AA53" i="2"/>
  <c r="AD53" i="2"/>
  <c r="S53" i="2"/>
  <c r="U53" i="2"/>
  <c r="AB53" i="2"/>
  <c r="AI45" i="2"/>
  <c r="T45" i="2"/>
  <c r="AA45" i="2"/>
  <c r="S45" i="2"/>
  <c r="U45" i="2"/>
  <c r="AI37" i="2"/>
  <c r="AB37" i="2"/>
  <c r="U37" i="2"/>
  <c r="S37" i="2"/>
  <c r="AE37" i="2"/>
  <c r="AI476" i="2"/>
  <c r="T476" i="2"/>
  <c r="S476" i="2"/>
  <c r="AD476" i="2"/>
  <c r="AE476" i="2"/>
  <c r="U476" i="2"/>
  <c r="AI468" i="2"/>
  <c r="S468" i="2"/>
  <c r="X468" i="2"/>
  <c r="Y468" i="2"/>
  <c r="AD468" i="2"/>
  <c r="T468" i="2"/>
  <c r="AI460" i="2"/>
  <c r="Z460" i="2"/>
  <c r="AA460" i="2"/>
  <c r="Y460" i="2"/>
  <c r="AB460" i="2"/>
  <c r="S460" i="2"/>
  <c r="AC460" i="2"/>
  <c r="V460" i="2"/>
  <c r="AE460" i="2"/>
  <c r="W460" i="2"/>
  <c r="U460" i="2"/>
  <c r="X460" i="2"/>
  <c r="AD460" i="2"/>
  <c r="T460" i="2"/>
  <c r="AI452" i="2"/>
  <c r="U452" i="2"/>
  <c r="AE452" i="2"/>
  <c r="S452" i="2"/>
  <c r="T452" i="2"/>
  <c r="AI444" i="2"/>
  <c r="S444" i="2"/>
  <c r="T444" i="2"/>
  <c r="AC444" i="2"/>
  <c r="AD444" i="2"/>
  <c r="AI436" i="2"/>
  <c r="S436" i="2"/>
  <c r="U436" i="2"/>
  <c r="AD436" i="2"/>
  <c r="AI428" i="2"/>
  <c r="Z428" i="2"/>
  <c r="Y428" i="2"/>
  <c r="AA428" i="2"/>
  <c r="V428" i="2"/>
  <c r="AE428" i="2"/>
  <c r="U428" i="2"/>
  <c r="W428" i="2"/>
  <c r="X428" i="2"/>
  <c r="AD428" i="2"/>
  <c r="AC428" i="2"/>
  <c r="S428" i="2"/>
  <c r="T428" i="2"/>
  <c r="AB428" i="2"/>
  <c r="AI420" i="2"/>
  <c r="T420" i="2"/>
  <c r="AC420" i="2"/>
  <c r="S420" i="2"/>
  <c r="AI412" i="2"/>
  <c r="Z412" i="2"/>
  <c r="W412" i="2"/>
  <c r="X412" i="2"/>
  <c r="Y412" i="2"/>
  <c r="T412" i="2"/>
  <c r="AC412" i="2"/>
  <c r="S412" i="2"/>
  <c r="U412" i="2"/>
  <c r="V412" i="2"/>
  <c r="AD412" i="2"/>
  <c r="AB412" i="2"/>
  <c r="AE412" i="2"/>
  <c r="AA412" i="2"/>
  <c r="AI404" i="2"/>
  <c r="AA404" i="2"/>
  <c r="S404" i="2"/>
  <c r="AB404" i="2"/>
  <c r="T404" i="2"/>
  <c r="AC404" i="2"/>
  <c r="AI396" i="2"/>
  <c r="Z396" i="2"/>
  <c r="U396" i="2"/>
  <c r="AD396" i="2"/>
  <c r="V396" i="2"/>
  <c r="AE396" i="2"/>
  <c r="AA396" i="2"/>
  <c r="Y396" i="2"/>
  <c r="AB396" i="2"/>
  <c r="AC396" i="2"/>
  <c r="S396" i="2"/>
  <c r="T396" i="2"/>
  <c r="AI388" i="2"/>
  <c r="Z388" i="2"/>
  <c r="X388" i="2"/>
  <c r="Y388" i="2"/>
  <c r="AA388" i="2"/>
  <c r="U388" i="2"/>
  <c r="AD388" i="2"/>
  <c r="T388" i="2"/>
  <c r="V388" i="2"/>
  <c r="W388" i="2"/>
  <c r="AE388" i="2"/>
  <c r="S388" i="2"/>
  <c r="AC388" i="2"/>
  <c r="AB388" i="2"/>
  <c r="AI380" i="2"/>
  <c r="S380" i="2"/>
  <c r="T380" i="2"/>
  <c r="U380" i="2"/>
  <c r="AI372" i="2"/>
  <c r="AE372" i="2"/>
  <c r="S372" i="2"/>
  <c r="AC372" i="2"/>
  <c r="T372" i="2"/>
  <c r="AI364" i="2"/>
  <c r="Z364" i="2"/>
  <c r="Y364" i="2"/>
  <c r="AA364" i="2"/>
  <c r="S364" i="2"/>
  <c r="AB364" i="2"/>
  <c r="V364" i="2"/>
  <c r="AE364" i="2"/>
  <c r="U364" i="2"/>
  <c r="W364" i="2"/>
  <c r="X364" i="2"/>
  <c r="AD364" i="2"/>
  <c r="T364" i="2"/>
  <c r="AC364" i="2"/>
  <c r="AI356" i="2"/>
  <c r="Z356" i="2"/>
  <c r="T356" i="2"/>
  <c r="AC356" i="2"/>
  <c r="U356" i="2"/>
  <c r="AD356" i="2"/>
  <c r="V356" i="2"/>
  <c r="AE356" i="2"/>
  <c r="Y356" i="2"/>
  <c r="S356" i="2"/>
  <c r="AA356" i="2"/>
  <c r="X356" i="2"/>
  <c r="AB356" i="2"/>
  <c r="W356" i="2"/>
  <c r="AI348" i="2"/>
  <c r="Z348" i="2"/>
  <c r="W348" i="2"/>
  <c r="X348" i="2"/>
  <c r="Y348" i="2"/>
  <c r="T348" i="2"/>
  <c r="AC348" i="2"/>
  <c r="AB348" i="2"/>
  <c r="AD348" i="2"/>
  <c r="AE348" i="2"/>
  <c r="U348" i="2"/>
  <c r="S348" i="2"/>
  <c r="V348" i="2"/>
  <c r="AA348" i="2"/>
  <c r="AI340" i="2"/>
  <c r="AA340" i="2"/>
  <c r="S340" i="2"/>
  <c r="T340" i="2"/>
  <c r="AC340" i="2"/>
  <c r="W340" i="2"/>
  <c r="X340" i="2"/>
  <c r="U340" i="2"/>
  <c r="AI332" i="2"/>
  <c r="U332" i="2"/>
  <c r="AC332" i="2"/>
  <c r="V332" i="2"/>
  <c r="AD332" i="2"/>
  <c r="Z332" i="2"/>
  <c r="AA332" i="2"/>
  <c r="AB332" i="2"/>
  <c r="AE332" i="2"/>
  <c r="W332" i="2"/>
  <c r="X332" i="2"/>
  <c r="T332" i="2"/>
  <c r="Y332" i="2"/>
  <c r="S332" i="2"/>
  <c r="AI324" i="2"/>
  <c r="U324" i="2"/>
  <c r="AC324" i="2"/>
  <c r="V324" i="2"/>
  <c r="AD324" i="2"/>
  <c r="Z324" i="2"/>
  <c r="AB324" i="2"/>
  <c r="AE324" i="2"/>
  <c r="S324" i="2"/>
  <c r="X324" i="2"/>
  <c r="Y324" i="2"/>
  <c r="W324" i="2"/>
  <c r="AA324" i="2"/>
  <c r="T324" i="2"/>
  <c r="AI316" i="2"/>
  <c r="U316" i="2"/>
  <c r="AE316" i="2"/>
  <c r="Z316" i="2"/>
  <c r="S316" i="2"/>
  <c r="T316" i="2"/>
  <c r="AI308" i="2"/>
  <c r="AD308" i="2"/>
  <c r="AE308" i="2"/>
  <c r="S308" i="2"/>
  <c r="T308" i="2"/>
  <c r="AI300" i="2"/>
  <c r="U300" i="2"/>
  <c r="AE300" i="2"/>
  <c r="S300" i="2"/>
  <c r="T300" i="2"/>
  <c r="AI292" i="2"/>
  <c r="AC292" i="2"/>
  <c r="S292" i="2"/>
  <c r="T292" i="2"/>
  <c r="Y292" i="2"/>
  <c r="AI284" i="2"/>
  <c r="U284" i="2"/>
  <c r="AC284" i="2"/>
  <c r="T284" i="2"/>
  <c r="S284" i="2"/>
  <c r="AI276" i="2"/>
  <c r="AC276" i="2"/>
  <c r="S276" i="2"/>
  <c r="AD276" i="2"/>
  <c r="V276" i="2"/>
  <c r="AI268" i="2"/>
  <c r="AC268" i="2"/>
  <c r="X268" i="2"/>
  <c r="S268" i="2"/>
  <c r="AB268" i="2"/>
  <c r="AD268" i="2"/>
  <c r="AI260" i="2"/>
  <c r="U260" i="2"/>
  <c r="AC260" i="2"/>
  <c r="Z260" i="2"/>
  <c r="AA260" i="2"/>
  <c r="S260" i="2"/>
  <c r="AB260" i="2"/>
  <c r="W260" i="2"/>
  <c r="V260" i="2"/>
  <c r="X260" i="2"/>
  <c r="Y260" i="2"/>
  <c r="T260" i="2"/>
  <c r="AE260" i="2"/>
  <c r="AD260" i="2"/>
  <c r="AI252" i="2"/>
  <c r="AD252" i="2"/>
  <c r="V252" i="2"/>
  <c r="S252" i="2"/>
  <c r="Y252" i="2"/>
  <c r="AI244" i="2"/>
  <c r="T244" i="2"/>
  <c r="AD244" i="2"/>
  <c r="S244" i="2"/>
  <c r="AI236" i="2"/>
  <c r="U236" i="2"/>
  <c r="AC236" i="2"/>
  <c r="AA236" i="2"/>
  <c r="S236" i="2"/>
  <c r="AB236" i="2"/>
  <c r="T236" i="2"/>
  <c r="AD236" i="2"/>
  <c r="X236" i="2"/>
  <c r="W236" i="2"/>
  <c r="Y236" i="2"/>
  <c r="Z236" i="2"/>
  <c r="V236" i="2"/>
  <c r="AE236" i="2"/>
  <c r="AI228" i="2"/>
  <c r="Y228" i="2"/>
  <c r="Z228" i="2"/>
  <c r="U228" i="2"/>
  <c r="S228" i="2"/>
  <c r="AI220" i="2"/>
  <c r="AD220" i="2"/>
  <c r="AC220" i="2"/>
  <c r="S220" i="2"/>
  <c r="AB220" i="2"/>
  <c r="AI212" i="2"/>
  <c r="T212" i="2"/>
  <c r="AC212" i="2"/>
  <c r="Y212" i="2"/>
  <c r="S212" i="2"/>
  <c r="AI204" i="2"/>
  <c r="S204" i="2"/>
  <c r="AB204" i="2"/>
  <c r="AE204" i="2"/>
  <c r="AI196" i="2"/>
  <c r="V196" i="2"/>
  <c r="AD196" i="2"/>
  <c r="AA196" i="2"/>
  <c r="W196" i="2"/>
  <c r="X196" i="2"/>
  <c r="Y196" i="2"/>
  <c r="S196" i="2"/>
  <c r="AC196" i="2"/>
  <c r="AB196" i="2"/>
  <c r="AE196" i="2"/>
  <c r="T196" i="2"/>
  <c r="U196" i="2"/>
  <c r="Z196" i="2"/>
  <c r="AI188" i="2"/>
  <c r="W188" i="2"/>
  <c r="AB188" i="2"/>
  <c r="AC188" i="2"/>
  <c r="S188" i="2"/>
  <c r="AI180" i="2"/>
  <c r="AB180" i="2"/>
  <c r="AC180" i="2"/>
  <c r="S180" i="2"/>
  <c r="T180" i="2"/>
  <c r="AI172" i="2"/>
  <c r="S172" i="2"/>
  <c r="U172" i="2"/>
  <c r="AC172" i="2"/>
  <c r="AE172" i="2"/>
  <c r="AI164" i="2"/>
  <c r="T164" i="2"/>
  <c r="AA164" i="2"/>
  <c r="AB164" i="2"/>
  <c r="S164" i="2"/>
  <c r="AI156" i="2"/>
  <c r="V156" i="2"/>
  <c r="AD156" i="2"/>
  <c r="Z156" i="2"/>
  <c r="T156" i="2"/>
  <c r="AE156" i="2"/>
  <c r="U156" i="2"/>
  <c r="W156" i="2"/>
  <c r="AA156" i="2"/>
  <c r="Y156" i="2"/>
  <c r="AB156" i="2"/>
  <c r="AC156" i="2"/>
  <c r="S156" i="2"/>
  <c r="X156" i="2"/>
  <c r="AI148" i="2"/>
  <c r="AC148" i="2"/>
  <c r="S148" i="2"/>
  <c r="W148" i="2"/>
  <c r="AE148" i="2"/>
  <c r="AI140" i="2"/>
  <c r="S140" i="2"/>
  <c r="AB140" i="2"/>
  <c r="Z140" i="2"/>
  <c r="AI132" i="2"/>
  <c r="V132" i="2"/>
  <c r="AD132" i="2"/>
  <c r="U132" i="2"/>
  <c r="AE132" i="2"/>
  <c r="W132" i="2"/>
  <c r="X132" i="2"/>
  <c r="AA132" i="2"/>
  <c r="S132" i="2"/>
  <c r="T132" i="2"/>
  <c r="AB132" i="2"/>
  <c r="AC132" i="2"/>
  <c r="Z132" i="2"/>
  <c r="Y132" i="2"/>
  <c r="AI124" i="2"/>
  <c r="V124" i="2"/>
  <c r="AD124" i="2"/>
  <c r="Y124" i="2"/>
  <c r="Z124" i="2"/>
  <c r="AA124" i="2"/>
  <c r="U124" i="2"/>
  <c r="AE124" i="2"/>
  <c r="AC124" i="2"/>
  <c r="W124" i="2"/>
  <c r="X124" i="2"/>
  <c r="T124" i="2"/>
  <c r="AB124" i="2"/>
  <c r="S124" i="2"/>
  <c r="AI116" i="2"/>
  <c r="AC116" i="2"/>
  <c r="S116" i="2"/>
  <c r="AB116" i="2"/>
  <c r="AA116" i="2"/>
  <c r="AI108" i="2"/>
  <c r="V108" i="2"/>
  <c r="AD108" i="2"/>
  <c r="AA108" i="2"/>
  <c r="X108" i="2"/>
  <c r="AC108" i="2"/>
  <c r="S108" i="2"/>
  <c r="AE108" i="2"/>
  <c r="T108" i="2"/>
  <c r="Y108" i="2"/>
  <c r="W108" i="2"/>
  <c r="Z108" i="2"/>
  <c r="AB108" i="2"/>
  <c r="U108" i="2"/>
  <c r="AI100" i="2"/>
  <c r="V100" i="2"/>
  <c r="AD100" i="2"/>
  <c r="U100" i="2"/>
  <c r="AE100" i="2"/>
  <c r="AA100" i="2"/>
  <c r="X100" i="2"/>
  <c r="Y100" i="2"/>
  <c r="Z100" i="2"/>
  <c r="S100" i="2"/>
  <c r="AC100" i="2"/>
  <c r="T100" i="2"/>
  <c r="W100" i="2"/>
  <c r="AB100" i="2"/>
  <c r="AI92" i="2"/>
  <c r="V92" i="2"/>
  <c r="AD92" i="2"/>
  <c r="Y92" i="2"/>
  <c r="U92" i="2"/>
  <c r="AE92" i="2"/>
  <c r="AC92" i="2"/>
  <c r="S92" i="2"/>
  <c r="T92" i="2"/>
  <c r="Z92" i="2"/>
  <c r="AA92" i="2"/>
  <c r="AB92" i="2"/>
  <c r="X92" i="2"/>
  <c r="W92" i="2"/>
  <c r="AI84" i="2"/>
  <c r="V84" i="2"/>
  <c r="S84" i="2"/>
  <c r="AA84" i="2"/>
  <c r="U84" i="2"/>
  <c r="AE84" i="2"/>
  <c r="AI76" i="2"/>
  <c r="S76" i="2"/>
  <c r="T76" i="2"/>
  <c r="AA76" i="2"/>
  <c r="U76" i="2"/>
  <c r="AI68" i="2"/>
  <c r="S68" i="2"/>
  <c r="AA68" i="2"/>
  <c r="AE68" i="2"/>
  <c r="AI60" i="2"/>
  <c r="S60" i="2"/>
  <c r="U60" i="2"/>
  <c r="AA60" i="2"/>
  <c r="AI52" i="2"/>
  <c r="T52" i="2"/>
  <c r="Y52" i="2"/>
  <c r="S52" i="2"/>
  <c r="AI44" i="2"/>
  <c r="AA44" i="2"/>
  <c r="Y44" i="2"/>
  <c r="AE44" i="2"/>
  <c r="S44" i="2"/>
  <c r="AI36" i="2"/>
  <c r="AA36" i="2"/>
  <c r="AB36" i="2"/>
  <c r="S36" i="2"/>
  <c r="T36" i="2"/>
  <c r="AI475" i="2"/>
  <c r="AE475" i="2"/>
  <c r="S475" i="2"/>
  <c r="Y475" i="2"/>
  <c r="V475" i="2"/>
  <c r="AI467" i="2"/>
  <c r="AE467" i="2"/>
  <c r="S467" i="2"/>
  <c r="AD467" i="2"/>
  <c r="Z467" i="2"/>
  <c r="AB467" i="2"/>
  <c r="AI459" i="2"/>
  <c r="U459" i="2"/>
  <c r="AD459" i="2"/>
  <c r="S459" i="2"/>
  <c r="V459" i="2"/>
  <c r="AI451" i="2"/>
  <c r="S451" i="2"/>
  <c r="T451" i="2"/>
  <c r="Z451" i="2"/>
  <c r="AA451" i="2"/>
  <c r="AI443" i="2"/>
  <c r="V443" i="2"/>
  <c r="S443" i="2"/>
  <c r="T443" i="2"/>
  <c r="AC443" i="2"/>
  <c r="U443" i="2"/>
  <c r="AI435" i="2"/>
  <c r="AE435" i="2"/>
  <c r="S435" i="2"/>
  <c r="T435" i="2"/>
  <c r="AD435" i="2"/>
  <c r="AI427" i="2"/>
  <c r="W427" i="2"/>
  <c r="AE427" i="2"/>
  <c r="T427" i="2"/>
  <c r="AC427" i="2"/>
  <c r="U427" i="2"/>
  <c r="AD427" i="2"/>
  <c r="Z427" i="2"/>
  <c r="S427" i="2"/>
  <c r="V427" i="2"/>
  <c r="X427" i="2"/>
  <c r="AB427" i="2"/>
  <c r="AA427" i="2"/>
  <c r="Y427" i="2"/>
  <c r="AI419" i="2"/>
  <c r="T419" i="2"/>
  <c r="AC419" i="2"/>
  <c r="AD419" i="2"/>
  <c r="S419" i="2"/>
  <c r="AI411" i="2"/>
  <c r="AE411" i="2"/>
  <c r="S411" i="2"/>
  <c r="T411" i="2"/>
  <c r="AI403" i="2"/>
  <c r="AE403" i="2"/>
  <c r="U403" i="2"/>
  <c r="S403" i="2"/>
  <c r="T403" i="2"/>
  <c r="AI395" i="2"/>
  <c r="AE395" i="2"/>
  <c r="Z395" i="2"/>
  <c r="AA395" i="2"/>
  <c r="U395" i="2"/>
  <c r="AD395" i="2"/>
  <c r="T395" i="2"/>
  <c r="AC395" i="2"/>
  <c r="S395" i="2"/>
  <c r="AI387" i="2"/>
  <c r="W387" i="2"/>
  <c r="AE387" i="2"/>
  <c r="S387" i="2"/>
  <c r="AB387" i="2"/>
  <c r="T387" i="2"/>
  <c r="AC387" i="2"/>
  <c r="U387" i="2"/>
  <c r="AD387" i="2"/>
  <c r="Y387" i="2"/>
  <c r="Z387" i="2"/>
  <c r="X387" i="2"/>
  <c r="AA387" i="2"/>
  <c r="V387" i="2"/>
  <c r="AI379" i="2"/>
  <c r="W379" i="2"/>
  <c r="AE379" i="2"/>
  <c r="V379" i="2"/>
  <c r="X379" i="2"/>
  <c r="Y379" i="2"/>
  <c r="S379" i="2"/>
  <c r="AB379" i="2"/>
  <c r="AA379" i="2"/>
  <c r="AC379" i="2"/>
  <c r="AD379" i="2"/>
  <c r="T379" i="2"/>
  <c r="U379" i="2"/>
  <c r="Z379" i="2"/>
  <c r="AI371" i="2"/>
  <c r="W371" i="2"/>
  <c r="AE371" i="2"/>
  <c r="Z371" i="2"/>
  <c r="AA371" i="2"/>
  <c r="S371" i="2"/>
  <c r="AB371" i="2"/>
  <c r="V371" i="2"/>
  <c r="U371" i="2"/>
  <c r="X371" i="2"/>
  <c r="Y371" i="2"/>
  <c r="T371" i="2"/>
  <c r="AD371" i="2"/>
  <c r="AC371" i="2"/>
  <c r="AI363" i="2"/>
  <c r="W363" i="2"/>
  <c r="AE363" i="2"/>
  <c r="T363" i="2"/>
  <c r="AC363" i="2"/>
  <c r="U363" i="2"/>
  <c r="AD363" i="2"/>
  <c r="V363" i="2"/>
  <c r="Z363" i="2"/>
  <c r="S363" i="2"/>
  <c r="AA363" i="2"/>
  <c r="AB363" i="2"/>
  <c r="Y363" i="2"/>
  <c r="X363" i="2"/>
  <c r="AI355" i="2"/>
  <c r="Y355" i="2"/>
  <c r="T355" i="2"/>
  <c r="AC355" i="2"/>
  <c r="AB355" i="2"/>
  <c r="AD355" i="2"/>
  <c r="S355" i="2"/>
  <c r="AA355" i="2"/>
  <c r="AI347" i="2"/>
  <c r="W347" i="2"/>
  <c r="AE347" i="2"/>
  <c r="AA347" i="2"/>
  <c r="S347" i="2"/>
  <c r="AB347" i="2"/>
  <c r="T347" i="2"/>
  <c r="AC347" i="2"/>
  <c r="X347" i="2"/>
  <c r="V347" i="2"/>
  <c r="Y347" i="2"/>
  <c r="Z347" i="2"/>
  <c r="U347" i="2"/>
  <c r="AD347" i="2"/>
  <c r="AI339" i="2"/>
  <c r="W339" i="2"/>
  <c r="AE339" i="2"/>
  <c r="U339" i="2"/>
  <c r="AD339" i="2"/>
  <c r="V339" i="2"/>
  <c r="X339" i="2"/>
  <c r="AA339" i="2"/>
  <c r="S339" i="2"/>
  <c r="T339" i="2"/>
  <c r="AB339" i="2"/>
  <c r="Z339" i="2"/>
  <c r="AC339" i="2"/>
  <c r="Y339" i="2"/>
  <c r="AI331" i="2"/>
  <c r="Z331" i="2"/>
  <c r="S331" i="2"/>
  <c r="AA331" i="2"/>
  <c r="W331" i="2"/>
  <c r="AE331" i="2"/>
  <c r="AB331" i="2"/>
  <c r="AC331" i="2"/>
  <c r="AD331" i="2"/>
  <c r="V331" i="2"/>
  <c r="U331" i="2"/>
  <c r="X331" i="2"/>
  <c r="Y331" i="2"/>
  <c r="T331" i="2"/>
  <c r="AI323" i="2"/>
  <c r="S323" i="2"/>
  <c r="AE323" i="2"/>
  <c r="AC323" i="2"/>
  <c r="AD323" i="2"/>
  <c r="V323" i="2"/>
  <c r="AB323" i="2"/>
  <c r="AI315" i="2"/>
  <c r="Z315" i="2"/>
  <c r="S315" i="2"/>
  <c r="AA315" i="2"/>
  <c r="T315" i="2"/>
  <c r="AB315" i="2"/>
  <c r="W315" i="2"/>
  <c r="AE315" i="2"/>
  <c r="V315" i="2"/>
  <c r="X315" i="2"/>
  <c r="Y315" i="2"/>
  <c r="AD315" i="2"/>
  <c r="U315" i="2"/>
  <c r="AC315" i="2"/>
  <c r="AI307" i="2"/>
  <c r="S307" i="2"/>
  <c r="AA307" i="2"/>
  <c r="T307" i="2"/>
  <c r="AE307" i="2"/>
  <c r="AI299" i="2"/>
  <c r="S299" i="2"/>
  <c r="AA299" i="2"/>
  <c r="T299" i="2"/>
  <c r="AE299" i="2"/>
  <c r="AI291" i="2"/>
  <c r="Z291" i="2"/>
  <c r="S291" i="2"/>
  <c r="U291" i="2"/>
  <c r="T291" i="2"/>
  <c r="AI283" i="2"/>
  <c r="T283" i="2"/>
  <c r="AC283" i="2"/>
  <c r="S283" i="2"/>
  <c r="AB283" i="2"/>
  <c r="AI275" i="2"/>
  <c r="AC275" i="2"/>
  <c r="AD275" i="2"/>
  <c r="V275" i="2"/>
  <c r="S275" i="2"/>
  <c r="AI267" i="2"/>
  <c r="S267" i="2"/>
  <c r="T267" i="2"/>
  <c r="Y267" i="2"/>
  <c r="U267" i="2"/>
  <c r="AI259" i="2"/>
  <c r="S259" i="2"/>
  <c r="T259" i="2"/>
  <c r="AC259" i="2"/>
  <c r="AI251" i="2"/>
  <c r="Z251" i="2"/>
  <c r="X251" i="2"/>
  <c r="Y251" i="2"/>
  <c r="AA251" i="2"/>
  <c r="U251" i="2"/>
  <c r="AD251" i="2"/>
  <c r="AC251" i="2"/>
  <c r="AE251" i="2"/>
  <c r="V251" i="2"/>
  <c r="T251" i="2"/>
  <c r="W251" i="2"/>
  <c r="AB251" i="2"/>
  <c r="S251" i="2"/>
  <c r="AI243" i="2"/>
  <c r="S243" i="2"/>
  <c r="AD243" i="2"/>
  <c r="Y243" i="2"/>
  <c r="V243" i="2"/>
  <c r="AI235" i="2"/>
  <c r="V235" i="2"/>
  <c r="S235" i="2"/>
  <c r="T235" i="2"/>
  <c r="U235" i="2"/>
  <c r="AA235" i="2"/>
  <c r="AI227" i="2"/>
  <c r="S227" i="2"/>
  <c r="AA227" i="2"/>
  <c r="U227" i="2"/>
  <c r="AE227" i="2"/>
  <c r="AI219" i="2"/>
  <c r="S219" i="2"/>
  <c r="AB219" i="2"/>
  <c r="AC219" i="2"/>
  <c r="AE219" i="2"/>
  <c r="AI211" i="2"/>
  <c r="S211" i="2"/>
  <c r="AA211" i="2"/>
  <c r="AE211" i="2"/>
  <c r="T211" i="2"/>
  <c r="AI203" i="2"/>
  <c r="S203" i="2"/>
  <c r="AC203" i="2"/>
  <c r="V203" i="2"/>
  <c r="U203" i="2"/>
  <c r="AI195" i="2"/>
  <c r="S195" i="2"/>
  <c r="AA195" i="2"/>
  <c r="V195" i="2"/>
  <c r="AE195" i="2"/>
  <c r="Y195" i="2"/>
  <c r="Z195" i="2"/>
  <c r="AB195" i="2"/>
  <c r="U195" i="2"/>
  <c r="T195" i="2"/>
  <c r="W195" i="2"/>
  <c r="X195" i="2"/>
  <c r="AD195" i="2"/>
  <c r="AC195" i="2"/>
  <c r="AI187" i="2"/>
  <c r="S187" i="2"/>
  <c r="AA187" i="2"/>
  <c r="Y187" i="2"/>
  <c r="X187" i="2"/>
  <c r="Z187" i="2"/>
  <c r="AB187" i="2"/>
  <c r="U187" i="2"/>
  <c r="AE187" i="2"/>
  <c r="T187" i="2"/>
  <c r="V187" i="2"/>
  <c r="W187" i="2"/>
  <c r="AD187" i="2"/>
  <c r="AC187" i="2"/>
  <c r="AI179" i="2"/>
  <c r="S179" i="2"/>
  <c r="Z179" i="2"/>
  <c r="V179" i="2"/>
  <c r="AD179" i="2"/>
  <c r="AI171" i="2"/>
  <c r="S171" i="2"/>
  <c r="Y171" i="2"/>
  <c r="T171" i="2"/>
  <c r="V171" i="2"/>
  <c r="AI163" i="2"/>
  <c r="S163" i="2"/>
  <c r="AA163" i="2"/>
  <c r="Z163" i="2"/>
  <c r="W163" i="2"/>
  <c r="X163" i="2"/>
  <c r="Y163" i="2"/>
  <c r="T163" i="2"/>
  <c r="AD163" i="2"/>
  <c r="U163" i="2"/>
  <c r="V163" i="2"/>
  <c r="AE163" i="2"/>
  <c r="AC163" i="2"/>
  <c r="AB163" i="2"/>
  <c r="AI155" i="2"/>
  <c r="S155" i="2"/>
  <c r="AA155" i="2"/>
  <c r="U155" i="2"/>
  <c r="AD155" i="2"/>
  <c r="W155" i="2"/>
  <c r="X155" i="2"/>
  <c r="Y155" i="2"/>
  <c r="AC155" i="2"/>
  <c r="T155" i="2"/>
  <c r="V155" i="2"/>
  <c r="AE155" i="2"/>
  <c r="AB155" i="2"/>
  <c r="Z155" i="2"/>
  <c r="AI147" i="2"/>
  <c r="S147" i="2"/>
  <c r="AA147" i="2"/>
  <c r="AB147" i="2"/>
  <c r="T147" i="2"/>
  <c r="AC147" i="2"/>
  <c r="X147" i="2"/>
  <c r="U147" i="2"/>
  <c r="V147" i="2"/>
  <c r="Z147" i="2"/>
  <c r="AD147" i="2"/>
  <c r="AE147" i="2"/>
  <c r="Y147" i="2"/>
  <c r="W147" i="2"/>
  <c r="AI139" i="2"/>
  <c r="S139" i="2"/>
  <c r="AB139" i="2"/>
  <c r="T139" i="2"/>
  <c r="AI131" i="2"/>
  <c r="S131" i="2"/>
  <c r="AA131" i="2"/>
  <c r="Y131" i="2"/>
  <c r="Z131" i="2"/>
  <c r="AB131" i="2"/>
  <c r="V131" i="2"/>
  <c r="AE131" i="2"/>
  <c r="AD131" i="2"/>
  <c r="W131" i="2"/>
  <c r="U131" i="2"/>
  <c r="X131" i="2"/>
  <c r="AC131" i="2"/>
  <c r="T131" i="2"/>
  <c r="AI123" i="2"/>
  <c r="S123" i="2"/>
  <c r="AA123" i="2"/>
  <c r="U123" i="2"/>
  <c r="AE123" i="2"/>
  <c r="W123" i="2"/>
  <c r="AI115" i="2"/>
  <c r="S115" i="2"/>
  <c r="AA115" i="2"/>
  <c r="AC115" i="2"/>
  <c r="AI107" i="2"/>
  <c r="S107" i="2"/>
  <c r="AA107" i="2"/>
  <c r="AE107" i="2"/>
  <c r="AB107" i="2"/>
  <c r="AI99" i="2"/>
  <c r="S99" i="2"/>
  <c r="AA99" i="2"/>
  <c r="Y99" i="2"/>
  <c r="V99" i="2"/>
  <c r="AE99" i="2"/>
  <c r="X99" i="2"/>
  <c r="Z99" i="2"/>
  <c r="AB99" i="2"/>
  <c r="T99" i="2"/>
  <c r="U99" i="2"/>
  <c r="W99" i="2"/>
  <c r="AD99" i="2"/>
  <c r="AC99" i="2"/>
  <c r="AI91" i="2"/>
  <c r="S91" i="2"/>
  <c r="AA91" i="2"/>
  <c r="T91" i="2"/>
  <c r="AC91" i="2"/>
  <c r="Y91" i="2"/>
  <c r="AE91" i="2"/>
  <c r="U91" i="2"/>
  <c r="V91" i="2"/>
  <c r="Z91" i="2"/>
  <c r="X91" i="2"/>
  <c r="AB91" i="2"/>
  <c r="AD91" i="2"/>
  <c r="W91" i="2"/>
  <c r="AI83" i="2"/>
  <c r="S83" i="2"/>
  <c r="AA83" i="2"/>
  <c r="T83" i="2"/>
  <c r="AC83" i="2"/>
  <c r="AI75" i="2"/>
  <c r="S75" i="2"/>
  <c r="AA75" i="2"/>
  <c r="Z75" i="2"/>
  <c r="T75" i="2"/>
  <c r="AC75" i="2"/>
  <c r="W75" i="2"/>
  <c r="AD75" i="2"/>
  <c r="AE75" i="2"/>
  <c r="X75" i="2"/>
  <c r="Y75" i="2"/>
  <c r="V75" i="2"/>
  <c r="AB75" i="2"/>
  <c r="U75" i="2"/>
  <c r="AI67" i="2"/>
  <c r="S67" i="2"/>
  <c r="AA67" i="2"/>
  <c r="W67" i="2"/>
  <c r="AI59" i="2"/>
  <c r="S59" i="2"/>
  <c r="AA59" i="2"/>
  <c r="T59" i="2"/>
  <c r="AI51" i="2"/>
  <c r="S51" i="2"/>
  <c r="AA51" i="2"/>
  <c r="T51" i="2"/>
  <c r="AI43" i="2"/>
  <c r="S43" i="2"/>
  <c r="AA43" i="2"/>
  <c r="T43" i="2"/>
  <c r="AI35" i="2"/>
  <c r="S35" i="2"/>
  <c r="AB35" i="2"/>
  <c r="AE35" i="2"/>
  <c r="U35" i="2"/>
  <c r="AI474" i="2"/>
  <c r="T474" i="2"/>
  <c r="AB474" i="2"/>
  <c r="AA474" i="2"/>
  <c r="V474" i="2"/>
  <c r="W474" i="2"/>
  <c r="X474" i="2"/>
  <c r="AC474" i="2"/>
  <c r="S474" i="2"/>
  <c r="U474" i="2"/>
  <c r="AD474" i="2"/>
  <c r="AE474" i="2"/>
  <c r="Z474" i="2"/>
  <c r="Y474" i="2"/>
  <c r="AI466" i="2"/>
  <c r="T466" i="2"/>
  <c r="AB466" i="2"/>
  <c r="V466" i="2"/>
  <c r="AE466" i="2"/>
  <c r="U466" i="2"/>
  <c r="W466" i="2"/>
  <c r="X466" i="2"/>
  <c r="AA466" i="2"/>
  <c r="S466" i="2"/>
  <c r="AC466" i="2"/>
  <c r="Z466" i="2"/>
  <c r="AD466" i="2"/>
  <c r="Y466" i="2"/>
  <c r="AI458" i="2"/>
  <c r="Y458" i="2"/>
  <c r="S458" i="2"/>
  <c r="AC458" i="2"/>
  <c r="Z458" i="2"/>
  <c r="AI450" i="2"/>
  <c r="S450" i="2"/>
  <c r="AC450" i="2"/>
  <c r="AD450" i="2"/>
  <c r="Z450" i="2"/>
  <c r="U450" i="2"/>
  <c r="AI442" i="2"/>
  <c r="T442" i="2"/>
  <c r="AE442" i="2"/>
  <c r="S442" i="2"/>
  <c r="AC442" i="2"/>
  <c r="U442" i="2"/>
  <c r="AI434" i="2"/>
  <c r="T434" i="2"/>
  <c r="U434" i="2"/>
  <c r="AD434" i="2"/>
  <c r="AE434" i="2"/>
  <c r="S434" i="2"/>
  <c r="Y434" i="2"/>
  <c r="AI426" i="2"/>
  <c r="T426" i="2"/>
  <c r="U426" i="2"/>
  <c r="S426" i="2"/>
  <c r="AC426" i="2"/>
  <c r="AE426" i="2"/>
  <c r="AI418" i="2"/>
  <c r="T418" i="2"/>
  <c r="AB418" i="2"/>
  <c r="AA418" i="2"/>
  <c r="S418" i="2"/>
  <c r="AC418" i="2"/>
  <c r="X418" i="2"/>
  <c r="U418" i="2"/>
  <c r="V418" i="2"/>
  <c r="W418" i="2"/>
  <c r="AD418" i="2"/>
  <c r="AE418" i="2"/>
  <c r="Z418" i="2"/>
  <c r="Y418" i="2"/>
  <c r="AI410" i="2"/>
  <c r="T410" i="2"/>
  <c r="AE410" i="2"/>
  <c r="Z410" i="2"/>
  <c r="AC410" i="2"/>
  <c r="S410" i="2"/>
  <c r="AI402" i="2"/>
  <c r="T402" i="2"/>
  <c r="AB402" i="2"/>
  <c r="U402" i="2"/>
  <c r="S402" i="2"/>
  <c r="AI394" i="2"/>
  <c r="AB394" i="2"/>
  <c r="S394" i="2"/>
  <c r="V394" i="2"/>
  <c r="AE394" i="2"/>
  <c r="Y394" i="2"/>
  <c r="X394" i="2"/>
  <c r="AI386" i="2"/>
  <c r="T386" i="2"/>
  <c r="AB386" i="2"/>
  <c r="W386" i="2"/>
  <c r="X386" i="2"/>
  <c r="Y386" i="2"/>
  <c r="S386" i="2"/>
  <c r="AC386" i="2"/>
  <c r="AA386" i="2"/>
  <c r="AD386" i="2"/>
  <c r="AE386" i="2"/>
  <c r="U386" i="2"/>
  <c r="V386" i="2"/>
  <c r="Z386" i="2"/>
  <c r="AI378" i="2"/>
  <c r="T378" i="2"/>
  <c r="AB378" i="2"/>
  <c r="Z378" i="2"/>
  <c r="AA378" i="2"/>
  <c r="S378" i="2"/>
  <c r="AC378" i="2"/>
  <c r="W378" i="2"/>
  <c r="X378" i="2"/>
  <c r="Y378" i="2"/>
  <c r="AE378" i="2"/>
  <c r="AI370" i="2"/>
  <c r="T370" i="2"/>
  <c r="AB370" i="2"/>
  <c r="U370" i="2"/>
  <c r="AD370" i="2"/>
  <c r="V370" i="2"/>
  <c r="AE370" i="2"/>
  <c r="W370" i="2"/>
  <c r="Z370" i="2"/>
  <c r="S370" i="2"/>
  <c r="AA370" i="2"/>
  <c r="Y370" i="2"/>
  <c r="AC370" i="2"/>
  <c r="X370" i="2"/>
  <c r="AI362" i="2"/>
  <c r="T362" i="2"/>
  <c r="AB362" i="2"/>
  <c r="X362" i="2"/>
  <c r="Y362" i="2"/>
  <c r="Z362" i="2"/>
  <c r="U362" i="2"/>
  <c r="AD362" i="2"/>
  <c r="AC362" i="2"/>
  <c r="AE362" i="2"/>
  <c r="V362" i="2"/>
  <c r="S362" i="2"/>
  <c r="W362" i="2"/>
  <c r="AA362" i="2"/>
  <c r="AI354" i="2"/>
  <c r="T354" i="2"/>
  <c r="S354" i="2"/>
  <c r="U354" i="2"/>
  <c r="Z354" i="2"/>
  <c r="AI346" i="2"/>
  <c r="T346" i="2"/>
  <c r="AB346" i="2"/>
  <c r="V346" i="2"/>
  <c r="AE346" i="2"/>
  <c r="W346" i="2"/>
  <c r="X346" i="2"/>
  <c r="AA346" i="2"/>
  <c r="S346" i="2"/>
  <c r="U346" i="2"/>
  <c r="AC346" i="2"/>
  <c r="AD346" i="2"/>
  <c r="Z346" i="2"/>
  <c r="Y346" i="2"/>
  <c r="AI338" i="2"/>
  <c r="T338" i="2"/>
  <c r="U338" i="2"/>
  <c r="AE338" i="2"/>
  <c r="AD338" i="2"/>
  <c r="V338" i="2"/>
  <c r="S338" i="2"/>
  <c r="AI330" i="2"/>
  <c r="W330" i="2"/>
  <c r="AE330" i="2"/>
  <c r="X330" i="2"/>
  <c r="T330" i="2"/>
  <c r="AB330" i="2"/>
  <c r="AA330" i="2"/>
  <c r="AC330" i="2"/>
  <c r="AD330" i="2"/>
  <c r="V330" i="2"/>
  <c r="Y330" i="2"/>
  <c r="Z330" i="2"/>
  <c r="U330" i="2"/>
  <c r="S330" i="2"/>
  <c r="AI322" i="2"/>
  <c r="W322" i="2"/>
  <c r="AE322" i="2"/>
  <c r="X322" i="2"/>
  <c r="Y322" i="2"/>
  <c r="T322" i="2"/>
  <c r="AB322" i="2"/>
  <c r="AA322" i="2"/>
  <c r="AC322" i="2"/>
  <c r="AD322" i="2"/>
  <c r="U322" i="2"/>
  <c r="V322" i="2"/>
  <c r="Z322" i="2"/>
  <c r="S322" i="2"/>
  <c r="AI314" i="2"/>
  <c r="W314" i="2"/>
  <c r="AE314" i="2"/>
  <c r="X314" i="2"/>
  <c r="Y314" i="2"/>
  <c r="T314" i="2"/>
  <c r="AB314" i="2"/>
  <c r="S314" i="2"/>
  <c r="U314" i="2"/>
  <c r="V314" i="2"/>
  <c r="AC314" i="2"/>
  <c r="AD314" i="2"/>
  <c r="AA314" i="2"/>
  <c r="Z314" i="2"/>
  <c r="AI306" i="2"/>
  <c r="W306" i="2"/>
  <c r="AE306" i="2"/>
  <c r="X306" i="2"/>
  <c r="Y306" i="2"/>
  <c r="T306" i="2"/>
  <c r="AB306" i="2"/>
  <c r="AA306" i="2"/>
  <c r="AC306" i="2"/>
  <c r="AD306" i="2"/>
  <c r="U306" i="2"/>
  <c r="S306" i="2"/>
  <c r="V306" i="2"/>
  <c r="Z306" i="2"/>
  <c r="AI298" i="2"/>
  <c r="T298" i="2"/>
  <c r="S298" i="2"/>
  <c r="U298" i="2"/>
  <c r="Z298" i="2"/>
  <c r="AI290" i="2"/>
  <c r="W290" i="2"/>
  <c r="AE290" i="2"/>
  <c r="T290" i="2"/>
  <c r="AC290" i="2"/>
  <c r="U290" i="2"/>
  <c r="AD290" i="2"/>
  <c r="V290" i="2"/>
  <c r="Z290" i="2"/>
  <c r="S290" i="2"/>
  <c r="AA290" i="2"/>
  <c r="Y290" i="2"/>
  <c r="AB290" i="2"/>
  <c r="X290" i="2"/>
  <c r="AI282" i="2"/>
  <c r="W282" i="2"/>
  <c r="Y282" i="2"/>
  <c r="T282" i="2"/>
  <c r="AD282" i="2"/>
  <c r="S282" i="2"/>
  <c r="V282" i="2"/>
  <c r="AI274" i="2"/>
  <c r="W274" i="2"/>
  <c r="S274" i="2"/>
  <c r="AC274" i="2"/>
  <c r="V274" i="2"/>
  <c r="Y274" i="2"/>
  <c r="AI266" i="2"/>
  <c r="AE266" i="2"/>
  <c r="U266" i="2"/>
  <c r="V266" i="2"/>
  <c r="S266" i="2"/>
  <c r="T266" i="2"/>
  <c r="AC266" i="2"/>
  <c r="AI258" i="2"/>
  <c r="W258" i="2"/>
  <c r="AE258" i="2"/>
  <c r="Y258" i="2"/>
  <c r="Z258" i="2"/>
  <c r="AA258" i="2"/>
  <c r="U258" i="2"/>
  <c r="AD258" i="2"/>
  <c r="AC258" i="2"/>
  <c r="V258" i="2"/>
  <c r="X258" i="2"/>
  <c r="AB258" i="2"/>
  <c r="T258" i="2"/>
  <c r="S258" i="2"/>
  <c r="AI250" i="2"/>
  <c r="W250" i="2"/>
  <c r="AE250" i="2"/>
  <c r="S250" i="2"/>
  <c r="AC250" i="2"/>
  <c r="AA250" i="2"/>
  <c r="AI242" i="2"/>
  <c r="AE242" i="2"/>
  <c r="V242" i="2"/>
  <c r="S242" i="2"/>
  <c r="T242" i="2"/>
  <c r="AC242" i="2"/>
  <c r="AI234" i="2"/>
  <c r="W234" i="2"/>
  <c r="AE234" i="2"/>
  <c r="Z234" i="2"/>
  <c r="AA234" i="2"/>
  <c r="S234" i="2"/>
  <c r="AB234" i="2"/>
  <c r="V234" i="2"/>
  <c r="AD234" i="2"/>
  <c r="X234" i="2"/>
  <c r="U234" i="2"/>
  <c r="Y234" i="2"/>
  <c r="AC234" i="2"/>
  <c r="T234" i="2"/>
  <c r="AI226" i="2"/>
  <c r="X226" i="2"/>
  <c r="U226" i="2"/>
  <c r="AD226" i="2"/>
  <c r="S226" i="2"/>
  <c r="AC226" i="2"/>
  <c r="T226" i="2"/>
  <c r="AE226" i="2"/>
  <c r="V226" i="2"/>
  <c r="Z226" i="2"/>
  <c r="AA226" i="2"/>
  <c r="AB226" i="2"/>
  <c r="Y226" i="2"/>
  <c r="W226" i="2"/>
  <c r="AI218" i="2"/>
  <c r="S218" i="2"/>
  <c r="AC218" i="2"/>
  <c r="AE218" i="2"/>
  <c r="AB218" i="2"/>
  <c r="AI210" i="2"/>
  <c r="X210" i="2"/>
  <c r="S210" i="2"/>
  <c r="AB210" i="2"/>
  <c r="AC210" i="2"/>
  <c r="Y210" i="2"/>
  <c r="AI202" i="2"/>
  <c r="X202" i="2"/>
  <c r="V202" i="2"/>
  <c r="AE202" i="2"/>
  <c r="AB202" i="2"/>
  <c r="S202" i="2"/>
  <c r="AC202" i="2"/>
  <c r="T202" i="2"/>
  <c r="AD202" i="2"/>
  <c r="Y202" i="2"/>
  <c r="Z202" i="2"/>
  <c r="W202" i="2"/>
  <c r="AA202" i="2"/>
  <c r="U202" i="2"/>
  <c r="AI194" i="2"/>
  <c r="X194" i="2"/>
  <c r="Z194" i="2"/>
  <c r="AB194" i="2"/>
  <c r="S194" i="2"/>
  <c r="AC194" i="2"/>
  <c r="T194" i="2"/>
  <c r="AD194" i="2"/>
  <c r="W194" i="2"/>
  <c r="Y194" i="2"/>
  <c r="AA194" i="2"/>
  <c r="V194" i="2"/>
  <c r="AE194" i="2"/>
  <c r="U194" i="2"/>
  <c r="AI186" i="2"/>
  <c r="X186" i="2"/>
  <c r="T186" i="2"/>
  <c r="AC186" i="2"/>
  <c r="AA186" i="2"/>
  <c r="AB186" i="2"/>
  <c r="S186" i="2"/>
  <c r="AD186" i="2"/>
  <c r="W186" i="2"/>
  <c r="Y186" i="2"/>
  <c r="V186" i="2"/>
  <c r="Z186" i="2"/>
  <c r="AE186" i="2"/>
  <c r="U186" i="2"/>
  <c r="AA178" i="2"/>
  <c r="AB178" i="2"/>
  <c r="S178" i="2"/>
  <c r="U178" i="2"/>
  <c r="AI170" i="2"/>
  <c r="X170" i="2"/>
  <c r="AA170" i="2"/>
  <c r="Z170" i="2"/>
  <c r="AB170" i="2"/>
  <c r="S170" i="2"/>
  <c r="AC170" i="2"/>
  <c r="V170" i="2"/>
  <c r="AE170" i="2"/>
  <c r="W170" i="2"/>
  <c r="U170" i="2"/>
  <c r="Y170" i="2"/>
  <c r="AD170" i="2"/>
  <c r="T170" i="2"/>
  <c r="AI162" i="2"/>
  <c r="V162" i="2"/>
  <c r="W162" i="2"/>
  <c r="AC162" i="2"/>
  <c r="S162" i="2"/>
  <c r="AI154" i="2"/>
  <c r="AB154" i="2"/>
  <c r="AE154" i="2"/>
  <c r="V154" i="2"/>
  <c r="AC154" i="2"/>
  <c r="S154" i="2"/>
  <c r="AI146" i="2"/>
  <c r="V146" i="2"/>
  <c r="S146" i="2"/>
  <c r="AB146" i="2"/>
  <c r="AD146" i="2"/>
  <c r="Z146" i="2"/>
  <c r="AC146" i="2"/>
  <c r="X138" i="2"/>
  <c r="Z138" i="2"/>
  <c r="AA138" i="2"/>
  <c r="S138" i="2"/>
  <c r="AB138" i="2"/>
  <c r="V138" i="2"/>
  <c r="AE138" i="2"/>
  <c r="AD138" i="2"/>
  <c r="W138" i="2"/>
  <c r="Y138" i="2"/>
  <c r="AC138" i="2"/>
  <c r="U138" i="2"/>
  <c r="T138" i="2"/>
  <c r="AI130" i="2"/>
  <c r="Z130" i="2"/>
  <c r="AA130" i="2"/>
  <c r="S130" i="2"/>
  <c r="AI122" i="2"/>
  <c r="S122" i="2"/>
  <c r="AE122" i="2"/>
  <c r="AA122" i="2"/>
  <c r="AI114" i="2"/>
  <c r="S114" i="2"/>
  <c r="AB114" i="2"/>
  <c r="AA114" i="2"/>
  <c r="U114" i="2"/>
  <c r="AC114" i="2"/>
  <c r="AI106" i="2"/>
  <c r="AE106" i="2"/>
  <c r="S106" i="2"/>
  <c r="AA106" i="2"/>
  <c r="Y106" i="2"/>
  <c r="AB106" i="2"/>
  <c r="AI98" i="2"/>
  <c r="X98" i="2"/>
  <c r="T98" i="2"/>
  <c r="AC98" i="2"/>
  <c r="Z98" i="2"/>
  <c r="Y98" i="2"/>
  <c r="AA98" i="2"/>
  <c r="AB98" i="2"/>
  <c r="U98" i="2"/>
  <c r="AE98" i="2"/>
  <c r="V98" i="2"/>
  <c r="S98" i="2"/>
  <c r="W98" i="2"/>
  <c r="AD98" i="2"/>
  <c r="AI90" i="2"/>
  <c r="X90" i="2"/>
  <c r="W90" i="2"/>
  <c r="T90" i="2"/>
  <c r="AC90" i="2"/>
  <c r="S90" i="2"/>
  <c r="AE90" i="2"/>
  <c r="U90" i="2"/>
  <c r="V90" i="2"/>
  <c r="AA90" i="2"/>
  <c r="AB90" i="2"/>
  <c r="Z90" i="2"/>
  <c r="AD90" i="2"/>
  <c r="Y90" i="2"/>
  <c r="AI82" i="2"/>
  <c r="Z82" i="2"/>
  <c r="AC82" i="2"/>
  <c r="Y82" i="2"/>
  <c r="S82" i="2"/>
  <c r="AI74" i="2"/>
  <c r="U74" i="2"/>
  <c r="AC74" i="2"/>
  <c r="T74" i="2"/>
  <c r="S74" i="2"/>
  <c r="AI66" i="2"/>
  <c r="AA66" i="2"/>
  <c r="S66" i="2"/>
  <c r="Z66" i="2"/>
  <c r="AB66" i="2"/>
  <c r="AI58" i="2"/>
  <c r="S58" i="2"/>
  <c r="Y58" i="2"/>
  <c r="T58" i="2"/>
  <c r="AI50" i="2"/>
  <c r="AE50" i="2"/>
  <c r="S50" i="2"/>
  <c r="T50" i="2"/>
  <c r="U50" i="2"/>
  <c r="AA50" i="2"/>
  <c r="AI42" i="2"/>
  <c r="X42" i="2"/>
  <c r="Z42" i="2"/>
  <c r="S42" i="2"/>
  <c r="AB42" i="2"/>
  <c r="V42" i="2"/>
  <c r="AE42" i="2"/>
  <c r="T42" i="2"/>
  <c r="U42" i="2"/>
  <c r="W42" i="2"/>
  <c r="AC42" i="2"/>
  <c r="AA42" i="2"/>
  <c r="AD42" i="2"/>
  <c r="Y42" i="2"/>
  <c r="AI481" i="2"/>
  <c r="Y481" i="2"/>
  <c r="S481" i="2"/>
  <c r="AA481" i="2"/>
  <c r="U481" i="2"/>
  <c r="AE481" i="2"/>
  <c r="AD481" i="2"/>
  <c r="AI473" i="2"/>
  <c r="Y473" i="2"/>
  <c r="V473" i="2"/>
  <c r="AE473" i="2"/>
  <c r="X473" i="2"/>
  <c r="Z473" i="2"/>
  <c r="AA473" i="2"/>
  <c r="T473" i="2"/>
  <c r="AD473" i="2"/>
  <c r="AC473" i="2"/>
  <c r="U473" i="2"/>
  <c r="S473" i="2"/>
  <c r="W473" i="2"/>
  <c r="AB473" i="2"/>
  <c r="AI465" i="2"/>
  <c r="Y465" i="2"/>
  <c r="Z465" i="2"/>
  <c r="W465" i="2"/>
  <c r="X465" i="2"/>
  <c r="AA465" i="2"/>
  <c r="T465" i="2"/>
  <c r="AD465" i="2"/>
  <c r="AC465" i="2"/>
  <c r="AE465" i="2"/>
  <c r="U465" i="2"/>
  <c r="V465" i="2"/>
  <c r="S465" i="2"/>
  <c r="AB465" i="2"/>
  <c r="AI457" i="2"/>
  <c r="Y457" i="2"/>
  <c r="AC457" i="2"/>
  <c r="W457" i="2"/>
  <c r="S457" i="2"/>
  <c r="U457" i="2"/>
  <c r="AI449" i="2"/>
  <c r="AA449" i="2"/>
  <c r="S449" i="2"/>
  <c r="U449" i="2"/>
  <c r="T449" i="2"/>
  <c r="AI441" i="2"/>
  <c r="U441" i="2"/>
  <c r="AE441" i="2"/>
  <c r="AA441" i="2"/>
  <c r="S441" i="2"/>
  <c r="AI433" i="2"/>
  <c r="AC433" i="2"/>
  <c r="S433" i="2"/>
  <c r="T433" i="2"/>
  <c r="AI425" i="2"/>
  <c r="S425" i="2"/>
  <c r="AB425" i="2"/>
  <c r="T425" i="2"/>
  <c r="AI417" i="2"/>
  <c r="S417" i="2"/>
  <c r="T417" i="2"/>
  <c r="U417" i="2"/>
  <c r="AA417" i="2"/>
  <c r="AI409" i="2"/>
  <c r="Y409" i="2"/>
  <c r="Z409" i="2"/>
  <c r="AA409" i="2"/>
  <c r="S409" i="2"/>
  <c r="AB409" i="2"/>
  <c r="U409" i="2"/>
  <c r="AD409" i="2"/>
  <c r="T409" i="2"/>
  <c r="AI401" i="2"/>
  <c r="Y401" i="2"/>
  <c r="T401" i="2"/>
  <c r="AC401" i="2"/>
  <c r="U401" i="2"/>
  <c r="AD401" i="2"/>
  <c r="V401" i="2"/>
  <c r="AE401" i="2"/>
  <c r="Z401" i="2"/>
  <c r="S401" i="2"/>
  <c r="AA401" i="2"/>
  <c r="X401" i="2"/>
  <c r="AB401" i="2"/>
  <c r="W401" i="2"/>
  <c r="AI393" i="2"/>
  <c r="T393" i="2"/>
  <c r="AB393" i="2"/>
  <c r="AD393" i="2"/>
  <c r="S393" i="2"/>
  <c r="AI385" i="2"/>
  <c r="S385" i="2"/>
  <c r="T385" i="2"/>
  <c r="AC385" i="2"/>
  <c r="U385" i="2"/>
  <c r="AI377" i="2"/>
  <c r="U377" i="2"/>
  <c r="AA377" i="2"/>
  <c r="S377" i="2"/>
  <c r="T377" i="2"/>
  <c r="Z377" i="2"/>
  <c r="AI369" i="2"/>
  <c r="AA369" i="2"/>
  <c r="U369" i="2"/>
  <c r="AD369" i="2"/>
  <c r="AC369" i="2"/>
  <c r="AE369" i="2"/>
  <c r="V369" i="2"/>
  <c r="AB369" i="2"/>
  <c r="T369" i="2"/>
  <c r="S369" i="2"/>
  <c r="AI361" i="2"/>
  <c r="S361" i="2"/>
  <c r="AB361" i="2"/>
  <c r="T361" i="2"/>
  <c r="AC361" i="2"/>
  <c r="U361" i="2"/>
  <c r="AD361" i="2"/>
  <c r="AI353" i="2"/>
  <c r="Y353" i="2"/>
  <c r="V353" i="2"/>
  <c r="AE353" i="2"/>
  <c r="W353" i="2"/>
  <c r="X353" i="2"/>
  <c r="S353" i="2"/>
  <c r="AB353" i="2"/>
  <c r="T353" i="2"/>
  <c r="U353" i="2"/>
  <c r="AC353" i="2"/>
  <c r="AA353" i="2"/>
  <c r="AD353" i="2"/>
  <c r="Z353" i="2"/>
  <c r="AI345" i="2"/>
  <c r="AA345" i="2"/>
  <c r="S345" i="2"/>
  <c r="AE345" i="2"/>
  <c r="AD345" i="2"/>
  <c r="U345" i="2"/>
  <c r="X345" i="2"/>
  <c r="AI337" i="2"/>
  <c r="T337" i="2"/>
  <c r="U337" i="2"/>
  <c r="AD337" i="2"/>
  <c r="S337" i="2"/>
  <c r="X337" i="2"/>
  <c r="AI329" i="2"/>
  <c r="T329" i="2"/>
  <c r="AB329" i="2"/>
  <c r="U329" i="2"/>
  <c r="AC329" i="2"/>
  <c r="Y329" i="2"/>
  <c r="AA329" i="2"/>
  <c r="AD329" i="2"/>
  <c r="AE329" i="2"/>
  <c r="W329" i="2"/>
  <c r="V329" i="2"/>
  <c r="X329" i="2"/>
  <c r="Z329" i="2"/>
  <c r="S329" i="2"/>
  <c r="AI321" i="2"/>
  <c r="AC321" i="2"/>
  <c r="Y321" i="2"/>
  <c r="S321" i="2"/>
  <c r="AE321" i="2"/>
  <c r="AI313" i="2"/>
  <c r="T313" i="2"/>
  <c r="AB313" i="2"/>
  <c r="U313" i="2"/>
  <c r="AC313" i="2"/>
  <c r="V313" i="2"/>
  <c r="AD313" i="2"/>
  <c r="Y313" i="2"/>
  <c r="S313" i="2"/>
  <c r="Z313" i="2"/>
  <c r="X313" i="2"/>
  <c r="AA313" i="2"/>
  <c r="AE313" i="2"/>
  <c r="W313" i="2"/>
  <c r="AI305" i="2"/>
  <c r="V305" i="2"/>
  <c r="S305" i="2"/>
  <c r="W305" i="2"/>
  <c r="AI297" i="2"/>
  <c r="T297" i="2"/>
  <c r="AB297" i="2"/>
  <c r="U297" i="2"/>
  <c r="AC297" i="2"/>
  <c r="V297" i="2"/>
  <c r="AD297" i="2"/>
  <c r="Y297" i="2"/>
  <c r="S297" i="2"/>
  <c r="Z297" i="2"/>
  <c r="AA297" i="2"/>
  <c r="AE297" i="2"/>
  <c r="X297" i="2"/>
  <c r="W297" i="2"/>
  <c r="AI289" i="2"/>
  <c r="T289" i="2"/>
  <c r="AB289" i="2"/>
  <c r="X289" i="2"/>
  <c r="Y289" i="2"/>
  <c r="Z289" i="2"/>
  <c r="U289" i="2"/>
  <c r="AD289" i="2"/>
  <c r="AC289" i="2"/>
  <c r="AE289" i="2"/>
  <c r="V289" i="2"/>
  <c r="W289" i="2"/>
  <c r="S289" i="2"/>
  <c r="AA289" i="2"/>
  <c r="AI281" i="2"/>
  <c r="AB281" i="2"/>
  <c r="S281" i="2"/>
  <c r="AC281" i="2"/>
  <c r="Y281" i="2"/>
  <c r="V281" i="2"/>
  <c r="AI273" i="2"/>
  <c r="T273" i="2"/>
  <c r="AB273" i="2"/>
  <c r="AE273" i="2"/>
  <c r="S273" i="2"/>
  <c r="AD273" i="2"/>
  <c r="Y273" i="2"/>
  <c r="AI265" i="2"/>
  <c r="T265" i="2"/>
  <c r="U265" i="2"/>
  <c r="AC265" i="2"/>
  <c r="S265" i="2"/>
  <c r="AI257" i="2"/>
  <c r="T257" i="2"/>
  <c r="AB257" i="2"/>
  <c r="S257" i="2"/>
  <c r="AC257" i="2"/>
  <c r="U257" i="2"/>
  <c r="AD257" i="2"/>
  <c r="V257" i="2"/>
  <c r="AE257" i="2"/>
  <c r="Y257" i="2"/>
  <c r="X257" i="2"/>
  <c r="Z257" i="2"/>
  <c r="AA257" i="2"/>
  <c r="W257" i="2"/>
  <c r="AI249" i="2"/>
  <c r="S249" i="2"/>
  <c r="AC249" i="2"/>
  <c r="V249" i="2"/>
  <c r="AD249" i="2"/>
  <c r="AI241" i="2"/>
  <c r="S241" i="2"/>
  <c r="AC241" i="2"/>
  <c r="AE241" i="2"/>
  <c r="V241" i="2"/>
  <c r="AI233" i="2"/>
  <c r="T233" i="2"/>
  <c r="AB233" i="2"/>
  <c r="U233" i="2"/>
  <c r="AE233" i="2"/>
  <c r="W233" i="2"/>
  <c r="S233" i="2"/>
  <c r="AI225" i="2"/>
  <c r="U225" i="2"/>
  <c r="AA225" i="2"/>
  <c r="S225" i="2"/>
  <c r="T225" i="2"/>
  <c r="AI217" i="2"/>
  <c r="U217" i="2"/>
  <c r="S217" i="2"/>
  <c r="AB217" i="2"/>
  <c r="AD217" i="2"/>
  <c r="AE217" i="2"/>
  <c r="AI209" i="2"/>
  <c r="U209" i="2"/>
  <c r="AC209" i="2"/>
  <c r="W209" i="2"/>
  <c r="T209" i="2"/>
  <c r="AE209" i="2"/>
  <c r="V209" i="2"/>
  <c r="X209" i="2"/>
  <c r="AA209" i="2"/>
  <c r="Z209" i="2"/>
  <c r="AB209" i="2"/>
  <c r="AD209" i="2"/>
  <c r="S209" i="2"/>
  <c r="Y209" i="2"/>
  <c r="AI201" i="2"/>
  <c r="U201" i="2"/>
  <c r="AC201" i="2"/>
  <c r="T201" i="2"/>
  <c r="S201" i="2"/>
  <c r="AI193" i="2"/>
  <c r="AD193" i="2"/>
  <c r="S193" i="2"/>
  <c r="AE193" i="2"/>
  <c r="AA193" i="2"/>
  <c r="AI185" i="2"/>
  <c r="U185" i="2"/>
  <c r="AC185" i="2"/>
  <c r="S185" i="2"/>
  <c r="T185" i="2"/>
  <c r="AI177" i="2"/>
  <c r="AC177" i="2"/>
  <c r="S177" i="2"/>
  <c r="AE177" i="2"/>
  <c r="Y177" i="2"/>
  <c r="AI169" i="2"/>
  <c r="U169" i="2"/>
  <c r="S169" i="2"/>
  <c r="Y169" i="2"/>
  <c r="Z169" i="2"/>
  <c r="AI161" i="2"/>
  <c r="U161" i="2"/>
  <c r="AC161" i="2"/>
  <c r="Y161" i="2"/>
  <c r="AB161" i="2"/>
  <c r="S161" i="2"/>
  <c r="AD161" i="2"/>
  <c r="T161" i="2"/>
  <c r="AE161" i="2"/>
  <c r="X161" i="2"/>
  <c r="W161" i="2"/>
  <c r="Z161" i="2"/>
  <c r="AA161" i="2"/>
  <c r="V161" i="2"/>
  <c r="AI153" i="2"/>
  <c r="U153" i="2"/>
  <c r="AC153" i="2"/>
  <c r="W153" i="2"/>
  <c r="X153" i="2"/>
  <c r="S153" i="2"/>
  <c r="AB153" i="2"/>
  <c r="AA153" i="2"/>
  <c r="AD153" i="2"/>
  <c r="AE153" i="2"/>
  <c r="V153" i="2"/>
  <c r="T153" i="2"/>
  <c r="Y153" i="2"/>
  <c r="Z153" i="2"/>
  <c r="AI145" i="2"/>
  <c r="U145" i="2"/>
  <c r="AC145" i="2"/>
  <c r="Z145" i="2"/>
  <c r="AA145" i="2"/>
  <c r="W145" i="2"/>
  <c r="AD145" i="2"/>
  <c r="AE145" i="2"/>
  <c r="S145" i="2"/>
  <c r="X145" i="2"/>
  <c r="Y145" i="2"/>
  <c r="V145" i="2"/>
  <c r="AB145" i="2"/>
  <c r="T145" i="2"/>
  <c r="AI137" i="2"/>
  <c r="U137" i="2"/>
  <c r="AC137" i="2"/>
  <c r="T137" i="2"/>
  <c r="AD137" i="2"/>
  <c r="V137" i="2"/>
  <c r="AE137" i="2"/>
  <c r="W137" i="2"/>
  <c r="Z137" i="2"/>
  <c r="Y137" i="2"/>
  <c r="AA137" i="2"/>
  <c r="AB137" i="2"/>
  <c r="S137" i="2"/>
  <c r="X137" i="2"/>
  <c r="AI129" i="2"/>
  <c r="Z129" i="2"/>
  <c r="S129" i="2"/>
  <c r="AB129" i="2"/>
  <c r="AA129" i="2"/>
  <c r="AI121" i="2"/>
  <c r="U121" i="2"/>
  <c r="AC121" i="2"/>
  <c r="AA121" i="2"/>
  <c r="S121" i="2"/>
  <c r="AB121" i="2"/>
  <c r="T121" i="2"/>
  <c r="AD121" i="2"/>
  <c r="X121" i="2"/>
  <c r="Y121" i="2"/>
  <c r="Z121" i="2"/>
  <c r="AE121" i="2"/>
  <c r="W121" i="2"/>
  <c r="V121" i="2"/>
  <c r="AI113" i="2"/>
  <c r="AC113" i="2"/>
  <c r="AB113" i="2"/>
  <c r="AE113" i="2"/>
  <c r="V113" i="2"/>
  <c r="S113" i="2"/>
  <c r="X113" i="2"/>
  <c r="AD113" i="2"/>
  <c r="AI105" i="2"/>
  <c r="U105" i="2"/>
  <c r="S105" i="2"/>
  <c r="V105" i="2"/>
  <c r="AA105" i="2"/>
  <c r="AB105" i="2"/>
  <c r="AE105" i="2"/>
  <c r="AI97" i="2"/>
  <c r="U97" i="2"/>
  <c r="AC97" i="2"/>
  <c r="X97" i="2"/>
  <c r="T97" i="2"/>
  <c r="AD97" i="2"/>
  <c r="Z97" i="2"/>
  <c r="AA97" i="2"/>
  <c r="AB97" i="2"/>
  <c r="V97" i="2"/>
  <c r="S97" i="2"/>
  <c r="W97" i="2"/>
  <c r="Y97" i="2"/>
  <c r="AE97" i="2"/>
  <c r="AI89" i="2"/>
  <c r="U89" i="2"/>
  <c r="AC89" i="2"/>
  <c r="AA89" i="2"/>
  <c r="X89" i="2"/>
  <c r="T89" i="2"/>
  <c r="V89" i="2"/>
  <c r="W89" i="2"/>
  <c r="AB89" i="2"/>
  <c r="Z89" i="2"/>
  <c r="AD89" i="2"/>
  <c r="AE89" i="2"/>
  <c r="S89" i="2"/>
  <c r="Y89" i="2"/>
  <c r="AI81" i="2"/>
  <c r="U81" i="2"/>
  <c r="AC81" i="2"/>
  <c r="V81" i="2"/>
  <c r="AE81" i="2"/>
  <c r="AA81" i="2"/>
  <c r="Z81" i="2"/>
  <c r="AB81" i="2"/>
  <c r="AD81" i="2"/>
  <c r="W81" i="2"/>
  <c r="X81" i="2"/>
  <c r="Y81" i="2"/>
  <c r="T81" i="2"/>
  <c r="S81" i="2"/>
  <c r="AI73" i="2"/>
  <c r="U73" i="2"/>
  <c r="AC73" i="2"/>
  <c r="Y73" i="2"/>
  <c r="AA73" i="2"/>
  <c r="V73" i="2"/>
  <c r="AE73" i="2"/>
  <c r="Z73" i="2"/>
  <c r="AB73" i="2"/>
  <c r="AD73" i="2"/>
  <c r="T73" i="2"/>
  <c r="W73" i="2"/>
  <c r="X73" i="2"/>
  <c r="S73" i="2"/>
  <c r="AI65" i="2"/>
  <c r="AC65" i="2"/>
  <c r="S65" i="2"/>
  <c r="AB65" i="2"/>
  <c r="W65" i="2"/>
  <c r="AI57" i="2"/>
  <c r="U57" i="2"/>
  <c r="AC57" i="2"/>
  <c r="W57" i="2"/>
  <c r="Y57" i="2"/>
  <c r="S57" i="2"/>
  <c r="AB57" i="2"/>
  <c r="AD57" i="2"/>
  <c r="AE57" i="2"/>
  <c r="X57" i="2"/>
  <c r="Z57" i="2"/>
  <c r="V57" i="2"/>
  <c r="AA57" i="2"/>
  <c r="T57" i="2"/>
  <c r="AI49" i="2"/>
  <c r="S49" i="2"/>
  <c r="AB49" i="2"/>
  <c r="AE49" i="2"/>
  <c r="T49" i="2"/>
  <c r="Y49" i="2"/>
  <c r="AD49" i="2"/>
  <c r="AI41" i="2"/>
  <c r="AC41" i="2"/>
  <c r="T41" i="2"/>
  <c r="AD41" i="2"/>
  <c r="S41" i="2"/>
  <c r="Y41" i="2"/>
  <c r="AI178" i="2"/>
  <c r="AI138" i="2"/>
  <c r="AC11" i="2"/>
  <c r="AC406" i="2"/>
  <c r="AA286" i="2"/>
  <c r="X150" i="2"/>
  <c r="X395" i="2"/>
  <c r="AC243" i="2"/>
  <c r="AD141" i="2"/>
  <c r="AB33" i="2"/>
  <c r="Z25" i="2"/>
  <c r="X17" i="2"/>
  <c r="AC467" i="2"/>
  <c r="V411" i="2"/>
  <c r="W403" i="2"/>
  <c r="Y299" i="2"/>
  <c r="AB291" i="2"/>
  <c r="V283" i="2"/>
  <c r="AD211" i="2"/>
  <c r="AB83" i="2"/>
  <c r="Z32" i="2"/>
  <c r="W451" i="2"/>
  <c r="Y51" i="2"/>
  <c r="W18" i="2"/>
  <c r="X157" i="2"/>
  <c r="U19" i="2"/>
  <c r="V14" i="2"/>
  <c r="Y30" i="2"/>
  <c r="AD2" i="2"/>
  <c r="V12" i="2"/>
  <c r="AB462" i="2"/>
  <c r="W318" i="2"/>
  <c r="X230" i="2"/>
  <c r="AD206" i="2"/>
  <c r="U142" i="2"/>
  <c r="V198" i="2"/>
  <c r="U29" i="2"/>
  <c r="W476" i="2"/>
  <c r="W452" i="2"/>
  <c r="X396" i="2"/>
  <c r="AD300" i="2"/>
  <c r="U252" i="2"/>
  <c r="AC244" i="2"/>
  <c r="AD212" i="2"/>
  <c r="V188" i="2"/>
  <c r="AD180" i="2"/>
  <c r="AC164" i="2"/>
  <c r="T140" i="2"/>
  <c r="AE52" i="2"/>
  <c r="AD458" i="2"/>
  <c r="AA450" i="2"/>
  <c r="X442" i="2"/>
  <c r="AB434" i="2"/>
  <c r="Y426" i="2"/>
  <c r="U410" i="2"/>
  <c r="AC394" i="2"/>
  <c r="V378" i="2"/>
  <c r="AB338" i="2"/>
  <c r="Y298" i="2"/>
  <c r="AB282" i="2"/>
  <c r="AE274" i="2"/>
  <c r="AD266" i="2"/>
  <c r="AD250" i="2"/>
  <c r="AA242" i="2"/>
  <c r="X218" i="2"/>
  <c r="Z210" i="2"/>
  <c r="Z178" i="2"/>
  <c r="X154" i="2"/>
  <c r="AE146" i="2"/>
  <c r="X130" i="2"/>
  <c r="X122" i="2"/>
  <c r="AD114" i="2"/>
  <c r="AD106" i="2"/>
  <c r="T82" i="2"/>
  <c r="AB74" i="2"/>
  <c r="X66" i="2"/>
  <c r="Z58" i="2"/>
  <c r="Y50" i="2"/>
  <c r="V481" i="2"/>
  <c r="AD457" i="2"/>
  <c r="V449" i="2"/>
  <c r="U433" i="2"/>
  <c r="AE425" i="2"/>
  <c r="V417" i="2"/>
  <c r="AC409" i="2"/>
  <c r="Z393" i="2"/>
  <c r="AA385" i="2"/>
  <c r="X361" i="2"/>
  <c r="AC345" i="2"/>
  <c r="Z337" i="2"/>
  <c r="AB321" i="2"/>
  <c r="AE305" i="2"/>
  <c r="AE281" i="2"/>
  <c r="X273" i="2"/>
  <c r="AD265" i="2"/>
  <c r="U241" i="2"/>
  <c r="Z233" i="2"/>
  <c r="AC225" i="2"/>
  <c r="T217" i="2"/>
  <c r="AA201" i="2"/>
  <c r="AC193" i="2"/>
  <c r="W177" i="2"/>
  <c r="T169" i="2"/>
  <c r="AC129" i="2"/>
  <c r="AA113" i="2"/>
  <c r="W105" i="2"/>
  <c r="U65" i="2"/>
  <c r="W49" i="2"/>
  <c r="V41" i="2"/>
  <c r="Y440" i="2"/>
  <c r="V368" i="2"/>
  <c r="X352" i="2"/>
  <c r="AD336" i="2"/>
  <c r="AD280" i="2"/>
  <c r="Y264" i="2"/>
  <c r="Y216" i="2"/>
  <c r="AA184" i="2"/>
  <c r="AD176" i="2"/>
  <c r="U56" i="2"/>
  <c r="AD40" i="2"/>
  <c r="Z431" i="2"/>
  <c r="Z383" i="2"/>
  <c r="Y351" i="2"/>
  <c r="AD303" i="2"/>
  <c r="Z199" i="2"/>
  <c r="Y159" i="2"/>
  <c r="AE151" i="2"/>
  <c r="W135" i="2"/>
  <c r="AD55" i="2"/>
  <c r="AF65" i="4" l="1"/>
  <c r="AH65" i="4" s="1"/>
  <c r="AF13" i="4"/>
  <c r="AH13" i="4" s="1"/>
  <c r="AF385" i="4"/>
  <c r="AH385" i="4" s="1"/>
  <c r="AF328" i="4"/>
  <c r="AH328" i="4" s="1"/>
  <c r="AF44" i="4"/>
  <c r="AH44" i="4" s="1"/>
  <c r="AF29" i="4"/>
  <c r="AH29" i="4" s="1"/>
  <c r="AF376" i="4"/>
  <c r="AH376" i="4" s="1"/>
  <c r="AF169" i="4"/>
  <c r="AH169" i="4" s="1"/>
  <c r="AF397" i="4"/>
  <c r="AH397" i="4" s="1"/>
  <c r="AF249" i="4"/>
  <c r="AH249" i="4" s="1"/>
  <c r="AF401" i="4"/>
  <c r="AH401" i="4" s="1"/>
  <c r="AF27" i="4"/>
  <c r="AH27" i="4" s="1"/>
  <c r="AF199" i="4"/>
  <c r="AH199" i="4" s="1"/>
  <c r="AF266" i="4"/>
  <c r="AH266" i="4" s="1"/>
  <c r="AF164" i="4"/>
  <c r="AH164" i="4" s="1"/>
  <c r="AF113" i="4"/>
  <c r="AH113" i="4" s="1"/>
  <c r="AF173" i="4"/>
  <c r="AH173" i="4" s="1"/>
  <c r="AF24" i="4"/>
  <c r="AH24" i="4" s="1"/>
  <c r="AH254" i="3"/>
  <c r="AJ254" i="3" s="1"/>
  <c r="AH185" i="3"/>
  <c r="AJ185" i="3" s="1"/>
  <c r="AH422" i="3"/>
  <c r="AJ422" i="3" s="1"/>
  <c r="AH365" i="3"/>
  <c r="AJ365" i="3" s="1"/>
  <c r="AH468" i="3"/>
  <c r="AJ468" i="3" s="1"/>
  <c r="AH444" i="3"/>
  <c r="AJ444" i="3" s="1"/>
  <c r="AF469" i="4"/>
  <c r="AH469" i="4" s="1"/>
  <c r="AF422" i="4"/>
  <c r="AH422" i="4" s="1"/>
  <c r="AF285" i="4"/>
  <c r="AH285" i="4" s="1"/>
  <c r="AF272" i="4"/>
  <c r="AH272" i="4" s="1"/>
  <c r="AF283" i="4"/>
  <c r="AH283" i="4" s="1"/>
  <c r="AF229" i="4"/>
  <c r="AH229" i="4" s="1"/>
  <c r="AF168" i="4"/>
  <c r="AH168" i="4" s="1"/>
  <c r="AF33" i="4"/>
  <c r="AH33" i="4" s="1"/>
  <c r="AF7" i="4"/>
  <c r="AH7" i="4" s="1"/>
  <c r="AF374" i="4"/>
  <c r="AH374" i="4" s="1"/>
  <c r="AF390" i="4"/>
  <c r="AH390" i="4" s="1"/>
  <c r="AF195" i="4"/>
  <c r="AH195" i="4" s="1"/>
  <c r="AF70" i="4"/>
  <c r="AH70" i="4" s="1"/>
  <c r="AF166" i="4"/>
  <c r="AH166" i="4" s="1"/>
  <c r="AF61" i="4"/>
  <c r="AH61" i="4" s="1"/>
  <c r="AF408" i="4"/>
  <c r="AH408" i="4" s="1"/>
  <c r="AF387" i="4"/>
  <c r="AH387" i="4" s="1"/>
  <c r="AH312" i="3"/>
  <c r="AJ312" i="3" s="1"/>
  <c r="AH446" i="3"/>
  <c r="AJ446" i="3" s="1"/>
  <c r="AF230" i="4"/>
  <c r="AH230" i="4" s="1"/>
  <c r="AF156" i="4"/>
  <c r="AH156" i="4" s="1"/>
  <c r="AF454" i="4"/>
  <c r="AH454" i="4" s="1"/>
  <c r="AF109" i="4"/>
  <c r="AH109" i="4" s="1"/>
  <c r="AF120" i="4"/>
  <c r="AH120" i="4" s="1"/>
  <c r="AF147" i="4"/>
  <c r="AH147" i="4" s="1"/>
  <c r="AF309" i="4"/>
  <c r="AH309" i="4" s="1"/>
  <c r="AF48" i="4"/>
  <c r="AH48" i="4" s="1"/>
  <c r="AF317" i="4"/>
  <c r="AH317" i="4" s="1"/>
  <c r="AF224" i="4"/>
  <c r="AH224" i="4" s="1"/>
  <c r="AF259" i="4"/>
  <c r="AH259" i="4" s="1"/>
  <c r="AF443" i="4"/>
  <c r="AH443" i="4" s="1"/>
  <c r="AF214" i="4"/>
  <c r="AH214" i="4" s="1"/>
  <c r="AF267" i="4"/>
  <c r="AH267" i="4" s="1"/>
  <c r="AF178" i="4"/>
  <c r="AH178" i="4" s="1"/>
  <c r="AF466" i="4"/>
  <c r="AH466" i="4" s="1"/>
  <c r="AF104" i="4"/>
  <c r="AH104" i="4" s="1"/>
  <c r="AF194" i="4"/>
  <c r="AH194" i="4" s="1"/>
  <c r="AF269" i="4"/>
  <c r="AH269" i="4" s="1"/>
  <c r="AF449" i="4"/>
  <c r="AH449" i="4" s="1"/>
  <c r="AF66" i="4"/>
  <c r="AH66" i="4" s="1"/>
  <c r="AF312" i="4"/>
  <c r="AH312" i="4" s="1"/>
  <c r="AF256" i="4"/>
  <c r="AH256" i="4" s="1"/>
  <c r="AF386" i="4"/>
  <c r="AH386" i="4" s="1"/>
  <c r="AF148" i="4"/>
  <c r="AH148" i="4" s="1"/>
  <c r="AF210" i="4"/>
  <c r="AH210" i="4" s="1"/>
  <c r="AF196" i="4"/>
  <c r="AH196" i="4" s="1"/>
  <c r="AF427" i="4"/>
  <c r="AH427" i="4" s="1"/>
  <c r="AF409" i="4"/>
  <c r="AH409" i="4" s="1"/>
  <c r="AF424" i="4"/>
  <c r="AH424" i="4" s="1"/>
  <c r="AF133" i="4"/>
  <c r="AH133" i="4" s="1"/>
  <c r="AF241" i="4"/>
  <c r="AH241" i="4" s="1"/>
  <c r="AF310" i="4"/>
  <c r="AH310" i="4" s="1"/>
  <c r="AF158" i="4"/>
  <c r="AH158" i="4" s="1"/>
  <c r="AF200" i="4"/>
  <c r="AH200" i="4" s="1"/>
  <c r="AF453" i="4"/>
  <c r="AH453" i="4" s="1"/>
  <c r="AF181" i="4"/>
  <c r="AH181" i="4" s="1"/>
  <c r="AF425" i="4"/>
  <c r="AH425" i="4" s="1"/>
  <c r="AF57" i="4"/>
  <c r="AH57" i="4" s="1"/>
  <c r="AF456" i="4"/>
  <c r="AH456" i="4" s="1"/>
  <c r="AF206" i="4"/>
  <c r="AH206" i="4" s="1"/>
  <c r="AF149" i="4"/>
  <c r="AH149" i="4" s="1"/>
  <c r="AF34" i="4"/>
  <c r="AH34" i="4" s="1"/>
  <c r="AF473" i="4"/>
  <c r="AH473" i="4" s="1"/>
  <c r="AF246" i="4"/>
  <c r="AH246" i="4" s="1"/>
  <c r="AF242" i="4"/>
  <c r="AH242" i="4" s="1"/>
  <c r="AF88" i="4"/>
  <c r="AH88" i="4" s="1"/>
  <c r="AF45" i="4"/>
  <c r="AH45" i="4" s="1"/>
  <c r="AF53" i="4"/>
  <c r="AH53" i="4" s="1"/>
  <c r="AF146" i="4"/>
  <c r="AH146" i="4" s="1"/>
  <c r="AF297" i="4"/>
  <c r="AH297" i="4" s="1"/>
  <c r="AF389" i="4"/>
  <c r="AH389" i="4" s="1"/>
  <c r="AF338" i="4"/>
  <c r="AH338" i="4" s="1"/>
  <c r="AF134" i="4"/>
  <c r="AH134" i="4" s="1"/>
  <c r="AF357" i="4"/>
  <c r="AH357" i="4" s="1"/>
  <c r="AF281" i="4"/>
  <c r="AH281" i="4" s="1"/>
  <c r="AH465" i="3"/>
  <c r="AJ465" i="3" s="1"/>
  <c r="AH101" i="3"/>
  <c r="AJ101" i="3" s="1"/>
  <c r="AH86" i="3"/>
  <c r="AJ86" i="3" s="1"/>
  <c r="AH200" i="3"/>
  <c r="AJ200" i="3" s="1"/>
  <c r="AH100" i="3"/>
  <c r="AJ100" i="3" s="1"/>
  <c r="AH46" i="3"/>
  <c r="AJ46" i="3" s="1"/>
  <c r="AH284" i="3"/>
  <c r="AJ284" i="3" s="1"/>
  <c r="AH75" i="3"/>
  <c r="AJ75" i="3" s="1"/>
  <c r="AH147" i="3"/>
  <c r="AJ147" i="3" s="1"/>
  <c r="AH317" i="3"/>
  <c r="AJ317" i="3" s="1"/>
  <c r="AH277" i="3"/>
  <c r="AJ277" i="3" s="1"/>
  <c r="AH206" i="3"/>
  <c r="AJ206" i="3" s="1"/>
  <c r="AH387" i="3"/>
  <c r="AJ387" i="3" s="1"/>
  <c r="AH313" i="3"/>
  <c r="AJ313" i="3" s="1"/>
  <c r="AH110" i="3"/>
  <c r="AJ110" i="3" s="1"/>
  <c r="AH382" i="3"/>
  <c r="AJ382" i="3" s="1"/>
  <c r="AH349" i="3"/>
  <c r="AJ349" i="3" s="1"/>
  <c r="AH57" i="3"/>
  <c r="AJ57" i="3" s="1"/>
  <c r="AH445" i="3"/>
  <c r="AJ445" i="3" s="1"/>
  <c r="AH266" i="3"/>
  <c r="AJ266" i="3" s="1"/>
  <c r="AH423" i="3"/>
  <c r="AJ423" i="3" s="1"/>
  <c r="AH244" i="3"/>
  <c r="AJ244" i="3" s="1"/>
  <c r="AH188" i="3"/>
  <c r="AJ188" i="3" s="1"/>
  <c r="AH149" i="3"/>
  <c r="AJ149" i="3" s="1"/>
  <c r="AH421" i="3"/>
  <c r="AJ421" i="3" s="1"/>
  <c r="AH214" i="3"/>
  <c r="AJ214" i="3" s="1"/>
  <c r="AH406" i="3"/>
  <c r="AJ406" i="3" s="1"/>
  <c r="AH351" i="3"/>
  <c r="AJ351" i="3" s="1"/>
  <c r="AH391" i="3"/>
  <c r="AJ391" i="3" s="1"/>
  <c r="AH55" i="3"/>
  <c r="AJ55" i="3" s="1"/>
  <c r="AH124" i="3"/>
  <c r="AJ124" i="3" s="1"/>
  <c r="AH241" i="3"/>
  <c r="AJ241" i="3" s="1"/>
  <c r="AH141" i="3"/>
  <c r="AJ141" i="3" s="1"/>
  <c r="AH243" i="3"/>
  <c r="AJ243" i="3" s="1"/>
  <c r="AH285" i="3"/>
  <c r="AJ285" i="3" s="1"/>
  <c r="AH166" i="3"/>
  <c r="AJ166" i="3" s="1"/>
  <c r="AH458" i="3"/>
  <c r="AJ458" i="3" s="1"/>
  <c r="AH340" i="3"/>
  <c r="AJ340" i="3" s="1"/>
  <c r="AH60" i="3"/>
  <c r="AJ60" i="3" s="1"/>
  <c r="AH108" i="3"/>
  <c r="AJ108" i="3" s="1"/>
  <c r="AH283" i="3"/>
  <c r="AJ283" i="3" s="1"/>
  <c r="AH436" i="3"/>
  <c r="AJ436" i="3" s="1"/>
  <c r="AH209" i="3"/>
  <c r="AJ209" i="3" s="1"/>
  <c r="AH84" i="3"/>
  <c r="AJ84" i="3" s="1"/>
  <c r="AH416" i="3"/>
  <c r="AJ416" i="3" s="1"/>
  <c r="AH395" i="3"/>
  <c r="AJ395" i="3" s="1"/>
  <c r="AH229" i="3"/>
  <c r="AJ229" i="3" s="1"/>
  <c r="AH10" i="3"/>
  <c r="AJ10" i="3" s="1"/>
  <c r="AH173" i="3"/>
  <c r="AJ173" i="3" s="1"/>
  <c r="AH453" i="3"/>
  <c r="AJ453" i="3" s="1"/>
  <c r="AH451" i="3"/>
  <c r="AJ451" i="3" s="1"/>
  <c r="AH467" i="3"/>
  <c r="AJ467" i="3" s="1"/>
  <c r="AH187" i="3"/>
  <c r="AJ187" i="3" s="1"/>
  <c r="AH79" i="3"/>
  <c r="AJ79" i="3" s="1"/>
  <c r="AH163" i="3"/>
  <c r="AJ163" i="3" s="1"/>
  <c r="AH225" i="3"/>
  <c r="AJ225" i="3" s="1"/>
  <c r="AH353" i="3"/>
  <c r="AJ353" i="3" s="1"/>
  <c r="AH389" i="3"/>
  <c r="AJ389" i="3" s="1"/>
  <c r="AH403" i="3"/>
  <c r="AJ403" i="3" s="1"/>
  <c r="AH125" i="3"/>
  <c r="AJ125" i="3" s="1"/>
  <c r="AH159" i="3"/>
  <c r="AJ159" i="3" s="1"/>
  <c r="AH165" i="3"/>
  <c r="AJ165" i="3" s="1"/>
  <c r="AH320" i="3"/>
  <c r="AJ320" i="3" s="1"/>
  <c r="AH69" i="3"/>
  <c r="AJ69" i="3" s="1"/>
  <c r="AH199" i="3"/>
  <c r="AJ199" i="3" s="1"/>
  <c r="AH88" i="3"/>
  <c r="AJ88" i="3" s="1"/>
  <c r="AH37" i="3"/>
  <c r="AJ37" i="3" s="1"/>
  <c r="AH59" i="3"/>
  <c r="AJ59" i="3" s="1"/>
  <c r="AH142" i="3"/>
  <c r="AJ142" i="3" s="1"/>
  <c r="AH138" i="3"/>
  <c r="AJ138" i="3" s="1"/>
  <c r="AH345" i="3"/>
  <c r="AJ345" i="3" s="1"/>
  <c r="AH61" i="3"/>
  <c r="AJ61" i="3" s="1"/>
  <c r="AH111" i="3"/>
  <c r="AJ111" i="3" s="1"/>
  <c r="AH122" i="3"/>
  <c r="AJ122" i="3" s="1"/>
  <c r="AH205" i="3"/>
  <c r="AJ205" i="3" s="1"/>
  <c r="AH137" i="3"/>
  <c r="AJ137" i="3" s="1"/>
  <c r="AH315" i="3"/>
  <c r="AJ315" i="3" s="1"/>
  <c r="AH359" i="3"/>
  <c r="AJ359" i="3" s="1"/>
  <c r="AH183" i="3"/>
  <c r="AJ183" i="3" s="1"/>
  <c r="AH311" i="3"/>
  <c r="AJ311" i="3" s="1"/>
  <c r="AH170" i="3"/>
  <c r="AJ170" i="3" s="1"/>
  <c r="AH121" i="3"/>
  <c r="AJ121" i="3" s="1"/>
  <c r="AH450" i="3"/>
  <c r="AJ450" i="3" s="1"/>
  <c r="AH114" i="3"/>
  <c r="AJ114" i="3" s="1"/>
  <c r="AH356" i="3"/>
  <c r="AJ356" i="3" s="1"/>
  <c r="AH160" i="3"/>
  <c r="AJ160" i="3" s="1"/>
  <c r="AH319" i="3"/>
  <c r="AJ319" i="3" s="1"/>
  <c r="AH393" i="3"/>
  <c r="AJ393" i="3" s="1"/>
  <c r="AH197" i="3"/>
  <c r="AJ197" i="3" s="1"/>
  <c r="AH21" i="3"/>
  <c r="AJ21" i="3" s="1"/>
  <c r="AH156" i="3"/>
  <c r="AJ156" i="3" s="1"/>
  <c r="AH384" i="3"/>
  <c r="AJ384" i="3" s="1"/>
  <c r="AH463" i="3"/>
  <c r="AJ463" i="3" s="1"/>
  <c r="AH176" i="3"/>
  <c r="AJ176" i="3" s="1"/>
  <c r="AH452" i="3"/>
  <c r="AJ452" i="3" s="1"/>
  <c r="AH264" i="3"/>
  <c r="AJ264" i="3" s="1"/>
  <c r="AH95" i="3"/>
  <c r="AJ95" i="3" s="1"/>
  <c r="AH397" i="3"/>
  <c r="AJ397" i="3" s="1"/>
  <c r="AH461" i="3"/>
  <c r="AJ461" i="3" s="1"/>
  <c r="AH413" i="3"/>
  <c r="AJ413" i="3" s="1"/>
  <c r="AH339" i="3"/>
  <c r="AJ339" i="3" s="1"/>
  <c r="AH112" i="3"/>
  <c r="AJ112" i="3" s="1"/>
  <c r="AH216" i="3"/>
  <c r="AJ216" i="3" s="1"/>
  <c r="AH373" i="3"/>
  <c r="AJ373" i="3" s="1"/>
  <c r="AH309" i="3"/>
  <c r="AJ309" i="3" s="1"/>
  <c r="AH231" i="3"/>
  <c r="AJ231" i="3" s="1"/>
  <c r="AH330" i="3"/>
  <c r="AJ330" i="3" s="1"/>
  <c r="AH47" i="3"/>
  <c r="AJ47" i="3" s="1"/>
  <c r="AH281" i="3"/>
  <c r="AJ281" i="3" s="1"/>
  <c r="AH99" i="3"/>
  <c r="AJ99" i="3" s="1"/>
  <c r="AH90" i="3"/>
  <c r="AJ90" i="3" s="1"/>
  <c r="AH161" i="3"/>
  <c r="AJ161" i="3" s="1"/>
  <c r="AH245" i="3"/>
  <c r="AJ245" i="3" s="1"/>
  <c r="AH212" i="3"/>
  <c r="AJ212" i="3" s="1"/>
  <c r="AH371" i="3"/>
  <c r="AJ371" i="3" s="1"/>
  <c r="AH354" i="3"/>
  <c r="AJ354" i="3" s="1"/>
  <c r="AH256" i="3"/>
  <c r="AJ256" i="3" s="1"/>
  <c r="AH215" i="3"/>
  <c r="AJ215" i="3" s="1"/>
  <c r="AH407" i="3"/>
  <c r="AJ407" i="3" s="1"/>
  <c r="AH87" i="3"/>
  <c r="AJ87" i="3" s="1"/>
  <c r="AH392" i="3"/>
  <c r="AJ392" i="3" s="1"/>
  <c r="AH472" i="3"/>
  <c r="AJ472" i="3" s="1"/>
  <c r="AH48" i="3"/>
  <c r="AJ48" i="3" s="1"/>
  <c r="AH346" i="3"/>
  <c r="AJ346" i="3" s="1"/>
  <c r="AH172" i="3"/>
  <c r="AJ172" i="3" s="1"/>
  <c r="AH50" i="3"/>
  <c r="AJ50" i="3" s="1"/>
  <c r="AH477" i="3"/>
  <c r="AJ477" i="3" s="1"/>
  <c r="AH85" i="3"/>
  <c r="AJ85" i="3" s="1"/>
  <c r="AH275" i="3"/>
  <c r="AJ275" i="3" s="1"/>
  <c r="AH4" i="3"/>
  <c r="AJ4" i="3" s="1"/>
  <c r="AH242" i="3"/>
  <c r="AJ242" i="3" s="1"/>
  <c r="AH306" i="3"/>
  <c r="AJ306" i="3" s="1"/>
  <c r="AH204" i="3"/>
  <c r="AJ204" i="3" s="1"/>
  <c r="AH270" i="3"/>
  <c r="AJ270" i="3" s="1"/>
  <c r="AH334" i="3"/>
  <c r="AJ334" i="3" s="1"/>
  <c r="AH210" i="3"/>
  <c r="AJ210" i="3" s="1"/>
  <c r="AH56" i="3"/>
  <c r="AJ56" i="3" s="1"/>
  <c r="AH377" i="3"/>
  <c r="AJ377" i="3" s="1"/>
  <c r="AH74" i="3"/>
  <c r="AJ74" i="3" s="1"/>
  <c r="AH195" i="3"/>
  <c r="AJ195" i="3" s="1"/>
  <c r="AH247" i="3"/>
  <c r="AJ247" i="3" s="1"/>
  <c r="AH207" i="3"/>
  <c r="AJ207" i="3" s="1"/>
  <c r="AH409" i="3"/>
  <c r="AJ409" i="3" s="1"/>
  <c r="AH135" i="3"/>
  <c r="AJ135" i="3" s="1"/>
  <c r="AH83" i="3"/>
  <c r="AJ83" i="3" s="1"/>
  <c r="AH464" i="3"/>
  <c r="AJ464" i="3" s="1"/>
  <c r="AH263" i="3"/>
  <c r="AJ263" i="3" s="1"/>
  <c r="AH424" i="3"/>
  <c r="AJ424" i="3" s="1"/>
  <c r="AH41" i="3"/>
  <c r="AJ41" i="3" s="1"/>
  <c r="AH258" i="3"/>
  <c r="AJ258" i="3" s="1"/>
  <c r="AH279" i="3"/>
  <c r="AJ279" i="3" s="1"/>
  <c r="AH35" i="3"/>
  <c r="AJ35" i="3" s="1"/>
  <c r="AH355" i="3"/>
  <c r="AJ355" i="3" s="1"/>
  <c r="AH427" i="3"/>
  <c r="AJ427" i="3" s="1"/>
  <c r="AH318" i="3"/>
  <c r="AJ318" i="3" s="1"/>
  <c r="AH234" i="3"/>
  <c r="AJ234" i="3" s="1"/>
  <c r="AH368" i="3"/>
  <c r="AJ368" i="3" s="1"/>
  <c r="AH7" i="3"/>
  <c r="AJ7" i="3" s="1"/>
  <c r="AH347" i="3"/>
  <c r="AJ347" i="3" s="1"/>
  <c r="AH280" i="3"/>
  <c r="AJ280" i="3" s="1"/>
  <c r="AH80" i="3"/>
  <c r="AJ80" i="3" s="1"/>
  <c r="AH175" i="3"/>
  <c r="AJ175" i="3" s="1"/>
  <c r="AH113" i="3"/>
  <c r="AJ113" i="3" s="1"/>
  <c r="AH25" i="3"/>
  <c r="AJ25" i="3" s="1"/>
  <c r="AH370" i="3"/>
  <c r="AJ370" i="3" s="1"/>
  <c r="AH63" i="3"/>
  <c r="AJ63" i="3" s="1"/>
  <c r="AH282" i="3"/>
  <c r="AJ282" i="3" s="1"/>
  <c r="AH154" i="3"/>
  <c r="AJ154" i="3" s="1"/>
  <c r="AH58" i="3"/>
  <c r="AJ58" i="3" s="1"/>
  <c r="AH386" i="3"/>
  <c r="AJ386" i="3" s="1"/>
  <c r="AH219" i="3"/>
  <c r="AJ219" i="3" s="1"/>
  <c r="AH434" i="3"/>
  <c r="AJ434" i="3" s="1"/>
  <c r="AH456" i="3"/>
  <c r="AJ456" i="3" s="1"/>
  <c r="AH419" i="3"/>
  <c r="AJ419" i="3" s="1"/>
  <c r="AH144" i="3"/>
  <c r="AJ144" i="3" s="1"/>
  <c r="AH145" i="3"/>
  <c r="AJ145" i="3" s="1"/>
  <c r="AH343" i="3"/>
  <c r="AJ343" i="3" s="1"/>
  <c r="AH239" i="3"/>
  <c r="AJ239" i="3" s="1"/>
  <c r="AH348" i="3"/>
  <c r="AJ348" i="3" s="1"/>
  <c r="AH119" i="3"/>
  <c r="AJ119" i="3" s="1"/>
  <c r="AH208" i="3"/>
  <c r="AJ208" i="3" s="1"/>
  <c r="AH322" i="3"/>
  <c r="AJ322" i="3" s="1"/>
  <c r="AH481" i="3"/>
  <c r="AJ481" i="3" s="1"/>
  <c r="AH439" i="3"/>
  <c r="AJ439" i="3" s="1"/>
  <c r="AH296" i="3"/>
  <c r="AJ296" i="3" s="1"/>
  <c r="AH224" i="3"/>
  <c r="AJ224" i="3" s="1"/>
  <c r="AH298" i="3"/>
  <c r="AJ298" i="3" s="1"/>
  <c r="AH240" i="3"/>
  <c r="AJ240" i="3" s="1"/>
  <c r="AH2" i="3"/>
  <c r="AJ2" i="3" s="1"/>
  <c r="AF80" i="4"/>
  <c r="AH80" i="4" s="1"/>
  <c r="AF8" i="4"/>
  <c r="AH8" i="4" s="1"/>
  <c r="AF320" i="4"/>
  <c r="AH320" i="4" s="1"/>
  <c r="AF102" i="4"/>
  <c r="AH102" i="4" s="1"/>
  <c r="AH272" i="3"/>
  <c r="AJ272" i="3" s="1"/>
  <c r="AF450" i="4"/>
  <c r="AH450" i="4" s="1"/>
  <c r="AF145" i="4"/>
  <c r="AH145" i="4" s="1"/>
  <c r="AF176" i="4"/>
  <c r="AH176" i="4" s="1"/>
  <c r="AH177" i="3"/>
  <c r="AJ177" i="3" s="1"/>
  <c r="AF402" i="4"/>
  <c r="AH402" i="4" s="1"/>
  <c r="AH89" i="3"/>
  <c r="AJ89" i="3" s="1"/>
  <c r="AF121" i="4"/>
  <c r="AH121" i="4" s="1"/>
  <c r="AF280" i="4"/>
  <c r="AH280" i="4" s="1"/>
  <c r="AF170" i="4"/>
  <c r="AH170" i="4" s="1"/>
  <c r="AH431" i="3"/>
  <c r="AJ431" i="3" s="1"/>
  <c r="AH295" i="3"/>
  <c r="AJ295" i="3" s="1"/>
  <c r="AF316" i="4"/>
  <c r="AH316" i="4" s="1"/>
  <c r="AH34" i="3"/>
  <c r="AJ34" i="3" s="1"/>
  <c r="AF470" i="4"/>
  <c r="AH470" i="4" s="1"/>
  <c r="AF97" i="4"/>
  <c r="AH97" i="4" s="1"/>
  <c r="AF393" i="4"/>
  <c r="AH393" i="4" s="1"/>
  <c r="AF405" i="4"/>
  <c r="AH405" i="4" s="1"/>
  <c r="AH455" i="3"/>
  <c r="AJ455" i="3" s="1"/>
  <c r="AF50" i="4"/>
  <c r="AH50" i="4" s="1"/>
  <c r="AH314" i="3"/>
  <c r="AJ314" i="3" s="1"/>
  <c r="AH27" i="3"/>
  <c r="AJ27" i="3" s="1"/>
  <c r="AF448" i="4"/>
  <c r="AH448" i="4" s="1"/>
  <c r="AH96" i="3"/>
  <c r="AJ96" i="3" s="1"/>
  <c r="AF258" i="4"/>
  <c r="AH258" i="4" s="1"/>
  <c r="AF349" i="4"/>
  <c r="AH349" i="4" s="1"/>
  <c r="AF56" i="4"/>
  <c r="AH56" i="4" s="1"/>
  <c r="AF270" i="4"/>
  <c r="AH270" i="4" s="1"/>
  <c r="AF381" i="4"/>
  <c r="AH381" i="4" s="1"/>
  <c r="AH136" i="3"/>
  <c r="AJ136" i="3" s="1"/>
  <c r="AF193" i="4"/>
  <c r="AH193" i="4" s="1"/>
  <c r="AF197" i="4"/>
  <c r="AH197" i="4" s="1"/>
  <c r="AF165" i="4"/>
  <c r="AH165" i="4" s="1"/>
  <c r="AF257" i="4"/>
  <c r="AH257" i="4" s="1"/>
  <c r="AF481" i="4"/>
  <c r="AH481" i="4" s="1"/>
  <c r="AF432" i="4"/>
  <c r="AH432" i="4" s="1"/>
  <c r="AH106" i="3"/>
  <c r="AJ106" i="3" s="1"/>
  <c r="AH201" i="3"/>
  <c r="AJ201" i="3" s="1"/>
  <c r="AH193" i="3"/>
  <c r="AJ193" i="3" s="1"/>
  <c r="AF185" i="4"/>
  <c r="AH185" i="4" s="1"/>
  <c r="AF277" i="4"/>
  <c r="AH277" i="4" s="1"/>
  <c r="AH474" i="3"/>
  <c r="AJ474" i="3" s="1"/>
  <c r="AF416" i="4"/>
  <c r="AH416" i="4" s="1"/>
  <c r="AF462" i="4"/>
  <c r="AH462" i="4" s="1"/>
  <c r="AH443" i="3"/>
  <c r="AJ443" i="3" s="1"/>
  <c r="AH19" i="3"/>
  <c r="AJ19" i="3" s="1"/>
  <c r="AH425" i="3"/>
  <c r="AJ425" i="3" s="1"/>
  <c r="AH24" i="3"/>
  <c r="AJ24" i="3" s="1"/>
  <c r="AH123" i="3"/>
  <c r="AJ123" i="3" s="1"/>
  <c r="AF137" i="4"/>
  <c r="AH137" i="4" s="1"/>
  <c r="AF85" i="4"/>
  <c r="AH85" i="4" s="1"/>
  <c r="AH191" i="3"/>
  <c r="AJ191" i="3" s="1"/>
  <c r="AH360" i="3"/>
  <c r="AJ360" i="3" s="1"/>
  <c r="AF365" i="4"/>
  <c r="AH365" i="4" s="1"/>
  <c r="AF96" i="4"/>
  <c r="AH96" i="4" s="1"/>
  <c r="AF436" i="4"/>
  <c r="AH436" i="4" s="1"/>
  <c r="AF296" i="4"/>
  <c r="AH296" i="4" s="1"/>
  <c r="AF329" i="4"/>
  <c r="AH329" i="4" s="1"/>
  <c r="AH410" i="3"/>
  <c r="AJ410" i="3" s="1"/>
  <c r="AF262" i="4"/>
  <c r="AH262" i="4" s="1"/>
  <c r="AF354" i="4"/>
  <c r="AH354" i="4" s="1"/>
  <c r="AH255" i="3"/>
  <c r="AJ255" i="3" s="1"/>
  <c r="AF136" i="4"/>
  <c r="AH136" i="4" s="1"/>
  <c r="AF245" i="4"/>
  <c r="AH245" i="4" s="1"/>
  <c r="AH82" i="3"/>
  <c r="AJ82" i="3" s="1"/>
  <c r="AH178" i="3"/>
  <c r="AJ178" i="3" s="1"/>
  <c r="AF445" i="4"/>
  <c r="AH445" i="4" s="1"/>
  <c r="AH447" i="3"/>
  <c r="AJ447" i="3" s="1"/>
  <c r="AF350" i="4"/>
  <c r="AH350" i="4" s="1"/>
  <c r="AF162" i="4"/>
  <c r="AH162" i="4" s="1"/>
  <c r="AH274" i="3"/>
  <c r="AJ274" i="3" s="1"/>
  <c r="AH103" i="3"/>
  <c r="AJ103" i="3" s="1"/>
  <c r="AF54" i="4"/>
  <c r="AH54" i="4" s="1"/>
  <c r="AF217" i="4"/>
  <c r="AH217" i="4" s="1"/>
  <c r="AH88" i="2"/>
  <c r="AJ88" i="2" s="1"/>
  <c r="AH438" i="2"/>
  <c r="AJ438" i="2" s="1"/>
  <c r="AH342" i="2"/>
  <c r="AJ342" i="2" s="1"/>
  <c r="AH144" i="2"/>
  <c r="AJ144" i="2" s="1"/>
  <c r="AH247" i="2"/>
  <c r="AJ247" i="2" s="1"/>
  <c r="AH207" i="2"/>
  <c r="AJ207" i="2" s="1"/>
  <c r="AH310" i="2"/>
  <c r="AJ310" i="2" s="1"/>
  <c r="AH101" i="2"/>
  <c r="AJ101" i="2" s="1"/>
  <c r="AH110" i="2"/>
  <c r="AJ110" i="2" s="1"/>
  <c r="AH99" i="2"/>
  <c r="AJ99" i="2" s="1"/>
  <c r="AH382" i="2"/>
  <c r="AJ382" i="2" s="1"/>
  <c r="AH328" i="2"/>
  <c r="AJ328" i="2" s="1"/>
  <c r="AB48" i="2"/>
  <c r="W48" i="2"/>
  <c r="U48" i="2"/>
  <c r="AB185" i="2"/>
  <c r="X185" i="2"/>
  <c r="AA185" i="2"/>
  <c r="X249" i="2"/>
  <c r="W249" i="2"/>
  <c r="AE249" i="2"/>
  <c r="V377" i="2"/>
  <c r="AD377" i="2"/>
  <c r="AC377" i="2"/>
  <c r="V441" i="2"/>
  <c r="X441" i="2"/>
  <c r="Z441" i="2"/>
  <c r="AD441" i="2"/>
  <c r="AC441" i="2"/>
  <c r="AE162" i="2"/>
  <c r="AB162" i="2"/>
  <c r="AD162" i="2"/>
  <c r="AA162" i="2"/>
  <c r="T162" i="2"/>
  <c r="AD354" i="2"/>
  <c r="AE354" i="2"/>
  <c r="AC354" i="2"/>
  <c r="AC44" i="2"/>
  <c r="U44" i="2"/>
  <c r="V44" i="2"/>
  <c r="T44" i="2"/>
  <c r="Z44" i="2"/>
  <c r="Y172" i="2"/>
  <c r="V172" i="2"/>
  <c r="AB172" i="2"/>
  <c r="T172" i="2"/>
  <c r="Z172" i="2"/>
  <c r="AD239" i="2"/>
  <c r="T239" i="2"/>
  <c r="X239" i="2"/>
  <c r="Z104" i="2"/>
  <c r="V104" i="2"/>
  <c r="AA480" i="2"/>
  <c r="AC480" i="2"/>
  <c r="AB203" i="2"/>
  <c r="W203" i="2"/>
  <c r="AD475" i="2"/>
  <c r="AA475" i="2"/>
  <c r="Z307" i="2"/>
  <c r="AB307" i="2"/>
  <c r="AD307" i="2"/>
  <c r="AC413" i="2"/>
  <c r="AE413" i="2"/>
  <c r="Y413" i="2"/>
  <c r="U307" i="2"/>
  <c r="W323" i="2"/>
  <c r="AA323" i="2"/>
  <c r="T323" i="2"/>
  <c r="X323" i="2"/>
  <c r="Y253" i="2"/>
  <c r="V253" i="2"/>
  <c r="U253" i="2"/>
  <c r="X253" i="2"/>
  <c r="W253" i="2"/>
  <c r="W171" i="2"/>
  <c r="AA171" i="2"/>
  <c r="U171" i="2"/>
  <c r="Z426" i="2"/>
  <c r="AA203" i="2"/>
  <c r="AC475" i="2"/>
  <c r="X311" i="2"/>
  <c r="Y311" i="2"/>
  <c r="X439" i="2"/>
  <c r="V439" i="2"/>
  <c r="AC64" i="2"/>
  <c r="AE64" i="2"/>
  <c r="AA316" i="2"/>
  <c r="W316" i="2"/>
  <c r="Y316" i="2"/>
  <c r="X316" i="2"/>
  <c r="Z380" i="2"/>
  <c r="AC380" i="2"/>
  <c r="AD380" i="2"/>
  <c r="V380" i="2"/>
  <c r="Z444" i="2"/>
  <c r="W444" i="2"/>
  <c r="U444" i="2"/>
  <c r="V444" i="2"/>
  <c r="Z61" i="2"/>
  <c r="X61" i="2"/>
  <c r="Y61" i="2"/>
  <c r="AE267" i="2"/>
  <c r="Z267" i="2"/>
  <c r="AA267" i="2"/>
  <c r="AE293" i="2"/>
  <c r="AB293" i="2"/>
  <c r="AD293" i="2"/>
  <c r="W293" i="2"/>
  <c r="V67" i="2"/>
  <c r="AD67" i="2"/>
  <c r="Y67" i="2"/>
  <c r="AB67" i="2"/>
  <c r="Z389" i="2"/>
  <c r="W389" i="2"/>
  <c r="AD389" i="2"/>
  <c r="AE389" i="2"/>
  <c r="AB237" i="2"/>
  <c r="AA237" i="2"/>
  <c r="V49" i="2"/>
  <c r="AC49" i="2"/>
  <c r="V129" i="2"/>
  <c r="AD169" i="2"/>
  <c r="AA217" i="2"/>
  <c r="AD225" i="2"/>
  <c r="AD233" i="2"/>
  <c r="AC273" i="2"/>
  <c r="Z281" i="2"/>
  <c r="Z321" i="2"/>
  <c r="X385" i="2"/>
  <c r="AH401" i="2"/>
  <c r="AJ401" i="2" s="1"/>
  <c r="AB417" i="2"/>
  <c r="AD449" i="2"/>
  <c r="Z457" i="2"/>
  <c r="Z74" i="2"/>
  <c r="AE82" i="2"/>
  <c r="AD154" i="2"/>
  <c r="AA298" i="2"/>
  <c r="U378" i="2"/>
  <c r="V426" i="2"/>
  <c r="V450" i="2"/>
  <c r="Z403" i="2"/>
  <c r="AD413" i="2"/>
  <c r="AC414" i="2"/>
  <c r="W414" i="2"/>
  <c r="X116" i="2"/>
  <c r="AE116" i="2"/>
  <c r="AD116" i="2"/>
  <c r="Y116" i="2"/>
  <c r="AE436" i="2"/>
  <c r="Z436" i="2"/>
  <c r="V436" i="2"/>
  <c r="X436" i="2"/>
  <c r="AC436" i="2"/>
  <c r="AA248" i="2"/>
  <c r="V248" i="2"/>
  <c r="Z248" i="2"/>
  <c r="AE7" i="2"/>
  <c r="W7" i="2"/>
  <c r="AB7" i="2"/>
  <c r="X321" i="2"/>
  <c r="AD327" i="2"/>
  <c r="W327" i="2"/>
  <c r="AD80" i="2"/>
  <c r="V80" i="2"/>
  <c r="T136" i="2"/>
  <c r="AA136" i="2"/>
  <c r="AB76" i="2"/>
  <c r="W76" i="2"/>
  <c r="Y76" i="2"/>
  <c r="Z76" i="2"/>
  <c r="AC76" i="2"/>
  <c r="V76" i="2"/>
  <c r="X140" i="2"/>
  <c r="AA140" i="2"/>
  <c r="AC140" i="2"/>
  <c r="Y204" i="2"/>
  <c r="W204" i="2"/>
  <c r="U204" i="2"/>
  <c r="T204" i="2"/>
  <c r="X204" i="2"/>
  <c r="Y268" i="2"/>
  <c r="T268" i="2"/>
  <c r="V268" i="2"/>
  <c r="U268" i="2"/>
  <c r="W268" i="2"/>
  <c r="U149" i="2"/>
  <c r="T149" i="2"/>
  <c r="AE149" i="2"/>
  <c r="V133" i="2"/>
  <c r="W133" i="2"/>
  <c r="U133" i="2"/>
  <c r="AC133" i="2"/>
  <c r="T437" i="2"/>
  <c r="AA437" i="2"/>
  <c r="AE437" i="2"/>
  <c r="W437" i="2"/>
  <c r="Z459" i="2"/>
  <c r="X459" i="2"/>
  <c r="AE459" i="2"/>
  <c r="V107" i="2"/>
  <c r="Z107" i="2"/>
  <c r="U219" i="2"/>
  <c r="Z219" i="2"/>
  <c r="AA419" i="2"/>
  <c r="X419" i="2"/>
  <c r="Y419" i="2"/>
  <c r="X45" i="2"/>
  <c r="AE45" i="2"/>
  <c r="AD45" i="2"/>
  <c r="AC45" i="2"/>
  <c r="AD285" i="2"/>
  <c r="X285" i="2"/>
  <c r="AB285" i="2"/>
  <c r="Z285" i="2"/>
  <c r="X49" i="2"/>
  <c r="AE169" i="2"/>
  <c r="Z193" i="2"/>
  <c r="W201" i="2"/>
  <c r="X225" i="2"/>
  <c r="AE265" i="2"/>
  <c r="W273" i="2"/>
  <c r="X281" i="2"/>
  <c r="AC337" i="2"/>
  <c r="AC393" i="2"/>
  <c r="Y417" i="2"/>
  <c r="V50" i="2"/>
  <c r="Z106" i="2"/>
  <c r="AE114" i="2"/>
  <c r="AE210" i="2"/>
  <c r="W242" i="2"/>
  <c r="AB266" i="2"/>
  <c r="AH314" i="2"/>
  <c r="AJ314" i="2" s="1"/>
  <c r="AD442" i="2"/>
  <c r="AC67" i="2"/>
  <c r="AD291" i="2"/>
  <c r="AB419" i="2"/>
  <c r="Z252" i="2"/>
  <c r="AC293" i="2"/>
  <c r="T229" i="2"/>
  <c r="AC229" i="2"/>
  <c r="U451" i="2"/>
  <c r="X451" i="2"/>
  <c r="U83" i="2"/>
  <c r="Z83" i="2"/>
  <c r="AD83" i="2"/>
  <c r="U269" i="2"/>
  <c r="AA269" i="2"/>
  <c r="W269" i="2"/>
  <c r="V269" i="2"/>
  <c r="T475" i="2"/>
  <c r="V308" i="2"/>
  <c r="AC308" i="2"/>
  <c r="AA308" i="2"/>
  <c r="W357" i="2"/>
  <c r="AE357" i="2"/>
  <c r="T68" i="2"/>
  <c r="W68" i="2"/>
  <c r="U309" i="2"/>
  <c r="Z309" i="2"/>
  <c r="AE309" i="2"/>
  <c r="U69" i="2"/>
  <c r="AB69" i="2"/>
  <c r="T69" i="2"/>
  <c r="AE325" i="2"/>
  <c r="AD325" i="2"/>
  <c r="U299" i="2"/>
  <c r="Z299" i="2"/>
  <c r="X299" i="2"/>
  <c r="W455" i="2"/>
  <c r="AB455" i="2"/>
  <c r="W84" i="2"/>
  <c r="AD84" i="2"/>
  <c r="T84" i="2"/>
  <c r="X148" i="2"/>
  <c r="V148" i="2"/>
  <c r="AD148" i="2"/>
  <c r="AB148" i="2"/>
  <c r="U212" i="2"/>
  <c r="Z212" i="2"/>
  <c r="V212" i="2"/>
  <c r="AB212" i="2"/>
  <c r="AE212" i="2"/>
  <c r="X276" i="2"/>
  <c r="Y276" i="2"/>
  <c r="Z276" i="2"/>
  <c r="U276" i="2"/>
  <c r="AB340" i="2"/>
  <c r="Y340" i="2"/>
  <c r="Z340" i="2"/>
  <c r="Y404" i="2"/>
  <c r="W404" i="2"/>
  <c r="X404" i="2"/>
  <c r="Z404" i="2"/>
  <c r="V404" i="2"/>
  <c r="AA468" i="2"/>
  <c r="Z468" i="2"/>
  <c r="W468" i="2"/>
  <c r="V468" i="2"/>
  <c r="X358" i="2"/>
  <c r="W358" i="2"/>
  <c r="Y31" i="2"/>
  <c r="V31" i="2"/>
  <c r="T31" i="2"/>
  <c r="X31" i="2"/>
  <c r="AE31" i="2"/>
  <c r="V205" i="2"/>
  <c r="AB205" i="2"/>
  <c r="AD205" i="2"/>
  <c r="U205" i="2"/>
  <c r="X205" i="2"/>
  <c r="AE165" i="2"/>
  <c r="W165" i="2"/>
  <c r="U165" i="2"/>
  <c r="V23" i="2"/>
  <c r="Y23" i="2"/>
  <c r="X23" i="2"/>
  <c r="V35" i="2"/>
  <c r="Z35" i="2"/>
  <c r="T35" i="2"/>
  <c r="Y35" i="2"/>
  <c r="V123" i="2"/>
  <c r="AD123" i="2"/>
  <c r="Z123" i="2"/>
  <c r="AC227" i="2"/>
  <c r="Z227" i="2"/>
  <c r="AB227" i="2"/>
  <c r="V227" i="2"/>
  <c r="Y227" i="2"/>
  <c r="AB301" i="2"/>
  <c r="U301" i="2"/>
  <c r="T301" i="2"/>
  <c r="AA301" i="2"/>
  <c r="Z41" i="2"/>
  <c r="AD105" i="2"/>
  <c r="U129" i="2"/>
  <c r="AH137" i="2"/>
  <c r="AJ137" i="2" s="1"/>
  <c r="W193" i="2"/>
  <c r="V201" i="2"/>
  <c r="AC217" i="2"/>
  <c r="V265" i="2"/>
  <c r="AD321" i="2"/>
  <c r="AD433" i="2"/>
  <c r="Y449" i="2"/>
  <c r="AD50" i="2"/>
  <c r="AA74" i="2"/>
  <c r="W106" i="2"/>
  <c r="V114" i="2"/>
  <c r="X146" i="2"/>
  <c r="AD210" i="2"/>
  <c r="U218" i="2"/>
  <c r="X274" i="2"/>
  <c r="AA338" i="2"/>
  <c r="AA394" i="2"/>
  <c r="AA410" i="2"/>
  <c r="X426" i="2"/>
  <c r="AA442" i="2"/>
  <c r="X203" i="2"/>
  <c r="X267" i="2"/>
  <c r="Y323" i="2"/>
  <c r="Z275" i="2"/>
  <c r="T275" i="2"/>
  <c r="AB275" i="2"/>
  <c r="V38" i="2"/>
  <c r="AB38" i="2"/>
  <c r="Y38" i="2"/>
  <c r="X38" i="2"/>
  <c r="U193" i="2"/>
  <c r="AD85" i="2"/>
  <c r="X85" i="2"/>
  <c r="U85" i="2"/>
  <c r="AC85" i="2"/>
  <c r="W435" i="2"/>
  <c r="U435" i="2"/>
  <c r="X435" i="2"/>
  <c r="V435" i="2"/>
  <c r="AC445" i="2"/>
  <c r="U445" i="2"/>
  <c r="AD445" i="2"/>
  <c r="V445" i="2"/>
  <c r="W211" i="2"/>
  <c r="V211" i="2"/>
  <c r="U211" i="2"/>
  <c r="AE115" i="2"/>
  <c r="W115" i="2"/>
  <c r="Z115" i="2"/>
  <c r="T115" i="2"/>
  <c r="V385" i="2"/>
  <c r="Z323" i="2"/>
  <c r="Z39" i="2"/>
  <c r="AE39" i="2"/>
  <c r="V223" i="2"/>
  <c r="X223" i="2"/>
  <c r="AD400" i="2"/>
  <c r="X400" i="2"/>
  <c r="AB400" i="2"/>
  <c r="V220" i="2"/>
  <c r="AE220" i="2"/>
  <c r="Y220" i="2"/>
  <c r="T220" i="2"/>
  <c r="W284" i="2"/>
  <c r="AB284" i="2"/>
  <c r="AA284" i="2"/>
  <c r="AE284" i="2"/>
  <c r="V478" i="2"/>
  <c r="AB478" i="2"/>
  <c r="AE366" i="2"/>
  <c r="Z366" i="2"/>
  <c r="V366" i="2"/>
  <c r="W20" i="2"/>
  <c r="Z20" i="2"/>
  <c r="U125" i="2"/>
  <c r="Y125" i="2"/>
  <c r="T125" i="2"/>
  <c r="W51" i="2"/>
  <c r="AD51" i="2"/>
  <c r="V51" i="2"/>
  <c r="V43" i="2"/>
  <c r="Y43" i="2"/>
  <c r="AD43" i="2"/>
  <c r="AE235" i="2"/>
  <c r="AB235" i="2"/>
  <c r="AC235" i="2"/>
  <c r="Z235" i="2"/>
  <c r="AD443" i="2"/>
  <c r="Y443" i="2"/>
  <c r="V117" i="2"/>
  <c r="Y117" i="2"/>
  <c r="AA117" i="2"/>
  <c r="AE117" i="2"/>
  <c r="X390" i="2"/>
  <c r="W390" i="2"/>
  <c r="AH97" i="2"/>
  <c r="AJ97" i="2" s="1"/>
  <c r="Y113" i="2"/>
  <c r="AB337" i="2"/>
  <c r="AC50" i="2"/>
  <c r="AE66" i="2"/>
  <c r="W74" i="2"/>
  <c r="W82" i="2"/>
  <c r="AC106" i="2"/>
  <c r="AD218" i="2"/>
  <c r="AC282" i="2"/>
  <c r="X298" i="2"/>
  <c r="Z394" i="2"/>
  <c r="AB426" i="2"/>
  <c r="X450" i="2"/>
  <c r="U67" i="2"/>
  <c r="T123" i="2"/>
  <c r="W267" i="2"/>
  <c r="AB451" i="2"/>
  <c r="X380" i="2"/>
  <c r="V139" i="2"/>
  <c r="AA139" i="2"/>
  <c r="AC139" i="2"/>
  <c r="Y317" i="2"/>
  <c r="AB317" i="2"/>
  <c r="AE317" i="2"/>
  <c r="V317" i="2"/>
  <c r="X317" i="2"/>
  <c r="AB333" i="2"/>
  <c r="Y333" i="2"/>
  <c r="AC333" i="2"/>
  <c r="W333" i="2"/>
  <c r="U139" i="2"/>
  <c r="AD296" i="2"/>
  <c r="AA296" i="2"/>
  <c r="X52" i="2"/>
  <c r="V52" i="2"/>
  <c r="AD52" i="2"/>
  <c r="U52" i="2"/>
  <c r="W372" i="2"/>
  <c r="V372" i="2"/>
  <c r="Z372" i="2"/>
  <c r="AD372" i="2"/>
  <c r="V157" i="2"/>
  <c r="Y157" i="2"/>
  <c r="AD157" i="2"/>
  <c r="U79" i="2"/>
  <c r="Y79" i="2"/>
  <c r="Z452" i="2"/>
  <c r="V452" i="2"/>
  <c r="Y452" i="2"/>
  <c r="AD452" i="2"/>
  <c r="AE77" i="2"/>
  <c r="X77" i="2"/>
  <c r="AD77" i="2"/>
  <c r="AA77" i="2"/>
  <c r="W77" i="2"/>
  <c r="V77" i="2"/>
  <c r="AC411" i="2"/>
  <c r="U411" i="2"/>
  <c r="AA411" i="2"/>
  <c r="AB411" i="2"/>
  <c r="Y337" i="2"/>
  <c r="X475" i="2"/>
  <c r="V116" i="2"/>
  <c r="W175" i="2"/>
  <c r="AA175" i="2"/>
  <c r="AC175" i="2"/>
  <c r="Y36" i="2"/>
  <c r="AC36" i="2"/>
  <c r="U36" i="2"/>
  <c r="X36" i="2"/>
  <c r="X164" i="2"/>
  <c r="W164" i="2"/>
  <c r="Y164" i="2"/>
  <c r="AE164" i="2"/>
  <c r="U164" i="2"/>
  <c r="T228" i="2"/>
  <c r="AA228" i="2"/>
  <c r="AB228" i="2"/>
  <c r="W228" i="2"/>
  <c r="AA292" i="2"/>
  <c r="V292" i="2"/>
  <c r="W292" i="2"/>
  <c r="X292" i="2"/>
  <c r="W420" i="2"/>
  <c r="Y420" i="2"/>
  <c r="Y302" i="2"/>
  <c r="AD302" i="2"/>
  <c r="W397" i="2"/>
  <c r="Y397" i="2"/>
  <c r="V397" i="2"/>
  <c r="V213" i="2"/>
  <c r="U213" i="2"/>
  <c r="U8" i="2"/>
  <c r="V8" i="2"/>
  <c r="Y197" i="2"/>
  <c r="AE197" i="2"/>
  <c r="V197" i="2"/>
  <c r="Z197" i="2"/>
  <c r="AD197" i="2"/>
  <c r="V59" i="2"/>
  <c r="X59" i="2"/>
  <c r="U59" i="2"/>
  <c r="AD59" i="2"/>
  <c r="W59" i="2"/>
  <c r="Z355" i="2"/>
  <c r="V355" i="2"/>
  <c r="W355" i="2"/>
  <c r="X355" i="2"/>
  <c r="W467" i="2"/>
  <c r="U467" i="2"/>
  <c r="V467" i="2"/>
  <c r="Z141" i="2"/>
  <c r="W141" i="2"/>
  <c r="T141" i="2"/>
  <c r="AC141" i="2"/>
  <c r="U141" i="2"/>
  <c r="Z243" i="2"/>
  <c r="X243" i="2"/>
  <c r="AE243" i="2"/>
  <c r="AD173" i="2"/>
  <c r="AB173" i="2"/>
  <c r="V173" i="2"/>
  <c r="X173" i="2"/>
  <c r="AA173" i="2"/>
  <c r="W113" i="2"/>
  <c r="AA169" i="2"/>
  <c r="AA281" i="2"/>
  <c r="T321" i="2"/>
  <c r="AE337" i="2"/>
  <c r="Z345" i="2"/>
  <c r="V361" i="2"/>
  <c r="Y385" i="2"/>
  <c r="X409" i="2"/>
  <c r="V457" i="2"/>
  <c r="AA82" i="2"/>
  <c r="W114" i="2"/>
  <c r="AE130" i="2"/>
  <c r="Y146" i="2"/>
  <c r="U242" i="2"/>
  <c r="U250" i="2"/>
  <c r="T274" i="2"/>
  <c r="W338" i="2"/>
  <c r="AH386" i="2"/>
  <c r="AJ386" i="2" s="1"/>
  <c r="AB450" i="2"/>
  <c r="AE59" i="2"/>
  <c r="AB211" i="2"/>
  <c r="AB443" i="2"/>
  <c r="AH187" i="2"/>
  <c r="AJ187" i="2" s="1"/>
  <c r="AH132" i="2"/>
  <c r="AJ132" i="2" s="1"/>
  <c r="AH109" i="2"/>
  <c r="AJ109" i="2" s="1"/>
  <c r="AH93" i="2"/>
  <c r="AJ93" i="2" s="1"/>
  <c r="AH349" i="2"/>
  <c r="AJ349" i="2" s="1"/>
  <c r="AH373" i="2"/>
  <c r="AJ373" i="2" s="1"/>
  <c r="AH469" i="2"/>
  <c r="AJ469" i="2" s="1"/>
  <c r="AH47" i="2"/>
  <c r="AJ47" i="2" s="1"/>
  <c r="AH294" i="2"/>
  <c r="AJ294" i="2" s="1"/>
  <c r="AH72" i="2"/>
  <c r="AJ72" i="2" s="1"/>
  <c r="AH384" i="2"/>
  <c r="AJ384" i="2" s="1"/>
  <c r="AH287" i="2"/>
  <c r="AJ287" i="2" s="1"/>
  <c r="AH34" i="2"/>
  <c r="AJ34" i="2" s="1"/>
  <c r="AH224" i="2"/>
  <c r="AJ224" i="2" s="1"/>
  <c r="V359" i="2"/>
  <c r="Z359" i="2"/>
  <c r="Y359" i="2"/>
  <c r="AD359" i="2"/>
  <c r="U359" i="2"/>
  <c r="W359" i="2"/>
  <c r="X359" i="2"/>
  <c r="AE359" i="2"/>
  <c r="AH138" i="2"/>
  <c r="AJ138" i="2" s="1"/>
  <c r="W178" i="2"/>
  <c r="AH186" i="2"/>
  <c r="AJ186" i="2" s="1"/>
  <c r="AH202" i="2"/>
  <c r="AJ202" i="2" s="1"/>
  <c r="AH260" i="2"/>
  <c r="AJ260" i="2" s="1"/>
  <c r="AB63" i="2"/>
  <c r="AE63" i="2"/>
  <c r="AA63" i="2"/>
  <c r="U63" i="2"/>
  <c r="V63" i="2"/>
  <c r="X63" i="2"/>
  <c r="Z63" i="2"/>
  <c r="AD63" i="2"/>
  <c r="AC63" i="2"/>
  <c r="Y63" i="2"/>
  <c r="Z191" i="2"/>
  <c r="AA191" i="2"/>
  <c r="W191" i="2"/>
  <c r="AD191" i="2"/>
  <c r="X191" i="2"/>
  <c r="V191" i="2"/>
  <c r="AE191" i="2"/>
  <c r="AB191" i="2"/>
  <c r="Y191" i="2"/>
  <c r="T65" i="2"/>
  <c r="X65" i="2"/>
  <c r="AE65" i="2"/>
  <c r="V65" i="2"/>
  <c r="Z65" i="2"/>
  <c r="AA65" i="2"/>
  <c r="Y65" i="2"/>
  <c r="Y180" i="2"/>
  <c r="U180" i="2"/>
  <c r="W180" i="2"/>
  <c r="Z180" i="2"/>
  <c r="X180" i="2"/>
  <c r="AA180" i="2"/>
  <c r="V180" i="2"/>
  <c r="X244" i="2"/>
  <c r="W244" i="2"/>
  <c r="Y244" i="2"/>
  <c r="Z244" i="2"/>
  <c r="AA244" i="2"/>
  <c r="AB244" i="2"/>
  <c r="U244" i="2"/>
  <c r="AE244" i="2"/>
  <c r="Z461" i="2"/>
  <c r="AC461" i="2"/>
  <c r="AD461" i="2"/>
  <c r="Y461" i="2"/>
  <c r="U461" i="2"/>
  <c r="W461" i="2"/>
  <c r="AE461" i="2"/>
  <c r="X461" i="2"/>
  <c r="AB461" i="2"/>
  <c r="AH163" i="2"/>
  <c r="AJ163" i="2" s="1"/>
  <c r="AH364" i="2"/>
  <c r="AJ364" i="2" s="1"/>
  <c r="AH418" i="2"/>
  <c r="AJ418" i="2" s="1"/>
  <c r="T177" i="2"/>
  <c r="X177" i="2"/>
  <c r="V177" i="2"/>
  <c r="U177" i="2"/>
  <c r="AA177" i="2"/>
  <c r="Z177" i="2"/>
  <c r="AB177" i="2"/>
  <c r="AD305" i="2"/>
  <c r="AB305" i="2"/>
  <c r="Y305" i="2"/>
  <c r="X305" i="2"/>
  <c r="AA305" i="2"/>
  <c r="T305" i="2"/>
  <c r="Z305" i="2"/>
  <c r="AC305" i="2"/>
  <c r="U305" i="2"/>
  <c r="W369" i="2"/>
  <c r="X369" i="2"/>
  <c r="Y369" i="2"/>
  <c r="Z369" i="2"/>
  <c r="X24" i="2"/>
  <c r="AD24" i="2"/>
  <c r="Y24" i="2"/>
  <c r="T24" i="2"/>
  <c r="Z24" i="2"/>
  <c r="W24" i="2"/>
  <c r="V24" i="2"/>
  <c r="U24" i="2"/>
  <c r="AA24" i="2"/>
  <c r="AD432" i="2"/>
  <c r="W432" i="2"/>
  <c r="X432" i="2"/>
  <c r="AB432" i="2"/>
  <c r="Z432" i="2"/>
  <c r="Y432" i="2"/>
  <c r="V432" i="2"/>
  <c r="AC432" i="2"/>
  <c r="AE432" i="2"/>
  <c r="V60" i="2"/>
  <c r="X60" i="2"/>
  <c r="W60" i="2"/>
  <c r="AD60" i="2"/>
  <c r="AB60" i="2"/>
  <c r="T60" i="2"/>
  <c r="Y60" i="2"/>
  <c r="AC60" i="2"/>
  <c r="AE60" i="2"/>
  <c r="Z60" i="2"/>
  <c r="Y126" i="2"/>
  <c r="Z126" i="2"/>
  <c r="U126" i="2"/>
  <c r="AA126" i="2"/>
  <c r="AE126" i="2"/>
  <c r="AD126" i="2"/>
  <c r="T126" i="2"/>
  <c r="V126" i="2"/>
  <c r="X126" i="2"/>
  <c r="AB22" i="2"/>
  <c r="X22" i="2"/>
  <c r="U22" i="2"/>
  <c r="AA22" i="2"/>
  <c r="AD22" i="2"/>
  <c r="AC22" i="2"/>
  <c r="V22" i="2"/>
  <c r="Z22" i="2"/>
  <c r="AE22" i="2"/>
  <c r="Y22" i="2"/>
  <c r="X454" i="2"/>
  <c r="Z454" i="2"/>
  <c r="AA454" i="2"/>
  <c r="AD454" i="2"/>
  <c r="V454" i="2"/>
  <c r="AE454" i="2"/>
  <c r="U454" i="2"/>
  <c r="W454" i="2"/>
  <c r="Y454" i="2"/>
  <c r="W58" i="2"/>
  <c r="AB58" i="2"/>
  <c r="AA58" i="2"/>
  <c r="U58" i="2"/>
  <c r="AC58" i="2"/>
  <c r="AD58" i="2"/>
  <c r="V58" i="2"/>
  <c r="AE58" i="2"/>
  <c r="W122" i="2"/>
  <c r="AD122" i="2"/>
  <c r="U122" i="2"/>
  <c r="Y122" i="2"/>
  <c r="AB122" i="2"/>
  <c r="Z122" i="2"/>
  <c r="AC122" i="2"/>
  <c r="T122" i="2"/>
  <c r="AD320" i="2"/>
  <c r="U320" i="2"/>
  <c r="W320" i="2"/>
  <c r="X320" i="2"/>
  <c r="T320" i="2"/>
  <c r="AB320" i="2"/>
  <c r="Z320" i="2"/>
  <c r="V320" i="2"/>
  <c r="AE179" i="2"/>
  <c r="AB179" i="2"/>
  <c r="AA179" i="2"/>
  <c r="X179" i="2"/>
  <c r="T179" i="2"/>
  <c r="W179" i="2"/>
  <c r="AC179" i="2"/>
  <c r="Y179" i="2"/>
  <c r="AD65" i="2"/>
  <c r="AD177" i="2"/>
  <c r="U179" i="2"/>
  <c r="AE180" i="2"/>
  <c r="W300" i="2"/>
  <c r="X300" i="2"/>
  <c r="V300" i="2"/>
  <c r="Z300" i="2"/>
  <c r="Y300" i="2"/>
  <c r="AA300" i="2"/>
  <c r="AC300" i="2"/>
  <c r="AB300" i="2"/>
  <c r="AA238" i="2"/>
  <c r="Z238" i="2"/>
  <c r="AC238" i="2"/>
  <c r="X238" i="2"/>
  <c r="U238" i="2"/>
  <c r="W238" i="2"/>
  <c r="V238" i="2"/>
  <c r="Y238" i="2"/>
  <c r="AD238" i="2"/>
  <c r="V244" i="2"/>
  <c r="W241" i="2"/>
  <c r="Y241" i="2"/>
  <c r="T241" i="2"/>
  <c r="X241" i="2"/>
  <c r="AB241" i="2"/>
  <c r="AA241" i="2"/>
  <c r="Z241" i="2"/>
  <c r="AD241" i="2"/>
  <c r="AA189" i="2"/>
  <c r="X189" i="2"/>
  <c r="Y189" i="2"/>
  <c r="AD189" i="2"/>
  <c r="AC189" i="2"/>
  <c r="AE189" i="2"/>
  <c r="W189" i="2"/>
  <c r="V189" i="2"/>
  <c r="Z189" i="2"/>
  <c r="W295" i="2"/>
  <c r="U295" i="2"/>
  <c r="AE295" i="2"/>
  <c r="X295" i="2"/>
  <c r="Y295" i="2"/>
  <c r="Z295" i="2"/>
  <c r="V295" i="2"/>
  <c r="AA295" i="2"/>
  <c r="AB295" i="2"/>
  <c r="AD178" i="2"/>
  <c r="V178" i="2"/>
  <c r="Y178" i="2"/>
  <c r="T178" i="2"/>
  <c r="AC178" i="2"/>
  <c r="AE178" i="2"/>
  <c r="X178" i="2"/>
  <c r="AE259" i="2"/>
  <c r="X259" i="2"/>
  <c r="W259" i="2"/>
  <c r="AA259" i="2"/>
  <c r="Z259" i="2"/>
  <c r="AD259" i="2"/>
  <c r="U259" i="2"/>
  <c r="AB259" i="2"/>
  <c r="Y259" i="2"/>
  <c r="AB46" i="2"/>
  <c r="AD46" i="2"/>
  <c r="U46" i="2"/>
  <c r="W46" i="2"/>
  <c r="V46" i="2"/>
  <c r="X46" i="2"/>
  <c r="AE46" i="2"/>
  <c r="Z46" i="2"/>
  <c r="T46" i="2"/>
  <c r="AD37" i="2"/>
  <c r="Y37" i="2"/>
  <c r="AA37" i="2"/>
  <c r="V37" i="2"/>
  <c r="T37" i="2"/>
  <c r="X37" i="2"/>
  <c r="AC37" i="2"/>
  <c r="W37" i="2"/>
  <c r="Z37" i="2"/>
  <c r="AE283" i="2"/>
  <c r="Y283" i="2"/>
  <c r="AD283" i="2"/>
  <c r="Z283" i="2"/>
  <c r="W283" i="2"/>
  <c r="AA283" i="2"/>
  <c r="U283" i="2"/>
  <c r="X283" i="2"/>
  <c r="Y395" i="2"/>
  <c r="V395" i="2"/>
  <c r="AB395" i="2"/>
  <c r="W395" i="2"/>
  <c r="V221" i="2"/>
  <c r="AA221" i="2"/>
  <c r="Y221" i="2"/>
  <c r="U221" i="2"/>
  <c r="AD221" i="2"/>
  <c r="T221" i="2"/>
  <c r="W221" i="2"/>
  <c r="Z221" i="2"/>
  <c r="X221" i="2"/>
  <c r="W278" i="2"/>
  <c r="Z278" i="2"/>
  <c r="Y278" i="2"/>
  <c r="AA278" i="2"/>
  <c r="AB278" i="2"/>
  <c r="AD278" i="2"/>
  <c r="U278" i="2"/>
  <c r="X278" i="2"/>
  <c r="AE278" i="2"/>
  <c r="AD200" i="2"/>
  <c r="AE200" i="2"/>
  <c r="W200" i="2"/>
  <c r="AB200" i="2"/>
  <c r="X200" i="2"/>
  <c r="AA200" i="2"/>
  <c r="AC200" i="2"/>
  <c r="Z200" i="2"/>
  <c r="U200" i="2"/>
  <c r="U458" i="2"/>
  <c r="AB458" i="2"/>
  <c r="AE458" i="2"/>
  <c r="X458" i="2"/>
  <c r="V458" i="2"/>
  <c r="AA458" i="2"/>
  <c r="W458" i="2"/>
  <c r="T458" i="2"/>
  <c r="U425" i="2"/>
  <c r="Y425" i="2"/>
  <c r="Z425" i="2"/>
  <c r="AA425" i="2"/>
  <c r="AD425" i="2"/>
  <c r="X425" i="2"/>
  <c r="W425" i="2"/>
  <c r="AC425" i="2"/>
  <c r="V425" i="2"/>
  <c r="X402" i="2"/>
  <c r="Y402" i="2"/>
  <c r="Z402" i="2"/>
  <c r="AD402" i="2"/>
  <c r="V402" i="2"/>
  <c r="AA402" i="2"/>
  <c r="AC402" i="2"/>
  <c r="AE402" i="2"/>
  <c r="Z476" i="2"/>
  <c r="X476" i="2"/>
  <c r="V476" i="2"/>
  <c r="AB476" i="2"/>
  <c r="AC476" i="2"/>
  <c r="Y476" i="2"/>
  <c r="AA476" i="2"/>
  <c r="AC9" i="2"/>
  <c r="W9" i="2"/>
  <c r="Y9" i="2"/>
  <c r="Z9" i="2"/>
  <c r="AB9" i="2"/>
  <c r="AA9" i="2"/>
  <c r="X9" i="2"/>
  <c r="AE9" i="2"/>
  <c r="T9" i="2"/>
  <c r="X58" i="2"/>
  <c r="V122" i="2"/>
  <c r="W402" i="2"/>
  <c r="V259" i="2"/>
  <c r="AH324" i="2"/>
  <c r="AJ324" i="2" s="1"/>
  <c r="Z246" i="2"/>
  <c r="AD246" i="2"/>
  <c r="AB246" i="2"/>
  <c r="V246" i="2"/>
  <c r="W246" i="2"/>
  <c r="AC298" i="2"/>
  <c r="V354" i="2"/>
  <c r="AA291" i="2"/>
  <c r="X68" i="2"/>
  <c r="Y188" i="2"/>
  <c r="W252" i="2"/>
  <c r="U308" i="2"/>
  <c r="AB420" i="2"/>
  <c r="AD420" i="2"/>
  <c r="AC213" i="2"/>
  <c r="Z213" i="2"/>
  <c r="V237" i="2"/>
  <c r="Z237" i="2"/>
  <c r="Y309" i="2"/>
  <c r="V357" i="2"/>
  <c r="AA7" i="2"/>
  <c r="Y246" i="2"/>
  <c r="Z151" i="2"/>
  <c r="U199" i="2"/>
  <c r="T56" i="2"/>
  <c r="AC336" i="2"/>
  <c r="U30" i="2"/>
  <c r="X33" i="2"/>
  <c r="AB79" i="2"/>
  <c r="AD79" i="2"/>
  <c r="X79" i="2"/>
  <c r="T79" i="2"/>
  <c r="V79" i="2"/>
  <c r="V255" i="2"/>
  <c r="Y255" i="2"/>
  <c r="Z255" i="2"/>
  <c r="W255" i="2"/>
  <c r="AE255" i="2"/>
  <c r="T255" i="2"/>
  <c r="AC255" i="2"/>
  <c r="X255" i="2"/>
  <c r="U255" i="2"/>
  <c r="AA311" i="2"/>
  <c r="Z311" i="2"/>
  <c r="V311" i="2"/>
  <c r="W311" i="2"/>
  <c r="AC439" i="2"/>
  <c r="W439" i="2"/>
  <c r="AE439" i="2"/>
  <c r="AD439" i="2"/>
  <c r="Y439" i="2"/>
  <c r="Z439" i="2"/>
  <c r="AE48" i="2"/>
  <c r="Z48" i="2"/>
  <c r="X48" i="2"/>
  <c r="AD48" i="2"/>
  <c r="V48" i="2"/>
  <c r="V96" i="2"/>
  <c r="Z96" i="2"/>
  <c r="Y96" i="2"/>
  <c r="U96" i="2"/>
  <c r="AA96" i="2"/>
  <c r="T96" i="2"/>
  <c r="T216" i="2"/>
  <c r="AD216" i="2"/>
  <c r="X216" i="2"/>
  <c r="U166" i="2"/>
  <c r="W166" i="2"/>
  <c r="AB166" i="2"/>
  <c r="X166" i="2"/>
  <c r="AA166" i="2"/>
  <c r="AD166" i="2"/>
  <c r="Z166" i="2"/>
  <c r="V166" i="2"/>
  <c r="AC166" i="2"/>
  <c r="Y8" i="2"/>
  <c r="Z8" i="2"/>
  <c r="X8" i="2"/>
  <c r="T8" i="2"/>
  <c r="W8" i="2"/>
  <c r="AA8" i="2"/>
  <c r="AD8" i="2"/>
  <c r="X25" i="2"/>
  <c r="V25" i="2"/>
  <c r="W25" i="2"/>
  <c r="U25" i="2"/>
  <c r="Y25" i="2"/>
  <c r="AD134" i="2"/>
  <c r="AB134" i="2"/>
  <c r="AE134" i="2"/>
  <c r="W134" i="2"/>
  <c r="U134" i="2"/>
  <c r="Y134" i="2"/>
  <c r="Z134" i="2"/>
  <c r="X134" i="2"/>
  <c r="X41" i="2"/>
  <c r="W41" i="2"/>
  <c r="AA49" i="2"/>
  <c r="Z49" i="2"/>
  <c r="X105" i="2"/>
  <c r="Z105" i="2"/>
  <c r="Z113" i="2"/>
  <c r="AD129" i="2"/>
  <c r="W169" i="2"/>
  <c r="AB169" i="2"/>
  <c r="Z185" i="2"/>
  <c r="V193" i="2"/>
  <c r="X201" i="2"/>
  <c r="AE201" i="2"/>
  <c r="Z217" i="2"/>
  <c r="AB225" i="2"/>
  <c r="X233" i="2"/>
  <c r="V233" i="2"/>
  <c r="T249" i="2"/>
  <c r="AA265" i="2"/>
  <c r="Z273" i="2"/>
  <c r="V273" i="2"/>
  <c r="W281" i="2"/>
  <c r="T281" i="2"/>
  <c r="W337" i="2"/>
  <c r="W345" i="2"/>
  <c r="Y345" i="2"/>
  <c r="AE361" i="2"/>
  <c r="Y377" i="2"/>
  <c r="W385" i="2"/>
  <c r="AA393" i="2"/>
  <c r="W409" i="2"/>
  <c r="AA433" i="2"/>
  <c r="Z433" i="2"/>
  <c r="W441" i="2"/>
  <c r="Y441" i="2"/>
  <c r="AC449" i="2"/>
  <c r="AA457" i="2"/>
  <c r="X457" i="2"/>
  <c r="X50" i="2"/>
  <c r="T66" i="2"/>
  <c r="AD66" i="2"/>
  <c r="Y74" i="2"/>
  <c r="AD74" i="2"/>
  <c r="V82" i="2"/>
  <c r="X82" i="2"/>
  <c r="V106" i="2"/>
  <c r="T114" i="2"/>
  <c r="X114" i="2"/>
  <c r="W130" i="2"/>
  <c r="AD130" i="2"/>
  <c r="T146" i="2"/>
  <c r="U154" i="2"/>
  <c r="Z162" i="2"/>
  <c r="U210" i="2"/>
  <c r="V218" i="2"/>
  <c r="T218" i="2"/>
  <c r="AB242" i="2"/>
  <c r="V250" i="2"/>
  <c r="T250" i="2"/>
  <c r="W266" i="2"/>
  <c r="AA282" i="2"/>
  <c r="Z282" i="2"/>
  <c r="V298" i="2"/>
  <c r="W298" i="2"/>
  <c r="AA354" i="2"/>
  <c r="AD378" i="2"/>
  <c r="T394" i="2"/>
  <c r="Y410" i="2"/>
  <c r="W410" i="2"/>
  <c r="AA426" i="2"/>
  <c r="Z434" i="2"/>
  <c r="W442" i="2"/>
  <c r="Y450" i="2"/>
  <c r="W450" i="2"/>
  <c r="AD35" i="2"/>
  <c r="AA35" i="2"/>
  <c r="W43" i="2"/>
  <c r="X51" i="2"/>
  <c r="Y59" i="2"/>
  <c r="Z59" i="2"/>
  <c r="X67" i="2"/>
  <c r="Y83" i="2"/>
  <c r="U107" i="2"/>
  <c r="Y115" i="2"/>
  <c r="AB123" i="2"/>
  <c r="AC123" i="2"/>
  <c r="AD171" i="2"/>
  <c r="AC211" i="2"/>
  <c r="T219" i="2"/>
  <c r="AD219" i="2"/>
  <c r="X227" i="2"/>
  <c r="U243" i="2"/>
  <c r="V267" i="2"/>
  <c r="X291" i="2"/>
  <c r="Y291" i="2"/>
  <c r="V299" i="2"/>
  <c r="W307" i="2"/>
  <c r="U355" i="2"/>
  <c r="AE355" i="2"/>
  <c r="X403" i="2"/>
  <c r="AD411" i="2"/>
  <c r="AE419" i="2"/>
  <c r="X443" i="2"/>
  <c r="V451" i="2"/>
  <c r="AE451" i="2"/>
  <c r="T459" i="2"/>
  <c r="T467" i="2"/>
  <c r="AB475" i="2"/>
  <c r="W36" i="2"/>
  <c r="AE36" i="2"/>
  <c r="AD44" i="2"/>
  <c r="W52" i="2"/>
  <c r="Y68" i="2"/>
  <c r="X76" i="2"/>
  <c r="AD76" i="2"/>
  <c r="Z116" i="2"/>
  <c r="AE140" i="2"/>
  <c r="AD140" i="2"/>
  <c r="U148" i="2"/>
  <c r="AD172" i="2"/>
  <c r="X188" i="2"/>
  <c r="AD204" i="2"/>
  <c r="AA220" i="2"/>
  <c r="X228" i="2"/>
  <c r="AE252" i="2"/>
  <c r="AE268" i="2"/>
  <c r="AE276" i="2"/>
  <c r="V284" i="2"/>
  <c r="AE292" i="2"/>
  <c r="V340" i="2"/>
  <c r="AA372" i="2"/>
  <c r="AE404" i="2"/>
  <c r="AE420" i="2"/>
  <c r="U420" i="2"/>
  <c r="X444" i="2"/>
  <c r="AC452" i="2"/>
  <c r="AE468" i="2"/>
  <c r="V45" i="2"/>
  <c r="Z45" i="2"/>
  <c r="U61" i="2"/>
  <c r="Z69" i="2"/>
  <c r="AC77" i="2"/>
  <c r="AB77" i="2"/>
  <c r="AE85" i="2"/>
  <c r="AD117" i="2"/>
  <c r="T117" i="2"/>
  <c r="AA125" i="2"/>
  <c r="AD133" i="2"/>
  <c r="T133" i="2"/>
  <c r="X141" i="2"/>
  <c r="X149" i="2"/>
  <c r="Y149" i="2"/>
  <c r="V165" i="2"/>
  <c r="T165" i="2"/>
  <c r="W173" i="2"/>
  <c r="X197" i="2"/>
  <c r="U197" i="2"/>
  <c r="Z205" i="2"/>
  <c r="AC205" i="2"/>
  <c r="T213" i="2"/>
  <c r="Y213" i="2"/>
  <c r="Z229" i="2"/>
  <c r="W229" i="2"/>
  <c r="AE253" i="2"/>
  <c r="AE269" i="2"/>
  <c r="AB269" i="2"/>
  <c r="W301" i="2"/>
  <c r="Z301" i="2"/>
  <c r="X309" i="2"/>
  <c r="AD317" i="2"/>
  <c r="T325" i="2"/>
  <c r="AB325" i="2"/>
  <c r="Z333" i="2"/>
  <c r="AB357" i="2"/>
  <c r="AA357" i="2"/>
  <c r="X389" i="2"/>
  <c r="AD397" i="2"/>
  <c r="Z397" i="2"/>
  <c r="Y437" i="2"/>
  <c r="U437" i="2"/>
  <c r="AC7" i="2"/>
  <c r="AD23" i="2"/>
  <c r="Z23" i="2"/>
  <c r="Z31" i="2"/>
  <c r="W31" i="2"/>
  <c r="X11" i="2"/>
  <c r="Z38" i="2"/>
  <c r="AD462" i="2"/>
  <c r="AA20" i="2"/>
  <c r="AD20" i="2"/>
  <c r="U151" i="2"/>
  <c r="AD175" i="2"/>
  <c r="AB199" i="2"/>
  <c r="AE96" i="2"/>
  <c r="AA216" i="2"/>
  <c r="AE248" i="2"/>
  <c r="AE2" i="2"/>
  <c r="AE311" i="2"/>
  <c r="AB439" i="2"/>
  <c r="Y80" i="2"/>
  <c r="AB336" i="2"/>
  <c r="AA30" i="2"/>
  <c r="AC25" i="2"/>
  <c r="AC33" i="2"/>
  <c r="W302" i="2"/>
  <c r="AE135" i="2"/>
  <c r="AC264" i="2"/>
  <c r="AA303" i="2"/>
  <c r="T303" i="2"/>
  <c r="U303" i="2"/>
  <c r="W303" i="2"/>
  <c r="Z303" i="2"/>
  <c r="Z54" i="2"/>
  <c r="AC54" i="2"/>
  <c r="AB54" i="2"/>
  <c r="Y54" i="2"/>
  <c r="U54" i="2"/>
  <c r="V54" i="2"/>
  <c r="AD54" i="2"/>
  <c r="X54" i="2"/>
  <c r="W54" i="2"/>
  <c r="AA54" i="2"/>
  <c r="AB32" i="2"/>
  <c r="U32" i="2"/>
  <c r="Y32" i="2"/>
  <c r="AD32" i="2"/>
  <c r="W32" i="2"/>
  <c r="T32" i="2"/>
  <c r="Y17" i="2"/>
  <c r="U17" i="2"/>
  <c r="Z17" i="2"/>
  <c r="AC17" i="2"/>
  <c r="AB17" i="2"/>
  <c r="V17" i="2"/>
  <c r="W17" i="2"/>
  <c r="AD17" i="2"/>
  <c r="Y185" i="2"/>
  <c r="AB377" i="2"/>
  <c r="Y107" i="2"/>
  <c r="T129" i="2"/>
  <c r="V433" i="2"/>
  <c r="U66" i="2"/>
  <c r="Y403" i="2"/>
  <c r="Z68" i="2"/>
  <c r="V140" i="2"/>
  <c r="Z188" i="2"/>
  <c r="X69" i="2"/>
  <c r="W159" i="2"/>
  <c r="AE159" i="2"/>
  <c r="AD159" i="2"/>
  <c r="X159" i="2"/>
  <c r="V159" i="2"/>
  <c r="U159" i="2"/>
  <c r="Z159" i="2"/>
  <c r="Z271" i="2"/>
  <c r="V271" i="2"/>
  <c r="Y271" i="2"/>
  <c r="AD271" i="2"/>
  <c r="AB271" i="2"/>
  <c r="U271" i="2"/>
  <c r="X271" i="2"/>
  <c r="AE327" i="2"/>
  <c r="Z327" i="2"/>
  <c r="T327" i="2"/>
  <c r="AB327" i="2"/>
  <c r="V327" i="2"/>
  <c r="X327" i="2"/>
  <c r="W391" i="2"/>
  <c r="Y391" i="2"/>
  <c r="X391" i="2"/>
  <c r="AB391" i="2"/>
  <c r="AA391" i="2"/>
  <c r="AD391" i="2"/>
  <c r="V391" i="2"/>
  <c r="X455" i="2"/>
  <c r="Y455" i="2"/>
  <c r="AA455" i="2"/>
  <c r="AE455" i="2"/>
  <c r="T455" i="2"/>
  <c r="AC455" i="2"/>
  <c r="Z455" i="2"/>
  <c r="AD64" i="2"/>
  <c r="Z64" i="2"/>
  <c r="W64" i="2"/>
  <c r="V64" i="2"/>
  <c r="T64" i="2"/>
  <c r="X64" i="2"/>
  <c r="Y64" i="2"/>
  <c r="AD112" i="2"/>
  <c r="X112" i="2"/>
  <c r="Y112" i="2"/>
  <c r="V112" i="2"/>
  <c r="AC112" i="2"/>
  <c r="T112" i="2"/>
  <c r="W112" i="2"/>
  <c r="Z112" i="2"/>
  <c r="X344" i="2"/>
  <c r="AE344" i="2"/>
  <c r="W344" i="2"/>
  <c r="V344" i="2"/>
  <c r="Y344" i="2"/>
  <c r="Y400" i="2"/>
  <c r="Z400" i="2"/>
  <c r="AA400" i="2"/>
  <c r="T400" i="2"/>
  <c r="AC400" i="2"/>
  <c r="AE400" i="2"/>
  <c r="AB29" i="2"/>
  <c r="AE29" i="2"/>
  <c r="Y29" i="2"/>
  <c r="AD29" i="2"/>
  <c r="X29" i="2"/>
  <c r="W29" i="2"/>
  <c r="AA29" i="2"/>
  <c r="AA478" i="2"/>
  <c r="X478" i="2"/>
  <c r="U478" i="2"/>
  <c r="AD478" i="2"/>
  <c r="W478" i="2"/>
  <c r="Z478" i="2"/>
  <c r="AA182" i="2"/>
  <c r="U182" i="2"/>
  <c r="AC182" i="2"/>
  <c r="AD182" i="2"/>
  <c r="T182" i="2"/>
  <c r="V182" i="2"/>
  <c r="Y182" i="2"/>
  <c r="Z182" i="2"/>
  <c r="AB182" i="2"/>
  <c r="U358" i="2"/>
  <c r="AC358" i="2"/>
  <c r="AD358" i="2"/>
  <c r="V358" i="2"/>
  <c r="Y358" i="2"/>
  <c r="AC4" i="2"/>
  <c r="V4" i="2"/>
  <c r="U4" i="2"/>
  <c r="X4" i="2"/>
  <c r="Y4" i="2"/>
  <c r="W4" i="2"/>
  <c r="T4" i="2"/>
  <c r="AA4" i="2"/>
  <c r="AD18" i="2"/>
  <c r="X18" i="2"/>
  <c r="V18" i="2"/>
  <c r="Y18" i="2"/>
  <c r="U18" i="2"/>
  <c r="Z18" i="2"/>
  <c r="AB18" i="2"/>
  <c r="AC18" i="2"/>
  <c r="AE41" i="2"/>
  <c r="U49" i="2"/>
  <c r="Y105" i="2"/>
  <c r="T105" i="2"/>
  <c r="U113" i="2"/>
  <c r="V169" i="2"/>
  <c r="AE185" i="2"/>
  <c r="X193" i="2"/>
  <c r="AD201" i="2"/>
  <c r="Z201" i="2"/>
  <c r="X217" i="2"/>
  <c r="Z225" i="2"/>
  <c r="W225" i="2"/>
  <c r="AC233" i="2"/>
  <c r="X265" i="2"/>
  <c r="Y265" i="2"/>
  <c r="U273" i="2"/>
  <c r="AD281" i="2"/>
  <c r="V321" i="2"/>
  <c r="V337" i="2"/>
  <c r="AA361" i="2"/>
  <c r="AD385" i="2"/>
  <c r="X393" i="2"/>
  <c r="AE409" i="2"/>
  <c r="X417" i="2"/>
  <c r="W433" i="2"/>
  <c r="Y433" i="2"/>
  <c r="AB441" i="2"/>
  <c r="AE449" i="2"/>
  <c r="W449" i="2"/>
  <c r="T481" i="2"/>
  <c r="Z481" i="2"/>
  <c r="V66" i="2"/>
  <c r="V74" i="2"/>
  <c r="X74" i="2"/>
  <c r="U82" i="2"/>
  <c r="X106" i="2"/>
  <c r="Z114" i="2"/>
  <c r="AB130" i="2"/>
  <c r="AC130" i="2"/>
  <c r="AA154" i="2"/>
  <c r="Y162" i="2"/>
  <c r="U162" i="2"/>
  <c r="V210" i="2"/>
  <c r="T210" i="2"/>
  <c r="W218" i="2"/>
  <c r="Z242" i="2"/>
  <c r="Y242" i="2"/>
  <c r="Z250" i="2"/>
  <c r="AA266" i="2"/>
  <c r="AD274" i="2"/>
  <c r="AB274" i="2"/>
  <c r="X282" i="2"/>
  <c r="AC338" i="2"/>
  <c r="Z338" i="2"/>
  <c r="W354" i="2"/>
  <c r="V410" i="2"/>
  <c r="W434" i="2"/>
  <c r="V434" i="2"/>
  <c r="Y442" i="2"/>
  <c r="Z442" i="2"/>
  <c r="AE450" i="2"/>
  <c r="T450" i="2"/>
  <c r="X35" i="2"/>
  <c r="AB43" i="2"/>
  <c r="AE51" i="2"/>
  <c r="U51" i="2"/>
  <c r="AC59" i="2"/>
  <c r="T67" i="2"/>
  <c r="X83" i="2"/>
  <c r="AD107" i="2"/>
  <c r="V115" i="2"/>
  <c r="X115" i="2"/>
  <c r="X123" i="2"/>
  <c r="X139" i="2"/>
  <c r="Z171" i="2"/>
  <c r="Z211" i="2"/>
  <c r="X219" i="2"/>
  <c r="AA219" i="2"/>
  <c r="W227" i="2"/>
  <c r="T243" i="2"/>
  <c r="AC267" i="2"/>
  <c r="AA275" i="2"/>
  <c r="Y275" i="2"/>
  <c r="W299" i="2"/>
  <c r="V307" i="2"/>
  <c r="AD403" i="2"/>
  <c r="Z411" i="2"/>
  <c r="V419" i="2"/>
  <c r="AA435" i="2"/>
  <c r="AA443" i="2"/>
  <c r="AE443" i="2"/>
  <c r="AD451" i="2"/>
  <c r="AD36" i="2"/>
  <c r="AC52" i="2"/>
  <c r="AC68" i="2"/>
  <c r="AD68" i="2"/>
  <c r="X84" i="2"/>
  <c r="W116" i="2"/>
  <c r="W140" i="2"/>
  <c r="AD164" i="2"/>
  <c r="AA172" i="2"/>
  <c r="T188" i="2"/>
  <c r="AE188" i="2"/>
  <c r="AC204" i="2"/>
  <c r="X220" i="2"/>
  <c r="AD228" i="2"/>
  <c r="AA268" i="2"/>
  <c r="Z284" i="2"/>
  <c r="AD292" i="2"/>
  <c r="AD316" i="2"/>
  <c r="W380" i="2"/>
  <c r="AB436" i="2"/>
  <c r="AE444" i="2"/>
  <c r="AB452" i="2"/>
  <c r="X452" i="2"/>
  <c r="AC468" i="2"/>
  <c r="Y45" i="2"/>
  <c r="AA61" i="2"/>
  <c r="V61" i="2"/>
  <c r="AE69" i="2"/>
  <c r="Z77" i="2"/>
  <c r="AA85" i="2"/>
  <c r="AE125" i="2"/>
  <c r="AE133" i="2"/>
  <c r="AE141" i="2"/>
  <c r="Y141" i="2"/>
  <c r="V149" i="2"/>
  <c r="U157" i="2"/>
  <c r="AB165" i="2"/>
  <c r="Z173" i="2"/>
  <c r="AB213" i="2"/>
  <c r="AE229" i="2"/>
  <c r="AB229" i="2"/>
  <c r="AE237" i="2"/>
  <c r="X237" i="2"/>
  <c r="AB253" i="2"/>
  <c r="Z269" i="2"/>
  <c r="X269" i="2"/>
  <c r="Y285" i="2"/>
  <c r="AE285" i="2"/>
  <c r="Z293" i="2"/>
  <c r="X301" i="2"/>
  <c r="V309" i="2"/>
  <c r="Z325" i="2"/>
  <c r="U325" i="2"/>
  <c r="T333" i="2"/>
  <c r="X333" i="2"/>
  <c r="Y357" i="2"/>
  <c r="AB389" i="2"/>
  <c r="X397" i="2"/>
  <c r="W413" i="2"/>
  <c r="Z445" i="2"/>
  <c r="Z7" i="2"/>
  <c r="AA23" i="2"/>
  <c r="W23" i="2"/>
  <c r="AD31" i="2"/>
  <c r="W11" i="2"/>
  <c r="AA462" i="2"/>
  <c r="Y239" i="2"/>
  <c r="AC303" i="2"/>
  <c r="Y327" i="2"/>
  <c r="AD96" i="2"/>
  <c r="AB216" i="2"/>
  <c r="W216" i="2"/>
  <c r="U311" i="2"/>
  <c r="Y48" i="2"/>
  <c r="X80" i="2"/>
  <c r="AB25" i="2"/>
  <c r="V414" i="2"/>
  <c r="U112" i="2"/>
  <c r="AD199" i="2"/>
  <c r="W199" i="2"/>
  <c r="V199" i="2"/>
  <c r="T199" i="2"/>
  <c r="Y199" i="2"/>
  <c r="X199" i="2"/>
  <c r="V208" i="2"/>
  <c r="W208" i="2"/>
  <c r="AE208" i="2"/>
  <c r="X208" i="2"/>
  <c r="AC208" i="2"/>
  <c r="Y208" i="2"/>
  <c r="AB208" i="2"/>
  <c r="AD208" i="2"/>
  <c r="AD264" i="2"/>
  <c r="W264" i="2"/>
  <c r="AE264" i="2"/>
  <c r="Z264" i="2"/>
  <c r="AA264" i="2"/>
  <c r="X264" i="2"/>
  <c r="AB264" i="2"/>
  <c r="U440" i="2"/>
  <c r="X440" i="2"/>
  <c r="AE440" i="2"/>
  <c r="AA440" i="2"/>
  <c r="T440" i="2"/>
  <c r="W440" i="2"/>
  <c r="V440" i="2"/>
  <c r="Z440" i="2"/>
  <c r="Y470" i="2"/>
  <c r="AD470" i="2"/>
  <c r="U470" i="2"/>
  <c r="AE470" i="2"/>
  <c r="V470" i="2"/>
  <c r="Z470" i="2"/>
  <c r="X470" i="2"/>
  <c r="W470" i="2"/>
  <c r="AA470" i="2"/>
  <c r="AC66" i="2"/>
  <c r="V130" i="2"/>
  <c r="AE298" i="2"/>
  <c r="X410" i="2"/>
  <c r="AA403" i="2"/>
  <c r="W459" i="2"/>
  <c r="AB68" i="2"/>
  <c r="AD383" i="2"/>
  <c r="W383" i="2"/>
  <c r="AA383" i="2"/>
  <c r="X383" i="2"/>
  <c r="Y383" i="2"/>
  <c r="AB383" i="2"/>
  <c r="X104" i="2"/>
  <c r="AC104" i="2"/>
  <c r="U104" i="2"/>
  <c r="AD104" i="2"/>
  <c r="T104" i="2"/>
  <c r="Y104" i="2"/>
  <c r="W104" i="2"/>
  <c r="W280" i="2"/>
  <c r="AA280" i="2"/>
  <c r="X280" i="2"/>
  <c r="Z280" i="2"/>
  <c r="Y280" i="2"/>
  <c r="U280" i="2"/>
  <c r="T14" i="2"/>
  <c r="AC14" i="2"/>
  <c r="AB14" i="2"/>
  <c r="AE14" i="2"/>
  <c r="Z14" i="2"/>
  <c r="W14" i="2"/>
  <c r="Y14" i="2"/>
  <c r="AD14" i="2"/>
  <c r="Z150" i="2"/>
  <c r="U150" i="2"/>
  <c r="V150" i="2"/>
  <c r="AE150" i="2"/>
  <c r="AA150" i="2"/>
  <c r="AB150" i="2"/>
  <c r="Y150" i="2"/>
  <c r="AD150" i="2"/>
  <c r="V185" i="2"/>
  <c r="V393" i="2"/>
  <c r="Z449" i="2"/>
  <c r="AB250" i="2"/>
  <c r="AB354" i="2"/>
  <c r="Z419" i="2"/>
  <c r="AC459" i="2"/>
  <c r="Y140" i="2"/>
  <c r="V204" i="2"/>
  <c r="AB372" i="2"/>
  <c r="W125" i="2"/>
  <c r="AA229" i="2"/>
  <c r="W237" i="2"/>
  <c r="AD357" i="2"/>
  <c r="AA223" i="2"/>
  <c r="U223" i="2"/>
  <c r="AB223" i="2"/>
  <c r="W223" i="2"/>
  <c r="Y223" i="2"/>
  <c r="W279" i="2"/>
  <c r="V279" i="2"/>
  <c r="X279" i="2"/>
  <c r="AD279" i="2"/>
  <c r="U279" i="2"/>
  <c r="AA279" i="2"/>
  <c r="Y279" i="2"/>
  <c r="Z279" i="2"/>
  <c r="W176" i="2"/>
  <c r="Y176" i="2"/>
  <c r="X176" i="2"/>
  <c r="AB176" i="2"/>
  <c r="V176" i="2"/>
  <c r="AC176" i="2"/>
  <c r="Z176" i="2"/>
  <c r="U176" i="2"/>
  <c r="AE296" i="2"/>
  <c r="Y296" i="2"/>
  <c r="V296" i="2"/>
  <c r="X296" i="2"/>
  <c r="Z296" i="2"/>
  <c r="W296" i="2"/>
  <c r="U296" i="2"/>
  <c r="T352" i="2"/>
  <c r="W352" i="2"/>
  <c r="AD352" i="2"/>
  <c r="Y352" i="2"/>
  <c r="V352" i="2"/>
  <c r="U352" i="2"/>
  <c r="Z352" i="2"/>
  <c r="AA352" i="2"/>
  <c r="AB190" i="2"/>
  <c r="Y190" i="2"/>
  <c r="W190" i="2"/>
  <c r="Z190" i="2"/>
  <c r="AA190" i="2"/>
  <c r="AE190" i="2"/>
  <c r="AD190" i="2"/>
  <c r="X190" i="2"/>
  <c r="V190" i="2"/>
  <c r="AB366" i="2"/>
  <c r="AD366" i="2"/>
  <c r="AC366" i="2"/>
  <c r="W366" i="2"/>
  <c r="X366" i="2"/>
  <c r="Y366" i="2"/>
  <c r="AD12" i="2"/>
  <c r="W12" i="2"/>
  <c r="AE12" i="2"/>
  <c r="X12" i="2"/>
  <c r="Z12" i="2"/>
  <c r="Y12" i="2"/>
  <c r="AB12" i="2"/>
  <c r="V5" i="2"/>
  <c r="Z5" i="2"/>
  <c r="AC5" i="2"/>
  <c r="AD5" i="2"/>
  <c r="X5" i="2"/>
  <c r="U5" i="2"/>
  <c r="AB5" i="2"/>
  <c r="U214" i="2"/>
  <c r="Y214" i="2"/>
  <c r="V214" i="2"/>
  <c r="Z214" i="2"/>
  <c r="X214" i="2"/>
  <c r="AA214" i="2"/>
  <c r="W214" i="2"/>
  <c r="AB214" i="2"/>
  <c r="AE214" i="2"/>
  <c r="Z390" i="2"/>
  <c r="U390" i="2"/>
  <c r="AA390" i="2"/>
  <c r="Y390" i="2"/>
  <c r="AB390" i="2"/>
  <c r="T390" i="2"/>
  <c r="AE390" i="2"/>
  <c r="AB41" i="2"/>
  <c r="AC105" i="2"/>
  <c r="T113" i="2"/>
  <c r="Y129" i="2"/>
  <c r="X169" i="2"/>
  <c r="AC169" i="2"/>
  <c r="AB193" i="2"/>
  <c r="AB201" i="2"/>
  <c r="W217" i="2"/>
  <c r="V225" i="2"/>
  <c r="AA233" i="2"/>
  <c r="AB265" i="2"/>
  <c r="U281" i="2"/>
  <c r="W321" i="2"/>
  <c r="V345" i="2"/>
  <c r="Z361" i="2"/>
  <c r="W377" i="2"/>
  <c r="AE385" i="2"/>
  <c r="AB385" i="2"/>
  <c r="U393" i="2"/>
  <c r="W393" i="2"/>
  <c r="V409" i="2"/>
  <c r="AD417" i="2"/>
  <c r="W417" i="2"/>
  <c r="X449" i="2"/>
  <c r="AB449" i="2"/>
  <c r="AE457" i="2"/>
  <c r="T457" i="2"/>
  <c r="AC481" i="2"/>
  <c r="X481" i="2"/>
  <c r="AB50" i="2"/>
  <c r="Y66" i="2"/>
  <c r="AE74" i="2"/>
  <c r="U106" i="2"/>
  <c r="Y114" i="2"/>
  <c r="T130" i="2"/>
  <c r="U146" i="2"/>
  <c r="W154" i="2"/>
  <c r="Z154" i="2"/>
  <c r="X162" i="2"/>
  <c r="W210" i="2"/>
  <c r="AA218" i="2"/>
  <c r="Y218" i="2"/>
  <c r="AD242" i="2"/>
  <c r="X242" i="2"/>
  <c r="X250" i="2"/>
  <c r="X266" i="2"/>
  <c r="U274" i="2"/>
  <c r="U282" i="2"/>
  <c r="AE282" i="2"/>
  <c r="AB298" i="2"/>
  <c r="Y338" i="2"/>
  <c r="X354" i="2"/>
  <c r="AD394" i="2"/>
  <c r="AD410" i="2"/>
  <c r="AB410" i="2"/>
  <c r="AD426" i="2"/>
  <c r="AC434" i="2"/>
  <c r="V442" i="2"/>
  <c r="AB442" i="2"/>
  <c r="W35" i="2"/>
  <c r="Z43" i="2"/>
  <c r="X43" i="2"/>
  <c r="Z51" i="2"/>
  <c r="AB51" i="2"/>
  <c r="AB59" i="2"/>
  <c r="AE67" i="2"/>
  <c r="V83" i="2"/>
  <c r="W83" i="2"/>
  <c r="W107" i="2"/>
  <c r="U115" i="2"/>
  <c r="AB115" i="2"/>
  <c r="Y123" i="2"/>
  <c r="Y139" i="2"/>
  <c r="W139" i="2"/>
  <c r="AB171" i="2"/>
  <c r="AD203" i="2"/>
  <c r="Z203" i="2"/>
  <c r="X211" i="2"/>
  <c r="V219" i="2"/>
  <c r="AD227" i="2"/>
  <c r="Y235" i="2"/>
  <c r="X235" i="2"/>
  <c r="AA243" i="2"/>
  <c r="AB243" i="2"/>
  <c r="AD267" i="2"/>
  <c r="X275" i="2"/>
  <c r="AE291" i="2"/>
  <c r="AC299" i="2"/>
  <c r="AB299" i="2"/>
  <c r="AC307" i="2"/>
  <c r="Y411" i="2"/>
  <c r="W411" i="2"/>
  <c r="U419" i="2"/>
  <c r="AC435" i="2"/>
  <c r="Z435" i="2"/>
  <c r="Z443" i="2"/>
  <c r="W443" i="2"/>
  <c r="Y451" i="2"/>
  <c r="AB459" i="2"/>
  <c r="AA467" i="2"/>
  <c r="Z475" i="2"/>
  <c r="W475" i="2"/>
  <c r="V36" i="2"/>
  <c r="W44" i="2"/>
  <c r="AA52" i="2"/>
  <c r="V68" i="2"/>
  <c r="AE76" i="2"/>
  <c r="AC84" i="2"/>
  <c r="Y84" i="2"/>
  <c r="U140" i="2"/>
  <c r="Z148" i="2"/>
  <c r="T148" i="2"/>
  <c r="Z164" i="2"/>
  <c r="V164" i="2"/>
  <c r="X172" i="2"/>
  <c r="U188" i="2"/>
  <c r="AA212" i="2"/>
  <c r="X212" i="2"/>
  <c r="W220" i="2"/>
  <c r="Z220" i="2"/>
  <c r="AC228" i="2"/>
  <c r="V228" i="2"/>
  <c r="AB252" i="2"/>
  <c r="T252" i="2"/>
  <c r="W276" i="2"/>
  <c r="T276" i="2"/>
  <c r="AD284" i="2"/>
  <c r="Y284" i="2"/>
  <c r="AB292" i="2"/>
  <c r="U292" i="2"/>
  <c r="X308" i="2"/>
  <c r="W308" i="2"/>
  <c r="V316" i="2"/>
  <c r="AD340" i="2"/>
  <c r="Y372" i="2"/>
  <c r="X372" i="2"/>
  <c r="AE380" i="2"/>
  <c r="AB380" i="2"/>
  <c r="U404" i="2"/>
  <c r="AA420" i="2"/>
  <c r="Z420" i="2"/>
  <c r="Y436" i="2"/>
  <c r="AB444" i="2"/>
  <c r="AA452" i="2"/>
  <c r="U468" i="2"/>
  <c r="AB45" i="2"/>
  <c r="AC69" i="2"/>
  <c r="V69" i="2"/>
  <c r="U77" i="2"/>
  <c r="Z85" i="2"/>
  <c r="X117" i="2"/>
  <c r="AC125" i="2"/>
  <c r="V125" i="2"/>
  <c r="Z133" i="2"/>
  <c r="AA141" i="2"/>
  <c r="Z149" i="2"/>
  <c r="AB157" i="2"/>
  <c r="Z165" i="2"/>
  <c r="AE173" i="2"/>
  <c r="AB197" i="2"/>
  <c r="W197" i="2"/>
  <c r="AA205" i="2"/>
  <c r="W213" i="2"/>
  <c r="AD229" i="2"/>
  <c r="AD237" i="2"/>
  <c r="T285" i="2"/>
  <c r="V285" i="2"/>
  <c r="V293" i="2"/>
  <c r="AE301" i="2"/>
  <c r="T309" i="2"/>
  <c r="U317" i="2"/>
  <c r="V325" i="2"/>
  <c r="Y325" i="2"/>
  <c r="V333" i="2"/>
  <c r="X357" i="2"/>
  <c r="AA389" i="2"/>
  <c r="AC389" i="2"/>
  <c r="AA413" i="2"/>
  <c r="AB413" i="2"/>
  <c r="X437" i="2"/>
  <c r="AA445" i="2"/>
  <c r="Y445" i="2"/>
  <c r="U7" i="2"/>
  <c r="Y7" i="2"/>
  <c r="U23" i="2"/>
  <c r="AB31" i="2"/>
  <c r="T246" i="2"/>
  <c r="V39" i="2"/>
  <c r="X56" i="2"/>
  <c r="AC216" i="2"/>
  <c r="V32" i="2"/>
  <c r="T478" i="2"/>
  <c r="Z79" i="2"/>
  <c r="AA5" i="2"/>
  <c r="AA159" i="2"/>
  <c r="V134" i="2"/>
  <c r="AB4" i="2"/>
  <c r="X135" i="2"/>
  <c r="T135" i="2"/>
  <c r="V135" i="2"/>
  <c r="AD135" i="2"/>
  <c r="U135" i="2"/>
  <c r="Z135" i="2"/>
  <c r="AD431" i="2"/>
  <c r="AA431" i="2"/>
  <c r="W431" i="2"/>
  <c r="V431" i="2"/>
  <c r="X431" i="2"/>
  <c r="Y431" i="2"/>
  <c r="AC431" i="2"/>
  <c r="AB431" i="2"/>
  <c r="AD142" i="2"/>
  <c r="Y142" i="2"/>
  <c r="X142" i="2"/>
  <c r="T142" i="2"/>
  <c r="Z142" i="2"/>
  <c r="V142" i="2"/>
  <c r="AA142" i="2"/>
  <c r="AE142" i="2"/>
  <c r="W30" i="2"/>
  <c r="AD30" i="2"/>
  <c r="T30" i="2"/>
  <c r="X30" i="2"/>
  <c r="Z30" i="2"/>
  <c r="V30" i="2"/>
  <c r="AB249" i="2"/>
  <c r="AB433" i="2"/>
  <c r="Y459" i="2"/>
  <c r="AD151" i="2"/>
  <c r="X151" i="2"/>
  <c r="V151" i="2"/>
  <c r="AA151" i="2"/>
  <c r="Y151" i="2"/>
  <c r="Z265" i="2"/>
  <c r="X433" i="2"/>
  <c r="U130" i="2"/>
  <c r="Y354" i="2"/>
  <c r="T107" i="2"/>
  <c r="Y219" i="2"/>
  <c r="W291" i="2"/>
  <c r="V403" i="2"/>
  <c r="Z84" i="2"/>
  <c r="V420" i="2"/>
  <c r="W45" i="2"/>
  <c r="AE61" i="2"/>
  <c r="U237" i="2"/>
  <c r="W285" i="2"/>
  <c r="U175" i="2"/>
  <c r="Z175" i="2"/>
  <c r="X175" i="2"/>
  <c r="Y175" i="2"/>
  <c r="T175" i="2"/>
  <c r="W343" i="2"/>
  <c r="X343" i="2"/>
  <c r="AE343" i="2"/>
  <c r="Y343" i="2"/>
  <c r="Z128" i="2"/>
  <c r="Y128" i="2"/>
  <c r="W128" i="2"/>
  <c r="AB128" i="2"/>
  <c r="T128" i="2"/>
  <c r="AE128" i="2"/>
  <c r="U128" i="2"/>
  <c r="AD128" i="2"/>
  <c r="X128" i="2"/>
  <c r="V128" i="2"/>
  <c r="T184" i="2"/>
  <c r="Z184" i="2"/>
  <c r="U184" i="2"/>
  <c r="AD184" i="2"/>
  <c r="AE184" i="2"/>
  <c r="W184" i="2"/>
  <c r="X480" i="2"/>
  <c r="V480" i="2"/>
  <c r="AD480" i="2"/>
  <c r="Y480" i="2"/>
  <c r="W480" i="2"/>
  <c r="Z480" i="2"/>
  <c r="AB480" i="2"/>
  <c r="T206" i="2"/>
  <c r="X206" i="2"/>
  <c r="AB206" i="2"/>
  <c r="W206" i="2"/>
  <c r="Z206" i="2"/>
  <c r="U206" i="2"/>
  <c r="AA206" i="2"/>
  <c r="AC206" i="2"/>
  <c r="V302" i="2"/>
  <c r="AC302" i="2"/>
  <c r="X302" i="2"/>
  <c r="AE302" i="2"/>
  <c r="AA302" i="2"/>
  <c r="T302" i="2"/>
  <c r="AB302" i="2"/>
  <c r="U374" i="2"/>
  <c r="X374" i="2"/>
  <c r="W374" i="2"/>
  <c r="Z374" i="2"/>
  <c r="AB374" i="2"/>
  <c r="AA374" i="2"/>
  <c r="Y374" i="2"/>
  <c r="T374" i="2"/>
  <c r="Z446" i="2"/>
  <c r="V446" i="2"/>
  <c r="W446" i="2"/>
  <c r="X446" i="2"/>
  <c r="Y446" i="2"/>
  <c r="AC446" i="2"/>
  <c r="AB446" i="2"/>
  <c r="U446" i="2"/>
  <c r="AE20" i="2"/>
  <c r="V20" i="2"/>
  <c r="Y20" i="2"/>
  <c r="X20" i="2"/>
  <c r="X406" i="2"/>
  <c r="W406" i="2"/>
  <c r="AB406" i="2"/>
  <c r="AA406" i="2"/>
  <c r="Z406" i="2"/>
  <c r="V406" i="2"/>
  <c r="AE406" i="2"/>
  <c r="AA41" i="2"/>
  <c r="U41" i="2"/>
  <c r="AE129" i="2"/>
  <c r="X129" i="2"/>
  <c r="W185" i="2"/>
  <c r="AD185" i="2"/>
  <c r="T193" i="2"/>
  <c r="Y201" i="2"/>
  <c r="Y217" i="2"/>
  <c r="V217" i="2"/>
  <c r="Y225" i="2"/>
  <c r="Y233" i="2"/>
  <c r="Z249" i="2"/>
  <c r="Y249" i="2"/>
  <c r="W265" i="2"/>
  <c r="AA273" i="2"/>
  <c r="U321" i="2"/>
  <c r="AA337" i="2"/>
  <c r="T345" i="2"/>
  <c r="AB345" i="2"/>
  <c r="W361" i="2"/>
  <c r="Y361" i="2"/>
  <c r="X377" i="2"/>
  <c r="AE377" i="2"/>
  <c r="AE393" i="2"/>
  <c r="Y393" i="2"/>
  <c r="AC417" i="2"/>
  <c r="AE417" i="2"/>
  <c r="AE433" i="2"/>
  <c r="AB457" i="2"/>
  <c r="W481" i="2"/>
  <c r="AB481" i="2"/>
  <c r="W50" i="2"/>
  <c r="W66" i="2"/>
  <c r="AD82" i="2"/>
  <c r="AB82" i="2"/>
  <c r="T106" i="2"/>
  <c r="Y130" i="2"/>
  <c r="W146" i="2"/>
  <c r="T154" i="2"/>
  <c r="Y154" i="2"/>
  <c r="AA210" i="2"/>
  <c r="Z218" i="2"/>
  <c r="Y250" i="2"/>
  <c r="Y266" i="2"/>
  <c r="Z274" i="2"/>
  <c r="AA274" i="2"/>
  <c r="X338" i="2"/>
  <c r="W394" i="2"/>
  <c r="U394" i="2"/>
  <c r="W426" i="2"/>
  <c r="X434" i="2"/>
  <c r="AC43" i="2"/>
  <c r="AE43" i="2"/>
  <c r="AC51" i="2"/>
  <c r="Z67" i="2"/>
  <c r="AE83" i="2"/>
  <c r="X107" i="2"/>
  <c r="AD115" i="2"/>
  <c r="AD139" i="2"/>
  <c r="AE139" i="2"/>
  <c r="AC171" i="2"/>
  <c r="X171" i="2"/>
  <c r="AE203" i="2"/>
  <c r="Y203" i="2"/>
  <c r="Y211" i="2"/>
  <c r="W219" i="2"/>
  <c r="T227" i="2"/>
  <c r="W235" i="2"/>
  <c r="AB267" i="2"/>
  <c r="U275" i="2"/>
  <c r="W275" i="2"/>
  <c r="V291" i="2"/>
  <c r="AD299" i="2"/>
  <c r="Y307" i="2"/>
  <c r="AC403" i="2"/>
  <c r="X411" i="2"/>
  <c r="Y435" i="2"/>
  <c r="AC451" i="2"/>
  <c r="AA459" i="2"/>
  <c r="X467" i="2"/>
  <c r="U475" i="2"/>
  <c r="Z36" i="2"/>
  <c r="X44" i="2"/>
  <c r="AB52" i="2"/>
  <c r="Z52" i="2"/>
  <c r="U68" i="2"/>
  <c r="AB84" i="2"/>
  <c r="T116" i="2"/>
  <c r="Y148" i="2"/>
  <c r="W172" i="2"/>
  <c r="AD188" i="2"/>
  <c r="Z204" i="2"/>
  <c r="W212" i="2"/>
  <c r="U220" i="2"/>
  <c r="AE228" i="2"/>
  <c r="AA252" i="2"/>
  <c r="AC252" i="2"/>
  <c r="AA276" i="2"/>
  <c r="AB276" i="2"/>
  <c r="X284" i="2"/>
  <c r="Z292" i="2"/>
  <c r="AB308" i="2"/>
  <c r="AB316" i="2"/>
  <c r="AC316" i="2"/>
  <c r="AE340" i="2"/>
  <c r="U372" i="2"/>
  <c r="AA380" i="2"/>
  <c r="W396" i="2"/>
  <c r="AH396" i="2" s="1"/>
  <c r="AJ396" i="2" s="1"/>
  <c r="AD404" i="2"/>
  <c r="X420" i="2"/>
  <c r="AA436" i="2"/>
  <c r="W436" i="2"/>
  <c r="Y444" i="2"/>
  <c r="AB468" i="2"/>
  <c r="T61" i="2"/>
  <c r="Y69" i="2"/>
  <c r="AB85" i="2"/>
  <c r="W85" i="2"/>
  <c r="Z117" i="2"/>
  <c r="AD125" i="2"/>
  <c r="X133" i="2"/>
  <c r="Y133" i="2"/>
  <c r="AA149" i="2"/>
  <c r="AD149" i="2"/>
  <c r="W157" i="2"/>
  <c r="AE157" i="2"/>
  <c r="X165" i="2"/>
  <c r="Y165" i="2"/>
  <c r="U173" i="2"/>
  <c r="W205" i="2"/>
  <c r="X213" i="2"/>
  <c r="AD253" i="2"/>
  <c r="AA253" i="2"/>
  <c r="AD269" i="2"/>
  <c r="Y293" i="2"/>
  <c r="X293" i="2"/>
  <c r="AD301" i="2"/>
  <c r="AA309" i="2"/>
  <c r="Z317" i="2"/>
  <c r="W325" i="2"/>
  <c r="AD333" i="2"/>
  <c r="U389" i="2"/>
  <c r="Z413" i="2"/>
  <c r="Z437" i="2"/>
  <c r="AB437" i="2"/>
  <c r="X445" i="2"/>
  <c r="T23" i="2"/>
  <c r="X246" i="2"/>
  <c r="T151" i="2"/>
  <c r="X96" i="2"/>
  <c r="AC184" i="2"/>
  <c r="AD344" i="2"/>
  <c r="AB8" i="2"/>
  <c r="X32" i="2"/>
  <c r="AB358" i="2"/>
  <c r="AA12" i="2"/>
  <c r="AC79" i="2"/>
  <c r="AD223" i="2"/>
  <c r="W271" i="2"/>
  <c r="AE383" i="2"/>
  <c r="T5" i="2"/>
  <c r="AE280" i="2"/>
  <c r="W400" i="2"/>
  <c r="Y135" i="2"/>
  <c r="AB279" i="2"/>
  <c r="U391" i="2"/>
  <c r="AE446" i="2"/>
  <c r="T29" i="2"/>
  <c r="Z40" i="2"/>
  <c r="Y40" i="2"/>
  <c r="X40" i="2"/>
  <c r="W40" i="2"/>
  <c r="AB40" i="2"/>
  <c r="U40" i="2"/>
  <c r="AC40" i="2"/>
  <c r="AE40" i="2"/>
  <c r="V40" i="2"/>
  <c r="T318" i="2"/>
  <c r="Z318" i="2"/>
  <c r="AB318" i="2"/>
  <c r="AD318" i="2"/>
  <c r="V318" i="2"/>
  <c r="AC318" i="2"/>
  <c r="X318" i="2"/>
  <c r="Y318" i="2"/>
  <c r="AC286" i="2"/>
  <c r="W286" i="2"/>
  <c r="X286" i="2"/>
  <c r="Z286" i="2"/>
  <c r="AD286" i="2"/>
  <c r="AB286" i="2"/>
  <c r="Y286" i="2"/>
  <c r="AD11" i="2"/>
  <c r="AE11" i="2"/>
  <c r="AA11" i="2"/>
  <c r="V11" i="2"/>
  <c r="Z11" i="2"/>
  <c r="Y11" i="2"/>
  <c r="W319" i="2"/>
  <c r="AC319" i="2"/>
  <c r="Z319" i="2"/>
  <c r="X319" i="2"/>
  <c r="Y319" i="2"/>
  <c r="T319" i="2"/>
  <c r="U319" i="2"/>
  <c r="AB319" i="2"/>
  <c r="V319" i="2"/>
  <c r="Y56" i="2"/>
  <c r="W56" i="2"/>
  <c r="AB56" i="2"/>
  <c r="AD56" i="2"/>
  <c r="Z56" i="2"/>
  <c r="V56" i="2"/>
  <c r="U336" i="2"/>
  <c r="Y336" i="2"/>
  <c r="W336" i="2"/>
  <c r="Z336" i="2"/>
  <c r="T336" i="2"/>
  <c r="X336" i="2"/>
  <c r="AB430" i="2"/>
  <c r="V430" i="2"/>
  <c r="W430" i="2"/>
  <c r="AD430" i="2"/>
  <c r="Y430" i="2"/>
  <c r="X430" i="2"/>
  <c r="AA430" i="2"/>
  <c r="AC430" i="2"/>
  <c r="X2" i="2"/>
  <c r="V2" i="2"/>
  <c r="Y2" i="2"/>
  <c r="AC2" i="2"/>
  <c r="Z2" i="2"/>
  <c r="AB2" i="2"/>
  <c r="W2" i="2"/>
  <c r="AA19" i="2"/>
  <c r="Z19" i="2"/>
  <c r="W19" i="2"/>
  <c r="X19" i="2"/>
  <c r="AE19" i="2"/>
  <c r="Y19" i="2"/>
  <c r="V19" i="2"/>
  <c r="T19" i="2"/>
  <c r="Z33" i="2"/>
  <c r="T33" i="2"/>
  <c r="Y33" i="2"/>
  <c r="AD33" i="2"/>
  <c r="W33" i="2"/>
  <c r="U249" i="2"/>
  <c r="U43" i="2"/>
  <c r="W419" i="2"/>
  <c r="X252" i="2"/>
  <c r="Z308" i="2"/>
  <c r="T436" i="2"/>
  <c r="AD69" i="2"/>
  <c r="V229" i="2"/>
  <c r="W309" i="2"/>
  <c r="Y303" i="2"/>
  <c r="Z208" i="2"/>
  <c r="AB39" i="2"/>
  <c r="U39" i="2"/>
  <c r="T39" i="2"/>
  <c r="AD39" i="2"/>
  <c r="Y39" i="2"/>
  <c r="W39" i="2"/>
  <c r="X39" i="2"/>
  <c r="AA55" i="2"/>
  <c r="Z55" i="2"/>
  <c r="AB55" i="2"/>
  <c r="U55" i="2"/>
  <c r="V55" i="2"/>
  <c r="Y55" i="2"/>
  <c r="AE55" i="2"/>
  <c r="X55" i="2"/>
  <c r="Z239" i="2"/>
  <c r="AE239" i="2"/>
  <c r="V239" i="2"/>
  <c r="W239" i="2"/>
  <c r="AA351" i="2"/>
  <c r="AB351" i="2"/>
  <c r="U351" i="2"/>
  <c r="AC351" i="2"/>
  <c r="AD351" i="2"/>
  <c r="V351" i="2"/>
  <c r="X351" i="2"/>
  <c r="W351" i="2"/>
  <c r="AD479" i="2"/>
  <c r="U479" i="2"/>
  <c r="AA479" i="2"/>
  <c r="X479" i="2"/>
  <c r="AB80" i="2"/>
  <c r="T80" i="2"/>
  <c r="AC80" i="2"/>
  <c r="Z80" i="2"/>
  <c r="W80" i="2"/>
  <c r="V136" i="2"/>
  <c r="W136" i="2"/>
  <c r="X136" i="2"/>
  <c r="Y136" i="2"/>
  <c r="AC136" i="2"/>
  <c r="U136" i="2"/>
  <c r="AD248" i="2"/>
  <c r="AC248" i="2"/>
  <c r="W248" i="2"/>
  <c r="Y248" i="2"/>
  <c r="X248" i="2"/>
  <c r="Z368" i="2"/>
  <c r="AB368" i="2"/>
  <c r="W368" i="2"/>
  <c r="AC368" i="2"/>
  <c r="AE368" i="2"/>
  <c r="AD368" i="2"/>
  <c r="X368" i="2"/>
  <c r="U198" i="2"/>
  <c r="AE198" i="2"/>
  <c r="X198" i="2"/>
  <c r="W198" i="2"/>
  <c r="Z198" i="2"/>
  <c r="AA198" i="2"/>
  <c r="AD198" i="2"/>
  <c r="Y198" i="2"/>
  <c r="AC38" i="2"/>
  <c r="AD38" i="2"/>
  <c r="AE38" i="2"/>
  <c r="W38" i="2"/>
  <c r="Y118" i="2"/>
  <c r="AD118" i="2"/>
  <c r="X118" i="2"/>
  <c r="U118" i="2"/>
  <c r="AE118" i="2"/>
  <c r="Z118" i="2"/>
  <c r="T118" i="2"/>
  <c r="AB118" i="2"/>
  <c r="V118" i="2"/>
  <c r="AD230" i="2"/>
  <c r="W230" i="2"/>
  <c r="U230" i="2"/>
  <c r="V230" i="2"/>
  <c r="AB230" i="2"/>
  <c r="Y230" i="2"/>
  <c r="Z230" i="2"/>
  <c r="T230" i="2"/>
  <c r="U462" i="2"/>
  <c r="T462" i="2"/>
  <c r="AE462" i="2"/>
  <c r="Y462" i="2"/>
  <c r="W462" i="2"/>
  <c r="X462" i="2"/>
  <c r="Z462" i="2"/>
  <c r="Z414" i="2"/>
  <c r="AA414" i="2"/>
  <c r="AD414" i="2"/>
  <c r="AB414" i="2"/>
  <c r="X414" i="2"/>
  <c r="Y414" i="2"/>
  <c r="W129" i="2"/>
  <c r="Y193" i="2"/>
  <c r="AE225" i="2"/>
  <c r="AA249" i="2"/>
  <c r="AA321" i="2"/>
  <c r="Z385" i="2"/>
  <c r="Z417" i="2"/>
  <c r="T441" i="2"/>
  <c r="Z50" i="2"/>
  <c r="AA146" i="2"/>
  <c r="Z266" i="2"/>
  <c r="AD298" i="2"/>
  <c r="AA434" i="2"/>
  <c r="AC35" i="2"/>
  <c r="AC107" i="2"/>
  <c r="Z139" i="2"/>
  <c r="AE171" i="2"/>
  <c r="T203" i="2"/>
  <c r="AD235" i="2"/>
  <c r="W243" i="2"/>
  <c r="AE275" i="2"/>
  <c r="AC291" i="2"/>
  <c r="X307" i="2"/>
  <c r="U323" i="2"/>
  <c r="AB403" i="2"/>
  <c r="AB435" i="2"/>
  <c r="Y467" i="2"/>
  <c r="AB44" i="2"/>
  <c r="U116" i="2"/>
  <c r="AA148" i="2"/>
  <c r="AA188" i="2"/>
  <c r="AA204" i="2"/>
  <c r="Z268" i="2"/>
  <c r="Y308" i="2"/>
  <c r="Y380" i="2"/>
  <c r="AA444" i="2"/>
  <c r="AD61" i="2"/>
  <c r="V85" i="2"/>
  <c r="U117" i="2"/>
  <c r="AB149" i="2"/>
  <c r="Z157" i="2"/>
  <c r="W317" i="2"/>
  <c r="X413" i="2"/>
  <c r="AB445" i="2"/>
  <c r="AD7" i="2"/>
  <c r="AC31" i="2"/>
  <c r="U246" i="2"/>
  <c r="T20" i="2"/>
  <c r="AC239" i="2"/>
  <c r="X303" i="2"/>
  <c r="X184" i="2"/>
  <c r="V216" i="2"/>
  <c r="AA2" i="2"/>
  <c r="Z358" i="2"/>
  <c r="T12" i="2"/>
  <c r="Z223" i="2"/>
  <c r="AE271" i="2"/>
  <c r="V383" i="2"/>
  <c r="AD136" i="2"/>
  <c r="U208" i="2"/>
  <c r="V280" i="2"/>
  <c r="AD25" i="2"/>
  <c r="V33" i="2"/>
  <c r="Y368" i="2"/>
  <c r="AD446" i="2"/>
  <c r="V286" i="2"/>
  <c r="AE430" i="2"/>
  <c r="AH111" i="2"/>
  <c r="AJ111" i="2" s="1"/>
  <c r="AH156" i="2"/>
  <c r="AJ156" i="2" s="1"/>
  <c r="AH424" i="2"/>
  <c r="AJ424" i="2" s="1"/>
  <c r="AH456" i="2"/>
  <c r="AJ456" i="2" s="1"/>
  <c r="AH70" i="2"/>
  <c r="AJ70" i="2" s="1"/>
  <c r="AH335" i="2"/>
  <c r="AJ335" i="2" s="1"/>
  <c r="AH407" i="2"/>
  <c r="AJ407" i="2" s="1"/>
  <c r="AH463" i="2"/>
  <c r="AJ463" i="2" s="1"/>
  <c r="AH272" i="2"/>
  <c r="AJ272" i="2" s="1"/>
  <c r="AH234" i="2"/>
  <c r="AJ234" i="2" s="1"/>
  <c r="AH330" i="2"/>
  <c r="AJ330" i="2" s="1"/>
  <c r="AH412" i="2"/>
  <c r="AJ412" i="2" s="1"/>
  <c r="AH428" i="2"/>
  <c r="AJ428" i="2" s="1"/>
  <c r="AH460" i="2"/>
  <c r="AJ460" i="2" s="1"/>
  <c r="AH472" i="2"/>
  <c r="AJ472" i="2" s="1"/>
  <c r="AH288" i="2"/>
  <c r="AJ288" i="2" s="1"/>
  <c r="AH304" i="2"/>
  <c r="AJ304" i="2" s="1"/>
  <c r="AH73" i="2"/>
  <c r="AJ73" i="2" s="1"/>
  <c r="AH161" i="2"/>
  <c r="AJ161" i="2" s="1"/>
  <c r="AH261" i="2"/>
  <c r="AJ261" i="2" s="1"/>
  <c r="AH87" i="2"/>
  <c r="AJ87" i="2" s="1"/>
  <c r="AH143" i="2"/>
  <c r="AJ143" i="2" s="1"/>
  <c r="AH152" i="2"/>
  <c r="AJ152" i="2" s="1"/>
  <c r="AH232" i="2"/>
  <c r="AJ232" i="2" s="1"/>
  <c r="AH360" i="2"/>
  <c r="AJ360" i="2" s="1"/>
  <c r="AH57" i="2"/>
  <c r="AJ57" i="2" s="1"/>
  <c r="AH89" i="2"/>
  <c r="AJ89" i="2" s="1"/>
  <c r="AH121" i="2"/>
  <c r="AJ121" i="2" s="1"/>
  <c r="AH170" i="2"/>
  <c r="AJ170" i="2" s="1"/>
  <c r="AH290" i="2"/>
  <c r="AJ290" i="2" s="1"/>
  <c r="AH92" i="2"/>
  <c r="AJ92" i="2" s="1"/>
  <c r="AH86" i="2"/>
  <c r="AJ86" i="2" s="1"/>
  <c r="AH158" i="2"/>
  <c r="AJ158" i="2" s="1"/>
  <c r="AH174" i="2"/>
  <c r="AJ174" i="2" s="1"/>
  <c r="AH254" i="2"/>
  <c r="AJ254" i="2" s="1"/>
  <c r="AH15" i="2"/>
  <c r="AJ15" i="2" s="1"/>
  <c r="AH16" i="2"/>
  <c r="AJ16" i="2" s="1"/>
  <c r="AH477" i="2"/>
  <c r="AJ477" i="2" s="1"/>
  <c r="AH127" i="2"/>
  <c r="AJ127" i="2" s="1"/>
  <c r="AH367" i="2"/>
  <c r="AJ367" i="2" s="1"/>
  <c r="AH423" i="2"/>
  <c r="AJ423" i="2" s="1"/>
  <c r="AH376" i="2"/>
  <c r="AJ376" i="2" s="1"/>
  <c r="AH297" i="2"/>
  <c r="AJ297" i="2" s="1"/>
  <c r="AH329" i="2"/>
  <c r="AJ329" i="2" s="1"/>
  <c r="AH473" i="2"/>
  <c r="AJ473" i="2" s="1"/>
  <c r="AH90" i="2"/>
  <c r="AJ90" i="2" s="1"/>
  <c r="AH306" i="2"/>
  <c r="AJ306" i="2" s="1"/>
  <c r="AH346" i="2"/>
  <c r="AJ346" i="2" s="1"/>
  <c r="AH362" i="2"/>
  <c r="AJ362" i="2" s="1"/>
  <c r="AH474" i="2"/>
  <c r="AJ474" i="2" s="1"/>
  <c r="AH124" i="2"/>
  <c r="AJ124" i="2" s="1"/>
  <c r="AH356" i="2"/>
  <c r="AJ356" i="2" s="1"/>
  <c r="AH102" i="2"/>
  <c r="AJ102" i="2" s="1"/>
  <c r="AH270" i="2"/>
  <c r="AJ270" i="2" s="1"/>
  <c r="AH422" i="2"/>
  <c r="AJ422" i="2" s="1"/>
  <c r="AH6" i="2"/>
  <c r="AJ6" i="2" s="1"/>
  <c r="AH71" i="2"/>
  <c r="AJ71" i="2" s="1"/>
  <c r="AH103" i="2"/>
  <c r="AJ103" i="2" s="1"/>
  <c r="AH399" i="2"/>
  <c r="AJ399" i="2" s="1"/>
  <c r="AH120" i="2"/>
  <c r="AJ120" i="2" s="1"/>
  <c r="AH168" i="2"/>
  <c r="AJ168" i="2" s="1"/>
  <c r="AH416" i="2"/>
  <c r="AJ416" i="2" s="1"/>
  <c r="AH448" i="2"/>
  <c r="AJ448" i="2" s="1"/>
  <c r="AH153" i="2"/>
  <c r="AJ153" i="2" s="1"/>
  <c r="AH313" i="2"/>
  <c r="AJ313" i="2" s="1"/>
  <c r="AH42" i="2"/>
  <c r="AJ42" i="2" s="1"/>
  <c r="AH258" i="2"/>
  <c r="AJ258" i="2" s="1"/>
  <c r="AH196" i="2"/>
  <c r="AJ196" i="2" s="1"/>
  <c r="AH388" i="2"/>
  <c r="AJ388" i="2" s="1"/>
  <c r="AH334" i="2"/>
  <c r="AJ334" i="2" s="1"/>
  <c r="AH350" i="2"/>
  <c r="AJ350" i="2" s="1"/>
  <c r="AH365" i="2"/>
  <c r="AJ365" i="2" s="1"/>
  <c r="AH429" i="2"/>
  <c r="AJ429" i="2" s="1"/>
  <c r="AH3" i="2"/>
  <c r="AJ3" i="2" s="1"/>
  <c r="AH392" i="2"/>
  <c r="AJ392" i="2" s="1"/>
  <c r="AH464" i="2"/>
  <c r="AJ464" i="2" s="1"/>
  <c r="AH194" i="2"/>
  <c r="AJ194" i="2" s="1"/>
  <c r="AH322" i="2"/>
  <c r="AJ322" i="2" s="1"/>
  <c r="AH108" i="2"/>
  <c r="AJ108" i="2" s="1"/>
  <c r="AH53" i="2"/>
  <c r="AJ53" i="2" s="1"/>
  <c r="AH453" i="2"/>
  <c r="AJ453" i="2" s="1"/>
  <c r="AH27" i="2"/>
  <c r="AJ27" i="2" s="1"/>
  <c r="AH119" i="2"/>
  <c r="AJ119" i="2" s="1"/>
  <c r="AH167" i="2"/>
  <c r="AJ167" i="2" s="1"/>
  <c r="AH183" i="2"/>
  <c r="AJ183" i="2" s="1"/>
  <c r="AH215" i="2"/>
  <c r="AJ215" i="2" s="1"/>
  <c r="AH231" i="2"/>
  <c r="AJ231" i="2" s="1"/>
  <c r="AH263" i="2"/>
  <c r="AJ263" i="2" s="1"/>
  <c r="AH415" i="2"/>
  <c r="AJ415" i="2" s="1"/>
  <c r="AH471" i="2"/>
  <c r="AJ471" i="2" s="1"/>
  <c r="AH192" i="2"/>
  <c r="AJ192" i="2" s="1"/>
  <c r="AH312" i="2"/>
  <c r="AJ312" i="2" s="1"/>
  <c r="AH81" i="2"/>
  <c r="AJ81" i="2" s="1"/>
  <c r="AH209" i="2"/>
  <c r="AJ209" i="2" s="1"/>
  <c r="AH289" i="2"/>
  <c r="AJ289" i="2" s="1"/>
  <c r="AH465" i="2"/>
  <c r="AJ465" i="2" s="1"/>
  <c r="AH226" i="2"/>
  <c r="AJ226" i="2" s="1"/>
  <c r="AH466" i="2"/>
  <c r="AJ466" i="2" s="1"/>
  <c r="AH236" i="2"/>
  <c r="AJ236" i="2" s="1"/>
  <c r="AH332" i="2"/>
  <c r="AJ332" i="2" s="1"/>
  <c r="AH348" i="2"/>
  <c r="AJ348" i="2" s="1"/>
  <c r="AH62" i="2"/>
  <c r="AJ62" i="2" s="1"/>
  <c r="AH222" i="2"/>
  <c r="AJ222" i="2" s="1"/>
  <c r="AH262" i="2"/>
  <c r="AJ262" i="2" s="1"/>
  <c r="AH398" i="2"/>
  <c r="AJ398" i="2" s="1"/>
  <c r="AH28" i="2"/>
  <c r="AJ28" i="2" s="1"/>
  <c r="AH245" i="2"/>
  <c r="AJ245" i="2" s="1"/>
  <c r="AH405" i="2"/>
  <c r="AJ405" i="2" s="1"/>
  <c r="AH13" i="2"/>
  <c r="AJ13" i="2" s="1"/>
  <c r="AH95" i="2"/>
  <c r="AJ95" i="2" s="1"/>
  <c r="AH375" i="2"/>
  <c r="AJ375" i="2" s="1"/>
  <c r="AH447" i="2"/>
  <c r="AJ447" i="2" s="1"/>
  <c r="AH160" i="2"/>
  <c r="AJ160" i="2" s="1"/>
  <c r="AH240" i="2"/>
  <c r="AJ240" i="2" s="1"/>
  <c r="AH256" i="2"/>
  <c r="AJ256" i="2" s="1"/>
  <c r="AH408" i="2"/>
  <c r="AJ408" i="2" s="1"/>
  <c r="AH145" i="2"/>
  <c r="AJ145" i="2" s="1"/>
  <c r="AH257" i="2"/>
  <c r="AJ257" i="2" s="1"/>
  <c r="AH353" i="2"/>
  <c r="AJ353" i="2" s="1"/>
  <c r="AH98" i="2"/>
  <c r="AJ98" i="2" s="1"/>
  <c r="AH370" i="2"/>
  <c r="AJ370" i="2" s="1"/>
  <c r="AH100" i="2"/>
  <c r="AJ100" i="2" s="1"/>
  <c r="AH78" i="2"/>
  <c r="AJ78" i="2" s="1"/>
  <c r="AH94" i="2"/>
  <c r="AJ94" i="2" s="1"/>
  <c r="AH326" i="2"/>
  <c r="AJ326" i="2" s="1"/>
  <c r="AH21" i="2"/>
  <c r="AJ21" i="2" s="1"/>
  <c r="AH10" i="2"/>
  <c r="AJ10" i="2" s="1"/>
  <c r="AH181" i="2"/>
  <c r="AJ181" i="2" s="1"/>
  <c r="AH91" i="2"/>
  <c r="AJ91" i="2" s="1"/>
  <c r="AH155" i="2"/>
  <c r="AJ155" i="2" s="1"/>
  <c r="AH339" i="2"/>
  <c r="AJ339" i="2" s="1"/>
  <c r="AH363" i="2"/>
  <c r="AJ363" i="2" s="1"/>
  <c r="AH379" i="2"/>
  <c r="AJ379" i="2" s="1"/>
  <c r="AH421" i="2"/>
  <c r="AJ421" i="2" s="1"/>
  <c r="AH75" i="2"/>
  <c r="AJ75" i="2" s="1"/>
  <c r="AH427" i="2"/>
  <c r="AJ427" i="2" s="1"/>
  <c r="AH26" i="2"/>
  <c r="AJ26" i="2" s="1"/>
  <c r="AH147" i="2"/>
  <c r="AJ147" i="2" s="1"/>
  <c r="AH251" i="2"/>
  <c r="AJ251" i="2" s="1"/>
  <c r="AH277" i="2"/>
  <c r="AJ277" i="2" s="1"/>
  <c r="AH381" i="2"/>
  <c r="AJ381" i="2" s="1"/>
  <c r="AH195" i="2"/>
  <c r="AJ195" i="2" s="1"/>
  <c r="AH331" i="2"/>
  <c r="AJ331" i="2" s="1"/>
  <c r="AH371" i="2"/>
  <c r="AJ371" i="2" s="1"/>
  <c r="AH341" i="2"/>
  <c r="AJ341" i="2" s="1"/>
  <c r="AH131" i="2"/>
  <c r="AJ131" i="2" s="1"/>
  <c r="AH315" i="2"/>
  <c r="AJ315" i="2" s="1"/>
  <c r="AH347" i="2"/>
  <c r="AJ347" i="2" s="1"/>
  <c r="AH387" i="2"/>
  <c r="AJ387" i="2" s="1"/>
  <c r="AH378" i="2" l="1"/>
  <c r="AJ378" i="2" s="1"/>
  <c r="AH361" i="2"/>
  <c r="AJ361" i="2" s="1"/>
  <c r="AH243" i="2"/>
  <c r="AJ243" i="2" s="1"/>
  <c r="AH413" i="2"/>
  <c r="AJ413" i="2" s="1"/>
  <c r="AH116" i="2"/>
  <c r="AJ116" i="2" s="1"/>
  <c r="AH467" i="2"/>
  <c r="AJ467" i="2" s="1"/>
  <c r="AH203" i="2"/>
  <c r="AJ203" i="2" s="1"/>
  <c r="AH141" i="2"/>
  <c r="AJ141" i="2" s="1"/>
  <c r="AH292" i="2"/>
  <c r="AJ292" i="2" s="1"/>
  <c r="AH475" i="2"/>
  <c r="AJ475" i="2" s="1"/>
  <c r="AH157" i="2"/>
  <c r="AJ157" i="2" s="1"/>
  <c r="AH66" i="2"/>
  <c r="AJ66" i="2" s="1"/>
  <c r="AH409" i="2"/>
  <c r="AJ409" i="2" s="1"/>
  <c r="AH344" i="2"/>
  <c r="AJ344" i="2" s="1"/>
  <c r="AH149" i="2"/>
  <c r="AJ149" i="2" s="1"/>
  <c r="AH372" i="2"/>
  <c r="AJ372" i="2" s="1"/>
  <c r="AH345" i="2"/>
  <c r="AJ345" i="2" s="1"/>
  <c r="AH233" i="2"/>
  <c r="AJ233" i="2" s="1"/>
  <c r="AH311" i="2"/>
  <c r="AJ311" i="2" s="1"/>
  <c r="AH432" i="2"/>
  <c r="AJ432" i="2" s="1"/>
  <c r="AH305" i="2"/>
  <c r="AJ305" i="2" s="1"/>
  <c r="AH338" i="2"/>
  <c r="AJ338" i="2" s="1"/>
  <c r="AH52" i="2"/>
  <c r="AJ52" i="2" s="1"/>
  <c r="AH139" i="2"/>
  <c r="AJ139" i="2" s="1"/>
  <c r="AH205" i="2"/>
  <c r="AJ205" i="2" s="1"/>
  <c r="AH267" i="2"/>
  <c r="AJ267" i="2" s="1"/>
  <c r="AH146" i="2"/>
  <c r="AJ146" i="2" s="1"/>
  <c r="AH250" i="2"/>
  <c r="AJ250" i="2" s="1"/>
  <c r="AH242" i="2"/>
  <c r="AJ242" i="2" s="1"/>
  <c r="AH114" i="2"/>
  <c r="AJ114" i="2" s="1"/>
  <c r="AH113" i="2"/>
  <c r="AJ113" i="2" s="1"/>
  <c r="AH426" i="2"/>
  <c r="AJ426" i="2" s="1"/>
  <c r="AH85" i="2"/>
  <c r="AJ85" i="2" s="1"/>
  <c r="AH68" i="2"/>
  <c r="AJ68" i="2" s="1"/>
  <c r="AH275" i="2"/>
  <c r="AJ275" i="2" s="1"/>
  <c r="AH323" i="2"/>
  <c r="AJ323" i="2" s="1"/>
  <c r="AH284" i="2"/>
  <c r="AJ284" i="2" s="1"/>
  <c r="AH327" i="2"/>
  <c r="AJ327" i="2" s="1"/>
  <c r="AH239" i="2"/>
  <c r="AJ239" i="2" s="1"/>
  <c r="AH414" i="2"/>
  <c r="AJ414" i="2" s="1"/>
  <c r="AH425" i="2"/>
  <c r="AJ425" i="2" s="1"/>
  <c r="AH218" i="2"/>
  <c r="AJ218" i="2" s="1"/>
  <c r="AH83" i="2"/>
  <c r="AJ83" i="2" s="1"/>
  <c r="AH184" i="2"/>
  <c r="AJ184" i="2" s="1"/>
  <c r="AH40" i="2"/>
  <c r="AJ40" i="2" s="1"/>
  <c r="AH208" i="2"/>
  <c r="AJ208" i="2" s="1"/>
  <c r="AH20" i="2"/>
  <c r="AJ20" i="2" s="1"/>
  <c r="AH445" i="2"/>
  <c r="AJ445" i="2" s="1"/>
  <c r="AH268" i="2"/>
  <c r="AJ268" i="2" s="1"/>
  <c r="AH441" i="2"/>
  <c r="AJ441" i="2" s="1"/>
  <c r="AH462" i="2"/>
  <c r="AJ462" i="2" s="1"/>
  <c r="AH230" i="2"/>
  <c r="AJ230" i="2" s="1"/>
  <c r="AH368" i="2"/>
  <c r="AJ368" i="2" s="1"/>
  <c r="AH351" i="2"/>
  <c r="AJ351" i="2" s="1"/>
  <c r="AH436" i="2"/>
  <c r="AJ436" i="2" s="1"/>
  <c r="AH33" i="2"/>
  <c r="AJ33" i="2" s="1"/>
  <c r="AH336" i="2"/>
  <c r="AJ336" i="2" s="1"/>
  <c r="AH319" i="2"/>
  <c r="AJ319" i="2" s="1"/>
  <c r="AH318" i="2"/>
  <c r="AJ318" i="2" s="1"/>
  <c r="AH301" i="2"/>
  <c r="AJ301" i="2" s="1"/>
  <c r="AH173" i="2"/>
  <c r="AJ173" i="2" s="1"/>
  <c r="AH133" i="2"/>
  <c r="AJ133" i="2" s="1"/>
  <c r="AH211" i="2"/>
  <c r="AJ211" i="2" s="1"/>
  <c r="AH274" i="2"/>
  <c r="AJ274" i="2" s="1"/>
  <c r="AH377" i="2"/>
  <c r="AJ377" i="2" s="1"/>
  <c r="AH265" i="2"/>
  <c r="AJ265" i="2" s="1"/>
  <c r="AH193" i="2"/>
  <c r="AJ193" i="2" s="1"/>
  <c r="AH446" i="2"/>
  <c r="AJ446" i="2" s="1"/>
  <c r="AH374" i="2"/>
  <c r="AJ374" i="2" s="1"/>
  <c r="AH302" i="2"/>
  <c r="AJ302" i="2" s="1"/>
  <c r="AH206" i="2"/>
  <c r="AJ206" i="2" s="1"/>
  <c r="AH128" i="2"/>
  <c r="AJ128" i="2" s="1"/>
  <c r="AH343" i="2"/>
  <c r="AJ343" i="2" s="1"/>
  <c r="AH175" i="2"/>
  <c r="AJ175" i="2" s="1"/>
  <c r="AH431" i="2"/>
  <c r="AJ431" i="2" s="1"/>
  <c r="AH135" i="2"/>
  <c r="AJ135" i="2" s="1"/>
  <c r="AH23" i="2"/>
  <c r="AJ23" i="2" s="1"/>
  <c r="AH69" i="2"/>
  <c r="AJ69" i="2" s="1"/>
  <c r="AH404" i="2"/>
  <c r="AJ404" i="2" s="1"/>
  <c r="AH308" i="2"/>
  <c r="AJ308" i="2" s="1"/>
  <c r="AH172" i="2"/>
  <c r="AJ172" i="2" s="1"/>
  <c r="AH76" i="2"/>
  <c r="AJ76" i="2" s="1"/>
  <c r="AH435" i="2"/>
  <c r="AJ435" i="2" s="1"/>
  <c r="AH219" i="2"/>
  <c r="AJ219" i="2" s="1"/>
  <c r="AH115" i="2"/>
  <c r="AJ115" i="2" s="1"/>
  <c r="AH130" i="2"/>
  <c r="AJ130" i="2" s="1"/>
  <c r="AH449" i="2"/>
  <c r="AJ449" i="2" s="1"/>
  <c r="AH225" i="2"/>
  <c r="AJ225" i="2" s="1"/>
  <c r="AH366" i="2"/>
  <c r="AJ366" i="2" s="1"/>
  <c r="AH459" i="2"/>
  <c r="AJ459" i="2" s="1"/>
  <c r="AH199" i="2"/>
  <c r="AJ199" i="2" s="1"/>
  <c r="AH7" i="2"/>
  <c r="AJ7" i="2" s="1"/>
  <c r="AH269" i="2"/>
  <c r="AJ269" i="2" s="1"/>
  <c r="AH77" i="2"/>
  <c r="AJ77" i="2" s="1"/>
  <c r="AH220" i="2"/>
  <c r="AJ220" i="2" s="1"/>
  <c r="AH84" i="2"/>
  <c r="AJ84" i="2" s="1"/>
  <c r="AH67" i="2"/>
  <c r="AJ67" i="2" s="1"/>
  <c r="AH434" i="2"/>
  <c r="AJ434" i="2" s="1"/>
  <c r="AH162" i="2"/>
  <c r="AJ162" i="2" s="1"/>
  <c r="AH74" i="2"/>
  <c r="AJ74" i="2" s="1"/>
  <c r="AH417" i="2"/>
  <c r="AJ417" i="2" s="1"/>
  <c r="AH18" i="2"/>
  <c r="AJ18" i="2" s="1"/>
  <c r="AH358" i="2"/>
  <c r="AJ358" i="2" s="1"/>
  <c r="AH182" i="2"/>
  <c r="AJ182" i="2" s="1"/>
  <c r="AH391" i="2"/>
  <c r="AJ391" i="2" s="1"/>
  <c r="AH271" i="2"/>
  <c r="AJ271" i="2" s="1"/>
  <c r="AH159" i="2"/>
  <c r="AJ159" i="2" s="1"/>
  <c r="AH54" i="2"/>
  <c r="AJ54" i="2" s="1"/>
  <c r="AH303" i="2"/>
  <c r="AJ303" i="2" s="1"/>
  <c r="AH397" i="2"/>
  <c r="AJ397" i="2" s="1"/>
  <c r="AH309" i="2"/>
  <c r="AJ309" i="2" s="1"/>
  <c r="AH228" i="2"/>
  <c r="AJ228" i="2" s="1"/>
  <c r="AH355" i="2"/>
  <c r="AJ355" i="2" s="1"/>
  <c r="AH450" i="2"/>
  <c r="AJ450" i="2" s="1"/>
  <c r="AH249" i="2"/>
  <c r="AJ249" i="2" s="1"/>
  <c r="AH49" i="2"/>
  <c r="AJ49" i="2" s="1"/>
  <c r="AH255" i="2"/>
  <c r="AJ255" i="2" s="1"/>
  <c r="AH9" i="2"/>
  <c r="AJ9" i="2" s="1"/>
  <c r="AH458" i="2"/>
  <c r="AJ458" i="2" s="1"/>
  <c r="AH122" i="2"/>
  <c r="AJ122" i="2" s="1"/>
  <c r="AH65" i="2"/>
  <c r="AJ65" i="2" s="1"/>
  <c r="AH36" i="2"/>
  <c r="AJ36" i="2" s="1"/>
  <c r="AH282" i="2"/>
  <c r="AJ282" i="2" s="1"/>
  <c r="AH281" i="2"/>
  <c r="AJ281" i="2" s="1"/>
  <c r="AH389" i="2"/>
  <c r="AJ389" i="2" s="1"/>
  <c r="AH293" i="2"/>
  <c r="AJ293" i="2" s="1"/>
  <c r="AH253" i="2"/>
  <c r="AJ253" i="2" s="1"/>
  <c r="AH179" i="2"/>
  <c r="AJ179" i="2" s="1"/>
  <c r="AH58" i="2"/>
  <c r="AJ58" i="2" s="1"/>
  <c r="AH107" i="2"/>
  <c r="AJ107" i="2" s="1"/>
  <c r="AH369" i="2"/>
  <c r="AJ369" i="2" s="1"/>
  <c r="AH454" i="2"/>
  <c r="AJ454" i="2" s="1"/>
  <c r="AH60" i="2"/>
  <c r="AJ60" i="2" s="1"/>
  <c r="AH177" i="2"/>
  <c r="AJ177" i="2" s="1"/>
  <c r="AH359" i="2"/>
  <c r="AJ359" i="2" s="1"/>
  <c r="AH117" i="2"/>
  <c r="AJ117" i="2" s="1"/>
  <c r="AH44" i="2"/>
  <c r="AJ44" i="2" s="1"/>
  <c r="AH171" i="2"/>
  <c r="AJ171" i="2" s="1"/>
  <c r="AH38" i="2"/>
  <c r="AJ38" i="2" s="1"/>
  <c r="AH248" i="2"/>
  <c r="AJ248" i="2" s="1"/>
  <c r="AH136" i="2"/>
  <c r="AJ136" i="2" s="1"/>
  <c r="AH479" i="2"/>
  <c r="AJ479" i="2" s="1"/>
  <c r="AH229" i="2"/>
  <c r="AJ229" i="2" s="1"/>
  <c r="AH19" i="2"/>
  <c r="AJ19" i="2" s="1"/>
  <c r="AH2" i="2"/>
  <c r="AJ2" i="2" s="1"/>
  <c r="AH56" i="2"/>
  <c r="AJ56" i="2" s="1"/>
  <c r="AH204" i="2"/>
  <c r="AJ204" i="2" s="1"/>
  <c r="AH411" i="2"/>
  <c r="AJ411" i="2" s="1"/>
  <c r="AH235" i="2"/>
  <c r="AJ235" i="2" s="1"/>
  <c r="AH394" i="2"/>
  <c r="AJ394" i="2" s="1"/>
  <c r="AH50" i="2"/>
  <c r="AJ50" i="2" s="1"/>
  <c r="AH217" i="2"/>
  <c r="AJ217" i="2" s="1"/>
  <c r="AH41" i="2"/>
  <c r="AJ41" i="2" s="1"/>
  <c r="AH380" i="2"/>
  <c r="AJ380" i="2" s="1"/>
  <c r="AH118" i="2"/>
  <c r="AJ118" i="2" s="1"/>
  <c r="AH198" i="2"/>
  <c r="AJ198" i="2" s="1"/>
  <c r="AH80" i="2"/>
  <c r="AJ80" i="2" s="1"/>
  <c r="AH55" i="2"/>
  <c r="AJ55" i="2" s="1"/>
  <c r="AH39" i="2"/>
  <c r="AJ39" i="2" s="1"/>
  <c r="AH430" i="2"/>
  <c r="AJ430" i="2" s="1"/>
  <c r="AH286" i="2"/>
  <c r="AJ286" i="2" s="1"/>
  <c r="AH317" i="2"/>
  <c r="AJ317" i="2" s="1"/>
  <c r="AH213" i="2"/>
  <c r="AJ213" i="2" s="1"/>
  <c r="AH61" i="2"/>
  <c r="AJ61" i="2" s="1"/>
  <c r="AH188" i="2"/>
  <c r="AJ188" i="2" s="1"/>
  <c r="AH227" i="2"/>
  <c r="AJ227" i="2" s="1"/>
  <c r="AH154" i="2"/>
  <c r="AJ154" i="2" s="1"/>
  <c r="AH321" i="2"/>
  <c r="AJ321" i="2" s="1"/>
  <c r="AH406" i="2"/>
  <c r="AJ406" i="2" s="1"/>
  <c r="AH252" i="2"/>
  <c r="AJ252" i="2" s="1"/>
  <c r="AH25" i="2"/>
  <c r="AJ25" i="2" s="1"/>
  <c r="AH180" i="2"/>
  <c r="AJ180" i="2" s="1"/>
  <c r="AH191" i="2"/>
  <c r="AJ191" i="2" s="1"/>
  <c r="AH22" i="2"/>
  <c r="AJ22" i="2" s="1"/>
  <c r="AH461" i="2"/>
  <c r="AJ461" i="2" s="1"/>
  <c r="AH403" i="2"/>
  <c r="AJ403" i="2" s="1"/>
  <c r="AH151" i="2"/>
  <c r="AJ151" i="2" s="1"/>
  <c r="AH30" i="2"/>
  <c r="AJ30" i="2" s="1"/>
  <c r="AH142" i="2"/>
  <c r="AJ142" i="2" s="1"/>
  <c r="AH134" i="2"/>
  <c r="AJ134" i="2" s="1"/>
  <c r="AH246" i="2"/>
  <c r="AJ246" i="2" s="1"/>
  <c r="AH357" i="2"/>
  <c r="AJ357" i="2" s="1"/>
  <c r="AH340" i="2"/>
  <c r="AJ340" i="2" s="1"/>
  <c r="AH276" i="2"/>
  <c r="AJ276" i="2" s="1"/>
  <c r="AH212" i="2"/>
  <c r="AJ212" i="2" s="1"/>
  <c r="AH140" i="2"/>
  <c r="AJ140" i="2" s="1"/>
  <c r="AH451" i="2"/>
  <c r="AJ451" i="2" s="1"/>
  <c r="AH307" i="2"/>
  <c r="AJ307" i="2" s="1"/>
  <c r="AH481" i="2"/>
  <c r="AJ481" i="2" s="1"/>
  <c r="AH169" i="2"/>
  <c r="AJ169" i="2" s="1"/>
  <c r="AH390" i="2"/>
  <c r="AJ390" i="2" s="1"/>
  <c r="AH214" i="2"/>
  <c r="AJ214" i="2" s="1"/>
  <c r="AH352" i="2"/>
  <c r="AJ352" i="2" s="1"/>
  <c r="AH176" i="2"/>
  <c r="AJ176" i="2" s="1"/>
  <c r="AH279" i="2"/>
  <c r="AJ279" i="2" s="1"/>
  <c r="AH223" i="2"/>
  <c r="AJ223" i="2" s="1"/>
  <c r="AH237" i="2"/>
  <c r="AJ237" i="2" s="1"/>
  <c r="AH185" i="2"/>
  <c r="AJ185" i="2" s="1"/>
  <c r="AH150" i="2"/>
  <c r="AJ150" i="2" s="1"/>
  <c r="AH104" i="2"/>
  <c r="AJ104" i="2" s="1"/>
  <c r="AH383" i="2"/>
  <c r="AJ383" i="2" s="1"/>
  <c r="AH264" i="2"/>
  <c r="AJ264" i="2" s="1"/>
  <c r="AH31" i="2"/>
  <c r="AJ31" i="2" s="1"/>
  <c r="AH468" i="2"/>
  <c r="AJ468" i="2" s="1"/>
  <c r="AH164" i="2"/>
  <c r="AJ164" i="2" s="1"/>
  <c r="AH35" i="2"/>
  <c r="AJ35" i="2" s="1"/>
  <c r="AH210" i="2"/>
  <c r="AJ210" i="2" s="1"/>
  <c r="AH106" i="2"/>
  <c r="AJ106" i="2" s="1"/>
  <c r="AH337" i="2"/>
  <c r="AJ337" i="2" s="1"/>
  <c r="AH105" i="2"/>
  <c r="AJ105" i="2" s="1"/>
  <c r="AH480" i="2"/>
  <c r="AJ480" i="2" s="1"/>
  <c r="AH291" i="2"/>
  <c r="AJ291" i="2" s="1"/>
  <c r="AH333" i="2"/>
  <c r="AJ333" i="2" s="1"/>
  <c r="AH285" i="2"/>
  <c r="AJ285" i="2" s="1"/>
  <c r="AH165" i="2"/>
  <c r="AJ165" i="2" s="1"/>
  <c r="AH420" i="2"/>
  <c r="AJ420" i="2" s="1"/>
  <c r="AH316" i="2"/>
  <c r="AJ316" i="2" s="1"/>
  <c r="AH443" i="2"/>
  <c r="AJ443" i="2" s="1"/>
  <c r="AH299" i="2"/>
  <c r="AJ299" i="2" s="1"/>
  <c r="AH59" i="2"/>
  <c r="AJ59" i="2" s="1"/>
  <c r="AH457" i="2"/>
  <c r="AJ457" i="2" s="1"/>
  <c r="AH393" i="2"/>
  <c r="AJ393" i="2" s="1"/>
  <c r="AH129" i="2"/>
  <c r="AJ129" i="2" s="1"/>
  <c r="AH5" i="2"/>
  <c r="AJ5" i="2" s="1"/>
  <c r="AH12" i="2"/>
  <c r="AJ12" i="2" s="1"/>
  <c r="AH190" i="2"/>
  <c r="AJ190" i="2" s="1"/>
  <c r="AH296" i="2"/>
  <c r="AJ296" i="2" s="1"/>
  <c r="AH14" i="2"/>
  <c r="AJ14" i="2" s="1"/>
  <c r="AH280" i="2"/>
  <c r="AJ280" i="2" s="1"/>
  <c r="AH470" i="2"/>
  <c r="AJ470" i="2" s="1"/>
  <c r="AH440" i="2"/>
  <c r="AJ440" i="2" s="1"/>
  <c r="AH216" i="2"/>
  <c r="AJ216" i="2" s="1"/>
  <c r="AH11" i="2"/>
  <c r="AJ11" i="2" s="1"/>
  <c r="AH452" i="2"/>
  <c r="AJ452" i="2" s="1"/>
  <c r="AH442" i="2"/>
  <c r="AJ442" i="2" s="1"/>
  <c r="AH478" i="2"/>
  <c r="AJ478" i="2" s="1"/>
  <c r="AH64" i="2"/>
  <c r="AJ64" i="2" s="1"/>
  <c r="AH433" i="2"/>
  <c r="AJ433" i="2" s="1"/>
  <c r="AH32" i="2"/>
  <c r="AJ32" i="2" s="1"/>
  <c r="AH439" i="2"/>
  <c r="AJ439" i="2" s="1"/>
  <c r="AH189" i="2"/>
  <c r="AJ189" i="2" s="1"/>
  <c r="AH300" i="2"/>
  <c r="AJ300" i="2" s="1"/>
  <c r="AH320" i="2"/>
  <c r="AJ320" i="2" s="1"/>
  <c r="AH241" i="2"/>
  <c r="AJ241" i="2" s="1"/>
  <c r="AH126" i="2"/>
  <c r="AJ126" i="2" s="1"/>
  <c r="AH24" i="2"/>
  <c r="AJ24" i="2" s="1"/>
  <c r="AH244" i="2"/>
  <c r="AJ244" i="2" s="1"/>
  <c r="AH63" i="2"/>
  <c r="AJ63" i="2" s="1"/>
  <c r="AH4" i="2"/>
  <c r="AJ4" i="2" s="1"/>
  <c r="AH29" i="2"/>
  <c r="AJ29" i="2" s="1"/>
  <c r="AH400" i="2"/>
  <c r="AJ400" i="2" s="1"/>
  <c r="AH112" i="2"/>
  <c r="AJ112" i="2" s="1"/>
  <c r="AH455" i="2"/>
  <c r="AJ455" i="2" s="1"/>
  <c r="AH17" i="2"/>
  <c r="AJ17" i="2" s="1"/>
  <c r="AH437" i="2"/>
  <c r="AJ437" i="2" s="1"/>
  <c r="AH197" i="2"/>
  <c r="AJ197" i="2" s="1"/>
  <c r="AH444" i="2"/>
  <c r="AJ444" i="2" s="1"/>
  <c r="AH148" i="2"/>
  <c r="AJ148" i="2" s="1"/>
  <c r="AH419" i="2"/>
  <c r="AJ419" i="2" s="1"/>
  <c r="AH123" i="2"/>
  <c r="AJ123" i="2" s="1"/>
  <c r="AH51" i="2"/>
  <c r="AJ51" i="2" s="1"/>
  <c r="AH410" i="2"/>
  <c r="AJ410" i="2" s="1"/>
  <c r="AH82" i="2"/>
  <c r="AJ82" i="2" s="1"/>
  <c r="AH385" i="2"/>
  <c r="AJ385" i="2" s="1"/>
  <c r="AH273" i="2"/>
  <c r="AJ273" i="2" s="1"/>
  <c r="AH8" i="2"/>
  <c r="AJ8" i="2" s="1"/>
  <c r="AH96" i="2"/>
  <c r="AJ96" i="2" s="1"/>
  <c r="AH48" i="2"/>
  <c r="AJ48" i="2" s="1"/>
  <c r="AH354" i="2"/>
  <c r="AJ354" i="2" s="1"/>
  <c r="AH259" i="2"/>
  <c r="AJ259" i="2" s="1"/>
  <c r="AH402" i="2"/>
  <c r="AJ402" i="2" s="1"/>
  <c r="AH200" i="2"/>
  <c r="AJ200" i="2" s="1"/>
  <c r="AH278" i="2"/>
  <c r="AJ278" i="2" s="1"/>
  <c r="AH395" i="2"/>
  <c r="AJ395" i="2" s="1"/>
  <c r="AH283" i="2"/>
  <c r="AJ283" i="2" s="1"/>
  <c r="AH37" i="2"/>
  <c r="AJ37" i="2" s="1"/>
  <c r="AH46" i="2"/>
  <c r="AJ46" i="2" s="1"/>
  <c r="AH178" i="2"/>
  <c r="AJ178" i="2" s="1"/>
  <c r="AH295" i="2"/>
  <c r="AJ295" i="2" s="1"/>
  <c r="AH325" i="2"/>
  <c r="AJ325" i="2" s="1"/>
  <c r="AH125" i="2"/>
  <c r="AJ125" i="2" s="1"/>
  <c r="AH45" i="2"/>
  <c r="AJ45" i="2" s="1"/>
  <c r="AH43" i="2"/>
  <c r="AJ43" i="2" s="1"/>
  <c r="AH266" i="2"/>
  <c r="AJ266" i="2" s="1"/>
  <c r="AH201" i="2"/>
  <c r="AJ201" i="2" s="1"/>
  <c r="AH166" i="2"/>
  <c r="AJ166" i="2" s="1"/>
  <c r="AH79" i="2"/>
  <c r="AJ79" i="2" s="1"/>
  <c r="AH298" i="2"/>
  <c r="AJ298" i="2" s="1"/>
  <c r="AH476" i="2"/>
  <c r="AJ476" i="2" s="1"/>
  <c r="AH221" i="2"/>
  <c r="AJ221" i="2" s="1"/>
  <c r="AH238" i="2"/>
  <c r="AJ238" i="2" s="1"/>
</calcChain>
</file>

<file path=xl/connections.xml><?xml version="1.0" encoding="utf-8"?>
<connections xmlns="http://schemas.openxmlformats.org/spreadsheetml/2006/main">
  <connection id="1" name="LinkedTable_Table1" type="102" refreshedVersion="5" minRefreshableVersion="5" saveData="1">
    <extLst>
      <ext xmlns:x15="http://schemas.microsoft.com/office/spreadsheetml/2010/11/main" uri="{DE250136-89BD-433C-8126-D09CA5730AF9}">
        <x15:connection id="Table1-d9022578-b209-4904-bdde-19fabee9b97e">
          <x15:rangePr sourceName="_xlcn.LinkedTable_Table11"/>
        </x15:connection>
      </ext>
    </extLst>
  </connection>
  <connection id="2" name="LinkedTable_Table10" type="102" refreshedVersion="5" minRefreshableVersion="5">
    <extLst>
      <ext xmlns:x15="http://schemas.microsoft.com/office/spreadsheetml/2010/11/main" uri="{DE250136-89BD-433C-8126-D09CA5730AF9}">
        <x15:connection id="Table10-00af910e-a6e6-4d82-8d25-288efa9e3d02">
          <x15:rangePr sourceName="_xlcn.LinkedTable_Table101"/>
        </x15:connection>
      </ext>
    </extLst>
  </connection>
  <connection id="3" name="LinkedTable_Table2" type="102" refreshedVersion="5" minRefreshableVersion="5">
    <extLst>
      <ext xmlns:x15="http://schemas.microsoft.com/office/spreadsheetml/2010/11/main" uri="{DE250136-89BD-433C-8126-D09CA5730AF9}">
        <x15:connection id="Table2-adfa4a98-90b2-4a76-b132-4fb2e359caa5">
          <x15:rangePr sourceName="_xlcn.LinkedTable_Table21"/>
        </x15:connection>
      </ext>
    </extLst>
  </connection>
  <connection id="4" name="LinkedTable_Table4" type="102" refreshedVersion="5" minRefreshableVersion="5">
    <extLst>
      <ext xmlns:x15="http://schemas.microsoft.com/office/spreadsheetml/2010/11/main" uri="{DE250136-89BD-433C-8126-D09CA5730AF9}">
        <x15:connection id="Table4-bb45c785-5ec7-4ac8-a0cf-ba95a9553830">
          <x15:rangePr sourceName="_xlcn.LinkedTable_Table41"/>
        </x15:connection>
      </ext>
    </extLst>
  </connection>
  <connection id="5" name="LinkedTable_Table5" type="102" refreshedVersion="5" minRefreshableVersion="5">
    <extLst>
      <ext xmlns:x15="http://schemas.microsoft.com/office/spreadsheetml/2010/11/main" uri="{DE250136-89BD-433C-8126-D09CA5730AF9}">
        <x15:connection id="Table5-d0c9afc6-c098-4034-82a6-995fb82f1bda">
          <x15:rangePr sourceName="_xlcn.LinkedTable_Table51"/>
        </x15:connection>
      </ext>
    </extLst>
  </connection>
  <connection id="6" name="LinkedTable_Table7" type="102" refreshedVersion="5" minRefreshableVersion="5">
    <extLst>
      <ext xmlns:x15="http://schemas.microsoft.com/office/spreadsheetml/2010/11/main" uri="{DE250136-89BD-433C-8126-D09CA5730AF9}">
        <x15:connection id="Table7-c8f23314-d5ec-41e0-a324-6f60177d2bce">
          <x15:rangePr sourceName="_xlcn.LinkedTable_Table71"/>
        </x15:connection>
      </ext>
    </extLst>
  </connection>
  <connection id="7"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<sst xmlns="http://schemas.openxmlformats.org/spreadsheetml/2006/main" count="20639" uniqueCount="446">
  <si>
    <t>RespondentID</t>
  </si>
  <si>
    <t>What are the biggest ongoing health concerns in THE COMMUNITY WHERE YOU LIVE? (Please check up to 3)</t>
  </si>
  <si>
    <t>What are the biggest ongoing health concerns for YOURSELF? (Please check up to 3)</t>
  </si>
  <si>
    <t>What prevents people in your community from getting medical treatment? (Please check up to 3)</t>
  </si>
  <si>
    <t>Which of the following is MOST needed to improve the health of your community? (Please check up to 3)</t>
  </si>
  <si>
    <t>What health screenings or education/information services are needed in your community? (Please check up to 3)</t>
  </si>
  <si>
    <t>Where do you and your family get most of your health information? (Check all that apply)</t>
  </si>
  <si>
    <t>I identify as:</t>
  </si>
  <si>
    <t>What is your age?</t>
  </si>
  <si>
    <t>County where you live:</t>
  </si>
  <si>
    <t>What race do you consider yourself?</t>
  </si>
  <si>
    <t>Are you Hispanic or Latino?</t>
  </si>
  <si>
    <t>What language do you speak when you are at home (select all that apply)</t>
  </si>
  <si>
    <t>What is your annual household income from all sources?</t>
  </si>
  <si>
    <t>What is your highest level of education?</t>
  </si>
  <si>
    <t>What is your current employment status?</t>
  </si>
  <si>
    <t>Do you currently have health insurance?</t>
  </si>
  <si>
    <t>Do you have a smart phone?</t>
  </si>
  <si>
    <t>Asthma/lung disease</t>
  </si>
  <si>
    <t>Cancer</t>
  </si>
  <si>
    <t>Heart disease &amp; stroke</t>
  </si>
  <si>
    <t>Safety</t>
  </si>
  <si>
    <t>HIV/AIDS &amp; Sexually Transmitted Diseases (STDs)</t>
  </si>
  <si>
    <t>Vaccine preventable diseases</t>
  </si>
  <si>
    <t>Child health &amp; wellness</t>
  </si>
  <si>
    <t>Women’s health &amp; wellness</t>
  </si>
  <si>
    <t>Diabetes</t>
  </si>
  <si>
    <t>Mental health depression/suicide</t>
  </si>
  <si>
    <t>Drugs &amp; alcohol abuse</t>
  </si>
  <si>
    <t>Environmental hazards</t>
  </si>
  <si>
    <t>Obesity/weight loss issues</t>
  </si>
  <si>
    <t>Cultural/religious beliefs</t>
  </si>
  <si>
    <t>Lack of availability of doctors</t>
  </si>
  <si>
    <t>Unable to pay co-pays/deductibles</t>
  </si>
  <si>
    <t>Don’t know how to find doctors</t>
  </si>
  <si>
    <t>Language barriers</t>
  </si>
  <si>
    <t>There are no barriers</t>
  </si>
  <si>
    <t>Don’t understand need to see a doctor</t>
  </si>
  <si>
    <t>No insurance</t>
  </si>
  <si>
    <t>Transportation</t>
  </si>
  <si>
    <t>Fear (e.g. not ready to face/discuss health problem)</t>
  </si>
  <si>
    <t>Clean air &amp; water</t>
  </si>
  <si>
    <t>Mental health services</t>
  </si>
  <si>
    <t>Smoking cessation programs</t>
  </si>
  <si>
    <t>Drug &amp; alcohol rehabilitation services</t>
  </si>
  <si>
    <t>Recreation facilities</t>
  </si>
  <si>
    <t>Healthier food choices</t>
  </si>
  <si>
    <t>Safe childcare options</t>
  </si>
  <si>
    <t>Weight loss programs</t>
  </si>
  <si>
    <t>Job opportunities</t>
  </si>
  <si>
    <t>Safe places to walk/play</t>
  </si>
  <si>
    <t>Safe worksites</t>
  </si>
  <si>
    <t>Blood pressure</t>
  </si>
  <si>
    <t>Eating disorders</t>
  </si>
  <si>
    <t>Mental health/depression</t>
  </si>
  <si>
    <t>Emergency preparedness</t>
  </si>
  <si>
    <t>Nutrition</t>
  </si>
  <si>
    <t>Cholesterol</t>
  </si>
  <si>
    <t>Exercise/physical activity</t>
  </si>
  <si>
    <t>Prenatal care</t>
  </si>
  <si>
    <t>Dental screenings</t>
  </si>
  <si>
    <t>Heart disease</t>
  </si>
  <si>
    <t>Suicide prevention</t>
  </si>
  <si>
    <t>Vaccination/immunizations</t>
  </si>
  <si>
    <t>Disease outbreak information</t>
  </si>
  <si>
    <t>Importance of routine well checkups</t>
  </si>
  <si>
    <t>Drug and alcohol</t>
  </si>
  <si>
    <t>Doctor/health professional</t>
  </si>
  <si>
    <t>Library</t>
  </si>
  <si>
    <t>Social Media (Facebook, Twitter, etc.)</t>
  </si>
  <si>
    <t>Family or friends</t>
  </si>
  <si>
    <t>Newspaper/magazines</t>
  </si>
  <si>
    <t>Television</t>
  </si>
  <si>
    <t>Health Department</t>
  </si>
  <si>
    <t>Radio</t>
  </si>
  <si>
    <t>Worksite</t>
  </si>
  <si>
    <t>Hospital</t>
  </si>
  <si>
    <t>Religious organization</t>
  </si>
  <si>
    <t>Internet</t>
  </si>
  <si>
    <t>School/college</t>
  </si>
  <si>
    <t>Response</t>
  </si>
  <si>
    <t>Open-Ended Response</t>
  </si>
  <si>
    <t>Language</t>
  </si>
  <si>
    <t>Female</t>
  </si>
  <si>
    <t>Nassau</t>
  </si>
  <si>
    <t>White/Caucasian</t>
  </si>
  <si>
    <t>No</t>
  </si>
  <si>
    <t>Over $125,000</t>
  </si>
  <si>
    <t>College graduate</t>
  </si>
  <si>
    <t>Employed for wages</t>
  </si>
  <si>
    <t>Yes</t>
  </si>
  <si>
    <t>Asian/Pacific Islander</t>
  </si>
  <si>
    <t>$0-$19,999</t>
  </si>
  <si>
    <t>Some college</t>
  </si>
  <si>
    <t>Student</t>
  </si>
  <si>
    <t>$20,000 to $34,999</t>
  </si>
  <si>
    <t>Black/African American</t>
  </si>
  <si>
    <t>Out of work and looking for work</t>
  </si>
  <si>
    <t>Male</t>
  </si>
  <si>
    <t>$50,000 to $74,999</t>
  </si>
  <si>
    <t>$75,000 to $125,000</t>
  </si>
  <si>
    <t>High school graduate</t>
  </si>
  <si>
    <t>Out of work, but not currently looking</t>
  </si>
  <si>
    <t>$35,000 to $49,999</t>
  </si>
  <si>
    <t>K-8 grade</t>
  </si>
  <si>
    <t>Retired</t>
  </si>
  <si>
    <t>Multi-racial</t>
  </si>
  <si>
    <t>Technical school</t>
  </si>
  <si>
    <t>Native American</t>
  </si>
  <si>
    <t>Graduate school</t>
  </si>
  <si>
    <t>Some high school</t>
  </si>
  <si>
    <t>Self-employed</t>
  </si>
  <si>
    <t>Other (please specify)</t>
  </si>
  <si>
    <t>Other</t>
  </si>
  <si>
    <t>No, but I did in the past</t>
  </si>
  <si>
    <t>GED</t>
  </si>
  <si>
    <t>Williston Park, 11596</t>
  </si>
  <si>
    <t>Doctorate</t>
  </si>
  <si>
    <t>Plainview, 11803</t>
  </si>
  <si>
    <t>Floral Park, 11001</t>
  </si>
  <si>
    <t>Glen Cove, 11542</t>
  </si>
  <si>
    <t>Port Washington, 11050</t>
  </si>
  <si>
    <t>Westbury, 11590</t>
  </si>
  <si>
    <t>Baldwin, 11510</t>
  </si>
  <si>
    <t>Mineola, 11501</t>
  </si>
  <si>
    <t>Massapequa, 11758</t>
  </si>
  <si>
    <t>Roosevelt, 11575</t>
  </si>
  <si>
    <t>Seaford, 11783</t>
  </si>
  <si>
    <t>Hicksville, 11801</t>
  </si>
  <si>
    <t>Farmingdale, 11735</t>
  </si>
  <si>
    <t>Wantagh, 11793</t>
  </si>
  <si>
    <t>Valley Stream, 11580</t>
  </si>
  <si>
    <t>Cedarhurst, 11516</t>
  </si>
  <si>
    <t>Freeport, 11520</t>
  </si>
  <si>
    <t>Massapequa Park, 11762</t>
  </si>
  <si>
    <t>Franklin Square, 11010</t>
  </si>
  <si>
    <t>Hempstead, 11550</t>
  </si>
  <si>
    <t>Merrick, 11566</t>
  </si>
  <si>
    <t>East Williston, 11596</t>
  </si>
  <si>
    <t>New Hyde Park, 11040</t>
  </si>
  <si>
    <t>Long Beach, 11561</t>
  </si>
  <si>
    <t>East Norwich, 11732</t>
  </si>
  <si>
    <t>East Rockaway, 11518</t>
  </si>
  <si>
    <t>Levittown, 11756</t>
  </si>
  <si>
    <t>Valley Stream, 11581</t>
  </si>
  <si>
    <t>East Meadow, 11554</t>
  </si>
  <si>
    <t>Rockville Centre, 11570</t>
  </si>
  <si>
    <t>Elmont, 11003</t>
  </si>
  <si>
    <t>Syosset, 11791</t>
  </si>
  <si>
    <t>Argo Village, 11003</t>
  </si>
  <si>
    <t>Roslyn Harbor, 11576</t>
  </si>
  <si>
    <t>Woodbury, 11797</t>
  </si>
  <si>
    <t>None</t>
  </si>
  <si>
    <t>Suffolk</t>
  </si>
  <si>
    <t>Patchogue, 11772</t>
  </si>
  <si>
    <t>Copiague, 11726</t>
  </si>
  <si>
    <t>Deer Park, 11729</t>
  </si>
  <si>
    <t>Port Jefferson, 11777</t>
  </si>
  <si>
    <t>Holtsville, 11742</t>
  </si>
  <si>
    <t>Ronkonkoma, 11779</t>
  </si>
  <si>
    <t>Lindenhurst, 11757</t>
  </si>
  <si>
    <t>Brentwood, 11717</t>
  </si>
  <si>
    <t>Kings Park, 11754</t>
  </si>
  <si>
    <t>Selden, 11784</t>
  </si>
  <si>
    <t>West Babylon, 11704</t>
  </si>
  <si>
    <t>Farmingville, 11738</t>
  </si>
  <si>
    <t>Central Islip, 11722</t>
  </si>
  <si>
    <t>Huntington, 11743</t>
  </si>
  <si>
    <t>East Northport, 11731</t>
  </si>
  <si>
    <t>Mount Sinai, 11766</t>
  </si>
  <si>
    <t>East Islip, 11730</t>
  </si>
  <si>
    <t>Babylon, 11704</t>
  </si>
  <si>
    <t>Stony Brook, 11790</t>
  </si>
  <si>
    <t>Shirley, 11967</t>
  </si>
  <si>
    <t>Bay Shore, 11706</t>
  </si>
  <si>
    <t>Smithtown, 11787</t>
  </si>
  <si>
    <t>West Islip, 11795</t>
  </si>
  <si>
    <t>Manorville, 11949</t>
  </si>
  <si>
    <t>Bohemia, 11716</t>
  </si>
  <si>
    <t>Holbrook, 11741</t>
  </si>
  <si>
    <t>Medford, 11763</t>
  </si>
  <si>
    <t>Commack, 11725</t>
  </si>
  <si>
    <t>Babylon, 11702</t>
  </si>
  <si>
    <t>Nesconset, 11767</t>
  </si>
  <si>
    <t>Huntington Station, 11746</t>
  </si>
  <si>
    <t>Southampton, 11968</t>
  </si>
  <si>
    <t>Northport, 11768</t>
  </si>
  <si>
    <t>Wyandanch, 11798</t>
  </si>
  <si>
    <t>Islip, 11751</t>
  </si>
  <si>
    <t>Babylon, 11703</t>
  </si>
  <si>
    <t>Centereach, 11720</t>
  </si>
  <si>
    <t>Yaphank, 11980</t>
  </si>
  <si>
    <t>Middle Island, 11953</t>
  </si>
  <si>
    <t>Amityville, 11701</t>
  </si>
  <si>
    <t>North Babylon, 11703</t>
  </si>
  <si>
    <t>Port Jefferson Station, 11776</t>
  </si>
  <si>
    <t>Oakdale, 11769</t>
  </si>
  <si>
    <t>Islip Terrace, 11752</t>
  </si>
  <si>
    <t>Mastic Beach, 11951</t>
  </si>
  <si>
    <t>Saint James, 11780</t>
  </si>
  <si>
    <t>Amagansett, 11930</t>
  </si>
  <si>
    <t>Town and ZIP code where you live:</t>
  </si>
  <si>
    <t>Count of Selection</t>
  </si>
  <si>
    <t>Weight</t>
  </si>
  <si>
    <t>Asthma/lung disease3</t>
  </si>
  <si>
    <t>Cancer4</t>
  </si>
  <si>
    <t>Heart disease &amp; stroke5</t>
  </si>
  <si>
    <t>Safety6</t>
  </si>
  <si>
    <t>HIV/AIDS &amp; Sexually Transmitted Diseases (STDs)7</t>
  </si>
  <si>
    <t>Vaccine preventable diseases8</t>
  </si>
  <si>
    <t>Child health &amp; wellness9</t>
  </si>
  <si>
    <t>Women’s health &amp; wellness10</t>
  </si>
  <si>
    <t>Diabetes11</t>
  </si>
  <si>
    <t>Mental health depression/suicide12</t>
  </si>
  <si>
    <t>Drugs &amp; alcohol abuse13</t>
  </si>
  <si>
    <t>Environmental hazards14</t>
  </si>
  <si>
    <t>Obesity/weight loss issues15</t>
  </si>
  <si>
    <t>Observed</t>
  </si>
  <si>
    <t>Expected</t>
  </si>
  <si>
    <t>Column18</t>
  </si>
  <si>
    <t>Column1</t>
  </si>
  <si>
    <t>Column2</t>
  </si>
  <si>
    <t>Column3</t>
  </si>
  <si>
    <t>Column4</t>
  </si>
  <si>
    <t>Column5</t>
  </si>
  <si>
    <t>Cultural/religious beliefs5</t>
  </si>
  <si>
    <t>Lack of availability of doctors6</t>
  </si>
  <si>
    <t>Unable to pay co-pays/deductibles7</t>
  </si>
  <si>
    <t>Don’t know how to find doctors8</t>
  </si>
  <si>
    <t>Language barriers9</t>
  </si>
  <si>
    <t>There are no barriers10</t>
  </si>
  <si>
    <t>Don’t understand need to see a doctor11</t>
  </si>
  <si>
    <t>No insurance12</t>
  </si>
  <si>
    <t>Transportation13</t>
  </si>
  <si>
    <t>Fear (e.g. not ready to face/discuss health problem)14</t>
  </si>
  <si>
    <t>Column6</t>
  </si>
  <si>
    <t>Clean air &amp; water5</t>
  </si>
  <si>
    <t>Mental health services6</t>
  </si>
  <si>
    <t>Smoking cessation programs7</t>
  </si>
  <si>
    <t>Drug &amp; alcohol rehabilitation services8</t>
  </si>
  <si>
    <t>Recreation facilities9</t>
  </si>
  <si>
    <t>Transportation10</t>
  </si>
  <si>
    <t>Healthier food choices11</t>
  </si>
  <si>
    <t>Safe childcare options12</t>
  </si>
  <si>
    <t>Weight loss programs13</t>
  </si>
  <si>
    <t>Job opportunities14</t>
  </si>
  <si>
    <t>Safe places to walk/play15</t>
  </si>
  <si>
    <t>Safe worksites16</t>
  </si>
  <si>
    <t>Blood pressure5</t>
  </si>
  <si>
    <t>Eating disorders6</t>
  </si>
  <si>
    <t>Mental health/depression7</t>
  </si>
  <si>
    <t>Cancer8</t>
  </si>
  <si>
    <t>Emergency preparedness9</t>
  </si>
  <si>
    <t>Nutrition10</t>
  </si>
  <si>
    <t>Cholesterol11</t>
  </si>
  <si>
    <t>Exercise/physical activity12</t>
  </si>
  <si>
    <t>Prenatal care13</t>
  </si>
  <si>
    <t>Dental screenings14</t>
  </si>
  <si>
    <t>Heart disease15</t>
  </si>
  <si>
    <t>Suicide prevention16</t>
  </si>
  <si>
    <t>Diabetes17</t>
  </si>
  <si>
    <t>HIV/AIDS &amp; Sexually Transmitted Diseases (STDs)18</t>
  </si>
  <si>
    <t>Vaccination/immunizations19</t>
  </si>
  <si>
    <t>Disease outbreak information20</t>
  </si>
  <si>
    <t>Importance of routine well checkups21</t>
  </si>
  <si>
    <t>Drug and alcohol22</t>
  </si>
  <si>
    <t>Column22</t>
  </si>
  <si>
    <t>Asthma/lung disease2</t>
  </si>
  <si>
    <t>Cancer3</t>
  </si>
  <si>
    <t>Heart disease &amp; stroke4</t>
  </si>
  <si>
    <t>Safety5</t>
  </si>
  <si>
    <t>HIV/AIDS &amp; Sexually Transmitted Diseases (STDs)6</t>
  </si>
  <si>
    <t>Vaccine preventable diseases7</t>
  </si>
  <si>
    <t>Child health &amp; wellness8</t>
  </si>
  <si>
    <t>Women’s health &amp; wellness9</t>
  </si>
  <si>
    <t>Diabetes10</t>
  </si>
  <si>
    <t>Mental health depression/suicide11</t>
  </si>
  <si>
    <t>Drugs &amp; alcohol abuse12</t>
  </si>
  <si>
    <t>Environmental hazards13</t>
  </si>
  <si>
    <t>Obesity/weight loss issues14</t>
  </si>
  <si>
    <t>Transportation15</t>
  </si>
  <si>
    <t>Cancer16</t>
  </si>
  <si>
    <t>Response19</t>
  </si>
  <si>
    <t>Response20</t>
  </si>
  <si>
    <t>Response21</t>
  </si>
  <si>
    <t>Response22</t>
  </si>
  <si>
    <t>Response23</t>
  </si>
  <si>
    <t>Response24</t>
  </si>
  <si>
    <t>Response25</t>
  </si>
  <si>
    <t>Response26</t>
  </si>
  <si>
    <t>Response27</t>
  </si>
  <si>
    <t>Environmental Hazards</t>
  </si>
  <si>
    <t>Vaccine Preventable Diseases</t>
  </si>
  <si>
    <t>Grand Total</t>
  </si>
  <si>
    <t>Count of Respondents</t>
  </si>
  <si>
    <t>Average Age</t>
  </si>
  <si>
    <t>Child Health &amp; Wellness</t>
  </si>
  <si>
    <t>Drugs &amp; Alcohol Abuse</t>
  </si>
  <si>
    <t>Heart Disease &amp; Stroke</t>
  </si>
  <si>
    <t>HIV/AIDS &amp; STDs</t>
  </si>
  <si>
    <t>Mental Health Depression/Suicide</t>
  </si>
  <si>
    <t>Obesity/Weight Loss Issues</t>
  </si>
  <si>
    <t>Women’s Health &amp; Wellness</t>
  </si>
  <si>
    <t>*Blanks represent no response</t>
  </si>
  <si>
    <t>Town, Zip Code</t>
  </si>
  <si>
    <t>Asthma/Lung Disease</t>
  </si>
  <si>
    <t>Column14</t>
  </si>
  <si>
    <t>Cultural/Religious Beliefs</t>
  </si>
  <si>
    <t>Don’t Know How to Find Doctors</t>
  </si>
  <si>
    <t>Don’t Understand Need to See a Doctor</t>
  </si>
  <si>
    <t>Fear (e.g. Not ready to face/discuss health problems)</t>
  </si>
  <si>
    <t>Lack of Availability of Doctors</t>
  </si>
  <si>
    <t>Language Barriers</t>
  </si>
  <si>
    <t>No Insurance</t>
  </si>
  <si>
    <t>There are no Barriers</t>
  </si>
  <si>
    <t>Unable to Pay Co-pays/Deductibles</t>
  </si>
  <si>
    <t>Clean Air &amp; Water</t>
  </si>
  <si>
    <t>Drug &amp; Alcohol Rehabilitation Services</t>
  </si>
  <si>
    <t>Healthier Food Choices</t>
  </si>
  <si>
    <t>Job Opportunities</t>
  </si>
  <si>
    <t>Mental Health Services</t>
  </si>
  <si>
    <t>Recreation Facilities</t>
  </si>
  <si>
    <t>Safe Childcare Options</t>
  </si>
  <si>
    <t>Safe Places to Walk/Play</t>
  </si>
  <si>
    <t>Safe Worksites</t>
  </si>
  <si>
    <t>Smoking Cessation Programs</t>
  </si>
  <si>
    <t>Weight Loss Programs</t>
  </si>
  <si>
    <t>Blood Pressure</t>
  </si>
  <si>
    <t>Dental Screenings</t>
  </si>
  <si>
    <t>Disease Outbreak Information</t>
  </si>
  <si>
    <t>Drug &amp; Alcohol</t>
  </si>
  <si>
    <t>Eating Disorders</t>
  </si>
  <si>
    <t>Emergency Preparedness</t>
  </si>
  <si>
    <t>Exercise/Physical Activity</t>
  </si>
  <si>
    <t>Heart Disease</t>
  </si>
  <si>
    <t>Importance of Routine Well Check Ups</t>
  </si>
  <si>
    <t>Mental Health/Depression</t>
  </si>
  <si>
    <t>Prenatal Care</t>
  </si>
  <si>
    <t>Suicide Prevention</t>
  </si>
  <si>
    <t>Vaccination Immunizations</t>
  </si>
  <si>
    <t>Doctor/Health Professional</t>
  </si>
  <si>
    <t>Family or Friends</t>
  </si>
  <si>
    <t>Newspaper/Magazines</t>
  </si>
  <si>
    <t>Religious Organization</t>
  </si>
  <si>
    <t>School/College</t>
  </si>
  <si>
    <t>Where do you and your family get most of your health information?</t>
  </si>
  <si>
    <t>County Count</t>
  </si>
  <si>
    <t>Total</t>
  </si>
  <si>
    <t>Percent of those who responded</t>
  </si>
  <si>
    <t>Income Count</t>
  </si>
  <si>
    <t>(National poverty level for a family of 4 is $24,250. The NYS rate in 2014 was 15.7%)</t>
  </si>
  <si>
    <t>Gender Count</t>
  </si>
  <si>
    <t>Age Group Count</t>
  </si>
  <si>
    <t>18-24</t>
  </si>
  <si>
    <t>25-34</t>
  </si>
  <si>
    <t>35-44</t>
  </si>
  <si>
    <t>45-54</t>
  </si>
  <si>
    <t>55-64</t>
  </si>
  <si>
    <t>65+</t>
  </si>
  <si>
    <t>Insurance Count</t>
  </si>
  <si>
    <t>No, but did in past</t>
  </si>
  <si>
    <t>(For 2014 the NY uninsured rate was 8.7%)</t>
  </si>
  <si>
    <t>Race Count</t>
  </si>
  <si>
    <t>Employment Count</t>
  </si>
  <si>
    <t>Employed for Wages</t>
  </si>
  <si>
    <t>Military</t>
  </si>
  <si>
    <t>Out of work and looking</t>
  </si>
  <si>
    <t>Out of work, but not looking</t>
  </si>
  <si>
    <t>Education Count</t>
  </si>
  <si>
    <t>K-8th</t>
  </si>
  <si>
    <t>30.04% of those surveyed were Hispanic or Latino</t>
  </si>
  <si>
    <t>Question</t>
  </si>
  <si>
    <t>Answer</t>
  </si>
  <si>
    <t>Value</t>
  </si>
  <si>
    <t>Percentage</t>
  </si>
  <si>
    <t>Rank</t>
  </si>
  <si>
    <t>Hampton Bays, 11946</t>
  </si>
  <si>
    <t>Brookhaven, 11719</t>
  </si>
  <si>
    <t>Queens</t>
  </si>
  <si>
    <t>Miller Place, 11764</t>
  </si>
  <si>
    <t>Setauket, 11733</t>
  </si>
  <si>
    <t>Wading River, 11792</t>
  </si>
  <si>
    <t>Sayville, 11782</t>
  </si>
  <si>
    <t>Sound Beach, 11789</t>
  </si>
  <si>
    <t>Hauppauge, 11788</t>
  </si>
  <si>
    <t>Bayport, 11705</t>
  </si>
  <si>
    <t>Otra (por favor especifique)</t>
  </si>
  <si>
    <t>Plainedge, 11756</t>
  </si>
  <si>
    <t>Albertson, 11507</t>
  </si>
  <si>
    <t>East Setauket, 11733</t>
  </si>
  <si>
    <t>Ridge, 11961</t>
  </si>
  <si>
    <t>Port Jefferson Station, 11777</t>
  </si>
  <si>
    <t>Bellerose Terrace, 11001</t>
  </si>
  <si>
    <t>Blue Point, 11715</t>
  </si>
  <si>
    <t>Fort Salonga, 11768</t>
  </si>
  <si>
    <t>Fair Harbor, 11706</t>
  </si>
  <si>
    <t>Elwood, 11731</t>
  </si>
  <si>
    <t>Great Neck, 11024</t>
  </si>
  <si>
    <t>Great Neck, 11021</t>
  </si>
  <si>
    <t>Great Neck, 11020</t>
  </si>
  <si>
    <t>Garden City, 11530</t>
  </si>
  <si>
    <t>Carle Place, 11514</t>
  </si>
  <si>
    <t>Amity Harbor, 11701</t>
  </si>
  <si>
    <t>Islip Manor, 11751</t>
  </si>
  <si>
    <t>North Patchogue, 11772</t>
  </si>
  <si>
    <t>Cold Spring Hills, 11743</t>
  </si>
  <si>
    <t>Oyster Bay, 11771</t>
  </si>
  <si>
    <t>Thomaston, 11021</t>
  </si>
  <si>
    <t>Orient Point, 11957</t>
  </si>
  <si>
    <t>Nissequogue, 11780</t>
  </si>
  <si>
    <t>Lakeview, 11552</t>
  </si>
  <si>
    <t>North Massapequa, 11758</t>
  </si>
  <si>
    <t>New Cassel, 11590</t>
  </si>
  <si>
    <t>Centre Island, 11771</t>
  </si>
  <si>
    <t>Great River, 11739</t>
  </si>
  <si>
    <t>University Gardens, 11020</t>
  </si>
  <si>
    <t>Bayville, 11709</t>
  </si>
  <si>
    <t>Otro (por favor especifique)</t>
  </si>
  <si>
    <t xml:space="preserve"> Haitian Creole </t>
  </si>
  <si>
    <t xml:space="preserve">English </t>
  </si>
  <si>
    <t xml:space="preserve"> </t>
  </si>
  <si>
    <t xml:space="preserve">English Italian </t>
  </si>
  <si>
    <t xml:space="preserve">English Spanish </t>
  </si>
  <si>
    <t xml:space="preserve">English Spanish Italian </t>
  </si>
  <si>
    <t xml:space="preserve">English Korean </t>
  </si>
  <si>
    <t xml:space="preserve"> Hindi </t>
  </si>
  <si>
    <t xml:space="preserve"> Spanish </t>
  </si>
  <si>
    <t xml:space="preserve">English Spanish Haitian Creole </t>
  </si>
  <si>
    <t>There were 127 Nassau County respondents. Of those who took the survey a general description of their demographic characteristics are found below:</t>
  </si>
  <si>
    <t>There were 307 Suffolk County respondents. Of those who took the survey a general description of their demographic characteristics are found below:</t>
  </si>
  <si>
    <t>There were a total of 480 respondents during January-December of 2020. Of those who took the survey a general description of their demographic characteristics are found below:</t>
  </si>
  <si>
    <t>Suffolk County Ranking Jan-Dec 2020</t>
  </si>
  <si>
    <t>Nassau County Ranking Jan-Dec 2020</t>
  </si>
  <si>
    <t>Sum of Column Percentages</t>
  </si>
  <si>
    <t>Nassau County</t>
  </si>
  <si>
    <t>Suffolk County</t>
  </si>
  <si>
    <t xml:space="preserve">Percentage </t>
  </si>
  <si>
    <t>Jan-Dec 2020 Rank</t>
  </si>
  <si>
    <t>Q1</t>
  </si>
  <si>
    <t>Q2</t>
  </si>
  <si>
    <t>Q3</t>
  </si>
  <si>
    <t>Q4</t>
  </si>
  <si>
    <t>Q5</t>
  </si>
  <si>
    <t>Q6</t>
  </si>
  <si>
    <t>0</t>
  </si>
  <si>
    <t>* 0's represent no response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</si>
</sst>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22" x14ac:knownFonts="1">
    <font>
      <sz val="11"/>
      <color theme="1"/>
      <name val="Calibri"/>
      <family val="2"/>
      <scheme val="minor"/>
    </font>
    <font>
      <sz val="11"/>
      <name val="Arial"/>
      <family val="2"/>
    </font>
    <font>
      <sz val="10"/>
      <name val="Segoe UI"/>
      <family val="2"/>
    </font>
    <font>
      <sz val="10"/>
      <name val="Segoe UI"/>
      <family val="2"/>
    </font>
    <font>
      <sz val="10"/>
      <color theme="1"/>
      <name val="Segoe UI"/>
      <family val="2"/>
    </font>
    <font>
      <b/>
      <sz val="10"/>
      <color theme="0"/>
      <name val="Segoe UI"/>
      <family val="2"/>
    </font>
    <font>
      <sz val="11"/>
      <color theme="0"/>
      <name val="Calibri"/>
      <family val="2"/>
      <scheme val="minor"/>
    </font>
    <font>
      <sz val="10"/>
      <color theme="0"/>
      <name val="Segoe UI"/>
      <family val="2"/>
    </font>
    <font>
      <b/>
      <sz val="24"/>
      <name val="Segoe UI"/>
      <family val="2"/>
    </font>
    <font>
      <b/>
      <sz val="10"/>
      <name val="Segoe UI"/>
      <family val="2"/>
    </font>
    <font>
      <sz val="11"/>
      <color theme="1"/>
      <name val="Calibri"/>
      <family val="2"/>
      <scheme val="minor"/>
    </font>
    <font>
      <b/>
      <sz val="16"/>
      <name val="Segoe UI"/>
      <family val="2"/>
    </font>
    <font>
      <i/>
      <sz val="10"/>
      <name val="Segoe UI"/>
      <family val="2"/>
    </font>
    <font>
      <b/>
      <sz val="14"/>
      <name val="Segoe UI"/>
      <family val="2"/>
    </font>
    <font>
      <sz val="10"/>
      <color theme="1"/>
      <name val="Calibri"/>
      <family val="2"/>
      <scheme val="minor"/>
    </font>
    <font>
      <sz val="11"/>
      <color rgb="FF00B050"/>
      <name val="Calibri"/>
      <family val="2"/>
      <scheme val="minor"/>
    </font>
    <font>
      <sz val="11"/>
      <color theme="3"/>
      <name val="Calibri"/>
      <family val="2"/>
      <scheme val="minor"/>
    </font>
    <font>
      <sz val="11"/>
      <color theme="5" tint="0.39997558519241921"/>
      <name val="Calibri"/>
      <family val="2"/>
      <scheme val="minor"/>
    </font>
    <font>
      <sz val="10"/>
      <color theme="1"/>
      <name val="Times New Roman"/>
      <family val="1"/>
    </font>
    <font>
      <sz val="10"/>
      <name val="Times New Roman"/>
      <family val="1"/>
    </font>
    <font>
      <b/>
      <sz val="10"/>
      <color theme="1"/>
      <name val="Times New Roman"/>
      <family val="1"/>
    </font>
    <font>
      <b/>
      <sz val="10"/>
      <name val="Times New Roman"/>
      <family val="1"/>
    </font>
  </fonts>
  <fills count="5">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3" tint="0.79998168889431442"/>
        <bgColor indexed="64"/>
      </patternFill>
    </fill>
  </fills>
  <borders count="35">
    <border>
      <left/>
      <right/>
      <top/>
      <bottom/>
      <diagonal/>
    </border>
    <border>
      <left style="thin">
        <color indexed="64"/>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style="thin">
        <color indexed="64"/>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bottom style="thin">
        <color theme="4" tint="0.39997558519241921"/>
      </bottom>
      <diagonal/>
    </border>
    <border>
      <left style="thin">
        <color indexed="64"/>
      </left>
      <right/>
      <top/>
      <bottom style="thin">
        <color theme="4" tint="0.399975585192419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theme="4" tint="0.39997558519241921"/>
      </right>
      <top/>
      <bottom style="thin">
        <color theme="4" tint="0.39997558519241921"/>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3" fillId="0" borderId="0"/>
    <xf numFmtId="9" fontId="3" fillId="0" borderId="0" applyFont="0" applyFill="0" applyBorder="0" applyAlignment="0" applyProtection="0"/>
    <xf numFmtId="9" fontId="10" fillId="0" borderId="0" applyFont="0" applyFill="0" applyBorder="0" applyAlignment="0" applyProtection="0"/>
  </cellStyleXfs>
  <cellXfs count="160">
    <xf numFmtId="0" fontId="0" fillId="0" borderId="0" xfId="0"/>
    <xf numFmtId="0" fontId="1" fillId="0" borderId="0" xfId="0" applyFont="1" applyFill="1" applyBorder="1"/>
    <xf numFmtId="0" fontId="0" fillId="0" borderId="0" xfId="0" applyFill="1" applyBorder="1"/>
    <xf numFmtId="0" fontId="5" fillId="2" borderId="4" xfId="0" applyFont="1" applyFill="1" applyBorder="1"/>
    <xf numFmtId="0" fontId="5" fillId="2" borderId="2" xfId="0" applyFont="1" applyFill="1" applyBorder="1"/>
    <xf numFmtId="0" fontId="5" fillId="2" borderId="3" xfId="0" applyFont="1" applyFill="1" applyBorder="1"/>
    <xf numFmtId="0" fontId="0" fillId="0" borderId="0" xfId="0"/>
    <xf numFmtId="0" fontId="0" fillId="0" borderId="1" xfId="0" applyBorder="1"/>
    <xf numFmtId="0" fontId="0" fillId="0" borderId="0" xfId="0" applyFont="1"/>
    <xf numFmtId="0" fontId="0" fillId="3" borderId="2" xfId="0" applyFont="1" applyFill="1" applyBorder="1"/>
    <xf numFmtId="0" fontId="0" fillId="0" borderId="2" xfId="0" applyFont="1" applyBorder="1"/>
    <xf numFmtId="0" fontId="6" fillId="0" borderId="0" xfId="0" applyFont="1"/>
    <xf numFmtId="0" fontId="7" fillId="0" borderId="0" xfId="0" applyFont="1"/>
    <xf numFmtId="0" fontId="7" fillId="0" borderId="0" xfId="1" applyFont="1" applyFill="1" applyBorder="1"/>
    <xf numFmtId="0" fontId="6" fillId="0" borderId="0" xfId="0" applyFont="1" applyFill="1" applyBorder="1"/>
    <xf numFmtId="0" fontId="5" fillId="2" borderId="2" xfId="2" applyFont="1" applyFill="1" applyBorder="1"/>
    <xf numFmtId="0" fontId="5" fillId="2" borderId="7" xfId="0" applyFont="1" applyFill="1" applyBorder="1"/>
    <xf numFmtId="0" fontId="0" fillId="0" borderId="6" xfId="0" applyBorder="1"/>
    <xf numFmtId="2" fontId="0" fillId="0" borderId="6" xfId="0" applyNumberFormat="1" applyBorder="1"/>
    <xf numFmtId="0" fontId="0" fillId="0" borderId="1" xfId="0" pivotButton="1" applyBorder="1"/>
    <xf numFmtId="0" fontId="0" fillId="0" borderId="0" xfId="0" applyNumberFormat="1"/>
    <xf numFmtId="2" fontId="0" fillId="0" borderId="0" xfId="0" applyNumberFormat="1"/>
    <xf numFmtId="1" fontId="0" fillId="0" borderId="6" xfId="0" applyNumberFormat="1" applyBorder="1"/>
    <xf numFmtId="0" fontId="0" fillId="0" borderId="1" xfId="0" applyBorder="1" applyAlignment="1">
      <alignment horizontal="left"/>
    </xf>
    <xf numFmtId="1" fontId="0" fillId="0" borderId="13" xfId="0" applyNumberFormat="1" applyBorder="1"/>
    <xf numFmtId="2" fontId="0" fillId="0" borderId="14" xfId="0" applyNumberFormat="1" applyBorder="1"/>
    <xf numFmtId="2" fontId="0" fillId="0" borderId="13" xfId="0" applyNumberFormat="1" applyBorder="1"/>
    <xf numFmtId="0" fontId="0" fillId="0" borderId="15" xfId="0" applyBorder="1" applyAlignment="1">
      <alignment horizontal="left"/>
    </xf>
    <xf numFmtId="0" fontId="0" fillId="0" borderId="15" xfId="0" applyNumberFormat="1" applyBorder="1"/>
    <xf numFmtId="0" fontId="0" fillId="0" borderId="10" xfId="0" applyBorder="1" applyAlignment="1">
      <alignment horizontal="left"/>
    </xf>
    <xf numFmtId="1" fontId="0" fillId="0" borderId="12" xfId="0" applyNumberFormat="1" applyBorder="1"/>
    <xf numFmtId="2" fontId="0" fillId="0" borderId="11" xfId="0" applyNumberFormat="1" applyBorder="1"/>
    <xf numFmtId="2" fontId="0" fillId="0" borderId="12" xfId="0" applyNumberFormat="1" applyBorder="1"/>
    <xf numFmtId="0" fontId="0" fillId="0" borderId="10" xfId="0" applyNumberFormat="1" applyBorder="1"/>
    <xf numFmtId="0" fontId="4" fillId="3" borderId="2" xfId="2" applyNumberFormat="1" applyFont="1" applyFill="1" applyBorder="1" applyAlignment="1"/>
    <xf numFmtId="1" fontId="0" fillId="0" borderId="0" xfId="0" applyNumberFormat="1"/>
    <xf numFmtId="0" fontId="5" fillId="2" borderId="8" xfId="0" applyFont="1" applyFill="1" applyBorder="1"/>
    <xf numFmtId="0" fontId="5" fillId="2" borderId="9" xfId="0" applyFont="1" applyFill="1" applyBorder="1"/>
    <xf numFmtId="1" fontId="0" fillId="0" borderId="10" xfId="0" applyNumberFormat="1" applyBorder="1"/>
    <xf numFmtId="0" fontId="0" fillId="0" borderId="6" xfId="0" applyNumberFormat="1" applyBorder="1"/>
    <xf numFmtId="0" fontId="0" fillId="0" borderId="11" xfId="0" applyNumberFormat="1" applyBorder="1"/>
    <xf numFmtId="0" fontId="0" fillId="0" borderId="12" xfId="0" applyNumberFormat="1" applyBorder="1"/>
    <xf numFmtId="0" fontId="5" fillId="0" borderId="8" xfId="0" applyFont="1" applyFill="1" applyBorder="1"/>
    <xf numFmtId="0" fontId="0" fillId="0" borderId="5" xfId="0" applyFont="1" applyFill="1" applyBorder="1"/>
    <xf numFmtId="0" fontId="5" fillId="0" borderId="0" xfId="1" applyNumberFormat="1" applyFont="1" applyFill="1" applyBorder="1" applyAlignment="1"/>
    <xf numFmtId="0" fontId="2" fillId="0" borderId="1" xfId="0" applyFont="1" applyBorder="1"/>
    <xf numFmtId="0" fontId="2" fillId="0" borderId="19" xfId="0" applyFont="1" applyBorder="1"/>
    <xf numFmtId="0" fontId="2" fillId="0" borderId="21" xfId="0" applyFont="1" applyFill="1" applyBorder="1"/>
    <xf numFmtId="9" fontId="9" fillId="0" borderId="22" xfId="4" applyFont="1" applyBorder="1"/>
    <xf numFmtId="0" fontId="2" fillId="0" borderId="21" xfId="0" applyFont="1" applyBorder="1"/>
    <xf numFmtId="0" fontId="0" fillId="0" borderId="22" xfId="0" applyBorder="1"/>
    <xf numFmtId="0" fontId="2" fillId="0" borderId="17" xfId="0" applyFont="1" applyBorder="1"/>
    <xf numFmtId="0" fontId="2" fillId="0" borderId="1" xfId="0" applyFont="1" applyFill="1" applyBorder="1"/>
    <xf numFmtId="0" fontId="4" fillId="0" borderId="1" xfId="0" applyFont="1" applyBorder="1"/>
    <xf numFmtId="0" fontId="4" fillId="0" borderId="6" xfId="0" applyFont="1" applyBorder="1"/>
    <xf numFmtId="0" fontId="4" fillId="0" borderId="1" xfId="0" applyFont="1" applyFill="1" applyBorder="1"/>
    <xf numFmtId="0" fontId="4" fillId="0" borderId="21" xfId="0" applyFont="1" applyFill="1" applyBorder="1"/>
    <xf numFmtId="0" fontId="4" fillId="0" borderId="22" xfId="0" applyFont="1" applyBorder="1"/>
    <xf numFmtId="0" fontId="4" fillId="0" borderId="0" xfId="0" applyFont="1"/>
    <xf numFmtId="0" fontId="4" fillId="0" borderId="16" xfId="0" applyFont="1" applyBorder="1"/>
    <xf numFmtId="0" fontId="4" fillId="0" borderId="20" xfId="0" applyFont="1" applyBorder="1"/>
    <xf numFmtId="0" fontId="4" fillId="0" borderId="17" xfId="0" applyFont="1" applyBorder="1"/>
    <xf numFmtId="0" fontId="2" fillId="0" borderId="24" xfId="0" applyFont="1" applyBorder="1"/>
    <xf numFmtId="9" fontId="9" fillId="0" borderId="25" xfId="4" applyFont="1" applyBorder="1"/>
    <xf numFmtId="0" fontId="4" fillId="0" borderId="12" xfId="0" applyFont="1" applyBorder="1"/>
    <xf numFmtId="1" fontId="2" fillId="0" borderId="6" xfId="4" applyNumberFormat="1" applyFont="1" applyBorder="1"/>
    <xf numFmtId="0" fontId="2" fillId="0" borderId="24" xfId="0" applyFont="1" applyFill="1" applyBorder="1"/>
    <xf numFmtId="0" fontId="14" fillId="0" borderId="0" xfId="0" applyFont="1"/>
    <xf numFmtId="0" fontId="9" fillId="0" borderId="10" xfId="0" applyFont="1" applyBorder="1"/>
    <xf numFmtId="0" fontId="9" fillId="0" borderId="11" xfId="0" applyFont="1" applyBorder="1"/>
    <xf numFmtId="0" fontId="9" fillId="0" borderId="12" xfId="0" applyFont="1" applyBorder="1"/>
    <xf numFmtId="0" fontId="12" fillId="0" borderId="10" xfId="0" applyFont="1" applyBorder="1"/>
    <xf numFmtId="0" fontId="2" fillId="0" borderId="12" xfId="0" applyFont="1" applyBorder="1"/>
    <xf numFmtId="0" fontId="2" fillId="0" borderId="0" xfId="0" applyFont="1"/>
    <xf numFmtId="2" fontId="2" fillId="0" borderId="0" xfId="0" applyNumberFormat="1" applyFont="1"/>
    <xf numFmtId="0" fontId="12" fillId="0" borderId="10" xfId="0" applyFont="1" applyBorder="1" applyAlignment="1"/>
    <xf numFmtId="0" fontId="12" fillId="0" borderId="11" xfId="0" applyFont="1" applyBorder="1" applyAlignment="1"/>
    <xf numFmtId="0" fontId="12" fillId="0" borderId="12" xfId="0" applyFont="1" applyBorder="1" applyAlignment="1"/>
    <xf numFmtId="0" fontId="4" fillId="0" borderId="11" xfId="0" applyFont="1" applyBorder="1"/>
    <xf numFmtId="10" fontId="4" fillId="0" borderId="0" xfId="4" applyNumberFormat="1" applyFont="1"/>
    <xf numFmtId="2" fontId="4" fillId="0" borderId="0" xfId="0" applyNumberFormat="1" applyFont="1" applyFill="1" applyBorder="1"/>
    <xf numFmtId="0" fontId="4" fillId="0" borderId="6" xfId="0" applyFont="1" applyFill="1" applyBorder="1"/>
    <xf numFmtId="0" fontId="4" fillId="0" borderId="15" xfId="0" applyFont="1" applyBorder="1"/>
    <xf numFmtId="10" fontId="4" fillId="0" borderId="14" xfId="4" applyNumberFormat="1" applyFont="1" applyBorder="1"/>
    <xf numFmtId="0" fontId="4" fillId="0" borderId="13" xfId="0" applyFont="1" applyFill="1" applyBorder="1"/>
    <xf numFmtId="0" fontId="4" fillId="0" borderId="16" xfId="0" applyFont="1" applyFill="1" applyBorder="1"/>
    <xf numFmtId="4" fontId="0" fillId="0" borderId="0" xfId="0" applyNumberFormat="1"/>
    <xf numFmtId="4" fontId="0" fillId="0" borderId="11" xfId="0" applyNumberFormat="1" applyBorder="1"/>
    <xf numFmtId="0" fontId="0" fillId="0" borderId="0" xfId="0" applyFont="1" applyFill="1" applyBorder="1"/>
    <xf numFmtId="0" fontId="7" fillId="0" borderId="0" xfId="0" applyFont="1" applyFill="1" applyBorder="1"/>
    <xf numFmtId="0" fontId="7" fillId="0" borderId="1" xfId="0" applyFont="1" applyFill="1" applyBorder="1"/>
    <xf numFmtId="0" fontId="5" fillId="0" borderId="0" xfId="0" applyFont="1" applyFill="1" applyBorder="1"/>
    <xf numFmtId="0" fontId="5" fillId="0" borderId="1" xfId="0" applyFont="1" applyFill="1" applyBorder="1"/>
    <xf numFmtId="0" fontId="5" fillId="0" borderId="9" xfId="0" applyFont="1" applyFill="1" applyBorder="1"/>
    <xf numFmtId="0" fontId="5" fillId="0" borderId="18" xfId="0" applyFont="1" applyFill="1" applyBorder="1"/>
    <xf numFmtId="0" fontId="5" fillId="2" borderId="0" xfId="0" applyFont="1" applyFill="1" applyBorder="1"/>
    <xf numFmtId="0" fontId="15" fillId="0" borderId="0" xfId="0" applyFont="1"/>
    <xf numFmtId="0" fontId="15" fillId="0" borderId="0" xfId="0" applyFont="1" applyBorder="1"/>
    <xf numFmtId="0" fontId="16" fillId="0" borderId="0" xfId="0" applyFont="1"/>
    <xf numFmtId="0" fontId="17" fillId="0" borderId="0" xfId="0" applyFont="1"/>
    <xf numFmtId="0" fontId="0" fillId="0" borderId="0" xfId="0" applyAlignment="1">
      <alignment horizontal="left"/>
    </xf>
    <xf numFmtId="1" fontId="0" fillId="0" borderId="0" xfId="4" applyNumberFormat="1" applyFont="1"/>
    <xf numFmtId="2" fontId="9" fillId="0" borderId="11" xfId="0" applyNumberFormat="1" applyFont="1" applyBorder="1"/>
    <xf numFmtId="2" fontId="4" fillId="0" borderId="11" xfId="0" applyNumberFormat="1" applyFont="1" applyBorder="1"/>
    <xf numFmtId="2" fontId="4" fillId="0" borderId="0" xfId="0" applyNumberFormat="1" applyFont="1"/>
    <xf numFmtId="2" fontId="2" fillId="0" borderId="0" xfId="0" applyNumberFormat="1" applyFont="1" applyFill="1" applyBorder="1"/>
    <xf numFmtId="2" fontId="12" fillId="0" borderId="11" xfId="0" applyNumberFormat="1" applyFont="1" applyBorder="1" applyAlignment="1"/>
    <xf numFmtId="2" fontId="4" fillId="0" borderId="14" xfId="0" applyNumberFormat="1" applyFont="1" applyFill="1" applyBorder="1"/>
    <xf numFmtId="2" fontId="4" fillId="0" borderId="26" xfId="0" applyNumberFormat="1" applyFont="1" applyFill="1" applyBorder="1"/>
    <xf numFmtId="0" fontId="0" fillId="0" borderId="0" xfId="0" applyFill="1"/>
    <xf numFmtId="0" fontId="0" fillId="0" borderId="14" xfId="0" applyBorder="1"/>
    <xf numFmtId="0" fontId="18" fillId="0" borderId="0" xfId="0" applyFont="1"/>
    <xf numFmtId="0" fontId="20" fillId="0" borderId="0" xfId="0" applyFont="1"/>
    <xf numFmtId="0" fontId="20" fillId="4" borderId="0" xfId="0" applyFont="1" applyFill="1" applyBorder="1"/>
    <xf numFmtId="0" fontId="21" fillId="4" borderId="0" xfId="0" applyFont="1" applyFill="1" applyBorder="1"/>
    <xf numFmtId="10" fontId="20" fillId="4" borderId="0" xfId="4" applyNumberFormat="1" applyFont="1" applyFill="1" applyBorder="1"/>
    <xf numFmtId="10" fontId="20" fillId="4" borderId="0" xfId="0" applyNumberFormat="1" applyFont="1" applyFill="1" applyBorder="1"/>
    <xf numFmtId="0" fontId="18" fillId="4" borderId="0" xfId="0" applyFont="1" applyFill="1" applyBorder="1"/>
    <xf numFmtId="10" fontId="18" fillId="4" borderId="0" xfId="4" applyNumberFormat="1" applyFont="1" applyFill="1" applyBorder="1"/>
    <xf numFmtId="10" fontId="18" fillId="4" borderId="0" xfId="0" applyNumberFormat="1" applyFont="1" applyFill="1" applyBorder="1"/>
    <xf numFmtId="0" fontId="18" fillId="4" borderId="26" xfId="0" applyFont="1" applyFill="1" applyBorder="1"/>
    <xf numFmtId="10" fontId="18" fillId="4" borderId="26" xfId="4" applyNumberFormat="1" applyFont="1" applyFill="1" applyBorder="1"/>
    <xf numFmtId="0" fontId="19" fillId="4" borderId="26" xfId="0" applyFont="1" applyFill="1" applyBorder="1"/>
    <xf numFmtId="0" fontId="18" fillId="4" borderId="11" xfId="0" applyFont="1" applyFill="1" applyBorder="1"/>
    <xf numFmtId="10" fontId="18" fillId="4" borderId="11" xfId="4" applyNumberFormat="1" applyFont="1" applyFill="1" applyBorder="1"/>
    <xf numFmtId="0" fontId="19" fillId="4" borderId="11" xfId="0" applyFont="1" applyFill="1" applyBorder="1"/>
    <xf numFmtId="0" fontId="18" fillId="4" borderId="14" xfId="0" applyFont="1" applyFill="1" applyBorder="1"/>
    <xf numFmtId="10" fontId="18" fillId="4" borderId="14" xfId="4" applyNumberFormat="1" applyFont="1" applyFill="1" applyBorder="1"/>
    <xf numFmtId="0" fontId="19" fillId="4" borderId="14" xfId="0" applyFont="1" applyFill="1" applyBorder="1"/>
    <xf numFmtId="0" fontId="20" fillId="4" borderId="27" xfId="0" applyFont="1" applyFill="1" applyBorder="1"/>
    <xf numFmtId="0" fontId="20" fillId="4" borderId="23" xfId="0" applyFont="1" applyFill="1" applyBorder="1"/>
    <xf numFmtId="10" fontId="20" fillId="4" borderId="23" xfId="4" applyNumberFormat="1" applyFont="1" applyFill="1" applyBorder="1"/>
    <xf numFmtId="10" fontId="20" fillId="4" borderId="28" xfId="0" applyNumberFormat="1" applyFont="1" applyFill="1" applyBorder="1"/>
    <xf numFmtId="0" fontId="18" fillId="4" borderId="29" xfId="0" applyFont="1" applyFill="1" applyBorder="1"/>
    <xf numFmtId="10" fontId="18" fillId="4" borderId="30" xfId="4" applyNumberFormat="1" applyFont="1" applyFill="1" applyBorder="1"/>
    <xf numFmtId="0" fontId="18" fillId="4" borderId="31" xfId="0" applyFont="1" applyFill="1" applyBorder="1"/>
    <xf numFmtId="10" fontId="18" fillId="4" borderId="32" xfId="4" applyNumberFormat="1" applyFont="1" applyFill="1" applyBorder="1"/>
    <xf numFmtId="10" fontId="18" fillId="4" borderId="33" xfId="4" applyNumberFormat="1" applyFont="1" applyFill="1" applyBorder="1"/>
    <xf numFmtId="0" fontId="20" fillId="4" borderId="24" xfId="0" applyFont="1" applyFill="1" applyBorder="1"/>
    <xf numFmtId="0" fontId="21" fillId="4" borderId="34" xfId="0" applyFont="1" applyFill="1" applyBorder="1"/>
    <xf numFmtId="10" fontId="20" fillId="4" borderId="34" xfId="4" applyNumberFormat="1" applyFont="1" applyFill="1" applyBorder="1"/>
    <xf numFmtId="0" fontId="20" fillId="4" borderId="34" xfId="0" applyFont="1" applyFill="1" applyBorder="1"/>
    <xf numFmtId="10" fontId="20" fillId="4" borderId="25" xfId="4" applyNumberFormat="1" applyFont="1" applyFill="1" applyBorder="1"/>
    <xf numFmtId="0" fontId="12" fillId="0" borderId="23" xfId="0" applyFont="1" applyBorder="1" applyAlignment="1">
      <alignment horizontal="center"/>
    </xf>
    <xf numFmtId="0" fontId="9" fillId="0" borderId="10" xfId="0" applyFont="1" applyBorder="1" applyAlignment="1">
      <alignment horizontal="center"/>
    </xf>
    <xf numFmtId="0" fontId="9" fillId="0" borderId="12" xfId="0" applyFont="1" applyBorder="1" applyAlignment="1">
      <alignment horizontal="center"/>
    </xf>
    <xf numFmtId="0" fontId="11" fillId="0" borderId="0" xfId="0" applyFont="1" applyAlignment="1">
      <alignment horizontal="center"/>
    </xf>
    <xf numFmtId="0" fontId="12" fillId="0" borderId="23" xfId="0" applyFont="1" applyFill="1" applyBorder="1" applyAlignment="1">
      <alignment horizontal="center" wrapText="1"/>
    </xf>
    <xf numFmtId="0" fontId="12" fillId="0" borderId="0" xfId="0" applyFont="1" applyFill="1" applyBorder="1" applyAlignment="1">
      <alignment horizontal="center" wrapText="1"/>
    </xf>
    <xf numFmtId="0" fontId="12" fillId="0" borderId="23" xfId="0" applyFont="1" applyFill="1" applyBorder="1" applyAlignment="1">
      <alignment horizontal="center"/>
    </xf>
    <xf numFmtId="0" fontId="9" fillId="0" borderId="16" xfId="0" applyFont="1" applyBorder="1" applyAlignment="1">
      <alignment horizontal="center"/>
    </xf>
    <xf numFmtId="0" fontId="13"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horizontal="center"/>
    </xf>
    <xf numFmtId="165" fontId="7" fillId="0" borderId="1" xfId="1" applyNumberFormat="1" applyFont="1" applyFill="1" applyBorder="1"/>
    <xf numFmtId="165" fontId="7" fillId="0" borderId="0" xfId="1" applyNumberFormat="1" applyFont="1" applyFill="1" applyBorder="1"/>
    <xf numFmtId="165" fontId="0" fillId="0" borderId="1" xfId="0" applyNumberFormat="1" applyBorder="1"/>
    <xf numFmtId="165" fontId="0" fillId="0" borderId="0" xfId="0" applyNumberFormat="1"/>
    <xf numFmtId="0" fontId="15" fillId="0" borderId="0" xfId="0" applyNumberFormat="1" applyFont="1"/>
  </cellXfs>
  <cellStyles count="5">
    <cellStyle name="Normal" xfId="0" builtinId="0"/>
    <cellStyle name="Normal 2" xfId="2"/>
    <cellStyle name="Normal 3" xfId="1"/>
    <cellStyle name="Percent" xfId="4" builtinId="5"/>
    <cellStyle name="Percent 2" xfId="3"/>
  </cellStyles>
  <dxfs count="409">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border>
        <right style="thin">
          <color indexed="64"/>
        </right>
      </border>
    </dxf>
    <dxf>
      <border>
        <left style="thin">
          <color indexed="64"/>
        </left>
      </border>
    </dxf>
    <dxf>
      <border>
        <left style="thin">
          <color indexed="64"/>
        </left>
      </border>
    </dxf>
    <dxf>
      <border>
        <right style="thin">
          <color indexed="64"/>
        </right>
      </border>
    </dxf>
    <dxf>
      <border>
        <bottom style="thin">
          <color indexed="64"/>
        </bottom>
      </border>
    </dxf>
    <dxf>
      <border>
        <bottom style="thin">
          <color indexed="64"/>
        </bottom>
      </border>
    </dxf>
    <dxf>
      <border>
        <left style="thin">
          <color indexed="64"/>
        </left>
      </border>
    </dxf>
    <dxf>
      <border>
        <left style="thin">
          <color indexed="64"/>
        </left>
      </border>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border diagonalUp="0" diagonalDown="0" outline="0">
        <left style="thin">
          <color indexed="64"/>
        </left>
        <right/>
        <top/>
        <bottom/>
      </border>
    </dxf>
    <dxf>
      <font>
        <strike val="0"/>
        <outline val="0"/>
        <shadow val="0"/>
        <u val="none"/>
        <vertAlign val="baseline"/>
        <sz val="11"/>
        <color rgb="FF00B050"/>
        <name val="Calibri"/>
        <scheme val="minor"/>
      </font>
      <numFmt numFmtId="0" formatCode="General"/>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left style="thin">
          <color indexed="64"/>
        </left>
        <right/>
        <top style="thin">
          <color theme="4" tint="0.39997558519241921"/>
        </top>
        <bottom style="thin">
          <color theme="4" tint="0.39997558519241921"/>
        </bottom>
      </border>
    </dxf>
    <dxf>
      <font>
        <strike val="0"/>
        <outline val="0"/>
        <shadow val="0"/>
        <u val="none"/>
        <vertAlign val="baseline"/>
        <sz val="11"/>
        <color rgb="FF00B050"/>
        <name val="Calibri"/>
        <scheme val="minor"/>
      </font>
      <numFmt numFmtId="0" formatCode="General"/>
      <border diagonalUp="0" diagonalDown="0">
        <left style="thin">
          <color indexed="64"/>
        </left>
        <right/>
        <top/>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rgb="FF00B050"/>
        <name val="Calibri"/>
        <scheme val="minor"/>
      </font>
      <numFmt numFmtId="0" formatCode="General"/>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rgb="FF00B050"/>
        <name val="Calibri"/>
        <scheme val="minor"/>
      </font>
      <numFmt numFmtId="0" formatCode="General"/>
    </dxf>
    <dxf>
      <font>
        <strike val="0"/>
        <outline val="0"/>
        <shadow val="0"/>
        <u val="none"/>
        <vertAlign val="baseline"/>
        <sz val="11"/>
        <color theme="1"/>
        <name val="Calibri"/>
        <scheme val="minor"/>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right style="thin">
          <color indexed="64"/>
        </right>
      </border>
    </dxf>
    <dxf>
      <numFmt numFmtId="4" formatCode="#,##0.0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right style="thin">
          <color indexed="64"/>
        </right>
      </border>
    </dxf>
    <dxf>
      <border>
        <left style="thin">
          <color indexed="64"/>
        </left>
      </border>
    </dxf>
    <dxf>
      <border>
        <left style="thin">
          <color indexed="64"/>
        </lef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right style="thin">
          <color indexed="64"/>
        </right>
      </border>
    </dxf>
    <dxf>
      <border>
        <left style="thin">
          <color indexed="64"/>
        </left>
      </border>
    </dxf>
    <dxf>
      <border>
        <left style="thin">
          <color indexed="64"/>
        </left>
      </border>
    </dxf>
    <dxf>
      <border>
        <right style="thin">
          <color indexed="64"/>
        </righ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left style="thin">
          <color indexed="64"/>
        </left>
      </border>
    </dxf>
    <dxf>
      <border>
        <left style="thin">
          <color indexed="64"/>
        </left>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border>
    </dxf>
    <dxf>
      <border>
        <right style="thin">
          <color indexed="64"/>
        </right>
      </border>
    </dxf>
    <dxf>
      <border>
        <left style="thin">
          <color indexed="64"/>
        </left>
      </border>
    </dxf>
    <dxf>
      <border>
        <left style="thin">
          <color indexed="64"/>
        </left>
      </border>
    </dxf>
    <dxf>
      <border>
        <left style="thin">
          <color indexed="64"/>
        </left>
      </border>
    </dxf>
    <dxf>
      <border>
        <left style="thin">
          <color indexed="64"/>
        </left>
      </border>
    </dxf>
    <dxf>
      <border>
        <bottom style="thin">
          <color indexed="64"/>
        </bottom>
      </border>
    </dxf>
    <dxf>
      <border>
        <bottom style="thin">
          <color indexed="64"/>
        </bottom>
      </border>
    </dxf>
    <dxf>
      <border>
        <right style="thin">
          <color indexed="64"/>
        </right>
      </border>
    </dxf>
    <dxf>
      <border>
        <left style="thin">
          <color indexed="64"/>
        </left>
      </border>
    </dxf>
    <dxf>
      <border>
        <left style="thin">
          <color indexed="64"/>
        </left>
      </border>
    </dxf>
    <dxf>
      <border>
        <right style="thin">
          <color indexed="64"/>
        </right>
      </border>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dxf>
    <dxf>
      <border outline="0">
        <bottom style="thin">
          <color theme="4" tint="0.39997558519241921"/>
        </bottom>
      </border>
    </dxf>
    <dxf>
      <font>
        <b/>
        <i val="0"/>
        <strike val="0"/>
        <condense val="0"/>
        <extend val="0"/>
        <outline val="0"/>
        <shadow val="0"/>
        <u val="none"/>
        <vertAlign val="baseline"/>
        <sz val="10"/>
        <color theme="0"/>
        <name val="Segoe UI"/>
        <scheme val="none"/>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style="thin">
          <color theme="4" tint="0.39997558519241921"/>
        </bottom>
      </border>
    </dxf>
    <dxf>
      <fill>
        <patternFill patternType="none">
          <fgColor indexed="64"/>
          <bgColor auto="1"/>
        </patternFill>
      </fill>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style="thin">
          <color indexed="64"/>
        </left>
        <right/>
        <top style="thin">
          <color theme="4" tint="0.39997558519241921"/>
        </top>
        <bottom/>
      </border>
    </dxf>
    <dxf>
      <font>
        <b val="0"/>
        <i val="0"/>
        <strike val="0"/>
        <condense val="0"/>
        <extend val="0"/>
        <outline val="0"/>
        <shadow val="0"/>
        <u val="none"/>
        <vertAlign val="baseline"/>
        <sz val="11"/>
        <color theme="1"/>
        <name val="Calibri"/>
        <scheme val="minor"/>
      </font>
      <fill>
        <patternFill patternType="none">
          <fgColor indexed="64"/>
          <bgColor auto="1"/>
        </patternFill>
      </fill>
      <border diagonalUp="0" diagonalDown="0" outline="0">
        <left/>
        <right/>
        <top style="thin">
          <color theme="4" tint="0.39997558519241921"/>
        </top>
        <bottom/>
      </border>
    </dxf>
    <dxf>
      <border outline="0">
        <left style="thin">
          <color theme="4" tint="0.39997558519241921"/>
        </left>
        <right style="thin">
          <color theme="4" tint="0.39997558519241921"/>
        </right>
        <top style="thin">
          <color theme="4" tint="0.39997558519241921"/>
        </top>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i val="0"/>
        <strike val="0"/>
        <condense val="0"/>
        <extend val="0"/>
        <outline val="0"/>
        <shadow val="0"/>
        <u val="none"/>
        <vertAlign val="baseline"/>
        <sz val="10"/>
        <color theme="0"/>
        <name val="Segoe UI"/>
        <scheme val="none"/>
      </font>
      <numFmt numFmtId="0" formatCode="General"/>
      <fill>
        <patternFill patternType="none">
          <fgColor indexed="64"/>
          <bgColor auto="1"/>
        </patternFill>
      </fill>
      <alignment horizontal="general" vertical="bottom" textRotation="0" wrapText="0" indent="0" justifyLastLine="0" shrinkToFit="0" readingOrder="0"/>
    </dxf>
    <dxf>
      <border diagonalUp="0" diagonalDown="0">
        <left style="thin">
          <color indexed="64"/>
        </left>
        <right/>
        <top/>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font>
        <b/>
        <i val="0"/>
        <strike val="0"/>
        <condense val="0"/>
        <extend val="0"/>
        <outline val="0"/>
        <shadow val="0"/>
        <u val="none"/>
        <vertAlign val="baseline"/>
        <sz val="10"/>
        <color theme="0"/>
        <name val="Segoe UI"/>
        <scheme val="none"/>
      </font>
      <numFmt numFmtId="0" formatCode="General"/>
      <fill>
        <patternFill patternType="solid">
          <fgColor theme="4"/>
          <bgColor theme="4"/>
        </patternFill>
      </fill>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Segoe UI"/>
        <scheme val="none"/>
      </font>
      <numFmt numFmtId="0" formatCode="General"/>
      <fill>
        <patternFill patternType="solid">
          <fgColor theme="4" tint="0.79998168889431442"/>
          <bgColor theme="4" tint="0.79998168889431442"/>
        </patternFill>
      </fill>
      <alignment horizontal="general"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style="thin">
          <color indexed="64"/>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0"/>
        <color theme="0"/>
        <name val="Segoe UI"/>
        <scheme val="none"/>
      </font>
      <fill>
        <patternFill patternType="solid">
          <fgColor theme="4"/>
          <bgColor theme="4"/>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border diagonalUp="0" diagonalDown="0" outline="0">
        <left style="thin">
          <color indexed="64"/>
        </left>
        <right/>
        <top/>
        <bottom/>
      </border>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b val="0"/>
        <i val="0"/>
        <strike val="0"/>
        <condense val="0"/>
        <extend val="0"/>
        <outline val="0"/>
        <shadow val="0"/>
        <u val="none"/>
        <vertAlign val="baseline"/>
        <sz val="10"/>
        <color theme="0"/>
        <name val="Segoe UI"/>
        <scheme val="none"/>
      </font>
      <fill>
        <patternFill patternType="none">
          <fgColor indexed="64"/>
          <bgColor indexed="65"/>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border diagonalUp="0" diagonalDown="0" outline="0">
        <left style="thin">
          <color indexed="64"/>
        </left>
        <right/>
        <top/>
        <bottom/>
      </border>
    </dxf>
    <dxf>
      <font>
        <strike val="0"/>
        <outline val="0"/>
        <shadow val="0"/>
        <u val="none"/>
        <vertAlign val="baseline"/>
        <sz val="11"/>
        <color theme="1"/>
        <name val="Calibri"/>
        <scheme val="minor"/>
      </font>
      <border diagonalUp="0" diagonalDown="0" outline="0">
        <left/>
        <right style="thin">
          <color indexed="64"/>
        </right>
        <top style="thin">
          <color auto="1"/>
        </top>
        <bottom style="thin">
          <color auto="1"/>
        </bottom>
      </border>
    </dxf>
    <dxf>
      <font>
        <strike val="0"/>
        <outline val="0"/>
        <shadow val="0"/>
        <u val="none"/>
        <vertAlign val="baseline"/>
        <sz val="11"/>
        <color theme="1"/>
        <name val="Calibri"/>
        <scheme val="minor"/>
      </font>
    </dxf>
    <dxf>
      <font>
        <b val="0"/>
        <i val="0"/>
        <strike val="0"/>
        <condense val="0"/>
        <extend val="0"/>
        <outline val="0"/>
        <shadow val="0"/>
        <u val="none"/>
        <vertAlign val="baseline"/>
        <sz val="10"/>
        <color theme="0"/>
        <name val="Segoe UI"/>
        <scheme val="none"/>
      </font>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customXml" Target="../customXml/item32.xml"/><Relationship Id="rId21" Type="http://schemas.openxmlformats.org/officeDocument/2006/relationships/pivotCacheDefinition" Target="pivotCache/pivotCacheDefinition2.xml"/><Relationship Id="rId42" Type="http://schemas.microsoft.com/office/2007/relationships/slicerCache" Target="slicerCaches/slicerCache11.xml"/><Relationship Id="rId63" Type="http://schemas.microsoft.com/office/2007/relationships/slicerCache" Target="slicerCaches/slicerCache32.xml"/><Relationship Id="rId84" Type="http://schemas.openxmlformats.org/officeDocument/2006/relationships/powerPivotData" Target="model/item.data"/><Relationship Id="rId16" Type="http://schemas.openxmlformats.org/officeDocument/2006/relationships/worksheet" Target="worksheets/sheet16.xml"/><Relationship Id="rId107" Type="http://schemas.openxmlformats.org/officeDocument/2006/relationships/customXml" Target="../customXml/item22.xml"/><Relationship Id="rId11" Type="http://schemas.openxmlformats.org/officeDocument/2006/relationships/worksheet" Target="worksheets/sheet11.xml"/><Relationship Id="rId32" Type="http://schemas.microsoft.com/office/2007/relationships/slicerCache" Target="slicerCaches/slicerCache1.xml"/><Relationship Id="rId37" Type="http://schemas.microsoft.com/office/2007/relationships/slicerCache" Target="slicerCaches/slicerCache6.xml"/><Relationship Id="rId53" Type="http://schemas.microsoft.com/office/2007/relationships/slicerCache" Target="slicerCaches/slicerCache22.xml"/><Relationship Id="rId58" Type="http://schemas.microsoft.com/office/2007/relationships/slicerCache" Target="slicerCaches/slicerCache27.xml"/><Relationship Id="rId74" Type="http://schemas.microsoft.com/office/2007/relationships/slicerCache" Target="slicerCaches/slicerCache43.xml"/><Relationship Id="rId79" Type="http://schemas.microsoft.com/office/2007/relationships/slicerCache" Target="slicerCaches/slicerCache48.xml"/><Relationship Id="rId102" Type="http://schemas.openxmlformats.org/officeDocument/2006/relationships/customXml" Target="../customXml/item17.xml"/><Relationship Id="rId123" Type="http://schemas.openxmlformats.org/officeDocument/2006/relationships/customXml" Target="../customXml/item38.xml"/><Relationship Id="rId128" Type="http://schemas.openxmlformats.org/officeDocument/2006/relationships/customXml" Target="../customXml/item43.xml"/><Relationship Id="rId5" Type="http://schemas.openxmlformats.org/officeDocument/2006/relationships/worksheet" Target="worksheets/sheet5.xml"/><Relationship Id="rId90" Type="http://schemas.openxmlformats.org/officeDocument/2006/relationships/customXml" Target="../customXml/item5.xml"/><Relationship Id="rId95" Type="http://schemas.openxmlformats.org/officeDocument/2006/relationships/customXml" Target="../customXml/item10.xml"/><Relationship Id="rId22" Type="http://schemas.openxmlformats.org/officeDocument/2006/relationships/pivotCacheDefinition" Target="pivotCache/pivotCacheDefinition3.xml"/><Relationship Id="rId27" Type="http://schemas.openxmlformats.org/officeDocument/2006/relationships/pivotCacheDefinition" Target="pivotCache/pivotCacheDefinition8.xml"/><Relationship Id="rId43" Type="http://schemas.microsoft.com/office/2007/relationships/slicerCache" Target="slicerCaches/slicerCache12.xml"/><Relationship Id="rId48" Type="http://schemas.microsoft.com/office/2007/relationships/slicerCache" Target="slicerCaches/slicerCache17.xml"/><Relationship Id="rId64" Type="http://schemas.microsoft.com/office/2007/relationships/slicerCache" Target="slicerCaches/slicerCache33.xml"/><Relationship Id="rId69" Type="http://schemas.microsoft.com/office/2007/relationships/slicerCache" Target="slicerCaches/slicerCache38.xml"/><Relationship Id="rId113" Type="http://schemas.openxmlformats.org/officeDocument/2006/relationships/customXml" Target="../customXml/item28.xml"/><Relationship Id="rId118" Type="http://schemas.openxmlformats.org/officeDocument/2006/relationships/customXml" Target="../customXml/item33.xml"/><Relationship Id="rId80" Type="http://schemas.openxmlformats.org/officeDocument/2006/relationships/theme" Target="theme/theme1.xml"/><Relationship Id="rId8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microsoft.com/office/2007/relationships/slicerCache" Target="slicerCaches/slicerCache2.xml"/><Relationship Id="rId38" Type="http://schemas.microsoft.com/office/2007/relationships/slicerCache" Target="slicerCaches/slicerCache7.xml"/><Relationship Id="rId59" Type="http://schemas.microsoft.com/office/2007/relationships/slicerCache" Target="slicerCaches/slicerCache28.xml"/><Relationship Id="rId103" Type="http://schemas.openxmlformats.org/officeDocument/2006/relationships/customXml" Target="../customXml/item18.xml"/><Relationship Id="rId108" Type="http://schemas.openxmlformats.org/officeDocument/2006/relationships/customXml" Target="../customXml/item23.xml"/><Relationship Id="rId124" Type="http://schemas.openxmlformats.org/officeDocument/2006/relationships/customXml" Target="../customXml/item39.xml"/><Relationship Id="rId129" Type="http://schemas.openxmlformats.org/officeDocument/2006/relationships/customXml" Target="../customXml/item44.xml"/><Relationship Id="rId54" Type="http://schemas.microsoft.com/office/2007/relationships/slicerCache" Target="slicerCaches/slicerCache23.xml"/><Relationship Id="rId70" Type="http://schemas.microsoft.com/office/2007/relationships/slicerCache" Target="slicerCaches/slicerCache39.xml"/><Relationship Id="rId75" Type="http://schemas.microsoft.com/office/2007/relationships/slicerCache" Target="slicerCaches/slicerCache44.xml"/><Relationship Id="rId91" Type="http://schemas.openxmlformats.org/officeDocument/2006/relationships/customXml" Target="../customXml/item6.xml"/><Relationship Id="rId96"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pivotCacheDefinition" Target="pivotCache/pivotCacheDefinition4.xml"/><Relationship Id="rId28" Type="http://schemas.openxmlformats.org/officeDocument/2006/relationships/pivotCacheDefinition" Target="pivotCache/pivotCacheDefinition9.xml"/><Relationship Id="rId49" Type="http://schemas.microsoft.com/office/2007/relationships/slicerCache" Target="slicerCaches/slicerCache18.xml"/><Relationship Id="rId114" Type="http://schemas.openxmlformats.org/officeDocument/2006/relationships/customXml" Target="../customXml/item29.xml"/><Relationship Id="rId119" Type="http://schemas.openxmlformats.org/officeDocument/2006/relationships/customXml" Target="../customXml/item34.xml"/><Relationship Id="rId44" Type="http://schemas.microsoft.com/office/2007/relationships/slicerCache" Target="slicerCaches/slicerCache13.xml"/><Relationship Id="rId60" Type="http://schemas.microsoft.com/office/2007/relationships/slicerCache" Target="slicerCaches/slicerCache29.xml"/><Relationship Id="rId65" Type="http://schemas.microsoft.com/office/2007/relationships/slicerCache" Target="slicerCaches/slicerCache34.xml"/><Relationship Id="rId81" Type="http://schemas.openxmlformats.org/officeDocument/2006/relationships/connections" Target="connections.xml"/><Relationship Id="rId86" Type="http://schemas.openxmlformats.org/officeDocument/2006/relationships/customXml" Target="../customXml/item1.xml"/><Relationship Id="rId130" Type="http://schemas.openxmlformats.org/officeDocument/2006/relationships/customXml" Target="../customXml/item4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microsoft.com/office/2007/relationships/slicerCache" Target="slicerCaches/slicerCache8.xml"/><Relationship Id="rId109" Type="http://schemas.openxmlformats.org/officeDocument/2006/relationships/customXml" Target="../customXml/item24.xml"/><Relationship Id="rId34" Type="http://schemas.microsoft.com/office/2007/relationships/slicerCache" Target="slicerCaches/slicerCache3.xml"/><Relationship Id="rId50" Type="http://schemas.microsoft.com/office/2007/relationships/slicerCache" Target="slicerCaches/slicerCache19.xml"/><Relationship Id="rId55" Type="http://schemas.microsoft.com/office/2007/relationships/slicerCache" Target="slicerCaches/slicerCache24.xml"/><Relationship Id="rId76" Type="http://schemas.microsoft.com/office/2007/relationships/slicerCache" Target="slicerCaches/slicerCache45.xml"/><Relationship Id="rId97" Type="http://schemas.openxmlformats.org/officeDocument/2006/relationships/customXml" Target="../customXml/item12.xml"/><Relationship Id="rId104" Type="http://schemas.openxmlformats.org/officeDocument/2006/relationships/customXml" Target="../customXml/item19.xml"/><Relationship Id="rId120" Type="http://schemas.openxmlformats.org/officeDocument/2006/relationships/customXml" Target="../customXml/item35.xml"/><Relationship Id="rId125" Type="http://schemas.openxmlformats.org/officeDocument/2006/relationships/customXml" Target="../customXml/item40.xml"/><Relationship Id="rId7" Type="http://schemas.openxmlformats.org/officeDocument/2006/relationships/worksheet" Target="worksheets/sheet7.xml"/><Relationship Id="rId71" Type="http://schemas.microsoft.com/office/2007/relationships/slicerCache" Target="slicerCaches/slicerCache40.xml"/><Relationship Id="rId92" Type="http://schemas.openxmlformats.org/officeDocument/2006/relationships/customXml" Target="../customXml/item7.xml"/><Relationship Id="rId2" Type="http://schemas.openxmlformats.org/officeDocument/2006/relationships/worksheet" Target="worksheets/sheet2.xml"/><Relationship Id="rId29" Type="http://schemas.openxmlformats.org/officeDocument/2006/relationships/pivotCacheDefinition" Target="pivotCache/pivotCacheDefinition10.xml"/><Relationship Id="rId24" Type="http://schemas.openxmlformats.org/officeDocument/2006/relationships/pivotCacheDefinition" Target="pivotCache/pivotCacheDefinition5.xml"/><Relationship Id="rId40" Type="http://schemas.microsoft.com/office/2007/relationships/slicerCache" Target="slicerCaches/slicerCache9.xml"/><Relationship Id="rId45" Type="http://schemas.microsoft.com/office/2007/relationships/slicerCache" Target="slicerCaches/slicerCache14.xml"/><Relationship Id="rId66" Type="http://schemas.microsoft.com/office/2007/relationships/slicerCache" Target="slicerCaches/slicerCache35.xml"/><Relationship Id="rId87" Type="http://schemas.openxmlformats.org/officeDocument/2006/relationships/customXml" Target="../customXml/item2.xml"/><Relationship Id="rId110" Type="http://schemas.openxmlformats.org/officeDocument/2006/relationships/customXml" Target="../customXml/item25.xml"/><Relationship Id="rId115" Type="http://schemas.openxmlformats.org/officeDocument/2006/relationships/customXml" Target="../customXml/item30.xml"/><Relationship Id="rId131" Type="http://schemas.openxmlformats.org/officeDocument/2006/relationships/customXml" Target="../customXml/item46.xml"/><Relationship Id="rId61" Type="http://schemas.microsoft.com/office/2007/relationships/slicerCache" Target="slicerCaches/slicerCache30.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pivotCacheDefinition" Target="pivotCache/pivotCacheDefinition11.xml"/><Relationship Id="rId35" Type="http://schemas.microsoft.com/office/2007/relationships/slicerCache" Target="slicerCaches/slicerCache4.xml"/><Relationship Id="rId56" Type="http://schemas.microsoft.com/office/2007/relationships/slicerCache" Target="slicerCaches/slicerCache25.xml"/><Relationship Id="rId77" Type="http://schemas.microsoft.com/office/2007/relationships/slicerCache" Target="slicerCaches/slicerCache46.xml"/><Relationship Id="rId100" Type="http://schemas.openxmlformats.org/officeDocument/2006/relationships/customXml" Target="../customXml/item15.xml"/><Relationship Id="rId105" Type="http://schemas.openxmlformats.org/officeDocument/2006/relationships/customXml" Target="../customXml/item20.xml"/><Relationship Id="rId126" Type="http://schemas.openxmlformats.org/officeDocument/2006/relationships/customXml" Target="../customXml/item41.xml"/><Relationship Id="rId8" Type="http://schemas.openxmlformats.org/officeDocument/2006/relationships/worksheet" Target="worksheets/sheet8.xml"/><Relationship Id="rId51" Type="http://schemas.microsoft.com/office/2007/relationships/slicerCache" Target="slicerCaches/slicerCache20.xml"/><Relationship Id="rId72" Type="http://schemas.microsoft.com/office/2007/relationships/slicerCache" Target="slicerCaches/slicerCache41.xml"/><Relationship Id="rId93" Type="http://schemas.openxmlformats.org/officeDocument/2006/relationships/customXml" Target="../customXml/item8.xml"/><Relationship Id="rId98" Type="http://schemas.openxmlformats.org/officeDocument/2006/relationships/customXml" Target="../customXml/item13.xml"/><Relationship Id="rId121" Type="http://schemas.openxmlformats.org/officeDocument/2006/relationships/customXml" Target="../customXml/item36.xml"/><Relationship Id="rId3" Type="http://schemas.openxmlformats.org/officeDocument/2006/relationships/worksheet" Target="worksheets/sheet3.xml"/><Relationship Id="rId25" Type="http://schemas.openxmlformats.org/officeDocument/2006/relationships/pivotCacheDefinition" Target="pivotCache/pivotCacheDefinition6.xml"/><Relationship Id="rId46" Type="http://schemas.microsoft.com/office/2007/relationships/slicerCache" Target="slicerCaches/slicerCache15.xml"/><Relationship Id="rId67" Type="http://schemas.microsoft.com/office/2007/relationships/slicerCache" Target="slicerCaches/slicerCache36.xml"/><Relationship Id="rId116" Type="http://schemas.openxmlformats.org/officeDocument/2006/relationships/customXml" Target="../customXml/item31.xml"/><Relationship Id="rId20" Type="http://schemas.openxmlformats.org/officeDocument/2006/relationships/pivotCacheDefinition" Target="pivotCache/pivotCacheDefinition1.xml"/><Relationship Id="rId41" Type="http://schemas.microsoft.com/office/2007/relationships/slicerCache" Target="slicerCaches/slicerCache10.xml"/><Relationship Id="rId62" Type="http://schemas.microsoft.com/office/2007/relationships/slicerCache" Target="slicerCaches/slicerCache31.xml"/><Relationship Id="rId83" Type="http://schemas.openxmlformats.org/officeDocument/2006/relationships/sharedStrings" Target="sharedStrings.xml"/><Relationship Id="rId88" Type="http://schemas.openxmlformats.org/officeDocument/2006/relationships/customXml" Target="../customXml/item3.xml"/><Relationship Id="rId111" Type="http://schemas.openxmlformats.org/officeDocument/2006/relationships/customXml" Target="../customXml/item26.xml"/><Relationship Id="rId132" Type="http://schemas.openxmlformats.org/officeDocument/2006/relationships/customXml" Target="../customXml/item47.xml"/><Relationship Id="rId15" Type="http://schemas.openxmlformats.org/officeDocument/2006/relationships/worksheet" Target="worksheets/sheet15.xml"/><Relationship Id="rId36" Type="http://schemas.microsoft.com/office/2007/relationships/slicerCache" Target="slicerCaches/slicerCache5.xml"/><Relationship Id="rId57" Type="http://schemas.microsoft.com/office/2007/relationships/slicerCache" Target="slicerCaches/slicerCache26.xml"/><Relationship Id="rId106" Type="http://schemas.openxmlformats.org/officeDocument/2006/relationships/customXml" Target="../customXml/item21.xml"/><Relationship Id="rId127" Type="http://schemas.openxmlformats.org/officeDocument/2006/relationships/customXml" Target="../customXml/item42.xml"/><Relationship Id="rId10" Type="http://schemas.openxmlformats.org/officeDocument/2006/relationships/worksheet" Target="worksheets/sheet10.xml"/><Relationship Id="rId31" Type="http://schemas.openxmlformats.org/officeDocument/2006/relationships/pivotCacheDefinition" Target="pivotCache/pivotCacheDefinition12.xml"/><Relationship Id="rId52" Type="http://schemas.microsoft.com/office/2007/relationships/slicerCache" Target="slicerCaches/slicerCache21.xml"/><Relationship Id="rId73" Type="http://schemas.microsoft.com/office/2007/relationships/slicerCache" Target="slicerCaches/slicerCache42.xml"/><Relationship Id="rId78" Type="http://schemas.microsoft.com/office/2007/relationships/slicerCache" Target="slicerCaches/slicerCache47.xml"/><Relationship Id="rId94" Type="http://schemas.openxmlformats.org/officeDocument/2006/relationships/customXml" Target="../customXml/item9.xml"/><Relationship Id="rId99" Type="http://schemas.openxmlformats.org/officeDocument/2006/relationships/customXml" Target="../customXml/item14.xml"/><Relationship Id="rId101" Type="http://schemas.openxmlformats.org/officeDocument/2006/relationships/customXml" Target="../customXml/item16.xml"/><Relationship Id="rId122" Type="http://schemas.openxmlformats.org/officeDocument/2006/relationships/customXml" Target="../customXml/item37.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pivotCacheDefinition" Target="pivotCache/pivotCacheDefinition7.xml"/><Relationship Id="rId47" Type="http://schemas.microsoft.com/office/2007/relationships/slicerCache" Target="slicerCaches/slicerCache16.xml"/><Relationship Id="rId68" Type="http://schemas.microsoft.com/office/2007/relationships/slicerCache" Target="slicerCaches/slicerCache37.xml"/><Relationship Id="rId89" Type="http://schemas.openxmlformats.org/officeDocument/2006/relationships/customXml" Target="../customXml/item4.xml"/><Relationship Id="rId112" Type="http://schemas.openxmlformats.org/officeDocument/2006/relationships/customXml" Target="../customXml/item27.xml"/><Relationship Id="rId133" Type="http://schemas.openxmlformats.org/officeDocument/2006/relationships/customXml" Target="../customXml/item4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County</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24015748031496"/>
          <c:y val="0.19486111111111112"/>
          <c:w val="0.38563079615048118"/>
          <c:h val="0.64271799358413528"/>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15:layout/>
              </c:ext>
            </c:extLst>
          </c:dLbls>
          <c:cat>
            <c:strRef>
              <c:f>General!$A$3:$A$4</c:f>
              <c:strCache>
                <c:ptCount val="2"/>
                <c:pt idx="0">
                  <c:v>Nassau</c:v>
                </c:pt>
                <c:pt idx="1">
                  <c:v>Suffolk</c:v>
                </c:pt>
              </c:strCache>
            </c:strRef>
          </c:cat>
          <c:val>
            <c:numRef>
              <c:f>General!$B$3:$B$4</c:f>
              <c:numCache>
                <c:formatCode>General</c:formatCode>
                <c:ptCount val="2"/>
                <c:pt idx="0">
                  <c:v>127</c:v>
                </c:pt>
                <c:pt idx="1">
                  <c:v>307</c:v>
                </c:pt>
              </c:numCache>
            </c:numRef>
          </c:val>
        </c:ser>
        <c:dLbls>
          <c:dLblPos val="inEnd"/>
          <c:showLegendKey val="0"/>
          <c:showVal val="0"/>
          <c:showCatName val="0"/>
          <c:showSerName val="0"/>
          <c:showPercent val="1"/>
          <c:showBubbleSize val="0"/>
          <c:showLeaderLines val="0"/>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447965879265093"/>
          <c:y val="0.14340296004666084"/>
          <c:w val="0.37992979002624672"/>
          <c:h val="0.6332163167104112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General!$A$19:$A$24</c:f>
              <c:strCache>
                <c:ptCount val="6"/>
                <c:pt idx="0">
                  <c:v>$0-$19,999</c:v>
                </c:pt>
                <c:pt idx="1">
                  <c:v>$20,000 to $34,999</c:v>
                </c:pt>
                <c:pt idx="2">
                  <c:v>$35,000 to $49,999</c:v>
                </c:pt>
                <c:pt idx="3">
                  <c:v>$50,000 to $74,999</c:v>
                </c:pt>
                <c:pt idx="4">
                  <c:v>$75,000 to $125,000</c:v>
                </c:pt>
                <c:pt idx="5">
                  <c:v>Over $125,000</c:v>
                </c:pt>
              </c:strCache>
            </c:strRef>
          </c:cat>
          <c:val>
            <c:numRef>
              <c:f>General!$B$19:$B$24</c:f>
              <c:numCache>
                <c:formatCode>General</c:formatCode>
                <c:ptCount val="6"/>
                <c:pt idx="0">
                  <c:v>52</c:v>
                </c:pt>
                <c:pt idx="1">
                  <c:v>41</c:v>
                </c:pt>
                <c:pt idx="2">
                  <c:v>30</c:v>
                </c:pt>
                <c:pt idx="3">
                  <c:v>69</c:v>
                </c:pt>
                <c:pt idx="4">
                  <c:v>106</c:v>
                </c:pt>
                <c:pt idx="5">
                  <c:v>84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427252843394571"/>
          <c:y val="0.19471074677309172"/>
          <c:w val="0.3825660542432196"/>
          <c:h val="0.6288757056052924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General!$K$3:$K$5</c:f>
              <c:strCache>
                <c:ptCount val="3"/>
                <c:pt idx="0">
                  <c:v>Male</c:v>
                </c:pt>
                <c:pt idx="1">
                  <c:v>Female</c:v>
                </c:pt>
                <c:pt idx="2">
                  <c:v>Other</c:v>
                </c:pt>
              </c:strCache>
            </c:strRef>
          </c:cat>
          <c:val>
            <c:numRef>
              <c:f>General!$L$3:$L$5</c:f>
              <c:numCache>
                <c:formatCode>General</c:formatCode>
                <c:ptCount val="3"/>
                <c:pt idx="0">
                  <c:v>115</c:v>
                </c:pt>
                <c:pt idx="1">
                  <c:v>344</c:v>
                </c:pt>
                <c:pt idx="2">
                  <c:v>1</c:v>
                </c:pt>
              </c:numCache>
            </c:numRef>
          </c:val>
        </c:ser>
        <c:dLbls>
          <c:dLblPos val="inEnd"/>
          <c:showLegendKey val="0"/>
          <c:showVal val="0"/>
          <c:showCatName val="0"/>
          <c:showSerName val="0"/>
          <c:showPercent val="1"/>
          <c:showBubbleSize val="0"/>
          <c:showLeaderLines val="1"/>
        </c:dLbls>
        <c:firstSliceAng val="37"/>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General!$K$19:$K$24</c:f>
              <c:strCache>
                <c:ptCount val="6"/>
                <c:pt idx="0">
                  <c:v>18-24</c:v>
                </c:pt>
                <c:pt idx="1">
                  <c:v>25-34</c:v>
                </c:pt>
                <c:pt idx="2">
                  <c:v>35-44</c:v>
                </c:pt>
                <c:pt idx="3">
                  <c:v>45-54</c:v>
                </c:pt>
                <c:pt idx="4">
                  <c:v>55-64</c:v>
                </c:pt>
                <c:pt idx="5">
                  <c:v>65+</c:v>
                </c:pt>
              </c:strCache>
            </c:strRef>
          </c:cat>
          <c:val>
            <c:numRef>
              <c:f>General!$L$19:$L$24</c:f>
              <c:numCache>
                <c:formatCode>General</c:formatCode>
                <c:ptCount val="6"/>
                <c:pt idx="0">
                  <c:v>18</c:v>
                </c:pt>
                <c:pt idx="1">
                  <c:v>31</c:v>
                </c:pt>
                <c:pt idx="2">
                  <c:v>52</c:v>
                </c:pt>
                <c:pt idx="3">
                  <c:v>68</c:v>
                </c:pt>
                <c:pt idx="4">
                  <c:v>86</c:v>
                </c:pt>
                <c:pt idx="5">
                  <c:v>183</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General!$U$3:$U$5</c:f>
              <c:strCache>
                <c:ptCount val="3"/>
                <c:pt idx="0">
                  <c:v>Yes</c:v>
                </c:pt>
                <c:pt idx="1">
                  <c:v>No</c:v>
                </c:pt>
                <c:pt idx="2">
                  <c:v>No, but did in past</c:v>
                </c:pt>
              </c:strCache>
            </c:strRef>
          </c:cat>
          <c:val>
            <c:numRef>
              <c:f>General!$V$3:$V$5</c:f>
              <c:numCache>
                <c:formatCode>General</c:formatCode>
                <c:ptCount val="3"/>
                <c:pt idx="0">
                  <c:v>410</c:v>
                </c:pt>
                <c:pt idx="1">
                  <c:v>14</c:v>
                </c:pt>
                <c:pt idx="2">
                  <c:v>7</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Race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311461067366581"/>
          <c:y val="0.13085153015666856"/>
          <c:w val="0.38488188976377952"/>
          <c:h val="0.63485672538355387"/>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General!$U$19:$U$24</c:f>
              <c:strCache>
                <c:ptCount val="6"/>
                <c:pt idx="0">
                  <c:v>White/Caucasian</c:v>
                </c:pt>
                <c:pt idx="1">
                  <c:v>Black/African American</c:v>
                </c:pt>
                <c:pt idx="2">
                  <c:v>Asian/Pacific Islander</c:v>
                </c:pt>
                <c:pt idx="3">
                  <c:v>Native American</c:v>
                </c:pt>
                <c:pt idx="4">
                  <c:v>Multi-racial</c:v>
                </c:pt>
                <c:pt idx="5">
                  <c:v>Other</c:v>
                </c:pt>
              </c:strCache>
            </c:strRef>
          </c:cat>
          <c:val>
            <c:numRef>
              <c:f>General!$V$19:$V$24</c:f>
              <c:numCache>
                <c:formatCode>General</c:formatCode>
                <c:ptCount val="6"/>
                <c:pt idx="0">
                  <c:v>328</c:v>
                </c:pt>
                <c:pt idx="1">
                  <c:v>43</c:v>
                </c:pt>
                <c:pt idx="2">
                  <c:v>13</c:v>
                </c:pt>
                <c:pt idx="3">
                  <c:v>9</c:v>
                </c:pt>
                <c:pt idx="4">
                  <c:v>18</c:v>
                </c:pt>
                <c:pt idx="5">
                  <c:v>232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Employment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3208836395450569"/>
          <c:y val="0.1344400699912511"/>
          <c:w val="0.34415682414698162"/>
          <c:h val="0.5735947069116360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solidFill>
                  <a:schemeClr val="accent1"/>
                </a:solid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General!$AE$3:$AE$9</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General!$AF$3:$AF$9</c:f>
              <c:numCache>
                <c:formatCode>General</c:formatCode>
                <c:ptCount val="7"/>
                <c:pt idx="0">
                  <c:v>181</c:v>
                </c:pt>
                <c:pt idx="1">
                  <c:v>19</c:v>
                </c:pt>
                <c:pt idx="2">
                  <c:v>16</c:v>
                </c:pt>
                <c:pt idx="3">
                  <c:v>186</c:v>
                </c:pt>
                <c:pt idx="4">
                  <c:v>3</c:v>
                </c:pt>
                <c:pt idx="5">
                  <c:v>16</c:v>
                </c:pt>
                <c:pt idx="6">
                  <c:v>10</c:v>
                </c:pt>
              </c:numCache>
            </c:numRef>
          </c:val>
        </c:ser>
        <c:dLbls>
          <c:dLblPos val="inEnd"/>
          <c:showLegendKey val="0"/>
          <c:showVal val="0"/>
          <c:showCatName val="0"/>
          <c:showSerName val="0"/>
          <c:showPercent val="1"/>
          <c:showBubbleSize val="0"/>
          <c:showLeaderLines val="1"/>
        </c:dLbls>
        <c:firstSliceAng val="111"/>
      </c:pieChart>
      <c:spPr>
        <a:noFill/>
        <a:ln>
          <a:noFill/>
        </a:ln>
        <a:effectLst/>
      </c:spPr>
    </c:plotArea>
    <c:legend>
      <c:legendPos val="b"/>
      <c:layout>
        <c:manualLayout>
          <c:xMode val="edge"/>
          <c:yMode val="edge"/>
          <c:x val="7.3465879265091863E-2"/>
          <c:y val="0.74073855351414408"/>
          <c:w val="0.85584601924759418"/>
          <c:h val="0.23148366870807816"/>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084273840769905"/>
          <c:y val="0.12951407115777194"/>
          <c:w val="0.36442585301837271"/>
          <c:h val="0.6073764216972878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General!$AE$19:$AE$28</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General!$AF$19:$AF$28</c:f>
              <c:numCache>
                <c:formatCode>General</c:formatCode>
                <c:ptCount val="10"/>
                <c:pt idx="0">
                  <c:v>3</c:v>
                </c:pt>
                <c:pt idx="1">
                  <c:v>14</c:v>
                </c:pt>
                <c:pt idx="2">
                  <c:v>74</c:v>
                </c:pt>
                <c:pt idx="3">
                  <c:v>24</c:v>
                </c:pt>
                <c:pt idx="4">
                  <c:v>90</c:v>
                </c:pt>
                <c:pt idx="5">
                  <c:v>123</c:v>
                </c:pt>
                <c:pt idx="6">
                  <c:v>76</c:v>
                </c:pt>
                <c:pt idx="7">
                  <c:v>11</c:v>
                </c:pt>
                <c:pt idx="8">
                  <c:v>0</c:v>
                </c:pt>
                <c:pt idx="9" formatCode="0">
                  <c:v>0</c:v>
                </c:pt>
              </c:numCache>
            </c:numRef>
          </c:val>
        </c:ser>
        <c:dLbls>
          <c:dLblPos val="inEnd"/>
          <c:showLegendKey val="0"/>
          <c:showVal val="0"/>
          <c:showCatName val="0"/>
          <c:showSerName val="0"/>
          <c:showPercent val="1"/>
          <c:showBubbleSize val="0"/>
          <c:showLeaderLines val="1"/>
        </c:dLbls>
        <c:firstSliceAng val="92"/>
      </c:pieChart>
      <c:spPr>
        <a:noFill/>
        <a:ln>
          <a:noFill/>
        </a:ln>
        <a:effectLst/>
      </c:spPr>
    </c:plotArea>
    <c:legend>
      <c:legendPos val="b"/>
      <c:layout>
        <c:manualLayout>
          <c:xMode val="edge"/>
          <c:yMode val="edge"/>
          <c:x val="1.0409886264216971E-2"/>
          <c:y val="0.76003864100320795"/>
          <c:w val="0.97918022747156608"/>
          <c:h val="0.21218358121901426"/>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29673775153105864"/>
          <c:y val="0.17490600837057529"/>
          <c:w val="0.38152449693788271"/>
          <c:h val="0.61868837341278282"/>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'!$A$3:$A$5</c:f>
              <c:strCache>
                <c:ptCount val="3"/>
                <c:pt idx="0">
                  <c:v>Male</c:v>
                </c:pt>
                <c:pt idx="1">
                  <c:v>Female</c:v>
                </c:pt>
                <c:pt idx="2">
                  <c:v>Other</c:v>
                </c:pt>
              </c:strCache>
            </c:strRef>
          </c:cat>
          <c:val>
            <c:numRef>
              <c:f>'Nassau '!$B$3:$B$5</c:f>
              <c:numCache>
                <c:formatCode>General</c:formatCode>
                <c:ptCount val="3"/>
                <c:pt idx="0">
                  <c:v>40</c:v>
                </c:pt>
                <c:pt idx="1">
                  <c:v>86</c:v>
                </c:pt>
                <c:pt idx="2">
                  <c:v>1</c:v>
                </c:pt>
              </c:numCache>
            </c:numRef>
          </c:val>
        </c:ser>
        <c:dLbls>
          <c:dLblPos val="inEnd"/>
          <c:showLegendKey val="0"/>
          <c:showVal val="0"/>
          <c:showCatName val="0"/>
          <c:showSerName val="0"/>
          <c:showPercent val="1"/>
          <c:showBubbleSize val="0"/>
          <c:showLeaderLines val="1"/>
        </c:dLbls>
        <c:firstSliceAng val="44"/>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660542432195975"/>
          <c:y val="0.13467592592592592"/>
          <c:w val="0.37567825896762902"/>
          <c:h val="0.6261304316127150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'!$A$19:$A$24</c:f>
              <c:strCache>
                <c:ptCount val="6"/>
                <c:pt idx="0">
                  <c:v>$0-$19,999</c:v>
                </c:pt>
                <c:pt idx="1">
                  <c:v>$20,000 to $34,999</c:v>
                </c:pt>
                <c:pt idx="2">
                  <c:v>$35,000 to $49,999</c:v>
                </c:pt>
                <c:pt idx="3">
                  <c:v>$50,000 to $74,999</c:v>
                </c:pt>
                <c:pt idx="4">
                  <c:v>$75,000 to $125,000</c:v>
                </c:pt>
                <c:pt idx="5">
                  <c:v>Over $125,000</c:v>
                </c:pt>
              </c:strCache>
            </c:strRef>
          </c:cat>
          <c:val>
            <c:numRef>
              <c:f>'Nassau '!$B$19:$B$24</c:f>
              <c:numCache>
                <c:formatCode>General</c:formatCode>
                <c:ptCount val="6"/>
                <c:pt idx="0">
                  <c:v>13</c:v>
                </c:pt>
                <c:pt idx="1">
                  <c:v>10</c:v>
                </c:pt>
                <c:pt idx="2">
                  <c:v>9</c:v>
                </c:pt>
                <c:pt idx="3">
                  <c:v>21</c:v>
                </c:pt>
                <c:pt idx="4">
                  <c:v>34</c:v>
                </c:pt>
                <c:pt idx="5">
                  <c:v>20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'!$K$3:$K$8</c:f>
              <c:strCache>
                <c:ptCount val="6"/>
                <c:pt idx="0">
                  <c:v>18-24</c:v>
                </c:pt>
                <c:pt idx="1">
                  <c:v>25-34</c:v>
                </c:pt>
                <c:pt idx="2">
                  <c:v>35-44</c:v>
                </c:pt>
                <c:pt idx="3">
                  <c:v>45-54</c:v>
                </c:pt>
                <c:pt idx="4">
                  <c:v>55-64</c:v>
                </c:pt>
                <c:pt idx="5">
                  <c:v>65+</c:v>
                </c:pt>
              </c:strCache>
            </c:strRef>
          </c:cat>
          <c:val>
            <c:numRef>
              <c:f>'Nassau '!$L$3:$L$8</c:f>
              <c:numCache>
                <c:formatCode>General</c:formatCode>
                <c:ptCount val="6"/>
                <c:pt idx="0">
                  <c:v>7</c:v>
                </c:pt>
                <c:pt idx="1">
                  <c:v>13</c:v>
                </c:pt>
                <c:pt idx="2">
                  <c:v>10</c:v>
                </c:pt>
                <c:pt idx="3">
                  <c:v>20</c:v>
                </c:pt>
                <c:pt idx="4">
                  <c:v>20</c:v>
                </c:pt>
                <c:pt idx="5">
                  <c:v>54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sz="1400"/>
              <a:t>Employment Status</a:t>
            </a:r>
          </a:p>
        </c:rich>
      </c:tx>
      <c:layout>
        <c:manualLayout>
          <c:xMode val="edge"/>
          <c:yMode val="edge"/>
          <c:x val="0.33449300087489064"/>
          <c:y val="1.388888888888888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072462817147857"/>
          <c:y val="0.11152777777777778"/>
          <c:w val="0.36688429571303588"/>
          <c:h val="0.61147382618839308"/>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'Nassau '!$K$19:$K$25</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'Nassau '!$L$19:$L$25</c:f>
              <c:numCache>
                <c:formatCode>General</c:formatCode>
                <c:ptCount val="7"/>
                <c:pt idx="0">
                  <c:v>49</c:v>
                </c:pt>
                <c:pt idx="1">
                  <c:v>5</c:v>
                </c:pt>
                <c:pt idx="2">
                  <c:v>5</c:v>
                </c:pt>
                <c:pt idx="3">
                  <c:v>51</c:v>
                </c:pt>
                <c:pt idx="4">
                  <c:v>1</c:v>
                </c:pt>
                <c:pt idx="5">
                  <c:v>5</c:v>
                </c:pt>
                <c:pt idx="6">
                  <c:v>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2.4527340332458444E-2"/>
          <c:y val="0.7276312335958004"/>
          <c:w val="0.95094531933508308"/>
          <c:h val="0.23070209973753281"/>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125174978127733"/>
          <c:y val="0.16876932050160395"/>
          <c:w val="0.38638538932633426"/>
          <c:h val="0.64397564887722381"/>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'!$U$3:$U$5</c:f>
              <c:strCache>
                <c:ptCount val="3"/>
                <c:pt idx="0">
                  <c:v>Yes</c:v>
                </c:pt>
                <c:pt idx="1">
                  <c:v>No</c:v>
                </c:pt>
                <c:pt idx="2">
                  <c:v>No, but did in past</c:v>
                </c:pt>
              </c:strCache>
            </c:strRef>
          </c:cat>
          <c:val>
            <c:numRef>
              <c:f>'Nassau '!$V$3:$V$5</c:f>
              <c:numCache>
                <c:formatCode>General</c:formatCode>
                <c:ptCount val="3"/>
                <c:pt idx="0">
                  <c:v>114</c:v>
                </c:pt>
                <c:pt idx="1">
                  <c:v>4</c:v>
                </c:pt>
                <c:pt idx="2">
                  <c:v>2</c:v>
                </c:pt>
              </c:numCache>
            </c:numRef>
          </c:val>
        </c:ser>
        <c:dLbls>
          <c:dLblPos val="inEnd"/>
          <c:showLegendKey val="0"/>
          <c:showVal val="0"/>
          <c:showCatName val="0"/>
          <c:showSerName val="0"/>
          <c:showPercent val="1"/>
          <c:showBubbleSize val="0"/>
          <c:showLeaderLines val="1"/>
        </c:dLbls>
        <c:firstSliceAng val="322"/>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Race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178587051618546"/>
          <c:y val="0.17591426071741031"/>
          <c:w val="0.35087292213473315"/>
          <c:h val="0.5847882035578886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'!$U$19:$U$24</c:f>
              <c:strCache>
                <c:ptCount val="6"/>
                <c:pt idx="0">
                  <c:v>White/Caucasian</c:v>
                </c:pt>
                <c:pt idx="1">
                  <c:v>Black/African American</c:v>
                </c:pt>
                <c:pt idx="2">
                  <c:v>Asian/Pacific Islander</c:v>
                </c:pt>
                <c:pt idx="3">
                  <c:v>Native American</c:v>
                </c:pt>
                <c:pt idx="4">
                  <c:v>Multi-racial</c:v>
                </c:pt>
                <c:pt idx="5">
                  <c:v>Other</c:v>
                </c:pt>
              </c:strCache>
            </c:strRef>
          </c:cat>
          <c:val>
            <c:numRef>
              <c:f>'Nassau '!$V$19:$V$24</c:f>
              <c:numCache>
                <c:formatCode>General</c:formatCode>
                <c:ptCount val="6"/>
                <c:pt idx="0">
                  <c:v>88</c:v>
                </c:pt>
                <c:pt idx="1">
                  <c:v>8</c:v>
                </c:pt>
                <c:pt idx="2">
                  <c:v>10</c:v>
                </c:pt>
                <c:pt idx="3">
                  <c:v>3</c:v>
                </c:pt>
                <c:pt idx="4">
                  <c:v>5</c:v>
                </c:pt>
                <c:pt idx="5">
                  <c:v>217</c:v>
                </c:pt>
              </c:numCache>
            </c:numRef>
          </c:val>
        </c:ser>
        <c:dLbls>
          <c:dLblPos val="inEnd"/>
          <c:showLegendKey val="0"/>
          <c:showVal val="0"/>
          <c:showCatName val="0"/>
          <c:showSerName val="0"/>
          <c:showPercent val="1"/>
          <c:showBubbleSize val="0"/>
          <c:showLeaderLines val="1"/>
        </c:dLbls>
        <c:firstSliceAng val="19"/>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00462962962963"/>
          <c:w val="0.35021762904636922"/>
          <c:h val="0.58369604841061529"/>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'Nassau '!$AE$3:$AE$12</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'Nassau '!$AF$3:$AF$12</c:f>
              <c:numCache>
                <c:formatCode>General</c:formatCode>
                <c:ptCount val="10"/>
                <c:pt idx="0">
                  <c:v>1</c:v>
                </c:pt>
                <c:pt idx="1">
                  <c:v>4</c:v>
                </c:pt>
                <c:pt idx="2">
                  <c:v>19</c:v>
                </c:pt>
                <c:pt idx="3">
                  <c:v>6</c:v>
                </c:pt>
                <c:pt idx="4">
                  <c:v>22</c:v>
                </c:pt>
                <c:pt idx="5">
                  <c:v>42</c:v>
                </c:pt>
                <c:pt idx="6">
                  <c:v>17</c:v>
                </c:pt>
                <c:pt idx="7">
                  <c:v>4</c:v>
                </c:pt>
                <c:pt idx="8">
                  <c:v>0</c:v>
                </c:pt>
                <c:pt idx="9" formatCode="0">
                  <c:v>0</c:v>
                </c:pt>
              </c:numCache>
            </c:numRef>
          </c:val>
        </c:ser>
        <c:dLbls>
          <c:dLblPos val="inEnd"/>
          <c:showLegendKey val="0"/>
          <c:showVal val="0"/>
          <c:showCatName val="0"/>
          <c:showSerName val="0"/>
          <c:showPercent val="1"/>
          <c:showBubbleSize val="0"/>
          <c:showLeaderLines val="1"/>
        </c:dLbls>
        <c:firstSliceAng val="98"/>
      </c:pieChart>
      <c:spPr>
        <a:noFill/>
        <a:ln>
          <a:noFill/>
        </a:ln>
        <a:effectLst/>
      </c:spPr>
    </c:plotArea>
    <c:legend>
      <c:legendPos val="b"/>
      <c:layout>
        <c:manualLayout>
          <c:xMode val="edge"/>
          <c:yMode val="edge"/>
          <c:x val="5.4854330708661414E-2"/>
          <c:y val="0.746149752114319"/>
          <c:w val="0.89029133858267717"/>
          <c:h val="0.22607247010790318"/>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Gender</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718832020997378"/>
          <c:y val="0.18997156605424323"/>
          <c:w val="0.37451224846894138"/>
          <c:h val="0.62418708078156893"/>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'!$A$3:$A$5</c:f>
              <c:strCache>
                <c:ptCount val="3"/>
                <c:pt idx="0">
                  <c:v>Male</c:v>
                </c:pt>
                <c:pt idx="1">
                  <c:v>Female</c:v>
                </c:pt>
                <c:pt idx="2">
                  <c:v>Other</c:v>
                </c:pt>
              </c:strCache>
            </c:strRef>
          </c:cat>
          <c:val>
            <c:numRef>
              <c:f>'Suffolk '!$B$3:$B$5</c:f>
              <c:numCache>
                <c:formatCode>General</c:formatCode>
                <c:ptCount val="3"/>
                <c:pt idx="0">
                  <c:v>68</c:v>
                </c:pt>
                <c:pt idx="1">
                  <c:v>238</c:v>
                </c:pt>
                <c:pt idx="2">
                  <c:v>0</c:v>
                </c:pt>
              </c:numCache>
            </c:numRef>
          </c:val>
        </c:ser>
        <c:dLbls>
          <c:dLblPos val="inEnd"/>
          <c:showLegendKey val="0"/>
          <c:showVal val="0"/>
          <c:showCatName val="0"/>
          <c:showSerName val="0"/>
          <c:showPercent val="1"/>
          <c:showBubbleSize val="0"/>
          <c:showLeaderLines val="1"/>
        </c:dLbls>
        <c:firstSliceAng val="42"/>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Household Income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'!$A$19:$A$24</c:f>
              <c:strCache>
                <c:ptCount val="6"/>
                <c:pt idx="0">
                  <c:v>$0-$19,999</c:v>
                </c:pt>
                <c:pt idx="1">
                  <c:v>$20,000 to $34,999</c:v>
                </c:pt>
                <c:pt idx="2">
                  <c:v>$35,000 to $49,999</c:v>
                </c:pt>
                <c:pt idx="3">
                  <c:v>$50,000 to $74,999</c:v>
                </c:pt>
                <c:pt idx="4">
                  <c:v>$75,000 to $125,000</c:v>
                </c:pt>
                <c:pt idx="5">
                  <c:v>Over $125,000</c:v>
                </c:pt>
              </c:strCache>
            </c:strRef>
          </c:cat>
          <c:val>
            <c:numRef>
              <c:f>'Suffolk '!$B$19:$B$24</c:f>
              <c:numCache>
                <c:formatCode>General</c:formatCode>
                <c:ptCount val="6"/>
                <c:pt idx="0">
                  <c:v>26</c:v>
                </c:pt>
                <c:pt idx="1">
                  <c:v>28</c:v>
                </c:pt>
                <c:pt idx="2">
                  <c:v>20</c:v>
                </c:pt>
                <c:pt idx="3">
                  <c:v>48</c:v>
                </c:pt>
                <c:pt idx="4">
                  <c:v>69</c:v>
                </c:pt>
                <c:pt idx="5">
                  <c:v>62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Age Range</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'!$K$3:$K$8</c:f>
              <c:strCache>
                <c:ptCount val="6"/>
                <c:pt idx="0">
                  <c:v>18-24</c:v>
                </c:pt>
                <c:pt idx="1">
                  <c:v>25-34</c:v>
                </c:pt>
                <c:pt idx="2">
                  <c:v>35-44</c:v>
                </c:pt>
                <c:pt idx="3">
                  <c:v>45-54</c:v>
                </c:pt>
                <c:pt idx="4">
                  <c:v>55-64</c:v>
                </c:pt>
                <c:pt idx="5">
                  <c:v>65+</c:v>
                </c:pt>
              </c:strCache>
            </c:strRef>
          </c:cat>
          <c:val>
            <c:numRef>
              <c:f>'Suffolk '!$L$3:$L$8</c:f>
              <c:numCache>
                <c:formatCode>General</c:formatCode>
                <c:ptCount val="6"/>
                <c:pt idx="0">
                  <c:v>5</c:v>
                </c:pt>
                <c:pt idx="1">
                  <c:v>16</c:v>
                </c:pt>
                <c:pt idx="2">
                  <c:v>37</c:v>
                </c:pt>
                <c:pt idx="3">
                  <c:v>43</c:v>
                </c:pt>
                <c:pt idx="4">
                  <c:v>64</c:v>
                </c:pt>
                <c:pt idx="5">
                  <c:v>125</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Employment</a:t>
            </a:r>
            <a:r>
              <a:rPr lang="en-US" sz="1400" baseline="0"/>
              <a:t> Status</a:t>
            </a:r>
            <a:endParaRPr lang="en-US" sz="1400"/>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129286964129483"/>
          <c:y val="0.13304206765820939"/>
          <c:w val="0.35741447944006999"/>
          <c:h val="0.5956907990667833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'Suffolk '!$K$19:$K$25</c:f>
              <c:strCache>
                <c:ptCount val="7"/>
                <c:pt idx="0">
                  <c:v>Employed for Wages</c:v>
                </c:pt>
                <c:pt idx="1">
                  <c:v>Self-employed</c:v>
                </c:pt>
                <c:pt idx="2">
                  <c:v>Student</c:v>
                </c:pt>
                <c:pt idx="3">
                  <c:v>Retired</c:v>
                </c:pt>
                <c:pt idx="4">
                  <c:v>Military</c:v>
                </c:pt>
                <c:pt idx="5">
                  <c:v>Out of work and looking</c:v>
                </c:pt>
                <c:pt idx="6">
                  <c:v>Out of work, but not looking</c:v>
                </c:pt>
              </c:strCache>
            </c:strRef>
          </c:cat>
          <c:val>
            <c:numRef>
              <c:f>'Suffolk '!$L$19:$L$25</c:f>
              <c:numCache>
                <c:formatCode>General</c:formatCode>
                <c:ptCount val="7"/>
                <c:pt idx="0">
                  <c:v>129</c:v>
                </c:pt>
                <c:pt idx="1">
                  <c:v>9</c:v>
                </c:pt>
                <c:pt idx="2">
                  <c:v>4</c:v>
                </c:pt>
                <c:pt idx="3">
                  <c:v>131</c:v>
                </c:pt>
                <c:pt idx="4">
                  <c:v>0</c:v>
                </c:pt>
                <c:pt idx="5">
                  <c:v>8</c:v>
                </c:pt>
                <c:pt idx="6">
                  <c:v>8</c:v>
                </c:pt>
              </c:numCache>
            </c:numRef>
          </c:val>
        </c:ser>
        <c:dLbls>
          <c:dLblPos val="inEnd"/>
          <c:showLegendKey val="0"/>
          <c:showVal val="0"/>
          <c:showCatName val="0"/>
          <c:showSerName val="0"/>
          <c:showPercent val="1"/>
          <c:showBubbleSize val="0"/>
          <c:showLeaderLines val="1"/>
        </c:dLbls>
        <c:firstSliceAng val="99"/>
      </c:pieChart>
      <c:spPr>
        <a:noFill/>
        <a:ln>
          <a:noFill/>
        </a:ln>
        <a:effectLst/>
      </c:spPr>
    </c:plotArea>
    <c:legend>
      <c:legendPos val="b"/>
      <c:layout>
        <c:manualLayout>
          <c:xMode val="edge"/>
          <c:yMode val="edge"/>
          <c:x val="6.5132545931758518E-2"/>
          <c:y val="0.74536818314377373"/>
          <c:w val="0.85862379702537184"/>
          <c:h val="0.24074292796733743"/>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Insurance Status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096286089238845"/>
          <c:y val="0.16767378304516059"/>
          <c:w val="0.37796522309711283"/>
          <c:h val="0.62344779067565004"/>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Lbls>
            <c:dLbl>
              <c:idx val="0"/>
              <c:dLblPos val="bestFit"/>
              <c:showLegendKey val="0"/>
              <c:showVal val="0"/>
              <c:showCatName val="0"/>
              <c:showSerName val="0"/>
              <c:showPercent val="1"/>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'!$U$3:$U$5</c:f>
              <c:strCache>
                <c:ptCount val="3"/>
                <c:pt idx="0">
                  <c:v>Yes</c:v>
                </c:pt>
                <c:pt idx="1">
                  <c:v>No</c:v>
                </c:pt>
                <c:pt idx="2">
                  <c:v>No, but did in past</c:v>
                </c:pt>
              </c:strCache>
            </c:strRef>
          </c:cat>
          <c:val>
            <c:numRef>
              <c:f>'Suffolk '!$V$3:$V$5</c:f>
              <c:numCache>
                <c:formatCode>General</c:formatCode>
                <c:ptCount val="3"/>
                <c:pt idx="0">
                  <c:v>278</c:v>
                </c:pt>
                <c:pt idx="1">
                  <c:v>5</c:v>
                </c:pt>
                <c:pt idx="2">
                  <c:v>4</c:v>
                </c:pt>
              </c:numCache>
            </c:numRef>
          </c:val>
        </c:ser>
        <c:dLbls>
          <c:dLblPos val="inEnd"/>
          <c:showLegendKey val="0"/>
          <c:showVal val="0"/>
          <c:showCatName val="0"/>
          <c:showSerName val="0"/>
          <c:showPercent val="1"/>
          <c:showBubbleSize val="0"/>
          <c:showLeaderLines val="1"/>
        </c:dLbls>
        <c:firstSliceAng val="318"/>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baseline="0">
                <a:solidFill>
                  <a:schemeClr val="dk1">
                    <a:lumMod val="65000"/>
                    <a:lumOff val="35000"/>
                  </a:schemeClr>
                </a:solidFill>
                <a:latin typeface="+mn-lt"/>
                <a:ea typeface="+mn-ea"/>
                <a:cs typeface="+mn-cs"/>
              </a:defRPr>
            </a:pPr>
            <a:r>
              <a:rPr lang="en-US" sz="1400"/>
              <a:t>Race</a:t>
            </a:r>
          </a:p>
        </c:rich>
      </c:tx>
      <c:overlay val="0"/>
      <c:spPr>
        <a:noFill/>
        <a:ln>
          <a:noFill/>
        </a:ln>
        <a:effectLst/>
      </c:spPr>
      <c:txPr>
        <a:bodyPr rot="0" spcFirstLastPara="1" vertOverflow="ellipsis" vert="horz" wrap="square" anchor="ctr" anchorCtr="1"/>
        <a:lstStyle/>
        <a:p>
          <a:pPr algn="ct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1584908136482942"/>
          <c:y val="0.13619313210848646"/>
          <c:w val="0.37941316710411199"/>
          <c:h val="0.63235527850685336"/>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Lbls>
            <c:spPr>
              <a:noFill/>
              <a:ln>
                <a:noFill/>
              </a:ln>
              <a:effectLst/>
            </c:spPr>
            <c:txPr>
              <a:bodyPr rot="0" spcFirstLastPara="1" vertOverflow="overflow" horzOverflow="overflow"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'!$U$19:$U$24</c:f>
              <c:strCache>
                <c:ptCount val="6"/>
                <c:pt idx="0">
                  <c:v>White/Caucasian</c:v>
                </c:pt>
                <c:pt idx="1">
                  <c:v>Black/African American</c:v>
                </c:pt>
                <c:pt idx="2">
                  <c:v>Asian/Pacific Islander</c:v>
                </c:pt>
                <c:pt idx="3">
                  <c:v>Native American</c:v>
                </c:pt>
                <c:pt idx="4">
                  <c:v>Multi-racial</c:v>
                </c:pt>
                <c:pt idx="5">
                  <c:v>Other</c:v>
                </c:pt>
              </c:strCache>
            </c:strRef>
          </c:cat>
          <c:val>
            <c:numRef>
              <c:f>'Suffolk '!$V$19:$V$24</c:f>
              <c:numCache>
                <c:formatCode>General</c:formatCode>
                <c:ptCount val="6"/>
                <c:pt idx="0">
                  <c:v>233</c:v>
                </c:pt>
                <c:pt idx="1">
                  <c:v>32</c:v>
                </c:pt>
                <c:pt idx="2">
                  <c:v>2</c:v>
                </c:pt>
                <c:pt idx="3">
                  <c:v>5</c:v>
                </c:pt>
                <c:pt idx="4">
                  <c:v>8</c:v>
                </c:pt>
                <c:pt idx="5">
                  <c:v>15</c:v>
                </c:pt>
              </c:numCache>
            </c:numRef>
          </c:val>
        </c:ser>
        <c:dLbls>
          <c:dLblPos val="inEnd"/>
          <c:showLegendKey val="0"/>
          <c:showVal val="0"/>
          <c:showCatName val="0"/>
          <c:showSerName val="0"/>
          <c:showPercent val="1"/>
          <c:showBubbleSize val="0"/>
          <c:showLeaderLines val="1"/>
        </c:dLbls>
        <c:firstSliceAng val="312"/>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r>
              <a:rPr lang="en-US" sz="1400"/>
              <a:t>Education Level</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65000"/>
                  <a:lumOff val="35000"/>
                </a:schemeClr>
              </a:solidFill>
              <a:latin typeface="+mn-lt"/>
              <a:ea typeface="+mn-ea"/>
              <a:cs typeface="+mn-cs"/>
            </a:defRPr>
          </a:pPr>
          <a:endParaRPr lang="en-US"/>
        </a:p>
      </c:txPr>
    </c:title>
    <c:autoTitleDeleted val="0"/>
    <c:plotArea>
      <c:layout>
        <c:manualLayout>
          <c:layoutTarget val="inner"/>
          <c:xMode val="edge"/>
          <c:yMode val="edge"/>
          <c:x val="0.3262801837270341"/>
          <c:y val="0.13467592592592592"/>
          <c:w val="0.34743985126859145"/>
          <c:h val="0.57906641878098575"/>
        </c:manualLayout>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4">
                  <a:lumMod val="60000"/>
                  <a:lumOff val="4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Pt>
            <c:idx val="9"/>
            <c:bubble3D val="0"/>
            <c:spPr>
              <a:solidFill>
                <a:srgbClr val="FFFF00"/>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'Suffolk '!$AE$3:$AE$12</c:f>
              <c:strCache>
                <c:ptCount val="10"/>
                <c:pt idx="0">
                  <c:v>K-8th</c:v>
                </c:pt>
                <c:pt idx="1">
                  <c:v>Some high school</c:v>
                </c:pt>
                <c:pt idx="2">
                  <c:v>High school graduate</c:v>
                </c:pt>
                <c:pt idx="3">
                  <c:v>Technical school</c:v>
                </c:pt>
                <c:pt idx="4">
                  <c:v>Some college</c:v>
                </c:pt>
                <c:pt idx="5">
                  <c:v>College graduate</c:v>
                </c:pt>
                <c:pt idx="6">
                  <c:v>Graduate school</c:v>
                </c:pt>
                <c:pt idx="7">
                  <c:v>Doctorate</c:v>
                </c:pt>
                <c:pt idx="8">
                  <c:v>GED</c:v>
                </c:pt>
                <c:pt idx="9">
                  <c:v>None</c:v>
                </c:pt>
              </c:strCache>
            </c:strRef>
          </c:cat>
          <c:val>
            <c:numRef>
              <c:f>'Suffolk '!$AF$3:$AF$12</c:f>
              <c:numCache>
                <c:formatCode>General</c:formatCode>
                <c:ptCount val="10"/>
                <c:pt idx="0">
                  <c:v>1</c:v>
                </c:pt>
                <c:pt idx="1">
                  <c:v>8</c:v>
                </c:pt>
                <c:pt idx="2">
                  <c:v>46</c:v>
                </c:pt>
                <c:pt idx="3">
                  <c:v>15</c:v>
                </c:pt>
                <c:pt idx="4">
                  <c:v>67</c:v>
                </c:pt>
                <c:pt idx="5">
                  <c:v>76</c:v>
                </c:pt>
                <c:pt idx="6">
                  <c:v>0</c:v>
                </c:pt>
                <c:pt idx="7">
                  <c:v>7</c:v>
                </c:pt>
                <c:pt idx="8">
                  <c:v>0</c:v>
                </c:pt>
                <c:pt idx="9" formatCode="0">
                  <c:v>0</c:v>
                </c:pt>
              </c:numCache>
            </c:numRef>
          </c:val>
        </c:ser>
        <c:dLbls>
          <c:dLblPos val="inEnd"/>
          <c:showLegendKey val="0"/>
          <c:showVal val="0"/>
          <c:showCatName val="0"/>
          <c:showSerName val="0"/>
          <c:showPercent val="1"/>
          <c:showBubbleSize val="0"/>
          <c:showLeaderLines val="1"/>
        </c:dLbls>
        <c:firstSliceAng val="81"/>
      </c:pieChart>
      <c:spPr>
        <a:noFill/>
        <a:ln>
          <a:noFill/>
        </a:ln>
        <a:effectLst/>
      </c:spPr>
    </c:plotArea>
    <c:legend>
      <c:legendPos val="b"/>
      <c:layout>
        <c:manualLayout>
          <c:xMode val="edge"/>
          <c:yMode val="edge"/>
          <c:x val="4.9298775153105864E-2"/>
          <c:y val="0.73689049285505992"/>
          <c:w val="0.90695800524934389"/>
          <c:h val="0.23533172936716243"/>
        </c:manualLayout>
      </c:layout>
      <c:overlay val="0"/>
      <c:spPr>
        <a:solidFill>
          <a:schemeClr val="lt1">
            <a:alpha val="78000"/>
          </a:schemeClr>
        </a:solidFill>
        <a:ln>
          <a:noFill/>
        </a:ln>
        <a:effectLst/>
      </c:spPr>
      <c:txPr>
        <a:bodyPr rot="0" spcFirstLastPara="1" vertOverflow="ellipsis" vert="horz" wrap="square" anchor="ctr" anchorCtr="1"/>
        <a:lstStyle/>
        <a:p>
          <a:pPr>
            <a:defRPr sz="10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8.xml"/><Relationship Id="rId7" Type="http://schemas.openxmlformats.org/officeDocument/2006/relationships/chart" Target="../charts/chart22.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5" Type="http://schemas.openxmlformats.org/officeDocument/2006/relationships/chart" Target="../charts/chart20.xml"/><Relationship Id="rId4"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2</xdr:col>
      <xdr:colOff>161925</xdr:colOff>
      <xdr:row>1</xdr:row>
      <xdr:rowOff>4762</xdr:rowOff>
    </xdr:from>
    <xdr:to>
      <xdr:col>9</xdr:col>
      <xdr:colOff>466725</xdr:colOff>
      <xdr:row>15</xdr:row>
      <xdr:rowOff>52387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166687</xdr:colOff>
      <xdr:row>17</xdr:row>
      <xdr:rowOff>4762</xdr:rowOff>
    </xdr:from>
    <xdr:to>
      <xdr:col>9</xdr:col>
      <xdr:colOff>471487</xdr:colOff>
      <xdr:row>31</xdr:row>
      <xdr:rowOff>52387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147637</xdr:colOff>
      <xdr:row>1</xdr:row>
      <xdr:rowOff>14287</xdr:rowOff>
    </xdr:from>
    <xdr:to>
      <xdr:col>19</xdr:col>
      <xdr:colOff>452437</xdr:colOff>
      <xdr:row>15</xdr:row>
      <xdr:rowOff>61912</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147637</xdr:colOff>
      <xdr:row>17</xdr:row>
      <xdr:rowOff>4762</xdr:rowOff>
    </xdr:from>
    <xdr:to>
      <xdr:col>19</xdr:col>
      <xdr:colOff>452437</xdr:colOff>
      <xdr:row>31</xdr:row>
      <xdr:rowOff>52387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185737</xdr:colOff>
      <xdr:row>1</xdr:row>
      <xdr:rowOff>4762</xdr:rowOff>
    </xdr:from>
    <xdr:to>
      <xdr:col>29</xdr:col>
      <xdr:colOff>490537</xdr:colOff>
      <xdr:row>15</xdr:row>
      <xdr:rowOff>42862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176212</xdr:colOff>
      <xdr:row>17</xdr:row>
      <xdr:rowOff>4762</xdr:rowOff>
    </xdr:from>
    <xdr:to>
      <xdr:col>29</xdr:col>
      <xdr:colOff>481012</xdr:colOff>
      <xdr:row>31</xdr:row>
      <xdr:rowOff>52387</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195262</xdr:colOff>
      <xdr:row>1</xdr:row>
      <xdr:rowOff>14287</xdr:rowOff>
    </xdr:from>
    <xdr:to>
      <xdr:col>39</xdr:col>
      <xdr:colOff>500062</xdr:colOff>
      <xdr:row>15</xdr:row>
      <xdr:rowOff>23812</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32</xdr:col>
      <xdr:colOff>176212</xdr:colOff>
      <xdr:row>17</xdr:row>
      <xdr:rowOff>4762</xdr:rowOff>
    </xdr:from>
    <xdr:to>
      <xdr:col>39</xdr:col>
      <xdr:colOff>481012</xdr:colOff>
      <xdr:row>31</xdr:row>
      <xdr:rowOff>23812</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166687</xdr:colOff>
      <xdr:row>1</xdr:row>
      <xdr:rowOff>14287</xdr:rowOff>
    </xdr:from>
    <xdr:to>
      <xdr:col>9</xdr:col>
      <xdr:colOff>471487</xdr:colOff>
      <xdr:row>15</xdr:row>
      <xdr:rowOff>80962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147637</xdr:colOff>
      <xdr:row>17</xdr:row>
      <xdr:rowOff>14287</xdr:rowOff>
    </xdr:from>
    <xdr:to>
      <xdr:col>9</xdr:col>
      <xdr:colOff>452437</xdr:colOff>
      <xdr:row>31</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176212</xdr:colOff>
      <xdr:row>1</xdr:row>
      <xdr:rowOff>4762</xdr:rowOff>
    </xdr:from>
    <xdr:to>
      <xdr:col>19</xdr:col>
      <xdr:colOff>481012</xdr:colOff>
      <xdr:row>15</xdr:row>
      <xdr:rowOff>23812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176212</xdr:colOff>
      <xdr:row>17</xdr:row>
      <xdr:rowOff>4762</xdr:rowOff>
    </xdr:from>
    <xdr:to>
      <xdr:col>19</xdr:col>
      <xdr:colOff>481012</xdr:colOff>
      <xdr:row>31</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176212</xdr:colOff>
      <xdr:row>1</xdr:row>
      <xdr:rowOff>14287</xdr:rowOff>
    </xdr:from>
    <xdr:to>
      <xdr:col>29</xdr:col>
      <xdr:colOff>481012</xdr:colOff>
      <xdr:row>15</xdr:row>
      <xdr:rowOff>14287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176212</xdr:colOff>
      <xdr:row>17</xdr:row>
      <xdr:rowOff>4762</xdr:rowOff>
    </xdr:from>
    <xdr:to>
      <xdr:col>29</xdr:col>
      <xdr:colOff>481012</xdr:colOff>
      <xdr:row>31</xdr:row>
      <xdr:rowOff>42862</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214312</xdr:colOff>
      <xdr:row>1</xdr:row>
      <xdr:rowOff>14287</xdr:rowOff>
    </xdr:from>
    <xdr:to>
      <xdr:col>39</xdr:col>
      <xdr:colOff>519112</xdr:colOff>
      <xdr:row>15</xdr:row>
      <xdr:rowOff>4762</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166687</xdr:colOff>
      <xdr:row>1</xdr:row>
      <xdr:rowOff>4762</xdr:rowOff>
    </xdr:from>
    <xdr:to>
      <xdr:col>9</xdr:col>
      <xdr:colOff>471487</xdr:colOff>
      <xdr:row>15</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166687</xdr:colOff>
      <xdr:row>17</xdr:row>
      <xdr:rowOff>4762</xdr:rowOff>
    </xdr:from>
    <xdr:to>
      <xdr:col>9</xdr:col>
      <xdr:colOff>471487</xdr:colOff>
      <xdr:row>31</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147637</xdr:colOff>
      <xdr:row>1</xdr:row>
      <xdr:rowOff>14287</xdr:rowOff>
    </xdr:from>
    <xdr:to>
      <xdr:col>19</xdr:col>
      <xdr:colOff>452437</xdr:colOff>
      <xdr:row>15</xdr:row>
      <xdr:rowOff>33337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138112</xdr:colOff>
      <xdr:row>17</xdr:row>
      <xdr:rowOff>4762</xdr:rowOff>
    </xdr:from>
    <xdr:to>
      <xdr:col>19</xdr:col>
      <xdr:colOff>442912</xdr:colOff>
      <xdr:row>31</xdr:row>
      <xdr:rowOff>42862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147637</xdr:colOff>
      <xdr:row>1</xdr:row>
      <xdr:rowOff>14287</xdr:rowOff>
    </xdr:from>
    <xdr:to>
      <xdr:col>29</xdr:col>
      <xdr:colOff>452437</xdr:colOff>
      <xdr:row>15</xdr:row>
      <xdr:rowOff>33337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22</xdr:col>
      <xdr:colOff>147637</xdr:colOff>
      <xdr:row>17</xdr:row>
      <xdr:rowOff>14287</xdr:rowOff>
    </xdr:from>
    <xdr:to>
      <xdr:col>29</xdr:col>
      <xdr:colOff>452437</xdr:colOff>
      <xdr:row>31</xdr:row>
      <xdr:rowOff>52387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147637</xdr:colOff>
      <xdr:row>1</xdr:row>
      <xdr:rowOff>4762</xdr:rowOff>
    </xdr:from>
    <xdr:to>
      <xdr:col>39</xdr:col>
      <xdr:colOff>452437</xdr:colOff>
      <xdr:row>14</xdr:row>
      <xdr:rowOff>185737</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1304925</xdr:colOff>
      <xdr:row>1</xdr:row>
      <xdr:rowOff>114300</xdr:rowOff>
    </xdr:from>
    <xdr:to>
      <xdr:col>7</xdr:col>
      <xdr:colOff>777876</xdr:colOff>
      <xdr:row>9</xdr:row>
      <xdr:rowOff>104775</xdr:rowOff>
    </xdr:to>
    <mc:AlternateContent xmlns:mc="http://schemas.openxmlformats.org/markup-compatibility/2006" xmlns:a14="http://schemas.microsoft.com/office/drawing/2010/main">
      <mc:Choice Requires="a14">
        <xdr:graphicFrame macro="">
          <xdr:nvGraphicFramePr>
            <xdr:cNvPr id="11" name="Are you Hispanic or Latino? 1"/>
            <xdr:cNvGraphicFramePr/>
          </xdr:nvGraphicFramePr>
          <xdr:xfrm>
            <a:off x="0" y="0"/>
            <a:ext cx="0" cy="0"/>
          </xdr:xfrm>
          <a:graphic>
            <a:graphicData uri="http://schemas.microsoft.com/office/drawing/2010/slicer">
              <sle:slicer xmlns:sle="http://schemas.microsoft.com/office/drawing/2010/slicer" name="Are you Hispanic or Latino? 1"/>
            </a:graphicData>
          </a:graphic>
        </xdr:graphicFrame>
      </mc:Choice>
      <mc:Fallback xmlns="">
        <xdr:sp macro="" textlink="">
          <xdr:nvSpPr>
            <xdr:cNvPr id="0" name=""/>
            <xdr:cNvSpPr>
              <a:spLocks noTextEdit="1"/>
            </xdr:cNvSpPr>
          </xdr:nvSpPr>
          <xdr:spPr>
            <a:xfrm>
              <a:off x="7877175" y="590550"/>
              <a:ext cx="1171576" cy="1514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114300</xdr:colOff>
      <xdr:row>1</xdr:row>
      <xdr:rowOff>104775</xdr:rowOff>
    </xdr:from>
    <xdr:to>
      <xdr:col>3</xdr:col>
      <xdr:colOff>1343025</xdr:colOff>
      <xdr:row>9</xdr:row>
      <xdr:rowOff>76200</xdr:rowOff>
    </xdr:to>
    <mc:AlternateContent xmlns:mc="http://schemas.openxmlformats.org/markup-compatibility/2006" xmlns:a14="http://schemas.microsoft.com/office/drawing/2010/main">
      <mc:Choice Requires="a14">
        <xdr:graphicFrame macro="">
          <xdr:nvGraphicFramePr>
            <xdr:cNvPr id="12" name="I identify as: 1"/>
            <xdr:cNvGraphicFramePr/>
          </xdr:nvGraphicFramePr>
          <xdr:xfrm>
            <a:off x="0" y="0"/>
            <a:ext cx="0" cy="0"/>
          </xdr:xfrm>
          <a:graphic>
            <a:graphicData uri="http://schemas.microsoft.com/office/drawing/2010/slicer">
              <sle:slicer xmlns:sle="http://schemas.microsoft.com/office/drawing/2010/slicer" name="I identify as: 1"/>
            </a:graphicData>
          </a:graphic>
        </xdr:graphicFrame>
      </mc:Choice>
      <mc:Fallback xmlns="">
        <xdr:sp macro="" textlink="">
          <xdr:nvSpPr>
            <xdr:cNvPr id="0" name=""/>
            <xdr:cNvSpPr>
              <a:spLocks noTextEdit="1"/>
            </xdr:cNvSpPr>
          </xdr:nvSpPr>
          <xdr:spPr>
            <a:xfrm>
              <a:off x="4486275" y="581025"/>
              <a:ext cx="1228725" cy="1495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133350</xdr:colOff>
      <xdr:row>1</xdr:row>
      <xdr:rowOff>123825</xdr:rowOff>
    </xdr:from>
    <xdr:to>
      <xdr:col>5</xdr:col>
      <xdr:colOff>1152525</xdr:colOff>
      <xdr:row>9</xdr:row>
      <xdr:rowOff>85725</xdr:rowOff>
    </xdr:to>
    <mc:AlternateContent xmlns:mc="http://schemas.openxmlformats.org/markup-compatibility/2006" xmlns:a14="http://schemas.microsoft.com/office/drawing/2010/main">
      <mc:Choice Requires="a14">
        <xdr:graphicFrame macro="">
          <xdr:nvGraphicFramePr>
            <xdr:cNvPr id="13" name="County where you live: 1"/>
            <xdr:cNvGraphicFramePr/>
          </xdr:nvGraphicFramePr>
          <xdr:xfrm>
            <a:off x="0" y="0"/>
            <a:ext cx="0" cy="0"/>
          </xdr:xfrm>
          <a:graphic>
            <a:graphicData uri="http://schemas.microsoft.com/office/drawing/2010/slicer">
              <sle:slicer xmlns:sle="http://schemas.microsoft.com/office/drawing/2010/slicer" name="County where you live: 1"/>
            </a:graphicData>
          </a:graphic>
        </xdr:graphicFrame>
      </mc:Choice>
      <mc:Fallback xmlns="">
        <xdr:sp macro="" textlink="">
          <xdr:nvSpPr>
            <xdr:cNvPr id="0" name=""/>
            <xdr:cNvSpPr>
              <a:spLocks noTextEdit="1"/>
            </xdr:cNvSpPr>
          </xdr:nvSpPr>
          <xdr:spPr>
            <a:xfrm>
              <a:off x="5895975" y="600075"/>
              <a:ext cx="1752600"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12</xdr:row>
      <xdr:rowOff>114300</xdr:rowOff>
    </xdr:from>
    <xdr:to>
      <xdr:col>1</xdr:col>
      <xdr:colOff>1809749</xdr:colOff>
      <xdr:row>24</xdr:row>
      <xdr:rowOff>85725</xdr:rowOff>
    </xdr:to>
    <mc:AlternateContent xmlns:mc="http://schemas.openxmlformats.org/markup-compatibility/2006" xmlns:a14="http://schemas.microsoft.com/office/drawing/2010/main">
      <mc:Choice Requires="a14">
        <xdr:graphicFrame macro="">
          <xdr:nvGraphicFramePr>
            <xdr:cNvPr id="14" name="What is your annual household income from all sources?"/>
            <xdr:cNvGraphicFramePr/>
          </xdr:nvGraphicFramePr>
          <xdr:xfrm>
            <a:off x="0" y="0"/>
            <a:ext cx="0" cy="0"/>
          </xdr:xfrm>
          <a:graphic>
            <a:graphicData uri="http://schemas.microsoft.com/office/drawing/2010/slicer">
              <sle:slicer xmlns:sle="http://schemas.microsoft.com/office/drawing/2010/slicer" name="What is your annual household income from all sources?"/>
            </a:graphicData>
          </a:graphic>
        </xdr:graphicFrame>
      </mc:Choice>
      <mc:Fallback xmlns="">
        <xdr:sp macro="" textlink="">
          <xdr:nvSpPr>
            <xdr:cNvPr id="0" name=""/>
            <xdr:cNvSpPr>
              <a:spLocks noTextEdit="1"/>
            </xdr:cNvSpPr>
          </xdr:nvSpPr>
          <xdr:spPr>
            <a:xfrm>
              <a:off x="161924" y="2686050"/>
              <a:ext cx="225742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24</xdr:row>
      <xdr:rowOff>171451</xdr:rowOff>
    </xdr:from>
    <xdr:to>
      <xdr:col>1</xdr:col>
      <xdr:colOff>1790699</xdr:colOff>
      <xdr:row>36</xdr:row>
      <xdr:rowOff>123825</xdr:rowOff>
    </xdr:to>
    <mc:AlternateContent xmlns:mc="http://schemas.openxmlformats.org/markup-compatibility/2006" xmlns:a14="http://schemas.microsoft.com/office/drawing/2010/main">
      <mc:Choice Requires="a14">
        <xdr:graphicFrame macro="">
          <xdr:nvGraphicFramePr>
            <xdr:cNvPr id="15" name="What is your current employment status?"/>
            <xdr:cNvGraphicFramePr/>
          </xdr:nvGraphicFramePr>
          <xdr:xfrm>
            <a:off x="0" y="0"/>
            <a:ext cx="0" cy="0"/>
          </xdr:xfrm>
          <a:graphic>
            <a:graphicData uri="http://schemas.microsoft.com/office/drawing/2010/slicer">
              <sle:slicer xmlns:sle="http://schemas.microsoft.com/office/drawing/2010/slicer" name="What is your current employment status?"/>
            </a:graphicData>
          </a:graphic>
        </xdr:graphicFrame>
      </mc:Choice>
      <mc:Fallback xmlns="">
        <xdr:sp macro="" textlink="">
          <xdr:nvSpPr>
            <xdr:cNvPr id="0" name=""/>
            <xdr:cNvSpPr>
              <a:spLocks noTextEdit="1"/>
            </xdr:cNvSpPr>
          </xdr:nvSpPr>
          <xdr:spPr>
            <a:xfrm>
              <a:off x="161924" y="5029201"/>
              <a:ext cx="2238375" cy="2238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37</xdr:row>
      <xdr:rowOff>85725</xdr:rowOff>
    </xdr:from>
    <xdr:to>
      <xdr:col>1</xdr:col>
      <xdr:colOff>1781174</xdr:colOff>
      <xdr:row>54</xdr:row>
      <xdr:rowOff>152401</xdr:rowOff>
    </xdr:to>
    <mc:AlternateContent xmlns:mc="http://schemas.openxmlformats.org/markup-compatibility/2006" xmlns:a14="http://schemas.microsoft.com/office/drawing/2010/main">
      <mc:Choice Requires="a14">
        <xdr:graphicFrame macro="">
          <xdr:nvGraphicFramePr>
            <xdr:cNvPr id="18" name="What is your highest level of education?"/>
            <xdr:cNvGraphicFramePr/>
          </xdr:nvGraphicFramePr>
          <xdr:xfrm>
            <a:off x="0" y="0"/>
            <a:ext cx="0" cy="0"/>
          </xdr:xfrm>
          <a:graphic>
            <a:graphicData uri="http://schemas.microsoft.com/office/drawing/2010/slicer">
              <sle:slicer xmlns:sle="http://schemas.microsoft.com/office/drawing/2010/slicer" name="What is your highest level of education?"/>
            </a:graphicData>
          </a:graphic>
        </xdr:graphicFrame>
      </mc:Choice>
      <mc:Fallback xmlns="">
        <xdr:sp macro="" textlink="">
          <xdr:nvSpPr>
            <xdr:cNvPr id="0" name=""/>
            <xdr:cNvSpPr>
              <a:spLocks noTextEdit="1"/>
            </xdr:cNvSpPr>
          </xdr:nvSpPr>
          <xdr:spPr>
            <a:xfrm>
              <a:off x="152399" y="7419974"/>
              <a:ext cx="2238375" cy="363855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55</xdr:row>
      <xdr:rowOff>133349</xdr:rowOff>
    </xdr:from>
    <xdr:to>
      <xdr:col>1</xdr:col>
      <xdr:colOff>1800224</xdr:colOff>
      <xdr:row>77</xdr:row>
      <xdr:rowOff>85725</xdr:rowOff>
    </xdr:to>
    <mc:AlternateContent xmlns:mc="http://schemas.openxmlformats.org/markup-compatibility/2006" xmlns:a14="http://schemas.microsoft.com/office/drawing/2010/main">
      <mc:Choice Requires="a14">
        <xdr:graphicFrame macro="">
          <xdr:nvGraphicFramePr>
            <xdr:cNvPr id="19" name="What race do you consider yourself?"/>
            <xdr:cNvGraphicFramePr/>
          </xdr:nvGraphicFramePr>
          <xdr:xfrm>
            <a:off x="0" y="0"/>
            <a:ext cx="0" cy="0"/>
          </xdr:xfrm>
          <a:graphic>
            <a:graphicData uri="http://schemas.microsoft.com/office/drawing/2010/slicer">
              <sle:slicer xmlns:sle="http://schemas.microsoft.com/office/drawing/2010/slicer" name="What race do you consider yourself?"/>
            </a:graphicData>
          </a:graphic>
        </xdr:graphicFrame>
      </mc:Choice>
      <mc:Fallback xmlns="">
        <xdr:sp macro="" textlink="">
          <xdr:nvSpPr>
            <xdr:cNvPr id="0" name=""/>
            <xdr:cNvSpPr>
              <a:spLocks noTextEdit="1"/>
            </xdr:cNvSpPr>
          </xdr:nvSpPr>
          <xdr:spPr>
            <a:xfrm>
              <a:off x="152399" y="10896599"/>
              <a:ext cx="2257425" cy="41433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78</xdr:row>
      <xdr:rowOff>57151</xdr:rowOff>
    </xdr:from>
    <xdr:to>
      <xdr:col>1</xdr:col>
      <xdr:colOff>1790700</xdr:colOff>
      <xdr:row>85</xdr:row>
      <xdr:rowOff>171450</xdr:rowOff>
    </xdr:to>
    <mc:AlternateContent xmlns:mc="http://schemas.openxmlformats.org/markup-compatibility/2006" xmlns:a14="http://schemas.microsoft.com/office/drawing/2010/main">
      <mc:Choice Requires="a14">
        <xdr:graphicFrame macro="">
          <xdr:nvGraphicFramePr>
            <xdr:cNvPr id="20" name="Do you currently have health insurance?"/>
            <xdr:cNvGraphicFramePr/>
          </xdr:nvGraphicFramePr>
          <xdr:xfrm>
            <a:off x="0" y="0"/>
            <a:ext cx="0" cy="0"/>
          </xdr:xfrm>
          <a:graphic>
            <a:graphicData uri="http://schemas.microsoft.com/office/drawing/2010/slicer">
              <sle:slicer xmlns:sle="http://schemas.microsoft.com/office/drawing/2010/slicer" name="Do you currently have health insurance?"/>
            </a:graphicData>
          </a:graphic>
        </xdr:graphicFrame>
      </mc:Choice>
      <mc:Fallback xmlns="">
        <xdr:sp macro="" textlink="">
          <xdr:nvSpPr>
            <xdr:cNvPr id="0" name=""/>
            <xdr:cNvSpPr>
              <a:spLocks noTextEdit="1"/>
            </xdr:cNvSpPr>
          </xdr:nvSpPr>
          <xdr:spPr>
            <a:xfrm>
              <a:off x="152400" y="15201901"/>
              <a:ext cx="2247900" cy="14477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114301</xdr:colOff>
      <xdr:row>1</xdr:row>
      <xdr:rowOff>142875</xdr:rowOff>
    </xdr:from>
    <xdr:to>
      <xdr:col>3</xdr:col>
      <xdr:colOff>1247775</xdr:colOff>
      <xdr:row>10</xdr:row>
      <xdr:rowOff>28575</xdr:rowOff>
    </xdr:to>
    <mc:AlternateContent xmlns:mc="http://schemas.openxmlformats.org/markup-compatibility/2006" xmlns:a14="http://schemas.microsoft.com/office/drawing/2010/main">
      <mc:Choice Requires="a14">
        <xdr:graphicFrame macro="">
          <xdr:nvGraphicFramePr>
            <xdr:cNvPr id="2" name="I identify as:"/>
            <xdr:cNvGraphicFramePr/>
          </xdr:nvGraphicFramePr>
          <xdr:xfrm>
            <a:off x="0" y="0"/>
            <a:ext cx="0" cy="0"/>
          </xdr:xfrm>
          <a:graphic>
            <a:graphicData uri="http://schemas.microsoft.com/office/drawing/2010/slicer">
              <sle:slicer xmlns:sle="http://schemas.microsoft.com/office/drawing/2010/slicer" name="I identify as:"/>
            </a:graphicData>
          </a:graphic>
        </xdr:graphicFrame>
      </mc:Choice>
      <mc:Fallback xmlns="">
        <xdr:sp macro="" textlink="">
          <xdr:nvSpPr>
            <xdr:cNvPr id="0" name=""/>
            <xdr:cNvSpPr>
              <a:spLocks noTextEdit="1"/>
            </xdr:cNvSpPr>
          </xdr:nvSpPr>
          <xdr:spPr>
            <a:xfrm>
              <a:off x="4486276" y="619125"/>
              <a:ext cx="1133474"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57150</xdr:colOff>
      <xdr:row>1</xdr:row>
      <xdr:rowOff>152400</xdr:rowOff>
    </xdr:from>
    <xdr:to>
      <xdr:col>5</xdr:col>
      <xdr:colOff>552450</xdr:colOff>
      <xdr:row>10</xdr:row>
      <xdr:rowOff>38100</xdr:rowOff>
    </xdr:to>
    <mc:AlternateContent xmlns:mc="http://schemas.openxmlformats.org/markup-compatibility/2006" xmlns:a14="http://schemas.microsoft.com/office/drawing/2010/main">
      <mc:Choice Requires="a14">
        <xdr:graphicFrame macro="">
          <xdr:nvGraphicFramePr>
            <xdr:cNvPr id="3" name="County where you live:"/>
            <xdr:cNvGraphicFramePr/>
          </xdr:nvGraphicFramePr>
          <xdr:xfrm>
            <a:off x="0" y="0"/>
            <a:ext cx="0" cy="0"/>
          </xdr:xfrm>
          <a:graphic>
            <a:graphicData uri="http://schemas.microsoft.com/office/drawing/2010/slicer">
              <sle:slicer xmlns:sle="http://schemas.microsoft.com/office/drawing/2010/slicer" name="County where you live:"/>
            </a:graphicData>
          </a:graphic>
        </xdr:graphicFrame>
      </mc:Choice>
      <mc:Fallback xmlns="">
        <xdr:sp macro="" textlink="">
          <xdr:nvSpPr>
            <xdr:cNvPr id="0" name=""/>
            <xdr:cNvSpPr>
              <a:spLocks noTextEdit="1"/>
            </xdr:cNvSpPr>
          </xdr:nvSpPr>
          <xdr:spPr>
            <a:xfrm>
              <a:off x="5819775" y="628650"/>
              <a:ext cx="1228725" cy="16002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638175</xdr:colOff>
      <xdr:row>1</xdr:row>
      <xdr:rowOff>152400</xdr:rowOff>
    </xdr:from>
    <xdr:to>
      <xdr:col>7</xdr:col>
      <xdr:colOff>187325</xdr:colOff>
      <xdr:row>10</xdr:row>
      <xdr:rowOff>9525</xdr:rowOff>
    </xdr:to>
    <mc:AlternateContent xmlns:mc="http://schemas.openxmlformats.org/markup-compatibility/2006" xmlns:a14="http://schemas.microsoft.com/office/drawing/2010/main">
      <mc:Choice Requires="a14">
        <xdr:graphicFrame macro="">
          <xdr:nvGraphicFramePr>
            <xdr:cNvPr id="4" name="Are you Hispanic or Latino?"/>
            <xdr:cNvGraphicFramePr/>
          </xdr:nvGraphicFramePr>
          <xdr:xfrm>
            <a:off x="0" y="0"/>
            <a:ext cx="0" cy="0"/>
          </xdr:xfrm>
          <a:graphic>
            <a:graphicData uri="http://schemas.microsoft.com/office/drawing/2010/slicer">
              <sle:slicer xmlns:sle="http://schemas.microsoft.com/office/drawing/2010/slicer" name="Are you Hispanic or Latino?"/>
            </a:graphicData>
          </a:graphic>
        </xdr:graphicFrame>
      </mc:Choice>
      <mc:Fallback xmlns="">
        <xdr:sp macro="" textlink="">
          <xdr:nvSpPr>
            <xdr:cNvPr id="0" name=""/>
            <xdr:cNvSpPr>
              <a:spLocks noTextEdit="1"/>
            </xdr:cNvSpPr>
          </xdr:nvSpPr>
          <xdr:spPr>
            <a:xfrm>
              <a:off x="7210425" y="628650"/>
              <a:ext cx="1247775" cy="15716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209550</xdr:colOff>
      <xdr:row>12</xdr:row>
      <xdr:rowOff>123825</xdr:rowOff>
    </xdr:from>
    <xdr:to>
      <xdr:col>1</xdr:col>
      <xdr:colOff>1771650</xdr:colOff>
      <xdr:row>24</xdr:row>
      <xdr:rowOff>133350</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1"/>
            <xdr:cNvGraphicFramePr/>
          </xdr:nvGraphicFramePr>
          <xdr:xfrm>
            <a:off x="0" y="0"/>
            <a:ext cx="0" cy="0"/>
          </xdr:xfrm>
          <a:graphic>
            <a:graphicData uri="http://schemas.microsoft.com/office/drawing/2010/slicer">
              <sle:slicer xmlns:sle="http://schemas.microsoft.com/office/drawing/2010/slicer" name="What is your annual household income from all sources? 1"/>
            </a:graphicData>
          </a:graphic>
        </xdr:graphicFrame>
      </mc:Choice>
      <mc:Fallback xmlns="">
        <xdr:sp macro="" textlink="">
          <xdr:nvSpPr>
            <xdr:cNvPr id="0" name=""/>
            <xdr:cNvSpPr>
              <a:spLocks noTextEdit="1"/>
            </xdr:cNvSpPr>
          </xdr:nvSpPr>
          <xdr:spPr>
            <a:xfrm>
              <a:off x="209550" y="2695575"/>
              <a:ext cx="2171700" cy="22955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209549</xdr:colOff>
      <xdr:row>25</xdr:row>
      <xdr:rowOff>47626</xdr:rowOff>
    </xdr:from>
    <xdr:to>
      <xdr:col>1</xdr:col>
      <xdr:colOff>1762124</xdr:colOff>
      <xdr:row>37</xdr:row>
      <xdr:rowOff>0</xdr:rowOff>
    </xdr:to>
    <mc:AlternateContent xmlns:mc="http://schemas.openxmlformats.org/markup-compatibility/2006" xmlns:a14="http://schemas.microsoft.com/office/drawing/2010/main">
      <mc:Choice Requires="a14">
        <xdr:graphicFrame macro="">
          <xdr:nvGraphicFramePr>
            <xdr:cNvPr id="6" name="What is your current employment status? 1"/>
            <xdr:cNvGraphicFramePr/>
          </xdr:nvGraphicFramePr>
          <xdr:xfrm>
            <a:off x="0" y="0"/>
            <a:ext cx="0" cy="0"/>
          </xdr:xfrm>
          <a:graphic>
            <a:graphicData uri="http://schemas.microsoft.com/office/drawing/2010/slicer">
              <sle:slicer xmlns:sle="http://schemas.microsoft.com/office/drawing/2010/slicer" name="What is your current employment status? 1"/>
            </a:graphicData>
          </a:graphic>
        </xdr:graphicFrame>
      </mc:Choice>
      <mc:Fallback xmlns="">
        <xdr:sp macro="" textlink="">
          <xdr:nvSpPr>
            <xdr:cNvPr id="0" name=""/>
            <xdr:cNvSpPr>
              <a:spLocks noTextEdit="1"/>
            </xdr:cNvSpPr>
          </xdr:nvSpPr>
          <xdr:spPr>
            <a:xfrm>
              <a:off x="209549" y="5095876"/>
              <a:ext cx="2162175" cy="22383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190500</xdr:colOff>
      <xdr:row>37</xdr:row>
      <xdr:rowOff>142874</xdr:rowOff>
    </xdr:from>
    <xdr:to>
      <xdr:col>1</xdr:col>
      <xdr:colOff>1771650</xdr:colOff>
      <xdr:row>55</xdr:row>
      <xdr:rowOff>28576</xdr:rowOff>
    </xdr:to>
    <mc:AlternateContent xmlns:mc="http://schemas.openxmlformats.org/markup-compatibility/2006" xmlns:a14="http://schemas.microsoft.com/office/drawing/2010/main">
      <mc:Choice Requires="a14">
        <xdr:graphicFrame macro="">
          <xdr:nvGraphicFramePr>
            <xdr:cNvPr id="8" name="What is your highest level of education? 1"/>
            <xdr:cNvGraphicFramePr/>
          </xdr:nvGraphicFramePr>
          <xdr:xfrm>
            <a:off x="0" y="0"/>
            <a:ext cx="0" cy="0"/>
          </xdr:xfrm>
          <a:graphic>
            <a:graphicData uri="http://schemas.microsoft.com/office/drawing/2010/slicer">
              <sle:slicer xmlns:sle="http://schemas.microsoft.com/office/drawing/2010/slicer" name="What is your highest level of education? 1"/>
            </a:graphicData>
          </a:graphic>
        </xdr:graphicFrame>
      </mc:Choice>
      <mc:Fallback xmlns="">
        <xdr:sp macro="" textlink="">
          <xdr:nvSpPr>
            <xdr:cNvPr id="0" name=""/>
            <xdr:cNvSpPr>
              <a:spLocks noTextEdit="1"/>
            </xdr:cNvSpPr>
          </xdr:nvSpPr>
          <xdr:spPr>
            <a:xfrm>
              <a:off x="190500" y="7477123"/>
              <a:ext cx="2190750" cy="362902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161925</xdr:colOff>
      <xdr:row>55</xdr:row>
      <xdr:rowOff>180975</xdr:rowOff>
    </xdr:from>
    <xdr:to>
      <xdr:col>1</xdr:col>
      <xdr:colOff>1752600</xdr:colOff>
      <xdr:row>77</xdr:row>
      <xdr:rowOff>95250</xdr:rowOff>
    </xdr:to>
    <mc:AlternateContent xmlns:mc="http://schemas.openxmlformats.org/markup-compatibility/2006" xmlns:a14="http://schemas.microsoft.com/office/drawing/2010/main">
      <mc:Choice Requires="a14">
        <xdr:graphicFrame macro="">
          <xdr:nvGraphicFramePr>
            <xdr:cNvPr id="9" name="What race do you consider yourself? 1"/>
            <xdr:cNvGraphicFramePr/>
          </xdr:nvGraphicFramePr>
          <xdr:xfrm>
            <a:off x="0" y="0"/>
            <a:ext cx="0" cy="0"/>
          </xdr:xfrm>
          <a:graphic>
            <a:graphicData uri="http://schemas.microsoft.com/office/drawing/2010/slicer">
              <sle:slicer xmlns:sle="http://schemas.microsoft.com/office/drawing/2010/slicer" name="What race do you consider yourself? 1"/>
            </a:graphicData>
          </a:graphic>
        </xdr:graphicFrame>
      </mc:Choice>
      <mc:Fallback xmlns="">
        <xdr:sp macro="" textlink="">
          <xdr:nvSpPr>
            <xdr:cNvPr id="0" name=""/>
            <xdr:cNvSpPr>
              <a:spLocks noTextEdit="1"/>
            </xdr:cNvSpPr>
          </xdr:nvSpPr>
          <xdr:spPr>
            <a:xfrm>
              <a:off x="161925" y="10944225"/>
              <a:ext cx="2200275" cy="41052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161924</xdr:colOff>
      <xdr:row>78</xdr:row>
      <xdr:rowOff>66675</xdr:rowOff>
    </xdr:from>
    <xdr:to>
      <xdr:col>1</xdr:col>
      <xdr:colOff>1762125</xdr:colOff>
      <xdr:row>86</xdr:row>
      <xdr:rowOff>0</xdr:rowOff>
    </xdr:to>
    <mc:AlternateContent xmlns:mc="http://schemas.openxmlformats.org/markup-compatibility/2006" xmlns:a14="http://schemas.microsoft.com/office/drawing/2010/main">
      <mc:Choice Requires="a14">
        <xdr:graphicFrame macro="">
          <xdr:nvGraphicFramePr>
            <xdr:cNvPr id="10" name="Do you currently have health insurance? 1"/>
            <xdr:cNvGraphicFramePr/>
          </xdr:nvGraphicFramePr>
          <xdr:xfrm>
            <a:off x="0" y="0"/>
            <a:ext cx="0" cy="0"/>
          </xdr:xfrm>
          <a:graphic>
            <a:graphicData uri="http://schemas.microsoft.com/office/drawing/2010/slicer">
              <sle:slicer xmlns:sle="http://schemas.microsoft.com/office/drawing/2010/slicer" name="Do you currently have health insurance? 1"/>
            </a:graphicData>
          </a:graphic>
        </xdr:graphicFrame>
      </mc:Choice>
      <mc:Fallback xmlns="">
        <xdr:sp macro="" textlink="">
          <xdr:nvSpPr>
            <xdr:cNvPr id="0" name=""/>
            <xdr:cNvSpPr>
              <a:spLocks noTextEdit="1"/>
            </xdr:cNvSpPr>
          </xdr:nvSpPr>
          <xdr:spPr>
            <a:xfrm>
              <a:off x="161924" y="15211425"/>
              <a:ext cx="2209801" cy="145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161925</xdr:colOff>
      <xdr:row>1</xdr:row>
      <xdr:rowOff>114301</xdr:rowOff>
    </xdr:from>
    <xdr:to>
      <xdr:col>4</xdr:col>
      <xdr:colOff>149225</xdr:colOff>
      <xdr:row>10</xdr:row>
      <xdr:rowOff>57151</xdr:rowOff>
    </xdr:to>
    <mc:AlternateContent xmlns:mc="http://schemas.openxmlformats.org/markup-compatibility/2006" xmlns:a14="http://schemas.microsoft.com/office/drawing/2010/main">
      <mc:Choice Requires="a14">
        <xdr:graphicFrame macro="">
          <xdr:nvGraphicFramePr>
            <xdr:cNvPr id="2" name="I identify as: 2"/>
            <xdr:cNvGraphicFramePr/>
          </xdr:nvGraphicFramePr>
          <xdr:xfrm>
            <a:off x="0" y="0"/>
            <a:ext cx="0" cy="0"/>
          </xdr:xfrm>
          <a:graphic>
            <a:graphicData uri="http://schemas.microsoft.com/office/drawing/2010/slicer">
              <sle:slicer xmlns:sle="http://schemas.microsoft.com/office/drawing/2010/slicer" name="I identify as: 2"/>
            </a:graphicData>
          </a:graphic>
        </xdr:graphicFrame>
      </mc:Choice>
      <mc:Fallback xmlns="">
        <xdr:sp macro="" textlink="">
          <xdr:nvSpPr>
            <xdr:cNvPr id="0" name=""/>
            <xdr:cNvSpPr>
              <a:spLocks noTextEdit="1"/>
            </xdr:cNvSpPr>
          </xdr:nvSpPr>
          <xdr:spPr>
            <a:xfrm>
              <a:off x="4533900" y="590551"/>
              <a:ext cx="1295400" cy="1657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285750</xdr:colOff>
      <xdr:row>1</xdr:row>
      <xdr:rowOff>123825</xdr:rowOff>
    </xdr:from>
    <xdr:to>
      <xdr:col>5</xdr:col>
      <xdr:colOff>923925</xdr:colOff>
      <xdr:row>10</xdr:row>
      <xdr:rowOff>57150</xdr:rowOff>
    </xdr:to>
    <mc:AlternateContent xmlns:mc="http://schemas.openxmlformats.org/markup-compatibility/2006" xmlns:a14="http://schemas.microsoft.com/office/drawing/2010/main">
      <mc:Choice Requires="a14">
        <xdr:graphicFrame macro="">
          <xdr:nvGraphicFramePr>
            <xdr:cNvPr id="3" name="County where you live: 2"/>
            <xdr:cNvGraphicFramePr/>
          </xdr:nvGraphicFramePr>
          <xdr:xfrm>
            <a:off x="0" y="0"/>
            <a:ext cx="0" cy="0"/>
          </xdr:xfrm>
          <a:graphic>
            <a:graphicData uri="http://schemas.microsoft.com/office/drawing/2010/slicer">
              <sle:slicer xmlns:sle="http://schemas.microsoft.com/office/drawing/2010/slicer" name="County where you live: 2"/>
            </a:graphicData>
          </a:graphic>
        </xdr:graphicFrame>
      </mc:Choice>
      <mc:Fallback xmlns="">
        <xdr:sp macro="" textlink="">
          <xdr:nvSpPr>
            <xdr:cNvPr id="0" name=""/>
            <xdr:cNvSpPr>
              <a:spLocks noTextEdit="1"/>
            </xdr:cNvSpPr>
          </xdr:nvSpPr>
          <xdr:spPr>
            <a:xfrm>
              <a:off x="6048375" y="600075"/>
              <a:ext cx="1371600" cy="164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1057275</xdr:colOff>
      <xdr:row>1</xdr:row>
      <xdr:rowOff>133351</xdr:rowOff>
    </xdr:from>
    <xdr:to>
      <xdr:col>6</xdr:col>
      <xdr:colOff>1009650</xdr:colOff>
      <xdr:row>10</xdr:row>
      <xdr:rowOff>28575</xdr:rowOff>
    </xdr:to>
    <mc:AlternateContent xmlns:mc="http://schemas.openxmlformats.org/markup-compatibility/2006" xmlns:a14="http://schemas.microsoft.com/office/drawing/2010/main">
      <mc:Choice Requires="a14">
        <xdr:graphicFrame macro="">
          <xdr:nvGraphicFramePr>
            <xdr:cNvPr id="4" name="Are you Hispanic or Latino? 2"/>
            <xdr:cNvGraphicFramePr/>
          </xdr:nvGraphicFramePr>
          <xdr:xfrm>
            <a:off x="0" y="0"/>
            <a:ext cx="0" cy="0"/>
          </xdr:xfrm>
          <a:graphic>
            <a:graphicData uri="http://schemas.microsoft.com/office/drawing/2010/slicer">
              <sle:slicer xmlns:sle="http://schemas.microsoft.com/office/drawing/2010/slicer" name="Are you Hispanic or Latino? 2"/>
            </a:graphicData>
          </a:graphic>
        </xdr:graphicFrame>
      </mc:Choice>
      <mc:Fallback xmlns="">
        <xdr:sp macro="" textlink="">
          <xdr:nvSpPr>
            <xdr:cNvPr id="0" name=""/>
            <xdr:cNvSpPr>
              <a:spLocks noTextEdit="1"/>
            </xdr:cNvSpPr>
          </xdr:nvSpPr>
          <xdr:spPr>
            <a:xfrm>
              <a:off x="7629525" y="609601"/>
              <a:ext cx="1400175" cy="16097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12</xdr:row>
      <xdr:rowOff>114301</xdr:rowOff>
    </xdr:from>
    <xdr:to>
      <xdr:col>1</xdr:col>
      <xdr:colOff>1800224</xdr:colOff>
      <xdr:row>24</xdr:row>
      <xdr:rowOff>133351</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2"/>
            <xdr:cNvGraphicFramePr/>
          </xdr:nvGraphicFramePr>
          <xdr:xfrm>
            <a:off x="0" y="0"/>
            <a:ext cx="0" cy="0"/>
          </xdr:xfrm>
          <a:graphic>
            <a:graphicData uri="http://schemas.microsoft.com/office/drawing/2010/slicer">
              <sle:slicer xmlns:sle="http://schemas.microsoft.com/office/drawing/2010/slicer" name="What is your annual household income from all sources? 2"/>
            </a:graphicData>
          </a:graphic>
        </xdr:graphicFrame>
      </mc:Choice>
      <mc:Fallback xmlns="">
        <xdr:sp macro="" textlink="">
          <xdr:nvSpPr>
            <xdr:cNvPr id="0" name=""/>
            <xdr:cNvSpPr>
              <a:spLocks noTextEdit="1"/>
            </xdr:cNvSpPr>
          </xdr:nvSpPr>
          <xdr:spPr>
            <a:xfrm>
              <a:off x="152399" y="2686051"/>
              <a:ext cx="2257425" cy="23050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25</xdr:row>
      <xdr:rowOff>76201</xdr:rowOff>
    </xdr:from>
    <xdr:to>
      <xdr:col>1</xdr:col>
      <xdr:colOff>1781174</xdr:colOff>
      <xdr:row>37</xdr:row>
      <xdr:rowOff>76201</xdr:rowOff>
    </xdr:to>
    <mc:AlternateContent xmlns:mc="http://schemas.openxmlformats.org/markup-compatibility/2006" xmlns:a14="http://schemas.microsoft.com/office/drawing/2010/main">
      <mc:Choice Requires="a14">
        <xdr:graphicFrame macro="">
          <xdr:nvGraphicFramePr>
            <xdr:cNvPr id="6" name="What is your current employment status? 2"/>
            <xdr:cNvGraphicFramePr/>
          </xdr:nvGraphicFramePr>
          <xdr:xfrm>
            <a:off x="0" y="0"/>
            <a:ext cx="0" cy="0"/>
          </xdr:xfrm>
          <a:graphic>
            <a:graphicData uri="http://schemas.microsoft.com/office/drawing/2010/slicer">
              <sle:slicer xmlns:sle="http://schemas.microsoft.com/office/drawing/2010/slicer" name="What is your current employment status? 2"/>
            </a:graphicData>
          </a:graphic>
        </xdr:graphicFrame>
      </mc:Choice>
      <mc:Fallback xmlns="">
        <xdr:sp macro="" textlink="">
          <xdr:nvSpPr>
            <xdr:cNvPr id="0" name=""/>
            <xdr:cNvSpPr>
              <a:spLocks noTextEdit="1"/>
            </xdr:cNvSpPr>
          </xdr:nvSpPr>
          <xdr:spPr>
            <a:xfrm>
              <a:off x="152399" y="5124451"/>
              <a:ext cx="2238375" cy="2286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38</xdr:row>
      <xdr:rowOff>28574</xdr:rowOff>
    </xdr:from>
    <xdr:to>
      <xdr:col>1</xdr:col>
      <xdr:colOff>1781174</xdr:colOff>
      <xdr:row>55</xdr:row>
      <xdr:rowOff>104775</xdr:rowOff>
    </xdr:to>
    <mc:AlternateContent xmlns:mc="http://schemas.openxmlformats.org/markup-compatibility/2006" xmlns:a14="http://schemas.microsoft.com/office/drawing/2010/main">
      <mc:Choice Requires="a14">
        <xdr:graphicFrame macro="">
          <xdr:nvGraphicFramePr>
            <xdr:cNvPr id="7" name="What is your highest level of education? 2"/>
            <xdr:cNvGraphicFramePr/>
          </xdr:nvGraphicFramePr>
          <xdr:xfrm>
            <a:off x="0" y="0"/>
            <a:ext cx="0" cy="0"/>
          </xdr:xfrm>
          <a:graphic>
            <a:graphicData uri="http://schemas.microsoft.com/office/drawing/2010/slicer">
              <sle:slicer xmlns:sle="http://schemas.microsoft.com/office/drawing/2010/slicer" name="What is your highest level of education? 2"/>
            </a:graphicData>
          </a:graphic>
        </xdr:graphicFrame>
      </mc:Choice>
      <mc:Fallback xmlns="">
        <xdr:sp macro="" textlink="">
          <xdr:nvSpPr>
            <xdr:cNvPr id="0" name=""/>
            <xdr:cNvSpPr>
              <a:spLocks noTextEdit="1"/>
            </xdr:cNvSpPr>
          </xdr:nvSpPr>
          <xdr:spPr>
            <a:xfrm>
              <a:off x="133349" y="7553324"/>
              <a:ext cx="2257425" cy="35814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56</xdr:row>
      <xdr:rowOff>47624</xdr:rowOff>
    </xdr:from>
    <xdr:to>
      <xdr:col>1</xdr:col>
      <xdr:colOff>1781174</xdr:colOff>
      <xdr:row>78</xdr:row>
      <xdr:rowOff>85725</xdr:rowOff>
    </xdr:to>
    <mc:AlternateContent xmlns:mc="http://schemas.openxmlformats.org/markup-compatibility/2006" xmlns:a14="http://schemas.microsoft.com/office/drawing/2010/main">
      <mc:Choice Requires="a14">
        <xdr:graphicFrame macro="">
          <xdr:nvGraphicFramePr>
            <xdr:cNvPr id="8" name="What race do you consider yourself? 2"/>
            <xdr:cNvGraphicFramePr/>
          </xdr:nvGraphicFramePr>
          <xdr:xfrm>
            <a:off x="0" y="0"/>
            <a:ext cx="0" cy="0"/>
          </xdr:xfrm>
          <a:graphic>
            <a:graphicData uri="http://schemas.microsoft.com/office/drawing/2010/slicer">
              <sle:slicer xmlns:sle="http://schemas.microsoft.com/office/drawing/2010/slicer" name="What race do you consider yourself? 2"/>
            </a:graphicData>
          </a:graphic>
        </xdr:graphicFrame>
      </mc:Choice>
      <mc:Fallback xmlns="">
        <xdr:sp macro="" textlink="">
          <xdr:nvSpPr>
            <xdr:cNvPr id="0" name=""/>
            <xdr:cNvSpPr>
              <a:spLocks noTextEdit="1"/>
            </xdr:cNvSpPr>
          </xdr:nvSpPr>
          <xdr:spPr>
            <a:xfrm>
              <a:off x="133349" y="11001374"/>
              <a:ext cx="2257425" cy="42291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123824</xdr:colOff>
      <xdr:row>79</xdr:row>
      <xdr:rowOff>76201</xdr:rowOff>
    </xdr:from>
    <xdr:to>
      <xdr:col>1</xdr:col>
      <xdr:colOff>1733549</xdr:colOff>
      <xdr:row>87</xdr:row>
      <xdr:rowOff>38101</xdr:rowOff>
    </xdr:to>
    <mc:AlternateContent xmlns:mc="http://schemas.openxmlformats.org/markup-compatibility/2006" xmlns:a14="http://schemas.microsoft.com/office/drawing/2010/main">
      <mc:Choice Requires="a14">
        <xdr:graphicFrame macro="">
          <xdr:nvGraphicFramePr>
            <xdr:cNvPr id="9" name="Do you currently have health insurance? 2"/>
            <xdr:cNvGraphicFramePr/>
          </xdr:nvGraphicFramePr>
          <xdr:xfrm>
            <a:off x="0" y="0"/>
            <a:ext cx="0" cy="0"/>
          </xdr:xfrm>
          <a:graphic>
            <a:graphicData uri="http://schemas.microsoft.com/office/drawing/2010/slicer">
              <sle:slicer xmlns:sle="http://schemas.microsoft.com/office/drawing/2010/slicer" name="Do you currently have health insurance? 2"/>
            </a:graphicData>
          </a:graphic>
        </xdr:graphicFrame>
      </mc:Choice>
      <mc:Fallback xmlns="">
        <xdr:sp macro="" textlink="">
          <xdr:nvSpPr>
            <xdr:cNvPr id="0" name=""/>
            <xdr:cNvSpPr>
              <a:spLocks noTextEdit="1"/>
            </xdr:cNvSpPr>
          </xdr:nvSpPr>
          <xdr:spPr>
            <a:xfrm>
              <a:off x="123824" y="15411451"/>
              <a:ext cx="2219325" cy="1485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114300</xdr:colOff>
      <xdr:row>1</xdr:row>
      <xdr:rowOff>123826</xdr:rowOff>
    </xdr:from>
    <xdr:to>
      <xdr:col>3</xdr:col>
      <xdr:colOff>1352550</xdr:colOff>
      <xdr:row>10</xdr:row>
      <xdr:rowOff>76200</xdr:rowOff>
    </xdr:to>
    <mc:AlternateContent xmlns:mc="http://schemas.openxmlformats.org/markup-compatibility/2006" xmlns:a14="http://schemas.microsoft.com/office/drawing/2010/main">
      <mc:Choice Requires="a14">
        <xdr:graphicFrame macro="">
          <xdr:nvGraphicFramePr>
            <xdr:cNvPr id="2" name="I identify as: 3"/>
            <xdr:cNvGraphicFramePr/>
          </xdr:nvGraphicFramePr>
          <xdr:xfrm>
            <a:off x="0" y="0"/>
            <a:ext cx="0" cy="0"/>
          </xdr:xfrm>
          <a:graphic>
            <a:graphicData uri="http://schemas.microsoft.com/office/drawing/2010/slicer">
              <sle:slicer xmlns:sle="http://schemas.microsoft.com/office/drawing/2010/slicer" name="I identify as: 3"/>
            </a:graphicData>
          </a:graphic>
        </xdr:graphicFrame>
      </mc:Choice>
      <mc:Fallback xmlns="">
        <xdr:sp macro="" textlink="">
          <xdr:nvSpPr>
            <xdr:cNvPr id="0" name=""/>
            <xdr:cNvSpPr>
              <a:spLocks noTextEdit="1"/>
            </xdr:cNvSpPr>
          </xdr:nvSpPr>
          <xdr:spPr>
            <a:xfrm>
              <a:off x="4486275" y="600076"/>
              <a:ext cx="1238250" cy="1666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95250</xdr:colOff>
      <xdr:row>1</xdr:row>
      <xdr:rowOff>114300</xdr:rowOff>
    </xdr:from>
    <xdr:to>
      <xdr:col>5</xdr:col>
      <xdr:colOff>752475</xdr:colOff>
      <xdr:row>10</xdr:row>
      <xdr:rowOff>85725</xdr:rowOff>
    </xdr:to>
    <mc:AlternateContent xmlns:mc="http://schemas.openxmlformats.org/markup-compatibility/2006" xmlns:a14="http://schemas.microsoft.com/office/drawing/2010/main">
      <mc:Choice Requires="a14">
        <xdr:graphicFrame macro="">
          <xdr:nvGraphicFramePr>
            <xdr:cNvPr id="3" name="County where you live: 3"/>
            <xdr:cNvGraphicFramePr/>
          </xdr:nvGraphicFramePr>
          <xdr:xfrm>
            <a:off x="0" y="0"/>
            <a:ext cx="0" cy="0"/>
          </xdr:xfrm>
          <a:graphic>
            <a:graphicData uri="http://schemas.microsoft.com/office/drawing/2010/slicer">
              <sle:slicer xmlns:sle="http://schemas.microsoft.com/office/drawing/2010/slicer" name="County where you live: 3"/>
            </a:graphicData>
          </a:graphic>
        </xdr:graphicFrame>
      </mc:Choice>
      <mc:Fallback xmlns="">
        <xdr:sp macro="" textlink="">
          <xdr:nvSpPr>
            <xdr:cNvPr id="0" name=""/>
            <xdr:cNvSpPr>
              <a:spLocks noTextEdit="1"/>
            </xdr:cNvSpPr>
          </xdr:nvSpPr>
          <xdr:spPr>
            <a:xfrm>
              <a:off x="5857875" y="590550"/>
              <a:ext cx="1390650" cy="16859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809625</xdr:colOff>
      <xdr:row>1</xdr:row>
      <xdr:rowOff>114301</xdr:rowOff>
    </xdr:from>
    <xdr:to>
      <xdr:col>6</xdr:col>
      <xdr:colOff>1079500</xdr:colOff>
      <xdr:row>10</xdr:row>
      <xdr:rowOff>76201</xdr:rowOff>
    </xdr:to>
    <mc:AlternateContent xmlns:mc="http://schemas.openxmlformats.org/markup-compatibility/2006" xmlns:a14="http://schemas.microsoft.com/office/drawing/2010/main">
      <mc:Choice Requires="a14">
        <xdr:graphicFrame macro="">
          <xdr:nvGraphicFramePr>
            <xdr:cNvPr id="4" name="Are you Hispanic or Latino? 3"/>
            <xdr:cNvGraphicFramePr/>
          </xdr:nvGraphicFramePr>
          <xdr:xfrm>
            <a:off x="0" y="0"/>
            <a:ext cx="0" cy="0"/>
          </xdr:xfrm>
          <a:graphic>
            <a:graphicData uri="http://schemas.microsoft.com/office/drawing/2010/slicer">
              <sle:slicer xmlns:sle="http://schemas.microsoft.com/office/drawing/2010/slicer" name="Are you Hispanic or Latino? 3"/>
            </a:graphicData>
          </a:graphic>
        </xdr:graphicFrame>
      </mc:Choice>
      <mc:Fallback xmlns="">
        <xdr:sp macro="" textlink="">
          <xdr:nvSpPr>
            <xdr:cNvPr id="0" name=""/>
            <xdr:cNvSpPr>
              <a:spLocks noTextEdit="1"/>
            </xdr:cNvSpPr>
          </xdr:nvSpPr>
          <xdr:spPr>
            <a:xfrm>
              <a:off x="7381875" y="590551"/>
              <a:ext cx="1333500" cy="16764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12</xdr:row>
      <xdr:rowOff>95250</xdr:rowOff>
    </xdr:from>
    <xdr:to>
      <xdr:col>1</xdr:col>
      <xdr:colOff>1819275</xdr:colOff>
      <xdr:row>24</xdr:row>
      <xdr:rowOff>85725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3"/>
            <xdr:cNvGraphicFramePr/>
          </xdr:nvGraphicFramePr>
          <xdr:xfrm>
            <a:off x="0" y="0"/>
            <a:ext cx="0" cy="0"/>
          </xdr:xfrm>
          <a:graphic>
            <a:graphicData uri="http://schemas.microsoft.com/office/drawing/2010/slicer">
              <sle:slicer xmlns:sle="http://schemas.microsoft.com/office/drawing/2010/slicer" name="What is your annual household income from all sources? 3"/>
            </a:graphicData>
          </a:graphic>
        </xdr:graphicFrame>
      </mc:Choice>
      <mc:Fallback xmlns="">
        <xdr:sp macro="" textlink="">
          <xdr:nvSpPr>
            <xdr:cNvPr id="0" name=""/>
            <xdr:cNvSpPr>
              <a:spLocks noTextEdit="1"/>
            </xdr:cNvSpPr>
          </xdr:nvSpPr>
          <xdr:spPr>
            <a:xfrm>
              <a:off x="104775" y="2667000"/>
              <a:ext cx="2324100" cy="22764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25</xdr:row>
      <xdr:rowOff>57151</xdr:rowOff>
    </xdr:from>
    <xdr:to>
      <xdr:col>1</xdr:col>
      <xdr:colOff>1800225</xdr:colOff>
      <xdr:row>37</xdr:row>
      <xdr:rowOff>19051</xdr:rowOff>
    </xdr:to>
    <mc:AlternateContent xmlns:mc="http://schemas.openxmlformats.org/markup-compatibility/2006" xmlns:a14="http://schemas.microsoft.com/office/drawing/2010/main">
      <mc:Choice Requires="a14">
        <xdr:graphicFrame macro="">
          <xdr:nvGraphicFramePr>
            <xdr:cNvPr id="6" name="What is your current employment status? 3"/>
            <xdr:cNvGraphicFramePr/>
          </xdr:nvGraphicFramePr>
          <xdr:xfrm>
            <a:off x="0" y="0"/>
            <a:ext cx="0" cy="0"/>
          </xdr:xfrm>
          <a:graphic>
            <a:graphicData uri="http://schemas.microsoft.com/office/drawing/2010/slicer">
              <sle:slicer xmlns:sle="http://schemas.microsoft.com/office/drawing/2010/slicer" name="What is your current employment status? 3"/>
            </a:graphicData>
          </a:graphic>
        </xdr:graphicFrame>
      </mc:Choice>
      <mc:Fallback xmlns="">
        <xdr:sp macro="" textlink="">
          <xdr:nvSpPr>
            <xdr:cNvPr id="0" name=""/>
            <xdr:cNvSpPr>
              <a:spLocks noTextEdit="1"/>
            </xdr:cNvSpPr>
          </xdr:nvSpPr>
          <xdr:spPr>
            <a:xfrm>
              <a:off x="104775" y="5105401"/>
              <a:ext cx="2305050" cy="22479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37</xdr:row>
      <xdr:rowOff>171451</xdr:rowOff>
    </xdr:from>
    <xdr:to>
      <xdr:col>1</xdr:col>
      <xdr:colOff>1781174</xdr:colOff>
      <xdr:row>55</xdr:row>
      <xdr:rowOff>85725</xdr:rowOff>
    </xdr:to>
    <mc:AlternateContent xmlns:mc="http://schemas.openxmlformats.org/markup-compatibility/2006" xmlns:a14="http://schemas.microsoft.com/office/drawing/2010/main">
      <mc:Choice Requires="a14">
        <xdr:graphicFrame macro="">
          <xdr:nvGraphicFramePr>
            <xdr:cNvPr id="7" name="What is your highest level of education? 3"/>
            <xdr:cNvGraphicFramePr/>
          </xdr:nvGraphicFramePr>
          <xdr:xfrm>
            <a:off x="0" y="0"/>
            <a:ext cx="0" cy="0"/>
          </xdr:xfrm>
          <a:graphic>
            <a:graphicData uri="http://schemas.microsoft.com/office/drawing/2010/slicer">
              <sle:slicer xmlns:sle="http://schemas.microsoft.com/office/drawing/2010/slicer" name="What is your highest level of education? 3"/>
            </a:graphicData>
          </a:graphic>
        </xdr:graphicFrame>
      </mc:Choice>
      <mc:Fallback xmlns="">
        <xdr:sp macro="" textlink="">
          <xdr:nvSpPr>
            <xdr:cNvPr id="0" name=""/>
            <xdr:cNvSpPr>
              <a:spLocks noTextEdit="1"/>
            </xdr:cNvSpPr>
          </xdr:nvSpPr>
          <xdr:spPr>
            <a:xfrm>
              <a:off x="133349" y="7505700"/>
              <a:ext cx="2257425" cy="36290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56</xdr:row>
      <xdr:rowOff>28574</xdr:rowOff>
    </xdr:from>
    <xdr:to>
      <xdr:col>1</xdr:col>
      <xdr:colOff>1752600</xdr:colOff>
      <xdr:row>77</xdr:row>
      <xdr:rowOff>161925</xdr:rowOff>
    </xdr:to>
    <mc:AlternateContent xmlns:mc="http://schemas.openxmlformats.org/markup-compatibility/2006" xmlns:a14="http://schemas.microsoft.com/office/drawing/2010/main">
      <mc:Choice Requires="a14">
        <xdr:graphicFrame macro="">
          <xdr:nvGraphicFramePr>
            <xdr:cNvPr id="8" name="What race do you consider yourself? 3"/>
            <xdr:cNvGraphicFramePr/>
          </xdr:nvGraphicFramePr>
          <xdr:xfrm>
            <a:off x="0" y="0"/>
            <a:ext cx="0" cy="0"/>
          </xdr:xfrm>
          <a:graphic>
            <a:graphicData uri="http://schemas.microsoft.com/office/drawing/2010/slicer">
              <sle:slicer xmlns:sle="http://schemas.microsoft.com/office/drawing/2010/slicer" name="What race do you consider yourself? 3"/>
            </a:graphicData>
          </a:graphic>
        </xdr:graphicFrame>
      </mc:Choice>
      <mc:Fallback xmlns="">
        <xdr:sp macro="" textlink="">
          <xdr:nvSpPr>
            <xdr:cNvPr id="0" name=""/>
            <xdr:cNvSpPr>
              <a:spLocks noTextEdit="1"/>
            </xdr:cNvSpPr>
          </xdr:nvSpPr>
          <xdr:spPr>
            <a:xfrm>
              <a:off x="133350" y="10982324"/>
              <a:ext cx="2228850" cy="41338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133350</xdr:colOff>
      <xdr:row>78</xdr:row>
      <xdr:rowOff>133350</xdr:rowOff>
    </xdr:from>
    <xdr:to>
      <xdr:col>1</xdr:col>
      <xdr:colOff>1752600</xdr:colOff>
      <xdr:row>86</xdr:row>
      <xdr:rowOff>85725</xdr:rowOff>
    </xdr:to>
    <mc:AlternateContent xmlns:mc="http://schemas.openxmlformats.org/markup-compatibility/2006" xmlns:a14="http://schemas.microsoft.com/office/drawing/2010/main">
      <mc:Choice Requires="a14">
        <xdr:graphicFrame macro="">
          <xdr:nvGraphicFramePr>
            <xdr:cNvPr id="9" name="Do you currently have health insurance? 3"/>
            <xdr:cNvGraphicFramePr/>
          </xdr:nvGraphicFramePr>
          <xdr:xfrm>
            <a:off x="0" y="0"/>
            <a:ext cx="0" cy="0"/>
          </xdr:xfrm>
          <a:graphic>
            <a:graphicData uri="http://schemas.microsoft.com/office/drawing/2010/slicer">
              <sle:slicer xmlns:sle="http://schemas.microsoft.com/office/drawing/2010/slicer" name="Do you currently have health insurance? 3"/>
            </a:graphicData>
          </a:graphic>
        </xdr:graphicFrame>
      </mc:Choice>
      <mc:Fallback xmlns="">
        <xdr:sp macro="" textlink="">
          <xdr:nvSpPr>
            <xdr:cNvPr id="0" name=""/>
            <xdr:cNvSpPr>
              <a:spLocks noTextEdit="1"/>
            </xdr:cNvSpPr>
          </xdr:nvSpPr>
          <xdr:spPr>
            <a:xfrm>
              <a:off x="133350" y="15278100"/>
              <a:ext cx="2228850" cy="1476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371475</xdr:colOff>
      <xdr:row>1</xdr:row>
      <xdr:rowOff>104776</xdr:rowOff>
    </xdr:from>
    <xdr:to>
      <xdr:col>8</xdr:col>
      <xdr:colOff>895350</xdr:colOff>
      <xdr:row>10</xdr:row>
      <xdr:rowOff>57150</xdr:rowOff>
    </xdr:to>
    <mc:AlternateContent xmlns:mc="http://schemas.openxmlformats.org/markup-compatibility/2006" xmlns:a14="http://schemas.microsoft.com/office/drawing/2010/main">
      <mc:Choice Requires="a14">
        <xdr:graphicFrame macro="">
          <xdr:nvGraphicFramePr>
            <xdr:cNvPr id="2" name="Are you Hispanic or Latino? 4"/>
            <xdr:cNvGraphicFramePr/>
          </xdr:nvGraphicFramePr>
          <xdr:xfrm>
            <a:off x="0" y="0"/>
            <a:ext cx="0" cy="0"/>
          </xdr:xfrm>
          <a:graphic>
            <a:graphicData uri="http://schemas.microsoft.com/office/drawing/2010/slicer">
              <sle:slicer xmlns:sle="http://schemas.microsoft.com/office/drawing/2010/slicer" name="Are you Hispanic or Latino? 4"/>
            </a:graphicData>
          </a:graphic>
        </xdr:graphicFrame>
      </mc:Choice>
      <mc:Fallback xmlns="">
        <xdr:sp macro="" textlink="">
          <xdr:nvSpPr>
            <xdr:cNvPr id="0" name=""/>
            <xdr:cNvSpPr>
              <a:spLocks noTextEdit="1"/>
            </xdr:cNvSpPr>
          </xdr:nvSpPr>
          <xdr:spPr>
            <a:xfrm>
              <a:off x="7905750" y="581026"/>
              <a:ext cx="1647825" cy="1666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104775</xdr:colOff>
      <xdr:row>1</xdr:row>
      <xdr:rowOff>114300</xdr:rowOff>
    </xdr:from>
    <xdr:to>
      <xdr:col>4</xdr:col>
      <xdr:colOff>339725</xdr:colOff>
      <xdr:row>10</xdr:row>
      <xdr:rowOff>66675</xdr:rowOff>
    </xdr:to>
    <mc:AlternateContent xmlns:mc="http://schemas.openxmlformats.org/markup-compatibility/2006" xmlns:a14="http://schemas.microsoft.com/office/drawing/2010/main">
      <mc:Choice Requires="a14">
        <xdr:graphicFrame macro="">
          <xdr:nvGraphicFramePr>
            <xdr:cNvPr id="3" name="I identify as: 4"/>
            <xdr:cNvGraphicFramePr/>
          </xdr:nvGraphicFramePr>
          <xdr:xfrm>
            <a:off x="0" y="0"/>
            <a:ext cx="0" cy="0"/>
          </xdr:xfrm>
          <a:graphic>
            <a:graphicData uri="http://schemas.microsoft.com/office/drawing/2010/slicer">
              <sle:slicer xmlns:sle="http://schemas.microsoft.com/office/drawing/2010/slicer" name="I identify as: 4"/>
            </a:graphicData>
          </a:graphic>
        </xdr:graphicFrame>
      </mc:Choice>
      <mc:Fallback xmlns="">
        <xdr:sp macro="" textlink="">
          <xdr:nvSpPr>
            <xdr:cNvPr id="0" name=""/>
            <xdr:cNvSpPr>
              <a:spLocks noTextEdit="1"/>
            </xdr:cNvSpPr>
          </xdr:nvSpPr>
          <xdr:spPr>
            <a:xfrm>
              <a:off x="4476750" y="590550"/>
              <a:ext cx="154305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390525</xdr:colOff>
      <xdr:row>1</xdr:row>
      <xdr:rowOff>114300</xdr:rowOff>
    </xdr:from>
    <xdr:to>
      <xdr:col>6</xdr:col>
      <xdr:colOff>317500</xdr:colOff>
      <xdr:row>10</xdr:row>
      <xdr:rowOff>47625</xdr:rowOff>
    </xdr:to>
    <mc:AlternateContent xmlns:mc="http://schemas.openxmlformats.org/markup-compatibility/2006" xmlns:a14="http://schemas.microsoft.com/office/drawing/2010/main">
      <mc:Choice Requires="a14">
        <xdr:graphicFrame macro="">
          <xdr:nvGraphicFramePr>
            <xdr:cNvPr id="4" name="County where you live: 4"/>
            <xdr:cNvGraphicFramePr/>
          </xdr:nvGraphicFramePr>
          <xdr:xfrm>
            <a:off x="0" y="0"/>
            <a:ext cx="0" cy="0"/>
          </xdr:xfrm>
          <a:graphic>
            <a:graphicData uri="http://schemas.microsoft.com/office/drawing/2010/slicer">
              <sle:slicer xmlns:sle="http://schemas.microsoft.com/office/drawing/2010/slicer" name="County where you live: 4"/>
            </a:graphicData>
          </a:graphic>
        </xdr:graphicFrame>
      </mc:Choice>
      <mc:Fallback xmlns="">
        <xdr:sp macro="" textlink="">
          <xdr:nvSpPr>
            <xdr:cNvPr id="0" name=""/>
            <xdr:cNvSpPr>
              <a:spLocks noTextEdit="1"/>
            </xdr:cNvSpPr>
          </xdr:nvSpPr>
          <xdr:spPr>
            <a:xfrm>
              <a:off x="6153150" y="590550"/>
              <a:ext cx="1552575" cy="16478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12</xdr:row>
      <xdr:rowOff>114300</xdr:rowOff>
    </xdr:from>
    <xdr:to>
      <xdr:col>1</xdr:col>
      <xdr:colOff>1838324</xdr:colOff>
      <xdr:row>24</xdr:row>
      <xdr:rowOff>85725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4"/>
            <xdr:cNvGraphicFramePr/>
          </xdr:nvGraphicFramePr>
          <xdr:xfrm>
            <a:off x="0" y="0"/>
            <a:ext cx="0" cy="0"/>
          </xdr:xfrm>
          <a:graphic>
            <a:graphicData uri="http://schemas.microsoft.com/office/drawing/2010/slicer">
              <sle:slicer xmlns:sle="http://schemas.microsoft.com/office/drawing/2010/slicer" name="What is your annual household income from all sources? 4"/>
            </a:graphicData>
          </a:graphic>
        </xdr:graphicFrame>
      </mc:Choice>
      <mc:Fallback xmlns="">
        <xdr:sp macro="" textlink="">
          <xdr:nvSpPr>
            <xdr:cNvPr id="0" name=""/>
            <xdr:cNvSpPr>
              <a:spLocks noTextEdit="1"/>
            </xdr:cNvSpPr>
          </xdr:nvSpPr>
          <xdr:spPr>
            <a:xfrm>
              <a:off x="133349" y="2686050"/>
              <a:ext cx="231457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25</xdr:row>
      <xdr:rowOff>38101</xdr:rowOff>
    </xdr:from>
    <xdr:to>
      <xdr:col>1</xdr:col>
      <xdr:colOff>1838324</xdr:colOff>
      <xdr:row>37</xdr:row>
      <xdr:rowOff>19051</xdr:rowOff>
    </xdr:to>
    <mc:AlternateContent xmlns:mc="http://schemas.openxmlformats.org/markup-compatibility/2006" xmlns:a14="http://schemas.microsoft.com/office/drawing/2010/main">
      <mc:Choice Requires="a14">
        <xdr:graphicFrame macro="">
          <xdr:nvGraphicFramePr>
            <xdr:cNvPr id="6" name="What is your current employment status? 4"/>
            <xdr:cNvGraphicFramePr/>
          </xdr:nvGraphicFramePr>
          <xdr:xfrm>
            <a:off x="0" y="0"/>
            <a:ext cx="0" cy="0"/>
          </xdr:xfrm>
          <a:graphic>
            <a:graphicData uri="http://schemas.microsoft.com/office/drawing/2010/slicer">
              <sle:slicer xmlns:sle="http://schemas.microsoft.com/office/drawing/2010/slicer" name="What is your current employment status? 4"/>
            </a:graphicData>
          </a:graphic>
        </xdr:graphicFrame>
      </mc:Choice>
      <mc:Fallback xmlns="">
        <xdr:sp macro="" textlink="">
          <xdr:nvSpPr>
            <xdr:cNvPr id="0" name=""/>
            <xdr:cNvSpPr>
              <a:spLocks noTextEdit="1"/>
            </xdr:cNvSpPr>
          </xdr:nvSpPr>
          <xdr:spPr>
            <a:xfrm>
              <a:off x="152399" y="5086351"/>
              <a:ext cx="2295525" cy="2266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37</xdr:row>
      <xdr:rowOff>171450</xdr:rowOff>
    </xdr:from>
    <xdr:to>
      <xdr:col>1</xdr:col>
      <xdr:colOff>1847850</xdr:colOff>
      <xdr:row>55</xdr:row>
      <xdr:rowOff>76200</xdr:rowOff>
    </xdr:to>
    <mc:AlternateContent xmlns:mc="http://schemas.openxmlformats.org/markup-compatibility/2006" xmlns:a14="http://schemas.microsoft.com/office/drawing/2010/main">
      <mc:Choice Requires="a14">
        <xdr:graphicFrame macro="">
          <xdr:nvGraphicFramePr>
            <xdr:cNvPr id="7" name="What is your highest level of education? 4"/>
            <xdr:cNvGraphicFramePr/>
          </xdr:nvGraphicFramePr>
          <xdr:xfrm>
            <a:off x="0" y="0"/>
            <a:ext cx="0" cy="0"/>
          </xdr:xfrm>
          <a:graphic>
            <a:graphicData uri="http://schemas.microsoft.com/office/drawing/2010/slicer">
              <sle:slicer xmlns:sle="http://schemas.microsoft.com/office/drawing/2010/slicer" name="What is your highest level of education? 4"/>
            </a:graphicData>
          </a:graphic>
        </xdr:graphicFrame>
      </mc:Choice>
      <mc:Fallback xmlns="">
        <xdr:sp macro="" textlink="">
          <xdr:nvSpPr>
            <xdr:cNvPr id="0" name=""/>
            <xdr:cNvSpPr>
              <a:spLocks noTextEdit="1"/>
            </xdr:cNvSpPr>
          </xdr:nvSpPr>
          <xdr:spPr>
            <a:xfrm>
              <a:off x="152400" y="7505700"/>
              <a:ext cx="2305050" cy="3333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180974</xdr:colOff>
      <xdr:row>56</xdr:row>
      <xdr:rowOff>19049</xdr:rowOff>
    </xdr:from>
    <xdr:to>
      <xdr:col>1</xdr:col>
      <xdr:colOff>1828799</xdr:colOff>
      <xdr:row>77</xdr:row>
      <xdr:rowOff>142875</xdr:rowOff>
    </xdr:to>
    <mc:AlternateContent xmlns:mc="http://schemas.openxmlformats.org/markup-compatibility/2006" xmlns:a14="http://schemas.microsoft.com/office/drawing/2010/main">
      <mc:Choice Requires="a14">
        <xdr:graphicFrame macro="">
          <xdr:nvGraphicFramePr>
            <xdr:cNvPr id="8" name="What race do you consider yourself? 4"/>
            <xdr:cNvGraphicFramePr/>
          </xdr:nvGraphicFramePr>
          <xdr:xfrm>
            <a:off x="0" y="0"/>
            <a:ext cx="0" cy="0"/>
          </xdr:xfrm>
          <a:graphic>
            <a:graphicData uri="http://schemas.microsoft.com/office/drawing/2010/slicer">
              <sle:slicer xmlns:sle="http://schemas.microsoft.com/office/drawing/2010/slicer" name="What race do you consider yourself? 4"/>
            </a:graphicData>
          </a:graphic>
        </xdr:graphicFrame>
      </mc:Choice>
      <mc:Fallback xmlns="">
        <xdr:sp macro="" textlink="">
          <xdr:nvSpPr>
            <xdr:cNvPr id="0" name=""/>
            <xdr:cNvSpPr>
              <a:spLocks noTextEdit="1"/>
            </xdr:cNvSpPr>
          </xdr:nvSpPr>
          <xdr:spPr>
            <a:xfrm>
              <a:off x="180974" y="10972799"/>
              <a:ext cx="2257425" cy="412432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161925</xdr:colOff>
      <xdr:row>78</xdr:row>
      <xdr:rowOff>104775</xdr:rowOff>
    </xdr:from>
    <xdr:to>
      <xdr:col>1</xdr:col>
      <xdr:colOff>1800225</xdr:colOff>
      <xdr:row>86</xdr:row>
      <xdr:rowOff>57150</xdr:rowOff>
    </xdr:to>
    <mc:AlternateContent xmlns:mc="http://schemas.openxmlformats.org/markup-compatibility/2006" xmlns:a14="http://schemas.microsoft.com/office/drawing/2010/main">
      <mc:Choice Requires="a14">
        <xdr:graphicFrame macro="">
          <xdr:nvGraphicFramePr>
            <xdr:cNvPr id="9" name="Do you currently have health insurance? 4"/>
            <xdr:cNvGraphicFramePr/>
          </xdr:nvGraphicFramePr>
          <xdr:xfrm>
            <a:off x="0" y="0"/>
            <a:ext cx="0" cy="0"/>
          </xdr:xfrm>
          <a:graphic>
            <a:graphicData uri="http://schemas.microsoft.com/office/drawing/2010/slicer">
              <sle:slicer xmlns:sle="http://schemas.microsoft.com/office/drawing/2010/slicer" name="Do you currently have health insurance? 4"/>
            </a:graphicData>
          </a:graphic>
        </xdr:graphicFrame>
      </mc:Choice>
      <mc:Fallback xmlns="">
        <xdr:sp macro="" textlink="">
          <xdr:nvSpPr>
            <xdr:cNvPr id="0" name=""/>
            <xdr:cNvSpPr>
              <a:spLocks noTextEdit="1"/>
            </xdr:cNvSpPr>
          </xdr:nvSpPr>
          <xdr:spPr>
            <a:xfrm>
              <a:off x="161925" y="15249525"/>
              <a:ext cx="2247900" cy="14763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123825</xdr:colOff>
      <xdr:row>1</xdr:row>
      <xdr:rowOff>142876</xdr:rowOff>
    </xdr:from>
    <xdr:to>
      <xdr:col>4</xdr:col>
      <xdr:colOff>263525</xdr:colOff>
      <xdr:row>10</xdr:row>
      <xdr:rowOff>95250</xdr:rowOff>
    </xdr:to>
    <mc:AlternateContent xmlns:mc="http://schemas.openxmlformats.org/markup-compatibility/2006" xmlns:a14="http://schemas.microsoft.com/office/drawing/2010/main">
      <mc:Choice Requires="a14">
        <xdr:graphicFrame macro="">
          <xdr:nvGraphicFramePr>
            <xdr:cNvPr id="2" name="I identify as: 5"/>
            <xdr:cNvGraphicFramePr/>
          </xdr:nvGraphicFramePr>
          <xdr:xfrm>
            <a:off x="0" y="0"/>
            <a:ext cx="0" cy="0"/>
          </xdr:xfrm>
          <a:graphic>
            <a:graphicData uri="http://schemas.microsoft.com/office/drawing/2010/slicer">
              <sle:slicer xmlns:sle="http://schemas.microsoft.com/office/drawing/2010/slicer" name="I identify as: 5"/>
            </a:graphicData>
          </a:graphic>
        </xdr:graphicFrame>
      </mc:Choice>
      <mc:Fallback xmlns="">
        <xdr:sp macro="" textlink="">
          <xdr:nvSpPr>
            <xdr:cNvPr id="0" name=""/>
            <xdr:cNvSpPr>
              <a:spLocks noTextEdit="1"/>
            </xdr:cNvSpPr>
          </xdr:nvSpPr>
          <xdr:spPr>
            <a:xfrm>
              <a:off x="4495800" y="619126"/>
              <a:ext cx="1447800" cy="16668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1085850</xdr:colOff>
      <xdr:row>1</xdr:row>
      <xdr:rowOff>152401</xdr:rowOff>
    </xdr:from>
    <xdr:to>
      <xdr:col>6</xdr:col>
      <xdr:colOff>857250</xdr:colOff>
      <xdr:row>10</xdr:row>
      <xdr:rowOff>95251</xdr:rowOff>
    </xdr:to>
    <mc:AlternateContent xmlns:mc="http://schemas.openxmlformats.org/markup-compatibility/2006" xmlns:a14="http://schemas.microsoft.com/office/drawing/2010/main">
      <mc:Choice Requires="a14">
        <xdr:graphicFrame macro="">
          <xdr:nvGraphicFramePr>
            <xdr:cNvPr id="3" name="Are you Hispanic or Latino? 5"/>
            <xdr:cNvGraphicFramePr/>
          </xdr:nvGraphicFramePr>
          <xdr:xfrm>
            <a:off x="0" y="0"/>
            <a:ext cx="0" cy="0"/>
          </xdr:xfrm>
          <a:graphic>
            <a:graphicData uri="http://schemas.microsoft.com/office/drawing/2010/slicer">
              <sle:slicer xmlns:sle="http://schemas.microsoft.com/office/drawing/2010/slicer" name="Are you Hispanic or Latino? 5"/>
            </a:graphicData>
          </a:graphic>
        </xdr:graphicFrame>
      </mc:Choice>
      <mc:Fallback xmlns="">
        <xdr:sp macro="" textlink="">
          <xdr:nvSpPr>
            <xdr:cNvPr id="0" name=""/>
            <xdr:cNvSpPr>
              <a:spLocks noTextEdit="1"/>
            </xdr:cNvSpPr>
          </xdr:nvSpPr>
          <xdr:spPr>
            <a:xfrm>
              <a:off x="7658100" y="628651"/>
              <a:ext cx="1362075" cy="16573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371475</xdr:colOff>
      <xdr:row>1</xdr:row>
      <xdr:rowOff>142875</xdr:rowOff>
    </xdr:from>
    <xdr:to>
      <xdr:col>5</xdr:col>
      <xdr:colOff>1047750</xdr:colOff>
      <xdr:row>10</xdr:row>
      <xdr:rowOff>95250</xdr:rowOff>
    </xdr:to>
    <mc:AlternateContent xmlns:mc="http://schemas.openxmlformats.org/markup-compatibility/2006" xmlns:a14="http://schemas.microsoft.com/office/drawing/2010/main">
      <mc:Choice Requires="a14">
        <xdr:graphicFrame macro="">
          <xdr:nvGraphicFramePr>
            <xdr:cNvPr id="4" name="County where you live: 5"/>
            <xdr:cNvGraphicFramePr/>
          </xdr:nvGraphicFramePr>
          <xdr:xfrm>
            <a:off x="0" y="0"/>
            <a:ext cx="0" cy="0"/>
          </xdr:xfrm>
          <a:graphic>
            <a:graphicData uri="http://schemas.microsoft.com/office/drawing/2010/slicer">
              <sle:slicer xmlns:sle="http://schemas.microsoft.com/office/drawing/2010/slicer" name="County where you live: 5"/>
            </a:graphicData>
          </a:graphic>
        </xdr:graphicFrame>
      </mc:Choice>
      <mc:Fallback xmlns="">
        <xdr:sp macro="" textlink="">
          <xdr:nvSpPr>
            <xdr:cNvPr id="0" name=""/>
            <xdr:cNvSpPr>
              <a:spLocks noTextEdit="1"/>
            </xdr:cNvSpPr>
          </xdr:nvSpPr>
          <xdr:spPr>
            <a:xfrm>
              <a:off x="6134100" y="619125"/>
              <a:ext cx="14097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133349</xdr:colOff>
      <xdr:row>12</xdr:row>
      <xdr:rowOff>133350</xdr:rowOff>
    </xdr:from>
    <xdr:to>
      <xdr:col>1</xdr:col>
      <xdr:colOff>1838324</xdr:colOff>
      <xdr:row>24</xdr:row>
      <xdr:rowOff>104775</xdr:rowOff>
    </xdr:to>
    <mc:AlternateContent xmlns:mc="http://schemas.openxmlformats.org/markup-compatibility/2006" xmlns:a14="http://schemas.microsoft.com/office/drawing/2010/main">
      <mc:Choice Requires="a14">
        <xdr:graphicFrame macro="">
          <xdr:nvGraphicFramePr>
            <xdr:cNvPr id="5" name="What is your annual household income from all sources? 5"/>
            <xdr:cNvGraphicFramePr/>
          </xdr:nvGraphicFramePr>
          <xdr:xfrm>
            <a:off x="0" y="0"/>
            <a:ext cx="0" cy="0"/>
          </xdr:xfrm>
          <a:graphic>
            <a:graphicData uri="http://schemas.microsoft.com/office/drawing/2010/slicer">
              <sle:slicer xmlns:sle="http://schemas.microsoft.com/office/drawing/2010/slicer" name="What is your annual household income from all sources? 5"/>
            </a:graphicData>
          </a:graphic>
        </xdr:graphicFrame>
      </mc:Choice>
      <mc:Fallback xmlns="">
        <xdr:sp macro="" textlink="">
          <xdr:nvSpPr>
            <xdr:cNvPr id="0" name=""/>
            <xdr:cNvSpPr>
              <a:spLocks noTextEdit="1"/>
            </xdr:cNvSpPr>
          </xdr:nvSpPr>
          <xdr:spPr>
            <a:xfrm>
              <a:off x="133349" y="2705100"/>
              <a:ext cx="2314575" cy="2257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123824</xdr:colOff>
      <xdr:row>25</xdr:row>
      <xdr:rowOff>1</xdr:rowOff>
    </xdr:from>
    <xdr:to>
      <xdr:col>1</xdr:col>
      <xdr:colOff>1828799</xdr:colOff>
      <xdr:row>36</xdr:row>
      <xdr:rowOff>133350</xdr:rowOff>
    </xdr:to>
    <mc:AlternateContent xmlns:mc="http://schemas.openxmlformats.org/markup-compatibility/2006" xmlns:a14="http://schemas.microsoft.com/office/drawing/2010/main">
      <mc:Choice Requires="a14">
        <xdr:graphicFrame macro="">
          <xdr:nvGraphicFramePr>
            <xdr:cNvPr id="6" name="What is your current employment status? 5"/>
            <xdr:cNvGraphicFramePr/>
          </xdr:nvGraphicFramePr>
          <xdr:xfrm>
            <a:off x="0" y="0"/>
            <a:ext cx="0" cy="0"/>
          </xdr:xfrm>
          <a:graphic>
            <a:graphicData uri="http://schemas.microsoft.com/office/drawing/2010/slicer">
              <sle:slicer xmlns:sle="http://schemas.microsoft.com/office/drawing/2010/slicer" name="What is your current employment status? 5"/>
            </a:graphicData>
          </a:graphic>
        </xdr:graphicFrame>
      </mc:Choice>
      <mc:Fallback xmlns="">
        <xdr:sp macro="" textlink="">
          <xdr:nvSpPr>
            <xdr:cNvPr id="0" name=""/>
            <xdr:cNvSpPr>
              <a:spLocks noTextEdit="1"/>
            </xdr:cNvSpPr>
          </xdr:nvSpPr>
          <xdr:spPr>
            <a:xfrm>
              <a:off x="123824" y="5048251"/>
              <a:ext cx="2314575" cy="22288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37</xdr:row>
      <xdr:rowOff>85725</xdr:rowOff>
    </xdr:from>
    <xdr:to>
      <xdr:col>1</xdr:col>
      <xdr:colOff>1819275</xdr:colOff>
      <xdr:row>54</xdr:row>
      <xdr:rowOff>161925</xdr:rowOff>
    </xdr:to>
    <mc:AlternateContent xmlns:mc="http://schemas.openxmlformats.org/markup-compatibility/2006" xmlns:a14="http://schemas.microsoft.com/office/drawing/2010/main">
      <mc:Choice Requires="a14">
        <xdr:graphicFrame macro="">
          <xdr:nvGraphicFramePr>
            <xdr:cNvPr id="7" name="What is your highest level of education? 5"/>
            <xdr:cNvGraphicFramePr/>
          </xdr:nvGraphicFramePr>
          <xdr:xfrm>
            <a:off x="0" y="0"/>
            <a:ext cx="0" cy="0"/>
          </xdr:xfrm>
          <a:graphic>
            <a:graphicData uri="http://schemas.microsoft.com/office/drawing/2010/slicer">
              <sle:slicer xmlns:sle="http://schemas.microsoft.com/office/drawing/2010/slicer" name="What is your highest level of education? 5"/>
            </a:graphicData>
          </a:graphic>
        </xdr:graphicFrame>
      </mc:Choice>
      <mc:Fallback xmlns="">
        <xdr:sp macro="" textlink="">
          <xdr:nvSpPr>
            <xdr:cNvPr id="0" name=""/>
            <xdr:cNvSpPr>
              <a:spLocks noTextEdit="1"/>
            </xdr:cNvSpPr>
          </xdr:nvSpPr>
          <xdr:spPr>
            <a:xfrm>
              <a:off x="123825" y="7419975"/>
              <a:ext cx="2305050" cy="3314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152399</xdr:colOff>
      <xdr:row>55</xdr:row>
      <xdr:rowOff>104774</xdr:rowOff>
    </xdr:from>
    <xdr:to>
      <xdr:col>1</xdr:col>
      <xdr:colOff>1838324</xdr:colOff>
      <xdr:row>77</xdr:row>
      <xdr:rowOff>66675</xdr:rowOff>
    </xdr:to>
    <mc:AlternateContent xmlns:mc="http://schemas.openxmlformats.org/markup-compatibility/2006" xmlns:a14="http://schemas.microsoft.com/office/drawing/2010/main">
      <mc:Choice Requires="a14">
        <xdr:graphicFrame macro="">
          <xdr:nvGraphicFramePr>
            <xdr:cNvPr id="8" name="What race do you consider yourself? 5"/>
            <xdr:cNvGraphicFramePr/>
          </xdr:nvGraphicFramePr>
          <xdr:xfrm>
            <a:off x="0" y="0"/>
            <a:ext cx="0" cy="0"/>
          </xdr:xfrm>
          <a:graphic>
            <a:graphicData uri="http://schemas.microsoft.com/office/drawing/2010/slicer">
              <sle:slicer xmlns:sle="http://schemas.microsoft.com/office/drawing/2010/slicer" name="What race do you consider yourself? 5"/>
            </a:graphicData>
          </a:graphic>
        </xdr:graphicFrame>
      </mc:Choice>
      <mc:Fallback xmlns="">
        <xdr:sp macro="" textlink="">
          <xdr:nvSpPr>
            <xdr:cNvPr id="0" name=""/>
            <xdr:cNvSpPr>
              <a:spLocks noTextEdit="1"/>
            </xdr:cNvSpPr>
          </xdr:nvSpPr>
          <xdr:spPr>
            <a:xfrm>
              <a:off x="152399" y="10868024"/>
              <a:ext cx="2295525" cy="415290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152400</xdr:colOff>
      <xdr:row>77</xdr:row>
      <xdr:rowOff>161926</xdr:rowOff>
    </xdr:from>
    <xdr:to>
      <xdr:col>1</xdr:col>
      <xdr:colOff>1838326</xdr:colOff>
      <xdr:row>85</xdr:row>
      <xdr:rowOff>104776</xdr:rowOff>
    </xdr:to>
    <mc:AlternateContent xmlns:mc="http://schemas.openxmlformats.org/markup-compatibility/2006" xmlns:a14="http://schemas.microsoft.com/office/drawing/2010/main">
      <mc:Choice Requires="a14">
        <xdr:graphicFrame macro="">
          <xdr:nvGraphicFramePr>
            <xdr:cNvPr id="9" name="Do you currently have health insurance? 5"/>
            <xdr:cNvGraphicFramePr/>
          </xdr:nvGraphicFramePr>
          <xdr:xfrm>
            <a:off x="0" y="0"/>
            <a:ext cx="0" cy="0"/>
          </xdr:xfrm>
          <a:graphic>
            <a:graphicData uri="http://schemas.microsoft.com/office/drawing/2010/slicer">
              <sle:slicer xmlns:sle="http://schemas.microsoft.com/office/drawing/2010/slicer" name="Do you currently have health insurance? 5"/>
            </a:graphicData>
          </a:graphic>
        </xdr:graphicFrame>
      </mc:Choice>
      <mc:Fallback xmlns="">
        <xdr:sp macro="" textlink="">
          <xdr:nvSpPr>
            <xdr:cNvPr id="0" name=""/>
            <xdr:cNvSpPr>
              <a:spLocks noTextEdit="1"/>
            </xdr:cNvSpPr>
          </xdr:nvSpPr>
          <xdr:spPr>
            <a:xfrm>
              <a:off x="152400" y="15116176"/>
              <a:ext cx="2295526" cy="14668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Melissa Bauer" refreshedDate="44379.638151388892" createdVersion="5" refreshedVersion="5" minRefreshableVersion="3" recordCount="0" supportSubquery="1" supportAdvancedDrill="1">
  <cacheSource type="external" connectionId="7"/>
  <cacheFields count="24">
    <cacheField name="[Measures].[Count of RespondentID 2]" caption="Count of RespondentID 2" numFmtId="0" hierarchy="292" level="32767"/>
    <cacheField name="[PT Q2].[Town and ZIP code where you live:].[Town and ZIP code where you live:]" caption="Town and ZIP code where you live:" numFmtId="0" hierarchy="89"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Average of What is your age 2]" caption="Average of What is your age 2" numFmtId="0" hierarchy="294" level="32767"/>
    <cacheField name="[Measures].[Sum of Asthmalung disease3 2]" caption="Sum of Asthmalung disease3 2" numFmtId="0" hierarchy="295" level="32767"/>
    <cacheField name="[Measures].[Sum of Cancer4 2]" caption="Sum of Cancer4 2" numFmtId="0" hierarchy="296" level="32767"/>
    <cacheField name="[Measures].[Sum of Child health  wellness9 2]" caption="Sum of Child health  wellness9 2" numFmtId="0" hierarchy="297" level="32767"/>
    <cacheField name="[Measures].[Sum of Diabetes11 2]" caption="Sum of Diabetes11 2" numFmtId="0" hierarchy="300" level="32767"/>
    <cacheField name="[Measures].[Sum of Drugs  alcohol abuse13 2]" caption="Sum of Drugs  alcohol abuse13 2" numFmtId="0" hierarchy="301" level="32767"/>
    <cacheField name="[Measures].[Sum of Environmental hazards14 2]" caption="Sum of Environmental hazards14 2" numFmtId="0" hierarchy="302" level="32767"/>
    <cacheField name="[Measures].[Sum of Heart disease  stroke5 2]" caption="Sum of Heart disease  stroke5 2" numFmtId="0" hierarchy="303" level="32767"/>
    <cacheField name="[Measures].[Sum of HIVAIDS  Sexually Transmitted Diseases (STDs)7 2]" caption="Sum of HIVAIDS  Sexually Transmitted Diseases (STDs)7 2" numFmtId="0" hierarchy="304" level="32767"/>
    <cacheField name="[Measures].[Sum of Mental health depressionsuicide12 2]" caption="Sum of Mental health depressionsuicide12 2" numFmtId="0" hierarchy="305" level="32767"/>
    <cacheField name="[Measures].[Sum of Obesityweight loss issues15 2]" caption="Sum of Obesityweight loss issues15 2" numFmtId="0" hierarchy="306" level="32767"/>
    <cacheField name="[Measures].[Sum of Safety6 2]" caption="Sum of Safety6 2" numFmtId="0" hierarchy="307" level="32767"/>
    <cacheField name="[Measures].[Sum of Vaccine preventable diseases8 2]" caption="Sum of Vaccine preventable diseases8 2" numFmtId="0" hierarchy="308" level="32767"/>
    <cacheField name="[Measures].[Sum of Women’s health  wellness10 2]" caption="Sum of Women’s health  wellness10 2" numFmtId="0" hierarchy="309" level="32767"/>
    <cacheField name="[PT Q2].[County where you live:].[County where you live:]" caption="County where you live:" numFmtId="0" hierarchy="88" level="1">
      <sharedItems containsSemiMixedTypes="0" containsNonDate="0" containsString="0"/>
    </cacheField>
    <cacheField name="[PT Q2].[I identify as:].[I identify as:]" caption="I identify as:" numFmtId="0" hierarchy="86" level="1">
      <sharedItems containsSemiMixedTypes="0" containsNonDate="0" containsString="0"/>
    </cacheField>
    <cacheField name="[PT Q2].[Are you Hispanic or Latino?].[Are you Hispanic or Latino?]" caption="Are you Hispanic or Latino?" numFmtId="0" hierarchy="91" level="1">
      <sharedItems containsSemiMixedTypes="0" containsNonDate="0" containsString="0"/>
    </cacheField>
    <cacheField name="[PT Q2].[What is your annual household income from all sources?].[What is your annual household income from all sources?]" caption="What is your annual household income from all sources?" numFmtId="0" hierarchy="93" level="1">
      <sharedItems containsSemiMixedTypes="0" containsNonDate="0" containsString="0"/>
    </cacheField>
    <cacheField name="[PT Q2].[What is your current employment status?].[What is your current employment status?]" caption="What is your current employment status?" numFmtId="0" hierarchy="95" level="1">
      <sharedItems containsSemiMixedTypes="0" containsNonDate="0" containsString="0"/>
    </cacheField>
    <cacheField name="[PT Q2].[What is your highest level of education?].[What is your highest level of education?]" caption="What is your highest level of education?" numFmtId="0" hierarchy="94" level="1">
      <sharedItems containsSemiMixedTypes="0" containsNonDate="0" containsString="0"/>
    </cacheField>
    <cacheField name="[PT Q2].[What race do you consider yourself?].[What race do you consider yourself?]" caption="What race do you consider yourself?" numFmtId="0" hierarchy="90" level="1">
      <sharedItems containsSemiMixedTypes="0" containsNonDate="0" containsString="0"/>
    </cacheField>
    <cacheField name="[PT Q2].[Do you currently have health insurance?].[Do you currently have health insurance?]" caption="Do you currently have health insurance?" numFmtId="0" hierarchy="96"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2" memberValueDatatype="130" unbalanced="0">
      <fieldsUsage count="2">
        <fieldUsage x="-1"/>
        <fieldUsage x="17"/>
      </fieldsUsage>
    </cacheHierarchy>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2" memberValueDatatype="130" unbalanced="0">
      <fieldsUsage count="2">
        <fieldUsage x="-1"/>
        <fieldUsage x="16"/>
      </fieldsUsage>
    </cacheHierarchy>
    <cacheHierarchy uniqueName="[PT Q2].[Town and ZIP code where you live:]" caption="Town and ZIP code where you live:" attribute="1" defaultMemberUniqueName="[PT Q2].[Town and ZIP code where you live:].[All]" allUniqueName="[PT Q2].[Town and ZIP code where you live:].[All]" dimensionUniqueName="[PT Q2]" displayFolder="" count="2" memberValueDatatype="130" unbalanced="0">
      <fieldsUsage count="2">
        <fieldUsage x="-1"/>
        <fieldUsage x="1"/>
      </fieldsUsage>
    </cacheHierarchy>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2" memberValueDatatype="130" unbalanced="0">
      <fieldsUsage count="2">
        <fieldUsage x="-1"/>
        <fieldUsage x="22"/>
      </fieldsUsage>
    </cacheHierarchy>
    <cacheHierarchy uniqueName="[PT Q2].[Are you Hispanic or Latino?]" caption="Are you Hispanic or Latino?" attribute="1" defaultMemberUniqueName="[PT Q2].[Are you Hispanic or Latino?].[All]" allUniqueName="[PT Q2].[Are you Hispanic or Latino?].[All]" dimensionUniqueName="[PT Q2]" displayFolder="" count="2" memberValueDatatype="130" unbalanced="0">
      <fieldsUsage count="2">
        <fieldUsage x="-1"/>
        <fieldUsage x="18"/>
      </fieldsUsage>
    </cacheHierarchy>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2" memberValueDatatype="130" unbalanced="0">
      <fieldsUsage count="2">
        <fieldUsage x="-1"/>
        <fieldUsage x="19"/>
      </fieldsUsage>
    </cacheHierarchy>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2" memberValueDatatype="130" unbalanced="0">
      <fieldsUsage count="2">
        <fieldUsage x="-1"/>
        <fieldUsage x="21"/>
      </fieldsUsage>
    </cacheHierarchy>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2" memberValueDatatype="130" unbalanced="0">
      <fieldsUsage count="2">
        <fieldUsage x="-1"/>
        <fieldUsage x="20"/>
      </fieldsUsage>
    </cacheHierarchy>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2" memberValueDatatype="130" unbalanced="0">
      <fieldsUsage count="2">
        <fieldUsage x="-1"/>
        <fieldUsage x="23"/>
      </fieldsUsage>
    </cacheHierarchy>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oneField="1">
      <fieldsUsage count="1">
        <fieldUsage x="0"/>
      </fieldsUsage>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oneField="1">
      <fieldsUsage count="1">
        <fieldUsage x="2"/>
      </fieldsUsage>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oneField="1">
      <fieldsUsage count="1">
        <fieldUsage x="3"/>
      </fieldsUsage>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oneField="1">
      <fieldsUsage count="1">
        <fieldUsage x="4"/>
      </fieldsUsage>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oneField="1">
      <fieldsUsage count="1">
        <fieldUsage x="5"/>
      </fieldsUsage>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oneField="1">
      <fieldsUsage count="1">
        <fieldUsage x="6"/>
      </fieldsUsage>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oneField="1">
      <fieldsUsage count="1">
        <fieldUsage x="7"/>
      </fieldsUsage>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oneField="1">
      <fieldsUsage count="1">
        <fieldUsage x="8"/>
      </fieldsUsage>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oneField="1">
      <fieldsUsage count="1">
        <fieldUsage x="9"/>
      </fieldsUsage>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oneField="1">
      <fieldsUsage count="1">
        <fieldUsage x="10"/>
      </fieldsUsage>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oneField="1">
      <fieldsUsage count="1">
        <fieldUsage x="11"/>
      </fieldsUsage>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oneField="1">
      <fieldsUsage count="1">
        <fieldUsage x="12"/>
      </fieldsUsage>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oneField="1">
      <fieldsUsage count="1">
        <fieldUsage x="13"/>
      </fieldsUsage>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oneField="1">
      <fieldsUsage count="1">
        <fieldUsage x="14"/>
      </fieldsUsage>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oneField="1">
      <fieldsUsage count="1">
        <fieldUsage x="15"/>
      </fieldsUsage>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Melissa Bauer" refreshedDate="44379.638174421299" createdVersion="5" refreshedVersion="5" minRefreshableVersion="3" recordCount="0" supportSubquery="1" supportAdvancedDrill="1">
  <cacheSource type="external" connectionId="7"/>
  <cacheFields count="21">
    <cacheField name="[Measures].[Count of RespondentID 3]" caption="Count of RespondentID 3" numFmtId="0" hierarchy="311" level="32767"/>
    <cacheField name="[Measures].[Average of What is your age 3]" caption="Average of What is your age 3" numFmtId="0" hierarchy="313" level="32767"/>
    <cacheField name="[PT Q3].[Town and ZIP code where you live:].[Town and ZIP code where you live:]" caption="Town and ZIP code where you live:" numFmtId="0" hierarchy="132"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Sum of Culturalreligious beliefs5]" caption="Sum of Culturalreligious beliefs5" numFmtId="0" hierarchy="314" level="32767"/>
    <cacheField name="[Measures].[Sum of Don’t know how to find doctors8]" caption="Sum of Don’t know how to find doctors8" numFmtId="0" hierarchy="315" level="32767"/>
    <cacheField name="[Measures].[Sum of Don’t understand need to see a doctor11]" caption="Sum of Don’t understand need to see a doctor11" numFmtId="0" hierarchy="316" level="32767"/>
    <cacheField name="[Measures].[Sum of Fear (eg not ready to facediscuss health problem)14]" caption="Sum of Fear (eg not ready to facediscuss health problem)14" numFmtId="0" hierarchy="317" level="32767"/>
    <cacheField name="[Measures].[Sum of Lack of availability of doctors6]" caption="Sum of Lack of availability of doctors6" numFmtId="0" hierarchy="318" level="32767"/>
    <cacheField name="[Measures].[Sum of Language barriers9]" caption="Sum of Language barriers9" numFmtId="0" hierarchy="319" level="32767"/>
    <cacheField name="[Measures].[Sum of No insurance12]" caption="Sum of No insurance12" numFmtId="0" hierarchy="320" level="32767"/>
    <cacheField name="[Measures].[Sum of There are no barriers10]" caption="Sum of There are no barriers10" numFmtId="0" hierarchy="321" level="32767"/>
    <cacheField name="[Measures].[Sum of Transportation13]" caption="Sum of Transportation13" numFmtId="0" hierarchy="322" level="32767"/>
    <cacheField name="[Measures].[Sum of Unable to pay co-paysdeductibles7]" caption="Sum of Unable to pay co-paysdeductibles7" numFmtId="0" hierarchy="323" level="32767"/>
    <cacheField name="[PT Q3].[County where you live:].[County where you live:]" caption="County where you live:" numFmtId="0" hierarchy="131" level="1">
      <sharedItems containsSemiMixedTypes="0" containsNonDate="0" containsString="0"/>
    </cacheField>
    <cacheField name="[PT Q3].[I identify as:].[I identify as:]" caption="I identify as:" numFmtId="0" hierarchy="129" level="1">
      <sharedItems containsSemiMixedTypes="0" containsNonDate="0" containsString="0"/>
    </cacheField>
    <cacheField name="[PT Q3].[Are you Hispanic or Latino?].[Are you Hispanic or Latino?]" caption="Are you Hispanic or Latino?" numFmtId="0" hierarchy="134" level="1">
      <sharedItems containsSemiMixedTypes="0" containsNonDate="0" containsString="0"/>
    </cacheField>
    <cacheField name="[PT Q3].[What is your annual household income from all sources?].[What is your annual household income from all sources?]" caption="What is your annual household income from all sources?" numFmtId="0" hierarchy="136" level="1">
      <sharedItems containsSemiMixedTypes="0" containsNonDate="0" containsString="0"/>
    </cacheField>
    <cacheField name="[PT Q3].[What is your current employment status?].[What is your current employment status?]" caption="What is your current employment status?" numFmtId="0" hierarchy="138" level="1">
      <sharedItems containsSemiMixedTypes="0" containsNonDate="0" containsString="0"/>
    </cacheField>
    <cacheField name="[PT Q3].[What is your highest level of education?].[What is your highest level of education?]" caption="What is your highest level of education?" numFmtId="0" hierarchy="137" level="1">
      <sharedItems containsSemiMixedTypes="0" containsNonDate="0" containsString="0"/>
    </cacheField>
    <cacheField name="[PT Q3].[What race do you consider yourself?].[What race do you consider yourself?]" caption="What race do you consider yourself?" numFmtId="0" hierarchy="133" level="1">
      <sharedItems containsSemiMixedTypes="0" containsNonDate="0" containsString="0"/>
    </cacheField>
    <cacheField name="[PT Q3].[Do you currently have health insurance?].[Do you currently have health insurance?]" caption="Do you currently have health insurance?" numFmtId="0" hierarchy="139"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2" memberValueDatatype="130" unbalanced="0">
      <fieldsUsage count="2">
        <fieldUsage x="-1"/>
        <fieldUsage x="14"/>
      </fieldsUsage>
    </cacheHierarchy>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2" memberValueDatatype="130" unbalanced="0">
      <fieldsUsage count="2">
        <fieldUsage x="-1"/>
        <fieldUsage x="13"/>
      </fieldsUsage>
    </cacheHierarchy>
    <cacheHierarchy uniqueName="[PT Q3].[Town and ZIP code where you live:]" caption="Town and ZIP code where you live:" attribute="1" defaultMemberUniqueName="[PT Q3].[Town and ZIP code where you live:].[All]" allUniqueName="[PT Q3].[Town and ZIP code where you live:].[All]" dimensionUniqueName="[PT Q3]" displayFolder="" count="2" memberValueDatatype="130" unbalanced="0">
      <fieldsUsage count="2">
        <fieldUsage x="-1"/>
        <fieldUsage x="2"/>
      </fieldsUsage>
    </cacheHierarchy>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2" memberValueDatatype="130" unbalanced="0">
      <fieldsUsage count="2">
        <fieldUsage x="-1"/>
        <fieldUsage x="19"/>
      </fieldsUsage>
    </cacheHierarchy>
    <cacheHierarchy uniqueName="[PT Q3].[Are you Hispanic or Latino?]" caption="Are you Hispanic or Latino?" attribute="1" defaultMemberUniqueName="[PT Q3].[Are you Hispanic or Latino?].[All]" allUniqueName="[PT Q3].[Are you Hispanic or Latino?].[All]" dimensionUniqueName="[PT Q3]" displayFolder="" count="2" memberValueDatatype="130" unbalanced="0">
      <fieldsUsage count="2">
        <fieldUsage x="-1"/>
        <fieldUsage x="15"/>
      </fieldsUsage>
    </cacheHierarchy>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2" memberValueDatatype="130" unbalanced="0">
      <fieldsUsage count="2">
        <fieldUsage x="-1"/>
        <fieldUsage x="16"/>
      </fieldsUsage>
    </cacheHierarchy>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2" memberValueDatatype="130" unbalanced="0">
      <fieldsUsage count="2">
        <fieldUsage x="-1"/>
        <fieldUsage x="18"/>
      </fieldsUsage>
    </cacheHierarchy>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2" memberValueDatatype="130" unbalanced="0">
      <fieldsUsage count="2">
        <fieldUsage x="-1"/>
        <fieldUsage x="17"/>
      </fieldsUsage>
    </cacheHierarchy>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2" memberValueDatatype="130" unbalanced="0">
      <fieldsUsage count="2">
        <fieldUsage x="-1"/>
        <fieldUsage x="20"/>
      </fieldsUsage>
    </cacheHierarchy>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oneField="1">
      <fieldsUsage count="1">
        <fieldUsage x="0"/>
      </fieldsUsage>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oneField="1">
      <fieldsUsage count="1">
        <fieldUsage x="1"/>
      </fieldsUsage>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oneField="1">
      <fieldsUsage count="1">
        <fieldUsage x="3"/>
      </fieldsUsage>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oneField="1">
      <fieldsUsage count="1">
        <fieldUsage x="4"/>
      </fieldsUsage>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oneField="1">
      <fieldsUsage count="1">
        <fieldUsage x="5"/>
      </fieldsUsage>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oneField="1">
      <fieldsUsage count="1">
        <fieldUsage x="6"/>
      </fieldsUsage>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oneField="1">
      <fieldsUsage count="1">
        <fieldUsage x="7"/>
      </fieldsUsage>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oneField="1">
      <fieldsUsage count="1">
        <fieldUsage x="8"/>
      </fieldsUsage>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oneField="1">
      <fieldsUsage count="1">
        <fieldUsage x="9"/>
      </fieldsUsage>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oneField="1">
      <fieldsUsage count="1">
        <fieldUsage x="10"/>
      </fieldsUsage>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oneField="1">
      <fieldsUsage count="1">
        <fieldUsage x="11"/>
      </fieldsUsage>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oneField="1">
      <fieldsUsage count="1">
        <fieldUsage x="12"/>
      </fieldsUsage>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Melissa Bauer" refreshedDate="44379.638197800923" createdVersion="5" refreshedVersion="5" minRefreshableVersion="3" recordCount="0" supportSubquery="1" supportAdvancedDrill="1">
  <cacheSource type="external" connectionId="7"/>
  <cacheFields count="23">
    <cacheField name="[PT Q4].[Town and ZIP code where you live:].[Town and ZIP code where you live:]" caption="Town and ZIP code where you live:" numFmtId="0" hierarchy="179"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Count of RespondentID 4]" caption="Count of RespondentID 4" numFmtId="0" hierarchy="325" level="32767"/>
    <cacheField name="[Measures].[Average of What is your age 4]" caption="Average of What is your age 4" numFmtId="0" hierarchy="327" level="32767"/>
    <cacheField name="[Measures].[Sum of Clean air  water5]" caption="Sum of Clean air  water5" numFmtId="0" hierarchy="328" level="32767"/>
    <cacheField name="[Measures].[Sum of Drug  alcohol rehabilitation services8]" caption="Sum of Drug  alcohol rehabilitation services8" numFmtId="0" hierarchy="329" level="32767"/>
    <cacheField name="[Measures].[Sum of Healthier food choices11]" caption="Sum of Healthier food choices11" numFmtId="0" hierarchy="330" level="32767"/>
    <cacheField name="[Measures].[Sum of Job opportunities14]" caption="Sum of Job opportunities14" numFmtId="0" hierarchy="331" level="32767"/>
    <cacheField name="[Measures].[Sum of Mental health services6]" caption="Sum of Mental health services6" numFmtId="0" hierarchy="332" level="32767"/>
    <cacheField name="[Measures].[Sum of Recreation facilities9]" caption="Sum of Recreation facilities9" numFmtId="0" hierarchy="333" level="32767"/>
    <cacheField name="[Measures].[Sum of Safe childcare options12]" caption="Sum of Safe childcare options12" numFmtId="0" hierarchy="334" level="32767"/>
    <cacheField name="[Measures].[Sum of Safe places to walkplay15]" caption="Sum of Safe places to walkplay15" numFmtId="0" hierarchy="335" level="32767"/>
    <cacheField name="[Measures].[Sum of Safe worksites16]" caption="Sum of Safe worksites16" numFmtId="0" hierarchy="336" level="32767"/>
    <cacheField name="[Measures].[Sum of Smoking cessation programs7]" caption="Sum of Smoking cessation programs7" numFmtId="0" hierarchy="337" level="32767"/>
    <cacheField name="[Measures].[Sum of Transportation10]" caption="Sum of Transportation10" numFmtId="0" hierarchy="338" level="32767"/>
    <cacheField name="[Measures].[Sum of Weight loss programs13]" caption="Sum of Weight loss programs13" numFmtId="0" hierarchy="339" level="32767"/>
    <cacheField name="[PT Q4].[County where you live:].[County where you live:]" caption="County where you live:" numFmtId="0" hierarchy="178" level="1">
      <sharedItems containsSemiMixedTypes="0" containsNonDate="0" containsString="0"/>
    </cacheField>
    <cacheField name="[PT Q4].[I identify as:].[I identify as:]" caption="I identify as:" numFmtId="0" hierarchy="176" level="1">
      <sharedItems containsSemiMixedTypes="0" containsNonDate="0" containsString="0"/>
    </cacheField>
    <cacheField name="[PT Q4].[Are you Hispanic or Latino?].[Are you Hispanic or Latino?]" caption="Are you Hispanic or Latino?" numFmtId="0" hierarchy="181" level="1">
      <sharedItems containsSemiMixedTypes="0" containsNonDate="0" containsString="0"/>
    </cacheField>
    <cacheField name="[PT Q4].[What is your annual household income from all sources?].[What is your annual household income from all sources?]" caption="What is your annual household income from all sources?" numFmtId="0" hierarchy="183" level="1">
      <sharedItems containsSemiMixedTypes="0" containsNonDate="0" containsString="0"/>
    </cacheField>
    <cacheField name="[PT Q4].[What is your current employment status?].[What is your current employment status?]" caption="What is your current employment status?" numFmtId="0" hierarchy="185" level="1">
      <sharedItems containsSemiMixedTypes="0" containsNonDate="0" containsString="0"/>
    </cacheField>
    <cacheField name="[PT Q4].[What is your highest level of education?].[What is your highest level of education?]" caption="What is your highest level of education?" numFmtId="0" hierarchy="184" level="1">
      <sharedItems containsSemiMixedTypes="0" containsNonDate="0" containsString="0"/>
    </cacheField>
    <cacheField name="[PT Q4].[What race do you consider yourself?].[What race do you consider yourself?]" caption="What race do you consider yourself?" numFmtId="0" hierarchy="180" level="1">
      <sharedItems containsSemiMixedTypes="0" containsNonDate="0" containsString="0"/>
    </cacheField>
    <cacheField name="[PT Q4].[Do you currently have health insurance?].[Do you currently have health insurance?]" caption="Do you currently have health insurance?" numFmtId="0" hierarchy="186"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2" memberValueDatatype="130" unbalanced="0">
      <fieldsUsage count="2">
        <fieldUsage x="-1"/>
        <fieldUsage x="16"/>
      </fieldsUsage>
    </cacheHierarchy>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2" memberValueDatatype="130" unbalanced="0">
      <fieldsUsage count="2">
        <fieldUsage x="-1"/>
        <fieldUsage x="15"/>
      </fieldsUsage>
    </cacheHierarchy>
    <cacheHierarchy uniqueName="[PT Q4].[Town and ZIP code where you live:]" caption="Town and ZIP code where you live:" attribute="1" defaultMemberUniqueName="[PT Q4].[Town and ZIP code where you live:].[All]" allUniqueName="[PT Q4].[Town and ZIP code where you live:].[All]" dimensionUniqueName="[PT Q4]" displayFolder="" count="2" memberValueDatatype="130" unbalanced="0">
      <fieldsUsage count="2">
        <fieldUsage x="-1"/>
        <fieldUsage x="0"/>
      </fieldsUsage>
    </cacheHierarchy>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2" memberValueDatatype="130" unbalanced="0">
      <fieldsUsage count="2">
        <fieldUsage x="-1"/>
        <fieldUsage x="21"/>
      </fieldsUsage>
    </cacheHierarchy>
    <cacheHierarchy uniqueName="[PT Q4].[Are you Hispanic or Latino?]" caption="Are you Hispanic or Latino?" attribute="1" defaultMemberUniqueName="[PT Q4].[Are you Hispanic or Latino?].[All]" allUniqueName="[PT Q4].[Are you Hispanic or Latino?].[All]" dimensionUniqueName="[PT Q4]" displayFolder="" count="2" memberValueDatatype="130" unbalanced="0">
      <fieldsUsage count="2">
        <fieldUsage x="-1"/>
        <fieldUsage x="17"/>
      </fieldsUsage>
    </cacheHierarchy>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2" memberValueDatatype="130" unbalanced="0">
      <fieldsUsage count="2">
        <fieldUsage x="-1"/>
        <fieldUsage x="18"/>
      </fieldsUsage>
    </cacheHierarchy>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2" memberValueDatatype="130" unbalanced="0">
      <fieldsUsage count="2">
        <fieldUsage x="-1"/>
        <fieldUsage x="20"/>
      </fieldsUsage>
    </cacheHierarchy>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2" memberValueDatatype="130" unbalanced="0">
      <fieldsUsage count="2">
        <fieldUsage x="-1"/>
        <fieldUsage x="19"/>
      </fieldsUsage>
    </cacheHierarchy>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2" memberValueDatatype="130" unbalanced="0">
      <fieldsUsage count="2">
        <fieldUsage x="-1"/>
        <fieldUsage x="22"/>
      </fieldsUsage>
    </cacheHierarchy>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oneField="1">
      <fieldsUsage count="1">
        <fieldUsage x="1"/>
      </fieldsUsage>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oneField="1">
      <fieldsUsage count="1">
        <fieldUsage x="2"/>
      </fieldsUsage>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oneField="1">
      <fieldsUsage count="1">
        <fieldUsage x="3"/>
      </fieldsUsage>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oneField="1">
      <fieldsUsage count="1">
        <fieldUsage x="4"/>
      </fieldsUsage>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oneField="1">
      <fieldsUsage count="1">
        <fieldUsage x="5"/>
      </fieldsUsage>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oneField="1">
      <fieldsUsage count="1">
        <fieldUsage x="6"/>
      </fieldsUsage>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oneField="1">
      <fieldsUsage count="1">
        <fieldUsage x="7"/>
      </fieldsUsage>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oneField="1">
      <fieldsUsage count="1">
        <fieldUsage x="8"/>
      </fieldsUsage>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oneField="1">
      <fieldsUsage count="1">
        <fieldUsage x="9"/>
      </fieldsUsage>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oneField="1">
      <fieldsUsage count="1">
        <fieldUsage x="10"/>
      </fieldsUsage>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oneField="1">
      <fieldsUsage count="1">
        <fieldUsage x="11"/>
      </fieldsUsage>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oneField="1">
      <fieldsUsage count="1">
        <fieldUsage x="12"/>
      </fieldsUsage>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oneField="1">
      <fieldsUsage count="1">
        <fieldUsage x="13"/>
      </fieldsUsage>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oneField="1">
      <fieldsUsage count="1">
        <fieldUsage x="14"/>
      </fieldsUsage>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Melissa Bauer" refreshedDate="44379.638222106485" createdVersion="5" refreshedVersion="5" minRefreshableVersion="3" recordCount="0" supportSubquery="1" supportAdvancedDrill="1">
  <cacheSource type="external" connectionId="7"/>
  <cacheFields count="28">
    <cacheField name="[PT Q5].[Town and ZIP code where you live:].[Town and ZIP code where you live:]" caption="Town and ZIP code where you live:" numFmtId="0" hierarchy="238"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Count of RespondentID 5]" caption="Count of RespondentID 5" numFmtId="0" hierarchy="341" level="32767"/>
    <cacheField name="[Measures].[Average of What is your age 5]" caption="Average of What is your age 5" numFmtId="0" hierarchy="343" level="32767"/>
    <cacheField name="[Measures].[Sum of Blood pressure5]" caption="Sum of Blood pressure5" numFmtId="0" hierarchy="344" level="32767"/>
    <cacheField name="[Measures].[Sum of Cancer8]" caption="Sum of Cancer8" numFmtId="0" hierarchy="345" level="32767"/>
    <cacheField name="[Measures].[Sum of Cholesterol11]" caption="Sum of Cholesterol11" numFmtId="0" hierarchy="346" level="32767"/>
    <cacheField name="[Measures].[Sum of Dental screenings14]" caption="Sum of Dental screenings14" numFmtId="0" hierarchy="347" level="32767"/>
    <cacheField name="[Measures].[Sum of Disease outbreak information20]" caption="Sum of Disease outbreak information20" numFmtId="0" hierarchy="348" level="32767"/>
    <cacheField name="[Measures].[Sum of Drug and alcohol22]" caption="Sum of Drug and alcohol22" numFmtId="0" hierarchy="349" level="32767"/>
    <cacheField name="[Measures].[Sum of Eating disorders6]" caption="Sum of Eating disorders6" numFmtId="0" hierarchy="350" level="32767"/>
    <cacheField name="[Measures].[Sum of Emergency preparedness9]" caption="Sum of Emergency preparedness9" numFmtId="0" hierarchy="351" level="32767"/>
    <cacheField name="[Measures].[Sum of Exercisephysical activity12]" caption="Sum of Exercisephysical activity12" numFmtId="0" hierarchy="352" level="32767"/>
    <cacheField name="[Measures].[Sum of Heart disease15]" caption="Sum of Heart disease15" numFmtId="0" hierarchy="353" level="32767"/>
    <cacheField name="[Measures].[Sum of HIVAIDS  Sexually Transmitted Diseases (STDs)18]" caption="Sum of HIVAIDS  Sexually Transmitted Diseases (STDs)18" numFmtId="0" hierarchy="354" level="32767"/>
    <cacheField name="[Measures].[Sum of Importance of routine well checkups21]" caption="Sum of Importance of routine well checkups21" numFmtId="0" hierarchy="355" level="32767"/>
    <cacheField name="[Measures].[Sum of Mental healthdepression7]" caption="Sum of Mental healthdepression7" numFmtId="0" hierarchy="356" level="32767"/>
    <cacheField name="[Measures].[Sum of Nutrition10]" caption="Sum of Nutrition10" numFmtId="0" hierarchy="357" level="32767"/>
    <cacheField name="[Measures].[Sum of Prenatal care13]" caption="Sum of Prenatal care13" numFmtId="0" hierarchy="358" level="32767"/>
    <cacheField name="[Measures].[Sum of Suicide prevention16]" caption="Sum of Suicide prevention16" numFmtId="0" hierarchy="359" level="32767"/>
    <cacheField name="[Measures].[Sum of Vaccinationimmunizations19]" caption="Sum of Vaccinationimmunizations19" numFmtId="0" hierarchy="360" level="32767"/>
    <cacheField name="[PT Q5].[County where you live:].[County where you live:]" caption="County where you live:" numFmtId="0" hierarchy="237" level="1">
      <sharedItems containsSemiMixedTypes="0" containsNonDate="0" containsString="0"/>
    </cacheField>
    <cacheField name="[PT Q5].[Are you Hispanic or Latino?].[Are you Hispanic or Latino?]" caption="Are you Hispanic or Latino?" numFmtId="0" hierarchy="240" level="1">
      <sharedItems containsSemiMixedTypes="0" containsNonDate="0" containsString="0"/>
    </cacheField>
    <cacheField name="[PT Q5].[I identify as:].[I identify as:]" caption="I identify as:" numFmtId="0" hierarchy="235" level="1">
      <sharedItems containsSemiMixedTypes="0" containsNonDate="0" containsString="0"/>
    </cacheField>
    <cacheField name="[PT Q5].[What is your annual household income from all sources?].[What is your annual household income from all sources?]" caption="What is your annual household income from all sources?" numFmtId="0" hierarchy="242" level="1">
      <sharedItems containsSemiMixedTypes="0" containsNonDate="0" containsString="0"/>
    </cacheField>
    <cacheField name="[PT Q5].[What is your current employment status?].[What is your current employment status?]" caption="What is your current employment status?" numFmtId="0" hierarchy="244" level="1">
      <sharedItems containsSemiMixedTypes="0" containsNonDate="0" containsString="0"/>
    </cacheField>
    <cacheField name="[PT Q5].[What is your highest level of education?].[What is your highest level of education?]" caption="What is your highest level of education?" numFmtId="0" hierarchy="243" level="1">
      <sharedItems containsSemiMixedTypes="0" containsNonDate="0" containsString="0"/>
    </cacheField>
    <cacheField name="[PT Q5].[What race do you consider yourself?].[What race do you consider yourself?]" caption="What race do you consider yourself?" numFmtId="0" hierarchy="239" level="1">
      <sharedItems containsSemiMixedTypes="0" containsNonDate="0" containsString="0"/>
    </cacheField>
    <cacheField name="[PT Q5].[Do you currently have health insurance?].[Do you currently have health insurance?]" caption="Do you currently have health insurance?" numFmtId="0" hierarchy="245"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2" memberValueDatatype="130" unbalanced="0">
      <fieldsUsage count="2">
        <fieldUsage x="-1"/>
        <fieldUsage x="22"/>
      </fieldsUsage>
    </cacheHierarchy>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2" memberValueDatatype="130" unbalanced="0">
      <fieldsUsage count="2">
        <fieldUsage x="-1"/>
        <fieldUsage x="20"/>
      </fieldsUsage>
    </cacheHierarchy>
    <cacheHierarchy uniqueName="[PT Q5].[Town and ZIP code where you live:]" caption="Town and ZIP code where you live:" attribute="1" defaultMemberUniqueName="[PT Q5].[Town and ZIP code where you live:].[All]" allUniqueName="[PT Q5].[Town and ZIP code where you live:].[All]" dimensionUniqueName="[PT Q5]" displayFolder="" count="2" memberValueDatatype="130" unbalanced="0">
      <fieldsUsage count="2">
        <fieldUsage x="-1"/>
        <fieldUsage x="0"/>
      </fieldsUsage>
    </cacheHierarchy>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2" memberValueDatatype="130" unbalanced="0">
      <fieldsUsage count="2">
        <fieldUsage x="-1"/>
        <fieldUsage x="26"/>
      </fieldsUsage>
    </cacheHierarchy>
    <cacheHierarchy uniqueName="[PT Q5].[Are you Hispanic or Latino?]" caption="Are you Hispanic or Latino?" attribute="1" defaultMemberUniqueName="[PT Q5].[Are you Hispanic or Latino?].[All]" allUniqueName="[PT Q5].[Are you Hispanic or Latino?].[All]" dimensionUniqueName="[PT Q5]" displayFolder="" count="2" memberValueDatatype="130" unbalanced="0">
      <fieldsUsage count="2">
        <fieldUsage x="-1"/>
        <fieldUsage x="21"/>
      </fieldsUsage>
    </cacheHierarchy>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2" memberValueDatatype="130" unbalanced="0">
      <fieldsUsage count="2">
        <fieldUsage x="-1"/>
        <fieldUsage x="23"/>
      </fieldsUsage>
    </cacheHierarchy>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2" memberValueDatatype="130" unbalanced="0">
      <fieldsUsage count="2">
        <fieldUsage x="-1"/>
        <fieldUsage x="25"/>
      </fieldsUsage>
    </cacheHierarchy>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2" memberValueDatatype="130" unbalanced="0">
      <fieldsUsage count="2">
        <fieldUsage x="-1"/>
        <fieldUsage x="24"/>
      </fieldsUsage>
    </cacheHierarchy>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2" memberValueDatatype="130" unbalanced="0">
      <fieldsUsage count="2">
        <fieldUsage x="-1"/>
        <fieldUsage x="27"/>
      </fieldsUsage>
    </cacheHierarchy>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oneField="1">
      <fieldsUsage count="1">
        <fieldUsage x="1"/>
      </fieldsUsage>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oneField="1">
      <fieldsUsage count="1">
        <fieldUsage x="2"/>
      </fieldsUsage>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oneField="1">
      <fieldsUsage count="1">
        <fieldUsage x="3"/>
      </fieldsUsage>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oneField="1">
      <fieldsUsage count="1">
        <fieldUsage x="4"/>
      </fieldsUsage>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oneField="1">
      <fieldsUsage count="1">
        <fieldUsage x="5"/>
      </fieldsUsage>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oneField="1">
      <fieldsUsage count="1">
        <fieldUsage x="6"/>
      </fieldsUsage>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oneField="1">
      <fieldsUsage count="1">
        <fieldUsage x="7"/>
      </fieldsUsage>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oneField="1">
      <fieldsUsage count="1">
        <fieldUsage x="8"/>
      </fieldsUsage>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oneField="1">
      <fieldsUsage count="1">
        <fieldUsage x="9"/>
      </fieldsUsage>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oneField="1">
      <fieldsUsage count="1">
        <fieldUsage x="10"/>
      </fieldsUsage>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oneField="1">
      <fieldsUsage count="1">
        <fieldUsage x="11"/>
      </fieldsUsage>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oneField="1">
      <fieldsUsage count="1">
        <fieldUsage x="12"/>
      </fieldsUsage>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oneField="1">
      <fieldsUsage count="1">
        <fieldUsage x="13"/>
      </fieldsUsage>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oneField="1">
      <fieldsUsage count="1">
        <fieldUsage x="14"/>
      </fieldsUsage>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oneField="1">
      <fieldsUsage count="1">
        <fieldUsage x="15"/>
      </fieldsUsage>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oneField="1">
      <fieldsUsage count="1">
        <fieldUsage x="16"/>
      </fieldsUsage>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oneField="1">
      <fieldsUsage count="1">
        <fieldUsage x="17"/>
      </fieldsUsage>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oneField="1">
      <fieldsUsage count="1">
        <fieldUsage x="18"/>
      </fieldsUsage>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oneField="1">
      <fieldsUsage count="1">
        <fieldUsage x="19"/>
      </fieldsUsage>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Melissa Bauer" refreshedDate="44379.638245601855" createdVersion="5" refreshedVersion="5" minRefreshableVersion="3" recordCount="0" supportSubquery="1" supportAdvancedDrill="1">
  <cacheSource type="external" connectionId="7"/>
  <cacheFields count="24">
    <cacheField name="[Measures].[Count of RespondentID 6]" caption="Count of RespondentID 6" numFmtId="0" hierarchy="362" level="32767"/>
    <cacheField name="[PT Q6].[Town and ZIP code where you live:].[Town and ZIP code where you live:]" caption="Town and ZIP code where you live:" numFmtId="0" hierarchy="265"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Average of What is your age 6]" caption="Average of What is your age 6" numFmtId="0" hierarchy="364" level="32767"/>
    <cacheField name="[Measures].[Count of Doctorhealth professional]" caption="Count of Doctorhealth professional" numFmtId="0" hierarchy="365" level="32767"/>
    <cacheField name="[Measures].[Count of Family or friends]" caption="Count of Family or friends" numFmtId="0" hierarchy="366" level="32767"/>
    <cacheField name="[Measures].[Count of Health Department]" caption="Count of Health Department" numFmtId="0" hierarchy="367" level="32767"/>
    <cacheField name="[Measures].[Count of Hospital]" caption="Count of Hospital" numFmtId="0" hierarchy="368" level="32767"/>
    <cacheField name="[Measures].[Count of Internet]" caption="Count of Internet" numFmtId="0" hierarchy="369" level="32767"/>
    <cacheField name="[Measures].[Count of Library]" caption="Count of Library" numFmtId="0" hierarchy="370" level="32767"/>
    <cacheField name="[Measures].[Count of Newspapermagazines]" caption="Count of Newspapermagazines" numFmtId="0" hierarchy="371" level="32767"/>
    <cacheField name="[Measures].[Count of Radio]" caption="Count of Radio" numFmtId="0" hierarchy="372" level="32767"/>
    <cacheField name="[Measures].[Count of Religious organization]" caption="Count of Religious organization" numFmtId="0" hierarchy="373" level="32767"/>
    <cacheField name="[Measures].[Count of Schoolcollege]" caption="Count of Schoolcollege" numFmtId="0" hierarchy="374" level="32767"/>
    <cacheField name="[Measures].[Count of Social Media (Facebook Twitter etc)]" caption="Count of Social Media (Facebook Twitter etc)" numFmtId="0" hierarchy="375" level="32767"/>
    <cacheField name="[Measures].[Count of Television]" caption="Count of Television" numFmtId="0" hierarchy="376" level="32767"/>
    <cacheField name="[Measures].[Count of Worksite]" caption="Count of Worksite" numFmtId="0" hierarchy="377" level="32767"/>
    <cacheField name="[PT Q6].[County where you live:].[County where you live:]" caption="County where you live:" numFmtId="0" hierarchy="264" level="1">
      <sharedItems containsSemiMixedTypes="0" containsNonDate="0" containsString="0"/>
    </cacheField>
    <cacheField name="[PT Q6].[I identify as:].[I identify as:]" caption="I identify as:" numFmtId="0" hierarchy="262" level="1">
      <sharedItems containsSemiMixedTypes="0" containsNonDate="0" containsString="0"/>
    </cacheField>
    <cacheField name="[PT Q6].[Are you Hispanic or Latino?].[Are you Hispanic or Latino?]" caption="Are you Hispanic or Latino?" numFmtId="0" hierarchy="267" level="1">
      <sharedItems containsSemiMixedTypes="0" containsNonDate="0" containsString="0"/>
    </cacheField>
    <cacheField name="[PT Q6].[What is your annual household income from all sources?].[What is your annual household income from all sources?]" caption="What is your annual household income from all sources?" numFmtId="0" hierarchy="269" level="1">
      <sharedItems containsSemiMixedTypes="0" containsNonDate="0" containsString="0"/>
    </cacheField>
    <cacheField name="[PT Q6].[What is your current employment status?].[What is your current employment status?]" caption="What is your current employment status?" numFmtId="0" hierarchy="271" level="1">
      <sharedItems containsSemiMixedTypes="0" containsNonDate="0" containsString="0"/>
    </cacheField>
    <cacheField name="[PT Q6].[What is your highest level of education?].[What is your highest level of education?]" caption="What is your highest level of education?" numFmtId="0" hierarchy="270" level="1">
      <sharedItems containsSemiMixedTypes="0" containsNonDate="0" containsString="0"/>
    </cacheField>
    <cacheField name="[PT Q6].[What race do you consider yourself?].[What race do you consider yourself?]" caption="What race do you consider yourself?" numFmtId="0" hierarchy="266" level="1">
      <sharedItems containsSemiMixedTypes="0" containsNonDate="0" containsString="0"/>
    </cacheField>
    <cacheField name="[PT Q6].[Do you currently have health insurance?].[Do you currently have health insurance?]" caption="Do you currently have health insurance?" numFmtId="0" hierarchy="272"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2" memberValueDatatype="130" unbalanced="0">
      <fieldsUsage count="2">
        <fieldUsage x="-1"/>
        <fieldUsage x="17"/>
      </fieldsUsage>
    </cacheHierarchy>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2" memberValueDatatype="130" unbalanced="0">
      <fieldsUsage count="2">
        <fieldUsage x="-1"/>
        <fieldUsage x="16"/>
      </fieldsUsage>
    </cacheHierarchy>
    <cacheHierarchy uniqueName="[PT Q6].[Town and ZIP code where you live:]" caption="Town and ZIP code where you live:" attribute="1" defaultMemberUniqueName="[PT Q6].[Town and ZIP code where you live:].[All]" allUniqueName="[PT Q6].[Town and ZIP code where you live:].[All]" dimensionUniqueName="[PT Q6]" displayFolder="" count="2" memberValueDatatype="130" unbalanced="0">
      <fieldsUsage count="2">
        <fieldUsage x="-1"/>
        <fieldUsage x="1"/>
      </fieldsUsage>
    </cacheHierarchy>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2" memberValueDatatype="130" unbalanced="0">
      <fieldsUsage count="2">
        <fieldUsage x="-1"/>
        <fieldUsage x="22"/>
      </fieldsUsage>
    </cacheHierarchy>
    <cacheHierarchy uniqueName="[PT Q6].[Are you Hispanic or Latino?]" caption="Are you Hispanic or Latino?" attribute="1" defaultMemberUniqueName="[PT Q6].[Are you Hispanic or Latino?].[All]" allUniqueName="[PT Q6].[Are you Hispanic or Latino?].[All]" dimensionUniqueName="[PT Q6]" displayFolder="" count="2" memberValueDatatype="130" unbalanced="0">
      <fieldsUsage count="2">
        <fieldUsage x="-1"/>
        <fieldUsage x="18"/>
      </fieldsUsage>
    </cacheHierarchy>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2" memberValueDatatype="130" unbalanced="0">
      <fieldsUsage count="2">
        <fieldUsage x="-1"/>
        <fieldUsage x="19"/>
      </fieldsUsage>
    </cacheHierarchy>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2" memberValueDatatype="130" unbalanced="0">
      <fieldsUsage count="2">
        <fieldUsage x="-1"/>
        <fieldUsage x="21"/>
      </fieldsUsage>
    </cacheHierarchy>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2" memberValueDatatype="130" unbalanced="0">
      <fieldsUsage count="2">
        <fieldUsage x="-1"/>
        <fieldUsage x="20"/>
      </fieldsUsage>
    </cacheHierarchy>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2" memberValueDatatype="130" unbalanced="0">
      <fieldsUsage count="2">
        <fieldUsage x="-1"/>
        <fieldUsage x="23"/>
      </fieldsUsage>
    </cacheHierarchy>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oneField="1">
      <fieldsUsage count="1">
        <fieldUsage x="0"/>
      </fieldsUsage>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oneField="1">
      <fieldsUsage count="1">
        <fieldUsage x="2"/>
      </fieldsUsage>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oneField="1">
      <fieldsUsage count="1">
        <fieldUsage x="3"/>
      </fieldsUsage>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oneField="1">
      <fieldsUsage count="1">
        <fieldUsage x="4"/>
      </fieldsUsage>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oneField="1">
      <fieldsUsage count="1">
        <fieldUsage x="5"/>
      </fieldsUsage>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oneField="1">
      <fieldsUsage count="1">
        <fieldUsage x="6"/>
      </fieldsUsage>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oneField="1">
      <fieldsUsage count="1">
        <fieldUsage x="7"/>
      </fieldsUsage>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oneField="1">
      <fieldsUsage count="1">
        <fieldUsage x="8"/>
      </fieldsUsage>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oneField="1">
      <fieldsUsage count="1">
        <fieldUsage x="9"/>
      </fieldsUsage>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oneField="1">
      <fieldsUsage count="1">
        <fieldUsage x="10"/>
      </fieldsUsage>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oneField="1">
      <fieldsUsage count="1">
        <fieldUsage x="11"/>
      </fieldsUsage>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oneField="1">
      <fieldsUsage count="1">
        <fieldUsage x="12"/>
      </fieldsUsage>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oneField="1">
      <fieldsUsage count="1">
        <fieldUsage x="13"/>
      </fieldsUsage>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oneField="1">
      <fieldsUsage count="1">
        <fieldUsage x="14"/>
      </fieldsUsage>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oneField="1">
      <fieldsUsage count="1">
        <fieldUsage x="15"/>
      </fieldsUsage>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saveData="0" refreshedBy="Melissa Bauer" refreshedDate="44379.642370138892" createdVersion="5" refreshedVersion="5" minRefreshableVersion="3" recordCount="0" supportSubquery="1" supportAdvancedDrill="1">
  <cacheSource type="external" connectionId="7"/>
  <cacheFields count="17">
    <cacheField name="[PT Q1].[Town and ZIP code where you live:].[Town and ZIP code where you live:]" caption="Town and ZIP code where you live:" numFmtId="0" hierarchy="40" level="1">
      <sharedItems count="122">
        <s v="0"/>
        <s v="Albertson, 11507"/>
        <s v="Amagansett, 11930"/>
        <s v="Amity Harbor, 11701"/>
        <s v="Amityville, 11701"/>
        <s v="Argo Village, 11003"/>
        <s v="Babylon, 11702"/>
        <s v="Babylon, 11703"/>
        <s v="Babylon, 11704"/>
        <s v="Baldwin, 11510"/>
        <s v="Bay Shore, 11706"/>
        <s v="Bayport, 11705"/>
        <s v="Bayville, 11709"/>
        <s v="Bellerose Terrace, 11001"/>
        <s v="Blue Point, 11715"/>
        <s v="Bohemia, 11716"/>
        <s v="Brentwood, 11717"/>
        <s v="Brookhaven, 11719"/>
        <s v="Carle Place, 11514"/>
        <s v="Cedarhurst, 11516"/>
        <s v="Centereach, 11720"/>
        <s v="Central Islip, 11722"/>
        <s v="Centre Island, 11771"/>
        <s v="Cold Spring Hills, 11743"/>
        <s v="Commack, 11725"/>
        <s v="Copiague, 11726"/>
        <s v="Deer Park, 11729"/>
        <s v="East Islip, 11730"/>
        <s v="East Meadow, 11554"/>
        <s v="East Northport, 11731"/>
        <s v="East Norwich, 11732"/>
        <s v="East Rockaway, 11518"/>
        <s v="East Setauket, 11733"/>
        <s v="East Williston, 11596"/>
        <s v="Elmont, 11003"/>
        <s v="Elwood, 11731"/>
        <s v="Fair Harbor, 11706"/>
        <s v="Farmingdale, 11735"/>
        <s v="Farmingville, 11738"/>
        <s v="Floral Park, 11001"/>
        <s v="Fort Salonga, 11768"/>
        <s v="Franklin Square, 11010"/>
        <s v="Freeport, 11520"/>
        <s v="Garden City, 11530"/>
        <s v="Glen Cove, 11542"/>
        <s v="Great Neck, 11020"/>
        <s v="Great Neck, 11021"/>
        <s v="Great Neck, 11024"/>
        <s v="Great River, 11739"/>
        <s v="Hampton Bays, 11946"/>
        <s v="Hauppauge, 11788"/>
        <s v="Hempstead, 11550"/>
        <s v="Hicksville, 11801"/>
        <s v="Holbrook, 11741"/>
        <s v="Holtsville, 11742"/>
        <s v="Huntington Station, 11746"/>
        <s v="Huntington, 11743"/>
        <s v="Islip Manor, 11751"/>
        <s v="Islip Terrace, 11752"/>
        <s v="Islip, 11751"/>
        <s v="Kings Park, 11754"/>
        <s v="Lakeview, 11552"/>
        <s v="Levittown, 11756"/>
        <s v="Lindenhurst, 11757"/>
        <s v="Long Beach, 11561"/>
        <s v="Manorville, 11949"/>
        <s v="Massapequa Park, 11762"/>
        <s v="Massapequa, 11758"/>
        <s v="Mastic Beach, 11951"/>
        <s v="Medford, 11763"/>
        <s v="Merrick, 11566"/>
        <s v="Middle Island, 11953"/>
        <s v="Miller Place, 11764"/>
        <s v="Mineola, 11501"/>
        <s v="Mount Sinai, 11766"/>
        <s v="Nesconset, 11767"/>
        <s v="New Cassel, 11590"/>
        <s v="New Hyde Park, 11040"/>
        <s v="Nissequogue, 11780"/>
        <s v="North Babylon, 11703"/>
        <s v="North Massapequa, 11758"/>
        <s v="North Patchogue, 11772"/>
        <s v="Northport, 11768"/>
        <s v="Oakdale, 11769"/>
        <s v="Orient Point, 11957"/>
        <s v="Oyster Bay, 11771"/>
        <s v="Patchogue, 11772"/>
        <s v="Plainedge, 11756"/>
        <s v="Plainview, 11803"/>
        <s v="Port Jefferson Station, 11776"/>
        <s v="Port Jefferson Station, 11777"/>
        <s v="Port Jefferson, 11777"/>
        <s v="Port Washington, 11050"/>
        <s v="Ridge, 11961"/>
        <s v="Rockville Centre, 11570"/>
        <s v="Ronkonkoma, 11779"/>
        <s v="Roosevelt, 11575"/>
        <s v="Roslyn Harbor, 11576"/>
        <s v="Saint James, 11780"/>
        <s v="Sayville, 11782"/>
        <s v="Seaford, 11783"/>
        <s v="Selden, 11784"/>
        <s v="Setauket, 11733"/>
        <s v="Shirley, 11967"/>
        <s v="Smithtown, 11787"/>
        <s v="Sound Beach, 11789"/>
        <s v="Southampton, 11968"/>
        <s v="Stony Brook, 11790"/>
        <s v="Syosset, 11791"/>
        <s v="Thomaston, 11021"/>
        <s v="University Gardens, 11020"/>
        <s v="Valley Stream, 11580"/>
        <s v="Valley Stream, 11581"/>
        <s v="Wading River, 11792"/>
        <s v="Wantagh, 11793"/>
        <s v="West Babylon, 11704"/>
        <s v="West Islip, 11795"/>
        <s v="Westbury, 11590"/>
        <s v="Williston Park, 11596"/>
        <s v="Woodbury, 11797"/>
        <s v="Wyandanch, 11798"/>
        <s v="Yaphank, 11980"/>
      </sharedItems>
    </cacheField>
    <cacheField name="[Measures].[Sum of Women’s health  wellness10]" caption="Sum of Women’s health  wellness10" numFmtId="0" hierarchy="275" level="32767"/>
    <cacheField name="[Measures].[Count of RespondentID]" caption="Count of RespondentID" numFmtId="0" hierarchy="276" level="32767"/>
    <cacheField name="[Measures].[Sum of Asthmalung disease3]" caption="Sum of Asthmalung disease3" numFmtId="0" hierarchy="277" level="32767"/>
    <cacheField name="[Measures].[Sum of Cancer4]" caption="Sum of Cancer4" numFmtId="0" hierarchy="278" level="32767"/>
    <cacheField name="[Measures].[Sum of Heart disease  stroke5]" caption="Sum of Heart disease  stroke5" numFmtId="0" hierarchy="279" level="32767"/>
    <cacheField name="[Measures].[Sum of Safety6]" caption="Sum of Safety6" numFmtId="0" hierarchy="280" level="32767"/>
    <cacheField name="[Measures].[Sum of HIVAIDS  Sexually Transmitted Diseases (STDs)7]" caption="Sum of HIVAIDS  Sexually Transmitted Diseases (STDs)7" numFmtId="0" hierarchy="281" level="32767"/>
    <cacheField name="[Measures].[Sum of Vaccine preventable diseases8]" caption="Sum of Vaccine preventable diseases8" numFmtId="0" hierarchy="282" level="32767"/>
    <cacheField name="[Measures].[Sum of Child health  wellness9]" caption="Sum of Child health  wellness9" numFmtId="0" hierarchy="283" level="32767"/>
    <cacheField name="[Measures].[Sum of Diabetes11]" caption="Sum of Diabetes11" numFmtId="0" hierarchy="284" level="32767"/>
    <cacheField name="[Measures].[Sum of Mental health depressionsuicide12]" caption="Sum of Mental health depressionsuicide12" numFmtId="0" hierarchy="285" level="32767"/>
    <cacheField name="[Measures].[Sum of Drugs  alcohol abuse13]" caption="Sum of Drugs  alcohol abuse13" numFmtId="0" hierarchy="286" level="32767"/>
    <cacheField name="[Measures].[Sum of Environmental hazards14]" caption="Sum of Environmental hazards14" numFmtId="0" hierarchy="287" level="32767"/>
    <cacheField name="[Measures].[Sum of Obesityweight loss issues15]" caption="Sum of Obesityweight loss issues15" numFmtId="0" hierarchy="288" level="32767"/>
    <cacheField name="[Measures].[Average of What is your age]" caption="Average of What is your age" numFmtId="0" hierarchy="290" level="32767"/>
    <cacheField name="[PT Q1].[County where you live:].[County where you live:]" caption="County where you live:" numFmtId="0" hierarchy="39" level="1">
      <sharedItems containsSemiMixedTypes="0" containsNonDate="0" containsString="0"/>
    </cacheField>
  </cacheFields>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2"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2" memberValueDatatype="130" unbalanced="0">
      <fieldsUsage count="2">
        <fieldUsage x="-1"/>
        <fieldUsage x="16"/>
      </fieldsUsage>
    </cacheHierarchy>
    <cacheHierarchy uniqueName="[PT Q1].[Town and ZIP code where you live:]" caption="Town and ZIP code where you live:" attribute="1" defaultMemberUniqueName="[PT Q1].[Town and ZIP code where you live:].[All]" allUniqueName="[PT Q1].[Town and ZIP code where you live:].[All]" dimensionUniqueName="[PT Q1]" displayFolder="" count="2" memberValueDatatype="130" unbalanced="0">
      <fieldsUsage count="2">
        <fieldUsage x="-1"/>
        <fieldUsage x="0"/>
      </fieldsUsage>
    </cacheHierarchy>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2"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2"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2"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2"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2"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2"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oneField="1">
      <fieldsUsage count="1">
        <fieldUsage x="1"/>
      </fieldsUsage>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oneField="1">
      <fieldsUsage count="1">
        <fieldUsage x="2"/>
      </fieldsUsage>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oneField="1">
      <fieldsUsage count="1">
        <fieldUsage x="3"/>
      </fieldsUsage>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oneField="1">
      <fieldsUsage count="1">
        <fieldUsage x="4"/>
      </fieldsUsage>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oneField="1">
      <fieldsUsage count="1">
        <fieldUsage x="5"/>
      </fieldsUsage>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oneField="1">
      <fieldsUsage count="1">
        <fieldUsage x="6"/>
      </fieldsUsage>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oneField="1">
      <fieldsUsage count="1">
        <fieldUsage x="7"/>
      </fieldsUsage>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oneField="1">
      <fieldsUsage count="1">
        <fieldUsage x="8"/>
      </fieldsUsage>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oneField="1">
      <fieldsUsage count="1">
        <fieldUsage x="9"/>
      </fieldsUsage>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oneField="1">
      <fieldsUsage count="1">
        <fieldUsage x="10"/>
      </fieldsUsage>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oneField="1">
      <fieldsUsage count="1">
        <fieldUsage x="11"/>
      </fieldsUsage>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oneField="1">
      <fieldsUsage count="1">
        <fieldUsage x="12"/>
      </fieldsUsage>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oneField="1">
      <fieldsUsage count="1">
        <fieldUsage x="13"/>
      </fieldsUsage>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oneField="1">
      <fieldsUsage count="1">
        <fieldUsage x="14"/>
      </fieldsUsage>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oneField="1">
      <fieldsUsage count="1">
        <fieldUsage x="15"/>
      </fieldsUsage>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dimensions count="7">
    <dimension measure="1" name="Measures" uniqueName="[Measures]" caption="Measures"/>
    <dimension name="PT Q1" uniqueName="[PT Q1]" caption="PT Q1"/>
    <dimension name="PT Q2" uniqueName="[PT Q2]" caption="PT Q2"/>
    <dimension name="PT Q3" uniqueName="[PT Q3]" caption="PT Q3"/>
    <dimension name="PT Q4" uniqueName="[PT Q4]" caption="PT Q4"/>
    <dimension name="PT Q5" uniqueName="[PT Q5]" caption="PT Q5"/>
    <dimension name="PT Q6" uniqueName="[PT Q6]" caption="PT Q6"/>
  </dimensions>
  <measureGroups count="6">
    <measureGroup name="PT Q1" caption="PT Q1"/>
    <measureGroup name="PT Q2" caption="PT Q2"/>
    <measureGroup name="PT Q3" caption="PT Q3"/>
    <measureGroup name="PT Q4" caption="PT Q4"/>
    <measureGroup name="PT Q5" caption="PT Q5"/>
    <measureGroup name="PT Q6" caption="PT Q6"/>
  </measureGroups>
  <maps count="6">
    <map measureGroup="0" dimension="1"/>
    <map measureGroup="1" dimension="2"/>
    <map measureGroup="2" dimension="3"/>
    <map measureGroup="3" dimension="4"/>
    <map measureGroup="4" dimension="5"/>
    <map measureGroup="5" dimension="6"/>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saveData="0" refreshedBy="Melissa Bauer" refreshedDate="44379.638117708331"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2"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2"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2"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2"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2"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2"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2"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2"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07"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saveData="0" refreshedBy="Melissa Bauer" refreshedDate="44379.638141319447"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2"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2"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2"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2"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2"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2"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2"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2"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08"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saveData="0" refreshedBy="Melissa Bauer" refreshedDate="44379.638164351854"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2"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2"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2"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2"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2"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2"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2"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2"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09"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saveData="0" refreshedBy="Melissa Bauer" refreshedDate="44379.638187847224"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2"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2"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2"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2"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2"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2"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2"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2"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10"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saveData="0" refreshedBy="Melissa Bauer" refreshedDate="44379.638212152779"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2"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2"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2"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2"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2"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2"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2"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2"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0"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0"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0"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0"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0"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0"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0"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0"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11"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saveData="0" refreshedBy="Melissa Bauer" refreshedDate="44379.638235416664" createdVersion="3" refreshedVersion="5" minRefreshableVersion="3" recordCount="0" supportSubquery="1" supportAdvancedDrill="1">
  <cacheSource type="external" connectionId="7">
    <extLst>
      <ext xmlns:x14="http://schemas.microsoft.com/office/spreadsheetml/2009/9/main" uri="{F057638F-6D5F-4e77-A914-E7F072B9BCA8}">
        <x14:sourceConnection name="ThisWorkbookDataModel"/>
      </ext>
    </extLst>
  </cacheSource>
  <cacheFields count="0"/>
  <cacheHierarchies count="385">
    <cacheHierarchy uniqueName="[PT Q1].[RespondentID]" caption="RespondentID" attribute="1" defaultMemberUniqueName="[PT Q1].[RespondentID].[All]" allUniqueName="[PT Q1].[RespondentID].[All]" dimensionUniqueName="[PT Q1]" displayFolder="" count="0" memberValueDatatype="5" unbalanced="0"/>
    <cacheHierarchy uniqueName="[PT Q1].[Asthma/lung disease]" caption="Asthma/lung disease" attribute="1" defaultMemberUniqueName="[PT Q1].[Asthma/lung disease].[All]" allUniqueName="[PT Q1].[Asthma/lung disease].[All]" dimensionUniqueName="[PT Q1]" displayFolder="" count="0" memberValueDatatype="130" unbalanced="0"/>
    <cacheHierarchy uniqueName="[PT Q1].[Cancer]" caption="Cancer" attribute="1" defaultMemberUniqueName="[PT Q1].[Cancer].[All]" allUniqueName="[PT Q1].[Cancer].[All]" dimensionUniqueName="[PT Q1]" displayFolder="" count="0" memberValueDatatype="130" unbalanced="0"/>
    <cacheHierarchy uniqueName="[PT Q1].[Heart disease &amp; stroke]" caption="Heart disease &amp; stroke" attribute="1" defaultMemberUniqueName="[PT Q1].[Heart disease &amp; stroke].[All]" allUniqueName="[PT Q1].[Heart disease &amp; stroke].[All]" dimensionUniqueName="[PT Q1]" displayFolder="" count="0" memberValueDatatype="130" unbalanced="0"/>
    <cacheHierarchy uniqueName="[PT Q1].[Safety]" caption="Safety" attribute="1" defaultMemberUniqueName="[PT Q1].[Safety].[All]" allUniqueName="[PT Q1].[Safety].[All]" dimensionUniqueName="[PT Q1]" displayFolder="" count="0" memberValueDatatype="130" unbalanced="0"/>
    <cacheHierarchy uniqueName="[PT Q1].[HIV/AIDS &amp; Sexually Transmitted Diseases (STDs)]" caption="HIV/AIDS &amp; Sexually Transmitted Diseases (STDs)" attribute="1" defaultMemberUniqueName="[PT Q1].[HIV/AIDS &amp; Sexually Transmitted Diseases (STDs)].[All]" allUniqueName="[PT Q1].[HIV/AIDS &amp; Sexually Transmitted Diseases (STDs)].[All]" dimensionUniqueName="[PT Q1]" displayFolder="" count="0" memberValueDatatype="130" unbalanced="0"/>
    <cacheHierarchy uniqueName="[PT Q1].[Vaccine preventable diseases]" caption="Vaccine preventable diseases" attribute="1" defaultMemberUniqueName="[PT Q1].[Vaccine preventable diseases].[All]" allUniqueName="[PT Q1].[Vaccine preventable diseases].[All]" dimensionUniqueName="[PT Q1]" displayFolder="" count="0" memberValueDatatype="130" unbalanced="0"/>
    <cacheHierarchy uniqueName="[PT Q1].[Child health &amp; wellness]" caption="Child health &amp; wellness" attribute="1" defaultMemberUniqueName="[PT Q1].[Child health &amp; wellness].[All]" allUniqueName="[PT Q1].[Child health &amp; wellness].[All]" dimensionUniqueName="[PT Q1]" displayFolder="" count="0" memberValueDatatype="130" unbalanced="0"/>
    <cacheHierarchy uniqueName="[PT Q1].[Women’s health &amp; wellness]" caption="Women’s health &amp; wellness" attribute="1" defaultMemberUniqueName="[PT Q1].[Women’s health &amp; wellness].[All]" allUniqueName="[PT Q1].[Women’s health &amp; wellness].[All]" dimensionUniqueName="[PT Q1]" displayFolder="" count="0" memberValueDatatype="130" unbalanced="0"/>
    <cacheHierarchy uniqueName="[PT Q1].[Diabetes]" caption="Diabetes" attribute="1" defaultMemberUniqueName="[PT Q1].[Diabetes].[All]" allUniqueName="[PT Q1].[Diabetes].[All]" dimensionUniqueName="[PT Q1]" displayFolder="" count="0" memberValueDatatype="130" unbalanced="0"/>
    <cacheHierarchy uniqueName="[PT Q1].[Mental health depression/suicide]" caption="Mental health depression/suicide" attribute="1" defaultMemberUniqueName="[PT Q1].[Mental health depression/suicide].[All]" allUniqueName="[PT Q1].[Mental health depression/suicide].[All]" dimensionUniqueName="[PT Q1]" displayFolder="" count="0" memberValueDatatype="130" unbalanced="0"/>
    <cacheHierarchy uniqueName="[PT Q1].[Drugs &amp; alcohol abuse]" caption="Drugs &amp; alcohol abuse" attribute="1" defaultMemberUniqueName="[PT Q1].[Drugs &amp; alcohol abuse].[All]" allUniqueName="[PT Q1].[Drugs &amp; alcohol abuse].[All]" dimensionUniqueName="[PT Q1]" displayFolder="" count="0" memberValueDatatype="130" unbalanced="0"/>
    <cacheHierarchy uniqueName="[PT Q1].[Environmental hazards]" caption="Environmental hazards" attribute="1" defaultMemberUniqueName="[PT Q1].[Environmental hazards].[All]" allUniqueName="[PT Q1].[Environmental hazards].[All]" dimensionUniqueName="[PT Q1]" displayFolder="" count="0" memberValueDatatype="130" unbalanced="0"/>
    <cacheHierarchy uniqueName="[PT Q1].[Obesity/weight loss issues]" caption="Obesity/weight loss issues" attribute="1" defaultMemberUniqueName="[PT Q1].[Obesity/weight loss issues].[All]" allUniqueName="[PT Q1].[Obesity/weight loss issues].[All]" dimensionUniqueName="[PT Q1]" displayFolder="" count="0" memberValueDatatype="130" unbalanced="0"/>
    <cacheHierarchy uniqueName="[PT Q1].[Column1]" caption="Column1" attribute="1" defaultMemberUniqueName="[PT Q1].[Column1].[All]" allUniqueName="[PT Q1].[Column1].[All]" dimensionUniqueName="[PT Q1]" displayFolder="" count="0" memberValueDatatype="130" unbalanced="0"/>
    <cacheHierarchy uniqueName="[PT Q1].[Count of Selection]" caption="Count of Selection" attribute="1" defaultMemberUniqueName="[PT Q1].[Count of Selection].[All]" allUniqueName="[PT Q1].[Count of Selection].[All]" dimensionUniqueName="[PT Q1]" displayFolder="" count="0" memberValueDatatype="20" unbalanced="0"/>
    <cacheHierarchy uniqueName="[PT Q1].[Weight]" caption="Weight" attribute="1" defaultMemberUniqueName="[PT Q1].[Weight].[All]" allUniqueName="[PT Q1].[Weight].[All]" dimensionUniqueName="[PT Q1]" displayFolder="" count="0" memberValueDatatype="130" unbalanced="0"/>
    <cacheHierarchy uniqueName="[PT Q1].[Column2]" caption="Column2" attribute="1" defaultMemberUniqueName="[PT Q1].[Column2].[All]" allUniqueName="[PT Q1].[Column2].[All]" dimensionUniqueName="[PT Q1]" displayFolder="" count="0" memberValueDatatype="130" unbalanced="0"/>
    <cacheHierarchy uniqueName="[PT Q1].[Asthma/lung disease3]" caption="Asthma/lung disease3" attribute="1" defaultMemberUniqueName="[PT Q1].[Asthma/lung disease3].[All]" allUniqueName="[PT Q1].[Asthma/lung disease3].[All]" dimensionUniqueName="[PT Q1]" displayFolder="" count="0" memberValueDatatype="5" unbalanced="0"/>
    <cacheHierarchy uniqueName="[PT Q1].[Cancer4]" caption="Cancer4" attribute="1" defaultMemberUniqueName="[PT Q1].[Cancer4].[All]" allUniqueName="[PT Q1].[Cancer4].[All]" dimensionUniqueName="[PT Q1]" displayFolder="" count="0" memberValueDatatype="5" unbalanced="0"/>
    <cacheHierarchy uniqueName="[PT Q1].[Heart disease &amp; stroke5]" caption="Heart disease &amp; stroke5" attribute="1" defaultMemberUniqueName="[PT Q1].[Heart disease &amp; stroke5].[All]" allUniqueName="[PT Q1].[Heart disease &amp; stroke5].[All]" dimensionUniqueName="[PT Q1]" displayFolder="" count="0" memberValueDatatype="5" unbalanced="0"/>
    <cacheHierarchy uniqueName="[PT Q1].[Safety6]" caption="Safety6" attribute="1" defaultMemberUniqueName="[PT Q1].[Safety6].[All]" allUniqueName="[PT Q1].[Safety6].[All]" dimensionUniqueName="[PT Q1]" displayFolder="" count="0" memberValueDatatype="5" unbalanced="0"/>
    <cacheHierarchy uniqueName="[PT Q1].[HIV/AIDS &amp; Sexually Transmitted Diseases (STDs)7]" caption="HIV/AIDS &amp; Sexually Transmitted Diseases (STDs)7" attribute="1" defaultMemberUniqueName="[PT Q1].[HIV/AIDS &amp; Sexually Transmitted Diseases (STDs)7].[All]" allUniqueName="[PT Q1].[HIV/AIDS &amp; Sexually Transmitted Diseases (STDs)7].[All]" dimensionUniqueName="[PT Q1]" displayFolder="" count="0" memberValueDatatype="5" unbalanced="0"/>
    <cacheHierarchy uniqueName="[PT Q1].[Vaccine preventable diseases8]" caption="Vaccine preventable diseases8" attribute="1" defaultMemberUniqueName="[PT Q1].[Vaccine preventable diseases8].[All]" allUniqueName="[PT Q1].[Vaccine preventable diseases8].[All]" dimensionUniqueName="[PT Q1]" displayFolder="" count="0" memberValueDatatype="5" unbalanced="0"/>
    <cacheHierarchy uniqueName="[PT Q1].[Child health &amp; wellness9]" caption="Child health &amp; wellness9" attribute="1" defaultMemberUniqueName="[PT Q1].[Child health &amp; wellness9].[All]" allUniqueName="[PT Q1].[Child health &amp; wellness9].[All]" dimensionUniqueName="[PT Q1]" displayFolder="" count="0" memberValueDatatype="5" unbalanced="0"/>
    <cacheHierarchy uniqueName="[PT Q1].[Women’s health &amp; wellness10]" caption="Women’s health &amp; wellness10" attribute="1" defaultMemberUniqueName="[PT Q1].[Women’s health &amp; wellness10].[All]" allUniqueName="[PT Q1].[Women’s health &amp; wellness10].[All]" dimensionUniqueName="[PT Q1]" displayFolder="" count="0" memberValueDatatype="5" unbalanced="0"/>
    <cacheHierarchy uniqueName="[PT Q1].[Diabetes11]" caption="Diabetes11" attribute="1" defaultMemberUniqueName="[PT Q1].[Diabetes11].[All]" allUniqueName="[PT Q1].[Diabetes11].[All]" dimensionUniqueName="[PT Q1]" displayFolder="" count="0" memberValueDatatype="5" unbalanced="0"/>
    <cacheHierarchy uniqueName="[PT Q1].[Mental health depression/suicide12]" caption="Mental health depression/suicide12" attribute="1" defaultMemberUniqueName="[PT Q1].[Mental health depression/suicide12].[All]" allUniqueName="[PT Q1].[Mental health depression/suicide12].[All]" dimensionUniqueName="[PT Q1]" displayFolder="" count="0" memberValueDatatype="5" unbalanced="0"/>
    <cacheHierarchy uniqueName="[PT Q1].[Drugs &amp; alcohol abuse13]" caption="Drugs &amp; alcohol abuse13" attribute="1" defaultMemberUniqueName="[PT Q1].[Drugs &amp; alcohol abuse13].[All]" allUniqueName="[PT Q1].[Drugs &amp; alcohol abuse13].[All]" dimensionUniqueName="[PT Q1]" displayFolder="" count="0" memberValueDatatype="5" unbalanced="0"/>
    <cacheHierarchy uniqueName="[PT Q1].[Environmental hazards14]" caption="Environmental hazards14" attribute="1" defaultMemberUniqueName="[PT Q1].[Environmental hazards14].[All]" allUniqueName="[PT Q1].[Environmental hazards14].[All]" dimensionUniqueName="[PT Q1]" displayFolder="" count="0" memberValueDatatype="5" unbalanced="0"/>
    <cacheHierarchy uniqueName="[PT Q1].[Obesity/weight loss issues15]" caption="Obesity/weight loss issues15" attribute="1" defaultMemberUniqueName="[PT Q1].[Obesity/weight loss issues15].[All]" allUniqueName="[PT Q1].[Obesity/weight loss issues15].[All]" dimensionUniqueName="[PT Q1]" displayFolder="" count="0" memberValueDatatype="5" unbalanced="0"/>
    <cacheHierarchy uniqueName="[PT Q1].[Column3]" caption="Column3" attribute="1" defaultMemberUniqueName="[PT Q1].[Column3].[All]" allUniqueName="[PT Q1].[Column3].[All]" dimensionUniqueName="[PT Q1]" displayFolder="" count="0" memberValueDatatype="130" unbalanced="0"/>
    <cacheHierarchy uniqueName="[PT Q1].[Column4]" caption="Column4" attribute="1" defaultMemberUniqueName="[PT Q1].[Column4].[All]" allUniqueName="[PT Q1].[Column4].[All]" dimensionUniqueName="[PT Q1]" displayFolder="" count="0" memberValueDatatype="130" unbalanced="0"/>
    <cacheHierarchy uniqueName="[PT Q1].[Observed]" caption="Observed" attribute="1" defaultMemberUniqueName="[PT Q1].[Observed].[All]" allUniqueName="[PT Q1].[Observed].[All]" dimensionUniqueName="[PT Q1]" displayFolder="" count="0" memberValueDatatype="5" unbalanced="0"/>
    <cacheHierarchy uniqueName="[PT Q1].[Expected]" caption="Expected" attribute="1" defaultMemberUniqueName="[PT Q1].[Expected].[All]" allUniqueName="[PT Q1].[Expected].[All]" dimensionUniqueName="[PT Q1]" displayFolder="" count="0" memberValueDatatype="20" unbalanced="0"/>
    <cacheHierarchy uniqueName="[PT Q1].[Column18]" caption="Column18" attribute="1" defaultMemberUniqueName="[PT Q1].[Column18].[All]" allUniqueName="[PT Q1].[Column18].[All]" dimensionUniqueName="[PT Q1]" displayFolder="" count="0" memberValueDatatype="130" unbalanced="0"/>
    <cacheHierarchy uniqueName="[PT Q1].[Column5]" caption="Column5" attribute="1" defaultMemberUniqueName="[PT Q1].[Column5].[All]" allUniqueName="[PT Q1].[Column5].[All]" dimensionUniqueName="[PT Q1]" displayFolder="" count="0" memberValueDatatype="130" unbalanced="0"/>
    <cacheHierarchy uniqueName="[PT Q1].[I identify as:]" caption="I identify as:" attribute="1" defaultMemberUniqueName="[PT Q1].[I identify as:].[All]" allUniqueName="[PT Q1].[I identify as:].[All]" dimensionUniqueName="[PT Q1]" displayFolder="" count="0" memberValueDatatype="130" unbalanced="0"/>
    <cacheHierarchy uniqueName="[PT Q1].[What is your age?]" caption="What is your age?" attribute="1" defaultMemberUniqueName="[PT Q1].[What is your age?].[All]" allUniqueName="[PT Q1].[What is your age?].[All]" dimensionUniqueName="[PT Q1]" displayFolder="" count="0" memberValueDatatype="20" unbalanced="0"/>
    <cacheHierarchy uniqueName="[PT Q1].[County where you live:]" caption="County where you live:" attribute="1" defaultMemberUniqueName="[PT Q1].[County where you live:].[All]" allUniqueName="[PT Q1].[County where you live:].[All]" dimensionUniqueName="[PT Q1]" displayFolder="" count="0" memberValueDatatype="130" unbalanced="0"/>
    <cacheHierarchy uniqueName="[PT Q1].[Town and ZIP code where you live:]" caption="Town and ZIP code where you live:" attribute="1" defaultMemberUniqueName="[PT Q1].[Town and ZIP code where you live:].[All]" allUniqueName="[PT Q1].[Town and ZIP code where you live:].[All]" dimensionUniqueName="[PT Q1]" displayFolder="" count="0" memberValueDatatype="130" unbalanced="0"/>
    <cacheHierarchy uniqueName="[PT Q1].[What race do you consider yourself?]" caption="What race do you consider yourself?" attribute="1" defaultMemberUniqueName="[PT Q1].[What race do you consider yourself?].[All]" allUniqueName="[PT Q1].[What race do you consider yourself?].[All]" dimensionUniqueName="[PT Q1]" displayFolder="" count="0" memberValueDatatype="130" unbalanced="0"/>
    <cacheHierarchy uniqueName="[PT Q1].[Are you Hispanic or Latino?]" caption="Are you Hispanic or Latino?" attribute="1" defaultMemberUniqueName="[PT Q1].[Are you Hispanic or Latino?].[All]" allUniqueName="[PT Q1].[Are you Hispanic or Latino?].[All]" dimensionUniqueName="[PT Q1]" displayFolder="" count="0" memberValueDatatype="130" unbalanced="0"/>
    <cacheHierarchy uniqueName="[PT Q1].[What language do you speak when you are at home (select all that apply)]" caption="What language do you speak when you are at home (select all that apply)" attribute="1" defaultMemberUniqueName="[PT Q1].[What language do you speak when you are at home (select all that apply)].[All]" allUniqueName="[PT Q1].[What language do you speak when you are at home (select all that apply)].[All]" dimensionUniqueName="[PT Q1]" displayFolder="" count="0" memberValueDatatype="130" unbalanced="0"/>
    <cacheHierarchy uniqueName="[PT Q1].[What is your annual household income from all sources?]" caption="What is your annual household income from all sources?" attribute="1" defaultMemberUniqueName="[PT Q1].[What is your annual household income from all sources?].[All]" allUniqueName="[PT Q1].[What is your annual household income from all sources?].[All]" dimensionUniqueName="[PT Q1]" displayFolder="" count="0" memberValueDatatype="130" unbalanced="0"/>
    <cacheHierarchy uniqueName="[PT Q1].[What is your highest level of education?]" caption="What is your highest level of education?" attribute="1" defaultMemberUniqueName="[PT Q1].[What is your highest level of education?].[All]" allUniqueName="[PT Q1].[What is your highest level of education?].[All]" dimensionUniqueName="[PT Q1]" displayFolder="" count="0" memberValueDatatype="130" unbalanced="0"/>
    <cacheHierarchy uniqueName="[PT Q1].[What is your current employment status?]" caption="What is your current employment status?" attribute="1" defaultMemberUniqueName="[PT Q1].[What is your current employment status?].[All]" allUniqueName="[PT Q1].[What is your current employment status?].[All]" dimensionUniqueName="[PT Q1]" displayFolder="" count="0" memberValueDatatype="130" unbalanced="0"/>
    <cacheHierarchy uniqueName="[PT Q1].[Do you currently have health insurance?]" caption="Do you currently have health insurance?" attribute="1" defaultMemberUniqueName="[PT Q1].[Do you currently have health insurance?].[All]" allUniqueName="[PT Q1].[Do you currently have health insurance?].[All]" dimensionUniqueName="[PT Q1]" displayFolder="" count="0" memberValueDatatype="130" unbalanced="0"/>
    <cacheHierarchy uniqueName="[PT Q1].[Do you have a smart phone?]" caption="Do you have a smart phone?" attribute="1" defaultMemberUniqueName="[PT Q1].[Do you have a smart phone?].[All]" allUniqueName="[PT Q1].[Do you have a smart phone?].[All]" dimensionUniqueName="[PT Q1]" displayFolder="" count="0" memberValueDatatype="130" unbalanced="0"/>
    <cacheHierarchy uniqueName="[PT Q2].[RespondentID]" caption="RespondentID" attribute="1" defaultMemberUniqueName="[PT Q2].[RespondentID].[All]" allUniqueName="[PT Q2].[RespondentID].[All]" dimensionUniqueName="[PT Q2]" displayFolder="" count="0" memberValueDatatype="5" unbalanced="0"/>
    <cacheHierarchy uniqueName="[PT Q2].[Asthma/lung disease]" caption="Asthma/lung disease" attribute="1" defaultMemberUniqueName="[PT Q2].[Asthma/lung disease].[All]" allUniqueName="[PT Q2].[Asthma/lung disease].[All]" dimensionUniqueName="[PT Q2]" displayFolder="" count="0" memberValueDatatype="130" unbalanced="0"/>
    <cacheHierarchy uniqueName="[PT Q2].[Cancer]" caption="Cancer" attribute="1" defaultMemberUniqueName="[PT Q2].[Cancer].[All]" allUniqueName="[PT Q2].[Cancer].[All]" dimensionUniqueName="[PT Q2]" displayFolder="" count="0" memberValueDatatype="130" unbalanced="0"/>
    <cacheHierarchy uniqueName="[PT Q2].[Heart disease &amp; stroke]" caption="Heart disease &amp; stroke" attribute="1" defaultMemberUniqueName="[PT Q2].[Heart disease &amp; stroke].[All]" allUniqueName="[PT Q2].[Heart disease &amp; stroke].[All]" dimensionUniqueName="[PT Q2]" displayFolder="" count="0" memberValueDatatype="130" unbalanced="0"/>
    <cacheHierarchy uniqueName="[PT Q2].[Safety]" caption="Safety" attribute="1" defaultMemberUniqueName="[PT Q2].[Safety].[All]" allUniqueName="[PT Q2].[Safety].[All]" dimensionUniqueName="[PT Q2]" displayFolder="" count="0" memberValueDatatype="130" unbalanced="0"/>
    <cacheHierarchy uniqueName="[PT Q2].[HIV/AIDS &amp; Sexually Transmitted Diseases (STDs)]" caption="HIV/AIDS &amp; Sexually Transmitted Diseases (STDs)" attribute="1" defaultMemberUniqueName="[PT Q2].[HIV/AIDS &amp; Sexually Transmitted Diseases (STDs)].[All]" allUniqueName="[PT Q2].[HIV/AIDS &amp; Sexually Transmitted Diseases (STDs)].[All]" dimensionUniqueName="[PT Q2]" displayFolder="" count="0" memberValueDatatype="130" unbalanced="0"/>
    <cacheHierarchy uniqueName="[PT Q2].[Vaccine preventable diseases]" caption="Vaccine preventable diseases" attribute="1" defaultMemberUniqueName="[PT Q2].[Vaccine preventable diseases].[All]" allUniqueName="[PT Q2].[Vaccine preventable diseases].[All]" dimensionUniqueName="[PT Q2]" displayFolder="" count="0" memberValueDatatype="130" unbalanced="0"/>
    <cacheHierarchy uniqueName="[PT Q2].[Child health &amp; wellness]" caption="Child health &amp; wellness" attribute="1" defaultMemberUniqueName="[PT Q2].[Child health &amp; wellness].[All]" allUniqueName="[PT Q2].[Child health &amp; wellness].[All]" dimensionUniqueName="[PT Q2]" displayFolder="" count="0" memberValueDatatype="130" unbalanced="0"/>
    <cacheHierarchy uniqueName="[PT Q2].[Women’s health &amp; wellness]" caption="Women’s health &amp; wellness" attribute="1" defaultMemberUniqueName="[PT Q2].[Women’s health &amp; wellness].[All]" allUniqueName="[PT Q2].[Women’s health &amp; wellness].[All]" dimensionUniqueName="[PT Q2]" displayFolder="" count="0" memberValueDatatype="130" unbalanced="0"/>
    <cacheHierarchy uniqueName="[PT Q2].[Diabetes]" caption="Diabetes" attribute="1" defaultMemberUniqueName="[PT Q2].[Diabetes].[All]" allUniqueName="[PT Q2].[Diabetes].[All]" dimensionUniqueName="[PT Q2]" displayFolder="" count="0" memberValueDatatype="130" unbalanced="0"/>
    <cacheHierarchy uniqueName="[PT Q2].[Mental health depression/suicide]" caption="Mental health depression/suicide" attribute="1" defaultMemberUniqueName="[PT Q2].[Mental health depression/suicide].[All]" allUniqueName="[PT Q2].[Mental health depression/suicide].[All]" dimensionUniqueName="[PT Q2]" displayFolder="" count="0" memberValueDatatype="130" unbalanced="0"/>
    <cacheHierarchy uniqueName="[PT Q2].[Drugs &amp; alcohol abuse]" caption="Drugs &amp; alcohol abuse" attribute="1" defaultMemberUniqueName="[PT Q2].[Drugs &amp; alcohol abuse].[All]" allUniqueName="[PT Q2].[Drugs &amp; alcohol abuse].[All]" dimensionUniqueName="[PT Q2]" displayFolder="" count="0" memberValueDatatype="130" unbalanced="0"/>
    <cacheHierarchy uniqueName="[PT Q2].[Environmental hazards]" caption="Environmental hazards" attribute="1" defaultMemberUniqueName="[PT Q2].[Environmental hazards].[All]" allUniqueName="[PT Q2].[Environmental hazards].[All]" dimensionUniqueName="[PT Q2]" displayFolder="" count="0" memberValueDatatype="130" unbalanced="0"/>
    <cacheHierarchy uniqueName="[PT Q2].[Obesity/weight loss issues]" caption="Obesity/weight loss issues" attribute="1" defaultMemberUniqueName="[PT Q2].[Obesity/weight loss issues].[All]" allUniqueName="[PT Q2].[Obesity/weight loss issues].[All]" dimensionUniqueName="[PT Q2]" displayFolder="" count="0" memberValueDatatype="130" unbalanced="0"/>
    <cacheHierarchy uniqueName="[PT Q2].[Column1]" caption="Column1" attribute="1" defaultMemberUniqueName="[PT Q2].[Column1].[All]" allUniqueName="[PT Q2].[Column1].[All]" dimensionUniqueName="[PT Q2]" displayFolder="" count="0" memberValueDatatype="130" unbalanced="0"/>
    <cacheHierarchy uniqueName="[PT Q2].[Count of Selection]" caption="Count of Selection" attribute="1" defaultMemberUniqueName="[PT Q2].[Count of Selection].[All]" allUniqueName="[PT Q2].[Count of Selection].[All]" dimensionUniqueName="[PT Q2]" displayFolder="" count="0" memberValueDatatype="20" unbalanced="0"/>
    <cacheHierarchy uniqueName="[PT Q2].[Weight]" caption="Weight" attribute="1" defaultMemberUniqueName="[PT Q2].[Weight].[All]" allUniqueName="[PT Q2].[Weight].[All]" dimensionUniqueName="[PT Q2]" displayFolder="" count="0" memberValueDatatype="130" unbalanced="0"/>
    <cacheHierarchy uniqueName="[PT Q2].[Column2]" caption="Column2" attribute="1" defaultMemberUniqueName="[PT Q2].[Column2].[All]" allUniqueName="[PT Q2].[Column2].[All]" dimensionUniqueName="[PT Q2]" displayFolder="" count="0" memberValueDatatype="130" unbalanced="0"/>
    <cacheHierarchy uniqueName="[PT Q2].[Asthma/lung disease3]" caption="Asthma/lung disease3" attribute="1" defaultMemberUniqueName="[PT Q2].[Asthma/lung disease3].[All]" allUniqueName="[PT Q2].[Asthma/lung disease3].[All]" dimensionUniqueName="[PT Q2]" displayFolder="" count="0" memberValueDatatype="5" unbalanced="0"/>
    <cacheHierarchy uniqueName="[PT Q2].[Cancer4]" caption="Cancer4" attribute="1" defaultMemberUniqueName="[PT Q2].[Cancer4].[All]" allUniqueName="[PT Q2].[Cancer4].[All]" dimensionUniqueName="[PT Q2]" displayFolder="" count="0" memberValueDatatype="5" unbalanced="0"/>
    <cacheHierarchy uniqueName="[PT Q2].[Heart disease &amp; stroke5]" caption="Heart disease &amp; stroke5" attribute="1" defaultMemberUniqueName="[PT Q2].[Heart disease &amp; stroke5].[All]" allUniqueName="[PT Q2].[Heart disease &amp; stroke5].[All]" dimensionUniqueName="[PT Q2]" displayFolder="" count="0" memberValueDatatype="5" unbalanced="0"/>
    <cacheHierarchy uniqueName="[PT Q2].[Safety6]" caption="Safety6" attribute="1" defaultMemberUniqueName="[PT Q2].[Safety6].[All]" allUniqueName="[PT Q2].[Safety6].[All]" dimensionUniqueName="[PT Q2]" displayFolder="" count="0" memberValueDatatype="5" unbalanced="0"/>
    <cacheHierarchy uniqueName="[PT Q2].[HIV/AIDS &amp; Sexually Transmitted Diseases (STDs)7]" caption="HIV/AIDS &amp; Sexually Transmitted Diseases (STDs)7" attribute="1" defaultMemberUniqueName="[PT Q2].[HIV/AIDS &amp; Sexually Transmitted Diseases (STDs)7].[All]" allUniqueName="[PT Q2].[HIV/AIDS &amp; Sexually Transmitted Diseases (STDs)7].[All]" dimensionUniqueName="[PT Q2]" displayFolder="" count="0" memberValueDatatype="20" unbalanced="0"/>
    <cacheHierarchy uniqueName="[PT Q2].[Vaccine preventable diseases8]" caption="Vaccine preventable diseases8" attribute="1" defaultMemberUniqueName="[PT Q2].[Vaccine preventable diseases8].[All]" allUniqueName="[PT Q2].[Vaccine preventable diseases8].[All]" dimensionUniqueName="[PT Q2]" displayFolder="" count="0" memberValueDatatype="5" unbalanced="0"/>
    <cacheHierarchy uniqueName="[PT Q2].[Child health &amp; wellness9]" caption="Child health &amp; wellness9" attribute="1" defaultMemberUniqueName="[PT Q2].[Child health &amp; wellness9].[All]" allUniqueName="[PT Q2].[Child health &amp; wellness9].[All]" dimensionUniqueName="[PT Q2]" displayFolder="" count="0" memberValueDatatype="5" unbalanced="0"/>
    <cacheHierarchy uniqueName="[PT Q2].[Women’s health &amp; wellness10]" caption="Women’s health &amp; wellness10" attribute="1" defaultMemberUniqueName="[PT Q2].[Women’s health &amp; wellness10].[All]" allUniqueName="[PT Q2].[Women’s health &amp; wellness10].[All]" dimensionUniqueName="[PT Q2]" displayFolder="" count="0" memberValueDatatype="5" unbalanced="0"/>
    <cacheHierarchy uniqueName="[PT Q2].[Diabetes11]" caption="Diabetes11" attribute="1" defaultMemberUniqueName="[PT Q2].[Diabetes11].[All]" allUniqueName="[PT Q2].[Diabetes11].[All]" dimensionUniqueName="[PT Q2]" displayFolder="" count="0" memberValueDatatype="5" unbalanced="0"/>
    <cacheHierarchy uniqueName="[PT Q2].[Mental health depression/suicide12]" caption="Mental health depression/suicide12" attribute="1" defaultMemberUniqueName="[PT Q2].[Mental health depression/suicide12].[All]" allUniqueName="[PT Q2].[Mental health depression/suicide12].[All]" dimensionUniqueName="[PT Q2]" displayFolder="" count="0" memberValueDatatype="5" unbalanced="0"/>
    <cacheHierarchy uniqueName="[PT Q2].[Drugs &amp; alcohol abuse13]" caption="Drugs &amp; alcohol abuse13" attribute="1" defaultMemberUniqueName="[PT Q2].[Drugs &amp; alcohol abuse13].[All]" allUniqueName="[PT Q2].[Drugs &amp; alcohol abuse13].[All]" dimensionUniqueName="[PT Q2]" displayFolder="" count="0" memberValueDatatype="5" unbalanced="0"/>
    <cacheHierarchy uniqueName="[PT Q2].[Environmental hazards14]" caption="Environmental hazards14" attribute="1" defaultMemberUniqueName="[PT Q2].[Environmental hazards14].[All]" allUniqueName="[PT Q2].[Environmental hazards14].[All]" dimensionUniqueName="[PT Q2]" displayFolder="" count="0" memberValueDatatype="5" unbalanced="0"/>
    <cacheHierarchy uniqueName="[PT Q2].[Obesity/weight loss issues15]" caption="Obesity/weight loss issues15" attribute="1" defaultMemberUniqueName="[PT Q2].[Obesity/weight loss issues15].[All]" allUniqueName="[PT Q2].[Obesity/weight loss issues15].[All]" dimensionUniqueName="[PT Q2]" displayFolder="" count="0" memberValueDatatype="5" unbalanced="0"/>
    <cacheHierarchy uniqueName="[PT Q2].[Column3]" caption="Column3" attribute="1" defaultMemberUniqueName="[PT Q2].[Column3].[All]" allUniqueName="[PT Q2].[Column3].[All]" dimensionUniqueName="[PT Q2]" displayFolder="" count="0" memberValueDatatype="130" unbalanced="0"/>
    <cacheHierarchy uniqueName="[PT Q2].[Column4]" caption="Column4" attribute="1" defaultMemberUniqueName="[PT Q2].[Column4].[All]" allUniqueName="[PT Q2].[Column4].[All]" dimensionUniqueName="[PT Q2]" displayFolder="" count="0" memberValueDatatype="130" unbalanced="0"/>
    <cacheHierarchy uniqueName="[PT Q2].[Observed]" caption="Observed" attribute="1" defaultMemberUniqueName="[PT Q2].[Observed].[All]" allUniqueName="[PT Q2].[Observed].[All]" dimensionUniqueName="[PT Q2]" displayFolder="" count="0" memberValueDatatype="5" unbalanced="0"/>
    <cacheHierarchy uniqueName="[PT Q2].[Expected]" caption="Expected" attribute="1" defaultMemberUniqueName="[PT Q2].[Expected].[All]" allUniqueName="[PT Q2].[Expected].[All]" dimensionUniqueName="[PT Q2]" displayFolder="" count="0" memberValueDatatype="20" unbalanced="0"/>
    <cacheHierarchy uniqueName="[PT Q2].[Column18]" caption="Column18" attribute="1" defaultMemberUniqueName="[PT Q2].[Column18].[All]" allUniqueName="[PT Q2].[Column18].[All]" dimensionUniqueName="[PT Q2]" displayFolder="" count="0" memberValueDatatype="130" unbalanced="0"/>
    <cacheHierarchy uniqueName="[PT Q2].[Column5]" caption="Column5" attribute="1" defaultMemberUniqueName="[PT Q2].[Column5].[All]" allUniqueName="[PT Q2].[Column5].[All]" dimensionUniqueName="[PT Q2]" displayFolder="" count="0" memberValueDatatype="130" unbalanced="0"/>
    <cacheHierarchy uniqueName="[PT Q2].[I identify as:]" caption="I identify as:" attribute="1" defaultMemberUniqueName="[PT Q2].[I identify as:].[All]" allUniqueName="[PT Q2].[I identify as:].[All]" dimensionUniqueName="[PT Q2]" displayFolder="" count="0" memberValueDatatype="130" unbalanced="0"/>
    <cacheHierarchy uniqueName="[PT Q2].[What is your age?]" caption="What is your age?" attribute="1" defaultMemberUniqueName="[PT Q2].[What is your age?].[All]" allUniqueName="[PT Q2].[What is your age?].[All]" dimensionUniqueName="[PT Q2]" displayFolder="" count="0" memberValueDatatype="20" unbalanced="0"/>
    <cacheHierarchy uniqueName="[PT Q2].[County where you live:]" caption="County where you live:" attribute="1" defaultMemberUniqueName="[PT Q2].[County where you live:].[All]" allUniqueName="[PT Q2].[County where you live:].[All]" dimensionUniqueName="[PT Q2]" displayFolder="" count="0" memberValueDatatype="130" unbalanced="0"/>
    <cacheHierarchy uniqueName="[PT Q2].[Town and ZIP code where you live:]" caption="Town and ZIP code where you live:" attribute="1" defaultMemberUniqueName="[PT Q2].[Town and ZIP code where you live:].[All]" allUniqueName="[PT Q2].[Town and ZIP code where you live:].[All]" dimensionUniqueName="[PT Q2]" displayFolder="" count="0" memberValueDatatype="130" unbalanced="0"/>
    <cacheHierarchy uniqueName="[PT Q2].[What race do you consider yourself?]" caption="What race do you consider yourself?" attribute="1" defaultMemberUniqueName="[PT Q2].[What race do you consider yourself?].[All]" allUniqueName="[PT Q2].[What race do you consider yourself?].[All]" dimensionUniqueName="[PT Q2]" displayFolder="" count="0" memberValueDatatype="130" unbalanced="0"/>
    <cacheHierarchy uniqueName="[PT Q2].[Are you Hispanic or Latino?]" caption="Are you Hispanic or Latino?" attribute="1" defaultMemberUniqueName="[PT Q2].[Are you Hispanic or Latino?].[All]" allUniqueName="[PT Q2].[Are you Hispanic or Latino?].[All]" dimensionUniqueName="[PT Q2]" displayFolder="" count="0" memberValueDatatype="130" unbalanced="0"/>
    <cacheHierarchy uniqueName="[PT Q2].[What language do you speak when you are at home (select all that apply)]" caption="What language do you speak when you are at home (select all that apply)" attribute="1" defaultMemberUniqueName="[PT Q2].[What language do you speak when you are at home (select all that apply)].[All]" allUniqueName="[PT Q2].[What language do you speak when you are at home (select all that apply)].[All]" dimensionUniqueName="[PT Q2]" displayFolder="" count="0" memberValueDatatype="130" unbalanced="0"/>
    <cacheHierarchy uniqueName="[PT Q2].[What is your annual household income from all sources?]" caption="What is your annual household income from all sources?" attribute="1" defaultMemberUniqueName="[PT Q2].[What is your annual household income from all sources?].[All]" allUniqueName="[PT Q2].[What is your annual household income from all sources?].[All]" dimensionUniqueName="[PT Q2]" displayFolder="" count="0" memberValueDatatype="130" unbalanced="0"/>
    <cacheHierarchy uniqueName="[PT Q2].[What is your highest level of education?]" caption="What is your highest level of education?" attribute="1" defaultMemberUniqueName="[PT Q2].[What is your highest level of education?].[All]" allUniqueName="[PT Q2].[What is your highest level of education?].[All]" dimensionUniqueName="[PT Q2]" displayFolder="" count="0" memberValueDatatype="130" unbalanced="0"/>
    <cacheHierarchy uniqueName="[PT Q2].[What is your current employment status?]" caption="What is your current employment status?" attribute="1" defaultMemberUniqueName="[PT Q2].[What is your current employment status?].[All]" allUniqueName="[PT Q2].[What is your current employment status?].[All]" dimensionUniqueName="[PT Q2]" displayFolder="" count="0" memberValueDatatype="130" unbalanced="0"/>
    <cacheHierarchy uniqueName="[PT Q2].[Do you currently have health insurance?]" caption="Do you currently have health insurance?" attribute="1" defaultMemberUniqueName="[PT Q2].[Do you currently have health insurance?].[All]" allUniqueName="[PT Q2].[Do you currently have health insurance?].[All]" dimensionUniqueName="[PT Q2]" displayFolder="" count="0" memberValueDatatype="130" unbalanced="0"/>
    <cacheHierarchy uniqueName="[PT Q2].[Do you have a smart phone?]" caption="Do you have a smart phone?" attribute="1" defaultMemberUniqueName="[PT Q2].[Do you have a smart phone?].[All]" allUniqueName="[PT Q2].[Do you have a smart phone?].[All]" dimensionUniqueName="[PT Q2]" displayFolder="" count="0" memberValueDatatype="130" unbalanced="0"/>
    <cacheHierarchy uniqueName="[PT Q3].[RespondentID]" caption="RespondentID" attribute="1" defaultMemberUniqueName="[PT Q3].[RespondentID].[All]" allUniqueName="[PT Q3].[RespondentID].[All]" dimensionUniqueName="[PT Q3]" displayFolder="" count="0" memberValueDatatype="5" unbalanced="0"/>
    <cacheHierarchy uniqueName="[PT Q3].[Cultural/religious beliefs]" caption="Cultural/religious beliefs" attribute="1" defaultMemberUniqueName="[PT Q3].[Cultural/religious beliefs].[All]" allUniqueName="[PT Q3].[Cultural/religious beliefs].[All]" dimensionUniqueName="[PT Q3]" displayFolder="" count="0" memberValueDatatype="130" unbalanced="0"/>
    <cacheHierarchy uniqueName="[PT Q3].[Lack of availability of doctors]" caption="Lack of availability of doctors" attribute="1" defaultMemberUniqueName="[PT Q3].[Lack of availability of doctors].[All]" allUniqueName="[PT Q3].[Lack of availability of doctors].[All]" dimensionUniqueName="[PT Q3]" displayFolder="" count="0" memberValueDatatype="130" unbalanced="0"/>
    <cacheHierarchy uniqueName="[PT Q3].[Unable to pay co-pays/deductibles]" caption="Unable to pay co-pays/deductibles" attribute="1" defaultMemberUniqueName="[PT Q3].[Unable to pay co-pays/deductibles].[All]" allUniqueName="[PT Q3].[Unable to pay co-pays/deductibles].[All]" dimensionUniqueName="[PT Q3]" displayFolder="" count="0" memberValueDatatype="130" unbalanced="0"/>
    <cacheHierarchy uniqueName="[PT Q3].[Don’t know how to find doctors]" caption="Don’t know how to find doctors" attribute="1" defaultMemberUniqueName="[PT Q3].[Don’t know how to find doctors].[All]" allUniqueName="[PT Q3].[Don’t know how to find doctors].[All]" dimensionUniqueName="[PT Q3]" displayFolder="" count="0" memberValueDatatype="130" unbalanced="0"/>
    <cacheHierarchy uniqueName="[PT Q3].[Language barriers]" caption="Language barriers" attribute="1" defaultMemberUniqueName="[PT Q3].[Language barriers].[All]" allUniqueName="[PT Q3].[Language barriers].[All]" dimensionUniqueName="[PT Q3]" displayFolder="" count="0" memberValueDatatype="130" unbalanced="0"/>
    <cacheHierarchy uniqueName="[PT Q3].[There are no barriers]" caption="There are no barriers" attribute="1" defaultMemberUniqueName="[PT Q3].[There are no barriers].[All]" allUniqueName="[PT Q3].[There are no barriers].[All]" dimensionUniqueName="[PT Q3]" displayFolder="" count="0" memberValueDatatype="130" unbalanced="0"/>
    <cacheHierarchy uniqueName="[PT Q3].[Don’t understand need to see a doctor]" caption="Don’t understand need to see a doctor" attribute="1" defaultMemberUniqueName="[PT Q3].[Don’t understand need to see a doctor].[All]" allUniqueName="[PT Q3].[Don’t understand need to see a doctor].[All]" dimensionUniqueName="[PT Q3]" displayFolder="" count="0" memberValueDatatype="130" unbalanced="0"/>
    <cacheHierarchy uniqueName="[PT Q3].[No insurance]" caption="No insurance" attribute="1" defaultMemberUniqueName="[PT Q3].[No insurance].[All]" allUniqueName="[PT Q3].[No insurance].[All]" dimensionUniqueName="[PT Q3]" displayFolder="" count="0" memberValueDatatype="130" unbalanced="0"/>
    <cacheHierarchy uniqueName="[PT Q3].[Transportation]" caption="Transportation" attribute="1" defaultMemberUniqueName="[PT Q3].[Transportation].[All]" allUniqueName="[PT Q3].[Transportation].[All]" dimensionUniqueName="[PT Q3]" displayFolder="" count="0" memberValueDatatype="130" unbalanced="0"/>
    <cacheHierarchy uniqueName="[PT Q3].[Fear (e.g. not ready to face/discuss health problem)]" caption="Fear (e.g. not ready to face/discuss health problem)" attribute="1" defaultMemberUniqueName="[PT Q3].[Fear (e.g. not ready to face/discuss health problem)].[All]" allUniqueName="[PT Q3].[Fear (e.g. not ready to face/discuss health problem)].[All]" dimensionUniqueName="[PT Q3]" displayFolder="" count="0" memberValueDatatype="130" unbalanced="0"/>
    <cacheHierarchy uniqueName="[PT Q3].[Column3]" caption="Column3" attribute="1" defaultMemberUniqueName="[PT Q3].[Column3].[All]" allUniqueName="[PT Q3].[Column3].[All]" dimensionUniqueName="[PT Q3]" displayFolder="" count="0" memberValueDatatype="130" unbalanced="0"/>
    <cacheHierarchy uniqueName="[PT Q3].[Count of Selection]" caption="Count of Selection" attribute="1" defaultMemberUniqueName="[PT Q3].[Count of Selection].[All]" allUniqueName="[PT Q3].[Count of Selection].[All]" dimensionUniqueName="[PT Q3]" displayFolder="" count="0" memberValueDatatype="20" unbalanced="0"/>
    <cacheHierarchy uniqueName="[PT Q3].[Weight]" caption="Weight" attribute="1" defaultMemberUniqueName="[PT Q3].[Weight].[All]" allUniqueName="[PT Q3].[Weight].[All]" dimensionUniqueName="[PT Q3]" displayFolder="" count="0" memberValueDatatype="130" unbalanced="0"/>
    <cacheHierarchy uniqueName="[PT Q3].[Column4]" caption="Column4" attribute="1" defaultMemberUniqueName="[PT Q3].[Column4].[All]" allUniqueName="[PT Q3].[Column4].[All]" dimensionUniqueName="[PT Q3]" displayFolder="" count="0" memberValueDatatype="130" unbalanced="0"/>
    <cacheHierarchy uniqueName="[PT Q3].[Cultural/religious beliefs5]" caption="Cultural/religious beliefs5" attribute="1" defaultMemberUniqueName="[PT Q3].[Cultural/religious beliefs5].[All]" allUniqueName="[PT Q3].[Cultural/religious beliefs5].[All]" dimensionUniqueName="[PT Q3]" displayFolder="" count="0" memberValueDatatype="5" unbalanced="0"/>
    <cacheHierarchy uniqueName="[PT Q3].[Lack of availability of doctors6]" caption="Lack of availability of doctors6" attribute="1" defaultMemberUniqueName="[PT Q3].[Lack of availability of doctors6].[All]" allUniqueName="[PT Q3].[Lack of availability of doctors6].[All]" dimensionUniqueName="[PT Q3]" displayFolder="" count="0" memberValueDatatype="5" unbalanced="0"/>
    <cacheHierarchy uniqueName="[PT Q3].[Unable to pay co-pays/deductibles7]" caption="Unable to pay co-pays/deductibles7" attribute="1" defaultMemberUniqueName="[PT Q3].[Unable to pay co-pays/deductibles7].[All]" allUniqueName="[PT Q3].[Unable to pay co-pays/deductibles7].[All]" dimensionUniqueName="[PT Q3]" displayFolder="" count="0" memberValueDatatype="5" unbalanced="0"/>
    <cacheHierarchy uniqueName="[PT Q3].[Don’t know how to find doctors8]" caption="Don’t know how to find doctors8" attribute="1" defaultMemberUniqueName="[PT Q3].[Don’t know how to find doctors8].[All]" allUniqueName="[PT Q3].[Don’t know how to find doctors8].[All]" dimensionUniqueName="[PT Q3]" displayFolder="" count="0" memberValueDatatype="5" unbalanced="0"/>
    <cacheHierarchy uniqueName="[PT Q3].[Language barriers9]" caption="Language barriers9" attribute="1" defaultMemberUniqueName="[PT Q3].[Language barriers9].[All]" allUniqueName="[PT Q3].[Language barriers9].[All]" dimensionUniqueName="[PT Q3]" displayFolder="" count="0" memberValueDatatype="5" unbalanced="0"/>
    <cacheHierarchy uniqueName="[PT Q3].[There are no barriers10]" caption="There are no barriers10" attribute="1" defaultMemberUniqueName="[PT Q3].[There are no barriers10].[All]" allUniqueName="[PT Q3].[There are no barriers10].[All]" dimensionUniqueName="[PT Q3]" displayFolder="" count="0" memberValueDatatype="5" unbalanced="0"/>
    <cacheHierarchy uniqueName="[PT Q3].[Don’t understand need to see a doctor11]" caption="Don’t understand need to see a doctor11" attribute="1" defaultMemberUniqueName="[PT Q3].[Don’t understand need to see a doctor11].[All]" allUniqueName="[PT Q3].[Don’t understand need to see a doctor11].[All]" dimensionUniqueName="[PT Q3]" displayFolder="" count="0" memberValueDatatype="5" unbalanced="0"/>
    <cacheHierarchy uniqueName="[PT Q3].[No insurance12]" caption="No insurance12" attribute="1" defaultMemberUniqueName="[PT Q3].[No insurance12].[All]" allUniqueName="[PT Q3].[No insurance12].[All]" dimensionUniqueName="[PT Q3]" displayFolder="" count="0" memberValueDatatype="5" unbalanced="0"/>
    <cacheHierarchy uniqueName="[PT Q3].[Transportation13]" caption="Transportation13" attribute="1" defaultMemberUniqueName="[PT Q3].[Transportation13].[All]" allUniqueName="[PT Q3].[Transportation13].[All]" dimensionUniqueName="[PT Q3]" displayFolder="" count="0" memberValueDatatype="5" unbalanced="0"/>
    <cacheHierarchy uniqueName="[PT Q3].[Fear (e.g. not ready to face/discuss health problem)14]" caption="Fear (e.g. not ready to face/discuss health problem)14" attribute="1" defaultMemberUniqueName="[PT Q3].[Fear (e.g. not ready to face/discuss health problem)14].[All]" allUniqueName="[PT Q3].[Fear (e.g. not ready to face/discuss health problem)14].[All]" dimensionUniqueName="[PT Q3]" displayFolder="" count="0" memberValueDatatype="5" unbalanced="0"/>
    <cacheHierarchy uniqueName="[PT Q3].[Column1]" caption="Column1" attribute="1" defaultMemberUniqueName="[PT Q3].[Column1].[All]" allUniqueName="[PT Q3].[Column1].[All]" dimensionUniqueName="[PT Q3]" displayFolder="" count="0" memberValueDatatype="130" unbalanced="0"/>
    <cacheHierarchy uniqueName="[PT Q3].[Column2]" caption="Column2" attribute="1" defaultMemberUniqueName="[PT Q3].[Column2].[All]" allUniqueName="[PT Q3].[Column2].[All]" dimensionUniqueName="[PT Q3]" displayFolder="" count="0" memberValueDatatype="130" unbalanced="0"/>
    <cacheHierarchy uniqueName="[PT Q3].[Observed]" caption="Observed" attribute="1" defaultMemberUniqueName="[PT Q3].[Observed].[All]" allUniqueName="[PT Q3].[Observed].[All]" dimensionUniqueName="[PT Q3]" displayFolder="" count="0" memberValueDatatype="5" unbalanced="0"/>
    <cacheHierarchy uniqueName="[PT Q3].[Expected]" caption="Expected" attribute="1" defaultMemberUniqueName="[PT Q3].[Expected].[All]" allUniqueName="[PT Q3].[Expected].[All]" dimensionUniqueName="[PT Q3]" displayFolder="" count="0" memberValueDatatype="20" unbalanced="0"/>
    <cacheHierarchy uniqueName="[PT Q3].[Column14]" caption="Column14" attribute="1" defaultMemberUniqueName="[PT Q3].[Column14].[All]" allUniqueName="[PT Q3].[Column14].[All]" dimensionUniqueName="[PT Q3]" displayFolder="" count="0" memberValueDatatype="130" unbalanced="0"/>
    <cacheHierarchy uniqueName="[PT Q3].[Column5]" caption="Column5" attribute="1" defaultMemberUniqueName="[PT Q3].[Column5].[All]" allUniqueName="[PT Q3].[Column5].[All]" dimensionUniqueName="[PT Q3]" displayFolder="" count="0" memberValueDatatype="130" unbalanced="0"/>
    <cacheHierarchy uniqueName="[PT Q3].[I identify as:]" caption="I identify as:" attribute="1" defaultMemberUniqueName="[PT Q3].[I identify as:].[All]" allUniqueName="[PT Q3].[I identify as:].[All]" dimensionUniqueName="[PT Q3]" displayFolder="" count="0" memberValueDatatype="130" unbalanced="0"/>
    <cacheHierarchy uniqueName="[PT Q3].[What is your age?]" caption="What is your age?" attribute="1" defaultMemberUniqueName="[PT Q3].[What is your age?].[All]" allUniqueName="[PT Q3].[What is your age?].[All]" dimensionUniqueName="[PT Q3]" displayFolder="" count="0" memberValueDatatype="20" unbalanced="0"/>
    <cacheHierarchy uniqueName="[PT Q3].[County where you live:]" caption="County where you live:" attribute="1" defaultMemberUniqueName="[PT Q3].[County where you live:].[All]" allUniqueName="[PT Q3].[County where you live:].[All]" dimensionUniqueName="[PT Q3]" displayFolder="" count="0" memberValueDatatype="130" unbalanced="0"/>
    <cacheHierarchy uniqueName="[PT Q3].[Town and ZIP code where you live:]" caption="Town and ZIP code where you live:" attribute="1" defaultMemberUniqueName="[PT Q3].[Town and ZIP code where you live:].[All]" allUniqueName="[PT Q3].[Town and ZIP code where you live:].[All]" dimensionUniqueName="[PT Q3]" displayFolder="" count="0" memberValueDatatype="130" unbalanced="0"/>
    <cacheHierarchy uniqueName="[PT Q3].[What race do you consider yourself?]" caption="What race do you consider yourself?" attribute="1" defaultMemberUniqueName="[PT Q3].[What race do you consider yourself?].[All]" allUniqueName="[PT Q3].[What race do you consider yourself?].[All]" dimensionUniqueName="[PT Q3]" displayFolder="" count="0" memberValueDatatype="130" unbalanced="0"/>
    <cacheHierarchy uniqueName="[PT Q3].[Are you Hispanic or Latino?]" caption="Are you Hispanic or Latino?" attribute="1" defaultMemberUniqueName="[PT Q3].[Are you Hispanic or Latino?].[All]" allUniqueName="[PT Q3].[Are you Hispanic or Latino?].[All]" dimensionUniqueName="[PT Q3]" displayFolder="" count="0" memberValueDatatype="130" unbalanced="0"/>
    <cacheHierarchy uniqueName="[PT Q3].[What language do you speak when you are at home (select all that apply)]" caption="What language do you speak when you are at home (select all that apply)" attribute="1" defaultMemberUniqueName="[PT Q3].[What language do you speak when you are at home (select all that apply)].[All]" allUniqueName="[PT Q3].[What language do you speak when you are at home (select all that apply)].[All]" dimensionUniqueName="[PT Q3]" displayFolder="" count="0" memberValueDatatype="130" unbalanced="0"/>
    <cacheHierarchy uniqueName="[PT Q3].[What is your annual household income from all sources?]" caption="What is your annual household income from all sources?" attribute="1" defaultMemberUniqueName="[PT Q3].[What is your annual household income from all sources?].[All]" allUniqueName="[PT Q3].[What is your annual household income from all sources?].[All]" dimensionUniqueName="[PT Q3]" displayFolder="" count="0" memberValueDatatype="130" unbalanced="0"/>
    <cacheHierarchy uniqueName="[PT Q3].[What is your highest level of education?]" caption="What is your highest level of education?" attribute="1" defaultMemberUniqueName="[PT Q3].[What is your highest level of education?].[All]" allUniqueName="[PT Q3].[What is your highest level of education?].[All]" dimensionUniqueName="[PT Q3]" displayFolder="" count="0" memberValueDatatype="130" unbalanced="0"/>
    <cacheHierarchy uniqueName="[PT Q3].[What is your current employment status?]" caption="What is your current employment status?" attribute="1" defaultMemberUniqueName="[PT Q3].[What is your current employment status?].[All]" allUniqueName="[PT Q3].[What is your current employment status?].[All]" dimensionUniqueName="[PT Q3]" displayFolder="" count="0" memberValueDatatype="130" unbalanced="0"/>
    <cacheHierarchy uniqueName="[PT Q3].[Do you currently have health insurance?]" caption="Do you currently have health insurance?" attribute="1" defaultMemberUniqueName="[PT Q3].[Do you currently have health insurance?].[All]" allUniqueName="[PT Q3].[Do you currently have health insurance?].[All]" dimensionUniqueName="[PT Q3]" displayFolder="" count="0" memberValueDatatype="130" unbalanced="0"/>
    <cacheHierarchy uniqueName="[PT Q3].[Do you have a smart phone?]" caption="Do you have a smart phone?" attribute="1" defaultMemberUniqueName="[PT Q3].[Do you have a smart phone?].[All]" allUniqueName="[PT Q3].[Do you have a smart phone?].[All]" dimensionUniqueName="[PT Q3]" displayFolder="" count="0" memberValueDatatype="130" unbalanced="0"/>
    <cacheHierarchy uniqueName="[PT Q4].[RespondentID]" caption="RespondentID" attribute="1" defaultMemberUniqueName="[PT Q4].[RespondentID].[All]" allUniqueName="[PT Q4].[RespondentID].[All]" dimensionUniqueName="[PT Q4]" displayFolder="" count="0" memberValueDatatype="5" unbalanced="0"/>
    <cacheHierarchy uniqueName="[PT Q4].[Clean air &amp; water]" caption="Clean air &amp; water" attribute="1" defaultMemberUniqueName="[PT Q4].[Clean air &amp; water].[All]" allUniqueName="[PT Q4].[Clean air &amp; water].[All]" dimensionUniqueName="[PT Q4]" displayFolder="" count="0" memberValueDatatype="130" unbalanced="0"/>
    <cacheHierarchy uniqueName="[PT Q4].[Mental health services]" caption="Mental health services" attribute="1" defaultMemberUniqueName="[PT Q4].[Mental health services].[All]" allUniqueName="[PT Q4].[Mental health services].[All]" dimensionUniqueName="[PT Q4]" displayFolder="" count="0" memberValueDatatype="130" unbalanced="0"/>
    <cacheHierarchy uniqueName="[PT Q4].[Smoking cessation programs]" caption="Smoking cessation programs" attribute="1" defaultMemberUniqueName="[PT Q4].[Smoking cessation programs].[All]" allUniqueName="[PT Q4].[Smoking cessation programs].[All]" dimensionUniqueName="[PT Q4]" displayFolder="" count="0" memberValueDatatype="130" unbalanced="0"/>
    <cacheHierarchy uniqueName="[PT Q4].[Drug &amp; alcohol rehabilitation services]" caption="Drug &amp; alcohol rehabilitation services" attribute="1" defaultMemberUniqueName="[PT Q4].[Drug &amp; alcohol rehabilitation services].[All]" allUniqueName="[PT Q4].[Drug &amp; alcohol rehabilitation services].[All]" dimensionUniqueName="[PT Q4]" displayFolder="" count="0" memberValueDatatype="130" unbalanced="0"/>
    <cacheHierarchy uniqueName="[PT Q4].[Recreation facilities]" caption="Recreation facilities" attribute="1" defaultMemberUniqueName="[PT Q4].[Recreation facilities].[All]" allUniqueName="[PT Q4].[Recreation facilities].[All]" dimensionUniqueName="[PT Q4]" displayFolder="" count="0" memberValueDatatype="130" unbalanced="0"/>
    <cacheHierarchy uniqueName="[PT Q4].[Transportation]" caption="Transportation" attribute="1" defaultMemberUniqueName="[PT Q4].[Transportation].[All]" allUniqueName="[PT Q4].[Transportation].[All]" dimensionUniqueName="[PT Q4]" displayFolder="" count="0" memberValueDatatype="130" unbalanced="0"/>
    <cacheHierarchy uniqueName="[PT Q4].[Healthier food choices]" caption="Healthier food choices" attribute="1" defaultMemberUniqueName="[PT Q4].[Healthier food choices].[All]" allUniqueName="[PT Q4].[Healthier food choices].[All]" dimensionUniqueName="[PT Q4]" displayFolder="" count="0" memberValueDatatype="130" unbalanced="0"/>
    <cacheHierarchy uniqueName="[PT Q4].[Safe childcare options]" caption="Safe childcare options" attribute="1" defaultMemberUniqueName="[PT Q4].[Safe childcare options].[All]" allUniqueName="[PT Q4].[Safe childcare options].[All]" dimensionUniqueName="[PT Q4]" displayFolder="" count="0" memberValueDatatype="130" unbalanced="0"/>
    <cacheHierarchy uniqueName="[PT Q4].[Weight loss programs]" caption="Weight loss programs" attribute="1" defaultMemberUniqueName="[PT Q4].[Weight loss programs].[All]" allUniqueName="[PT Q4].[Weight loss programs].[All]" dimensionUniqueName="[PT Q4]" displayFolder="" count="0" memberValueDatatype="130" unbalanced="0"/>
    <cacheHierarchy uniqueName="[PT Q4].[Job opportunities]" caption="Job opportunities" attribute="1" defaultMemberUniqueName="[PT Q4].[Job opportunities].[All]" allUniqueName="[PT Q4].[Job opportunities].[All]" dimensionUniqueName="[PT Q4]" displayFolder="" count="0" memberValueDatatype="130" unbalanced="0"/>
    <cacheHierarchy uniqueName="[PT Q4].[Safe places to walk/play]" caption="Safe places to walk/play" attribute="1" defaultMemberUniqueName="[PT Q4].[Safe places to walk/play].[All]" allUniqueName="[PT Q4].[Safe places to walk/play].[All]" dimensionUniqueName="[PT Q4]" displayFolder="" count="0" memberValueDatatype="130" unbalanced="0"/>
    <cacheHierarchy uniqueName="[PT Q4].[Safe worksites]" caption="Safe worksites" attribute="1" defaultMemberUniqueName="[PT Q4].[Safe worksites].[All]" allUniqueName="[PT Q4].[Safe worksites].[All]" dimensionUniqueName="[PT Q4]" displayFolder="" count="0" memberValueDatatype="130" unbalanced="0"/>
    <cacheHierarchy uniqueName="[PT Q4].[Column1]" caption="Column1" attribute="1" defaultMemberUniqueName="[PT Q4].[Column1].[All]" allUniqueName="[PT Q4].[Column1].[All]" dimensionUniqueName="[PT Q4]" displayFolder="" count="0" memberValueDatatype="130" unbalanced="0"/>
    <cacheHierarchy uniqueName="[PT Q4].[Count of Selection]" caption="Count of Selection" attribute="1" defaultMemberUniqueName="[PT Q4].[Count of Selection].[All]" allUniqueName="[PT Q4].[Count of Selection].[All]" dimensionUniqueName="[PT Q4]" displayFolder="" count="0" memberValueDatatype="20" unbalanced="0"/>
    <cacheHierarchy uniqueName="[PT Q4].[Weight]" caption="Weight" attribute="1" defaultMemberUniqueName="[PT Q4].[Weight].[All]" allUniqueName="[PT Q4].[Weight].[All]" dimensionUniqueName="[PT Q4]" displayFolder="" count="0" memberValueDatatype="130" unbalanced="0"/>
    <cacheHierarchy uniqueName="[PT Q4].[Column2]" caption="Column2" attribute="1" defaultMemberUniqueName="[PT Q4].[Column2].[All]" allUniqueName="[PT Q4].[Column2].[All]" dimensionUniqueName="[PT Q4]" displayFolder="" count="0" memberValueDatatype="130" unbalanced="0"/>
    <cacheHierarchy uniqueName="[PT Q4].[Clean air &amp; water5]" caption="Clean air &amp; water5" attribute="1" defaultMemberUniqueName="[PT Q4].[Clean air &amp; water5].[All]" allUniqueName="[PT Q4].[Clean air &amp; water5].[All]" dimensionUniqueName="[PT Q4]" displayFolder="" count="0" memberValueDatatype="5" unbalanced="0"/>
    <cacheHierarchy uniqueName="[PT Q4].[Mental health services6]" caption="Mental health services6" attribute="1" defaultMemberUniqueName="[PT Q4].[Mental health services6].[All]" allUniqueName="[PT Q4].[Mental health services6].[All]" dimensionUniqueName="[PT Q4]" displayFolder="" count="0" memberValueDatatype="5" unbalanced="0"/>
    <cacheHierarchy uniqueName="[PT Q4].[Smoking cessation programs7]" caption="Smoking cessation programs7" attribute="1" defaultMemberUniqueName="[PT Q4].[Smoking cessation programs7].[All]" allUniqueName="[PT Q4].[Smoking cessation programs7].[All]" dimensionUniqueName="[PT Q4]" displayFolder="" count="0" memberValueDatatype="5" unbalanced="0"/>
    <cacheHierarchy uniqueName="[PT Q4].[Drug &amp; alcohol rehabilitation services8]" caption="Drug &amp; alcohol rehabilitation services8" attribute="1" defaultMemberUniqueName="[PT Q4].[Drug &amp; alcohol rehabilitation services8].[All]" allUniqueName="[PT Q4].[Drug &amp; alcohol rehabilitation services8].[All]" dimensionUniqueName="[PT Q4]" displayFolder="" count="0" memberValueDatatype="5" unbalanced="0"/>
    <cacheHierarchy uniqueName="[PT Q4].[Recreation facilities9]" caption="Recreation facilities9" attribute="1" defaultMemberUniqueName="[PT Q4].[Recreation facilities9].[All]" allUniqueName="[PT Q4].[Recreation facilities9].[All]" dimensionUniqueName="[PT Q4]" displayFolder="" count="0" memberValueDatatype="5" unbalanced="0"/>
    <cacheHierarchy uniqueName="[PT Q4].[Transportation10]" caption="Transportation10" attribute="1" defaultMemberUniqueName="[PT Q4].[Transportation10].[All]" allUniqueName="[PT Q4].[Transportation10].[All]" dimensionUniqueName="[PT Q4]" displayFolder="" count="0" memberValueDatatype="5" unbalanced="0"/>
    <cacheHierarchy uniqueName="[PT Q4].[Healthier food choices11]" caption="Healthier food choices11" attribute="1" defaultMemberUniqueName="[PT Q4].[Healthier food choices11].[All]" allUniqueName="[PT Q4].[Healthier food choices11].[All]" dimensionUniqueName="[PT Q4]" displayFolder="" count="0" memberValueDatatype="5" unbalanced="0"/>
    <cacheHierarchy uniqueName="[PT Q4].[Safe childcare options12]" caption="Safe childcare options12" attribute="1" defaultMemberUniqueName="[PT Q4].[Safe childcare options12].[All]" allUniqueName="[PT Q4].[Safe childcare options12].[All]" dimensionUniqueName="[PT Q4]" displayFolder="" count="0" memberValueDatatype="5" unbalanced="0"/>
    <cacheHierarchy uniqueName="[PT Q4].[Weight loss programs13]" caption="Weight loss programs13" attribute="1" defaultMemberUniqueName="[PT Q4].[Weight loss programs13].[All]" allUniqueName="[PT Q4].[Weight loss programs13].[All]" dimensionUniqueName="[PT Q4]" displayFolder="" count="0" memberValueDatatype="5" unbalanced="0"/>
    <cacheHierarchy uniqueName="[PT Q4].[Job opportunities14]" caption="Job opportunities14" attribute="1" defaultMemberUniqueName="[PT Q4].[Job opportunities14].[All]" allUniqueName="[PT Q4].[Job opportunities14].[All]" dimensionUniqueName="[PT Q4]" displayFolder="" count="0" memberValueDatatype="5" unbalanced="0"/>
    <cacheHierarchy uniqueName="[PT Q4].[Safe places to walk/play15]" caption="Safe places to walk/play15" attribute="1" defaultMemberUniqueName="[PT Q4].[Safe places to walk/play15].[All]" allUniqueName="[PT Q4].[Safe places to walk/play15].[All]" dimensionUniqueName="[PT Q4]" displayFolder="" count="0" memberValueDatatype="5" unbalanced="0"/>
    <cacheHierarchy uniqueName="[PT Q4].[Safe worksites16]" caption="Safe worksites16" attribute="1" defaultMemberUniqueName="[PT Q4].[Safe worksites16].[All]" allUniqueName="[PT Q4].[Safe worksites16].[All]" dimensionUniqueName="[PT Q4]" displayFolder="" count="0" memberValueDatatype="5" unbalanced="0"/>
    <cacheHierarchy uniqueName="[PT Q4].[Column3]" caption="Column3" attribute="1" defaultMemberUniqueName="[PT Q4].[Column3].[All]" allUniqueName="[PT Q4].[Column3].[All]" dimensionUniqueName="[PT Q4]" displayFolder="" count="0" memberValueDatatype="130" unbalanced="0"/>
    <cacheHierarchy uniqueName="[PT Q4].[Column4]" caption="Column4" attribute="1" defaultMemberUniqueName="[PT Q4].[Column4].[All]" allUniqueName="[PT Q4].[Column4].[All]" dimensionUniqueName="[PT Q4]" displayFolder="" count="0" memberValueDatatype="130" unbalanced="0"/>
    <cacheHierarchy uniqueName="[PT Q4].[Observed]" caption="Observed" attribute="1" defaultMemberUniqueName="[PT Q4].[Observed].[All]" allUniqueName="[PT Q4].[Observed].[All]" dimensionUniqueName="[PT Q4]" displayFolder="" count="0" memberValueDatatype="5" unbalanced="0"/>
    <cacheHierarchy uniqueName="[PT Q4].[Expected]" caption="Expected" attribute="1" defaultMemberUniqueName="[PT Q4].[Expected].[All]" allUniqueName="[PT Q4].[Expected].[All]" dimensionUniqueName="[PT Q4]" displayFolder="" count="0" memberValueDatatype="20" unbalanced="0"/>
    <cacheHierarchy uniqueName="[PT Q4].[Column5]" caption="Column5" attribute="1" defaultMemberUniqueName="[PT Q4].[Column5].[All]" allUniqueName="[PT Q4].[Column5].[All]" dimensionUniqueName="[PT Q4]" displayFolder="" count="0" memberValueDatatype="130" unbalanced="0"/>
    <cacheHierarchy uniqueName="[PT Q4].[Column6]" caption="Column6" attribute="1" defaultMemberUniqueName="[PT Q4].[Column6].[All]" allUniqueName="[PT Q4].[Column6].[All]" dimensionUniqueName="[PT Q4]" displayFolder="" count="0" memberValueDatatype="130" unbalanced="0"/>
    <cacheHierarchy uniqueName="[PT Q4].[I identify as:]" caption="I identify as:" attribute="1" defaultMemberUniqueName="[PT Q4].[I identify as:].[All]" allUniqueName="[PT Q4].[I identify as:].[All]" dimensionUniqueName="[PT Q4]" displayFolder="" count="0" memberValueDatatype="130" unbalanced="0"/>
    <cacheHierarchy uniqueName="[PT Q4].[What is your age?]" caption="What is your age?" attribute="1" defaultMemberUniqueName="[PT Q4].[What is your age?].[All]" allUniqueName="[PT Q4].[What is your age?].[All]" dimensionUniqueName="[PT Q4]" displayFolder="" count="0" memberValueDatatype="20" unbalanced="0"/>
    <cacheHierarchy uniqueName="[PT Q4].[County where you live:]" caption="County where you live:" attribute="1" defaultMemberUniqueName="[PT Q4].[County where you live:].[All]" allUniqueName="[PT Q4].[County where you live:].[All]" dimensionUniqueName="[PT Q4]" displayFolder="" count="0" memberValueDatatype="130" unbalanced="0"/>
    <cacheHierarchy uniqueName="[PT Q4].[Town and ZIP code where you live:]" caption="Town and ZIP code where you live:" attribute="1" defaultMemberUniqueName="[PT Q4].[Town and ZIP code where you live:].[All]" allUniqueName="[PT Q4].[Town and ZIP code where you live:].[All]" dimensionUniqueName="[PT Q4]" displayFolder="" count="0" memberValueDatatype="130" unbalanced="0"/>
    <cacheHierarchy uniqueName="[PT Q4].[What race do you consider yourself?]" caption="What race do you consider yourself?" attribute="1" defaultMemberUniqueName="[PT Q4].[What race do you consider yourself?].[All]" allUniqueName="[PT Q4].[What race do you consider yourself?].[All]" dimensionUniqueName="[PT Q4]" displayFolder="" count="0" memberValueDatatype="130" unbalanced="0"/>
    <cacheHierarchy uniqueName="[PT Q4].[Are you Hispanic or Latino?]" caption="Are you Hispanic or Latino?" attribute="1" defaultMemberUniqueName="[PT Q4].[Are you Hispanic or Latino?].[All]" allUniqueName="[PT Q4].[Are you Hispanic or Latino?].[All]" dimensionUniqueName="[PT Q4]" displayFolder="" count="0" memberValueDatatype="130" unbalanced="0"/>
    <cacheHierarchy uniqueName="[PT Q4].[What language do you speak when you are at home (select all that apply)]" caption="What language do you speak when you are at home (select all that apply)" attribute="1" defaultMemberUniqueName="[PT Q4].[What language do you speak when you are at home (select all that apply)].[All]" allUniqueName="[PT Q4].[What language do you speak when you are at home (select all that apply)].[All]" dimensionUniqueName="[PT Q4]" displayFolder="" count="0" memberValueDatatype="130" unbalanced="0"/>
    <cacheHierarchy uniqueName="[PT Q4].[What is your annual household income from all sources?]" caption="What is your annual household income from all sources?" attribute="1" defaultMemberUniqueName="[PT Q4].[What is your annual household income from all sources?].[All]" allUniqueName="[PT Q4].[What is your annual household income from all sources?].[All]" dimensionUniqueName="[PT Q4]" displayFolder="" count="0" memberValueDatatype="130" unbalanced="0"/>
    <cacheHierarchy uniqueName="[PT Q4].[What is your highest level of education?]" caption="What is your highest level of education?" attribute="1" defaultMemberUniqueName="[PT Q4].[What is your highest level of education?].[All]" allUniqueName="[PT Q4].[What is your highest level of education?].[All]" dimensionUniqueName="[PT Q4]" displayFolder="" count="0" memberValueDatatype="130" unbalanced="0"/>
    <cacheHierarchy uniqueName="[PT Q4].[What is your current employment status?]" caption="What is your current employment status?" attribute="1" defaultMemberUniqueName="[PT Q4].[What is your current employment status?].[All]" allUniqueName="[PT Q4].[What is your current employment status?].[All]" dimensionUniqueName="[PT Q4]" displayFolder="" count="0" memberValueDatatype="130" unbalanced="0"/>
    <cacheHierarchy uniqueName="[PT Q4].[Do you currently have health insurance?]" caption="Do you currently have health insurance?" attribute="1" defaultMemberUniqueName="[PT Q4].[Do you currently have health insurance?].[All]" allUniqueName="[PT Q4].[Do you currently have health insurance?].[All]" dimensionUniqueName="[PT Q4]" displayFolder="" count="0" memberValueDatatype="130" unbalanced="0"/>
    <cacheHierarchy uniqueName="[PT Q4].[Do you have a smart phone?]" caption="Do you have a smart phone?" attribute="1" defaultMemberUniqueName="[PT Q4].[Do you have a smart phone?].[All]" allUniqueName="[PT Q4].[Do you have a smart phone?].[All]" dimensionUniqueName="[PT Q4]" displayFolder="" count="0" memberValueDatatype="130" unbalanced="0"/>
    <cacheHierarchy uniqueName="[PT Q5].[RespondentID]" caption="RespondentID" attribute="1" defaultMemberUniqueName="[PT Q5].[RespondentID].[All]" allUniqueName="[PT Q5].[RespondentID].[All]" dimensionUniqueName="[PT Q5]" displayFolder="" count="0" memberValueDatatype="5" unbalanced="0"/>
    <cacheHierarchy uniqueName="[PT Q5].[Blood pressure]" caption="Blood pressure" attribute="1" defaultMemberUniqueName="[PT Q5].[Blood pressure].[All]" allUniqueName="[PT Q5].[Blood pressure].[All]" dimensionUniqueName="[PT Q5]" displayFolder="" count="0" memberValueDatatype="130" unbalanced="0"/>
    <cacheHierarchy uniqueName="[PT Q5].[Eating disorders]" caption="Eating disorders" attribute="1" defaultMemberUniqueName="[PT Q5].[Eating disorders].[All]" allUniqueName="[PT Q5].[Eating disorders].[All]" dimensionUniqueName="[PT Q5]" displayFolder="" count="0" memberValueDatatype="130" unbalanced="0"/>
    <cacheHierarchy uniqueName="[PT Q5].[Mental health/depression]" caption="Mental health/depression" attribute="1" defaultMemberUniqueName="[PT Q5].[Mental health/depression].[All]" allUniqueName="[PT Q5].[Mental health/depression].[All]" dimensionUniqueName="[PT Q5]" displayFolder="" count="0" memberValueDatatype="130" unbalanced="0"/>
    <cacheHierarchy uniqueName="[PT Q5].[Cancer]" caption="Cancer" attribute="1" defaultMemberUniqueName="[PT Q5].[Cancer].[All]" allUniqueName="[PT Q5].[Cancer].[All]" dimensionUniqueName="[PT Q5]" displayFolder="" count="0" memberValueDatatype="130" unbalanced="0"/>
    <cacheHierarchy uniqueName="[PT Q5].[Emergency preparedness]" caption="Emergency preparedness" attribute="1" defaultMemberUniqueName="[PT Q5].[Emergency preparedness].[All]" allUniqueName="[PT Q5].[Emergency preparedness].[All]" dimensionUniqueName="[PT Q5]" displayFolder="" count="0" memberValueDatatype="130" unbalanced="0"/>
    <cacheHierarchy uniqueName="[PT Q5].[Nutrition]" caption="Nutrition" attribute="1" defaultMemberUniqueName="[PT Q5].[Nutrition].[All]" allUniqueName="[PT Q5].[Nutrition].[All]" dimensionUniqueName="[PT Q5]" displayFolder="" count="0" memberValueDatatype="130" unbalanced="0"/>
    <cacheHierarchy uniqueName="[PT Q5].[Cholesterol]" caption="Cholesterol" attribute="1" defaultMemberUniqueName="[PT Q5].[Cholesterol].[All]" allUniqueName="[PT Q5].[Cholesterol].[All]" dimensionUniqueName="[PT Q5]" displayFolder="" count="0" memberValueDatatype="130" unbalanced="0"/>
    <cacheHierarchy uniqueName="[PT Q5].[Exercise/physical activity]" caption="Exercise/physical activity" attribute="1" defaultMemberUniqueName="[PT Q5].[Exercise/physical activity].[All]" allUniqueName="[PT Q5].[Exercise/physical activity].[All]" dimensionUniqueName="[PT Q5]" displayFolder="" count="0" memberValueDatatype="130" unbalanced="0"/>
    <cacheHierarchy uniqueName="[PT Q5].[Prenatal care]" caption="Prenatal care" attribute="1" defaultMemberUniqueName="[PT Q5].[Prenatal care].[All]" allUniqueName="[PT Q5].[Prenatal care].[All]" dimensionUniqueName="[PT Q5]" displayFolder="" count="0" memberValueDatatype="130" unbalanced="0"/>
    <cacheHierarchy uniqueName="[PT Q5].[Dental screenings]" caption="Dental screenings" attribute="1" defaultMemberUniqueName="[PT Q5].[Dental screenings].[All]" allUniqueName="[PT Q5].[Dental screenings].[All]" dimensionUniqueName="[PT Q5]" displayFolder="" count="0" memberValueDatatype="130" unbalanced="0"/>
    <cacheHierarchy uniqueName="[PT Q5].[Heart disease]" caption="Heart disease" attribute="1" defaultMemberUniqueName="[PT Q5].[Heart disease].[All]" allUniqueName="[PT Q5].[Heart disease].[All]" dimensionUniqueName="[PT Q5]" displayFolder="" count="0" memberValueDatatype="130" unbalanced="0"/>
    <cacheHierarchy uniqueName="[PT Q5].[Suicide prevention]" caption="Suicide prevention" attribute="1" defaultMemberUniqueName="[PT Q5].[Suicide prevention].[All]" allUniqueName="[PT Q5].[Suicide prevention].[All]" dimensionUniqueName="[PT Q5]" displayFolder="" count="0" memberValueDatatype="130" unbalanced="0"/>
    <cacheHierarchy uniqueName="[PT Q5].[Diabetes]" caption="Diabetes" attribute="1" defaultMemberUniqueName="[PT Q5].[Diabetes].[All]" allUniqueName="[PT Q5].[Diabetes].[All]" dimensionUniqueName="[PT Q5]" displayFolder="" count="0" memberValueDatatype="130" unbalanced="0"/>
    <cacheHierarchy uniqueName="[PT Q5].[HIV/AIDS &amp; Sexually Transmitted Diseases (STDs)]" caption="HIV/AIDS &amp; Sexually Transmitted Diseases (STDs)" attribute="1" defaultMemberUniqueName="[PT Q5].[HIV/AIDS &amp; Sexually Transmitted Diseases (STDs)].[All]" allUniqueName="[PT Q5].[HIV/AIDS &amp; Sexually Transmitted Diseases (STDs)].[All]" dimensionUniqueName="[PT Q5]" displayFolder="" count="0" memberValueDatatype="130" unbalanced="0"/>
    <cacheHierarchy uniqueName="[PT Q5].[Vaccination/immunizations]" caption="Vaccination/immunizations" attribute="1" defaultMemberUniqueName="[PT Q5].[Vaccination/immunizations].[All]" allUniqueName="[PT Q5].[Vaccination/immunizations].[All]" dimensionUniqueName="[PT Q5]" displayFolder="" count="0" memberValueDatatype="130" unbalanced="0"/>
    <cacheHierarchy uniqueName="[PT Q5].[Disease outbreak information]" caption="Disease outbreak information" attribute="1" defaultMemberUniqueName="[PT Q5].[Disease outbreak information].[All]" allUniqueName="[PT Q5].[Disease outbreak information].[All]" dimensionUniqueName="[PT Q5]" displayFolder="" count="0" memberValueDatatype="130" unbalanced="0"/>
    <cacheHierarchy uniqueName="[PT Q5].[Importance of routine well checkups]" caption="Importance of routine well checkups" attribute="1" defaultMemberUniqueName="[PT Q5].[Importance of routine well checkups].[All]" allUniqueName="[PT Q5].[Importance of routine well checkups].[All]" dimensionUniqueName="[PT Q5]" displayFolder="" count="0" memberValueDatatype="130" unbalanced="0"/>
    <cacheHierarchy uniqueName="[PT Q5].[Drug and alcohol]" caption="Drug and alcohol" attribute="1" defaultMemberUniqueName="[PT Q5].[Drug and alcohol].[All]" allUniqueName="[PT Q5].[Drug and alcohol].[All]" dimensionUniqueName="[PT Q5]" displayFolder="" count="0" memberValueDatatype="130" unbalanced="0"/>
    <cacheHierarchy uniqueName="[PT Q5].[Column1]" caption="Column1" attribute="1" defaultMemberUniqueName="[PT Q5].[Column1].[All]" allUniqueName="[PT Q5].[Column1].[All]" dimensionUniqueName="[PT Q5]" displayFolder="" count="0" memberValueDatatype="130" unbalanced="0"/>
    <cacheHierarchy uniqueName="[PT Q5].[Count of Selection]" caption="Count of Selection" attribute="1" defaultMemberUniqueName="[PT Q5].[Count of Selection].[All]" allUniqueName="[PT Q5].[Count of Selection].[All]" dimensionUniqueName="[PT Q5]" displayFolder="" count="0" memberValueDatatype="20" unbalanced="0"/>
    <cacheHierarchy uniqueName="[PT Q5].[Weight]" caption="Weight" attribute="1" defaultMemberUniqueName="[PT Q5].[Weight].[All]" allUniqueName="[PT Q5].[Weight].[All]" dimensionUniqueName="[PT Q5]" displayFolder="" count="0" memberValueDatatype="130" unbalanced="0"/>
    <cacheHierarchy uniqueName="[PT Q5].[Column2]" caption="Column2" attribute="1" defaultMemberUniqueName="[PT Q5].[Column2].[All]" allUniqueName="[PT Q5].[Column2].[All]" dimensionUniqueName="[PT Q5]" displayFolder="" count="0" memberValueDatatype="130" unbalanced="0"/>
    <cacheHierarchy uniqueName="[PT Q5].[Blood pressure5]" caption="Blood pressure5" attribute="1" defaultMemberUniqueName="[PT Q5].[Blood pressure5].[All]" allUniqueName="[PT Q5].[Blood pressure5].[All]" dimensionUniqueName="[PT Q5]" displayFolder="" count="0" memberValueDatatype="5" unbalanced="0"/>
    <cacheHierarchy uniqueName="[PT Q5].[Eating disorders6]" caption="Eating disorders6" attribute="1" defaultMemberUniqueName="[PT Q5].[Eating disorders6].[All]" allUniqueName="[PT Q5].[Eating disorders6].[All]" dimensionUniqueName="[PT Q5]" displayFolder="" count="0" memberValueDatatype="5" unbalanced="0"/>
    <cacheHierarchy uniqueName="[PT Q5].[Mental health/depression7]" caption="Mental health/depression7" attribute="1" defaultMemberUniqueName="[PT Q5].[Mental health/depression7].[All]" allUniqueName="[PT Q5].[Mental health/depression7].[All]" dimensionUniqueName="[PT Q5]" displayFolder="" count="0" memberValueDatatype="5" unbalanced="0"/>
    <cacheHierarchy uniqueName="[PT Q5].[Cancer8]" caption="Cancer8" attribute="1" defaultMemberUniqueName="[PT Q5].[Cancer8].[All]" allUniqueName="[PT Q5].[Cancer8].[All]" dimensionUniqueName="[PT Q5]" displayFolder="" count="0" memberValueDatatype="5" unbalanced="0"/>
    <cacheHierarchy uniqueName="[PT Q5].[Emergency preparedness9]" caption="Emergency preparedness9" attribute="1" defaultMemberUniqueName="[PT Q5].[Emergency preparedness9].[All]" allUniqueName="[PT Q5].[Emergency preparedness9].[All]" dimensionUniqueName="[PT Q5]" displayFolder="" count="0" memberValueDatatype="5" unbalanced="0"/>
    <cacheHierarchy uniqueName="[PT Q5].[Nutrition10]" caption="Nutrition10" attribute="1" defaultMemberUniqueName="[PT Q5].[Nutrition10].[All]" allUniqueName="[PT Q5].[Nutrition10].[All]" dimensionUniqueName="[PT Q5]" displayFolder="" count="0" memberValueDatatype="5" unbalanced="0"/>
    <cacheHierarchy uniqueName="[PT Q5].[Cholesterol11]" caption="Cholesterol11" attribute="1" defaultMemberUniqueName="[PT Q5].[Cholesterol11].[All]" allUniqueName="[PT Q5].[Cholesterol11].[All]" dimensionUniqueName="[PT Q5]" displayFolder="" count="0" memberValueDatatype="5" unbalanced="0"/>
    <cacheHierarchy uniqueName="[PT Q5].[Exercise/physical activity12]" caption="Exercise/physical activity12" attribute="1" defaultMemberUniqueName="[PT Q5].[Exercise/physical activity12].[All]" allUniqueName="[PT Q5].[Exercise/physical activity12].[All]" dimensionUniqueName="[PT Q5]" displayFolder="" count="0" memberValueDatatype="5" unbalanced="0"/>
    <cacheHierarchy uniqueName="[PT Q5].[Prenatal care13]" caption="Prenatal care13" attribute="1" defaultMemberUniqueName="[PT Q5].[Prenatal care13].[All]" allUniqueName="[PT Q5].[Prenatal care13].[All]" dimensionUniqueName="[PT Q5]" displayFolder="" count="0" memberValueDatatype="5" unbalanced="0"/>
    <cacheHierarchy uniqueName="[PT Q5].[Dental screenings14]" caption="Dental screenings14" attribute="1" defaultMemberUniqueName="[PT Q5].[Dental screenings14].[All]" allUniqueName="[PT Q5].[Dental screenings14].[All]" dimensionUniqueName="[PT Q5]" displayFolder="" count="0" memberValueDatatype="5" unbalanced="0"/>
    <cacheHierarchy uniqueName="[PT Q5].[Heart disease15]" caption="Heart disease15" attribute="1" defaultMemberUniqueName="[PT Q5].[Heart disease15].[All]" allUniqueName="[PT Q5].[Heart disease15].[All]" dimensionUniqueName="[PT Q5]" displayFolder="" count="0" memberValueDatatype="5" unbalanced="0"/>
    <cacheHierarchy uniqueName="[PT Q5].[Suicide prevention16]" caption="Suicide prevention16" attribute="1" defaultMemberUniqueName="[PT Q5].[Suicide prevention16].[All]" allUniqueName="[PT Q5].[Suicide prevention16].[All]" dimensionUniqueName="[PT Q5]" displayFolder="" count="0" memberValueDatatype="5" unbalanced="0"/>
    <cacheHierarchy uniqueName="[PT Q5].[Diabetes17]" caption="Diabetes17" attribute="1" defaultMemberUniqueName="[PT Q5].[Diabetes17].[All]" allUniqueName="[PT Q5].[Diabetes17].[All]" dimensionUniqueName="[PT Q5]" displayFolder="" count="0" memberValueDatatype="5" unbalanced="0"/>
    <cacheHierarchy uniqueName="[PT Q5].[HIV/AIDS &amp; Sexually Transmitted Diseases (STDs)18]" caption="HIV/AIDS &amp; Sexually Transmitted Diseases (STDs)18" attribute="1" defaultMemberUniqueName="[PT Q5].[HIV/AIDS &amp; Sexually Transmitted Diseases (STDs)18].[All]" allUniqueName="[PT Q5].[HIV/AIDS &amp; Sexually Transmitted Diseases (STDs)18].[All]" dimensionUniqueName="[PT Q5]" displayFolder="" count="0" memberValueDatatype="5" unbalanced="0"/>
    <cacheHierarchy uniqueName="[PT Q5].[Vaccination/immunizations19]" caption="Vaccination/immunizations19" attribute="1" defaultMemberUniqueName="[PT Q5].[Vaccination/immunizations19].[All]" allUniqueName="[PT Q5].[Vaccination/immunizations19].[All]" dimensionUniqueName="[PT Q5]" displayFolder="" count="0" memberValueDatatype="5" unbalanced="0"/>
    <cacheHierarchy uniqueName="[PT Q5].[Disease outbreak information20]" caption="Disease outbreak information20" attribute="1" defaultMemberUniqueName="[PT Q5].[Disease outbreak information20].[All]" allUniqueName="[PT Q5].[Disease outbreak information20].[All]" dimensionUniqueName="[PT Q5]" displayFolder="" count="0" memberValueDatatype="5" unbalanced="0"/>
    <cacheHierarchy uniqueName="[PT Q5].[Importance of routine well checkups21]" caption="Importance of routine well checkups21" attribute="1" defaultMemberUniqueName="[PT Q5].[Importance of routine well checkups21].[All]" allUniqueName="[PT Q5].[Importance of routine well checkups21].[All]" dimensionUniqueName="[PT Q5]" displayFolder="" count="0" memberValueDatatype="5" unbalanced="0"/>
    <cacheHierarchy uniqueName="[PT Q5].[Drug and alcohol22]" caption="Drug and alcohol22" attribute="1" defaultMemberUniqueName="[PT Q5].[Drug and alcohol22].[All]" allUniqueName="[PT Q5].[Drug and alcohol22].[All]" dimensionUniqueName="[PT Q5]" displayFolder="" count="0" memberValueDatatype="5" unbalanced="0"/>
    <cacheHierarchy uniqueName="[PT Q5].[Column3]" caption="Column3" attribute="1" defaultMemberUniqueName="[PT Q5].[Column3].[All]" allUniqueName="[PT Q5].[Column3].[All]" dimensionUniqueName="[PT Q5]" displayFolder="" count="0" memberValueDatatype="130" unbalanced="0"/>
    <cacheHierarchy uniqueName="[PT Q5].[Column4]" caption="Column4" attribute="1" defaultMemberUniqueName="[PT Q5].[Column4].[All]" allUniqueName="[PT Q5].[Column4].[All]" dimensionUniqueName="[PT Q5]" displayFolder="" count="0" memberValueDatatype="130" unbalanced="0"/>
    <cacheHierarchy uniqueName="[PT Q5].[Observed]" caption="Observed" attribute="1" defaultMemberUniqueName="[PT Q5].[Observed].[All]" allUniqueName="[PT Q5].[Observed].[All]" dimensionUniqueName="[PT Q5]" displayFolder="" count="0" memberValueDatatype="5" unbalanced="0"/>
    <cacheHierarchy uniqueName="[PT Q5].[Expected]" caption="Expected" attribute="1" defaultMemberUniqueName="[PT Q5].[Expected].[All]" allUniqueName="[PT Q5].[Expected].[All]" dimensionUniqueName="[PT Q5]" displayFolder="" count="0" memberValueDatatype="20" unbalanced="0"/>
    <cacheHierarchy uniqueName="[PT Q5].[Column22]" caption="Column22" attribute="1" defaultMemberUniqueName="[PT Q5].[Column22].[All]" allUniqueName="[PT Q5].[Column22].[All]" dimensionUniqueName="[PT Q5]" displayFolder="" count="0" memberValueDatatype="130" unbalanced="0"/>
    <cacheHierarchy uniqueName="[PT Q5].[Column5]" caption="Column5" attribute="1" defaultMemberUniqueName="[PT Q5].[Column5].[All]" allUniqueName="[PT Q5].[Column5].[All]" dimensionUniqueName="[PT Q5]" displayFolder="" count="0" memberValueDatatype="130" unbalanced="0"/>
    <cacheHierarchy uniqueName="[PT Q5].[I identify as:]" caption="I identify as:" attribute="1" defaultMemberUniqueName="[PT Q5].[I identify as:].[All]" allUniqueName="[PT Q5].[I identify as:].[All]" dimensionUniqueName="[PT Q5]" displayFolder="" count="0" memberValueDatatype="130" unbalanced="0"/>
    <cacheHierarchy uniqueName="[PT Q5].[What is your age?]" caption="What is your age?" attribute="1" defaultMemberUniqueName="[PT Q5].[What is your age?].[All]" allUniqueName="[PT Q5].[What is your age?].[All]" dimensionUniqueName="[PT Q5]" displayFolder="" count="0" memberValueDatatype="20" unbalanced="0"/>
    <cacheHierarchy uniqueName="[PT Q5].[County where you live:]" caption="County where you live:" attribute="1" defaultMemberUniqueName="[PT Q5].[County where you live:].[All]" allUniqueName="[PT Q5].[County where you live:].[All]" dimensionUniqueName="[PT Q5]" displayFolder="" count="0" memberValueDatatype="130" unbalanced="0"/>
    <cacheHierarchy uniqueName="[PT Q5].[Town and ZIP code where you live:]" caption="Town and ZIP code where you live:" attribute="1" defaultMemberUniqueName="[PT Q5].[Town and ZIP code where you live:].[All]" allUniqueName="[PT Q5].[Town and ZIP code where you live:].[All]" dimensionUniqueName="[PT Q5]" displayFolder="" count="0" memberValueDatatype="130" unbalanced="0"/>
    <cacheHierarchy uniqueName="[PT Q5].[What race do you consider yourself?]" caption="What race do you consider yourself?" attribute="1" defaultMemberUniqueName="[PT Q5].[What race do you consider yourself?].[All]" allUniqueName="[PT Q5].[What race do you consider yourself?].[All]" dimensionUniqueName="[PT Q5]" displayFolder="" count="0" memberValueDatatype="130" unbalanced="0"/>
    <cacheHierarchy uniqueName="[PT Q5].[Are you Hispanic or Latino?]" caption="Are you Hispanic or Latino?" attribute="1" defaultMemberUniqueName="[PT Q5].[Are you Hispanic or Latino?].[All]" allUniqueName="[PT Q5].[Are you Hispanic or Latino?].[All]" dimensionUniqueName="[PT Q5]" displayFolder="" count="0" memberValueDatatype="130" unbalanced="0"/>
    <cacheHierarchy uniqueName="[PT Q5].[What language do you speak when you are at home (select all that apply)]" caption="What language do you speak when you are at home (select all that apply)" attribute="1" defaultMemberUniqueName="[PT Q5].[What language do you speak when you are at home (select all that apply)].[All]" allUniqueName="[PT Q5].[What language do you speak when you are at home (select all that apply)].[All]" dimensionUniqueName="[PT Q5]" displayFolder="" count="0" memberValueDatatype="130" unbalanced="0"/>
    <cacheHierarchy uniqueName="[PT Q5].[What is your annual household income from all sources?]" caption="What is your annual household income from all sources?" attribute="1" defaultMemberUniqueName="[PT Q5].[What is your annual household income from all sources?].[All]" allUniqueName="[PT Q5].[What is your annual household income from all sources?].[All]" dimensionUniqueName="[PT Q5]" displayFolder="" count="0" memberValueDatatype="130" unbalanced="0"/>
    <cacheHierarchy uniqueName="[PT Q5].[What is your highest level of education?]" caption="What is your highest level of education?" attribute="1" defaultMemberUniqueName="[PT Q5].[What is your highest level of education?].[All]" allUniqueName="[PT Q5].[What is your highest level of education?].[All]" dimensionUniqueName="[PT Q5]" displayFolder="" count="0" memberValueDatatype="130" unbalanced="0"/>
    <cacheHierarchy uniqueName="[PT Q5].[What is your current employment status?]" caption="What is your current employment status?" attribute="1" defaultMemberUniqueName="[PT Q5].[What is your current employment status?].[All]" allUniqueName="[PT Q5].[What is your current employment status?].[All]" dimensionUniqueName="[PT Q5]" displayFolder="" count="0" memberValueDatatype="130" unbalanced="0"/>
    <cacheHierarchy uniqueName="[PT Q5].[Do you currently have health insurance?]" caption="Do you currently have health insurance?" attribute="1" defaultMemberUniqueName="[PT Q5].[Do you currently have health insurance?].[All]" allUniqueName="[PT Q5].[Do you currently have health insurance?].[All]" dimensionUniqueName="[PT Q5]" displayFolder="" count="0" memberValueDatatype="130" unbalanced="0"/>
    <cacheHierarchy uniqueName="[PT Q5].[Do you have a smart phone?]" caption="Do you have a smart phone?" attribute="1" defaultMemberUniqueName="[PT Q5].[Do you have a smart phone?].[All]" allUniqueName="[PT Q5].[Do you have a smart phone?].[All]" dimensionUniqueName="[PT Q5]" displayFolder="" count="0" memberValueDatatype="130" unbalanced="0"/>
    <cacheHierarchy uniqueName="[PT Q6].[RespondentID]" caption="RespondentID" attribute="1" defaultMemberUniqueName="[PT Q6].[RespondentID].[All]" allUniqueName="[PT Q6].[RespondentID].[All]" dimensionUniqueName="[PT Q6]" displayFolder="" count="0" memberValueDatatype="5" unbalanced="0"/>
    <cacheHierarchy uniqueName="[PT Q6].[Doctor/health professional]" caption="Doctor/health professional" attribute="1" defaultMemberUniqueName="[PT Q6].[Doctor/health professional].[All]" allUniqueName="[PT Q6].[Doctor/health professional].[All]" dimensionUniqueName="[PT Q6]" displayFolder="" count="0" memberValueDatatype="130" unbalanced="0"/>
    <cacheHierarchy uniqueName="[PT Q6].[Library]" caption="Library" attribute="1" defaultMemberUniqueName="[PT Q6].[Library].[All]" allUniqueName="[PT Q6].[Library].[All]" dimensionUniqueName="[PT Q6]" displayFolder="" count="0" memberValueDatatype="130" unbalanced="0"/>
    <cacheHierarchy uniqueName="[PT Q6].[Social Media (Facebook, Twitter, etc.)]" caption="Social Media (Facebook, Twitter, etc.)" attribute="1" defaultMemberUniqueName="[PT Q6].[Social Media (Facebook, Twitter, etc.)].[All]" allUniqueName="[PT Q6].[Social Media (Facebook, Twitter, etc.)].[All]" dimensionUniqueName="[PT Q6]" displayFolder="" count="0" memberValueDatatype="130" unbalanced="0"/>
    <cacheHierarchy uniqueName="[PT Q6].[Family or friends]" caption="Family or friends" attribute="1" defaultMemberUniqueName="[PT Q6].[Family or friends].[All]" allUniqueName="[PT Q6].[Family or friends].[All]" dimensionUniqueName="[PT Q6]" displayFolder="" count="0" memberValueDatatype="130" unbalanced="0"/>
    <cacheHierarchy uniqueName="[PT Q6].[Newspaper/magazines]" caption="Newspaper/magazines" attribute="1" defaultMemberUniqueName="[PT Q6].[Newspaper/magazines].[All]" allUniqueName="[PT Q6].[Newspaper/magazines].[All]" dimensionUniqueName="[PT Q6]" displayFolder="" count="0" memberValueDatatype="130" unbalanced="0"/>
    <cacheHierarchy uniqueName="[PT Q6].[Television]" caption="Television" attribute="1" defaultMemberUniqueName="[PT Q6].[Television].[All]" allUniqueName="[PT Q6].[Television].[All]" dimensionUniqueName="[PT Q6]" displayFolder="" count="0" memberValueDatatype="130" unbalanced="0"/>
    <cacheHierarchy uniqueName="[PT Q6].[Health Department]" caption="Health Department" attribute="1" defaultMemberUniqueName="[PT Q6].[Health Department].[All]" allUniqueName="[PT Q6].[Health Department].[All]" dimensionUniqueName="[PT Q6]" displayFolder="" count="0" memberValueDatatype="130" unbalanced="0"/>
    <cacheHierarchy uniqueName="[PT Q6].[Radio]" caption="Radio" attribute="1" defaultMemberUniqueName="[PT Q6].[Radio].[All]" allUniqueName="[PT Q6].[Radio].[All]" dimensionUniqueName="[PT Q6]" displayFolder="" count="0" memberValueDatatype="130" unbalanced="0"/>
    <cacheHierarchy uniqueName="[PT Q6].[Worksite]" caption="Worksite" attribute="1" defaultMemberUniqueName="[PT Q6].[Worksite].[All]" allUniqueName="[PT Q6].[Worksite].[All]" dimensionUniqueName="[PT Q6]" displayFolder="" count="0" memberValueDatatype="130" unbalanced="0"/>
    <cacheHierarchy uniqueName="[PT Q6].[Hospital]" caption="Hospital" attribute="1" defaultMemberUniqueName="[PT Q6].[Hospital].[All]" allUniqueName="[PT Q6].[Hospital].[All]" dimensionUniqueName="[PT Q6]" displayFolder="" count="0" memberValueDatatype="130" unbalanced="0"/>
    <cacheHierarchy uniqueName="[PT Q6].[Religious organization]" caption="Religious organization" attribute="1" defaultMemberUniqueName="[PT Q6].[Religious organization].[All]" allUniqueName="[PT Q6].[Religious organization].[All]" dimensionUniqueName="[PT Q6]" displayFolder="" count="0" memberValueDatatype="130" unbalanced="0"/>
    <cacheHierarchy uniqueName="[PT Q6].[Internet]" caption="Internet" attribute="1" defaultMemberUniqueName="[PT Q6].[Internet].[All]" allUniqueName="[PT Q6].[Internet].[All]" dimensionUniqueName="[PT Q6]" displayFolder="" count="0" memberValueDatatype="130" unbalanced="0"/>
    <cacheHierarchy uniqueName="[PT Q6].[School/college]" caption="School/college" attribute="1" defaultMemberUniqueName="[PT Q6].[School/college].[All]" allUniqueName="[PT Q6].[School/college].[All]" dimensionUniqueName="[PT Q6]" displayFolder="" count="0" memberValueDatatype="130" unbalanced="0"/>
    <cacheHierarchy uniqueName="[PT Q6].[Column1]" caption="Column1" attribute="1" defaultMemberUniqueName="[PT Q6].[Column1].[All]" allUniqueName="[PT Q6].[Column1].[All]" dimensionUniqueName="[PT Q6]" displayFolder="" count="0" memberValueDatatype="130" unbalanced="0"/>
    <cacheHierarchy uniqueName="[PT Q6].[I identify as:]" caption="I identify as:" attribute="1" defaultMemberUniqueName="[PT Q6].[I identify as:].[All]" allUniqueName="[PT Q6].[I identify as:].[All]" dimensionUniqueName="[PT Q6]" displayFolder="" count="2" memberValueDatatype="130" unbalanced="0"/>
    <cacheHierarchy uniqueName="[PT Q6].[What is your age?]" caption="What is your age?" attribute="1" defaultMemberUniqueName="[PT Q6].[What is your age?].[All]" allUniqueName="[PT Q6].[What is your age?].[All]" dimensionUniqueName="[PT Q6]" displayFolder="" count="0" memberValueDatatype="20" unbalanced="0"/>
    <cacheHierarchy uniqueName="[PT Q6].[County where you live:]" caption="County where you live:" attribute="1" defaultMemberUniqueName="[PT Q6].[County where you live:].[All]" allUniqueName="[PT Q6].[County where you live:].[All]" dimensionUniqueName="[PT Q6]" displayFolder="" count="2" memberValueDatatype="130" unbalanced="0"/>
    <cacheHierarchy uniqueName="[PT Q6].[Town and ZIP code where you live:]" caption="Town and ZIP code where you live:" attribute="1" defaultMemberUniqueName="[PT Q6].[Town and ZIP code where you live:].[All]" allUniqueName="[PT Q6].[Town and ZIP code where you live:].[All]" dimensionUniqueName="[PT Q6]" displayFolder="" count="0" memberValueDatatype="130" unbalanced="0"/>
    <cacheHierarchy uniqueName="[PT Q6].[What race do you consider yourself?]" caption="What race do you consider yourself?" attribute="1" defaultMemberUniqueName="[PT Q6].[What race do you consider yourself?].[All]" allUniqueName="[PT Q6].[What race do you consider yourself?].[All]" dimensionUniqueName="[PT Q6]" displayFolder="" count="2" memberValueDatatype="130" unbalanced="0"/>
    <cacheHierarchy uniqueName="[PT Q6].[Are you Hispanic or Latino?]" caption="Are you Hispanic or Latino?" attribute="1" defaultMemberUniqueName="[PT Q6].[Are you Hispanic or Latino?].[All]" allUniqueName="[PT Q6].[Are you Hispanic or Latino?].[All]" dimensionUniqueName="[PT Q6]" displayFolder="" count="2" memberValueDatatype="130" unbalanced="0"/>
    <cacheHierarchy uniqueName="[PT Q6].[What language do you speak when you are at home (select all that apply)]" caption="What language do you speak when you are at home (select all that apply)" attribute="1" defaultMemberUniqueName="[PT Q6].[What language do you speak when you are at home (select all that apply)].[All]" allUniqueName="[PT Q6].[What language do you speak when you are at home (select all that apply)].[All]" dimensionUniqueName="[PT Q6]" displayFolder="" count="0" memberValueDatatype="130" unbalanced="0"/>
    <cacheHierarchy uniqueName="[PT Q6].[What is your annual household income from all sources?]" caption="What is your annual household income from all sources?" attribute="1" defaultMemberUniqueName="[PT Q6].[What is your annual household income from all sources?].[All]" allUniqueName="[PT Q6].[What is your annual household income from all sources?].[All]" dimensionUniqueName="[PT Q6]" displayFolder="" count="2" memberValueDatatype="130" unbalanced="0"/>
    <cacheHierarchy uniqueName="[PT Q6].[What is your highest level of education?]" caption="What is your highest level of education?" attribute="1" defaultMemberUniqueName="[PT Q6].[What is your highest level of education?].[All]" allUniqueName="[PT Q6].[What is your highest level of education?].[All]" dimensionUniqueName="[PT Q6]" displayFolder="" count="2" memberValueDatatype="130" unbalanced="0"/>
    <cacheHierarchy uniqueName="[PT Q6].[What is your current employment status?]" caption="What is your current employment status?" attribute="1" defaultMemberUniqueName="[PT Q6].[What is your current employment status?].[All]" allUniqueName="[PT Q6].[What is your current employment status?].[All]" dimensionUniqueName="[PT Q6]" displayFolder="" count="2" memberValueDatatype="130" unbalanced="0"/>
    <cacheHierarchy uniqueName="[PT Q6].[Do you currently have health insurance?]" caption="Do you currently have health insurance?" attribute="1" defaultMemberUniqueName="[PT Q6].[Do you currently have health insurance?].[All]" allUniqueName="[PT Q6].[Do you currently have health insurance?].[All]" dimensionUniqueName="[PT Q6]" displayFolder="" count="2" memberValueDatatype="130" unbalanced="0"/>
    <cacheHierarchy uniqueName="[PT Q6].[Do you have a smart phone?]" caption="Do you have a smart phone?" attribute="1" defaultMemberUniqueName="[PT Q6].[Do you have a smart phone?].[All]" allUniqueName="[PT Q6].[Do you have a smart phone?].[All]" dimensionUniqueName="[PT Q6]" displayFolder="" count="0" memberValueDatatype="130" unbalanced="0"/>
    <cacheHierarchy uniqueName="[Measures].[Sum of RespondentID]" caption="Sum of RespondentID" measure="1" displayFolder="" measureGroup="PT Q1" count="0">
      <extLst>
        <ext xmlns:x15="http://schemas.microsoft.com/office/spreadsheetml/2010/11/main" uri="{B97F6D7D-B522-45F9-BDA1-12C45D357490}">
          <x15:cacheHierarchy aggregatedColumn="0"/>
        </ext>
      </extLst>
    </cacheHierarchy>
    <cacheHierarchy uniqueName="[Measures].[Sum of Women’s health  wellness10]" caption="Sum of Women’s health  wellness10" measure="1" displayFolder="" measureGroup="PT Q1" count="0">
      <extLst>
        <ext xmlns:x15="http://schemas.microsoft.com/office/spreadsheetml/2010/11/main" uri="{B97F6D7D-B522-45F9-BDA1-12C45D357490}">
          <x15:cacheHierarchy aggregatedColumn="25"/>
        </ext>
      </extLst>
    </cacheHierarchy>
    <cacheHierarchy uniqueName="[Measures].[Count of RespondentID]" caption="Count of RespondentID" measure="1" displayFolder="" measureGroup="PT Q1" count="0">
      <extLst>
        <ext xmlns:x15="http://schemas.microsoft.com/office/spreadsheetml/2010/11/main" uri="{B97F6D7D-B522-45F9-BDA1-12C45D357490}">
          <x15:cacheHierarchy aggregatedColumn="0"/>
        </ext>
      </extLst>
    </cacheHierarchy>
    <cacheHierarchy uniqueName="[Measures].[Sum of Asthmalung disease3]" caption="Sum of Asthmalung disease3" measure="1" displayFolder="" measureGroup="PT Q1" count="0">
      <extLst>
        <ext xmlns:x15="http://schemas.microsoft.com/office/spreadsheetml/2010/11/main" uri="{B97F6D7D-B522-45F9-BDA1-12C45D357490}">
          <x15:cacheHierarchy aggregatedColumn="18"/>
        </ext>
      </extLst>
    </cacheHierarchy>
    <cacheHierarchy uniqueName="[Measures].[Sum of Cancer4]" caption="Sum of Cancer4" measure="1" displayFolder="" measureGroup="PT Q1" count="0">
      <extLst>
        <ext xmlns:x15="http://schemas.microsoft.com/office/spreadsheetml/2010/11/main" uri="{B97F6D7D-B522-45F9-BDA1-12C45D357490}">
          <x15:cacheHierarchy aggregatedColumn="19"/>
        </ext>
      </extLst>
    </cacheHierarchy>
    <cacheHierarchy uniqueName="[Measures].[Sum of Heart disease  stroke5]" caption="Sum of Heart disease  stroke5" measure="1" displayFolder="" measureGroup="PT Q1" count="0">
      <extLst>
        <ext xmlns:x15="http://schemas.microsoft.com/office/spreadsheetml/2010/11/main" uri="{B97F6D7D-B522-45F9-BDA1-12C45D357490}">
          <x15:cacheHierarchy aggregatedColumn="20"/>
        </ext>
      </extLst>
    </cacheHierarchy>
    <cacheHierarchy uniqueName="[Measures].[Sum of Safety6]" caption="Sum of Safety6" measure="1" displayFolder="" measureGroup="PT Q1" count="0">
      <extLst>
        <ext xmlns:x15="http://schemas.microsoft.com/office/spreadsheetml/2010/11/main" uri="{B97F6D7D-B522-45F9-BDA1-12C45D357490}">
          <x15:cacheHierarchy aggregatedColumn="21"/>
        </ext>
      </extLst>
    </cacheHierarchy>
    <cacheHierarchy uniqueName="[Measures].[Sum of HIVAIDS  Sexually Transmitted Diseases (STDs)7]" caption="Sum of HIVAIDS  Sexually Transmitted Diseases (STDs)7" measure="1" displayFolder="" measureGroup="PT Q1" count="0">
      <extLst>
        <ext xmlns:x15="http://schemas.microsoft.com/office/spreadsheetml/2010/11/main" uri="{B97F6D7D-B522-45F9-BDA1-12C45D357490}">
          <x15:cacheHierarchy aggregatedColumn="22"/>
        </ext>
      </extLst>
    </cacheHierarchy>
    <cacheHierarchy uniqueName="[Measures].[Sum of Vaccine preventable diseases8]" caption="Sum of Vaccine preventable diseases8" measure="1" displayFolder="" measureGroup="PT Q1" count="0">
      <extLst>
        <ext xmlns:x15="http://schemas.microsoft.com/office/spreadsheetml/2010/11/main" uri="{B97F6D7D-B522-45F9-BDA1-12C45D357490}">
          <x15:cacheHierarchy aggregatedColumn="23"/>
        </ext>
      </extLst>
    </cacheHierarchy>
    <cacheHierarchy uniqueName="[Measures].[Sum of Child health  wellness9]" caption="Sum of Child health  wellness9" measure="1" displayFolder="" measureGroup="PT Q1" count="0">
      <extLst>
        <ext xmlns:x15="http://schemas.microsoft.com/office/spreadsheetml/2010/11/main" uri="{B97F6D7D-B522-45F9-BDA1-12C45D357490}">
          <x15:cacheHierarchy aggregatedColumn="24"/>
        </ext>
      </extLst>
    </cacheHierarchy>
    <cacheHierarchy uniqueName="[Measures].[Sum of Diabetes11]" caption="Sum of Diabetes11" measure="1" displayFolder="" measureGroup="PT Q1" count="0">
      <extLst>
        <ext xmlns:x15="http://schemas.microsoft.com/office/spreadsheetml/2010/11/main" uri="{B97F6D7D-B522-45F9-BDA1-12C45D357490}">
          <x15:cacheHierarchy aggregatedColumn="26"/>
        </ext>
      </extLst>
    </cacheHierarchy>
    <cacheHierarchy uniqueName="[Measures].[Sum of Mental health depressionsuicide12]" caption="Sum of Mental health depressionsuicide12" measure="1" displayFolder="" measureGroup="PT Q1" count="0">
      <extLst>
        <ext xmlns:x15="http://schemas.microsoft.com/office/spreadsheetml/2010/11/main" uri="{B97F6D7D-B522-45F9-BDA1-12C45D357490}">
          <x15:cacheHierarchy aggregatedColumn="27"/>
        </ext>
      </extLst>
    </cacheHierarchy>
    <cacheHierarchy uniqueName="[Measures].[Sum of Drugs  alcohol abuse13]" caption="Sum of Drugs  alcohol abuse13" measure="1" displayFolder="" measureGroup="PT Q1" count="0">
      <extLst>
        <ext xmlns:x15="http://schemas.microsoft.com/office/spreadsheetml/2010/11/main" uri="{B97F6D7D-B522-45F9-BDA1-12C45D357490}">
          <x15:cacheHierarchy aggregatedColumn="28"/>
        </ext>
      </extLst>
    </cacheHierarchy>
    <cacheHierarchy uniqueName="[Measures].[Sum of Environmental hazards14]" caption="Sum of Environmental hazards14" measure="1" displayFolder="" measureGroup="PT Q1" count="0">
      <extLst>
        <ext xmlns:x15="http://schemas.microsoft.com/office/spreadsheetml/2010/11/main" uri="{B97F6D7D-B522-45F9-BDA1-12C45D357490}">
          <x15:cacheHierarchy aggregatedColumn="29"/>
        </ext>
      </extLst>
    </cacheHierarchy>
    <cacheHierarchy uniqueName="[Measures].[Sum of Obesityweight loss issues15]" caption="Sum of Obesityweight loss issues15" measure="1" displayFolder="" measureGroup="PT Q1" count="0">
      <extLst>
        <ext xmlns:x15="http://schemas.microsoft.com/office/spreadsheetml/2010/11/main" uri="{B97F6D7D-B522-45F9-BDA1-12C45D357490}">
          <x15:cacheHierarchy aggregatedColumn="30"/>
        </ext>
      </extLst>
    </cacheHierarchy>
    <cacheHierarchy uniqueName="[Measures].[Sum of What is your age]" caption="Sum of What is your age" measure="1" displayFolder="" measureGroup="PT Q1" count="0">
      <extLst>
        <ext xmlns:x15="http://schemas.microsoft.com/office/spreadsheetml/2010/11/main" uri="{B97F6D7D-B522-45F9-BDA1-12C45D357490}">
          <x15:cacheHierarchy aggregatedColumn="38"/>
        </ext>
      </extLst>
    </cacheHierarchy>
    <cacheHierarchy uniqueName="[Measures].[Average of What is your age]" caption="Average of What is your age" measure="1" displayFolder="" measureGroup="PT Q1" count="0">
      <extLst>
        <ext xmlns:x15="http://schemas.microsoft.com/office/spreadsheetml/2010/11/main" uri="{B97F6D7D-B522-45F9-BDA1-12C45D357490}">
          <x15:cacheHierarchy aggregatedColumn="38"/>
        </ext>
      </extLst>
    </cacheHierarchy>
    <cacheHierarchy uniqueName="[Measures].[Sum of RespondentID 2]" caption="Sum of RespondentID 2" measure="1" displayFolder="" measureGroup="PT Q2" count="0">
      <extLst>
        <ext xmlns:x15="http://schemas.microsoft.com/office/spreadsheetml/2010/11/main" uri="{B97F6D7D-B522-45F9-BDA1-12C45D357490}">
          <x15:cacheHierarchy aggregatedColumn="49"/>
        </ext>
      </extLst>
    </cacheHierarchy>
    <cacheHierarchy uniqueName="[Measures].[Count of RespondentID 2]" caption="Count of RespondentID 2" measure="1" displayFolder="" measureGroup="PT Q2" count="0">
      <extLst>
        <ext xmlns:x15="http://schemas.microsoft.com/office/spreadsheetml/2010/11/main" uri="{B97F6D7D-B522-45F9-BDA1-12C45D357490}">
          <x15:cacheHierarchy aggregatedColumn="49"/>
        </ext>
      </extLst>
    </cacheHierarchy>
    <cacheHierarchy uniqueName="[Measures].[Sum of What is your age 2]" caption="Sum of What is your age 2" measure="1" displayFolder="" measureGroup="PT Q2" count="0">
      <extLst>
        <ext xmlns:x15="http://schemas.microsoft.com/office/spreadsheetml/2010/11/main" uri="{B97F6D7D-B522-45F9-BDA1-12C45D357490}">
          <x15:cacheHierarchy aggregatedColumn="87"/>
        </ext>
      </extLst>
    </cacheHierarchy>
    <cacheHierarchy uniqueName="[Measures].[Average of What is your age 2]" caption="Average of What is your age 2" measure="1" displayFolder="" measureGroup="PT Q2" count="0">
      <extLst>
        <ext xmlns:x15="http://schemas.microsoft.com/office/spreadsheetml/2010/11/main" uri="{B97F6D7D-B522-45F9-BDA1-12C45D357490}">
          <x15:cacheHierarchy aggregatedColumn="87"/>
        </ext>
      </extLst>
    </cacheHierarchy>
    <cacheHierarchy uniqueName="[Measures].[Sum of Asthmalung disease3 2]" caption="Sum of Asthmalung disease3 2" measure="1" displayFolder="" measureGroup="PT Q2" count="0">
      <extLst>
        <ext xmlns:x15="http://schemas.microsoft.com/office/spreadsheetml/2010/11/main" uri="{B97F6D7D-B522-45F9-BDA1-12C45D357490}">
          <x15:cacheHierarchy aggregatedColumn="67"/>
        </ext>
      </extLst>
    </cacheHierarchy>
    <cacheHierarchy uniqueName="[Measures].[Sum of Cancer4 2]" caption="Sum of Cancer4 2" measure="1" displayFolder="" measureGroup="PT Q2" count="0">
      <extLst>
        <ext xmlns:x15="http://schemas.microsoft.com/office/spreadsheetml/2010/11/main" uri="{B97F6D7D-B522-45F9-BDA1-12C45D357490}">
          <x15:cacheHierarchy aggregatedColumn="68"/>
        </ext>
      </extLst>
    </cacheHierarchy>
    <cacheHierarchy uniqueName="[Measures].[Sum of Child health  wellness9 2]" caption="Sum of Child health  wellness9 2" measure="1" displayFolder="" measureGroup="PT Q2" count="0">
      <extLst>
        <ext xmlns:x15="http://schemas.microsoft.com/office/spreadsheetml/2010/11/main" uri="{B97F6D7D-B522-45F9-BDA1-12C45D357490}">
          <x15:cacheHierarchy aggregatedColumn="73"/>
        </ext>
      </extLst>
    </cacheHierarchy>
    <cacheHierarchy uniqueName="[Measures].[Count of Diabetes]" caption="Count of Diabetes" measure="1" displayFolder="" measureGroup="PT Q2" count="0">
      <extLst>
        <ext xmlns:x15="http://schemas.microsoft.com/office/spreadsheetml/2010/11/main" uri="{B97F6D7D-B522-45F9-BDA1-12C45D357490}">
          <x15:cacheHierarchy aggregatedColumn="58"/>
        </ext>
      </extLst>
    </cacheHierarchy>
    <cacheHierarchy uniqueName="[Measures].[Count of Drugs  alcohol abuse]" caption="Count of Drugs  alcohol abuse" measure="1" displayFolder="" measureGroup="PT Q2" count="0">
      <extLst>
        <ext xmlns:x15="http://schemas.microsoft.com/office/spreadsheetml/2010/11/main" uri="{B97F6D7D-B522-45F9-BDA1-12C45D357490}">
          <x15:cacheHierarchy aggregatedColumn="60"/>
        </ext>
      </extLst>
    </cacheHierarchy>
    <cacheHierarchy uniqueName="[Measures].[Sum of Diabetes11 2]" caption="Sum of Diabetes11 2" measure="1" displayFolder="" measureGroup="PT Q2" count="0">
      <extLst>
        <ext xmlns:x15="http://schemas.microsoft.com/office/spreadsheetml/2010/11/main" uri="{B97F6D7D-B522-45F9-BDA1-12C45D357490}">
          <x15:cacheHierarchy aggregatedColumn="75"/>
        </ext>
      </extLst>
    </cacheHierarchy>
    <cacheHierarchy uniqueName="[Measures].[Sum of Drugs  alcohol abuse13 2]" caption="Sum of Drugs  alcohol abuse13 2" measure="1" displayFolder="" measureGroup="PT Q2" count="0">
      <extLst>
        <ext xmlns:x15="http://schemas.microsoft.com/office/spreadsheetml/2010/11/main" uri="{B97F6D7D-B522-45F9-BDA1-12C45D357490}">
          <x15:cacheHierarchy aggregatedColumn="77"/>
        </ext>
      </extLst>
    </cacheHierarchy>
    <cacheHierarchy uniqueName="[Measures].[Sum of Environmental hazards14 2]" caption="Sum of Environmental hazards14 2" measure="1" displayFolder="" measureGroup="PT Q2" count="0">
      <extLst>
        <ext xmlns:x15="http://schemas.microsoft.com/office/spreadsheetml/2010/11/main" uri="{B97F6D7D-B522-45F9-BDA1-12C45D357490}">
          <x15:cacheHierarchy aggregatedColumn="78"/>
        </ext>
      </extLst>
    </cacheHierarchy>
    <cacheHierarchy uniqueName="[Measures].[Sum of Heart disease  stroke5 2]" caption="Sum of Heart disease  stroke5 2" measure="1" displayFolder="" measureGroup="PT Q2" count="0">
      <extLst>
        <ext xmlns:x15="http://schemas.microsoft.com/office/spreadsheetml/2010/11/main" uri="{B97F6D7D-B522-45F9-BDA1-12C45D357490}">
          <x15:cacheHierarchy aggregatedColumn="69"/>
        </ext>
      </extLst>
    </cacheHierarchy>
    <cacheHierarchy uniqueName="[Measures].[Sum of HIVAIDS  Sexually Transmitted Diseases (STDs)7 2]" caption="Sum of HIVAIDS  Sexually Transmitted Diseases (STDs)7 2" measure="1" displayFolder="" measureGroup="PT Q2" count="0">
      <extLst>
        <ext xmlns:x15="http://schemas.microsoft.com/office/spreadsheetml/2010/11/main" uri="{B97F6D7D-B522-45F9-BDA1-12C45D357490}">
          <x15:cacheHierarchy aggregatedColumn="71"/>
        </ext>
      </extLst>
    </cacheHierarchy>
    <cacheHierarchy uniqueName="[Measures].[Sum of Mental health depressionsuicide12 2]" caption="Sum of Mental health depressionsuicide12 2" measure="1" displayFolder="" measureGroup="PT Q2" count="0">
      <extLst>
        <ext xmlns:x15="http://schemas.microsoft.com/office/spreadsheetml/2010/11/main" uri="{B97F6D7D-B522-45F9-BDA1-12C45D357490}">
          <x15:cacheHierarchy aggregatedColumn="76"/>
        </ext>
      </extLst>
    </cacheHierarchy>
    <cacheHierarchy uniqueName="[Measures].[Sum of Obesityweight loss issues15 2]" caption="Sum of Obesityweight loss issues15 2" measure="1" displayFolder="" measureGroup="PT Q2" count="0">
      <extLst>
        <ext xmlns:x15="http://schemas.microsoft.com/office/spreadsheetml/2010/11/main" uri="{B97F6D7D-B522-45F9-BDA1-12C45D357490}">
          <x15:cacheHierarchy aggregatedColumn="79"/>
        </ext>
      </extLst>
    </cacheHierarchy>
    <cacheHierarchy uniqueName="[Measures].[Sum of Safety6 2]" caption="Sum of Safety6 2" measure="1" displayFolder="" measureGroup="PT Q2" count="0">
      <extLst>
        <ext xmlns:x15="http://schemas.microsoft.com/office/spreadsheetml/2010/11/main" uri="{B97F6D7D-B522-45F9-BDA1-12C45D357490}">
          <x15:cacheHierarchy aggregatedColumn="70"/>
        </ext>
      </extLst>
    </cacheHierarchy>
    <cacheHierarchy uniqueName="[Measures].[Sum of Vaccine preventable diseases8 2]" caption="Sum of Vaccine preventable diseases8 2" measure="1" displayFolder="" measureGroup="PT Q2" count="0">
      <extLst>
        <ext xmlns:x15="http://schemas.microsoft.com/office/spreadsheetml/2010/11/main" uri="{B97F6D7D-B522-45F9-BDA1-12C45D357490}">
          <x15:cacheHierarchy aggregatedColumn="72"/>
        </ext>
      </extLst>
    </cacheHierarchy>
    <cacheHierarchy uniqueName="[Measures].[Sum of Women’s health  wellness10 2]" caption="Sum of Women’s health  wellness10 2" measure="1" displayFolder="" measureGroup="PT Q2" count="0">
      <extLst>
        <ext xmlns:x15="http://schemas.microsoft.com/office/spreadsheetml/2010/11/main" uri="{B97F6D7D-B522-45F9-BDA1-12C45D357490}">
          <x15:cacheHierarchy aggregatedColumn="74"/>
        </ext>
      </extLst>
    </cacheHierarchy>
    <cacheHierarchy uniqueName="[Measures].[Sum of RespondentID 3]" caption="Sum of RespondentID 3" measure="1" displayFolder="" measureGroup="PT Q3" count="0">
      <extLst>
        <ext xmlns:x15="http://schemas.microsoft.com/office/spreadsheetml/2010/11/main" uri="{B97F6D7D-B522-45F9-BDA1-12C45D357490}">
          <x15:cacheHierarchy aggregatedColumn="98"/>
        </ext>
      </extLst>
    </cacheHierarchy>
    <cacheHierarchy uniqueName="[Measures].[Count of RespondentID 3]" caption="Count of RespondentID 3" measure="1" displayFolder="" measureGroup="PT Q3" count="0">
      <extLst>
        <ext xmlns:x15="http://schemas.microsoft.com/office/spreadsheetml/2010/11/main" uri="{B97F6D7D-B522-45F9-BDA1-12C45D357490}">
          <x15:cacheHierarchy aggregatedColumn="98"/>
        </ext>
      </extLst>
    </cacheHierarchy>
    <cacheHierarchy uniqueName="[Measures].[Sum of What is your age 3]" caption="Sum of What is your age 3" measure="1" displayFolder="" measureGroup="PT Q3" count="0">
      <extLst>
        <ext xmlns:x15="http://schemas.microsoft.com/office/spreadsheetml/2010/11/main" uri="{B97F6D7D-B522-45F9-BDA1-12C45D357490}">
          <x15:cacheHierarchy aggregatedColumn="130"/>
        </ext>
      </extLst>
    </cacheHierarchy>
    <cacheHierarchy uniqueName="[Measures].[Average of What is your age 3]" caption="Average of What is your age 3" measure="1" displayFolder="" measureGroup="PT Q3" count="0">
      <extLst>
        <ext xmlns:x15="http://schemas.microsoft.com/office/spreadsheetml/2010/11/main" uri="{B97F6D7D-B522-45F9-BDA1-12C45D357490}">
          <x15:cacheHierarchy aggregatedColumn="130"/>
        </ext>
      </extLst>
    </cacheHierarchy>
    <cacheHierarchy uniqueName="[Measures].[Sum of Culturalreligious beliefs5]" caption="Sum of Culturalreligious beliefs5" measure="1" displayFolder="" measureGroup="PT Q3" count="0">
      <extLst>
        <ext xmlns:x15="http://schemas.microsoft.com/office/spreadsheetml/2010/11/main" uri="{B97F6D7D-B522-45F9-BDA1-12C45D357490}">
          <x15:cacheHierarchy aggregatedColumn="113"/>
        </ext>
      </extLst>
    </cacheHierarchy>
    <cacheHierarchy uniqueName="[Measures].[Sum of Don’t know how to find doctors8]" caption="Sum of Don’t know how to find doctors8" measure="1" displayFolder="" measureGroup="PT Q3" count="0">
      <extLst>
        <ext xmlns:x15="http://schemas.microsoft.com/office/spreadsheetml/2010/11/main" uri="{B97F6D7D-B522-45F9-BDA1-12C45D357490}">
          <x15:cacheHierarchy aggregatedColumn="116"/>
        </ext>
      </extLst>
    </cacheHierarchy>
    <cacheHierarchy uniqueName="[Measures].[Sum of Don’t understand need to see a doctor11]" caption="Sum of Don’t understand need to see a doctor11" measure="1" displayFolder="" measureGroup="PT Q3" count="0">
      <extLst>
        <ext xmlns:x15="http://schemas.microsoft.com/office/spreadsheetml/2010/11/main" uri="{B97F6D7D-B522-45F9-BDA1-12C45D357490}">
          <x15:cacheHierarchy aggregatedColumn="119"/>
        </ext>
      </extLst>
    </cacheHierarchy>
    <cacheHierarchy uniqueName="[Measures].[Sum of Fear (eg not ready to facediscuss health problem)14]" caption="Sum of Fear (eg not ready to facediscuss health problem)14" measure="1" displayFolder="" measureGroup="PT Q3" count="0">
      <extLst>
        <ext xmlns:x15="http://schemas.microsoft.com/office/spreadsheetml/2010/11/main" uri="{B97F6D7D-B522-45F9-BDA1-12C45D357490}">
          <x15:cacheHierarchy aggregatedColumn="122"/>
        </ext>
      </extLst>
    </cacheHierarchy>
    <cacheHierarchy uniqueName="[Measures].[Sum of Lack of availability of doctors6]" caption="Sum of Lack of availability of doctors6" measure="1" displayFolder="" measureGroup="PT Q3" count="0">
      <extLst>
        <ext xmlns:x15="http://schemas.microsoft.com/office/spreadsheetml/2010/11/main" uri="{B97F6D7D-B522-45F9-BDA1-12C45D357490}">
          <x15:cacheHierarchy aggregatedColumn="114"/>
        </ext>
      </extLst>
    </cacheHierarchy>
    <cacheHierarchy uniqueName="[Measures].[Sum of Language barriers9]" caption="Sum of Language barriers9" measure="1" displayFolder="" measureGroup="PT Q3" count="0">
      <extLst>
        <ext xmlns:x15="http://schemas.microsoft.com/office/spreadsheetml/2010/11/main" uri="{B97F6D7D-B522-45F9-BDA1-12C45D357490}">
          <x15:cacheHierarchy aggregatedColumn="117"/>
        </ext>
      </extLst>
    </cacheHierarchy>
    <cacheHierarchy uniqueName="[Measures].[Sum of No insurance12]" caption="Sum of No insurance12" measure="1" displayFolder="" measureGroup="PT Q3" count="0">
      <extLst>
        <ext xmlns:x15="http://schemas.microsoft.com/office/spreadsheetml/2010/11/main" uri="{B97F6D7D-B522-45F9-BDA1-12C45D357490}">
          <x15:cacheHierarchy aggregatedColumn="120"/>
        </ext>
      </extLst>
    </cacheHierarchy>
    <cacheHierarchy uniqueName="[Measures].[Sum of There are no barriers10]" caption="Sum of There are no barriers10" measure="1" displayFolder="" measureGroup="PT Q3" count="0">
      <extLst>
        <ext xmlns:x15="http://schemas.microsoft.com/office/spreadsheetml/2010/11/main" uri="{B97F6D7D-B522-45F9-BDA1-12C45D357490}">
          <x15:cacheHierarchy aggregatedColumn="118"/>
        </ext>
      </extLst>
    </cacheHierarchy>
    <cacheHierarchy uniqueName="[Measures].[Sum of Transportation13]" caption="Sum of Transportation13" measure="1" displayFolder="" measureGroup="PT Q3" count="0">
      <extLst>
        <ext xmlns:x15="http://schemas.microsoft.com/office/spreadsheetml/2010/11/main" uri="{B97F6D7D-B522-45F9-BDA1-12C45D357490}">
          <x15:cacheHierarchy aggregatedColumn="121"/>
        </ext>
      </extLst>
    </cacheHierarchy>
    <cacheHierarchy uniqueName="[Measures].[Sum of Unable to pay co-paysdeductibles7]" caption="Sum of Unable to pay co-paysdeductibles7" measure="1" displayFolder="" measureGroup="PT Q3" count="0">
      <extLst>
        <ext xmlns:x15="http://schemas.microsoft.com/office/spreadsheetml/2010/11/main" uri="{B97F6D7D-B522-45F9-BDA1-12C45D357490}">
          <x15:cacheHierarchy aggregatedColumn="115"/>
        </ext>
      </extLst>
    </cacheHierarchy>
    <cacheHierarchy uniqueName="[Measures].[Sum of RespondentID 4]" caption="Sum of RespondentID 4" measure="1" displayFolder="" measureGroup="PT Q4" count="0">
      <extLst>
        <ext xmlns:x15="http://schemas.microsoft.com/office/spreadsheetml/2010/11/main" uri="{B97F6D7D-B522-45F9-BDA1-12C45D357490}">
          <x15:cacheHierarchy aggregatedColumn="141"/>
        </ext>
      </extLst>
    </cacheHierarchy>
    <cacheHierarchy uniqueName="[Measures].[Count of RespondentID 4]" caption="Count of RespondentID 4" measure="1" displayFolder="" measureGroup="PT Q4" count="0">
      <extLst>
        <ext xmlns:x15="http://schemas.microsoft.com/office/spreadsheetml/2010/11/main" uri="{B97F6D7D-B522-45F9-BDA1-12C45D357490}">
          <x15:cacheHierarchy aggregatedColumn="141"/>
        </ext>
      </extLst>
    </cacheHierarchy>
    <cacheHierarchy uniqueName="[Measures].[Sum of What is your age 4]" caption="Sum of What is your age 4" measure="1" displayFolder="" measureGroup="PT Q4" count="0">
      <extLst>
        <ext xmlns:x15="http://schemas.microsoft.com/office/spreadsheetml/2010/11/main" uri="{B97F6D7D-B522-45F9-BDA1-12C45D357490}">
          <x15:cacheHierarchy aggregatedColumn="177"/>
        </ext>
      </extLst>
    </cacheHierarchy>
    <cacheHierarchy uniqueName="[Measures].[Average of What is your age 4]" caption="Average of What is your age 4" measure="1" displayFolder="" measureGroup="PT Q4" count="0">
      <extLst>
        <ext xmlns:x15="http://schemas.microsoft.com/office/spreadsheetml/2010/11/main" uri="{B97F6D7D-B522-45F9-BDA1-12C45D357490}">
          <x15:cacheHierarchy aggregatedColumn="177"/>
        </ext>
      </extLst>
    </cacheHierarchy>
    <cacheHierarchy uniqueName="[Measures].[Sum of Clean air  water5]" caption="Sum of Clean air  water5" measure="1" displayFolder="" measureGroup="PT Q4" count="0">
      <extLst>
        <ext xmlns:x15="http://schemas.microsoft.com/office/spreadsheetml/2010/11/main" uri="{B97F6D7D-B522-45F9-BDA1-12C45D357490}">
          <x15:cacheHierarchy aggregatedColumn="158"/>
        </ext>
      </extLst>
    </cacheHierarchy>
    <cacheHierarchy uniqueName="[Measures].[Sum of Drug  alcohol rehabilitation services8]" caption="Sum of Drug  alcohol rehabilitation services8" measure="1" displayFolder="" measureGroup="PT Q4" count="0">
      <extLst>
        <ext xmlns:x15="http://schemas.microsoft.com/office/spreadsheetml/2010/11/main" uri="{B97F6D7D-B522-45F9-BDA1-12C45D357490}">
          <x15:cacheHierarchy aggregatedColumn="161"/>
        </ext>
      </extLst>
    </cacheHierarchy>
    <cacheHierarchy uniqueName="[Measures].[Sum of Healthier food choices11]" caption="Sum of Healthier food choices11" measure="1" displayFolder="" measureGroup="PT Q4" count="0">
      <extLst>
        <ext xmlns:x15="http://schemas.microsoft.com/office/spreadsheetml/2010/11/main" uri="{B97F6D7D-B522-45F9-BDA1-12C45D357490}">
          <x15:cacheHierarchy aggregatedColumn="164"/>
        </ext>
      </extLst>
    </cacheHierarchy>
    <cacheHierarchy uniqueName="[Measures].[Sum of Job opportunities14]" caption="Sum of Job opportunities14" measure="1" displayFolder="" measureGroup="PT Q4" count="0">
      <extLst>
        <ext xmlns:x15="http://schemas.microsoft.com/office/spreadsheetml/2010/11/main" uri="{B97F6D7D-B522-45F9-BDA1-12C45D357490}">
          <x15:cacheHierarchy aggregatedColumn="167"/>
        </ext>
      </extLst>
    </cacheHierarchy>
    <cacheHierarchy uniqueName="[Measures].[Sum of Mental health services6]" caption="Sum of Mental health services6" measure="1" displayFolder="" measureGroup="PT Q4" count="0">
      <extLst>
        <ext xmlns:x15="http://schemas.microsoft.com/office/spreadsheetml/2010/11/main" uri="{B97F6D7D-B522-45F9-BDA1-12C45D357490}">
          <x15:cacheHierarchy aggregatedColumn="159"/>
        </ext>
      </extLst>
    </cacheHierarchy>
    <cacheHierarchy uniqueName="[Measures].[Sum of Recreation facilities9]" caption="Sum of Recreation facilities9" measure="1" displayFolder="" measureGroup="PT Q4" count="0">
      <extLst>
        <ext xmlns:x15="http://schemas.microsoft.com/office/spreadsheetml/2010/11/main" uri="{B97F6D7D-B522-45F9-BDA1-12C45D357490}">
          <x15:cacheHierarchy aggregatedColumn="162"/>
        </ext>
      </extLst>
    </cacheHierarchy>
    <cacheHierarchy uniqueName="[Measures].[Sum of Safe childcare options12]" caption="Sum of Safe childcare options12" measure="1" displayFolder="" measureGroup="PT Q4" count="0">
      <extLst>
        <ext xmlns:x15="http://schemas.microsoft.com/office/spreadsheetml/2010/11/main" uri="{B97F6D7D-B522-45F9-BDA1-12C45D357490}">
          <x15:cacheHierarchy aggregatedColumn="165"/>
        </ext>
      </extLst>
    </cacheHierarchy>
    <cacheHierarchy uniqueName="[Measures].[Sum of Safe places to walkplay15]" caption="Sum of Safe places to walkplay15" measure="1" displayFolder="" measureGroup="PT Q4" count="0">
      <extLst>
        <ext xmlns:x15="http://schemas.microsoft.com/office/spreadsheetml/2010/11/main" uri="{B97F6D7D-B522-45F9-BDA1-12C45D357490}">
          <x15:cacheHierarchy aggregatedColumn="168"/>
        </ext>
      </extLst>
    </cacheHierarchy>
    <cacheHierarchy uniqueName="[Measures].[Sum of Safe worksites16]" caption="Sum of Safe worksites16" measure="1" displayFolder="" measureGroup="PT Q4" count="0">
      <extLst>
        <ext xmlns:x15="http://schemas.microsoft.com/office/spreadsheetml/2010/11/main" uri="{B97F6D7D-B522-45F9-BDA1-12C45D357490}">
          <x15:cacheHierarchy aggregatedColumn="169"/>
        </ext>
      </extLst>
    </cacheHierarchy>
    <cacheHierarchy uniqueName="[Measures].[Sum of Smoking cessation programs7]" caption="Sum of Smoking cessation programs7" measure="1" displayFolder="" measureGroup="PT Q4" count="0">
      <extLst>
        <ext xmlns:x15="http://schemas.microsoft.com/office/spreadsheetml/2010/11/main" uri="{B97F6D7D-B522-45F9-BDA1-12C45D357490}">
          <x15:cacheHierarchy aggregatedColumn="160"/>
        </ext>
      </extLst>
    </cacheHierarchy>
    <cacheHierarchy uniqueName="[Measures].[Sum of Transportation10]" caption="Sum of Transportation10" measure="1" displayFolder="" measureGroup="PT Q4" count="0">
      <extLst>
        <ext xmlns:x15="http://schemas.microsoft.com/office/spreadsheetml/2010/11/main" uri="{B97F6D7D-B522-45F9-BDA1-12C45D357490}">
          <x15:cacheHierarchy aggregatedColumn="163"/>
        </ext>
      </extLst>
    </cacheHierarchy>
    <cacheHierarchy uniqueName="[Measures].[Sum of Weight loss programs13]" caption="Sum of Weight loss programs13" measure="1" displayFolder="" measureGroup="PT Q4" count="0">
      <extLst>
        <ext xmlns:x15="http://schemas.microsoft.com/office/spreadsheetml/2010/11/main" uri="{B97F6D7D-B522-45F9-BDA1-12C45D357490}">
          <x15:cacheHierarchy aggregatedColumn="166"/>
        </ext>
      </extLst>
    </cacheHierarchy>
    <cacheHierarchy uniqueName="[Measures].[Sum of RespondentID 5]" caption="Sum of RespondentID 5" measure="1" displayFolder="" measureGroup="PT Q5" count="0">
      <extLst>
        <ext xmlns:x15="http://schemas.microsoft.com/office/spreadsheetml/2010/11/main" uri="{B97F6D7D-B522-45F9-BDA1-12C45D357490}">
          <x15:cacheHierarchy aggregatedColumn="188"/>
        </ext>
      </extLst>
    </cacheHierarchy>
    <cacheHierarchy uniqueName="[Measures].[Count of RespondentID 5]" caption="Count of RespondentID 5" measure="1" displayFolder="" measureGroup="PT Q5" count="0">
      <extLst>
        <ext xmlns:x15="http://schemas.microsoft.com/office/spreadsheetml/2010/11/main" uri="{B97F6D7D-B522-45F9-BDA1-12C45D357490}">
          <x15:cacheHierarchy aggregatedColumn="188"/>
        </ext>
      </extLst>
    </cacheHierarchy>
    <cacheHierarchy uniqueName="[Measures].[Sum of What is your age 5]" caption="Sum of What is your age 5" measure="1" displayFolder="" measureGroup="PT Q5" count="0">
      <extLst>
        <ext xmlns:x15="http://schemas.microsoft.com/office/spreadsheetml/2010/11/main" uri="{B97F6D7D-B522-45F9-BDA1-12C45D357490}">
          <x15:cacheHierarchy aggregatedColumn="236"/>
        </ext>
      </extLst>
    </cacheHierarchy>
    <cacheHierarchy uniqueName="[Measures].[Average of What is your age 5]" caption="Average of What is your age 5" measure="1" displayFolder="" measureGroup="PT Q5" count="0">
      <extLst>
        <ext xmlns:x15="http://schemas.microsoft.com/office/spreadsheetml/2010/11/main" uri="{B97F6D7D-B522-45F9-BDA1-12C45D357490}">
          <x15:cacheHierarchy aggregatedColumn="236"/>
        </ext>
      </extLst>
    </cacheHierarchy>
    <cacheHierarchy uniqueName="[Measures].[Sum of Blood pressure5]" caption="Sum of Blood pressure5" measure="1" displayFolder="" measureGroup="PT Q5" count="0">
      <extLst>
        <ext xmlns:x15="http://schemas.microsoft.com/office/spreadsheetml/2010/11/main" uri="{B97F6D7D-B522-45F9-BDA1-12C45D357490}">
          <x15:cacheHierarchy aggregatedColumn="211"/>
        </ext>
      </extLst>
    </cacheHierarchy>
    <cacheHierarchy uniqueName="[Measures].[Sum of Cancer8]" caption="Sum of Cancer8" measure="1" displayFolder="" measureGroup="PT Q5" count="0">
      <extLst>
        <ext xmlns:x15="http://schemas.microsoft.com/office/spreadsheetml/2010/11/main" uri="{B97F6D7D-B522-45F9-BDA1-12C45D357490}">
          <x15:cacheHierarchy aggregatedColumn="214"/>
        </ext>
      </extLst>
    </cacheHierarchy>
    <cacheHierarchy uniqueName="[Measures].[Sum of Cholesterol11]" caption="Sum of Cholesterol11" measure="1" displayFolder="" measureGroup="PT Q5" count="0">
      <extLst>
        <ext xmlns:x15="http://schemas.microsoft.com/office/spreadsheetml/2010/11/main" uri="{B97F6D7D-B522-45F9-BDA1-12C45D357490}">
          <x15:cacheHierarchy aggregatedColumn="217"/>
        </ext>
      </extLst>
    </cacheHierarchy>
    <cacheHierarchy uniqueName="[Measures].[Sum of Dental screenings14]" caption="Sum of Dental screenings14" measure="1" displayFolder="" measureGroup="PT Q5" count="0">
      <extLst>
        <ext xmlns:x15="http://schemas.microsoft.com/office/spreadsheetml/2010/11/main" uri="{B97F6D7D-B522-45F9-BDA1-12C45D357490}">
          <x15:cacheHierarchy aggregatedColumn="220"/>
        </ext>
      </extLst>
    </cacheHierarchy>
    <cacheHierarchy uniqueName="[Measures].[Sum of Disease outbreak information20]" caption="Sum of Disease outbreak information20" measure="1" displayFolder="" measureGroup="PT Q5" count="0">
      <extLst>
        <ext xmlns:x15="http://schemas.microsoft.com/office/spreadsheetml/2010/11/main" uri="{B97F6D7D-B522-45F9-BDA1-12C45D357490}">
          <x15:cacheHierarchy aggregatedColumn="226"/>
        </ext>
      </extLst>
    </cacheHierarchy>
    <cacheHierarchy uniqueName="[Measures].[Sum of Drug and alcohol22]" caption="Sum of Drug and alcohol22" measure="1" displayFolder="" measureGroup="PT Q5" count="0">
      <extLst>
        <ext xmlns:x15="http://schemas.microsoft.com/office/spreadsheetml/2010/11/main" uri="{B97F6D7D-B522-45F9-BDA1-12C45D357490}">
          <x15:cacheHierarchy aggregatedColumn="228"/>
        </ext>
      </extLst>
    </cacheHierarchy>
    <cacheHierarchy uniqueName="[Measures].[Sum of Eating disorders6]" caption="Sum of Eating disorders6" measure="1" displayFolder="" measureGroup="PT Q5" count="0">
      <extLst>
        <ext xmlns:x15="http://schemas.microsoft.com/office/spreadsheetml/2010/11/main" uri="{B97F6D7D-B522-45F9-BDA1-12C45D357490}">
          <x15:cacheHierarchy aggregatedColumn="212"/>
        </ext>
      </extLst>
    </cacheHierarchy>
    <cacheHierarchy uniqueName="[Measures].[Sum of Emergency preparedness9]" caption="Sum of Emergency preparedness9" measure="1" displayFolder="" measureGroup="PT Q5" count="0">
      <extLst>
        <ext xmlns:x15="http://schemas.microsoft.com/office/spreadsheetml/2010/11/main" uri="{B97F6D7D-B522-45F9-BDA1-12C45D357490}">
          <x15:cacheHierarchy aggregatedColumn="215"/>
        </ext>
      </extLst>
    </cacheHierarchy>
    <cacheHierarchy uniqueName="[Measures].[Sum of Exercisephysical activity12]" caption="Sum of Exercisephysical activity12" measure="1" displayFolder="" measureGroup="PT Q5" count="0">
      <extLst>
        <ext xmlns:x15="http://schemas.microsoft.com/office/spreadsheetml/2010/11/main" uri="{B97F6D7D-B522-45F9-BDA1-12C45D357490}">
          <x15:cacheHierarchy aggregatedColumn="218"/>
        </ext>
      </extLst>
    </cacheHierarchy>
    <cacheHierarchy uniqueName="[Measures].[Sum of Heart disease15]" caption="Sum of Heart disease15" measure="1" displayFolder="" measureGroup="PT Q5" count="0">
      <extLst>
        <ext xmlns:x15="http://schemas.microsoft.com/office/spreadsheetml/2010/11/main" uri="{B97F6D7D-B522-45F9-BDA1-12C45D357490}">
          <x15:cacheHierarchy aggregatedColumn="221"/>
        </ext>
      </extLst>
    </cacheHierarchy>
    <cacheHierarchy uniqueName="[Measures].[Sum of HIVAIDS  Sexually Transmitted Diseases (STDs)18]" caption="Sum of HIVAIDS  Sexually Transmitted Diseases (STDs)18" measure="1" displayFolder="" measureGroup="PT Q5" count="0">
      <extLst>
        <ext xmlns:x15="http://schemas.microsoft.com/office/spreadsheetml/2010/11/main" uri="{B97F6D7D-B522-45F9-BDA1-12C45D357490}">
          <x15:cacheHierarchy aggregatedColumn="224"/>
        </ext>
      </extLst>
    </cacheHierarchy>
    <cacheHierarchy uniqueName="[Measures].[Sum of Importance of routine well checkups21]" caption="Sum of Importance of routine well checkups21" measure="1" displayFolder="" measureGroup="PT Q5" count="0">
      <extLst>
        <ext xmlns:x15="http://schemas.microsoft.com/office/spreadsheetml/2010/11/main" uri="{B97F6D7D-B522-45F9-BDA1-12C45D357490}">
          <x15:cacheHierarchy aggregatedColumn="227"/>
        </ext>
      </extLst>
    </cacheHierarchy>
    <cacheHierarchy uniqueName="[Measures].[Sum of Mental healthdepression7]" caption="Sum of Mental healthdepression7" measure="1" displayFolder="" measureGroup="PT Q5" count="0">
      <extLst>
        <ext xmlns:x15="http://schemas.microsoft.com/office/spreadsheetml/2010/11/main" uri="{B97F6D7D-B522-45F9-BDA1-12C45D357490}">
          <x15:cacheHierarchy aggregatedColumn="213"/>
        </ext>
      </extLst>
    </cacheHierarchy>
    <cacheHierarchy uniqueName="[Measures].[Sum of Nutrition10]" caption="Sum of Nutrition10" measure="1" displayFolder="" measureGroup="PT Q5" count="0">
      <extLst>
        <ext xmlns:x15="http://schemas.microsoft.com/office/spreadsheetml/2010/11/main" uri="{B97F6D7D-B522-45F9-BDA1-12C45D357490}">
          <x15:cacheHierarchy aggregatedColumn="216"/>
        </ext>
      </extLst>
    </cacheHierarchy>
    <cacheHierarchy uniqueName="[Measures].[Sum of Prenatal care13]" caption="Sum of Prenatal care13" measure="1" displayFolder="" measureGroup="PT Q5" count="0">
      <extLst>
        <ext xmlns:x15="http://schemas.microsoft.com/office/spreadsheetml/2010/11/main" uri="{B97F6D7D-B522-45F9-BDA1-12C45D357490}">
          <x15:cacheHierarchy aggregatedColumn="219"/>
        </ext>
      </extLst>
    </cacheHierarchy>
    <cacheHierarchy uniqueName="[Measures].[Sum of Suicide prevention16]" caption="Sum of Suicide prevention16" measure="1" displayFolder="" measureGroup="PT Q5" count="0">
      <extLst>
        <ext xmlns:x15="http://schemas.microsoft.com/office/spreadsheetml/2010/11/main" uri="{B97F6D7D-B522-45F9-BDA1-12C45D357490}">
          <x15:cacheHierarchy aggregatedColumn="222"/>
        </ext>
      </extLst>
    </cacheHierarchy>
    <cacheHierarchy uniqueName="[Measures].[Sum of Vaccinationimmunizations19]" caption="Sum of Vaccinationimmunizations19" measure="1" displayFolder="" measureGroup="PT Q5" count="0">
      <extLst>
        <ext xmlns:x15="http://schemas.microsoft.com/office/spreadsheetml/2010/11/main" uri="{B97F6D7D-B522-45F9-BDA1-12C45D357490}">
          <x15:cacheHierarchy aggregatedColumn="225"/>
        </ext>
      </extLst>
    </cacheHierarchy>
    <cacheHierarchy uniqueName="[Measures].[Sum of RespondentID 6]" caption="Sum of RespondentID 6" measure="1" displayFolder="" measureGroup="PT Q6" count="0">
      <extLst>
        <ext xmlns:x15="http://schemas.microsoft.com/office/spreadsheetml/2010/11/main" uri="{B97F6D7D-B522-45F9-BDA1-12C45D357490}">
          <x15:cacheHierarchy aggregatedColumn="247"/>
        </ext>
      </extLst>
    </cacheHierarchy>
    <cacheHierarchy uniqueName="[Measures].[Count of RespondentID 6]" caption="Count of RespondentID 6" measure="1" displayFolder="" measureGroup="PT Q6" count="0">
      <extLst>
        <ext xmlns:x15="http://schemas.microsoft.com/office/spreadsheetml/2010/11/main" uri="{B97F6D7D-B522-45F9-BDA1-12C45D357490}">
          <x15:cacheHierarchy aggregatedColumn="247"/>
        </ext>
      </extLst>
    </cacheHierarchy>
    <cacheHierarchy uniqueName="[Measures].[Sum of What is your age 6]" caption="Sum of What is your age 6" measure="1" displayFolder="" measureGroup="PT Q6" count="0">
      <extLst>
        <ext xmlns:x15="http://schemas.microsoft.com/office/spreadsheetml/2010/11/main" uri="{B97F6D7D-B522-45F9-BDA1-12C45D357490}">
          <x15:cacheHierarchy aggregatedColumn="263"/>
        </ext>
      </extLst>
    </cacheHierarchy>
    <cacheHierarchy uniqueName="[Measures].[Average of What is your age 6]" caption="Average of What is your age 6" measure="1" displayFolder="" measureGroup="PT Q6" count="0">
      <extLst>
        <ext xmlns:x15="http://schemas.microsoft.com/office/spreadsheetml/2010/11/main" uri="{B97F6D7D-B522-45F9-BDA1-12C45D357490}">
          <x15:cacheHierarchy aggregatedColumn="263"/>
        </ext>
      </extLst>
    </cacheHierarchy>
    <cacheHierarchy uniqueName="[Measures].[Count of Doctorhealth professional]" caption="Count of Doctorhealth professional" measure="1" displayFolder="" measureGroup="PT Q6" count="0">
      <extLst>
        <ext xmlns:x15="http://schemas.microsoft.com/office/spreadsheetml/2010/11/main" uri="{B97F6D7D-B522-45F9-BDA1-12C45D357490}">
          <x15:cacheHierarchy aggregatedColumn="248"/>
        </ext>
      </extLst>
    </cacheHierarchy>
    <cacheHierarchy uniqueName="[Measures].[Count of Family or friends]" caption="Count of Family or friends" measure="1" displayFolder="" measureGroup="PT Q6" count="0">
      <extLst>
        <ext xmlns:x15="http://schemas.microsoft.com/office/spreadsheetml/2010/11/main" uri="{B97F6D7D-B522-45F9-BDA1-12C45D357490}">
          <x15:cacheHierarchy aggregatedColumn="251"/>
        </ext>
      </extLst>
    </cacheHierarchy>
    <cacheHierarchy uniqueName="[Measures].[Count of Health Department]" caption="Count of Health Department" measure="1" displayFolder="" measureGroup="PT Q6" count="0">
      <extLst>
        <ext xmlns:x15="http://schemas.microsoft.com/office/spreadsheetml/2010/11/main" uri="{B97F6D7D-B522-45F9-BDA1-12C45D357490}">
          <x15:cacheHierarchy aggregatedColumn="254"/>
        </ext>
      </extLst>
    </cacheHierarchy>
    <cacheHierarchy uniqueName="[Measures].[Count of Hospital]" caption="Count of Hospital" measure="1" displayFolder="" measureGroup="PT Q6" count="0">
      <extLst>
        <ext xmlns:x15="http://schemas.microsoft.com/office/spreadsheetml/2010/11/main" uri="{B97F6D7D-B522-45F9-BDA1-12C45D357490}">
          <x15:cacheHierarchy aggregatedColumn="257"/>
        </ext>
      </extLst>
    </cacheHierarchy>
    <cacheHierarchy uniqueName="[Measures].[Count of Internet]" caption="Count of Internet" measure="1" displayFolder="" measureGroup="PT Q6" count="0">
      <extLst>
        <ext xmlns:x15="http://schemas.microsoft.com/office/spreadsheetml/2010/11/main" uri="{B97F6D7D-B522-45F9-BDA1-12C45D357490}">
          <x15:cacheHierarchy aggregatedColumn="259"/>
        </ext>
      </extLst>
    </cacheHierarchy>
    <cacheHierarchy uniqueName="[Measures].[Count of Library]" caption="Count of Library" measure="1" displayFolder="" measureGroup="PT Q6" count="0">
      <extLst>
        <ext xmlns:x15="http://schemas.microsoft.com/office/spreadsheetml/2010/11/main" uri="{B97F6D7D-B522-45F9-BDA1-12C45D357490}">
          <x15:cacheHierarchy aggregatedColumn="249"/>
        </ext>
      </extLst>
    </cacheHierarchy>
    <cacheHierarchy uniqueName="[Measures].[Count of Newspapermagazines]" caption="Count of Newspapermagazines" measure="1" displayFolder="" measureGroup="PT Q6" count="0">
      <extLst>
        <ext xmlns:x15="http://schemas.microsoft.com/office/spreadsheetml/2010/11/main" uri="{B97F6D7D-B522-45F9-BDA1-12C45D357490}">
          <x15:cacheHierarchy aggregatedColumn="252"/>
        </ext>
      </extLst>
    </cacheHierarchy>
    <cacheHierarchy uniqueName="[Measures].[Count of Radio]" caption="Count of Radio" measure="1" displayFolder="" measureGroup="PT Q6" count="0">
      <extLst>
        <ext xmlns:x15="http://schemas.microsoft.com/office/spreadsheetml/2010/11/main" uri="{B97F6D7D-B522-45F9-BDA1-12C45D357490}">
          <x15:cacheHierarchy aggregatedColumn="255"/>
        </ext>
      </extLst>
    </cacheHierarchy>
    <cacheHierarchy uniqueName="[Measures].[Count of Religious organization]" caption="Count of Religious organization" measure="1" displayFolder="" measureGroup="PT Q6" count="0">
      <extLst>
        <ext xmlns:x15="http://schemas.microsoft.com/office/spreadsheetml/2010/11/main" uri="{B97F6D7D-B522-45F9-BDA1-12C45D357490}">
          <x15:cacheHierarchy aggregatedColumn="258"/>
        </ext>
      </extLst>
    </cacheHierarchy>
    <cacheHierarchy uniqueName="[Measures].[Count of Schoolcollege]" caption="Count of Schoolcollege" measure="1" displayFolder="" measureGroup="PT Q6" count="0">
      <extLst>
        <ext xmlns:x15="http://schemas.microsoft.com/office/spreadsheetml/2010/11/main" uri="{B97F6D7D-B522-45F9-BDA1-12C45D357490}">
          <x15:cacheHierarchy aggregatedColumn="260"/>
        </ext>
      </extLst>
    </cacheHierarchy>
    <cacheHierarchy uniqueName="[Measures].[Count of Social Media (Facebook Twitter etc)]" caption="Count of Social Media (Facebook Twitter etc)" measure="1" displayFolder="" measureGroup="PT Q6" count="0">
      <extLst>
        <ext xmlns:x15="http://schemas.microsoft.com/office/spreadsheetml/2010/11/main" uri="{B97F6D7D-B522-45F9-BDA1-12C45D357490}">
          <x15:cacheHierarchy aggregatedColumn="250"/>
        </ext>
      </extLst>
    </cacheHierarchy>
    <cacheHierarchy uniqueName="[Measures].[Count of Television]" caption="Count of Television" measure="1" displayFolder="" measureGroup="PT Q6" count="0">
      <extLst>
        <ext xmlns:x15="http://schemas.microsoft.com/office/spreadsheetml/2010/11/main" uri="{B97F6D7D-B522-45F9-BDA1-12C45D357490}">
          <x15:cacheHierarchy aggregatedColumn="253"/>
        </ext>
      </extLst>
    </cacheHierarchy>
    <cacheHierarchy uniqueName="[Measures].[Count of Worksite]" caption="Count of Worksite" measure="1" displayFolder="" measureGroup="PT Q6" count="0">
      <extLst>
        <ext xmlns:x15="http://schemas.microsoft.com/office/spreadsheetml/2010/11/main" uri="{B97F6D7D-B522-45F9-BDA1-12C45D357490}">
          <x15:cacheHierarchy aggregatedColumn="256"/>
        </ext>
      </extLst>
    </cacheHierarchy>
    <cacheHierarchy uniqueName="[Measures].[_Count PT Q1]" caption="_Count PT Q1" measure="1" displayFolder="" measureGroup="PT Q1" count="0" hidden="1"/>
    <cacheHierarchy uniqueName="[Measures].[_Count PT Q2]" caption="_Count PT Q2" measure="1" displayFolder="" measureGroup="PT Q2" count="0" hidden="1"/>
    <cacheHierarchy uniqueName="[Measures].[_Count PT Q3]" caption="_Count PT Q3" measure="1" displayFolder="" measureGroup="PT Q3" count="0" hidden="1"/>
    <cacheHierarchy uniqueName="[Measures].[_Count PT Q4]" caption="_Count PT Q4" measure="1" displayFolder="" measureGroup="PT Q4" count="0" hidden="1"/>
    <cacheHierarchy uniqueName="[Measures].[_Count PT Q5]" caption="_Count PT Q5" measure="1" displayFolder="" measureGroup="PT Q5" count="0" hidden="1"/>
    <cacheHierarchy uniqueName="[Measures].[_Count PT Q6]" caption="_Count PT Q6" measure="1" displayFolder="" measureGroup="PT Q6" count="0" hidden="1"/>
    <cacheHierarchy uniqueName="[Measures].[__XL_Count of Models]" caption="__XL_Count of Models" measure="1" displayFolder="" count="0" hidden="1"/>
  </cacheHierarchies>
  <kpis count="0"/>
  <extLst>
    <ext xmlns:x14="http://schemas.microsoft.com/office/spreadsheetml/2009/9/main" uri="{725AE2AE-9491-48be-B2B4-4EB974FC3084}">
      <x14:pivotCacheDefinition slicerData="1" pivotCacheId="21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name="PivotTable12" cacheId="236" applyNumberFormats="0" applyBorderFormats="0" applyFontFormats="0" applyPatternFormats="0" applyAlignmentFormats="0" applyWidthHeightFormats="1" dataCaption="Values" tag="0e8fed05-5922-4d42-8fdd-814cb035673a" updatedVersion="5" minRefreshableVersion="3" useAutoFormatting="1" subtotalHiddenItems="1" colGrandTotals="0" itemPrintTitles="1" createdVersion="5" indent="0" outline="1" outlineData="1" multipleFieldFilters="0" rowHeaderCaption="Town, Zip Code">
  <location ref="C13:R136" firstHeaderRow="0" firstDataRow="1" firstDataCol="1"/>
  <pivotFields count="17">
    <pivotField name="Town, Zip Code"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s>
  <rowFields count="1">
    <field x="0"/>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Count of Respondents" fld="2" subtotal="count" baseField="0" baseItem="0"/>
    <dataField name="Average Age" fld="15" subtotal="average" baseField="0" baseItem="0" numFmtId="1"/>
    <dataField name="Asthma/Lung Disease" fld="3" baseField="0" baseItem="0" numFmtId="2"/>
    <dataField name="Cancer" fld="4" baseField="0" baseItem="0" numFmtId="2"/>
    <dataField name="Child Health &amp; Wellness" fld="9" baseField="0" baseItem="0" numFmtId="2"/>
    <dataField name="Diabetes" fld="10" baseField="0" baseItem="0" numFmtId="2"/>
    <dataField name="Drugs &amp; Alcohol Abuse" fld="12" baseField="0" baseItem="0" numFmtId="2"/>
    <dataField name="Environmental Hazards" fld="13" baseField="0" baseItem="1" numFmtId="2"/>
    <dataField name="Heart Disease &amp; Stroke" fld="5" baseField="0" baseItem="1" numFmtId="2"/>
    <dataField name="HIV/AIDS &amp; STDs" fld="7" baseField="0" baseItem="1" numFmtId="2"/>
    <dataField name="Mental Health Depression/Suicide" fld="11" baseField="0" baseItem="1" numFmtId="2"/>
    <dataField name="Obesity/Weight Loss Issues" fld="14" baseField="0" baseItem="1" numFmtId="2"/>
    <dataField name="Safety" fld="6" baseField="0" baseItem="1" numFmtId="2"/>
    <dataField name="Vaccine Preventable Diseases" fld="8" baseField="0" baseItem="1" numFmtId="2"/>
    <dataField name="Women’s Health &amp; Wellness" fld="1" baseField="0" baseItem="1" numFmtId="2"/>
  </dataFields>
  <formats count="16">
    <format dxfId="222">
      <pivotArea outline="0" fieldPosition="0">
        <references count="1">
          <reference field="4294967294" count="1">
            <x v="7"/>
          </reference>
        </references>
      </pivotArea>
    </format>
    <format dxfId="221">
      <pivotArea outline="0" fieldPosition="0">
        <references count="1">
          <reference field="4294967294" count="1">
            <x v="8"/>
          </reference>
        </references>
      </pivotArea>
    </format>
    <format dxfId="220">
      <pivotArea outline="0" fieldPosition="0">
        <references count="1">
          <reference field="4294967294" count="1">
            <x v="9"/>
          </reference>
        </references>
      </pivotArea>
    </format>
    <format dxfId="219">
      <pivotArea outline="0" fieldPosition="0">
        <references count="1">
          <reference field="4294967294" count="1">
            <x v="10"/>
          </reference>
        </references>
      </pivotArea>
    </format>
    <format dxfId="218">
      <pivotArea outline="0" fieldPosition="0">
        <references count="1">
          <reference field="4294967294" count="1">
            <x v="11"/>
          </reference>
        </references>
      </pivotArea>
    </format>
    <format dxfId="217">
      <pivotArea outline="0" fieldPosition="0">
        <references count="1">
          <reference field="4294967294" count="1">
            <x v="12"/>
          </reference>
        </references>
      </pivotArea>
    </format>
    <format dxfId="216">
      <pivotArea outline="0" fieldPosition="0">
        <references count="1">
          <reference field="4294967294" count="1">
            <x v="13"/>
          </reference>
        </references>
      </pivotArea>
    </format>
    <format dxfId="215">
      <pivotArea outline="0" fieldPosition="0">
        <references count="1">
          <reference field="4294967294" count="1">
            <x v="14"/>
          </reference>
        </references>
      </pivotArea>
    </format>
    <format dxfId="214">
      <pivotArea dataOnly="0" outline="0" fieldPosition="0">
        <references count="1">
          <reference field="4294967294" count="1">
            <x v="1"/>
          </reference>
        </references>
      </pivotArea>
    </format>
    <format dxfId="213">
      <pivotArea dataOnly="0" labelOnly="1" fieldPosition="0">
        <references count="1">
          <reference field="0" count="0"/>
        </references>
      </pivotArea>
    </format>
    <format dxfId="212">
      <pivotArea field="0" type="button" dataOnly="0" labelOnly="1" outline="0" axis="axisRow" fieldPosition="0"/>
    </format>
    <format dxfId="211">
      <pivotArea dataOnly="0" outline="0" fieldPosition="0">
        <references count="1">
          <reference field="4294967294" count="1">
            <x v="14"/>
          </reference>
        </references>
      </pivotArea>
    </format>
    <format dxfId="210">
      <pivotArea grandRow="1" outline="0" collapsedLevelsAreSubtotals="1" fieldPosition="0"/>
    </format>
    <format dxfId="209">
      <pivotArea dataOnly="0" labelOnly="1" grandRow="1" outline="0" fieldPosition="0"/>
    </format>
    <format dxfId="208">
      <pivotArea grandRow="1" outline="0" collapsedLevelsAreSubtotals="1" fieldPosition="0"/>
    </format>
    <format dxfId="207">
      <pivotArea dataOnly="0" labelOnly="1" grandRow="1" outline="0" fieldPosition="0"/>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caption="Town, Zip Code"/>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40"/>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1]"/>
      </x15:pivotTableUISettings>
    </ext>
  </extLst>
</pivotTableDefinition>
</file>

<file path=xl/pivotTables/pivotTable2.xml><?xml version="1.0" encoding="utf-8"?>
<pivotTableDefinition xmlns="http://schemas.openxmlformats.org/spreadsheetml/2006/main" name="PivotTable1" cacheId="202" applyNumberFormats="0" applyBorderFormats="0" applyFontFormats="0" applyPatternFormats="0" applyAlignmentFormats="0" applyWidthHeightFormats="1" dataCaption="Values" tag="7adb301a-b132-4bb9-9b1f-b005493ea52c" updatedVersion="5" minRefreshableVersion="3" useAutoFormatting="1" subtotalHiddenItems="1" itemPrintTitles="1" createdVersion="5" indent="0" outline="1" outlineData="1" multipleFieldFilters="0" rowHeaderCaption="Town, Zip Code">
  <location ref="C13:R136" firstHeaderRow="0" firstDataRow="1" firstDataCol="1"/>
  <pivotFields count="24">
    <pivotField dataField="1" showAll="0"/>
    <pivotField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Count of Respondents" fld="0" subtotal="count" baseField="0" baseItem="3270240"/>
    <dataField name="Average Age" fld="2" subtotal="average" baseField="1" baseItem="0" numFmtId="1"/>
    <dataField name="Asthma/Lung Disease" fld="3" baseField="1" baseItem="0" numFmtId="2"/>
    <dataField name="Cancer" fld="4" baseField="1" baseItem="0" numFmtId="2"/>
    <dataField name="Child Health &amp; Wellness" fld="5" baseField="1" baseItem="0" numFmtId="2"/>
    <dataField name="Diabetes" fld="6" baseField="1" baseItem="0" numFmtId="2"/>
    <dataField name="Drugs &amp; Alcohol Abuse" fld="7" baseField="1" baseItem="0" numFmtId="2"/>
    <dataField name="Environmental Hazards" fld="8" baseField="1" baseItem="0" numFmtId="2"/>
    <dataField name="Heart Disease &amp; Stroke" fld="9" baseField="1" baseItem="0" numFmtId="2"/>
    <dataField name="HIV/AIDS &amp; STDs" fld="10" baseField="1" baseItem="0" numFmtId="2"/>
    <dataField name="Mental Health Depression/Suicide" fld="11" baseField="1" baseItem="0" numFmtId="2"/>
    <dataField name="Obesity/Weight Loss Issues" fld="12" baseField="1" baseItem="0" numFmtId="2"/>
    <dataField name="Safety" fld="13" baseField="1" baseItem="0" numFmtId="2"/>
    <dataField name="Vaccine Preventable Diseases" fld="14" baseField="1" baseItem="0" numFmtId="2"/>
    <dataField name="Women’s Health &amp; Wellness" fld="15" baseField="1" baseItem="0" numFmtId="2"/>
  </dataFields>
  <formats count="6">
    <format dxfId="206">
      <pivotArea field="1" type="button" dataOnly="0" labelOnly="1" outline="0" axis="axisRow" fieldPosition="0"/>
    </format>
    <format dxfId="205">
      <pivotArea dataOnly="0" labelOnly="1" fieldPosition="0">
        <references count="1">
          <reference field="1" count="0"/>
        </references>
      </pivotArea>
    </format>
    <format dxfId="204">
      <pivotArea dataOnly="0" outline="0" fieldPosition="0">
        <references count="1">
          <reference field="4294967294" count="1">
            <x v="1"/>
          </reference>
        </references>
      </pivotArea>
    </format>
    <format dxfId="203">
      <pivotArea dataOnly="0" outline="0" fieldPosition="0">
        <references count="1">
          <reference field="4294967294" count="1">
            <x v="14"/>
          </reference>
        </references>
      </pivotArea>
    </format>
    <format dxfId="202">
      <pivotArea grandRow="1" outline="0" collapsedLevelsAreSubtotals="1" fieldPosition="0"/>
    </format>
    <format dxfId="201">
      <pivotArea dataOnly="0" labelOnly="1" grandRow="1" outline="0" fieldPosition="0"/>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8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2]"/>
      </x15:pivotTableUISettings>
    </ext>
  </extLst>
</pivotTableDefinition>
</file>

<file path=xl/pivotTables/pivotTable3.xml><?xml version="1.0" encoding="utf-8"?>
<pivotTableDefinition xmlns="http://schemas.openxmlformats.org/spreadsheetml/2006/main" name="PivotTable2" cacheId="206" applyNumberFormats="0" applyBorderFormats="0" applyFontFormats="0" applyPatternFormats="0" applyAlignmentFormats="0" applyWidthHeightFormats="1" dataCaption="Values" tag="cfe09429-1564-4a73-94f3-4b34531bf531" updatedVersion="5" minRefreshableVersion="3" useAutoFormatting="1" itemPrintTitles="1" createdVersion="5" indent="0" outline="1" outlineData="1" multipleFieldFilters="0" rowHeaderCaption="Town, Zip Code">
  <location ref="C13:O136" firstHeaderRow="0" firstDataRow="1" firstDataCol="1"/>
  <pivotFields count="21">
    <pivotField dataField="1" showAll="0"/>
    <pivotField dataField="1" showAll="0"/>
    <pivotField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2"/>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2">
    <i>
      <x/>
    </i>
    <i i="1">
      <x v="1"/>
    </i>
    <i i="2">
      <x v="2"/>
    </i>
    <i i="3">
      <x v="3"/>
    </i>
    <i i="4">
      <x v="4"/>
    </i>
    <i i="5">
      <x v="5"/>
    </i>
    <i i="6">
      <x v="6"/>
    </i>
    <i i="7">
      <x v="7"/>
    </i>
    <i i="8">
      <x v="8"/>
    </i>
    <i i="9">
      <x v="9"/>
    </i>
    <i i="10">
      <x v="10"/>
    </i>
    <i i="11">
      <x v="11"/>
    </i>
  </colItems>
  <dataFields count="12">
    <dataField name="Count of Respondents" fld="0" subtotal="count" baseField="0" baseItem="3270240" numFmtId="1"/>
    <dataField name="Average Age" fld="1" subtotal="average" baseField="0" baseItem="1" numFmtId="1"/>
    <dataField name="Cultural/Religious Beliefs" fld="3" baseField="2" baseItem="0" numFmtId="2"/>
    <dataField name="Don’t Know How to Find Doctors" fld="4" baseField="2" baseItem="0" numFmtId="2"/>
    <dataField name="Don’t Understand Need to See a Doctor" fld="5" baseField="2" baseItem="0" numFmtId="2"/>
    <dataField name="Fear (e.g. Not ready to face/discuss health problems)" fld="6" baseField="2" baseItem="0" numFmtId="2"/>
    <dataField name="Lack of Availability of Doctors" fld="7" baseField="2" baseItem="0" numFmtId="2"/>
    <dataField name="Language Barriers" fld="8" baseField="2" baseItem="0" numFmtId="2"/>
    <dataField name="No Insurance" fld="9" baseField="2" baseItem="0" numFmtId="2"/>
    <dataField name="There are no Barriers" fld="10" baseField="2" baseItem="0" numFmtId="2"/>
    <dataField name="Transportation" fld="11" baseField="2" baseItem="0" numFmtId="2"/>
    <dataField name="Unable to Pay Co-pays/Deductibles" fld="12" baseField="2" baseItem="0" numFmtId="2"/>
  </dataFields>
  <formats count="6">
    <format dxfId="200">
      <pivotArea dataOnly="0" labelOnly="1" fieldPosition="0">
        <references count="1">
          <reference field="2" count="0"/>
        </references>
      </pivotArea>
    </format>
    <format dxfId="199">
      <pivotArea field="2" type="button" dataOnly="0" labelOnly="1" outline="0" axis="axisRow" fieldPosition="0"/>
    </format>
    <format dxfId="198">
      <pivotArea dataOnly="0" outline="0" fieldPosition="0">
        <references count="1">
          <reference field="4294967294" count="1">
            <x v="11"/>
          </reference>
        </references>
      </pivotArea>
    </format>
    <format dxfId="197">
      <pivotArea grandRow="1" outline="0" collapsedLevelsAreSubtotals="1" fieldPosition="0"/>
    </format>
    <format dxfId="196">
      <pivotArea dataOnly="0" labelOnly="1" grandRow="1" outline="0" fieldPosition="0"/>
    </format>
    <format dxfId="195">
      <pivotArea dataOnly="0" outline="0" fieldPosition="0">
        <references count="1">
          <reference field="4294967294" count="1">
            <x v="1"/>
          </reference>
        </references>
      </pivotArea>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3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3]"/>
      </x15:pivotTableUISettings>
    </ext>
  </extLst>
</pivotTableDefinition>
</file>

<file path=xl/pivotTables/pivotTable4.xml><?xml version="1.0" encoding="utf-8"?>
<pivotTableDefinition xmlns="http://schemas.openxmlformats.org/spreadsheetml/2006/main" name="PivotTable3" cacheId="210" applyNumberFormats="0" applyBorderFormats="0" applyFontFormats="0" applyPatternFormats="0" applyAlignmentFormats="0" applyWidthHeightFormats="1" dataCaption="Values" tag="0859bbf0-680f-436e-991c-6c5abf8c67cd" updatedVersion="5" minRefreshableVersion="3" useAutoFormatting="1" itemPrintTitles="1" createdVersion="5" indent="0" outline="1" outlineData="1" multipleFieldFilters="0" rowHeaderCaption="Town, Zip Code">
  <location ref="C13:Q136" firstHeaderRow="0" firstDataRow="1" firstDataCol="1"/>
  <pivotFields count="23">
    <pivotField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4">
    <i>
      <x/>
    </i>
    <i i="1">
      <x v="1"/>
    </i>
    <i i="2">
      <x v="2"/>
    </i>
    <i i="3">
      <x v="3"/>
    </i>
    <i i="4">
      <x v="4"/>
    </i>
    <i i="5">
      <x v="5"/>
    </i>
    <i i="6">
      <x v="6"/>
    </i>
    <i i="7">
      <x v="7"/>
    </i>
    <i i="8">
      <x v="8"/>
    </i>
    <i i="9">
      <x v="9"/>
    </i>
    <i i="10">
      <x v="10"/>
    </i>
    <i i="11">
      <x v="11"/>
    </i>
    <i i="12">
      <x v="12"/>
    </i>
    <i i="13">
      <x v="13"/>
    </i>
  </colItems>
  <dataFields count="14">
    <dataField name="Count of Respondents" fld="1" subtotal="count" baseField="1" baseItem="0" numFmtId="1"/>
    <dataField name="Average Age" fld="2" subtotal="average" baseField="0" baseItem="0" numFmtId="1"/>
    <dataField name="Clean Air &amp; Water" fld="3" baseField="0" baseItem="0" numFmtId="2"/>
    <dataField name="Drug &amp; Alcohol Rehabilitation Services" fld="4" baseField="0" baseItem="0" numFmtId="2"/>
    <dataField name="Healthier Food Choices" fld="5" baseField="0" baseItem="0" numFmtId="2"/>
    <dataField name="Job Opportunities" fld="6" baseField="0" baseItem="0" numFmtId="2"/>
    <dataField name="Mental Health Services" fld="7" baseField="0" baseItem="0" numFmtId="2"/>
    <dataField name="Recreation Facilities" fld="8" baseField="0" baseItem="0" numFmtId="2"/>
    <dataField name="Safe Childcare Options" fld="9" baseField="0" baseItem="0" numFmtId="2"/>
    <dataField name="Safe Places to Walk/Play" fld="10" baseField="0" baseItem="0" numFmtId="2"/>
    <dataField name="Safe Worksites" fld="11" baseField="0" baseItem="0" numFmtId="2"/>
    <dataField name="Smoking Cessation Programs" fld="12" baseField="0" baseItem="0" numFmtId="2"/>
    <dataField name="Transportation" fld="13" baseField="0" baseItem="0" numFmtId="2"/>
    <dataField name="Weight Loss Programs" fld="14" baseField="0" baseItem="0" numFmtId="2"/>
  </dataFields>
  <formats count="6">
    <format dxfId="194">
      <pivotArea field="0" type="button" dataOnly="0" labelOnly="1" outline="0" axis="axisRow" fieldPosition="0"/>
    </format>
    <format dxfId="193">
      <pivotArea dataOnly="0" labelOnly="1" fieldPosition="0">
        <references count="1">
          <reference field="0" count="0"/>
        </references>
      </pivotArea>
    </format>
    <format dxfId="192">
      <pivotArea dataOnly="0" outline="0" fieldPosition="0">
        <references count="1">
          <reference field="4294967294" count="1">
            <x v="1"/>
          </reference>
        </references>
      </pivotArea>
    </format>
    <format dxfId="191">
      <pivotArea dataOnly="0" outline="0" fieldPosition="0">
        <references count="1">
          <reference field="4294967294" count="1">
            <x v="13"/>
          </reference>
        </references>
      </pivotArea>
    </format>
    <format dxfId="190">
      <pivotArea grandRow="1" outline="0" collapsedLevelsAreSubtotals="1" fieldPosition="0"/>
    </format>
    <format dxfId="189">
      <pivotArea dataOnly="0" labelOnly="1" grandRow="1" outline="0" fieldPosition="0"/>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79"/>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4]"/>
      </x15:pivotTableUISettings>
    </ext>
  </extLst>
</pivotTableDefinition>
</file>

<file path=xl/pivotTables/pivotTable5.xml><?xml version="1.0" encoding="utf-8"?>
<pivotTableDefinition xmlns="http://schemas.openxmlformats.org/spreadsheetml/2006/main" name="PivotTable4" cacheId="214" applyNumberFormats="0" applyBorderFormats="0" applyFontFormats="0" applyPatternFormats="0" applyAlignmentFormats="0" applyWidthHeightFormats="1" dataCaption="Values" tag="72d6137d-09a0-4f60-bb14-e2917c17c478" updatedVersion="5" minRefreshableVersion="3" useAutoFormatting="1" subtotalHiddenItems="1" itemPrintTitles="1" createdVersion="5" indent="0" outline="1" outlineData="1" multipleFieldFilters="0" rowHeaderCaption="Town, Zip Code">
  <location ref="C13:V136" firstHeaderRow="0" firstDataRow="1" firstDataCol="1"/>
  <pivotFields count="28">
    <pivotField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0"/>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9">
    <i>
      <x/>
    </i>
    <i i="1">
      <x v="1"/>
    </i>
    <i i="2">
      <x v="2"/>
    </i>
    <i i="3">
      <x v="3"/>
    </i>
    <i i="4">
      <x v="4"/>
    </i>
    <i i="5">
      <x v="5"/>
    </i>
    <i i="6">
      <x v="6"/>
    </i>
    <i i="7">
      <x v="7"/>
    </i>
    <i i="8">
      <x v="8"/>
    </i>
    <i i="9">
      <x v="9"/>
    </i>
    <i i="10">
      <x v="10"/>
    </i>
    <i i="11">
      <x v="11"/>
    </i>
    <i i="12">
      <x v="12"/>
    </i>
    <i i="13">
      <x v="13"/>
    </i>
    <i i="14">
      <x v="14"/>
    </i>
    <i i="15">
      <x v="15"/>
    </i>
    <i i="16">
      <x v="16"/>
    </i>
    <i i="17">
      <x v="17"/>
    </i>
    <i i="18">
      <x v="18"/>
    </i>
  </colItems>
  <dataFields count="19">
    <dataField name="Count of Respondents" fld="1" subtotal="count" baseField="1" baseItem="0"/>
    <dataField name="Average Age" fld="2" subtotal="average" baseField="0" baseItem="0" numFmtId="1"/>
    <dataField name="Blood Pressure" fld="3" baseField="0" baseItem="0" numFmtId="2"/>
    <dataField name="Cancer" fld="4" baseField="0" baseItem="0" numFmtId="2"/>
    <dataField name="Cholesterol" fld="5" baseField="0" baseItem="0" numFmtId="2"/>
    <dataField name="Dental Screenings" fld="6" baseField="0" baseItem="0" numFmtId="2"/>
    <dataField name="Disease Outbreak Information" fld="7" baseField="0" baseItem="0" numFmtId="2"/>
    <dataField name="Drug &amp; Alcohol" fld="8" baseField="0" baseItem="0" numFmtId="2"/>
    <dataField name="Eating Disorders" fld="9" baseField="0" baseItem="0" numFmtId="2"/>
    <dataField name="Emergency Preparedness" fld="10" baseField="0" baseItem="0" numFmtId="2"/>
    <dataField name="Exercise/Physical Activity" fld="11" baseField="0" baseItem="0" numFmtId="2"/>
    <dataField name="Heart Disease" fld="12" baseField="0" baseItem="0" numFmtId="2"/>
    <dataField name="HIV/AIDS &amp; STDs" fld="13" baseField="0" baseItem="0" numFmtId="2"/>
    <dataField name="Importance of Routine Well Check Ups" fld="14" baseField="0" baseItem="0" numFmtId="2"/>
    <dataField name="Mental Health/Depression" fld="15" baseField="0" baseItem="0" numFmtId="2"/>
    <dataField name="Nutrition" fld="16" baseField="0" baseItem="0" numFmtId="2"/>
    <dataField name="Prenatal Care" fld="17" baseField="0" baseItem="0" numFmtId="2"/>
    <dataField name="Suicide Prevention" fld="18" baseField="0" baseItem="0" numFmtId="4"/>
    <dataField name="Vaccination Immunizations" fld="19" baseField="0" baseItem="0" numFmtId="2"/>
  </dataFields>
  <formats count="7">
    <format dxfId="188">
      <pivotArea field="0" type="button" dataOnly="0" labelOnly="1" outline="0" axis="axisRow" fieldPosition="0"/>
    </format>
    <format dxfId="187">
      <pivotArea dataOnly="0" labelOnly="1" fieldPosition="0">
        <references count="1">
          <reference field="0" count="0"/>
        </references>
      </pivotArea>
    </format>
    <format dxfId="186">
      <pivotArea dataOnly="0" outline="0" fieldPosition="0">
        <references count="1">
          <reference field="4294967294" count="1">
            <x v="18"/>
          </reference>
        </references>
      </pivotArea>
    </format>
    <format dxfId="185">
      <pivotArea dataOnly="0" outline="0" fieldPosition="0">
        <references count="1">
          <reference field="4294967294" count="1">
            <x v="1"/>
          </reference>
        </references>
      </pivotArea>
    </format>
    <format dxfId="184">
      <pivotArea grandRow="1" outline="0" collapsedLevelsAreSubtotals="1" fieldPosition="0"/>
    </format>
    <format dxfId="183">
      <pivotArea dataOnly="0" labelOnly="1" grandRow="1" outline="0" fieldPosition="0"/>
    </format>
    <format dxfId="182">
      <pivotArea outline="0" fieldPosition="0">
        <references count="1">
          <reference field="4294967294" count="1">
            <x v="17"/>
          </reference>
        </references>
      </pivotArea>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38"/>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5]"/>
      </x15:pivotTableUISettings>
    </ext>
  </extLst>
</pivotTableDefinition>
</file>

<file path=xl/pivotTables/pivotTable6.xml><?xml version="1.0" encoding="utf-8"?>
<pivotTableDefinition xmlns="http://schemas.openxmlformats.org/spreadsheetml/2006/main" name="PivotTable3" cacheId="218" applyNumberFormats="0" applyBorderFormats="0" applyFontFormats="0" applyPatternFormats="0" applyAlignmentFormats="0" applyWidthHeightFormats="1" dataCaption="Values" missingCaption="0" tag="99ef97b5-18e4-44c1-a1b0-68cccedd2291" updatedVersion="5" minRefreshableVersion="3" useAutoFormatting="1" itemPrintTitles="1" createdVersion="5" indent="0" outline="1" outlineData="1" multipleFieldFilters="0" rowHeaderCaption="Town, Zip Code">
  <location ref="C13:R136" firstHeaderRow="0" firstDataRow="1" firstDataCol="1"/>
  <pivotFields count="24">
    <pivotField dataField="1" showAll="0"/>
    <pivotField axis="axisRow" allDrilled="1" showAll="0" dataSourceSort="1" defaultAttributeDrillState="1">
      <items count="12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1">
    <field x="1"/>
  </rowFields>
  <rowItems count="12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t="grand">
      <x/>
    </i>
  </rowItems>
  <colFields count="1">
    <field x="-2"/>
  </colFields>
  <colItems count="15">
    <i>
      <x/>
    </i>
    <i i="1">
      <x v="1"/>
    </i>
    <i i="2">
      <x v="2"/>
    </i>
    <i i="3">
      <x v="3"/>
    </i>
    <i i="4">
      <x v="4"/>
    </i>
    <i i="5">
      <x v="5"/>
    </i>
    <i i="6">
      <x v="6"/>
    </i>
    <i i="7">
      <x v="7"/>
    </i>
    <i i="8">
      <x v="8"/>
    </i>
    <i i="9">
      <x v="9"/>
    </i>
    <i i="10">
      <x v="10"/>
    </i>
    <i i="11">
      <x v="11"/>
    </i>
    <i i="12">
      <x v="12"/>
    </i>
    <i i="13">
      <x v="13"/>
    </i>
    <i i="14">
      <x v="14"/>
    </i>
  </colItems>
  <dataFields count="15">
    <dataField name="Count of Respondents" fld="0" subtotal="count" baseField="0" baseItem="1237200"/>
    <dataField name="Average Age" fld="2" subtotal="average" baseField="1" baseItem="1" numFmtId="1"/>
    <dataField name="Doctor/Health Professional" fld="3" subtotal="count" baseField="1" baseItem="1"/>
    <dataField name="Family or Friends" fld="4" subtotal="count" baseField="1" baseItem="1"/>
    <dataField name="Health Department" fld="5" subtotal="count" baseField="1" baseItem="0"/>
    <dataField name="Hospital" fld="6" subtotal="count" baseField="1" baseItem="0"/>
    <dataField name="Internet" fld="7" subtotal="count" baseField="1" baseItem="0"/>
    <dataField name="Library" fld="8" subtotal="count" baseField="1" baseItem="0"/>
    <dataField name="Newspaper/Magazines" fld="9" subtotal="count" baseField="1" baseItem="0"/>
    <dataField name="Radio" fld="10" subtotal="count" baseField="1" baseItem="0"/>
    <dataField name="Religious Organization" fld="11" subtotal="count" baseField="1" baseItem="0"/>
    <dataField name="School/College" fld="12" subtotal="count" baseField="1" baseItem="0"/>
    <dataField name="Social Media (Facebook, Twitter, etc.)" fld="13" subtotal="count" baseField="1" baseItem="0"/>
    <dataField name="Television" fld="14" subtotal="count" baseField="1" baseItem="0"/>
    <dataField name="Worksite" fld="15" subtotal="count" baseField="1" baseItem="0"/>
  </dataFields>
  <formats count="9">
    <format dxfId="181">
      <pivotArea dataOnly="0" outline="0" fieldPosition="0">
        <references count="1">
          <reference field="4294967294" count="1">
            <x v="1"/>
          </reference>
        </references>
      </pivotArea>
    </format>
    <format dxfId="180">
      <pivotArea field="1" type="button" dataOnly="0" labelOnly="1" outline="0" axis="axisRow" fieldPosition="0"/>
    </format>
    <format dxfId="179">
      <pivotArea dataOnly="0" outline="0" fieldPosition="0">
        <references count="1">
          <reference field="4294967294" count="1">
            <x v="14"/>
          </reference>
        </references>
      </pivotArea>
    </format>
    <format dxfId="178">
      <pivotArea grandRow="1" outline="0" collapsedLevelsAreSubtotals="1" fieldPosition="0"/>
    </format>
    <format dxfId="177">
      <pivotArea dataOnly="0" labelOnly="1" grandRow="1" outline="0" fieldPosition="0"/>
    </format>
    <format dxfId="176">
      <pivotArea dataOnly="0" labelOnly="1" fieldPosition="0">
        <references count="1">
          <reference field="1" count="22">
            <x v="2"/>
            <x v="4"/>
            <x v="5"/>
            <x v="6"/>
            <x v="7"/>
            <x v="8"/>
            <x v="9"/>
            <x v="10"/>
            <x v="15"/>
            <x v="16"/>
            <x v="19"/>
            <x v="20"/>
            <x v="21"/>
            <x v="24"/>
            <x v="25"/>
            <x v="26"/>
            <x v="27"/>
            <x v="28"/>
            <x v="29"/>
            <x v="30"/>
            <x v="31"/>
            <x v="33"/>
          </reference>
        </references>
      </pivotArea>
    </format>
    <format dxfId="175">
      <pivotArea dataOnly="0" labelOnly="1" fieldPosition="0">
        <references count="1">
          <reference field="1" count="18">
            <x v="34"/>
            <x v="37"/>
            <x v="38"/>
            <x v="39"/>
            <x v="41"/>
            <x v="42"/>
            <x v="44"/>
            <x v="51"/>
            <x v="52"/>
            <x v="53"/>
            <x v="54"/>
            <x v="55"/>
            <x v="56"/>
            <x v="58"/>
            <x v="59"/>
            <x v="60"/>
            <x v="62"/>
            <x v="63"/>
          </reference>
        </references>
      </pivotArea>
    </format>
    <format dxfId="174">
      <pivotArea dataOnly="0" labelOnly="1" fieldPosition="0">
        <references count="1">
          <reference field="1" count="24">
            <x v="64"/>
            <x v="65"/>
            <x v="66"/>
            <x v="67"/>
            <x v="68"/>
            <x v="69"/>
            <x v="70"/>
            <x v="71"/>
            <x v="73"/>
            <x v="74"/>
            <x v="75"/>
            <x v="77"/>
            <x v="79"/>
            <x v="82"/>
            <x v="83"/>
            <x v="86"/>
            <x v="88"/>
            <x v="89"/>
            <x v="91"/>
            <x v="92"/>
            <x v="94"/>
            <x v="95"/>
            <x v="96"/>
            <x v="97"/>
          </reference>
        </references>
      </pivotArea>
    </format>
    <format dxfId="173">
      <pivotArea dataOnly="0" labelOnly="1" fieldPosition="0">
        <references count="1">
          <reference field="1" count="18">
            <x v="98"/>
            <x v="100"/>
            <x v="101"/>
            <x v="103"/>
            <x v="104"/>
            <x v="106"/>
            <x v="107"/>
            <x v="108"/>
            <x v="111"/>
            <x v="112"/>
            <x v="114"/>
            <x v="115"/>
            <x v="116"/>
            <x v="117"/>
            <x v="118"/>
            <x v="119"/>
            <x v="120"/>
            <x v="121"/>
          </reference>
        </references>
      </pivotArea>
    </format>
  </formats>
  <pivotHierarchies count="385">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multipleItemSelectionAllowed="1" dragToData="1"/>
    <pivotHierarchy dragToData="1"/>
    <pivotHierarchy multipleItemSelectionAllowed="1" dragToData="1"/>
    <pivotHierarchy multipleItemSelectionAllowed="1" dragToData="1"/>
    <pivotHierarchy dragToData="1"/>
    <pivotHierarchy multipleItemSelectionAllowed="1"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265"/>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T Q6]"/>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Are_you_Hispanic_or_Latino?1" sourceName="[PT Q1].[Are you Hispanic or Latino?]">
  <pivotTables>
    <pivotTable tabId="12" name="PivotTable12"/>
  </pivotTables>
  <data>
    <olap pivotCacheId="207">
      <levels count="2">
        <level uniqueName="[PT Q1].[Are you Hispanic or Latino?].[(All)]" sourceCaption="(All)" count="0"/>
        <level uniqueName="[PT Q1].[Are you Hispanic or Latino?].[Are you Hispanic or Latino?]" sourceCaption="Are you Hispanic or Latino?" count="3">
          <ranges>
            <range startItem="0">
              <i n="[PT Q1].[Are you Hispanic or Latino?].&amp;[0]" c="0"/>
              <i n="[PT Q1].[Are you Hispanic or Latino?].&amp;[No]" c="No"/>
              <i n="[PT Q1].[Are you Hispanic or Latino?].&amp;[Yes]" c="Yes"/>
            </range>
          </ranges>
        </level>
      </levels>
      <selections count="1">
        <selection n="[PT Q1].[Are you Hispanic or Latino?].[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I_identify_as1" sourceName="[PT Q1].[I identify as:]">
  <pivotTables>
    <pivotTable tabId="12" name="PivotTable12"/>
  </pivotTables>
  <data>
    <olap pivotCacheId="207">
      <levels count="2">
        <level uniqueName="[PT Q1].[I identify as:].[(All)]" sourceCaption="(All)" count="0"/>
        <level uniqueName="[PT Q1].[I identify as:].[I identify as:]" sourceCaption="I identify as:" count="4">
          <ranges>
            <range startItem="0">
              <i n="[PT Q1].[I identify as:].&amp;[0]" c="0"/>
              <i n="[PT Q1].[I identify as:].&amp;[Female]" c="Female"/>
              <i n="[PT Q1].[I identify as:].&amp;[Male]" c="Male"/>
              <i n="[PT Q1].[I identify as:].&amp;[Other]" c="Other"/>
            </range>
          </ranges>
        </level>
      </levels>
      <selections count="1">
        <selection n="[PT Q1].[I identify as:].[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nty_where_you_live1" sourceName="[PT Q1].[County where you live:]">
  <pivotTables>
    <pivotTable tabId="12" name="PivotTable12"/>
  </pivotTables>
  <data>
    <olap pivotCacheId="207">
      <levels count="2">
        <level uniqueName="[PT Q1].[County where you live:].[(All)]" sourceCaption="(All)" count="0"/>
        <level uniqueName="[PT Q1].[County where you live:].[County where you live:]" sourceCaption="County where you live:" count="4">
          <ranges>
            <range startItem="0">
              <i n="[PT Q1].[County where you live:].&amp;[0]" c="0"/>
              <i n="[PT Q1].[County where you live:].&amp;[Nassau]" c="Nassau"/>
              <i n="[PT Q1].[County where you live:].&amp;[Queens]" c="Queens"/>
              <i n="[PT Q1].[County where you live:].&amp;[Suffolk]" c="Suffolk"/>
            </range>
          </ranges>
        </level>
      </levels>
      <selections count="1">
        <selection n="[PT Q1].[County where you live:].[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 sourceName="[PT Q1].[What is your annual household income from all sources?]">
  <pivotTables>
    <pivotTable tabId="12" name="PivotTable12"/>
  </pivotTables>
  <data>
    <olap pivotCacheId="207">
      <levels count="2">
        <level uniqueName="[PT Q1].[What is your annual household income from all sources?].[(All)]" sourceCaption="(All)" count="0"/>
        <level uniqueName="[PT Q1].[What is your annual household income from all sources?].[What is your annual household income from all sources?]" sourceCaption="What is your annual household income from all sources?" count="7">
          <ranges>
            <range startItem="0">
              <i n="[PT Q1].[What is your annual household income from all sources?].&amp;[$0-$19,999]" c="$0-$19,999"/>
              <i n="[PT Q1].[What is your annual household income from all sources?].&amp;[$20,000 to $34,999]" c="$20,000 to $34,999"/>
              <i n="[PT Q1].[What is your annual household income from all sources?].&amp;[$35,000 to $49,999]" c="$35,000 to $49,999"/>
              <i n="[PT Q1].[What is your annual household income from all sources?].&amp;[$50,000 to $74,999]" c="$50,000 to $74,999"/>
              <i n="[PT Q1].[What is your annual household income from all sources?].&amp;[$75,000 to $125,000]" c="$75,000 to $125,000"/>
              <i n="[PT Q1].[What is your annual household income from all sources?].&amp;[0]" c="0"/>
              <i n="[PT Q1].[What is your annual household income from all sources?].&amp;[Over $125,000]" c="Over $125,000"/>
            </range>
          </ranges>
        </level>
      </levels>
      <selections count="1">
        <selection n="[PT Q1].[What is your annual household income from all sources?].[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 sourceName="[PT Q1].[What is your current employment status?]">
  <pivotTables>
    <pivotTable tabId="12" name="PivotTable12"/>
  </pivotTables>
  <data>
    <olap pivotCacheId="207">
      <levels count="2">
        <level uniqueName="[PT Q1].[What is your current employment status?].[(All)]" sourceCaption="(All)" count="0"/>
        <level uniqueName="[PT Q1].[What is your current employment status?].[What is your current employment status?]" sourceCaption="What is your current employment status?" count="8">
          <ranges>
            <range startItem="0">
              <i n="[PT Q1].[What is your current employment status?].&amp;[0]" c="0"/>
              <i n="[PT Q1].[What is your current employment status?].&amp;[Employed for wages]" c="Employed for wages"/>
              <i n="[PT Q1].[What is your current employment status?].&amp;[Military]" c="Military"/>
              <i n="[PT Q1].[What is your current employment status?].&amp;[Out of work and looking for work]" c="Out of work and looking for work"/>
              <i n="[PT Q1].[What is your current employment status?].&amp;[Out of work, but not currently looking]" c="Out of work, but not currently looking"/>
              <i n="[PT Q1].[What is your current employment status?].&amp;[Retired]" c="Retired"/>
              <i n="[PT Q1].[What is your current employment status?].&amp;[Self-employed]" c="Self-employed"/>
              <i n="[PT Q1].[What is your current employment status?].&amp;[Student]" c="Student"/>
            </range>
          </ranges>
        </level>
      </levels>
      <selections count="1">
        <selection n="[PT Q1].[What is your current employment status?].[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 sourceName="[PT Q1].[What is your highest level of education?]">
  <pivotTables>
    <pivotTable tabId="12" name="PivotTable12"/>
  </pivotTables>
  <data>
    <olap pivotCacheId="207">
      <levels count="2">
        <level uniqueName="[PT Q1].[What is your highest level of education?].[(All)]" sourceCaption="(All)" count="0"/>
        <level uniqueName="[PT Q1].[What is your highest level of education?].[What is your highest level of education?]" sourceCaption="What is your highest level of education?" count="11">
          <ranges>
            <range startItem="0">
              <i n="[PT Q1].[What is your highest level of education?].&amp;[0]" c="0"/>
              <i n="[PT Q1].[What is your highest level of education?].&amp;[College graduate]" c="College graduate"/>
              <i n="[PT Q1].[What is your highest level of education?].&amp;[Doctorate]" c="Doctorate"/>
              <i n="[PT Q1].[What is your highest level of education?].&amp;[Graduate school]" c="Graduate school"/>
              <i n="[PT Q1].[What is your highest level of education?].&amp;[High school graduate]" c="High school graduate"/>
              <i n="[PT Q1].[What is your highest level of education?].&amp;[K-8 grade]" c="K-8 grade"/>
              <i n="[PT Q1].[What is your highest level of education?].&amp;[Other (please specify)]" c="Other (please specify)"/>
              <i n="[PT Q1].[What is your highest level of education?].&amp;[Otro (por favor especifique)]" c="Otro (por favor especifique)"/>
              <i n="[PT Q1].[What is your highest level of education?].&amp;[Some college]" c="Some college"/>
              <i n="[PT Q1].[What is your highest level of education?].&amp;[Some high school]" c="Some high school"/>
              <i n="[PT Q1].[What is your highest level of education?].&amp;[Technical school]" c="Technical school"/>
            </range>
          </ranges>
        </level>
      </levels>
      <selections count="1">
        <selection n="[PT Q1].[What is your highest level of education?].[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 sourceName="[PT Q1].[What race do you consider yourself?]">
  <pivotTables>
    <pivotTable tabId="12" name="PivotTable12"/>
  </pivotTables>
  <data>
    <olap pivotCacheId="207">
      <levels count="2">
        <level uniqueName="[PT Q1].[What race do you consider yourself?].[(All)]" sourceCaption="(All)" count="0"/>
        <level uniqueName="[PT Q1].[What race do you consider yourself?].[What race do you consider yourself?]" sourceCaption="What race do you consider yourself?" count="8">
          <ranges>
            <range startItem="0">
              <i n="[PT Q1].[What race do you consider yourself?].&amp;[0]" c="0"/>
              <i n="[PT Q1].[What race do you consider yourself?].&amp;[Asian/Pacific Islander]" c="Asian/Pacific Islander"/>
              <i n="[PT Q1].[What race do you consider yourself?].&amp;[Black/African American]" c="Black/African American"/>
              <i n="[PT Q1].[What race do you consider yourself?].&amp;[Multi-racial]" c="Multi-racial"/>
              <i n="[PT Q1].[What race do you consider yourself?].&amp;[Native American]" c="Native American"/>
              <i n="[PT Q1].[What race do you consider yourself?].&amp;[Other (please specify)]" c="Other (please specify)"/>
              <i n="[PT Q1].[What race do you consider yourself?].&amp;[Otra (por favor especifique)]" c="Otra (por favor especifique)"/>
              <i n="[PT Q1].[What race do you consider yourself?].&amp;[White/Caucasian]" c="White/Caucasian"/>
            </range>
          </ranges>
        </level>
      </levels>
      <selections count="1">
        <selection n="[PT Q1].[What race do you consider yourself?].[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 sourceName="[PT Q1].[Do you currently have health insurance?]">
  <pivotTables>
    <pivotTable tabId="12" name="PivotTable12"/>
  </pivotTables>
  <data>
    <olap pivotCacheId="207">
      <levels count="2">
        <level uniqueName="[PT Q1].[Do you currently have health insurance?].[(All)]" sourceCaption="(All)" count="0"/>
        <level uniqueName="[PT Q1].[Do you currently have health insurance?].[Do you currently have health insurance?]" sourceCaption="Do you currently have health insurance?" count="4">
          <ranges>
            <range startItem="0">
              <i n="[PT Q1].[Do you currently have health insurance?].&amp;[0]" c="0"/>
              <i n="[PT Q1].[Do you currently have health insurance?].&amp;[No]" c="No"/>
              <i n="[PT Q1].[Do you currently have health insurance?].&amp;[No, but I did in the past]" c="No, but I did in the past"/>
              <i n="[PT Q1].[Do you currently have health insurance?].&amp;[Yes]" c="Yes"/>
            </range>
          </ranges>
        </level>
      </levels>
      <selections count="1">
        <selection n="[PT Q1].[Do you currently have health insurance?].[All]"/>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I_identify_as" sourceName="[PT Q2].[I identify as:]">
  <pivotTables>
    <pivotTable tabId="20" name="PivotTable1"/>
  </pivotTables>
  <data>
    <olap pivotCacheId="208">
      <levels count="2">
        <level uniqueName="[PT Q2].[I identify as:].[(All)]" sourceCaption="(All)" count="0"/>
        <level uniqueName="[PT Q2].[I identify as:].[I identify as:]" sourceCaption="I identify as:" count="4">
          <ranges>
            <range startItem="0">
              <i n="[PT Q2].[I identify as:].&amp;[0]" c="0"/>
              <i n="[PT Q2].[I identify as:].&amp;[Female]" c="Female"/>
              <i n="[PT Q2].[I identify as:].&amp;[Male]" c="Male"/>
              <i n="[PT Q2].[I identify as:].&amp;[Other]" c="Other"/>
            </range>
          </ranges>
        </level>
      </levels>
      <selections count="1">
        <selection n="[PT Q2].[I identify as:].[All]"/>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ounty_where_you_live" sourceName="[PT Q2].[County where you live:]">
  <pivotTables>
    <pivotTable tabId="20" name="PivotTable1"/>
  </pivotTables>
  <data>
    <olap pivotCacheId="208">
      <levels count="2">
        <level uniqueName="[PT Q2].[County where you live:].[(All)]" sourceCaption="(All)" count="0"/>
        <level uniqueName="[PT Q2].[County where you live:].[County where you live:]" sourceCaption="County where you live:" count="4">
          <ranges>
            <range startItem="0">
              <i n="[PT Q2].[County where you live:].&amp;[0]" c="0"/>
              <i n="[PT Q2].[County where you live:].&amp;[Nassau]" c="Nassau"/>
              <i n="[PT Q2].[County where you live:].&amp;[Queens]" c="Queens"/>
              <i n="[PT Q2].[County where you live:].&amp;[Suffolk]" c="Suffolk"/>
            </range>
          </ranges>
        </level>
      </levels>
      <selections count="1">
        <selection n="[PT Q2].[County where you live:].[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Are_you_Hispanic_or_Latino?" sourceName="[PT Q2].[Are you Hispanic or Latino?]">
  <pivotTables>
    <pivotTable tabId="20" name="PivotTable1"/>
  </pivotTables>
  <data>
    <olap pivotCacheId="208">
      <levels count="2">
        <level uniqueName="[PT Q2].[Are you Hispanic or Latino?].[(All)]" sourceCaption="(All)" count="0"/>
        <level uniqueName="[PT Q2].[Are you Hispanic or Latino?].[Are you Hispanic or Latino?]" sourceCaption="Are you Hispanic or Latino?" count="3">
          <ranges>
            <range startItem="0">
              <i n="[PT Q2].[Are you Hispanic or Latino?].&amp;[0]" c="0"/>
              <i n="[PT Q2].[Are you Hispanic or Latino?].&amp;[No]" c="No"/>
              <i n="[PT Q2].[Are you Hispanic or Latino?].&amp;[Yes]" c="Yes"/>
            </range>
          </ranges>
        </level>
      </levels>
      <selections count="1">
        <selection n="[PT Q2].[Are you Hispanic or Latino?].[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1" sourceName="[PT Q2].[What is your annual household income from all sources?]">
  <pivotTables>
    <pivotTable tabId="20" name="PivotTable1"/>
  </pivotTables>
  <data>
    <olap pivotCacheId="208">
      <levels count="2">
        <level uniqueName="[PT Q2].[What is your annual household income from all sources?].[(All)]" sourceCaption="(All)" count="0"/>
        <level uniqueName="[PT Q2].[What is your annual household income from all sources?].[What is your annual household income from all sources?]" sourceCaption="What is your annual household income from all sources?" count="7">
          <ranges>
            <range startItem="0">
              <i n="[PT Q2].[What is your annual household income from all sources?].&amp;[$0-$19,999]" c="$0-$19,999"/>
              <i n="[PT Q2].[What is your annual household income from all sources?].&amp;[$20,000 to $34,999]" c="$20,000 to $34,999"/>
              <i n="[PT Q2].[What is your annual household income from all sources?].&amp;[$35,000 to $49,999]" c="$35,000 to $49,999"/>
              <i n="[PT Q2].[What is your annual household income from all sources?].&amp;[$50,000 to $74,999]" c="$50,000 to $74,999"/>
              <i n="[PT Q2].[What is your annual household income from all sources?].&amp;[$75,000 to $125,000]" c="$75,000 to $125,000"/>
              <i n="[PT Q2].[What is your annual household income from all sources?].&amp;[0]" c="0"/>
              <i n="[PT Q2].[What is your annual household income from all sources?].&amp;[Over $125,000]" c="Over $125,000"/>
            </range>
          </ranges>
        </level>
      </levels>
      <selections count="1">
        <selection n="[PT Q2].[What is your annual household income from all sources?].[All]"/>
      </selections>
    </olap>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1" sourceName="[PT Q2].[What is your current employment status?]">
  <pivotTables>
    <pivotTable tabId="20" name="PivotTable1"/>
  </pivotTables>
  <data>
    <olap pivotCacheId="208">
      <levels count="2">
        <level uniqueName="[PT Q2].[What is your current employment status?].[(All)]" sourceCaption="(All)" count="0"/>
        <level uniqueName="[PT Q2].[What is your current employment status?].[What is your current employment status?]" sourceCaption="What is your current employment status?" count="8">
          <ranges>
            <range startItem="0">
              <i n="[PT Q2].[What is your current employment status?].&amp;[0]" c="0"/>
              <i n="[PT Q2].[What is your current employment status?].&amp;[Employed for wages]" c="Employed for wages"/>
              <i n="[PT Q2].[What is your current employment status?].&amp;[Military]" c="Military"/>
              <i n="[PT Q2].[What is your current employment status?].&amp;[Out of work and looking for work]" c="Out of work and looking for work"/>
              <i n="[PT Q2].[What is your current employment status?].&amp;[Out of work, but not currently looking]" c="Out of work, but not currently looking"/>
              <i n="[PT Q2].[What is your current employment status?].&amp;[Retired]" c="Retired"/>
              <i n="[PT Q2].[What is your current employment status?].&amp;[Self-employed]" c="Self-employed"/>
              <i n="[PT Q2].[What is your current employment status?].&amp;[Student]" c="Student"/>
            </range>
          </ranges>
        </level>
      </levels>
      <selections count="1">
        <selection n="[PT Q2].[What is your current employment status?].[All]"/>
      </selections>
    </olap>
  </data>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1" sourceName="[PT Q2].[What is your highest level of education?]">
  <pivotTables>
    <pivotTable tabId="20" name="PivotTable1"/>
  </pivotTables>
  <data>
    <olap pivotCacheId="208">
      <levels count="2">
        <level uniqueName="[PT Q2].[What is your highest level of education?].[(All)]" sourceCaption="(All)" count="0"/>
        <level uniqueName="[PT Q2].[What is your highest level of education?].[What is your highest level of education?]" sourceCaption="What is your highest level of education?" count="11">
          <ranges>
            <range startItem="0">
              <i n="[PT Q2].[What is your highest level of education?].&amp;[0]" c="0"/>
              <i n="[PT Q2].[What is your highest level of education?].&amp;[College graduate]" c="College graduate"/>
              <i n="[PT Q2].[What is your highest level of education?].&amp;[Doctorate]" c="Doctorate"/>
              <i n="[PT Q2].[What is your highest level of education?].&amp;[Graduate school]" c="Graduate school"/>
              <i n="[PT Q2].[What is your highest level of education?].&amp;[High school graduate]" c="High school graduate"/>
              <i n="[PT Q2].[What is your highest level of education?].&amp;[K-8 grade]" c="K-8 grade"/>
              <i n="[PT Q2].[What is your highest level of education?].&amp;[Other (please specify)]" c="Other (please specify)"/>
              <i n="[PT Q2].[What is your highest level of education?].&amp;[Otro (por favor especifique)]" c="Otro (por favor especifique)"/>
              <i n="[PT Q2].[What is your highest level of education?].&amp;[Some college]" c="Some college"/>
              <i n="[PT Q2].[What is your highest level of education?].&amp;[Some high school]" c="Some high school"/>
              <i n="[PT Q2].[What is your highest level of education?].&amp;[Technical school]" c="Technical school"/>
            </range>
          </ranges>
        </level>
      </levels>
      <selections count="1">
        <selection n="[PT Q2].[What is your highest level of education?].[All]"/>
      </selections>
    </olap>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1" sourceName="[PT Q2].[What race do you consider yourself?]">
  <pivotTables>
    <pivotTable tabId="20" name="PivotTable1"/>
  </pivotTables>
  <data>
    <olap pivotCacheId="208">
      <levels count="2">
        <level uniqueName="[PT Q2].[What race do you consider yourself?].[(All)]" sourceCaption="(All)" count="0"/>
        <level uniqueName="[PT Q2].[What race do you consider yourself?].[What race do you consider yourself?]" sourceCaption="What race do you consider yourself?" count="8">
          <ranges>
            <range startItem="0">
              <i n="[PT Q2].[What race do you consider yourself?].&amp;[0]" c="0"/>
              <i n="[PT Q2].[What race do you consider yourself?].&amp;[Asian/Pacific Islander]" c="Asian/Pacific Islander"/>
              <i n="[PT Q2].[What race do you consider yourself?].&amp;[Black/African American]" c="Black/African American"/>
              <i n="[PT Q2].[What race do you consider yourself?].&amp;[Multi-racial]" c="Multi-racial"/>
              <i n="[PT Q2].[What race do you consider yourself?].&amp;[Native American]" c="Native American"/>
              <i n="[PT Q2].[What race do you consider yourself?].&amp;[Other (please specify)]" c="Other (please specify)"/>
              <i n="[PT Q2].[What race do you consider yourself?].&amp;[Otra (por favor especifique)]" c="Otra (por favor especifique)"/>
              <i n="[PT Q2].[What race do you consider yourself?].&amp;[White/Caucasian]" c="White/Caucasian"/>
            </range>
          </ranges>
        </level>
      </levels>
      <selections count="1">
        <selection n="[PT Q2].[What race do you consider yourself?].[All]"/>
      </selections>
    </olap>
  </data>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1" sourceName="[PT Q2].[Do you currently have health insurance?]">
  <pivotTables>
    <pivotTable tabId="20" name="PivotTable1"/>
  </pivotTables>
  <data>
    <olap pivotCacheId="208">
      <levels count="2">
        <level uniqueName="[PT Q2].[Do you currently have health insurance?].[(All)]" sourceCaption="(All)" count="0"/>
        <level uniqueName="[PT Q2].[Do you currently have health insurance?].[Do you currently have health insurance?]" sourceCaption="Do you currently have health insurance?" count="4">
          <ranges>
            <range startItem="0">
              <i n="[PT Q2].[Do you currently have health insurance?].&amp;[0]" c="0"/>
              <i n="[PT Q2].[Do you currently have health insurance?].&amp;[No]" c="No"/>
              <i n="[PT Q2].[Do you currently have health insurance?].&amp;[No, but I did in the past]" c="No, but I did in the past"/>
              <i n="[PT Q2].[Do you currently have health insurance?].&amp;[Yes]" c="Yes"/>
            </range>
          </ranges>
        </level>
      </levels>
      <selections count="1">
        <selection n="[PT Q2].[Do you currently have health insurance?].[All]"/>
      </selections>
    </olap>
  </data>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I_identify_as2" sourceName="[PT Q3].[I identify as:]">
  <pivotTables>
    <pivotTable tabId="13" name="PivotTable2"/>
  </pivotTables>
  <data>
    <olap pivotCacheId="209">
      <levels count="2">
        <level uniqueName="[PT Q3].[I identify as:].[(All)]" sourceCaption="(All)" count="0"/>
        <level uniqueName="[PT Q3].[I identify as:].[I identify as:]" sourceCaption="I identify as:" count="4">
          <ranges>
            <range startItem="0">
              <i n="[PT Q3].[I identify as:].&amp;[0]" c="0"/>
              <i n="[PT Q3].[I identify as:].&amp;[Female]" c="Female"/>
              <i n="[PT Q3].[I identify as:].&amp;[Male]" c="Male"/>
              <i n="[PT Q3].[I identify as:].&amp;[Other]" c="Other"/>
            </range>
          </ranges>
        </level>
      </levels>
      <selections count="1">
        <selection n="[PT Q3].[I identify as:].[All]"/>
      </selections>
    </olap>
  </data>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County_where_you_live2" sourceName="[PT Q3].[County where you live:]">
  <pivotTables>
    <pivotTable tabId="13" name="PivotTable2"/>
  </pivotTables>
  <data>
    <olap pivotCacheId="209">
      <levels count="2">
        <level uniqueName="[PT Q3].[County where you live:].[(All)]" sourceCaption="(All)" count="0"/>
        <level uniqueName="[PT Q3].[County where you live:].[County where you live:]" sourceCaption="County where you live:" count="4">
          <ranges>
            <range startItem="0">
              <i n="[PT Q3].[County where you live:].&amp;[0]" c="0"/>
              <i n="[PT Q3].[County where you live:].&amp;[Nassau]" c="Nassau"/>
              <i n="[PT Q3].[County where you live:].&amp;[Queens]" c="Queens"/>
              <i n="[PT Q3].[County where you live:].&amp;[Suffolk]" c="Suffolk"/>
            </range>
          </ranges>
        </level>
      </levels>
      <selections count="1">
        <selection n="[PT Q3].[County where you live:].[All]"/>
      </selections>
    </olap>
  </data>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Are_you_Hispanic_or_Latino?2" sourceName="[PT Q3].[Are you Hispanic or Latino?]">
  <pivotTables>
    <pivotTable tabId="13" name="PivotTable2"/>
  </pivotTables>
  <data>
    <olap pivotCacheId="209">
      <levels count="2">
        <level uniqueName="[PT Q3].[Are you Hispanic or Latino?].[(All)]" sourceCaption="(All)" count="0"/>
        <level uniqueName="[PT Q3].[Are you Hispanic or Latino?].[Are you Hispanic or Latino?]" sourceCaption="Are you Hispanic or Latino?" count="3">
          <ranges>
            <range startItem="0">
              <i n="[PT Q3].[Are you Hispanic or Latino?].&amp;[0]" c="0"/>
              <i n="[PT Q3].[Are you Hispanic or Latino?].&amp;[No]" c="No"/>
              <i n="[PT Q3].[Are you Hispanic or Latino?].&amp;[Yes]" c="Yes"/>
            </range>
          </ranges>
        </level>
      </levels>
      <selections count="1">
        <selection n="[PT Q3].[Are you Hispanic or Latino?].[All]"/>
      </selections>
    </olap>
  </data>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2" sourceName="[PT Q3].[What is your annual household income from all sources?]">
  <pivotTables>
    <pivotTable tabId="13" name="PivotTable2"/>
  </pivotTables>
  <data>
    <olap pivotCacheId="209">
      <levels count="2">
        <level uniqueName="[PT Q3].[What is your annual household income from all sources?].[(All)]" sourceCaption="(All)" count="0"/>
        <level uniqueName="[PT Q3].[What is your annual household income from all sources?].[What is your annual household income from all sources?]" sourceCaption="What is your annual household income from all sources?" count="7">
          <ranges>
            <range startItem="0">
              <i n="[PT Q3].[What is your annual household income from all sources?].&amp;[$0-$19,999]" c="$0-$19,999"/>
              <i n="[PT Q3].[What is your annual household income from all sources?].&amp;[$20,000 to $34,999]" c="$20,000 to $34,999"/>
              <i n="[PT Q3].[What is your annual household income from all sources?].&amp;[$35,000 to $49,999]" c="$35,000 to $49,999"/>
              <i n="[PT Q3].[What is your annual household income from all sources?].&amp;[$50,000 to $74,999]" c="$50,000 to $74,999"/>
              <i n="[PT Q3].[What is your annual household income from all sources?].&amp;[$75,000 to $125,000]" c="$75,000 to $125,000"/>
              <i n="[PT Q3].[What is your annual household income from all sources?].&amp;[0]" c="0"/>
              <i n="[PT Q3].[What is your annual household income from all sources?].&amp;[Over $125,000]" c="Over $125,000"/>
            </range>
          </ranges>
        </level>
      </levels>
      <selections count="1">
        <selection n="[PT Q3].[What is your annual household income from all sources?].[All]"/>
      </selections>
    </olap>
  </data>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2" sourceName="[PT Q3].[What is your current employment status?]">
  <pivotTables>
    <pivotTable tabId="13" name="PivotTable2"/>
  </pivotTables>
  <data>
    <olap pivotCacheId="209">
      <levels count="2">
        <level uniqueName="[PT Q3].[What is your current employment status?].[(All)]" sourceCaption="(All)" count="0"/>
        <level uniqueName="[PT Q3].[What is your current employment status?].[What is your current employment status?]" sourceCaption="What is your current employment status?" count="8">
          <ranges>
            <range startItem="0">
              <i n="[PT Q3].[What is your current employment status?].&amp;[0]" c="0"/>
              <i n="[PT Q3].[What is your current employment status?].&amp;[Employed for wages]" c="Employed for wages"/>
              <i n="[PT Q3].[What is your current employment status?].&amp;[Military]" c="Military"/>
              <i n="[PT Q3].[What is your current employment status?].&amp;[Out of work and looking for work]" c="Out of work and looking for work"/>
              <i n="[PT Q3].[What is your current employment status?].&amp;[Out of work, but not currently looking]" c="Out of work, but not currently looking"/>
              <i n="[PT Q3].[What is your current employment status?].&amp;[Retired]" c="Retired"/>
              <i n="[PT Q3].[What is your current employment status?].&amp;[Self-employed]" c="Self-employed"/>
              <i n="[PT Q3].[What is your current employment status?].&amp;[Student]" c="Student"/>
            </range>
          </ranges>
        </level>
      </levels>
      <selections count="1">
        <selection n="[PT Q3].[What is your current employment status?].[All]"/>
      </selections>
    </olap>
  </data>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2" sourceName="[PT Q3].[What is your highest level of education?]">
  <pivotTables>
    <pivotTable tabId="13" name="PivotTable2"/>
  </pivotTables>
  <data>
    <olap pivotCacheId="209">
      <levels count="2">
        <level uniqueName="[PT Q3].[What is your highest level of education?].[(All)]" sourceCaption="(All)" count="0"/>
        <level uniqueName="[PT Q3].[What is your highest level of education?].[What is your highest level of education?]" sourceCaption="What is your highest level of education?" count="11">
          <ranges>
            <range startItem="0">
              <i n="[PT Q3].[What is your highest level of education?].&amp;[0]" c="0"/>
              <i n="[PT Q3].[What is your highest level of education?].&amp;[College graduate]" c="College graduate"/>
              <i n="[PT Q3].[What is your highest level of education?].&amp;[Doctorate]" c="Doctorate"/>
              <i n="[PT Q3].[What is your highest level of education?].&amp;[Graduate school]" c="Graduate school"/>
              <i n="[PT Q3].[What is your highest level of education?].&amp;[High school graduate]" c="High school graduate"/>
              <i n="[PT Q3].[What is your highest level of education?].&amp;[K-8 grade]" c="K-8 grade"/>
              <i n="[PT Q3].[What is your highest level of education?].&amp;[Other (please specify)]" c="Other (please specify)"/>
              <i n="[PT Q3].[What is your highest level of education?].&amp;[Otro (por favor especifique)]" c="Otro (por favor especifique)"/>
              <i n="[PT Q3].[What is your highest level of education?].&amp;[Some college]" c="Some college"/>
              <i n="[PT Q3].[What is your highest level of education?].&amp;[Some high school]" c="Some high school"/>
              <i n="[PT Q3].[What is your highest level of education?].&amp;[Technical school]" c="Technical school"/>
            </range>
          </ranges>
        </level>
      </levels>
      <selections count="1">
        <selection n="[PT Q3].[What is your highest level of education?].[All]"/>
      </selections>
    </olap>
  </data>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2" sourceName="[PT Q3].[What race do you consider yourself?]">
  <pivotTables>
    <pivotTable tabId="13" name="PivotTable2"/>
  </pivotTables>
  <data>
    <olap pivotCacheId="209">
      <levels count="2">
        <level uniqueName="[PT Q3].[What race do you consider yourself?].[(All)]" sourceCaption="(All)" count="0"/>
        <level uniqueName="[PT Q3].[What race do you consider yourself?].[What race do you consider yourself?]" sourceCaption="What race do you consider yourself?" count="8">
          <ranges>
            <range startItem="0">
              <i n="[PT Q3].[What race do you consider yourself?].&amp;[0]" c="0"/>
              <i n="[PT Q3].[What race do you consider yourself?].&amp;[Asian/Pacific Islander]" c="Asian/Pacific Islander"/>
              <i n="[PT Q3].[What race do you consider yourself?].&amp;[Black/African American]" c="Black/African American"/>
              <i n="[PT Q3].[What race do you consider yourself?].&amp;[Multi-racial]" c="Multi-racial"/>
              <i n="[PT Q3].[What race do you consider yourself?].&amp;[Native American]" c="Native American"/>
              <i n="[PT Q3].[What race do you consider yourself?].&amp;[Other (please specify)]" c="Other (please specify)"/>
              <i n="[PT Q3].[What race do you consider yourself?].&amp;[Otra (por favor especifique)]" c="Otra (por favor especifique)"/>
              <i n="[PT Q3].[What race do you consider yourself?].&amp;[White/Caucasian]" c="White/Caucasian"/>
            </range>
          </ranges>
        </level>
      </levels>
      <selections count="1">
        <selection n="[PT Q3].[What race do you consider yourself?].[All]"/>
      </selections>
    </olap>
  </data>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2" sourceName="[PT Q3].[Do you currently have health insurance?]">
  <pivotTables>
    <pivotTable tabId="13" name="PivotTable2"/>
  </pivotTables>
  <data>
    <olap pivotCacheId="209">
      <levels count="2">
        <level uniqueName="[PT Q3].[Do you currently have health insurance?].[(All)]" sourceCaption="(All)" count="0"/>
        <level uniqueName="[PT Q3].[Do you currently have health insurance?].[Do you currently have health insurance?]" sourceCaption="Do you currently have health insurance?" count="4">
          <ranges>
            <range startItem="0">
              <i n="[PT Q3].[Do you currently have health insurance?].&amp;[0]" c="0"/>
              <i n="[PT Q3].[Do you currently have health insurance?].&amp;[No]" c="No"/>
              <i n="[PT Q3].[Do you currently have health insurance?].&amp;[No, but I did in the past]" c="No, but I did in the past"/>
              <i n="[PT Q3].[Do you currently have health insurance?].&amp;[Yes]" c="Yes"/>
            </range>
          </ranges>
        </level>
      </levels>
      <selections count="1">
        <selection n="[PT Q3].[Do you currently have health insurance?].[All]"/>
      </selections>
    </olap>
  </data>
</slicerCacheDefinition>
</file>

<file path=xl/slicerCaches/slicerCache25.xml><?xml version="1.0" encoding="utf-8"?>
<slicerCacheDefinition xmlns="http://schemas.microsoft.com/office/spreadsheetml/2009/9/main" xmlns:mc="http://schemas.openxmlformats.org/markup-compatibility/2006" xmlns:x="http://schemas.openxmlformats.org/spreadsheetml/2006/main" mc:Ignorable="x" name="Slicer_I_identify_as3" sourceName="[PT Q4].[I identify as:]">
  <pivotTables>
    <pivotTable tabId="14" name="PivotTable3"/>
  </pivotTables>
  <data>
    <olap pivotCacheId="210">
      <levels count="2">
        <level uniqueName="[PT Q4].[I identify as:].[(All)]" sourceCaption="(All)" count="0"/>
        <level uniqueName="[PT Q4].[I identify as:].[I identify as:]" sourceCaption="I identify as:" count="4">
          <ranges>
            <range startItem="0">
              <i n="[PT Q4].[I identify as:].&amp;[0]" c="0"/>
              <i n="[PT Q4].[I identify as:].&amp;[Female]" c="Female"/>
              <i n="[PT Q4].[I identify as:].&amp;[Male]" c="Male"/>
              <i n="[PT Q4].[I identify as:].&amp;[Other]" c="Other"/>
            </range>
          </ranges>
        </level>
      </levels>
      <selections count="1">
        <selection n="[PT Q4].[I identify as:].[All]"/>
      </selections>
    </olap>
  </data>
</slicerCacheDefinition>
</file>

<file path=xl/slicerCaches/slicerCache26.xml><?xml version="1.0" encoding="utf-8"?>
<slicerCacheDefinition xmlns="http://schemas.microsoft.com/office/spreadsheetml/2009/9/main" xmlns:mc="http://schemas.openxmlformats.org/markup-compatibility/2006" xmlns:x="http://schemas.openxmlformats.org/spreadsheetml/2006/main" mc:Ignorable="x" name="Slicer_County_where_you_live3" sourceName="[PT Q4].[County where you live:]">
  <pivotTables>
    <pivotTable tabId="14" name="PivotTable3"/>
  </pivotTables>
  <data>
    <olap pivotCacheId="210">
      <levels count="2">
        <level uniqueName="[PT Q4].[County where you live:].[(All)]" sourceCaption="(All)" count="0"/>
        <level uniqueName="[PT Q4].[County where you live:].[County where you live:]" sourceCaption="County where you live:" count="4">
          <ranges>
            <range startItem="0">
              <i n="[PT Q4].[County where you live:].&amp;[0]" c="0"/>
              <i n="[PT Q4].[County where you live:].&amp;[Nassau]" c="Nassau"/>
              <i n="[PT Q4].[County where you live:].&amp;[Queens]" c="Queens"/>
              <i n="[PT Q4].[County where you live:].&amp;[Suffolk]" c="Suffolk"/>
            </range>
          </ranges>
        </level>
      </levels>
      <selections count="1">
        <selection n="[PT Q4].[County where you live:].[All]"/>
      </selections>
    </olap>
  </data>
</slicerCacheDefinition>
</file>

<file path=xl/slicerCaches/slicerCache27.xml><?xml version="1.0" encoding="utf-8"?>
<slicerCacheDefinition xmlns="http://schemas.microsoft.com/office/spreadsheetml/2009/9/main" xmlns:mc="http://schemas.openxmlformats.org/markup-compatibility/2006" xmlns:x="http://schemas.openxmlformats.org/spreadsheetml/2006/main" mc:Ignorable="x" name="Slicer_Are_you_Hispanic_or_Latino?3" sourceName="[PT Q4].[Are you Hispanic or Latino?]">
  <pivotTables>
    <pivotTable tabId="14" name="PivotTable3"/>
  </pivotTables>
  <data>
    <olap pivotCacheId="210">
      <levels count="2">
        <level uniqueName="[PT Q4].[Are you Hispanic or Latino?].[(All)]" sourceCaption="(All)" count="0"/>
        <level uniqueName="[PT Q4].[Are you Hispanic or Latino?].[Are you Hispanic or Latino?]" sourceCaption="Are you Hispanic or Latino?" count="3">
          <ranges>
            <range startItem="0">
              <i n="[PT Q4].[Are you Hispanic or Latino?].&amp;[0]" c="0"/>
              <i n="[PT Q4].[Are you Hispanic or Latino?].&amp;[No]" c="No"/>
              <i n="[PT Q4].[Are you Hispanic or Latino?].&amp;[Yes]" c="Yes"/>
            </range>
          </ranges>
        </level>
      </levels>
      <selections count="1">
        <selection n="[PT Q4].[Are you Hispanic or Latino?].[All]"/>
      </selections>
    </olap>
  </data>
</slicerCacheDefinition>
</file>

<file path=xl/slicerCaches/slicerCache28.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3" sourceName="[PT Q4].[What is your annual household income from all sources?]">
  <pivotTables>
    <pivotTable tabId="14" name="PivotTable3"/>
  </pivotTables>
  <data>
    <olap pivotCacheId="210">
      <levels count="2">
        <level uniqueName="[PT Q4].[What is your annual household income from all sources?].[(All)]" sourceCaption="(All)" count="0"/>
        <level uniqueName="[PT Q4].[What is your annual household income from all sources?].[What is your annual household income from all sources?]" sourceCaption="What is your annual household income from all sources?" count="7">
          <ranges>
            <range startItem="0">
              <i n="[PT Q4].[What is your annual household income from all sources?].&amp;[$0-$19,999]" c="$0-$19,999"/>
              <i n="[PT Q4].[What is your annual household income from all sources?].&amp;[$20,000 to $34,999]" c="$20,000 to $34,999"/>
              <i n="[PT Q4].[What is your annual household income from all sources?].&amp;[$35,000 to $49,999]" c="$35,000 to $49,999"/>
              <i n="[PT Q4].[What is your annual household income from all sources?].&amp;[$50,000 to $74,999]" c="$50,000 to $74,999"/>
              <i n="[PT Q4].[What is your annual household income from all sources?].&amp;[$75,000 to $125,000]" c="$75,000 to $125,000"/>
              <i n="[PT Q4].[What is your annual household income from all sources?].&amp;[0]" c="0"/>
              <i n="[PT Q4].[What is your annual household income from all sources?].&amp;[Over $125,000]" c="Over $125,000"/>
            </range>
          </ranges>
        </level>
      </levels>
      <selections count="1">
        <selection n="[PT Q4].[What is your annual household income from all sources?].[All]"/>
      </selections>
    </olap>
  </data>
</slicerCacheDefinition>
</file>

<file path=xl/slicerCaches/slicerCache29.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3" sourceName="[PT Q4].[What is your current employment status?]">
  <pivotTables>
    <pivotTable tabId="14" name="PivotTable3"/>
  </pivotTables>
  <data>
    <olap pivotCacheId="210">
      <levels count="2">
        <level uniqueName="[PT Q4].[What is your current employment status?].[(All)]" sourceCaption="(All)" count="0"/>
        <level uniqueName="[PT Q4].[What is your current employment status?].[What is your current employment status?]" sourceCaption="What is your current employment status?" count="8">
          <ranges>
            <range startItem="0">
              <i n="[PT Q4].[What is your current employment status?].&amp;[0]" c="0"/>
              <i n="[PT Q4].[What is your current employment status?].&amp;[Employed for wages]" c="Employed for wages"/>
              <i n="[PT Q4].[What is your current employment status?].&amp;[Military]" c="Military"/>
              <i n="[PT Q4].[What is your current employment status?].&amp;[Out of work and looking for work]" c="Out of work and looking for work"/>
              <i n="[PT Q4].[What is your current employment status?].&amp;[Out of work, but not currently looking]" c="Out of work, but not currently looking"/>
              <i n="[PT Q4].[What is your current employment status?].&amp;[Retired]" c="Retired"/>
              <i n="[PT Q4].[What is your current employment status?].&amp;[Self-employed]" c="Self-employed"/>
              <i n="[PT Q4].[What is your current employment status?].&amp;[Student]" c="Student"/>
            </range>
          </ranges>
        </level>
      </levels>
      <selections count="1">
        <selection n="[PT Q4].[What is your current employment status?].[All]"/>
      </selections>
    </olap>
  </data>
</slicerCacheDefinition>
</file>

<file path=xl/slicerCaches/slicerCache30.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3" sourceName="[PT Q4].[What is your highest level of education?]">
  <pivotTables>
    <pivotTable tabId="14" name="PivotTable3"/>
  </pivotTables>
  <data>
    <olap pivotCacheId="210">
      <levels count="2">
        <level uniqueName="[PT Q4].[What is your highest level of education?].[(All)]" sourceCaption="(All)" count="0"/>
        <level uniqueName="[PT Q4].[What is your highest level of education?].[What is your highest level of education?]" sourceCaption="What is your highest level of education?" count="11">
          <ranges>
            <range startItem="0">
              <i n="[PT Q4].[What is your highest level of education?].&amp;[0]" c="0"/>
              <i n="[PT Q4].[What is your highest level of education?].&amp;[College graduate]" c="College graduate"/>
              <i n="[PT Q4].[What is your highest level of education?].&amp;[Doctorate]" c="Doctorate"/>
              <i n="[PT Q4].[What is your highest level of education?].&amp;[Graduate school]" c="Graduate school"/>
              <i n="[PT Q4].[What is your highest level of education?].&amp;[High school graduate]" c="High school graduate"/>
              <i n="[PT Q4].[What is your highest level of education?].&amp;[K-8 grade]" c="K-8 grade"/>
              <i n="[PT Q4].[What is your highest level of education?].&amp;[Other (please specify)]" c="Other (please specify)"/>
              <i n="[PT Q4].[What is your highest level of education?].&amp;[Otro (por favor especifique)]" c="Otro (por favor especifique)"/>
              <i n="[PT Q4].[What is your highest level of education?].&amp;[Some college]" c="Some college"/>
              <i n="[PT Q4].[What is your highest level of education?].&amp;[Some high school]" c="Some high school"/>
              <i n="[PT Q4].[What is your highest level of education?].&amp;[Technical school]" c="Technical school"/>
            </range>
          </ranges>
        </level>
      </levels>
      <selections count="1">
        <selection n="[PT Q4].[What is your highest level of education?].[All]"/>
      </selections>
    </olap>
  </data>
</slicerCacheDefinition>
</file>

<file path=xl/slicerCaches/slicerCache31.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3" sourceName="[PT Q4].[What race do you consider yourself?]">
  <pivotTables>
    <pivotTable tabId="14" name="PivotTable3"/>
  </pivotTables>
  <data>
    <olap pivotCacheId="210">
      <levels count="2">
        <level uniqueName="[PT Q4].[What race do you consider yourself?].[(All)]" sourceCaption="(All)" count="0"/>
        <level uniqueName="[PT Q4].[What race do you consider yourself?].[What race do you consider yourself?]" sourceCaption="What race do you consider yourself?" count="8">
          <ranges>
            <range startItem="0">
              <i n="[PT Q4].[What race do you consider yourself?].&amp;[0]" c="0"/>
              <i n="[PT Q4].[What race do you consider yourself?].&amp;[Asian/Pacific Islander]" c="Asian/Pacific Islander"/>
              <i n="[PT Q4].[What race do you consider yourself?].&amp;[Black/African American]" c="Black/African American"/>
              <i n="[PT Q4].[What race do you consider yourself?].&amp;[Multi-racial]" c="Multi-racial"/>
              <i n="[PT Q4].[What race do you consider yourself?].&amp;[Native American]" c="Native American"/>
              <i n="[PT Q4].[What race do you consider yourself?].&amp;[Other (please specify)]" c="Other (please specify)"/>
              <i n="[PT Q4].[What race do you consider yourself?].&amp;[Otra (por favor especifique)]" c="Otra (por favor especifique)"/>
              <i n="[PT Q4].[What race do you consider yourself?].&amp;[White/Caucasian]" c="White/Caucasian"/>
            </range>
          </ranges>
        </level>
      </levels>
      <selections count="1">
        <selection n="[PT Q4].[What race do you consider yourself?].[All]"/>
      </selections>
    </olap>
  </data>
</slicerCacheDefinition>
</file>

<file path=xl/slicerCaches/slicerCache32.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3" sourceName="[PT Q4].[Do you currently have health insurance?]">
  <pivotTables>
    <pivotTable tabId="14" name="PivotTable3"/>
  </pivotTables>
  <data>
    <olap pivotCacheId="210">
      <levels count="2">
        <level uniqueName="[PT Q4].[Do you currently have health insurance?].[(All)]" sourceCaption="(All)" count="0"/>
        <level uniqueName="[PT Q4].[Do you currently have health insurance?].[Do you currently have health insurance?]" sourceCaption="Do you currently have health insurance?" count="4">
          <ranges>
            <range startItem="0">
              <i n="[PT Q4].[Do you currently have health insurance?].&amp;[0]" c="0"/>
              <i n="[PT Q4].[Do you currently have health insurance?].&amp;[No]" c="No"/>
              <i n="[PT Q4].[Do you currently have health insurance?].&amp;[No, but I did in the past]" c="No, but I did in the past"/>
              <i n="[PT Q4].[Do you currently have health insurance?].&amp;[Yes]" c="Yes"/>
            </range>
          </ranges>
        </level>
      </levels>
      <selections count="1">
        <selection n="[PT Q4].[Do you currently have health insurance?].[All]"/>
      </selections>
    </olap>
  </data>
</slicerCacheDefinition>
</file>

<file path=xl/slicerCaches/slicerCache33.xml><?xml version="1.0" encoding="utf-8"?>
<slicerCacheDefinition xmlns="http://schemas.microsoft.com/office/spreadsheetml/2009/9/main" xmlns:mc="http://schemas.openxmlformats.org/markup-compatibility/2006" xmlns:x="http://schemas.openxmlformats.org/spreadsheetml/2006/main" mc:Ignorable="x" name="Slicer_Are_you_Hispanic_or_Latino?4" sourceName="[PT Q5].[Are you Hispanic or Latino?]">
  <pivotTables>
    <pivotTable tabId="15" name="PivotTable4"/>
  </pivotTables>
  <data>
    <olap pivotCacheId="211">
      <levels count="2">
        <level uniqueName="[PT Q5].[Are you Hispanic or Latino?].[(All)]" sourceCaption="(All)" count="0"/>
        <level uniqueName="[PT Q5].[Are you Hispanic or Latino?].[Are you Hispanic or Latino?]" sourceCaption="Are you Hispanic or Latino?" count="3">
          <ranges>
            <range startItem="0">
              <i n="[PT Q5].[Are you Hispanic or Latino?].&amp;[0]" c="0"/>
              <i n="[PT Q5].[Are you Hispanic or Latino?].&amp;[No]" c="No"/>
              <i n="[PT Q5].[Are you Hispanic or Latino?].&amp;[Yes]" c="Yes"/>
            </range>
          </ranges>
        </level>
      </levels>
      <selections count="1">
        <selection n="[PT Q5].[Are you Hispanic or Latino?].[All]"/>
      </selections>
    </olap>
  </data>
</slicerCacheDefinition>
</file>

<file path=xl/slicerCaches/slicerCache34.xml><?xml version="1.0" encoding="utf-8"?>
<slicerCacheDefinition xmlns="http://schemas.microsoft.com/office/spreadsheetml/2009/9/main" xmlns:mc="http://schemas.openxmlformats.org/markup-compatibility/2006" xmlns:x="http://schemas.openxmlformats.org/spreadsheetml/2006/main" mc:Ignorable="x" name="Slicer_I_identify_as4" sourceName="[PT Q5].[I identify as:]">
  <pivotTables>
    <pivotTable tabId="15" name="PivotTable4"/>
  </pivotTables>
  <data>
    <olap pivotCacheId="211">
      <levels count="2">
        <level uniqueName="[PT Q5].[I identify as:].[(All)]" sourceCaption="(All)" count="0"/>
        <level uniqueName="[PT Q5].[I identify as:].[I identify as:]" sourceCaption="I identify as:" count="4">
          <ranges>
            <range startItem="0">
              <i n="[PT Q5].[I identify as:].&amp;[0]" c="0"/>
              <i n="[PT Q5].[I identify as:].&amp;[Female]" c="Female"/>
              <i n="[PT Q5].[I identify as:].&amp;[Male]" c="Male"/>
              <i n="[PT Q5].[I identify as:].&amp;[Other]" c="Other"/>
            </range>
          </ranges>
        </level>
      </levels>
      <selections count="1">
        <selection n="[PT Q5].[I identify as:].[All]"/>
      </selections>
    </olap>
  </data>
</slicerCacheDefinition>
</file>

<file path=xl/slicerCaches/slicerCache35.xml><?xml version="1.0" encoding="utf-8"?>
<slicerCacheDefinition xmlns="http://schemas.microsoft.com/office/spreadsheetml/2009/9/main" xmlns:mc="http://schemas.openxmlformats.org/markup-compatibility/2006" xmlns:x="http://schemas.openxmlformats.org/spreadsheetml/2006/main" mc:Ignorable="x" name="Slicer_County_where_you_live4" sourceName="[PT Q5].[County where you live:]">
  <pivotTables>
    <pivotTable tabId="15" name="PivotTable4"/>
  </pivotTables>
  <data>
    <olap pivotCacheId="211">
      <levels count="2">
        <level uniqueName="[PT Q5].[County where you live:].[(All)]" sourceCaption="(All)" count="0"/>
        <level uniqueName="[PT Q5].[County where you live:].[County where you live:]" sourceCaption="County where you live:" count="4">
          <ranges>
            <range startItem="0">
              <i n="[PT Q5].[County where you live:].&amp;[0]" c="0"/>
              <i n="[PT Q5].[County where you live:].&amp;[Nassau]" c="Nassau"/>
              <i n="[PT Q5].[County where you live:].&amp;[Queens]" c="Queens"/>
              <i n="[PT Q5].[County where you live:].&amp;[Suffolk]" c="Suffolk"/>
            </range>
          </ranges>
        </level>
      </levels>
      <selections count="1">
        <selection n="[PT Q5].[County where you live:].[All]"/>
      </selections>
    </olap>
  </data>
</slicerCacheDefinition>
</file>

<file path=xl/slicerCaches/slicerCache36.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4" sourceName="[PT Q5].[What is your annual household income from all sources?]">
  <pivotTables>
    <pivotTable tabId="15" name="PivotTable4"/>
  </pivotTables>
  <data>
    <olap pivotCacheId="211">
      <levels count="2">
        <level uniqueName="[PT Q5].[What is your annual household income from all sources?].[(All)]" sourceCaption="(All)" count="0"/>
        <level uniqueName="[PT Q5].[What is your annual household income from all sources?].[What is your annual household income from all sources?]" sourceCaption="What is your annual household income from all sources?" count="7">
          <ranges>
            <range startItem="0">
              <i n="[PT Q5].[What is your annual household income from all sources?].&amp;[$0-$19,999]" c="$0-$19,999"/>
              <i n="[PT Q5].[What is your annual household income from all sources?].&amp;[$20,000 to $34,999]" c="$20,000 to $34,999"/>
              <i n="[PT Q5].[What is your annual household income from all sources?].&amp;[$35,000 to $49,999]" c="$35,000 to $49,999"/>
              <i n="[PT Q5].[What is your annual household income from all sources?].&amp;[$50,000 to $74,999]" c="$50,000 to $74,999"/>
              <i n="[PT Q5].[What is your annual household income from all sources?].&amp;[$75,000 to $125,000]" c="$75,000 to $125,000"/>
              <i n="[PT Q5].[What is your annual household income from all sources?].&amp;[0]" c="0"/>
              <i n="[PT Q5].[What is your annual household income from all sources?].&amp;[Over $125,000]" c="Over $125,000"/>
            </range>
          </ranges>
        </level>
      </levels>
      <selections count="1">
        <selection n="[PT Q5].[What is your annual household income from all sources?].[All]"/>
      </selections>
    </olap>
  </data>
</slicerCacheDefinition>
</file>

<file path=xl/slicerCaches/slicerCache37.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4" sourceName="[PT Q5].[What is your current employment status?]">
  <pivotTables>
    <pivotTable tabId="15" name="PivotTable4"/>
  </pivotTables>
  <data>
    <olap pivotCacheId="211">
      <levels count="2">
        <level uniqueName="[PT Q5].[What is your current employment status?].[(All)]" sourceCaption="(All)" count="0"/>
        <level uniqueName="[PT Q5].[What is your current employment status?].[What is your current employment status?]" sourceCaption="What is your current employment status?" count="8">
          <ranges>
            <range startItem="0">
              <i n="[PT Q5].[What is your current employment status?].&amp;[0]" c="0"/>
              <i n="[PT Q5].[What is your current employment status?].&amp;[Employed for wages]" c="Employed for wages"/>
              <i n="[PT Q5].[What is your current employment status?].&amp;[Military]" c="Military"/>
              <i n="[PT Q5].[What is your current employment status?].&amp;[Out of work and looking for work]" c="Out of work and looking for work"/>
              <i n="[PT Q5].[What is your current employment status?].&amp;[Out of work, but not currently looking]" c="Out of work, but not currently looking"/>
              <i n="[PT Q5].[What is your current employment status?].&amp;[Retired]" c="Retired"/>
              <i n="[PT Q5].[What is your current employment status?].&amp;[Self-employed]" c="Self-employed"/>
              <i n="[PT Q5].[What is your current employment status?].&amp;[Student]" c="Student"/>
            </range>
          </ranges>
        </level>
      </levels>
      <selections count="1">
        <selection n="[PT Q5].[What is your current employment status?].[All]"/>
      </selections>
    </olap>
  </data>
</slicerCacheDefinition>
</file>

<file path=xl/slicerCaches/slicerCache38.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4" sourceName="[PT Q5].[What is your highest level of education?]">
  <pivotTables>
    <pivotTable tabId="15" name="PivotTable4"/>
  </pivotTables>
  <data>
    <olap pivotCacheId="211">
      <levels count="2">
        <level uniqueName="[PT Q5].[What is your highest level of education?].[(All)]" sourceCaption="(All)" count="0"/>
        <level uniqueName="[PT Q5].[What is your highest level of education?].[What is your highest level of education?]" sourceCaption="What is your highest level of education?" count="11">
          <ranges>
            <range startItem="0">
              <i n="[PT Q5].[What is your highest level of education?].&amp;[0]" c="0"/>
              <i n="[PT Q5].[What is your highest level of education?].&amp;[College graduate]" c="College graduate"/>
              <i n="[PT Q5].[What is your highest level of education?].&amp;[Doctorate]" c="Doctorate"/>
              <i n="[PT Q5].[What is your highest level of education?].&amp;[Graduate school]" c="Graduate school"/>
              <i n="[PT Q5].[What is your highest level of education?].&amp;[High school graduate]" c="High school graduate"/>
              <i n="[PT Q5].[What is your highest level of education?].&amp;[K-8 grade]" c="K-8 grade"/>
              <i n="[PT Q5].[What is your highest level of education?].&amp;[Other (please specify)]" c="Other (please specify)"/>
              <i n="[PT Q5].[What is your highest level of education?].&amp;[Otro (por favor especifique)]" c="Otro (por favor especifique)"/>
              <i n="[PT Q5].[What is your highest level of education?].&amp;[Some college]" c="Some college"/>
              <i n="[PT Q5].[What is your highest level of education?].&amp;[Some high school]" c="Some high school"/>
              <i n="[PT Q5].[What is your highest level of education?].&amp;[Technical school]" c="Technical school"/>
            </range>
          </ranges>
        </level>
      </levels>
      <selections count="1">
        <selection n="[PT Q5].[What is your highest level of education?].[All]"/>
      </selections>
    </olap>
  </data>
</slicerCacheDefinition>
</file>

<file path=xl/slicerCaches/slicerCache39.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4" sourceName="[PT Q5].[What race do you consider yourself?]">
  <pivotTables>
    <pivotTable tabId="15" name="PivotTable4"/>
  </pivotTables>
  <data>
    <olap pivotCacheId="211">
      <levels count="2">
        <level uniqueName="[PT Q5].[What race do you consider yourself?].[(All)]" sourceCaption="(All)" count="0"/>
        <level uniqueName="[PT Q5].[What race do you consider yourself?].[What race do you consider yourself?]" sourceCaption="What race do you consider yourself?" count="8">
          <ranges>
            <range startItem="0">
              <i n="[PT Q5].[What race do you consider yourself?].&amp;[0]" c="0"/>
              <i n="[PT Q5].[What race do you consider yourself?].&amp;[Asian/Pacific Islander]" c="Asian/Pacific Islander"/>
              <i n="[PT Q5].[What race do you consider yourself?].&amp;[Black/African American]" c="Black/African American"/>
              <i n="[PT Q5].[What race do you consider yourself?].&amp;[Multi-racial]" c="Multi-racial"/>
              <i n="[PT Q5].[What race do you consider yourself?].&amp;[Native American]" c="Native American"/>
              <i n="[PT Q5].[What race do you consider yourself?].&amp;[Other (please specify)]" c="Other (please specify)"/>
              <i n="[PT Q5].[What race do you consider yourself?].&amp;[Otra (por favor especifique)]" c="Otra (por favor especifique)"/>
              <i n="[PT Q5].[What race do you consider yourself?].&amp;[White/Caucasian]" c="White/Caucasian"/>
            </range>
          </ranges>
        </level>
      </levels>
      <selections count="1">
        <selection n="[PT Q5].[What race do you consider yourself?].[All]"/>
      </selections>
    </olap>
  </data>
</slicerCacheDefinition>
</file>

<file path=xl/slicerCaches/slicerCache40.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4" sourceName="[PT Q5].[Do you currently have health insurance?]">
  <pivotTables>
    <pivotTable tabId="15" name="PivotTable4"/>
  </pivotTables>
  <data>
    <olap pivotCacheId="211">
      <levels count="2">
        <level uniqueName="[PT Q5].[Do you currently have health insurance?].[(All)]" sourceCaption="(All)" count="0"/>
        <level uniqueName="[PT Q5].[Do you currently have health insurance?].[Do you currently have health insurance?]" sourceCaption="Do you currently have health insurance?" count="4">
          <ranges>
            <range startItem="0">
              <i n="[PT Q5].[Do you currently have health insurance?].&amp;[0]" c="0"/>
              <i n="[PT Q5].[Do you currently have health insurance?].&amp;[No]" c="No"/>
              <i n="[PT Q5].[Do you currently have health insurance?].&amp;[No, but I did in the past]" c="No, but I did in the past"/>
              <i n="[PT Q5].[Do you currently have health insurance?].&amp;[Yes]" c="Yes"/>
            </range>
          </ranges>
        </level>
      </levels>
      <selections count="1">
        <selection n="[PT Q5].[Do you currently have health insurance?].[All]"/>
      </selections>
    </olap>
  </data>
</slicerCacheDefinition>
</file>

<file path=xl/slicerCaches/slicerCache41.xml><?xml version="1.0" encoding="utf-8"?>
<slicerCacheDefinition xmlns="http://schemas.microsoft.com/office/spreadsheetml/2009/9/main" xmlns:mc="http://schemas.openxmlformats.org/markup-compatibility/2006" xmlns:x="http://schemas.openxmlformats.org/spreadsheetml/2006/main" mc:Ignorable="x" name="Slicer_I_identify_as5" sourceName="[PT Q6].[I identify as:]">
  <pivotTables>
    <pivotTable tabId="27" name="PivotTable3"/>
  </pivotTables>
  <data>
    <olap pivotCacheId="212">
      <levels count="2">
        <level uniqueName="[PT Q6].[I identify as:].[(All)]" sourceCaption="(All)" count="0"/>
        <level uniqueName="[PT Q6].[I identify as:].[I identify as:]" sourceCaption="I identify as:" count="4">
          <ranges>
            <range startItem="0">
              <i n="[PT Q6].[I identify as:].&amp;[0]" c="0"/>
              <i n="[PT Q6].[I identify as:].&amp;[Female]" c="Female"/>
              <i n="[PT Q6].[I identify as:].&amp;[Male]" c="Male"/>
              <i n="[PT Q6].[I identify as:].&amp;[Other]" c="Other"/>
            </range>
          </ranges>
        </level>
      </levels>
      <selections count="1">
        <selection n="[PT Q6].[I identify as:].[All]"/>
      </selections>
    </olap>
  </data>
</slicerCacheDefinition>
</file>

<file path=xl/slicerCaches/slicerCache42.xml><?xml version="1.0" encoding="utf-8"?>
<slicerCacheDefinition xmlns="http://schemas.microsoft.com/office/spreadsheetml/2009/9/main" xmlns:mc="http://schemas.openxmlformats.org/markup-compatibility/2006" xmlns:x="http://schemas.openxmlformats.org/spreadsheetml/2006/main" mc:Ignorable="x" name="Slicer_Are_you_Hispanic_or_Latino?5" sourceName="[PT Q6].[Are you Hispanic or Latino?]">
  <pivotTables>
    <pivotTable tabId="27" name="PivotTable3"/>
  </pivotTables>
  <data>
    <olap pivotCacheId="212">
      <levels count="2">
        <level uniqueName="[PT Q6].[Are you Hispanic or Latino?].[(All)]" sourceCaption="(All)" count="0"/>
        <level uniqueName="[PT Q6].[Are you Hispanic or Latino?].[Are you Hispanic or Latino?]" sourceCaption="Are you Hispanic or Latino?" count="3">
          <ranges>
            <range startItem="0">
              <i n="[PT Q6].[Are you Hispanic or Latino?].&amp;[0]" c="0"/>
              <i n="[PT Q6].[Are you Hispanic or Latino?].&amp;[No]" c="No"/>
              <i n="[PT Q6].[Are you Hispanic or Latino?].&amp;[Yes]" c="Yes"/>
            </range>
          </ranges>
        </level>
      </levels>
      <selections count="1">
        <selection n="[PT Q6].[Are you Hispanic or Latino?].[All]"/>
      </selections>
    </olap>
  </data>
</slicerCacheDefinition>
</file>

<file path=xl/slicerCaches/slicerCache43.xml><?xml version="1.0" encoding="utf-8"?>
<slicerCacheDefinition xmlns="http://schemas.microsoft.com/office/spreadsheetml/2009/9/main" xmlns:mc="http://schemas.openxmlformats.org/markup-compatibility/2006" xmlns:x="http://schemas.openxmlformats.org/spreadsheetml/2006/main" mc:Ignorable="x" name="Slicer_County_where_you_live5" sourceName="[PT Q6].[County where you live:]">
  <pivotTables>
    <pivotTable tabId="27" name="PivotTable3"/>
  </pivotTables>
  <data>
    <olap pivotCacheId="212">
      <levels count="2">
        <level uniqueName="[PT Q6].[County where you live:].[(All)]" sourceCaption="(All)" count="0"/>
        <level uniqueName="[PT Q6].[County where you live:].[County where you live:]" sourceCaption="County where you live:" count="4">
          <ranges>
            <range startItem="0">
              <i n="[PT Q6].[County where you live:].&amp;[0]" c="0"/>
              <i n="[PT Q6].[County where you live:].&amp;[Nassau]" c="Nassau"/>
              <i n="[PT Q6].[County where you live:].&amp;[Queens]" c="Queens"/>
              <i n="[PT Q6].[County where you live:].&amp;[Suffolk]" c="Suffolk"/>
            </range>
          </ranges>
        </level>
      </levels>
      <selections count="1">
        <selection n="[PT Q6].[County where you live:].[All]"/>
      </selections>
    </olap>
  </data>
</slicerCacheDefinition>
</file>

<file path=xl/slicerCaches/slicerCache44.xml><?xml version="1.0" encoding="utf-8"?>
<slicerCacheDefinition xmlns="http://schemas.microsoft.com/office/spreadsheetml/2009/9/main" xmlns:mc="http://schemas.openxmlformats.org/markup-compatibility/2006" xmlns:x="http://schemas.openxmlformats.org/spreadsheetml/2006/main" mc:Ignorable="x" name="Slicer_What_is_your_annual_household_income_from_all_sources?5" sourceName="[PT Q6].[What is your annual household income from all sources?]">
  <pivotTables>
    <pivotTable tabId="27" name="PivotTable3"/>
  </pivotTables>
  <data>
    <olap pivotCacheId="212">
      <levels count="2">
        <level uniqueName="[PT Q6].[What is your annual household income from all sources?].[(All)]" sourceCaption="(All)" count="0"/>
        <level uniqueName="[PT Q6].[What is your annual household income from all sources?].[What is your annual household income from all sources?]" sourceCaption="What is your annual household income from all sources?" count="7">
          <ranges>
            <range startItem="0">
              <i n="[PT Q6].[What is your annual household income from all sources?].&amp;[$0-$19,999]" c="$0-$19,999"/>
              <i n="[PT Q6].[What is your annual household income from all sources?].&amp;[$20,000 to $34,999]" c="$20,000 to $34,999"/>
              <i n="[PT Q6].[What is your annual household income from all sources?].&amp;[$35,000 to $49,999]" c="$35,000 to $49,999"/>
              <i n="[PT Q6].[What is your annual household income from all sources?].&amp;[$50,000 to $74,999]" c="$50,000 to $74,999"/>
              <i n="[PT Q6].[What is your annual household income from all sources?].&amp;[$75,000 to $125,000]" c="$75,000 to $125,000"/>
              <i n="[PT Q6].[What is your annual household income from all sources?].&amp;[0]" c="0"/>
              <i n="[PT Q6].[What is your annual household income from all sources?].&amp;[Over $125,000]" c="Over $125,000"/>
            </range>
          </ranges>
        </level>
      </levels>
      <selections count="1">
        <selection n="[PT Q6].[What is your annual household income from all sources?].[All]"/>
      </selections>
    </olap>
  </data>
</slicerCacheDefinition>
</file>

<file path=xl/slicerCaches/slicerCache45.xml><?xml version="1.0" encoding="utf-8"?>
<slicerCacheDefinition xmlns="http://schemas.microsoft.com/office/spreadsheetml/2009/9/main" xmlns:mc="http://schemas.openxmlformats.org/markup-compatibility/2006" xmlns:x="http://schemas.openxmlformats.org/spreadsheetml/2006/main" mc:Ignorable="x" name="Slicer_What_is_your_current_employment_status?5" sourceName="[PT Q6].[What is your current employment status?]">
  <pivotTables>
    <pivotTable tabId="27" name="PivotTable3"/>
  </pivotTables>
  <data>
    <olap pivotCacheId="212">
      <levels count="2">
        <level uniqueName="[PT Q6].[What is your current employment status?].[(All)]" sourceCaption="(All)" count="0"/>
        <level uniqueName="[PT Q6].[What is your current employment status?].[What is your current employment status?]" sourceCaption="What is your current employment status?" count="8">
          <ranges>
            <range startItem="0">
              <i n="[PT Q6].[What is your current employment status?].&amp;[0]" c="0"/>
              <i n="[PT Q6].[What is your current employment status?].&amp;[Employed for wages]" c="Employed for wages"/>
              <i n="[PT Q6].[What is your current employment status?].&amp;[Military]" c="Military"/>
              <i n="[PT Q6].[What is your current employment status?].&amp;[Out of work and looking for work]" c="Out of work and looking for work"/>
              <i n="[PT Q6].[What is your current employment status?].&amp;[Out of work, but not currently looking]" c="Out of work, but not currently looking"/>
              <i n="[PT Q6].[What is your current employment status?].&amp;[Retired]" c="Retired"/>
              <i n="[PT Q6].[What is your current employment status?].&amp;[Self-employed]" c="Self-employed"/>
              <i n="[PT Q6].[What is your current employment status?].&amp;[Student]" c="Student"/>
            </range>
          </ranges>
        </level>
      </levels>
      <selections count="1">
        <selection n="[PT Q6].[What is your current employment status?].[All]"/>
      </selections>
    </olap>
  </data>
</slicerCacheDefinition>
</file>

<file path=xl/slicerCaches/slicerCache46.xml><?xml version="1.0" encoding="utf-8"?>
<slicerCacheDefinition xmlns="http://schemas.microsoft.com/office/spreadsheetml/2009/9/main" xmlns:mc="http://schemas.openxmlformats.org/markup-compatibility/2006" xmlns:x="http://schemas.openxmlformats.org/spreadsheetml/2006/main" mc:Ignorable="x" name="Slicer_What_is_your_highest_level_of_education?5" sourceName="[PT Q6].[What is your highest level of education?]">
  <pivotTables>
    <pivotTable tabId="27" name="PivotTable3"/>
  </pivotTables>
  <data>
    <olap pivotCacheId="212">
      <levels count="2">
        <level uniqueName="[PT Q6].[What is your highest level of education?].[(All)]" sourceCaption="(All)" count="0"/>
        <level uniqueName="[PT Q6].[What is your highest level of education?].[What is your highest level of education?]" sourceCaption="What is your highest level of education?" count="11">
          <ranges>
            <range startItem="0">
              <i n="[PT Q6].[What is your highest level of education?].&amp;[0]" c="0"/>
              <i n="[PT Q6].[What is your highest level of education?].&amp;[College graduate]" c="College graduate"/>
              <i n="[PT Q6].[What is your highest level of education?].&amp;[Doctorate]" c="Doctorate"/>
              <i n="[PT Q6].[What is your highest level of education?].&amp;[Graduate school]" c="Graduate school"/>
              <i n="[PT Q6].[What is your highest level of education?].&amp;[High school graduate]" c="High school graduate"/>
              <i n="[PT Q6].[What is your highest level of education?].&amp;[K-8 grade]" c="K-8 grade"/>
              <i n="[PT Q6].[What is your highest level of education?].&amp;[Other (please specify)]" c="Other (please specify)"/>
              <i n="[PT Q6].[What is your highest level of education?].&amp;[Otro (por favor especifique)]" c="Otro (por favor especifique)"/>
              <i n="[PT Q6].[What is your highest level of education?].&amp;[Some college]" c="Some college"/>
              <i n="[PT Q6].[What is your highest level of education?].&amp;[Some high school]" c="Some high school"/>
              <i n="[PT Q6].[What is your highest level of education?].&amp;[Technical school]" c="Technical school"/>
            </range>
          </ranges>
        </level>
      </levels>
      <selections count="1">
        <selection n="[PT Q6].[What is your highest level of education?].[All]"/>
      </selections>
    </olap>
  </data>
</slicerCacheDefinition>
</file>

<file path=xl/slicerCaches/slicerCache47.xml><?xml version="1.0" encoding="utf-8"?>
<slicerCacheDefinition xmlns="http://schemas.microsoft.com/office/spreadsheetml/2009/9/main" xmlns:mc="http://schemas.openxmlformats.org/markup-compatibility/2006" xmlns:x="http://schemas.openxmlformats.org/spreadsheetml/2006/main" mc:Ignorable="x" name="Slicer_What_race_do_you_consider_yourself?5" sourceName="[PT Q6].[What race do you consider yourself?]">
  <pivotTables>
    <pivotTable tabId="27" name="PivotTable3"/>
  </pivotTables>
  <data>
    <olap pivotCacheId="212">
      <levels count="2">
        <level uniqueName="[PT Q6].[What race do you consider yourself?].[(All)]" sourceCaption="(All)" count="0"/>
        <level uniqueName="[PT Q6].[What race do you consider yourself?].[What race do you consider yourself?]" sourceCaption="What race do you consider yourself?" count="8">
          <ranges>
            <range startItem="0">
              <i n="[PT Q6].[What race do you consider yourself?].&amp;[0]" c="0"/>
              <i n="[PT Q6].[What race do you consider yourself?].&amp;[Asian/Pacific Islander]" c="Asian/Pacific Islander"/>
              <i n="[PT Q6].[What race do you consider yourself?].&amp;[Black/African American]" c="Black/African American"/>
              <i n="[PT Q6].[What race do you consider yourself?].&amp;[Multi-racial]" c="Multi-racial"/>
              <i n="[PT Q6].[What race do you consider yourself?].&amp;[Native American]" c="Native American"/>
              <i n="[PT Q6].[What race do you consider yourself?].&amp;[Other (please specify)]" c="Other (please specify)"/>
              <i n="[PT Q6].[What race do you consider yourself?].&amp;[Otra (por favor especifique)]" c="Otra (por favor especifique)"/>
              <i n="[PT Q6].[What race do you consider yourself?].&amp;[White/Caucasian]" c="White/Caucasian"/>
            </range>
          </ranges>
        </level>
      </levels>
      <selections count="1">
        <selection n="[PT Q6].[What race do you consider yourself?].[All]"/>
      </selections>
    </olap>
  </data>
</slicerCacheDefinition>
</file>

<file path=xl/slicerCaches/slicerCache48.xml><?xml version="1.0" encoding="utf-8"?>
<slicerCacheDefinition xmlns="http://schemas.microsoft.com/office/spreadsheetml/2009/9/main" xmlns:mc="http://schemas.openxmlformats.org/markup-compatibility/2006" xmlns:x="http://schemas.openxmlformats.org/spreadsheetml/2006/main" mc:Ignorable="x" name="Slicer_Do_you_currently_have_health_insurance?5" sourceName="[PT Q6].[Do you currently have health insurance?]">
  <pivotTables>
    <pivotTable tabId="27" name="PivotTable3"/>
  </pivotTables>
  <data>
    <olap pivotCacheId="212">
      <levels count="2">
        <level uniqueName="[PT Q6].[Do you currently have health insurance?].[(All)]" sourceCaption="(All)" count="0"/>
        <level uniqueName="[PT Q6].[Do you currently have health insurance?].[Do you currently have health insurance?]" sourceCaption="Do you currently have health insurance?" count="4">
          <ranges>
            <range startItem="0">
              <i n="[PT Q6].[Do you currently have health insurance?].&amp;[0]" c="0"/>
              <i n="[PT Q6].[Do you currently have health insurance?].&amp;[No]" c="No"/>
              <i n="[PT Q6].[Do you currently have health insurance?].&amp;[No, but I did in the past]" c="No, but I did in the past"/>
              <i n="[PT Q6].[Do you currently have health insurance?].&amp;[Yes]" c="Yes"/>
            </range>
          </ranges>
        </level>
      </levels>
      <selections count="1">
        <selection n="[PT Q6].[Do you currently have health insuranc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Are you Hispanic or Latino? 1" cache="Slicer_Are_you_Hispanic_or_Latino?1" caption="Are you Hispanic or Latino?" level="1" rowHeight="241300"/>
  <slicer name="I identify as: 1" cache="Slicer_I_identify_as1" caption="I identify as:" level="1" rowHeight="241300"/>
  <slicer name="County where you live: 1" cache="Slicer_County_where_you_live1" caption="County where you live:" level="1" rowHeight="241300"/>
  <slicer name="What is your annual household income from all sources?" cache="Slicer_What_is_your_annual_household_income_from_all_sources?" caption="What is your annual household income from all sources?" level="1" rowHeight="241300"/>
  <slicer name="What is your current employment status?" cache="Slicer_What_is_your_current_employment_status?" caption="What is your current employment status?" level="1" rowHeight="241300"/>
  <slicer name="What is your highest level of education?" cache="Slicer_What_is_your_highest_level_of_education?" caption="What is your highest level of education?" level="1" rowHeight="241300"/>
  <slicer name="What race do you consider yourself?" cache="Slicer_What_race_do_you_consider_yourself?" caption="What race do you consider yourself?" level="1" rowHeight="241300"/>
  <slicer name="Do you currently have health insurance?" cache="Slicer_Do_you_currently_have_health_insurance?" caption="Do you currently have health insurance?" level="1"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I identify as:" cache="Slicer_I_identify_as" caption="I identify as:" level="1" rowHeight="241300"/>
  <slicer name="County where you live:" cache="Slicer_County_where_you_live" caption="County where you live:" level="1" rowHeight="241300"/>
  <slicer name="Are you Hispanic or Latino?" cache="Slicer_Are_you_Hispanic_or_Latino?" caption="Are you Hispanic or Latino?" level="1" rowHeight="241300"/>
  <slicer name="What is your annual household income from all sources? 1" cache="Slicer_What_is_your_annual_household_income_from_all_sources?1" caption="What is your annual household income from all sources?" level="1" rowHeight="241300"/>
  <slicer name="What is your current employment status? 1" cache="Slicer_What_is_your_current_employment_status?1" caption="What is your current employment status?" level="1" rowHeight="241300"/>
  <slicer name="What is your highest level of education? 1" cache="Slicer_What_is_your_highest_level_of_education?1" caption="What is your highest level of education?" level="1" rowHeight="241300"/>
  <slicer name="What race do you consider yourself? 1" cache="Slicer_What_race_do_you_consider_yourself?1" caption="What race do you consider yourself?" level="1" rowHeight="241300"/>
  <slicer name="Do you currently have health insurance? 1" cache="Slicer_Do_you_currently_have_health_insurance?1" caption="Do you currently have health insurance?" level="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I identify as: 2" cache="Slicer_I_identify_as2" caption="I identify as:" level="1" rowHeight="241300"/>
  <slicer name="County where you live: 2" cache="Slicer_County_where_you_live2" caption="County where you live:" level="1" rowHeight="241300"/>
  <slicer name="Are you Hispanic or Latino? 2" cache="Slicer_Are_you_Hispanic_or_Latino?2" caption="Are you Hispanic or Latino?" level="1" rowHeight="241300"/>
  <slicer name="What is your annual household income from all sources? 2" cache="Slicer_What_is_your_annual_household_income_from_all_sources?2" caption="What is your annual household income from all sources?" level="1" rowHeight="241300"/>
  <slicer name="What is your current employment status? 2" cache="Slicer_What_is_your_current_employment_status?2" caption="What is your current employment status?" level="1" rowHeight="241300"/>
  <slicer name="What is your highest level of education? 2" cache="Slicer_What_is_your_highest_level_of_education?2" caption="What is your highest level of education?" level="1" rowHeight="241300"/>
  <slicer name="What race do you consider yourself? 2" cache="Slicer_What_race_do_you_consider_yourself?2" caption="What race do you consider yourself?" level="1" rowHeight="241300"/>
  <slicer name="Do you currently have health insurance? 2" cache="Slicer_Do_you_currently_have_health_insurance?2" caption="Do you currently have health insurance?" level="1"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I identify as: 3" cache="Slicer_I_identify_as3" caption="I identify as:" level="1" rowHeight="241300"/>
  <slicer name="County where you live: 3" cache="Slicer_County_where_you_live3" caption="County where you live:" level="1" rowHeight="241300"/>
  <slicer name="Are you Hispanic or Latino? 3" cache="Slicer_Are_you_Hispanic_or_Latino?3" caption="Are you Hispanic or Latino?" level="1" rowHeight="241300"/>
  <slicer name="What is your annual household income from all sources? 3" cache="Slicer_What_is_your_annual_household_income_from_all_sources?3" caption="What is your annual household income from all sources?" level="1" rowHeight="241300"/>
  <slicer name="What is your current employment status? 3" cache="Slicer_What_is_your_current_employment_status?3" caption="What is your current employment status?" level="1" rowHeight="241300"/>
  <slicer name="What is your highest level of education? 3" cache="Slicer_What_is_your_highest_level_of_education?3" caption="What is your highest level of education?" level="1" rowHeight="241300"/>
  <slicer name="What race do you consider yourself? 3" cache="Slicer_What_race_do_you_consider_yourself?3" caption="What race do you consider yourself?" level="1" rowHeight="241300"/>
  <slicer name="Do you currently have health insurance? 3" cache="Slicer_Do_you_currently_have_health_insurance?3" caption="Do you currently have health insurance?" level="1" rowHeight="241300"/>
</slicers>
</file>

<file path=xl/slicers/slicer5.xml><?xml version="1.0" encoding="utf-8"?>
<slicers xmlns="http://schemas.microsoft.com/office/spreadsheetml/2009/9/main" xmlns:mc="http://schemas.openxmlformats.org/markup-compatibility/2006" xmlns:x="http://schemas.openxmlformats.org/spreadsheetml/2006/main" mc:Ignorable="x">
  <slicer name="Are you Hispanic or Latino? 4" cache="Slicer_Are_you_Hispanic_or_Latino?4" caption="Are you Hispanic or Latino?" level="1" rowHeight="241300"/>
  <slicer name="I identify as: 4" cache="Slicer_I_identify_as4" caption="I identify as:" level="1" rowHeight="241300"/>
  <slicer name="County where you live: 4" cache="Slicer_County_where_you_live4" caption="County where you live:" level="1" rowHeight="241300"/>
  <slicer name="What is your annual household income from all sources? 4" cache="Slicer_What_is_your_annual_household_income_from_all_sources?4" caption="What is your annual household income from all sources?" level="1" rowHeight="241300"/>
  <slicer name="What is your current employment status? 4" cache="Slicer_What_is_your_current_employment_status?4" caption="What is your current employment status?" level="1" rowHeight="241300"/>
  <slicer name="What is your highest level of education? 4" cache="Slicer_What_is_your_highest_level_of_education?4" caption="What is your highest level of education?" level="1" rowHeight="241300"/>
  <slicer name="What race do you consider yourself? 4" cache="Slicer_What_race_do_you_consider_yourself?4" caption="What race do you consider yourself?" level="1" rowHeight="241300"/>
  <slicer name="Do you currently have health insurance? 4" cache="Slicer_Do_you_currently_have_health_insurance?4" caption="Do you currently have health insurance?" level="1" rowHeight="241300"/>
</slicers>
</file>

<file path=xl/slicers/slicer6.xml><?xml version="1.0" encoding="utf-8"?>
<slicers xmlns="http://schemas.microsoft.com/office/spreadsheetml/2009/9/main" xmlns:mc="http://schemas.openxmlformats.org/markup-compatibility/2006" xmlns:x="http://schemas.openxmlformats.org/spreadsheetml/2006/main" mc:Ignorable="x">
  <slicer name="I identify as: 5" cache="Slicer_I_identify_as5" caption="I identify as:" level="1" rowHeight="241300"/>
  <slicer name="Are you Hispanic or Latino? 5" cache="Slicer_Are_you_Hispanic_or_Latino?5" caption="Are you Hispanic or Latino?" level="1" rowHeight="241300"/>
  <slicer name="County where you live: 5" cache="Slicer_County_where_you_live5" caption="County where you live:" level="1" rowHeight="241300"/>
  <slicer name="What is your annual household income from all sources? 5" cache="Slicer_What_is_your_annual_household_income_from_all_sources?5" caption="What is your annual household income from all sources?" level="1" rowHeight="241300"/>
  <slicer name="What is your current employment status? 5" cache="Slicer_What_is_your_current_employment_status?5" caption="What is your current employment status?" level="1" rowHeight="241300"/>
  <slicer name="What is your highest level of education? 5" cache="Slicer_What_is_your_highest_level_of_education?5" caption="What is your highest level of education?" level="1" rowHeight="241300"/>
  <slicer name="What race do you consider yourself? 5" cache="Slicer_What_race_do_you_consider_yourself?5" caption="What race do you consider yourself?" level="1" rowHeight="241300"/>
  <slicer name="Do you currently have health insurance? 5" cache="Slicer_Do_you_currently_have_health_insurance?5" caption="Do you currently have health insurance?" level="1" rowHeight="241300"/>
</slicers>
</file>

<file path=xl/tables/table1.xml><?xml version="1.0" encoding="utf-8"?>
<table xmlns="http://schemas.openxmlformats.org/spreadsheetml/2006/main" id="1" name="Table1" displayName="Table1" ref="A1:AW481" totalsRowShown="0" headerRowDxfId="408" dataDxfId="407" headerRowCellStyle="Normal 3">
  <autoFilter ref="A1:AW481"/>
  <tableColumns count="49">
    <tableColumn id="1" name="RespondentID" dataDxfId="406">
      <calculatedColumnFormula>'All Data'!A3</calculatedColumnFormula>
    </tableColumn>
    <tableColumn id="2" name="Asthma/lung disease" dataDxfId="405"/>
    <tableColumn id="3" name="Cancer" dataDxfId="404"/>
    <tableColumn id="4" name="Heart disease &amp; stroke" dataDxfId="403"/>
    <tableColumn id="5" name="Safety" dataDxfId="402"/>
    <tableColumn id="6" name="HIV/AIDS &amp; Sexually Transmitted Diseases (STDs)" dataDxfId="401"/>
    <tableColumn id="7" name="Vaccine preventable diseases" dataDxfId="400"/>
    <tableColumn id="8" name="Child health &amp; wellness" dataDxfId="399"/>
    <tableColumn id="9" name="Women’s health &amp; wellness" dataDxfId="398"/>
    <tableColumn id="10" name="Diabetes" dataDxfId="397"/>
    <tableColumn id="11" name="Mental health depression/suicide" dataDxfId="396"/>
    <tableColumn id="12" name="Drugs &amp; alcohol abuse" dataDxfId="395"/>
    <tableColumn id="13" name="Environmental hazards" dataDxfId="394"/>
    <tableColumn id="14" name="Obesity/weight loss issues" dataDxfId="393"/>
    <tableColumn id="15" name="Column1" dataDxfId="392"/>
    <tableColumn id="16" name="Count of Selection" dataDxfId="391">
      <calculatedColumnFormula>COUNTA(B2:N2)</calculatedColumnFormula>
    </tableColumn>
    <tableColumn id="17" name="Weight" dataDxfId="390">
      <calculatedColumnFormula>3/P2</calculatedColumnFormula>
    </tableColumn>
    <tableColumn id="18" name="Column2" dataDxfId="389"/>
    <tableColumn id="19" name="Asthma/lung disease3" dataDxfId="388">
      <calculatedColumnFormula>IF($P2&lt;3,IF($B2=$B$1,1,0),IF($B2=$B$1,$Q2,0))</calculatedColumnFormula>
    </tableColumn>
    <tableColumn id="20" name="Cancer4" dataDxfId="387">
      <calculatedColumnFormula>IF($P2&lt;3,IF($C2=$C$1,1,0),IF($C2=$C$1,$Q2,0))</calculatedColumnFormula>
    </tableColumn>
    <tableColumn id="21" name="Heart disease &amp; stroke5" dataDxfId="386">
      <calculatedColumnFormula>IF($P2&lt;3,IF($D2=$D$1,1,0),IF($D2=$D$1,$Q2,0))</calculatedColumnFormula>
    </tableColumn>
    <tableColumn id="22" name="Safety6" dataDxfId="385">
      <calculatedColumnFormula>IF($P2&lt;3,IF($E2=$E$1,1,0),IF($E2=$E$1,$Q2,0))</calculatedColumnFormula>
    </tableColumn>
    <tableColumn id="23" name="HIV/AIDS &amp; Sexually Transmitted Diseases (STDs)7" dataDxfId="384">
      <calculatedColumnFormula>IF($P2&lt;3,IF($F2=$F$1,1,0),IF($F2=$F$1,$Q2,0))</calculatedColumnFormula>
    </tableColumn>
    <tableColumn id="24" name="Vaccine preventable diseases8" dataDxfId="383">
      <calculatedColumnFormula>IF($P2&lt;3,IF($G2=$G$1,1,0),IF($G2=$G$1,$Q2,0))</calculatedColumnFormula>
    </tableColumn>
    <tableColumn id="25" name="Child health &amp; wellness9" dataDxfId="382">
      <calculatedColumnFormula>IF($P2&lt;3,IF($H2=$H$1,1,0),IF($H2=$H$1,$Q2,0))</calculatedColumnFormula>
    </tableColumn>
    <tableColumn id="26" name="Women’s health &amp; wellness10" dataDxfId="381">
      <calculatedColumnFormula>IF($P2&lt;3,IF($I2=$I$1,1,0),IF($I2=$I$1,$Q2,0))</calculatedColumnFormula>
    </tableColumn>
    <tableColumn id="27" name="Diabetes11" dataDxfId="380">
      <calculatedColumnFormula>IF($P2&lt;3,IF($J2=$J$1,1,0),IF($J2=$J$1,$Q2,0))</calculatedColumnFormula>
    </tableColumn>
    <tableColumn id="28" name="Mental health depression/suicide12" dataDxfId="379">
      <calculatedColumnFormula>IF($P2&lt;3,IF($K2=$K$1,1,0),IF($K2=$K$1,$Q2,0))</calculatedColumnFormula>
    </tableColumn>
    <tableColumn id="29" name="Drugs &amp; alcohol abuse13" dataDxfId="378">
      <calculatedColumnFormula>IF($P2&lt;3,IF($L2=$L$1,1,0),IF($L2=$L$1,$Q2,0))</calculatedColumnFormula>
    </tableColumn>
    <tableColumn id="30" name="Environmental hazards14" dataDxfId="377">
      <calculatedColumnFormula>IF($P2&lt;3,IF($M2=$M$1,1,0),IF($M2=$M$1,$Q2,0))</calculatedColumnFormula>
    </tableColumn>
    <tableColumn id="31" name="Obesity/weight loss issues15" dataDxfId="376">
      <calculatedColumnFormula>IF($P2&lt;3,IF($N2=$N$1,1,0),IF($N2=$N$1,$Q2,0))</calculatedColumnFormula>
    </tableColumn>
    <tableColumn id="32" name="Column3" dataDxfId="375"/>
    <tableColumn id="33" name="Column4" dataDxfId="374"/>
    <tableColumn id="34" name="Observed" dataDxfId="373">
      <calculatedColumnFormula>SUM(S2:AE2)</calculatedColumnFormula>
    </tableColumn>
    <tableColumn id="35" name="Expected" dataDxfId="372">
      <calculatedColumnFormula>P2</calculatedColumnFormula>
    </tableColumn>
    <tableColumn id="36" name="Column18" dataDxfId="371">
      <calculatedColumnFormula>IF(AH2=AI2,"Correct",IF(AH2=3,"Correct","Wrong"))</calculatedColumnFormula>
    </tableColumn>
    <tableColumn id="37" name="Column5" dataDxfId="168"/>
    <tableColumn id="38" name="I identify as:" dataDxfId="107">
      <calculatedColumnFormula>IFERROR(VLOOKUP(Table1[[#This Row],[RespondentID]],'All Data'!$A3:$CN575,81,FALSE),"unknown")</calculatedColumnFormula>
    </tableColumn>
    <tableColumn id="39" name="What is your age?" dataDxfId="106">
      <calculatedColumnFormula>IFERROR(VLOOKUP(Table1[[#This Row],[RespondentID]],'All Data'!$A3:$CN575,82,FALSE),"unknown")</calculatedColumnFormula>
    </tableColumn>
    <tableColumn id="40" name="County where you live:" dataDxfId="105">
      <calculatedColumnFormula>IFERROR(VLOOKUP(Table1[[#This Row],[RespondentID]],'All Data'!$A3:$CN575,83,FALSE),"unknown")</calculatedColumnFormula>
    </tableColumn>
    <tableColumn id="41" name="Town and ZIP code where you live:" dataDxfId="104">
      <calculatedColumnFormula>IFERROR(VLOOKUP(Table1[[#This Row],[RespondentID]],'All Data'!$A3:$CN575,84,FALSE),"unknown")</calculatedColumnFormula>
    </tableColumn>
    <tableColumn id="42" name="What race do you consider yourself?" dataDxfId="103">
      <calculatedColumnFormula>IFERROR(VLOOKUP(Table1[[#This Row],[RespondentID]],'All Data'!$A3:$CN575,85,FALSE),"unknown")</calculatedColumnFormula>
    </tableColumn>
    <tableColumn id="43" name="Are you Hispanic or Latino?" dataDxfId="102">
      <calculatedColumnFormula>IFERROR(VLOOKUP(Table1[[#This Row],[RespondentID]],'All Data'!$A3:$CN575,86,FALSE),"unknown")</calculatedColumnFormula>
    </tableColumn>
    <tableColumn id="44" name="What language do you speak when you are at home (select all that apply)" dataDxfId="101">
      <calculatedColumnFormula>IFERROR(VLOOKUP(Table1[[#This Row],[RespondentID]],'All Data'!$A3:$CN575,87,FALSE),"unknown")</calculatedColumnFormula>
    </tableColumn>
    <tableColumn id="45" name="What is your annual household income from all sources?" dataDxfId="100">
      <calculatedColumnFormula>IFERROR(VLOOKUP(Table1[[#This Row],[RespondentID]],'All Data'!$A3:$CN575,88,FALSE),"unknown")</calculatedColumnFormula>
    </tableColumn>
    <tableColumn id="46" name="What is your highest level of education?" dataDxfId="99">
      <calculatedColumnFormula>IFERROR(VLOOKUP(Table1[[#This Row],[RespondentID]],'All Data'!$A3:$CN575,89,FALSE),"unknown")</calculatedColumnFormula>
    </tableColumn>
    <tableColumn id="47" name="What is your current employment status?" dataDxfId="98">
      <calculatedColumnFormula>IFERROR(VLOOKUP(Table1[[#This Row],[RespondentID]],'All Data'!$A3:$CN575,90,FALSE),"unknown")</calculatedColumnFormula>
    </tableColumn>
    <tableColumn id="48" name="Do you currently have health insurance?" dataDxfId="97">
      <calculatedColumnFormula>IFERROR(VLOOKUP(Table1[[#This Row],[RespondentID]],'All Data'!$A3:$CN575,91,FALSE),"unknown")</calculatedColumnFormula>
    </tableColumn>
    <tableColumn id="49" name="Do you have a smart phone?" dataDxfId="96">
      <calculatedColumnFormula>IFERROR(VLOOKUP(Table1[[#This Row],[RespondentID]],'All Data'!$A3:$CN575,92,FALSE),"unknown")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A1:AW481" totalsRowShown="0" headerRowDxfId="370" dataDxfId="369" headerRowCellStyle="Normal 3">
  <autoFilter ref="A1:AW481"/>
  <tableColumns count="49">
    <tableColumn id="1" name="RespondentID" dataDxfId="368"/>
    <tableColumn id="2" name="Asthma/lung disease" dataDxfId="367"/>
    <tableColumn id="3" name="Cancer" dataDxfId="366"/>
    <tableColumn id="4" name="Heart disease &amp; stroke" dataDxfId="365"/>
    <tableColumn id="5" name="Safety" dataDxfId="364"/>
    <tableColumn id="6" name="HIV/AIDS &amp; Sexually Transmitted Diseases (STDs)" dataDxfId="363"/>
    <tableColumn id="7" name="Vaccine preventable diseases" dataDxfId="362"/>
    <tableColumn id="8" name="Child health &amp; wellness" dataDxfId="361"/>
    <tableColumn id="9" name="Women’s health &amp; wellness" dataDxfId="360"/>
    <tableColumn id="10" name="Diabetes" dataDxfId="359"/>
    <tableColumn id="11" name="Mental health depression/suicide" dataDxfId="358"/>
    <tableColumn id="12" name="Drugs &amp; alcohol abuse" dataDxfId="357"/>
    <tableColumn id="13" name="Environmental hazards" dataDxfId="356"/>
    <tableColumn id="14" name="Obesity/weight loss issues" dataDxfId="355"/>
    <tableColumn id="15" name="Column1" dataDxfId="354"/>
    <tableColumn id="16" name="Count of Selection" dataDxfId="353">
      <calculatedColumnFormula>COUNTA(B2:N2)</calculatedColumnFormula>
    </tableColumn>
    <tableColumn id="17" name="Weight" dataDxfId="352">
      <calculatedColumnFormula>3/P2</calculatedColumnFormula>
    </tableColumn>
    <tableColumn id="18" name="Column2" dataDxfId="351"/>
    <tableColumn id="19" name="Asthma/lung disease3" dataDxfId="350">
      <calculatedColumnFormula>IF($P2&lt;3,IF($B2=$B$1,1,0),IF($B2=$B$1,$Q2,0))</calculatedColumnFormula>
    </tableColumn>
    <tableColumn id="20" name="Cancer4" dataDxfId="349">
      <calculatedColumnFormula>IF($P2&lt;3,IF($C2=$C$1,1,0),IF($C2=$C$1,$Q2,0))</calculatedColumnFormula>
    </tableColumn>
    <tableColumn id="21" name="Heart disease &amp; stroke5" dataDxfId="348">
      <calculatedColumnFormula>IF($P2&lt;3,IF($D2=$D$1,1,0),IF($D2=$D$1,$Q2,0))</calculatedColumnFormula>
    </tableColumn>
    <tableColumn id="22" name="Safety6" dataDxfId="347">
      <calculatedColumnFormula>IF($P2&lt;3,IF($E2=$E$1,1,0),IF($E2=$E$1,$Q2,0))</calculatedColumnFormula>
    </tableColumn>
    <tableColumn id="23" name="HIV/AIDS &amp; Sexually Transmitted Diseases (STDs)7" dataDxfId="346">
      <calculatedColumnFormula>IF($P2&lt;3,IF($F2=$F$1,1,0),IF($F2=$F$1,$Q2,0))</calculatedColumnFormula>
    </tableColumn>
    <tableColumn id="24" name="Vaccine preventable diseases8" dataDxfId="345">
      <calculatedColumnFormula>IF($P2&lt;3,IF($G2=$G$1,1,0),IF($G2=$G$1,$Q2,0))</calculatedColumnFormula>
    </tableColumn>
    <tableColumn id="25" name="Child health &amp; wellness9" dataDxfId="344">
      <calculatedColumnFormula>IF($P2&lt;3,IF($H2=$H$1,1,0),IF($H2=$H$1,$Q2,0))</calculatedColumnFormula>
    </tableColumn>
    <tableColumn id="26" name="Women’s health &amp; wellness10" dataDxfId="343">
      <calculatedColumnFormula>IF($P2&lt;3,IF($I2=$I$1,1,0),IF($I2=$I$1,$Q2,0))</calculatedColumnFormula>
    </tableColumn>
    <tableColumn id="27" name="Diabetes11" dataDxfId="342">
      <calculatedColumnFormula>IF($P2&lt;3,IF($J2=$J$1,1,0),IF($J2=$J$1,$Q2,0))</calculatedColumnFormula>
    </tableColumn>
    <tableColumn id="28" name="Mental health depression/suicide12" dataDxfId="341">
      <calculatedColumnFormula>IF($P2&lt;3,IF($K2=$K$1,1,0),IF($K2=$K$1,$Q2,0))</calculatedColumnFormula>
    </tableColumn>
    <tableColumn id="29" name="Drugs &amp; alcohol abuse13" dataDxfId="340">
      <calculatedColumnFormula>IF($P2&lt;3,IF($L2=$L$1,1,0),IF($L2=$L$1,$Q2,0))</calculatedColumnFormula>
    </tableColumn>
    <tableColumn id="30" name="Environmental hazards14" dataDxfId="339">
      <calculatedColumnFormula>IF($P2&lt;3,IF($M2=$M$1,1,0),IF($M2=$M$1,$Q2,0))</calculatedColumnFormula>
    </tableColumn>
    <tableColumn id="31" name="Obesity/weight loss issues15" dataDxfId="338">
      <calculatedColumnFormula>IF($P2&lt;3,IF($N2=$N$1,1,0),IF($N2=$N$1,$Q2,0))</calculatedColumnFormula>
    </tableColumn>
    <tableColumn id="32" name="Column3" dataDxfId="337"/>
    <tableColumn id="33" name="Column4" dataDxfId="336"/>
    <tableColumn id="34" name="Observed" dataDxfId="335">
      <calculatedColumnFormula>SUM(S2:AE2)</calculatedColumnFormula>
    </tableColumn>
    <tableColumn id="35" name="Expected" dataDxfId="334">
      <calculatedColumnFormula>P2</calculatedColumnFormula>
    </tableColumn>
    <tableColumn id="36" name="Column18" dataDxfId="333">
      <calculatedColumnFormula>IF(AH2=AI2,"Correct",IF(AH2=3,"Correct","Wrong"))</calculatedColumnFormula>
    </tableColumn>
    <tableColumn id="37" name="Column5" dataDxfId="332"/>
    <tableColumn id="38" name="I identify as:" dataDxfId="113">
      <calculatedColumnFormula>IFERROR(VLOOKUP(Table1[[#This Row],[RespondentID]],'All Data'!$A3:$CN575,81,FALSE),"unknown")</calculatedColumnFormula>
    </tableColumn>
    <tableColumn id="39" name="What is your age?" dataDxfId="167">
      <calculatedColumnFormula>IFERROR(VLOOKUP(Table1[[#This Row],[RespondentID]],'All Data'!$A3:$CN575,82,FALSE),"unknown")</calculatedColumnFormula>
    </tableColumn>
    <tableColumn id="40" name="County where you live:" dataDxfId="166">
      <calculatedColumnFormula>IFERROR(VLOOKUP(Table1[[#This Row],[RespondentID]],'All Data'!$A3:$CN575,83,FALSE),"unknown")</calculatedColumnFormula>
    </tableColumn>
    <tableColumn id="41" name="Town and ZIP code where you live:" dataDxfId="165">
      <calculatedColumnFormula>IFERROR(VLOOKUP(Table1[[#This Row],[RespondentID]],'All Data'!$A3:$CN575,84,FALSE),"unknown")</calculatedColumnFormula>
    </tableColumn>
    <tableColumn id="42" name="What race do you consider yourself?" dataDxfId="108">
      <calculatedColumnFormula>IFERROR(VLOOKUP(Table1[[#This Row],[RespondentID]],'All Data'!$A3:$CN575,85,FALSE),"unknown")</calculatedColumnFormula>
    </tableColumn>
    <tableColumn id="43" name="Are you Hispanic or Latino?" dataDxfId="164">
      <calculatedColumnFormula>IFERROR(VLOOKUP(Table1[[#This Row],[RespondentID]],'All Data'!$A3:$CN575,86,FALSE),"unknown")</calculatedColumnFormula>
    </tableColumn>
    <tableColumn id="44" name="What language do you speak when you are at home (select all that apply)" dataDxfId="163">
      <calculatedColumnFormula>IFERROR(VLOOKUP(Table1[[#This Row],[RespondentID]],'All Data'!$A3:$CN575,87,FALSE),"unknown")</calculatedColumnFormula>
    </tableColumn>
    <tableColumn id="45" name="What is your annual household income from all sources?" dataDxfId="162">
      <calculatedColumnFormula>IFERROR(VLOOKUP(Table1[[#This Row],[RespondentID]],'All Data'!$A3:$CN575,88,FALSE),"unknown")</calculatedColumnFormula>
    </tableColumn>
    <tableColumn id="46" name="What is your highest level of education?" dataDxfId="161">
      <calculatedColumnFormula>IFERROR(VLOOKUP(Table1[[#This Row],[RespondentID]],'All Data'!$A3:$CN575,89,FALSE),"unknown")</calculatedColumnFormula>
    </tableColumn>
    <tableColumn id="47" name="What is your current employment status?" dataDxfId="160">
      <calculatedColumnFormula>IFERROR(VLOOKUP(Table1[[#This Row],[RespondentID]],'All Data'!$A3:$CN575,90,FALSE),"unknown")</calculatedColumnFormula>
    </tableColumn>
    <tableColumn id="48" name="Do you currently have health insurance?" dataDxfId="159">
      <calculatedColumnFormula>IFERROR(VLOOKUP(Table1[[#This Row],[RespondentID]],'All Data'!$A3:$CN575,91,FALSE),"unknown")</calculatedColumnFormula>
    </tableColumn>
    <tableColumn id="49" name="Do you have a smart phone?" dataDxfId="158">
      <calculatedColumnFormula>IFERROR(VLOOKUP(Table1[[#This Row],[RespondentID]],'All Data'!$A3:$CN575,92,FALSE),"unknown")</calculatedColumnFormula>
    </tableColumn>
  </tableColumns>
  <tableStyleInfo name="TableStyleMedium2" showFirstColumn="0" showLastColumn="0" showRowStripes="1" showColumnStripes="0"/>
</table>
</file>

<file path=xl/tables/table3.xml><?xml version="1.0" encoding="utf-8"?>
<table xmlns="http://schemas.openxmlformats.org/spreadsheetml/2006/main" id="7" name="Table7" displayName="Table7" ref="A1:AQ481" totalsRowShown="0" headerRowDxfId="331" dataDxfId="329" headerRowBorderDxfId="330" tableBorderDxfId="328" totalsRowBorderDxfId="327">
  <autoFilter ref="A1:AQ481"/>
  <tableColumns count="43">
    <tableColumn id="1" name="RespondentID" dataDxfId="326"/>
    <tableColumn id="2" name="Cultural/religious beliefs" dataDxfId="325"/>
    <tableColumn id="3" name="Lack of availability of doctors" dataDxfId="324"/>
    <tableColumn id="4" name="Unable to pay co-pays/deductibles" dataDxfId="323"/>
    <tableColumn id="5" name="Don’t know how to find doctors" dataDxfId="322"/>
    <tableColumn id="6" name="Language barriers" dataDxfId="321"/>
    <tableColumn id="7" name="There are no barriers" dataDxfId="320"/>
    <tableColumn id="8" name="Don’t understand need to see a doctor" dataDxfId="319"/>
    <tableColumn id="9" name="No insurance" dataDxfId="318"/>
    <tableColumn id="10" name="Transportation" dataDxfId="317"/>
    <tableColumn id="11" name="Fear (e.g. not ready to face/discuss health problem)" dataDxfId="316"/>
    <tableColumn id="12" name="Column3" dataDxfId="315"/>
    <tableColumn id="13" name="Count of Selection" dataDxfId="314">
      <calculatedColumnFormula>COUNTA(B2:L2)</calculatedColumnFormula>
    </tableColumn>
    <tableColumn id="14" name="Weight" dataDxfId="313">
      <calculatedColumnFormula>3/M2</calculatedColumnFormula>
    </tableColumn>
    <tableColumn id="15" name="Column4" dataDxfId="312"/>
    <tableColumn id="16" name="Cultural/religious beliefs5" dataDxfId="311">
      <calculatedColumnFormula>IF($M2&lt;3,IF($B2=$B$1,1,0),IF($B2=$B$1,$N2,0))</calculatedColumnFormula>
    </tableColumn>
    <tableColumn id="17" name="Lack of availability of doctors6" dataDxfId="310">
      <calculatedColumnFormula>IF($M2&lt;3,IF($C2=$C$1,1,0),IF($C2=$C$1,$N2,0))</calculatedColumnFormula>
    </tableColumn>
    <tableColumn id="18" name="Unable to pay co-pays/deductibles7" dataDxfId="309">
      <calculatedColumnFormula>IF($M2&lt;3,IF($D2=$D$1,1,0),IF($D2=$D$1,$N2,0))</calculatedColumnFormula>
    </tableColumn>
    <tableColumn id="19" name="Don’t know how to find doctors8" dataDxfId="308">
      <calculatedColumnFormula>IF($M2&lt;3,IF($E2=$E$1,1,0),IF($E2=$E$1,$N2,0))</calculatedColumnFormula>
    </tableColumn>
    <tableColumn id="20" name="Language barriers9" dataDxfId="307">
      <calculatedColumnFormula>IF($M2&lt;3,IF($F2=$F$1,1,0),IF($F2=$F$1,$N2,0))</calculatedColumnFormula>
    </tableColumn>
    <tableColumn id="21" name="There are no barriers10" dataDxfId="306">
      <calculatedColumnFormula>IF($M2&lt;3,IF($G2=$G$1,1,0),IF($G2=$G$1,$N2,0))</calculatedColumnFormula>
    </tableColumn>
    <tableColumn id="22" name="Don’t understand need to see a doctor11" dataDxfId="305" dataCellStyle="Normal 2">
      <calculatedColumnFormula>IF($M2&lt;3,IF($H2=$H$1,1,0),IF($H2=$H$1,$N2,0))</calculatedColumnFormula>
    </tableColumn>
    <tableColumn id="23" name="No insurance12" dataDxfId="304">
      <calculatedColumnFormula>IF($M2&lt;3,IF($I2=$I$1,1,0),IF($I2=$I$1,$N2,0))</calculatedColumnFormula>
    </tableColumn>
    <tableColumn id="24" name="Transportation13" dataDxfId="303">
      <calculatedColumnFormula>IF($M2&lt;3,IF($J2=$J$1,1,0),IF($J2=$J$1,$N2,0))</calculatedColumnFormula>
    </tableColumn>
    <tableColumn id="25" name="Fear (e.g. not ready to face/discuss health problem)14" dataDxfId="302">
      <calculatedColumnFormula>IF($M2&lt;3,IF($K2=$K$1,1,0),IF($K2=$K$1,$N2,0))</calculatedColumnFormula>
    </tableColumn>
    <tableColumn id="26" name="Column1" dataDxfId="301"/>
    <tableColumn id="27" name="Column2" dataDxfId="300"/>
    <tableColumn id="28" name="Observed" dataDxfId="299">
      <calculatedColumnFormula>SUM(P2:Z2)</calculatedColumnFormula>
    </tableColumn>
    <tableColumn id="29" name="Expected" dataDxfId="298">
      <calculatedColumnFormula>M2</calculatedColumnFormula>
    </tableColumn>
    <tableColumn id="30" name="Column14" dataDxfId="297">
      <calculatedColumnFormula>IF(AB2=AC2,"Correct",IF(AB2=3,"Correct","Wrong"))</calculatedColumnFormula>
    </tableColumn>
    <tableColumn id="31" name="Column5" dataDxfId="296"/>
    <tableColumn id="32" name="I identify as:" dataDxfId="112">
      <calculatedColumnFormula>IFERROR(VLOOKUP(Table1[[#This Row],[RespondentID]],'All Data'!$A3:$CN575,81,FALSE),"unknown")</calculatedColumnFormula>
    </tableColumn>
    <tableColumn id="33" name="What is your age?" dataDxfId="157">
      <calculatedColumnFormula>IFERROR(VLOOKUP(Table1[[#This Row],[RespondentID]],'All Data'!$A3:$CN575,82,FALSE),"unknown")</calculatedColumnFormula>
    </tableColumn>
    <tableColumn id="34" name="County where you live:" dataDxfId="156">
      <calculatedColumnFormula>IFERROR(VLOOKUP(Table1[[#This Row],[RespondentID]],'All Data'!$A3:$CN575,83,FALSE),"unknown")</calculatedColumnFormula>
    </tableColumn>
    <tableColumn id="35" name="Town and ZIP code where you live:" dataDxfId="155">
      <calculatedColumnFormula>IFERROR(VLOOKUP(Table1[[#This Row],[RespondentID]],'All Data'!$A3:$CN575,84,FALSE),"unknown")</calculatedColumnFormula>
    </tableColumn>
    <tableColumn id="36" name="What race do you consider yourself?" dataDxfId="154">
      <calculatedColumnFormula>IFERROR(VLOOKUP(Table1[[#This Row],[RespondentID]],'All Data'!$A3:$CN575,85,FALSE),"unknown")</calculatedColumnFormula>
    </tableColumn>
    <tableColumn id="37" name="Are you Hispanic or Latino?" dataDxfId="153">
      <calculatedColumnFormula>IFERROR(VLOOKUP(Table1[[#This Row],[RespondentID]],'All Data'!$A3:$CN575,86,FALSE),"unknown")</calculatedColumnFormula>
    </tableColumn>
    <tableColumn id="38" name="What language do you speak when you are at home (select all that apply)" dataDxfId="152">
      <calculatedColumnFormula>IFERROR(VLOOKUP(Table1[[#This Row],[RespondentID]],'All Data'!$A3:$CN575,87,FALSE),"unknown")</calculatedColumnFormula>
    </tableColumn>
    <tableColumn id="39" name="What is your annual household income from all sources?" dataDxfId="151">
      <calculatedColumnFormula>IFERROR(VLOOKUP(Table1[[#This Row],[RespondentID]],'All Data'!$A3:$CN575,88,FALSE),"unknown")</calculatedColumnFormula>
    </tableColumn>
    <tableColumn id="40" name="What is your highest level of education?" dataDxfId="150">
      <calculatedColumnFormula>IFERROR(VLOOKUP(Table1[[#This Row],[RespondentID]],'All Data'!$A3:$CN575,89,FALSE),"unknown")</calculatedColumnFormula>
    </tableColumn>
    <tableColumn id="41" name="What is your current employment status?" dataDxfId="149">
      <calculatedColumnFormula>IFERROR(VLOOKUP(Table1[[#This Row],[RespondentID]],'All Data'!$A3:$CN575,90,FALSE),"unknown")</calculatedColumnFormula>
    </tableColumn>
    <tableColumn id="42" name="Do you currently have health insurance?" dataDxfId="148">
      <calculatedColumnFormula>IFERROR(VLOOKUP(Table1[[#This Row],[RespondentID]],'All Data'!$A3:$CN575,91,FALSE),"unknown")</calculatedColumnFormula>
    </tableColumn>
    <tableColumn id="43" name="Do you have a smart phone?" dataDxfId="147">
      <calculatedColumnFormula>IFERROR(VLOOKUP(Table1[[#This Row],[RespondentID]],'All Data'!$A3:$CN575,92,FALSE),"unknown")</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4" name="Table4" displayName="Table4" ref="A1:AU481" totalsRowShown="0" headerRowDxfId="295" dataDxfId="294" headerRowCellStyle="Normal 3">
  <autoFilter ref="A1:AU481"/>
  <tableColumns count="47">
    <tableColumn id="1" name="RespondentID"/>
    <tableColumn id="2" name="Clean air &amp; water" dataDxfId="293"/>
    <tableColumn id="3" name="Mental health services"/>
    <tableColumn id="4" name="Smoking cessation programs"/>
    <tableColumn id="5" name="Drug &amp; alcohol rehabilitation services"/>
    <tableColumn id="6" name="Recreation facilities"/>
    <tableColumn id="7" name="Transportation"/>
    <tableColumn id="8" name="Healthier food choices"/>
    <tableColumn id="9" name="Safe childcare options"/>
    <tableColumn id="10" name="Weight loss programs"/>
    <tableColumn id="11" name="Job opportunities"/>
    <tableColumn id="12" name="Safe places to walk/play"/>
    <tableColumn id="13" name="Safe worksites"/>
    <tableColumn id="14" name="Column1"/>
    <tableColumn id="15" name="Count of Selection">
      <calculatedColumnFormula>COUNTA(B2:N2)</calculatedColumnFormula>
    </tableColumn>
    <tableColumn id="16" name="Weight">
      <calculatedColumnFormula>3/O2</calculatedColumnFormula>
    </tableColumn>
    <tableColumn id="17" name="Column2"/>
    <tableColumn id="18" name="Clean air &amp; water5">
      <calculatedColumnFormula>IF($O2&lt;3,IF($B2=$B$1,1,0),IF($B2=$B$1,$P2,0))</calculatedColumnFormula>
    </tableColumn>
    <tableColumn id="19" name="Mental health services6">
      <calculatedColumnFormula>IF($O2&lt;3,IF($C2=$C$1,1,0),IF($C2=$C$1,$P2,0))</calculatedColumnFormula>
    </tableColumn>
    <tableColumn id="20" name="Smoking cessation programs7">
      <calculatedColumnFormula>IF($O2&lt;3,IF($D2=$D$1,1,0),IF($D2=$D$1,$P2,0))</calculatedColumnFormula>
    </tableColumn>
    <tableColumn id="21" name="Drug &amp; alcohol rehabilitation services8">
      <calculatedColumnFormula>IF($O2&lt;3,IF($E2=$E$1,1,0),IF($E2=$E$1,$P2,0))</calculatedColumnFormula>
    </tableColumn>
    <tableColumn id="22" name="Recreation facilities9">
      <calculatedColumnFormula>IF($O2&lt;3,IF($F2=$F$1,1,0),IF($F2=$F$1,$P2,0))</calculatedColumnFormula>
    </tableColumn>
    <tableColumn id="23" name="Transportation10">
      <calculatedColumnFormula>IF($O2&lt;3,IF($G2=$G$1,1,0),IF($G2=$G$1,$P2,0))</calculatedColumnFormula>
    </tableColumn>
    <tableColumn id="24" name="Healthier food choices11">
      <calculatedColumnFormula>IF($O2&lt;3,IF($H2=$H$1,1,0),IF($H2=$H$1,$P2,0))</calculatedColumnFormula>
    </tableColumn>
    <tableColumn id="25" name="Safe childcare options12">
      <calculatedColumnFormula>IF($O2&lt;3,IF($I2=$I$1,1,0),IF($I2=$I$1,$P2,0))</calculatedColumnFormula>
    </tableColumn>
    <tableColumn id="26" name="Weight loss programs13">
      <calculatedColumnFormula>IF($O2&lt;3,IF($J2=$J$1,1,0),IF($J2=$J$1,$P2,0))</calculatedColumnFormula>
    </tableColumn>
    <tableColumn id="27" name="Job opportunities14">
      <calculatedColumnFormula>IF($O2&lt;3,IF($K2=$K$1,1,0),IF($K2=$K$1,$P2,0))</calculatedColumnFormula>
    </tableColumn>
    <tableColumn id="28" name="Safe places to walk/play15">
      <calculatedColumnFormula>IF($O2&lt;3,IF($L2=$L$1,1,0),IF($L2=$L$1,$P2,0))</calculatedColumnFormula>
    </tableColumn>
    <tableColumn id="29" name="Safe worksites16">
      <calculatedColumnFormula>IF($O2&lt;3,IF($M2=$M$1,1,0),IF($M2=$M$1,$P2,0))</calculatedColumnFormula>
    </tableColumn>
    <tableColumn id="30" name="Column3"/>
    <tableColumn id="31" name="Column4"/>
    <tableColumn id="32" name="Observed">
      <calculatedColumnFormula>SUM(R2:AD2)</calculatedColumnFormula>
    </tableColumn>
    <tableColumn id="33" name="Expected">
      <calculatedColumnFormula>O2</calculatedColumnFormula>
    </tableColumn>
    <tableColumn id="34" name="Column5">
      <calculatedColumnFormula>IF(AF2=AG2,"Correct",IF(AF2=3,"Correct","Wrong"))</calculatedColumnFormula>
    </tableColumn>
    <tableColumn id="35" name="Column6"/>
    <tableColumn id="36" name="I identify as:" dataDxfId="111">
      <calculatedColumnFormula>IFERROR(VLOOKUP(Table1[[#This Row],[RespondentID]],'All Data'!$A3:$CN575,81,FALSE),"unknown")</calculatedColumnFormula>
    </tableColumn>
    <tableColumn id="37" name="What is your age?" dataDxfId="146">
      <calculatedColumnFormula>IFERROR(VLOOKUP(Table1[[#This Row],[RespondentID]],'All Data'!$A3:$CN575,82,FALSE),"unknown")</calculatedColumnFormula>
    </tableColumn>
    <tableColumn id="38" name="County where you live:" dataDxfId="145">
      <calculatedColumnFormula>IFERROR(VLOOKUP(Table1[[#This Row],[RespondentID]],'All Data'!$A3:$CN575,83,FALSE),"unknown")</calculatedColumnFormula>
    </tableColumn>
    <tableColumn id="39" name="Town and ZIP code where you live:" dataDxfId="144">
      <calculatedColumnFormula>IFERROR(VLOOKUP(Table1[[#This Row],[RespondentID]],'All Data'!$A3:$CN575,84,FALSE),"unknown")</calculatedColumnFormula>
    </tableColumn>
    <tableColumn id="40" name="What race do you consider yourself?" dataDxfId="143">
      <calculatedColumnFormula>IFERROR(VLOOKUP(Table1[[#This Row],[RespondentID]],'All Data'!$A3:$CN575,85,FALSE),"unknown")</calculatedColumnFormula>
    </tableColumn>
    <tableColumn id="41" name="Are you Hispanic or Latino?" dataDxfId="142">
      <calculatedColumnFormula>IFERROR(VLOOKUP(Table1[[#This Row],[RespondentID]],'All Data'!$A3:$CN575,86,FALSE),"unknown")</calculatedColumnFormula>
    </tableColumn>
    <tableColumn id="42" name="What language do you speak when you are at home (select all that apply)" dataDxfId="141">
      <calculatedColumnFormula>IFERROR(VLOOKUP(Table1[[#This Row],[RespondentID]],'All Data'!$A3:$CN575,87,FALSE),"unknown")</calculatedColumnFormula>
    </tableColumn>
    <tableColumn id="43" name="What is your annual household income from all sources?" dataDxfId="140">
      <calculatedColumnFormula>IFERROR(VLOOKUP(Table1[[#This Row],[RespondentID]],'All Data'!$A3:$CN575,88,FALSE),"unknown")</calculatedColumnFormula>
    </tableColumn>
    <tableColumn id="44" name="What is your highest level of education?" dataDxfId="139">
      <calculatedColumnFormula>IFERROR(VLOOKUP(Table1[[#This Row],[RespondentID]],'All Data'!$A3:$CN575,89,FALSE),"unknown")</calculatedColumnFormula>
    </tableColumn>
    <tableColumn id="45" name="What is your current employment status?" dataDxfId="138">
      <calculatedColumnFormula>IFERROR(VLOOKUP(Table1[[#This Row],[RespondentID]],'All Data'!$A3:$CN575,90,FALSE),"unknown")</calculatedColumnFormula>
    </tableColumn>
    <tableColumn id="46" name="Do you currently have health insurance?" dataDxfId="137">
      <calculatedColumnFormula>IFERROR(VLOOKUP(Table1[[#This Row],[RespondentID]],'All Data'!$A3:$CN575,91,FALSE),"unknown")</calculatedColumnFormula>
    </tableColumn>
    <tableColumn id="47" name="Do you have a smart phone?" dataDxfId="136">
      <calculatedColumnFormula>IFERROR(VLOOKUP(Table1[[#This Row],[RespondentID]],'All Data'!$A3:$CN575,92,FALSE),"unknown")</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10" name="Table10" displayName="Table10" ref="A1:BG481" totalsRowShown="0" headerRowDxfId="292" dataDxfId="291" tableBorderDxfId="290" headerRowCellStyle="Normal 3">
  <autoFilter ref="A1:BG481"/>
  <tableColumns count="59">
    <tableColumn id="1" name="RespondentID" dataDxfId="289"/>
    <tableColumn id="2" name="Blood pressure" dataDxfId="288"/>
    <tableColumn id="3" name="Eating disorders" dataDxfId="287"/>
    <tableColumn id="4" name="Mental health/depression" dataDxfId="286"/>
    <tableColumn id="5" name="Cancer" dataDxfId="285"/>
    <tableColumn id="6" name="Emergency preparedness" dataDxfId="284"/>
    <tableColumn id="7" name="Nutrition" dataDxfId="283"/>
    <tableColumn id="8" name="Cholesterol" dataDxfId="282"/>
    <tableColumn id="9" name="Exercise/physical activity" dataDxfId="281"/>
    <tableColumn id="10" name="Prenatal care" dataDxfId="280"/>
    <tableColumn id="11" name="Dental screenings" dataDxfId="279"/>
    <tableColumn id="12" name="Heart disease" dataDxfId="278"/>
    <tableColumn id="13" name="Suicide prevention" dataDxfId="277"/>
    <tableColumn id="14" name="Diabetes" dataDxfId="276"/>
    <tableColumn id="15" name="HIV/AIDS &amp; Sexually Transmitted Diseases (STDs)" dataDxfId="275"/>
    <tableColumn id="16" name="Vaccination/immunizations" dataDxfId="274"/>
    <tableColumn id="17" name="Disease outbreak information" dataDxfId="273"/>
    <tableColumn id="18" name="Importance of routine well checkups" dataDxfId="272"/>
    <tableColumn id="19" name="Drug and alcohol" dataDxfId="271"/>
    <tableColumn id="20" name="Column1" dataDxfId="270"/>
    <tableColumn id="21" name="Count of Selection" dataDxfId="269">
      <calculatedColumnFormula>COUNTA(B2:T2)</calculatedColumnFormula>
    </tableColumn>
    <tableColumn id="22" name="Weight" dataDxfId="268">
      <calculatedColumnFormula>3/U2</calculatedColumnFormula>
    </tableColumn>
    <tableColumn id="23" name="Column2" dataDxfId="267"/>
    <tableColumn id="24" name="Blood pressure5" dataDxfId="266">
      <calculatedColumnFormula>IF($U2&lt;3,IF($B2=$B$1,1,0),IF($B2=$B$1,$V2,0))</calculatedColumnFormula>
    </tableColumn>
    <tableColumn id="25" name="Eating disorders6" dataDxfId="265">
      <calculatedColumnFormula>IF($U2&lt;3,IF($C2=$C$1,1,0),IF($C2=$C$1,$V2,0))</calculatedColumnFormula>
    </tableColumn>
    <tableColumn id="26" name="Mental health/depression7" dataDxfId="264">
      <calculatedColumnFormula>IF($U2&lt;3,IF($D2=$D$1,1,0),IF($D2=$D$1,$V2,0))</calculatedColumnFormula>
    </tableColumn>
    <tableColumn id="27" name="Cancer8" dataDxfId="263">
      <calculatedColumnFormula>IF($U2&lt;3,IF($E2=$E$1,1,0),IF($E2=$E$1,$V2,0))</calculatedColumnFormula>
    </tableColumn>
    <tableColumn id="28" name="Emergency preparedness9" dataDxfId="262">
      <calculatedColumnFormula>IF($U2&lt;3,IF($F2=$F$1,1,0),IF($F2=$F$1,$V2,0))</calculatedColumnFormula>
    </tableColumn>
    <tableColumn id="29" name="Nutrition10" dataDxfId="261">
      <calculatedColumnFormula>IF($U2&lt;3,IF($G2=$G$1,1,0),IF($G2=$G$1,$V2,0))</calculatedColumnFormula>
    </tableColumn>
    <tableColumn id="30" name="Cholesterol11" dataDxfId="260">
      <calculatedColumnFormula>IF($U2&lt;3,IF($H2=$H$1,1,0),IF($H2=$H$1,$V2,0))</calculatedColumnFormula>
    </tableColumn>
    <tableColumn id="31" name="Exercise/physical activity12" dataDxfId="259">
      <calculatedColumnFormula>IF($U2&lt;3,IF($I2=$I$1,1,0),IF($I2=$I$1,$V2,0))</calculatedColumnFormula>
    </tableColumn>
    <tableColumn id="32" name="Prenatal care13" dataDxfId="258">
      <calculatedColumnFormula>IF($U2&lt;3,IF($J2=$J$1,1,0),IF($J2=$J$1,$V2,0))</calculatedColumnFormula>
    </tableColumn>
    <tableColumn id="33" name="Dental screenings14" dataDxfId="257">
      <calculatedColumnFormula>IF($U2&lt;3,IF($K2=$K$1,1,0),IF($K2=$K$1,$V2,0))</calculatedColumnFormula>
    </tableColumn>
    <tableColumn id="34" name="Heart disease15" dataDxfId="256">
      <calculatedColumnFormula>IF($U2&lt;3,IF($L2=$L$1,1,0),IF($L2=$L$1,$V2,0))</calculatedColumnFormula>
    </tableColumn>
    <tableColumn id="35" name="Suicide prevention16" dataDxfId="255">
      <calculatedColumnFormula>IF($U2&lt;3,IF($M2=$M$1,1,0),IF($M2=$M$1,$V2,0))</calculatedColumnFormula>
    </tableColumn>
    <tableColumn id="36" name="Diabetes17" dataDxfId="254">
      <calculatedColumnFormula>IF($U2&lt;3,IF($N2=$N$1,1,0),IF($N2=$N$1,$V2,0))</calculatedColumnFormula>
    </tableColumn>
    <tableColumn id="37" name="HIV/AIDS &amp; Sexually Transmitted Diseases (STDs)18" dataDxfId="253">
      <calculatedColumnFormula>IF($U2&lt;3,IF($O2=$O$1,1,0),IF($O2=$O$1,$V2,0))</calculatedColumnFormula>
    </tableColumn>
    <tableColumn id="38" name="Vaccination/immunizations19" dataDxfId="252">
      <calculatedColumnFormula>IF($U2&lt;3,IF($P2=$P$1,1,0),IF($P2=$P$1,$V2,0))</calculatedColumnFormula>
    </tableColumn>
    <tableColumn id="39" name="Disease outbreak information20" dataDxfId="251">
      <calculatedColumnFormula>IF($U2&lt;3,IF($Q2=$Q$1,1,0),IF($Q2=$Q$1,$V2,0))</calculatedColumnFormula>
    </tableColumn>
    <tableColumn id="40" name="Importance of routine well checkups21" dataDxfId="250">
      <calculatedColumnFormula>IF($U2&lt;3,IF($R2=$R$1,1,0),IF($R2=$R$1,$V2,0))</calculatedColumnFormula>
    </tableColumn>
    <tableColumn id="41" name="Drug and alcohol22" dataDxfId="249">
      <calculatedColumnFormula>IF($U2&lt;3,IF($S2=$S$1,1,0),IF($S2=$S$1,$V2,0))</calculatedColumnFormula>
    </tableColumn>
    <tableColumn id="42" name="Column3" dataDxfId="248"/>
    <tableColumn id="43" name="Column4" dataDxfId="247"/>
    <tableColumn id="44" name="Observed" dataDxfId="246">
      <calculatedColumnFormula>SUM(X2:AP2)</calculatedColumnFormula>
    </tableColumn>
    <tableColumn id="45" name="Expected" dataDxfId="245">
      <calculatedColumnFormula>U2</calculatedColumnFormula>
    </tableColumn>
    <tableColumn id="46" name="Column22" dataDxfId="244">
      <calculatedColumnFormula>IF(AR2=AS2,"Correct",IF(AR2=3,"Correct","Wrong"))</calculatedColumnFormula>
    </tableColumn>
    <tableColumn id="47" name="Column5" dataDxfId="243"/>
    <tableColumn id="48" name="I identify as:" dataDxfId="110">
      <calculatedColumnFormula>IFERROR(VLOOKUP(Table1[[#This Row],[RespondentID]],'All Data'!$A3:$CN575,81,FALSE),"unknown")</calculatedColumnFormula>
    </tableColumn>
    <tableColumn id="49" name="What is your age?" dataDxfId="135">
      <calculatedColumnFormula>IFERROR(VLOOKUP(Table1[[#This Row],[RespondentID]],'All Data'!$A3:$CN575,82,FALSE),"unknown")</calculatedColumnFormula>
    </tableColumn>
    <tableColumn id="50" name="County where you live:" dataDxfId="134">
      <calculatedColumnFormula>IFERROR(VLOOKUP(Table1[[#This Row],[RespondentID]],'All Data'!$A3:$CN575,83,FALSE),"unknown")</calculatedColumnFormula>
    </tableColumn>
    <tableColumn id="51" name="Town and ZIP code where you live:" dataDxfId="133">
      <calculatedColumnFormula>IFERROR(VLOOKUP(Table1[[#This Row],[RespondentID]],'All Data'!$A3:$CN575,84,FALSE),"unknown")</calculatedColumnFormula>
    </tableColumn>
    <tableColumn id="52" name="What race do you consider yourself?" dataDxfId="132">
      <calculatedColumnFormula>IFERROR(VLOOKUP(Table1[[#This Row],[RespondentID]],'All Data'!$A3:$CN575,85,FALSE),"unknown")</calculatedColumnFormula>
    </tableColumn>
    <tableColumn id="53" name="Are you Hispanic or Latino?" dataDxfId="131">
      <calculatedColumnFormula>IFERROR(VLOOKUP(Table1[[#This Row],[RespondentID]],'All Data'!$A3:$CN575,86,FALSE),"unknown")</calculatedColumnFormula>
    </tableColumn>
    <tableColumn id="54" name="What language do you speak when you are at home (select all that apply)" dataDxfId="130">
      <calculatedColumnFormula>IFERROR(VLOOKUP(Table1[[#This Row],[RespondentID]],'All Data'!$A3:$CN575,87,FALSE),"unknown")</calculatedColumnFormula>
    </tableColumn>
    <tableColumn id="55" name="What is your annual household income from all sources?" dataDxfId="129">
      <calculatedColumnFormula>IFERROR(VLOOKUP(Table1[[#This Row],[RespondentID]],'All Data'!$A3:$CN575,88,FALSE),"unknown")</calculatedColumnFormula>
    </tableColumn>
    <tableColumn id="56" name="What is your highest level of education?" dataDxfId="128">
      <calculatedColumnFormula>IFERROR(VLOOKUP(Table1[[#This Row],[RespondentID]],'All Data'!$A3:$CN575,89,FALSE),"unknown")</calculatedColumnFormula>
    </tableColumn>
    <tableColumn id="57" name="What is your current employment status?" dataDxfId="127">
      <calculatedColumnFormula>IFERROR(VLOOKUP(Table1[[#This Row],[RespondentID]],'All Data'!$A3:$CN575,90,FALSE),"unknown")</calculatedColumnFormula>
    </tableColumn>
    <tableColumn id="58" name="Do you currently have health insurance?" dataDxfId="126">
      <calculatedColumnFormula>IFERROR(VLOOKUP(Table1[[#This Row],[RespondentID]],'All Data'!$A3:$CN575,91,FALSE),"unknown")</calculatedColumnFormula>
    </tableColumn>
    <tableColumn id="59" name="Do you have a smart phone?" dataDxfId="125">
      <calculatedColumnFormula>IFERROR(VLOOKUP(Table1[[#This Row],[RespondentID]],'All Data'!$A3:$CN575,92,FALSE),"unknown")</calculatedColumnFormula>
    </tableColumn>
  </tableColumns>
  <tableStyleInfo name="TableStyleMedium2" showFirstColumn="0" showLastColumn="0" showRowStripes="1" showColumnStripes="0"/>
</table>
</file>

<file path=xl/tables/table6.xml><?xml version="1.0" encoding="utf-8"?>
<table xmlns="http://schemas.openxmlformats.org/spreadsheetml/2006/main" id="5" name="Table5" displayName="Table5" ref="A1:AA481" totalsRowShown="0" headerRowDxfId="242" dataDxfId="240" headerRowBorderDxfId="241" tableBorderDxfId="239" totalsRowBorderDxfId="238">
  <autoFilter ref="A1:AA481"/>
  <tableColumns count="27">
    <tableColumn id="1" name="RespondentID" dataDxfId="237"/>
    <tableColumn id="2" name="Doctor/health professional" dataDxfId="236"/>
    <tableColumn id="3" name="Library" dataDxfId="235"/>
    <tableColumn id="4" name="Social Media (Facebook, Twitter, etc.)" dataDxfId="234"/>
    <tableColumn id="5" name="Family or friends" dataDxfId="233"/>
    <tableColumn id="6" name="Newspaper/magazines" dataDxfId="232"/>
    <tableColumn id="7" name="Television" dataDxfId="231"/>
    <tableColumn id="8" name="Health Department" dataDxfId="230"/>
    <tableColumn id="9" name="Radio" dataDxfId="229"/>
    <tableColumn id="10" name="Worksite" dataDxfId="228"/>
    <tableColumn id="11" name="Hospital" dataDxfId="227"/>
    <tableColumn id="12" name="Religious organization" dataDxfId="226"/>
    <tableColumn id="13" name="Internet" dataDxfId="225"/>
    <tableColumn id="14" name="School/college" dataDxfId="224"/>
    <tableColumn id="15" name="Column1" dataDxfId="223"/>
    <tableColumn id="16" name="I identify as:" dataDxfId="109">
      <calculatedColumnFormula>IFERROR(VLOOKUP(Table1[[#This Row],[RespondentID]],'All Data'!$A3:$CN575,81,FALSE),"unkown")</calculatedColumnFormula>
    </tableColumn>
    <tableColumn id="17" name="What is your age?" dataDxfId="124">
      <calculatedColumnFormula>IFERROR(VLOOKUP(Table1[[#This Row],[RespondentID]],'All Data'!$A3:$CN575,82,FALSE),"unknown")</calculatedColumnFormula>
    </tableColumn>
    <tableColumn id="18" name="County where you live:" dataDxfId="123">
      <calculatedColumnFormula>IFERROR(VLOOKUP(Table1[[#This Row],[RespondentID]],'All Data'!$A3:$CN575,83,FALSE),"unknown")</calculatedColumnFormula>
    </tableColumn>
    <tableColumn id="19" name="Town and ZIP code where you live:" dataDxfId="122">
      <calculatedColumnFormula>IFERROR(VLOOKUP(Table1[[#This Row],[RespondentID]],'All Data'!$A3:$CN575,84,FALSE),"unknown")</calculatedColumnFormula>
    </tableColumn>
    <tableColumn id="20" name="What race do you consider yourself?" dataDxfId="121">
      <calculatedColumnFormula>IFERROR(VLOOKUP(Table1[[#This Row],[RespondentID]],'All Data'!$A3:$CN575,85,FALSE),"unknown")</calculatedColumnFormula>
    </tableColumn>
    <tableColumn id="21" name="Are you Hispanic or Latino?" dataDxfId="120">
      <calculatedColumnFormula>IFERROR(VLOOKUP(Table1[[#This Row],[RespondentID]],'All Data'!$A3:$CN575,86,FALSE),"unknown")</calculatedColumnFormula>
    </tableColumn>
    <tableColumn id="22" name="What language do you speak when you are at home (select all that apply)" dataDxfId="119">
      <calculatedColumnFormula>IFERROR(VLOOKUP(Table1[[#This Row],[RespondentID]],'All Data'!$A3:$CN575,87,FALSE),"unknown")</calculatedColumnFormula>
    </tableColumn>
    <tableColumn id="23" name="What is your annual household income from all sources?" dataDxfId="118">
      <calculatedColumnFormula>IFERROR(VLOOKUP(Table1[[#This Row],[RespondentID]],'All Data'!$A3:$CN575,88,FALSE),"unknown")</calculatedColumnFormula>
    </tableColumn>
    <tableColumn id="24" name="What is your highest level of education?" dataDxfId="117">
      <calculatedColumnFormula>IFERROR(VLOOKUP(Table1[[#This Row],[RespondentID]],'All Data'!$A3:$CN575,89,FALSE),"unknown")</calculatedColumnFormula>
    </tableColumn>
    <tableColumn id="25" name="What is your current employment status?" dataDxfId="116">
      <calculatedColumnFormula>IFERROR(VLOOKUP(Table1[[#This Row],[RespondentID]],'All Data'!$A3:$CN575,90,FALSE),"unknown")</calculatedColumnFormula>
    </tableColumn>
    <tableColumn id="26" name="Do you currently have health insurance?" dataDxfId="115">
      <calculatedColumnFormula>IFERROR(VLOOKUP(Table1[[#This Row],[RespondentID]],'All Data'!$A3:$CN575,91,FALSE),"unknown")</calculatedColumnFormula>
    </tableColumn>
    <tableColumn id="27" name="Do you have a smart phone?" dataDxfId="114">
      <calculatedColumnFormula>IFERROR(VLOOKUP(Table1[[#This Row],[RespondentID]],'All Data'!$A3:$CN575,92,FALSE),"unknown")</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4.xml"/><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2.xml"/><Relationship Id="rId4" Type="http://schemas.microsoft.com/office/2007/relationships/slicer" Target="../slicers/slicer2.xml"/></Relationships>
</file>

<file path=xl/worksheets/_rels/sheet1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6.xml"/><Relationship Id="rId1" Type="http://schemas.openxmlformats.org/officeDocument/2006/relationships/pivotTable" Target="../pivotTables/pivotTable3.xml"/></Relationships>
</file>

<file path=xl/worksheets/_rels/sheet1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7.xml"/><Relationship Id="rId1" Type="http://schemas.openxmlformats.org/officeDocument/2006/relationships/pivotTable" Target="../pivotTables/pivotTable4.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6.bin"/><Relationship Id="rId1" Type="http://schemas.openxmlformats.org/officeDocument/2006/relationships/pivotTable" Target="../pivotTables/pivotTable5.xml"/><Relationship Id="rId4" Type="http://schemas.microsoft.com/office/2007/relationships/slicer" Target="../slicers/slicer5.xml"/></Relationships>
</file>

<file path=xl/worksheets/_rels/sheet16.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82"/>
  <sheetViews>
    <sheetView workbookViewId="0">
      <pane xSplit="1" ySplit="2" topLeftCell="B3" activePane="bottomRight" state="frozen"/>
      <selection pane="topRight" activeCell="B1" sqref="B1"/>
      <selection pane="bottomLeft" activeCell="A3" sqref="A3"/>
      <selection pane="bottomRight"/>
    </sheetView>
  </sheetViews>
  <sheetFormatPr defaultRowHeight="14.5" x14ac:dyDescent="0.35"/>
  <cols>
    <col min="1" max="1" width="13.54296875" bestFit="1" customWidth="1"/>
    <col min="2" max="2" width="107.54296875" customWidth="1"/>
    <col min="3" max="3" width="7" customWidth="1"/>
    <col min="4" max="4" width="21.453125" customWidth="1"/>
    <col min="5" max="5" width="6.54296875" customWidth="1"/>
    <col min="6" max="6" width="46.54296875" customWidth="1"/>
    <col min="7" max="7" width="27.7265625" customWidth="1"/>
    <col min="8" max="8" width="22.26953125" customWidth="1"/>
    <col min="9" max="9" width="26.26953125" customWidth="1"/>
    <col min="10" max="10" width="8.81640625" customWidth="1"/>
    <col min="11" max="11" width="31.54296875" customWidth="1"/>
    <col min="12" max="13" width="21.54296875" customWidth="1"/>
    <col min="14" max="14" width="25" customWidth="1"/>
    <col min="15" max="15" width="83.54296875" style="7" customWidth="1"/>
    <col min="16" max="16" width="7.81640625" customWidth="1"/>
    <col min="17" max="17" width="22.453125" customWidth="1"/>
    <col min="18" max="18" width="7.453125" customWidth="1"/>
    <col min="19" max="19" width="47.54296875" customWidth="1"/>
    <col min="20" max="20" width="28.1796875" customWidth="1"/>
    <col min="21" max="21" width="23.26953125" customWidth="1"/>
    <col min="22" max="22" width="27.1796875" customWidth="1"/>
    <col min="23" max="23" width="10.7265625" customWidth="1"/>
    <col min="24" max="24" width="33.1796875" customWidth="1"/>
    <col min="25" max="26" width="23.54296875" customWidth="1"/>
    <col min="27" max="27" width="27" customWidth="1"/>
    <col min="28" max="28" width="93.1796875" style="7" customWidth="1"/>
    <col min="29" max="29" width="27.7265625" customWidth="1"/>
    <col min="30" max="30" width="32.26953125" customWidth="1"/>
    <col min="31" max="31" width="30" customWidth="1"/>
    <col min="32" max="32" width="17" customWidth="1"/>
    <col min="33" max="33" width="19.7265625" customWidth="1"/>
    <col min="34" max="34" width="36" customWidth="1"/>
    <col min="35" max="35" width="12.54296875" customWidth="1"/>
    <col min="36" max="36" width="14.26953125" customWidth="1"/>
    <col min="37" max="37" width="50.1796875" customWidth="1"/>
    <col min="38" max="38" width="100.7265625" style="7" customWidth="1"/>
    <col min="39" max="39" width="21.453125" customWidth="1"/>
    <col min="40" max="40" width="27" customWidth="1"/>
    <col min="41" max="41" width="35.453125" customWidth="1"/>
    <col min="42" max="42" width="18.81640625" customWidth="1"/>
    <col min="43" max="43" width="16.26953125" customWidth="1"/>
    <col min="44" max="44" width="21.1796875" customWidth="1"/>
    <col min="45" max="46" width="20.7265625" customWidth="1"/>
    <col min="47" max="47" width="16.81640625" customWidth="1"/>
    <col min="48" max="48" width="22.7265625" customWidth="1"/>
    <col min="49" max="49" width="14" customWidth="1"/>
    <col min="50" max="50" width="108.81640625" style="7" customWidth="1"/>
    <col min="51" max="51" width="15.453125" customWidth="1"/>
    <col min="52" max="52" width="24.54296875" customWidth="1"/>
    <col min="53" max="53" width="8.81640625" customWidth="1"/>
    <col min="54" max="54" width="23.7265625" customWidth="1"/>
    <col min="55" max="55" width="9.1796875" customWidth="1"/>
    <col min="56" max="56" width="11.26953125" customWidth="1"/>
    <col min="57" max="57" width="23.54296875" customWidth="1"/>
    <col min="58" max="58" width="12.54296875" customWidth="1"/>
    <col min="59" max="59" width="16.81640625" customWidth="1"/>
    <col min="60" max="60" width="13.1796875" customWidth="1"/>
    <col min="61" max="61" width="18" customWidth="1"/>
    <col min="62" max="62" width="10.7265625" customWidth="1"/>
    <col min="63" max="63" width="48.54296875" customWidth="1"/>
    <col min="64" max="64" width="26.453125" customWidth="1"/>
    <col min="65" max="65" width="27.81640625" customWidth="1"/>
    <col min="66" max="66" width="34.1796875" customWidth="1"/>
    <col min="67" max="67" width="16.453125" customWidth="1"/>
    <col min="68" max="68" width="84.81640625" style="7" bestFit="1" customWidth="1"/>
    <col min="69" max="69" width="7.26953125" bestFit="1" customWidth="1"/>
    <col min="70" max="70" width="36.7265625" bestFit="1" customWidth="1"/>
    <col min="71" max="71" width="16.54296875" bestFit="1" customWidth="1"/>
    <col min="72" max="72" width="21.7265625" bestFit="1" customWidth="1"/>
    <col min="73" max="73" width="10.1796875" bestFit="1" customWidth="1"/>
    <col min="74" max="74" width="18.7265625" bestFit="1" customWidth="1"/>
    <col min="75" max="75" width="6" bestFit="1" customWidth="1"/>
    <col min="76" max="76" width="9.26953125" bestFit="1" customWidth="1"/>
    <col min="77" max="77" width="8.453125" bestFit="1" customWidth="1"/>
    <col min="78" max="78" width="21.1796875" bestFit="1" customWidth="1"/>
    <col min="79" max="79" width="8.26953125" bestFit="1" customWidth="1"/>
    <col min="80" max="80" width="14.7265625" bestFit="1" customWidth="1"/>
    <col min="81" max="81" width="11.81640625" style="7" bestFit="1" customWidth="1"/>
    <col min="82" max="82" width="21" bestFit="1" customWidth="1"/>
    <col min="83" max="83" width="22.26953125" bestFit="1" customWidth="1"/>
    <col min="84" max="84" width="34" bestFit="1" customWidth="1"/>
    <col min="85" max="85" width="35.81640625" bestFit="1" customWidth="1"/>
    <col min="86" max="86" width="26.81640625" bestFit="1" customWidth="1"/>
    <col min="87" max="87" width="88.7265625" bestFit="1" customWidth="1"/>
    <col min="88" max="88" width="55.26953125" bestFit="1" customWidth="1"/>
    <col min="89" max="89" width="41" bestFit="1" customWidth="1"/>
    <col min="90" max="90" width="40.26953125" bestFit="1" customWidth="1"/>
    <col min="91" max="91" width="39.1796875" bestFit="1" customWidth="1"/>
    <col min="92" max="92" width="28.26953125" bestFit="1" customWidth="1"/>
  </cols>
  <sheetData>
    <row r="1" spans="1:92" x14ac:dyDescent="0.35">
      <c r="A1" s="1"/>
      <c r="B1" s="1" t="s">
        <v>1</v>
      </c>
      <c r="C1" s="1"/>
      <c r="D1" s="1"/>
      <c r="E1" s="1"/>
      <c r="F1" s="1"/>
      <c r="G1" s="1"/>
      <c r="H1" s="1"/>
      <c r="I1" s="1"/>
      <c r="J1" s="1"/>
      <c r="K1" s="1"/>
      <c r="L1" s="1"/>
      <c r="M1" s="1"/>
      <c r="N1" s="1"/>
      <c r="O1" s="1" t="s">
        <v>2</v>
      </c>
      <c r="P1" s="1"/>
      <c r="Q1" s="1"/>
      <c r="R1" s="1"/>
      <c r="S1" s="1"/>
      <c r="T1" s="1"/>
      <c r="U1" s="1"/>
      <c r="V1" s="1"/>
      <c r="W1" s="1"/>
      <c r="X1" s="1"/>
      <c r="Y1" s="1"/>
      <c r="Z1" s="1"/>
      <c r="AA1" s="1"/>
      <c r="AB1" s="1" t="s">
        <v>3</v>
      </c>
      <c r="AC1" s="1"/>
      <c r="AD1" s="1"/>
      <c r="AE1" s="1"/>
      <c r="AF1" s="1"/>
      <c r="AG1" s="1"/>
      <c r="AH1" s="1"/>
      <c r="AI1" s="1"/>
      <c r="AJ1" s="1"/>
      <c r="AK1" s="1"/>
      <c r="AL1" s="1" t="s">
        <v>4</v>
      </c>
      <c r="AM1" s="1"/>
      <c r="AN1" s="1"/>
      <c r="AO1" s="1"/>
      <c r="AP1" s="1"/>
      <c r="AQ1" s="1"/>
      <c r="AR1" s="1"/>
      <c r="AS1" s="1"/>
      <c r="AT1" s="1"/>
      <c r="AU1" s="1"/>
      <c r="AV1" s="1"/>
      <c r="AW1" s="1"/>
      <c r="AX1" s="1" t="s">
        <v>5</v>
      </c>
      <c r="AY1" s="1"/>
      <c r="AZ1" s="1"/>
      <c r="BA1" s="1"/>
      <c r="BB1" s="1"/>
      <c r="BC1" s="1"/>
      <c r="BD1" s="1"/>
      <c r="BE1" s="1"/>
      <c r="BF1" s="1"/>
      <c r="BG1" s="1"/>
      <c r="BH1" s="1"/>
      <c r="BI1" s="1"/>
      <c r="BJ1" s="1"/>
      <c r="BK1" s="1"/>
      <c r="BL1" s="1"/>
      <c r="BM1" s="1"/>
      <c r="BN1" s="1"/>
      <c r="BO1" s="1"/>
      <c r="BP1" s="1" t="s">
        <v>6</v>
      </c>
      <c r="BQ1" s="1"/>
      <c r="BR1" s="1"/>
      <c r="BS1" s="1"/>
      <c r="BT1" s="1"/>
      <c r="BU1" s="1"/>
      <c r="BV1" s="1"/>
      <c r="BW1" s="1"/>
      <c r="BX1" s="1"/>
      <c r="BY1" s="1"/>
      <c r="BZ1" s="1"/>
      <c r="CA1" s="1"/>
      <c r="CB1" s="1"/>
      <c r="CC1" s="1" t="s">
        <v>7</v>
      </c>
      <c r="CD1" s="1" t="s">
        <v>8</v>
      </c>
      <c r="CE1" s="1" t="s">
        <v>9</v>
      </c>
      <c r="CF1" s="1" t="s">
        <v>201</v>
      </c>
      <c r="CG1" s="1" t="s">
        <v>10</v>
      </c>
      <c r="CH1" s="1" t="s">
        <v>11</v>
      </c>
      <c r="CI1" s="1" t="s">
        <v>12</v>
      </c>
      <c r="CJ1" s="1" t="s">
        <v>13</v>
      </c>
      <c r="CK1" s="1" t="s">
        <v>14</v>
      </c>
      <c r="CL1" s="1" t="s">
        <v>15</v>
      </c>
      <c r="CM1" s="1" t="s">
        <v>16</v>
      </c>
      <c r="CN1" s="1" t="s">
        <v>17</v>
      </c>
    </row>
    <row r="2" spans="1:92" s="58" customFormat="1" ht="16" x14ac:dyDescent="0.45">
      <c r="A2" s="95" t="s">
        <v>0</v>
      </c>
      <c r="B2" s="95" t="s">
        <v>18</v>
      </c>
      <c r="C2" s="95" t="s">
        <v>19</v>
      </c>
      <c r="D2" s="95" t="s">
        <v>20</v>
      </c>
      <c r="E2" s="95" t="s">
        <v>21</v>
      </c>
      <c r="F2" s="95" t="s">
        <v>22</v>
      </c>
      <c r="G2" s="95" t="s">
        <v>23</v>
      </c>
      <c r="H2" s="95" t="s">
        <v>24</v>
      </c>
      <c r="I2" s="95" t="s">
        <v>25</v>
      </c>
      <c r="J2" s="95" t="s">
        <v>26</v>
      </c>
      <c r="K2" s="95" t="s">
        <v>27</v>
      </c>
      <c r="L2" s="95" t="s">
        <v>28</v>
      </c>
      <c r="M2" s="95" t="s">
        <v>29</v>
      </c>
      <c r="N2" s="95" t="s">
        <v>30</v>
      </c>
      <c r="O2" s="95" t="s">
        <v>267</v>
      </c>
      <c r="P2" s="95" t="s">
        <v>268</v>
      </c>
      <c r="Q2" s="95" t="s">
        <v>269</v>
      </c>
      <c r="R2" s="95" t="s">
        <v>270</v>
      </c>
      <c r="S2" s="95" t="s">
        <v>271</v>
      </c>
      <c r="T2" s="95" t="s">
        <v>272</v>
      </c>
      <c r="U2" s="95" t="s">
        <v>273</v>
      </c>
      <c r="V2" s="95" t="s">
        <v>274</v>
      </c>
      <c r="W2" s="95" t="s">
        <v>275</v>
      </c>
      <c r="X2" s="95" t="s">
        <v>276</v>
      </c>
      <c r="Y2" s="95" t="s">
        <v>277</v>
      </c>
      <c r="Z2" s="95" t="s">
        <v>278</v>
      </c>
      <c r="AA2" s="95" t="s">
        <v>279</v>
      </c>
      <c r="AB2" s="95" t="s">
        <v>31</v>
      </c>
      <c r="AC2" s="95" t="s">
        <v>32</v>
      </c>
      <c r="AD2" s="95" t="s">
        <v>33</v>
      </c>
      <c r="AE2" s="95" t="s">
        <v>34</v>
      </c>
      <c r="AF2" s="95" t="s">
        <v>35</v>
      </c>
      <c r="AG2" s="95" t="s">
        <v>36</v>
      </c>
      <c r="AH2" s="95" t="s">
        <v>37</v>
      </c>
      <c r="AI2" s="95" t="s">
        <v>38</v>
      </c>
      <c r="AJ2" s="95" t="s">
        <v>39</v>
      </c>
      <c r="AK2" s="95" t="s">
        <v>40</v>
      </c>
      <c r="AL2" s="95" t="s">
        <v>41</v>
      </c>
      <c r="AM2" s="95" t="s">
        <v>42</v>
      </c>
      <c r="AN2" s="95" t="s">
        <v>43</v>
      </c>
      <c r="AO2" s="95" t="s">
        <v>44</v>
      </c>
      <c r="AP2" s="95" t="s">
        <v>45</v>
      </c>
      <c r="AQ2" s="95" t="s">
        <v>280</v>
      </c>
      <c r="AR2" s="95" t="s">
        <v>46</v>
      </c>
      <c r="AS2" s="95" t="s">
        <v>47</v>
      </c>
      <c r="AT2" s="95" t="s">
        <v>48</v>
      </c>
      <c r="AU2" s="95" t="s">
        <v>49</v>
      </c>
      <c r="AV2" s="95" t="s">
        <v>50</v>
      </c>
      <c r="AW2" s="95" t="s">
        <v>51</v>
      </c>
      <c r="AX2" s="95" t="s">
        <v>52</v>
      </c>
      <c r="AY2" s="95" t="s">
        <v>53</v>
      </c>
      <c r="AZ2" s="95" t="s">
        <v>54</v>
      </c>
      <c r="BA2" s="95" t="s">
        <v>281</v>
      </c>
      <c r="BB2" s="95" t="s">
        <v>55</v>
      </c>
      <c r="BC2" s="95" t="s">
        <v>56</v>
      </c>
      <c r="BD2" s="95" t="s">
        <v>57</v>
      </c>
      <c r="BE2" s="95" t="s">
        <v>58</v>
      </c>
      <c r="BF2" s="95" t="s">
        <v>59</v>
      </c>
      <c r="BG2" s="95" t="s">
        <v>60</v>
      </c>
      <c r="BH2" s="95" t="s">
        <v>61</v>
      </c>
      <c r="BI2" s="95" t="s">
        <v>62</v>
      </c>
      <c r="BJ2" s="95" t="s">
        <v>260</v>
      </c>
      <c r="BK2" s="95" t="s">
        <v>261</v>
      </c>
      <c r="BL2" s="95" t="s">
        <v>63</v>
      </c>
      <c r="BM2" s="95" t="s">
        <v>64</v>
      </c>
      <c r="BN2" s="95" t="s">
        <v>65</v>
      </c>
      <c r="BO2" s="95" t="s">
        <v>66</v>
      </c>
      <c r="BP2" s="95" t="s">
        <v>67</v>
      </c>
      <c r="BQ2" s="95" t="s">
        <v>68</v>
      </c>
      <c r="BR2" s="95" t="s">
        <v>69</v>
      </c>
      <c r="BS2" s="95" t="s">
        <v>70</v>
      </c>
      <c r="BT2" s="95" t="s">
        <v>71</v>
      </c>
      <c r="BU2" s="95" t="s">
        <v>72</v>
      </c>
      <c r="BV2" s="95" t="s">
        <v>73</v>
      </c>
      <c r="BW2" s="95" t="s">
        <v>74</v>
      </c>
      <c r="BX2" s="95" t="s">
        <v>75</v>
      </c>
      <c r="BY2" s="95" t="s">
        <v>76</v>
      </c>
      <c r="BZ2" s="95" t="s">
        <v>77</v>
      </c>
      <c r="CA2" s="95" t="s">
        <v>78</v>
      </c>
      <c r="CB2" s="95" t="s">
        <v>79</v>
      </c>
      <c r="CC2" s="95" t="s">
        <v>80</v>
      </c>
      <c r="CD2" s="95" t="s">
        <v>81</v>
      </c>
      <c r="CE2" s="95" t="s">
        <v>282</v>
      </c>
      <c r="CF2" s="95" t="s">
        <v>283</v>
      </c>
      <c r="CG2" s="95" t="s">
        <v>284</v>
      </c>
      <c r="CH2" s="95" t="s">
        <v>285</v>
      </c>
      <c r="CI2" s="95" t="s">
        <v>82</v>
      </c>
      <c r="CJ2" s="95" t="s">
        <v>286</v>
      </c>
      <c r="CK2" s="95" t="s">
        <v>287</v>
      </c>
      <c r="CL2" s="95" t="s">
        <v>288</v>
      </c>
      <c r="CM2" s="95" t="s">
        <v>289</v>
      </c>
      <c r="CN2" s="95" t="s">
        <v>290</v>
      </c>
    </row>
    <row r="3" spans="1:92" x14ac:dyDescent="0.35">
      <c r="A3" s="6">
        <v>5680177263</v>
      </c>
      <c r="B3" s="6" t="s">
        <v>18</v>
      </c>
      <c r="C3" s="6"/>
      <c r="D3" s="6" t="s">
        <v>20</v>
      </c>
      <c r="E3" s="6"/>
      <c r="F3" s="6"/>
      <c r="G3" s="6"/>
      <c r="H3" s="6"/>
      <c r="I3" s="6"/>
      <c r="J3" s="6" t="s">
        <v>26</v>
      </c>
      <c r="K3" s="6"/>
      <c r="L3" s="6"/>
      <c r="M3" s="6"/>
      <c r="N3" s="6"/>
      <c r="O3" s="6" t="s">
        <v>18</v>
      </c>
      <c r="P3" s="6"/>
      <c r="Q3" s="6"/>
      <c r="R3" s="6"/>
      <c r="S3" s="6"/>
      <c r="T3" s="6"/>
      <c r="U3" s="6"/>
      <c r="V3" s="6" t="s">
        <v>25</v>
      </c>
      <c r="W3" s="6" t="s">
        <v>26</v>
      </c>
      <c r="X3" s="6"/>
      <c r="Y3" s="6"/>
      <c r="Z3" s="6"/>
      <c r="AA3" s="6"/>
      <c r="AB3" s="6"/>
      <c r="AC3" s="6"/>
      <c r="AD3" s="6"/>
      <c r="AE3" s="6"/>
      <c r="AF3" s="6" t="s">
        <v>35</v>
      </c>
      <c r="AG3" s="6"/>
      <c r="AH3" s="6"/>
      <c r="AI3" s="6"/>
      <c r="AJ3" s="6" t="s">
        <v>39</v>
      </c>
      <c r="AK3" s="6" t="s">
        <v>40</v>
      </c>
      <c r="AL3" s="6" t="s">
        <v>41</v>
      </c>
      <c r="AM3" s="6"/>
      <c r="AN3" s="6"/>
      <c r="AO3" s="6"/>
      <c r="AP3" s="6"/>
      <c r="AQ3" s="6" t="s">
        <v>39</v>
      </c>
      <c r="AR3" s="6"/>
      <c r="AS3" s="6"/>
      <c r="AT3" s="6"/>
      <c r="AU3" s="6" t="s">
        <v>49</v>
      </c>
      <c r="AV3" s="6"/>
      <c r="AW3" s="6"/>
      <c r="AX3" s="6" t="s">
        <v>52</v>
      </c>
      <c r="AY3" s="6"/>
      <c r="AZ3" s="6"/>
      <c r="BA3" s="6"/>
      <c r="BB3" s="6"/>
      <c r="BC3" s="6"/>
      <c r="BD3" s="6" t="s">
        <v>57</v>
      </c>
      <c r="BE3" s="6"/>
      <c r="BF3" s="6"/>
      <c r="BG3" s="6"/>
      <c r="BH3" s="6"/>
      <c r="BI3" s="6"/>
      <c r="BJ3" s="6" t="s">
        <v>26</v>
      </c>
      <c r="BK3" s="6"/>
      <c r="BL3" s="6"/>
      <c r="BM3" s="6"/>
      <c r="BN3" s="6"/>
      <c r="BO3" s="6"/>
      <c r="BP3" s="6" t="s">
        <v>67</v>
      </c>
      <c r="BQ3" s="6"/>
      <c r="BR3" s="6" t="s">
        <v>69</v>
      </c>
      <c r="BS3" s="6" t="s">
        <v>70</v>
      </c>
      <c r="BT3" s="6"/>
      <c r="BU3" s="6" t="s">
        <v>72</v>
      </c>
      <c r="BV3" s="6" t="s">
        <v>73</v>
      </c>
      <c r="BW3" s="6" t="s">
        <v>74</v>
      </c>
      <c r="BX3" s="6"/>
      <c r="BY3" s="6"/>
      <c r="BZ3" s="6"/>
      <c r="CA3" s="6" t="s">
        <v>78</v>
      </c>
      <c r="CB3" s="6"/>
      <c r="CC3" s="6" t="s">
        <v>98</v>
      </c>
      <c r="CD3" s="6">
        <v>55</v>
      </c>
      <c r="CE3" s="6" t="s">
        <v>153</v>
      </c>
      <c r="CF3" s="6" t="s">
        <v>154</v>
      </c>
      <c r="CG3" s="6" t="s">
        <v>85</v>
      </c>
      <c r="CH3" s="6" t="s">
        <v>86</v>
      </c>
      <c r="CI3" s="6" t="s">
        <v>419</v>
      </c>
      <c r="CJ3" s="6" t="s">
        <v>95</v>
      </c>
      <c r="CK3" s="6" t="s">
        <v>93</v>
      </c>
      <c r="CL3" s="6" t="s">
        <v>89</v>
      </c>
      <c r="CM3" s="6" t="s">
        <v>90</v>
      </c>
      <c r="CN3" s="6" t="s">
        <v>90</v>
      </c>
    </row>
    <row r="4" spans="1:92" x14ac:dyDescent="0.35">
      <c r="A4" s="6">
        <v>5680166334</v>
      </c>
      <c r="B4" s="6"/>
      <c r="C4" s="6"/>
      <c r="D4" s="6"/>
      <c r="E4" s="6"/>
      <c r="F4" s="6"/>
      <c r="G4" s="6"/>
      <c r="H4" s="6"/>
      <c r="I4" s="6"/>
      <c r="J4" s="6"/>
      <c r="K4" s="6" t="s">
        <v>27</v>
      </c>
      <c r="L4" s="6"/>
      <c r="M4" s="6"/>
      <c r="N4" s="6"/>
      <c r="O4" s="6"/>
      <c r="P4" s="6"/>
      <c r="Q4" s="6"/>
      <c r="R4" s="6"/>
      <c r="S4" s="6"/>
      <c r="T4" s="6"/>
      <c r="U4" s="6"/>
      <c r="V4" s="6"/>
      <c r="W4" s="6"/>
      <c r="X4" s="6"/>
      <c r="Y4" s="6"/>
      <c r="Z4" s="6"/>
      <c r="AA4" s="6"/>
      <c r="AB4" s="6"/>
      <c r="AC4" s="6"/>
      <c r="AD4" s="6"/>
      <c r="AE4" s="6"/>
      <c r="AF4" s="6"/>
      <c r="AG4" s="6" t="s">
        <v>36</v>
      </c>
      <c r="AH4" s="6"/>
      <c r="AI4" s="6"/>
      <c r="AJ4" s="6"/>
      <c r="AK4" s="6"/>
      <c r="AL4" s="6"/>
      <c r="AM4" s="6" t="s">
        <v>42</v>
      </c>
      <c r="AN4" s="6"/>
      <c r="AO4" s="6"/>
      <c r="AP4" s="6"/>
      <c r="AQ4" s="6"/>
      <c r="AR4" s="6"/>
      <c r="AS4" s="6"/>
      <c r="AT4" s="6"/>
      <c r="AU4" s="6"/>
      <c r="AV4" s="6"/>
      <c r="AW4" s="6"/>
      <c r="AX4" s="6"/>
      <c r="AY4" s="6"/>
      <c r="AZ4" s="6" t="s">
        <v>54</v>
      </c>
      <c r="BA4" s="6"/>
      <c r="BB4" s="6"/>
      <c r="BC4" s="6"/>
      <c r="BD4" s="6"/>
      <c r="BE4" s="6"/>
      <c r="BF4" s="6"/>
      <c r="BG4" s="6"/>
      <c r="BH4" s="6"/>
      <c r="BI4" s="6" t="s">
        <v>62</v>
      </c>
      <c r="BJ4" s="6"/>
      <c r="BK4" s="6"/>
      <c r="BL4" s="6"/>
      <c r="BM4" s="6"/>
      <c r="BN4" s="6"/>
      <c r="BO4" s="6"/>
      <c r="BP4" s="6" t="s">
        <v>67</v>
      </c>
      <c r="BQ4" s="6"/>
      <c r="BR4" s="6"/>
      <c r="BS4" s="6"/>
      <c r="BT4" s="6"/>
      <c r="BU4" s="6"/>
      <c r="BV4" s="6"/>
      <c r="BW4" s="6"/>
      <c r="BX4" s="6"/>
      <c r="BY4" s="6"/>
      <c r="BZ4" s="6"/>
      <c r="CA4" s="6" t="s">
        <v>78</v>
      </c>
      <c r="CB4" s="6"/>
      <c r="CC4" s="6" t="s">
        <v>83</v>
      </c>
      <c r="CD4" s="6">
        <v>49</v>
      </c>
      <c r="CE4" s="6" t="s">
        <v>84</v>
      </c>
      <c r="CF4" s="6" t="s">
        <v>135</v>
      </c>
      <c r="CG4" s="6" t="s">
        <v>85</v>
      </c>
      <c r="CH4" s="6" t="s">
        <v>86</v>
      </c>
      <c r="CI4" s="6" t="s">
        <v>419</v>
      </c>
      <c r="CJ4" s="6" t="s">
        <v>99</v>
      </c>
      <c r="CK4" s="6" t="s">
        <v>88</v>
      </c>
      <c r="CL4" s="6" t="s">
        <v>89</v>
      </c>
      <c r="CM4" s="6" t="s">
        <v>90</v>
      </c>
      <c r="CN4" s="6" t="s">
        <v>90</v>
      </c>
    </row>
    <row r="5" spans="1:92" x14ac:dyDescent="0.35">
      <c r="A5" s="6">
        <v>5680154299</v>
      </c>
      <c r="B5" s="6"/>
      <c r="C5" s="6" t="s">
        <v>19</v>
      </c>
      <c r="D5" s="6"/>
      <c r="E5" s="6"/>
      <c r="F5" s="6"/>
      <c r="G5" s="6" t="s">
        <v>23</v>
      </c>
      <c r="H5" s="6"/>
      <c r="I5" s="6" t="s">
        <v>25</v>
      </c>
      <c r="J5" s="6"/>
      <c r="K5" s="6"/>
      <c r="L5" s="6"/>
      <c r="M5" s="6"/>
      <c r="N5" s="6"/>
      <c r="O5" s="6"/>
      <c r="P5" s="6"/>
      <c r="Q5" s="6"/>
      <c r="R5" s="6"/>
      <c r="S5" s="6"/>
      <c r="T5" s="6" t="s">
        <v>23</v>
      </c>
      <c r="U5" s="6"/>
      <c r="V5" s="6" t="s">
        <v>25</v>
      </c>
      <c r="W5" s="6"/>
      <c r="X5" s="6"/>
      <c r="Y5" s="6"/>
      <c r="Z5" s="6"/>
      <c r="AA5" s="6"/>
      <c r="AB5" s="6" t="s">
        <v>31</v>
      </c>
      <c r="AC5" s="6"/>
      <c r="AD5" s="6"/>
      <c r="AE5" s="6"/>
      <c r="AF5" s="6"/>
      <c r="AG5" s="6"/>
      <c r="AH5" s="6" t="s">
        <v>37</v>
      </c>
      <c r="AI5" s="6"/>
      <c r="AJ5" s="6"/>
      <c r="AK5" s="6" t="s">
        <v>40</v>
      </c>
      <c r="AL5" s="6" t="s">
        <v>41</v>
      </c>
      <c r="AM5" s="6"/>
      <c r="AN5" s="6"/>
      <c r="AO5" s="6"/>
      <c r="AP5" s="6"/>
      <c r="AQ5" s="6"/>
      <c r="AR5" s="6"/>
      <c r="AS5" s="6"/>
      <c r="AT5" s="6"/>
      <c r="AU5" s="6"/>
      <c r="AV5" s="6"/>
      <c r="AW5" s="6"/>
      <c r="AX5" s="6"/>
      <c r="AY5" s="6"/>
      <c r="AZ5" s="6"/>
      <c r="BA5" s="6"/>
      <c r="BB5" s="6"/>
      <c r="BC5" s="6"/>
      <c r="BD5" s="6"/>
      <c r="BE5" s="6"/>
      <c r="BF5" s="6"/>
      <c r="BG5" s="6"/>
      <c r="BH5" s="6"/>
      <c r="BI5" s="6"/>
      <c r="BJ5" s="6"/>
      <c r="BK5" s="6"/>
      <c r="BL5" s="6" t="s">
        <v>63</v>
      </c>
      <c r="BM5" s="6"/>
      <c r="BN5" s="6"/>
      <c r="BO5" s="6"/>
      <c r="BP5" s="6" t="s">
        <v>67</v>
      </c>
      <c r="BQ5" s="6"/>
      <c r="BR5" s="6"/>
      <c r="BS5" s="6"/>
      <c r="BT5" s="6"/>
      <c r="BU5" s="6"/>
      <c r="BV5" s="6"/>
      <c r="BW5" s="6"/>
      <c r="BX5" s="6"/>
      <c r="BY5" s="6"/>
      <c r="BZ5" s="6"/>
      <c r="CA5" s="6"/>
      <c r="CB5" s="6"/>
      <c r="CC5" s="6" t="s">
        <v>83</v>
      </c>
      <c r="CD5" s="6">
        <v>66</v>
      </c>
      <c r="CE5" s="6" t="s">
        <v>84</v>
      </c>
      <c r="CF5" s="6" t="s">
        <v>132</v>
      </c>
      <c r="CG5" s="6" t="s">
        <v>85</v>
      </c>
      <c r="CH5" s="6" t="s">
        <v>86</v>
      </c>
      <c r="CI5" s="6" t="s">
        <v>419</v>
      </c>
      <c r="CJ5" s="6" t="s">
        <v>87</v>
      </c>
      <c r="CK5" s="6" t="s">
        <v>88</v>
      </c>
      <c r="CL5" s="6" t="s">
        <v>97</v>
      </c>
      <c r="CM5" s="6" t="s">
        <v>90</v>
      </c>
      <c r="CN5" s="6" t="s">
        <v>90</v>
      </c>
    </row>
    <row r="6" spans="1:92" x14ac:dyDescent="0.35">
      <c r="A6" s="6">
        <v>5680152287</v>
      </c>
      <c r="B6" s="6"/>
      <c r="C6" s="6" t="s">
        <v>19</v>
      </c>
      <c r="D6" s="6"/>
      <c r="E6" s="6"/>
      <c r="F6" s="6"/>
      <c r="G6" s="6"/>
      <c r="H6" s="6"/>
      <c r="I6" s="6" t="s">
        <v>25</v>
      </c>
      <c r="J6" s="6" t="s">
        <v>26</v>
      </c>
      <c r="K6" s="6"/>
      <c r="L6" s="6"/>
      <c r="M6" s="6"/>
      <c r="N6" s="6"/>
      <c r="O6" s="6"/>
      <c r="P6" s="6" t="s">
        <v>19</v>
      </c>
      <c r="Q6" s="6"/>
      <c r="R6" s="6"/>
      <c r="S6" s="6"/>
      <c r="T6" s="6"/>
      <c r="U6" s="6"/>
      <c r="V6" s="6" t="s">
        <v>25</v>
      </c>
      <c r="W6" s="6"/>
      <c r="X6" s="6" t="s">
        <v>27</v>
      </c>
      <c r="Y6" s="6"/>
      <c r="Z6" s="6"/>
      <c r="AA6" s="6"/>
      <c r="AB6" s="6"/>
      <c r="AC6" s="6"/>
      <c r="AD6" s="6"/>
      <c r="AE6" s="6"/>
      <c r="AF6" s="6"/>
      <c r="AG6" s="6"/>
      <c r="AH6" s="6" t="s">
        <v>37</v>
      </c>
      <c r="AI6" s="6"/>
      <c r="AJ6" s="6"/>
      <c r="AK6" s="6" t="s">
        <v>40</v>
      </c>
      <c r="AL6" s="6"/>
      <c r="AM6" s="6" t="s">
        <v>42</v>
      </c>
      <c r="AN6" s="6"/>
      <c r="AO6" s="6"/>
      <c r="AP6" s="6"/>
      <c r="AQ6" s="6"/>
      <c r="AR6" s="6" t="s">
        <v>46</v>
      </c>
      <c r="AS6" s="6"/>
      <c r="AT6" s="6"/>
      <c r="AU6" s="6" t="s">
        <v>49</v>
      </c>
      <c r="AV6" s="6"/>
      <c r="AW6" s="6"/>
      <c r="AX6" s="6"/>
      <c r="AY6" s="6" t="s">
        <v>53</v>
      </c>
      <c r="AZ6" s="6" t="s">
        <v>54</v>
      </c>
      <c r="BA6" s="6"/>
      <c r="BB6" s="6"/>
      <c r="BC6" s="6"/>
      <c r="BD6" s="6" t="s">
        <v>57</v>
      </c>
      <c r="BE6" s="6"/>
      <c r="BF6" s="6"/>
      <c r="BG6" s="6"/>
      <c r="BH6" s="6"/>
      <c r="BI6" s="6"/>
      <c r="BJ6" s="6"/>
      <c r="BK6" s="6"/>
      <c r="BL6" s="6"/>
      <c r="BM6" s="6"/>
      <c r="BN6" s="6"/>
      <c r="BO6" s="6"/>
      <c r="BP6" s="6" t="s">
        <v>67</v>
      </c>
      <c r="BQ6" s="6"/>
      <c r="BR6" s="6"/>
      <c r="BS6" s="6"/>
      <c r="BT6" s="6"/>
      <c r="BU6" s="6"/>
      <c r="BV6" s="6"/>
      <c r="BW6" s="6"/>
      <c r="BX6" s="6"/>
      <c r="BY6" s="6"/>
      <c r="BZ6" s="6"/>
      <c r="CA6" s="6" t="s">
        <v>78</v>
      </c>
      <c r="CB6" s="6"/>
      <c r="CC6" s="6" t="s">
        <v>83</v>
      </c>
      <c r="CD6" s="6">
        <v>66</v>
      </c>
      <c r="CE6" s="6" t="s">
        <v>84</v>
      </c>
      <c r="CF6" s="6" t="s">
        <v>145</v>
      </c>
      <c r="CG6" s="6"/>
      <c r="CH6" s="6"/>
      <c r="CI6" s="6" t="s">
        <v>420</v>
      </c>
      <c r="CJ6" s="6"/>
      <c r="CK6" s="6"/>
      <c r="CL6" s="6"/>
      <c r="CM6" s="6"/>
      <c r="CN6" s="6"/>
    </row>
    <row r="7" spans="1:92" x14ac:dyDescent="0.35">
      <c r="A7" s="6">
        <v>5680083806</v>
      </c>
      <c r="B7" s="6"/>
      <c r="C7" s="6"/>
      <c r="D7" s="6" t="s">
        <v>20</v>
      </c>
      <c r="E7" s="6"/>
      <c r="F7" s="6"/>
      <c r="G7" s="6"/>
      <c r="H7" s="6"/>
      <c r="I7" s="6"/>
      <c r="J7" s="6" t="s">
        <v>26</v>
      </c>
      <c r="K7" s="6" t="s">
        <v>27</v>
      </c>
      <c r="L7" s="6"/>
      <c r="M7" s="6"/>
      <c r="N7" s="6"/>
      <c r="O7" s="6"/>
      <c r="P7" s="6"/>
      <c r="Q7" s="6"/>
      <c r="R7" s="6"/>
      <c r="S7" s="6"/>
      <c r="T7" s="6"/>
      <c r="U7" s="6"/>
      <c r="V7" s="6"/>
      <c r="W7" s="6"/>
      <c r="X7" s="6" t="s">
        <v>27</v>
      </c>
      <c r="Y7" s="6"/>
      <c r="Z7" s="6"/>
      <c r="AA7" s="6" t="s">
        <v>30</v>
      </c>
      <c r="AB7" s="6"/>
      <c r="AC7" s="6"/>
      <c r="AD7" s="6" t="s">
        <v>33</v>
      </c>
      <c r="AE7" s="6"/>
      <c r="AF7" s="6"/>
      <c r="AG7" s="6"/>
      <c r="AH7" s="6"/>
      <c r="AI7" s="6"/>
      <c r="AJ7" s="6"/>
      <c r="AK7" s="6"/>
      <c r="AL7" s="6"/>
      <c r="AM7" s="6" t="s">
        <v>42</v>
      </c>
      <c r="AN7" s="6"/>
      <c r="AO7" s="6"/>
      <c r="AP7" s="6"/>
      <c r="AQ7" s="6"/>
      <c r="AR7" s="6"/>
      <c r="AS7" s="6"/>
      <c r="AT7" s="6"/>
      <c r="AU7" s="6" t="s">
        <v>49</v>
      </c>
      <c r="AV7" s="6"/>
      <c r="AW7" s="6"/>
      <c r="AX7" s="6"/>
      <c r="AY7" s="6"/>
      <c r="AZ7" s="6" t="s">
        <v>54</v>
      </c>
      <c r="BA7" s="6"/>
      <c r="BB7" s="6"/>
      <c r="BC7" s="6"/>
      <c r="BD7" s="6"/>
      <c r="BE7" s="6"/>
      <c r="BF7" s="6"/>
      <c r="BG7" s="6"/>
      <c r="BH7" s="6"/>
      <c r="BI7" s="6" t="s">
        <v>62</v>
      </c>
      <c r="BJ7" s="6"/>
      <c r="BK7" s="6"/>
      <c r="BL7" s="6"/>
      <c r="BM7" s="6"/>
      <c r="BN7" s="6" t="s">
        <v>65</v>
      </c>
      <c r="BO7" s="6"/>
      <c r="BP7" s="6"/>
      <c r="BQ7" s="6"/>
      <c r="BR7" s="6"/>
      <c r="BS7" s="6"/>
      <c r="BT7" s="6"/>
      <c r="BU7" s="6"/>
      <c r="BV7" s="6"/>
      <c r="BW7" s="6"/>
      <c r="BX7" s="6"/>
      <c r="BY7" s="6"/>
      <c r="BZ7" s="6"/>
      <c r="CA7" s="6" t="s">
        <v>78</v>
      </c>
      <c r="CB7" s="6"/>
      <c r="CC7" s="6" t="s">
        <v>83</v>
      </c>
      <c r="CD7" s="6">
        <v>34</v>
      </c>
      <c r="CE7" s="6" t="s">
        <v>153</v>
      </c>
      <c r="CF7" s="6" t="s">
        <v>199</v>
      </c>
      <c r="CG7" s="6" t="s">
        <v>85</v>
      </c>
      <c r="CH7" s="6" t="s">
        <v>86</v>
      </c>
      <c r="CI7" s="6" t="s">
        <v>419</v>
      </c>
      <c r="CJ7" s="6" t="s">
        <v>87</v>
      </c>
      <c r="CK7" s="6" t="s">
        <v>109</v>
      </c>
      <c r="CL7" s="6" t="s">
        <v>89</v>
      </c>
      <c r="CM7" s="6" t="s">
        <v>90</v>
      </c>
      <c r="CN7" s="6" t="s">
        <v>90</v>
      </c>
    </row>
    <row r="8" spans="1:92" x14ac:dyDescent="0.35">
      <c r="A8" s="6">
        <v>5680036303</v>
      </c>
      <c r="B8" s="6"/>
      <c r="C8" s="6"/>
      <c r="D8" s="6"/>
      <c r="E8" s="6"/>
      <c r="F8" s="6"/>
      <c r="G8" s="6"/>
      <c r="H8" s="6"/>
      <c r="I8" s="6"/>
      <c r="J8" s="6" t="s">
        <v>26</v>
      </c>
      <c r="K8" s="6" t="s">
        <v>27</v>
      </c>
      <c r="L8" s="6"/>
      <c r="M8" s="6"/>
      <c r="N8" s="6" t="s">
        <v>30</v>
      </c>
      <c r="O8" s="6"/>
      <c r="P8" s="6"/>
      <c r="Q8" s="6"/>
      <c r="R8" s="6"/>
      <c r="S8" s="6"/>
      <c r="T8" s="6"/>
      <c r="U8" s="6"/>
      <c r="V8" s="6"/>
      <c r="W8" s="6"/>
      <c r="X8" s="6" t="s">
        <v>27</v>
      </c>
      <c r="Y8" s="6"/>
      <c r="Z8" s="6"/>
      <c r="AA8" s="6" t="s">
        <v>30</v>
      </c>
      <c r="AB8" s="6"/>
      <c r="AC8" s="6"/>
      <c r="AD8" s="6"/>
      <c r="AE8" s="6"/>
      <c r="AF8" s="6"/>
      <c r="AG8" s="6"/>
      <c r="AH8" s="6" t="s">
        <v>37</v>
      </c>
      <c r="AI8" s="6" t="s">
        <v>38</v>
      </c>
      <c r="AJ8" s="6"/>
      <c r="AK8" s="6" t="s">
        <v>40</v>
      </c>
      <c r="AL8" s="6" t="s">
        <v>41</v>
      </c>
      <c r="AM8" s="6"/>
      <c r="AN8" s="6"/>
      <c r="AO8" s="6"/>
      <c r="AP8" s="6" t="s">
        <v>45</v>
      </c>
      <c r="AQ8" s="6"/>
      <c r="AR8" s="6" t="s">
        <v>46</v>
      </c>
      <c r="AS8" s="6"/>
      <c r="AT8" s="6"/>
      <c r="AU8" s="6"/>
      <c r="AV8" s="6"/>
      <c r="AW8" s="6"/>
      <c r="AX8" s="6"/>
      <c r="AY8" s="6"/>
      <c r="AZ8" s="6"/>
      <c r="BA8" s="6"/>
      <c r="BB8" s="6" t="s">
        <v>55</v>
      </c>
      <c r="BC8" s="6"/>
      <c r="BD8" s="6"/>
      <c r="BE8" s="6"/>
      <c r="BF8" s="6"/>
      <c r="BG8" s="6"/>
      <c r="BH8" s="6"/>
      <c r="BI8" s="6"/>
      <c r="BJ8" s="6" t="s">
        <v>26</v>
      </c>
      <c r="BK8" s="6"/>
      <c r="BL8" s="6"/>
      <c r="BM8" s="6"/>
      <c r="BN8" s="6" t="s">
        <v>65</v>
      </c>
      <c r="BO8" s="6"/>
      <c r="BP8" s="6" t="s">
        <v>67</v>
      </c>
      <c r="BQ8" s="6"/>
      <c r="BR8" s="6" t="s">
        <v>69</v>
      </c>
      <c r="BS8" s="6"/>
      <c r="BT8" s="6"/>
      <c r="BU8" s="6"/>
      <c r="BV8" s="6"/>
      <c r="BW8" s="6"/>
      <c r="BX8" s="6"/>
      <c r="BY8" s="6"/>
      <c r="BZ8" s="6"/>
      <c r="CA8" s="6" t="s">
        <v>78</v>
      </c>
      <c r="CB8" s="6"/>
      <c r="CC8" s="6" t="s">
        <v>98</v>
      </c>
      <c r="CD8" s="6">
        <v>38</v>
      </c>
      <c r="CE8" s="6" t="s">
        <v>153</v>
      </c>
      <c r="CF8" s="6" t="s">
        <v>157</v>
      </c>
      <c r="CG8" s="6" t="s">
        <v>85</v>
      </c>
      <c r="CH8" s="6" t="s">
        <v>86</v>
      </c>
      <c r="CI8" s="6" t="s">
        <v>419</v>
      </c>
      <c r="CJ8" s="6" t="s">
        <v>87</v>
      </c>
      <c r="CK8" s="6" t="s">
        <v>109</v>
      </c>
      <c r="CL8" s="6" t="s">
        <v>111</v>
      </c>
      <c r="CM8" s="6" t="s">
        <v>90</v>
      </c>
      <c r="CN8" s="6" t="s">
        <v>90</v>
      </c>
    </row>
    <row r="9" spans="1:92" x14ac:dyDescent="0.35">
      <c r="A9" s="6">
        <v>5680035420</v>
      </c>
      <c r="B9" s="6"/>
      <c r="C9" s="6" t="s">
        <v>19</v>
      </c>
      <c r="D9" s="6"/>
      <c r="E9" s="6"/>
      <c r="F9" s="6"/>
      <c r="G9" s="6"/>
      <c r="H9" s="6"/>
      <c r="I9" s="6"/>
      <c r="J9" s="6"/>
      <c r="K9" s="6"/>
      <c r="L9" s="6"/>
      <c r="M9" s="6" t="s">
        <v>29</v>
      </c>
      <c r="N9" s="6"/>
      <c r="O9" s="6"/>
      <c r="P9" s="6" t="s">
        <v>19</v>
      </c>
      <c r="Q9" s="6" t="s">
        <v>20</v>
      </c>
      <c r="R9" s="6"/>
      <c r="S9" s="6"/>
      <c r="T9" s="6"/>
      <c r="U9" s="6"/>
      <c r="V9" s="6"/>
      <c r="W9" s="6"/>
      <c r="X9" s="6"/>
      <c r="Y9" s="6"/>
      <c r="Z9" s="6" t="s">
        <v>29</v>
      </c>
      <c r="AA9" s="6"/>
      <c r="AB9" s="6"/>
      <c r="AC9" s="6" t="s">
        <v>32</v>
      </c>
      <c r="AD9" s="6" t="s">
        <v>33</v>
      </c>
      <c r="AE9" s="6"/>
      <c r="AF9" s="6"/>
      <c r="AG9" s="6"/>
      <c r="AH9" s="6"/>
      <c r="AI9" s="6"/>
      <c r="AJ9" s="6"/>
      <c r="AK9" s="6" t="s">
        <v>40</v>
      </c>
      <c r="AL9" s="6" t="s">
        <v>41</v>
      </c>
      <c r="AM9" s="6"/>
      <c r="AN9" s="6"/>
      <c r="AO9" s="6"/>
      <c r="AP9" s="6"/>
      <c r="AQ9" s="6"/>
      <c r="AR9" s="6"/>
      <c r="AS9" s="6"/>
      <c r="AT9" s="6"/>
      <c r="AU9" s="6"/>
      <c r="AV9" s="6"/>
      <c r="AW9" s="6"/>
      <c r="AX9" s="6"/>
      <c r="AY9" s="6"/>
      <c r="AZ9" s="6"/>
      <c r="BA9" s="6" t="s">
        <v>19</v>
      </c>
      <c r="BB9" s="6"/>
      <c r="BC9" s="6"/>
      <c r="BD9" s="6"/>
      <c r="BE9" s="6"/>
      <c r="BF9" s="6"/>
      <c r="BG9" s="6"/>
      <c r="BH9" s="6"/>
      <c r="BI9" s="6"/>
      <c r="BJ9" s="6"/>
      <c r="BK9" s="6"/>
      <c r="BL9" s="6"/>
      <c r="BM9" s="6" t="s">
        <v>64</v>
      </c>
      <c r="BN9" s="6" t="s">
        <v>65</v>
      </c>
      <c r="BO9" s="6"/>
      <c r="BP9" s="6" t="s">
        <v>67</v>
      </c>
      <c r="BQ9" s="6"/>
      <c r="BR9" s="6" t="s">
        <v>69</v>
      </c>
      <c r="BS9" s="6"/>
      <c r="BT9" s="6"/>
      <c r="BU9" s="6"/>
      <c r="BV9" s="6" t="s">
        <v>73</v>
      </c>
      <c r="BW9" s="6"/>
      <c r="BX9" s="6"/>
      <c r="BY9" s="6"/>
      <c r="BZ9" s="6"/>
      <c r="CA9" s="6"/>
      <c r="CB9" s="6"/>
      <c r="CC9" s="6" t="s">
        <v>83</v>
      </c>
      <c r="CD9" s="6">
        <v>32</v>
      </c>
      <c r="CE9" s="6" t="s">
        <v>153</v>
      </c>
      <c r="CF9" s="6" t="s">
        <v>380</v>
      </c>
      <c r="CG9" s="6" t="s">
        <v>85</v>
      </c>
      <c r="CH9" s="6" t="s">
        <v>86</v>
      </c>
      <c r="CI9" s="6" t="s">
        <v>419</v>
      </c>
      <c r="CJ9" s="6" t="s">
        <v>92</v>
      </c>
      <c r="CK9" s="6" t="s">
        <v>88</v>
      </c>
      <c r="CL9" s="6" t="s">
        <v>111</v>
      </c>
      <c r="CM9" s="6" t="s">
        <v>90</v>
      </c>
      <c r="CN9" s="6" t="s">
        <v>90</v>
      </c>
    </row>
    <row r="10" spans="1:92" x14ac:dyDescent="0.35">
      <c r="A10" s="6">
        <v>5680032631</v>
      </c>
      <c r="B10" s="6"/>
      <c r="C10" s="6"/>
      <c r="D10" s="6"/>
      <c r="E10" s="6"/>
      <c r="F10" s="6"/>
      <c r="G10" s="6"/>
      <c r="H10" s="6" t="s">
        <v>24</v>
      </c>
      <c r="I10" s="6"/>
      <c r="J10" s="6"/>
      <c r="K10" s="6" t="s">
        <v>27</v>
      </c>
      <c r="L10" s="6" t="s">
        <v>28</v>
      </c>
      <c r="M10" s="6"/>
      <c r="N10" s="6"/>
      <c r="O10" s="6"/>
      <c r="P10" s="6"/>
      <c r="Q10" s="6"/>
      <c r="R10" s="6"/>
      <c r="S10" s="6"/>
      <c r="T10" s="6"/>
      <c r="U10" s="6"/>
      <c r="V10" s="6" t="s">
        <v>25</v>
      </c>
      <c r="W10" s="6"/>
      <c r="X10" s="6"/>
      <c r="Y10" s="6"/>
      <c r="Z10" s="6"/>
      <c r="AA10" s="6"/>
      <c r="AB10" s="6"/>
      <c r="AC10" s="6"/>
      <c r="AD10" s="6"/>
      <c r="AE10" s="6"/>
      <c r="AF10" s="6"/>
      <c r="AG10" s="6" t="s">
        <v>36</v>
      </c>
      <c r="AH10" s="6"/>
      <c r="AI10" s="6"/>
      <c r="AJ10" s="6"/>
      <c r="AK10" s="6"/>
      <c r="AL10" s="6"/>
      <c r="AM10" s="6"/>
      <c r="AN10" s="6"/>
      <c r="AO10" s="6"/>
      <c r="AP10" s="6"/>
      <c r="AQ10" s="6"/>
      <c r="AR10" s="6" t="s">
        <v>46</v>
      </c>
      <c r="AS10" s="6"/>
      <c r="AT10" s="6" t="s">
        <v>48</v>
      </c>
      <c r="AU10" s="6"/>
      <c r="AV10" s="6" t="s">
        <v>50</v>
      </c>
      <c r="AW10" s="6"/>
      <c r="AX10" s="6"/>
      <c r="AY10" s="6" t="s">
        <v>53</v>
      </c>
      <c r="AZ10" s="6" t="s">
        <v>54</v>
      </c>
      <c r="BA10" s="6"/>
      <c r="BB10" s="6"/>
      <c r="BC10" s="6"/>
      <c r="BD10" s="6"/>
      <c r="BE10" s="6"/>
      <c r="BF10" s="6"/>
      <c r="BG10" s="6"/>
      <c r="BH10" s="6"/>
      <c r="BI10" s="6"/>
      <c r="BJ10" s="6"/>
      <c r="BK10" s="6"/>
      <c r="BL10" s="6"/>
      <c r="BM10" s="6"/>
      <c r="BN10" s="6"/>
      <c r="BO10" s="6" t="s">
        <v>66</v>
      </c>
      <c r="BP10" s="6"/>
      <c r="BQ10" s="6"/>
      <c r="BR10" s="6"/>
      <c r="BS10" s="6"/>
      <c r="BT10" s="6"/>
      <c r="BU10" s="6"/>
      <c r="BV10" s="6"/>
      <c r="BW10" s="6"/>
      <c r="BX10" s="6"/>
      <c r="BY10" s="6"/>
      <c r="BZ10" s="6"/>
      <c r="CA10" s="6" t="s">
        <v>78</v>
      </c>
      <c r="CB10" s="6"/>
      <c r="CC10" s="6" t="s">
        <v>83</v>
      </c>
      <c r="CD10" s="6">
        <v>37</v>
      </c>
      <c r="CE10" s="6" t="s">
        <v>153</v>
      </c>
      <c r="CF10" s="6" t="s">
        <v>174</v>
      </c>
      <c r="CG10" s="6" t="s">
        <v>91</v>
      </c>
      <c r="CH10" s="6" t="s">
        <v>86</v>
      </c>
      <c r="CI10" s="6" t="s">
        <v>419</v>
      </c>
      <c r="CJ10" s="6" t="s">
        <v>100</v>
      </c>
      <c r="CK10" s="6" t="s">
        <v>110</v>
      </c>
      <c r="CL10" s="6" t="s">
        <v>102</v>
      </c>
      <c r="CM10" s="6" t="s">
        <v>90</v>
      </c>
      <c r="CN10" s="6" t="s">
        <v>90</v>
      </c>
    </row>
    <row r="11" spans="1:92" x14ac:dyDescent="0.35">
      <c r="A11" s="6">
        <v>5679546403</v>
      </c>
      <c r="B11" s="6"/>
      <c r="C11" s="6"/>
      <c r="D11" s="6" t="s">
        <v>20</v>
      </c>
      <c r="E11" s="6"/>
      <c r="F11" s="6"/>
      <c r="G11" s="6"/>
      <c r="H11" s="6"/>
      <c r="I11" s="6"/>
      <c r="J11" s="6"/>
      <c r="K11" s="6" t="s">
        <v>27</v>
      </c>
      <c r="L11" s="6" t="s">
        <v>28</v>
      </c>
      <c r="M11" s="6"/>
      <c r="N11" s="6"/>
      <c r="O11" s="6"/>
      <c r="P11" s="6"/>
      <c r="Q11" s="6"/>
      <c r="R11" s="6"/>
      <c r="S11" s="6"/>
      <c r="T11" s="6"/>
      <c r="U11" s="6" t="s">
        <v>24</v>
      </c>
      <c r="V11" s="6" t="s">
        <v>25</v>
      </c>
      <c r="W11" s="6"/>
      <c r="X11" s="6"/>
      <c r="Y11" s="6"/>
      <c r="Z11" s="6"/>
      <c r="AA11" s="6" t="s">
        <v>30</v>
      </c>
      <c r="AB11" s="6"/>
      <c r="AC11" s="6"/>
      <c r="AD11" s="6" t="s">
        <v>33</v>
      </c>
      <c r="AE11" s="6" t="s">
        <v>34</v>
      </c>
      <c r="AF11" s="6"/>
      <c r="AG11" s="6"/>
      <c r="AH11" s="6"/>
      <c r="AI11" s="6" t="s">
        <v>38</v>
      </c>
      <c r="AJ11" s="6"/>
      <c r="AK11" s="6"/>
      <c r="AL11" s="6"/>
      <c r="AM11" s="6" t="s">
        <v>42</v>
      </c>
      <c r="AN11" s="6"/>
      <c r="AO11" s="6" t="s">
        <v>44</v>
      </c>
      <c r="AP11" s="6"/>
      <c r="AQ11" s="6"/>
      <c r="AR11" s="6"/>
      <c r="AS11" s="6"/>
      <c r="AT11" s="6" t="s">
        <v>48</v>
      </c>
      <c r="AU11" s="6"/>
      <c r="AV11" s="6"/>
      <c r="AW11" s="6"/>
      <c r="AX11" s="6"/>
      <c r="AY11" s="6"/>
      <c r="AZ11" s="6" t="s">
        <v>54</v>
      </c>
      <c r="BA11" s="6"/>
      <c r="BB11" s="6"/>
      <c r="BC11" s="6"/>
      <c r="BD11" s="6"/>
      <c r="BE11" s="6"/>
      <c r="BF11" s="6"/>
      <c r="BG11" s="6" t="s">
        <v>60</v>
      </c>
      <c r="BH11" s="6" t="s">
        <v>61</v>
      </c>
      <c r="BI11" s="6"/>
      <c r="BJ11" s="6"/>
      <c r="BK11" s="6"/>
      <c r="BL11" s="6"/>
      <c r="BM11" s="6"/>
      <c r="BN11" s="6"/>
      <c r="BO11" s="6"/>
      <c r="BP11" s="6" t="s">
        <v>67</v>
      </c>
      <c r="BQ11" s="6"/>
      <c r="BR11" s="6" t="s">
        <v>69</v>
      </c>
      <c r="BS11" s="6" t="s">
        <v>70</v>
      </c>
      <c r="BT11" s="6" t="s">
        <v>71</v>
      </c>
      <c r="BU11" s="6" t="s">
        <v>72</v>
      </c>
      <c r="BV11" s="6" t="s">
        <v>73</v>
      </c>
      <c r="BW11" s="6"/>
      <c r="BX11" s="6" t="s">
        <v>75</v>
      </c>
      <c r="BY11" s="6" t="s">
        <v>76</v>
      </c>
      <c r="BZ11" s="6"/>
      <c r="CA11" s="6" t="s">
        <v>78</v>
      </c>
      <c r="CB11" s="6"/>
      <c r="CC11" s="6" t="s">
        <v>83</v>
      </c>
      <c r="CD11" s="6">
        <v>32</v>
      </c>
      <c r="CE11" s="6" t="s">
        <v>84</v>
      </c>
      <c r="CF11" s="6" t="s">
        <v>125</v>
      </c>
      <c r="CG11" s="6" t="s">
        <v>85</v>
      </c>
      <c r="CH11" s="6" t="s">
        <v>86</v>
      </c>
      <c r="CI11" s="6" t="s">
        <v>419</v>
      </c>
      <c r="CJ11" s="6" t="s">
        <v>87</v>
      </c>
      <c r="CK11" s="6" t="s">
        <v>109</v>
      </c>
      <c r="CL11" s="6" t="s">
        <v>89</v>
      </c>
      <c r="CM11" s="6" t="s">
        <v>90</v>
      </c>
      <c r="CN11" s="6" t="s">
        <v>90</v>
      </c>
    </row>
    <row r="12" spans="1:92" x14ac:dyDescent="0.35">
      <c r="A12" s="6">
        <v>5679163997</v>
      </c>
      <c r="B12" s="6"/>
      <c r="C12" s="6" t="s">
        <v>19</v>
      </c>
      <c r="D12" s="6"/>
      <c r="E12" s="6"/>
      <c r="F12" s="6"/>
      <c r="G12" s="6"/>
      <c r="H12" s="6"/>
      <c r="I12" s="6"/>
      <c r="J12" s="6"/>
      <c r="K12" s="6" t="s">
        <v>27</v>
      </c>
      <c r="L12" s="6" t="s">
        <v>28</v>
      </c>
      <c r="M12" s="6"/>
      <c r="N12" s="6"/>
      <c r="O12" s="6"/>
      <c r="P12" s="6" t="s">
        <v>19</v>
      </c>
      <c r="Q12" s="6" t="s">
        <v>20</v>
      </c>
      <c r="R12" s="6"/>
      <c r="S12" s="6"/>
      <c r="T12" s="6"/>
      <c r="U12" s="6"/>
      <c r="V12" s="6"/>
      <c r="W12" s="6"/>
      <c r="X12" s="6"/>
      <c r="Y12" s="6"/>
      <c r="Z12" s="6"/>
      <c r="AA12" s="6" t="s">
        <v>30</v>
      </c>
      <c r="AB12" s="6"/>
      <c r="AC12" s="6"/>
      <c r="AD12" s="6" t="s">
        <v>33</v>
      </c>
      <c r="AE12" s="6"/>
      <c r="AF12" s="6"/>
      <c r="AG12" s="6"/>
      <c r="AH12" s="6"/>
      <c r="AI12" s="6" t="s">
        <v>38</v>
      </c>
      <c r="AJ12" s="6"/>
      <c r="AK12" s="6"/>
      <c r="AL12" s="6"/>
      <c r="AM12" s="6" t="s">
        <v>42</v>
      </c>
      <c r="AN12" s="6"/>
      <c r="AO12" s="6"/>
      <c r="AP12" s="6"/>
      <c r="AQ12" s="6"/>
      <c r="AR12" s="6"/>
      <c r="AS12" s="6"/>
      <c r="AT12" s="6"/>
      <c r="AU12" s="6" t="s">
        <v>49</v>
      </c>
      <c r="AV12" s="6"/>
      <c r="AW12" s="6"/>
      <c r="AX12" s="6"/>
      <c r="AY12" s="6"/>
      <c r="AZ12" s="6" t="s">
        <v>54</v>
      </c>
      <c r="BA12" s="6"/>
      <c r="BB12" s="6"/>
      <c r="BC12" s="6" t="s">
        <v>56</v>
      </c>
      <c r="BD12" s="6"/>
      <c r="BE12" s="6" t="s">
        <v>58</v>
      </c>
      <c r="BF12" s="6"/>
      <c r="BG12" s="6"/>
      <c r="BH12" s="6"/>
      <c r="BI12" s="6"/>
      <c r="BJ12" s="6"/>
      <c r="BK12" s="6"/>
      <c r="BL12" s="6"/>
      <c r="BM12" s="6"/>
      <c r="BN12" s="6"/>
      <c r="BO12" s="6"/>
      <c r="BP12" s="6" t="s">
        <v>67</v>
      </c>
      <c r="BQ12" s="6"/>
      <c r="BR12" s="6"/>
      <c r="BS12" s="6" t="s">
        <v>70</v>
      </c>
      <c r="BT12" s="6"/>
      <c r="BU12" s="6" t="s">
        <v>72</v>
      </c>
      <c r="BV12" s="6"/>
      <c r="BW12" s="6"/>
      <c r="BX12" s="6" t="s">
        <v>75</v>
      </c>
      <c r="BY12" s="6"/>
      <c r="BZ12" s="6"/>
      <c r="CA12" s="6" t="s">
        <v>78</v>
      </c>
      <c r="CB12" s="6"/>
      <c r="CC12" s="6" t="s">
        <v>83</v>
      </c>
      <c r="CD12" s="6">
        <v>62</v>
      </c>
      <c r="CE12" s="6" t="s">
        <v>84</v>
      </c>
      <c r="CF12" s="6" t="s">
        <v>127</v>
      </c>
      <c r="CG12" s="6" t="s">
        <v>85</v>
      </c>
      <c r="CH12" s="6" t="s">
        <v>86</v>
      </c>
      <c r="CI12" s="6" t="s">
        <v>419</v>
      </c>
      <c r="CJ12" s="6" t="s">
        <v>87</v>
      </c>
      <c r="CK12" s="6" t="s">
        <v>109</v>
      </c>
      <c r="CL12" s="6" t="s">
        <v>89</v>
      </c>
      <c r="CM12" s="6" t="s">
        <v>90</v>
      </c>
      <c r="CN12" s="6" t="s">
        <v>90</v>
      </c>
    </row>
    <row r="13" spans="1:92" x14ac:dyDescent="0.35">
      <c r="A13" s="6">
        <v>5678881372</v>
      </c>
      <c r="B13" s="6"/>
      <c r="C13" s="6"/>
      <c r="D13" s="6"/>
      <c r="E13" s="6" t="s">
        <v>21</v>
      </c>
      <c r="F13" s="6"/>
      <c r="G13" s="6"/>
      <c r="H13" s="6"/>
      <c r="I13" s="6"/>
      <c r="J13" s="6"/>
      <c r="K13" s="6" t="s">
        <v>27</v>
      </c>
      <c r="L13" s="6" t="s">
        <v>28</v>
      </c>
      <c r="M13" s="6"/>
      <c r="N13" s="6"/>
      <c r="O13" s="6"/>
      <c r="P13" s="6" t="s">
        <v>19</v>
      </c>
      <c r="Q13" s="6" t="s">
        <v>20</v>
      </c>
      <c r="R13" s="6"/>
      <c r="S13" s="6"/>
      <c r="T13" s="6"/>
      <c r="U13" s="6"/>
      <c r="V13" s="6"/>
      <c r="W13" s="6"/>
      <c r="X13" s="6"/>
      <c r="Y13" s="6"/>
      <c r="Z13" s="6"/>
      <c r="AA13" s="6"/>
      <c r="AB13" s="6"/>
      <c r="AC13" s="6"/>
      <c r="AD13" s="6" t="s">
        <v>33</v>
      </c>
      <c r="AE13" s="6"/>
      <c r="AF13" s="6"/>
      <c r="AG13" s="6"/>
      <c r="AH13" s="6" t="s">
        <v>37</v>
      </c>
      <c r="AI13" s="6" t="s">
        <v>38</v>
      </c>
      <c r="AJ13" s="6"/>
      <c r="AK13" s="6"/>
      <c r="AL13" s="6"/>
      <c r="AM13" s="6" t="s">
        <v>42</v>
      </c>
      <c r="AN13" s="6"/>
      <c r="AO13" s="6" t="s">
        <v>44</v>
      </c>
      <c r="AP13" s="6"/>
      <c r="AQ13" s="6"/>
      <c r="AR13" s="6"/>
      <c r="AS13" s="6"/>
      <c r="AT13" s="6"/>
      <c r="AU13" s="6"/>
      <c r="AV13" s="6"/>
      <c r="AW13" s="6"/>
      <c r="AX13" s="6"/>
      <c r="AY13" s="6"/>
      <c r="AZ13" s="6" t="s">
        <v>54</v>
      </c>
      <c r="BA13" s="6"/>
      <c r="BB13" s="6"/>
      <c r="BC13" s="6"/>
      <c r="BD13" s="6"/>
      <c r="BE13" s="6"/>
      <c r="BF13" s="6"/>
      <c r="BG13" s="6"/>
      <c r="BH13" s="6"/>
      <c r="BI13" s="6"/>
      <c r="BJ13" s="6"/>
      <c r="BK13" s="6"/>
      <c r="BL13" s="6"/>
      <c r="BM13" s="6"/>
      <c r="BN13" s="6"/>
      <c r="BO13" s="6" t="s">
        <v>66</v>
      </c>
      <c r="BP13" s="6" t="s">
        <v>67</v>
      </c>
      <c r="BQ13" s="6"/>
      <c r="BR13" s="6"/>
      <c r="BS13" s="6"/>
      <c r="BT13" s="6" t="s">
        <v>71</v>
      </c>
      <c r="BU13" s="6"/>
      <c r="BV13" s="6"/>
      <c r="BW13" s="6"/>
      <c r="BX13" s="6"/>
      <c r="BY13" s="6"/>
      <c r="BZ13" s="6"/>
      <c r="CA13" s="6"/>
      <c r="CB13" s="6"/>
      <c r="CC13" s="6" t="s">
        <v>83</v>
      </c>
      <c r="CD13" s="6">
        <v>73</v>
      </c>
      <c r="CE13" s="6" t="s">
        <v>153</v>
      </c>
      <c r="CF13" s="6" t="s">
        <v>174</v>
      </c>
      <c r="CG13" s="6" t="s">
        <v>85</v>
      </c>
      <c r="CH13" s="6" t="s">
        <v>86</v>
      </c>
      <c r="CI13" s="6" t="s">
        <v>419</v>
      </c>
      <c r="CJ13" s="6" t="s">
        <v>100</v>
      </c>
      <c r="CK13" s="6" t="s">
        <v>88</v>
      </c>
      <c r="CL13" s="6" t="s">
        <v>105</v>
      </c>
      <c r="CM13" s="6" t="s">
        <v>90</v>
      </c>
      <c r="CN13" s="6" t="s">
        <v>90</v>
      </c>
    </row>
    <row r="14" spans="1:92" x14ac:dyDescent="0.35">
      <c r="A14" s="6">
        <v>5678806933</v>
      </c>
      <c r="B14" s="6"/>
      <c r="C14" s="6"/>
      <c r="D14" s="6"/>
      <c r="E14" s="6"/>
      <c r="F14" s="6"/>
      <c r="G14" s="6"/>
      <c r="H14" s="6"/>
      <c r="I14" s="6"/>
      <c r="J14" s="6"/>
      <c r="K14" s="6" t="s">
        <v>27</v>
      </c>
      <c r="L14" s="6" t="s">
        <v>28</v>
      </c>
      <c r="M14" s="6"/>
      <c r="N14" s="6" t="s">
        <v>30</v>
      </c>
      <c r="O14" s="6"/>
      <c r="P14" s="6" t="s">
        <v>19</v>
      </c>
      <c r="Q14" s="6"/>
      <c r="R14" s="6"/>
      <c r="S14" s="6"/>
      <c r="T14" s="6"/>
      <c r="U14" s="6"/>
      <c r="V14" s="6"/>
      <c r="W14" s="6"/>
      <c r="X14" s="6"/>
      <c r="Y14" s="6"/>
      <c r="Z14" s="6"/>
      <c r="AA14" s="6" t="s">
        <v>30</v>
      </c>
      <c r="AB14" s="6"/>
      <c r="AC14" s="6"/>
      <c r="AD14" s="6" t="s">
        <v>33</v>
      </c>
      <c r="AE14" s="6"/>
      <c r="AF14" s="6" t="s">
        <v>35</v>
      </c>
      <c r="AG14" s="6"/>
      <c r="AH14" s="6"/>
      <c r="AI14" s="6" t="s">
        <v>38</v>
      </c>
      <c r="AJ14" s="6"/>
      <c r="AK14" s="6"/>
      <c r="AL14" s="6"/>
      <c r="AM14" s="6" t="s">
        <v>42</v>
      </c>
      <c r="AN14" s="6"/>
      <c r="AO14" s="6" t="s">
        <v>44</v>
      </c>
      <c r="AP14" s="6"/>
      <c r="AQ14" s="6"/>
      <c r="AR14" s="6"/>
      <c r="AS14" s="6"/>
      <c r="AT14" s="6"/>
      <c r="AU14" s="6" t="s">
        <v>49</v>
      </c>
      <c r="AV14" s="6"/>
      <c r="AW14" s="6"/>
      <c r="AX14" s="6"/>
      <c r="AY14" s="6"/>
      <c r="AZ14" s="6" t="s">
        <v>54</v>
      </c>
      <c r="BA14" s="6"/>
      <c r="BB14" s="6"/>
      <c r="BC14" s="6"/>
      <c r="BD14" s="6"/>
      <c r="BE14" s="6"/>
      <c r="BF14" s="6"/>
      <c r="BG14" s="6"/>
      <c r="BH14" s="6"/>
      <c r="BI14" s="6" t="s">
        <v>62</v>
      </c>
      <c r="BJ14" s="6"/>
      <c r="BK14" s="6"/>
      <c r="BL14" s="6"/>
      <c r="BM14" s="6"/>
      <c r="BN14" s="6"/>
      <c r="BO14" s="6" t="s">
        <v>66</v>
      </c>
      <c r="BP14" s="6" t="s">
        <v>67</v>
      </c>
      <c r="BQ14" s="6"/>
      <c r="BR14" s="6"/>
      <c r="BS14" s="6"/>
      <c r="BT14" s="6"/>
      <c r="BU14" s="6" t="s">
        <v>72</v>
      </c>
      <c r="BV14" s="6"/>
      <c r="BW14" s="6"/>
      <c r="BX14" s="6"/>
      <c r="BY14" s="6"/>
      <c r="BZ14" s="6"/>
      <c r="CA14" s="6" t="s">
        <v>78</v>
      </c>
      <c r="CB14" s="6"/>
      <c r="CC14" s="6" t="s">
        <v>83</v>
      </c>
      <c r="CD14" s="6">
        <v>66</v>
      </c>
      <c r="CE14" s="6" t="s">
        <v>153</v>
      </c>
      <c r="CF14" s="6" t="s">
        <v>403</v>
      </c>
      <c r="CG14" s="6" t="s">
        <v>85</v>
      </c>
      <c r="CH14" s="6" t="s">
        <v>86</v>
      </c>
      <c r="CI14" s="6" t="s">
        <v>419</v>
      </c>
      <c r="CJ14" s="6" t="s">
        <v>87</v>
      </c>
      <c r="CK14" s="6" t="s">
        <v>109</v>
      </c>
      <c r="CL14" s="6" t="s">
        <v>105</v>
      </c>
      <c r="CM14" s="6" t="s">
        <v>90</v>
      </c>
      <c r="CN14" s="6" t="s">
        <v>90</v>
      </c>
    </row>
    <row r="15" spans="1:92" x14ac:dyDescent="0.35">
      <c r="A15" s="6">
        <v>5678445723</v>
      </c>
      <c r="B15" s="6"/>
      <c r="C15" s="6" t="s">
        <v>19</v>
      </c>
      <c r="D15" s="6"/>
      <c r="E15" s="6"/>
      <c r="F15" s="6"/>
      <c r="G15" s="6"/>
      <c r="H15" s="6"/>
      <c r="I15" s="6"/>
      <c r="J15" s="6" t="s">
        <v>26</v>
      </c>
      <c r="K15" s="6"/>
      <c r="L15" s="6" t="s">
        <v>28</v>
      </c>
      <c r="M15" s="6"/>
      <c r="N15" s="6"/>
      <c r="O15" s="6"/>
      <c r="P15" s="6"/>
      <c r="Q15" s="6"/>
      <c r="R15" s="6"/>
      <c r="S15" s="6"/>
      <c r="T15" s="6" t="s">
        <v>23</v>
      </c>
      <c r="U15" s="6"/>
      <c r="V15" s="6"/>
      <c r="W15" s="6"/>
      <c r="X15" s="6"/>
      <c r="Y15" s="6"/>
      <c r="Z15" s="6"/>
      <c r="AA15" s="6" t="s">
        <v>30</v>
      </c>
      <c r="AB15" s="6"/>
      <c r="AC15" s="6"/>
      <c r="AD15" s="6" t="s">
        <v>33</v>
      </c>
      <c r="AE15" s="6"/>
      <c r="AF15" s="6"/>
      <c r="AG15" s="6"/>
      <c r="AH15" s="6"/>
      <c r="AI15" s="6" t="s">
        <v>38</v>
      </c>
      <c r="AJ15" s="6"/>
      <c r="AK15" s="6" t="s">
        <v>40</v>
      </c>
      <c r="AL15" s="6"/>
      <c r="AM15" s="6" t="s">
        <v>42</v>
      </c>
      <c r="AN15" s="6" t="s">
        <v>43</v>
      </c>
      <c r="AO15" s="6"/>
      <c r="AP15" s="6"/>
      <c r="AQ15" s="6" t="s">
        <v>39</v>
      </c>
      <c r="AR15" s="6"/>
      <c r="AS15" s="6"/>
      <c r="AT15" s="6"/>
      <c r="AU15" s="6"/>
      <c r="AV15" s="6"/>
      <c r="AW15" s="6"/>
      <c r="AX15" s="6"/>
      <c r="AY15" s="6"/>
      <c r="AZ15" s="6"/>
      <c r="BA15" s="6"/>
      <c r="BB15" s="6"/>
      <c r="BC15" s="6"/>
      <c r="BD15" s="6"/>
      <c r="BE15" s="6"/>
      <c r="BF15" s="6"/>
      <c r="BG15" s="6"/>
      <c r="BH15" s="6"/>
      <c r="BI15" s="6"/>
      <c r="BJ15" s="6" t="s">
        <v>26</v>
      </c>
      <c r="BK15" s="6"/>
      <c r="BL15" s="6" t="s">
        <v>63</v>
      </c>
      <c r="BM15" s="6"/>
      <c r="BN15" s="6"/>
      <c r="BO15" s="6" t="s">
        <v>66</v>
      </c>
      <c r="BP15" s="6" t="s">
        <v>67</v>
      </c>
      <c r="BQ15" s="6"/>
      <c r="BR15" s="6" t="s">
        <v>69</v>
      </c>
      <c r="BS15" s="6"/>
      <c r="BT15" s="6" t="s">
        <v>71</v>
      </c>
      <c r="BU15" s="6"/>
      <c r="BV15" s="6"/>
      <c r="BW15" s="6"/>
      <c r="BX15" s="6"/>
      <c r="BY15" s="6"/>
      <c r="BZ15" s="6"/>
      <c r="CA15" s="6"/>
      <c r="CB15" s="6"/>
      <c r="CC15" s="6" t="s">
        <v>83</v>
      </c>
      <c r="CD15" s="6">
        <v>66</v>
      </c>
      <c r="CE15" s="6" t="s">
        <v>153</v>
      </c>
      <c r="CF15" s="6" t="s">
        <v>164</v>
      </c>
      <c r="CG15" s="6" t="s">
        <v>85</v>
      </c>
      <c r="CH15" s="6" t="s">
        <v>86</v>
      </c>
      <c r="CI15" s="6" t="s">
        <v>419</v>
      </c>
      <c r="CJ15" s="6" t="s">
        <v>100</v>
      </c>
      <c r="CK15" s="6" t="s">
        <v>93</v>
      </c>
      <c r="CL15" s="6" t="s">
        <v>105</v>
      </c>
      <c r="CM15" s="6" t="s">
        <v>90</v>
      </c>
      <c r="CN15" s="6" t="s">
        <v>90</v>
      </c>
    </row>
    <row r="16" spans="1:92" x14ac:dyDescent="0.35">
      <c r="A16" s="6">
        <v>5678417350</v>
      </c>
      <c r="B16" s="6"/>
      <c r="C16" s="6" t="s">
        <v>19</v>
      </c>
      <c r="D16" s="6" t="s">
        <v>20</v>
      </c>
      <c r="E16" s="6"/>
      <c r="F16" s="6"/>
      <c r="G16" s="6"/>
      <c r="H16" s="6"/>
      <c r="I16" s="6"/>
      <c r="J16" s="6" t="s">
        <v>26</v>
      </c>
      <c r="K16" s="6"/>
      <c r="L16" s="6"/>
      <c r="M16" s="6"/>
      <c r="N16" s="6"/>
      <c r="O16" s="6"/>
      <c r="P16" s="6" t="s">
        <v>19</v>
      </c>
      <c r="Q16" s="6" t="s">
        <v>20</v>
      </c>
      <c r="R16" s="6"/>
      <c r="S16" s="6"/>
      <c r="T16" s="6"/>
      <c r="U16" s="6"/>
      <c r="V16" s="6"/>
      <c r="W16" s="6" t="s">
        <v>26</v>
      </c>
      <c r="X16" s="6"/>
      <c r="Y16" s="6"/>
      <c r="Z16" s="6"/>
      <c r="AA16" s="6"/>
      <c r="AB16" s="6"/>
      <c r="AC16" s="6" t="s">
        <v>32</v>
      </c>
      <c r="AD16" s="6"/>
      <c r="AE16" s="6" t="s">
        <v>34</v>
      </c>
      <c r="AF16" s="6"/>
      <c r="AG16" s="6"/>
      <c r="AH16" s="6"/>
      <c r="AI16" s="6"/>
      <c r="AJ16" s="6"/>
      <c r="AK16" s="6"/>
      <c r="AL16" s="6"/>
      <c r="AM16" s="6" t="s">
        <v>42</v>
      </c>
      <c r="AN16" s="6"/>
      <c r="AO16" s="6"/>
      <c r="AP16" s="6"/>
      <c r="AQ16" s="6"/>
      <c r="AR16" s="6" t="s">
        <v>46</v>
      </c>
      <c r="AS16" s="6"/>
      <c r="AT16" s="6"/>
      <c r="AU16" s="6"/>
      <c r="AV16" s="6"/>
      <c r="AW16" s="6"/>
      <c r="AX16" s="6"/>
      <c r="AY16" s="6"/>
      <c r="AZ16" s="6" t="s">
        <v>54</v>
      </c>
      <c r="BA16" s="6" t="s">
        <v>19</v>
      </c>
      <c r="BB16" s="6"/>
      <c r="BC16" s="6"/>
      <c r="BD16" s="6"/>
      <c r="BE16" s="6"/>
      <c r="BF16" s="6"/>
      <c r="BG16" s="6"/>
      <c r="BH16" s="6"/>
      <c r="BI16" s="6"/>
      <c r="BJ16" s="6" t="s">
        <v>26</v>
      </c>
      <c r="BK16" s="6"/>
      <c r="BL16" s="6"/>
      <c r="BM16" s="6"/>
      <c r="BN16" s="6"/>
      <c r="BO16" s="6"/>
      <c r="BP16" s="6" t="s">
        <v>67</v>
      </c>
      <c r="BQ16" s="6"/>
      <c r="BR16" s="6"/>
      <c r="BS16" s="6"/>
      <c r="BT16" s="6"/>
      <c r="BU16" s="6"/>
      <c r="BV16" s="6"/>
      <c r="BW16" s="6"/>
      <c r="BX16" s="6"/>
      <c r="BY16" s="6" t="s">
        <v>76</v>
      </c>
      <c r="BZ16" s="6"/>
      <c r="CA16" s="6"/>
      <c r="CB16" s="6"/>
      <c r="CC16" s="6" t="s">
        <v>83</v>
      </c>
      <c r="CD16" s="6">
        <v>64</v>
      </c>
      <c r="CE16" s="6" t="s">
        <v>153</v>
      </c>
      <c r="CF16" s="6" t="s">
        <v>181</v>
      </c>
      <c r="CG16" s="6" t="s">
        <v>85</v>
      </c>
      <c r="CH16" s="6" t="s">
        <v>86</v>
      </c>
      <c r="CI16" s="6" t="s">
        <v>419</v>
      </c>
      <c r="CJ16" s="6" t="s">
        <v>99</v>
      </c>
      <c r="CK16" s="6" t="s">
        <v>88</v>
      </c>
      <c r="CL16" s="6" t="s">
        <v>105</v>
      </c>
      <c r="CM16" s="6" t="s">
        <v>90</v>
      </c>
      <c r="CN16" s="6" t="s">
        <v>90</v>
      </c>
    </row>
    <row r="17" spans="1:92" x14ac:dyDescent="0.35">
      <c r="A17" s="6">
        <v>5678381728</v>
      </c>
      <c r="B17" s="6"/>
      <c r="C17" s="6" t="s">
        <v>19</v>
      </c>
      <c r="D17" s="6"/>
      <c r="E17" s="6"/>
      <c r="F17" s="6"/>
      <c r="G17" s="6"/>
      <c r="H17" s="6"/>
      <c r="I17" s="6"/>
      <c r="J17" s="6"/>
      <c r="K17" s="6"/>
      <c r="L17" s="6"/>
      <c r="M17" s="6" t="s">
        <v>29</v>
      </c>
      <c r="N17" s="6"/>
      <c r="O17" s="6"/>
      <c r="P17" s="6"/>
      <c r="Q17" s="6"/>
      <c r="R17" s="6"/>
      <c r="S17" s="6"/>
      <c r="T17" s="6"/>
      <c r="U17" s="6"/>
      <c r="V17" s="6"/>
      <c r="W17" s="6"/>
      <c r="X17" s="6"/>
      <c r="Y17" s="6"/>
      <c r="Z17" s="6" t="s">
        <v>29</v>
      </c>
      <c r="AA17" s="6"/>
      <c r="AB17" s="6"/>
      <c r="AC17" s="6"/>
      <c r="AD17" s="6" t="s">
        <v>33</v>
      </c>
      <c r="AE17" s="6"/>
      <c r="AF17" s="6"/>
      <c r="AG17" s="6"/>
      <c r="AH17" s="6"/>
      <c r="AI17" s="6" t="s">
        <v>38</v>
      </c>
      <c r="AJ17" s="6"/>
      <c r="AK17" s="6"/>
      <c r="AL17" s="6"/>
      <c r="AM17" s="6"/>
      <c r="AN17" s="6"/>
      <c r="AO17" s="6"/>
      <c r="AP17" s="6"/>
      <c r="AQ17" s="6"/>
      <c r="AR17" s="6"/>
      <c r="AS17" s="6" t="s">
        <v>47</v>
      </c>
      <c r="AT17" s="6"/>
      <c r="AU17" s="6" t="s">
        <v>49</v>
      </c>
      <c r="AV17" s="6"/>
      <c r="AW17" s="6"/>
      <c r="AX17" s="6"/>
      <c r="AY17" s="6"/>
      <c r="AZ17" s="6" t="s">
        <v>54</v>
      </c>
      <c r="BA17" s="6" t="s">
        <v>19</v>
      </c>
      <c r="BB17" s="6" t="s">
        <v>55</v>
      </c>
      <c r="BC17" s="6"/>
      <c r="BD17" s="6"/>
      <c r="BE17" s="6"/>
      <c r="BF17" s="6"/>
      <c r="BG17" s="6"/>
      <c r="BH17" s="6"/>
      <c r="BI17" s="6"/>
      <c r="BJ17" s="6"/>
      <c r="BK17" s="6"/>
      <c r="BL17" s="6"/>
      <c r="BM17" s="6"/>
      <c r="BN17" s="6"/>
      <c r="BO17" s="6"/>
      <c r="BP17" s="6" t="s">
        <v>67</v>
      </c>
      <c r="BQ17" s="6" t="s">
        <v>68</v>
      </c>
      <c r="BR17" s="6"/>
      <c r="BS17" s="6" t="s">
        <v>70</v>
      </c>
      <c r="BT17" s="6"/>
      <c r="BU17" s="6"/>
      <c r="BV17" s="6" t="s">
        <v>73</v>
      </c>
      <c r="BW17" s="6"/>
      <c r="BX17" s="6"/>
      <c r="BY17" s="6"/>
      <c r="BZ17" s="6"/>
      <c r="CA17" s="6" t="s">
        <v>78</v>
      </c>
      <c r="CB17" s="6"/>
      <c r="CC17" s="6" t="s">
        <v>83</v>
      </c>
      <c r="CD17" s="6">
        <v>59</v>
      </c>
      <c r="CE17" s="6" t="s">
        <v>84</v>
      </c>
      <c r="CF17" s="6" t="s">
        <v>137</v>
      </c>
      <c r="CG17" s="6"/>
      <c r="CH17" s="6"/>
      <c r="CI17" s="6" t="s">
        <v>420</v>
      </c>
      <c r="CJ17" s="6"/>
      <c r="CK17" s="6"/>
      <c r="CL17" s="6"/>
      <c r="CM17" s="6"/>
      <c r="CN17" s="6"/>
    </row>
    <row r="18" spans="1:92" x14ac:dyDescent="0.35">
      <c r="A18" s="6">
        <v>5678375353</v>
      </c>
      <c r="B18" s="6"/>
      <c r="C18" s="6"/>
      <c r="D18" s="6"/>
      <c r="E18" s="6"/>
      <c r="F18" s="6"/>
      <c r="G18" s="6"/>
      <c r="H18" s="6"/>
      <c r="I18" s="6"/>
      <c r="J18" s="6"/>
      <c r="K18" s="6" t="s">
        <v>27</v>
      </c>
      <c r="L18" s="6" t="s">
        <v>28</v>
      </c>
      <c r="M18" s="6" t="s">
        <v>29</v>
      </c>
      <c r="N18" s="6"/>
      <c r="O18" s="6" t="s">
        <v>18</v>
      </c>
      <c r="P18" s="6"/>
      <c r="Q18" s="6"/>
      <c r="R18" s="6"/>
      <c r="S18" s="6"/>
      <c r="T18" s="6"/>
      <c r="U18" s="6"/>
      <c r="V18" s="6" t="s">
        <v>25</v>
      </c>
      <c r="W18" s="6"/>
      <c r="X18" s="6"/>
      <c r="Y18" s="6"/>
      <c r="Z18" s="6" t="s">
        <v>29</v>
      </c>
      <c r="AA18" s="6"/>
      <c r="AB18" s="6"/>
      <c r="AC18" s="6" t="s">
        <v>32</v>
      </c>
      <c r="AD18" s="6"/>
      <c r="AE18" s="6"/>
      <c r="AF18" s="6"/>
      <c r="AG18" s="6"/>
      <c r="AH18" s="6"/>
      <c r="AI18" s="6" t="s">
        <v>38</v>
      </c>
      <c r="AJ18" s="6"/>
      <c r="AK18" s="6" t="s">
        <v>40</v>
      </c>
      <c r="AL18" s="6"/>
      <c r="AM18" s="6" t="s">
        <v>42</v>
      </c>
      <c r="AN18" s="6"/>
      <c r="AO18" s="6"/>
      <c r="AP18" s="6"/>
      <c r="AQ18" s="6"/>
      <c r="AR18" s="6"/>
      <c r="AS18" s="6" t="s">
        <v>47</v>
      </c>
      <c r="AT18" s="6"/>
      <c r="AU18" s="6"/>
      <c r="AV18" s="6"/>
      <c r="AW18" s="6"/>
      <c r="AX18" s="6"/>
      <c r="AY18" s="6" t="s">
        <v>53</v>
      </c>
      <c r="AZ18" s="6" t="s">
        <v>54</v>
      </c>
      <c r="BA18" s="6"/>
      <c r="BB18" s="6"/>
      <c r="BC18" s="6"/>
      <c r="BD18" s="6"/>
      <c r="BE18" s="6"/>
      <c r="BF18" s="6"/>
      <c r="BG18" s="6"/>
      <c r="BH18" s="6"/>
      <c r="BI18" s="6" t="s">
        <v>62</v>
      </c>
      <c r="BJ18" s="6"/>
      <c r="BK18" s="6"/>
      <c r="BL18" s="6"/>
      <c r="BM18" s="6"/>
      <c r="BN18" s="6"/>
      <c r="BO18" s="6"/>
      <c r="BP18" s="6" t="s">
        <v>67</v>
      </c>
      <c r="BQ18" s="6"/>
      <c r="BR18" s="6"/>
      <c r="BS18" s="6"/>
      <c r="BT18" s="6"/>
      <c r="BU18" s="6"/>
      <c r="BV18" s="6"/>
      <c r="BW18" s="6"/>
      <c r="BX18" s="6"/>
      <c r="BY18" s="6" t="s">
        <v>76</v>
      </c>
      <c r="BZ18" s="6"/>
      <c r="CA18" s="6"/>
      <c r="CB18" s="6"/>
      <c r="CC18" s="6" t="s">
        <v>83</v>
      </c>
      <c r="CD18" s="6">
        <v>54</v>
      </c>
      <c r="CE18" s="6" t="s">
        <v>153</v>
      </c>
      <c r="CF18" s="6" t="s">
        <v>379</v>
      </c>
      <c r="CG18" s="6" t="s">
        <v>85</v>
      </c>
      <c r="CH18" s="6" t="s">
        <v>86</v>
      </c>
      <c r="CI18" s="6" t="s">
        <v>419</v>
      </c>
      <c r="CJ18" s="6" t="s">
        <v>100</v>
      </c>
      <c r="CK18" s="6" t="s">
        <v>109</v>
      </c>
      <c r="CL18" s="6" t="s">
        <v>97</v>
      </c>
      <c r="CM18" s="6" t="s">
        <v>90</v>
      </c>
      <c r="CN18" s="6" t="s">
        <v>90</v>
      </c>
    </row>
    <row r="19" spans="1:92" x14ac:dyDescent="0.35">
      <c r="A19" s="6">
        <v>5678305921</v>
      </c>
      <c r="B19" s="6"/>
      <c r="C19" s="6" t="s">
        <v>19</v>
      </c>
      <c r="D19" s="6"/>
      <c r="E19" s="6"/>
      <c r="F19" s="6"/>
      <c r="G19" s="6"/>
      <c r="H19" s="6"/>
      <c r="I19" s="6"/>
      <c r="J19" s="6"/>
      <c r="K19" s="6"/>
      <c r="L19" s="6" t="s">
        <v>28</v>
      </c>
      <c r="M19" s="6"/>
      <c r="N19" s="6" t="s">
        <v>30</v>
      </c>
      <c r="O19" s="6"/>
      <c r="P19" s="6" t="s">
        <v>19</v>
      </c>
      <c r="Q19" s="6"/>
      <c r="R19" s="6"/>
      <c r="S19" s="6"/>
      <c r="T19" s="6"/>
      <c r="U19" s="6"/>
      <c r="V19" s="6" t="s">
        <v>25</v>
      </c>
      <c r="W19" s="6"/>
      <c r="X19" s="6"/>
      <c r="Y19" s="6"/>
      <c r="Z19" s="6" t="s">
        <v>29</v>
      </c>
      <c r="AA19" s="6"/>
      <c r="AB19" s="6"/>
      <c r="AC19" s="6"/>
      <c r="AD19" s="6" t="s">
        <v>33</v>
      </c>
      <c r="AE19" s="6"/>
      <c r="AF19" s="6"/>
      <c r="AG19" s="6"/>
      <c r="AH19" s="6" t="s">
        <v>37</v>
      </c>
      <c r="AI19" s="6"/>
      <c r="AJ19" s="6"/>
      <c r="AK19" s="6" t="s">
        <v>40</v>
      </c>
      <c r="AL19" s="6"/>
      <c r="AM19" s="6"/>
      <c r="AN19" s="6"/>
      <c r="AO19" s="6" t="s">
        <v>44</v>
      </c>
      <c r="AP19" s="6"/>
      <c r="AQ19" s="6"/>
      <c r="AR19" s="6" t="s">
        <v>46</v>
      </c>
      <c r="AS19" s="6"/>
      <c r="AT19" s="6"/>
      <c r="AU19" s="6"/>
      <c r="AV19" s="6"/>
      <c r="AW19" s="6"/>
      <c r="AX19" s="6"/>
      <c r="AY19" s="6"/>
      <c r="AZ19" s="6" t="s">
        <v>54</v>
      </c>
      <c r="BA19" s="6"/>
      <c r="BB19" s="6"/>
      <c r="BC19" s="6"/>
      <c r="BD19" s="6"/>
      <c r="BE19" s="6"/>
      <c r="BF19" s="6"/>
      <c r="BG19" s="6"/>
      <c r="BH19" s="6"/>
      <c r="BI19" s="6"/>
      <c r="BJ19" s="6"/>
      <c r="BK19" s="6"/>
      <c r="BL19" s="6"/>
      <c r="BM19" s="6"/>
      <c r="BN19" s="6"/>
      <c r="BO19" s="6" t="s">
        <v>66</v>
      </c>
      <c r="BP19" s="6" t="s">
        <v>67</v>
      </c>
      <c r="BQ19" s="6"/>
      <c r="BR19" s="6"/>
      <c r="BS19" s="6" t="s">
        <v>70</v>
      </c>
      <c r="BT19" s="6"/>
      <c r="BU19" s="6"/>
      <c r="BV19" s="6"/>
      <c r="BW19" s="6"/>
      <c r="BX19" s="6"/>
      <c r="BY19" s="6"/>
      <c r="BZ19" s="6"/>
      <c r="CA19" s="6" t="s">
        <v>78</v>
      </c>
      <c r="CB19" s="6"/>
      <c r="CC19" s="6" t="s">
        <v>83</v>
      </c>
      <c r="CD19" s="6">
        <v>45</v>
      </c>
      <c r="CE19" s="6" t="s">
        <v>84</v>
      </c>
      <c r="CF19" s="6" t="s">
        <v>142</v>
      </c>
      <c r="CG19" s="6" t="s">
        <v>85</v>
      </c>
      <c r="CH19" s="6" t="s">
        <v>86</v>
      </c>
      <c r="CI19" s="6" t="s">
        <v>419</v>
      </c>
      <c r="CJ19" s="6" t="s">
        <v>100</v>
      </c>
      <c r="CK19" s="6" t="s">
        <v>109</v>
      </c>
      <c r="CL19" s="6" t="s">
        <v>111</v>
      </c>
      <c r="CM19" s="6" t="s">
        <v>90</v>
      </c>
      <c r="CN19" s="6" t="s">
        <v>90</v>
      </c>
    </row>
    <row r="20" spans="1:92" x14ac:dyDescent="0.35">
      <c r="A20" s="6">
        <v>5678301396</v>
      </c>
      <c r="B20" s="6"/>
      <c r="C20" s="6"/>
      <c r="D20" s="6"/>
      <c r="E20" s="6"/>
      <c r="F20" s="6"/>
      <c r="G20" s="6" t="s">
        <v>23</v>
      </c>
      <c r="H20" s="6"/>
      <c r="I20" s="6"/>
      <c r="J20" s="6"/>
      <c r="K20" s="6"/>
      <c r="L20" s="6" t="s">
        <v>28</v>
      </c>
      <c r="M20" s="6" t="s">
        <v>29</v>
      </c>
      <c r="N20" s="6"/>
      <c r="O20" s="6"/>
      <c r="P20" s="6"/>
      <c r="Q20" s="6"/>
      <c r="R20" s="6"/>
      <c r="S20" s="6"/>
      <c r="T20" s="6"/>
      <c r="U20" s="6"/>
      <c r="V20" s="6" t="s">
        <v>25</v>
      </c>
      <c r="W20" s="6"/>
      <c r="X20" s="6"/>
      <c r="Y20" s="6"/>
      <c r="Z20" s="6"/>
      <c r="AA20" s="6" t="s">
        <v>30</v>
      </c>
      <c r="AB20" s="6"/>
      <c r="AC20" s="6"/>
      <c r="AD20" s="6" t="s">
        <v>33</v>
      </c>
      <c r="AE20" s="6"/>
      <c r="AF20" s="6" t="s">
        <v>35</v>
      </c>
      <c r="AG20" s="6"/>
      <c r="AH20" s="6" t="s">
        <v>37</v>
      </c>
      <c r="AI20" s="6"/>
      <c r="AJ20" s="6"/>
      <c r="AK20" s="6"/>
      <c r="AL20" s="6"/>
      <c r="AM20" s="6" t="s">
        <v>42</v>
      </c>
      <c r="AN20" s="6"/>
      <c r="AO20" s="6" t="s">
        <v>44</v>
      </c>
      <c r="AP20" s="6"/>
      <c r="AQ20" s="6"/>
      <c r="AR20" s="6"/>
      <c r="AS20" s="6"/>
      <c r="AT20" s="6"/>
      <c r="AU20" s="6"/>
      <c r="AV20" s="6" t="s">
        <v>50</v>
      </c>
      <c r="AW20" s="6"/>
      <c r="AX20" s="6"/>
      <c r="AY20" s="6"/>
      <c r="AZ20" s="6"/>
      <c r="BA20" s="6"/>
      <c r="BB20" s="6"/>
      <c r="BC20" s="6"/>
      <c r="BD20" s="6"/>
      <c r="BE20" s="6"/>
      <c r="BF20" s="6"/>
      <c r="BG20" s="6"/>
      <c r="BH20" s="6"/>
      <c r="BI20" s="6"/>
      <c r="BJ20" s="6"/>
      <c r="BK20" s="6"/>
      <c r="BL20" s="6" t="s">
        <v>63</v>
      </c>
      <c r="BM20" s="6"/>
      <c r="BN20" s="6" t="s">
        <v>65</v>
      </c>
      <c r="BO20" s="6" t="s">
        <v>66</v>
      </c>
      <c r="BP20" s="6" t="s">
        <v>67</v>
      </c>
      <c r="BQ20" s="6"/>
      <c r="BR20" s="6"/>
      <c r="BS20" s="6" t="s">
        <v>70</v>
      </c>
      <c r="BT20" s="6"/>
      <c r="BU20" s="6"/>
      <c r="BV20" s="6"/>
      <c r="BW20" s="6"/>
      <c r="BX20" s="6"/>
      <c r="BY20" s="6"/>
      <c r="BZ20" s="6"/>
      <c r="CA20" s="6" t="s">
        <v>78</v>
      </c>
      <c r="CB20" s="6"/>
      <c r="CC20" s="6" t="s">
        <v>83</v>
      </c>
      <c r="CD20" s="6">
        <v>56</v>
      </c>
      <c r="CE20" s="6" t="s">
        <v>153</v>
      </c>
      <c r="CF20" s="6" t="s">
        <v>195</v>
      </c>
      <c r="CG20" s="6" t="s">
        <v>85</v>
      </c>
      <c r="CH20" s="6" t="s">
        <v>86</v>
      </c>
      <c r="CI20" s="6" t="s">
        <v>419</v>
      </c>
      <c r="CJ20" s="6" t="s">
        <v>100</v>
      </c>
      <c r="CK20" s="6" t="s">
        <v>88</v>
      </c>
      <c r="CL20" s="6" t="s">
        <v>89</v>
      </c>
      <c r="CM20" s="6" t="s">
        <v>90</v>
      </c>
      <c r="CN20" s="6" t="s">
        <v>90</v>
      </c>
    </row>
    <row r="21" spans="1:92" x14ac:dyDescent="0.35">
      <c r="A21" s="6">
        <v>5678295375</v>
      </c>
      <c r="B21" s="6"/>
      <c r="C21" s="6"/>
      <c r="D21" s="6" t="s">
        <v>20</v>
      </c>
      <c r="E21" s="6"/>
      <c r="F21" s="6"/>
      <c r="G21" s="6"/>
      <c r="H21" s="6"/>
      <c r="I21" s="6"/>
      <c r="J21" s="6"/>
      <c r="K21" s="6"/>
      <c r="L21" s="6" t="s">
        <v>28</v>
      </c>
      <c r="M21" s="6"/>
      <c r="N21" s="6" t="s">
        <v>30</v>
      </c>
      <c r="O21" s="6"/>
      <c r="P21" s="6"/>
      <c r="Q21" s="6"/>
      <c r="R21" s="6"/>
      <c r="S21" s="6"/>
      <c r="T21" s="6"/>
      <c r="U21" s="6"/>
      <c r="V21" s="6"/>
      <c r="W21" s="6"/>
      <c r="X21" s="6"/>
      <c r="Y21" s="6"/>
      <c r="Z21" s="6"/>
      <c r="AA21" s="6"/>
      <c r="AB21" s="6"/>
      <c r="AC21" s="6"/>
      <c r="AD21" s="6"/>
      <c r="AE21" s="6"/>
      <c r="AF21" s="6"/>
      <c r="AG21" s="6"/>
      <c r="AH21" s="6" t="s">
        <v>37</v>
      </c>
      <c r="AI21" s="6" t="s">
        <v>38</v>
      </c>
      <c r="AJ21" s="6"/>
      <c r="AK21" s="6" t="s">
        <v>40</v>
      </c>
      <c r="AL21" s="6"/>
      <c r="AM21" s="6"/>
      <c r="AN21" s="6"/>
      <c r="AO21" s="6"/>
      <c r="AP21" s="6"/>
      <c r="AQ21" s="6"/>
      <c r="AR21" s="6"/>
      <c r="AS21" s="6" t="s">
        <v>47</v>
      </c>
      <c r="AT21" s="6" t="s">
        <v>48</v>
      </c>
      <c r="AU21" s="6" t="s">
        <v>49</v>
      </c>
      <c r="AV21" s="6"/>
      <c r="AW21" s="6"/>
      <c r="AX21" s="6" t="s">
        <v>52</v>
      </c>
      <c r="AY21" s="6"/>
      <c r="AZ21" s="6"/>
      <c r="BA21" s="6"/>
      <c r="BB21" s="6"/>
      <c r="BC21" s="6"/>
      <c r="BD21" s="6"/>
      <c r="BE21" s="6"/>
      <c r="BF21" s="6"/>
      <c r="BG21" s="6"/>
      <c r="BH21" s="6"/>
      <c r="BI21" s="6"/>
      <c r="BJ21" s="6"/>
      <c r="BK21" s="6"/>
      <c r="BL21" s="6"/>
      <c r="BM21" s="6"/>
      <c r="BN21" s="6" t="s">
        <v>65</v>
      </c>
      <c r="BO21" s="6" t="s">
        <v>66</v>
      </c>
      <c r="BP21" s="6" t="s">
        <v>67</v>
      </c>
      <c r="BQ21" s="6"/>
      <c r="BR21" s="6"/>
      <c r="BS21" s="6" t="s">
        <v>70</v>
      </c>
      <c r="BT21" s="6"/>
      <c r="BU21" s="6"/>
      <c r="BV21" s="6"/>
      <c r="BW21" s="6"/>
      <c r="BX21" s="6"/>
      <c r="BY21" s="6"/>
      <c r="BZ21" s="6"/>
      <c r="CA21" s="6"/>
      <c r="CB21" s="6"/>
      <c r="CC21" s="6" t="s">
        <v>98</v>
      </c>
      <c r="CD21" s="6">
        <v>62</v>
      </c>
      <c r="CE21" s="6" t="s">
        <v>153</v>
      </c>
      <c r="CF21" s="6" t="s">
        <v>174</v>
      </c>
      <c r="CG21" s="6" t="s">
        <v>85</v>
      </c>
      <c r="CH21" s="6" t="s">
        <v>86</v>
      </c>
      <c r="CI21" s="6" t="s">
        <v>419</v>
      </c>
      <c r="CJ21" s="6" t="s">
        <v>87</v>
      </c>
      <c r="CK21" s="6" t="s">
        <v>88</v>
      </c>
      <c r="CL21" s="6" t="s">
        <v>89</v>
      </c>
      <c r="CM21" s="6" t="s">
        <v>90</v>
      </c>
      <c r="CN21" s="6" t="s">
        <v>90</v>
      </c>
    </row>
    <row r="22" spans="1:92" x14ac:dyDescent="0.35">
      <c r="A22" s="6">
        <v>5678276655</v>
      </c>
      <c r="B22" s="6"/>
      <c r="C22" s="6"/>
      <c r="D22" s="6" t="s">
        <v>20</v>
      </c>
      <c r="E22" s="6"/>
      <c r="F22" s="6"/>
      <c r="G22" s="6"/>
      <c r="H22" s="6"/>
      <c r="I22" s="6"/>
      <c r="J22" s="6"/>
      <c r="K22" s="6" t="s">
        <v>27</v>
      </c>
      <c r="L22" s="6" t="s">
        <v>28</v>
      </c>
      <c r="M22" s="6"/>
      <c r="N22" s="6"/>
      <c r="O22" s="6"/>
      <c r="P22" s="6"/>
      <c r="Q22" s="6"/>
      <c r="R22" s="6"/>
      <c r="S22" s="6"/>
      <c r="T22" s="6"/>
      <c r="U22" s="6" t="s">
        <v>24</v>
      </c>
      <c r="V22" s="6" t="s">
        <v>25</v>
      </c>
      <c r="W22" s="6"/>
      <c r="X22" s="6" t="s">
        <v>27</v>
      </c>
      <c r="Y22" s="6"/>
      <c r="Z22" s="6"/>
      <c r="AA22" s="6"/>
      <c r="AB22" s="6"/>
      <c r="AC22" s="6"/>
      <c r="AD22" s="6" t="s">
        <v>33</v>
      </c>
      <c r="AE22" s="6"/>
      <c r="AF22" s="6"/>
      <c r="AG22" s="6"/>
      <c r="AH22" s="6"/>
      <c r="AI22" s="6" t="s">
        <v>38</v>
      </c>
      <c r="AJ22" s="6" t="s">
        <v>39</v>
      </c>
      <c r="AK22" s="6"/>
      <c r="AL22" s="6"/>
      <c r="AM22" s="6" t="s">
        <v>42</v>
      </c>
      <c r="AN22" s="6"/>
      <c r="AO22" s="6"/>
      <c r="AP22" s="6"/>
      <c r="AQ22" s="6" t="s">
        <v>39</v>
      </c>
      <c r="AR22" s="6"/>
      <c r="AS22" s="6" t="s">
        <v>47</v>
      </c>
      <c r="AT22" s="6"/>
      <c r="AU22" s="6"/>
      <c r="AV22" s="6"/>
      <c r="AW22" s="6"/>
      <c r="AX22" s="6"/>
      <c r="AY22" s="6"/>
      <c r="AZ22" s="6" t="s">
        <v>54</v>
      </c>
      <c r="BA22" s="6"/>
      <c r="BB22" s="6"/>
      <c r="BC22" s="6"/>
      <c r="BD22" s="6"/>
      <c r="BE22" s="6"/>
      <c r="BF22" s="6"/>
      <c r="BG22" s="6"/>
      <c r="BH22" s="6" t="s">
        <v>61</v>
      </c>
      <c r="BI22" s="6"/>
      <c r="BJ22" s="6"/>
      <c r="BK22" s="6"/>
      <c r="BL22" s="6"/>
      <c r="BM22" s="6"/>
      <c r="BN22" s="6"/>
      <c r="BO22" s="6" t="s">
        <v>66</v>
      </c>
      <c r="BP22" s="6" t="s">
        <v>67</v>
      </c>
      <c r="BQ22" s="6"/>
      <c r="BR22" s="6"/>
      <c r="BS22" s="6"/>
      <c r="BT22" s="6" t="s">
        <v>71</v>
      </c>
      <c r="BU22" s="6"/>
      <c r="BV22" s="6" t="s">
        <v>73</v>
      </c>
      <c r="BW22" s="6"/>
      <c r="BX22" s="6" t="s">
        <v>75</v>
      </c>
      <c r="BY22" s="6" t="s">
        <v>76</v>
      </c>
      <c r="BZ22" s="6"/>
      <c r="CA22" s="6" t="s">
        <v>78</v>
      </c>
      <c r="CB22" s="6"/>
      <c r="CC22" s="6" t="s">
        <v>83</v>
      </c>
      <c r="CD22" s="6">
        <v>29</v>
      </c>
      <c r="CE22" s="6" t="s">
        <v>153</v>
      </c>
      <c r="CF22" s="6" t="s">
        <v>195</v>
      </c>
      <c r="CG22" s="6" t="s">
        <v>85</v>
      </c>
      <c r="CH22" s="6" t="s">
        <v>86</v>
      </c>
      <c r="CI22" s="6" t="s">
        <v>419</v>
      </c>
      <c r="CJ22" s="6" t="s">
        <v>100</v>
      </c>
      <c r="CK22" s="6" t="s">
        <v>109</v>
      </c>
      <c r="CL22" s="6" t="s">
        <v>89</v>
      </c>
      <c r="CM22" s="6" t="s">
        <v>90</v>
      </c>
      <c r="CN22" s="6" t="s">
        <v>90</v>
      </c>
    </row>
    <row r="23" spans="1:92" x14ac:dyDescent="0.35">
      <c r="A23" s="6">
        <v>5678275873</v>
      </c>
      <c r="B23" s="6"/>
      <c r="C23" s="6" t="s">
        <v>19</v>
      </c>
      <c r="D23" s="6"/>
      <c r="E23" s="6"/>
      <c r="F23" s="6"/>
      <c r="G23" s="6"/>
      <c r="H23" s="6"/>
      <c r="I23" s="6"/>
      <c r="J23" s="6"/>
      <c r="K23" s="6" t="s">
        <v>27</v>
      </c>
      <c r="L23" s="6" t="s">
        <v>28</v>
      </c>
      <c r="M23" s="6"/>
      <c r="N23" s="6"/>
      <c r="O23" s="6"/>
      <c r="P23" s="6" t="s">
        <v>19</v>
      </c>
      <c r="Q23" s="6"/>
      <c r="R23" s="6"/>
      <c r="S23" s="6"/>
      <c r="T23" s="6"/>
      <c r="U23" s="6"/>
      <c r="V23" s="6" t="s">
        <v>25</v>
      </c>
      <c r="W23" s="6"/>
      <c r="X23" s="6" t="s">
        <v>27</v>
      </c>
      <c r="Y23" s="6"/>
      <c r="Z23" s="6"/>
      <c r="AA23" s="6"/>
      <c r="AB23" s="6" t="s">
        <v>31</v>
      </c>
      <c r="AC23" s="6"/>
      <c r="AD23" s="6"/>
      <c r="AE23" s="6"/>
      <c r="AF23" s="6"/>
      <c r="AG23" s="6"/>
      <c r="AH23" s="6"/>
      <c r="AI23" s="6"/>
      <c r="AJ23" s="6"/>
      <c r="AK23" s="6" t="s">
        <v>40</v>
      </c>
      <c r="AL23" s="6" t="s">
        <v>41</v>
      </c>
      <c r="AM23" s="6" t="s">
        <v>42</v>
      </c>
      <c r="AN23" s="6"/>
      <c r="AO23" s="6" t="s">
        <v>44</v>
      </c>
      <c r="AP23" s="6"/>
      <c r="AQ23" s="6"/>
      <c r="AR23" s="6"/>
      <c r="AS23" s="6"/>
      <c r="AT23" s="6"/>
      <c r="AU23" s="6"/>
      <c r="AV23" s="6"/>
      <c r="AW23" s="6"/>
      <c r="AX23" s="6"/>
      <c r="AY23" s="6"/>
      <c r="AZ23" s="6" t="s">
        <v>54</v>
      </c>
      <c r="BA23" s="6" t="s">
        <v>19</v>
      </c>
      <c r="BB23" s="6"/>
      <c r="BC23" s="6"/>
      <c r="BD23" s="6"/>
      <c r="BE23" s="6"/>
      <c r="BF23" s="6"/>
      <c r="BG23" s="6"/>
      <c r="BH23" s="6"/>
      <c r="BI23" s="6"/>
      <c r="BJ23" s="6"/>
      <c r="BK23" s="6"/>
      <c r="BL23" s="6"/>
      <c r="BM23" s="6"/>
      <c r="BN23" s="6" t="s">
        <v>65</v>
      </c>
      <c r="BO23" s="6"/>
      <c r="BP23" s="6" t="s">
        <v>67</v>
      </c>
      <c r="BQ23" s="6"/>
      <c r="BR23" s="6"/>
      <c r="BS23" s="6"/>
      <c r="BT23" s="6"/>
      <c r="BU23" s="6"/>
      <c r="BV23" s="6"/>
      <c r="BW23" s="6"/>
      <c r="BX23" s="6"/>
      <c r="BY23" s="6"/>
      <c r="BZ23" s="6"/>
      <c r="CA23" s="6" t="s">
        <v>78</v>
      </c>
      <c r="CB23" s="6" t="s">
        <v>79</v>
      </c>
      <c r="CC23" s="6" t="s">
        <v>83</v>
      </c>
      <c r="CD23" s="6">
        <v>29</v>
      </c>
      <c r="CE23" s="6" t="s">
        <v>153</v>
      </c>
      <c r="CF23" s="6" t="s">
        <v>196</v>
      </c>
      <c r="CG23" s="6" t="s">
        <v>85</v>
      </c>
      <c r="CH23" s="6" t="s">
        <v>86</v>
      </c>
      <c r="CI23" s="6" t="s">
        <v>419</v>
      </c>
      <c r="CJ23" s="6" t="s">
        <v>87</v>
      </c>
      <c r="CK23" s="6" t="s">
        <v>93</v>
      </c>
      <c r="CL23" s="6" t="s">
        <v>89</v>
      </c>
      <c r="CM23" s="6" t="s">
        <v>90</v>
      </c>
      <c r="CN23" s="6" t="s">
        <v>90</v>
      </c>
    </row>
    <row r="24" spans="1:92" x14ac:dyDescent="0.35">
      <c r="A24" s="6">
        <v>5678274783</v>
      </c>
      <c r="B24" s="6"/>
      <c r="C24" s="6"/>
      <c r="D24" s="6"/>
      <c r="E24" s="6"/>
      <c r="F24" s="6"/>
      <c r="G24" s="6"/>
      <c r="H24" s="6" t="s">
        <v>24</v>
      </c>
      <c r="I24" s="6"/>
      <c r="J24" s="6"/>
      <c r="K24" s="6" t="s">
        <v>27</v>
      </c>
      <c r="L24" s="6" t="s">
        <v>28</v>
      </c>
      <c r="M24" s="6"/>
      <c r="N24" s="6"/>
      <c r="O24" s="6"/>
      <c r="P24" s="6"/>
      <c r="Q24" s="6"/>
      <c r="R24" s="6"/>
      <c r="S24" s="6"/>
      <c r="T24" s="6" t="s">
        <v>23</v>
      </c>
      <c r="U24" s="6"/>
      <c r="V24" s="6"/>
      <c r="W24" s="6"/>
      <c r="X24" s="6" t="s">
        <v>27</v>
      </c>
      <c r="Y24" s="6" t="s">
        <v>28</v>
      </c>
      <c r="Z24" s="6"/>
      <c r="AA24" s="6"/>
      <c r="AB24" s="6"/>
      <c r="AC24" s="6"/>
      <c r="AD24" s="6"/>
      <c r="AE24" s="6"/>
      <c r="AF24" s="6"/>
      <c r="AG24" s="6"/>
      <c r="AH24" s="6" t="s">
        <v>37</v>
      </c>
      <c r="AI24" s="6" t="s">
        <v>38</v>
      </c>
      <c r="AJ24" s="6" t="s">
        <v>39</v>
      </c>
      <c r="AK24" s="6"/>
      <c r="AL24" s="6"/>
      <c r="AM24" s="6" t="s">
        <v>42</v>
      </c>
      <c r="AN24" s="6"/>
      <c r="AO24" s="6" t="s">
        <v>44</v>
      </c>
      <c r="AP24" s="6"/>
      <c r="AQ24" s="6"/>
      <c r="AR24" s="6"/>
      <c r="AS24" s="6"/>
      <c r="AT24" s="6"/>
      <c r="AU24" s="6" t="s">
        <v>49</v>
      </c>
      <c r="AV24" s="6"/>
      <c r="AW24" s="6"/>
      <c r="AX24" s="6"/>
      <c r="AY24" s="6"/>
      <c r="AZ24" s="6" t="s">
        <v>54</v>
      </c>
      <c r="BA24" s="6"/>
      <c r="BB24" s="6"/>
      <c r="BC24" s="6"/>
      <c r="BD24" s="6"/>
      <c r="BE24" s="6" t="s">
        <v>58</v>
      </c>
      <c r="BF24" s="6"/>
      <c r="BG24" s="6"/>
      <c r="BH24" s="6"/>
      <c r="BI24" s="6"/>
      <c r="BJ24" s="6"/>
      <c r="BK24" s="6"/>
      <c r="BL24" s="6"/>
      <c r="BM24" s="6"/>
      <c r="BN24" s="6"/>
      <c r="BO24" s="6" t="s">
        <v>66</v>
      </c>
      <c r="BP24" s="6" t="s">
        <v>67</v>
      </c>
      <c r="BQ24" s="6"/>
      <c r="BR24" s="6" t="s">
        <v>69</v>
      </c>
      <c r="BS24" s="6"/>
      <c r="BT24" s="6"/>
      <c r="BU24" s="6"/>
      <c r="BV24" s="6"/>
      <c r="BW24" s="6"/>
      <c r="BX24" s="6"/>
      <c r="BY24" s="6"/>
      <c r="BZ24" s="6"/>
      <c r="CA24" s="6" t="s">
        <v>78</v>
      </c>
      <c r="CB24" s="6"/>
      <c r="CC24" s="6" t="s">
        <v>98</v>
      </c>
      <c r="CD24" s="6">
        <v>54</v>
      </c>
      <c r="CE24" s="6" t="s">
        <v>84</v>
      </c>
      <c r="CF24" s="6" t="s">
        <v>400</v>
      </c>
      <c r="CG24" s="6" t="s">
        <v>85</v>
      </c>
      <c r="CH24" s="6" t="s">
        <v>86</v>
      </c>
      <c r="CI24" s="6" t="s">
        <v>419</v>
      </c>
      <c r="CJ24" s="6" t="s">
        <v>87</v>
      </c>
      <c r="CK24" s="6" t="s">
        <v>117</v>
      </c>
      <c r="CL24" s="6" t="s">
        <v>89</v>
      </c>
      <c r="CM24" s="6" t="s">
        <v>90</v>
      </c>
      <c r="CN24" s="6" t="s">
        <v>90</v>
      </c>
    </row>
    <row r="25" spans="1:92" x14ac:dyDescent="0.35">
      <c r="A25" s="6">
        <v>5678226072</v>
      </c>
      <c r="B25" s="6"/>
      <c r="C25" s="6" t="s">
        <v>19</v>
      </c>
      <c r="D25" s="6"/>
      <c r="E25" s="6"/>
      <c r="F25" s="6"/>
      <c r="G25" s="6"/>
      <c r="H25" s="6"/>
      <c r="I25" s="6"/>
      <c r="J25" s="6"/>
      <c r="K25" s="6" t="s">
        <v>27</v>
      </c>
      <c r="L25" s="6" t="s">
        <v>28</v>
      </c>
      <c r="M25" s="6"/>
      <c r="N25" s="6"/>
      <c r="O25" s="6"/>
      <c r="P25" s="6" t="s">
        <v>19</v>
      </c>
      <c r="Q25" s="6"/>
      <c r="R25" s="6"/>
      <c r="S25" s="6"/>
      <c r="T25" s="6"/>
      <c r="U25" s="6" t="s">
        <v>24</v>
      </c>
      <c r="V25" s="6"/>
      <c r="W25" s="6"/>
      <c r="X25" s="6" t="s">
        <v>27</v>
      </c>
      <c r="Y25" s="6"/>
      <c r="Z25" s="6"/>
      <c r="AA25" s="6"/>
      <c r="AB25" s="6"/>
      <c r="AC25" s="6"/>
      <c r="AD25" s="6"/>
      <c r="AE25" s="6"/>
      <c r="AF25" s="6"/>
      <c r="AG25" s="6" t="s">
        <v>36</v>
      </c>
      <c r="AH25" s="6"/>
      <c r="AI25" s="6"/>
      <c r="AJ25" s="6"/>
      <c r="AK25" s="6"/>
      <c r="AL25" s="6" t="s">
        <v>41</v>
      </c>
      <c r="AM25" s="6" t="s">
        <v>42</v>
      </c>
      <c r="AN25" s="6"/>
      <c r="AO25" s="6" t="s">
        <v>44</v>
      </c>
      <c r="AP25" s="6"/>
      <c r="AQ25" s="6"/>
      <c r="AR25" s="6"/>
      <c r="AS25" s="6"/>
      <c r="AT25" s="6"/>
      <c r="AU25" s="6"/>
      <c r="AV25" s="6"/>
      <c r="AW25" s="6"/>
      <c r="AX25" s="6"/>
      <c r="AY25" s="6"/>
      <c r="AZ25" s="6" t="s">
        <v>54</v>
      </c>
      <c r="BA25" s="6"/>
      <c r="BB25" s="6"/>
      <c r="BC25" s="6"/>
      <c r="BD25" s="6"/>
      <c r="BE25" s="6"/>
      <c r="BF25" s="6"/>
      <c r="BG25" s="6"/>
      <c r="BH25" s="6"/>
      <c r="BI25" s="6"/>
      <c r="BJ25" s="6"/>
      <c r="BK25" s="6"/>
      <c r="BL25" s="6"/>
      <c r="BM25" s="6"/>
      <c r="BN25" s="6" t="s">
        <v>65</v>
      </c>
      <c r="BO25" s="6" t="s">
        <v>66</v>
      </c>
      <c r="BP25" s="6" t="s">
        <v>67</v>
      </c>
      <c r="BQ25" s="6"/>
      <c r="BR25" s="6"/>
      <c r="BS25" s="6"/>
      <c r="BT25" s="6"/>
      <c r="BU25" s="6"/>
      <c r="BV25" s="6"/>
      <c r="BW25" s="6"/>
      <c r="BX25" s="6"/>
      <c r="BY25" s="6"/>
      <c r="BZ25" s="6"/>
      <c r="CA25" s="6"/>
      <c r="CB25" s="6"/>
      <c r="CC25" s="6" t="s">
        <v>83</v>
      </c>
      <c r="CD25" s="6">
        <v>40</v>
      </c>
      <c r="CE25" s="6" t="s">
        <v>153</v>
      </c>
      <c r="CF25" s="6" t="s">
        <v>175</v>
      </c>
      <c r="CG25" s="6" t="s">
        <v>85</v>
      </c>
      <c r="CH25" s="6" t="s">
        <v>86</v>
      </c>
      <c r="CI25" s="6" t="s">
        <v>419</v>
      </c>
      <c r="CJ25" s="6" t="s">
        <v>87</v>
      </c>
      <c r="CK25" s="6" t="s">
        <v>109</v>
      </c>
      <c r="CL25" s="6" t="s">
        <v>89</v>
      </c>
      <c r="CM25" s="6" t="s">
        <v>90</v>
      </c>
      <c r="CN25" s="6" t="s">
        <v>90</v>
      </c>
    </row>
    <row r="26" spans="1:92" x14ac:dyDescent="0.35">
      <c r="A26" s="6">
        <v>5678223749</v>
      </c>
      <c r="B26" s="6"/>
      <c r="C26" s="6"/>
      <c r="D26" s="6"/>
      <c r="E26" s="6"/>
      <c r="F26" s="6"/>
      <c r="G26" s="6" t="s">
        <v>23</v>
      </c>
      <c r="H26" s="6"/>
      <c r="I26" s="6"/>
      <c r="J26" s="6"/>
      <c r="K26" s="6"/>
      <c r="L26" s="6" t="s">
        <v>28</v>
      </c>
      <c r="M26" s="6"/>
      <c r="N26" s="6" t="s">
        <v>30</v>
      </c>
      <c r="O26" s="6"/>
      <c r="P26" s="6" t="s">
        <v>19</v>
      </c>
      <c r="Q26" s="6"/>
      <c r="R26" s="6"/>
      <c r="S26" s="6"/>
      <c r="T26" s="6"/>
      <c r="U26" s="6"/>
      <c r="V26" s="6"/>
      <c r="W26" s="6" t="s">
        <v>26</v>
      </c>
      <c r="X26" s="6"/>
      <c r="Y26" s="6"/>
      <c r="Z26" s="6"/>
      <c r="AA26" s="6"/>
      <c r="AB26" s="6"/>
      <c r="AC26" s="6"/>
      <c r="AD26" s="6" t="s">
        <v>33</v>
      </c>
      <c r="AE26" s="6"/>
      <c r="AF26" s="6"/>
      <c r="AG26" s="6"/>
      <c r="AH26" s="6" t="s">
        <v>37</v>
      </c>
      <c r="AI26" s="6"/>
      <c r="AJ26" s="6" t="s">
        <v>39</v>
      </c>
      <c r="AK26" s="6"/>
      <c r="AL26" s="6"/>
      <c r="AM26" s="6"/>
      <c r="AN26" s="6"/>
      <c r="AO26" s="6"/>
      <c r="AP26" s="6" t="s">
        <v>45</v>
      </c>
      <c r="AQ26" s="6"/>
      <c r="AR26" s="6" t="s">
        <v>46</v>
      </c>
      <c r="AS26" s="6"/>
      <c r="AT26" s="6"/>
      <c r="AU26" s="6"/>
      <c r="AV26" s="6" t="s">
        <v>50</v>
      </c>
      <c r="AW26" s="6"/>
      <c r="AX26" s="6"/>
      <c r="AY26" s="6"/>
      <c r="AZ26" s="6"/>
      <c r="BA26" s="6"/>
      <c r="BB26" s="6"/>
      <c r="BC26" s="6" t="s">
        <v>56</v>
      </c>
      <c r="BD26" s="6"/>
      <c r="BE26" s="6" t="s">
        <v>58</v>
      </c>
      <c r="BF26" s="6"/>
      <c r="BG26" s="6"/>
      <c r="BH26" s="6"/>
      <c r="BI26" s="6"/>
      <c r="BJ26" s="6"/>
      <c r="BK26" s="6"/>
      <c r="BL26" s="6"/>
      <c r="BM26" s="6"/>
      <c r="BN26" s="6"/>
      <c r="BO26" s="6" t="s">
        <v>66</v>
      </c>
      <c r="BP26" s="6" t="s">
        <v>67</v>
      </c>
      <c r="BQ26" s="6"/>
      <c r="BR26" s="6" t="s">
        <v>69</v>
      </c>
      <c r="BS26" s="6" t="s">
        <v>70</v>
      </c>
      <c r="BT26" s="6" t="s">
        <v>71</v>
      </c>
      <c r="BU26" s="6" t="s">
        <v>72</v>
      </c>
      <c r="BV26" s="6"/>
      <c r="BW26" s="6"/>
      <c r="BX26" s="6"/>
      <c r="BY26" s="6"/>
      <c r="BZ26" s="6"/>
      <c r="CA26" s="6" t="s">
        <v>78</v>
      </c>
      <c r="CB26" s="6"/>
      <c r="CC26" s="6" t="s">
        <v>83</v>
      </c>
      <c r="CD26" s="6">
        <v>77</v>
      </c>
      <c r="CE26" s="6" t="s">
        <v>153</v>
      </c>
      <c r="CF26" s="6" t="s">
        <v>377</v>
      </c>
      <c r="CG26" s="6"/>
      <c r="CH26" s="6"/>
      <c r="CI26" s="6" t="s">
        <v>420</v>
      </c>
      <c r="CJ26" s="6"/>
      <c r="CK26" s="6"/>
      <c r="CL26" s="6"/>
      <c r="CM26" s="6"/>
      <c r="CN26" s="6"/>
    </row>
    <row r="27" spans="1:92" x14ac:dyDescent="0.35">
      <c r="A27" s="6">
        <v>5678221894</v>
      </c>
      <c r="B27" s="6"/>
      <c r="C27" s="6"/>
      <c r="D27" s="6"/>
      <c r="E27" s="6"/>
      <c r="F27" s="6"/>
      <c r="G27" s="6" t="s">
        <v>23</v>
      </c>
      <c r="H27" s="6"/>
      <c r="I27" s="6"/>
      <c r="J27" s="6"/>
      <c r="K27" s="6"/>
      <c r="L27" s="6"/>
      <c r="M27" s="6"/>
      <c r="N27" s="6"/>
      <c r="O27" s="6"/>
      <c r="P27" s="6"/>
      <c r="Q27" s="6" t="s">
        <v>20</v>
      </c>
      <c r="R27" s="6"/>
      <c r="S27" s="6"/>
      <c r="T27" s="6" t="s">
        <v>23</v>
      </c>
      <c r="U27" s="6"/>
      <c r="V27" s="6"/>
      <c r="W27" s="6"/>
      <c r="X27" s="6" t="s">
        <v>27</v>
      </c>
      <c r="Y27" s="6"/>
      <c r="Z27" s="6"/>
      <c r="AA27" s="6"/>
      <c r="AB27" s="6"/>
      <c r="AC27" s="6"/>
      <c r="AD27" s="6" t="s">
        <v>33</v>
      </c>
      <c r="AE27" s="6"/>
      <c r="AF27" s="6"/>
      <c r="AG27" s="6"/>
      <c r="AH27" s="6"/>
      <c r="AI27" s="6" t="s">
        <v>38</v>
      </c>
      <c r="AJ27" s="6"/>
      <c r="AK27" s="6"/>
      <c r="AL27" s="6"/>
      <c r="AM27" s="6" t="s">
        <v>42</v>
      </c>
      <c r="AN27" s="6" t="s">
        <v>43</v>
      </c>
      <c r="AO27" s="6"/>
      <c r="AP27" s="6"/>
      <c r="AQ27" s="6"/>
      <c r="AR27" s="6" t="s">
        <v>46</v>
      </c>
      <c r="AS27" s="6"/>
      <c r="AT27" s="6"/>
      <c r="AU27" s="6"/>
      <c r="AV27" s="6"/>
      <c r="AW27" s="6"/>
      <c r="AX27" s="6"/>
      <c r="AY27" s="6"/>
      <c r="AZ27" s="6" t="s">
        <v>54</v>
      </c>
      <c r="BA27" s="6"/>
      <c r="BB27" s="6"/>
      <c r="BC27" s="6"/>
      <c r="BD27" s="6"/>
      <c r="BE27" s="6" t="s">
        <v>58</v>
      </c>
      <c r="BF27" s="6"/>
      <c r="BG27" s="6"/>
      <c r="BH27" s="6"/>
      <c r="BI27" s="6" t="s">
        <v>62</v>
      </c>
      <c r="BJ27" s="6"/>
      <c r="BK27" s="6"/>
      <c r="BL27" s="6"/>
      <c r="BM27" s="6"/>
      <c r="BN27" s="6"/>
      <c r="BO27" s="6"/>
      <c r="BP27" s="6"/>
      <c r="BQ27" s="6"/>
      <c r="BR27" s="6"/>
      <c r="BS27" s="6" t="s">
        <v>70</v>
      </c>
      <c r="BT27" s="6"/>
      <c r="BU27" s="6"/>
      <c r="BV27" s="6"/>
      <c r="BW27" s="6"/>
      <c r="BX27" s="6"/>
      <c r="BY27" s="6"/>
      <c r="BZ27" s="6"/>
      <c r="CA27" s="6" t="s">
        <v>78</v>
      </c>
      <c r="CB27" s="6"/>
      <c r="CC27" s="6" t="s">
        <v>98</v>
      </c>
      <c r="CD27" s="6">
        <v>37</v>
      </c>
      <c r="CE27" s="6" t="s">
        <v>153</v>
      </c>
      <c r="CF27" s="6" t="s">
        <v>158</v>
      </c>
      <c r="CG27" s="6" t="s">
        <v>85</v>
      </c>
      <c r="CH27" s="6" t="s">
        <v>86</v>
      </c>
      <c r="CI27" s="6" t="s">
        <v>419</v>
      </c>
      <c r="CJ27" s="6" t="s">
        <v>99</v>
      </c>
      <c r="CK27" s="6" t="s">
        <v>88</v>
      </c>
      <c r="CL27" s="6" t="s">
        <v>89</v>
      </c>
      <c r="CM27" s="6" t="s">
        <v>90</v>
      </c>
      <c r="CN27" s="6" t="s">
        <v>90</v>
      </c>
    </row>
    <row r="28" spans="1:92" x14ac:dyDescent="0.35">
      <c r="A28" s="6">
        <v>5678221834</v>
      </c>
      <c r="B28" s="6"/>
      <c r="C28" s="6" t="s">
        <v>19</v>
      </c>
      <c r="D28" s="6"/>
      <c r="E28" s="6"/>
      <c r="F28" s="6"/>
      <c r="G28" s="6"/>
      <c r="H28" s="6"/>
      <c r="I28" s="6" t="s">
        <v>25</v>
      </c>
      <c r="J28" s="6"/>
      <c r="K28" s="6"/>
      <c r="L28" s="6"/>
      <c r="M28" s="6"/>
      <c r="N28" s="6" t="s">
        <v>30</v>
      </c>
      <c r="O28" s="6"/>
      <c r="P28" s="6" t="s">
        <v>19</v>
      </c>
      <c r="Q28" s="6"/>
      <c r="R28" s="6"/>
      <c r="S28" s="6"/>
      <c r="T28" s="6"/>
      <c r="U28" s="6" t="s">
        <v>24</v>
      </c>
      <c r="V28" s="6" t="s">
        <v>25</v>
      </c>
      <c r="W28" s="6"/>
      <c r="X28" s="6"/>
      <c r="Y28" s="6"/>
      <c r="Z28" s="6"/>
      <c r="AA28" s="6"/>
      <c r="AB28" s="6"/>
      <c r="AC28" s="6"/>
      <c r="AD28" s="6"/>
      <c r="AE28" s="6"/>
      <c r="AF28" s="6"/>
      <c r="AG28" s="6" t="s">
        <v>36</v>
      </c>
      <c r="AH28" s="6"/>
      <c r="AI28" s="6"/>
      <c r="AJ28" s="6"/>
      <c r="AK28" s="6"/>
      <c r="AL28" s="6"/>
      <c r="AM28" s="6" t="s">
        <v>42</v>
      </c>
      <c r="AN28" s="6"/>
      <c r="AO28" s="6"/>
      <c r="AP28" s="6"/>
      <c r="AQ28" s="6"/>
      <c r="AR28" s="6"/>
      <c r="AS28" s="6"/>
      <c r="AT28" s="6"/>
      <c r="AU28" s="6"/>
      <c r="AV28" s="6" t="s">
        <v>50</v>
      </c>
      <c r="AW28" s="6"/>
      <c r="AX28" s="6"/>
      <c r="AY28" s="6"/>
      <c r="AZ28" s="6" t="s">
        <v>54</v>
      </c>
      <c r="BA28" s="6"/>
      <c r="BB28" s="6"/>
      <c r="BC28" s="6"/>
      <c r="BD28" s="6"/>
      <c r="BE28" s="6" t="s">
        <v>58</v>
      </c>
      <c r="BF28" s="6"/>
      <c r="BG28" s="6"/>
      <c r="BH28" s="6"/>
      <c r="BI28" s="6"/>
      <c r="BJ28" s="6"/>
      <c r="BK28" s="6"/>
      <c r="BL28" s="6"/>
      <c r="BM28" s="6"/>
      <c r="BN28" s="6" t="s">
        <v>65</v>
      </c>
      <c r="BO28" s="6"/>
      <c r="BP28" s="6" t="s">
        <v>67</v>
      </c>
      <c r="BQ28" s="6"/>
      <c r="BR28" s="6"/>
      <c r="BS28" s="6"/>
      <c r="BT28" s="6" t="s">
        <v>71</v>
      </c>
      <c r="BU28" s="6"/>
      <c r="BV28" s="6"/>
      <c r="BW28" s="6"/>
      <c r="BX28" s="6"/>
      <c r="BY28" s="6"/>
      <c r="BZ28" s="6"/>
      <c r="CA28" s="6" t="s">
        <v>78</v>
      </c>
      <c r="CB28" s="6"/>
      <c r="CC28" s="6" t="s">
        <v>83</v>
      </c>
      <c r="CD28" s="6">
        <v>46</v>
      </c>
      <c r="CE28" s="6" t="s">
        <v>153</v>
      </c>
      <c r="CF28" s="6" t="s">
        <v>183</v>
      </c>
      <c r="CG28" s="6" t="s">
        <v>85</v>
      </c>
      <c r="CH28" s="6" t="s">
        <v>86</v>
      </c>
      <c r="CI28" s="6" t="s">
        <v>419</v>
      </c>
      <c r="CJ28" s="6" t="s">
        <v>87</v>
      </c>
      <c r="CK28" s="6" t="s">
        <v>109</v>
      </c>
      <c r="CL28" s="6" t="s">
        <v>89</v>
      </c>
      <c r="CM28" s="6" t="s">
        <v>90</v>
      </c>
      <c r="CN28" s="6" t="s">
        <v>90</v>
      </c>
    </row>
    <row r="29" spans="1:92" x14ac:dyDescent="0.35">
      <c r="A29" s="6">
        <v>5678219361</v>
      </c>
      <c r="B29" s="6"/>
      <c r="C29" s="6" t="s">
        <v>19</v>
      </c>
      <c r="D29" s="6"/>
      <c r="E29" s="6"/>
      <c r="F29" s="6"/>
      <c r="G29" s="6"/>
      <c r="H29" s="6"/>
      <c r="I29" s="6"/>
      <c r="J29" s="6"/>
      <c r="K29" s="6"/>
      <c r="L29" s="6"/>
      <c r="M29" s="6"/>
      <c r="N29" s="6"/>
      <c r="O29" s="6" t="s">
        <v>18</v>
      </c>
      <c r="P29" s="6"/>
      <c r="Q29" s="6"/>
      <c r="R29" s="6"/>
      <c r="S29" s="6"/>
      <c r="T29" s="6"/>
      <c r="U29" s="6"/>
      <c r="V29" s="6" t="s">
        <v>25</v>
      </c>
      <c r="W29" s="6"/>
      <c r="X29" s="6"/>
      <c r="Y29" s="6"/>
      <c r="Z29" s="6"/>
      <c r="AA29" s="6"/>
      <c r="AB29" s="6"/>
      <c r="AC29" s="6"/>
      <c r="AD29" s="6"/>
      <c r="AE29" s="6"/>
      <c r="AF29" s="6"/>
      <c r="AG29" s="6"/>
      <c r="AH29" s="6"/>
      <c r="AI29" s="6" t="s">
        <v>38</v>
      </c>
      <c r="AJ29" s="6"/>
      <c r="AK29" s="6"/>
      <c r="AL29" s="6"/>
      <c r="AM29" s="6" t="s">
        <v>42</v>
      </c>
      <c r="AN29" s="6"/>
      <c r="AO29" s="6"/>
      <c r="AP29" s="6"/>
      <c r="AQ29" s="6"/>
      <c r="AR29" s="6"/>
      <c r="AS29" s="6"/>
      <c r="AT29" s="6"/>
      <c r="AU29" s="6" t="s">
        <v>49</v>
      </c>
      <c r="AV29" s="6"/>
      <c r="AW29" s="6"/>
      <c r="AX29" s="6"/>
      <c r="AY29" s="6"/>
      <c r="AZ29" s="6"/>
      <c r="BA29" s="6" t="s">
        <v>19</v>
      </c>
      <c r="BB29" s="6"/>
      <c r="BC29" s="6"/>
      <c r="BD29" s="6"/>
      <c r="BE29" s="6" t="s">
        <v>58</v>
      </c>
      <c r="BF29" s="6"/>
      <c r="BG29" s="6" t="s">
        <v>60</v>
      </c>
      <c r="BH29" s="6"/>
      <c r="BI29" s="6"/>
      <c r="BJ29" s="6"/>
      <c r="BK29" s="6"/>
      <c r="BL29" s="6"/>
      <c r="BM29" s="6"/>
      <c r="BN29" s="6"/>
      <c r="BO29" s="6"/>
      <c r="BP29" s="6" t="s">
        <v>67</v>
      </c>
      <c r="BQ29" s="6"/>
      <c r="BR29" s="6"/>
      <c r="BS29" s="6"/>
      <c r="BT29" s="6"/>
      <c r="BU29" s="6"/>
      <c r="BV29" s="6"/>
      <c r="BW29" s="6"/>
      <c r="BX29" s="6"/>
      <c r="BY29" s="6"/>
      <c r="BZ29" s="6"/>
      <c r="CA29" s="6" t="s">
        <v>78</v>
      </c>
      <c r="CB29" s="6"/>
      <c r="CC29" s="6" t="s">
        <v>83</v>
      </c>
      <c r="CD29" s="6">
        <v>53</v>
      </c>
      <c r="CE29" s="6" t="s">
        <v>153</v>
      </c>
      <c r="CF29" s="6" t="s">
        <v>159</v>
      </c>
      <c r="CG29" s="6" t="s">
        <v>85</v>
      </c>
      <c r="CH29" s="6" t="s">
        <v>86</v>
      </c>
      <c r="CI29" s="6" t="s">
        <v>419</v>
      </c>
      <c r="CJ29" s="6" t="s">
        <v>100</v>
      </c>
      <c r="CK29" s="6" t="s">
        <v>101</v>
      </c>
      <c r="CL29" s="6" t="s">
        <v>89</v>
      </c>
      <c r="CM29" s="6" t="s">
        <v>90</v>
      </c>
      <c r="CN29" s="6" t="s">
        <v>90</v>
      </c>
    </row>
    <row r="30" spans="1:92" x14ac:dyDescent="0.35">
      <c r="A30" s="6">
        <v>5678216642</v>
      </c>
      <c r="B30" s="6"/>
      <c r="C30" s="6"/>
      <c r="D30" s="6"/>
      <c r="E30" s="6" t="s">
        <v>21</v>
      </c>
      <c r="F30" s="6"/>
      <c r="G30" s="6"/>
      <c r="H30" s="6"/>
      <c r="I30" s="6"/>
      <c r="J30" s="6"/>
      <c r="K30" s="6" t="s">
        <v>27</v>
      </c>
      <c r="L30" s="6"/>
      <c r="M30" s="6"/>
      <c r="N30" s="6"/>
      <c r="O30" s="6"/>
      <c r="P30" s="6"/>
      <c r="Q30" s="6"/>
      <c r="R30" s="6"/>
      <c r="S30" s="6"/>
      <c r="T30" s="6"/>
      <c r="U30" s="6"/>
      <c r="V30" s="6" t="s">
        <v>25</v>
      </c>
      <c r="W30" s="6"/>
      <c r="X30" s="6"/>
      <c r="Y30" s="6"/>
      <c r="Z30" s="6" t="s">
        <v>29</v>
      </c>
      <c r="AA30" s="6"/>
      <c r="AB30" s="6"/>
      <c r="AC30" s="6"/>
      <c r="AD30" s="6"/>
      <c r="AE30" s="6"/>
      <c r="AF30" s="6"/>
      <c r="AG30" s="6" t="s">
        <v>36</v>
      </c>
      <c r="AH30" s="6"/>
      <c r="AI30" s="6" t="s">
        <v>38</v>
      </c>
      <c r="AJ30" s="6"/>
      <c r="AK30" s="6" t="s">
        <v>40</v>
      </c>
      <c r="AL30" s="6" t="s">
        <v>41</v>
      </c>
      <c r="AM30" s="6" t="s">
        <v>42</v>
      </c>
      <c r="AN30" s="6"/>
      <c r="AO30" s="6"/>
      <c r="AP30" s="6"/>
      <c r="AQ30" s="6"/>
      <c r="AR30" s="6"/>
      <c r="AS30" s="6"/>
      <c r="AT30" s="6"/>
      <c r="AU30" s="6"/>
      <c r="AV30" s="6" t="s">
        <v>50</v>
      </c>
      <c r="AW30" s="6"/>
      <c r="AX30" s="6"/>
      <c r="AY30" s="6"/>
      <c r="AZ30" s="6"/>
      <c r="BA30" s="6"/>
      <c r="BB30" s="6"/>
      <c r="BC30" s="6"/>
      <c r="BD30" s="6"/>
      <c r="BE30" s="6" t="s">
        <v>58</v>
      </c>
      <c r="BF30" s="6"/>
      <c r="BG30" s="6"/>
      <c r="BH30" s="6"/>
      <c r="BI30" s="6"/>
      <c r="BJ30" s="6"/>
      <c r="BK30" s="6"/>
      <c r="BL30" s="6" t="s">
        <v>63</v>
      </c>
      <c r="BM30" s="6"/>
      <c r="BN30" s="6"/>
      <c r="BO30" s="6" t="s">
        <v>66</v>
      </c>
      <c r="BP30" s="6" t="s">
        <v>67</v>
      </c>
      <c r="BQ30" s="6"/>
      <c r="BR30" s="6"/>
      <c r="BS30" s="6"/>
      <c r="BT30" s="6"/>
      <c r="BU30" s="6" t="s">
        <v>72</v>
      </c>
      <c r="BV30" s="6"/>
      <c r="BW30" s="6"/>
      <c r="BX30" s="6"/>
      <c r="BY30" s="6"/>
      <c r="BZ30" s="6"/>
      <c r="CA30" s="6"/>
      <c r="CB30" s="6"/>
      <c r="CC30" s="6" t="s">
        <v>83</v>
      </c>
      <c r="CD30" s="6">
        <v>57</v>
      </c>
      <c r="CE30" s="6" t="s">
        <v>153</v>
      </c>
      <c r="CF30" s="6" t="s">
        <v>385</v>
      </c>
      <c r="CG30" s="6" t="s">
        <v>85</v>
      </c>
      <c r="CH30" s="6" t="s">
        <v>90</v>
      </c>
      <c r="CI30" s="6" t="s">
        <v>419</v>
      </c>
      <c r="CJ30" s="6" t="s">
        <v>87</v>
      </c>
      <c r="CK30" s="6" t="s">
        <v>112</v>
      </c>
      <c r="CL30" s="6" t="s">
        <v>89</v>
      </c>
      <c r="CM30" s="6" t="s">
        <v>90</v>
      </c>
      <c r="CN30" s="6" t="s">
        <v>90</v>
      </c>
    </row>
    <row r="31" spans="1:92" x14ac:dyDescent="0.35">
      <c r="A31" s="6">
        <v>5678207516</v>
      </c>
      <c r="B31" s="6"/>
      <c r="C31" s="6"/>
      <c r="D31" s="6" t="s">
        <v>20</v>
      </c>
      <c r="E31" s="6"/>
      <c r="F31" s="6"/>
      <c r="G31" s="6"/>
      <c r="H31" s="6"/>
      <c r="I31" s="6"/>
      <c r="J31" s="6"/>
      <c r="K31" s="6" t="s">
        <v>27</v>
      </c>
      <c r="L31" s="6"/>
      <c r="M31" s="6"/>
      <c r="N31" s="6" t="s">
        <v>30</v>
      </c>
      <c r="O31" s="6" t="s">
        <v>18</v>
      </c>
      <c r="P31" s="6"/>
      <c r="Q31" s="6"/>
      <c r="R31" s="6"/>
      <c r="S31" s="6"/>
      <c r="T31" s="6"/>
      <c r="U31" s="6"/>
      <c r="V31" s="6"/>
      <c r="W31" s="6"/>
      <c r="X31" s="6" t="s">
        <v>27</v>
      </c>
      <c r="Y31" s="6"/>
      <c r="Z31" s="6"/>
      <c r="AA31" s="6" t="s">
        <v>30</v>
      </c>
      <c r="AB31" s="6"/>
      <c r="AC31" s="6"/>
      <c r="AD31" s="6" t="s">
        <v>33</v>
      </c>
      <c r="AE31" s="6"/>
      <c r="AF31" s="6" t="s">
        <v>35</v>
      </c>
      <c r="AG31" s="6"/>
      <c r="AH31" s="6"/>
      <c r="AI31" s="6" t="s">
        <v>38</v>
      </c>
      <c r="AJ31" s="6"/>
      <c r="AK31" s="6"/>
      <c r="AL31" s="6"/>
      <c r="AM31" s="6" t="s">
        <v>42</v>
      </c>
      <c r="AN31" s="6"/>
      <c r="AO31" s="6"/>
      <c r="AP31" s="6"/>
      <c r="AQ31" s="6"/>
      <c r="AR31" s="6" t="s">
        <v>46</v>
      </c>
      <c r="AS31" s="6"/>
      <c r="AT31" s="6"/>
      <c r="AU31" s="6" t="s">
        <v>49</v>
      </c>
      <c r="AV31" s="6"/>
      <c r="AW31" s="6"/>
      <c r="AX31" s="6"/>
      <c r="AY31" s="6"/>
      <c r="AZ31" s="6"/>
      <c r="BA31" s="6"/>
      <c r="BB31" s="6"/>
      <c r="BC31" s="6" t="s">
        <v>56</v>
      </c>
      <c r="BD31" s="6"/>
      <c r="BE31" s="6" t="s">
        <v>58</v>
      </c>
      <c r="BF31" s="6"/>
      <c r="BG31" s="6"/>
      <c r="BH31" s="6" t="s">
        <v>61</v>
      </c>
      <c r="BI31" s="6"/>
      <c r="BJ31" s="6"/>
      <c r="BK31" s="6"/>
      <c r="BL31" s="6"/>
      <c r="BM31" s="6"/>
      <c r="BN31" s="6"/>
      <c r="BO31" s="6"/>
      <c r="BP31" s="6" t="s">
        <v>67</v>
      </c>
      <c r="BQ31" s="6"/>
      <c r="BR31" s="6" t="s">
        <v>69</v>
      </c>
      <c r="BS31" s="6" t="s">
        <v>70</v>
      </c>
      <c r="BT31" s="6"/>
      <c r="BU31" s="6"/>
      <c r="BV31" s="6" t="s">
        <v>73</v>
      </c>
      <c r="BW31" s="6"/>
      <c r="BX31" s="6" t="s">
        <v>75</v>
      </c>
      <c r="BY31" s="6"/>
      <c r="BZ31" s="6"/>
      <c r="CA31" s="6" t="s">
        <v>78</v>
      </c>
      <c r="CB31" s="6"/>
      <c r="CC31" s="6" t="s">
        <v>83</v>
      </c>
      <c r="CD31" s="6">
        <v>51</v>
      </c>
      <c r="CE31" s="6" t="s">
        <v>84</v>
      </c>
      <c r="CF31" s="6" t="s">
        <v>124</v>
      </c>
      <c r="CG31" s="6" t="s">
        <v>85</v>
      </c>
      <c r="CH31" s="6" t="s">
        <v>86</v>
      </c>
      <c r="CI31" s="6" t="s">
        <v>419</v>
      </c>
      <c r="CJ31" s="6" t="s">
        <v>100</v>
      </c>
      <c r="CK31" s="6" t="s">
        <v>88</v>
      </c>
      <c r="CL31" s="6" t="s">
        <v>89</v>
      </c>
      <c r="CM31" s="6" t="s">
        <v>90</v>
      </c>
      <c r="CN31" s="6" t="s">
        <v>90</v>
      </c>
    </row>
    <row r="32" spans="1:92" x14ac:dyDescent="0.35">
      <c r="A32" s="6">
        <v>5678199064</v>
      </c>
      <c r="B32" s="6"/>
      <c r="C32" s="6"/>
      <c r="D32" s="6"/>
      <c r="E32" s="6"/>
      <c r="F32" s="6"/>
      <c r="G32" s="6"/>
      <c r="H32" s="6"/>
      <c r="I32" s="6"/>
      <c r="J32" s="6"/>
      <c r="K32" s="6"/>
      <c r="L32" s="6" t="s">
        <v>28</v>
      </c>
      <c r="M32" s="6"/>
      <c r="N32" s="6" t="s">
        <v>30</v>
      </c>
      <c r="O32" s="6"/>
      <c r="P32" s="6"/>
      <c r="Q32" s="6"/>
      <c r="R32" s="6" t="s">
        <v>21</v>
      </c>
      <c r="S32" s="6"/>
      <c r="T32" s="6"/>
      <c r="U32" s="6"/>
      <c r="V32" s="6" t="s">
        <v>25</v>
      </c>
      <c r="W32" s="6"/>
      <c r="X32" s="6"/>
      <c r="Y32" s="6"/>
      <c r="Z32" s="6"/>
      <c r="AA32" s="6"/>
      <c r="AB32" s="6"/>
      <c r="AC32" s="6"/>
      <c r="AD32" s="6"/>
      <c r="AE32" s="6"/>
      <c r="AF32" s="6" t="s">
        <v>35</v>
      </c>
      <c r="AG32" s="6"/>
      <c r="AH32" s="6"/>
      <c r="AI32" s="6"/>
      <c r="AJ32" s="6"/>
      <c r="AK32" s="6"/>
      <c r="AL32" s="6" t="s">
        <v>41</v>
      </c>
      <c r="AM32" s="6"/>
      <c r="AN32" s="6"/>
      <c r="AO32" s="6"/>
      <c r="AP32" s="6" t="s">
        <v>45</v>
      </c>
      <c r="AQ32" s="6"/>
      <c r="AR32" s="6" t="s">
        <v>46</v>
      </c>
      <c r="AS32" s="6"/>
      <c r="AT32" s="6"/>
      <c r="AU32" s="6"/>
      <c r="AV32" s="6"/>
      <c r="AW32" s="6"/>
      <c r="AX32" s="6"/>
      <c r="AY32" s="6"/>
      <c r="AZ32" s="6" t="s">
        <v>54</v>
      </c>
      <c r="BA32" s="6"/>
      <c r="BB32" s="6"/>
      <c r="BC32" s="6"/>
      <c r="BD32" s="6"/>
      <c r="BE32" s="6" t="s">
        <v>58</v>
      </c>
      <c r="BF32" s="6"/>
      <c r="BG32" s="6"/>
      <c r="BH32" s="6"/>
      <c r="BI32" s="6"/>
      <c r="BJ32" s="6"/>
      <c r="BK32" s="6"/>
      <c r="BL32" s="6"/>
      <c r="BM32" s="6"/>
      <c r="BN32" s="6" t="s">
        <v>65</v>
      </c>
      <c r="BO32" s="6"/>
      <c r="BP32" s="6" t="s">
        <v>67</v>
      </c>
      <c r="BQ32" s="6"/>
      <c r="BR32" s="6"/>
      <c r="BS32" s="6" t="s">
        <v>70</v>
      </c>
      <c r="BT32" s="6"/>
      <c r="BU32" s="6"/>
      <c r="BV32" s="6"/>
      <c r="BW32" s="6"/>
      <c r="BX32" s="6"/>
      <c r="BY32" s="6"/>
      <c r="BZ32" s="6"/>
      <c r="CA32" s="6"/>
      <c r="CB32" s="6"/>
      <c r="CC32" s="6" t="s">
        <v>83</v>
      </c>
      <c r="CD32" s="6">
        <v>44</v>
      </c>
      <c r="CE32" s="6" t="s">
        <v>153</v>
      </c>
      <c r="CF32" s="6" t="s">
        <v>154</v>
      </c>
      <c r="CG32" s="6" t="s">
        <v>85</v>
      </c>
      <c r="CH32" s="6" t="s">
        <v>86</v>
      </c>
      <c r="CI32" s="6" t="s">
        <v>419</v>
      </c>
      <c r="CJ32" s="6" t="s">
        <v>87</v>
      </c>
      <c r="CK32" s="6" t="s">
        <v>88</v>
      </c>
      <c r="CL32" s="6" t="s">
        <v>89</v>
      </c>
      <c r="CM32" s="6" t="s">
        <v>90</v>
      </c>
      <c r="CN32" s="6" t="s">
        <v>90</v>
      </c>
    </row>
    <row r="33" spans="1:92" x14ac:dyDescent="0.35">
      <c r="A33" s="6">
        <v>5678198720</v>
      </c>
      <c r="B33" s="6"/>
      <c r="C33" s="6"/>
      <c r="D33" s="6"/>
      <c r="E33" s="6"/>
      <c r="F33" s="6"/>
      <c r="G33" s="6" t="s">
        <v>23</v>
      </c>
      <c r="H33" s="6"/>
      <c r="I33" s="6"/>
      <c r="J33" s="6"/>
      <c r="K33" s="6"/>
      <c r="L33" s="6"/>
      <c r="M33" s="6"/>
      <c r="N33" s="6"/>
      <c r="O33" s="6" t="s">
        <v>18</v>
      </c>
      <c r="P33" s="6"/>
      <c r="Q33" s="6"/>
      <c r="R33" s="6"/>
      <c r="S33" s="6"/>
      <c r="T33" s="6"/>
      <c r="U33" s="6"/>
      <c r="V33" s="6"/>
      <c r="W33" s="6"/>
      <c r="X33" s="6"/>
      <c r="Y33" s="6"/>
      <c r="Z33" s="6"/>
      <c r="AA33" s="6"/>
      <c r="AB33" s="6"/>
      <c r="AC33" s="6"/>
      <c r="AD33" s="6"/>
      <c r="AE33" s="6"/>
      <c r="AF33" s="6"/>
      <c r="AG33" s="6" t="s">
        <v>36</v>
      </c>
      <c r="AH33" s="6"/>
      <c r="AI33" s="6"/>
      <c r="AJ33" s="6"/>
      <c r="AK33" s="6"/>
      <c r="AL33" s="6"/>
      <c r="AM33" s="6" t="s">
        <v>42</v>
      </c>
      <c r="AN33" s="6"/>
      <c r="AO33" s="6" t="s">
        <v>44</v>
      </c>
      <c r="AP33" s="6"/>
      <c r="AQ33" s="6"/>
      <c r="AR33" s="6"/>
      <c r="AS33" s="6"/>
      <c r="AT33" s="6"/>
      <c r="AU33" s="6"/>
      <c r="AV33" s="6" t="s">
        <v>50</v>
      </c>
      <c r="AW33" s="6"/>
      <c r="AX33" s="6"/>
      <c r="AY33" s="6"/>
      <c r="AZ33" s="6" t="s">
        <v>54</v>
      </c>
      <c r="BA33" s="6"/>
      <c r="BB33" s="6"/>
      <c r="BC33" s="6"/>
      <c r="BD33" s="6"/>
      <c r="BE33" s="6" t="s">
        <v>58</v>
      </c>
      <c r="BF33" s="6"/>
      <c r="BG33" s="6"/>
      <c r="BH33" s="6"/>
      <c r="BI33" s="6"/>
      <c r="BJ33" s="6"/>
      <c r="BK33" s="6"/>
      <c r="BL33" s="6"/>
      <c r="BM33" s="6"/>
      <c r="BN33" s="6" t="s">
        <v>65</v>
      </c>
      <c r="BO33" s="6"/>
      <c r="BP33" s="6" t="s">
        <v>67</v>
      </c>
      <c r="BQ33" s="6"/>
      <c r="BR33" s="6"/>
      <c r="BS33" s="6"/>
      <c r="BT33" s="6"/>
      <c r="BU33" s="6"/>
      <c r="BV33" s="6"/>
      <c r="BW33" s="6"/>
      <c r="BX33" s="6"/>
      <c r="BY33" s="6"/>
      <c r="BZ33" s="6"/>
      <c r="CA33" s="6" t="s">
        <v>78</v>
      </c>
      <c r="CB33" s="6"/>
      <c r="CC33" s="6" t="s">
        <v>98</v>
      </c>
      <c r="CD33" s="6">
        <v>60</v>
      </c>
      <c r="CE33" s="6" t="s">
        <v>153</v>
      </c>
      <c r="CF33" s="6" t="s">
        <v>404</v>
      </c>
      <c r="CG33" s="6" t="s">
        <v>85</v>
      </c>
      <c r="CH33" s="6" t="s">
        <v>86</v>
      </c>
      <c r="CI33" s="6" t="s">
        <v>419</v>
      </c>
      <c r="CJ33" s="6" t="s">
        <v>100</v>
      </c>
      <c r="CK33" s="6" t="s">
        <v>93</v>
      </c>
      <c r="CL33" s="6" t="s">
        <v>89</v>
      </c>
      <c r="CM33" s="6" t="s">
        <v>90</v>
      </c>
      <c r="CN33" s="6" t="s">
        <v>90</v>
      </c>
    </row>
    <row r="34" spans="1:92" x14ac:dyDescent="0.35">
      <c r="A34" s="6">
        <v>5678193151</v>
      </c>
      <c r="B34" s="6"/>
      <c r="C34" s="6" t="s">
        <v>19</v>
      </c>
      <c r="D34" s="6"/>
      <c r="E34" s="6"/>
      <c r="F34" s="6" t="s">
        <v>22</v>
      </c>
      <c r="G34" s="6"/>
      <c r="H34" s="6"/>
      <c r="I34" s="6"/>
      <c r="J34" s="6"/>
      <c r="K34" s="6"/>
      <c r="L34" s="6" t="s">
        <v>28</v>
      </c>
      <c r="M34" s="6"/>
      <c r="N34" s="6"/>
      <c r="O34" s="6"/>
      <c r="P34" s="6"/>
      <c r="Q34" s="6"/>
      <c r="R34" s="6"/>
      <c r="S34" s="6"/>
      <c r="T34" s="6"/>
      <c r="U34" s="6"/>
      <c r="V34" s="6" t="s">
        <v>25</v>
      </c>
      <c r="W34" s="6"/>
      <c r="X34" s="6" t="s">
        <v>27</v>
      </c>
      <c r="Y34" s="6"/>
      <c r="Z34" s="6"/>
      <c r="AA34" s="6"/>
      <c r="AB34" s="6"/>
      <c r="AC34" s="6"/>
      <c r="AD34" s="6"/>
      <c r="AE34" s="6"/>
      <c r="AF34" s="6"/>
      <c r="AG34" s="6" t="s">
        <v>36</v>
      </c>
      <c r="AH34" s="6"/>
      <c r="AI34" s="6"/>
      <c r="AJ34" s="6"/>
      <c r="AK34" s="6"/>
      <c r="AL34" s="6"/>
      <c r="AM34" s="6" t="s">
        <v>42</v>
      </c>
      <c r="AN34" s="6"/>
      <c r="AO34" s="6"/>
      <c r="AP34" s="6"/>
      <c r="AQ34" s="6"/>
      <c r="AR34" s="6" t="s">
        <v>46</v>
      </c>
      <c r="AS34" s="6"/>
      <c r="AT34" s="6"/>
      <c r="AU34" s="6"/>
      <c r="AV34" s="6"/>
      <c r="AW34" s="6"/>
      <c r="AX34" s="6"/>
      <c r="AY34" s="6"/>
      <c r="AZ34" s="6" t="s">
        <v>54</v>
      </c>
      <c r="BA34" s="6"/>
      <c r="BB34" s="6"/>
      <c r="BC34" s="6"/>
      <c r="BD34" s="6"/>
      <c r="BE34" s="6"/>
      <c r="BF34" s="6"/>
      <c r="BG34" s="6"/>
      <c r="BH34" s="6"/>
      <c r="BI34" s="6"/>
      <c r="BJ34" s="6"/>
      <c r="BK34" s="6"/>
      <c r="BL34" s="6"/>
      <c r="BM34" s="6"/>
      <c r="BN34" s="6"/>
      <c r="BO34" s="6"/>
      <c r="BP34" s="6" t="s">
        <v>67</v>
      </c>
      <c r="BQ34" s="6"/>
      <c r="BR34" s="6"/>
      <c r="BS34" s="6"/>
      <c r="BT34" s="6"/>
      <c r="BU34" s="6" t="s">
        <v>72</v>
      </c>
      <c r="BV34" s="6"/>
      <c r="BW34" s="6"/>
      <c r="BX34" s="6"/>
      <c r="BY34" s="6"/>
      <c r="BZ34" s="6"/>
      <c r="CA34" s="6" t="s">
        <v>78</v>
      </c>
      <c r="CB34" s="6"/>
      <c r="CC34" s="6" t="s">
        <v>83</v>
      </c>
      <c r="CD34" s="6">
        <v>25</v>
      </c>
      <c r="CE34" s="6" t="s">
        <v>84</v>
      </c>
      <c r="CF34" s="6" t="s">
        <v>134</v>
      </c>
      <c r="CG34" s="6" t="s">
        <v>85</v>
      </c>
      <c r="CH34" s="6" t="s">
        <v>86</v>
      </c>
      <c r="CI34" s="6" t="s">
        <v>419</v>
      </c>
      <c r="CJ34" s="6" t="s">
        <v>87</v>
      </c>
      <c r="CK34" s="6" t="s">
        <v>88</v>
      </c>
      <c r="CL34" s="6" t="s">
        <v>89</v>
      </c>
      <c r="CM34" s="6" t="s">
        <v>90</v>
      </c>
      <c r="CN34" s="6" t="s">
        <v>90</v>
      </c>
    </row>
    <row r="35" spans="1:92" x14ac:dyDescent="0.35">
      <c r="A35" s="6">
        <v>5678191922</v>
      </c>
      <c r="B35" s="6"/>
      <c r="C35" s="6" t="s">
        <v>19</v>
      </c>
      <c r="D35" s="6"/>
      <c r="E35" s="6"/>
      <c r="F35" s="6"/>
      <c r="G35" s="6" t="s">
        <v>23</v>
      </c>
      <c r="H35" s="6"/>
      <c r="I35" s="6"/>
      <c r="J35" s="6"/>
      <c r="K35" s="6"/>
      <c r="L35" s="6"/>
      <c r="M35" s="6"/>
      <c r="N35" s="6" t="s">
        <v>30</v>
      </c>
      <c r="O35" s="6"/>
      <c r="P35" s="6"/>
      <c r="Q35" s="6"/>
      <c r="R35" s="6"/>
      <c r="S35" s="6"/>
      <c r="T35" s="6"/>
      <c r="U35" s="6"/>
      <c r="V35" s="6"/>
      <c r="W35" s="6"/>
      <c r="X35" s="6"/>
      <c r="Y35" s="6"/>
      <c r="Z35" s="6"/>
      <c r="AA35" s="6" t="s">
        <v>30</v>
      </c>
      <c r="AB35" s="6"/>
      <c r="AC35" s="6"/>
      <c r="AD35" s="6" t="s">
        <v>33</v>
      </c>
      <c r="AE35" s="6"/>
      <c r="AF35" s="6"/>
      <c r="AG35" s="6"/>
      <c r="AH35" s="6"/>
      <c r="AI35" s="6"/>
      <c r="AJ35" s="6"/>
      <c r="AK35" s="6" t="s">
        <v>40</v>
      </c>
      <c r="AL35" s="6"/>
      <c r="AM35" s="6" t="s">
        <v>42</v>
      </c>
      <c r="AN35" s="6" t="s">
        <v>43</v>
      </c>
      <c r="AO35" s="6"/>
      <c r="AP35" s="6"/>
      <c r="AQ35" s="6"/>
      <c r="AR35" s="6"/>
      <c r="AS35" s="6"/>
      <c r="AT35" s="6" t="s">
        <v>48</v>
      </c>
      <c r="AU35" s="6"/>
      <c r="AV35" s="6"/>
      <c r="AW35" s="6"/>
      <c r="AX35" s="6"/>
      <c r="AY35" s="6"/>
      <c r="AZ35" s="6"/>
      <c r="BA35" s="6" t="s">
        <v>19</v>
      </c>
      <c r="BB35" s="6"/>
      <c r="BC35" s="6" t="s">
        <v>56</v>
      </c>
      <c r="BD35" s="6"/>
      <c r="BE35" s="6"/>
      <c r="BF35" s="6"/>
      <c r="BG35" s="6"/>
      <c r="BH35" s="6"/>
      <c r="BI35" s="6"/>
      <c r="BJ35" s="6"/>
      <c r="BK35" s="6"/>
      <c r="BL35" s="6" t="s">
        <v>63</v>
      </c>
      <c r="BM35" s="6"/>
      <c r="BN35" s="6"/>
      <c r="BO35" s="6"/>
      <c r="BP35" s="6" t="s">
        <v>67</v>
      </c>
      <c r="BQ35" s="6"/>
      <c r="BR35" s="6"/>
      <c r="BS35" s="6" t="s">
        <v>70</v>
      </c>
      <c r="BT35" s="6"/>
      <c r="BU35" s="6"/>
      <c r="BV35" s="6"/>
      <c r="BW35" s="6"/>
      <c r="BX35" s="6"/>
      <c r="BY35" s="6"/>
      <c r="BZ35" s="6"/>
      <c r="CA35" s="6" t="s">
        <v>78</v>
      </c>
      <c r="CB35" s="6"/>
      <c r="CC35" s="6" t="s">
        <v>83</v>
      </c>
      <c r="CD35" s="6">
        <v>35</v>
      </c>
      <c r="CE35" s="6" t="s">
        <v>153</v>
      </c>
      <c r="CF35" s="6" t="s">
        <v>179</v>
      </c>
      <c r="CG35" s="6" t="s">
        <v>85</v>
      </c>
      <c r="CH35" s="6" t="s">
        <v>86</v>
      </c>
      <c r="CI35" s="6" t="s">
        <v>419</v>
      </c>
      <c r="CJ35" s="6" t="s">
        <v>100</v>
      </c>
      <c r="CK35" s="6" t="s">
        <v>109</v>
      </c>
      <c r="CL35" s="6" t="s">
        <v>89</v>
      </c>
      <c r="CM35" s="6" t="s">
        <v>90</v>
      </c>
      <c r="CN35" s="6" t="s">
        <v>90</v>
      </c>
    </row>
    <row r="36" spans="1:92" x14ac:dyDescent="0.35">
      <c r="A36" s="6">
        <v>5678188691</v>
      </c>
      <c r="B36" s="6"/>
      <c r="C36" s="6"/>
      <c r="D36" s="6"/>
      <c r="E36" s="6"/>
      <c r="F36" s="6"/>
      <c r="G36" s="6" t="s">
        <v>23</v>
      </c>
      <c r="H36" s="6"/>
      <c r="I36" s="6"/>
      <c r="J36" s="6"/>
      <c r="K36" s="6" t="s">
        <v>27</v>
      </c>
      <c r="L36" s="6" t="s">
        <v>28</v>
      </c>
      <c r="M36" s="6"/>
      <c r="N36" s="6"/>
      <c r="O36" s="6"/>
      <c r="P36" s="6"/>
      <c r="Q36" s="6"/>
      <c r="R36" s="6"/>
      <c r="S36" s="6"/>
      <c r="T36" s="6"/>
      <c r="U36" s="6"/>
      <c r="V36" s="6" t="s">
        <v>25</v>
      </c>
      <c r="W36" s="6"/>
      <c r="X36" s="6"/>
      <c r="Y36" s="6"/>
      <c r="Z36" s="6"/>
      <c r="AA36" s="6"/>
      <c r="AB36" s="6"/>
      <c r="AC36" s="6"/>
      <c r="AD36" s="6"/>
      <c r="AE36" s="6"/>
      <c r="AF36" s="6"/>
      <c r="AG36" s="6" t="s">
        <v>36</v>
      </c>
      <c r="AH36" s="6"/>
      <c r="AI36" s="6"/>
      <c r="AJ36" s="6"/>
      <c r="AK36" s="6"/>
      <c r="AL36" s="6"/>
      <c r="AM36" s="6"/>
      <c r="AN36" s="6"/>
      <c r="AO36" s="6"/>
      <c r="AP36" s="6" t="s">
        <v>45</v>
      </c>
      <c r="AQ36" s="6"/>
      <c r="AR36" s="6" t="s">
        <v>46</v>
      </c>
      <c r="AS36" s="6"/>
      <c r="AT36" s="6" t="s">
        <v>48</v>
      </c>
      <c r="AU36" s="6"/>
      <c r="AV36" s="6"/>
      <c r="AW36" s="6"/>
      <c r="AX36" s="6"/>
      <c r="AY36" s="6"/>
      <c r="AZ36" s="6" t="s">
        <v>54</v>
      </c>
      <c r="BA36" s="6"/>
      <c r="BB36" s="6"/>
      <c r="BC36" s="6"/>
      <c r="BD36" s="6"/>
      <c r="BE36" s="6" t="s">
        <v>58</v>
      </c>
      <c r="BF36" s="6"/>
      <c r="BG36" s="6"/>
      <c r="BH36" s="6"/>
      <c r="BI36" s="6"/>
      <c r="BJ36" s="6"/>
      <c r="BK36" s="6"/>
      <c r="BL36" s="6"/>
      <c r="BM36" s="6"/>
      <c r="BN36" s="6"/>
      <c r="BO36" s="6"/>
      <c r="BP36" s="6"/>
      <c r="BQ36" s="6"/>
      <c r="BR36" s="6" t="s">
        <v>69</v>
      </c>
      <c r="BS36" s="6" t="s">
        <v>70</v>
      </c>
      <c r="BT36" s="6"/>
      <c r="BU36" s="6"/>
      <c r="BV36" s="6"/>
      <c r="BW36" s="6"/>
      <c r="BX36" s="6"/>
      <c r="BY36" s="6"/>
      <c r="BZ36" s="6"/>
      <c r="CA36" s="6" t="s">
        <v>78</v>
      </c>
      <c r="CB36" s="6"/>
      <c r="CC36" s="6" t="s">
        <v>83</v>
      </c>
      <c r="CD36" s="6">
        <v>45</v>
      </c>
      <c r="CE36" s="6" t="s">
        <v>84</v>
      </c>
      <c r="CF36" s="6" t="s">
        <v>142</v>
      </c>
      <c r="CG36" s="6" t="s">
        <v>85</v>
      </c>
      <c r="CH36" s="6" t="s">
        <v>86</v>
      </c>
      <c r="CI36" s="6" t="s">
        <v>419</v>
      </c>
      <c r="CJ36" s="6" t="s">
        <v>100</v>
      </c>
      <c r="CK36" s="6" t="s">
        <v>109</v>
      </c>
      <c r="CL36" s="6" t="s">
        <v>89</v>
      </c>
      <c r="CM36" s="6" t="s">
        <v>90</v>
      </c>
      <c r="CN36" s="6" t="s">
        <v>90</v>
      </c>
    </row>
    <row r="37" spans="1:92" x14ac:dyDescent="0.35">
      <c r="A37" s="6">
        <v>5678188449</v>
      </c>
      <c r="B37" s="6"/>
      <c r="C37" s="6" t="s">
        <v>19</v>
      </c>
      <c r="D37" s="6"/>
      <c r="E37" s="6"/>
      <c r="F37" s="6"/>
      <c r="G37" s="6"/>
      <c r="H37" s="6"/>
      <c r="I37" s="6"/>
      <c r="J37" s="6"/>
      <c r="K37" s="6"/>
      <c r="L37" s="6"/>
      <c r="M37" s="6"/>
      <c r="N37" s="6"/>
      <c r="O37" s="6"/>
      <c r="P37" s="6" t="s">
        <v>19</v>
      </c>
      <c r="Q37" s="6"/>
      <c r="R37" s="6"/>
      <c r="S37" s="6"/>
      <c r="T37" s="6"/>
      <c r="U37" s="6"/>
      <c r="V37" s="6"/>
      <c r="W37" s="6"/>
      <c r="X37" s="6"/>
      <c r="Y37" s="6"/>
      <c r="Z37" s="6" t="s">
        <v>29</v>
      </c>
      <c r="AA37" s="6" t="s">
        <v>30</v>
      </c>
      <c r="AB37" s="6"/>
      <c r="AC37" s="6"/>
      <c r="AD37" s="6"/>
      <c r="AE37" s="6"/>
      <c r="AF37" s="6"/>
      <c r="AG37" s="6"/>
      <c r="AH37" s="6" t="s">
        <v>37</v>
      </c>
      <c r="AI37" s="6"/>
      <c r="AJ37" s="6"/>
      <c r="AK37" s="6" t="s">
        <v>40</v>
      </c>
      <c r="AL37" s="6"/>
      <c r="AM37" s="6"/>
      <c r="AN37" s="6"/>
      <c r="AO37" s="6" t="s">
        <v>44</v>
      </c>
      <c r="AP37" s="6"/>
      <c r="AQ37" s="6"/>
      <c r="AR37" s="6" t="s">
        <v>46</v>
      </c>
      <c r="AS37" s="6"/>
      <c r="AT37" s="6"/>
      <c r="AU37" s="6"/>
      <c r="AV37" s="6" t="s">
        <v>50</v>
      </c>
      <c r="AW37" s="6"/>
      <c r="AX37" s="6"/>
      <c r="AY37" s="6"/>
      <c r="AZ37" s="6"/>
      <c r="BA37" s="6"/>
      <c r="BB37" s="6"/>
      <c r="BC37" s="6"/>
      <c r="BD37" s="6"/>
      <c r="BE37" s="6"/>
      <c r="BF37" s="6"/>
      <c r="BG37" s="6"/>
      <c r="BH37" s="6"/>
      <c r="BI37" s="6"/>
      <c r="BJ37" s="6"/>
      <c r="BK37" s="6"/>
      <c r="BL37" s="6"/>
      <c r="BM37" s="6" t="s">
        <v>64</v>
      </c>
      <c r="BN37" s="6" t="s">
        <v>65</v>
      </c>
      <c r="BO37" s="6" t="s">
        <v>66</v>
      </c>
      <c r="BP37" s="6" t="s">
        <v>67</v>
      </c>
      <c r="BQ37" s="6"/>
      <c r="BR37" s="6"/>
      <c r="BS37" s="6"/>
      <c r="BT37" s="6"/>
      <c r="BU37" s="6"/>
      <c r="BV37" s="6" t="s">
        <v>73</v>
      </c>
      <c r="BW37" s="6"/>
      <c r="BX37" s="6"/>
      <c r="BY37" s="6"/>
      <c r="BZ37" s="6"/>
      <c r="CA37" s="6" t="s">
        <v>78</v>
      </c>
      <c r="CB37" s="6"/>
      <c r="CC37" s="6" t="s">
        <v>83</v>
      </c>
      <c r="CD37" s="6">
        <v>56</v>
      </c>
      <c r="CE37" s="6" t="s">
        <v>153</v>
      </c>
      <c r="CF37" s="6" t="s">
        <v>169</v>
      </c>
      <c r="CG37" s="6" t="s">
        <v>85</v>
      </c>
      <c r="CH37" s="6" t="s">
        <v>86</v>
      </c>
      <c r="CI37" s="6" t="s">
        <v>419</v>
      </c>
      <c r="CJ37" s="6" t="s">
        <v>99</v>
      </c>
      <c r="CK37" s="6" t="s">
        <v>107</v>
      </c>
      <c r="CL37" s="6" t="s">
        <v>89</v>
      </c>
      <c r="CM37" s="6" t="s">
        <v>90</v>
      </c>
      <c r="CN37" s="6" t="s">
        <v>90</v>
      </c>
    </row>
    <row r="38" spans="1:92" x14ac:dyDescent="0.35">
      <c r="A38" s="6">
        <v>5678187695</v>
      </c>
      <c r="B38" s="6"/>
      <c r="C38" s="6"/>
      <c r="D38" s="6"/>
      <c r="E38" s="6"/>
      <c r="F38" s="6"/>
      <c r="G38" s="6"/>
      <c r="H38" s="6"/>
      <c r="I38" s="6"/>
      <c r="J38" s="6"/>
      <c r="K38" s="6" t="s">
        <v>27</v>
      </c>
      <c r="L38" s="6" t="s">
        <v>28</v>
      </c>
      <c r="M38" s="6" t="s">
        <v>29</v>
      </c>
      <c r="N38" s="6"/>
      <c r="O38" s="6" t="s">
        <v>18</v>
      </c>
      <c r="P38" s="6" t="s">
        <v>19</v>
      </c>
      <c r="Q38" s="6"/>
      <c r="R38" s="6"/>
      <c r="S38" s="6"/>
      <c r="T38" s="6"/>
      <c r="U38" s="6"/>
      <c r="V38" s="6"/>
      <c r="W38" s="6"/>
      <c r="X38" s="6" t="s">
        <v>27</v>
      </c>
      <c r="Y38" s="6"/>
      <c r="Z38" s="6"/>
      <c r="AA38" s="6"/>
      <c r="AB38" s="6"/>
      <c r="AC38" s="6"/>
      <c r="AD38" s="6" t="s">
        <v>33</v>
      </c>
      <c r="AE38" s="6"/>
      <c r="AF38" s="6"/>
      <c r="AG38" s="6"/>
      <c r="AH38" s="6"/>
      <c r="AI38" s="6"/>
      <c r="AJ38" s="6"/>
      <c r="AK38" s="6" t="s">
        <v>40</v>
      </c>
      <c r="AL38" s="6" t="s">
        <v>41</v>
      </c>
      <c r="AM38" s="6" t="s">
        <v>42</v>
      </c>
      <c r="AN38" s="6"/>
      <c r="AO38" s="6"/>
      <c r="AP38" s="6"/>
      <c r="AQ38" s="6"/>
      <c r="AR38" s="6"/>
      <c r="AS38" s="6"/>
      <c r="AT38" s="6"/>
      <c r="AU38" s="6"/>
      <c r="AV38" s="6" t="s">
        <v>50</v>
      </c>
      <c r="AW38" s="6"/>
      <c r="AX38" s="6"/>
      <c r="AY38" s="6"/>
      <c r="AZ38" s="6" t="s">
        <v>54</v>
      </c>
      <c r="BA38" s="6"/>
      <c r="BB38" s="6"/>
      <c r="BC38" s="6"/>
      <c r="BD38" s="6"/>
      <c r="BE38" s="6" t="s">
        <v>58</v>
      </c>
      <c r="BF38" s="6"/>
      <c r="BG38" s="6"/>
      <c r="BH38" s="6"/>
      <c r="BI38" s="6"/>
      <c r="BJ38" s="6"/>
      <c r="BK38" s="6"/>
      <c r="BL38" s="6" t="s">
        <v>63</v>
      </c>
      <c r="BM38" s="6"/>
      <c r="BN38" s="6"/>
      <c r="BO38" s="6"/>
      <c r="BP38" s="6" t="s">
        <v>67</v>
      </c>
      <c r="BQ38" s="6"/>
      <c r="BR38" s="6"/>
      <c r="BS38" s="6" t="s">
        <v>70</v>
      </c>
      <c r="BT38" s="6" t="s">
        <v>71</v>
      </c>
      <c r="BU38" s="6"/>
      <c r="BV38" s="6" t="s">
        <v>73</v>
      </c>
      <c r="BW38" s="6"/>
      <c r="BX38" s="6"/>
      <c r="BY38" s="6" t="s">
        <v>76</v>
      </c>
      <c r="BZ38" s="6"/>
      <c r="CA38" s="6" t="s">
        <v>78</v>
      </c>
      <c r="CB38" s="6"/>
      <c r="CC38" s="6" t="s">
        <v>83</v>
      </c>
      <c r="CD38" s="6">
        <v>50</v>
      </c>
      <c r="CE38" s="6" t="s">
        <v>153</v>
      </c>
      <c r="CF38" s="6" t="s">
        <v>179</v>
      </c>
      <c r="CG38" s="6" t="s">
        <v>85</v>
      </c>
      <c r="CH38" s="6" t="s">
        <v>86</v>
      </c>
      <c r="CI38" s="6" t="s">
        <v>419</v>
      </c>
      <c r="CJ38" s="6" t="s">
        <v>87</v>
      </c>
      <c r="CK38" s="6" t="s">
        <v>112</v>
      </c>
      <c r="CL38" s="6" t="s">
        <v>89</v>
      </c>
      <c r="CM38" s="6" t="s">
        <v>90</v>
      </c>
      <c r="CN38" s="6" t="s">
        <v>90</v>
      </c>
    </row>
    <row r="39" spans="1:92" x14ac:dyDescent="0.35">
      <c r="A39" s="6">
        <v>5678173649</v>
      </c>
      <c r="B39" s="6"/>
      <c r="C39" s="6"/>
      <c r="D39" s="6"/>
      <c r="E39" s="6"/>
      <c r="F39" s="6"/>
      <c r="G39" s="6"/>
      <c r="H39" s="6"/>
      <c r="I39" s="6"/>
      <c r="J39" s="6"/>
      <c r="K39" s="6" t="s">
        <v>27</v>
      </c>
      <c r="L39" s="6" t="s">
        <v>28</v>
      </c>
      <c r="M39" s="6"/>
      <c r="N39" s="6" t="s">
        <v>30</v>
      </c>
      <c r="O39" s="6"/>
      <c r="P39" s="6"/>
      <c r="Q39" s="6"/>
      <c r="R39" s="6"/>
      <c r="S39" s="6"/>
      <c r="T39" s="6"/>
      <c r="U39" s="6"/>
      <c r="V39" s="6" t="s">
        <v>25</v>
      </c>
      <c r="W39" s="6"/>
      <c r="X39" s="6"/>
      <c r="Y39" s="6"/>
      <c r="Z39" s="6"/>
      <c r="AA39" s="6"/>
      <c r="AB39" s="6"/>
      <c r="AC39" s="6"/>
      <c r="AD39" s="6"/>
      <c r="AE39" s="6" t="s">
        <v>34</v>
      </c>
      <c r="AF39" s="6"/>
      <c r="AG39" s="6"/>
      <c r="AH39" s="6"/>
      <c r="AI39" s="6"/>
      <c r="AJ39" s="6"/>
      <c r="AK39" s="6"/>
      <c r="AL39" s="6"/>
      <c r="AM39" s="6" t="s">
        <v>42</v>
      </c>
      <c r="AN39" s="6"/>
      <c r="AO39" s="6"/>
      <c r="AP39" s="6"/>
      <c r="AQ39" s="6"/>
      <c r="AR39" s="6" t="s">
        <v>46</v>
      </c>
      <c r="AS39" s="6"/>
      <c r="AT39" s="6"/>
      <c r="AU39" s="6"/>
      <c r="AV39" s="6"/>
      <c r="AW39" s="6"/>
      <c r="AX39" s="6"/>
      <c r="AY39" s="6"/>
      <c r="AZ39" s="6" t="s">
        <v>54</v>
      </c>
      <c r="BA39" s="6"/>
      <c r="BB39" s="6"/>
      <c r="BC39" s="6" t="s">
        <v>56</v>
      </c>
      <c r="BD39" s="6"/>
      <c r="BE39" s="6" t="s">
        <v>58</v>
      </c>
      <c r="BF39" s="6"/>
      <c r="BG39" s="6"/>
      <c r="BH39" s="6"/>
      <c r="BI39" s="6"/>
      <c r="BJ39" s="6"/>
      <c r="BK39" s="6"/>
      <c r="BL39" s="6"/>
      <c r="BM39" s="6"/>
      <c r="BN39" s="6"/>
      <c r="BO39" s="6"/>
      <c r="BP39" s="6" t="s">
        <v>67</v>
      </c>
      <c r="BQ39" s="6"/>
      <c r="BR39" s="6"/>
      <c r="BS39" s="6"/>
      <c r="BT39" s="6"/>
      <c r="BU39" s="6"/>
      <c r="BV39" s="6"/>
      <c r="BW39" s="6"/>
      <c r="BX39" s="6"/>
      <c r="BY39" s="6"/>
      <c r="BZ39" s="6"/>
      <c r="CA39" s="6" t="s">
        <v>78</v>
      </c>
      <c r="CB39" s="6"/>
      <c r="CC39" s="6" t="s">
        <v>83</v>
      </c>
      <c r="CD39" s="6">
        <v>45</v>
      </c>
      <c r="CE39" s="6" t="s">
        <v>84</v>
      </c>
      <c r="CF39" s="6" t="s">
        <v>145</v>
      </c>
      <c r="CG39" s="6" t="s">
        <v>85</v>
      </c>
      <c r="CH39" s="6" t="s">
        <v>86</v>
      </c>
      <c r="CI39" s="6" t="s">
        <v>419</v>
      </c>
      <c r="CJ39" s="6" t="s">
        <v>99</v>
      </c>
      <c r="CK39" s="6" t="s">
        <v>93</v>
      </c>
      <c r="CL39" s="6" t="s">
        <v>89</v>
      </c>
      <c r="CM39" s="6" t="s">
        <v>90</v>
      </c>
      <c r="CN39" s="6" t="s">
        <v>90</v>
      </c>
    </row>
    <row r="40" spans="1:92" x14ac:dyDescent="0.35">
      <c r="A40" s="6">
        <v>5678055433</v>
      </c>
      <c r="B40" s="6"/>
      <c r="C40" s="6" t="s">
        <v>19</v>
      </c>
      <c r="D40" s="6"/>
      <c r="E40" s="6"/>
      <c r="F40" s="6"/>
      <c r="G40" s="6"/>
      <c r="H40" s="6"/>
      <c r="I40" s="6"/>
      <c r="J40" s="6"/>
      <c r="K40" s="6" t="s">
        <v>27</v>
      </c>
      <c r="L40" s="6" t="s">
        <v>28</v>
      </c>
      <c r="M40" s="6"/>
      <c r="N40" s="6"/>
      <c r="O40" s="6" t="s">
        <v>18</v>
      </c>
      <c r="P40" s="6" t="s">
        <v>19</v>
      </c>
      <c r="Q40" s="6"/>
      <c r="R40" s="6"/>
      <c r="S40" s="6"/>
      <c r="T40" s="6"/>
      <c r="U40" s="6"/>
      <c r="V40" s="6"/>
      <c r="W40" s="6"/>
      <c r="X40" s="6"/>
      <c r="Y40" s="6" t="s">
        <v>28</v>
      </c>
      <c r="Z40" s="6"/>
      <c r="AA40" s="6"/>
      <c r="AB40" s="6"/>
      <c r="AC40" s="6"/>
      <c r="AD40" s="6"/>
      <c r="AE40" s="6"/>
      <c r="AF40" s="6" t="s">
        <v>35</v>
      </c>
      <c r="AG40" s="6"/>
      <c r="AH40" s="6" t="s">
        <v>37</v>
      </c>
      <c r="AI40" s="6" t="s">
        <v>38</v>
      </c>
      <c r="AJ40" s="6"/>
      <c r="AK40" s="6"/>
      <c r="AL40" s="6"/>
      <c r="AM40" s="6" t="s">
        <v>42</v>
      </c>
      <c r="AN40" s="6"/>
      <c r="AO40" s="6" t="s">
        <v>44</v>
      </c>
      <c r="AP40" s="6" t="s">
        <v>45</v>
      </c>
      <c r="AQ40" s="6"/>
      <c r="AR40" s="6"/>
      <c r="AS40" s="6"/>
      <c r="AT40" s="6"/>
      <c r="AU40" s="6"/>
      <c r="AV40" s="6"/>
      <c r="AW40" s="6"/>
      <c r="AX40" s="6"/>
      <c r="AY40" s="6"/>
      <c r="AZ40" s="6" t="s">
        <v>54</v>
      </c>
      <c r="BA40" s="6"/>
      <c r="BB40" s="6"/>
      <c r="BC40" s="6"/>
      <c r="BD40" s="6"/>
      <c r="BE40" s="6" t="s">
        <v>58</v>
      </c>
      <c r="BF40" s="6"/>
      <c r="BG40" s="6"/>
      <c r="BH40" s="6"/>
      <c r="BI40" s="6"/>
      <c r="BJ40" s="6"/>
      <c r="BK40" s="6"/>
      <c r="BL40" s="6"/>
      <c r="BM40" s="6"/>
      <c r="BN40" s="6"/>
      <c r="BO40" s="6" t="s">
        <v>66</v>
      </c>
      <c r="BP40" s="6" t="s">
        <v>67</v>
      </c>
      <c r="BQ40" s="6"/>
      <c r="BR40" s="6"/>
      <c r="BS40" s="6"/>
      <c r="BT40" s="6"/>
      <c r="BU40" s="6"/>
      <c r="BV40" s="6"/>
      <c r="BW40" s="6"/>
      <c r="BX40" s="6"/>
      <c r="BY40" s="6" t="s">
        <v>76</v>
      </c>
      <c r="BZ40" s="6"/>
      <c r="CA40" s="6" t="s">
        <v>78</v>
      </c>
      <c r="CB40" s="6"/>
      <c r="CC40" s="6" t="s">
        <v>98</v>
      </c>
      <c r="CD40" s="6">
        <v>29</v>
      </c>
      <c r="CE40" s="6" t="s">
        <v>153</v>
      </c>
      <c r="CF40" s="6" t="s">
        <v>172</v>
      </c>
      <c r="CG40" s="6" t="s">
        <v>85</v>
      </c>
      <c r="CH40" s="6" t="s">
        <v>86</v>
      </c>
      <c r="CI40" s="6" t="s">
        <v>419</v>
      </c>
      <c r="CJ40" s="6" t="s">
        <v>100</v>
      </c>
      <c r="CK40" s="6" t="s">
        <v>88</v>
      </c>
      <c r="CL40" s="6" t="s">
        <v>89</v>
      </c>
      <c r="CM40" s="6" t="s">
        <v>90</v>
      </c>
      <c r="CN40" s="6" t="s">
        <v>90</v>
      </c>
    </row>
    <row r="41" spans="1:92" x14ac:dyDescent="0.35">
      <c r="A41" s="6">
        <v>5678051723</v>
      </c>
      <c r="B41" s="6"/>
      <c r="C41" s="6" t="s">
        <v>19</v>
      </c>
      <c r="D41" s="6" t="s">
        <v>20</v>
      </c>
      <c r="E41" s="6"/>
      <c r="F41" s="6"/>
      <c r="G41" s="6"/>
      <c r="H41" s="6"/>
      <c r="I41" s="6"/>
      <c r="J41" s="6"/>
      <c r="K41" s="6"/>
      <c r="L41" s="6" t="s">
        <v>28</v>
      </c>
      <c r="M41" s="6"/>
      <c r="N41" s="6"/>
      <c r="O41" s="6"/>
      <c r="P41" s="6"/>
      <c r="Q41" s="6"/>
      <c r="R41" s="6"/>
      <c r="S41" s="6"/>
      <c r="T41" s="6"/>
      <c r="U41" s="6"/>
      <c r="V41" s="6"/>
      <c r="W41" s="6"/>
      <c r="X41" s="6"/>
      <c r="Y41" s="6"/>
      <c r="Z41" s="6" t="s">
        <v>29</v>
      </c>
      <c r="AA41" s="6"/>
      <c r="AB41" s="6" t="s">
        <v>31</v>
      </c>
      <c r="AC41" s="6"/>
      <c r="AD41" s="6"/>
      <c r="AE41" s="6"/>
      <c r="AF41" s="6"/>
      <c r="AG41" s="6"/>
      <c r="AH41" s="6" t="s">
        <v>37</v>
      </c>
      <c r="AI41" s="6"/>
      <c r="AJ41" s="6"/>
      <c r="AK41" s="6" t="s">
        <v>40</v>
      </c>
      <c r="AL41" s="6" t="s">
        <v>41</v>
      </c>
      <c r="AM41" s="6"/>
      <c r="AN41" s="6"/>
      <c r="AO41" s="6"/>
      <c r="AP41" s="6" t="s">
        <v>45</v>
      </c>
      <c r="AQ41" s="6"/>
      <c r="AR41" s="6"/>
      <c r="AS41" s="6"/>
      <c r="AT41" s="6"/>
      <c r="AU41" s="6"/>
      <c r="AV41" s="6" t="s">
        <v>50</v>
      </c>
      <c r="AW41" s="6"/>
      <c r="AX41" s="6" t="s">
        <v>52</v>
      </c>
      <c r="AY41" s="6"/>
      <c r="AZ41" s="6"/>
      <c r="BA41" s="6"/>
      <c r="BB41" s="6"/>
      <c r="BC41" s="6" t="s">
        <v>56</v>
      </c>
      <c r="BD41" s="6"/>
      <c r="BE41" s="6" t="s">
        <v>58</v>
      </c>
      <c r="BF41" s="6"/>
      <c r="BG41" s="6"/>
      <c r="BH41" s="6"/>
      <c r="BI41" s="6"/>
      <c r="BJ41" s="6"/>
      <c r="BK41" s="6"/>
      <c r="BL41" s="6"/>
      <c r="BM41" s="6"/>
      <c r="BN41" s="6"/>
      <c r="BO41" s="6"/>
      <c r="BP41" s="6" t="s">
        <v>67</v>
      </c>
      <c r="BQ41" s="6"/>
      <c r="BR41" s="6"/>
      <c r="BS41" s="6" t="s">
        <v>70</v>
      </c>
      <c r="BT41" s="6" t="s">
        <v>71</v>
      </c>
      <c r="BU41" s="6"/>
      <c r="BV41" s="6"/>
      <c r="BW41" s="6"/>
      <c r="BX41" s="6"/>
      <c r="BY41" s="6"/>
      <c r="BZ41" s="6"/>
      <c r="CA41" s="6" t="s">
        <v>78</v>
      </c>
      <c r="CB41" s="6"/>
      <c r="CC41" s="6" t="s">
        <v>98</v>
      </c>
      <c r="CD41" s="6">
        <v>65</v>
      </c>
      <c r="CE41" s="6" t="s">
        <v>153</v>
      </c>
      <c r="CF41" s="6" t="s">
        <v>179</v>
      </c>
      <c r="CG41" s="6" t="s">
        <v>85</v>
      </c>
      <c r="CH41" s="6" t="s">
        <v>86</v>
      </c>
      <c r="CI41" s="6" t="s">
        <v>419</v>
      </c>
      <c r="CJ41" s="6" t="s">
        <v>100</v>
      </c>
      <c r="CK41" s="6" t="s">
        <v>109</v>
      </c>
      <c r="CL41" s="6" t="s">
        <v>105</v>
      </c>
      <c r="CM41" s="6" t="s">
        <v>90</v>
      </c>
      <c r="CN41" s="6" t="s">
        <v>90</v>
      </c>
    </row>
    <row r="42" spans="1:92" x14ac:dyDescent="0.35">
      <c r="A42" s="6">
        <v>5678049260</v>
      </c>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t="s">
        <v>36</v>
      </c>
      <c r="AH42" s="6"/>
      <c r="AI42" s="6"/>
      <c r="AJ42" s="6"/>
      <c r="AK42" s="6"/>
      <c r="AL42" s="6"/>
      <c r="AM42" s="6"/>
      <c r="AN42" s="6" t="s">
        <v>43</v>
      </c>
      <c r="AO42" s="6"/>
      <c r="AP42" s="6"/>
      <c r="AQ42" s="6"/>
      <c r="AR42" s="6"/>
      <c r="AS42" s="6"/>
      <c r="AT42" s="6"/>
      <c r="AU42" s="6" t="s">
        <v>49</v>
      </c>
      <c r="AV42" s="6"/>
      <c r="AW42" s="6"/>
      <c r="AX42" s="6"/>
      <c r="AY42" s="6"/>
      <c r="AZ42" s="6"/>
      <c r="BA42" s="6"/>
      <c r="BB42" s="6"/>
      <c r="BC42" s="6"/>
      <c r="BD42" s="6"/>
      <c r="BE42" s="6"/>
      <c r="BF42" s="6"/>
      <c r="BG42" s="6"/>
      <c r="BH42" s="6"/>
      <c r="BI42" s="6"/>
      <c r="BJ42" s="6"/>
      <c r="BK42" s="6"/>
      <c r="BL42" s="6"/>
      <c r="BM42" s="6"/>
      <c r="BN42" s="6"/>
      <c r="BO42" s="6"/>
      <c r="BP42" s="6" t="s">
        <v>67</v>
      </c>
      <c r="BQ42" s="6"/>
      <c r="BR42" s="6"/>
      <c r="BS42" s="6"/>
      <c r="BT42" s="6"/>
      <c r="BU42" s="6"/>
      <c r="BV42" s="6"/>
      <c r="BW42" s="6"/>
      <c r="BX42" s="6"/>
      <c r="BY42" s="6"/>
      <c r="BZ42" s="6"/>
      <c r="CA42" s="6"/>
      <c r="CB42" s="6"/>
      <c r="CC42" s="6" t="s">
        <v>98</v>
      </c>
      <c r="CD42" s="6">
        <v>79</v>
      </c>
      <c r="CE42" s="6" t="s">
        <v>84</v>
      </c>
      <c r="CF42" s="6" t="s">
        <v>118</v>
      </c>
      <c r="CG42" s="6" t="s">
        <v>85</v>
      </c>
      <c r="CH42" s="6" t="s">
        <v>86</v>
      </c>
      <c r="CI42" s="6" t="s">
        <v>419</v>
      </c>
      <c r="CJ42" s="6" t="s">
        <v>100</v>
      </c>
      <c r="CK42" s="6" t="s">
        <v>109</v>
      </c>
      <c r="CL42" s="6" t="s">
        <v>105</v>
      </c>
      <c r="CM42" s="6" t="s">
        <v>90</v>
      </c>
      <c r="CN42" s="6" t="s">
        <v>90</v>
      </c>
    </row>
    <row r="43" spans="1:92" x14ac:dyDescent="0.35">
      <c r="A43" s="6">
        <v>5677807483</v>
      </c>
      <c r="B43" s="6"/>
      <c r="C43" s="6"/>
      <c r="D43" s="6"/>
      <c r="E43" s="6"/>
      <c r="F43" s="6"/>
      <c r="G43" s="6"/>
      <c r="H43" s="6"/>
      <c r="I43" s="6"/>
      <c r="J43" s="6"/>
      <c r="K43" s="6" t="s">
        <v>27</v>
      </c>
      <c r="L43" s="6" t="s">
        <v>28</v>
      </c>
      <c r="M43" s="6"/>
      <c r="N43" s="6"/>
      <c r="O43" s="6"/>
      <c r="P43" s="6"/>
      <c r="Q43" s="6"/>
      <c r="R43" s="6" t="s">
        <v>21</v>
      </c>
      <c r="S43" s="6"/>
      <c r="T43" s="6"/>
      <c r="U43" s="6"/>
      <c r="V43" s="6"/>
      <c r="W43" s="6"/>
      <c r="X43" s="6" t="s">
        <v>27</v>
      </c>
      <c r="Y43" s="6"/>
      <c r="Z43" s="6"/>
      <c r="AA43" s="6"/>
      <c r="AB43" s="6"/>
      <c r="AC43" s="6"/>
      <c r="AD43" s="6" t="s">
        <v>33</v>
      </c>
      <c r="AE43" s="6"/>
      <c r="AF43" s="6"/>
      <c r="AG43" s="6"/>
      <c r="AH43" s="6"/>
      <c r="AI43" s="6" t="s">
        <v>38</v>
      </c>
      <c r="AJ43" s="6"/>
      <c r="AK43" s="6" t="s">
        <v>40</v>
      </c>
      <c r="AL43" s="6"/>
      <c r="AM43" s="6" t="s">
        <v>42</v>
      </c>
      <c r="AN43" s="6"/>
      <c r="AO43" s="6" t="s">
        <v>44</v>
      </c>
      <c r="AP43" s="6"/>
      <c r="AQ43" s="6"/>
      <c r="AR43" s="6"/>
      <c r="AS43" s="6"/>
      <c r="AT43" s="6"/>
      <c r="AU43" s="6" t="s">
        <v>49</v>
      </c>
      <c r="AV43" s="6"/>
      <c r="AW43" s="6"/>
      <c r="AX43" s="6"/>
      <c r="AY43" s="6"/>
      <c r="AZ43" s="6"/>
      <c r="BA43" s="6"/>
      <c r="BB43" s="6"/>
      <c r="BC43" s="6"/>
      <c r="BD43" s="6"/>
      <c r="BE43" s="6"/>
      <c r="BF43" s="6"/>
      <c r="BG43" s="6"/>
      <c r="BH43" s="6"/>
      <c r="BI43" s="6"/>
      <c r="BJ43" s="6"/>
      <c r="BK43" s="6"/>
      <c r="BL43" s="6"/>
      <c r="BM43" s="6"/>
      <c r="BN43" s="6"/>
      <c r="BO43" s="6"/>
      <c r="BP43" s="6" t="s">
        <v>67</v>
      </c>
      <c r="BQ43" s="6"/>
      <c r="BR43" s="6"/>
      <c r="BS43" s="6"/>
      <c r="BT43" s="6"/>
      <c r="BU43" s="6"/>
      <c r="BV43" s="6"/>
      <c r="BW43" s="6" t="s">
        <v>74</v>
      </c>
      <c r="BX43" s="6"/>
      <c r="BY43" s="6"/>
      <c r="BZ43" s="6"/>
      <c r="CA43" s="6"/>
      <c r="CB43" s="6"/>
      <c r="CC43" s="6" t="s">
        <v>98</v>
      </c>
      <c r="CD43" s="6">
        <v>50</v>
      </c>
      <c r="CE43" s="6" t="s">
        <v>153</v>
      </c>
      <c r="CF43" s="6" t="s">
        <v>156</v>
      </c>
      <c r="CG43" s="6" t="s">
        <v>85</v>
      </c>
      <c r="CH43" s="6" t="s">
        <v>86</v>
      </c>
      <c r="CI43" s="6" t="s">
        <v>419</v>
      </c>
      <c r="CJ43" s="6" t="s">
        <v>99</v>
      </c>
      <c r="CK43" s="6" t="s">
        <v>93</v>
      </c>
      <c r="CL43" s="6" t="s">
        <v>89</v>
      </c>
      <c r="CM43" s="6" t="s">
        <v>90</v>
      </c>
      <c r="CN43" s="6" t="s">
        <v>86</v>
      </c>
    </row>
    <row r="44" spans="1:92" x14ac:dyDescent="0.35">
      <c r="A44" s="6">
        <v>5677677729</v>
      </c>
      <c r="B44" s="6"/>
      <c r="C44" s="6"/>
      <c r="D44" s="6"/>
      <c r="E44" s="6"/>
      <c r="F44" s="6"/>
      <c r="G44" s="6"/>
      <c r="H44" s="6"/>
      <c r="I44" s="6" t="s">
        <v>25</v>
      </c>
      <c r="J44" s="6"/>
      <c r="K44" s="6" t="s">
        <v>27</v>
      </c>
      <c r="L44" s="6" t="s">
        <v>28</v>
      </c>
      <c r="M44" s="6"/>
      <c r="N44" s="6"/>
      <c r="O44" s="6"/>
      <c r="P44" s="6"/>
      <c r="Q44" s="6"/>
      <c r="R44" s="6"/>
      <c r="S44" s="6"/>
      <c r="T44" s="6"/>
      <c r="U44" s="6"/>
      <c r="V44" s="6" t="s">
        <v>25</v>
      </c>
      <c r="W44" s="6"/>
      <c r="X44" s="6"/>
      <c r="Y44" s="6"/>
      <c r="Z44" s="6" t="s">
        <v>29</v>
      </c>
      <c r="AA44" s="6" t="s">
        <v>30</v>
      </c>
      <c r="AB44" s="6"/>
      <c r="AC44" s="6"/>
      <c r="AD44" s="6"/>
      <c r="AE44" s="6"/>
      <c r="AF44" s="6"/>
      <c r="AG44" s="6" t="s">
        <v>36</v>
      </c>
      <c r="AH44" s="6"/>
      <c r="AI44" s="6"/>
      <c r="AJ44" s="6"/>
      <c r="AK44" s="6"/>
      <c r="AL44" s="6"/>
      <c r="AM44" s="6" t="s">
        <v>42</v>
      </c>
      <c r="AN44" s="6"/>
      <c r="AO44" s="6" t="s">
        <v>44</v>
      </c>
      <c r="AP44" s="6"/>
      <c r="AQ44" s="6" t="s">
        <v>39</v>
      </c>
      <c r="AR44" s="6"/>
      <c r="AS44" s="6"/>
      <c r="AT44" s="6"/>
      <c r="AU44" s="6"/>
      <c r="AV44" s="6"/>
      <c r="AW44" s="6"/>
      <c r="AX44" s="6"/>
      <c r="AY44" s="6"/>
      <c r="AZ44" s="6" t="s">
        <v>54</v>
      </c>
      <c r="BA44" s="6"/>
      <c r="BB44" s="6"/>
      <c r="BC44" s="6"/>
      <c r="BD44" s="6"/>
      <c r="BE44" s="6"/>
      <c r="BF44" s="6"/>
      <c r="BG44" s="6"/>
      <c r="BH44" s="6"/>
      <c r="BI44" s="6"/>
      <c r="BJ44" s="6"/>
      <c r="BK44" s="6"/>
      <c r="BL44" s="6"/>
      <c r="BM44" s="6"/>
      <c r="BN44" s="6" t="s">
        <v>65</v>
      </c>
      <c r="BO44" s="6" t="s">
        <v>66</v>
      </c>
      <c r="BP44" s="6" t="s">
        <v>67</v>
      </c>
      <c r="BQ44" s="6" t="s">
        <v>68</v>
      </c>
      <c r="BR44" s="6" t="s">
        <v>69</v>
      </c>
      <c r="BS44" s="6"/>
      <c r="BT44" s="6" t="s">
        <v>71</v>
      </c>
      <c r="BU44" s="6" t="s">
        <v>72</v>
      </c>
      <c r="BV44" s="6" t="s">
        <v>73</v>
      </c>
      <c r="BW44" s="6"/>
      <c r="BX44" s="6"/>
      <c r="BY44" s="6"/>
      <c r="BZ44" s="6"/>
      <c r="CA44" s="6" t="s">
        <v>78</v>
      </c>
      <c r="CB44" s="6"/>
      <c r="CC44" s="6" t="s">
        <v>83</v>
      </c>
      <c r="CD44" s="6">
        <v>50</v>
      </c>
      <c r="CE44" s="6" t="s">
        <v>153</v>
      </c>
      <c r="CF44" s="6" t="s">
        <v>184</v>
      </c>
      <c r="CG44" s="6" t="s">
        <v>85</v>
      </c>
      <c r="CH44" s="6" t="s">
        <v>86</v>
      </c>
      <c r="CI44" s="6" t="s">
        <v>421</v>
      </c>
      <c r="CJ44" s="6" t="s">
        <v>87</v>
      </c>
      <c r="CK44" s="6" t="s">
        <v>88</v>
      </c>
      <c r="CL44" s="6" t="s">
        <v>89</v>
      </c>
      <c r="CM44" s="6" t="s">
        <v>90</v>
      </c>
      <c r="CN44" s="6" t="s">
        <v>90</v>
      </c>
    </row>
    <row r="45" spans="1:92" x14ac:dyDescent="0.35">
      <c r="A45" s="6">
        <v>5677654392</v>
      </c>
      <c r="B45" s="6"/>
      <c r="C45" s="6" t="s">
        <v>19</v>
      </c>
      <c r="D45" s="6" t="s">
        <v>20</v>
      </c>
      <c r="E45" s="6"/>
      <c r="F45" s="6"/>
      <c r="G45" s="6"/>
      <c r="H45" s="6"/>
      <c r="I45" s="6"/>
      <c r="J45" s="6" t="s">
        <v>26</v>
      </c>
      <c r="K45" s="6"/>
      <c r="L45" s="6"/>
      <c r="M45" s="6"/>
      <c r="N45" s="6"/>
      <c r="O45" s="6"/>
      <c r="P45" s="6" t="s">
        <v>19</v>
      </c>
      <c r="Q45" s="6" t="s">
        <v>20</v>
      </c>
      <c r="R45" s="6"/>
      <c r="S45" s="6"/>
      <c r="T45" s="6"/>
      <c r="U45" s="6"/>
      <c r="V45" s="6"/>
      <c r="W45" s="6"/>
      <c r="X45" s="6"/>
      <c r="Y45" s="6" t="s">
        <v>28</v>
      </c>
      <c r="Z45" s="6"/>
      <c r="AA45" s="6"/>
      <c r="AB45" s="6" t="s">
        <v>31</v>
      </c>
      <c r="AC45" s="6"/>
      <c r="AD45" s="6" t="s">
        <v>33</v>
      </c>
      <c r="AE45" s="6"/>
      <c r="AF45" s="6"/>
      <c r="AG45" s="6"/>
      <c r="AH45" s="6"/>
      <c r="AI45" s="6" t="s">
        <v>38</v>
      </c>
      <c r="AJ45" s="6"/>
      <c r="AK45" s="6"/>
      <c r="AL45" s="6"/>
      <c r="AM45" s="6" t="s">
        <v>42</v>
      </c>
      <c r="AN45" s="6"/>
      <c r="AO45" s="6" t="s">
        <v>44</v>
      </c>
      <c r="AP45" s="6"/>
      <c r="AQ45" s="6"/>
      <c r="AR45" s="6"/>
      <c r="AS45" s="6"/>
      <c r="AT45" s="6"/>
      <c r="AU45" s="6" t="s">
        <v>49</v>
      </c>
      <c r="AV45" s="6"/>
      <c r="AW45" s="6"/>
      <c r="AX45" s="6"/>
      <c r="AY45" s="6"/>
      <c r="AZ45" s="6" t="s">
        <v>54</v>
      </c>
      <c r="BA45" s="6"/>
      <c r="BB45" s="6"/>
      <c r="BC45" s="6"/>
      <c r="BD45" s="6"/>
      <c r="BE45" s="6"/>
      <c r="BF45" s="6"/>
      <c r="BG45" s="6"/>
      <c r="BH45" s="6" t="s">
        <v>61</v>
      </c>
      <c r="BI45" s="6"/>
      <c r="BJ45" s="6" t="s">
        <v>26</v>
      </c>
      <c r="BK45" s="6"/>
      <c r="BL45" s="6"/>
      <c r="BM45" s="6"/>
      <c r="BN45" s="6"/>
      <c r="BO45" s="6"/>
      <c r="BP45" s="6" t="s">
        <v>67</v>
      </c>
      <c r="BQ45" s="6"/>
      <c r="BR45" s="6"/>
      <c r="BS45" s="6" t="s">
        <v>70</v>
      </c>
      <c r="BT45" s="6"/>
      <c r="BU45" s="6"/>
      <c r="BV45" s="6"/>
      <c r="BW45" s="6"/>
      <c r="BX45" s="6"/>
      <c r="BY45" s="6"/>
      <c r="BZ45" s="6"/>
      <c r="CA45" s="6"/>
      <c r="CB45" s="6"/>
      <c r="CC45" s="6" t="s">
        <v>83</v>
      </c>
      <c r="CD45" s="6">
        <v>38</v>
      </c>
      <c r="CE45" s="6" t="s">
        <v>153</v>
      </c>
      <c r="CF45" s="6" t="s">
        <v>177</v>
      </c>
      <c r="CG45" s="6" t="s">
        <v>85</v>
      </c>
      <c r="CH45" s="6" t="s">
        <v>86</v>
      </c>
      <c r="CI45" s="6" t="s">
        <v>419</v>
      </c>
      <c r="CJ45" s="6" t="s">
        <v>103</v>
      </c>
      <c r="CK45" s="6" t="s">
        <v>109</v>
      </c>
      <c r="CL45" s="6" t="s">
        <v>89</v>
      </c>
      <c r="CM45" s="6" t="s">
        <v>90</v>
      </c>
      <c r="CN45" s="6" t="s">
        <v>90</v>
      </c>
    </row>
    <row r="46" spans="1:92" x14ac:dyDescent="0.35">
      <c r="A46" s="6">
        <v>5677436994</v>
      </c>
      <c r="B46" s="6"/>
      <c r="C46" s="6"/>
      <c r="D46" s="6"/>
      <c r="E46" s="6"/>
      <c r="F46" s="6"/>
      <c r="G46" s="6"/>
      <c r="H46" s="6" t="s">
        <v>24</v>
      </c>
      <c r="I46" s="6"/>
      <c r="J46" s="6"/>
      <c r="K46" s="6" t="s">
        <v>27</v>
      </c>
      <c r="L46" s="6" t="s">
        <v>28</v>
      </c>
      <c r="M46" s="6"/>
      <c r="N46" s="6"/>
      <c r="O46" s="6"/>
      <c r="P46" s="6"/>
      <c r="Q46" s="6"/>
      <c r="R46" s="6"/>
      <c r="S46" s="6"/>
      <c r="T46" s="6"/>
      <c r="U46" s="6"/>
      <c r="V46" s="6"/>
      <c r="W46" s="6" t="s">
        <v>26</v>
      </c>
      <c r="X46" s="6" t="s">
        <v>27</v>
      </c>
      <c r="Y46" s="6"/>
      <c r="Z46" s="6"/>
      <c r="AA46" s="6" t="s">
        <v>30</v>
      </c>
      <c r="AB46" s="6"/>
      <c r="AC46" s="6" t="s">
        <v>32</v>
      </c>
      <c r="AD46" s="6" t="s">
        <v>33</v>
      </c>
      <c r="AE46" s="6"/>
      <c r="AF46" s="6"/>
      <c r="AG46" s="6"/>
      <c r="AH46" s="6"/>
      <c r="AI46" s="6"/>
      <c r="AJ46" s="6"/>
      <c r="AK46" s="6" t="s">
        <v>40</v>
      </c>
      <c r="AL46" s="6"/>
      <c r="AM46" s="6" t="s">
        <v>42</v>
      </c>
      <c r="AN46" s="6"/>
      <c r="AO46" s="6" t="s">
        <v>44</v>
      </c>
      <c r="AP46" s="6"/>
      <c r="AQ46" s="6"/>
      <c r="AR46" s="6"/>
      <c r="AS46" s="6"/>
      <c r="AT46" s="6"/>
      <c r="AU46" s="6" t="s">
        <v>49</v>
      </c>
      <c r="AV46" s="6"/>
      <c r="AW46" s="6"/>
      <c r="AX46" s="6"/>
      <c r="AY46" s="6"/>
      <c r="AZ46" s="6" t="s">
        <v>54</v>
      </c>
      <c r="BA46" s="6"/>
      <c r="BB46" s="6"/>
      <c r="BC46" s="6"/>
      <c r="BD46" s="6"/>
      <c r="BE46" s="6"/>
      <c r="BF46" s="6"/>
      <c r="BG46" s="6"/>
      <c r="BH46" s="6"/>
      <c r="BI46" s="6"/>
      <c r="BJ46" s="6" t="s">
        <v>26</v>
      </c>
      <c r="BK46" s="6"/>
      <c r="BL46" s="6"/>
      <c r="BM46" s="6"/>
      <c r="BN46" s="6"/>
      <c r="BO46" s="6" t="s">
        <v>66</v>
      </c>
      <c r="BP46" s="6" t="s">
        <v>67</v>
      </c>
      <c r="BQ46" s="6"/>
      <c r="BR46" s="6" t="s">
        <v>69</v>
      </c>
      <c r="BS46" s="6" t="s">
        <v>70</v>
      </c>
      <c r="BT46" s="6" t="s">
        <v>71</v>
      </c>
      <c r="BU46" s="6"/>
      <c r="BV46" s="6" t="s">
        <v>73</v>
      </c>
      <c r="BW46" s="6"/>
      <c r="BX46" s="6"/>
      <c r="BY46" s="6"/>
      <c r="BZ46" s="6"/>
      <c r="CA46" s="6" t="s">
        <v>78</v>
      </c>
      <c r="CB46" s="6"/>
      <c r="CC46" s="6" t="s">
        <v>83</v>
      </c>
      <c r="CD46" s="6">
        <v>38</v>
      </c>
      <c r="CE46" s="6" t="s">
        <v>153</v>
      </c>
      <c r="CF46" s="6" t="s">
        <v>180</v>
      </c>
      <c r="CG46" s="6" t="s">
        <v>85</v>
      </c>
      <c r="CH46" s="6" t="s">
        <v>86</v>
      </c>
      <c r="CI46" s="6" t="s">
        <v>419</v>
      </c>
      <c r="CJ46" s="6" t="s">
        <v>87</v>
      </c>
      <c r="CK46" s="6" t="s">
        <v>88</v>
      </c>
      <c r="CL46" s="6" t="s">
        <v>97</v>
      </c>
      <c r="CM46" s="6" t="s">
        <v>90</v>
      </c>
      <c r="CN46" s="6" t="s">
        <v>90</v>
      </c>
    </row>
    <row r="47" spans="1:92" x14ac:dyDescent="0.35">
      <c r="A47" s="6">
        <v>5677432987</v>
      </c>
      <c r="B47" s="6"/>
      <c r="C47" s="6" t="s">
        <v>19</v>
      </c>
      <c r="D47" s="6"/>
      <c r="E47" s="6" t="s">
        <v>21</v>
      </c>
      <c r="F47" s="6"/>
      <c r="G47" s="6"/>
      <c r="H47" s="6"/>
      <c r="I47" s="6"/>
      <c r="J47" s="6"/>
      <c r="K47" s="6"/>
      <c r="L47" s="6" t="s">
        <v>28</v>
      </c>
      <c r="M47" s="6"/>
      <c r="N47" s="6"/>
      <c r="O47" s="6"/>
      <c r="P47" s="6"/>
      <c r="Q47" s="6"/>
      <c r="R47" s="6"/>
      <c r="S47" s="6"/>
      <c r="T47" s="6"/>
      <c r="U47" s="6"/>
      <c r="V47" s="6"/>
      <c r="W47" s="6"/>
      <c r="X47" s="6" t="s">
        <v>27</v>
      </c>
      <c r="Y47" s="6"/>
      <c r="Z47" s="6"/>
      <c r="AA47" s="6"/>
      <c r="AB47" s="6"/>
      <c r="AC47" s="6"/>
      <c r="AD47" s="6" t="s">
        <v>33</v>
      </c>
      <c r="AE47" s="6"/>
      <c r="AF47" s="6" t="s">
        <v>35</v>
      </c>
      <c r="AG47" s="6"/>
      <c r="AH47" s="6" t="s">
        <v>37</v>
      </c>
      <c r="AI47" s="6"/>
      <c r="AJ47" s="6"/>
      <c r="AK47" s="6"/>
      <c r="AL47" s="6"/>
      <c r="AM47" s="6" t="s">
        <v>42</v>
      </c>
      <c r="AN47" s="6"/>
      <c r="AO47" s="6" t="s">
        <v>44</v>
      </c>
      <c r="AP47" s="6"/>
      <c r="AQ47" s="6"/>
      <c r="AR47" s="6"/>
      <c r="AS47" s="6"/>
      <c r="AT47" s="6"/>
      <c r="AU47" s="6"/>
      <c r="AV47" s="6" t="s">
        <v>50</v>
      </c>
      <c r="AW47" s="6"/>
      <c r="AX47" s="6"/>
      <c r="AY47" s="6"/>
      <c r="AZ47" s="6" t="s">
        <v>54</v>
      </c>
      <c r="BA47" s="6"/>
      <c r="BB47" s="6"/>
      <c r="BC47" s="6"/>
      <c r="BD47" s="6"/>
      <c r="BE47" s="6"/>
      <c r="BF47" s="6"/>
      <c r="BG47" s="6"/>
      <c r="BH47" s="6"/>
      <c r="BI47" s="6"/>
      <c r="BJ47" s="6"/>
      <c r="BK47" s="6"/>
      <c r="BL47" s="6"/>
      <c r="BM47" s="6"/>
      <c r="BN47" s="6" t="s">
        <v>65</v>
      </c>
      <c r="BO47" s="6" t="s">
        <v>66</v>
      </c>
      <c r="BP47" s="6" t="s">
        <v>67</v>
      </c>
      <c r="BQ47" s="6"/>
      <c r="BR47" s="6"/>
      <c r="BS47" s="6"/>
      <c r="BT47" s="6"/>
      <c r="BU47" s="6"/>
      <c r="BV47" s="6"/>
      <c r="BW47" s="6"/>
      <c r="BX47" s="6"/>
      <c r="BY47" s="6"/>
      <c r="BZ47" s="6"/>
      <c r="CA47" s="6" t="s">
        <v>78</v>
      </c>
      <c r="CB47" s="6"/>
      <c r="CC47" s="6" t="s">
        <v>83</v>
      </c>
      <c r="CD47" s="6">
        <v>41</v>
      </c>
      <c r="CE47" s="6" t="s">
        <v>378</v>
      </c>
      <c r="CF47" s="6"/>
      <c r="CG47" s="6" t="s">
        <v>106</v>
      </c>
      <c r="CH47" s="6" t="s">
        <v>86</v>
      </c>
      <c r="CI47" s="6" t="s">
        <v>419</v>
      </c>
      <c r="CJ47" s="6" t="s">
        <v>103</v>
      </c>
      <c r="CK47" s="6" t="s">
        <v>88</v>
      </c>
      <c r="CL47" s="6" t="s">
        <v>89</v>
      </c>
      <c r="CM47" s="6" t="s">
        <v>90</v>
      </c>
      <c r="CN47" s="6" t="s">
        <v>90</v>
      </c>
    </row>
    <row r="48" spans="1:92" x14ac:dyDescent="0.35">
      <c r="A48" s="6">
        <v>5677431704</v>
      </c>
      <c r="B48" s="6"/>
      <c r="C48" s="6"/>
      <c r="D48" s="6" t="s">
        <v>20</v>
      </c>
      <c r="E48" s="6"/>
      <c r="F48" s="6"/>
      <c r="G48" s="6"/>
      <c r="H48" s="6"/>
      <c r="I48" s="6"/>
      <c r="J48" s="6"/>
      <c r="K48" s="6"/>
      <c r="L48" s="6" t="s">
        <v>28</v>
      </c>
      <c r="M48" s="6"/>
      <c r="N48" s="6"/>
      <c r="O48" s="6"/>
      <c r="P48" s="6"/>
      <c r="Q48" s="6"/>
      <c r="R48" s="6"/>
      <c r="S48" s="6"/>
      <c r="T48" s="6"/>
      <c r="U48" s="6"/>
      <c r="V48" s="6"/>
      <c r="W48" s="6"/>
      <c r="X48" s="6"/>
      <c r="Y48" s="6"/>
      <c r="Z48" s="6"/>
      <c r="AA48" s="6" t="s">
        <v>30</v>
      </c>
      <c r="AB48" s="6"/>
      <c r="AC48" s="6"/>
      <c r="AD48" s="6" t="s">
        <v>33</v>
      </c>
      <c r="AE48" s="6"/>
      <c r="AF48" s="6"/>
      <c r="AG48" s="6"/>
      <c r="AH48" s="6"/>
      <c r="AI48" s="6"/>
      <c r="AJ48" s="6"/>
      <c r="AK48" s="6" t="s">
        <v>40</v>
      </c>
      <c r="AL48" s="6" t="s">
        <v>41</v>
      </c>
      <c r="AM48" s="6"/>
      <c r="AN48" s="6"/>
      <c r="AO48" s="6" t="s">
        <v>44</v>
      </c>
      <c r="AP48" s="6"/>
      <c r="AQ48" s="6" t="s">
        <v>39</v>
      </c>
      <c r="AR48" s="6"/>
      <c r="AS48" s="6"/>
      <c r="AT48" s="6"/>
      <c r="AU48" s="6"/>
      <c r="AV48" s="6"/>
      <c r="AW48" s="6"/>
      <c r="AX48" s="6"/>
      <c r="AY48" s="6"/>
      <c r="AZ48" s="6"/>
      <c r="BA48" s="6"/>
      <c r="BB48" s="6"/>
      <c r="BC48" s="6"/>
      <c r="BD48" s="6"/>
      <c r="BE48" s="6"/>
      <c r="BF48" s="6"/>
      <c r="BG48" s="6"/>
      <c r="BH48" s="6" t="s">
        <v>61</v>
      </c>
      <c r="BI48" s="6"/>
      <c r="BJ48" s="6"/>
      <c r="BK48" s="6"/>
      <c r="BL48" s="6"/>
      <c r="BM48" s="6" t="s">
        <v>64</v>
      </c>
      <c r="BN48" s="6"/>
      <c r="BO48" s="6" t="s">
        <v>66</v>
      </c>
      <c r="BP48" s="6" t="s">
        <v>67</v>
      </c>
      <c r="BQ48" s="6"/>
      <c r="BR48" s="6" t="s">
        <v>69</v>
      </c>
      <c r="BS48" s="6" t="s">
        <v>70</v>
      </c>
      <c r="BT48" s="6"/>
      <c r="BU48" s="6"/>
      <c r="BV48" s="6"/>
      <c r="BW48" s="6"/>
      <c r="BX48" s="6"/>
      <c r="BY48" s="6"/>
      <c r="BZ48" s="6"/>
      <c r="CA48" s="6" t="s">
        <v>78</v>
      </c>
      <c r="CB48" s="6"/>
      <c r="CC48" s="6" t="s">
        <v>83</v>
      </c>
      <c r="CD48" s="6">
        <v>47</v>
      </c>
      <c r="CE48" s="6" t="s">
        <v>153</v>
      </c>
      <c r="CF48" s="6" t="s">
        <v>190</v>
      </c>
      <c r="CG48" s="6" t="s">
        <v>85</v>
      </c>
      <c r="CH48" s="6" t="s">
        <v>86</v>
      </c>
      <c r="CI48" s="6" t="s">
        <v>419</v>
      </c>
      <c r="CJ48" s="6" t="s">
        <v>100</v>
      </c>
      <c r="CK48" s="6" t="s">
        <v>109</v>
      </c>
      <c r="CL48" s="6" t="s">
        <v>89</v>
      </c>
      <c r="CM48" s="6" t="s">
        <v>90</v>
      </c>
      <c r="CN48" s="6" t="s">
        <v>90</v>
      </c>
    </row>
    <row r="49" spans="1:92" x14ac:dyDescent="0.35">
      <c r="A49" s="6">
        <v>5677408650</v>
      </c>
      <c r="B49" s="6"/>
      <c r="C49" s="6"/>
      <c r="D49" s="6"/>
      <c r="E49" s="6"/>
      <c r="F49" s="6"/>
      <c r="G49" s="6" t="s">
        <v>23</v>
      </c>
      <c r="H49" s="6"/>
      <c r="I49" s="6"/>
      <c r="J49" s="6"/>
      <c r="K49" s="6" t="s">
        <v>27</v>
      </c>
      <c r="L49" s="6"/>
      <c r="M49" s="6"/>
      <c r="N49" s="6"/>
      <c r="O49" s="6" t="s">
        <v>18</v>
      </c>
      <c r="P49" s="6"/>
      <c r="Q49" s="6"/>
      <c r="R49" s="6"/>
      <c r="S49" s="6"/>
      <c r="T49" s="6" t="s">
        <v>23</v>
      </c>
      <c r="U49" s="6"/>
      <c r="V49" s="6"/>
      <c r="W49" s="6"/>
      <c r="X49" s="6"/>
      <c r="Y49" s="6"/>
      <c r="Z49" s="6"/>
      <c r="AA49" s="6"/>
      <c r="AB49" s="6"/>
      <c r="AC49" s="6" t="s">
        <v>32</v>
      </c>
      <c r="AD49" s="6" t="s">
        <v>33</v>
      </c>
      <c r="AE49" s="6"/>
      <c r="AF49" s="6"/>
      <c r="AG49" s="6"/>
      <c r="AH49" s="6"/>
      <c r="AI49" s="6" t="s">
        <v>38</v>
      </c>
      <c r="AJ49" s="6"/>
      <c r="AK49" s="6"/>
      <c r="AL49" s="6"/>
      <c r="AM49" s="6" t="s">
        <v>42</v>
      </c>
      <c r="AN49" s="6"/>
      <c r="AO49" s="6"/>
      <c r="AP49" s="6"/>
      <c r="AQ49" s="6"/>
      <c r="AR49" s="6"/>
      <c r="AS49" s="6"/>
      <c r="AT49" s="6"/>
      <c r="AU49" s="6" t="s">
        <v>49</v>
      </c>
      <c r="AV49" s="6"/>
      <c r="AW49" s="6"/>
      <c r="AX49" s="6"/>
      <c r="AY49" s="6"/>
      <c r="AZ49" s="6" t="s">
        <v>54</v>
      </c>
      <c r="BA49" s="6"/>
      <c r="BB49" s="6"/>
      <c r="BC49" s="6"/>
      <c r="BD49" s="6"/>
      <c r="BE49" s="6"/>
      <c r="BF49" s="6"/>
      <c r="BG49" s="6"/>
      <c r="BH49" s="6"/>
      <c r="BI49" s="6"/>
      <c r="BJ49" s="6"/>
      <c r="BK49" s="6"/>
      <c r="BL49" s="6"/>
      <c r="BM49" s="6"/>
      <c r="BN49" s="6"/>
      <c r="BO49" s="6"/>
      <c r="BP49" s="6" t="s">
        <v>67</v>
      </c>
      <c r="BQ49" s="6"/>
      <c r="BR49" s="6" t="s">
        <v>69</v>
      </c>
      <c r="BS49" s="6" t="s">
        <v>70</v>
      </c>
      <c r="BT49" s="6"/>
      <c r="BU49" s="6"/>
      <c r="BV49" s="6" t="s">
        <v>73</v>
      </c>
      <c r="BW49" s="6"/>
      <c r="BX49" s="6"/>
      <c r="BY49" s="6"/>
      <c r="BZ49" s="6"/>
      <c r="CA49" s="6" t="s">
        <v>78</v>
      </c>
      <c r="CB49" s="6"/>
      <c r="CC49" s="6" t="s">
        <v>83</v>
      </c>
      <c r="CD49" s="6">
        <v>52</v>
      </c>
      <c r="CE49" s="6" t="s">
        <v>153</v>
      </c>
      <c r="CF49" s="6" t="s">
        <v>181</v>
      </c>
      <c r="CG49" s="6" t="s">
        <v>85</v>
      </c>
      <c r="CH49" s="6" t="s">
        <v>86</v>
      </c>
      <c r="CI49" s="6" t="s">
        <v>419</v>
      </c>
      <c r="CJ49" s="6" t="s">
        <v>87</v>
      </c>
      <c r="CK49" s="6" t="s">
        <v>117</v>
      </c>
      <c r="CL49" s="6" t="s">
        <v>102</v>
      </c>
      <c r="CM49" s="6" t="s">
        <v>90</v>
      </c>
      <c r="CN49" s="6" t="s">
        <v>90</v>
      </c>
    </row>
    <row r="50" spans="1:92" x14ac:dyDescent="0.35">
      <c r="A50" s="6">
        <v>5677392438</v>
      </c>
      <c r="B50" s="6"/>
      <c r="C50" s="6" t="s">
        <v>19</v>
      </c>
      <c r="D50" s="6"/>
      <c r="E50" s="6"/>
      <c r="F50" s="6"/>
      <c r="G50" s="6"/>
      <c r="H50" s="6"/>
      <c r="I50" s="6"/>
      <c r="J50" s="6"/>
      <c r="K50" s="6" t="s">
        <v>27</v>
      </c>
      <c r="L50" s="6" t="s">
        <v>28</v>
      </c>
      <c r="M50" s="6"/>
      <c r="N50" s="6"/>
      <c r="O50" s="6"/>
      <c r="P50" s="6" t="s">
        <v>19</v>
      </c>
      <c r="Q50" s="6"/>
      <c r="R50" s="6"/>
      <c r="S50" s="6"/>
      <c r="T50" s="6"/>
      <c r="U50" s="6" t="s">
        <v>24</v>
      </c>
      <c r="V50" s="6" t="s">
        <v>25</v>
      </c>
      <c r="W50" s="6"/>
      <c r="X50" s="6"/>
      <c r="Y50" s="6"/>
      <c r="Z50" s="6"/>
      <c r="AA50" s="6"/>
      <c r="AB50" s="6"/>
      <c r="AC50" s="6" t="s">
        <v>32</v>
      </c>
      <c r="AD50" s="6" t="s">
        <v>33</v>
      </c>
      <c r="AE50" s="6"/>
      <c r="AF50" s="6"/>
      <c r="AG50" s="6"/>
      <c r="AH50" s="6"/>
      <c r="AI50" s="6"/>
      <c r="AJ50" s="6"/>
      <c r="AK50" s="6"/>
      <c r="AL50" s="6"/>
      <c r="AM50" s="6" t="s">
        <v>42</v>
      </c>
      <c r="AN50" s="6"/>
      <c r="AO50" s="6" t="s">
        <v>44</v>
      </c>
      <c r="AP50" s="6"/>
      <c r="AQ50" s="6"/>
      <c r="AR50" s="6" t="s">
        <v>46</v>
      </c>
      <c r="AS50" s="6"/>
      <c r="AT50" s="6"/>
      <c r="AU50" s="6"/>
      <c r="AV50" s="6"/>
      <c r="AW50" s="6"/>
      <c r="AX50" s="6"/>
      <c r="AY50" s="6"/>
      <c r="AZ50" s="6"/>
      <c r="BA50" s="6"/>
      <c r="BB50" s="6" t="s">
        <v>55</v>
      </c>
      <c r="BC50" s="6"/>
      <c r="BD50" s="6"/>
      <c r="BE50" s="6" t="s">
        <v>58</v>
      </c>
      <c r="BF50" s="6"/>
      <c r="BG50" s="6"/>
      <c r="BH50" s="6"/>
      <c r="BI50" s="6"/>
      <c r="BJ50" s="6"/>
      <c r="BK50" s="6"/>
      <c r="BL50" s="6"/>
      <c r="BM50" s="6"/>
      <c r="BN50" s="6" t="s">
        <v>65</v>
      </c>
      <c r="BO50" s="6"/>
      <c r="BP50" s="6" t="s">
        <v>67</v>
      </c>
      <c r="BQ50" s="6" t="s">
        <v>68</v>
      </c>
      <c r="BR50" s="6" t="s">
        <v>69</v>
      </c>
      <c r="BS50" s="6" t="s">
        <v>70</v>
      </c>
      <c r="BT50" s="6"/>
      <c r="BU50" s="6"/>
      <c r="BV50" s="6" t="s">
        <v>73</v>
      </c>
      <c r="BW50" s="6"/>
      <c r="BX50" s="6"/>
      <c r="BY50" s="6"/>
      <c r="BZ50" s="6"/>
      <c r="CA50" s="6" t="s">
        <v>78</v>
      </c>
      <c r="CB50" s="6"/>
      <c r="CC50" s="6" t="s">
        <v>83</v>
      </c>
      <c r="CD50" s="6">
        <v>52</v>
      </c>
      <c r="CE50" s="6" t="s">
        <v>153</v>
      </c>
      <c r="CF50" s="6" t="s">
        <v>405</v>
      </c>
      <c r="CG50" s="6" t="s">
        <v>85</v>
      </c>
      <c r="CH50" s="6" t="s">
        <v>86</v>
      </c>
      <c r="CI50" s="6" t="s">
        <v>419</v>
      </c>
      <c r="CJ50" s="6" t="s">
        <v>99</v>
      </c>
      <c r="CK50" s="6" t="s">
        <v>93</v>
      </c>
      <c r="CL50" s="6" t="s">
        <v>105</v>
      </c>
      <c r="CM50" s="6" t="s">
        <v>90</v>
      </c>
      <c r="CN50" s="6" t="s">
        <v>90</v>
      </c>
    </row>
    <row r="51" spans="1:92" x14ac:dyDescent="0.35">
      <c r="A51" s="6">
        <v>5677383162</v>
      </c>
      <c r="B51" s="6"/>
      <c r="C51" s="6" t="s">
        <v>19</v>
      </c>
      <c r="D51" s="6" t="s">
        <v>20</v>
      </c>
      <c r="E51" s="6"/>
      <c r="F51" s="6"/>
      <c r="G51" s="6"/>
      <c r="H51" s="6"/>
      <c r="I51" s="6"/>
      <c r="J51" s="6"/>
      <c r="K51" s="6"/>
      <c r="L51" s="6" t="s">
        <v>28</v>
      </c>
      <c r="M51" s="6"/>
      <c r="N51" s="6"/>
      <c r="O51" s="6"/>
      <c r="P51" s="6"/>
      <c r="Q51" s="6"/>
      <c r="R51" s="6"/>
      <c r="S51" s="6"/>
      <c r="T51" s="6"/>
      <c r="U51" s="6"/>
      <c r="V51" s="6" t="s">
        <v>25</v>
      </c>
      <c r="W51" s="6"/>
      <c r="X51" s="6"/>
      <c r="Y51" s="6"/>
      <c r="Z51" s="6"/>
      <c r="AA51" s="6"/>
      <c r="AB51" s="6"/>
      <c r="AC51" s="6"/>
      <c r="AD51" s="6"/>
      <c r="AE51" s="6"/>
      <c r="AF51" s="6"/>
      <c r="AG51" s="6" t="s">
        <v>36</v>
      </c>
      <c r="AH51" s="6"/>
      <c r="AI51" s="6"/>
      <c r="AJ51" s="6"/>
      <c r="AK51" s="6"/>
      <c r="AL51" s="6" t="s">
        <v>41</v>
      </c>
      <c r="AM51" s="6"/>
      <c r="AN51" s="6"/>
      <c r="AO51" s="6"/>
      <c r="AP51" s="6"/>
      <c r="AQ51" s="6"/>
      <c r="AR51" s="6"/>
      <c r="AS51" s="6"/>
      <c r="AT51" s="6"/>
      <c r="AU51" s="6"/>
      <c r="AV51" s="6"/>
      <c r="AW51" s="6"/>
      <c r="AX51" s="6"/>
      <c r="AY51" s="6"/>
      <c r="AZ51" s="6"/>
      <c r="BA51" s="6"/>
      <c r="BB51" s="6" t="s">
        <v>55</v>
      </c>
      <c r="BC51" s="6"/>
      <c r="BD51" s="6"/>
      <c r="BE51" s="6"/>
      <c r="BF51" s="6"/>
      <c r="BG51" s="6"/>
      <c r="BH51" s="6"/>
      <c r="BI51" s="6"/>
      <c r="BJ51" s="6"/>
      <c r="BK51" s="6"/>
      <c r="BL51" s="6"/>
      <c r="BM51" s="6"/>
      <c r="BN51" s="6"/>
      <c r="BO51" s="6" t="s">
        <v>66</v>
      </c>
      <c r="BP51" s="6" t="s">
        <v>67</v>
      </c>
      <c r="BQ51" s="6"/>
      <c r="BR51" s="6" t="s">
        <v>69</v>
      </c>
      <c r="BS51" s="6"/>
      <c r="BT51" s="6"/>
      <c r="BU51" s="6"/>
      <c r="BV51" s="6" t="s">
        <v>73</v>
      </c>
      <c r="BW51" s="6"/>
      <c r="BX51" s="6"/>
      <c r="BY51" s="6"/>
      <c r="BZ51" s="6"/>
      <c r="CA51" s="6"/>
      <c r="CB51" s="6"/>
      <c r="CC51" s="6" t="s">
        <v>83</v>
      </c>
      <c r="CD51" s="6">
        <v>40</v>
      </c>
      <c r="CE51" s="6" t="s">
        <v>153</v>
      </c>
      <c r="CF51" s="6" t="s">
        <v>380</v>
      </c>
      <c r="CG51" s="6" t="s">
        <v>85</v>
      </c>
      <c r="CH51" s="6" t="s">
        <v>86</v>
      </c>
      <c r="CI51" s="6" t="s">
        <v>419</v>
      </c>
      <c r="CJ51" s="6" t="s">
        <v>87</v>
      </c>
      <c r="CK51" s="6" t="s">
        <v>88</v>
      </c>
      <c r="CL51" s="6" t="s">
        <v>89</v>
      </c>
      <c r="CM51" s="6" t="s">
        <v>90</v>
      </c>
      <c r="CN51" s="6" t="s">
        <v>90</v>
      </c>
    </row>
    <row r="52" spans="1:92" x14ac:dyDescent="0.35">
      <c r="A52" s="6">
        <v>5677370615</v>
      </c>
      <c r="B52" s="6"/>
      <c r="C52" s="6" t="s">
        <v>19</v>
      </c>
      <c r="D52" s="6"/>
      <c r="E52" s="6"/>
      <c r="F52" s="6"/>
      <c r="G52" s="6"/>
      <c r="H52" s="6" t="s">
        <v>24</v>
      </c>
      <c r="I52" s="6"/>
      <c r="J52" s="6"/>
      <c r="K52" s="6"/>
      <c r="L52" s="6"/>
      <c r="M52" s="6" t="s">
        <v>29</v>
      </c>
      <c r="N52" s="6"/>
      <c r="O52" s="6"/>
      <c r="P52" s="6" t="s">
        <v>19</v>
      </c>
      <c r="Q52" s="6"/>
      <c r="R52" s="6"/>
      <c r="S52" s="6"/>
      <c r="T52" s="6"/>
      <c r="U52" s="6" t="s">
        <v>24</v>
      </c>
      <c r="V52" s="6"/>
      <c r="W52" s="6"/>
      <c r="X52" s="6"/>
      <c r="Y52" s="6"/>
      <c r="Z52" s="6" t="s">
        <v>29</v>
      </c>
      <c r="AA52" s="6"/>
      <c r="AB52" s="6"/>
      <c r="AC52" s="6"/>
      <c r="AD52" s="6" t="s">
        <v>33</v>
      </c>
      <c r="AE52" s="6"/>
      <c r="AF52" s="6"/>
      <c r="AG52" s="6"/>
      <c r="AH52" s="6"/>
      <c r="AI52" s="6"/>
      <c r="AJ52" s="6" t="s">
        <v>39</v>
      </c>
      <c r="AK52" s="6"/>
      <c r="AL52" s="6"/>
      <c r="AM52" s="6" t="s">
        <v>42</v>
      </c>
      <c r="AN52" s="6"/>
      <c r="AO52" s="6"/>
      <c r="AP52" s="6"/>
      <c r="AQ52" s="6" t="s">
        <v>39</v>
      </c>
      <c r="AR52" s="6"/>
      <c r="AS52" s="6"/>
      <c r="AT52" s="6"/>
      <c r="AU52" s="6" t="s">
        <v>49</v>
      </c>
      <c r="AV52" s="6"/>
      <c r="AW52" s="6"/>
      <c r="AX52" s="6" t="s">
        <v>52</v>
      </c>
      <c r="AY52" s="6"/>
      <c r="AZ52" s="6" t="s">
        <v>54</v>
      </c>
      <c r="BA52" s="6" t="s">
        <v>19</v>
      </c>
      <c r="BB52" s="6"/>
      <c r="BC52" s="6"/>
      <c r="BD52" s="6"/>
      <c r="BE52" s="6"/>
      <c r="BF52" s="6"/>
      <c r="BG52" s="6"/>
      <c r="BH52" s="6"/>
      <c r="BI52" s="6"/>
      <c r="BJ52" s="6"/>
      <c r="BK52" s="6"/>
      <c r="BL52" s="6"/>
      <c r="BM52" s="6"/>
      <c r="BN52" s="6"/>
      <c r="BO52" s="6"/>
      <c r="BP52" s="6" t="s">
        <v>67</v>
      </c>
      <c r="BQ52" s="6"/>
      <c r="BR52" s="6"/>
      <c r="BS52" s="6" t="s">
        <v>70</v>
      </c>
      <c r="BT52" s="6"/>
      <c r="BU52" s="6"/>
      <c r="BV52" s="6"/>
      <c r="BW52" s="6"/>
      <c r="BX52" s="6"/>
      <c r="BY52" s="6"/>
      <c r="BZ52" s="6"/>
      <c r="CA52" s="6"/>
      <c r="CB52" s="6"/>
      <c r="CC52" s="6" t="s">
        <v>83</v>
      </c>
      <c r="CD52" s="6">
        <v>40</v>
      </c>
      <c r="CE52" s="6" t="s">
        <v>153</v>
      </c>
      <c r="CF52" s="6" t="s">
        <v>377</v>
      </c>
      <c r="CG52" s="6" t="s">
        <v>96</v>
      </c>
      <c r="CH52" s="6" t="s">
        <v>86</v>
      </c>
      <c r="CI52" s="6" t="s">
        <v>419</v>
      </c>
      <c r="CJ52" s="6" t="s">
        <v>87</v>
      </c>
      <c r="CK52" s="6" t="s">
        <v>117</v>
      </c>
      <c r="CL52" s="6" t="s">
        <v>89</v>
      </c>
      <c r="CM52" s="6" t="s">
        <v>90</v>
      </c>
      <c r="CN52" s="6" t="s">
        <v>90</v>
      </c>
    </row>
    <row r="53" spans="1:92" x14ac:dyDescent="0.35">
      <c r="A53" s="6">
        <v>5677359249</v>
      </c>
      <c r="B53" s="6"/>
      <c r="C53" s="6"/>
      <c r="D53" s="6"/>
      <c r="E53" s="6"/>
      <c r="F53" s="6"/>
      <c r="G53" s="6"/>
      <c r="H53" s="6"/>
      <c r="I53" s="6"/>
      <c r="J53" s="6"/>
      <c r="K53" s="6" t="s">
        <v>27</v>
      </c>
      <c r="L53" s="6" t="s">
        <v>28</v>
      </c>
      <c r="M53" s="6"/>
      <c r="N53" s="6"/>
      <c r="O53" s="6"/>
      <c r="P53" s="6"/>
      <c r="Q53" s="6"/>
      <c r="R53" s="6"/>
      <c r="S53" s="6"/>
      <c r="T53" s="6"/>
      <c r="U53" s="6"/>
      <c r="V53" s="6"/>
      <c r="W53" s="6"/>
      <c r="X53" s="6"/>
      <c r="Y53" s="6"/>
      <c r="Z53" s="6" t="s">
        <v>29</v>
      </c>
      <c r="AA53" s="6"/>
      <c r="AB53" s="6"/>
      <c r="AC53" s="6"/>
      <c r="AD53" s="6" t="s">
        <v>33</v>
      </c>
      <c r="AE53" s="6"/>
      <c r="AF53" s="6"/>
      <c r="AG53" s="6"/>
      <c r="AH53" s="6"/>
      <c r="AI53" s="6" t="s">
        <v>38</v>
      </c>
      <c r="AJ53" s="6"/>
      <c r="AK53" s="6" t="s">
        <v>40</v>
      </c>
      <c r="AL53" s="6"/>
      <c r="AM53" s="6" t="s">
        <v>42</v>
      </c>
      <c r="AN53" s="6"/>
      <c r="AO53" s="6" t="s">
        <v>44</v>
      </c>
      <c r="AP53" s="6"/>
      <c r="AQ53" s="6"/>
      <c r="AR53" s="6"/>
      <c r="AS53" s="6"/>
      <c r="AT53" s="6"/>
      <c r="AU53" s="6" t="s">
        <v>49</v>
      </c>
      <c r="AV53" s="6"/>
      <c r="AW53" s="6"/>
      <c r="AX53" s="6"/>
      <c r="AY53" s="6"/>
      <c r="AZ53" s="6" t="s">
        <v>54</v>
      </c>
      <c r="BA53" s="6"/>
      <c r="BB53" s="6"/>
      <c r="BC53" s="6" t="s">
        <v>56</v>
      </c>
      <c r="BD53" s="6"/>
      <c r="BE53" s="6"/>
      <c r="BF53" s="6"/>
      <c r="BG53" s="6"/>
      <c r="BH53" s="6"/>
      <c r="BI53" s="6"/>
      <c r="BJ53" s="6"/>
      <c r="BK53" s="6"/>
      <c r="BL53" s="6"/>
      <c r="BM53" s="6"/>
      <c r="BN53" s="6"/>
      <c r="BO53" s="6" t="s">
        <v>66</v>
      </c>
      <c r="BP53" s="6" t="s">
        <v>67</v>
      </c>
      <c r="BQ53" s="6"/>
      <c r="BR53" s="6"/>
      <c r="BS53" s="6"/>
      <c r="BT53" s="6"/>
      <c r="BU53" s="6"/>
      <c r="BV53" s="6"/>
      <c r="BW53" s="6"/>
      <c r="BX53" s="6"/>
      <c r="BY53" s="6"/>
      <c r="BZ53" s="6"/>
      <c r="CA53" s="6" t="s">
        <v>78</v>
      </c>
      <c r="CB53" s="6" t="s">
        <v>79</v>
      </c>
      <c r="CC53" s="6" t="s">
        <v>83</v>
      </c>
      <c r="CD53" s="6">
        <v>40</v>
      </c>
      <c r="CE53" s="6" t="s">
        <v>153</v>
      </c>
      <c r="CF53" s="6" t="s">
        <v>179</v>
      </c>
      <c r="CG53" s="6" t="s">
        <v>85</v>
      </c>
      <c r="CH53" s="6" t="s">
        <v>86</v>
      </c>
      <c r="CI53" s="6" t="s">
        <v>419</v>
      </c>
      <c r="CJ53" s="6" t="s">
        <v>87</v>
      </c>
      <c r="CK53" s="6" t="s">
        <v>109</v>
      </c>
      <c r="CL53" s="6" t="s">
        <v>89</v>
      </c>
      <c r="CM53" s="6" t="s">
        <v>90</v>
      </c>
      <c r="CN53" s="6" t="s">
        <v>90</v>
      </c>
    </row>
    <row r="54" spans="1:92" x14ac:dyDescent="0.35">
      <c r="A54" s="6">
        <v>5677353671</v>
      </c>
      <c r="B54" s="6"/>
      <c r="C54" s="6"/>
      <c r="D54" s="6" t="s">
        <v>20</v>
      </c>
      <c r="E54" s="6"/>
      <c r="F54" s="6"/>
      <c r="G54" s="6" t="s">
        <v>23</v>
      </c>
      <c r="H54" s="6"/>
      <c r="I54" s="6"/>
      <c r="J54" s="6"/>
      <c r="K54" s="6"/>
      <c r="L54" s="6"/>
      <c r="M54" s="6"/>
      <c r="N54" s="6" t="s">
        <v>30</v>
      </c>
      <c r="O54" s="6"/>
      <c r="P54" s="6"/>
      <c r="Q54" s="6"/>
      <c r="R54" s="6"/>
      <c r="S54" s="6"/>
      <c r="T54" s="6"/>
      <c r="U54" s="6"/>
      <c r="V54" s="6"/>
      <c r="W54" s="6"/>
      <c r="X54" s="6" t="s">
        <v>27</v>
      </c>
      <c r="Y54" s="6"/>
      <c r="Z54" s="6"/>
      <c r="AA54" s="6" t="s">
        <v>30</v>
      </c>
      <c r="AB54" s="6"/>
      <c r="AC54" s="6"/>
      <c r="AD54" s="6" t="s">
        <v>33</v>
      </c>
      <c r="AE54" s="6"/>
      <c r="AF54" s="6"/>
      <c r="AG54" s="6"/>
      <c r="AH54" s="6"/>
      <c r="AI54" s="6" t="s">
        <v>38</v>
      </c>
      <c r="AJ54" s="6"/>
      <c r="AK54" s="6"/>
      <c r="AL54" s="6"/>
      <c r="AM54" s="6" t="s">
        <v>42</v>
      </c>
      <c r="AN54" s="6"/>
      <c r="AO54" s="6"/>
      <c r="AP54" s="6"/>
      <c r="AQ54" s="6"/>
      <c r="AR54" s="6"/>
      <c r="AS54" s="6"/>
      <c r="AT54" s="6" t="s">
        <v>48</v>
      </c>
      <c r="AU54" s="6"/>
      <c r="AV54" s="6"/>
      <c r="AW54" s="6"/>
      <c r="AX54" s="6" t="s">
        <v>52</v>
      </c>
      <c r="AY54" s="6"/>
      <c r="AZ54" s="6"/>
      <c r="BA54" s="6"/>
      <c r="BB54" s="6"/>
      <c r="BC54" s="6"/>
      <c r="BD54" s="6"/>
      <c r="BE54" s="6"/>
      <c r="BF54" s="6"/>
      <c r="BG54" s="6" t="s">
        <v>60</v>
      </c>
      <c r="BH54" s="6"/>
      <c r="BI54" s="6"/>
      <c r="BJ54" s="6"/>
      <c r="BK54" s="6"/>
      <c r="BL54" s="6"/>
      <c r="BM54" s="6"/>
      <c r="BN54" s="6"/>
      <c r="BO54" s="6" t="s">
        <v>66</v>
      </c>
      <c r="BP54" s="6" t="s">
        <v>67</v>
      </c>
      <c r="BQ54" s="6"/>
      <c r="BR54" s="6"/>
      <c r="BS54" s="6"/>
      <c r="BT54" s="6"/>
      <c r="BU54" s="6"/>
      <c r="BV54" s="6" t="s">
        <v>73</v>
      </c>
      <c r="BW54" s="6"/>
      <c r="BX54" s="6"/>
      <c r="BY54" s="6"/>
      <c r="BZ54" s="6"/>
      <c r="CA54" s="6" t="s">
        <v>78</v>
      </c>
      <c r="CB54" s="6"/>
      <c r="CC54" s="6" t="s">
        <v>83</v>
      </c>
      <c r="CD54" s="6">
        <v>50</v>
      </c>
      <c r="CE54" s="6" t="s">
        <v>153</v>
      </c>
      <c r="CF54" s="6" t="s">
        <v>186</v>
      </c>
      <c r="CG54" s="6" t="s">
        <v>85</v>
      </c>
      <c r="CH54" s="6" t="s">
        <v>86</v>
      </c>
      <c r="CI54" s="6" t="s">
        <v>419</v>
      </c>
      <c r="CJ54" s="6" t="s">
        <v>87</v>
      </c>
      <c r="CK54" s="6" t="s">
        <v>109</v>
      </c>
      <c r="CL54" s="6" t="s">
        <v>89</v>
      </c>
      <c r="CM54" s="6" t="s">
        <v>90</v>
      </c>
      <c r="CN54" s="6" t="s">
        <v>90</v>
      </c>
    </row>
    <row r="55" spans="1:92" x14ac:dyDescent="0.35">
      <c r="A55" s="6">
        <v>5677353607</v>
      </c>
      <c r="B55" s="6"/>
      <c r="C55" s="6"/>
      <c r="D55" s="6" t="s">
        <v>20</v>
      </c>
      <c r="E55" s="6"/>
      <c r="F55" s="6"/>
      <c r="G55" s="6"/>
      <c r="H55" s="6"/>
      <c r="I55" s="6"/>
      <c r="J55" s="6" t="s">
        <v>26</v>
      </c>
      <c r="K55" s="6"/>
      <c r="L55" s="6"/>
      <c r="M55" s="6"/>
      <c r="N55" s="6" t="s">
        <v>30</v>
      </c>
      <c r="O55" s="6" t="s">
        <v>18</v>
      </c>
      <c r="P55" s="6"/>
      <c r="Q55" s="6"/>
      <c r="R55" s="6"/>
      <c r="S55" s="6"/>
      <c r="T55" s="6"/>
      <c r="U55" s="6"/>
      <c r="V55" s="6"/>
      <c r="W55" s="6"/>
      <c r="X55" s="6"/>
      <c r="Y55" s="6"/>
      <c r="Z55" s="6"/>
      <c r="AA55" s="6" t="s">
        <v>30</v>
      </c>
      <c r="AB55" s="6"/>
      <c r="AC55" s="6"/>
      <c r="AD55" s="6" t="s">
        <v>33</v>
      </c>
      <c r="AE55" s="6"/>
      <c r="AF55" s="6"/>
      <c r="AG55" s="6"/>
      <c r="AH55" s="6"/>
      <c r="AI55" s="6" t="s">
        <v>38</v>
      </c>
      <c r="AJ55" s="6"/>
      <c r="AK55" s="6" t="s">
        <v>40</v>
      </c>
      <c r="AL55" s="6" t="s">
        <v>41</v>
      </c>
      <c r="AM55" s="6"/>
      <c r="AN55" s="6"/>
      <c r="AO55" s="6"/>
      <c r="AP55" s="6"/>
      <c r="AQ55" s="6"/>
      <c r="AR55" s="6"/>
      <c r="AS55" s="6" t="s">
        <v>47</v>
      </c>
      <c r="AT55" s="6"/>
      <c r="AU55" s="6" t="s">
        <v>49</v>
      </c>
      <c r="AV55" s="6"/>
      <c r="AW55" s="6"/>
      <c r="AX55" s="6"/>
      <c r="AY55" s="6" t="s">
        <v>53</v>
      </c>
      <c r="AZ55" s="6" t="s">
        <v>54</v>
      </c>
      <c r="BA55" s="6"/>
      <c r="BB55" s="6"/>
      <c r="BC55" s="6"/>
      <c r="BD55" s="6"/>
      <c r="BE55" s="6"/>
      <c r="BF55" s="6"/>
      <c r="BG55" s="6"/>
      <c r="BH55" s="6"/>
      <c r="BI55" s="6"/>
      <c r="BJ55" s="6"/>
      <c r="BK55" s="6"/>
      <c r="BL55" s="6"/>
      <c r="BM55" s="6"/>
      <c r="BN55" s="6" t="s">
        <v>65</v>
      </c>
      <c r="BO55" s="6"/>
      <c r="BP55" s="6" t="s">
        <v>67</v>
      </c>
      <c r="BQ55" s="6"/>
      <c r="BR55" s="6"/>
      <c r="BS55" s="6" t="s">
        <v>70</v>
      </c>
      <c r="BT55" s="6"/>
      <c r="BU55" s="6"/>
      <c r="BV55" s="6"/>
      <c r="BW55" s="6"/>
      <c r="BX55" s="6" t="s">
        <v>75</v>
      </c>
      <c r="BY55" s="6"/>
      <c r="BZ55" s="6"/>
      <c r="CA55" s="6"/>
      <c r="CB55" s="6"/>
      <c r="CC55" s="6" t="s">
        <v>98</v>
      </c>
      <c r="CD55" s="6">
        <v>42</v>
      </c>
      <c r="CE55" s="6" t="s">
        <v>153</v>
      </c>
      <c r="CF55" s="6" t="s">
        <v>154</v>
      </c>
      <c r="CG55" s="6" t="s">
        <v>85</v>
      </c>
      <c r="CH55" s="6" t="s">
        <v>86</v>
      </c>
      <c r="CI55" s="6" t="s">
        <v>419</v>
      </c>
      <c r="CJ55" s="6" t="s">
        <v>87</v>
      </c>
      <c r="CK55" s="6" t="s">
        <v>109</v>
      </c>
      <c r="CL55" s="6" t="s">
        <v>89</v>
      </c>
      <c r="CM55" s="6" t="s">
        <v>90</v>
      </c>
      <c r="CN55" s="6" t="s">
        <v>90</v>
      </c>
    </row>
    <row r="56" spans="1:92" x14ac:dyDescent="0.35">
      <c r="A56" s="6">
        <v>5677351772</v>
      </c>
      <c r="B56" s="6"/>
      <c r="C56" s="6"/>
      <c r="D56" s="6" t="s">
        <v>20</v>
      </c>
      <c r="E56" s="6"/>
      <c r="F56" s="6"/>
      <c r="G56" s="6"/>
      <c r="H56" s="6"/>
      <c r="I56" s="6"/>
      <c r="J56" s="6" t="s">
        <v>26</v>
      </c>
      <c r="K56" s="6"/>
      <c r="L56" s="6"/>
      <c r="M56" s="6"/>
      <c r="N56" s="6" t="s">
        <v>30</v>
      </c>
      <c r="O56" s="6" t="s">
        <v>18</v>
      </c>
      <c r="P56" s="6"/>
      <c r="Q56" s="6"/>
      <c r="R56" s="6"/>
      <c r="S56" s="6" t="s">
        <v>22</v>
      </c>
      <c r="T56" s="6"/>
      <c r="U56" s="6"/>
      <c r="V56" s="6"/>
      <c r="W56" s="6"/>
      <c r="X56" s="6"/>
      <c r="Y56" s="6" t="s">
        <v>28</v>
      </c>
      <c r="Z56" s="6"/>
      <c r="AA56" s="6"/>
      <c r="AB56" s="6"/>
      <c r="AC56" s="6"/>
      <c r="AD56" s="6" t="s">
        <v>33</v>
      </c>
      <c r="AE56" s="6"/>
      <c r="AF56" s="6"/>
      <c r="AG56" s="6"/>
      <c r="AH56" s="6"/>
      <c r="AI56" s="6" t="s">
        <v>38</v>
      </c>
      <c r="AJ56" s="6"/>
      <c r="AK56" s="6"/>
      <c r="AL56" s="6"/>
      <c r="AM56" s="6"/>
      <c r="AN56" s="6"/>
      <c r="AO56" s="6"/>
      <c r="AP56" s="6"/>
      <c r="AQ56" s="6"/>
      <c r="AR56" s="6" t="s">
        <v>46</v>
      </c>
      <c r="AS56" s="6"/>
      <c r="AT56" s="6" t="s">
        <v>48</v>
      </c>
      <c r="AU56" s="6"/>
      <c r="AV56" s="6" t="s">
        <v>50</v>
      </c>
      <c r="AW56" s="6"/>
      <c r="AX56" s="6"/>
      <c r="AY56" s="6"/>
      <c r="AZ56" s="6"/>
      <c r="BA56" s="6"/>
      <c r="BB56" s="6"/>
      <c r="BC56" s="6" t="s">
        <v>56</v>
      </c>
      <c r="BD56" s="6"/>
      <c r="BE56" s="6" t="s">
        <v>58</v>
      </c>
      <c r="BF56" s="6"/>
      <c r="BG56" s="6"/>
      <c r="BH56" s="6"/>
      <c r="BI56" s="6"/>
      <c r="BJ56" s="6" t="s">
        <v>26</v>
      </c>
      <c r="BK56" s="6"/>
      <c r="BL56" s="6"/>
      <c r="BM56" s="6"/>
      <c r="BN56" s="6"/>
      <c r="BO56" s="6"/>
      <c r="BP56" s="6"/>
      <c r="BQ56" s="6" t="s">
        <v>68</v>
      </c>
      <c r="BR56" s="6"/>
      <c r="BS56" s="6"/>
      <c r="BT56" s="6"/>
      <c r="BU56" s="6"/>
      <c r="BV56" s="6" t="s">
        <v>73</v>
      </c>
      <c r="BW56" s="6"/>
      <c r="BX56" s="6"/>
      <c r="BY56" s="6"/>
      <c r="BZ56" s="6"/>
      <c r="CA56" s="6" t="s">
        <v>78</v>
      </c>
      <c r="CB56" s="6"/>
      <c r="CC56" s="6" t="s">
        <v>83</v>
      </c>
      <c r="CD56" s="6">
        <v>42</v>
      </c>
      <c r="CE56" s="6" t="s">
        <v>153</v>
      </c>
      <c r="CF56" s="6" t="s">
        <v>382</v>
      </c>
      <c r="CG56" s="6" t="s">
        <v>112</v>
      </c>
      <c r="CH56" s="6" t="s">
        <v>86</v>
      </c>
      <c r="CI56" s="6" t="s">
        <v>419</v>
      </c>
      <c r="CJ56" s="6" t="s">
        <v>87</v>
      </c>
      <c r="CK56" s="6" t="s">
        <v>109</v>
      </c>
      <c r="CL56" s="6" t="s">
        <v>89</v>
      </c>
      <c r="CM56" s="6" t="s">
        <v>90</v>
      </c>
      <c r="CN56" s="6" t="s">
        <v>90</v>
      </c>
    </row>
    <row r="57" spans="1:92" x14ac:dyDescent="0.35">
      <c r="A57" s="6">
        <v>5677351744</v>
      </c>
      <c r="B57" s="6"/>
      <c r="C57" s="6"/>
      <c r="D57" s="6"/>
      <c r="E57" s="6"/>
      <c r="F57" s="6"/>
      <c r="G57" s="6"/>
      <c r="H57" s="6"/>
      <c r="I57" s="6"/>
      <c r="J57" s="6"/>
      <c r="K57" s="6" t="s">
        <v>27</v>
      </c>
      <c r="L57" s="6" t="s">
        <v>28</v>
      </c>
      <c r="M57" s="6"/>
      <c r="N57" s="6" t="s">
        <v>30</v>
      </c>
      <c r="O57" s="6"/>
      <c r="P57" s="6"/>
      <c r="Q57" s="6"/>
      <c r="R57" s="6" t="s">
        <v>21</v>
      </c>
      <c r="S57" s="6"/>
      <c r="T57" s="6"/>
      <c r="U57" s="6"/>
      <c r="V57" s="6" t="s">
        <v>25</v>
      </c>
      <c r="W57" s="6"/>
      <c r="X57" s="6" t="s">
        <v>27</v>
      </c>
      <c r="Y57" s="6"/>
      <c r="Z57" s="6"/>
      <c r="AA57" s="6"/>
      <c r="AB57" s="6"/>
      <c r="AC57" s="6"/>
      <c r="AD57" s="6" t="s">
        <v>33</v>
      </c>
      <c r="AE57" s="6"/>
      <c r="AF57" s="6"/>
      <c r="AG57" s="6"/>
      <c r="AH57" s="6"/>
      <c r="AI57" s="6" t="s">
        <v>38</v>
      </c>
      <c r="AJ57" s="6" t="s">
        <v>39</v>
      </c>
      <c r="AK57" s="6"/>
      <c r="AL57" s="6"/>
      <c r="AM57" s="6" t="s">
        <v>42</v>
      </c>
      <c r="AN57" s="6"/>
      <c r="AO57" s="6"/>
      <c r="AP57" s="6"/>
      <c r="AQ57" s="6" t="s">
        <v>39</v>
      </c>
      <c r="AR57" s="6"/>
      <c r="AS57" s="6"/>
      <c r="AT57" s="6"/>
      <c r="AU57" s="6" t="s">
        <v>49</v>
      </c>
      <c r="AV57" s="6"/>
      <c r="AW57" s="6"/>
      <c r="AX57" s="6"/>
      <c r="AY57" s="6"/>
      <c r="AZ57" s="6"/>
      <c r="BA57" s="6"/>
      <c r="BB57" s="6"/>
      <c r="BC57" s="6"/>
      <c r="BD57" s="6"/>
      <c r="BE57" s="6" t="s">
        <v>58</v>
      </c>
      <c r="BF57" s="6"/>
      <c r="BG57" s="6"/>
      <c r="BH57" s="6"/>
      <c r="BI57" s="6"/>
      <c r="BJ57" s="6"/>
      <c r="BK57" s="6"/>
      <c r="BL57" s="6"/>
      <c r="BM57" s="6"/>
      <c r="BN57" s="6" t="s">
        <v>65</v>
      </c>
      <c r="BO57" s="6" t="s">
        <v>66</v>
      </c>
      <c r="BP57" s="6" t="s">
        <v>67</v>
      </c>
      <c r="BQ57" s="6"/>
      <c r="BR57" s="6"/>
      <c r="BS57" s="6" t="s">
        <v>70</v>
      </c>
      <c r="BT57" s="6"/>
      <c r="BU57" s="6"/>
      <c r="BV57" s="6"/>
      <c r="BW57" s="6"/>
      <c r="BX57" s="6"/>
      <c r="BY57" s="6"/>
      <c r="BZ57" s="6"/>
      <c r="CA57" s="6" t="s">
        <v>78</v>
      </c>
      <c r="CB57" s="6"/>
      <c r="CC57" s="6" t="s">
        <v>83</v>
      </c>
      <c r="CD57" s="6">
        <v>26</v>
      </c>
      <c r="CE57" s="6" t="s">
        <v>153</v>
      </c>
      <c r="CF57" s="6" t="s">
        <v>154</v>
      </c>
      <c r="CG57" s="6" t="s">
        <v>85</v>
      </c>
      <c r="CH57" s="6" t="s">
        <v>86</v>
      </c>
      <c r="CI57" s="6" t="s">
        <v>419</v>
      </c>
      <c r="CJ57" s="6" t="s">
        <v>87</v>
      </c>
      <c r="CK57" s="6" t="s">
        <v>88</v>
      </c>
      <c r="CL57" s="6" t="s">
        <v>89</v>
      </c>
      <c r="CM57" s="6" t="s">
        <v>90</v>
      </c>
      <c r="CN57" s="6" t="s">
        <v>90</v>
      </c>
    </row>
    <row r="58" spans="1:92" x14ac:dyDescent="0.35">
      <c r="A58" s="6">
        <v>5677350229</v>
      </c>
      <c r="B58" s="6"/>
      <c r="C58" s="6"/>
      <c r="D58" s="6"/>
      <c r="E58" s="6"/>
      <c r="F58" s="6"/>
      <c r="G58" s="6" t="s">
        <v>23</v>
      </c>
      <c r="H58" s="6"/>
      <c r="I58" s="6"/>
      <c r="J58" s="6"/>
      <c r="K58" s="6" t="s">
        <v>27</v>
      </c>
      <c r="L58" s="6"/>
      <c r="M58" s="6"/>
      <c r="N58" s="6" t="s">
        <v>30</v>
      </c>
      <c r="O58" s="6" t="s">
        <v>18</v>
      </c>
      <c r="P58" s="6"/>
      <c r="Q58" s="6"/>
      <c r="R58" s="6"/>
      <c r="S58" s="6"/>
      <c r="T58" s="6"/>
      <c r="U58" s="6"/>
      <c r="V58" s="6"/>
      <c r="W58" s="6"/>
      <c r="X58" s="6" t="s">
        <v>27</v>
      </c>
      <c r="Y58" s="6"/>
      <c r="Z58" s="6"/>
      <c r="AA58" s="6" t="s">
        <v>30</v>
      </c>
      <c r="AB58" s="6"/>
      <c r="AC58" s="6"/>
      <c r="AD58" s="6" t="s">
        <v>33</v>
      </c>
      <c r="AE58" s="6"/>
      <c r="AF58" s="6"/>
      <c r="AG58" s="6"/>
      <c r="AH58" s="6"/>
      <c r="AI58" s="6" t="s">
        <v>38</v>
      </c>
      <c r="AJ58" s="6"/>
      <c r="AK58" s="6" t="s">
        <v>40</v>
      </c>
      <c r="AL58" s="6"/>
      <c r="AM58" s="6" t="s">
        <v>42</v>
      </c>
      <c r="AN58" s="6"/>
      <c r="AO58" s="6"/>
      <c r="AP58" s="6"/>
      <c r="AQ58" s="6"/>
      <c r="AR58" s="6" t="s">
        <v>46</v>
      </c>
      <c r="AS58" s="6"/>
      <c r="AT58" s="6"/>
      <c r="AU58" s="6" t="s">
        <v>49</v>
      </c>
      <c r="AV58" s="6"/>
      <c r="AW58" s="6"/>
      <c r="AX58" s="6"/>
      <c r="AY58" s="6"/>
      <c r="AZ58" s="6" t="s">
        <v>54</v>
      </c>
      <c r="BA58" s="6"/>
      <c r="BB58" s="6"/>
      <c r="BC58" s="6"/>
      <c r="BD58" s="6"/>
      <c r="BE58" s="6"/>
      <c r="BF58" s="6"/>
      <c r="BG58" s="6" t="s">
        <v>60</v>
      </c>
      <c r="BH58" s="6"/>
      <c r="BI58" s="6"/>
      <c r="BJ58" s="6"/>
      <c r="BK58" s="6"/>
      <c r="BL58" s="6"/>
      <c r="BM58" s="6"/>
      <c r="BN58" s="6" t="s">
        <v>65</v>
      </c>
      <c r="BO58" s="6"/>
      <c r="BP58" s="6" t="s">
        <v>67</v>
      </c>
      <c r="BQ58" s="6"/>
      <c r="BR58" s="6"/>
      <c r="BS58" s="6" t="s">
        <v>70</v>
      </c>
      <c r="BT58" s="6"/>
      <c r="BU58" s="6"/>
      <c r="BV58" s="6" t="s">
        <v>73</v>
      </c>
      <c r="BW58" s="6"/>
      <c r="BX58" s="6" t="s">
        <v>75</v>
      </c>
      <c r="BY58" s="6"/>
      <c r="BZ58" s="6"/>
      <c r="CA58" s="6" t="s">
        <v>78</v>
      </c>
      <c r="CB58" s="6"/>
      <c r="CC58" s="6" t="s">
        <v>83</v>
      </c>
      <c r="CD58" s="6">
        <v>35</v>
      </c>
      <c r="CE58" s="6" t="s">
        <v>153</v>
      </c>
      <c r="CF58" s="6" t="s">
        <v>154</v>
      </c>
      <c r="CG58" s="6" t="s">
        <v>85</v>
      </c>
      <c r="CH58" s="6" t="s">
        <v>86</v>
      </c>
      <c r="CI58" s="6" t="s">
        <v>419</v>
      </c>
      <c r="CJ58" s="6" t="s">
        <v>99</v>
      </c>
      <c r="CK58" s="6" t="s">
        <v>107</v>
      </c>
      <c r="CL58" s="6" t="s">
        <v>89</v>
      </c>
      <c r="CM58" s="6" t="s">
        <v>90</v>
      </c>
      <c r="CN58" s="6" t="s">
        <v>90</v>
      </c>
    </row>
    <row r="59" spans="1:92" x14ac:dyDescent="0.35">
      <c r="A59" s="6">
        <v>5677349499</v>
      </c>
      <c r="B59" s="6"/>
      <c r="C59" s="6" t="s">
        <v>19</v>
      </c>
      <c r="D59" s="6"/>
      <c r="E59" s="6"/>
      <c r="F59" s="6"/>
      <c r="G59" s="6"/>
      <c r="H59" s="6"/>
      <c r="I59" s="6"/>
      <c r="J59" s="6"/>
      <c r="K59" s="6" t="s">
        <v>27</v>
      </c>
      <c r="L59" s="6"/>
      <c r="M59" s="6" t="s">
        <v>29</v>
      </c>
      <c r="N59" s="6"/>
      <c r="O59" s="6"/>
      <c r="P59" s="6" t="s">
        <v>19</v>
      </c>
      <c r="Q59" s="6"/>
      <c r="R59" s="6" t="s">
        <v>21</v>
      </c>
      <c r="S59" s="6"/>
      <c r="T59" s="6"/>
      <c r="U59" s="6"/>
      <c r="V59" s="6"/>
      <c r="W59" s="6"/>
      <c r="X59" s="6"/>
      <c r="Y59" s="6"/>
      <c r="Z59" s="6" t="s">
        <v>29</v>
      </c>
      <c r="AA59" s="6"/>
      <c r="AB59" s="6"/>
      <c r="AC59" s="6"/>
      <c r="AD59" s="6"/>
      <c r="AE59" s="6" t="s">
        <v>34</v>
      </c>
      <c r="AF59" s="6"/>
      <c r="AG59" s="6"/>
      <c r="AH59" s="6"/>
      <c r="AI59" s="6" t="s">
        <v>38</v>
      </c>
      <c r="AJ59" s="6"/>
      <c r="AK59" s="6" t="s">
        <v>40</v>
      </c>
      <c r="AL59" s="6" t="s">
        <v>41</v>
      </c>
      <c r="AM59" s="6" t="s">
        <v>42</v>
      </c>
      <c r="AN59" s="6"/>
      <c r="AO59" s="6" t="s">
        <v>44</v>
      </c>
      <c r="AP59" s="6"/>
      <c r="AQ59" s="6"/>
      <c r="AR59" s="6"/>
      <c r="AS59" s="6"/>
      <c r="AT59" s="6"/>
      <c r="AU59" s="6"/>
      <c r="AV59" s="6"/>
      <c r="AW59" s="6"/>
      <c r="AX59" s="6"/>
      <c r="AY59" s="6"/>
      <c r="AZ59" s="6"/>
      <c r="BA59" s="6" t="s">
        <v>19</v>
      </c>
      <c r="BB59" s="6"/>
      <c r="BC59" s="6"/>
      <c r="BD59" s="6"/>
      <c r="BE59" s="6"/>
      <c r="BF59" s="6"/>
      <c r="BG59" s="6"/>
      <c r="BH59" s="6" t="s">
        <v>61</v>
      </c>
      <c r="BI59" s="6"/>
      <c r="BJ59" s="6"/>
      <c r="BK59" s="6"/>
      <c r="BL59" s="6"/>
      <c r="BM59" s="6"/>
      <c r="BN59" s="6"/>
      <c r="BO59" s="6" t="s">
        <v>66</v>
      </c>
      <c r="BP59" s="6" t="s">
        <v>67</v>
      </c>
      <c r="BQ59" s="6"/>
      <c r="BR59" s="6"/>
      <c r="BS59" s="6" t="s">
        <v>70</v>
      </c>
      <c r="BT59" s="6"/>
      <c r="BU59" s="6"/>
      <c r="BV59" s="6" t="s">
        <v>73</v>
      </c>
      <c r="BW59" s="6"/>
      <c r="BX59" s="6"/>
      <c r="BY59" s="6" t="s">
        <v>76</v>
      </c>
      <c r="BZ59" s="6"/>
      <c r="CA59" s="6" t="s">
        <v>78</v>
      </c>
      <c r="CB59" s="6"/>
      <c r="CC59" s="6" t="s">
        <v>98</v>
      </c>
      <c r="CD59" s="6">
        <v>35</v>
      </c>
      <c r="CE59" s="6" t="s">
        <v>84</v>
      </c>
      <c r="CF59" s="6" t="s">
        <v>134</v>
      </c>
      <c r="CG59" s="6" t="s">
        <v>85</v>
      </c>
      <c r="CH59" s="6" t="s">
        <v>86</v>
      </c>
      <c r="CI59" s="6" t="s">
        <v>419</v>
      </c>
      <c r="CJ59" s="6" t="s">
        <v>87</v>
      </c>
      <c r="CK59" s="6" t="s">
        <v>109</v>
      </c>
      <c r="CL59" s="6" t="s">
        <v>89</v>
      </c>
      <c r="CM59" s="6" t="s">
        <v>90</v>
      </c>
      <c r="CN59" s="6" t="s">
        <v>90</v>
      </c>
    </row>
    <row r="60" spans="1:92" x14ac:dyDescent="0.35">
      <c r="A60" s="6">
        <v>5677348925</v>
      </c>
      <c r="B60" s="6"/>
      <c r="C60" s="6"/>
      <c r="D60" s="6"/>
      <c r="E60" s="6"/>
      <c r="F60" s="6"/>
      <c r="G60" s="6" t="s">
        <v>23</v>
      </c>
      <c r="H60" s="6"/>
      <c r="I60" s="6"/>
      <c r="J60" s="6"/>
      <c r="K60" s="6" t="s">
        <v>27</v>
      </c>
      <c r="L60" s="6" t="s">
        <v>28</v>
      </c>
      <c r="M60" s="6"/>
      <c r="N60" s="6"/>
      <c r="O60" s="6"/>
      <c r="P60" s="6"/>
      <c r="Q60" s="6"/>
      <c r="R60" s="6"/>
      <c r="S60" s="6"/>
      <c r="T60" s="6"/>
      <c r="U60" s="6"/>
      <c r="V60" s="6"/>
      <c r="W60" s="6"/>
      <c r="X60" s="6" t="s">
        <v>27</v>
      </c>
      <c r="Y60" s="6"/>
      <c r="Z60" s="6"/>
      <c r="AA60" s="6"/>
      <c r="AB60" s="6"/>
      <c r="AC60" s="6" t="s">
        <v>32</v>
      </c>
      <c r="AD60" s="6" t="s">
        <v>33</v>
      </c>
      <c r="AE60" s="6"/>
      <c r="AF60" s="6"/>
      <c r="AG60" s="6"/>
      <c r="AH60" s="6"/>
      <c r="AI60" s="6" t="s">
        <v>38</v>
      </c>
      <c r="AJ60" s="6"/>
      <c r="AK60" s="6"/>
      <c r="AL60" s="6"/>
      <c r="AM60" s="6" t="s">
        <v>42</v>
      </c>
      <c r="AN60" s="6"/>
      <c r="AO60" s="6"/>
      <c r="AP60" s="6"/>
      <c r="AQ60" s="6"/>
      <c r="AR60" s="6" t="s">
        <v>46</v>
      </c>
      <c r="AS60" s="6" t="s">
        <v>47</v>
      </c>
      <c r="AT60" s="6"/>
      <c r="AU60" s="6"/>
      <c r="AV60" s="6"/>
      <c r="AW60" s="6"/>
      <c r="AX60" s="6"/>
      <c r="AY60" s="6"/>
      <c r="AZ60" s="6" t="s">
        <v>54</v>
      </c>
      <c r="BA60" s="6"/>
      <c r="BB60" s="6"/>
      <c r="BC60" s="6"/>
      <c r="BD60" s="6"/>
      <c r="BE60" s="6"/>
      <c r="BF60" s="6"/>
      <c r="BG60" s="6"/>
      <c r="BH60" s="6"/>
      <c r="BI60" s="6"/>
      <c r="BJ60" s="6"/>
      <c r="BK60" s="6"/>
      <c r="BL60" s="6"/>
      <c r="BM60" s="6"/>
      <c r="BN60" s="6"/>
      <c r="BO60" s="6"/>
      <c r="BP60" s="6"/>
      <c r="BQ60" s="6"/>
      <c r="BR60" s="6"/>
      <c r="BS60" s="6"/>
      <c r="BT60" s="6"/>
      <c r="BU60" s="6"/>
      <c r="BV60" s="6" t="s">
        <v>73</v>
      </c>
      <c r="BW60" s="6"/>
      <c r="BX60" s="6"/>
      <c r="BY60" s="6"/>
      <c r="BZ60" s="6"/>
      <c r="CA60" s="6"/>
      <c r="CB60" s="6"/>
      <c r="CC60" s="6" t="s">
        <v>83</v>
      </c>
      <c r="CD60" s="6">
        <v>50</v>
      </c>
      <c r="CE60" s="6" t="s">
        <v>153</v>
      </c>
      <c r="CF60" s="6" t="s">
        <v>179</v>
      </c>
      <c r="CG60" s="6" t="s">
        <v>85</v>
      </c>
      <c r="CH60" s="6" t="s">
        <v>86</v>
      </c>
      <c r="CI60" s="6" t="s">
        <v>419</v>
      </c>
      <c r="CJ60" s="6" t="s">
        <v>87</v>
      </c>
      <c r="CK60" s="6" t="s">
        <v>109</v>
      </c>
      <c r="CL60" s="6" t="s">
        <v>89</v>
      </c>
      <c r="CM60" s="6" t="s">
        <v>90</v>
      </c>
      <c r="CN60" s="6" t="s">
        <v>90</v>
      </c>
    </row>
    <row r="61" spans="1:92" x14ac:dyDescent="0.35">
      <c r="A61" s="6">
        <v>5677348427</v>
      </c>
      <c r="B61" s="6" t="s">
        <v>18</v>
      </c>
      <c r="C61" s="6"/>
      <c r="D61" s="6"/>
      <c r="E61" s="6"/>
      <c r="F61" s="6" t="s">
        <v>22</v>
      </c>
      <c r="G61" s="6"/>
      <c r="H61" s="6"/>
      <c r="I61" s="6"/>
      <c r="J61" s="6"/>
      <c r="K61" s="6" t="s">
        <v>27</v>
      </c>
      <c r="L61" s="6"/>
      <c r="M61" s="6"/>
      <c r="N61" s="6"/>
      <c r="O61" s="6" t="s">
        <v>18</v>
      </c>
      <c r="P61" s="6" t="s">
        <v>19</v>
      </c>
      <c r="Q61" s="6"/>
      <c r="R61" s="6"/>
      <c r="S61" s="6"/>
      <c r="T61" s="6"/>
      <c r="U61" s="6"/>
      <c r="V61" s="6"/>
      <c r="W61" s="6"/>
      <c r="X61" s="6" t="s">
        <v>27</v>
      </c>
      <c r="Y61" s="6"/>
      <c r="Z61" s="6"/>
      <c r="AA61" s="6"/>
      <c r="AB61" s="6"/>
      <c r="AC61" s="6"/>
      <c r="AD61" s="6" t="s">
        <v>33</v>
      </c>
      <c r="AE61" s="6"/>
      <c r="AF61" s="6" t="s">
        <v>35</v>
      </c>
      <c r="AG61" s="6"/>
      <c r="AH61" s="6"/>
      <c r="AI61" s="6" t="s">
        <v>38</v>
      </c>
      <c r="AJ61" s="6"/>
      <c r="AK61" s="6"/>
      <c r="AL61" s="6"/>
      <c r="AM61" s="6" t="s">
        <v>42</v>
      </c>
      <c r="AN61" s="6"/>
      <c r="AO61" s="6"/>
      <c r="AP61" s="6"/>
      <c r="AQ61" s="6"/>
      <c r="AR61" s="6" t="s">
        <v>46</v>
      </c>
      <c r="AS61" s="6"/>
      <c r="AT61" s="6"/>
      <c r="AU61" s="6" t="s">
        <v>49</v>
      </c>
      <c r="AV61" s="6"/>
      <c r="AW61" s="6"/>
      <c r="AX61" s="6"/>
      <c r="AY61" s="6"/>
      <c r="AZ61" s="6" t="s">
        <v>54</v>
      </c>
      <c r="BA61" s="6"/>
      <c r="BB61" s="6"/>
      <c r="BC61" s="6"/>
      <c r="BD61" s="6"/>
      <c r="BE61" s="6"/>
      <c r="BF61" s="6"/>
      <c r="BG61" s="6"/>
      <c r="BH61" s="6"/>
      <c r="BI61" s="6"/>
      <c r="BJ61" s="6"/>
      <c r="BK61" s="6"/>
      <c r="BL61" s="6"/>
      <c r="BM61" s="6" t="s">
        <v>64</v>
      </c>
      <c r="BN61" s="6"/>
      <c r="BO61" s="6" t="s">
        <v>66</v>
      </c>
      <c r="BP61" s="6" t="s">
        <v>67</v>
      </c>
      <c r="BQ61" s="6"/>
      <c r="BR61" s="6"/>
      <c r="BS61" s="6" t="s">
        <v>70</v>
      </c>
      <c r="BT61" s="6" t="s">
        <v>71</v>
      </c>
      <c r="BU61" s="6"/>
      <c r="BV61" s="6" t="s">
        <v>73</v>
      </c>
      <c r="BW61" s="6"/>
      <c r="BX61" s="6"/>
      <c r="BY61" s="6"/>
      <c r="BZ61" s="6"/>
      <c r="CA61" s="6" t="s">
        <v>78</v>
      </c>
      <c r="CB61" s="6"/>
      <c r="CC61" s="6" t="s">
        <v>113</v>
      </c>
      <c r="CD61" s="6">
        <v>24</v>
      </c>
      <c r="CE61" s="6" t="s">
        <v>84</v>
      </c>
      <c r="CF61" s="6" t="s">
        <v>143</v>
      </c>
      <c r="CG61" s="6" t="s">
        <v>85</v>
      </c>
      <c r="CH61" s="6" t="s">
        <v>86</v>
      </c>
      <c r="CI61" s="6" t="s">
        <v>419</v>
      </c>
      <c r="CJ61" s="6" t="s">
        <v>99</v>
      </c>
      <c r="CK61" s="6" t="s">
        <v>88</v>
      </c>
      <c r="CL61" s="6" t="s">
        <v>89</v>
      </c>
      <c r="CM61" s="6" t="s">
        <v>90</v>
      </c>
      <c r="CN61" s="6" t="s">
        <v>90</v>
      </c>
    </row>
    <row r="62" spans="1:92" x14ac:dyDescent="0.35">
      <c r="A62" s="6">
        <v>5677267791</v>
      </c>
      <c r="B62" s="6"/>
      <c r="C62" s="6" t="s">
        <v>19</v>
      </c>
      <c r="D62" s="6"/>
      <c r="E62" s="6"/>
      <c r="F62" s="6"/>
      <c r="G62" s="6"/>
      <c r="H62" s="6"/>
      <c r="I62" s="6"/>
      <c r="J62" s="6" t="s">
        <v>26</v>
      </c>
      <c r="K62" s="6"/>
      <c r="L62" s="6"/>
      <c r="M62" s="6"/>
      <c r="N62" s="6" t="s">
        <v>30</v>
      </c>
      <c r="O62" s="6"/>
      <c r="P62" s="6"/>
      <c r="Q62" s="6" t="s">
        <v>20</v>
      </c>
      <c r="R62" s="6"/>
      <c r="S62" s="6"/>
      <c r="T62" s="6"/>
      <c r="U62" s="6"/>
      <c r="V62" s="6"/>
      <c r="W62" s="6" t="s">
        <v>26</v>
      </c>
      <c r="X62" s="6"/>
      <c r="Y62" s="6"/>
      <c r="Z62" s="6"/>
      <c r="AA62" s="6" t="s">
        <v>30</v>
      </c>
      <c r="AB62" s="6"/>
      <c r="AC62" s="6"/>
      <c r="AD62" s="6"/>
      <c r="AE62" s="6"/>
      <c r="AF62" s="6"/>
      <c r="AG62" s="6"/>
      <c r="AH62" s="6"/>
      <c r="AI62" s="6" t="s">
        <v>38</v>
      </c>
      <c r="AJ62" s="6"/>
      <c r="AK62" s="6"/>
      <c r="AL62" s="6"/>
      <c r="AM62" s="6"/>
      <c r="AN62" s="6" t="s">
        <v>43</v>
      </c>
      <c r="AO62" s="6"/>
      <c r="AP62" s="6"/>
      <c r="AQ62" s="6"/>
      <c r="AR62" s="6" t="s">
        <v>46</v>
      </c>
      <c r="AS62" s="6"/>
      <c r="AT62" s="6" t="s">
        <v>48</v>
      </c>
      <c r="AU62" s="6"/>
      <c r="AV62" s="6"/>
      <c r="AW62" s="6"/>
      <c r="AX62" s="6"/>
      <c r="AY62" s="6"/>
      <c r="AZ62" s="6"/>
      <c r="BA62" s="6"/>
      <c r="BB62" s="6"/>
      <c r="BC62" s="6"/>
      <c r="BD62" s="6"/>
      <c r="BE62" s="6"/>
      <c r="BF62" s="6"/>
      <c r="BG62" s="6"/>
      <c r="BH62" s="6"/>
      <c r="BI62" s="6"/>
      <c r="BJ62" s="6"/>
      <c r="BK62" s="6"/>
      <c r="BL62" s="6"/>
      <c r="BM62" s="6" t="s">
        <v>64</v>
      </c>
      <c r="BN62" s="6"/>
      <c r="BO62" s="6"/>
      <c r="BP62" s="6" t="s">
        <v>67</v>
      </c>
      <c r="BQ62" s="6"/>
      <c r="BR62" s="6"/>
      <c r="BS62" s="6"/>
      <c r="BT62" s="6"/>
      <c r="BU62" s="6"/>
      <c r="BV62" s="6" t="s">
        <v>73</v>
      </c>
      <c r="BW62" s="6"/>
      <c r="BX62" s="6"/>
      <c r="BY62" s="6"/>
      <c r="BZ62" s="6"/>
      <c r="CA62" s="6" t="s">
        <v>78</v>
      </c>
      <c r="CB62" s="6"/>
      <c r="CC62" s="6" t="s">
        <v>83</v>
      </c>
      <c r="CD62" s="6">
        <v>60</v>
      </c>
      <c r="CE62" s="6" t="s">
        <v>153</v>
      </c>
      <c r="CF62" s="6" t="s">
        <v>168</v>
      </c>
      <c r="CG62" s="6" t="s">
        <v>85</v>
      </c>
      <c r="CH62" s="6" t="s">
        <v>86</v>
      </c>
      <c r="CI62" s="6" t="s">
        <v>419</v>
      </c>
      <c r="CJ62" s="6" t="s">
        <v>87</v>
      </c>
      <c r="CK62" s="6" t="s">
        <v>117</v>
      </c>
      <c r="CL62" s="6" t="s">
        <v>89</v>
      </c>
      <c r="CM62" s="6" t="s">
        <v>90</v>
      </c>
      <c r="CN62" s="6" t="s">
        <v>90</v>
      </c>
    </row>
    <row r="63" spans="1:92" x14ac:dyDescent="0.35">
      <c r="A63" s="6">
        <v>5676981978</v>
      </c>
      <c r="B63" s="6" t="s">
        <v>18</v>
      </c>
      <c r="C63" s="6"/>
      <c r="D63" s="6"/>
      <c r="E63" s="6"/>
      <c r="F63" s="6"/>
      <c r="G63" s="6"/>
      <c r="H63" s="6"/>
      <c r="I63" s="6"/>
      <c r="J63" s="6" t="s">
        <v>26</v>
      </c>
      <c r="K63" s="6" t="s">
        <v>27</v>
      </c>
      <c r="L63" s="6"/>
      <c r="M63" s="6"/>
      <c r="N63" s="6"/>
      <c r="O63" s="6"/>
      <c r="P63" s="6"/>
      <c r="Q63" s="6"/>
      <c r="R63" s="6"/>
      <c r="S63" s="6"/>
      <c r="T63" s="6"/>
      <c r="U63" s="6"/>
      <c r="V63" s="6" t="s">
        <v>25</v>
      </c>
      <c r="W63" s="6"/>
      <c r="X63" s="6"/>
      <c r="Y63" s="6"/>
      <c r="Z63" s="6"/>
      <c r="AA63" s="6"/>
      <c r="AB63" s="6"/>
      <c r="AC63" s="6"/>
      <c r="AD63" s="6"/>
      <c r="AE63" s="6" t="s">
        <v>34</v>
      </c>
      <c r="AF63" s="6"/>
      <c r="AG63" s="6"/>
      <c r="AH63" s="6"/>
      <c r="AI63" s="6" t="s">
        <v>38</v>
      </c>
      <c r="AJ63" s="6"/>
      <c r="AK63" s="6" t="s">
        <v>40</v>
      </c>
      <c r="AL63" s="6"/>
      <c r="AM63" s="6" t="s">
        <v>42</v>
      </c>
      <c r="AN63" s="6"/>
      <c r="AO63" s="6"/>
      <c r="AP63" s="6"/>
      <c r="AQ63" s="6"/>
      <c r="AR63" s="6" t="s">
        <v>46</v>
      </c>
      <c r="AS63" s="6"/>
      <c r="AT63" s="6" t="s">
        <v>48</v>
      </c>
      <c r="AU63" s="6"/>
      <c r="AV63" s="6"/>
      <c r="AW63" s="6"/>
      <c r="AX63" s="6"/>
      <c r="AY63" s="6"/>
      <c r="AZ63" s="6" t="s">
        <v>54</v>
      </c>
      <c r="BA63" s="6" t="s">
        <v>19</v>
      </c>
      <c r="BB63" s="6"/>
      <c r="BC63" s="6"/>
      <c r="BD63" s="6"/>
      <c r="BE63" s="6"/>
      <c r="BF63" s="6"/>
      <c r="BG63" s="6"/>
      <c r="BH63" s="6" t="s">
        <v>61</v>
      </c>
      <c r="BI63" s="6"/>
      <c r="BJ63" s="6"/>
      <c r="BK63" s="6"/>
      <c r="BL63" s="6"/>
      <c r="BM63" s="6"/>
      <c r="BN63" s="6"/>
      <c r="BO63" s="6"/>
      <c r="BP63" s="6" t="s">
        <v>67</v>
      </c>
      <c r="BQ63" s="6"/>
      <c r="BR63" s="6"/>
      <c r="BS63" s="6" t="s">
        <v>70</v>
      </c>
      <c r="BT63" s="6" t="s">
        <v>71</v>
      </c>
      <c r="BU63" s="6"/>
      <c r="BV63" s="6" t="s">
        <v>73</v>
      </c>
      <c r="BW63" s="6"/>
      <c r="BX63" s="6"/>
      <c r="BY63" s="6"/>
      <c r="BZ63" s="6"/>
      <c r="CA63" s="6" t="s">
        <v>78</v>
      </c>
      <c r="CB63" s="6"/>
      <c r="CC63" s="6"/>
      <c r="CD63" s="6"/>
      <c r="CE63" s="6"/>
      <c r="CF63" s="6"/>
      <c r="CG63" s="6"/>
      <c r="CH63" s="6"/>
      <c r="CI63" s="6" t="s">
        <v>420</v>
      </c>
      <c r="CJ63" s="6"/>
      <c r="CK63" s="6"/>
      <c r="CL63" s="6"/>
      <c r="CM63" s="6"/>
      <c r="CN63" s="6"/>
    </row>
    <row r="64" spans="1:92" x14ac:dyDescent="0.35">
      <c r="A64" s="6">
        <v>5676967460</v>
      </c>
      <c r="B64" s="6"/>
      <c r="C64" s="6" t="s">
        <v>19</v>
      </c>
      <c r="D64" s="6"/>
      <c r="E64" s="6"/>
      <c r="F64" s="6"/>
      <c r="G64" s="6" t="s">
        <v>23</v>
      </c>
      <c r="H64" s="6"/>
      <c r="I64" s="6"/>
      <c r="J64" s="6" t="s">
        <v>26</v>
      </c>
      <c r="K64" s="6"/>
      <c r="L64" s="6"/>
      <c r="M64" s="6"/>
      <c r="N64" s="6"/>
      <c r="O64" s="6"/>
      <c r="P64" s="6" t="s">
        <v>19</v>
      </c>
      <c r="Q64" s="6" t="s">
        <v>20</v>
      </c>
      <c r="R64" s="6"/>
      <c r="S64" s="6"/>
      <c r="T64" s="6"/>
      <c r="U64" s="6"/>
      <c r="V64" s="6"/>
      <c r="W64" s="6" t="s">
        <v>26</v>
      </c>
      <c r="X64" s="6"/>
      <c r="Y64" s="6"/>
      <c r="Z64" s="6"/>
      <c r="AA64" s="6"/>
      <c r="AB64" s="6"/>
      <c r="AC64" s="6"/>
      <c r="AD64" s="6"/>
      <c r="AE64" s="6"/>
      <c r="AF64" s="6"/>
      <c r="AG64" s="6"/>
      <c r="AH64" s="6" t="s">
        <v>37</v>
      </c>
      <c r="AI64" s="6" t="s">
        <v>38</v>
      </c>
      <c r="AJ64" s="6"/>
      <c r="AK64" s="6" t="s">
        <v>40</v>
      </c>
      <c r="AL64" s="6" t="s">
        <v>41</v>
      </c>
      <c r="AM64" s="6" t="s">
        <v>42</v>
      </c>
      <c r="AN64" s="6"/>
      <c r="AO64" s="6" t="s">
        <v>44</v>
      </c>
      <c r="AP64" s="6"/>
      <c r="AQ64" s="6"/>
      <c r="AR64" s="6"/>
      <c r="AS64" s="6"/>
      <c r="AT64" s="6"/>
      <c r="AU64" s="6"/>
      <c r="AV64" s="6"/>
      <c r="AW64" s="6"/>
      <c r="AX64" s="6" t="s">
        <v>52</v>
      </c>
      <c r="AY64" s="6"/>
      <c r="AZ64" s="6" t="s">
        <v>54</v>
      </c>
      <c r="BA64" s="6"/>
      <c r="BB64" s="6"/>
      <c r="BC64" s="6"/>
      <c r="BD64" s="6"/>
      <c r="BE64" s="6"/>
      <c r="BF64" s="6"/>
      <c r="BG64" s="6"/>
      <c r="BH64" s="6"/>
      <c r="BI64" s="6"/>
      <c r="BJ64" s="6" t="s">
        <v>26</v>
      </c>
      <c r="BK64" s="6"/>
      <c r="BL64" s="6"/>
      <c r="BM64" s="6"/>
      <c r="BN64" s="6"/>
      <c r="BO64" s="6"/>
      <c r="BP64" s="6" t="s">
        <v>67</v>
      </c>
      <c r="BQ64" s="6"/>
      <c r="BR64" s="6" t="s">
        <v>69</v>
      </c>
      <c r="BS64" s="6"/>
      <c r="BT64" s="6"/>
      <c r="BU64" s="6"/>
      <c r="BV64" s="6" t="s">
        <v>73</v>
      </c>
      <c r="BW64" s="6"/>
      <c r="BX64" s="6"/>
      <c r="BY64" s="6"/>
      <c r="BZ64" s="6"/>
      <c r="CA64" s="6" t="s">
        <v>78</v>
      </c>
      <c r="CB64" s="6"/>
      <c r="CC64" s="6" t="s">
        <v>83</v>
      </c>
      <c r="CD64" s="6">
        <v>70</v>
      </c>
      <c r="CE64" s="6" t="s">
        <v>84</v>
      </c>
      <c r="CF64" s="6" t="s">
        <v>145</v>
      </c>
      <c r="CG64" s="6" t="s">
        <v>85</v>
      </c>
      <c r="CH64" s="6" t="s">
        <v>86</v>
      </c>
      <c r="CI64" s="6" t="s">
        <v>419</v>
      </c>
      <c r="CJ64" s="6" t="s">
        <v>100</v>
      </c>
      <c r="CK64" s="6" t="s">
        <v>88</v>
      </c>
      <c r="CL64" s="6" t="s">
        <v>105</v>
      </c>
      <c r="CM64" s="6" t="s">
        <v>90</v>
      </c>
      <c r="CN64" s="6" t="s">
        <v>90</v>
      </c>
    </row>
    <row r="65" spans="1:92" x14ac:dyDescent="0.35">
      <c r="A65" s="6">
        <v>5676948999</v>
      </c>
      <c r="B65" s="6"/>
      <c r="C65" s="6"/>
      <c r="D65" s="6"/>
      <c r="E65" s="6"/>
      <c r="F65" s="6"/>
      <c r="G65" s="6"/>
      <c r="H65" s="6" t="s">
        <v>24</v>
      </c>
      <c r="I65" s="6"/>
      <c r="J65" s="6" t="s">
        <v>26</v>
      </c>
      <c r="K65" s="6"/>
      <c r="L65" s="6"/>
      <c r="M65" s="6"/>
      <c r="N65" s="6" t="s">
        <v>30</v>
      </c>
      <c r="O65" s="6"/>
      <c r="P65" s="6" t="s">
        <v>19</v>
      </c>
      <c r="Q65" s="6"/>
      <c r="R65" s="6"/>
      <c r="S65" s="6"/>
      <c r="T65" s="6"/>
      <c r="U65" s="6"/>
      <c r="V65" s="6"/>
      <c r="W65" s="6" t="s">
        <v>26</v>
      </c>
      <c r="X65" s="6"/>
      <c r="Y65" s="6"/>
      <c r="Z65" s="6"/>
      <c r="AA65" s="6" t="s">
        <v>30</v>
      </c>
      <c r="AB65" s="6"/>
      <c r="AC65" s="6" t="s">
        <v>32</v>
      </c>
      <c r="AD65" s="6"/>
      <c r="AE65" s="6"/>
      <c r="AF65" s="6" t="s">
        <v>35</v>
      </c>
      <c r="AG65" s="6"/>
      <c r="AH65" s="6"/>
      <c r="AI65" s="6" t="s">
        <v>38</v>
      </c>
      <c r="AJ65" s="6"/>
      <c r="AK65" s="6"/>
      <c r="AL65" s="6"/>
      <c r="AM65" s="6"/>
      <c r="AN65" s="6"/>
      <c r="AO65" s="6"/>
      <c r="AP65" s="6"/>
      <c r="AQ65" s="6"/>
      <c r="AR65" s="6"/>
      <c r="AS65" s="6" t="s">
        <v>47</v>
      </c>
      <c r="AT65" s="6" t="s">
        <v>48</v>
      </c>
      <c r="AU65" s="6" t="s">
        <v>49</v>
      </c>
      <c r="AV65" s="6"/>
      <c r="AW65" s="6"/>
      <c r="AX65" s="6" t="s">
        <v>52</v>
      </c>
      <c r="AY65" s="6"/>
      <c r="AZ65" s="6"/>
      <c r="BA65" s="6"/>
      <c r="BB65" s="6"/>
      <c r="BC65" s="6"/>
      <c r="BD65" s="6"/>
      <c r="BE65" s="6" t="s">
        <v>58</v>
      </c>
      <c r="BF65" s="6"/>
      <c r="BG65" s="6"/>
      <c r="BH65" s="6"/>
      <c r="BI65" s="6"/>
      <c r="BJ65" s="6" t="s">
        <v>26</v>
      </c>
      <c r="BK65" s="6"/>
      <c r="BL65" s="6"/>
      <c r="BM65" s="6"/>
      <c r="BN65" s="6"/>
      <c r="BO65" s="6"/>
      <c r="BP65" s="6" t="s">
        <v>67</v>
      </c>
      <c r="BQ65" s="6"/>
      <c r="BR65" s="6"/>
      <c r="BS65" s="6"/>
      <c r="BT65" s="6"/>
      <c r="BU65" s="6"/>
      <c r="BV65" s="6" t="s">
        <v>73</v>
      </c>
      <c r="BW65" s="6"/>
      <c r="BX65" s="6"/>
      <c r="BY65" s="6" t="s">
        <v>76</v>
      </c>
      <c r="BZ65" s="6"/>
      <c r="CA65" s="6" t="s">
        <v>78</v>
      </c>
      <c r="CB65" s="6"/>
      <c r="CC65" s="6"/>
      <c r="CD65" s="6"/>
      <c r="CE65" s="6"/>
      <c r="CF65" s="6"/>
      <c r="CG65" s="6"/>
      <c r="CH65" s="6"/>
      <c r="CI65" s="6" t="s">
        <v>420</v>
      </c>
      <c r="CJ65" s="6"/>
      <c r="CK65" s="6"/>
      <c r="CL65" s="6"/>
      <c r="CM65" s="6"/>
      <c r="CN65" s="6"/>
    </row>
    <row r="66" spans="1:92" x14ac:dyDescent="0.35">
      <c r="A66" s="6">
        <v>5676846574</v>
      </c>
      <c r="B66" s="6"/>
      <c r="C66" s="6"/>
      <c r="D66" s="6"/>
      <c r="E66" s="6"/>
      <c r="F66" s="6"/>
      <c r="G66" s="6"/>
      <c r="H66" s="6"/>
      <c r="I66" s="6"/>
      <c r="J66" s="6"/>
      <c r="K66" s="6" t="s">
        <v>27</v>
      </c>
      <c r="L66" s="6" t="s">
        <v>28</v>
      </c>
      <c r="M66" s="6"/>
      <c r="N66" s="6" t="s">
        <v>30</v>
      </c>
      <c r="O66" s="6" t="s">
        <v>18</v>
      </c>
      <c r="P66" s="6"/>
      <c r="Q66" s="6"/>
      <c r="R66" s="6"/>
      <c r="S66" s="6"/>
      <c r="T66" s="6"/>
      <c r="U66" s="6"/>
      <c r="V66" s="6"/>
      <c r="W66" s="6"/>
      <c r="X66" s="6" t="s">
        <v>27</v>
      </c>
      <c r="Y66" s="6"/>
      <c r="Z66" s="6"/>
      <c r="AA66" s="6"/>
      <c r="AB66" s="6" t="s">
        <v>31</v>
      </c>
      <c r="AC66" s="6"/>
      <c r="AD66" s="6" t="s">
        <v>33</v>
      </c>
      <c r="AE66" s="6"/>
      <c r="AF66" s="6"/>
      <c r="AG66" s="6"/>
      <c r="AH66" s="6"/>
      <c r="AI66" s="6" t="s">
        <v>38</v>
      </c>
      <c r="AJ66" s="6"/>
      <c r="AK66" s="6"/>
      <c r="AL66" s="6"/>
      <c r="AM66" s="6"/>
      <c r="AN66" s="6"/>
      <c r="AO66" s="6" t="s">
        <v>44</v>
      </c>
      <c r="AP66" s="6"/>
      <c r="AQ66" s="6" t="s">
        <v>39</v>
      </c>
      <c r="AR66" s="6"/>
      <c r="AS66" s="6"/>
      <c r="AT66" s="6"/>
      <c r="AU66" s="6" t="s">
        <v>49</v>
      </c>
      <c r="AV66" s="6"/>
      <c r="AW66" s="6"/>
      <c r="AX66" s="6"/>
      <c r="AY66" s="6"/>
      <c r="AZ66" s="6"/>
      <c r="BA66" s="6"/>
      <c r="BB66" s="6"/>
      <c r="BC66" s="6"/>
      <c r="BD66" s="6"/>
      <c r="BE66" s="6" t="s">
        <v>58</v>
      </c>
      <c r="BF66" s="6"/>
      <c r="BG66" s="6"/>
      <c r="BH66" s="6"/>
      <c r="BI66" s="6"/>
      <c r="BJ66" s="6"/>
      <c r="BK66" s="6"/>
      <c r="BL66" s="6" t="s">
        <v>63</v>
      </c>
      <c r="BM66" s="6"/>
      <c r="BN66" s="6"/>
      <c r="BO66" s="6" t="s">
        <v>66</v>
      </c>
      <c r="BP66" s="6" t="s">
        <v>67</v>
      </c>
      <c r="BQ66" s="6"/>
      <c r="BR66" s="6" t="s">
        <v>69</v>
      </c>
      <c r="BS66" s="6"/>
      <c r="BT66" s="6"/>
      <c r="BU66" s="6"/>
      <c r="BV66" s="6"/>
      <c r="BW66" s="6"/>
      <c r="BX66" s="6"/>
      <c r="BY66" s="6"/>
      <c r="BZ66" s="6"/>
      <c r="CA66" s="6" t="s">
        <v>78</v>
      </c>
      <c r="CB66" s="6"/>
      <c r="CC66" s="6" t="s">
        <v>83</v>
      </c>
      <c r="CD66" s="6">
        <v>31</v>
      </c>
      <c r="CE66" s="6" t="s">
        <v>84</v>
      </c>
      <c r="CF66" s="6" t="s">
        <v>130</v>
      </c>
      <c r="CG66" s="6" t="s">
        <v>85</v>
      </c>
      <c r="CH66" s="6" t="s">
        <v>86</v>
      </c>
      <c r="CI66" s="6" t="s">
        <v>419</v>
      </c>
      <c r="CJ66" s="6" t="s">
        <v>100</v>
      </c>
      <c r="CK66" s="6" t="s">
        <v>88</v>
      </c>
      <c r="CL66" s="6" t="s">
        <v>89</v>
      </c>
      <c r="CM66" s="6" t="s">
        <v>90</v>
      </c>
      <c r="CN66" s="6" t="s">
        <v>90</v>
      </c>
    </row>
    <row r="67" spans="1:92" x14ac:dyDescent="0.35">
      <c r="A67" s="6">
        <v>5676541476</v>
      </c>
      <c r="B67" s="6"/>
      <c r="C67" s="6"/>
      <c r="D67" s="6"/>
      <c r="E67" s="6"/>
      <c r="F67" s="6"/>
      <c r="G67" s="6"/>
      <c r="H67" s="6"/>
      <c r="I67" s="6"/>
      <c r="J67" s="6"/>
      <c r="K67" s="6" t="s">
        <v>27</v>
      </c>
      <c r="L67" s="6" t="s">
        <v>28</v>
      </c>
      <c r="M67" s="6" t="s">
        <v>29</v>
      </c>
      <c r="N67" s="6"/>
      <c r="O67" s="6"/>
      <c r="P67" s="6" t="s">
        <v>19</v>
      </c>
      <c r="Q67" s="6"/>
      <c r="R67" s="6"/>
      <c r="S67" s="6"/>
      <c r="T67" s="6"/>
      <c r="U67" s="6"/>
      <c r="V67" s="6" t="s">
        <v>25</v>
      </c>
      <c r="W67" s="6"/>
      <c r="X67" s="6"/>
      <c r="Y67" s="6"/>
      <c r="Z67" s="6" t="s">
        <v>29</v>
      </c>
      <c r="AA67" s="6"/>
      <c r="AB67" s="6"/>
      <c r="AC67" s="6"/>
      <c r="AD67" s="6" t="s">
        <v>33</v>
      </c>
      <c r="AE67" s="6"/>
      <c r="AF67" s="6"/>
      <c r="AG67" s="6"/>
      <c r="AH67" s="6"/>
      <c r="AI67" s="6"/>
      <c r="AJ67" s="6"/>
      <c r="AK67" s="6"/>
      <c r="AL67" s="6"/>
      <c r="AM67" s="6" t="s">
        <v>42</v>
      </c>
      <c r="AN67" s="6"/>
      <c r="AO67" s="6" t="s">
        <v>44</v>
      </c>
      <c r="AP67" s="6"/>
      <c r="AQ67" s="6"/>
      <c r="AR67" s="6"/>
      <c r="AS67" s="6"/>
      <c r="AT67" s="6"/>
      <c r="AU67" s="6"/>
      <c r="AV67" s="6"/>
      <c r="AW67" s="6"/>
      <c r="AX67" s="6"/>
      <c r="AY67" s="6"/>
      <c r="AZ67" s="6"/>
      <c r="BA67" s="6"/>
      <c r="BB67" s="6" t="s">
        <v>55</v>
      </c>
      <c r="BC67" s="6"/>
      <c r="BD67" s="6"/>
      <c r="BE67" s="6"/>
      <c r="BF67" s="6"/>
      <c r="BG67" s="6" t="s">
        <v>60</v>
      </c>
      <c r="BH67" s="6"/>
      <c r="BI67" s="6"/>
      <c r="BJ67" s="6"/>
      <c r="BK67" s="6"/>
      <c r="BL67" s="6"/>
      <c r="BM67" s="6"/>
      <c r="BN67" s="6"/>
      <c r="BO67" s="6" t="s">
        <v>66</v>
      </c>
      <c r="BP67" s="6" t="s">
        <v>67</v>
      </c>
      <c r="BQ67" s="6"/>
      <c r="BR67" s="6" t="s">
        <v>69</v>
      </c>
      <c r="BS67" s="6"/>
      <c r="BT67" s="6"/>
      <c r="BU67" s="6"/>
      <c r="BV67" s="6"/>
      <c r="BW67" s="6"/>
      <c r="BX67" s="6"/>
      <c r="BY67" s="6" t="s">
        <v>76</v>
      </c>
      <c r="BZ67" s="6"/>
      <c r="CA67" s="6"/>
      <c r="CB67" s="6"/>
      <c r="CC67" s="6" t="s">
        <v>83</v>
      </c>
      <c r="CD67" s="6">
        <v>54</v>
      </c>
      <c r="CE67" s="6" t="s">
        <v>153</v>
      </c>
      <c r="CF67" s="6" t="s">
        <v>195</v>
      </c>
      <c r="CG67" s="6" t="s">
        <v>85</v>
      </c>
      <c r="CH67" s="6" t="s">
        <v>86</v>
      </c>
      <c r="CI67" s="6" t="s">
        <v>419</v>
      </c>
      <c r="CJ67" s="6" t="s">
        <v>100</v>
      </c>
      <c r="CK67" s="6" t="s">
        <v>101</v>
      </c>
      <c r="CL67" s="6" t="s">
        <v>89</v>
      </c>
      <c r="CM67" s="6" t="s">
        <v>90</v>
      </c>
      <c r="CN67" s="6" t="s">
        <v>90</v>
      </c>
    </row>
    <row r="68" spans="1:92" x14ac:dyDescent="0.35">
      <c r="A68" s="6">
        <v>5674779809</v>
      </c>
      <c r="B68" s="6"/>
      <c r="C68" s="6"/>
      <c r="D68" s="6"/>
      <c r="E68" s="6"/>
      <c r="F68" s="6"/>
      <c r="G68" s="6"/>
      <c r="H68" s="6" t="s">
        <v>24</v>
      </c>
      <c r="I68" s="6"/>
      <c r="J68" s="6"/>
      <c r="K68" s="6"/>
      <c r="L68" s="6" t="s">
        <v>28</v>
      </c>
      <c r="M68" s="6"/>
      <c r="N68" s="6" t="s">
        <v>30</v>
      </c>
      <c r="O68" s="6"/>
      <c r="P68" s="6"/>
      <c r="Q68" s="6"/>
      <c r="R68" s="6"/>
      <c r="S68" s="6"/>
      <c r="T68" s="6"/>
      <c r="U68" s="6"/>
      <c r="V68" s="6"/>
      <c r="W68" s="6"/>
      <c r="X68" s="6"/>
      <c r="Y68" s="6"/>
      <c r="Z68" s="6"/>
      <c r="AA68" s="6"/>
      <c r="AB68" s="6"/>
      <c r="AC68" s="6"/>
      <c r="AD68" s="6" t="s">
        <v>33</v>
      </c>
      <c r="AE68" s="6"/>
      <c r="AF68" s="6"/>
      <c r="AG68" s="6"/>
      <c r="AH68" s="6"/>
      <c r="AI68" s="6" t="s">
        <v>38</v>
      </c>
      <c r="AJ68" s="6"/>
      <c r="AK68" s="6"/>
      <c r="AL68" s="6"/>
      <c r="AM68" s="6"/>
      <c r="AN68" s="6"/>
      <c r="AO68" s="6"/>
      <c r="AP68" s="6"/>
      <c r="AQ68" s="6"/>
      <c r="AR68" s="6"/>
      <c r="AS68" s="6"/>
      <c r="AT68" s="6"/>
      <c r="AU68" s="6"/>
      <c r="AV68" s="6"/>
      <c r="AW68" s="6"/>
      <c r="AX68" s="6"/>
      <c r="AY68" s="6"/>
      <c r="AZ68" s="6"/>
      <c r="BA68" s="6"/>
      <c r="BB68" s="6"/>
      <c r="BC68" s="6" t="s">
        <v>56</v>
      </c>
      <c r="BD68" s="6"/>
      <c r="BE68" s="6" t="s">
        <v>58</v>
      </c>
      <c r="BF68" s="6"/>
      <c r="BG68" s="6"/>
      <c r="BH68" s="6"/>
      <c r="BI68" s="6"/>
      <c r="BJ68" s="6"/>
      <c r="BK68" s="6"/>
      <c r="BL68" s="6"/>
      <c r="BM68" s="6" t="s">
        <v>64</v>
      </c>
      <c r="BN68" s="6"/>
      <c r="BO68" s="6"/>
      <c r="BP68" s="6"/>
      <c r="BQ68" s="6" t="s">
        <v>68</v>
      </c>
      <c r="BR68" s="6"/>
      <c r="BS68" s="6"/>
      <c r="BT68" s="6"/>
      <c r="BU68" s="6"/>
      <c r="BV68" s="6"/>
      <c r="BW68" s="6"/>
      <c r="BX68" s="6"/>
      <c r="BY68" s="6"/>
      <c r="BZ68" s="6"/>
      <c r="CA68" s="6" t="s">
        <v>78</v>
      </c>
      <c r="CB68" s="6" t="s">
        <v>79</v>
      </c>
      <c r="CC68" s="6" t="s">
        <v>98</v>
      </c>
      <c r="CD68" s="6">
        <v>46</v>
      </c>
      <c r="CE68" s="6" t="s">
        <v>153</v>
      </c>
      <c r="CF68" s="6" t="s">
        <v>192</v>
      </c>
      <c r="CG68" s="6" t="s">
        <v>112</v>
      </c>
      <c r="CH68" s="6" t="s">
        <v>86</v>
      </c>
      <c r="CI68" s="6" t="s">
        <v>419</v>
      </c>
      <c r="CJ68" s="6" t="s">
        <v>87</v>
      </c>
      <c r="CK68" s="6" t="s">
        <v>88</v>
      </c>
      <c r="CL68" s="6" t="s">
        <v>111</v>
      </c>
      <c r="CM68" s="6" t="s">
        <v>114</v>
      </c>
      <c r="CN68" s="6" t="s">
        <v>90</v>
      </c>
    </row>
    <row r="69" spans="1:92" x14ac:dyDescent="0.35">
      <c r="A69" s="6">
        <v>5674148016</v>
      </c>
      <c r="B69" s="6"/>
      <c r="C69" s="6" t="s">
        <v>19</v>
      </c>
      <c r="D69" s="6"/>
      <c r="E69" s="6"/>
      <c r="F69" s="6"/>
      <c r="G69" s="6"/>
      <c r="H69" s="6"/>
      <c r="I69" s="6"/>
      <c r="J69" s="6" t="s">
        <v>26</v>
      </c>
      <c r="K69" s="6"/>
      <c r="L69" s="6"/>
      <c r="M69" s="6"/>
      <c r="N69" s="6"/>
      <c r="O69" s="6"/>
      <c r="P69" s="6" t="s">
        <v>19</v>
      </c>
      <c r="Q69" s="6"/>
      <c r="R69" s="6"/>
      <c r="S69" s="6"/>
      <c r="T69" s="6"/>
      <c r="U69" s="6"/>
      <c r="V69" s="6"/>
      <c r="W69" s="6" t="s">
        <v>26</v>
      </c>
      <c r="X69" s="6"/>
      <c r="Y69" s="6"/>
      <c r="Z69" s="6"/>
      <c r="AA69" s="6"/>
      <c r="AB69" s="6"/>
      <c r="AC69" s="6"/>
      <c r="AD69" s="6"/>
      <c r="AE69" s="6"/>
      <c r="AF69" s="6"/>
      <c r="AG69" s="6" t="s">
        <v>36</v>
      </c>
      <c r="AH69" s="6"/>
      <c r="AI69" s="6"/>
      <c r="AJ69" s="6"/>
      <c r="AK69" s="6"/>
      <c r="AL69" s="6"/>
      <c r="AM69" s="6" t="s">
        <v>42</v>
      </c>
      <c r="AN69" s="6" t="s">
        <v>43</v>
      </c>
      <c r="AO69" s="6" t="s">
        <v>44</v>
      </c>
      <c r="AP69" s="6"/>
      <c r="AQ69" s="6"/>
      <c r="AR69" s="6"/>
      <c r="AS69" s="6"/>
      <c r="AT69" s="6"/>
      <c r="AU69" s="6"/>
      <c r="AV69" s="6"/>
      <c r="AW69" s="6"/>
      <c r="AX69" s="6"/>
      <c r="AY69" s="6"/>
      <c r="AZ69" s="6"/>
      <c r="BA69" s="6" t="s">
        <v>19</v>
      </c>
      <c r="BB69" s="6"/>
      <c r="BC69" s="6"/>
      <c r="BD69" s="6"/>
      <c r="BE69" s="6"/>
      <c r="BF69" s="6"/>
      <c r="BG69" s="6"/>
      <c r="BH69" s="6" t="s">
        <v>61</v>
      </c>
      <c r="BI69" s="6"/>
      <c r="BJ69" s="6" t="s">
        <v>26</v>
      </c>
      <c r="BK69" s="6"/>
      <c r="BL69" s="6"/>
      <c r="BM69" s="6"/>
      <c r="BN69" s="6"/>
      <c r="BO69" s="6"/>
      <c r="BP69" s="6" t="s">
        <v>67</v>
      </c>
      <c r="BQ69" s="6"/>
      <c r="BR69" s="6"/>
      <c r="BS69" s="6"/>
      <c r="BT69" s="6"/>
      <c r="BU69" s="6"/>
      <c r="BV69" s="6"/>
      <c r="BW69" s="6"/>
      <c r="BX69" s="6"/>
      <c r="BY69" s="6" t="s">
        <v>76</v>
      </c>
      <c r="BZ69" s="6"/>
      <c r="CA69" s="6"/>
      <c r="CB69" s="6"/>
      <c r="CC69" s="6" t="s">
        <v>98</v>
      </c>
      <c r="CD69" s="6">
        <v>83</v>
      </c>
      <c r="CE69" s="6" t="s">
        <v>84</v>
      </c>
      <c r="CF69" s="6" t="s">
        <v>148</v>
      </c>
      <c r="CG69" s="6" t="s">
        <v>85</v>
      </c>
      <c r="CH69" s="6" t="s">
        <v>86</v>
      </c>
      <c r="CI69" s="6" t="s">
        <v>419</v>
      </c>
      <c r="CJ69" s="6" t="s">
        <v>100</v>
      </c>
      <c r="CK69" s="6" t="s">
        <v>107</v>
      </c>
      <c r="CL69" s="6" t="s">
        <v>105</v>
      </c>
      <c r="CM69" s="6" t="s">
        <v>90</v>
      </c>
      <c r="CN69" s="6" t="s">
        <v>90</v>
      </c>
    </row>
    <row r="70" spans="1:92" x14ac:dyDescent="0.35">
      <c r="A70" s="6">
        <v>5674144275</v>
      </c>
      <c r="B70" s="6"/>
      <c r="C70" s="6"/>
      <c r="D70" s="6" t="s">
        <v>20</v>
      </c>
      <c r="E70" s="6" t="s">
        <v>21</v>
      </c>
      <c r="F70" s="6"/>
      <c r="G70" s="6"/>
      <c r="H70" s="6" t="s">
        <v>24</v>
      </c>
      <c r="I70" s="6"/>
      <c r="J70" s="6"/>
      <c r="K70" s="6"/>
      <c r="L70" s="6"/>
      <c r="M70" s="6"/>
      <c r="N70" s="6"/>
      <c r="O70" s="6"/>
      <c r="P70" s="6"/>
      <c r="Q70" s="6" t="s">
        <v>20</v>
      </c>
      <c r="R70" s="6" t="s">
        <v>21</v>
      </c>
      <c r="S70" s="6"/>
      <c r="T70" s="6"/>
      <c r="U70" s="6"/>
      <c r="V70" s="6" t="s">
        <v>25</v>
      </c>
      <c r="W70" s="6"/>
      <c r="X70" s="6"/>
      <c r="Y70" s="6"/>
      <c r="Z70" s="6"/>
      <c r="AA70" s="6"/>
      <c r="AB70" s="6"/>
      <c r="AC70" s="6"/>
      <c r="AD70" s="6" t="s">
        <v>33</v>
      </c>
      <c r="AE70" s="6"/>
      <c r="AF70" s="6"/>
      <c r="AG70" s="6"/>
      <c r="AH70" s="6"/>
      <c r="AI70" s="6" t="s">
        <v>38</v>
      </c>
      <c r="AJ70" s="6"/>
      <c r="AK70" s="6" t="s">
        <v>40</v>
      </c>
      <c r="AL70" s="6"/>
      <c r="AM70" s="6"/>
      <c r="AN70" s="6"/>
      <c r="AO70" s="6"/>
      <c r="AP70" s="6"/>
      <c r="AQ70" s="6"/>
      <c r="AR70" s="6"/>
      <c r="AS70" s="6" t="s">
        <v>47</v>
      </c>
      <c r="AT70" s="6"/>
      <c r="AU70" s="6"/>
      <c r="AV70" s="6" t="s">
        <v>50</v>
      </c>
      <c r="AW70" s="6"/>
      <c r="AX70" s="6"/>
      <c r="AY70" s="6"/>
      <c r="AZ70" s="6"/>
      <c r="BA70" s="6"/>
      <c r="BB70" s="6"/>
      <c r="BC70" s="6"/>
      <c r="BD70" s="6"/>
      <c r="BE70" s="6"/>
      <c r="BF70" s="6"/>
      <c r="BG70" s="6" t="s">
        <v>60</v>
      </c>
      <c r="BH70" s="6"/>
      <c r="BI70" s="6"/>
      <c r="BJ70" s="6"/>
      <c r="BK70" s="6"/>
      <c r="BL70" s="6"/>
      <c r="BM70" s="6" t="s">
        <v>64</v>
      </c>
      <c r="BN70" s="6" t="s">
        <v>65</v>
      </c>
      <c r="BO70" s="6"/>
      <c r="BP70" s="6" t="s">
        <v>67</v>
      </c>
      <c r="BQ70" s="6"/>
      <c r="BR70" s="6"/>
      <c r="BS70" s="6"/>
      <c r="BT70" s="6"/>
      <c r="BU70" s="6"/>
      <c r="BV70" s="6"/>
      <c r="BW70" s="6"/>
      <c r="BX70" s="6"/>
      <c r="BY70" s="6"/>
      <c r="BZ70" s="6"/>
      <c r="CA70" s="6"/>
      <c r="CB70" s="6"/>
      <c r="CC70" s="6" t="s">
        <v>83</v>
      </c>
      <c r="CD70" s="6">
        <v>60</v>
      </c>
      <c r="CE70" s="6" t="s">
        <v>153</v>
      </c>
      <c r="CF70" s="6" t="s">
        <v>174</v>
      </c>
      <c r="CG70" s="6" t="s">
        <v>85</v>
      </c>
      <c r="CH70" s="6" t="s">
        <v>86</v>
      </c>
      <c r="CI70" s="6" t="s">
        <v>419</v>
      </c>
      <c r="CJ70" s="6" t="s">
        <v>100</v>
      </c>
      <c r="CK70" s="6" t="s">
        <v>93</v>
      </c>
      <c r="CL70" s="6" t="s">
        <v>89</v>
      </c>
      <c r="CM70" s="6" t="s">
        <v>90</v>
      </c>
      <c r="CN70" s="6" t="s">
        <v>90</v>
      </c>
    </row>
    <row r="71" spans="1:92" x14ac:dyDescent="0.35">
      <c r="A71" s="6">
        <v>5673321775</v>
      </c>
      <c r="B71" s="6"/>
      <c r="C71" s="6" t="s">
        <v>19</v>
      </c>
      <c r="D71" s="6" t="s">
        <v>20</v>
      </c>
      <c r="E71" s="6"/>
      <c r="F71" s="6"/>
      <c r="G71" s="6"/>
      <c r="H71" s="6"/>
      <c r="I71" s="6"/>
      <c r="J71" s="6" t="s">
        <v>26</v>
      </c>
      <c r="K71" s="6"/>
      <c r="L71" s="6"/>
      <c r="M71" s="6"/>
      <c r="N71" s="6"/>
      <c r="O71" s="6"/>
      <c r="P71" s="6"/>
      <c r="Q71" s="6" t="s">
        <v>20</v>
      </c>
      <c r="R71" s="6"/>
      <c r="S71" s="6"/>
      <c r="T71" s="6"/>
      <c r="U71" s="6"/>
      <c r="V71" s="6"/>
      <c r="W71" s="6" t="s">
        <v>26</v>
      </c>
      <c r="X71" s="6"/>
      <c r="Y71" s="6"/>
      <c r="Z71" s="6"/>
      <c r="AA71" s="6"/>
      <c r="AB71" s="6"/>
      <c r="AC71" s="6"/>
      <c r="AD71" s="6"/>
      <c r="AE71" s="6"/>
      <c r="AF71" s="6" t="s">
        <v>35</v>
      </c>
      <c r="AG71" s="6"/>
      <c r="AH71" s="6"/>
      <c r="AI71" s="6" t="s">
        <v>38</v>
      </c>
      <c r="AJ71" s="6"/>
      <c r="AK71" s="6" t="s">
        <v>40</v>
      </c>
      <c r="AL71" s="6"/>
      <c r="AM71" s="6"/>
      <c r="AN71" s="6"/>
      <c r="AO71" s="6"/>
      <c r="AP71" s="6"/>
      <c r="AQ71" s="6"/>
      <c r="AR71" s="6" t="s">
        <v>46</v>
      </c>
      <c r="AS71" s="6"/>
      <c r="AT71" s="6" t="s">
        <v>48</v>
      </c>
      <c r="AU71" s="6"/>
      <c r="AV71" s="6" t="s">
        <v>50</v>
      </c>
      <c r="AW71" s="6"/>
      <c r="AX71" s="6"/>
      <c r="AY71" s="6"/>
      <c r="AZ71" s="6"/>
      <c r="BA71" s="6"/>
      <c r="BB71" s="6"/>
      <c r="BC71" s="6"/>
      <c r="BD71" s="6"/>
      <c r="BE71" s="6" t="s">
        <v>58</v>
      </c>
      <c r="BF71" s="6"/>
      <c r="BG71" s="6" t="s">
        <v>60</v>
      </c>
      <c r="BH71" s="6"/>
      <c r="BI71" s="6"/>
      <c r="BJ71" s="6"/>
      <c r="BK71" s="6"/>
      <c r="BL71" s="6" t="s">
        <v>63</v>
      </c>
      <c r="BM71" s="6"/>
      <c r="BN71" s="6"/>
      <c r="BO71" s="6"/>
      <c r="BP71" s="6"/>
      <c r="BQ71" s="6"/>
      <c r="BR71" s="6"/>
      <c r="BS71" s="6"/>
      <c r="BT71" s="6" t="s">
        <v>71</v>
      </c>
      <c r="BU71" s="6"/>
      <c r="BV71" s="6"/>
      <c r="BW71" s="6"/>
      <c r="BX71" s="6"/>
      <c r="BY71" s="6" t="s">
        <v>76</v>
      </c>
      <c r="BZ71" s="6"/>
      <c r="CA71" s="6" t="s">
        <v>78</v>
      </c>
      <c r="CB71" s="6"/>
      <c r="CC71" s="6" t="s">
        <v>98</v>
      </c>
      <c r="CD71" s="6">
        <v>57</v>
      </c>
      <c r="CE71" s="6" t="s">
        <v>153</v>
      </c>
      <c r="CF71" s="6" t="s">
        <v>156</v>
      </c>
      <c r="CG71" s="6" t="s">
        <v>85</v>
      </c>
      <c r="CH71" s="6" t="s">
        <v>86</v>
      </c>
      <c r="CI71" s="6" t="s">
        <v>419</v>
      </c>
      <c r="CJ71" s="6" t="s">
        <v>87</v>
      </c>
      <c r="CK71" s="6" t="s">
        <v>88</v>
      </c>
      <c r="CL71" s="6" t="s">
        <v>89</v>
      </c>
      <c r="CM71" s="6" t="s">
        <v>90</v>
      </c>
      <c r="CN71" s="6" t="s">
        <v>90</v>
      </c>
    </row>
    <row r="72" spans="1:92" x14ac:dyDescent="0.35">
      <c r="A72" s="6">
        <v>5672892500</v>
      </c>
      <c r="B72" s="6"/>
      <c r="C72" s="6" t="s">
        <v>19</v>
      </c>
      <c r="D72" s="6" t="s">
        <v>20</v>
      </c>
      <c r="E72" s="6"/>
      <c r="F72" s="6"/>
      <c r="G72" s="6"/>
      <c r="H72" s="6"/>
      <c r="I72" s="6"/>
      <c r="J72" s="6"/>
      <c r="K72" s="6"/>
      <c r="L72" s="6"/>
      <c r="M72" s="6"/>
      <c r="N72" s="6"/>
      <c r="O72" s="6" t="s">
        <v>18</v>
      </c>
      <c r="P72" s="6" t="s">
        <v>19</v>
      </c>
      <c r="Q72" s="6"/>
      <c r="R72" s="6"/>
      <c r="S72" s="6"/>
      <c r="T72" s="6"/>
      <c r="U72" s="6"/>
      <c r="V72" s="6"/>
      <c r="W72" s="6"/>
      <c r="X72" s="6"/>
      <c r="Y72" s="6"/>
      <c r="Z72" s="6"/>
      <c r="AA72" s="6"/>
      <c r="AB72" s="6"/>
      <c r="AC72" s="6"/>
      <c r="AD72" s="6"/>
      <c r="AE72" s="6"/>
      <c r="AF72" s="6"/>
      <c r="AG72" s="6"/>
      <c r="AH72" s="6" t="s">
        <v>37</v>
      </c>
      <c r="AI72" s="6"/>
      <c r="AJ72" s="6" t="s">
        <v>39</v>
      </c>
      <c r="AK72" s="6" t="s">
        <v>40</v>
      </c>
      <c r="AL72" s="6"/>
      <c r="AM72" s="6"/>
      <c r="AN72" s="6"/>
      <c r="AO72" s="6" t="s">
        <v>44</v>
      </c>
      <c r="AP72" s="6"/>
      <c r="AQ72" s="6" t="s">
        <v>39</v>
      </c>
      <c r="AR72" s="6"/>
      <c r="AS72" s="6"/>
      <c r="AT72" s="6"/>
      <c r="AU72" s="6"/>
      <c r="AV72" s="6" t="s">
        <v>50</v>
      </c>
      <c r="AW72" s="6"/>
      <c r="AX72" s="6"/>
      <c r="AY72" s="6"/>
      <c r="AZ72" s="6" t="s">
        <v>54</v>
      </c>
      <c r="BA72" s="6"/>
      <c r="BB72" s="6" t="s">
        <v>55</v>
      </c>
      <c r="BC72" s="6"/>
      <c r="BD72" s="6"/>
      <c r="BE72" s="6"/>
      <c r="BF72" s="6"/>
      <c r="BG72" s="6"/>
      <c r="BH72" s="6"/>
      <c r="BI72" s="6"/>
      <c r="BJ72" s="6"/>
      <c r="BK72" s="6"/>
      <c r="BL72" s="6"/>
      <c r="BM72" s="6" t="s">
        <v>64</v>
      </c>
      <c r="BN72" s="6"/>
      <c r="BO72" s="6"/>
      <c r="BP72" s="6" t="s">
        <v>67</v>
      </c>
      <c r="BQ72" s="6"/>
      <c r="BR72" s="6"/>
      <c r="BS72" s="6"/>
      <c r="BT72" s="6"/>
      <c r="BU72" s="6"/>
      <c r="BV72" s="6"/>
      <c r="BW72" s="6"/>
      <c r="BX72" s="6"/>
      <c r="BY72" s="6"/>
      <c r="BZ72" s="6"/>
      <c r="CA72" s="6" t="s">
        <v>78</v>
      </c>
      <c r="CB72" s="6"/>
      <c r="CC72" s="6" t="s">
        <v>83</v>
      </c>
      <c r="CD72" s="6">
        <v>48</v>
      </c>
      <c r="CE72" s="6" t="s">
        <v>153</v>
      </c>
      <c r="CF72" s="6" t="s">
        <v>160</v>
      </c>
      <c r="CG72" s="6" t="s">
        <v>85</v>
      </c>
      <c r="CH72" s="6" t="s">
        <v>86</v>
      </c>
      <c r="CI72" s="6" t="s">
        <v>419</v>
      </c>
      <c r="CJ72" s="6" t="s">
        <v>87</v>
      </c>
      <c r="CK72" s="6" t="s">
        <v>109</v>
      </c>
      <c r="CL72" s="6" t="s">
        <v>89</v>
      </c>
      <c r="CM72" s="6" t="s">
        <v>90</v>
      </c>
      <c r="CN72" s="6" t="s">
        <v>90</v>
      </c>
    </row>
    <row r="73" spans="1:92" x14ac:dyDescent="0.35">
      <c r="A73" s="6">
        <v>5672846134</v>
      </c>
      <c r="B73" s="6"/>
      <c r="C73" s="6" t="s">
        <v>19</v>
      </c>
      <c r="D73" s="6"/>
      <c r="E73" s="6"/>
      <c r="F73" s="6"/>
      <c r="G73" s="6"/>
      <c r="H73" s="6"/>
      <c r="I73" s="6"/>
      <c r="J73" s="6"/>
      <c r="K73" s="6"/>
      <c r="L73" s="6"/>
      <c r="M73" s="6"/>
      <c r="N73" s="6"/>
      <c r="O73" s="6"/>
      <c r="P73" s="6"/>
      <c r="Q73" s="6"/>
      <c r="R73" s="6" t="s">
        <v>21</v>
      </c>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t="s">
        <v>49</v>
      </c>
      <c r="AV73" s="6"/>
      <c r="AW73" s="6" t="s">
        <v>51</v>
      </c>
      <c r="AX73" s="6"/>
      <c r="AY73" s="6"/>
      <c r="AZ73" s="6"/>
      <c r="BA73" s="6" t="s">
        <v>19</v>
      </c>
      <c r="BB73" s="6"/>
      <c r="BC73" s="6"/>
      <c r="BD73" s="6"/>
      <c r="BE73" s="6"/>
      <c r="BF73" s="6"/>
      <c r="BG73" s="6" t="s">
        <v>60</v>
      </c>
      <c r="BH73" s="6"/>
      <c r="BI73" s="6"/>
      <c r="BJ73" s="6"/>
      <c r="BK73" s="6"/>
      <c r="BL73" s="6"/>
      <c r="BM73" s="6"/>
      <c r="BN73" s="6"/>
      <c r="BO73" s="6"/>
      <c r="BP73" s="6"/>
      <c r="BQ73" s="6"/>
      <c r="BR73" s="6"/>
      <c r="BS73" s="6"/>
      <c r="BT73" s="6"/>
      <c r="BU73" s="6"/>
      <c r="BV73" s="6"/>
      <c r="BW73" s="6"/>
      <c r="BX73" s="6"/>
      <c r="BY73" s="6"/>
      <c r="BZ73" s="6"/>
      <c r="CA73" s="6"/>
      <c r="CB73" s="6"/>
      <c r="CC73" s="6" t="s">
        <v>83</v>
      </c>
      <c r="CD73" s="6">
        <v>41</v>
      </c>
      <c r="CE73" s="6" t="s">
        <v>153</v>
      </c>
      <c r="CF73" s="6" t="s">
        <v>183</v>
      </c>
      <c r="CG73" s="6" t="s">
        <v>85</v>
      </c>
      <c r="CH73" s="6" t="s">
        <v>86</v>
      </c>
      <c r="CI73" s="6" t="s">
        <v>419</v>
      </c>
      <c r="CJ73" s="6" t="s">
        <v>92</v>
      </c>
      <c r="CK73" s="6" t="s">
        <v>93</v>
      </c>
      <c r="CL73" s="6" t="s">
        <v>89</v>
      </c>
      <c r="CM73" s="6" t="s">
        <v>90</v>
      </c>
      <c r="CN73" s="6" t="s">
        <v>90</v>
      </c>
    </row>
    <row r="74" spans="1:92" x14ac:dyDescent="0.35">
      <c r="A74" s="6">
        <v>5672736771</v>
      </c>
      <c r="B74" s="6"/>
      <c r="C74" s="6"/>
      <c r="D74" s="6"/>
      <c r="E74" s="6"/>
      <c r="F74" s="6"/>
      <c r="G74" s="6"/>
      <c r="H74" s="6" t="s">
        <v>24</v>
      </c>
      <c r="I74" s="6"/>
      <c r="J74" s="6"/>
      <c r="K74" s="6" t="s">
        <v>27</v>
      </c>
      <c r="L74" s="6" t="s">
        <v>28</v>
      </c>
      <c r="M74" s="6"/>
      <c r="N74" s="6"/>
      <c r="O74" s="6"/>
      <c r="P74" s="6"/>
      <c r="Q74" s="6"/>
      <c r="R74" s="6"/>
      <c r="S74" s="6"/>
      <c r="T74" s="6"/>
      <c r="U74" s="6" t="s">
        <v>24</v>
      </c>
      <c r="V74" s="6" t="s">
        <v>25</v>
      </c>
      <c r="W74" s="6"/>
      <c r="X74" s="6" t="s">
        <v>27</v>
      </c>
      <c r="Y74" s="6"/>
      <c r="Z74" s="6"/>
      <c r="AA74" s="6"/>
      <c r="AB74" s="6"/>
      <c r="AC74" s="6" t="s">
        <v>32</v>
      </c>
      <c r="AD74" s="6"/>
      <c r="AE74" s="6"/>
      <c r="AF74" s="6"/>
      <c r="AG74" s="6"/>
      <c r="AH74" s="6" t="s">
        <v>37</v>
      </c>
      <c r="AI74" s="6"/>
      <c r="AJ74" s="6"/>
      <c r="AK74" s="6" t="s">
        <v>40</v>
      </c>
      <c r="AL74" s="6"/>
      <c r="AM74" s="6" t="s">
        <v>42</v>
      </c>
      <c r="AN74" s="6"/>
      <c r="AO74" s="6"/>
      <c r="AP74" s="6"/>
      <c r="AQ74" s="6"/>
      <c r="AR74" s="6" t="s">
        <v>46</v>
      </c>
      <c r="AS74" s="6"/>
      <c r="AT74" s="6"/>
      <c r="AU74" s="6" t="s">
        <v>49</v>
      </c>
      <c r="AV74" s="6"/>
      <c r="AW74" s="6"/>
      <c r="AX74" s="6"/>
      <c r="AY74" s="6"/>
      <c r="AZ74" s="6"/>
      <c r="BA74" s="6"/>
      <c r="BB74" s="6"/>
      <c r="BC74" s="6"/>
      <c r="BD74" s="6"/>
      <c r="BE74" s="6" t="s">
        <v>58</v>
      </c>
      <c r="BF74" s="6" t="s">
        <v>59</v>
      </c>
      <c r="BG74" s="6"/>
      <c r="BH74" s="6"/>
      <c r="BI74" s="6"/>
      <c r="BJ74" s="6"/>
      <c r="BK74" s="6"/>
      <c r="BL74" s="6"/>
      <c r="BM74" s="6"/>
      <c r="BN74" s="6" t="s">
        <v>65</v>
      </c>
      <c r="BO74" s="6"/>
      <c r="BP74" s="6" t="s">
        <v>67</v>
      </c>
      <c r="BQ74" s="6"/>
      <c r="BR74" s="6"/>
      <c r="BS74" s="6" t="s">
        <v>70</v>
      </c>
      <c r="BT74" s="6"/>
      <c r="BU74" s="6"/>
      <c r="BV74" s="6"/>
      <c r="BW74" s="6"/>
      <c r="BX74" s="6"/>
      <c r="BY74" s="6"/>
      <c r="BZ74" s="6"/>
      <c r="CA74" s="6" t="s">
        <v>78</v>
      </c>
      <c r="CB74" s="6"/>
      <c r="CC74" s="6" t="s">
        <v>83</v>
      </c>
      <c r="CD74" s="6">
        <v>27</v>
      </c>
      <c r="CE74" s="6" t="s">
        <v>153</v>
      </c>
      <c r="CF74" s="6" t="s">
        <v>187</v>
      </c>
      <c r="CG74" s="6" t="s">
        <v>96</v>
      </c>
      <c r="CH74" s="6" t="s">
        <v>86</v>
      </c>
      <c r="CI74" s="6" t="s">
        <v>419</v>
      </c>
      <c r="CJ74" s="6" t="s">
        <v>99</v>
      </c>
      <c r="CK74" s="6" t="s">
        <v>93</v>
      </c>
      <c r="CL74" s="6" t="s">
        <v>89</v>
      </c>
      <c r="CM74" s="6" t="s">
        <v>90</v>
      </c>
      <c r="CN74" s="6" t="s">
        <v>90</v>
      </c>
    </row>
    <row r="75" spans="1:92" x14ac:dyDescent="0.35">
      <c r="A75" s="6">
        <v>5672699275</v>
      </c>
      <c r="B75" s="6"/>
      <c r="C75" s="6"/>
      <c r="D75" s="6"/>
      <c r="E75" s="6"/>
      <c r="F75" s="6"/>
      <c r="G75" s="6"/>
      <c r="H75" s="6" t="s">
        <v>24</v>
      </c>
      <c r="I75" s="6"/>
      <c r="J75" s="6"/>
      <c r="K75" s="6"/>
      <c r="L75" s="6"/>
      <c r="M75" s="6"/>
      <c r="N75" s="6"/>
      <c r="O75" s="6"/>
      <c r="P75" s="6"/>
      <c r="Q75" s="6"/>
      <c r="R75" s="6" t="s">
        <v>21</v>
      </c>
      <c r="S75" s="6"/>
      <c r="T75" s="6"/>
      <c r="U75" s="6"/>
      <c r="V75" s="6"/>
      <c r="W75" s="6"/>
      <c r="X75" s="6"/>
      <c r="Y75" s="6"/>
      <c r="Z75" s="6"/>
      <c r="AA75" s="6"/>
      <c r="AB75" s="6"/>
      <c r="AC75" s="6" t="s">
        <v>32</v>
      </c>
      <c r="AD75" s="6"/>
      <c r="AE75" s="6"/>
      <c r="AF75" s="6"/>
      <c r="AG75" s="6"/>
      <c r="AH75" s="6"/>
      <c r="AI75" s="6"/>
      <c r="AJ75" s="6"/>
      <c r="AK75" s="6"/>
      <c r="AL75" s="6"/>
      <c r="AM75" s="6"/>
      <c r="AN75" s="6"/>
      <c r="AO75" s="6"/>
      <c r="AP75" s="6"/>
      <c r="AQ75" s="6"/>
      <c r="AR75" s="6"/>
      <c r="AS75" s="6"/>
      <c r="AT75" s="6"/>
      <c r="AU75" s="6" t="s">
        <v>49</v>
      </c>
      <c r="AV75" s="6"/>
      <c r="AW75" s="6"/>
      <c r="AX75" s="6"/>
      <c r="AY75" s="6"/>
      <c r="AZ75" s="6"/>
      <c r="BA75" s="6"/>
      <c r="BB75" s="6"/>
      <c r="BC75" s="6"/>
      <c r="BD75" s="6"/>
      <c r="BE75" s="6"/>
      <c r="BF75" s="6"/>
      <c r="BG75" s="6"/>
      <c r="BH75" s="6"/>
      <c r="BI75" s="6"/>
      <c r="BJ75" s="6"/>
      <c r="BK75" s="6"/>
      <c r="BL75" s="6"/>
      <c r="BM75" s="6"/>
      <c r="BN75" s="6"/>
      <c r="BO75" s="6"/>
      <c r="BP75" s="6"/>
      <c r="BQ75" s="6"/>
      <c r="BR75" s="6"/>
      <c r="BS75" s="6"/>
      <c r="BT75" s="6" t="s">
        <v>71</v>
      </c>
      <c r="BU75" s="6" t="s">
        <v>72</v>
      </c>
      <c r="BV75" s="6"/>
      <c r="BW75" s="6"/>
      <c r="BX75" s="6"/>
      <c r="BY75" s="6"/>
      <c r="BZ75" s="6"/>
      <c r="CA75" s="6" t="s">
        <v>78</v>
      </c>
      <c r="CB75" s="6"/>
      <c r="CC75" s="6" t="s">
        <v>83</v>
      </c>
      <c r="CD75" s="6">
        <v>52</v>
      </c>
      <c r="CE75" s="6" t="s">
        <v>153</v>
      </c>
      <c r="CF75" s="6" t="s">
        <v>165</v>
      </c>
      <c r="CG75" s="6" t="s">
        <v>96</v>
      </c>
      <c r="CH75" s="6" t="s">
        <v>86</v>
      </c>
      <c r="CI75" s="6" t="s">
        <v>419</v>
      </c>
      <c r="CJ75" s="6" t="s">
        <v>100</v>
      </c>
      <c r="CK75" s="6" t="s">
        <v>88</v>
      </c>
      <c r="CL75" s="6" t="s">
        <v>89</v>
      </c>
      <c r="CM75" s="6" t="s">
        <v>90</v>
      </c>
      <c r="CN75" s="6" t="s">
        <v>90</v>
      </c>
    </row>
    <row r="76" spans="1:92" x14ac:dyDescent="0.35">
      <c r="A76" s="6">
        <v>5671498337</v>
      </c>
      <c r="B76" s="6"/>
      <c r="C76" s="6" t="s">
        <v>19</v>
      </c>
      <c r="D76" s="6" t="s">
        <v>20</v>
      </c>
      <c r="E76" s="6"/>
      <c r="F76" s="6"/>
      <c r="G76" s="6"/>
      <c r="H76" s="6"/>
      <c r="I76" s="6"/>
      <c r="J76" s="6"/>
      <c r="K76" s="6"/>
      <c r="L76" s="6"/>
      <c r="M76" s="6"/>
      <c r="N76" s="6"/>
      <c r="O76" s="6"/>
      <c r="P76" s="6"/>
      <c r="Q76" s="6" t="s">
        <v>20</v>
      </c>
      <c r="R76" s="6"/>
      <c r="S76" s="6"/>
      <c r="T76" s="6"/>
      <c r="U76" s="6"/>
      <c r="V76" s="6" t="s">
        <v>25</v>
      </c>
      <c r="W76" s="6"/>
      <c r="X76" s="6"/>
      <c r="Y76" s="6"/>
      <c r="Z76" s="6"/>
      <c r="AA76" s="6"/>
      <c r="AB76" s="6"/>
      <c r="AC76" s="6"/>
      <c r="AD76" s="6"/>
      <c r="AE76" s="6"/>
      <c r="AF76" s="6"/>
      <c r="AG76" s="6"/>
      <c r="AH76" s="6" t="s">
        <v>37</v>
      </c>
      <c r="AI76" s="6"/>
      <c r="AJ76" s="6"/>
      <c r="AK76" s="6" t="s">
        <v>40</v>
      </c>
      <c r="AL76" s="6"/>
      <c r="AM76" s="6"/>
      <c r="AN76" s="6"/>
      <c r="AO76" s="6"/>
      <c r="AP76" s="6"/>
      <c r="AQ76" s="6"/>
      <c r="AR76" s="6" t="s">
        <v>46</v>
      </c>
      <c r="AS76" s="6"/>
      <c r="AT76" s="6" t="s">
        <v>48</v>
      </c>
      <c r="AU76" s="6"/>
      <c r="AV76" s="6"/>
      <c r="AW76" s="6" t="s">
        <v>51</v>
      </c>
      <c r="AX76" s="6" t="s">
        <v>52</v>
      </c>
      <c r="AY76" s="6"/>
      <c r="AZ76" s="6"/>
      <c r="BA76" s="6"/>
      <c r="BB76" s="6" t="s">
        <v>55</v>
      </c>
      <c r="BC76" s="6"/>
      <c r="BD76" s="6"/>
      <c r="BE76" s="6"/>
      <c r="BF76" s="6"/>
      <c r="BG76" s="6"/>
      <c r="BH76" s="6" t="s">
        <v>61</v>
      </c>
      <c r="BI76" s="6"/>
      <c r="BJ76" s="6"/>
      <c r="BK76" s="6"/>
      <c r="BL76" s="6"/>
      <c r="BM76" s="6"/>
      <c r="BN76" s="6"/>
      <c r="BO76" s="6"/>
      <c r="BP76" s="6" t="s">
        <v>67</v>
      </c>
      <c r="BQ76" s="6"/>
      <c r="BR76" s="6"/>
      <c r="BS76" s="6"/>
      <c r="BT76" s="6" t="s">
        <v>71</v>
      </c>
      <c r="BU76" s="6"/>
      <c r="BV76" s="6"/>
      <c r="BW76" s="6"/>
      <c r="BX76" s="6" t="s">
        <v>75</v>
      </c>
      <c r="BY76" s="6" t="s">
        <v>76</v>
      </c>
      <c r="BZ76" s="6"/>
      <c r="CA76" s="6" t="s">
        <v>78</v>
      </c>
      <c r="CB76" s="6"/>
      <c r="CC76" s="6" t="s">
        <v>83</v>
      </c>
      <c r="CD76" s="6">
        <v>63</v>
      </c>
      <c r="CE76" s="6" t="s">
        <v>84</v>
      </c>
      <c r="CF76" s="6" t="s">
        <v>116</v>
      </c>
      <c r="CG76" s="6" t="s">
        <v>85</v>
      </c>
      <c r="CH76" s="6" t="s">
        <v>86</v>
      </c>
      <c r="CI76" s="6" t="s">
        <v>419</v>
      </c>
      <c r="CJ76" s="6" t="s">
        <v>100</v>
      </c>
      <c r="CK76" s="6" t="s">
        <v>109</v>
      </c>
      <c r="CL76" s="6" t="s">
        <v>105</v>
      </c>
      <c r="CM76" s="6" t="s">
        <v>90</v>
      </c>
      <c r="CN76" s="6" t="s">
        <v>86</v>
      </c>
    </row>
    <row r="77" spans="1:92" x14ac:dyDescent="0.35">
      <c r="A77" s="6">
        <v>5671463121</v>
      </c>
      <c r="B77" s="6"/>
      <c r="C77" s="6"/>
      <c r="D77" s="6"/>
      <c r="E77" s="6"/>
      <c r="F77" s="6"/>
      <c r="G77" s="6"/>
      <c r="H77" s="6"/>
      <c r="I77" s="6"/>
      <c r="J77" s="6"/>
      <c r="K77" s="6" t="s">
        <v>27</v>
      </c>
      <c r="L77" s="6" t="s">
        <v>28</v>
      </c>
      <c r="M77" s="6"/>
      <c r="N77" s="6" t="s">
        <v>30</v>
      </c>
      <c r="O77" s="6"/>
      <c r="P77" s="6"/>
      <c r="Q77" s="6"/>
      <c r="R77" s="6" t="s">
        <v>21</v>
      </c>
      <c r="S77" s="6"/>
      <c r="T77" s="6"/>
      <c r="U77" s="6"/>
      <c r="V77" s="6"/>
      <c r="W77" s="6" t="s">
        <v>26</v>
      </c>
      <c r="X77" s="6"/>
      <c r="Y77" s="6"/>
      <c r="Z77" s="6"/>
      <c r="AA77" s="6" t="s">
        <v>30</v>
      </c>
      <c r="AB77" s="6"/>
      <c r="AC77" s="6"/>
      <c r="AD77" s="6" t="s">
        <v>33</v>
      </c>
      <c r="AE77" s="6"/>
      <c r="AF77" s="6"/>
      <c r="AG77" s="6"/>
      <c r="AH77" s="6" t="s">
        <v>37</v>
      </c>
      <c r="AI77" s="6" t="s">
        <v>38</v>
      </c>
      <c r="AJ77" s="6"/>
      <c r="AK77" s="6"/>
      <c r="AL77" s="6"/>
      <c r="AM77" s="6" t="s">
        <v>42</v>
      </c>
      <c r="AN77" s="6"/>
      <c r="AO77" s="6"/>
      <c r="AP77" s="6"/>
      <c r="AQ77" s="6"/>
      <c r="AR77" s="6"/>
      <c r="AS77" s="6"/>
      <c r="AT77" s="6" t="s">
        <v>48</v>
      </c>
      <c r="AU77" s="6" t="s">
        <v>49</v>
      </c>
      <c r="AV77" s="6"/>
      <c r="AW77" s="6"/>
      <c r="AX77" s="6" t="s">
        <v>52</v>
      </c>
      <c r="AY77" s="6"/>
      <c r="AZ77" s="6"/>
      <c r="BA77" s="6"/>
      <c r="BB77" s="6"/>
      <c r="BC77" s="6"/>
      <c r="BD77" s="6"/>
      <c r="BE77" s="6"/>
      <c r="BF77" s="6"/>
      <c r="BG77" s="6" t="s">
        <v>60</v>
      </c>
      <c r="BH77" s="6"/>
      <c r="BI77" s="6"/>
      <c r="BJ77" s="6"/>
      <c r="BK77" s="6"/>
      <c r="BL77" s="6"/>
      <c r="BM77" s="6"/>
      <c r="BN77" s="6" t="s">
        <v>65</v>
      </c>
      <c r="BO77" s="6"/>
      <c r="BP77" s="6" t="s">
        <v>67</v>
      </c>
      <c r="BQ77" s="6"/>
      <c r="BR77" s="6"/>
      <c r="BS77" s="6"/>
      <c r="BT77" s="6"/>
      <c r="BU77" s="6"/>
      <c r="BV77" s="6"/>
      <c r="BW77" s="6"/>
      <c r="BX77" s="6"/>
      <c r="BY77" s="6"/>
      <c r="BZ77" s="6"/>
      <c r="CA77" s="6" t="s">
        <v>78</v>
      </c>
      <c r="CB77" s="6"/>
      <c r="CC77" s="6" t="s">
        <v>83</v>
      </c>
      <c r="CD77" s="6">
        <v>65</v>
      </c>
      <c r="CE77" s="6" t="s">
        <v>378</v>
      </c>
      <c r="CF77" s="6"/>
      <c r="CG77" s="6" t="s">
        <v>85</v>
      </c>
      <c r="CH77" s="6" t="s">
        <v>86</v>
      </c>
      <c r="CI77" s="6" t="s">
        <v>419</v>
      </c>
      <c r="CJ77" s="6" t="s">
        <v>100</v>
      </c>
      <c r="CK77" s="6" t="s">
        <v>88</v>
      </c>
      <c r="CL77" s="6" t="s">
        <v>105</v>
      </c>
      <c r="CM77" s="6" t="s">
        <v>90</v>
      </c>
      <c r="CN77" s="6" t="s">
        <v>86</v>
      </c>
    </row>
    <row r="78" spans="1:92" x14ac:dyDescent="0.35">
      <c r="A78" s="6">
        <v>5671444804</v>
      </c>
      <c r="B78" s="6"/>
      <c r="C78" s="6"/>
      <c r="D78" s="6"/>
      <c r="E78" s="6"/>
      <c r="F78" s="6"/>
      <c r="G78" s="6"/>
      <c r="H78" s="6"/>
      <c r="I78" s="6" t="s">
        <v>25</v>
      </c>
      <c r="J78" s="6"/>
      <c r="K78" s="6"/>
      <c r="L78" s="6" t="s">
        <v>28</v>
      </c>
      <c r="M78" s="6"/>
      <c r="N78" s="6" t="s">
        <v>30</v>
      </c>
      <c r="O78" s="6"/>
      <c r="P78" s="6"/>
      <c r="Q78" s="6"/>
      <c r="R78" s="6"/>
      <c r="S78" s="6"/>
      <c r="T78" s="6"/>
      <c r="U78" s="6"/>
      <c r="V78" s="6" t="s">
        <v>25</v>
      </c>
      <c r="W78" s="6"/>
      <c r="X78" s="6"/>
      <c r="Y78" s="6"/>
      <c r="Z78" s="6"/>
      <c r="AA78" s="6" t="s">
        <v>30</v>
      </c>
      <c r="AB78" s="6"/>
      <c r="AC78" s="6"/>
      <c r="AD78" s="6" t="s">
        <v>33</v>
      </c>
      <c r="AE78" s="6" t="s">
        <v>34</v>
      </c>
      <c r="AF78" s="6"/>
      <c r="AG78" s="6"/>
      <c r="AH78" s="6"/>
      <c r="AI78" s="6" t="s">
        <v>38</v>
      </c>
      <c r="AJ78" s="6"/>
      <c r="AK78" s="6"/>
      <c r="AL78" s="6"/>
      <c r="AM78" s="6"/>
      <c r="AN78" s="6"/>
      <c r="AO78" s="6"/>
      <c r="AP78" s="6"/>
      <c r="AQ78" s="6" t="s">
        <v>39</v>
      </c>
      <c r="AR78" s="6" t="s">
        <v>46</v>
      </c>
      <c r="AS78" s="6"/>
      <c r="AT78" s="6" t="s">
        <v>48</v>
      </c>
      <c r="AU78" s="6"/>
      <c r="AV78" s="6"/>
      <c r="AW78" s="6"/>
      <c r="AX78" s="6"/>
      <c r="AY78" s="6"/>
      <c r="AZ78" s="6" t="s">
        <v>54</v>
      </c>
      <c r="BA78" s="6"/>
      <c r="BB78" s="6"/>
      <c r="BC78" s="6"/>
      <c r="BD78" s="6"/>
      <c r="BE78" s="6"/>
      <c r="BF78" s="6" t="s">
        <v>59</v>
      </c>
      <c r="BG78" s="6"/>
      <c r="BH78" s="6"/>
      <c r="BI78" s="6"/>
      <c r="BJ78" s="6"/>
      <c r="BK78" s="6"/>
      <c r="BL78" s="6"/>
      <c r="BM78" s="6"/>
      <c r="BN78" s="6"/>
      <c r="BO78" s="6" t="s">
        <v>66</v>
      </c>
      <c r="BP78" s="6" t="s">
        <v>67</v>
      </c>
      <c r="BQ78" s="6"/>
      <c r="BR78" s="6"/>
      <c r="BS78" s="6"/>
      <c r="BT78" s="6"/>
      <c r="BU78" s="6"/>
      <c r="BV78" s="6" t="s">
        <v>73</v>
      </c>
      <c r="BW78" s="6"/>
      <c r="BX78" s="6"/>
      <c r="BY78" s="6" t="s">
        <v>76</v>
      </c>
      <c r="BZ78" s="6"/>
      <c r="CA78" s="6"/>
      <c r="CB78" s="6"/>
      <c r="CC78" s="6" t="s">
        <v>83</v>
      </c>
      <c r="CD78" s="6">
        <v>53</v>
      </c>
      <c r="CE78" s="6" t="s">
        <v>153</v>
      </c>
      <c r="CF78" s="6" t="s">
        <v>176</v>
      </c>
      <c r="CG78" s="6" t="s">
        <v>85</v>
      </c>
      <c r="CH78" s="6" t="s">
        <v>86</v>
      </c>
      <c r="CI78" s="6" t="s">
        <v>419</v>
      </c>
      <c r="CJ78" s="6" t="s">
        <v>99</v>
      </c>
      <c r="CK78" s="6" t="s">
        <v>93</v>
      </c>
      <c r="CL78" s="6" t="s">
        <v>89</v>
      </c>
      <c r="CM78" s="6" t="s">
        <v>90</v>
      </c>
      <c r="CN78" s="6" t="s">
        <v>90</v>
      </c>
    </row>
    <row r="79" spans="1:92" x14ac:dyDescent="0.35">
      <c r="A79" s="6">
        <v>5671444582</v>
      </c>
      <c r="B79" s="6"/>
      <c r="C79" s="6"/>
      <c r="D79" s="6"/>
      <c r="E79" s="6"/>
      <c r="F79" s="6"/>
      <c r="G79" s="6"/>
      <c r="H79" s="6"/>
      <c r="I79" s="6"/>
      <c r="J79" s="6"/>
      <c r="K79" s="6" t="s">
        <v>27</v>
      </c>
      <c r="L79" s="6" t="s">
        <v>28</v>
      </c>
      <c r="M79" s="6"/>
      <c r="N79" s="6"/>
      <c r="O79" s="6"/>
      <c r="P79" s="6" t="s">
        <v>19</v>
      </c>
      <c r="Q79" s="6"/>
      <c r="R79" s="6"/>
      <c r="S79" s="6"/>
      <c r="T79" s="6"/>
      <c r="U79" s="6"/>
      <c r="V79" s="6"/>
      <c r="W79" s="6"/>
      <c r="X79" s="6" t="s">
        <v>27</v>
      </c>
      <c r="Y79" s="6"/>
      <c r="Z79" s="6"/>
      <c r="AA79" s="6"/>
      <c r="AB79" s="6" t="s">
        <v>31</v>
      </c>
      <c r="AC79" s="6" t="s">
        <v>32</v>
      </c>
      <c r="AD79" s="6"/>
      <c r="AE79" s="6"/>
      <c r="AF79" s="6"/>
      <c r="AG79" s="6"/>
      <c r="AH79" s="6" t="s">
        <v>37</v>
      </c>
      <c r="AI79" s="6"/>
      <c r="AJ79" s="6"/>
      <c r="AK79" s="6"/>
      <c r="AL79" s="6" t="s">
        <v>41</v>
      </c>
      <c r="AM79" s="6" t="s">
        <v>42</v>
      </c>
      <c r="AN79" s="6"/>
      <c r="AO79" s="6" t="s">
        <v>44</v>
      </c>
      <c r="AP79" s="6"/>
      <c r="AQ79" s="6"/>
      <c r="AR79" s="6"/>
      <c r="AS79" s="6"/>
      <c r="AT79" s="6"/>
      <c r="AU79" s="6"/>
      <c r="AV79" s="6"/>
      <c r="AW79" s="6"/>
      <c r="AX79" s="6"/>
      <c r="AY79" s="6"/>
      <c r="AZ79" s="6" t="s">
        <v>54</v>
      </c>
      <c r="BA79" s="6"/>
      <c r="BB79" s="6"/>
      <c r="BC79" s="6"/>
      <c r="BD79" s="6"/>
      <c r="BE79" s="6"/>
      <c r="BF79" s="6"/>
      <c r="BG79" s="6"/>
      <c r="BH79" s="6"/>
      <c r="BI79" s="6" t="s">
        <v>62</v>
      </c>
      <c r="BJ79" s="6"/>
      <c r="BK79" s="6"/>
      <c r="BL79" s="6"/>
      <c r="BM79" s="6"/>
      <c r="BN79" s="6"/>
      <c r="BO79" s="6"/>
      <c r="BP79" s="6" t="s">
        <v>67</v>
      </c>
      <c r="BQ79" s="6"/>
      <c r="BR79" s="6"/>
      <c r="BS79" s="6"/>
      <c r="BT79" s="6"/>
      <c r="BU79" s="6"/>
      <c r="BV79" s="6"/>
      <c r="BW79" s="6"/>
      <c r="BX79" s="6"/>
      <c r="BY79" s="6"/>
      <c r="BZ79" s="6"/>
      <c r="CA79" s="6" t="s">
        <v>78</v>
      </c>
      <c r="CB79" s="6"/>
      <c r="CC79" s="6" t="s">
        <v>83</v>
      </c>
      <c r="CD79" s="6">
        <v>57</v>
      </c>
      <c r="CE79" s="6" t="s">
        <v>84</v>
      </c>
      <c r="CF79" s="6" t="s">
        <v>134</v>
      </c>
      <c r="CG79" s="6" t="s">
        <v>85</v>
      </c>
      <c r="CH79" s="6" t="s">
        <v>86</v>
      </c>
      <c r="CI79" s="6" t="s">
        <v>419</v>
      </c>
      <c r="CJ79" s="6" t="s">
        <v>100</v>
      </c>
      <c r="CK79" s="6" t="s">
        <v>88</v>
      </c>
      <c r="CL79" s="6" t="s">
        <v>89</v>
      </c>
      <c r="CM79" s="6" t="s">
        <v>90</v>
      </c>
      <c r="CN79" s="6" t="s">
        <v>90</v>
      </c>
    </row>
    <row r="80" spans="1:92" x14ac:dyDescent="0.35">
      <c r="A80" s="6">
        <v>5671402471</v>
      </c>
      <c r="B80" s="6"/>
      <c r="C80" s="6"/>
      <c r="D80" s="6" t="s">
        <v>20</v>
      </c>
      <c r="E80" s="6" t="s">
        <v>21</v>
      </c>
      <c r="F80" s="6"/>
      <c r="G80" s="6"/>
      <c r="H80" s="6"/>
      <c r="I80" s="6"/>
      <c r="J80" s="6"/>
      <c r="K80" s="6" t="s">
        <v>27</v>
      </c>
      <c r="L80" s="6"/>
      <c r="M80" s="6"/>
      <c r="N80" s="6"/>
      <c r="O80" s="6"/>
      <c r="P80" s="6"/>
      <c r="Q80" s="6"/>
      <c r="R80" s="6"/>
      <c r="S80" s="6"/>
      <c r="T80" s="6"/>
      <c r="U80" s="6"/>
      <c r="V80" s="6"/>
      <c r="W80" s="6"/>
      <c r="X80" s="6" t="s">
        <v>27</v>
      </c>
      <c r="Y80" s="6"/>
      <c r="Z80" s="6" t="s">
        <v>29</v>
      </c>
      <c r="AA80" s="6" t="s">
        <v>30</v>
      </c>
      <c r="AB80" s="6"/>
      <c r="AC80" s="6"/>
      <c r="AD80" s="6" t="s">
        <v>33</v>
      </c>
      <c r="AE80" s="6"/>
      <c r="AF80" s="6"/>
      <c r="AG80" s="6"/>
      <c r="AH80" s="6" t="s">
        <v>37</v>
      </c>
      <c r="AI80" s="6"/>
      <c r="AJ80" s="6" t="s">
        <v>39</v>
      </c>
      <c r="AK80" s="6"/>
      <c r="AL80" s="6"/>
      <c r="AM80" s="6"/>
      <c r="AN80" s="6"/>
      <c r="AO80" s="6"/>
      <c r="AP80" s="6" t="s">
        <v>45</v>
      </c>
      <c r="AQ80" s="6" t="s">
        <v>39</v>
      </c>
      <c r="AR80" s="6"/>
      <c r="AS80" s="6"/>
      <c r="AT80" s="6"/>
      <c r="AU80" s="6"/>
      <c r="AV80" s="6" t="s">
        <v>50</v>
      </c>
      <c r="AW80" s="6"/>
      <c r="AX80" s="6" t="s">
        <v>52</v>
      </c>
      <c r="AY80" s="6"/>
      <c r="AZ80" s="6"/>
      <c r="BA80" s="6"/>
      <c r="BB80" s="6"/>
      <c r="BC80" s="6"/>
      <c r="BD80" s="6" t="s">
        <v>57</v>
      </c>
      <c r="BE80" s="6"/>
      <c r="BF80" s="6"/>
      <c r="BG80" s="6"/>
      <c r="BH80" s="6"/>
      <c r="BI80" s="6"/>
      <c r="BJ80" s="6"/>
      <c r="BK80" s="6"/>
      <c r="BL80" s="6" t="s">
        <v>63</v>
      </c>
      <c r="BM80" s="6"/>
      <c r="BN80" s="6"/>
      <c r="BO80" s="6"/>
      <c r="BP80" s="6"/>
      <c r="BQ80" s="6"/>
      <c r="BR80" s="6" t="s">
        <v>69</v>
      </c>
      <c r="BS80" s="6"/>
      <c r="BT80" s="6" t="s">
        <v>71</v>
      </c>
      <c r="BU80" s="6"/>
      <c r="BV80" s="6"/>
      <c r="BW80" s="6"/>
      <c r="BX80" s="6"/>
      <c r="BY80" s="6"/>
      <c r="BZ80" s="6"/>
      <c r="CA80" s="6" t="s">
        <v>78</v>
      </c>
      <c r="CB80" s="6"/>
      <c r="CC80" s="6" t="s">
        <v>83</v>
      </c>
      <c r="CD80" s="6">
        <v>79</v>
      </c>
      <c r="CE80" s="6" t="s">
        <v>153</v>
      </c>
      <c r="CF80" s="6" t="s">
        <v>160</v>
      </c>
      <c r="CG80" s="6" t="s">
        <v>85</v>
      </c>
      <c r="CH80" s="6" t="s">
        <v>86</v>
      </c>
      <c r="CI80" s="6" t="s">
        <v>419</v>
      </c>
      <c r="CJ80" s="6" t="s">
        <v>92</v>
      </c>
      <c r="CK80" s="6" t="s">
        <v>101</v>
      </c>
      <c r="CL80" s="6" t="s">
        <v>105</v>
      </c>
      <c r="CM80" s="6" t="s">
        <v>90</v>
      </c>
      <c r="CN80" s="6" t="s">
        <v>86</v>
      </c>
    </row>
    <row r="81" spans="1:92" x14ac:dyDescent="0.35">
      <c r="A81" s="6">
        <v>5671384455</v>
      </c>
      <c r="B81" s="6"/>
      <c r="C81" s="6" t="s">
        <v>19</v>
      </c>
      <c r="D81" s="6"/>
      <c r="E81" s="6"/>
      <c r="F81" s="6"/>
      <c r="G81" s="6"/>
      <c r="H81" s="6"/>
      <c r="I81" s="6"/>
      <c r="J81" s="6" t="s">
        <v>26</v>
      </c>
      <c r="K81" s="6"/>
      <c r="L81" s="6"/>
      <c r="M81" s="6"/>
      <c r="N81" s="6"/>
      <c r="O81" s="6"/>
      <c r="P81" s="6" t="s">
        <v>19</v>
      </c>
      <c r="Q81" s="6"/>
      <c r="R81" s="6"/>
      <c r="S81" s="6"/>
      <c r="T81" s="6"/>
      <c r="U81" s="6"/>
      <c r="V81" s="6"/>
      <c r="W81" s="6" t="s">
        <v>26</v>
      </c>
      <c r="X81" s="6"/>
      <c r="Y81" s="6"/>
      <c r="Z81" s="6"/>
      <c r="AA81" s="6" t="s">
        <v>30</v>
      </c>
      <c r="AB81" s="6"/>
      <c r="AC81" s="6"/>
      <c r="AD81" s="6"/>
      <c r="AE81" s="6"/>
      <c r="AF81" s="6"/>
      <c r="AG81" s="6"/>
      <c r="AH81" s="6"/>
      <c r="AI81" s="6"/>
      <c r="AJ81" s="6"/>
      <c r="AK81" s="6" t="s">
        <v>40</v>
      </c>
      <c r="AL81" s="6" t="s">
        <v>41</v>
      </c>
      <c r="AM81" s="6"/>
      <c r="AN81" s="6"/>
      <c r="AO81" s="6"/>
      <c r="AP81" s="6"/>
      <c r="AQ81" s="6"/>
      <c r="AR81" s="6" t="s">
        <v>46</v>
      </c>
      <c r="AS81" s="6"/>
      <c r="AT81" s="6" t="s">
        <v>48</v>
      </c>
      <c r="AU81" s="6"/>
      <c r="AV81" s="6"/>
      <c r="AW81" s="6"/>
      <c r="AX81" s="6" t="s">
        <v>52</v>
      </c>
      <c r="AY81" s="6"/>
      <c r="AZ81" s="6"/>
      <c r="BA81" s="6" t="s">
        <v>19</v>
      </c>
      <c r="BB81" s="6"/>
      <c r="BC81" s="6"/>
      <c r="BD81" s="6"/>
      <c r="BE81" s="6"/>
      <c r="BF81" s="6"/>
      <c r="BG81" s="6"/>
      <c r="BH81" s="6"/>
      <c r="BI81" s="6"/>
      <c r="BJ81" s="6" t="s">
        <v>26</v>
      </c>
      <c r="BK81" s="6"/>
      <c r="BL81" s="6"/>
      <c r="BM81" s="6"/>
      <c r="BN81" s="6"/>
      <c r="BO81" s="6"/>
      <c r="BP81" s="6"/>
      <c r="BQ81" s="6"/>
      <c r="BR81" s="6"/>
      <c r="BS81" s="6"/>
      <c r="BT81" s="6" t="s">
        <v>71</v>
      </c>
      <c r="BU81" s="6"/>
      <c r="BV81" s="6"/>
      <c r="BW81" s="6"/>
      <c r="BX81" s="6"/>
      <c r="BY81" s="6"/>
      <c r="BZ81" s="6"/>
      <c r="CA81" s="6" t="s">
        <v>78</v>
      </c>
      <c r="CB81" s="6"/>
      <c r="CC81" s="6" t="s">
        <v>98</v>
      </c>
      <c r="CD81" s="6">
        <v>80</v>
      </c>
      <c r="CE81" s="6" t="s">
        <v>153</v>
      </c>
      <c r="CF81" s="6" t="s">
        <v>162</v>
      </c>
      <c r="CG81" s="6" t="s">
        <v>85</v>
      </c>
      <c r="CH81" s="6" t="s">
        <v>86</v>
      </c>
      <c r="CI81" s="6" t="s">
        <v>419</v>
      </c>
      <c r="CJ81" s="6" t="s">
        <v>100</v>
      </c>
      <c r="CK81" s="6" t="s">
        <v>88</v>
      </c>
      <c r="CL81" s="6" t="s">
        <v>105</v>
      </c>
      <c r="CM81" s="6" t="s">
        <v>90</v>
      </c>
      <c r="CN81" s="6" t="s">
        <v>86</v>
      </c>
    </row>
    <row r="82" spans="1:92" x14ac:dyDescent="0.35">
      <c r="A82" s="6">
        <v>5671381340</v>
      </c>
      <c r="B82" s="6"/>
      <c r="C82" s="6" t="s">
        <v>19</v>
      </c>
      <c r="D82" s="6"/>
      <c r="E82" s="6"/>
      <c r="F82" s="6"/>
      <c r="G82" s="6"/>
      <c r="H82" s="6"/>
      <c r="I82" s="6"/>
      <c r="J82" s="6" t="s">
        <v>26</v>
      </c>
      <c r="K82" s="6"/>
      <c r="L82" s="6"/>
      <c r="M82" s="6"/>
      <c r="N82" s="6" t="s">
        <v>30</v>
      </c>
      <c r="O82" s="6"/>
      <c r="P82" s="6" t="s">
        <v>19</v>
      </c>
      <c r="Q82" s="6"/>
      <c r="R82" s="6"/>
      <c r="S82" s="6"/>
      <c r="T82" s="6"/>
      <c r="U82" s="6"/>
      <c r="V82" s="6"/>
      <c r="W82" s="6" t="s">
        <v>26</v>
      </c>
      <c r="X82" s="6"/>
      <c r="Y82" s="6"/>
      <c r="Z82" s="6"/>
      <c r="AA82" s="6"/>
      <c r="AB82" s="6"/>
      <c r="AC82" s="6"/>
      <c r="AD82" s="6"/>
      <c r="AE82" s="6"/>
      <c r="AF82" s="6"/>
      <c r="AG82" s="6" t="s">
        <v>36</v>
      </c>
      <c r="AH82" s="6"/>
      <c r="AI82" s="6"/>
      <c r="AJ82" s="6"/>
      <c r="AK82" s="6"/>
      <c r="AL82" s="6"/>
      <c r="AM82" s="6" t="s">
        <v>42</v>
      </c>
      <c r="AN82" s="6" t="s">
        <v>43</v>
      </c>
      <c r="AO82" s="6" t="s">
        <v>44</v>
      </c>
      <c r="AP82" s="6"/>
      <c r="AQ82" s="6"/>
      <c r="AR82" s="6"/>
      <c r="AS82" s="6"/>
      <c r="AT82" s="6"/>
      <c r="AU82" s="6"/>
      <c r="AV82" s="6"/>
      <c r="AW82" s="6"/>
      <c r="AX82" s="6"/>
      <c r="AY82" s="6"/>
      <c r="AZ82" s="6"/>
      <c r="BA82" s="6"/>
      <c r="BB82" s="6"/>
      <c r="BC82" s="6"/>
      <c r="BD82" s="6"/>
      <c r="BE82" s="6"/>
      <c r="BF82" s="6"/>
      <c r="BG82" s="6"/>
      <c r="BH82" s="6"/>
      <c r="BI82" s="6" t="s">
        <v>62</v>
      </c>
      <c r="BJ82" s="6" t="s">
        <v>26</v>
      </c>
      <c r="BK82" s="6"/>
      <c r="BL82" s="6"/>
      <c r="BM82" s="6"/>
      <c r="BN82" s="6"/>
      <c r="BO82" s="6" t="s">
        <v>66</v>
      </c>
      <c r="BP82" s="6" t="s">
        <v>67</v>
      </c>
      <c r="BQ82" s="6"/>
      <c r="BR82" s="6"/>
      <c r="BS82" s="6"/>
      <c r="BT82" s="6"/>
      <c r="BU82" s="6"/>
      <c r="BV82" s="6"/>
      <c r="BW82" s="6"/>
      <c r="BX82" s="6"/>
      <c r="BY82" s="6" t="s">
        <v>76</v>
      </c>
      <c r="BZ82" s="6"/>
      <c r="CA82" s="6"/>
      <c r="CB82" s="6"/>
      <c r="CC82" s="6" t="s">
        <v>98</v>
      </c>
      <c r="CD82" s="6">
        <v>83</v>
      </c>
      <c r="CE82" s="6" t="s">
        <v>84</v>
      </c>
      <c r="CF82" s="6" t="s">
        <v>148</v>
      </c>
      <c r="CG82" s="6" t="s">
        <v>85</v>
      </c>
      <c r="CH82" s="6" t="s">
        <v>86</v>
      </c>
      <c r="CI82" s="6" t="s">
        <v>419</v>
      </c>
      <c r="CJ82" s="6" t="s">
        <v>100</v>
      </c>
      <c r="CK82" s="6" t="s">
        <v>107</v>
      </c>
      <c r="CL82" s="6" t="s">
        <v>105</v>
      </c>
      <c r="CM82" s="6" t="s">
        <v>90</v>
      </c>
      <c r="CN82" s="6" t="s">
        <v>90</v>
      </c>
    </row>
    <row r="83" spans="1:92" x14ac:dyDescent="0.35">
      <c r="A83" s="6">
        <v>5671376663</v>
      </c>
      <c r="B83" s="6"/>
      <c r="C83" s="6"/>
      <c r="D83" s="6"/>
      <c r="E83" s="6"/>
      <c r="F83" s="6"/>
      <c r="G83" s="6"/>
      <c r="H83" s="6"/>
      <c r="I83" s="6"/>
      <c r="J83" s="6"/>
      <c r="K83" s="6" t="s">
        <v>27</v>
      </c>
      <c r="L83" s="6"/>
      <c r="M83" s="6"/>
      <c r="N83" s="6" t="s">
        <v>30</v>
      </c>
      <c r="O83" s="6"/>
      <c r="P83" s="6"/>
      <c r="Q83" s="6"/>
      <c r="R83" s="6"/>
      <c r="S83" s="6"/>
      <c r="T83" s="6"/>
      <c r="U83" s="6"/>
      <c r="V83" s="6"/>
      <c r="W83" s="6"/>
      <c r="X83" s="6"/>
      <c r="Y83" s="6"/>
      <c r="Z83" s="6"/>
      <c r="AA83" s="6" t="s">
        <v>30</v>
      </c>
      <c r="AB83" s="6"/>
      <c r="AC83" s="6" t="s">
        <v>32</v>
      </c>
      <c r="AD83" s="6"/>
      <c r="AE83" s="6"/>
      <c r="AF83" s="6"/>
      <c r="AG83" s="6"/>
      <c r="AH83" s="6"/>
      <c r="AI83" s="6" t="s">
        <v>38</v>
      </c>
      <c r="AJ83" s="6"/>
      <c r="AK83" s="6" t="s">
        <v>40</v>
      </c>
      <c r="AL83" s="6"/>
      <c r="AM83" s="6" t="s">
        <v>42</v>
      </c>
      <c r="AN83" s="6"/>
      <c r="AO83" s="6"/>
      <c r="AP83" s="6"/>
      <c r="AQ83" s="6"/>
      <c r="AR83" s="6"/>
      <c r="AS83" s="6" t="s">
        <v>47</v>
      </c>
      <c r="AT83" s="6" t="s">
        <v>48</v>
      </c>
      <c r="AU83" s="6"/>
      <c r="AV83" s="6"/>
      <c r="AW83" s="6"/>
      <c r="AX83" s="6"/>
      <c r="AY83" s="6"/>
      <c r="AZ83" s="6" t="s">
        <v>54</v>
      </c>
      <c r="BA83" s="6"/>
      <c r="BB83" s="6"/>
      <c r="BC83" s="6"/>
      <c r="BD83" s="6"/>
      <c r="BE83" s="6" t="s">
        <v>58</v>
      </c>
      <c r="BF83" s="6"/>
      <c r="BG83" s="6"/>
      <c r="BH83" s="6"/>
      <c r="BI83" s="6" t="s">
        <v>62</v>
      </c>
      <c r="BJ83" s="6"/>
      <c r="BK83" s="6"/>
      <c r="BL83" s="6"/>
      <c r="BM83" s="6"/>
      <c r="BN83" s="6"/>
      <c r="BO83" s="6"/>
      <c r="BP83" s="6" t="s">
        <v>67</v>
      </c>
      <c r="BQ83" s="6"/>
      <c r="BR83" s="6"/>
      <c r="BS83" s="6"/>
      <c r="BT83" s="6"/>
      <c r="BU83" s="6"/>
      <c r="BV83" s="6"/>
      <c r="BW83" s="6"/>
      <c r="BX83" s="6"/>
      <c r="BY83" s="6"/>
      <c r="BZ83" s="6"/>
      <c r="CA83" s="6"/>
      <c r="CB83" s="6"/>
      <c r="CC83" s="6" t="s">
        <v>83</v>
      </c>
      <c r="CD83" s="6">
        <v>35</v>
      </c>
      <c r="CE83" s="6" t="s">
        <v>153</v>
      </c>
      <c r="CF83" s="6" t="s">
        <v>163</v>
      </c>
      <c r="CG83" s="6" t="s">
        <v>85</v>
      </c>
      <c r="CH83" s="6" t="s">
        <v>86</v>
      </c>
      <c r="CI83" s="6" t="s">
        <v>419</v>
      </c>
      <c r="CJ83" s="6" t="s">
        <v>103</v>
      </c>
      <c r="CK83" s="6" t="s">
        <v>88</v>
      </c>
      <c r="CL83" s="6" t="s">
        <v>89</v>
      </c>
      <c r="CM83" s="6" t="s">
        <v>90</v>
      </c>
      <c r="CN83" s="6" t="s">
        <v>90</v>
      </c>
    </row>
    <row r="84" spans="1:92" x14ac:dyDescent="0.35">
      <c r="A84" s="6">
        <v>5671044141</v>
      </c>
      <c r="B84" s="6"/>
      <c r="C84" s="6"/>
      <c r="D84" s="6"/>
      <c r="E84" s="6"/>
      <c r="F84" s="6"/>
      <c r="G84" s="6"/>
      <c r="H84" s="6" t="s">
        <v>24</v>
      </c>
      <c r="I84" s="6"/>
      <c r="J84" s="6"/>
      <c r="K84" s="6"/>
      <c r="L84" s="6"/>
      <c r="M84" s="6"/>
      <c r="N84" s="6"/>
      <c r="O84" s="6"/>
      <c r="P84" s="6"/>
      <c r="Q84" s="6"/>
      <c r="R84" s="6" t="s">
        <v>21</v>
      </c>
      <c r="S84" s="6"/>
      <c r="T84" s="6"/>
      <c r="U84" s="6"/>
      <c r="V84" s="6"/>
      <c r="W84" s="6"/>
      <c r="X84" s="6"/>
      <c r="Y84" s="6"/>
      <c r="Z84" s="6"/>
      <c r="AA84" s="6"/>
      <c r="AB84" s="6"/>
      <c r="AC84" s="6"/>
      <c r="AD84" s="6"/>
      <c r="AE84" s="6"/>
      <c r="AF84" s="6"/>
      <c r="AG84" s="6" t="s">
        <v>36</v>
      </c>
      <c r="AH84" s="6"/>
      <c r="AI84" s="6"/>
      <c r="AJ84" s="6"/>
      <c r="AK84" s="6"/>
      <c r="AL84" s="6"/>
      <c r="AM84" s="6"/>
      <c r="AN84" s="6"/>
      <c r="AO84" s="6"/>
      <c r="AP84" s="6"/>
      <c r="AQ84" s="6"/>
      <c r="AR84" s="6"/>
      <c r="AS84" s="6" t="s">
        <v>47</v>
      </c>
      <c r="AT84" s="6"/>
      <c r="AU84" s="6"/>
      <c r="AV84" s="6" t="s">
        <v>50</v>
      </c>
      <c r="AW84" s="6"/>
      <c r="AX84" s="6"/>
      <c r="AY84" s="6" t="s">
        <v>53</v>
      </c>
      <c r="AZ84" s="6"/>
      <c r="BA84" s="6"/>
      <c r="BB84" s="6"/>
      <c r="BC84" s="6"/>
      <c r="BD84" s="6"/>
      <c r="BE84" s="6"/>
      <c r="BF84" s="6"/>
      <c r="BG84" s="6" t="s">
        <v>60</v>
      </c>
      <c r="BH84" s="6"/>
      <c r="BI84" s="6"/>
      <c r="BJ84" s="6"/>
      <c r="BK84" s="6"/>
      <c r="BL84" s="6"/>
      <c r="BM84" s="6"/>
      <c r="BN84" s="6"/>
      <c r="BO84" s="6"/>
      <c r="BP84" s="6" t="s">
        <v>67</v>
      </c>
      <c r="BQ84" s="6"/>
      <c r="BR84" s="6"/>
      <c r="BS84" s="6" t="s">
        <v>70</v>
      </c>
      <c r="BT84" s="6"/>
      <c r="BU84" s="6"/>
      <c r="BV84" s="6"/>
      <c r="BW84" s="6"/>
      <c r="BX84" s="6"/>
      <c r="BY84" s="6"/>
      <c r="BZ84" s="6"/>
      <c r="CA84" s="6"/>
      <c r="CB84" s="6"/>
      <c r="CC84" s="6" t="s">
        <v>98</v>
      </c>
      <c r="CD84" s="6">
        <v>39</v>
      </c>
      <c r="CE84" s="6" t="s">
        <v>84</v>
      </c>
      <c r="CF84" s="6" t="s">
        <v>121</v>
      </c>
      <c r="CG84" s="6" t="s">
        <v>85</v>
      </c>
      <c r="CH84" s="6" t="s">
        <v>86</v>
      </c>
      <c r="CI84" s="6" t="s">
        <v>419</v>
      </c>
      <c r="CJ84" s="6" t="s">
        <v>87</v>
      </c>
      <c r="CK84" s="6" t="s">
        <v>88</v>
      </c>
      <c r="CL84" s="6" t="s">
        <v>97</v>
      </c>
      <c r="CM84" s="6" t="s">
        <v>90</v>
      </c>
      <c r="CN84" s="6" t="s">
        <v>90</v>
      </c>
    </row>
    <row r="85" spans="1:92" x14ac:dyDescent="0.35">
      <c r="A85" s="6">
        <v>5670282393</v>
      </c>
      <c r="B85" s="6"/>
      <c r="C85" s="6"/>
      <c r="D85" s="6"/>
      <c r="E85" s="6"/>
      <c r="F85" s="6"/>
      <c r="G85" s="6"/>
      <c r="H85" s="6" t="s">
        <v>24</v>
      </c>
      <c r="I85" s="6"/>
      <c r="J85" s="6"/>
      <c r="K85" s="6" t="s">
        <v>27</v>
      </c>
      <c r="L85" s="6" t="s">
        <v>28</v>
      </c>
      <c r="M85" s="6"/>
      <c r="N85" s="6"/>
      <c r="O85" s="6" t="s">
        <v>18</v>
      </c>
      <c r="P85" s="6"/>
      <c r="Q85" s="6"/>
      <c r="R85" s="6"/>
      <c r="S85" s="6"/>
      <c r="T85" s="6"/>
      <c r="U85" s="6" t="s">
        <v>24</v>
      </c>
      <c r="V85" s="6"/>
      <c r="W85" s="6"/>
      <c r="X85" s="6" t="s">
        <v>27</v>
      </c>
      <c r="Y85" s="6"/>
      <c r="Z85" s="6"/>
      <c r="AA85" s="6"/>
      <c r="AB85" s="6"/>
      <c r="AC85" s="6" t="s">
        <v>32</v>
      </c>
      <c r="AD85" s="6" t="s">
        <v>33</v>
      </c>
      <c r="AE85" s="6"/>
      <c r="AF85" s="6"/>
      <c r="AG85" s="6"/>
      <c r="AH85" s="6"/>
      <c r="AI85" s="6"/>
      <c r="AJ85" s="6" t="s">
        <v>39</v>
      </c>
      <c r="AK85" s="6"/>
      <c r="AL85" s="6" t="s">
        <v>41</v>
      </c>
      <c r="AM85" s="6" t="s">
        <v>42</v>
      </c>
      <c r="AN85" s="6"/>
      <c r="AO85" s="6" t="s">
        <v>44</v>
      </c>
      <c r="AP85" s="6"/>
      <c r="AQ85" s="6"/>
      <c r="AR85" s="6"/>
      <c r="AS85" s="6"/>
      <c r="AT85" s="6"/>
      <c r="AU85" s="6"/>
      <c r="AV85" s="6"/>
      <c r="AW85" s="6"/>
      <c r="AX85" s="6"/>
      <c r="AY85" s="6"/>
      <c r="AZ85" s="6" t="s">
        <v>54</v>
      </c>
      <c r="BA85" s="6"/>
      <c r="BB85" s="6" t="s">
        <v>55</v>
      </c>
      <c r="BC85" s="6"/>
      <c r="BD85" s="6"/>
      <c r="BE85" s="6"/>
      <c r="BF85" s="6"/>
      <c r="BG85" s="6" t="s">
        <v>60</v>
      </c>
      <c r="BH85" s="6"/>
      <c r="BI85" s="6"/>
      <c r="BJ85" s="6"/>
      <c r="BK85" s="6"/>
      <c r="BL85" s="6"/>
      <c r="BM85" s="6"/>
      <c r="BN85" s="6"/>
      <c r="BO85" s="6"/>
      <c r="BP85" s="6" t="s">
        <v>67</v>
      </c>
      <c r="BQ85" s="6"/>
      <c r="BR85" s="6"/>
      <c r="BS85" s="6"/>
      <c r="BT85" s="6"/>
      <c r="BU85" s="6"/>
      <c r="BV85" s="6" t="s">
        <v>73</v>
      </c>
      <c r="BW85" s="6"/>
      <c r="BX85" s="6"/>
      <c r="BY85" s="6"/>
      <c r="BZ85" s="6"/>
      <c r="CA85" s="6" t="s">
        <v>78</v>
      </c>
      <c r="CB85" s="6"/>
      <c r="CC85" s="6" t="s">
        <v>83</v>
      </c>
      <c r="CD85" s="6">
        <v>27</v>
      </c>
      <c r="CE85" s="6" t="s">
        <v>153</v>
      </c>
      <c r="CF85" s="6" t="s">
        <v>178</v>
      </c>
      <c r="CG85" s="6" t="s">
        <v>85</v>
      </c>
      <c r="CH85" s="6" t="s">
        <v>86</v>
      </c>
      <c r="CI85" s="6" t="s">
        <v>419</v>
      </c>
      <c r="CJ85" s="6" t="s">
        <v>95</v>
      </c>
      <c r="CK85" s="6" t="s">
        <v>93</v>
      </c>
      <c r="CL85" s="6" t="s">
        <v>89</v>
      </c>
      <c r="CM85" s="6" t="s">
        <v>90</v>
      </c>
      <c r="CN85" s="6" t="s">
        <v>90</v>
      </c>
    </row>
    <row r="86" spans="1:92" x14ac:dyDescent="0.35">
      <c r="A86" s="6">
        <v>5668683789</v>
      </c>
      <c r="B86" s="6"/>
      <c r="C86" s="6" t="s">
        <v>19</v>
      </c>
      <c r="D86" s="6" t="s">
        <v>20</v>
      </c>
      <c r="E86" s="6"/>
      <c r="F86" s="6"/>
      <c r="G86" s="6"/>
      <c r="H86" s="6"/>
      <c r="I86" s="6"/>
      <c r="J86" s="6" t="s">
        <v>26</v>
      </c>
      <c r="K86" s="6"/>
      <c r="L86" s="6"/>
      <c r="M86" s="6"/>
      <c r="N86" s="6"/>
      <c r="O86" s="6"/>
      <c r="P86" s="6" t="s">
        <v>19</v>
      </c>
      <c r="Q86" s="6"/>
      <c r="R86" s="6"/>
      <c r="S86" s="6"/>
      <c r="T86" s="6"/>
      <c r="U86" s="6"/>
      <c r="V86" s="6"/>
      <c r="W86" s="6" t="s">
        <v>26</v>
      </c>
      <c r="X86" s="6"/>
      <c r="Y86" s="6"/>
      <c r="Z86" s="6"/>
      <c r="AA86" s="6"/>
      <c r="AB86" s="6"/>
      <c r="AC86" s="6"/>
      <c r="AD86" s="6" t="s">
        <v>33</v>
      </c>
      <c r="AE86" s="6"/>
      <c r="AF86" s="6"/>
      <c r="AG86" s="6"/>
      <c r="AH86" s="6"/>
      <c r="AI86" s="6" t="s">
        <v>38</v>
      </c>
      <c r="AJ86" s="6"/>
      <c r="AK86" s="6"/>
      <c r="AL86" s="6"/>
      <c r="AM86" s="6"/>
      <c r="AN86" s="6" t="s">
        <v>43</v>
      </c>
      <c r="AO86" s="6" t="s">
        <v>44</v>
      </c>
      <c r="AP86" s="6"/>
      <c r="AQ86" s="6"/>
      <c r="AR86" s="6"/>
      <c r="AS86" s="6"/>
      <c r="AT86" s="6"/>
      <c r="AU86" s="6"/>
      <c r="AV86" s="6"/>
      <c r="AW86" s="6"/>
      <c r="AX86" s="6"/>
      <c r="AY86" s="6"/>
      <c r="AZ86" s="6"/>
      <c r="BA86" s="6"/>
      <c r="BB86" s="6"/>
      <c r="BC86" s="6"/>
      <c r="BD86" s="6"/>
      <c r="BE86" s="6"/>
      <c r="BF86" s="6"/>
      <c r="BG86" s="6"/>
      <c r="BH86" s="6"/>
      <c r="BI86" s="6"/>
      <c r="BJ86" s="6"/>
      <c r="BK86" s="6"/>
      <c r="BL86" s="6"/>
      <c r="BM86" s="6"/>
      <c r="BN86" s="6" t="s">
        <v>65</v>
      </c>
      <c r="BO86" s="6"/>
      <c r="BP86" s="6" t="s">
        <v>67</v>
      </c>
      <c r="BQ86" s="6"/>
      <c r="BR86" s="6"/>
      <c r="BS86" s="6"/>
      <c r="BT86" s="6"/>
      <c r="BU86" s="6"/>
      <c r="BV86" s="6"/>
      <c r="BW86" s="6"/>
      <c r="BX86" s="6"/>
      <c r="BY86" s="6" t="s">
        <v>76</v>
      </c>
      <c r="BZ86" s="6"/>
      <c r="CA86" s="6"/>
      <c r="CB86" s="6"/>
      <c r="CC86" s="6" t="s">
        <v>98</v>
      </c>
      <c r="CD86" s="6">
        <v>83</v>
      </c>
      <c r="CE86" s="6" t="s">
        <v>84</v>
      </c>
      <c r="CF86" s="6" t="s">
        <v>148</v>
      </c>
      <c r="CG86" s="6" t="s">
        <v>85</v>
      </c>
      <c r="CH86" s="6" t="s">
        <v>86</v>
      </c>
      <c r="CI86" s="6" t="s">
        <v>419</v>
      </c>
      <c r="CJ86" s="6" t="s">
        <v>100</v>
      </c>
      <c r="CK86" s="6" t="s">
        <v>107</v>
      </c>
      <c r="CL86" s="6" t="s">
        <v>105</v>
      </c>
      <c r="CM86" s="6" t="s">
        <v>90</v>
      </c>
      <c r="CN86" s="6" t="s">
        <v>90</v>
      </c>
    </row>
    <row r="87" spans="1:92" x14ac:dyDescent="0.35">
      <c r="A87" s="6">
        <v>5668607105</v>
      </c>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t="s">
        <v>33</v>
      </c>
      <c r="AE87" s="6"/>
      <c r="AF87" s="6"/>
      <c r="AG87" s="6"/>
      <c r="AH87" s="6"/>
      <c r="AI87" s="6" t="s">
        <v>38</v>
      </c>
      <c r="AJ87" s="6"/>
      <c r="AK87" s="6"/>
      <c r="AL87" s="6" t="s">
        <v>41</v>
      </c>
      <c r="AM87" s="6"/>
      <c r="AN87" s="6"/>
      <c r="AO87" s="6"/>
      <c r="AP87" s="6"/>
      <c r="AQ87" s="6"/>
      <c r="AR87" s="6"/>
      <c r="AS87" s="6" t="s">
        <v>47</v>
      </c>
      <c r="AT87" s="6" t="s">
        <v>48</v>
      </c>
      <c r="AU87" s="6"/>
      <c r="AV87" s="6"/>
      <c r="AW87" s="6"/>
      <c r="AX87" s="6"/>
      <c r="AY87" s="6"/>
      <c r="AZ87" s="6"/>
      <c r="BA87" s="6"/>
      <c r="BB87" s="6"/>
      <c r="BC87" s="6"/>
      <c r="BD87" s="6"/>
      <c r="BE87" s="6" t="s">
        <v>58</v>
      </c>
      <c r="BF87" s="6"/>
      <c r="BG87" s="6"/>
      <c r="BH87" s="6"/>
      <c r="BI87" s="6"/>
      <c r="BJ87" s="6" t="s">
        <v>26</v>
      </c>
      <c r="BK87" s="6"/>
      <c r="BL87" s="6" t="s">
        <v>63</v>
      </c>
      <c r="BM87" s="6"/>
      <c r="BN87" s="6"/>
      <c r="BO87" s="6"/>
      <c r="BP87" s="6" t="s">
        <v>67</v>
      </c>
      <c r="BQ87" s="6"/>
      <c r="BR87" s="6"/>
      <c r="BS87" s="6"/>
      <c r="BT87" s="6"/>
      <c r="BU87" s="6"/>
      <c r="BV87" s="6"/>
      <c r="BW87" s="6"/>
      <c r="BX87" s="6"/>
      <c r="BY87" s="6"/>
      <c r="BZ87" s="6"/>
      <c r="CA87" s="6"/>
      <c r="CB87" s="6"/>
      <c r="CC87" s="6" t="s">
        <v>83</v>
      </c>
      <c r="CD87" s="6">
        <v>68</v>
      </c>
      <c r="CE87" s="6" t="s">
        <v>153</v>
      </c>
      <c r="CF87" s="6" t="s">
        <v>154</v>
      </c>
      <c r="CG87" s="6" t="s">
        <v>85</v>
      </c>
      <c r="CH87" s="6" t="s">
        <v>86</v>
      </c>
      <c r="CI87" s="6" t="s">
        <v>419</v>
      </c>
      <c r="CJ87" s="6" t="s">
        <v>100</v>
      </c>
      <c r="CK87" s="6" t="s">
        <v>112</v>
      </c>
      <c r="CL87" s="6" t="s">
        <v>89</v>
      </c>
      <c r="CM87" s="6" t="s">
        <v>90</v>
      </c>
      <c r="CN87" s="6" t="s">
        <v>90</v>
      </c>
    </row>
    <row r="88" spans="1:92" x14ac:dyDescent="0.35">
      <c r="A88" s="6">
        <v>5668589729</v>
      </c>
      <c r="B88" s="6" t="s">
        <v>18</v>
      </c>
      <c r="C88" s="6" t="s">
        <v>19</v>
      </c>
      <c r="D88" s="6"/>
      <c r="E88" s="6"/>
      <c r="F88" s="6"/>
      <c r="G88" s="6"/>
      <c r="H88" s="6"/>
      <c r="I88" s="6"/>
      <c r="J88" s="6"/>
      <c r="K88" s="6"/>
      <c r="L88" s="6" t="s">
        <v>28</v>
      </c>
      <c r="M88" s="6"/>
      <c r="N88" s="6"/>
      <c r="O88" s="6"/>
      <c r="P88" s="6" t="s">
        <v>19</v>
      </c>
      <c r="Q88" s="6" t="s">
        <v>20</v>
      </c>
      <c r="R88" s="6"/>
      <c r="S88" s="6"/>
      <c r="T88" s="6"/>
      <c r="U88" s="6"/>
      <c r="V88" s="6"/>
      <c r="W88" s="6"/>
      <c r="X88" s="6"/>
      <c r="Y88" s="6"/>
      <c r="Z88" s="6"/>
      <c r="AA88" s="6" t="s">
        <v>30</v>
      </c>
      <c r="AB88" s="6"/>
      <c r="AC88" s="6" t="s">
        <v>32</v>
      </c>
      <c r="AD88" s="6" t="s">
        <v>33</v>
      </c>
      <c r="AE88" s="6"/>
      <c r="AF88" s="6"/>
      <c r="AG88" s="6"/>
      <c r="AH88" s="6"/>
      <c r="AI88" s="6"/>
      <c r="AJ88" s="6"/>
      <c r="AK88" s="6"/>
      <c r="AL88" s="6"/>
      <c r="AM88" s="6"/>
      <c r="AN88" s="6"/>
      <c r="AO88" s="6"/>
      <c r="AP88" s="6"/>
      <c r="AQ88" s="6"/>
      <c r="AR88" s="6"/>
      <c r="AS88" s="6"/>
      <c r="AT88" s="6"/>
      <c r="AU88" s="6"/>
      <c r="AV88" s="6"/>
      <c r="AW88" s="6"/>
      <c r="AX88" s="6"/>
      <c r="AY88" s="6"/>
      <c r="AZ88" s="6"/>
      <c r="BA88" s="6" t="s">
        <v>19</v>
      </c>
      <c r="BB88" s="6"/>
      <c r="BC88" s="6"/>
      <c r="BD88" s="6"/>
      <c r="BE88" s="6"/>
      <c r="BF88" s="6"/>
      <c r="BG88" s="6"/>
      <c r="BH88" s="6" t="s">
        <v>61</v>
      </c>
      <c r="BI88" s="6"/>
      <c r="BJ88" s="6"/>
      <c r="BK88" s="6"/>
      <c r="BL88" s="6" t="s">
        <v>63</v>
      </c>
      <c r="BM88" s="6"/>
      <c r="BN88" s="6"/>
      <c r="BO88" s="6"/>
      <c r="BP88" s="6" t="s">
        <v>67</v>
      </c>
      <c r="BQ88" s="6"/>
      <c r="BR88" s="6"/>
      <c r="BS88" s="6" t="s">
        <v>70</v>
      </c>
      <c r="BT88" s="6"/>
      <c r="BU88" s="6"/>
      <c r="BV88" s="6"/>
      <c r="BW88" s="6"/>
      <c r="BX88" s="6" t="s">
        <v>75</v>
      </c>
      <c r="BY88" s="6"/>
      <c r="BZ88" s="6"/>
      <c r="CA88" s="6" t="s">
        <v>78</v>
      </c>
      <c r="CB88" s="6"/>
      <c r="CC88" s="6" t="s">
        <v>98</v>
      </c>
      <c r="CD88" s="6">
        <v>59</v>
      </c>
      <c r="CE88" s="6" t="s">
        <v>153</v>
      </c>
      <c r="CF88" s="6" t="s">
        <v>175</v>
      </c>
      <c r="CG88" s="6" t="s">
        <v>85</v>
      </c>
      <c r="CH88" s="6" t="s">
        <v>86</v>
      </c>
      <c r="CI88" s="6" t="s">
        <v>419</v>
      </c>
      <c r="CJ88" s="6" t="s">
        <v>87</v>
      </c>
      <c r="CK88" s="6" t="s">
        <v>88</v>
      </c>
      <c r="CL88" s="6" t="s">
        <v>89</v>
      </c>
      <c r="CM88" s="6" t="s">
        <v>90</v>
      </c>
      <c r="CN88" s="6" t="s">
        <v>90</v>
      </c>
    </row>
    <row r="89" spans="1:92" x14ac:dyDescent="0.35">
      <c r="A89" s="6">
        <v>5668550642</v>
      </c>
      <c r="B89" s="6"/>
      <c r="C89" s="6"/>
      <c r="D89" s="6"/>
      <c r="E89" s="6"/>
      <c r="F89" s="6"/>
      <c r="G89" s="6"/>
      <c r="H89" s="6" t="s">
        <v>24</v>
      </c>
      <c r="I89" s="6"/>
      <c r="J89" s="6"/>
      <c r="K89" s="6" t="s">
        <v>27</v>
      </c>
      <c r="L89" s="6" t="s">
        <v>28</v>
      </c>
      <c r="M89" s="6"/>
      <c r="N89" s="6"/>
      <c r="O89" s="6"/>
      <c r="P89" s="6"/>
      <c r="Q89" s="6"/>
      <c r="R89" s="6"/>
      <c r="S89" s="6"/>
      <c r="T89" s="6"/>
      <c r="U89" s="6"/>
      <c r="V89" s="6"/>
      <c r="W89" s="6"/>
      <c r="X89" s="6"/>
      <c r="Y89" s="6"/>
      <c r="Z89" s="6"/>
      <c r="AA89" s="6"/>
      <c r="AB89" s="6"/>
      <c r="AC89" s="6"/>
      <c r="AD89" s="6"/>
      <c r="AE89" s="6"/>
      <c r="AF89" s="6"/>
      <c r="AG89" s="6"/>
      <c r="AH89" s="6"/>
      <c r="AI89" s="6"/>
      <c r="AJ89" s="6"/>
      <c r="AK89" s="6" t="s">
        <v>40</v>
      </c>
      <c r="AL89" s="6" t="s">
        <v>41</v>
      </c>
      <c r="AM89" s="6"/>
      <c r="AN89" s="6"/>
      <c r="AO89" s="6"/>
      <c r="AP89" s="6"/>
      <c r="AQ89" s="6"/>
      <c r="AR89" s="6" t="s">
        <v>46</v>
      </c>
      <c r="AS89" s="6"/>
      <c r="AT89" s="6"/>
      <c r="AU89" s="6"/>
      <c r="AV89" s="6" t="s">
        <v>50</v>
      </c>
      <c r="AW89" s="6"/>
      <c r="AX89" s="6"/>
      <c r="AY89" s="6"/>
      <c r="AZ89" s="6" t="s">
        <v>54</v>
      </c>
      <c r="BA89" s="6"/>
      <c r="BB89" s="6"/>
      <c r="BC89" s="6"/>
      <c r="BD89" s="6"/>
      <c r="BE89" s="6"/>
      <c r="BF89" s="6"/>
      <c r="BG89" s="6"/>
      <c r="BH89" s="6"/>
      <c r="BI89" s="6"/>
      <c r="BJ89" s="6" t="s">
        <v>26</v>
      </c>
      <c r="BK89" s="6"/>
      <c r="BL89" s="6"/>
      <c r="BM89" s="6"/>
      <c r="BN89" s="6" t="s">
        <v>65</v>
      </c>
      <c r="BO89" s="6"/>
      <c r="BP89" s="6" t="s">
        <v>67</v>
      </c>
      <c r="BQ89" s="6"/>
      <c r="BR89" s="6"/>
      <c r="BS89" s="6"/>
      <c r="BT89" s="6"/>
      <c r="BU89" s="6"/>
      <c r="BV89" s="6"/>
      <c r="BW89" s="6"/>
      <c r="BX89" s="6"/>
      <c r="BY89" s="6"/>
      <c r="BZ89" s="6"/>
      <c r="CA89" s="6"/>
      <c r="CB89" s="6"/>
      <c r="CC89" s="6" t="s">
        <v>98</v>
      </c>
      <c r="CD89" s="6">
        <v>38</v>
      </c>
      <c r="CE89" s="6" t="s">
        <v>84</v>
      </c>
      <c r="CF89" s="6" t="s">
        <v>387</v>
      </c>
      <c r="CG89" s="6" t="s">
        <v>85</v>
      </c>
      <c r="CH89" s="6" t="s">
        <v>86</v>
      </c>
      <c r="CI89" s="6" t="s">
        <v>419</v>
      </c>
      <c r="CJ89" s="6" t="s">
        <v>87</v>
      </c>
      <c r="CK89" s="6" t="s">
        <v>88</v>
      </c>
      <c r="CL89" s="6" t="s">
        <v>89</v>
      </c>
      <c r="CM89" s="6" t="s">
        <v>90</v>
      </c>
      <c r="CN89" s="6" t="s">
        <v>90</v>
      </c>
    </row>
    <row r="90" spans="1:92" x14ac:dyDescent="0.35">
      <c r="A90" s="6">
        <v>5668515373</v>
      </c>
      <c r="B90" s="6"/>
      <c r="C90" s="6" t="s">
        <v>19</v>
      </c>
      <c r="D90" s="6"/>
      <c r="E90" s="6" t="s">
        <v>21</v>
      </c>
      <c r="F90" s="6"/>
      <c r="G90" s="6"/>
      <c r="H90" s="6"/>
      <c r="I90" s="6"/>
      <c r="J90" s="6"/>
      <c r="K90" s="6"/>
      <c r="L90" s="6"/>
      <c r="M90" s="6" t="s">
        <v>29</v>
      </c>
      <c r="N90" s="6"/>
      <c r="O90" s="6"/>
      <c r="P90" s="6" t="s">
        <v>19</v>
      </c>
      <c r="Q90" s="6" t="s">
        <v>20</v>
      </c>
      <c r="R90" s="6"/>
      <c r="S90" s="6"/>
      <c r="T90" s="6"/>
      <c r="U90" s="6"/>
      <c r="V90" s="6"/>
      <c r="W90" s="6" t="s">
        <v>26</v>
      </c>
      <c r="X90" s="6"/>
      <c r="Y90" s="6"/>
      <c r="Z90" s="6"/>
      <c r="AA90" s="6"/>
      <c r="AB90" s="6"/>
      <c r="AC90" s="6"/>
      <c r="AD90" s="6" t="s">
        <v>33</v>
      </c>
      <c r="AE90" s="6"/>
      <c r="AF90" s="6"/>
      <c r="AG90" s="6"/>
      <c r="AH90" s="6"/>
      <c r="AI90" s="6" t="s">
        <v>38</v>
      </c>
      <c r="AJ90" s="6"/>
      <c r="AK90" s="6" t="s">
        <v>40</v>
      </c>
      <c r="AL90" s="6" t="s">
        <v>41</v>
      </c>
      <c r="AM90" s="6"/>
      <c r="AN90" s="6"/>
      <c r="AO90" s="6"/>
      <c r="AP90" s="6"/>
      <c r="AQ90" s="6"/>
      <c r="AR90" s="6"/>
      <c r="AS90" s="6"/>
      <c r="AT90" s="6"/>
      <c r="AU90" s="6" t="s">
        <v>49</v>
      </c>
      <c r="AV90" s="6" t="s">
        <v>50</v>
      </c>
      <c r="AW90" s="6"/>
      <c r="AX90" s="6"/>
      <c r="AY90" s="6"/>
      <c r="AZ90" s="6"/>
      <c r="BA90" s="6" t="s">
        <v>19</v>
      </c>
      <c r="BB90" s="6"/>
      <c r="BC90" s="6"/>
      <c r="BD90" s="6"/>
      <c r="BE90" s="6"/>
      <c r="BF90" s="6"/>
      <c r="BG90" s="6"/>
      <c r="BH90" s="6"/>
      <c r="BI90" s="6"/>
      <c r="BJ90" s="6"/>
      <c r="BK90" s="6"/>
      <c r="BL90" s="6"/>
      <c r="BM90" s="6" t="s">
        <v>64</v>
      </c>
      <c r="BN90" s="6" t="s">
        <v>65</v>
      </c>
      <c r="BO90" s="6"/>
      <c r="BP90" s="6" t="s">
        <v>67</v>
      </c>
      <c r="BQ90" s="6"/>
      <c r="BR90" s="6"/>
      <c r="BS90" s="6" t="s">
        <v>70</v>
      </c>
      <c r="BT90" s="6"/>
      <c r="BU90" s="6" t="s">
        <v>72</v>
      </c>
      <c r="BV90" s="6"/>
      <c r="BW90" s="6"/>
      <c r="BX90" s="6"/>
      <c r="BY90" s="6"/>
      <c r="BZ90" s="6"/>
      <c r="CA90" s="6"/>
      <c r="CB90" s="6"/>
      <c r="CC90" s="6" t="s">
        <v>83</v>
      </c>
      <c r="CD90" s="6">
        <v>71</v>
      </c>
      <c r="CE90" s="6" t="s">
        <v>153</v>
      </c>
      <c r="CF90" s="6" t="s">
        <v>194</v>
      </c>
      <c r="CG90" s="6" t="s">
        <v>85</v>
      </c>
      <c r="CH90" s="6" t="s">
        <v>86</v>
      </c>
      <c r="CI90" s="6" t="s">
        <v>419</v>
      </c>
      <c r="CJ90" s="6" t="s">
        <v>100</v>
      </c>
      <c r="CK90" s="6" t="s">
        <v>109</v>
      </c>
      <c r="CL90" s="6" t="s">
        <v>105</v>
      </c>
      <c r="CM90" s="6" t="s">
        <v>90</v>
      </c>
      <c r="CN90" s="6" t="s">
        <v>90</v>
      </c>
    </row>
    <row r="91" spans="1:92" x14ac:dyDescent="0.35">
      <c r="A91" s="6">
        <v>5668508261</v>
      </c>
      <c r="B91" s="6"/>
      <c r="C91" s="6" t="s">
        <v>19</v>
      </c>
      <c r="D91" s="6" t="s">
        <v>20</v>
      </c>
      <c r="E91" s="6"/>
      <c r="F91" s="6"/>
      <c r="G91" s="6"/>
      <c r="H91" s="6"/>
      <c r="I91" s="6"/>
      <c r="J91" s="6"/>
      <c r="K91" s="6"/>
      <c r="L91" s="6"/>
      <c r="M91" s="6"/>
      <c r="N91" s="6" t="s">
        <v>30</v>
      </c>
      <c r="O91" s="6"/>
      <c r="P91" s="6"/>
      <c r="Q91" s="6" t="s">
        <v>20</v>
      </c>
      <c r="R91" s="6"/>
      <c r="S91" s="6"/>
      <c r="T91" s="6"/>
      <c r="U91" s="6"/>
      <c r="V91" s="6"/>
      <c r="W91" s="6"/>
      <c r="X91" s="6"/>
      <c r="Y91" s="6"/>
      <c r="Z91" s="6" t="s">
        <v>29</v>
      </c>
      <c r="AA91" s="6" t="s">
        <v>30</v>
      </c>
      <c r="AB91" s="6"/>
      <c r="AC91" s="6"/>
      <c r="AD91" s="6"/>
      <c r="AE91" s="6"/>
      <c r="AF91" s="6"/>
      <c r="AG91" s="6"/>
      <c r="AH91" s="6"/>
      <c r="AI91" s="6"/>
      <c r="AJ91" s="6"/>
      <c r="AK91" s="6" t="s">
        <v>40</v>
      </c>
      <c r="AL91" s="6" t="s">
        <v>41</v>
      </c>
      <c r="AM91" s="6"/>
      <c r="AN91" s="6"/>
      <c r="AO91" s="6"/>
      <c r="AP91" s="6"/>
      <c r="AQ91" s="6"/>
      <c r="AR91" s="6"/>
      <c r="AS91" s="6"/>
      <c r="AT91" s="6" t="s">
        <v>48</v>
      </c>
      <c r="AU91" s="6"/>
      <c r="AV91" s="6"/>
      <c r="AW91" s="6"/>
      <c r="AX91" s="6"/>
      <c r="AY91" s="6"/>
      <c r="AZ91" s="6"/>
      <c r="BA91" s="6" t="s">
        <v>19</v>
      </c>
      <c r="BB91" s="6" t="s">
        <v>55</v>
      </c>
      <c r="BC91" s="6"/>
      <c r="BD91" s="6"/>
      <c r="BE91" s="6"/>
      <c r="BF91" s="6"/>
      <c r="BG91" s="6"/>
      <c r="BH91" s="6" t="s">
        <v>61</v>
      </c>
      <c r="BI91" s="6"/>
      <c r="BJ91" s="6"/>
      <c r="BK91" s="6"/>
      <c r="BL91" s="6"/>
      <c r="BM91" s="6"/>
      <c r="BN91" s="6"/>
      <c r="BO91" s="6"/>
      <c r="BP91" s="6" t="s">
        <v>67</v>
      </c>
      <c r="BQ91" s="6"/>
      <c r="BR91" s="6" t="s">
        <v>69</v>
      </c>
      <c r="BS91" s="6"/>
      <c r="BT91" s="6"/>
      <c r="BU91" s="6"/>
      <c r="BV91" s="6"/>
      <c r="BW91" s="6"/>
      <c r="BX91" s="6"/>
      <c r="BY91" s="6"/>
      <c r="BZ91" s="6"/>
      <c r="CA91" s="6" t="s">
        <v>78</v>
      </c>
      <c r="CB91" s="6"/>
      <c r="CC91" s="6" t="s">
        <v>83</v>
      </c>
      <c r="CD91" s="6">
        <v>79</v>
      </c>
      <c r="CE91" s="6" t="s">
        <v>153</v>
      </c>
      <c r="CF91" s="6" t="s">
        <v>393</v>
      </c>
      <c r="CG91" s="6" t="s">
        <v>85</v>
      </c>
      <c r="CH91" s="6" t="s">
        <v>86</v>
      </c>
      <c r="CI91" s="6" t="s">
        <v>419</v>
      </c>
      <c r="CJ91" s="6" t="s">
        <v>100</v>
      </c>
      <c r="CK91" s="6" t="s">
        <v>93</v>
      </c>
      <c r="CL91" s="6" t="s">
        <v>105</v>
      </c>
      <c r="CM91" s="6" t="s">
        <v>90</v>
      </c>
      <c r="CN91" s="6" t="s">
        <v>90</v>
      </c>
    </row>
    <row r="92" spans="1:92" x14ac:dyDescent="0.35">
      <c r="A92" s="6">
        <v>5668505577</v>
      </c>
      <c r="B92" s="6"/>
      <c r="C92" s="6" t="s">
        <v>19</v>
      </c>
      <c r="D92" s="6"/>
      <c r="E92" s="6"/>
      <c r="F92" s="6"/>
      <c r="G92" s="6" t="s">
        <v>23</v>
      </c>
      <c r="H92" s="6"/>
      <c r="I92" s="6"/>
      <c r="J92" s="6"/>
      <c r="K92" s="6"/>
      <c r="L92" s="6"/>
      <c r="M92" s="6" t="s">
        <v>29</v>
      </c>
      <c r="N92" s="6"/>
      <c r="O92" s="6" t="s">
        <v>18</v>
      </c>
      <c r="P92" s="6"/>
      <c r="Q92" s="6" t="s">
        <v>20</v>
      </c>
      <c r="R92" s="6"/>
      <c r="S92" s="6"/>
      <c r="T92" s="6"/>
      <c r="U92" s="6"/>
      <c r="V92" s="6"/>
      <c r="W92" s="6"/>
      <c r="X92" s="6" t="s">
        <v>27</v>
      </c>
      <c r="Y92" s="6"/>
      <c r="Z92" s="6"/>
      <c r="AA92" s="6"/>
      <c r="AB92" s="6"/>
      <c r="AC92" s="6"/>
      <c r="AD92" s="6"/>
      <c r="AE92" s="6"/>
      <c r="AF92" s="6"/>
      <c r="AG92" s="6" t="s">
        <v>36</v>
      </c>
      <c r="AH92" s="6"/>
      <c r="AI92" s="6"/>
      <c r="AJ92" s="6"/>
      <c r="AK92" s="6"/>
      <c r="AL92" s="6" t="s">
        <v>41</v>
      </c>
      <c r="AM92" s="6" t="s">
        <v>42</v>
      </c>
      <c r="AN92" s="6"/>
      <c r="AO92" s="6"/>
      <c r="AP92" s="6"/>
      <c r="AQ92" s="6"/>
      <c r="AR92" s="6"/>
      <c r="AS92" s="6"/>
      <c r="AT92" s="6"/>
      <c r="AU92" s="6" t="s">
        <v>49</v>
      </c>
      <c r="AV92" s="6"/>
      <c r="AW92" s="6"/>
      <c r="AX92" s="6"/>
      <c r="AY92" s="6"/>
      <c r="AZ92" s="6"/>
      <c r="BA92" s="6" t="s">
        <v>19</v>
      </c>
      <c r="BB92" s="6"/>
      <c r="BC92" s="6"/>
      <c r="BD92" s="6"/>
      <c r="BE92" s="6"/>
      <c r="BF92" s="6"/>
      <c r="BG92" s="6"/>
      <c r="BH92" s="6" t="s">
        <v>61</v>
      </c>
      <c r="BI92" s="6"/>
      <c r="BJ92" s="6"/>
      <c r="BK92" s="6"/>
      <c r="BL92" s="6" t="s">
        <v>63</v>
      </c>
      <c r="BM92" s="6"/>
      <c r="BN92" s="6"/>
      <c r="BO92" s="6"/>
      <c r="BP92" s="6" t="s">
        <v>67</v>
      </c>
      <c r="BQ92" s="6"/>
      <c r="BR92" s="6"/>
      <c r="BS92" s="6" t="s">
        <v>70</v>
      </c>
      <c r="BT92" s="6"/>
      <c r="BU92" s="6" t="s">
        <v>72</v>
      </c>
      <c r="BV92" s="6"/>
      <c r="BW92" s="6" t="s">
        <v>74</v>
      </c>
      <c r="BX92" s="6"/>
      <c r="BY92" s="6"/>
      <c r="BZ92" s="6"/>
      <c r="CA92" s="6" t="s">
        <v>78</v>
      </c>
      <c r="CB92" s="6"/>
      <c r="CC92" s="6" t="s">
        <v>98</v>
      </c>
      <c r="CD92" s="6">
        <v>59</v>
      </c>
      <c r="CE92" s="6" t="s">
        <v>84</v>
      </c>
      <c r="CF92" s="6" t="s">
        <v>392</v>
      </c>
      <c r="CG92" s="6" t="s">
        <v>85</v>
      </c>
      <c r="CH92" s="6" t="s">
        <v>86</v>
      </c>
      <c r="CI92" s="6" t="s">
        <v>419</v>
      </c>
      <c r="CJ92" s="6" t="s">
        <v>100</v>
      </c>
      <c r="CK92" s="6" t="s">
        <v>93</v>
      </c>
      <c r="CL92" s="6" t="s">
        <v>105</v>
      </c>
      <c r="CM92" s="6" t="s">
        <v>90</v>
      </c>
      <c r="CN92" s="6" t="s">
        <v>90</v>
      </c>
    </row>
    <row r="93" spans="1:92" x14ac:dyDescent="0.35">
      <c r="A93" s="6">
        <v>5668483710</v>
      </c>
      <c r="B93" s="6"/>
      <c r="C93" s="6"/>
      <c r="D93" s="6"/>
      <c r="E93" s="6"/>
      <c r="F93" s="6"/>
      <c r="G93" s="6"/>
      <c r="H93" s="6"/>
      <c r="I93" s="6"/>
      <c r="J93" s="6"/>
      <c r="K93" s="6"/>
      <c r="L93" s="6"/>
      <c r="M93" s="6"/>
      <c r="N93" s="6"/>
      <c r="O93" s="6"/>
      <c r="P93" s="6"/>
      <c r="Q93" s="6"/>
      <c r="R93" s="6" t="s">
        <v>21</v>
      </c>
      <c r="S93" s="6"/>
      <c r="T93" s="6"/>
      <c r="U93" s="6"/>
      <c r="V93" s="6"/>
      <c r="W93" s="6"/>
      <c r="X93" s="6"/>
      <c r="Y93" s="6"/>
      <c r="Z93" s="6" t="s">
        <v>29</v>
      </c>
      <c r="AA93" s="6"/>
      <c r="AB93" s="6"/>
      <c r="AC93" s="6"/>
      <c r="AD93" s="6" t="s">
        <v>33</v>
      </c>
      <c r="AE93" s="6"/>
      <c r="AF93" s="6"/>
      <c r="AG93" s="6"/>
      <c r="AH93" s="6"/>
      <c r="AI93" s="6" t="s">
        <v>38</v>
      </c>
      <c r="AJ93" s="6" t="s">
        <v>39</v>
      </c>
      <c r="AK93" s="6"/>
      <c r="AL93" s="6"/>
      <c r="AM93" s="6"/>
      <c r="AN93" s="6"/>
      <c r="AO93" s="6"/>
      <c r="AP93" s="6"/>
      <c r="AQ93" s="6" t="s">
        <v>39</v>
      </c>
      <c r="AR93" s="6"/>
      <c r="AS93" s="6" t="s">
        <v>47</v>
      </c>
      <c r="AT93" s="6"/>
      <c r="AU93" s="6" t="s">
        <v>49</v>
      </c>
      <c r="AV93" s="6"/>
      <c r="AW93" s="6"/>
      <c r="AX93" s="6"/>
      <c r="AY93" s="6"/>
      <c r="AZ93" s="6"/>
      <c r="BA93" s="6"/>
      <c r="BB93" s="6"/>
      <c r="BC93" s="6"/>
      <c r="BD93" s="6"/>
      <c r="BE93" s="6"/>
      <c r="BF93" s="6"/>
      <c r="BG93" s="6"/>
      <c r="BH93" s="6"/>
      <c r="BI93" s="6"/>
      <c r="BJ93" s="6"/>
      <c r="BK93" s="6"/>
      <c r="BL93" s="6"/>
      <c r="BM93" s="6" t="s">
        <v>64</v>
      </c>
      <c r="BN93" s="6" t="s">
        <v>65</v>
      </c>
      <c r="BO93" s="6"/>
      <c r="BP93" s="6"/>
      <c r="BQ93" s="6"/>
      <c r="BR93" s="6" t="s">
        <v>69</v>
      </c>
      <c r="BS93" s="6"/>
      <c r="BT93" s="6"/>
      <c r="BU93" s="6" t="s">
        <v>72</v>
      </c>
      <c r="BV93" s="6"/>
      <c r="BW93" s="6"/>
      <c r="BX93" s="6"/>
      <c r="BY93" s="6"/>
      <c r="BZ93" s="6"/>
      <c r="CA93" s="6" t="s">
        <v>78</v>
      </c>
      <c r="CB93" s="6"/>
      <c r="CC93" s="6" t="s">
        <v>83</v>
      </c>
      <c r="CD93" s="6">
        <v>65</v>
      </c>
      <c r="CE93" s="6" t="s">
        <v>153</v>
      </c>
      <c r="CF93" s="6" t="s">
        <v>182</v>
      </c>
      <c r="CG93" s="6" t="s">
        <v>85</v>
      </c>
      <c r="CH93" s="6" t="s">
        <v>86</v>
      </c>
      <c r="CI93" s="6" t="s">
        <v>419</v>
      </c>
      <c r="CJ93" s="6" t="s">
        <v>103</v>
      </c>
      <c r="CK93" s="6" t="s">
        <v>93</v>
      </c>
      <c r="CL93" s="6" t="s">
        <v>89</v>
      </c>
      <c r="CM93" s="6" t="s">
        <v>90</v>
      </c>
      <c r="CN93" s="6" t="s">
        <v>90</v>
      </c>
    </row>
    <row r="94" spans="1:92" x14ac:dyDescent="0.35">
      <c r="A94" s="6">
        <v>5668444164</v>
      </c>
      <c r="B94" s="6"/>
      <c r="C94" s="6" t="s">
        <v>19</v>
      </c>
      <c r="D94" s="6"/>
      <c r="E94" s="6"/>
      <c r="F94" s="6"/>
      <c r="G94" s="6"/>
      <c r="H94" s="6"/>
      <c r="I94" s="6"/>
      <c r="J94" s="6"/>
      <c r="K94" s="6" t="s">
        <v>27</v>
      </c>
      <c r="L94" s="6" t="s">
        <v>28</v>
      </c>
      <c r="M94" s="6"/>
      <c r="N94" s="6"/>
      <c r="O94" s="6"/>
      <c r="P94" s="6"/>
      <c r="Q94" s="6" t="s">
        <v>20</v>
      </c>
      <c r="R94" s="6"/>
      <c r="S94" s="6"/>
      <c r="T94" s="6"/>
      <c r="U94" s="6"/>
      <c r="V94" s="6" t="s">
        <v>25</v>
      </c>
      <c r="W94" s="6"/>
      <c r="X94" s="6" t="s">
        <v>27</v>
      </c>
      <c r="Y94" s="6"/>
      <c r="Z94" s="6"/>
      <c r="AA94" s="6"/>
      <c r="AB94" s="6"/>
      <c r="AC94" s="6"/>
      <c r="AD94" s="6"/>
      <c r="AE94" s="6"/>
      <c r="AF94" s="6"/>
      <c r="AG94" s="6"/>
      <c r="AH94" s="6"/>
      <c r="AI94" s="6" t="s">
        <v>38</v>
      </c>
      <c r="AJ94" s="6"/>
      <c r="AK94" s="6" t="s">
        <v>40</v>
      </c>
      <c r="AL94" s="6"/>
      <c r="AM94" s="6" t="s">
        <v>42</v>
      </c>
      <c r="AN94" s="6"/>
      <c r="AO94" s="6"/>
      <c r="AP94" s="6"/>
      <c r="AQ94" s="6"/>
      <c r="AR94" s="6"/>
      <c r="AS94" s="6" t="s">
        <v>47</v>
      </c>
      <c r="AT94" s="6" t="s">
        <v>48</v>
      </c>
      <c r="AU94" s="6"/>
      <c r="AV94" s="6"/>
      <c r="AW94" s="6"/>
      <c r="AX94" s="6"/>
      <c r="AY94" s="6"/>
      <c r="AZ94" s="6"/>
      <c r="BA94" s="6"/>
      <c r="BB94" s="6"/>
      <c r="BC94" s="6"/>
      <c r="BD94" s="6"/>
      <c r="BE94" s="6"/>
      <c r="BF94" s="6"/>
      <c r="BG94" s="6"/>
      <c r="BH94" s="6"/>
      <c r="BI94" s="6"/>
      <c r="BJ94" s="6" t="s">
        <v>26</v>
      </c>
      <c r="BK94" s="6"/>
      <c r="BL94" s="6" t="s">
        <v>63</v>
      </c>
      <c r="BM94" s="6" t="s">
        <v>64</v>
      </c>
      <c r="BN94" s="6"/>
      <c r="BO94" s="6"/>
      <c r="BP94" s="6" t="s">
        <v>67</v>
      </c>
      <c r="BQ94" s="6"/>
      <c r="BR94" s="6"/>
      <c r="BS94" s="6"/>
      <c r="BT94" s="6"/>
      <c r="BU94" s="6"/>
      <c r="BV94" s="6"/>
      <c r="BW94" s="6"/>
      <c r="BX94" s="6"/>
      <c r="BY94" s="6" t="s">
        <v>76</v>
      </c>
      <c r="BZ94" s="6"/>
      <c r="CA94" s="6" t="s">
        <v>78</v>
      </c>
      <c r="CB94" s="6"/>
      <c r="CC94" s="6" t="s">
        <v>83</v>
      </c>
      <c r="CD94" s="6">
        <v>68</v>
      </c>
      <c r="CE94" s="6" t="s">
        <v>84</v>
      </c>
      <c r="CF94" s="6" t="s">
        <v>131</v>
      </c>
      <c r="CG94" s="6" t="s">
        <v>85</v>
      </c>
      <c r="CH94" s="6" t="s">
        <v>86</v>
      </c>
      <c r="CI94" s="6" t="s">
        <v>419</v>
      </c>
      <c r="CJ94" s="6" t="s">
        <v>100</v>
      </c>
      <c r="CK94" s="6" t="s">
        <v>88</v>
      </c>
      <c r="CL94" s="6" t="s">
        <v>105</v>
      </c>
      <c r="CM94" s="6" t="s">
        <v>90</v>
      </c>
      <c r="CN94" s="6" t="s">
        <v>90</v>
      </c>
    </row>
    <row r="95" spans="1:92" x14ac:dyDescent="0.35">
      <c r="A95" s="6">
        <v>5668401260</v>
      </c>
      <c r="B95" s="6"/>
      <c r="C95" s="6"/>
      <c r="D95" s="6" t="s">
        <v>20</v>
      </c>
      <c r="E95" s="6"/>
      <c r="F95" s="6"/>
      <c r="G95" s="6"/>
      <c r="H95" s="6"/>
      <c r="I95" s="6"/>
      <c r="J95" s="6"/>
      <c r="K95" s="6"/>
      <c r="L95" s="6"/>
      <c r="M95" s="6" t="s">
        <v>29</v>
      </c>
      <c r="N95" s="6" t="s">
        <v>30</v>
      </c>
      <c r="O95" s="6"/>
      <c r="P95" s="6"/>
      <c r="Q95" s="6"/>
      <c r="R95" s="6" t="s">
        <v>21</v>
      </c>
      <c r="S95" s="6"/>
      <c r="T95" s="6" t="s">
        <v>23</v>
      </c>
      <c r="U95" s="6"/>
      <c r="V95" s="6"/>
      <c r="W95" s="6"/>
      <c r="X95" s="6"/>
      <c r="Y95" s="6"/>
      <c r="Z95" s="6"/>
      <c r="AA95" s="6" t="s">
        <v>30</v>
      </c>
      <c r="AB95" s="6"/>
      <c r="AC95" s="6"/>
      <c r="AD95" s="6" t="s">
        <v>33</v>
      </c>
      <c r="AE95" s="6"/>
      <c r="AF95" s="6"/>
      <c r="AG95" s="6"/>
      <c r="AH95" s="6"/>
      <c r="AI95" s="6"/>
      <c r="AJ95" s="6" t="s">
        <v>39</v>
      </c>
      <c r="AK95" s="6"/>
      <c r="AL95" s="6"/>
      <c r="AM95" s="6"/>
      <c r="AN95" s="6"/>
      <c r="AO95" s="6"/>
      <c r="AP95" s="6"/>
      <c r="AQ95" s="6"/>
      <c r="AR95" s="6" t="s">
        <v>46</v>
      </c>
      <c r="AS95" s="6"/>
      <c r="AT95" s="6" t="s">
        <v>48</v>
      </c>
      <c r="AU95" s="6" t="s">
        <v>49</v>
      </c>
      <c r="AV95" s="6"/>
      <c r="AW95" s="6"/>
      <c r="AX95" s="6"/>
      <c r="AY95" s="6"/>
      <c r="AZ95" s="6"/>
      <c r="BA95" s="6"/>
      <c r="BB95" s="6"/>
      <c r="BC95" s="6" t="s">
        <v>56</v>
      </c>
      <c r="BD95" s="6"/>
      <c r="BE95" s="6"/>
      <c r="BF95" s="6"/>
      <c r="BG95" s="6"/>
      <c r="BH95" s="6"/>
      <c r="BI95" s="6"/>
      <c r="BJ95" s="6" t="s">
        <v>26</v>
      </c>
      <c r="BK95" s="6"/>
      <c r="BL95" s="6" t="s">
        <v>63</v>
      </c>
      <c r="BM95" s="6"/>
      <c r="BN95" s="6"/>
      <c r="BO95" s="6"/>
      <c r="BP95" s="6" t="s">
        <v>67</v>
      </c>
      <c r="BQ95" s="6"/>
      <c r="BR95" s="6"/>
      <c r="BS95" s="6"/>
      <c r="BT95" s="6"/>
      <c r="BU95" s="6"/>
      <c r="BV95" s="6"/>
      <c r="BW95" s="6"/>
      <c r="BX95" s="6"/>
      <c r="BY95" s="6"/>
      <c r="BZ95" s="6"/>
      <c r="CA95" s="6" t="s">
        <v>78</v>
      </c>
      <c r="CB95" s="6"/>
      <c r="CC95" s="6" t="s">
        <v>83</v>
      </c>
      <c r="CD95" s="6">
        <v>72</v>
      </c>
      <c r="CE95" s="6" t="s">
        <v>84</v>
      </c>
      <c r="CF95" s="6" t="s">
        <v>406</v>
      </c>
      <c r="CG95" s="6" t="s">
        <v>106</v>
      </c>
      <c r="CH95" s="6" t="s">
        <v>86</v>
      </c>
      <c r="CI95" s="6" t="s">
        <v>419</v>
      </c>
      <c r="CJ95" s="6" t="s">
        <v>103</v>
      </c>
      <c r="CK95" s="6" t="s">
        <v>88</v>
      </c>
      <c r="CL95" s="6" t="s">
        <v>97</v>
      </c>
      <c r="CM95" s="6" t="s">
        <v>90</v>
      </c>
      <c r="CN95" s="6" t="s">
        <v>90</v>
      </c>
    </row>
    <row r="96" spans="1:92" x14ac:dyDescent="0.35">
      <c r="A96" s="6">
        <v>5668389472</v>
      </c>
      <c r="B96" s="6" t="s">
        <v>18</v>
      </c>
      <c r="C96" s="6"/>
      <c r="D96" s="6"/>
      <c r="E96" s="6"/>
      <c r="F96" s="6"/>
      <c r="G96" s="6"/>
      <c r="H96" s="6"/>
      <c r="I96" s="6"/>
      <c r="J96" s="6" t="s">
        <v>26</v>
      </c>
      <c r="K96" s="6"/>
      <c r="L96" s="6"/>
      <c r="M96" s="6"/>
      <c r="N96" s="6" t="s">
        <v>30</v>
      </c>
      <c r="O96" s="6"/>
      <c r="P96" s="6"/>
      <c r="Q96" s="6"/>
      <c r="R96" s="6"/>
      <c r="S96" s="6"/>
      <c r="T96" s="6"/>
      <c r="U96" s="6"/>
      <c r="V96" s="6" t="s">
        <v>25</v>
      </c>
      <c r="W96" s="6"/>
      <c r="X96" s="6"/>
      <c r="Y96" s="6"/>
      <c r="Z96" s="6" t="s">
        <v>29</v>
      </c>
      <c r="AA96" s="6"/>
      <c r="AB96" s="6"/>
      <c r="AC96" s="6"/>
      <c r="AD96" s="6"/>
      <c r="AE96" s="6" t="s">
        <v>34</v>
      </c>
      <c r="AF96" s="6" t="s">
        <v>35</v>
      </c>
      <c r="AG96" s="6"/>
      <c r="AH96" s="6"/>
      <c r="AI96" s="6" t="s">
        <v>38</v>
      </c>
      <c r="AJ96" s="6"/>
      <c r="AK96" s="6"/>
      <c r="AL96" s="6"/>
      <c r="AM96" s="6"/>
      <c r="AN96" s="6"/>
      <c r="AO96" s="6"/>
      <c r="AP96" s="6"/>
      <c r="AQ96" s="6"/>
      <c r="AR96" s="6"/>
      <c r="AS96" s="6" t="s">
        <v>47</v>
      </c>
      <c r="AT96" s="6"/>
      <c r="AU96" s="6" t="s">
        <v>49</v>
      </c>
      <c r="AV96" s="6"/>
      <c r="AW96" s="6" t="s">
        <v>51</v>
      </c>
      <c r="AX96" s="6"/>
      <c r="AY96" s="6"/>
      <c r="AZ96" s="6"/>
      <c r="BA96" s="6"/>
      <c r="BB96" s="6"/>
      <c r="BC96" s="6" t="s">
        <v>56</v>
      </c>
      <c r="BD96" s="6"/>
      <c r="BE96" s="6"/>
      <c r="BF96" s="6"/>
      <c r="BG96" s="6"/>
      <c r="BH96" s="6"/>
      <c r="BI96" s="6"/>
      <c r="BJ96" s="6"/>
      <c r="BK96" s="6"/>
      <c r="BL96" s="6" t="s">
        <v>63</v>
      </c>
      <c r="BM96" s="6"/>
      <c r="BN96" s="6" t="s">
        <v>65</v>
      </c>
      <c r="BO96" s="6"/>
      <c r="BP96" s="6" t="s">
        <v>67</v>
      </c>
      <c r="BQ96" s="6"/>
      <c r="BR96" s="6"/>
      <c r="BS96" s="6"/>
      <c r="BT96" s="6"/>
      <c r="BU96" s="6" t="s">
        <v>72</v>
      </c>
      <c r="BV96" s="6"/>
      <c r="BW96" s="6"/>
      <c r="BX96" s="6"/>
      <c r="BY96" s="6"/>
      <c r="BZ96" s="6"/>
      <c r="CA96" s="6"/>
      <c r="CB96" s="6"/>
      <c r="CC96" s="6" t="s">
        <v>83</v>
      </c>
      <c r="CD96" s="6">
        <v>69</v>
      </c>
      <c r="CE96" s="6" t="s">
        <v>153</v>
      </c>
      <c r="CF96" s="6" t="s">
        <v>184</v>
      </c>
      <c r="CG96" s="6" t="s">
        <v>85</v>
      </c>
      <c r="CH96" s="6" t="s">
        <v>90</v>
      </c>
      <c r="CI96" s="6" t="s">
        <v>419</v>
      </c>
      <c r="CJ96" s="6" t="s">
        <v>100</v>
      </c>
      <c r="CK96" s="6" t="s">
        <v>88</v>
      </c>
      <c r="CL96" s="6" t="s">
        <v>105</v>
      </c>
      <c r="CM96" s="6" t="s">
        <v>90</v>
      </c>
      <c r="CN96" s="6" t="s">
        <v>90</v>
      </c>
    </row>
    <row r="97" spans="1:92" x14ac:dyDescent="0.35">
      <c r="A97" s="6">
        <v>5668377905</v>
      </c>
      <c r="B97" s="6"/>
      <c r="C97" s="6" t="s">
        <v>19</v>
      </c>
      <c r="D97" s="6" t="s">
        <v>20</v>
      </c>
      <c r="E97" s="6"/>
      <c r="F97" s="6"/>
      <c r="G97" s="6"/>
      <c r="H97" s="6"/>
      <c r="I97" s="6" t="s">
        <v>25</v>
      </c>
      <c r="J97" s="6"/>
      <c r="K97" s="6"/>
      <c r="L97" s="6"/>
      <c r="M97" s="6"/>
      <c r="N97" s="6"/>
      <c r="O97" s="6"/>
      <c r="P97" s="6"/>
      <c r="Q97" s="6"/>
      <c r="R97" s="6"/>
      <c r="S97" s="6"/>
      <c r="T97" s="6"/>
      <c r="U97" s="6"/>
      <c r="V97" s="6" t="s">
        <v>25</v>
      </c>
      <c r="W97" s="6"/>
      <c r="X97" s="6"/>
      <c r="Y97" s="6"/>
      <c r="Z97" s="6" t="s">
        <v>29</v>
      </c>
      <c r="AA97" s="6"/>
      <c r="AB97" s="6"/>
      <c r="AC97" s="6"/>
      <c r="AD97" s="6"/>
      <c r="AE97" s="6"/>
      <c r="AF97" s="6"/>
      <c r="AG97" s="6"/>
      <c r="AH97" s="6"/>
      <c r="AI97" s="6"/>
      <c r="AJ97" s="6"/>
      <c r="AK97" s="6"/>
      <c r="AL97" s="6"/>
      <c r="AM97" s="6" t="s">
        <v>42</v>
      </c>
      <c r="AN97" s="6"/>
      <c r="AO97" s="6" t="s">
        <v>44</v>
      </c>
      <c r="AP97" s="6"/>
      <c r="AQ97" s="6"/>
      <c r="AR97" s="6"/>
      <c r="AS97" s="6"/>
      <c r="AT97" s="6"/>
      <c r="AU97" s="6"/>
      <c r="AV97" s="6"/>
      <c r="AW97" s="6"/>
      <c r="AX97" s="6" t="s">
        <v>52</v>
      </c>
      <c r="AY97" s="6"/>
      <c r="AZ97" s="6"/>
      <c r="BA97" s="6"/>
      <c r="BB97" s="6"/>
      <c r="BC97" s="6"/>
      <c r="BD97" s="6"/>
      <c r="BE97" s="6"/>
      <c r="BF97" s="6"/>
      <c r="BG97" s="6"/>
      <c r="BH97" s="6"/>
      <c r="BI97" s="6"/>
      <c r="BJ97" s="6"/>
      <c r="BK97" s="6"/>
      <c r="BL97" s="6"/>
      <c r="BM97" s="6"/>
      <c r="BN97" s="6"/>
      <c r="BO97" s="6"/>
      <c r="BP97" s="6"/>
      <c r="BQ97" s="6"/>
      <c r="BR97" s="6"/>
      <c r="BS97" s="6"/>
      <c r="BT97" s="6" t="s">
        <v>71</v>
      </c>
      <c r="BU97" s="6" t="s">
        <v>72</v>
      </c>
      <c r="BV97" s="6"/>
      <c r="BW97" s="6"/>
      <c r="BX97" s="6" t="s">
        <v>75</v>
      </c>
      <c r="BY97" s="6"/>
      <c r="BZ97" s="6"/>
      <c r="CA97" s="6"/>
      <c r="CB97" s="6"/>
      <c r="CC97" s="6" t="s">
        <v>83</v>
      </c>
      <c r="CD97" s="6">
        <v>59</v>
      </c>
      <c r="CE97" s="6" t="s">
        <v>153</v>
      </c>
      <c r="CF97" s="6" t="s">
        <v>162</v>
      </c>
      <c r="CG97" s="6" t="s">
        <v>85</v>
      </c>
      <c r="CH97" s="6" t="s">
        <v>86</v>
      </c>
      <c r="CI97" s="6" t="s">
        <v>419</v>
      </c>
      <c r="CJ97" s="6" t="s">
        <v>99</v>
      </c>
      <c r="CK97" s="6" t="s">
        <v>88</v>
      </c>
      <c r="CL97" s="6" t="s">
        <v>89</v>
      </c>
      <c r="CM97" s="6" t="s">
        <v>90</v>
      </c>
      <c r="CN97" s="6" t="s">
        <v>90</v>
      </c>
    </row>
    <row r="98" spans="1:92" x14ac:dyDescent="0.35">
      <c r="A98" s="6">
        <v>5668348692</v>
      </c>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t="s">
        <v>19</v>
      </c>
      <c r="BB98" s="6" t="s">
        <v>55</v>
      </c>
      <c r="BC98" s="6"/>
      <c r="BD98" s="6"/>
      <c r="BE98" s="6"/>
      <c r="BF98" s="6"/>
      <c r="BG98" s="6"/>
      <c r="BH98" s="6"/>
      <c r="BI98" s="6"/>
      <c r="BJ98" s="6" t="s">
        <v>26</v>
      </c>
      <c r="BK98" s="6"/>
      <c r="BL98" s="6"/>
      <c r="BM98" s="6"/>
      <c r="BN98" s="6"/>
      <c r="BO98" s="6"/>
      <c r="BP98" s="6" t="s">
        <v>67</v>
      </c>
      <c r="BQ98" s="6"/>
      <c r="BR98" s="6"/>
      <c r="BS98" s="6"/>
      <c r="BT98" s="6"/>
      <c r="BU98" s="6"/>
      <c r="BV98" s="6"/>
      <c r="BW98" s="6"/>
      <c r="BX98" s="6"/>
      <c r="BY98" s="6"/>
      <c r="BZ98" s="6"/>
      <c r="CA98" s="6"/>
      <c r="CB98" s="6"/>
      <c r="CC98" s="6" t="s">
        <v>83</v>
      </c>
      <c r="CD98" s="6">
        <v>52</v>
      </c>
      <c r="CE98" s="6" t="s">
        <v>84</v>
      </c>
      <c r="CF98" s="6" t="s">
        <v>124</v>
      </c>
      <c r="CG98" s="6" t="s">
        <v>85</v>
      </c>
      <c r="CH98" s="6" t="s">
        <v>86</v>
      </c>
      <c r="CI98" s="6" t="s">
        <v>419</v>
      </c>
      <c r="CJ98" s="6" t="s">
        <v>103</v>
      </c>
      <c r="CK98" s="6" t="s">
        <v>88</v>
      </c>
      <c r="CL98" s="6" t="s">
        <v>89</v>
      </c>
      <c r="CM98" s="6" t="s">
        <v>90</v>
      </c>
      <c r="CN98" s="6" t="s">
        <v>90</v>
      </c>
    </row>
    <row r="99" spans="1:92" x14ac:dyDescent="0.35">
      <c r="A99" s="6">
        <v>5668339922</v>
      </c>
      <c r="B99" s="6"/>
      <c r="C99" s="6"/>
      <c r="D99" s="6"/>
      <c r="E99" s="6"/>
      <c r="F99" s="6"/>
      <c r="G99" s="6"/>
      <c r="H99" s="6"/>
      <c r="I99" s="6"/>
      <c r="J99" s="6"/>
      <c r="K99" s="6"/>
      <c r="L99" s="6"/>
      <c r="M99" s="6"/>
      <c r="N99" s="6"/>
      <c r="O99" s="6"/>
      <c r="P99" s="6"/>
      <c r="Q99" s="6" t="s">
        <v>20</v>
      </c>
      <c r="R99" s="6"/>
      <c r="S99" s="6"/>
      <c r="T99" s="6"/>
      <c r="U99" s="6"/>
      <c r="V99" s="6"/>
      <c r="W99" s="6"/>
      <c r="X99" s="6"/>
      <c r="Y99" s="6"/>
      <c r="Z99" s="6"/>
      <c r="AA99" s="6" t="s">
        <v>30</v>
      </c>
      <c r="AB99" s="6"/>
      <c r="AC99" s="6"/>
      <c r="AD99" s="6"/>
      <c r="AE99" s="6"/>
      <c r="AF99" s="6"/>
      <c r="AG99" s="6"/>
      <c r="AH99" s="6" t="s">
        <v>37</v>
      </c>
      <c r="AI99" s="6"/>
      <c r="AJ99" s="6"/>
      <c r="AK99" s="6"/>
      <c r="AL99" s="6"/>
      <c r="AM99" s="6" t="s">
        <v>42</v>
      </c>
      <c r="AN99" s="6"/>
      <c r="AO99" s="6" t="s">
        <v>44</v>
      </c>
      <c r="AP99" s="6"/>
      <c r="AQ99" s="6"/>
      <c r="AR99" s="6"/>
      <c r="AS99" s="6"/>
      <c r="AT99" s="6" t="s">
        <v>48</v>
      </c>
      <c r="AU99" s="6"/>
      <c r="AV99" s="6"/>
      <c r="AW99" s="6"/>
      <c r="AX99" s="6" t="s">
        <v>52</v>
      </c>
      <c r="AY99" s="6"/>
      <c r="AZ99" s="6"/>
      <c r="BA99" s="6"/>
      <c r="BB99" s="6"/>
      <c r="BC99" s="6"/>
      <c r="BD99" s="6"/>
      <c r="BE99" s="6"/>
      <c r="BF99" s="6"/>
      <c r="BG99" s="6"/>
      <c r="BH99" s="6" t="s">
        <v>61</v>
      </c>
      <c r="BI99" s="6"/>
      <c r="BJ99" s="6" t="s">
        <v>26</v>
      </c>
      <c r="BK99" s="6"/>
      <c r="BL99" s="6"/>
      <c r="BM99" s="6"/>
      <c r="BN99" s="6"/>
      <c r="BO99" s="6"/>
      <c r="BP99" s="6" t="s">
        <v>67</v>
      </c>
      <c r="BQ99" s="6"/>
      <c r="BR99" s="6"/>
      <c r="BS99" s="6"/>
      <c r="BT99" s="6"/>
      <c r="BU99" s="6"/>
      <c r="BV99" s="6"/>
      <c r="BW99" s="6"/>
      <c r="BX99" s="6"/>
      <c r="BY99" s="6"/>
      <c r="BZ99" s="6"/>
      <c r="CA99" s="6" t="s">
        <v>78</v>
      </c>
      <c r="CB99" s="6"/>
      <c r="CC99" s="6" t="s">
        <v>98</v>
      </c>
      <c r="CD99" s="6">
        <v>65</v>
      </c>
      <c r="CE99" s="6" t="s">
        <v>153</v>
      </c>
      <c r="CF99" s="6" t="s">
        <v>391</v>
      </c>
      <c r="CG99" s="6" t="s">
        <v>85</v>
      </c>
      <c r="CH99" s="6" t="s">
        <v>86</v>
      </c>
      <c r="CI99" s="6" t="s">
        <v>419</v>
      </c>
      <c r="CJ99" s="6" t="s">
        <v>100</v>
      </c>
      <c r="CK99" s="6" t="s">
        <v>88</v>
      </c>
      <c r="CL99" s="6" t="s">
        <v>89</v>
      </c>
      <c r="CM99" s="6" t="s">
        <v>90</v>
      </c>
      <c r="CN99" s="6" t="s">
        <v>90</v>
      </c>
    </row>
    <row r="100" spans="1:92" x14ac:dyDescent="0.35">
      <c r="A100" s="6">
        <v>5668320100</v>
      </c>
      <c r="B100" s="6"/>
      <c r="C100" s="6"/>
      <c r="D100" s="6" t="s">
        <v>20</v>
      </c>
      <c r="E100" s="6"/>
      <c r="F100" s="6"/>
      <c r="G100" s="6"/>
      <c r="H100" s="6"/>
      <c r="I100" s="6"/>
      <c r="J100" s="6"/>
      <c r="K100" s="6" t="s">
        <v>27</v>
      </c>
      <c r="L100" s="6"/>
      <c r="M100" s="6"/>
      <c r="N100" s="6" t="s">
        <v>30</v>
      </c>
      <c r="O100" s="6"/>
      <c r="P100" s="6"/>
      <c r="Q100" s="6"/>
      <c r="R100" s="6"/>
      <c r="S100" s="6"/>
      <c r="T100" s="6"/>
      <c r="U100" s="6"/>
      <c r="V100" s="6" t="s">
        <v>25</v>
      </c>
      <c r="W100" s="6"/>
      <c r="X100" s="6" t="s">
        <v>27</v>
      </c>
      <c r="Y100" s="6"/>
      <c r="Z100" s="6"/>
      <c r="AA100" s="6" t="s">
        <v>30</v>
      </c>
      <c r="AB100" s="6"/>
      <c r="AC100" s="6" t="s">
        <v>32</v>
      </c>
      <c r="AD100" s="6"/>
      <c r="AE100" s="6"/>
      <c r="AF100" s="6" t="s">
        <v>35</v>
      </c>
      <c r="AG100" s="6"/>
      <c r="AH100" s="6"/>
      <c r="AI100" s="6"/>
      <c r="AJ100" s="6"/>
      <c r="AK100" s="6" t="s">
        <v>40</v>
      </c>
      <c r="AL100" s="6"/>
      <c r="AM100" s="6" t="s">
        <v>42</v>
      </c>
      <c r="AN100" s="6"/>
      <c r="AO100" s="6"/>
      <c r="AP100" s="6"/>
      <c r="AQ100" s="6"/>
      <c r="AR100" s="6" t="s">
        <v>46</v>
      </c>
      <c r="AS100" s="6"/>
      <c r="AT100" s="6"/>
      <c r="AU100" s="6" t="s">
        <v>49</v>
      </c>
      <c r="AV100" s="6"/>
      <c r="AW100" s="6"/>
      <c r="AX100" s="6"/>
      <c r="AY100" s="6"/>
      <c r="AZ100" s="6" t="s">
        <v>54</v>
      </c>
      <c r="BA100" s="6"/>
      <c r="BB100" s="6"/>
      <c r="BC100" s="6"/>
      <c r="BD100" s="6"/>
      <c r="BE100" s="6"/>
      <c r="BF100" s="6"/>
      <c r="BG100" s="6"/>
      <c r="BH100" s="6"/>
      <c r="BI100" s="6"/>
      <c r="BJ100" s="6"/>
      <c r="BK100" s="6"/>
      <c r="BL100" s="6" t="s">
        <v>63</v>
      </c>
      <c r="BM100" s="6"/>
      <c r="BN100" s="6" t="s">
        <v>65</v>
      </c>
      <c r="BO100" s="6"/>
      <c r="BP100" s="6" t="s">
        <v>67</v>
      </c>
      <c r="BQ100" s="6"/>
      <c r="BR100" s="6"/>
      <c r="BS100" s="6"/>
      <c r="BT100" s="6"/>
      <c r="BU100" s="6"/>
      <c r="BV100" s="6"/>
      <c r="BW100" s="6"/>
      <c r="BX100" s="6"/>
      <c r="BY100" s="6"/>
      <c r="BZ100" s="6"/>
      <c r="CA100" s="6"/>
      <c r="CB100" s="6"/>
      <c r="CC100" s="6" t="s">
        <v>83</v>
      </c>
      <c r="CD100" s="6">
        <v>30</v>
      </c>
      <c r="CE100" s="6" t="s">
        <v>84</v>
      </c>
      <c r="CF100" s="6" t="s">
        <v>133</v>
      </c>
      <c r="CG100" s="6" t="s">
        <v>85</v>
      </c>
      <c r="CH100" s="6" t="s">
        <v>86</v>
      </c>
      <c r="CI100" s="6" t="s">
        <v>419</v>
      </c>
      <c r="CJ100" s="6" t="s">
        <v>100</v>
      </c>
      <c r="CK100" s="6" t="s">
        <v>117</v>
      </c>
      <c r="CL100" s="6" t="s">
        <v>89</v>
      </c>
      <c r="CM100" s="6" t="s">
        <v>90</v>
      </c>
      <c r="CN100" s="6" t="s">
        <v>90</v>
      </c>
    </row>
    <row r="101" spans="1:92" x14ac:dyDescent="0.35">
      <c r="A101" s="6">
        <v>5668262128</v>
      </c>
      <c r="B101" s="6"/>
      <c r="C101" s="6" t="s">
        <v>19</v>
      </c>
      <c r="D101" s="6"/>
      <c r="E101" s="6"/>
      <c r="F101" s="6"/>
      <c r="G101" s="6"/>
      <c r="H101" s="6"/>
      <c r="I101" s="6"/>
      <c r="J101" s="6"/>
      <c r="K101" s="6" t="s">
        <v>27</v>
      </c>
      <c r="L101" s="6"/>
      <c r="M101" s="6"/>
      <c r="N101" s="6" t="s">
        <v>30</v>
      </c>
      <c r="O101" s="6"/>
      <c r="P101" s="6"/>
      <c r="Q101" s="6"/>
      <c r="R101" s="6"/>
      <c r="S101" s="6"/>
      <c r="T101" s="6"/>
      <c r="U101" s="6"/>
      <c r="V101" s="6" t="s">
        <v>25</v>
      </c>
      <c r="W101" s="6"/>
      <c r="X101" s="6" t="s">
        <v>27</v>
      </c>
      <c r="Y101" s="6"/>
      <c r="Z101" s="6"/>
      <c r="AA101" s="6" t="s">
        <v>30</v>
      </c>
      <c r="AB101" s="6"/>
      <c r="AC101" s="6" t="s">
        <v>32</v>
      </c>
      <c r="AD101" s="6"/>
      <c r="AE101" s="6" t="s">
        <v>34</v>
      </c>
      <c r="AF101" s="6"/>
      <c r="AG101" s="6"/>
      <c r="AH101" s="6"/>
      <c r="AI101" s="6"/>
      <c r="AJ101" s="6"/>
      <c r="AK101" s="6"/>
      <c r="AL101" s="6"/>
      <c r="AM101" s="6" t="s">
        <v>42</v>
      </c>
      <c r="AN101" s="6"/>
      <c r="AO101" s="6"/>
      <c r="AP101" s="6"/>
      <c r="AQ101" s="6"/>
      <c r="AR101" s="6"/>
      <c r="AS101" s="6"/>
      <c r="AT101" s="6"/>
      <c r="AU101" s="6"/>
      <c r="AV101" s="6"/>
      <c r="AW101" s="6"/>
      <c r="AX101" s="6"/>
      <c r="AY101" s="6"/>
      <c r="AZ101" s="6" t="s">
        <v>54</v>
      </c>
      <c r="BA101" s="6"/>
      <c r="BB101" s="6"/>
      <c r="BC101" s="6" t="s">
        <v>56</v>
      </c>
      <c r="BD101" s="6"/>
      <c r="BE101" s="6"/>
      <c r="BF101" s="6"/>
      <c r="BG101" s="6"/>
      <c r="BH101" s="6"/>
      <c r="BI101" s="6"/>
      <c r="BJ101" s="6"/>
      <c r="BK101" s="6"/>
      <c r="BL101" s="6"/>
      <c r="BM101" s="6"/>
      <c r="BN101" s="6"/>
      <c r="BO101" s="6"/>
      <c r="BP101" s="6" t="s">
        <v>67</v>
      </c>
      <c r="BQ101" s="6"/>
      <c r="BR101" s="6"/>
      <c r="BS101" s="6" t="s">
        <v>70</v>
      </c>
      <c r="BT101" s="6"/>
      <c r="BU101" s="6"/>
      <c r="BV101" s="6"/>
      <c r="BW101" s="6"/>
      <c r="BX101" s="6"/>
      <c r="BY101" s="6"/>
      <c r="BZ101" s="6"/>
      <c r="CA101" s="6" t="s">
        <v>78</v>
      </c>
      <c r="CB101" s="6"/>
      <c r="CC101" s="6" t="s">
        <v>83</v>
      </c>
      <c r="CD101" s="6">
        <v>51</v>
      </c>
      <c r="CE101" s="6" t="s">
        <v>153</v>
      </c>
      <c r="CF101" s="6" t="s">
        <v>172</v>
      </c>
      <c r="CG101" s="6" t="s">
        <v>85</v>
      </c>
      <c r="CH101" s="6" t="s">
        <v>86</v>
      </c>
      <c r="CI101" s="6" t="s">
        <v>419</v>
      </c>
      <c r="CJ101" s="6" t="s">
        <v>100</v>
      </c>
      <c r="CK101" s="6" t="s">
        <v>109</v>
      </c>
      <c r="CL101" s="6" t="s">
        <v>89</v>
      </c>
      <c r="CM101" s="6" t="s">
        <v>90</v>
      </c>
      <c r="CN101" s="6" t="s">
        <v>90</v>
      </c>
    </row>
    <row r="102" spans="1:92" x14ac:dyDescent="0.35">
      <c r="A102" s="6">
        <v>5668227373</v>
      </c>
      <c r="B102" s="6"/>
      <c r="C102" s="6"/>
      <c r="D102" s="6"/>
      <c r="E102" s="6"/>
      <c r="F102" s="6"/>
      <c r="G102" s="6"/>
      <c r="H102" s="6" t="s">
        <v>24</v>
      </c>
      <c r="I102" s="6"/>
      <c r="J102" s="6"/>
      <c r="K102" s="6" t="s">
        <v>27</v>
      </c>
      <c r="L102" s="6" t="s">
        <v>28</v>
      </c>
      <c r="M102" s="6"/>
      <c r="N102" s="6"/>
      <c r="O102" s="6"/>
      <c r="P102" s="6" t="s">
        <v>19</v>
      </c>
      <c r="Q102" s="6"/>
      <c r="R102" s="6"/>
      <c r="S102" s="6"/>
      <c r="T102" s="6"/>
      <c r="U102" s="6"/>
      <c r="V102" s="6"/>
      <c r="W102" s="6"/>
      <c r="X102" s="6" t="s">
        <v>27</v>
      </c>
      <c r="Y102" s="6"/>
      <c r="Z102" s="6"/>
      <c r="AA102" s="6"/>
      <c r="AB102" s="6"/>
      <c r="AC102" s="6"/>
      <c r="AD102" s="6"/>
      <c r="AE102" s="6"/>
      <c r="AF102" s="6"/>
      <c r="AG102" s="6" t="s">
        <v>36</v>
      </c>
      <c r="AH102" s="6"/>
      <c r="AI102" s="6"/>
      <c r="AJ102" s="6"/>
      <c r="AK102" s="6"/>
      <c r="AL102" s="6" t="s">
        <v>41</v>
      </c>
      <c r="AM102" s="6" t="s">
        <v>42</v>
      </c>
      <c r="AN102" s="6"/>
      <c r="AO102" s="6"/>
      <c r="AP102" s="6"/>
      <c r="AQ102" s="6"/>
      <c r="AR102" s="6"/>
      <c r="AS102" s="6"/>
      <c r="AT102" s="6"/>
      <c r="AU102" s="6"/>
      <c r="AV102" s="6"/>
      <c r="AW102" s="6"/>
      <c r="AX102" s="6"/>
      <c r="AY102" s="6"/>
      <c r="AZ102" s="6" t="s">
        <v>54</v>
      </c>
      <c r="BA102" s="6"/>
      <c r="BB102" s="6"/>
      <c r="BC102" s="6"/>
      <c r="BD102" s="6"/>
      <c r="BE102" s="6"/>
      <c r="BF102" s="6"/>
      <c r="BG102" s="6"/>
      <c r="BH102" s="6"/>
      <c r="BI102" s="6" t="s">
        <v>62</v>
      </c>
      <c r="BJ102" s="6"/>
      <c r="BK102" s="6"/>
      <c r="BL102" s="6"/>
      <c r="BM102" s="6"/>
      <c r="BN102" s="6"/>
      <c r="BO102" s="6" t="s">
        <v>66</v>
      </c>
      <c r="BP102" s="6" t="s">
        <v>67</v>
      </c>
      <c r="BQ102" s="6"/>
      <c r="BR102" s="6"/>
      <c r="BS102" s="6"/>
      <c r="BT102" s="6"/>
      <c r="BU102" s="6"/>
      <c r="BV102" s="6"/>
      <c r="BW102" s="6"/>
      <c r="BX102" s="6"/>
      <c r="BY102" s="6"/>
      <c r="BZ102" s="6"/>
      <c r="CA102" s="6" t="s">
        <v>78</v>
      </c>
      <c r="CB102" s="6"/>
      <c r="CC102" s="6" t="s">
        <v>83</v>
      </c>
      <c r="CD102" s="6">
        <v>57</v>
      </c>
      <c r="CE102" s="6" t="s">
        <v>84</v>
      </c>
      <c r="CF102" s="6" t="s">
        <v>134</v>
      </c>
      <c r="CG102" s="6" t="s">
        <v>85</v>
      </c>
      <c r="CH102" s="6" t="s">
        <v>86</v>
      </c>
      <c r="CI102" s="6" t="s">
        <v>419</v>
      </c>
      <c r="CJ102" s="6" t="s">
        <v>100</v>
      </c>
      <c r="CK102" s="6" t="s">
        <v>88</v>
      </c>
      <c r="CL102" s="6" t="s">
        <v>89</v>
      </c>
      <c r="CM102" s="6" t="s">
        <v>90</v>
      </c>
      <c r="CN102" s="6" t="s">
        <v>90</v>
      </c>
    </row>
    <row r="103" spans="1:92" x14ac:dyDescent="0.35">
      <c r="A103" s="6">
        <v>5668226091</v>
      </c>
      <c r="B103" s="6" t="s">
        <v>18</v>
      </c>
      <c r="C103" s="6"/>
      <c r="D103" s="6" t="s">
        <v>20</v>
      </c>
      <c r="E103" s="6"/>
      <c r="F103" s="6"/>
      <c r="G103" s="6"/>
      <c r="H103" s="6"/>
      <c r="I103" s="6"/>
      <c r="J103" s="6" t="s">
        <v>26</v>
      </c>
      <c r="K103" s="6"/>
      <c r="L103" s="6"/>
      <c r="M103" s="6"/>
      <c r="N103" s="6"/>
      <c r="O103" s="6"/>
      <c r="P103" s="6"/>
      <c r="Q103" s="6" t="s">
        <v>20</v>
      </c>
      <c r="R103" s="6"/>
      <c r="S103" s="6"/>
      <c r="T103" s="6"/>
      <c r="U103" s="6"/>
      <c r="V103" s="6"/>
      <c r="W103" s="6"/>
      <c r="X103" s="6"/>
      <c r="Y103" s="6"/>
      <c r="Z103" s="6"/>
      <c r="AA103" s="6"/>
      <c r="AB103" s="6"/>
      <c r="AC103" s="6"/>
      <c r="AD103" s="6"/>
      <c r="AE103" s="6" t="s">
        <v>34</v>
      </c>
      <c r="AF103" s="6"/>
      <c r="AG103" s="6"/>
      <c r="AH103" s="6" t="s">
        <v>37</v>
      </c>
      <c r="AI103" s="6"/>
      <c r="AJ103" s="6"/>
      <c r="AK103" s="6" t="s">
        <v>40</v>
      </c>
      <c r="AL103" s="6" t="s">
        <v>41</v>
      </c>
      <c r="AM103" s="6"/>
      <c r="AN103" s="6"/>
      <c r="AO103" s="6"/>
      <c r="AP103" s="6" t="s">
        <v>45</v>
      </c>
      <c r="AQ103" s="6"/>
      <c r="AR103" s="6"/>
      <c r="AS103" s="6"/>
      <c r="AT103" s="6"/>
      <c r="AU103" s="6"/>
      <c r="AV103" s="6" t="s">
        <v>50</v>
      </c>
      <c r="AW103" s="6"/>
      <c r="AX103" s="6" t="s">
        <v>52</v>
      </c>
      <c r="AY103" s="6"/>
      <c r="AZ103" s="6"/>
      <c r="BA103" s="6"/>
      <c r="BB103" s="6"/>
      <c r="BC103" s="6"/>
      <c r="BD103" s="6"/>
      <c r="BE103" s="6"/>
      <c r="BF103" s="6"/>
      <c r="BG103" s="6"/>
      <c r="BH103" s="6" t="s">
        <v>61</v>
      </c>
      <c r="BI103" s="6"/>
      <c r="BJ103" s="6" t="s">
        <v>26</v>
      </c>
      <c r="BK103" s="6"/>
      <c r="BL103" s="6"/>
      <c r="BM103" s="6"/>
      <c r="BN103" s="6"/>
      <c r="BO103" s="6"/>
      <c r="BP103" s="6" t="s">
        <v>67</v>
      </c>
      <c r="BQ103" s="6"/>
      <c r="BR103" s="6"/>
      <c r="BS103" s="6" t="s">
        <v>70</v>
      </c>
      <c r="BT103" s="6"/>
      <c r="BU103" s="6"/>
      <c r="BV103" s="6"/>
      <c r="BW103" s="6"/>
      <c r="BX103" s="6"/>
      <c r="BY103" s="6" t="s">
        <v>76</v>
      </c>
      <c r="BZ103" s="6"/>
      <c r="CA103" s="6"/>
      <c r="CB103" s="6"/>
      <c r="CC103" s="6" t="s">
        <v>83</v>
      </c>
      <c r="CD103" s="6">
        <v>52</v>
      </c>
      <c r="CE103" s="6" t="s">
        <v>84</v>
      </c>
      <c r="CF103" s="6" t="s">
        <v>120</v>
      </c>
      <c r="CG103" s="6" t="s">
        <v>85</v>
      </c>
      <c r="CH103" s="6" t="s">
        <v>86</v>
      </c>
      <c r="CI103" s="6" t="s">
        <v>419</v>
      </c>
      <c r="CJ103" s="6" t="s">
        <v>87</v>
      </c>
      <c r="CK103" s="6" t="s">
        <v>88</v>
      </c>
      <c r="CL103" s="6" t="s">
        <v>89</v>
      </c>
      <c r="CM103" s="6" t="s">
        <v>90</v>
      </c>
      <c r="CN103" s="6" t="s">
        <v>90</v>
      </c>
    </row>
    <row r="104" spans="1:92" x14ac:dyDescent="0.35">
      <c r="A104" s="6">
        <v>5668213614</v>
      </c>
      <c r="B104" s="6"/>
      <c r="C104" s="6"/>
      <c r="D104" s="6"/>
      <c r="E104" s="6"/>
      <c r="F104" s="6"/>
      <c r="G104" s="6"/>
      <c r="H104" s="6"/>
      <c r="I104" s="6"/>
      <c r="J104" s="6"/>
      <c r="K104" s="6"/>
      <c r="L104" s="6"/>
      <c r="M104" s="6"/>
      <c r="N104" s="6"/>
      <c r="O104" s="6"/>
      <c r="P104" s="6"/>
      <c r="Q104" s="6" t="s">
        <v>20</v>
      </c>
      <c r="R104" s="6"/>
      <c r="S104" s="6"/>
      <c r="T104" s="6"/>
      <c r="U104" s="6"/>
      <c r="V104" s="6" t="s">
        <v>25</v>
      </c>
      <c r="W104" s="6"/>
      <c r="X104" s="6"/>
      <c r="Y104" s="6"/>
      <c r="Z104" s="6"/>
      <c r="AA104" s="6"/>
      <c r="AB104" s="6" t="s">
        <v>31</v>
      </c>
      <c r="AC104" s="6"/>
      <c r="AD104" s="6" t="s">
        <v>33</v>
      </c>
      <c r="AE104" s="6"/>
      <c r="AF104" s="6"/>
      <c r="AG104" s="6"/>
      <c r="AH104" s="6"/>
      <c r="AI104" s="6"/>
      <c r="AJ104" s="6"/>
      <c r="AK104" s="6"/>
      <c r="AL104" s="6"/>
      <c r="AM104" s="6"/>
      <c r="AN104" s="6"/>
      <c r="AO104" s="6"/>
      <c r="AP104" s="6"/>
      <c r="AQ104" s="6"/>
      <c r="AR104" s="6" t="s">
        <v>46</v>
      </c>
      <c r="AS104" s="6"/>
      <c r="AT104" s="6"/>
      <c r="AU104" s="6"/>
      <c r="AV104" s="6"/>
      <c r="AW104" s="6"/>
      <c r="AX104" s="6"/>
      <c r="AY104" s="6"/>
      <c r="AZ104" s="6"/>
      <c r="BA104" s="6"/>
      <c r="BB104" s="6"/>
      <c r="BC104" s="6"/>
      <c r="BD104" s="6"/>
      <c r="BE104" s="6"/>
      <c r="BF104" s="6"/>
      <c r="BG104" s="6"/>
      <c r="BH104" s="6" t="s">
        <v>61</v>
      </c>
      <c r="BI104" s="6"/>
      <c r="BJ104" s="6"/>
      <c r="BK104" s="6"/>
      <c r="BL104" s="6"/>
      <c r="BM104" s="6"/>
      <c r="BN104" s="6" t="s">
        <v>65</v>
      </c>
      <c r="BO104" s="6"/>
      <c r="BP104" s="6"/>
      <c r="BQ104" s="6"/>
      <c r="BR104" s="6" t="s">
        <v>69</v>
      </c>
      <c r="BS104" s="6"/>
      <c r="BT104" s="6"/>
      <c r="BU104" s="6"/>
      <c r="BV104" s="6"/>
      <c r="BW104" s="6"/>
      <c r="BX104" s="6"/>
      <c r="BY104" s="6"/>
      <c r="BZ104" s="6"/>
      <c r="CA104" s="6"/>
      <c r="CB104" s="6"/>
      <c r="CC104" s="6" t="s">
        <v>83</v>
      </c>
      <c r="CD104" s="6">
        <v>60</v>
      </c>
      <c r="CE104" s="6" t="s">
        <v>84</v>
      </c>
      <c r="CF104" s="6" t="s">
        <v>136</v>
      </c>
      <c r="CG104" s="6" t="s">
        <v>85</v>
      </c>
      <c r="CH104" s="6" t="s">
        <v>86</v>
      </c>
      <c r="CI104" s="6" t="s">
        <v>419</v>
      </c>
      <c r="CJ104" s="6" t="s">
        <v>103</v>
      </c>
      <c r="CK104" s="6" t="s">
        <v>93</v>
      </c>
      <c r="CL104" s="6" t="s">
        <v>89</v>
      </c>
      <c r="CM104" s="6" t="s">
        <v>90</v>
      </c>
      <c r="CN104" s="6" t="s">
        <v>90</v>
      </c>
    </row>
    <row r="105" spans="1:92" x14ac:dyDescent="0.35">
      <c r="A105" s="6">
        <v>5668206028</v>
      </c>
      <c r="B105" s="6"/>
      <c r="C105" s="6" t="s">
        <v>19</v>
      </c>
      <c r="D105" s="6" t="s">
        <v>20</v>
      </c>
      <c r="E105" s="6"/>
      <c r="F105" s="6"/>
      <c r="G105" s="6"/>
      <c r="H105" s="6"/>
      <c r="I105" s="6"/>
      <c r="J105" s="6" t="s">
        <v>26</v>
      </c>
      <c r="K105" s="6"/>
      <c r="L105" s="6"/>
      <c r="M105" s="6"/>
      <c r="N105" s="6"/>
      <c r="O105" s="6"/>
      <c r="P105" s="6"/>
      <c r="Q105" s="6"/>
      <c r="R105" s="6" t="s">
        <v>21</v>
      </c>
      <c r="S105" s="6"/>
      <c r="T105" s="6"/>
      <c r="U105" s="6"/>
      <c r="V105" s="6" t="s">
        <v>25</v>
      </c>
      <c r="W105" s="6"/>
      <c r="X105" s="6"/>
      <c r="Y105" s="6"/>
      <c r="Z105" s="6"/>
      <c r="AA105" s="6" t="s">
        <v>30</v>
      </c>
      <c r="AB105" s="6"/>
      <c r="AC105" s="6"/>
      <c r="AD105" s="6" t="s">
        <v>33</v>
      </c>
      <c r="AE105" s="6"/>
      <c r="AF105" s="6"/>
      <c r="AG105" s="6"/>
      <c r="AH105" s="6" t="s">
        <v>37</v>
      </c>
      <c r="AI105" s="6" t="s">
        <v>38</v>
      </c>
      <c r="AJ105" s="6"/>
      <c r="AK105" s="6"/>
      <c r="AL105" s="6"/>
      <c r="AM105" s="6"/>
      <c r="AN105" s="6"/>
      <c r="AO105" s="6"/>
      <c r="AP105" s="6"/>
      <c r="AQ105" s="6"/>
      <c r="AR105" s="6" t="s">
        <v>46</v>
      </c>
      <c r="AS105" s="6" t="s">
        <v>47</v>
      </c>
      <c r="AT105" s="6"/>
      <c r="AU105" s="6"/>
      <c r="AV105" s="6" t="s">
        <v>50</v>
      </c>
      <c r="AW105" s="6"/>
      <c r="AX105" s="6"/>
      <c r="AY105" s="6"/>
      <c r="AZ105" s="6"/>
      <c r="BA105" s="6"/>
      <c r="BB105" s="6"/>
      <c r="BC105" s="6"/>
      <c r="BD105" s="6"/>
      <c r="BE105" s="6"/>
      <c r="BF105" s="6"/>
      <c r="BG105" s="6" t="s">
        <v>60</v>
      </c>
      <c r="BH105" s="6"/>
      <c r="BI105" s="6"/>
      <c r="BJ105" s="6"/>
      <c r="BK105" s="6"/>
      <c r="BL105" s="6"/>
      <c r="BM105" s="6" t="s">
        <v>64</v>
      </c>
      <c r="BN105" s="6" t="s">
        <v>65</v>
      </c>
      <c r="BO105" s="6"/>
      <c r="BP105" s="6" t="s">
        <v>67</v>
      </c>
      <c r="BQ105" s="6"/>
      <c r="BR105" s="6"/>
      <c r="BS105" s="6"/>
      <c r="BT105" s="6"/>
      <c r="BU105" s="6"/>
      <c r="BV105" s="6" t="s">
        <v>73</v>
      </c>
      <c r="BW105" s="6"/>
      <c r="BX105" s="6" t="s">
        <v>75</v>
      </c>
      <c r="BY105" s="6" t="s">
        <v>76</v>
      </c>
      <c r="BZ105" s="6"/>
      <c r="CA105" s="6" t="s">
        <v>78</v>
      </c>
      <c r="CB105" s="6"/>
      <c r="CC105" s="6" t="s">
        <v>83</v>
      </c>
      <c r="CD105" s="6">
        <v>66</v>
      </c>
      <c r="CE105" s="6" t="s">
        <v>153</v>
      </c>
      <c r="CF105" s="6" t="s">
        <v>174</v>
      </c>
      <c r="CG105" s="6" t="s">
        <v>85</v>
      </c>
      <c r="CH105" s="6" t="s">
        <v>86</v>
      </c>
      <c r="CI105" s="6" t="s">
        <v>419</v>
      </c>
      <c r="CJ105" s="6" t="s">
        <v>87</v>
      </c>
      <c r="CK105" s="6" t="s">
        <v>88</v>
      </c>
      <c r="CL105" s="6" t="s">
        <v>89</v>
      </c>
      <c r="CM105" s="6" t="s">
        <v>90</v>
      </c>
      <c r="CN105" s="6" t="s">
        <v>90</v>
      </c>
    </row>
    <row r="106" spans="1:92" x14ac:dyDescent="0.35">
      <c r="A106" s="6">
        <v>5668195710</v>
      </c>
      <c r="B106" s="6"/>
      <c r="C106" s="6" t="s">
        <v>19</v>
      </c>
      <c r="D106" s="6"/>
      <c r="E106" s="6"/>
      <c r="F106" s="6"/>
      <c r="G106" s="6"/>
      <c r="H106" s="6"/>
      <c r="I106" s="6"/>
      <c r="J106" s="6" t="s">
        <v>26</v>
      </c>
      <c r="K106" s="6"/>
      <c r="L106" s="6"/>
      <c r="M106" s="6"/>
      <c r="N106" s="6" t="s">
        <v>30</v>
      </c>
      <c r="O106" s="6"/>
      <c r="P106" s="6"/>
      <c r="Q106" s="6"/>
      <c r="R106" s="6"/>
      <c r="S106" s="6"/>
      <c r="T106" s="6"/>
      <c r="U106" s="6"/>
      <c r="V106" s="6"/>
      <c r="W106" s="6" t="s">
        <v>26</v>
      </c>
      <c r="X106" s="6"/>
      <c r="Y106" s="6"/>
      <c r="Z106" s="6"/>
      <c r="AA106" s="6"/>
      <c r="AB106" s="6"/>
      <c r="AC106" s="6"/>
      <c r="AD106" s="6"/>
      <c r="AE106" s="6"/>
      <c r="AF106" s="6"/>
      <c r="AG106" s="6" t="s">
        <v>36</v>
      </c>
      <c r="AH106" s="6"/>
      <c r="AI106" s="6"/>
      <c r="AJ106" s="6"/>
      <c r="AK106" s="6"/>
      <c r="AL106" s="6"/>
      <c r="AM106" s="6"/>
      <c r="AN106" s="6"/>
      <c r="AO106" s="6" t="s">
        <v>44</v>
      </c>
      <c r="AP106" s="6"/>
      <c r="AQ106" s="6"/>
      <c r="AR106" s="6"/>
      <c r="AS106" s="6"/>
      <c r="AT106" s="6" t="s">
        <v>48</v>
      </c>
      <c r="AU106" s="6"/>
      <c r="AV106" s="6"/>
      <c r="AW106" s="6"/>
      <c r="AX106" s="6" t="s">
        <v>52</v>
      </c>
      <c r="AY106" s="6"/>
      <c r="AZ106" s="6"/>
      <c r="BA106" s="6"/>
      <c r="BB106" s="6"/>
      <c r="BC106" s="6"/>
      <c r="BD106" s="6" t="s">
        <v>57</v>
      </c>
      <c r="BE106" s="6"/>
      <c r="BF106" s="6"/>
      <c r="BG106" s="6"/>
      <c r="BH106" s="6"/>
      <c r="BI106" s="6"/>
      <c r="BJ106" s="6" t="s">
        <v>26</v>
      </c>
      <c r="BK106" s="6"/>
      <c r="BL106" s="6"/>
      <c r="BM106" s="6"/>
      <c r="BN106" s="6"/>
      <c r="BO106" s="6"/>
      <c r="BP106" s="6" t="s">
        <v>67</v>
      </c>
      <c r="BQ106" s="6"/>
      <c r="BR106" s="6"/>
      <c r="BS106" s="6"/>
      <c r="BT106" s="6" t="s">
        <v>71</v>
      </c>
      <c r="BU106" s="6"/>
      <c r="BV106" s="6"/>
      <c r="BW106" s="6"/>
      <c r="BX106" s="6"/>
      <c r="BY106" s="6"/>
      <c r="BZ106" s="6"/>
      <c r="CA106" s="6" t="s">
        <v>78</v>
      </c>
      <c r="CB106" s="6"/>
      <c r="CC106" s="6" t="s">
        <v>98</v>
      </c>
      <c r="CD106" s="6">
        <v>80</v>
      </c>
      <c r="CE106" s="6" t="s">
        <v>153</v>
      </c>
      <c r="CF106" s="6" t="s">
        <v>162</v>
      </c>
      <c r="CG106" s="6" t="s">
        <v>85</v>
      </c>
      <c r="CH106" s="6" t="s">
        <v>86</v>
      </c>
      <c r="CI106" s="6" t="s">
        <v>419</v>
      </c>
      <c r="CJ106" s="6" t="s">
        <v>100</v>
      </c>
      <c r="CK106" s="6" t="s">
        <v>88</v>
      </c>
      <c r="CL106" s="6" t="s">
        <v>105</v>
      </c>
      <c r="CM106" s="6" t="s">
        <v>90</v>
      </c>
      <c r="CN106" s="6" t="s">
        <v>86</v>
      </c>
    </row>
    <row r="107" spans="1:92" x14ac:dyDescent="0.35">
      <c r="A107" s="6">
        <v>5666599683</v>
      </c>
      <c r="B107" s="6"/>
      <c r="C107" s="6"/>
      <c r="D107" s="6"/>
      <c r="E107" s="6"/>
      <c r="F107" s="6"/>
      <c r="G107" s="6"/>
      <c r="H107" s="6" t="s">
        <v>24</v>
      </c>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t="s">
        <v>37</v>
      </c>
      <c r="AI107" s="6"/>
      <c r="AJ107" s="6"/>
      <c r="AK107" s="6" t="s">
        <v>40</v>
      </c>
      <c r="AL107" s="6"/>
      <c r="AM107" s="6" t="s">
        <v>42</v>
      </c>
      <c r="AN107" s="6"/>
      <c r="AO107" s="6"/>
      <c r="AP107" s="6"/>
      <c r="AQ107" s="6"/>
      <c r="AR107" s="6" t="s">
        <v>46</v>
      </c>
      <c r="AS107" s="6"/>
      <c r="AT107" s="6"/>
      <c r="AU107" s="6"/>
      <c r="AV107" s="6"/>
      <c r="AW107" s="6"/>
      <c r="AX107" s="6"/>
      <c r="AY107" s="6"/>
      <c r="AZ107" s="6"/>
      <c r="BA107" s="6"/>
      <c r="BB107" s="6"/>
      <c r="BC107" s="6"/>
      <c r="BD107" s="6"/>
      <c r="BE107" s="6"/>
      <c r="BF107" s="6"/>
      <c r="BG107" s="6"/>
      <c r="BH107" s="6"/>
      <c r="BI107" s="6"/>
      <c r="BJ107" s="6"/>
      <c r="BK107" s="6"/>
      <c r="BL107" s="6" t="s">
        <v>63</v>
      </c>
      <c r="BM107" s="6"/>
      <c r="BN107" s="6"/>
      <c r="BO107" s="6"/>
      <c r="BP107" s="6" t="s">
        <v>67</v>
      </c>
      <c r="BQ107" s="6"/>
      <c r="BR107" s="6"/>
      <c r="BS107" s="6"/>
      <c r="BT107" s="6"/>
      <c r="BU107" s="6" t="s">
        <v>72</v>
      </c>
      <c r="BV107" s="6" t="s">
        <v>73</v>
      </c>
      <c r="BW107" s="6"/>
      <c r="BX107" s="6"/>
      <c r="BY107" s="6"/>
      <c r="BZ107" s="6"/>
      <c r="CA107" s="6"/>
      <c r="CB107" s="6"/>
      <c r="CC107" s="6" t="s">
        <v>98</v>
      </c>
      <c r="CD107" s="6">
        <v>51</v>
      </c>
      <c r="CE107" s="6" t="s">
        <v>84</v>
      </c>
      <c r="CF107" s="6" t="s">
        <v>129</v>
      </c>
      <c r="CG107" s="6" t="s">
        <v>91</v>
      </c>
      <c r="CH107" s="6" t="s">
        <v>86</v>
      </c>
      <c r="CI107" s="6" t="s">
        <v>419</v>
      </c>
      <c r="CJ107" s="6" t="s">
        <v>95</v>
      </c>
      <c r="CK107" s="6" t="s">
        <v>88</v>
      </c>
      <c r="CL107" s="6" t="s">
        <v>111</v>
      </c>
      <c r="CM107" s="6" t="s">
        <v>90</v>
      </c>
      <c r="CN107" s="6" t="s">
        <v>90</v>
      </c>
    </row>
    <row r="108" spans="1:92" x14ac:dyDescent="0.35">
      <c r="A108" s="6">
        <v>5665659347</v>
      </c>
      <c r="B108" s="6"/>
      <c r="C108" s="6" t="s">
        <v>19</v>
      </c>
      <c r="D108" s="6"/>
      <c r="E108" s="6"/>
      <c r="F108" s="6" t="s">
        <v>22</v>
      </c>
      <c r="G108" s="6"/>
      <c r="H108" s="6"/>
      <c r="I108" s="6"/>
      <c r="J108" s="6"/>
      <c r="K108" s="6"/>
      <c r="L108" s="6"/>
      <c r="M108" s="6"/>
      <c r="N108" s="6"/>
      <c r="O108" s="6"/>
      <c r="P108" s="6" t="s">
        <v>19</v>
      </c>
      <c r="Q108" s="6"/>
      <c r="R108" s="6"/>
      <c r="S108" s="6"/>
      <c r="T108" s="6"/>
      <c r="U108" s="6"/>
      <c r="V108" s="6"/>
      <c r="W108" s="6"/>
      <c r="X108" s="6"/>
      <c r="Y108" s="6"/>
      <c r="Z108" s="6" t="s">
        <v>29</v>
      </c>
      <c r="AA108" s="6"/>
      <c r="AB108" s="6"/>
      <c r="AC108" s="6" t="s">
        <v>32</v>
      </c>
      <c r="AD108" s="6" t="s">
        <v>33</v>
      </c>
      <c r="AE108" s="6"/>
      <c r="AF108" s="6"/>
      <c r="AG108" s="6"/>
      <c r="AH108" s="6"/>
      <c r="AI108" s="6"/>
      <c r="AJ108" s="6"/>
      <c r="AK108" s="6"/>
      <c r="AL108" s="6"/>
      <c r="AM108" s="6"/>
      <c r="AN108" s="6"/>
      <c r="AO108" s="6" t="s">
        <v>44</v>
      </c>
      <c r="AP108" s="6"/>
      <c r="AQ108" s="6"/>
      <c r="AR108" s="6"/>
      <c r="AS108" s="6"/>
      <c r="AT108" s="6"/>
      <c r="AU108" s="6"/>
      <c r="AV108" s="6"/>
      <c r="AW108" s="6"/>
      <c r="AX108" s="6"/>
      <c r="AY108" s="6"/>
      <c r="AZ108" s="6"/>
      <c r="BA108" s="6" t="s">
        <v>19</v>
      </c>
      <c r="BB108" s="6"/>
      <c r="BC108" s="6"/>
      <c r="BD108" s="6"/>
      <c r="BE108" s="6"/>
      <c r="BF108" s="6"/>
      <c r="BG108" s="6"/>
      <c r="BH108" s="6"/>
      <c r="BI108" s="6"/>
      <c r="BJ108" s="6"/>
      <c r="BK108" s="6" t="s">
        <v>22</v>
      </c>
      <c r="BL108" s="6"/>
      <c r="BM108" s="6"/>
      <c r="BN108" s="6"/>
      <c r="BO108" s="6"/>
      <c r="BP108" s="6"/>
      <c r="BQ108" s="6" t="s">
        <v>68</v>
      </c>
      <c r="BR108" s="6"/>
      <c r="BS108" s="6"/>
      <c r="BT108" s="6"/>
      <c r="BU108" s="6"/>
      <c r="BV108" s="6" t="s">
        <v>73</v>
      </c>
      <c r="BW108" s="6"/>
      <c r="BX108" s="6"/>
      <c r="BY108" s="6" t="s">
        <v>76</v>
      </c>
      <c r="BZ108" s="6"/>
      <c r="CA108" s="6"/>
      <c r="CB108" s="6"/>
      <c r="CC108" s="6" t="s">
        <v>83</v>
      </c>
      <c r="CD108" s="6">
        <v>41</v>
      </c>
      <c r="CE108" s="6" t="s">
        <v>153</v>
      </c>
      <c r="CF108" s="6" t="s">
        <v>183</v>
      </c>
      <c r="CG108" s="6" t="s">
        <v>85</v>
      </c>
      <c r="CH108" s="6" t="s">
        <v>86</v>
      </c>
      <c r="CI108" s="6" t="s">
        <v>419</v>
      </c>
      <c r="CJ108" s="6" t="s">
        <v>92</v>
      </c>
      <c r="CK108" s="6" t="s">
        <v>93</v>
      </c>
      <c r="CL108" s="6" t="s">
        <v>89</v>
      </c>
      <c r="CM108" s="6" t="s">
        <v>90</v>
      </c>
      <c r="CN108" s="6" t="s">
        <v>86</v>
      </c>
    </row>
    <row r="109" spans="1:92" x14ac:dyDescent="0.35">
      <c r="A109" s="6">
        <v>5665286065</v>
      </c>
      <c r="B109" s="6"/>
      <c r="C109" s="6"/>
      <c r="D109" s="6"/>
      <c r="E109" s="6"/>
      <c r="F109" s="6"/>
      <c r="G109" s="6"/>
      <c r="H109" s="6"/>
      <c r="I109" s="6"/>
      <c r="J109" s="6" t="s">
        <v>26</v>
      </c>
      <c r="K109" s="6"/>
      <c r="L109" s="6"/>
      <c r="M109" s="6" t="s">
        <v>29</v>
      </c>
      <c r="N109" s="6" t="s">
        <v>30</v>
      </c>
      <c r="O109" s="6"/>
      <c r="P109" s="6"/>
      <c r="Q109" s="6"/>
      <c r="R109" s="6"/>
      <c r="S109" s="6"/>
      <c r="T109" s="6" t="s">
        <v>23</v>
      </c>
      <c r="U109" s="6"/>
      <c r="V109" s="6"/>
      <c r="W109" s="6"/>
      <c r="X109" s="6"/>
      <c r="Y109" s="6"/>
      <c r="Z109" s="6" t="s">
        <v>29</v>
      </c>
      <c r="AA109" s="6" t="s">
        <v>30</v>
      </c>
      <c r="AB109" s="6"/>
      <c r="AC109" s="6"/>
      <c r="AD109" s="6"/>
      <c r="AE109" s="6" t="s">
        <v>34</v>
      </c>
      <c r="AF109" s="6"/>
      <c r="AG109" s="6"/>
      <c r="AH109" s="6"/>
      <c r="AI109" s="6" t="s">
        <v>38</v>
      </c>
      <c r="AJ109" s="6"/>
      <c r="AK109" s="6" t="s">
        <v>40</v>
      </c>
      <c r="AL109" s="6" t="s">
        <v>41</v>
      </c>
      <c r="AM109" s="6"/>
      <c r="AN109" s="6"/>
      <c r="AO109" s="6"/>
      <c r="AP109" s="6"/>
      <c r="AQ109" s="6"/>
      <c r="AR109" s="6"/>
      <c r="AS109" s="6"/>
      <c r="AT109" s="6"/>
      <c r="AU109" s="6" t="s">
        <v>49</v>
      </c>
      <c r="AV109" s="6" t="s">
        <v>50</v>
      </c>
      <c r="AW109" s="6"/>
      <c r="AX109" s="6"/>
      <c r="AY109" s="6"/>
      <c r="AZ109" s="6" t="s">
        <v>54</v>
      </c>
      <c r="BA109" s="6"/>
      <c r="BB109" s="6"/>
      <c r="BC109" s="6" t="s">
        <v>56</v>
      </c>
      <c r="BD109" s="6"/>
      <c r="BE109" s="6"/>
      <c r="BF109" s="6"/>
      <c r="BG109" s="6"/>
      <c r="BH109" s="6"/>
      <c r="BI109" s="6"/>
      <c r="BJ109" s="6" t="s">
        <v>26</v>
      </c>
      <c r="BK109" s="6"/>
      <c r="BL109" s="6"/>
      <c r="BM109" s="6"/>
      <c r="BN109" s="6"/>
      <c r="BO109" s="6"/>
      <c r="BP109" s="6" t="s">
        <v>67</v>
      </c>
      <c r="BQ109" s="6"/>
      <c r="BR109" s="6"/>
      <c r="BS109" s="6"/>
      <c r="BT109" s="6" t="s">
        <v>71</v>
      </c>
      <c r="BU109" s="6"/>
      <c r="BV109" s="6"/>
      <c r="BW109" s="6"/>
      <c r="BX109" s="6"/>
      <c r="BY109" s="6"/>
      <c r="BZ109" s="6"/>
      <c r="CA109" s="6" t="s">
        <v>78</v>
      </c>
      <c r="CB109" s="6"/>
      <c r="CC109" s="6" t="s">
        <v>83</v>
      </c>
      <c r="CD109" s="6">
        <v>60</v>
      </c>
      <c r="CE109" s="6" t="s">
        <v>153</v>
      </c>
      <c r="CF109" s="6" t="s">
        <v>169</v>
      </c>
      <c r="CG109" s="6" t="s">
        <v>85</v>
      </c>
      <c r="CH109" s="6" t="s">
        <v>86</v>
      </c>
      <c r="CI109" s="6" t="s">
        <v>419</v>
      </c>
      <c r="CJ109" s="6" t="s">
        <v>87</v>
      </c>
      <c r="CK109" s="6" t="s">
        <v>109</v>
      </c>
      <c r="CL109" s="6" t="s">
        <v>105</v>
      </c>
      <c r="CM109" s="6" t="s">
        <v>90</v>
      </c>
      <c r="CN109" s="6" t="s">
        <v>90</v>
      </c>
    </row>
    <row r="110" spans="1:92" x14ac:dyDescent="0.35">
      <c r="A110" s="6">
        <v>5664588025</v>
      </c>
      <c r="B110" s="6"/>
      <c r="C110" s="6"/>
      <c r="D110" s="6"/>
      <c r="E110" s="6"/>
      <c r="F110" s="6"/>
      <c r="G110" s="6"/>
      <c r="H110" s="6"/>
      <c r="I110" s="6"/>
      <c r="J110" s="6"/>
      <c r="K110" s="6"/>
      <c r="L110" s="6"/>
      <c r="M110" s="6"/>
      <c r="N110" s="6"/>
      <c r="O110" s="6"/>
      <c r="P110" s="6"/>
      <c r="Q110" s="6"/>
      <c r="R110" s="6"/>
      <c r="S110" s="6"/>
      <c r="T110" s="6" t="s">
        <v>23</v>
      </c>
      <c r="U110" s="6"/>
      <c r="V110" s="6"/>
      <c r="W110" s="6"/>
      <c r="X110" s="6"/>
      <c r="Y110" s="6"/>
      <c r="Z110" s="6"/>
      <c r="AA110" s="6"/>
      <c r="AB110" s="6"/>
      <c r="AC110" s="6"/>
      <c r="AD110" s="6" t="s">
        <v>33</v>
      </c>
      <c r="AE110" s="6"/>
      <c r="AF110" s="6"/>
      <c r="AG110" s="6"/>
      <c r="AH110" s="6"/>
      <c r="AI110" s="6" t="s">
        <v>38</v>
      </c>
      <c r="AJ110" s="6"/>
      <c r="AK110" s="6"/>
      <c r="AL110" s="6"/>
      <c r="AM110" s="6"/>
      <c r="AN110" s="6"/>
      <c r="AO110" s="6"/>
      <c r="AP110" s="6"/>
      <c r="AQ110" s="6"/>
      <c r="AR110" s="6"/>
      <c r="AS110" s="6"/>
      <c r="AT110" s="6"/>
      <c r="AU110" s="6" t="s">
        <v>49</v>
      </c>
      <c r="AV110" s="6"/>
      <c r="AW110" s="6"/>
      <c r="AX110" s="6"/>
      <c r="AY110" s="6"/>
      <c r="AZ110" s="6"/>
      <c r="BA110" s="6"/>
      <c r="BB110" s="6"/>
      <c r="BC110" s="6"/>
      <c r="BD110" s="6"/>
      <c r="BE110" s="6"/>
      <c r="BF110" s="6"/>
      <c r="BG110" s="6"/>
      <c r="BH110" s="6"/>
      <c r="BI110" s="6"/>
      <c r="BJ110" s="6"/>
      <c r="BK110" s="6"/>
      <c r="BL110" s="6"/>
      <c r="BM110" s="6" t="s">
        <v>64</v>
      </c>
      <c r="BN110" s="6"/>
      <c r="BO110" s="6"/>
      <c r="BP110" s="6"/>
      <c r="BQ110" s="6"/>
      <c r="BR110" s="6"/>
      <c r="BS110" s="6"/>
      <c r="BT110" s="6"/>
      <c r="BU110" s="6"/>
      <c r="BV110" s="6"/>
      <c r="BW110" s="6"/>
      <c r="BX110" s="6"/>
      <c r="BY110" s="6"/>
      <c r="BZ110" s="6"/>
      <c r="CA110" s="6"/>
      <c r="CB110" s="6"/>
      <c r="CC110" s="6" t="s">
        <v>83</v>
      </c>
      <c r="CD110" s="6">
        <v>62</v>
      </c>
      <c r="CE110" s="6" t="s">
        <v>84</v>
      </c>
      <c r="CF110" s="6" t="s">
        <v>120</v>
      </c>
      <c r="CG110" s="6" t="s">
        <v>85</v>
      </c>
      <c r="CH110" s="6" t="s">
        <v>86</v>
      </c>
      <c r="CI110" s="6" t="s">
        <v>419</v>
      </c>
      <c r="CJ110" s="6" t="s">
        <v>87</v>
      </c>
      <c r="CK110" s="6" t="s">
        <v>109</v>
      </c>
      <c r="CL110" s="6" t="s">
        <v>89</v>
      </c>
      <c r="CM110" s="6" t="s">
        <v>90</v>
      </c>
      <c r="CN110" s="6" t="s">
        <v>90</v>
      </c>
    </row>
    <row r="111" spans="1:92" x14ac:dyDescent="0.35">
      <c r="A111" s="6">
        <v>5664331367</v>
      </c>
      <c r="B111" s="6"/>
      <c r="C111" s="6"/>
      <c r="D111" s="6"/>
      <c r="E111" s="6" t="s">
        <v>21</v>
      </c>
      <c r="F111" s="6"/>
      <c r="G111" s="6"/>
      <c r="H111" s="6"/>
      <c r="I111" s="6"/>
      <c r="J111" s="6"/>
      <c r="K111" s="6"/>
      <c r="L111" s="6" t="s">
        <v>28</v>
      </c>
      <c r="M111" s="6" t="s">
        <v>29</v>
      </c>
      <c r="N111" s="6"/>
      <c r="O111" s="6"/>
      <c r="P111" s="6"/>
      <c r="Q111" s="6"/>
      <c r="R111" s="6" t="s">
        <v>21</v>
      </c>
      <c r="S111" s="6"/>
      <c r="T111" s="6"/>
      <c r="U111" s="6"/>
      <c r="V111" s="6" t="s">
        <v>25</v>
      </c>
      <c r="W111" s="6"/>
      <c r="X111" s="6" t="s">
        <v>27</v>
      </c>
      <c r="Y111" s="6"/>
      <c r="Z111" s="6"/>
      <c r="AA111" s="6"/>
      <c r="AB111" s="6"/>
      <c r="AC111" s="6"/>
      <c r="AD111" s="6" t="s">
        <v>33</v>
      </c>
      <c r="AE111" s="6" t="s">
        <v>34</v>
      </c>
      <c r="AF111" s="6"/>
      <c r="AG111" s="6"/>
      <c r="AH111" s="6"/>
      <c r="AI111" s="6" t="s">
        <v>38</v>
      </c>
      <c r="AJ111" s="6"/>
      <c r="AK111" s="6"/>
      <c r="AL111" s="6" t="s">
        <v>41</v>
      </c>
      <c r="AM111" s="6"/>
      <c r="AN111" s="6"/>
      <c r="AO111" s="6"/>
      <c r="AP111" s="6"/>
      <c r="AQ111" s="6" t="s">
        <v>39</v>
      </c>
      <c r="AR111" s="6"/>
      <c r="AS111" s="6"/>
      <c r="AT111" s="6"/>
      <c r="AU111" s="6" t="s">
        <v>49</v>
      </c>
      <c r="AV111" s="6"/>
      <c r="AW111" s="6"/>
      <c r="AX111" s="6"/>
      <c r="AY111" s="6"/>
      <c r="AZ111" s="6" t="s">
        <v>54</v>
      </c>
      <c r="BA111" s="6"/>
      <c r="BB111" s="6" t="s">
        <v>55</v>
      </c>
      <c r="BC111" s="6" t="s">
        <v>56</v>
      </c>
      <c r="BD111" s="6"/>
      <c r="BE111" s="6"/>
      <c r="BF111" s="6"/>
      <c r="BG111" s="6"/>
      <c r="BH111" s="6"/>
      <c r="BI111" s="6"/>
      <c r="BJ111" s="6"/>
      <c r="BK111" s="6"/>
      <c r="BL111" s="6"/>
      <c r="BM111" s="6"/>
      <c r="BN111" s="6"/>
      <c r="BO111" s="6"/>
      <c r="BP111" s="6"/>
      <c r="BQ111" s="6" t="s">
        <v>68</v>
      </c>
      <c r="BR111" s="6" t="s">
        <v>69</v>
      </c>
      <c r="BS111" s="6"/>
      <c r="BT111" s="6"/>
      <c r="BU111" s="6"/>
      <c r="BV111" s="6"/>
      <c r="BW111" s="6"/>
      <c r="BX111" s="6"/>
      <c r="BY111" s="6"/>
      <c r="BZ111" s="6"/>
      <c r="CA111" s="6" t="s">
        <v>78</v>
      </c>
      <c r="CB111" s="6"/>
      <c r="CC111" s="6" t="s">
        <v>98</v>
      </c>
      <c r="CD111" s="6">
        <v>29</v>
      </c>
      <c r="CE111" s="6" t="s">
        <v>84</v>
      </c>
      <c r="CF111" s="6" t="s">
        <v>118</v>
      </c>
      <c r="CG111" s="6" t="s">
        <v>85</v>
      </c>
      <c r="CH111" s="6" t="s">
        <v>86</v>
      </c>
      <c r="CI111" s="6" t="s">
        <v>419</v>
      </c>
      <c r="CJ111" s="6" t="s">
        <v>87</v>
      </c>
      <c r="CK111" s="6" t="s">
        <v>109</v>
      </c>
      <c r="CL111" s="6" t="s">
        <v>94</v>
      </c>
      <c r="CM111" s="6" t="s">
        <v>90</v>
      </c>
      <c r="CN111" s="6" t="s">
        <v>90</v>
      </c>
    </row>
    <row r="112" spans="1:92" x14ac:dyDescent="0.35">
      <c r="A112" s="6">
        <v>5664163577</v>
      </c>
      <c r="B112" s="6"/>
      <c r="C112" s="6"/>
      <c r="D112" s="6" t="s">
        <v>20</v>
      </c>
      <c r="E112" s="6"/>
      <c r="F112" s="6"/>
      <c r="G112" s="6"/>
      <c r="H112" s="6"/>
      <c r="I112" s="6"/>
      <c r="J112" s="6"/>
      <c r="K112" s="6"/>
      <c r="L112" s="6" t="s">
        <v>28</v>
      </c>
      <c r="M112" s="6"/>
      <c r="N112" s="6" t="s">
        <v>30</v>
      </c>
      <c r="O112" s="6"/>
      <c r="P112" s="6"/>
      <c r="Q112" s="6"/>
      <c r="R112" s="6"/>
      <c r="S112" s="6"/>
      <c r="T112" s="6"/>
      <c r="U112" s="6"/>
      <c r="V112" s="6"/>
      <c r="W112" s="6" t="s">
        <v>26</v>
      </c>
      <c r="X112" s="6" t="s">
        <v>27</v>
      </c>
      <c r="Y112" s="6"/>
      <c r="Z112" s="6"/>
      <c r="AA112" s="6" t="s">
        <v>30</v>
      </c>
      <c r="AB112" s="6" t="s">
        <v>31</v>
      </c>
      <c r="AC112" s="6"/>
      <c r="AD112" s="6"/>
      <c r="AE112" s="6"/>
      <c r="AF112" s="6"/>
      <c r="AG112" s="6"/>
      <c r="AH112" s="6" t="s">
        <v>37</v>
      </c>
      <c r="AI112" s="6" t="s">
        <v>38</v>
      </c>
      <c r="AJ112" s="6"/>
      <c r="AK112" s="6"/>
      <c r="AL112" s="6" t="s">
        <v>41</v>
      </c>
      <c r="AM112" s="6"/>
      <c r="AN112" s="6"/>
      <c r="AO112" s="6"/>
      <c r="AP112" s="6"/>
      <c r="AQ112" s="6"/>
      <c r="AR112" s="6" t="s">
        <v>46</v>
      </c>
      <c r="AS112" s="6"/>
      <c r="AT112" s="6"/>
      <c r="AU112" s="6" t="s">
        <v>49</v>
      </c>
      <c r="AV112" s="6"/>
      <c r="AW112" s="6"/>
      <c r="AX112" s="6" t="s">
        <v>52</v>
      </c>
      <c r="AY112" s="6"/>
      <c r="AZ112" s="6"/>
      <c r="BA112" s="6"/>
      <c r="BB112" s="6"/>
      <c r="BC112" s="6"/>
      <c r="BD112" s="6"/>
      <c r="BE112" s="6"/>
      <c r="BF112" s="6"/>
      <c r="BG112" s="6"/>
      <c r="BH112" s="6"/>
      <c r="BI112" s="6"/>
      <c r="BJ112" s="6" t="s">
        <v>26</v>
      </c>
      <c r="BK112" s="6"/>
      <c r="BL112" s="6"/>
      <c r="BM112" s="6"/>
      <c r="BN112" s="6"/>
      <c r="BO112" s="6" t="s">
        <v>66</v>
      </c>
      <c r="BP112" s="6"/>
      <c r="BQ112" s="6"/>
      <c r="BR112" s="6" t="s">
        <v>69</v>
      </c>
      <c r="BS112" s="6"/>
      <c r="BT112" s="6"/>
      <c r="BU112" s="6" t="s">
        <v>72</v>
      </c>
      <c r="BV112" s="6"/>
      <c r="BW112" s="6" t="s">
        <v>74</v>
      </c>
      <c r="BX112" s="6"/>
      <c r="BY112" s="6"/>
      <c r="BZ112" s="6"/>
      <c r="CA112" s="6"/>
      <c r="CB112" s="6"/>
      <c r="CC112" s="6" t="s">
        <v>83</v>
      </c>
      <c r="CD112" s="6">
        <v>25</v>
      </c>
      <c r="CE112" s="6" t="s">
        <v>84</v>
      </c>
      <c r="CF112" s="6" t="s">
        <v>149</v>
      </c>
      <c r="CG112" s="6"/>
      <c r="CH112" s="6"/>
      <c r="CI112" s="6" t="s">
        <v>420</v>
      </c>
      <c r="CJ112" s="6"/>
      <c r="CK112" s="6"/>
      <c r="CL112" s="6"/>
      <c r="CM112" s="6"/>
      <c r="CN112" s="6"/>
    </row>
    <row r="113" spans="1:92" x14ac:dyDescent="0.35">
      <c r="A113" s="6">
        <v>5659726656</v>
      </c>
      <c r="B113" s="6"/>
      <c r="C113" s="6" t="s">
        <v>19</v>
      </c>
      <c r="D113" s="6" t="s">
        <v>20</v>
      </c>
      <c r="E113" s="6"/>
      <c r="F113" s="6"/>
      <c r="G113" s="6"/>
      <c r="H113" s="6"/>
      <c r="I113" s="6"/>
      <c r="J113" s="6" t="s">
        <v>26</v>
      </c>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t="s">
        <v>38</v>
      </c>
      <c r="AJ113" s="6"/>
      <c r="AK113" s="6" t="s">
        <v>40</v>
      </c>
      <c r="AL113" s="6"/>
      <c r="AM113" s="6" t="s">
        <v>42</v>
      </c>
      <c r="AN113" s="6"/>
      <c r="AO113" s="6"/>
      <c r="AP113" s="6"/>
      <c r="AQ113" s="6"/>
      <c r="AR113" s="6"/>
      <c r="AS113" s="6"/>
      <c r="AT113" s="6"/>
      <c r="AU113" s="6"/>
      <c r="AV113" s="6"/>
      <c r="AW113" s="6"/>
      <c r="AX113" s="6"/>
      <c r="AY113" s="6"/>
      <c r="AZ113" s="6" t="s">
        <v>54</v>
      </c>
      <c r="BA113" s="6"/>
      <c r="BB113" s="6"/>
      <c r="BC113" s="6"/>
      <c r="BD113" s="6"/>
      <c r="BE113" s="6"/>
      <c r="BF113" s="6"/>
      <c r="BG113" s="6"/>
      <c r="BH113" s="6"/>
      <c r="BI113" s="6"/>
      <c r="BJ113" s="6"/>
      <c r="BK113" s="6"/>
      <c r="BL113" s="6"/>
      <c r="BM113" s="6"/>
      <c r="BN113" s="6"/>
      <c r="BO113" s="6" t="s">
        <v>66</v>
      </c>
      <c r="BP113" s="6" t="s">
        <v>67</v>
      </c>
      <c r="BQ113" s="6"/>
      <c r="BR113" s="6"/>
      <c r="BS113" s="6"/>
      <c r="BT113" s="6"/>
      <c r="BU113" s="6"/>
      <c r="BV113" s="6" t="s">
        <v>73</v>
      </c>
      <c r="BW113" s="6"/>
      <c r="BX113" s="6"/>
      <c r="BY113" s="6"/>
      <c r="BZ113" s="6"/>
      <c r="CA113" s="6"/>
      <c r="CB113" s="6"/>
      <c r="CC113" s="6" t="s">
        <v>83</v>
      </c>
      <c r="CD113" s="6">
        <v>41</v>
      </c>
      <c r="CE113" s="6" t="s">
        <v>153</v>
      </c>
      <c r="CF113" s="6" t="s">
        <v>183</v>
      </c>
      <c r="CG113" s="6" t="s">
        <v>85</v>
      </c>
      <c r="CH113" s="6" t="s">
        <v>86</v>
      </c>
      <c r="CI113" s="6" t="s">
        <v>419</v>
      </c>
      <c r="CJ113" s="6" t="s">
        <v>92</v>
      </c>
      <c r="CK113" s="6" t="s">
        <v>110</v>
      </c>
      <c r="CL113" s="6" t="s">
        <v>89</v>
      </c>
      <c r="CM113" s="6" t="s">
        <v>90</v>
      </c>
      <c r="CN113" s="6" t="s">
        <v>90</v>
      </c>
    </row>
    <row r="114" spans="1:92" x14ac:dyDescent="0.35">
      <c r="A114" s="6">
        <v>5659725706</v>
      </c>
      <c r="B114" s="6"/>
      <c r="C114" s="6" t="s">
        <v>19</v>
      </c>
      <c r="D114" s="6" t="s">
        <v>20</v>
      </c>
      <c r="E114" s="6"/>
      <c r="F114" s="6"/>
      <c r="G114" s="6"/>
      <c r="H114" s="6"/>
      <c r="I114" s="6"/>
      <c r="J114" s="6" t="s">
        <v>26</v>
      </c>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t="s">
        <v>38</v>
      </c>
      <c r="AJ114" s="6"/>
      <c r="AK114" s="6" t="s">
        <v>40</v>
      </c>
      <c r="AL114" s="6"/>
      <c r="AM114" s="6"/>
      <c r="AN114" s="6"/>
      <c r="AO114" s="6"/>
      <c r="AP114" s="6"/>
      <c r="AQ114" s="6"/>
      <c r="AR114" s="6"/>
      <c r="AS114" s="6"/>
      <c r="AT114" s="6"/>
      <c r="AU114" s="6"/>
      <c r="AV114" s="6"/>
      <c r="AW114" s="6"/>
      <c r="AX114" s="6"/>
      <c r="AY114" s="6"/>
      <c r="AZ114" s="6" t="s">
        <v>54</v>
      </c>
      <c r="BA114" s="6"/>
      <c r="BB114" s="6"/>
      <c r="BC114" s="6"/>
      <c r="BD114" s="6"/>
      <c r="BE114" s="6"/>
      <c r="BF114" s="6"/>
      <c r="BG114" s="6"/>
      <c r="BH114" s="6"/>
      <c r="BI114" s="6"/>
      <c r="BJ114" s="6"/>
      <c r="BK114" s="6"/>
      <c r="BL114" s="6"/>
      <c r="BM114" s="6"/>
      <c r="BN114" s="6"/>
      <c r="BO114" s="6" t="s">
        <v>66</v>
      </c>
      <c r="BP114" s="6" t="s">
        <v>67</v>
      </c>
      <c r="BQ114" s="6"/>
      <c r="BR114" s="6"/>
      <c r="BS114" s="6"/>
      <c r="BT114" s="6"/>
      <c r="BU114" s="6"/>
      <c r="BV114" s="6"/>
      <c r="BW114" s="6"/>
      <c r="BX114" s="6"/>
      <c r="BY114" s="6"/>
      <c r="BZ114" s="6"/>
      <c r="CA114" s="6"/>
      <c r="CB114" s="6"/>
      <c r="CC114" s="6" t="s">
        <v>83</v>
      </c>
      <c r="CD114" s="6">
        <v>41</v>
      </c>
      <c r="CE114" s="6" t="s">
        <v>153</v>
      </c>
      <c r="CF114" s="6" t="s">
        <v>183</v>
      </c>
      <c r="CG114" s="6"/>
      <c r="CH114" s="6"/>
      <c r="CI114" s="6" t="s">
        <v>420</v>
      </c>
      <c r="CJ114" s="6"/>
      <c r="CK114" s="6"/>
      <c r="CL114" s="6"/>
      <c r="CM114" s="6"/>
      <c r="CN114" s="6"/>
    </row>
    <row r="115" spans="1:92" x14ac:dyDescent="0.35">
      <c r="A115" s="6">
        <v>5659723675</v>
      </c>
      <c r="B115" s="6"/>
      <c r="C115" s="6" t="s">
        <v>19</v>
      </c>
      <c r="D115" s="6" t="s">
        <v>20</v>
      </c>
      <c r="E115" s="6"/>
      <c r="F115" s="6"/>
      <c r="G115" s="6"/>
      <c r="H115" s="6"/>
      <c r="I115" s="6"/>
      <c r="J115" s="6" t="s">
        <v>26</v>
      </c>
      <c r="K115" s="6"/>
      <c r="L115" s="6"/>
      <c r="M115" s="6"/>
      <c r="N115" s="6"/>
      <c r="O115" s="6"/>
      <c r="P115" s="6" t="s">
        <v>19</v>
      </c>
      <c r="Q115" s="6" t="s">
        <v>20</v>
      </c>
      <c r="R115" s="6"/>
      <c r="S115" s="6"/>
      <c r="T115" s="6"/>
      <c r="U115" s="6"/>
      <c r="V115" s="6"/>
      <c r="W115" s="6"/>
      <c r="X115" s="6"/>
      <c r="Y115" s="6"/>
      <c r="Z115" s="6"/>
      <c r="AA115" s="6"/>
      <c r="AB115" s="6"/>
      <c r="AC115" s="6" t="s">
        <v>32</v>
      </c>
      <c r="AD115" s="6"/>
      <c r="AE115" s="6"/>
      <c r="AF115" s="6"/>
      <c r="AG115" s="6"/>
      <c r="AH115" s="6"/>
      <c r="AI115" s="6"/>
      <c r="AJ115" s="6" t="s">
        <v>39</v>
      </c>
      <c r="AK115" s="6"/>
      <c r="AL115" s="6"/>
      <c r="AM115" s="6"/>
      <c r="AN115" s="6"/>
      <c r="AO115" s="6"/>
      <c r="AP115" s="6"/>
      <c r="AQ115" s="6" t="s">
        <v>39</v>
      </c>
      <c r="AR115" s="6"/>
      <c r="AS115" s="6"/>
      <c r="AT115" s="6"/>
      <c r="AU115" s="6" t="s">
        <v>49</v>
      </c>
      <c r="AV115" s="6" t="s">
        <v>50</v>
      </c>
      <c r="AW115" s="6"/>
      <c r="AX115" s="6"/>
      <c r="AY115" s="6"/>
      <c r="AZ115" s="6"/>
      <c r="BA115" s="6" t="s">
        <v>19</v>
      </c>
      <c r="BB115" s="6"/>
      <c r="BC115" s="6"/>
      <c r="BD115" s="6"/>
      <c r="BE115" s="6"/>
      <c r="BF115" s="6"/>
      <c r="BG115" s="6" t="s">
        <v>60</v>
      </c>
      <c r="BH115" s="6" t="s">
        <v>61</v>
      </c>
      <c r="BI115" s="6"/>
      <c r="BJ115" s="6"/>
      <c r="BK115" s="6"/>
      <c r="BL115" s="6"/>
      <c r="BM115" s="6"/>
      <c r="BN115" s="6"/>
      <c r="BO115" s="6"/>
      <c r="BP115" s="6"/>
      <c r="BQ115" s="6"/>
      <c r="BR115" s="6"/>
      <c r="BS115" s="6"/>
      <c r="BT115" s="6"/>
      <c r="BU115" s="6"/>
      <c r="BV115" s="6" t="s">
        <v>73</v>
      </c>
      <c r="BW115" s="6"/>
      <c r="BX115" s="6"/>
      <c r="BY115" s="6"/>
      <c r="BZ115" s="6" t="s">
        <v>77</v>
      </c>
      <c r="CA115" s="6" t="s">
        <v>78</v>
      </c>
      <c r="CB115" s="6"/>
      <c r="CC115" s="6" t="s">
        <v>83</v>
      </c>
      <c r="CD115" s="6">
        <v>41</v>
      </c>
      <c r="CE115" s="6" t="s">
        <v>153</v>
      </c>
      <c r="CF115" s="6" t="s">
        <v>183</v>
      </c>
      <c r="CG115" s="6"/>
      <c r="CH115" s="6"/>
      <c r="CI115" s="6" t="s">
        <v>420</v>
      </c>
      <c r="CJ115" s="6"/>
      <c r="CK115" s="6"/>
      <c r="CL115" s="6"/>
      <c r="CM115" s="6"/>
      <c r="CN115" s="6"/>
    </row>
    <row r="116" spans="1:92" x14ac:dyDescent="0.35">
      <c r="A116" s="6">
        <v>5658621038</v>
      </c>
      <c r="B116" s="6"/>
      <c r="C116" s="6"/>
      <c r="D116" s="6"/>
      <c r="E116" s="6"/>
      <c r="F116" s="6"/>
      <c r="G116" s="6"/>
      <c r="H116" s="6"/>
      <c r="I116" s="6"/>
      <c r="J116" s="6"/>
      <c r="K116" s="6"/>
      <c r="L116" s="6" t="s">
        <v>28</v>
      </c>
      <c r="M116" s="6"/>
      <c r="N116" s="6" t="s">
        <v>30</v>
      </c>
      <c r="O116" s="6"/>
      <c r="P116" s="6"/>
      <c r="Q116" s="6"/>
      <c r="R116" s="6"/>
      <c r="S116" s="6"/>
      <c r="T116" s="6"/>
      <c r="U116" s="6"/>
      <c r="V116" s="6"/>
      <c r="W116" s="6"/>
      <c r="X116" s="6"/>
      <c r="Y116" s="6"/>
      <c r="Z116" s="6" t="s">
        <v>29</v>
      </c>
      <c r="AA116" s="6"/>
      <c r="AB116" s="6" t="s">
        <v>31</v>
      </c>
      <c r="AC116" s="6"/>
      <c r="AD116" s="6"/>
      <c r="AE116" s="6"/>
      <c r="AF116" s="6"/>
      <c r="AG116" s="6"/>
      <c r="AH116" s="6"/>
      <c r="AI116" s="6"/>
      <c r="AJ116" s="6"/>
      <c r="AK116" s="6"/>
      <c r="AL116" s="6"/>
      <c r="AM116" s="6"/>
      <c r="AN116" s="6"/>
      <c r="AO116" s="6"/>
      <c r="AP116" s="6"/>
      <c r="AQ116" s="6"/>
      <c r="AR116" s="6" t="s">
        <v>46</v>
      </c>
      <c r="AS116" s="6"/>
      <c r="AT116" s="6"/>
      <c r="AU116" s="6"/>
      <c r="AV116" s="6"/>
      <c r="AW116" s="6"/>
      <c r="AX116" s="6"/>
      <c r="AY116" s="6"/>
      <c r="AZ116" s="6"/>
      <c r="BA116" s="6"/>
      <c r="BB116" s="6"/>
      <c r="BC116" s="6" t="s">
        <v>56</v>
      </c>
      <c r="BD116" s="6"/>
      <c r="BE116" s="6" t="s">
        <v>58</v>
      </c>
      <c r="BF116" s="6"/>
      <c r="BG116" s="6"/>
      <c r="BH116" s="6"/>
      <c r="BI116" s="6"/>
      <c r="BJ116" s="6"/>
      <c r="BK116" s="6"/>
      <c r="BL116" s="6"/>
      <c r="BM116" s="6" t="s">
        <v>64</v>
      </c>
      <c r="BN116" s="6"/>
      <c r="BO116" s="6"/>
      <c r="BP116" s="6" t="s">
        <v>67</v>
      </c>
      <c r="BQ116" s="6"/>
      <c r="BR116" s="6"/>
      <c r="BS116" s="6"/>
      <c r="BT116" s="6"/>
      <c r="BU116" s="6"/>
      <c r="BV116" s="6"/>
      <c r="BW116" s="6"/>
      <c r="BX116" s="6"/>
      <c r="BY116" s="6"/>
      <c r="BZ116" s="6"/>
      <c r="CA116" s="6" t="s">
        <v>78</v>
      </c>
      <c r="CB116" s="6"/>
      <c r="CC116" s="6" t="s">
        <v>98</v>
      </c>
      <c r="CD116" s="6">
        <v>55</v>
      </c>
      <c r="CE116" s="6" t="s">
        <v>153</v>
      </c>
      <c r="CF116" s="6" t="s">
        <v>383</v>
      </c>
      <c r="CG116" s="6" t="s">
        <v>85</v>
      </c>
      <c r="CH116" s="6" t="s">
        <v>86</v>
      </c>
      <c r="CI116" s="6" t="s">
        <v>419</v>
      </c>
      <c r="CJ116" s="6" t="s">
        <v>92</v>
      </c>
      <c r="CK116" s="6" t="s">
        <v>93</v>
      </c>
      <c r="CL116" s="6" t="s">
        <v>102</v>
      </c>
      <c r="CM116" s="6" t="s">
        <v>114</v>
      </c>
      <c r="CN116" s="6" t="s">
        <v>86</v>
      </c>
    </row>
    <row r="117" spans="1:92" x14ac:dyDescent="0.35">
      <c r="A117" s="6">
        <v>5658544714</v>
      </c>
      <c r="B117" s="6"/>
      <c r="C117" s="6" t="s">
        <v>19</v>
      </c>
      <c r="D117" s="6" t="s">
        <v>20</v>
      </c>
      <c r="E117" s="6"/>
      <c r="F117" s="6" t="s">
        <v>22</v>
      </c>
      <c r="G117" s="6"/>
      <c r="H117" s="6"/>
      <c r="I117" s="6"/>
      <c r="J117" s="6"/>
      <c r="K117" s="6"/>
      <c r="L117" s="6"/>
      <c r="M117" s="6"/>
      <c r="N117" s="6"/>
      <c r="O117" s="6"/>
      <c r="P117" s="6"/>
      <c r="Q117" s="6" t="s">
        <v>20</v>
      </c>
      <c r="R117" s="6"/>
      <c r="S117" s="6" t="s">
        <v>22</v>
      </c>
      <c r="T117" s="6"/>
      <c r="U117" s="6"/>
      <c r="V117" s="6" t="s">
        <v>25</v>
      </c>
      <c r="W117" s="6"/>
      <c r="X117" s="6"/>
      <c r="Y117" s="6"/>
      <c r="Z117" s="6"/>
      <c r="AA117" s="6"/>
      <c r="AB117" s="6"/>
      <c r="AC117" s="6" t="s">
        <v>32</v>
      </c>
      <c r="AD117" s="6"/>
      <c r="AE117" s="6"/>
      <c r="AF117" s="6"/>
      <c r="AG117" s="6"/>
      <c r="AH117" s="6"/>
      <c r="AI117" s="6" t="s">
        <v>38</v>
      </c>
      <c r="AJ117" s="6"/>
      <c r="AK117" s="6"/>
      <c r="AL117" s="6" t="s">
        <v>41</v>
      </c>
      <c r="AM117" s="6" t="s">
        <v>42</v>
      </c>
      <c r="AN117" s="6"/>
      <c r="AO117" s="6"/>
      <c r="AP117" s="6"/>
      <c r="AQ117" s="6"/>
      <c r="AR117" s="6"/>
      <c r="AS117" s="6"/>
      <c r="AT117" s="6"/>
      <c r="AU117" s="6"/>
      <c r="AV117" s="6"/>
      <c r="AW117" s="6" t="s">
        <v>51</v>
      </c>
      <c r="AX117" s="6" t="s">
        <v>52</v>
      </c>
      <c r="AY117" s="6"/>
      <c r="AZ117" s="6"/>
      <c r="BA117" s="6"/>
      <c r="BB117" s="6"/>
      <c r="BC117" s="6"/>
      <c r="BD117" s="6"/>
      <c r="BE117" s="6" t="s">
        <v>58</v>
      </c>
      <c r="BF117" s="6"/>
      <c r="BG117" s="6"/>
      <c r="BH117" s="6"/>
      <c r="BI117" s="6"/>
      <c r="BJ117" s="6"/>
      <c r="BK117" s="6"/>
      <c r="BL117" s="6"/>
      <c r="BM117" s="6"/>
      <c r="BN117" s="6"/>
      <c r="BO117" s="6"/>
      <c r="BP117" s="6" t="s">
        <v>67</v>
      </c>
      <c r="BQ117" s="6"/>
      <c r="BR117" s="6"/>
      <c r="BS117" s="6"/>
      <c r="BT117" s="6"/>
      <c r="BU117" s="6"/>
      <c r="BV117" s="6" t="s">
        <v>73</v>
      </c>
      <c r="BW117" s="6"/>
      <c r="BX117" s="6"/>
      <c r="BY117" s="6"/>
      <c r="BZ117" s="6"/>
      <c r="CA117" s="6" t="s">
        <v>78</v>
      </c>
      <c r="CB117" s="6"/>
      <c r="CC117" s="6" t="s">
        <v>83</v>
      </c>
      <c r="CD117" s="6">
        <v>41</v>
      </c>
      <c r="CE117" s="6" t="s">
        <v>153</v>
      </c>
      <c r="CF117" s="6" t="s">
        <v>183</v>
      </c>
      <c r="CG117" s="6" t="s">
        <v>85</v>
      </c>
      <c r="CH117" s="6" t="s">
        <v>86</v>
      </c>
      <c r="CI117" s="6" t="s">
        <v>419</v>
      </c>
      <c r="CJ117" s="6" t="s">
        <v>92</v>
      </c>
      <c r="CK117" s="6" t="s">
        <v>93</v>
      </c>
      <c r="CL117" s="6" t="s">
        <v>89</v>
      </c>
      <c r="CM117" s="6" t="s">
        <v>90</v>
      </c>
      <c r="CN117" s="6" t="s">
        <v>90</v>
      </c>
    </row>
    <row r="118" spans="1:92" x14ac:dyDescent="0.35">
      <c r="A118" s="6">
        <v>5657863054</v>
      </c>
      <c r="B118" s="6" t="s">
        <v>18</v>
      </c>
      <c r="C118" s="6"/>
      <c r="D118" s="6"/>
      <c r="E118" s="6"/>
      <c r="F118" s="6"/>
      <c r="G118" s="6"/>
      <c r="H118" s="6"/>
      <c r="I118" s="6"/>
      <c r="J118" s="6"/>
      <c r="K118" s="6" t="s">
        <v>27</v>
      </c>
      <c r="L118" s="6" t="s">
        <v>28</v>
      </c>
      <c r="M118" s="6"/>
      <c r="N118" s="6"/>
      <c r="O118" s="6" t="s">
        <v>18</v>
      </c>
      <c r="P118" s="6"/>
      <c r="Q118" s="6"/>
      <c r="R118" s="6"/>
      <c r="S118" s="6"/>
      <c r="T118" s="6"/>
      <c r="U118" s="6"/>
      <c r="V118" s="6"/>
      <c r="W118" s="6"/>
      <c r="X118" s="6"/>
      <c r="Y118" s="6"/>
      <c r="Z118" s="6"/>
      <c r="AA118" s="6"/>
      <c r="AB118" s="6"/>
      <c r="AC118" s="6"/>
      <c r="AD118" s="6"/>
      <c r="AE118" s="6"/>
      <c r="AF118" s="6"/>
      <c r="AG118" s="6"/>
      <c r="AH118" s="6" t="s">
        <v>37</v>
      </c>
      <c r="AI118" s="6"/>
      <c r="AJ118" s="6" t="s">
        <v>39</v>
      </c>
      <c r="AK118" s="6" t="s">
        <v>40</v>
      </c>
      <c r="AL118" s="6"/>
      <c r="AM118" s="6" t="s">
        <v>42</v>
      </c>
      <c r="AN118" s="6" t="s">
        <v>43</v>
      </c>
      <c r="AO118" s="6" t="s">
        <v>44</v>
      </c>
      <c r="AP118" s="6"/>
      <c r="AQ118" s="6"/>
      <c r="AR118" s="6"/>
      <c r="AS118" s="6"/>
      <c r="AT118" s="6"/>
      <c r="AU118" s="6"/>
      <c r="AV118" s="6"/>
      <c r="AW118" s="6"/>
      <c r="AX118" s="6"/>
      <c r="AY118" s="6"/>
      <c r="AZ118" s="6"/>
      <c r="BA118" s="6"/>
      <c r="BB118" s="6"/>
      <c r="BC118" s="6"/>
      <c r="BD118" s="6"/>
      <c r="BE118" s="6"/>
      <c r="BF118" s="6"/>
      <c r="BG118" s="6"/>
      <c r="BH118" s="6"/>
      <c r="BI118" s="6" t="s">
        <v>62</v>
      </c>
      <c r="BJ118" s="6"/>
      <c r="BK118" s="6"/>
      <c r="BL118" s="6"/>
      <c r="BM118" s="6" t="s">
        <v>64</v>
      </c>
      <c r="BN118" s="6"/>
      <c r="BO118" s="6" t="s">
        <v>66</v>
      </c>
      <c r="BP118" s="6" t="s">
        <v>67</v>
      </c>
      <c r="BQ118" s="6"/>
      <c r="BR118" s="6"/>
      <c r="BS118" s="6"/>
      <c r="BT118" s="6"/>
      <c r="BU118" s="6" t="s">
        <v>72</v>
      </c>
      <c r="BV118" s="6" t="s">
        <v>73</v>
      </c>
      <c r="BW118" s="6"/>
      <c r="BX118" s="6" t="s">
        <v>75</v>
      </c>
      <c r="BY118" s="6"/>
      <c r="BZ118" s="6"/>
      <c r="CA118" s="6" t="s">
        <v>78</v>
      </c>
      <c r="CB118" s="6"/>
      <c r="CC118" s="6" t="s">
        <v>83</v>
      </c>
      <c r="CD118" s="6">
        <v>50</v>
      </c>
      <c r="CE118" s="6" t="s">
        <v>153</v>
      </c>
      <c r="CF118" s="6" t="s">
        <v>156</v>
      </c>
      <c r="CG118" s="6" t="s">
        <v>96</v>
      </c>
      <c r="CH118" s="6" t="s">
        <v>86</v>
      </c>
      <c r="CI118" s="6" t="s">
        <v>419</v>
      </c>
      <c r="CJ118" s="6" t="s">
        <v>100</v>
      </c>
      <c r="CK118" s="6" t="s">
        <v>109</v>
      </c>
      <c r="CL118" s="6" t="s">
        <v>89</v>
      </c>
      <c r="CM118" s="6" t="s">
        <v>90</v>
      </c>
      <c r="CN118" s="6" t="s">
        <v>90</v>
      </c>
    </row>
    <row r="119" spans="1:92" x14ac:dyDescent="0.35">
      <c r="A119" s="6">
        <v>5657098613</v>
      </c>
      <c r="B119" s="6"/>
      <c r="C119" s="6" t="s">
        <v>19</v>
      </c>
      <c r="D119" s="6" t="s">
        <v>20</v>
      </c>
      <c r="E119" s="6"/>
      <c r="F119" s="6" t="s">
        <v>22</v>
      </c>
      <c r="G119" s="6"/>
      <c r="H119" s="6"/>
      <c r="I119" s="6"/>
      <c r="J119" s="6"/>
      <c r="K119" s="6"/>
      <c r="L119" s="6"/>
      <c r="M119" s="6"/>
      <c r="N119" s="6"/>
      <c r="O119" s="6"/>
      <c r="P119" s="6" t="s">
        <v>19</v>
      </c>
      <c r="Q119" s="6" t="s">
        <v>20</v>
      </c>
      <c r="R119" s="6"/>
      <c r="S119" s="6" t="s">
        <v>22</v>
      </c>
      <c r="T119" s="6"/>
      <c r="U119" s="6"/>
      <c r="V119" s="6"/>
      <c r="W119" s="6"/>
      <c r="X119" s="6"/>
      <c r="Y119" s="6"/>
      <c r="Z119" s="6"/>
      <c r="AA119" s="6"/>
      <c r="AB119" s="6"/>
      <c r="AC119" s="6" t="s">
        <v>32</v>
      </c>
      <c r="AD119" s="6" t="s">
        <v>33</v>
      </c>
      <c r="AE119" s="6"/>
      <c r="AF119" s="6"/>
      <c r="AG119" s="6"/>
      <c r="AH119" s="6"/>
      <c r="AI119" s="6"/>
      <c r="AJ119" s="6"/>
      <c r="AK119" s="6" t="s">
        <v>40</v>
      </c>
      <c r="AL119" s="6"/>
      <c r="AM119" s="6" t="s">
        <v>42</v>
      </c>
      <c r="AN119" s="6"/>
      <c r="AO119" s="6" t="s">
        <v>44</v>
      </c>
      <c r="AP119" s="6"/>
      <c r="AQ119" s="6"/>
      <c r="AR119" s="6"/>
      <c r="AS119" s="6"/>
      <c r="AT119" s="6"/>
      <c r="AU119" s="6" t="s">
        <v>49</v>
      </c>
      <c r="AV119" s="6"/>
      <c r="AW119" s="6"/>
      <c r="AX119" s="6"/>
      <c r="AY119" s="6"/>
      <c r="AZ119" s="6"/>
      <c r="BA119" s="6" t="s">
        <v>19</v>
      </c>
      <c r="BB119" s="6"/>
      <c r="BC119" s="6"/>
      <c r="BD119" s="6"/>
      <c r="BE119" s="6"/>
      <c r="BF119" s="6"/>
      <c r="BG119" s="6" t="s">
        <v>60</v>
      </c>
      <c r="BH119" s="6"/>
      <c r="BI119" s="6"/>
      <c r="BJ119" s="6"/>
      <c r="BK119" s="6" t="s">
        <v>22</v>
      </c>
      <c r="BL119" s="6"/>
      <c r="BM119" s="6"/>
      <c r="BN119" s="6"/>
      <c r="BO119" s="6"/>
      <c r="BP119" s="6" t="s">
        <v>67</v>
      </c>
      <c r="BQ119" s="6"/>
      <c r="BR119" s="6"/>
      <c r="BS119" s="6"/>
      <c r="BT119" s="6" t="s">
        <v>71</v>
      </c>
      <c r="BU119" s="6"/>
      <c r="BV119" s="6" t="s">
        <v>73</v>
      </c>
      <c r="BW119" s="6"/>
      <c r="BX119" s="6"/>
      <c r="BY119" s="6" t="s">
        <v>76</v>
      </c>
      <c r="BZ119" s="6"/>
      <c r="CA119" s="6"/>
      <c r="CB119" s="6"/>
      <c r="CC119" s="6" t="s">
        <v>83</v>
      </c>
      <c r="CD119" s="6">
        <v>41</v>
      </c>
      <c r="CE119" s="6" t="s">
        <v>153</v>
      </c>
      <c r="CF119" s="6" t="s">
        <v>175</v>
      </c>
      <c r="CG119" s="6" t="s">
        <v>85</v>
      </c>
      <c r="CH119" s="6" t="s">
        <v>86</v>
      </c>
      <c r="CI119" s="6" t="s">
        <v>419</v>
      </c>
      <c r="CJ119" s="6" t="s">
        <v>92</v>
      </c>
      <c r="CK119" s="6" t="s">
        <v>110</v>
      </c>
      <c r="CL119" s="6" t="s">
        <v>89</v>
      </c>
      <c r="CM119" s="6" t="s">
        <v>90</v>
      </c>
      <c r="CN119" s="6" t="s">
        <v>90</v>
      </c>
    </row>
    <row r="120" spans="1:92" x14ac:dyDescent="0.35">
      <c r="A120" s="6">
        <v>5657094173</v>
      </c>
      <c r="B120" s="6"/>
      <c r="C120" s="6"/>
      <c r="D120" s="6" t="s">
        <v>20</v>
      </c>
      <c r="E120" s="6"/>
      <c r="F120" s="6" t="s">
        <v>22</v>
      </c>
      <c r="G120" s="6"/>
      <c r="H120" s="6"/>
      <c r="I120" s="6"/>
      <c r="J120" s="6"/>
      <c r="K120" s="6"/>
      <c r="L120" s="6"/>
      <c r="M120" s="6" t="s">
        <v>29</v>
      </c>
      <c r="N120" s="6"/>
      <c r="O120" s="6"/>
      <c r="P120" s="6"/>
      <c r="Q120" s="6" t="s">
        <v>20</v>
      </c>
      <c r="R120" s="6"/>
      <c r="S120" s="6" t="s">
        <v>22</v>
      </c>
      <c r="T120" s="6"/>
      <c r="U120" s="6"/>
      <c r="V120" s="6"/>
      <c r="W120" s="6"/>
      <c r="X120" s="6"/>
      <c r="Y120" s="6"/>
      <c r="Z120" s="6" t="s">
        <v>29</v>
      </c>
      <c r="AA120" s="6"/>
      <c r="AB120" s="6"/>
      <c r="AC120" s="6" t="s">
        <v>32</v>
      </c>
      <c r="AD120" s="6"/>
      <c r="AE120" s="6"/>
      <c r="AF120" s="6"/>
      <c r="AG120" s="6"/>
      <c r="AH120" s="6"/>
      <c r="AI120" s="6"/>
      <c r="AJ120" s="6"/>
      <c r="AK120" s="6" t="s">
        <v>40</v>
      </c>
      <c r="AL120" s="6" t="s">
        <v>41</v>
      </c>
      <c r="AM120" s="6" t="s">
        <v>42</v>
      </c>
      <c r="AN120" s="6"/>
      <c r="AO120" s="6"/>
      <c r="AP120" s="6"/>
      <c r="AQ120" s="6"/>
      <c r="AR120" s="6"/>
      <c r="AS120" s="6"/>
      <c r="AT120" s="6"/>
      <c r="AU120" s="6" t="s">
        <v>49</v>
      </c>
      <c r="AV120" s="6"/>
      <c r="AW120" s="6"/>
      <c r="AX120" s="6"/>
      <c r="AY120" s="6"/>
      <c r="AZ120" s="6"/>
      <c r="BA120" s="6" t="s">
        <v>19</v>
      </c>
      <c r="BB120" s="6"/>
      <c r="BC120" s="6"/>
      <c r="BD120" s="6"/>
      <c r="BE120" s="6"/>
      <c r="BF120" s="6"/>
      <c r="BG120" s="6" t="s">
        <v>60</v>
      </c>
      <c r="BH120" s="6"/>
      <c r="BI120" s="6"/>
      <c r="BJ120" s="6"/>
      <c r="BK120" s="6"/>
      <c r="BL120" s="6"/>
      <c r="BM120" s="6"/>
      <c r="BN120" s="6"/>
      <c r="BO120" s="6"/>
      <c r="BP120" s="6" t="s">
        <v>67</v>
      </c>
      <c r="BQ120" s="6"/>
      <c r="BR120" s="6"/>
      <c r="BS120" s="6"/>
      <c r="BT120" s="6"/>
      <c r="BU120" s="6"/>
      <c r="BV120" s="6" t="s">
        <v>73</v>
      </c>
      <c r="BW120" s="6"/>
      <c r="BX120" s="6"/>
      <c r="BY120" s="6" t="s">
        <v>76</v>
      </c>
      <c r="BZ120" s="6"/>
      <c r="CA120" s="6"/>
      <c r="CB120" s="6"/>
      <c r="CC120" s="6" t="s">
        <v>83</v>
      </c>
      <c r="CD120" s="6">
        <v>41</v>
      </c>
      <c r="CE120" s="6" t="s">
        <v>153</v>
      </c>
      <c r="CF120" s="6" t="s">
        <v>183</v>
      </c>
      <c r="CG120" s="6"/>
      <c r="CH120" s="6"/>
      <c r="CI120" s="6" t="s">
        <v>420</v>
      </c>
      <c r="CJ120" s="6"/>
      <c r="CK120" s="6"/>
      <c r="CL120" s="6"/>
      <c r="CM120" s="6"/>
      <c r="CN120" s="6"/>
    </row>
    <row r="121" spans="1:92" x14ac:dyDescent="0.35">
      <c r="A121" s="6">
        <v>5657069444</v>
      </c>
      <c r="B121" s="6"/>
      <c r="C121" s="6" t="s">
        <v>19</v>
      </c>
      <c r="D121" s="6"/>
      <c r="E121" s="6"/>
      <c r="F121" s="6"/>
      <c r="G121" s="6"/>
      <c r="H121" s="6"/>
      <c r="I121" s="6"/>
      <c r="J121" s="6"/>
      <c r="K121" s="6"/>
      <c r="L121" s="6"/>
      <c r="M121" s="6" t="s">
        <v>29</v>
      </c>
      <c r="N121" s="6"/>
      <c r="O121" s="6"/>
      <c r="P121" s="6" t="s">
        <v>19</v>
      </c>
      <c r="Q121" s="6"/>
      <c r="R121" s="6"/>
      <c r="S121" s="6"/>
      <c r="T121" s="6"/>
      <c r="U121" s="6"/>
      <c r="V121" s="6"/>
      <c r="W121" s="6"/>
      <c r="X121" s="6"/>
      <c r="Y121" s="6"/>
      <c r="Z121" s="6" t="s">
        <v>29</v>
      </c>
      <c r="AA121" s="6"/>
      <c r="AB121" s="6"/>
      <c r="AC121" s="6" t="s">
        <v>32</v>
      </c>
      <c r="AD121" s="6"/>
      <c r="AE121" s="6" t="s">
        <v>34</v>
      </c>
      <c r="AF121" s="6"/>
      <c r="AG121" s="6"/>
      <c r="AH121" s="6"/>
      <c r="AI121" s="6"/>
      <c r="AJ121" s="6"/>
      <c r="AK121" s="6"/>
      <c r="AL121" s="6" t="s">
        <v>41</v>
      </c>
      <c r="AM121" s="6"/>
      <c r="AN121" s="6" t="s">
        <v>43</v>
      </c>
      <c r="AO121" s="6"/>
      <c r="AP121" s="6"/>
      <c r="AQ121" s="6"/>
      <c r="AR121" s="6" t="s">
        <v>46</v>
      </c>
      <c r="AS121" s="6"/>
      <c r="AT121" s="6"/>
      <c r="AU121" s="6"/>
      <c r="AV121" s="6"/>
      <c r="AW121" s="6"/>
      <c r="AX121" s="6"/>
      <c r="AY121" s="6"/>
      <c r="AZ121" s="6"/>
      <c r="BA121" s="6"/>
      <c r="BB121" s="6"/>
      <c r="BC121" s="6"/>
      <c r="BD121" s="6"/>
      <c r="BE121" s="6"/>
      <c r="BF121" s="6"/>
      <c r="BG121" s="6" t="s">
        <v>60</v>
      </c>
      <c r="BH121" s="6"/>
      <c r="BI121" s="6"/>
      <c r="BJ121" s="6"/>
      <c r="BK121" s="6"/>
      <c r="BL121" s="6"/>
      <c r="BM121" s="6" t="s">
        <v>64</v>
      </c>
      <c r="BN121" s="6" t="s">
        <v>65</v>
      </c>
      <c r="BO121" s="6"/>
      <c r="BP121" s="6" t="s">
        <v>67</v>
      </c>
      <c r="BQ121" s="6"/>
      <c r="BR121" s="6"/>
      <c r="BS121" s="6"/>
      <c r="BT121" s="6" t="s">
        <v>71</v>
      </c>
      <c r="BU121" s="6"/>
      <c r="BV121" s="6"/>
      <c r="BW121" s="6" t="s">
        <v>74</v>
      </c>
      <c r="BX121" s="6"/>
      <c r="BY121" s="6"/>
      <c r="BZ121" s="6"/>
      <c r="CA121" s="6" t="s">
        <v>78</v>
      </c>
      <c r="CB121" s="6"/>
      <c r="CC121" s="6" t="s">
        <v>83</v>
      </c>
      <c r="CD121" s="6">
        <v>70</v>
      </c>
      <c r="CE121" s="6" t="s">
        <v>84</v>
      </c>
      <c r="CF121" s="6" t="s">
        <v>129</v>
      </c>
      <c r="CG121" s="6" t="s">
        <v>85</v>
      </c>
      <c r="CH121" s="6" t="s">
        <v>86</v>
      </c>
      <c r="CI121" s="6" t="s">
        <v>419</v>
      </c>
      <c r="CJ121" s="6" t="s">
        <v>99</v>
      </c>
      <c r="CK121" s="6" t="s">
        <v>88</v>
      </c>
      <c r="CL121" s="6" t="s">
        <v>105</v>
      </c>
      <c r="CM121" s="6" t="s">
        <v>90</v>
      </c>
      <c r="CN121" s="6" t="s">
        <v>90</v>
      </c>
    </row>
    <row r="122" spans="1:92" x14ac:dyDescent="0.35">
      <c r="A122" s="6">
        <v>5656391060</v>
      </c>
      <c r="B122" s="6"/>
      <c r="C122" s="6"/>
      <c r="D122" s="6"/>
      <c r="E122" s="6" t="s">
        <v>21</v>
      </c>
      <c r="F122" s="6"/>
      <c r="G122" s="6"/>
      <c r="H122" s="6"/>
      <c r="I122" s="6"/>
      <c r="J122" s="6"/>
      <c r="K122" s="6" t="s">
        <v>27</v>
      </c>
      <c r="L122" s="6"/>
      <c r="M122" s="6" t="s">
        <v>29</v>
      </c>
      <c r="N122" s="6"/>
      <c r="O122" s="6" t="s">
        <v>18</v>
      </c>
      <c r="P122" s="6" t="s">
        <v>19</v>
      </c>
      <c r="Q122" s="6" t="s">
        <v>20</v>
      </c>
      <c r="R122" s="6"/>
      <c r="S122" s="6"/>
      <c r="T122" s="6"/>
      <c r="U122" s="6"/>
      <c r="V122" s="6"/>
      <c r="W122" s="6"/>
      <c r="X122" s="6"/>
      <c r="Y122" s="6"/>
      <c r="Z122" s="6"/>
      <c r="AA122" s="6"/>
      <c r="AB122" s="6"/>
      <c r="AC122" s="6" t="s">
        <v>32</v>
      </c>
      <c r="AD122" s="6"/>
      <c r="AE122" s="6" t="s">
        <v>34</v>
      </c>
      <c r="AF122" s="6"/>
      <c r="AG122" s="6"/>
      <c r="AH122" s="6" t="s">
        <v>37</v>
      </c>
      <c r="AI122" s="6"/>
      <c r="AJ122" s="6"/>
      <c r="AK122" s="6"/>
      <c r="AL122" s="6" t="s">
        <v>41</v>
      </c>
      <c r="AM122" s="6"/>
      <c r="AN122" s="6"/>
      <c r="AO122" s="6"/>
      <c r="AP122" s="6"/>
      <c r="AQ122" s="6"/>
      <c r="AR122" s="6" t="s">
        <v>46</v>
      </c>
      <c r="AS122" s="6"/>
      <c r="AT122" s="6"/>
      <c r="AU122" s="6"/>
      <c r="AV122" s="6" t="s">
        <v>50</v>
      </c>
      <c r="AW122" s="6"/>
      <c r="AX122" s="6"/>
      <c r="AY122" s="6"/>
      <c r="AZ122" s="6"/>
      <c r="BA122" s="6"/>
      <c r="BB122" s="6" t="s">
        <v>55</v>
      </c>
      <c r="BC122" s="6"/>
      <c r="BD122" s="6"/>
      <c r="BE122" s="6"/>
      <c r="BF122" s="6"/>
      <c r="BG122" s="6"/>
      <c r="BH122" s="6"/>
      <c r="BI122" s="6"/>
      <c r="BJ122" s="6"/>
      <c r="BK122" s="6"/>
      <c r="BL122" s="6" t="s">
        <v>63</v>
      </c>
      <c r="BM122" s="6"/>
      <c r="BN122" s="6"/>
      <c r="BO122" s="6"/>
      <c r="BP122" s="6"/>
      <c r="BQ122" s="6"/>
      <c r="BR122" s="6"/>
      <c r="BS122" s="6"/>
      <c r="BT122" s="6"/>
      <c r="BU122" s="6"/>
      <c r="BV122" s="6"/>
      <c r="BW122" s="6"/>
      <c r="BX122" s="6"/>
      <c r="BY122" s="6"/>
      <c r="BZ122" s="6"/>
      <c r="CA122" s="6" t="s">
        <v>78</v>
      </c>
      <c r="CB122" s="6"/>
      <c r="CC122" s="6" t="s">
        <v>83</v>
      </c>
      <c r="CD122" s="6">
        <v>21</v>
      </c>
      <c r="CE122" s="6" t="s">
        <v>153</v>
      </c>
      <c r="CF122" s="6" t="s">
        <v>193</v>
      </c>
      <c r="CG122" s="6"/>
      <c r="CH122" s="6"/>
      <c r="CI122" s="6" t="s">
        <v>420</v>
      </c>
      <c r="CJ122" s="6"/>
      <c r="CK122" s="6"/>
      <c r="CL122" s="6"/>
      <c r="CM122" s="6"/>
      <c r="CN122" s="6"/>
    </row>
    <row r="123" spans="1:92" x14ac:dyDescent="0.35">
      <c r="A123" s="6">
        <v>5655964418</v>
      </c>
      <c r="B123" s="6" t="s">
        <v>18</v>
      </c>
      <c r="C123" s="6"/>
      <c r="D123" s="6"/>
      <c r="E123" s="6"/>
      <c r="F123" s="6"/>
      <c r="G123" s="6"/>
      <c r="H123" s="6"/>
      <c r="I123" s="6"/>
      <c r="J123" s="6" t="s">
        <v>26</v>
      </c>
      <c r="K123" s="6"/>
      <c r="L123" s="6"/>
      <c r="M123" s="6"/>
      <c r="N123" s="6" t="s">
        <v>30</v>
      </c>
      <c r="O123" s="6" t="s">
        <v>18</v>
      </c>
      <c r="P123" s="6"/>
      <c r="Q123" s="6"/>
      <c r="R123" s="6"/>
      <c r="S123" s="6"/>
      <c r="T123" s="6"/>
      <c r="U123" s="6"/>
      <c r="V123" s="6"/>
      <c r="W123" s="6" t="s">
        <v>26</v>
      </c>
      <c r="X123" s="6"/>
      <c r="Y123" s="6"/>
      <c r="Z123" s="6"/>
      <c r="AA123" s="6" t="s">
        <v>30</v>
      </c>
      <c r="AB123" s="6"/>
      <c r="AC123" s="6"/>
      <c r="AD123" s="6" t="s">
        <v>33</v>
      </c>
      <c r="AE123" s="6"/>
      <c r="AF123" s="6"/>
      <c r="AG123" s="6"/>
      <c r="AH123" s="6" t="s">
        <v>37</v>
      </c>
      <c r="AI123" s="6"/>
      <c r="AJ123" s="6"/>
      <c r="AK123" s="6" t="s">
        <v>40</v>
      </c>
      <c r="AL123" s="6" t="s">
        <v>41</v>
      </c>
      <c r="AM123" s="6"/>
      <c r="AN123" s="6"/>
      <c r="AO123" s="6"/>
      <c r="AP123" s="6"/>
      <c r="AQ123" s="6"/>
      <c r="AR123" s="6" t="s">
        <v>46</v>
      </c>
      <c r="AS123" s="6"/>
      <c r="AT123" s="6" t="s">
        <v>48</v>
      </c>
      <c r="AU123" s="6"/>
      <c r="AV123" s="6"/>
      <c r="AW123" s="6"/>
      <c r="AX123" s="6" t="s">
        <v>52</v>
      </c>
      <c r="AY123" s="6"/>
      <c r="AZ123" s="6"/>
      <c r="BA123" s="6" t="s">
        <v>19</v>
      </c>
      <c r="BB123" s="6"/>
      <c r="BC123" s="6"/>
      <c r="BD123" s="6"/>
      <c r="BE123" s="6"/>
      <c r="BF123" s="6"/>
      <c r="BG123" s="6"/>
      <c r="BH123" s="6"/>
      <c r="BI123" s="6"/>
      <c r="BJ123" s="6" t="s">
        <v>26</v>
      </c>
      <c r="BK123" s="6"/>
      <c r="BL123" s="6"/>
      <c r="BM123" s="6"/>
      <c r="BN123" s="6"/>
      <c r="BO123" s="6"/>
      <c r="BP123" s="6" t="s">
        <v>67</v>
      </c>
      <c r="BQ123" s="6"/>
      <c r="BR123" s="6" t="s">
        <v>69</v>
      </c>
      <c r="BS123" s="6"/>
      <c r="BT123" s="6"/>
      <c r="BU123" s="6"/>
      <c r="BV123" s="6"/>
      <c r="BW123" s="6"/>
      <c r="BX123" s="6"/>
      <c r="BY123" s="6"/>
      <c r="BZ123" s="6"/>
      <c r="CA123" s="6" t="s">
        <v>78</v>
      </c>
      <c r="CB123" s="6"/>
      <c r="CC123" s="6" t="s">
        <v>83</v>
      </c>
      <c r="CD123" s="6">
        <v>51</v>
      </c>
      <c r="CE123" s="6" t="s">
        <v>153</v>
      </c>
      <c r="CF123" s="6" t="s">
        <v>173</v>
      </c>
      <c r="CG123" s="6" t="s">
        <v>85</v>
      </c>
      <c r="CH123" s="6" t="s">
        <v>90</v>
      </c>
      <c r="CI123" s="6" t="s">
        <v>422</v>
      </c>
      <c r="CJ123" s="6" t="s">
        <v>100</v>
      </c>
      <c r="CK123" s="6" t="s">
        <v>88</v>
      </c>
      <c r="CL123" s="6" t="s">
        <v>89</v>
      </c>
      <c r="CM123" s="6" t="s">
        <v>90</v>
      </c>
      <c r="CN123" s="6" t="s">
        <v>90</v>
      </c>
    </row>
    <row r="124" spans="1:92" x14ac:dyDescent="0.35">
      <c r="A124" s="6">
        <v>5654019576</v>
      </c>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t="s">
        <v>83</v>
      </c>
      <c r="CD124" s="6">
        <v>70</v>
      </c>
      <c r="CE124" s="6" t="s">
        <v>84</v>
      </c>
      <c r="CF124" s="6" t="s">
        <v>407</v>
      </c>
      <c r="CG124" s="6" t="s">
        <v>85</v>
      </c>
      <c r="CH124" s="6" t="s">
        <v>86</v>
      </c>
      <c r="CI124" s="6" t="s">
        <v>419</v>
      </c>
      <c r="CJ124" s="6" t="s">
        <v>100</v>
      </c>
      <c r="CK124" s="6" t="s">
        <v>88</v>
      </c>
      <c r="CL124" s="6" t="s">
        <v>105</v>
      </c>
      <c r="CM124" s="6" t="s">
        <v>90</v>
      </c>
      <c r="CN124" s="6" t="s">
        <v>90</v>
      </c>
    </row>
    <row r="125" spans="1:92" x14ac:dyDescent="0.35">
      <c r="A125" s="6">
        <v>5653801081</v>
      </c>
      <c r="B125" s="6"/>
      <c r="C125" s="6"/>
      <c r="D125" s="6"/>
      <c r="E125" s="6"/>
      <c r="F125" s="6"/>
      <c r="G125" s="6"/>
      <c r="H125" s="6"/>
      <c r="I125" s="6"/>
      <c r="J125" s="6"/>
      <c r="K125" s="6" t="s">
        <v>27</v>
      </c>
      <c r="L125" s="6" t="s">
        <v>28</v>
      </c>
      <c r="M125" s="6"/>
      <c r="N125" s="6"/>
      <c r="O125" s="6"/>
      <c r="P125" s="6"/>
      <c r="Q125" s="6"/>
      <c r="R125" s="6"/>
      <c r="S125" s="6"/>
      <c r="T125" s="6"/>
      <c r="U125" s="6"/>
      <c r="V125" s="6"/>
      <c r="W125" s="6"/>
      <c r="X125" s="6" t="s">
        <v>27</v>
      </c>
      <c r="Y125" s="6" t="s">
        <v>28</v>
      </c>
      <c r="Z125" s="6"/>
      <c r="AA125" s="6" t="s">
        <v>30</v>
      </c>
      <c r="AB125" s="6"/>
      <c r="AC125" s="6"/>
      <c r="AD125" s="6" t="s">
        <v>33</v>
      </c>
      <c r="AE125" s="6"/>
      <c r="AF125" s="6"/>
      <c r="AG125" s="6"/>
      <c r="AH125" s="6"/>
      <c r="AI125" s="6"/>
      <c r="AJ125" s="6"/>
      <c r="AK125" s="6" t="s">
        <v>40</v>
      </c>
      <c r="AL125" s="6"/>
      <c r="AM125" s="6" t="s">
        <v>42</v>
      </c>
      <c r="AN125" s="6"/>
      <c r="AO125" s="6" t="s">
        <v>44</v>
      </c>
      <c r="AP125" s="6"/>
      <c r="AQ125" s="6"/>
      <c r="AR125" s="6"/>
      <c r="AS125" s="6"/>
      <c r="AT125" s="6"/>
      <c r="AU125" s="6"/>
      <c r="AV125" s="6"/>
      <c r="AW125" s="6"/>
      <c r="AX125" s="6"/>
      <c r="AY125" s="6"/>
      <c r="AZ125" s="6" t="s">
        <v>54</v>
      </c>
      <c r="BA125" s="6"/>
      <c r="BB125" s="6" t="s">
        <v>55</v>
      </c>
      <c r="BC125" s="6"/>
      <c r="BD125" s="6"/>
      <c r="BE125" s="6"/>
      <c r="BF125" s="6"/>
      <c r="BG125" s="6" t="s">
        <v>60</v>
      </c>
      <c r="BH125" s="6"/>
      <c r="BI125" s="6"/>
      <c r="BJ125" s="6"/>
      <c r="BK125" s="6"/>
      <c r="BL125" s="6"/>
      <c r="BM125" s="6"/>
      <c r="BN125" s="6"/>
      <c r="BO125" s="6"/>
      <c r="BP125" s="6" t="s">
        <v>67</v>
      </c>
      <c r="BQ125" s="6"/>
      <c r="BR125" s="6"/>
      <c r="BS125" s="6"/>
      <c r="BT125" s="6"/>
      <c r="BU125" s="6"/>
      <c r="BV125" s="6"/>
      <c r="BW125" s="6"/>
      <c r="BX125" s="6"/>
      <c r="BY125" s="6"/>
      <c r="BZ125" s="6"/>
      <c r="CA125" s="6" t="s">
        <v>78</v>
      </c>
      <c r="CB125" s="6"/>
      <c r="CC125" s="6" t="s">
        <v>83</v>
      </c>
      <c r="CD125" s="6">
        <v>35</v>
      </c>
      <c r="CE125" s="6" t="s">
        <v>153</v>
      </c>
      <c r="CF125" s="6" t="s">
        <v>172</v>
      </c>
      <c r="CG125" s="6" t="s">
        <v>85</v>
      </c>
      <c r="CH125" s="6" t="s">
        <v>86</v>
      </c>
      <c r="CI125" s="6" t="s">
        <v>419</v>
      </c>
      <c r="CJ125" s="6" t="s">
        <v>95</v>
      </c>
      <c r="CK125" s="6" t="s">
        <v>88</v>
      </c>
      <c r="CL125" s="6" t="s">
        <v>97</v>
      </c>
      <c r="CM125" s="6" t="s">
        <v>90</v>
      </c>
      <c r="CN125" s="6" t="s">
        <v>90</v>
      </c>
    </row>
    <row r="126" spans="1:92" x14ac:dyDescent="0.35">
      <c r="A126" s="6">
        <v>5653088885</v>
      </c>
      <c r="B126" s="6"/>
      <c r="C126" s="6"/>
      <c r="D126" s="6"/>
      <c r="E126" s="6"/>
      <c r="F126" s="6"/>
      <c r="G126" s="6"/>
      <c r="H126" s="6"/>
      <c r="I126" s="6"/>
      <c r="J126" s="6"/>
      <c r="K126" s="6"/>
      <c r="L126" s="6"/>
      <c r="M126" s="6"/>
      <c r="N126" s="6"/>
      <c r="O126" s="6"/>
      <c r="P126" s="6"/>
      <c r="Q126" s="6"/>
      <c r="R126" s="6"/>
      <c r="S126" s="6"/>
      <c r="T126" s="6"/>
      <c r="U126" s="6"/>
      <c r="V126" s="6"/>
      <c r="W126" s="6"/>
      <c r="X126" s="6" t="s">
        <v>27</v>
      </c>
      <c r="Y126" s="6"/>
      <c r="Z126" s="6"/>
      <c r="AA126" s="6"/>
      <c r="AB126" s="6"/>
      <c r="AC126" s="6"/>
      <c r="AD126" s="6"/>
      <c r="AE126" s="6"/>
      <c r="AF126" s="6"/>
      <c r="AG126" s="6" t="s">
        <v>36</v>
      </c>
      <c r="AH126" s="6"/>
      <c r="AI126" s="6"/>
      <c r="AJ126" s="6"/>
      <c r="AK126" s="6"/>
      <c r="AL126" s="6"/>
      <c r="AM126" s="6"/>
      <c r="AN126" s="6"/>
      <c r="AO126" s="6"/>
      <c r="AP126" s="6"/>
      <c r="AQ126" s="6"/>
      <c r="AR126" s="6"/>
      <c r="AS126" s="6"/>
      <c r="AT126" s="6"/>
      <c r="AU126" s="6"/>
      <c r="AV126" s="6"/>
      <c r="AW126" s="6"/>
      <c r="AX126" s="6" t="s">
        <v>52</v>
      </c>
      <c r="AY126" s="6"/>
      <c r="AZ126" s="6" t="s">
        <v>54</v>
      </c>
      <c r="BA126" s="6"/>
      <c r="BB126" s="6"/>
      <c r="BC126" s="6"/>
      <c r="BD126" s="6"/>
      <c r="BE126" s="6"/>
      <c r="BF126" s="6"/>
      <c r="BG126" s="6"/>
      <c r="BH126" s="6"/>
      <c r="BI126" s="6"/>
      <c r="BJ126" s="6" t="s">
        <v>26</v>
      </c>
      <c r="BK126" s="6"/>
      <c r="BL126" s="6"/>
      <c r="BM126" s="6"/>
      <c r="BN126" s="6"/>
      <c r="BO126" s="6"/>
      <c r="BP126" s="6"/>
      <c r="BQ126" s="6"/>
      <c r="BR126" s="6"/>
      <c r="BS126" s="6"/>
      <c r="BT126" s="6"/>
      <c r="BU126" s="6" t="s">
        <v>72</v>
      </c>
      <c r="BV126" s="6" t="s">
        <v>73</v>
      </c>
      <c r="BW126" s="6"/>
      <c r="BX126" s="6"/>
      <c r="BY126" s="6"/>
      <c r="BZ126" s="6"/>
      <c r="CA126" s="6" t="s">
        <v>78</v>
      </c>
      <c r="CB126" s="6"/>
      <c r="CC126" s="6" t="s">
        <v>83</v>
      </c>
      <c r="CD126" s="6">
        <v>47</v>
      </c>
      <c r="CE126" s="6" t="s">
        <v>84</v>
      </c>
      <c r="CF126" s="6" t="s">
        <v>126</v>
      </c>
      <c r="CG126" s="6" t="s">
        <v>108</v>
      </c>
      <c r="CH126" s="6" t="s">
        <v>90</v>
      </c>
      <c r="CI126" s="6" t="s">
        <v>422</v>
      </c>
      <c r="CJ126" s="6" t="s">
        <v>99</v>
      </c>
      <c r="CK126" s="6" t="s">
        <v>88</v>
      </c>
      <c r="CL126" s="6" t="s">
        <v>89</v>
      </c>
      <c r="CM126" s="6" t="s">
        <v>90</v>
      </c>
      <c r="CN126" s="6" t="s">
        <v>90</v>
      </c>
    </row>
    <row r="127" spans="1:92" x14ac:dyDescent="0.35">
      <c r="A127" s="6">
        <v>5652813360</v>
      </c>
      <c r="B127" s="6"/>
      <c r="C127" s="6" t="s">
        <v>19</v>
      </c>
      <c r="D127" s="6"/>
      <c r="E127" s="6"/>
      <c r="F127" s="6"/>
      <c r="G127" s="6"/>
      <c r="H127" s="6"/>
      <c r="I127" s="6"/>
      <c r="J127" s="6"/>
      <c r="K127" s="6"/>
      <c r="L127" s="6"/>
      <c r="M127" s="6"/>
      <c r="N127" s="6"/>
      <c r="O127" s="6"/>
      <c r="P127" s="6" t="s">
        <v>19</v>
      </c>
      <c r="Q127" s="6" t="s">
        <v>20</v>
      </c>
      <c r="R127" s="6"/>
      <c r="S127" s="6"/>
      <c r="T127" s="6"/>
      <c r="U127" s="6"/>
      <c r="V127" s="6"/>
      <c r="W127" s="6"/>
      <c r="X127" s="6"/>
      <c r="Y127" s="6"/>
      <c r="Z127" s="6"/>
      <c r="AA127" s="6"/>
      <c r="AB127" s="6"/>
      <c r="AC127" s="6"/>
      <c r="AD127" s="6" t="s">
        <v>33</v>
      </c>
      <c r="AE127" s="6"/>
      <c r="AF127" s="6"/>
      <c r="AG127" s="6"/>
      <c r="AH127" s="6"/>
      <c r="AI127" s="6" t="s">
        <v>38</v>
      </c>
      <c r="AJ127" s="6"/>
      <c r="AK127" s="6"/>
      <c r="AL127" s="6"/>
      <c r="AM127" s="6"/>
      <c r="AN127" s="6"/>
      <c r="AO127" s="6" t="s">
        <v>44</v>
      </c>
      <c r="AP127" s="6"/>
      <c r="AQ127" s="6"/>
      <c r="AR127" s="6"/>
      <c r="AS127" s="6"/>
      <c r="AT127" s="6"/>
      <c r="AU127" s="6" t="s">
        <v>49</v>
      </c>
      <c r="AV127" s="6" t="s">
        <v>50</v>
      </c>
      <c r="AW127" s="6"/>
      <c r="AX127" s="6" t="s">
        <v>52</v>
      </c>
      <c r="AY127" s="6"/>
      <c r="AZ127" s="6"/>
      <c r="BA127" s="6"/>
      <c r="BB127" s="6"/>
      <c r="BC127" s="6"/>
      <c r="BD127" s="6"/>
      <c r="BE127" s="6"/>
      <c r="BF127" s="6"/>
      <c r="BG127" s="6"/>
      <c r="BH127" s="6"/>
      <c r="BI127" s="6"/>
      <c r="BJ127" s="6"/>
      <c r="BK127" s="6"/>
      <c r="BL127" s="6"/>
      <c r="BM127" s="6" t="s">
        <v>64</v>
      </c>
      <c r="BN127" s="6"/>
      <c r="BO127" s="6" t="s">
        <v>66</v>
      </c>
      <c r="BP127" s="6"/>
      <c r="BQ127" s="6"/>
      <c r="BR127" s="6"/>
      <c r="BS127" s="6"/>
      <c r="BT127" s="6"/>
      <c r="BU127" s="6"/>
      <c r="BV127" s="6"/>
      <c r="BW127" s="6"/>
      <c r="BX127" s="6"/>
      <c r="BY127" s="6"/>
      <c r="BZ127" s="6"/>
      <c r="CA127" s="6" t="s">
        <v>78</v>
      </c>
      <c r="CB127" s="6"/>
      <c r="CC127" s="6" t="s">
        <v>98</v>
      </c>
      <c r="CD127" s="6">
        <v>64</v>
      </c>
      <c r="CE127" s="6" t="s">
        <v>153</v>
      </c>
      <c r="CF127" s="6" t="s">
        <v>169</v>
      </c>
      <c r="CG127" s="6" t="s">
        <v>85</v>
      </c>
      <c r="CH127" s="6" t="s">
        <v>86</v>
      </c>
      <c r="CI127" s="6" t="s">
        <v>419</v>
      </c>
      <c r="CJ127" s="6" t="s">
        <v>99</v>
      </c>
      <c r="CK127" s="6" t="s">
        <v>88</v>
      </c>
      <c r="CL127" s="6" t="s">
        <v>97</v>
      </c>
      <c r="CM127" s="6" t="s">
        <v>90</v>
      </c>
      <c r="CN127" s="6" t="s">
        <v>90</v>
      </c>
    </row>
    <row r="128" spans="1:92" x14ac:dyDescent="0.35">
      <c r="A128" s="6">
        <v>5651640738</v>
      </c>
      <c r="B128" s="6"/>
      <c r="C128" s="6"/>
      <c r="D128" s="6"/>
      <c r="E128" s="6"/>
      <c r="F128" s="6"/>
      <c r="G128" s="6"/>
      <c r="H128" s="6"/>
      <c r="I128" s="6"/>
      <c r="J128" s="6"/>
      <c r="K128" s="6"/>
      <c r="L128" s="6"/>
      <c r="M128" s="6"/>
      <c r="N128" s="6"/>
      <c r="O128" s="6"/>
      <c r="P128" s="6" t="s">
        <v>19</v>
      </c>
      <c r="Q128" s="6"/>
      <c r="R128" s="6"/>
      <c r="S128" s="6"/>
      <c r="T128" s="6"/>
      <c r="U128" s="6"/>
      <c r="V128" s="6"/>
      <c r="W128" s="6" t="s">
        <v>26</v>
      </c>
      <c r="X128" s="6"/>
      <c r="Y128" s="6"/>
      <c r="Z128" s="6"/>
      <c r="AA128" s="6"/>
      <c r="AB128" s="6"/>
      <c r="AC128" s="6"/>
      <c r="AD128" s="6"/>
      <c r="AE128" s="6"/>
      <c r="AF128" s="6"/>
      <c r="AG128" s="6" t="s">
        <v>36</v>
      </c>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t="s">
        <v>64</v>
      </c>
      <c r="BN128" s="6"/>
      <c r="BO128" s="6"/>
      <c r="BP128" s="6"/>
      <c r="BQ128" s="6"/>
      <c r="BR128" s="6"/>
      <c r="BS128" s="6"/>
      <c r="BT128" s="6"/>
      <c r="BU128" s="6" t="s">
        <v>72</v>
      </c>
      <c r="BV128" s="6"/>
      <c r="BW128" s="6"/>
      <c r="BX128" s="6"/>
      <c r="BY128" s="6"/>
      <c r="BZ128" s="6"/>
      <c r="CA128" s="6" t="s">
        <v>78</v>
      </c>
      <c r="CB128" s="6"/>
      <c r="CC128" s="6" t="s">
        <v>98</v>
      </c>
      <c r="CD128" s="6">
        <v>50</v>
      </c>
      <c r="CE128" s="6" t="s">
        <v>84</v>
      </c>
      <c r="CF128" s="6" t="s">
        <v>130</v>
      </c>
      <c r="CG128" s="6" t="s">
        <v>112</v>
      </c>
      <c r="CH128" s="6" t="s">
        <v>86</v>
      </c>
      <c r="CI128" s="6" t="s">
        <v>419</v>
      </c>
      <c r="CJ128" s="6" t="s">
        <v>100</v>
      </c>
      <c r="CK128" s="6" t="s">
        <v>112</v>
      </c>
      <c r="CL128" s="6" t="s">
        <v>97</v>
      </c>
      <c r="CM128" s="6" t="s">
        <v>90</v>
      </c>
      <c r="CN128" s="6" t="s">
        <v>90</v>
      </c>
    </row>
    <row r="129" spans="1:92" x14ac:dyDescent="0.35">
      <c r="A129" s="6">
        <v>5651371773</v>
      </c>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t="s">
        <v>67</v>
      </c>
      <c r="BQ129" s="6"/>
      <c r="BR129" s="6"/>
      <c r="BS129" s="6"/>
      <c r="BT129" s="6"/>
      <c r="BU129" s="6"/>
      <c r="BV129" s="6"/>
      <c r="BW129" s="6"/>
      <c r="BX129" s="6"/>
      <c r="BY129" s="6"/>
      <c r="BZ129" s="6"/>
      <c r="CA129" s="6"/>
      <c r="CB129" s="6"/>
      <c r="CC129" s="6" t="s">
        <v>83</v>
      </c>
      <c r="CD129" s="6">
        <v>35</v>
      </c>
      <c r="CE129" s="6" t="s">
        <v>84</v>
      </c>
      <c r="CF129" s="6" t="s">
        <v>135</v>
      </c>
      <c r="CG129" s="6" t="s">
        <v>85</v>
      </c>
      <c r="CH129" s="6" t="s">
        <v>86</v>
      </c>
      <c r="CI129" s="6" t="s">
        <v>419</v>
      </c>
      <c r="CJ129" s="6" t="s">
        <v>103</v>
      </c>
      <c r="CK129" s="6" t="s">
        <v>93</v>
      </c>
      <c r="CL129" s="6" t="s">
        <v>89</v>
      </c>
      <c r="CM129" s="6" t="s">
        <v>90</v>
      </c>
      <c r="CN129" s="6" t="s">
        <v>90</v>
      </c>
    </row>
    <row r="130" spans="1:92" x14ac:dyDescent="0.35">
      <c r="A130" s="6">
        <v>5650439454</v>
      </c>
      <c r="B130" s="6"/>
      <c r="C130" s="6"/>
      <c r="D130" s="6"/>
      <c r="E130" s="6"/>
      <c r="F130" s="6"/>
      <c r="G130" s="6"/>
      <c r="H130" s="6"/>
      <c r="I130" s="6"/>
      <c r="J130" s="6"/>
      <c r="K130" s="6"/>
      <c r="L130" s="6" t="s">
        <v>28</v>
      </c>
      <c r="M130" s="6"/>
      <c r="N130" s="6"/>
      <c r="O130" s="6"/>
      <c r="P130" s="6"/>
      <c r="Q130" s="6"/>
      <c r="R130" s="6" t="s">
        <v>21</v>
      </c>
      <c r="S130" s="6"/>
      <c r="T130" s="6"/>
      <c r="U130" s="6"/>
      <c r="V130" s="6"/>
      <c r="W130" s="6"/>
      <c r="X130" s="6" t="s">
        <v>27</v>
      </c>
      <c r="Y130" s="6"/>
      <c r="Z130" s="6"/>
      <c r="AA130" s="6"/>
      <c r="AB130" s="6"/>
      <c r="AC130" s="6"/>
      <c r="AD130" s="6" t="s">
        <v>33</v>
      </c>
      <c r="AE130" s="6"/>
      <c r="AF130" s="6"/>
      <c r="AG130" s="6"/>
      <c r="AH130" s="6"/>
      <c r="AI130" s="6"/>
      <c r="AJ130" s="6"/>
      <c r="AK130" s="6" t="s">
        <v>40</v>
      </c>
      <c r="AL130" s="6"/>
      <c r="AM130" s="6" t="s">
        <v>42</v>
      </c>
      <c r="AN130" s="6"/>
      <c r="AO130" s="6" t="s">
        <v>44</v>
      </c>
      <c r="AP130" s="6"/>
      <c r="AQ130" s="6"/>
      <c r="AR130" s="6"/>
      <c r="AS130" s="6"/>
      <c r="AT130" s="6" t="s">
        <v>48</v>
      </c>
      <c r="AU130" s="6"/>
      <c r="AV130" s="6"/>
      <c r="AW130" s="6"/>
      <c r="AX130" s="6"/>
      <c r="AY130" s="6"/>
      <c r="AZ130" s="6" t="s">
        <v>54</v>
      </c>
      <c r="BA130" s="6"/>
      <c r="BB130" s="6"/>
      <c r="BC130" s="6"/>
      <c r="BD130" s="6"/>
      <c r="BE130" s="6"/>
      <c r="BF130" s="6"/>
      <c r="BG130" s="6"/>
      <c r="BH130" s="6"/>
      <c r="BI130" s="6"/>
      <c r="BJ130" s="6"/>
      <c r="BK130" s="6"/>
      <c r="BL130" s="6" t="s">
        <v>63</v>
      </c>
      <c r="BM130" s="6"/>
      <c r="BN130" s="6"/>
      <c r="BO130" s="6" t="s">
        <v>66</v>
      </c>
      <c r="BP130" s="6"/>
      <c r="BQ130" s="6"/>
      <c r="BR130" s="6" t="s">
        <v>69</v>
      </c>
      <c r="BS130" s="6"/>
      <c r="BT130" s="6"/>
      <c r="BU130" s="6"/>
      <c r="BV130" s="6"/>
      <c r="BW130" s="6"/>
      <c r="BX130" s="6"/>
      <c r="BY130" s="6"/>
      <c r="BZ130" s="6"/>
      <c r="CA130" s="6" t="s">
        <v>78</v>
      </c>
      <c r="CB130" s="6"/>
      <c r="CC130" s="6" t="s">
        <v>98</v>
      </c>
      <c r="CD130" s="6">
        <v>50</v>
      </c>
      <c r="CE130" s="6" t="s">
        <v>153</v>
      </c>
      <c r="CF130" s="6" t="s">
        <v>156</v>
      </c>
      <c r="CG130" s="6" t="s">
        <v>85</v>
      </c>
      <c r="CH130" s="6" t="s">
        <v>86</v>
      </c>
      <c r="CI130" s="6" t="s">
        <v>419</v>
      </c>
      <c r="CJ130" s="6" t="s">
        <v>99</v>
      </c>
      <c r="CK130" s="6" t="s">
        <v>93</v>
      </c>
      <c r="CL130" s="6" t="s">
        <v>89</v>
      </c>
      <c r="CM130" s="6" t="s">
        <v>90</v>
      </c>
      <c r="CN130" s="6" t="s">
        <v>90</v>
      </c>
    </row>
    <row r="131" spans="1:92" x14ac:dyDescent="0.35">
      <c r="A131" s="6">
        <v>5650318303</v>
      </c>
      <c r="B131" s="6"/>
      <c r="C131" s="6"/>
      <c r="D131" s="6"/>
      <c r="E131" s="6"/>
      <c r="F131" s="6"/>
      <c r="G131" s="6"/>
      <c r="H131" s="6"/>
      <c r="I131" s="6"/>
      <c r="J131" s="6"/>
      <c r="K131" s="6" t="s">
        <v>27</v>
      </c>
      <c r="L131" s="6" t="s">
        <v>28</v>
      </c>
      <c r="M131" s="6"/>
      <c r="N131" s="6"/>
      <c r="O131" s="6"/>
      <c r="P131" s="6"/>
      <c r="Q131" s="6"/>
      <c r="R131" s="6"/>
      <c r="S131" s="6"/>
      <c r="T131" s="6"/>
      <c r="U131" s="6"/>
      <c r="V131" s="6"/>
      <c r="W131" s="6"/>
      <c r="X131" s="6"/>
      <c r="Y131" s="6"/>
      <c r="Z131" s="6"/>
      <c r="AA131" s="6" t="s">
        <v>30</v>
      </c>
      <c r="AB131" s="6"/>
      <c r="AC131" s="6"/>
      <c r="AD131" s="6"/>
      <c r="AE131" s="6"/>
      <c r="AF131" s="6"/>
      <c r="AG131" s="6"/>
      <c r="AH131" s="6"/>
      <c r="AI131" s="6"/>
      <c r="AJ131" s="6"/>
      <c r="AK131" s="6" t="s">
        <v>40</v>
      </c>
      <c r="AL131" s="6"/>
      <c r="AM131" s="6" t="s">
        <v>42</v>
      </c>
      <c r="AN131" s="6"/>
      <c r="AO131" s="6" t="s">
        <v>44</v>
      </c>
      <c r="AP131" s="6"/>
      <c r="AQ131" s="6"/>
      <c r="AR131" s="6" t="s">
        <v>46</v>
      </c>
      <c r="AS131" s="6"/>
      <c r="AT131" s="6"/>
      <c r="AU131" s="6"/>
      <c r="AV131" s="6"/>
      <c r="AW131" s="6"/>
      <c r="AX131" s="6"/>
      <c r="AY131" s="6"/>
      <c r="AZ131" s="6" t="s">
        <v>54</v>
      </c>
      <c r="BA131" s="6"/>
      <c r="BB131" s="6"/>
      <c r="BC131" s="6"/>
      <c r="BD131" s="6"/>
      <c r="BE131" s="6"/>
      <c r="BF131" s="6"/>
      <c r="BG131" s="6"/>
      <c r="BH131" s="6"/>
      <c r="BI131" s="6" t="s">
        <v>62</v>
      </c>
      <c r="BJ131" s="6"/>
      <c r="BK131" s="6"/>
      <c r="BL131" s="6"/>
      <c r="BM131" s="6"/>
      <c r="BN131" s="6"/>
      <c r="BO131" s="6" t="s">
        <v>66</v>
      </c>
      <c r="BP131" s="6" t="s">
        <v>67</v>
      </c>
      <c r="BQ131" s="6"/>
      <c r="BR131" s="6" t="s">
        <v>69</v>
      </c>
      <c r="BS131" s="6" t="s">
        <v>70</v>
      </c>
      <c r="BT131" s="6"/>
      <c r="BU131" s="6" t="s">
        <v>72</v>
      </c>
      <c r="BV131" s="6" t="s">
        <v>73</v>
      </c>
      <c r="BW131" s="6"/>
      <c r="BX131" s="6"/>
      <c r="BY131" s="6"/>
      <c r="BZ131" s="6"/>
      <c r="CA131" s="6" t="s">
        <v>78</v>
      </c>
      <c r="CB131" s="6"/>
      <c r="CC131" s="6" t="s">
        <v>83</v>
      </c>
      <c r="CD131" s="6">
        <v>35</v>
      </c>
      <c r="CE131" s="6" t="s">
        <v>153</v>
      </c>
      <c r="CF131" s="6" t="s">
        <v>188</v>
      </c>
      <c r="CG131" s="6" t="s">
        <v>85</v>
      </c>
      <c r="CH131" s="6" t="s">
        <v>86</v>
      </c>
      <c r="CI131" s="6" t="s">
        <v>419</v>
      </c>
      <c r="CJ131" s="6" t="s">
        <v>99</v>
      </c>
      <c r="CK131" s="6" t="s">
        <v>109</v>
      </c>
      <c r="CL131" s="6" t="s">
        <v>89</v>
      </c>
      <c r="CM131" s="6" t="s">
        <v>90</v>
      </c>
      <c r="CN131" s="6" t="s">
        <v>90</v>
      </c>
    </row>
    <row r="132" spans="1:92" x14ac:dyDescent="0.35">
      <c r="A132" s="6">
        <v>5650160040</v>
      </c>
      <c r="B132" s="6"/>
      <c r="C132" s="6"/>
      <c r="D132" s="6"/>
      <c r="E132" s="6"/>
      <c r="F132" s="6"/>
      <c r="G132" s="6"/>
      <c r="H132" s="6"/>
      <c r="I132" s="6"/>
      <c r="J132" s="6"/>
      <c r="K132" s="6"/>
      <c r="L132" s="6"/>
      <c r="M132" s="6"/>
      <c r="N132" s="6"/>
      <c r="O132" s="6"/>
      <c r="P132" s="6"/>
      <c r="Q132" s="6" t="s">
        <v>20</v>
      </c>
      <c r="R132" s="6"/>
      <c r="S132" s="6"/>
      <c r="T132" s="6"/>
      <c r="U132" s="6"/>
      <c r="V132" s="6"/>
      <c r="W132" s="6" t="s">
        <v>26</v>
      </c>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t="s">
        <v>64</v>
      </c>
      <c r="BN132" s="6"/>
      <c r="BO132" s="6"/>
      <c r="BP132" s="6"/>
      <c r="BQ132" s="6"/>
      <c r="BR132" s="6"/>
      <c r="BS132" s="6"/>
      <c r="BT132" s="6"/>
      <c r="BU132" s="6" t="s">
        <v>72</v>
      </c>
      <c r="BV132" s="6"/>
      <c r="BW132" s="6"/>
      <c r="BX132" s="6"/>
      <c r="BY132" s="6"/>
      <c r="BZ132" s="6"/>
      <c r="CA132" s="6"/>
      <c r="CB132" s="6"/>
      <c r="CC132" s="6" t="s">
        <v>83</v>
      </c>
      <c r="CD132" s="6">
        <v>53</v>
      </c>
      <c r="CE132" s="6" t="s">
        <v>84</v>
      </c>
      <c r="CF132" s="6" t="s">
        <v>129</v>
      </c>
      <c r="CG132" s="6" t="s">
        <v>85</v>
      </c>
      <c r="CH132" s="6" t="s">
        <v>86</v>
      </c>
      <c r="CI132" s="6" t="s">
        <v>419</v>
      </c>
      <c r="CJ132" s="6" t="s">
        <v>87</v>
      </c>
      <c r="CK132" s="6" t="s">
        <v>88</v>
      </c>
      <c r="CL132" s="6" t="s">
        <v>89</v>
      </c>
      <c r="CM132" s="6" t="s">
        <v>90</v>
      </c>
      <c r="CN132" s="6" t="s">
        <v>90</v>
      </c>
    </row>
    <row r="133" spans="1:92" x14ac:dyDescent="0.35">
      <c r="A133" s="6">
        <v>5649860912</v>
      </c>
      <c r="B133" s="6"/>
      <c r="C133" s="6"/>
      <c r="D133" s="6"/>
      <c r="E133" s="6" t="s">
        <v>21</v>
      </c>
      <c r="F133" s="6"/>
      <c r="G133" s="6"/>
      <c r="H133" s="6"/>
      <c r="I133" s="6"/>
      <c r="J133" s="6"/>
      <c r="K133" s="6"/>
      <c r="L133" s="6"/>
      <c r="M133" s="6" t="s">
        <v>29</v>
      </c>
      <c r="N133" s="6" t="s">
        <v>30</v>
      </c>
      <c r="O133" s="6"/>
      <c r="P133" s="6"/>
      <c r="Q133" s="6"/>
      <c r="R133" s="6"/>
      <c r="S133" s="6"/>
      <c r="T133" s="6"/>
      <c r="U133" s="6"/>
      <c r="V133" s="6" t="s">
        <v>25</v>
      </c>
      <c r="W133" s="6"/>
      <c r="X133" s="6"/>
      <c r="Y133" s="6"/>
      <c r="Z133" s="6"/>
      <c r="AA133" s="6"/>
      <c r="AB133" s="6"/>
      <c r="AC133" s="6"/>
      <c r="AD133" s="6"/>
      <c r="AE133" s="6"/>
      <c r="AF133" s="6"/>
      <c r="AG133" s="6"/>
      <c r="AH133" s="6"/>
      <c r="AI133" s="6"/>
      <c r="AJ133" s="6"/>
      <c r="AK133" s="6"/>
      <c r="AL133" s="6" t="s">
        <v>41</v>
      </c>
      <c r="AM133" s="6"/>
      <c r="AN133" s="6"/>
      <c r="AO133" s="6"/>
      <c r="AP133" s="6" t="s">
        <v>45</v>
      </c>
      <c r="AQ133" s="6"/>
      <c r="AR133" s="6"/>
      <c r="AS133" s="6"/>
      <c r="AT133" s="6"/>
      <c r="AU133" s="6"/>
      <c r="AV133" s="6" t="s">
        <v>50</v>
      </c>
      <c r="AW133" s="6"/>
      <c r="AX133" s="6"/>
      <c r="AY133" s="6"/>
      <c r="AZ133" s="6"/>
      <c r="BA133" s="6"/>
      <c r="BB133" s="6" t="s">
        <v>55</v>
      </c>
      <c r="BC133" s="6" t="s">
        <v>56</v>
      </c>
      <c r="BD133" s="6"/>
      <c r="BE133" s="6"/>
      <c r="BF133" s="6"/>
      <c r="BG133" s="6"/>
      <c r="BH133" s="6"/>
      <c r="BI133" s="6"/>
      <c r="BJ133" s="6"/>
      <c r="BK133" s="6"/>
      <c r="BL133" s="6"/>
      <c r="BM133" s="6"/>
      <c r="BN133" s="6"/>
      <c r="BO133" s="6"/>
      <c r="BP133" s="6" t="s">
        <v>67</v>
      </c>
      <c r="BQ133" s="6"/>
      <c r="BR133" s="6"/>
      <c r="BS133" s="6"/>
      <c r="BT133" s="6"/>
      <c r="BU133" s="6"/>
      <c r="BV133" s="6" t="s">
        <v>73</v>
      </c>
      <c r="BW133" s="6"/>
      <c r="BX133" s="6"/>
      <c r="BY133" s="6"/>
      <c r="BZ133" s="6"/>
      <c r="CA133" s="6" t="s">
        <v>78</v>
      </c>
      <c r="CB133" s="6" t="s">
        <v>79</v>
      </c>
      <c r="CC133" s="6" t="s">
        <v>83</v>
      </c>
      <c r="CD133" s="6">
        <v>67</v>
      </c>
      <c r="CE133" s="6" t="s">
        <v>153</v>
      </c>
      <c r="CF133" s="6" t="s">
        <v>174</v>
      </c>
      <c r="CG133" s="6" t="s">
        <v>85</v>
      </c>
      <c r="CH133" s="6" t="s">
        <v>86</v>
      </c>
      <c r="CI133" s="6" t="s">
        <v>419</v>
      </c>
      <c r="CJ133" s="6" t="s">
        <v>103</v>
      </c>
      <c r="CK133" s="6" t="s">
        <v>88</v>
      </c>
      <c r="CL133" s="6" t="s">
        <v>105</v>
      </c>
      <c r="CM133" s="6" t="s">
        <v>90</v>
      </c>
      <c r="CN133" s="6" t="s">
        <v>90</v>
      </c>
    </row>
    <row r="134" spans="1:92" x14ac:dyDescent="0.35">
      <c r="A134" s="6">
        <v>5649783334</v>
      </c>
      <c r="B134" s="6"/>
      <c r="C134" s="6"/>
      <c r="D134" s="6"/>
      <c r="E134" s="6" t="s">
        <v>21</v>
      </c>
      <c r="F134" s="6"/>
      <c r="G134" s="6"/>
      <c r="H134" s="6" t="s">
        <v>24</v>
      </c>
      <c r="I134" s="6"/>
      <c r="J134" s="6"/>
      <c r="K134" s="6"/>
      <c r="L134" s="6"/>
      <c r="M134" s="6"/>
      <c r="N134" s="6"/>
      <c r="O134" s="6"/>
      <c r="P134" s="6"/>
      <c r="Q134" s="6"/>
      <c r="R134" s="6" t="s">
        <v>21</v>
      </c>
      <c r="S134" s="6"/>
      <c r="T134" s="6"/>
      <c r="U134" s="6"/>
      <c r="V134" s="6"/>
      <c r="W134" s="6"/>
      <c r="X134" s="6"/>
      <c r="Y134" s="6"/>
      <c r="Z134" s="6"/>
      <c r="AA134" s="6"/>
      <c r="AB134" s="6"/>
      <c r="AC134" s="6"/>
      <c r="AD134" s="6"/>
      <c r="AE134" s="6"/>
      <c r="AF134" s="6"/>
      <c r="AG134" s="6"/>
      <c r="AH134" s="6"/>
      <c r="AI134" s="6" t="s">
        <v>38</v>
      </c>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t="s">
        <v>64</v>
      </c>
      <c r="BN134" s="6"/>
      <c r="BO134" s="6"/>
      <c r="BP134" s="6" t="s">
        <v>67</v>
      </c>
      <c r="BQ134" s="6"/>
      <c r="BR134" s="6"/>
      <c r="BS134" s="6"/>
      <c r="BT134" s="6"/>
      <c r="BU134" s="6"/>
      <c r="BV134" s="6"/>
      <c r="BW134" s="6"/>
      <c r="BX134" s="6"/>
      <c r="BY134" s="6"/>
      <c r="BZ134" s="6"/>
      <c r="CA134" s="6"/>
      <c r="CB134" s="6"/>
      <c r="CC134" s="6" t="s">
        <v>83</v>
      </c>
      <c r="CD134" s="6">
        <v>60</v>
      </c>
      <c r="CE134" s="6" t="s">
        <v>84</v>
      </c>
      <c r="CF134" s="6" t="s">
        <v>126</v>
      </c>
      <c r="CG134" s="6" t="s">
        <v>85</v>
      </c>
      <c r="CH134" s="6" t="s">
        <v>86</v>
      </c>
      <c r="CI134" s="6" t="s">
        <v>419</v>
      </c>
      <c r="CJ134" s="6" t="s">
        <v>92</v>
      </c>
      <c r="CK134" s="6" t="s">
        <v>88</v>
      </c>
      <c r="CL134" s="6" t="s">
        <v>89</v>
      </c>
      <c r="CM134" s="6" t="s">
        <v>90</v>
      </c>
      <c r="CN134" s="6" t="s">
        <v>86</v>
      </c>
    </row>
    <row r="135" spans="1:92" x14ac:dyDescent="0.35">
      <c r="A135" s="6">
        <v>5649727057</v>
      </c>
      <c r="B135" s="6"/>
      <c r="C135" s="6" t="s">
        <v>19</v>
      </c>
      <c r="D135" s="6"/>
      <c r="E135" s="6"/>
      <c r="F135" s="6" t="s">
        <v>22</v>
      </c>
      <c r="G135" s="6"/>
      <c r="H135" s="6"/>
      <c r="I135" s="6"/>
      <c r="J135" s="6"/>
      <c r="K135" s="6"/>
      <c r="L135" s="6" t="s">
        <v>28</v>
      </c>
      <c r="M135" s="6"/>
      <c r="N135" s="6"/>
      <c r="O135" s="6"/>
      <c r="P135" s="6"/>
      <c r="Q135" s="6" t="s">
        <v>20</v>
      </c>
      <c r="R135" s="6"/>
      <c r="S135" s="6" t="s">
        <v>22</v>
      </c>
      <c r="T135" s="6"/>
      <c r="U135" s="6"/>
      <c r="V135" s="6"/>
      <c r="W135" s="6" t="s">
        <v>26</v>
      </c>
      <c r="X135" s="6"/>
      <c r="Y135" s="6"/>
      <c r="Z135" s="6"/>
      <c r="AA135" s="6"/>
      <c r="AB135" s="6"/>
      <c r="AC135" s="6"/>
      <c r="AD135" s="6" t="s">
        <v>33</v>
      </c>
      <c r="AE135" s="6"/>
      <c r="AF135" s="6"/>
      <c r="AG135" s="6"/>
      <c r="AH135" s="6"/>
      <c r="AI135" s="6" t="s">
        <v>38</v>
      </c>
      <c r="AJ135" s="6"/>
      <c r="AK135" s="6" t="s">
        <v>40</v>
      </c>
      <c r="AL135" s="6" t="s">
        <v>41</v>
      </c>
      <c r="AM135" s="6"/>
      <c r="AN135" s="6" t="s">
        <v>43</v>
      </c>
      <c r="AO135" s="6"/>
      <c r="AP135" s="6"/>
      <c r="AQ135" s="6"/>
      <c r="AR135" s="6"/>
      <c r="AS135" s="6"/>
      <c r="AT135" s="6"/>
      <c r="AU135" s="6"/>
      <c r="AV135" s="6" t="s">
        <v>50</v>
      </c>
      <c r="AW135" s="6"/>
      <c r="AX135" s="6"/>
      <c r="AY135" s="6"/>
      <c r="AZ135" s="6"/>
      <c r="BA135" s="6"/>
      <c r="BB135" s="6" t="s">
        <v>55</v>
      </c>
      <c r="BC135" s="6"/>
      <c r="BD135" s="6"/>
      <c r="BE135" s="6"/>
      <c r="BF135" s="6"/>
      <c r="BG135" s="6"/>
      <c r="BH135" s="6"/>
      <c r="BI135" s="6"/>
      <c r="BJ135" s="6"/>
      <c r="BK135" s="6"/>
      <c r="BL135" s="6"/>
      <c r="BM135" s="6" t="s">
        <v>64</v>
      </c>
      <c r="BN135" s="6" t="s">
        <v>65</v>
      </c>
      <c r="BO135" s="6"/>
      <c r="BP135" s="6" t="s">
        <v>67</v>
      </c>
      <c r="BQ135" s="6"/>
      <c r="BR135" s="6" t="s">
        <v>69</v>
      </c>
      <c r="BS135" s="6" t="s">
        <v>70</v>
      </c>
      <c r="BT135" s="6"/>
      <c r="BU135" s="6" t="s">
        <v>72</v>
      </c>
      <c r="BV135" s="6"/>
      <c r="BW135" s="6" t="s">
        <v>74</v>
      </c>
      <c r="BX135" s="6"/>
      <c r="BY135" s="6"/>
      <c r="BZ135" s="6"/>
      <c r="CA135" s="6" t="s">
        <v>78</v>
      </c>
      <c r="CB135" s="6"/>
      <c r="CC135" s="6" t="s">
        <v>98</v>
      </c>
      <c r="CD135" s="6">
        <v>46</v>
      </c>
      <c r="CE135" s="6" t="s">
        <v>153</v>
      </c>
      <c r="CF135" s="6" t="s">
        <v>190</v>
      </c>
      <c r="CG135" s="6" t="s">
        <v>85</v>
      </c>
      <c r="CH135" s="6" t="s">
        <v>86</v>
      </c>
      <c r="CI135" s="6" t="s">
        <v>419</v>
      </c>
      <c r="CJ135" s="6" t="s">
        <v>100</v>
      </c>
      <c r="CK135" s="6" t="s">
        <v>101</v>
      </c>
      <c r="CL135" s="6" t="s">
        <v>89</v>
      </c>
      <c r="CM135" s="6" t="s">
        <v>90</v>
      </c>
      <c r="CN135" s="6" t="s">
        <v>90</v>
      </c>
    </row>
    <row r="136" spans="1:92" x14ac:dyDescent="0.35">
      <c r="A136" s="6">
        <v>5649711042</v>
      </c>
      <c r="B136" s="6"/>
      <c r="C136" s="6"/>
      <c r="D136" s="6"/>
      <c r="E136" s="6"/>
      <c r="F136" s="6"/>
      <c r="G136" s="6"/>
      <c r="H136" s="6"/>
      <c r="I136" s="6"/>
      <c r="J136" s="6"/>
      <c r="K136" s="6"/>
      <c r="L136" s="6"/>
      <c r="M136" s="6"/>
      <c r="N136" s="6"/>
      <c r="O136" s="6"/>
      <c r="P136" s="6"/>
      <c r="Q136" s="6"/>
      <c r="R136" s="6" t="s">
        <v>21</v>
      </c>
      <c r="S136" s="6"/>
      <c r="T136" s="6"/>
      <c r="U136" s="6" t="s">
        <v>24</v>
      </c>
      <c r="V136" s="6"/>
      <c r="W136" s="6"/>
      <c r="X136" s="6"/>
      <c r="Y136" s="6"/>
      <c r="Z136" s="6"/>
      <c r="AA136" s="6"/>
      <c r="AB136" s="6"/>
      <c r="AC136" s="6" t="s">
        <v>32</v>
      </c>
      <c r="AD136" s="6"/>
      <c r="AE136" s="6"/>
      <c r="AF136" s="6"/>
      <c r="AG136" s="6"/>
      <c r="AH136" s="6"/>
      <c r="AI136" s="6" t="s">
        <v>38</v>
      </c>
      <c r="AJ136" s="6"/>
      <c r="AK136" s="6" t="s">
        <v>40</v>
      </c>
      <c r="AL136" s="6"/>
      <c r="AM136" s="6"/>
      <c r="AN136" s="6"/>
      <c r="AO136" s="6"/>
      <c r="AP136" s="6"/>
      <c r="AQ136" s="6"/>
      <c r="AR136" s="6"/>
      <c r="AS136" s="6" t="s">
        <v>47</v>
      </c>
      <c r="AT136" s="6"/>
      <c r="AU136" s="6"/>
      <c r="AV136" s="6"/>
      <c r="AW136" s="6" t="s">
        <v>51</v>
      </c>
      <c r="AX136" s="6" t="s">
        <v>52</v>
      </c>
      <c r="AY136" s="6"/>
      <c r="AZ136" s="6"/>
      <c r="BA136" s="6"/>
      <c r="BB136" s="6" t="s">
        <v>55</v>
      </c>
      <c r="BC136" s="6"/>
      <c r="BD136" s="6"/>
      <c r="BE136" s="6"/>
      <c r="BF136" s="6"/>
      <c r="BG136" s="6" t="s">
        <v>60</v>
      </c>
      <c r="BH136" s="6"/>
      <c r="BI136" s="6"/>
      <c r="BJ136" s="6"/>
      <c r="BK136" s="6"/>
      <c r="BL136" s="6"/>
      <c r="BM136" s="6"/>
      <c r="BN136" s="6"/>
      <c r="BO136" s="6"/>
      <c r="BP136" s="6" t="s">
        <v>67</v>
      </c>
      <c r="BQ136" s="6"/>
      <c r="BR136" s="6"/>
      <c r="BS136" s="6" t="s">
        <v>70</v>
      </c>
      <c r="BT136" s="6"/>
      <c r="BU136" s="6"/>
      <c r="BV136" s="6"/>
      <c r="BW136" s="6"/>
      <c r="BX136" s="6"/>
      <c r="BY136" s="6"/>
      <c r="BZ136" s="6"/>
      <c r="CA136" s="6" t="s">
        <v>78</v>
      </c>
      <c r="CB136" s="6"/>
      <c r="CC136" s="6" t="s">
        <v>83</v>
      </c>
      <c r="CD136" s="6">
        <v>27</v>
      </c>
      <c r="CE136" s="6" t="s">
        <v>84</v>
      </c>
      <c r="CF136" s="6" t="s">
        <v>119</v>
      </c>
      <c r="CG136" s="6" t="s">
        <v>106</v>
      </c>
      <c r="CH136" s="6" t="s">
        <v>90</v>
      </c>
      <c r="CI136" s="6" t="s">
        <v>419</v>
      </c>
      <c r="CJ136" s="6" t="s">
        <v>100</v>
      </c>
      <c r="CK136" s="6" t="s">
        <v>88</v>
      </c>
      <c r="CL136" s="6" t="s">
        <v>89</v>
      </c>
      <c r="CM136" s="6" t="s">
        <v>90</v>
      </c>
      <c r="CN136" s="6" t="s">
        <v>90</v>
      </c>
    </row>
    <row r="137" spans="1:92" x14ac:dyDescent="0.35">
      <c r="A137" s="6">
        <v>5649638287</v>
      </c>
      <c r="B137" s="6"/>
      <c r="C137" s="6"/>
      <c r="D137" s="6" t="s">
        <v>20</v>
      </c>
      <c r="E137" s="6"/>
      <c r="F137" s="6" t="s">
        <v>22</v>
      </c>
      <c r="G137" s="6" t="s">
        <v>23</v>
      </c>
      <c r="H137" s="6"/>
      <c r="I137" s="6"/>
      <c r="J137" s="6"/>
      <c r="K137" s="6"/>
      <c r="L137" s="6"/>
      <c r="M137" s="6"/>
      <c r="N137" s="6"/>
      <c r="O137" s="6"/>
      <c r="P137" s="6"/>
      <c r="Q137" s="6"/>
      <c r="R137" s="6"/>
      <c r="S137" s="6"/>
      <c r="T137" s="6" t="s">
        <v>23</v>
      </c>
      <c r="U137" s="6"/>
      <c r="V137" s="6"/>
      <c r="W137" s="6"/>
      <c r="X137" s="6" t="s">
        <v>27</v>
      </c>
      <c r="Y137" s="6"/>
      <c r="Z137" s="6" t="s">
        <v>29</v>
      </c>
      <c r="AA137" s="6"/>
      <c r="AB137" s="6"/>
      <c r="AC137" s="6"/>
      <c r="AD137" s="6"/>
      <c r="AE137" s="6"/>
      <c r="AF137" s="6"/>
      <c r="AG137" s="6"/>
      <c r="AH137" s="6"/>
      <c r="AI137" s="6"/>
      <c r="AJ137" s="6" t="s">
        <v>39</v>
      </c>
      <c r="AK137" s="6" t="s">
        <v>40</v>
      </c>
      <c r="AL137" s="6"/>
      <c r="AM137" s="6" t="s">
        <v>42</v>
      </c>
      <c r="AN137" s="6"/>
      <c r="AO137" s="6"/>
      <c r="AP137" s="6"/>
      <c r="AQ137" s="6"/>
      <c r="AR137" s="6"/>
      <c r="AS137" s="6"/>
      <c r="AT137" s="6"/>
      <c r="AU137" s="6" t="s">
        <v>49</v>
      </c>
      <c r="AV137" s="6" t="s">
        <v>50</v>
      </c>
      <c r="AW137" s="6"/>
      <c r="AX137" s="6"/>
      <c r="AY137" s="6"/>
      <c r="AZ137" s="6"/>
      <c r="BA137" s="6"/>
      <c r="BB137" s="6"/>
      <c r="BC137" s="6"/>
      <c r="BD137" s="6"/>
      <c r="BE137" s="6"/>
      <c r="BF137" s="6"/>
      <c r="BG137" s="6" t="s">
        <v>60</v>
      </c>
      <c r="BH137" s="6"/>
      <c r="BI137" s="6"/>
      <c r="BJ137" s="6"/>
      <c r="BK137" s="6" t="s">
        <v>22</v>
      </c>
      <c r="BL137" s="6"/>
      <c r="BM137" s="6" t="s">
        <v>64</v>
      </c>
      <c r="BN137" s="6"/>
      <c r="BO137" s="6"/>
      <c r="BP137" s="6" t="s">
        <v>67</v>
      </c>
      <c r="BQ137" s="6"/>
      <c r="BR137" s="6"/>
      <c r="BS137" s="6"/>
      <c r="BT137" s="6"/>
      <c r="BU137" s="6"/>
      <c r="BV137" s="6" t="s">
        <v>73</v>
      </c>
      <c r="BW137" s="6"/>
      <c r="BX137" s="6"/>
      <c r="BY137" s="6"/>
      <c r="BZ137" s="6"/>
      <c r="CA137" s="6" t="s">
        <v>78</v>
      </c>
      <c r="CB137" s="6"/>
      <c r="CC137" s="6" t="s">
        <v>83</v>
      </c>
      <c r="CD137" s="6">
        <v>41</v>
      </c>
      <c r="CE137" s="6" t="s">
        <v>153</v>
      </c>
      <c r="CF137" s="6" t="s">
        <v>183</v>
      </c>
      <c r="CG137" s="6"/>
      <c r="CH137" s="6"/>
      <c r="CI137" s="6" t="s">
        <v>420</v>
      </c>
      <c r="CJ137" s="6"/>
      <c r="CK137" s="6"/>
      <c r="CL137" s="6"/>
      <c r="CM137" s="6"/>
      <c r="CN137" s="6"/>
    </row>
    <row r="138" spans="1:92" x14ac:dyDescent="0.35">
      <c r="A138" s="6">
        <v>5649140167</v>
      </c>
      <c r="B138" s="6"/>
      <c r="C138" s="6" t="s">
        <v>19</v>
      </c>
      <c r="D138" s="6"/>
      <c r="E138" s="6"/>
      <c r="F138" s="6"/>
      <c r="G138" s="6"/>
      <c r="H138" s="6"/>
      <c r="I138" s="6"/>
      <c r="J138" s="6"/>
      <c r="K138" s="6" t="s">
        <v>27</v>
      </c>
      <c r="L138" s="6" t="s">
        <v>28</v>
      </c>
      <c r="M138" s="6"/>
      <c r="N138" s="6"/>
      <c r="O138" s="6"/>
      <c r="P138" s="6"/>
      <c r="Q138" s="6"/>
      <c r="R138" s="6" t="s">
        <v>21</v>
      </c>
      <c r="S138" s="6"/>
      <c r="T138" s="6"/>
      <c r="U138" s="6"/>
      <c r="V138" s="6" t="s">
        <v>25</v>
      </c>
      <c r="W138" s="6"/>
      <c r="X138" s="6"/>
      <c r="Y138" s="6"/>
      <c r="Z138" s="6" t="s">
        <v>29</v>
      </c>
      <c r="AA138" s="6"/>
      <c r="AB138" s="6"/>
      <c r="AC138" s="6"/>
      <c r="AD138" s="6" t="s">
        <v>33</v>
      </c>
      <c r="AE138" s="6"/>
      <c r="AF138" s="6" t="s">
        <v>35</v>
      </c>
      <c r="AG138" s="6"/>
      <c r="AH138" s="6"/>
      <c r="AI138" s="6" t="s">
        <v>38</v>
      </c>
      <c r="AJ138" s="6"/>
      <c r="AK138" s="6"/>
      <c r="AL138" s="6" t="s">
        <v>41</v>
      </c>
      <c r="AM138" s="6"/>
      <c r="AN138" s="6"/>
      <c r="AO138" s="6"/>
      <c r="AP138" s="6"/>
      <c r="AQ138" s="6" t="s">
        <v>39</v>
      </c>
      <c r="AR138" s="6"/>
      <c r="AS138" s="6"/>
      <c r="AT138" s="6"/>
      <c r="AU138" s="6" t="s">
        <v>49</v>
      </c>
      <c r="AV138" s="6"/>
      <c r="AW138" s="6"/>
      <c r="AX138" s="6" t="s">
        <v>52</v>
      </c>
      <c r="AY138" s="6"/>
      <c r="AZ138" s="6"/>
      <c r="BA138" s="6"/>
      <c r="BB138" s="6"/>
      <c r="BC138" s="6" t="s">
        <v>56</v>
      </c>
      <c r="BD138" s="6" t="s">
        <v>57</v>
      </c>
      <c r="BE138" s="6"/>
      <c r="BF138" s="6"/>
      <c r="BG138" s="6"/>
      <c r="BH138" s="6"/>
      <c r="BI138" s="6"/>
      <c r="BJ138" s="6"/>
      <c r="BK138" s="6"/>
      <c r="BL138" s="6"/>
      <c r="BM138" s="6"/>
      <c r="BN138" s="6"/>
      <c r="BO138" s="6"/>
      <c r="BP138" s="6" t="s">
        <v>67</v>
      </c>
      <c r="BQ138" s="6"/>
      <c r="BR138" s="6"/>
      <c r="BS138" s="6"/>
      <c r="BT138" s="6"/>
      <c r="BU138" s="6"/>
      <c r="BV138" s="6" t="s">
        <v>73</v>
      </c>
      <c r="BW138" s="6"/>
      <c r="BX138" s="6"/>
      <c r="BY138" s="6"/>
      <c r="BZ138" s="6"/>
      <c r="CA138" s="6"/>
      <c r="CB138" s="6"/>
      <c r="CC138" s="6" t="s">
        <v>83</v>
      </c>
      <c r="CD138" s="6">
        <v>39</v>
      </c>
      <c r="CE138" s="6" t="s">
        <v>153</v>
      </c>
      <c r="CF138" s="6" t="s">
        <v>161</v>
      </c>
      <c r="CG138" s="6" t="s">
        <v>106</v>
      </c>
      <c r="CH138" s="6" t="s">
        <v>90</v>
      </c>
      <c r="CI138" s="6" t="s">
        <v>422</v>
      </c>
      <c r="CJ138" s="6" t="s">
        <v>92</v>
      </c>
      <c r="CK138" s="6" t="s">
        <v>101</v>
      </c>
      <c r="CL138" s="6" t="s">
        <v>89</v>
      </c>
      <c r="CM138" s="6" t="s">
        <v>90</v>
      </c>
      <c r="CN138" s="6" t="s">
        <v>90</v>
      </c>
    </row>
    <row r="139" spans="1:92" x14ac:dyDescent="0.35">
      <c r="A139" s="6">
        <v>5648482400</v>
      </c>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t="s">
        <v>33</v>
      </c>
      <c r="AE139" s="6"/>
      <c r="AF139" s="6"/>
      <c r="AG139" s="6"/>
      <c r="AH139" s="6" t="s">
        <v>37</v>
      </c>
      <c r="AI139" s="6" t="s">
        <v>38</v>
      </c>
      <c r="AJ139" s="6"/>
      <c r="AK139" s="6"/>
      <c r="AL139" s="6"/>
      <c r="AM139" s="6"/>
      <c r="AN139" s="6"/>
      <c r="AO139" s="6"/>
      <c r="AP139" s="6"/>
      <c r="AQ139" s="6"/>
      <c r="AR139" s="6"/>
      <c r="AS139" s="6"/>
      <c r="AT139" s="6"/>
      <c r="AU139" s="6"/>
      <c r="AV139" s="6"/>
      <c r="AW139" s="6"/>
      <c r="AX139" s="6"/>
      <c r="AY139" s="6"/>
      <c r="AZ139" s="6"/>
      <c r="BA139" s="6"/>
      <c r="BB139" s="6" t="s">
        <v>55</v>
      </c>
      <c r="BC139" s="6"/>
      <c r="BD139" s="6"/>
      <c r="BE139" s="6"/>
      <c r="BF139" s="6"/>
      <c r="BG139" s="6"/>
      <c r="BH139" s="6"/>
      <c r="BI139" s="6"/>
      <c r="BJ139" s="6"/>
      <c r="BK139" s="6"/>
      <c r="BL139" s="6"/>
      <c r="BM139" s="6" t="s">
        <v>64</v>
      </c>
      <c r="BN139" s="6"/>
      <c r="BO139" s="6"/>
      <c r="BP139" s="6"/>
      <c r="BQ139" s="6"/>
      <c r="BR139" s="6" t="s">
        <v>69</v>
      </c>
      <c r="BS139" s="6"/>
      <c r="BT139" s="6" t="s">
        <v>71</v>
      </c>
      <c r="BU139" s="6"/>
      <c r="BV139" s="6"/>
      <c r="BW139" s="6"/>
      <c r="BX139" s="6"/>
      <c r="BY139" s="6"/>
      <c r="BZ139" s="6"/>
      <c r="CA139" s="6" t="s">
        <v>78</v>
      </c>
      <c r="CB139" s="6"/>
      <c r="CC139" s="6" t="s">
        <v>83</v>
      </c>
      <c r="CD139" s="6">
        <v>67</v>
      </c>
      <c r="CE139" s="6" t="s">
        <v>84</v>
      </c>
      <c r="CF139" s="6" t="s">
        <v>121</v>
      </c>
      <c r="CG139" s="6" t="s">
        <v>85</v>
      </c>
      <c r="CH139" s="6" t="s">
        <v>86</v>
      </c>
      <c r="CI139" s="6" t="s">
        <v>419</v>
      </c>
      <c r="CJ139" s="6" t="s">
        <v>100</v>
      </c>
      <c r="CK139" s="6" t="s">
        <v>88</v>
      </c>
      <c r="CL139" s="6" t="s">
        <v>89</v>
      </c>
      <c r="CM139" s="6" t="s">
        <v>90</v>
      </c>
      <c r="CN139" s="6" t="s">
        <v>90</v>
      </c>
    </row>
    <row r="140" spans="1:92" x14ac:dyDescent="0.35">
      <c r="A140" s="6">
        <v>5648401411</v>
      </c>
      <c r="B140" s="6"/>
      <c r="C140" s="6"/>
      <c r="D140" s="6"/>
      <c r="E140" s="6" t="s">
        <v>21</v>
      </c>
      <c r="F140" s="6"/>
      <c r="G140" s="6"/>
      <c r="H140" s="6"/>
      <c r="I140" s="6"/>
      <c r="J140" s="6"/>
      <c r="K140" s="6"/>
      <c r="L140" s="6" t="s">
        <v>28</v>
      </c>
      <c r="M140" s="6"/>
      <c r="N140" s="6"/>
      <c r="O140" s="6"/>
      <c r="P140" s="6"/>
      <c r="Q140" s="6" t="s">
        <v>20</v>
      </c>
      <c r="R140" s="6"/>
      <c r="S140" s="6"/>
      <c r="T140" s="6"/>
      <c r="U140" s="6"/>
      <c r="V140" s="6"/>
      <c r="W140" s="6" t="s">
        <v>26</v>
      </c>
      <c r="X140" s="6"/>
      <c r="Y140" s="6"/>
      <c r="Z140" s="6"/>
      <c r="AA140" s="6" t="s">
        <v>30</v>
      </c>
      <c r="AB140" s="6"/>
      <c r="AC140" s="6"/>
      <c r="AD140" s="6"/>
      <c r="AE140" s="6"/>
      <c r="AF140" s="6"/>
      <c r="AG140" s="6"/>
      <c r="AH140" s="6"/>
      <c r="AI140" s="6" t="s">
        <v>38</v>
      </c>
      <c r="AJ140" s="6" t="s">
        <v>39</v>
      </c>
      <c r="AK140" s="6"/>
      <c r="AL140" s="6"/>
      <c r="AM140" s="6"/>
      <c r="AN140" s="6"/>
      <c r="AO140" s="6"/>
      <c r="AP140" s="6"/>
      <c r="AQ140" s="6"/>
      <c r="AR140" s="6"/>
      <c r="AS140" s="6"/>
      <c r="AT140" s="6"/>
      <c r="AU140" s="6" t="s">
        <v>49</v>
      </c>
      <c r="AV140" s="6" t="s">
        <v>50</v>
      </c>
      <c r="AW140" s="6"/>
      <c r="AX140" s="6"/>
      <c r="AY140" s="6"/>
      <c r="AZ140" s="6" t="s">
        <v>54</v>
      </c>
      <c r="BA140" s="6"/>
      <c r="BB140" s="6"/>
      <c r="BC140" s="6"/>
      <c r="BD140" s="6"/>
      <c r="BE140" s="6"/>
      <c r="BF140" s="6"/>
      <c r="BG140" s="6"/>
      <c r="BH140" s="6"/>
      <c r="BI140" s="6"/>
      <c r="BJ140" s="6"/>
      <c r="BK140" s="6" t="s">
        <v>22</v>
      </c>
      <c r="BL140" s="6"/>
      <c r="BM140" s="6"/>
      <c r="BN140" s="6"/>
      <c r="BO140" s="6" t="s">
        <v>66</v>
      </c>
      <c r="BP140" s="6"/>
      <c r="BQ140" s="6"/>
      <c r="BR140" s="6" t="s">
        <v>69</v>
      </c>
      <c r="BS140" s="6"/>
      <c r="BT140" s="6" t="s">
        <v>71</v>
      </c>
      <c r="BU140" s="6"/>
      <c r="BV140" s="6"/>
      <c r="BW140" s="6"/>
      <c r="BX140" s="6"/>
      <c r="BY140" s="6"/>
      <c r="BZ140" s="6"/>
      <c r="CA140" s="6"/>
      <c r="CB140" s="6"/>
      <c r="CC140" s="6" t="s">
        <v>83</v>
      </c>
      <c r="CD140" s="6">
        <v>59</v>
      </c>
      <c r="CE140" s="6" t="s">
        <v>153</v>
      </c>
      <c r="CF140" s="6" t="s">
        <v>173</v>
      </c>
      <c r="CG140" s="6" t="s">
        <v>96</v>
      </c>
      <c r="CH140" s="6" t="s">
        <v>90</v>
      </c>
      <c r="CI140" s="6" t="s">
        <v>419</v>
      </c>
      <c r="CJ140" s="6" t="s">
        <v>87</v>
      </c>
      <c r="CK140" s="6" t="s">
        <v>88</v>
      </c>
      <c r="CL140" s="6" t="s">
        <v>89</v>
      </c>
      <c r="CM140" s="6" t="s">
        <v>90</v>
      </c>
      <c r="CN140" s="6" t="s">
        <v>90</v>
      </c>
    </row>
    <row r="141" spans="1:92" x14ac:dyDescent="0.35">
      <c r="A141" s="6">
        <v>5648199799</v>
      </c>
      <c r="B141" s="6"/>
      <c r="C141" s="6" t="s">
        <v>19</v>
      </c>
      <c r="D141" s="6"/>
      <c r="E141" s="6"/>
      <c r="F141" s="6"/>
      <c r="G141" s="6"/>
      <c r="H141" s="6"/>
      <c r="I141" s="6"/>
      <c r="J141" s="6" t="s">
        <v>26</v>
      </c>
      <c r="K141" s="6"/>
      <c r="L141" s="6"/>
      <c r="M141" s="6"/>
      <c r="N141" s="6" t="s">
        <v>30</v>
      </c>
      <c r="O141" s="6"/>
      <c r="P141" s="6"/>
      <c r="Q141" s="6" t="s">
        <v>20</v>
      </c>
      <c r="R141" s="6"/>
      <c r="S141" s="6"/>
      <c r="T141" s="6"/>
      <c r="U141" s="6"/>
      <c r="V141" s="6"/>
      <c r="W141" s="6" t="s">
        <v>26</v>
      </c>
      <c r="X141" s="6"/>
      <c r="Y141" s="6"/>
      <c r="Z141" s="6"/>
      <c r="AA141" s="6" t="s">
        <v>30</v>
      </c>
      <c r="AB141" s="6"/>
      <c r="AC141" s="6"/>
      <c r="AD141" s="6"/>
      <c r="AE141" s="6" t="s">
        <v>34</v>
      </c>
      <c r="AF141" s="6"/>
      <c r="AG141" s="6"/>
      <c r="AH141" s="6" t="s">
        <v>37</v>
      </c>
      <c r="AI141" s="6"/>
      <c r="AJ141" s="6"/>
      <c r="AK141" s="6"/>
      <c r="AL141" s="6"/>
      <c r="AM141" s="6"/>
      <c r="AN141" s="6" t="s">
        <v>43</v>
      </c>
      <c r="AO141" s="6"/>
      <c r="AP141" s="6"/>
      <c r="AQ141" s="6"/>
      <c r="AR141" s="6" t="s">
        <v>46</v>
      </c>
      <c r="AS141" s="6"/>
      <c r="AT141" s="6" t="s">
        <v>48</v>
      </c>
      <c r="AU141" s="6"/>
      <c r="AV141" s="6"/>
      <c r="AW141" s="6"/>
      <c r="AX141" s="6"/>
      <c r="AY141" s="6"/>
      <c r="AZ141" s="6" t="s">
        <v>54</v>
      </c>
      <c r="BA141" s="6"/>
      <c r="BB141" s="6"/>
      <c r="BC141" s="6"/>
      <c r="BD141" s="6"/>
      <c r="BE141" s="6"/>
      <c r="BF141" s="6"/>
      <c r="BG141" s="6"/>
      <c r="BH141" s="6" t="s">
        <v>61</v>
      </c>
      <c r="BI141" s="6"/>
      <c r="BJ141" s="6" t="s">
        <v>26</v>
      </c>
      <c r="BK141" s="6"/>
      <c r="BL141" s="6"/>
      <c r="BM141" s="6"/>
      <c r="BN141" s="6"/>
      <c r="BO141" s="6"/>
      <c r="BP141" s="6" t="s">
        <v>67</v>
      </c>
      <c r="BQ141" s="6"/>
      <c r="BR141" s="6"/>
      <c r="BS141" s="6"/>
      <c r="BT141" s="6"/>
      <c r="BU141" s="6"/>
      <c r="BV141" s="6" t="s">
        <v>73</v>
      </c>
      <c r="BW141" s="6"/>
      <c r="BX141" s="6"/>
      <c r="BY141" s="6"/>
      <c r="BZ141" s="6"/>
      <c r="CA141" s="6" t="s">
        <v>78</v>
      </c>
      <c r="CB141" s="6"/>
      <c r="CC141" s="6" t="s">
        <v>83</v>
      </c>
      <c r="CD141" s="6">
        <v>59</v>
      </c>
      <c r="CE141" s="6" t="s">
        <v>153</v>
      </c>
      <c r="CF141" s="6" t="s">
        <v>168</v>
      </c>
      <c r="CG141" s="6" t="s">
        <v>85</v>
      </c>
      <c r="CH141" s="6" t="s">
        <v>86</v>
      </c>
      <c r="CI141" s="6" t="s">
        <v>419</v>
      </c>
      <c r="CJ141" s="6" t="s">
        <v>100</v>
      </c>
      <c r="CK141" s="6" t="s">
        <v>117</v>
      </c>
      <c r="CL141" s="6" t="s">
        <v>89</v>
      </c>
      <c r="CM141" s="6" t="s">
        <v>90</v>
      </c>
      <c r="CN141" s="6" t="s">
        <v>90</v>
      </c>
    </row>
    <row r="142" spans="1:92" x14ac:dyDescent="0.35">
      <c r="A142" s="6">
        <v>5648179228</v>
      </c>
      <c r="B142" s="6"/>
      <c r="C142" s="6"/>
      <c r="D142" s="6" t="s">
        <v>20</v>
      </c>
      <c r="E142" s="6"/>
      <c r="F142" s="6"/>
      <c r="G142" s="6"/>
      <c r="H142" s="6"/>
      <c r="I142" s="6"/>
      <c r="J142" s="6" t="s">
        <v>26</v>
      </c>
      <c r="K142" s="6"/>
      <c r="L142" s="6"/>
      <c r="M142" s="6"/>
      <c r="N142" s="6" t="s">
        <v>30</v>
      </c>
      <c r="O142" s="6"/>
      <c r="P142" s="6"/>
      <c r="Q142" s="6"/>
      <c r="R142" s="6"/>
      <c r="S142" s="6"/>
      <c r="T142" s="6"/>
      <c r="U142" s="6"/>
      <c r="V142" s="6" t="s">
        <v>25</v>
      </c>
      <c r="W142" s="6"/>
      <c r="X142" s="6"/>
      <c r="Y142" s="6"/>
      <c r="Z142" s="6" t="s">
        <v>29</v>
      </c>
      <c r="AA142" s="6"/>
      <c r="AB142" s="6"/>
      <c r="AC142" s="6"/>
      <c r="AD142" s="6" t="s">
        <v>33</v>
      </c>
      <c r="AE142" s="6"/>
      <c r="AF142" s="6"/>
      <c r="AG142" s="6"/>
      <c r="AH142" s="6"/>
      <c r="AI142" s="6" t="s">
        <v>38</v>
      </c>
      <c r="AJ142" s="6"/>
      <c r="AK142" s="6"/>
      <c r="AL142" s="6" t="s">
        <v>41</v>
      </c>
      <c r="AM142" s="6" t="s">
        <v>42</v>
      </c>
      <c r="AN142" s="6"/>
      <c r="AO142" s="6"/>
      <c r="AP142" s="6"/>
      <c r="AQ142" s="6"/>
      <c r="AR142" s="6"/>
      <c r="AS142" s="6"/>
      <c r="AT142" s="6"/>
      <c r="AU142" s="6"/>
      <c r="AV142" s="6"/>
      <c r="AW142" s="6"/>
      <c r="AX142" s="6"/>
      <c r="AY142" s="6"/>
      <c r="AZ142" s="6" t="s">
        <v>54</v>
      </c>
      <c r="BA142" s="6"/>
      <c r="BB142" s="6"/>
      <c r="BC142" s="6" t="s">
        <v>56</v>
      </c>
      <c r="BD142" s="6"/>
      <c r="BE142" s="6"/>
      <c r="BF142" s="6"/>
      <c r="BG142" s="6"/>
      <c r="BH142" s="6"/>
      <c r="BI142" s="6"/>
      <c r="BJ142" s="6"/>
      <c r="BK142" s="6"/>
      <c r="BL142" s="6"/>
      <c r="BM142" s="6"/>
      <c r="BN142" s="6"/>
      <c r="BO142" s="6" t="s">
        <v>66</v>
      </c>
      <c r="BP142" s="6" t="s">
        <v>67</v>
      </c>
      <c r="BQ142" s="6"/>
      <c r="BR142" s="6"/>
      <c r="BS142" s="6"/>
      <c r="BT142" s="6"/>
      <c r="BU142" s="6"/>
      <c r="BV142" s="6"/>
      <c r="BW142" s="6"/>
      <c r="BX142" s="6"/>
      <c r="BY142" s="6"/>
      <c r="BZ142" s="6"/>
      <c r="CA142" s="6" t="s">
        <v>78</v>
      </c>
      <c r="CB142" s="6"/>
      <c r="CC142" s="6" t="s">
        <v>83</v>
      </c>
      <c r="CD142" s="6">
        <v>52</v>
      </c>
      <c r="CE142" s="6" t="s">
        <v>153</v>
      </c>
      <c r="CF142" s="6" t="s">
        <v>185</v>
      </c>
      <c r="CG142" s="6"/>
      <c r="CH142" s="6"/>
      <c r="CI142" s="6" t="s">
        <v>420</v>
      </c>
      <c r="CJ142" s="6"/>
      <c r="CK142" s="6"/>
      <c r="CL142" s="6"/>
      <c r="CM142" s="6"/>
      <c r="CN142" s="6"/>
    </row>
    <row r="143" spans="1:92" x14ac:dyDescent="0.35">
      <c r="A143" s="6">
        <v>5648144666</v>
      </c>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t="s">
        <v>36</v>
      </c>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t="s">
        <v>64</v>
      </c>
      <c r="BN143" s="6"/>
      <c r="BO143" s="6"/>
      <c r="BP143" s="6" t="s">
        <v>67</v>
      </c>
      <c r="BQ143" s="6"/>
      <c r="BR143" s="6"/>
      <c r="BS143" s="6"/>
      <c r="BT143" s="6"/>
      <c r="BU143" s="6" t="s">
        <v>72</v>
      </c>
      <c r="BV143" s="6"/>
      <c r="BW143" s="6"/>
      <c r="BX143" s="6"/>
      <c r="BY143" s="6"/>
      <c r="BZ143" s="6"/>
      <c r="CA143" s="6"/>
      <c r="CB143" s="6"/>
      <c r="CC143" s="6" t="s">
        <v>83</v>
      </c>
      <c r="CD143" s="6">
        <v>57</v>
      </c>
      <c r="CE143" s="6" t="s">
        <v>153</v>
      </c>
      <c r="CF143" s="6" t="s">
        <v>197</v>
      </c>
      <c r="CG143" s="6" t="s">
        <v>85</v>
      </c>
      <c r="CH143" s="6" t="s">
        <v>86</v>
      </c>
      <c r="CI143" s="6" t="s">
        <v>419</v>
      </c>
      <c r="CJ143" s="6" t="s">
        <v>99</v>
      </c>
      <c r="CK143" s="6" t="s">
        <v>112</v>
      </c>
      <c r="CL143" s="6" t="s">
        <v>89</v>
      </c>
      <c r="CM143" s="6" t="s">
        <v>90</v>
      </c>
      <c r="CN143" s="6" t="s">
        <v>90</v>
      </c>
    </row>
    <row r="144" spans="1:92" x14ac:dyDescent="0.35">
      <c r="A144" s="6">
        <v>5645383448</v>
      </c>
      <c r="B144" s="6"/>
      <c r="C144" s="6"/>
      <c r="D144" s="6" t="s">
        <v>20</v>
      </c>
      <c r="E144" s="6"/>
      <c r="F144" s="6"/>
      <c r="G144" s="6"/>
      <c r="H144" s="6"/>
      <c r="I144" s="6"/>
      <c r="J144" s="6"/>
      <c r="K144" s="6"/>
      <c r="L144" s="6"/>
      <c r="M144" s="6"/>
      <c r="N144" s="6"/>
      <c r="O144" s="6"/>
      <c r="P144" s="6"/>
      <c r="Q144" s="6" t="s">
        <v>20</v>
      </c>
      <c r="R144" s="6"/>
      <c r="S144" s="6"/>
      <c r="T144" s="6"/>
      <c r="U144" s="6"/>
      <c r="V144" s="6"/>
      <c r="W144" s="6"/>
      <c r="X144" s="6"/>
      <c r="Y144" s="6"/>
      <c r="Z144" s="6"/>
      <c r="AA144" s="6"/>
      <c r="AB144" s="6"/>
      <c r="AC144" s="6" t="s">
        <v>32</v>
      </c>
      <c r="AD144" s="6"/>
      <c r="AE144" s="6"/>
      <c r="AF144" s="6"/>
      <c r="AG144" s="6"/>
      <c r="AH144" s="6"/>
      <c r="AI144" s="6"/>
      <c r="AJ144" s="6"/>
      <c r="AK144" s="6"/>
      <c r="AL144" s="6"/>
      <c r="AM144" s="6"/>
      <c r="AN144" s="6"/>
      <c r="AO144" s="6"/>
      <c r="AP144" s="6"/>
      <c r="AQ144" s="6"/>
      <c r="AR144" s="6" t="s">
        <v>46</v>
      </c>
      <c r="AS144" s="6"/>
      <c r="AT144" s="6"/>
      <c r="AU144" s="6"/>
      <c r="AV144" s="6" t="s">
        <v>50</v>
      </c>
      <c r="AW144" s="6"/>
      <c r="AX144" s="6" t="s">
        <v>52</v>
      </c>
      <c r="AY144" s="6"/>
      <c r="AZ144" s="6"/>
      <c r="BA144" s="6" t="s">
        <v>19</v>
      </c>
      <c r="BB144" s="6"/>
      <c r="BC144" s="6"/>
      <c r="BD144" s="6" t="s">
        <v>57</v>
      </c>
      <c r="BE144" s="6"/>
      <c r="BF144" s="6"/>
      <c r="BG144" s="6"/>
      <c r="BH144" s="6"/>
      <c r="BI144" s="6"/>
      <c r="BJ144" s="6"/>
      <c r="BK144" s="6"/>
      <c r="BL144" s="6"/>
      <c r="BM144" s="6"/>
      <c r="BN144" s="6"/>
      <c r="BO144" s="6"/>
      <c r="BP144" s="6"/>
      <c r="BQ144" s="6"/>
      <c r="BR144" s="6"/>
      <c r="BS144" s="6" t="s">
        <v>70</v>
      </c>
      <c r="BT144" s="6"/>
      <c r="BU144" s="6"/>
      <c r="BV144" s="6"/>
      <c r="BW144" s="6"/>
      <c r="BX144" s="6"/>
      <c r="BY144" s="6"/>
      <c r="BZ144" s="6"/>
      <c r="CA144" s="6"/>
      <c r="CB144" s="6"/>
      <c r="CC144" s="6" t="s">
        <v>83</v>
      </c>
      <c r="CD144" s="6">
        <v>75</v>
      </c>
      <c r="CE144" s="6" t="s">
        <v>153</v>
      </c>
      <c r="CF144" s="6" t="s">
        <v>408</v>
      </c>
      <c r="CG144" s="6" t="s">
        <v>85</v>
      </c>
      <c r="CH144" s="6" t="s">
        <v>86</v>
      </c>
      <c r="CI144" s="6" t="s">
        <v>419</v>
      </c>
      <c r="CJ144" s="6" t="s">
        <v>100</v>
      </c>
      <c r="CK144" s="6" t="s">
        <v>88</v>
      </c>
      <c r="CL144" s="6" t="s">
        <v>105</v>
      </c>
      <c r="CM144" s="6" t="s">
        <v>90</v>
      </c>
      <c r="CN144" s="6" t="s">
        <v>90</v>
      </c>
    </row>
    <row r="145" spans="1:92" x14ac:dyDescent="0.35">
      <c r="A145" s="6">
        <v>5641406763</v>
      </c>
      <c r="B145" s="6"/>
      <c r="C145" s="6" t="s">
        <v>19</v>
      </c>
      <c r="D145" s="6"/>
      <c r="E145" s="6"/>
      <c r="F145" s="6"/>
      <c r="G145" s="6"/>
      <c r="H145" s="6"/>
      <c r="I145" s="6"/>
      <c r="J145" s="6"/>
      <c r="K145" s="6"/>
      <c r="L145" s="6" t="s">
        <v>28</v>
      </c>
      <c r="M145" s="6"/>
      <c r="N145" s="6" t="s">
        <v>30</v>
      </c>
      <c r="O145" s="6"/>
      <c r="P145" s="6"/>
      <c r="Q145" s="6"/>
      <c r="R145" s="6"/>
      <c r="S145" s="6"/>
      <c r="T145" s="6"/>
      <c r="U145" s="6"/>
      <c r="V145" s="6"/>
      <c r="W145" s="6"/>
      <c r="X145" s="6"/>
      <c r="Y145" s="6"/>
      <c r="Z145" s="6"/>
      <c r="AA145" s="6" t="s">
        <v>30</v>
      </c>
      <c r="AB145" s="6"/>
      <c r="AC145" s="6"/>
      <c r="AD145" s="6" t="s">
        <v>33</v>
      </c>
      <c r="AE145" s="6"/>
      <c r="AF145" s="6"/>
      <c r="AG145" s="6"/>
      <c r="AH145" s="6"/>
      <c r="AI145" s="6" t="s">
        <v>38</v>
      </c>
      <c r="AJ145" s="6"/>
      <c r="AK145" s="6"/>
      <c r="AL145" s="6"/>
      <c r="AM145" s="6" t="s">
        <v>42</v>
      </c>
      <c r="AN145" s="6"/>
      <c r="AO145" s="6" t="s">
        <v>44</v>
      </c>
      <c r="AP145" s="6"/>
      <c r="AQ145" s="6"/>
      <c r="AR145" s="6"/>
      <c r="AS145" s="6"/>
      <c r="AT145" s="6"/>
      <c r="AU145" s="6" t="s">
        <v>49</v>
      </c>
      <c r="AV145" s="6"/>
      <c r="AW145" s="6"/>
      <c r="AX145" s="6"/>
      <c r="AY145" s="6"/>
      <c r="AZ145" s="6" t="s">
        <v>54</v>
      </c>
      <c r="BA145" s="6"/>
      <c r="BB145" s="6"/>
      <c r="BC145" s="6" t="s">
        <v>56</v>
      </c>
      <c r="BD145" s="6"/>
      <c r="BE145" s="6"/>
      <c r="BF145" s="6"/>
      <c r="BG145" s="6"/>
      <c r="BH145" s="6"/>
      <c r="BI145" s="6"/>
      <c r="BJ145" s="6"/>
      <c r="BK145" s="6"/>
      <c r="BL145" s="6"/>
      <c r="BM145" s="6"/>
      <c r="BN145" s="6"/>
      <c r="BO145" s="6" t="s">
        <v>66</v>
      </c>
      <c r="BP145" s="6"/>
      <c r="BQ145" s="6"/>
      <c r="BR145" s="6"/>
      <c r="BS145" s="6"/>
      <c r="BT145" s="6"/>
      <c r="BU145" s="6"/>
      <c r="BV145" s="6"/>
      <c r="BW145" s="6"/>
      <c r="BX145" s="6"/>
      <c r="BY145" s="6"/>
      <c r="BZ145" s="6"/>
      <c r="CA145" s="6" t="s">
        <v>78</v>
      </c>
      <c r="CB145" s="6"/>
      <c r="CC145" s="6" t="s">
        <v>98</v>
      </c>
      <c r="CD145" s="6">
        <v>26</v>
      </c>
      <c r="CE145" s="6" t="s">
        <v>153</v>
      </c>
      <c r="CF145" s="6" t="s">
        <v>409</v>
      </c>
      <c r="CG145" s="6" t="s">
        <v>85</v>
      </c>
      <c r="CH145" s="6" t="s">
        <v>86</v>
      </c>
      <c r="CI145" s="6" t="s">
        <v>419</v>
      </c>
      <c r="CJ145" s="6" t="s">
        <v>100</v>
      </c>
      <c r="CK145" s="6" t="s">
        <v>117</v>
      </c>
      <c r="CL145" s="6" t="s">
        <v>89</v>
      </c>
      <c r="CM145" s="6" t="s">
        <v>86</v>
      </c>
      <c r="CN145" s="6" t="s">
        <v>90</v>
      </c>
    </row>
    <row r="146" spans="1:92" x14ac:dyDescent="0.35">
      <c r="A146" s="6">
        <v>7081827388</v>
      </c>
      <c r="B146" s="6"/>
      <c r="C146" s="6"/>
      <c r="D146" s="6" t="s">
        <v>20</v>
      </c>
      <c r="E146" s="6"/>
      <c r="F146" s="6"/>
      <c r="G146" s="6"/>
      <c r="H146" s="6" t="s">
        <v>24</v>
      </c>
      <c r="I146" s="6"/>
      <c r="J146" s="6"/>
      <c r="K146" s="6" t="s">
        <v>27</v>
      </c>
      <c r="L146" s="6" t="s">
        <v>28</v>
      </c>
      <c r="M146" s="6"/>
      <c r="N146" s="6" t="s">
        <v>30</v>
      </c>
      <c r="O146" s="6"/>
      <c r="P146" s="6"/>
      <c r="Q146" s="6"/>
      <c r="R146" s="6" t="s">
        <v>21</v>
      </c>
      <c r="S146" s="6"/>
      <c r="T146" s="6"/>
      <c r="U146" s="6"/>
      <c r="V146" s="6" t="s">
        <v>25</v>
      </c>
      <c r="W146" s="6"/>
      <c r="X146" s="6"/>
      <c r="Y146" s="6"/>
      <c r="Z146" s="6"/>
      <c r="AA146" s="6"/>
      <c r="AB146" s="6"/>
      <c r="AC146" s="6"/>
      <c r="AD146" s="6" t="s">
        <v>33</v>
      </c>
      <c r="AE146" s="6"/>
      <c r="AF146" s="6"/>
      <c r="AG146" s="6"/>
      <c r="AH146" s="6" t="s">
        <v>37</v>
      </c>
      <c r="AI146" s="6" t="s">
        <v>38</v>
      </c>
      <c r="AJ146" s="6"/>
      <c r="AK146" s="6"/>
      <c r="AL146" s="6"/>
      <c r="AM146" s="6"/>
      <c r="AN146" s="6"/>
      <c r="AO146" s="6"/>
      <c r="AP146" s="6"/>
      <c r="AQ146" s="6"/>
      <c r="AR146" s="6" t="s">
        <v>46</v>
      </c>
      <c r="AS146" s="6"/>
      <c r="AT146" s="6"/>
      <c r="AU146" s="6" t="s">
        <v>49</v>
      </c>
      <c r="AV146" s="6" t="s">
        <v>50</v>
      </c>
      <c r="AW146" s="6"/>
      <c r="AX146" s="6" t="s">
        <v>52</v>
      </c>
      <c r="AY146" s="6"/>
      <c r="AZ146" s="6" t="s">
        <v>54</v>
      </c>
      <c r="BA146" s="6"/>
      <c r="BB146" s="6"/>
      <c r="BC146" s="6"/>
      <c r="BD146" s="6"/>
      <c r="BE146" s="6"/>
      <c r="BF146" s="6"/>
      <c r="BG146" s="6"/>
      <c r="BH146" s="6" t="s">
        <v>61</v>
      </c>
      <c r="BI146" s="6"/>
      <c r="BJ146" s="6"/>
      <c r="BK146" s="6"/>
      <c r="BL146" s="6"/>
      <c r="BM146" s="6"/>
      <c r="BN146" s="6"/>
      <c r="BO146" s="6"/>
      <c r="BP146" s="6" t="s">
        <v>67</v>
      </c>
      <c r="BQ146" s="6"/>
      <c r="BR146" s="6" t="s">
        <v>69</v>
      </c>
      <c r="BS146" s="6"/>
      <c r="BT146" s="6" t="s">
        <v>71</v>
      </c>
      <c r="BU146" s="6" t="s">
        <v>72</v>
      </c>
      <c r="BV146" s="6" t="s">
        <v>73</v>
      </c>
      <c r="BW146" s="6"/>
      <c r="BX146" s="6"/>
      <c r="BY146" s="6" t="s">
        <v>76</v>
      </c>
      <c r="BZ146" s="6"/>
      <c r="CA146" s="6"/>
      <c r="CB146" s="6"/>
      <c r="CC146" s="6" t="s">
        <v>83</v>
      </c>
      <c r="CD146" s="6">
        <v>54</v>
      </c>
      <c r="CE146" s="6" t="s">
        <v>153</v>
      </c>
      <c r="CF146" s="6"/>
      <c r="CG146" s="6" t="s">
        <v>96</v>
      </c>
      <c r="CH146" s="6" t="s">
        <v>86</v>
      </c>
      <c r="CI146" s="6" t="s">
        <v>419</v>
      </c>
      <c r="CJ146" s="6" t="s">
        <v>103</v>
      </c>
      <c r="CK146" s="6" t="s">
        <v>93</v>
      </c>
      <c r="CL146" s="6" t="s">
        <v>89</v>
      </c>
      <c r="CM146" s="6" t="s">
        <v>90</v>
      </c>
      <c r="CN146" s="6" t="s">
        <v>90</v>
      </c>
    </row>
    <row r="147" spans="1:92" x14ac:dyDescent="0.35">
      <c r="A147" s="6">
        <v>7081827123</v>
      </c>
      <c r="B147" s="6" t="s">
        <v>18</v>
      </c>
      <c r="C147" s="6"/>
      <c r="D147" s="6"/>
      <c r="E147" s="6"/>
      <c r="F147" s="6" t="s">
        <v>22</v>
      </c>
      <c r="G147" s="6"/>
      <c r="H147" s="6"/>
      <c r="I147" s="6" t="s">
        <v>25</v>
      </c>
      <c r="J147" s="6"/>
      <c r="K147" s="6" t="s">
        <v>27</v>
      </c>
      <c r="L147" s="6" t="s">
        <v>28</v>
      </c>
      <c r="M147" s="6"/>
      <c r="N147" s="6" t="s">
        <v>30</v>
      </c>
      <c r="O147" s="6" t="s">
        <v>18</v>
      </c>
      <c r="P147" s="6"/>
      <c r="Q147" s="6"/>
      <c r="R147" s="6"/>
      <c r="S147" s="6"/>
      <c r="T147" s="6"/>
      <c r="U147" s="6"/>
      <c r="V147" s="6"/>
      <c r="W147" s="6"/>
      <c r="X147" s="6"/>
      <c r="Y147" s="6"/>
      <c r="Z147" s="6"/>
      <c r="AA147" s="6"/>
      <c r="AB147" s="6"/>
      <c r="AC147" s="6"/>
      <c r="AD147" s="6" t="s">
        <v>33</v>
      </c>
      <c r="AE147" s="6"/>
      <c r="AF147" s="6" t="s">
        <v>35</v>
      </c>
      <c r="AG147" s="6"/>
      <c r="AH147" s="6"/>
      <c r="AI147" s="6" t="s">
        <v>38</v>
      </c>
      <c r="AJ147" s="6" t="s">
        <v>39</v>
      </c>
      <c r="AK147" s="6" t="s">
        <v>40</v>
      </c>
      <c r="AL147" s="6"/>
      <c r="AM147" s="6" t="s">
        <v>42</v>
      </c>
      <c r="AN147" s="6"/>
      <c r="AO147" s="6" t="s">
        <v>44</v>
      </c>
      <c r="AP147" s="6" t="s">
        <v>45</v>
      </c>
      <c r="AQ147" s="6" t="s">
        <v>39</v>
      </c>
      <c r="AR147" s="6" t="s">
        <v>46</v>
      </c>
      <c r="AS147" s="6" t="s">
        <v>47</v>
      </c>
      <c r="AT147" s="6"/>
      <c r="AU147" s="6" t="s">
        <v>49</v>
      </c>
      <c r="AV147" s="6" t="s">
        <v>50</v>
      </c>
      <c r="AW147" s="6"/>
      <c r="AX147" s="6" t="s">
        <v>52</v>
      </c>
      <c r="AY147" s="6"/>
      <c r="AZ147" s="6" t="s">
        <v>54</v>
      </c>
      <c r="BA147" s="6" t="s">
        <v>19</v>
      </c>
      <c r="BB147" s="6"/>
      <c r="BC147" s="6" t="s">
        <v>56</v>
      </c>
      <c r="BD147" s="6"/>
      <c r="BE147" s="6" t="s">
        <v>58</v>
      </c>
      <c r="BF147" s="6" t="s">
        <v>59</v>
      </c>
      <c r="BG147" s="6" t="s">
        <v>60</v>
      </c>
      <c r="BH147" s="6" t="s">
        <v>61</v>
      </c>
      <c r="BI147" s="6" t="s">
        <v>62</v>
      </c>
      <c r="BJ147" s="6" t="s">
        <v>26</v>
      </c>
      <c r="BK147" s="6" t="s">
        <v>22</v>
      </c>
      <c r="BL147" s="6"/>
      <c r="BM147" s="6"/>
      <c r="BN147" s="6" t="s">
        <v>65</v>
      </c>
      <c r="BO147" s="6" t="s">
        <v>66</v>
      </c>
      <c r="BP147" s="6" t="s">
        <v>67</v>
      </c>
      <c r="BQ147" s="6"/>
      <c r="BR147" s="6"/>
      <c r="BS147" s="6" t="s">
        <v>70</v>
      </c>
      <c r="BT147" s="6"/>
      <c r="BU147" s="6"/>
      <c r="BV147" s="6"/>
      <c r="BW147" s="6"/>
      <c r="BX147" s="6"/>
      <c r="BY147" s="6" t="s">
        <v>76</v>
      </c>
      <c r="BZ147" s="6"/>
      <c r="CA147" s="6"/>
      <c r="CB147" s="6"/>
      <c r="CC147" s="6" t="s">
        <v>98</v>
      </c>
      <c r="CD147" s="6">
        <v>58</v>
      </c>
      <c r="CE147" s="6" t="s">
        <v>153</v>
      </c>
      <c r="CF147" s="6"/>
      <c r="CG147" s="6" t="s">
        <v>108</v>
      </c>
      <c r="CH147" s="6" t="s">
        <v>86</v>
      </c>
      <c r="CI147" s="6" t="s">
        <v>419</v>
      </c>
      <c r="CJ147" s="6" t="s">
        <v>92</v>
      </c>
      <c r="CK147" s="6" t="s">
        <v>101</v>
      </c>
      <c r="CL147" s="6" t="s">
        <v>105</v>
      </c>
      <c r="CM147" s="6" t="s">
        <v>90</v>
      </c>
      <c r="CN147" s="6" t="s">
        <v>86</v>
      </c>
    </row>
    <row r="148" spans="1:92" x14ac:dyDescent="0.35">
      <c r="A148" s="6">
        <v>7081826752</v>
      </c>
      <c r="B148" s="6"/>
      <c r="C148" s="6"/>
      <c r="D148" s="6"/>
      <c r="E148" s="6"/>
      <c r="F148" s="6"/>
      <c r="G148" s="6"/>
      <c r="H148" s="6"/>
      <c r="I148" s="6" t="s">
        <v>25</v>
      </c>
      <c r="J148" s="6"/>
      <c r="K148" s="6" t="s">
        <v>27</v>
      </c>
      <c r="L148" s="6" t="s">
        <v>28</v>
      </c>
      <c r="M148" s="6"/>
      <c r="N148" s="6"/>
      <c r="O148" s="6"/>
      <c r="P148" s="6"/>
      <c r="Q148" s="6"/>
      <c r="R148" s="6"/>
      <c r="S148" s="6"/>
      <c r="T148" s="6"/>
      <c r="U148" s="6"/>
      <c r="V148" s="6" t="s">
        <v>25</v>
      </c>
      <c r="W148" s="6"/>
      <c r="X148" s="6" t="s">
        <v>27</v>
      </c>
      <c r="Y148" s="6"/>
      <c r="Z148" s="6"/>
      <c r="AA148" s="6" t="s">
        <v>30</v>
      </c>
      <c r="AB148" s="6"/>
      <c r="AC148" s="6"/>
      <c r="AD148" s="6"/>
      <c r="AE148" s="6" t="s">
        <v>34</v>
      </c>
      <c r="AF148" s="6"/>
      <c r="AG148" s="6"/>
      <c r="AH148" s="6" t="s">
        <v>37</v>
      </c>
      <c r="AI148" s="6"/>
      <c r="AJ148" s="6" t="s">
        <v>39</v>
      </c>
      <c r="AK148" s="6"/>
      <c r="AL148" s="6"/>
      <c r="AM148" s="6" t="s">
        <v>42</v>
      </c>
      <c r="AN148" s="6"/>
      <c r="AO148" s="6" t="s">
        <v>44</v>
      </c>
      <c r="AP148" s="6"/>
      <c r="AQ148" s="6" t="s">
        <v>39</v>
      </c>
      <c r="AR148" s="6"/>
      <c r="AS148" s="6"/>
      <c r="AT148" s="6"/>
      <c r="AU148" s="6"/>
      <c r="AV148" s="6"/>
      <c r="AW148" s="6"/>
      <c r="AX148" s="6"/>
      <c r="AY148" s="6"/>
      <c r="AZ148" s="6" t="s">
        <v>54</v>
      </c>
      <c r="BA148" s="6"/>
      <c r="BB148" s="6" t="s">
        <v>55</v>
      </c>
      <c r="BC148" s="6"/>
      <c r="BD148" s="6"/>
      <c r="BE148" s="6" t="s">
        <v>58</v>
      </c>
      <c r="BF148" s="6"/>
      <c r="BG148" s="6"/>
      <c r="BH148" s="6"/>
      <c r="BI148" s="6"/>
      <c r="BJ148" s="6"/>
      <c r="BK148" s="6"/>
      <c r="BL148" s="6"/>
      <c r="BM148" s="6"/>
      <c r="BN148" s="6"/>
      <c r="BO148" s="6"/>
      <c r="BP148" s="6" t="s">
        <v>67</v>
      </c>
      <c r="BQ148" s="6" t="s">
        <v>68</v>
      </c>
      <c r="BR148" s="6"/>
      <c r="BS148" s="6"/>
      <c r="BT148" s="6"/>
      <c r="BU148" s="6"/>
      <c r="BV148" s="6"/>
      <c r="BW148" s="6"/>
      <c r="BX148" s="6"/>
      <c r="BY148" s="6"/>
      <c r="BZ148" s="6"/>
      <c r="CA148" s="6"/>
      <c r="CB148" s="6"/>
      <c r="CC148" s="6" t="s">
        <v>83</v>
      </c>
      <c r="CD148" s="6">
        <v>47</v>
      </c>
      <c r="CE148" s="6" t="s">
        <v>153</v>
      </c>
      <c r="CF148" s="6"/>
      <c r="CG148" s="6" t="s">
        <v>96</v>
      </c>
      <c r="CH148" s="6" t="s">
        <v>86</v>
      </c>
      <c r="CI148" s="6" t="s">
        <v>419</v>
      </c>
      <c r="CJ148" s="6" t="s">
        <v>92</v>
      </c>
      <c r="CK148" s="6" t="s">
        <v>93</v>
      </c>
      <c r="CL148" s="6" t="s">
        <v>94</v>
      </c>
      <c r="CM148" s="6" t="s">
        <v>90</v>
      </c>
      <c r="CN148" s="6" t="s">
        <v>90</v>
      </c>
    </row>
    <row r="149" spans="1:92" x14ac:dyDescent="0.35">
      <c r="A149" s="6">
        <v>7081826503</v>
      </c>
      <c r="B149" s="6" t="s">
        <v>18</v>
      </c>
      <c r="C149" s="6" t="s">
        <v>19</v>
      </c>
      <c r="D149" s="6"/>
      <c r="E149" s="6"/>
      <c r="F149" s="6"/>
      <c r="G149" s="6"/>
      <c r="H149" s="6"/>
      <c r="I149" s="6"/>
      <c r="J149" s="6"/>
      <c r="K149" s="6"/>
      <c r="L149" s="6"/>
      <c r="M149" s="6"/>
      <c r="N149" s="6"/>
      <c r="O149" s="6"/>
      <c r="P149" s="6" t="s">
        <v>19</v>
      </c>
      <c r="Q149" s="6"/>
      <c r="R149" s="6"/>
      <c r="S149" s="6"/>
      <c r="T149" s="6"/>
      <c r="U149" s="6"/>
      <c r="V149" s="6" t="s">
        <v>25</v>
      </c>
      <c r="W149" s="6"/>
      <c r="X149" s="6" t="s">
        <v>27</v>
      </c>
      <c r="Y149" s="6"/>
      <c r="Z149" s="6"/>
      <c r="AA149" s="6"/>
      <c r="AB149" s="6"/>
      <c r="AC149" s="6"/>
      <c r="AD149" s="6" t="s">
        <v>33</v>
      </c>
      <c r="AE149" s="6"/>
      <c r="AF149" s="6"/>
      <c r="AG149" s="6"/>
      <c r="AH149" s="6"/>
      <c r="AI149" s="6" t="s">
        <v>38</v>
      </c>
      <c r="AJ149" s="6"/>
      <c r="AK149" s="6"/>
      <c r="AL149" s="6" t="s">
        <v>41</v>
      </c>
      <c r="AM149" s="6" t="s">
        <v>42</v>
      </c>
      <c r="AN149" s="6"/>
      <c r="AO149" s="6" t="s">
        <v>44</v>
      </c>
      <c r="AP149" s="6"/>
      <c r="AQ149" s="6"/>
      <c r="AR149" s="6"/>
      <c r="AS149" s="6"/>
      <c r="AT149" s="6"/>
      <c r="AU149" s="6" t="s">
        <v>49</v>
      </c>
      <c r="AV149" s="6" t="s">
        <v>50</v>
      </c>
      <c r="AW149" s="6"/>
      <c r="AX149" s="6" t="s">
        <v>52</v>
      </c>
      <c r="AY149" s="6"/>
      <c r="AZ149" s="6" t="s">
        <v>54</v>
      </c>
      <c r="BA149" s="6" t="s">
        <v>19</v>
      </c>
      <c r="BB149" s="6"/>
      <c r="BC149" s="6" t="s">
        <v>56</v>
      </c>
      <c r="BD149" s="6" t="s">
        <v>57</v>
      </c>
      <c r="BE149" s="6"/>
      <c r="BF149" s="6"/>
      <c r="BG149" s="6" t="s">
        <v>60</v>
      </c>
      <c r="BH149" s="6"/>
      <c r="BI149" s="6"/>
      <c r="BJ149" s="6"/>
      <c r="BK149" s="6"/>
      <c r="BL149" s="6"/>
      <c r="BM149" s="6" t="s">
        <v>64</v>
      </c>
      <c r="BN149" s="6"/>
      <c r="BO149" s="6"/>
      <c r="BP149" s="6" t="s">
        <v>67</v>
      </c>
      <c r="BQ149" s="6"/>
      <c r="BR149" s="6"/>
      <c r="BS149" s="6" t="s">
        <v>70</v>
      </c>
      <c r="BT149" s="6"/>
      <c r="BU149" s="6" t="s">
        <v>72</v>
      </c>
      <c r="BV149" s="6" t="s">
        <v>73</v>
      </c>
      <c r="BW149" s="6"/>
      <c r="BX149" s="6"/>
      <c r="BY149" s="6" t="s">
        <v>76</v>
      </c>
      <c r="BZ149" s="6" t="s">
        <v>77</v>
      </c>
      <c r="CA149" s="6" t="s">
        <v>78</v>
      </c>
      <c r="CB149" s="6" t="s">
        <v>79</v>
      </c>
      <c r="CC149" s="6" t="s">
        <v>83</v>
      </c>
      <c r="CD149" s="6">
        <v>59</v>
      </c>
      <c r="CE149" s="6" t="s">
        <v>153</v>
      </c>
      <c r="CF149" s="6" t="s">
        <v>187</v>
      </c>
      <c r="CG149" s="6" t="s">
        <v>96</v>
      </c>
      <c r="CH149" s="6"/>
      <c r="CI149" s="6" t="s">
        <v>419</v>
      </c>
      <c r="CJ149" s="6" t="s">
        <v>103</v>
      </c>
      <c r="CK149" s="6" t="s">
        <v>88</v>
      </c>
      <c r="CL149" s="6" t="s">
        <v>89</v>
      </c>
      <c r="CM149" s="6" t="s">
        <v>90</v>
      </c>
      <c r="CN149" s="6" t="s">
        <v>90</v>
      </c>
    </row>
    <row r="150" spans="1:92" x14ac:dyDescent="0.35">
      <c r="A150" s="6">
        <v>7081826232</v>
      </c>
      <c r="B150" s="6"/>
      <c r="C150" s="6"/>
      <c r="D150" s="6" t="s">
        <v>20</v>
      </c>
      <c r="E150" s="6"/>
      <c r="F150" s="6"/>
      <c r="G150" s="6"/>
      <c r="H150" s="6"/>
      <c r="I150" s="6"/>
      <c r="J150" s="6"/>
      <c r="K150" s="6"/>
      <c r="L150" s="6" t="s">
        <v>28</v>
      </c>
      <c r="M150" s="6"/>
      <c r="N150" s="6"/>
      <c r="O150" s="6"/>
      <c r="P150" s="6"/>
      <c r="Q150" s="6" t="s">
        <v>20</v>
      </c>
      <c r="R150" s="6"/>
      <c r="S150" s="6"/>
      <c r="T150" s="6"/>
      <c r="U150" s="6"/>
      <c r="V150" s="6"/>
      <c r="W150" s="6"/>
      <c r="X150" s="6"/>
      <c r="Y150" s="6"/>
      <c r="Z150" s="6"/>
      <c r="AA150" s="6"/>
      <c r="AB150" s="6"/>
      <c r="AC150" s="6"/>
      <c r="AD150" s="6"/>
      <c r="AE150" s="6"/>
      <c r="AF150" s="6"/>
      <c r="AG150" s="6"/>
      <c r="AH150" s="6"/>
      <c r="AI150" s="6"/>
      <c r="AJ150" s="6"/>
      <c r="AK150" s="6" t="s">
        <v>40</v>
      </c>
      <c r="AL150" s="6" t="s">
        <v>41</v>
      </c>
      <c r="AM150" s="6"/>
      <c r="AN150" s="6"/>
      <c r="AO150" s="6"/>
      <c r="AP150" s="6"/>
      <c r="AQ150" s="6"/>
      <c r="AR150" s="6" t="s">
        <v>46</v>
      </c>
      <c r="AS150" s="6"/>
      <c r="AT150" s="6"/>
      <c r="AU150" s="6" t="s">
        <v>49</v>
      </c>
      <c r="AV150" s="6"/>
      <c r="AW150" s="6"/>
      <c r="AX150" s="6" t="s">
        <v>52</v>
      </c>
      <c r="AY150" s="6"/>
      <c r="AZ150" s="6"/>
      <c r="BA150" s="6"/>
      <c r="BB150" s="6"/>
      <c r="BC150" s="6"/>
      <c r="BD150" s="6"/>
      <c r="BE150" s="6"/>
      <c r="BF150" s="6"/>
      <c r="BG150" s="6" t="s">
        <v>60</v>
      </c>
      <c r="BH150" s="6"/>
      <c r="BI150" s="6"/>
      <c r="BJ150" s="6"/>
      <c r="BK150" s="6"/>
      <c r="BL150" s="6"/>
      <c r="BM150" s="6"/>
      <c r="BN150" s="6" t="s">
        <v>65</v>
      </c>
      <c r="BO150" s="6"/>
      <c r="BP150" s="6" t="s">
        <v>67</v>
      </c>
      <c r="BQ150" s="6"/>
      <c r="BR150" s="6"/>
      <c r="BS150" s="6" t="s">
        <v>70</v>
      </c>
      <c r="BT150" s="6"/>
      <c r="BU150" s="6"/>
      <c r="BV150" s="6"/>
      <c r="BW150" s="6"/>
      <c r="BX150" s="6"/>
      <c r="BY150" s="6"/>
      <c r="BZ150" s="6"/>
      <c r="CA150" s="6" t="s">
        <v>78</v>
      </c>
      <c r="CB150" s="6"/>
      <c r="CC150" s="6" t="s">
        <v>98</v>
      </c>
      <c r="CD150" s="6">
        <v>65</v>
      </c>
      <c r="CE150" s="6" t="s">
        <v>153</v>
      </c>
      <c r="CF150" s="6" t="s">
        <v>187</v>
      </c>
      <c r="CG150" s="6" t="s">
        <v>96</v>
      </c>
      <c r="CH150" s="6" t="s">
        <v>86</v>
      </c>
      <c r="CI150" s="6" t="s">
        <v>419</v>
      </c>
      <c r="CJ150" s="6" t="s">
        <v>95</v>
      </c>
      <c r="CK150" s="6" t="s">
        <v>107</v>
      </c>
      <c r="CL150" s="6" t="s">
        <v>89</v>
      </c>
      <c r="CM150" s="6" t="s">
        <v>90</v>
      </c>
      <c r="CN150" s="6" t="s">
        <v>90</v>
      </c>
    </row>
    <row r="151" spans="1:92" x14ac:dyDescent="0.35">
      <c r="A151" s="6">
        <v>7081825972</v>
      </c>
      <c r="B151" s="6"/>
      <c r="C151" s="6"/>
      <c r="D151" s="6"/>
      <c r="E151" s="6"/>
      <c r="F151" s="6"/>
      <c r="G151" s="6"/>
      <c r="H151" s="6" t="s">
        <v>24</v>
      </c>
      <c r="I151" s="6"/>
      <c r="J151" s="6"/>
      <c r="K151" s="6"/>
      <c r="L151" s="6" t="s">
        <v>28</v>
      </c>
      <c r="M151" s="6"/>
      <c r="N151" s="6" t="s">
        <v>30</v>
      </c>
      <c r="O151" s="6"/>
      <c r="P151" s="6"/>
      <c r="Q151" s="6"/>
      <c r="R151" s="6"/>
      <c r="S151" s="6"/>
      <c r="T151" s="6"/>
      <c r="U151" s="6"/>
      <c r="V151" s="6" t="s">
        <v>25</v>
      </c>
      <c r="W151" s="6"/>
      <c r="X151" s="6"/>
      <c r="Y151" s="6"/>
      <c r="Z151" s="6" t="s">
        <v>29</v>
      </c>
      <c r="AA151" s="6"/>
      <c r="AB151" s="6"/>
      <c r="AC151" s="6"/>
      <c r="AD151" s="6" t="s">
        <v>33</v>
      </c>
      <c r="AE151" s="6"/>
      <c r="AF151" s="6"/>
      <c r="AG151" s="6"/>
      <c r="AH151" s="6" t="s">
        <v>37</v>
      </c>
      <c r="AI151" s="6" t="s">
        <v>38</v>
      </c>
      <c r="AJ151" s="6"/>
      <c r="AK151" s="6"/>
      <c r="AL151" s="6" t="s">
        <v>41</v>
      </c>
      <c r="AM151" s="6"/>
      <c r="AN151" s="6"/>
      <c r="AO151" s="6" t="s">
        <v>44</v>
      </c>
      <c r="AP151" s="6" t="s">
        <v>45</v>
      </c>
      <c r="AQ151" s="6"/>
      <c r="AR151" s="6" t="s">
        <v>46</v>
      </c>
      <c r="AS151" s="6"/>
      <c r="AT151" s="6"/>
      <c r="AU151" s="6" t="s">
        <v>49</v>
      </c>
      <c r="AV151" s="6"/>
      <c r="AW151" s="6"/>
      <c r="AX151" s="6" t="s">
        <v>52</v>
      </c>
      <c r="AY151" s="6"/>
      <c r="AZ151" s="6"/>
      <c r="BA151" s="6"/>
      <c r="BB151" s="6"/>
      <c r="BC151" s="6" t="s">
        <v>56</v>
      </c>
      <c r="BD151" s="6"/>
      <c r="BE151" s="6"/>
      <c r="BF151" s="6"/>
      <c r="BG151" s="6" t="s">
        <v>60</v>
      </c>
      <c r="BH151" s="6"/>
      <c r="BI151" s="6"/>
      <c r="BJ151" s="6" t="s">
        <v>26</v>
      </c>
      <c r="BK151" s="6"/>
      <c r="BL151" s="6"/>
      <c r="BM151" s="6"/>
      <c r="BN151" s="6" t="s">
        <v>65</v>
      </c>
      <c r="BO151" s="6" t="s">
        <v>66</v>
      </c>
      <c r="BP151" s="6" t="s">
        <v>67</v>
      </c>
      <c r="BQ151" s="6"/>
      <c r="BR151" s="6"/>
      <c r="BS151" s="6" t="s">
        <v>70</v>
      </c>
      <c r="BT151" s="6"/>
      <c r="BU151" s="6"/>
      <c r="BV151" s="6"/>
      <c r="BW151" s="6"/>
      <c r="BX151" s="6"/>
      <c r="BY151" s="6" t="s">
        <v>76</v>
      </c>
      <c r="BZ151" s="6"/>
      <c r="CA151" s="6" t="s">
        <v>78</v>
      </c>
      <c r="CB151" s="6"/>
      <c r="CC151" s="6" t="s">
        <v>83</v>
      </c>
      <c r="CD151" s="6">
        <v>62</v>
      </c>
      <c r="CE151" s="6" t="s">
        <v>153</v>
      </c>
      <c r="CF151" s="6" t="s">
        <v>187</v>
      </c>
      <c r="CG151" s="6" t="s">
        <v>96</v>
      </c>
      <c r="CH151" s="6" t="s">
        <v>86</v>
      </c>
      <c r="CI151" s="6" t="s">
        <v>419</v>
      </c>
      <c r="CJ151" s="6" t="s">
        <v>95</v>
      </c>
      <c r="CK151" s="6" t="s">
        <v>101</v>
      </c>
      <c r="CL151" s="6" t="s">
        <v>89</v>
      </c>
      <c r="CM151" s="6" t="s">
        <v>90</v>
      </c>
      <c r="CN151" s="6" t="s">
        <v>90</v>
      </c>
    </row>
    <row r="152" spans="1:92" x14ac:dyDescent="0.35">
      <c r="A152" s="6">
        <v>7081825695</v>
      </c>
      <c r="B152" s="6"/>
      <c r="C152" s="6"/>
      <c r="D152" s="6"/>
      <c r="E152" s="6"/>
      <c r="F152" s="6"/>
      <c r="G152" s="6"/>
      <c r="H152" s="6"/>
      <c r="I152" s="6"/>
      <c r="J152" s="6" t="s">
        <v>26</v>
      </c>
      <c r="K152" s="6"/>
      <c r="L152" s="6" t="s">
        <v>28</v>
      </c>
      <c r="M152" s="6"/>
      <c r="N152" s="6"/>
      <c r="O152" s="6"/>
      <c r="P152" s="6"/>
      <c r="Q152" s="6"/>
      <c r="R152" s="6"/>
      <c r="S152" s="6"/>
      <c r="T152" s="6"/>
      <c r="U152" s="6"/>
      <c r="V152" s="6"/>
      <c r="W152" s="6" t="s">
        <v>26</v>
      </c>
      <c r="X152" s="6"/>
      <c r="Y152" s="6"/>
      <c r="Z152" s="6"/>
      <c r="AA152" s="6"/>
      <c r="AB152" s="6"/>
      <c r="AC152" s="6" t="s">
        <v>32</v>
      </c>
      <c r="AD152" s="6"/>
      <c r="AE152" s="6"/>
      <c r="AF152" s="6"/>
      <c r="AG152" s="6"/>
      <c r="AH152" s="6"/>
      <c r="AI152" s="6" t="s">
        <v>38</v>
      </c>
      <c r="AJ152" s="6"/>
      <c r="AK152" s="6"/>
      <c r="AL152" s="6"/>
      <c r="AM152" s="6"/>
      <c r="AN152" s="6"/>
      <c r="AO152" s="6"/>
      <c r="AP152" s="6"/>
      <c r="AQ152" s="6" t="s">
        <v>39</v>
      </c>
      <c r="AR152" s="6"/>
      <c r="AS152" s="6"/>
      <c r="AT152" s="6"/>
      <c r="AU152" s="6" t="s">
        <v>49</v>
      </c>
      <c r="AV152" s="6"/>
      <c r="AW152" s="6"/>
      <c r="AX152" s="6"/>
      <c r="AY152" s="6"/>
      <c r="AZ152" s="6"/>
      <c r="BA152" s="6"/>
      <c r="BB152" s="6"/>
      <c r="BC152" s="6"/>
      <c r="BD152" s="6"/>
      <c r="BE152" s="6"/>
      <c r="BF152" s="6"/>
      <c r="BG152" s="6"/>
      <c r="BH152" s="6"/>
      <c r="BI152" s="6"/>
      <c r="BJ152" s="6"/>
      <c r="BK152" s="6"/>
      <c r="BL152" s="6"/>
      <c r="BM152" s="6"/>
      <c r="BN152" s="6" t="s">
        <v>65</v>
      </c>
      <c r="BO152" s="6"/>
      <c r="BP152" s="6" t="s">
        <v>67</v>
      </c>
      <c r="BQ152" s="6"/>
      <c r="BR152" s="6"/>
      <c r="BS152" s="6"/>
      <c r="BT152" s="6"/>
      <c r="BU152" s="6"/>
      <c r="BV152" s="6"/>
      <c r="BW152" s="6"/>
      <c r="BX152" s="6"/>
      <c r="BY152" s="6"/>
      <c r="BZ152" s="6"/>
      <c r="CA152" s="6"/>
      <c r="CB152" s="6"/>
      <c r="CC152" s="6" t="s">
        <v>98</v>
      </c>
      <c r="CD152" s="6">
        <v>62</v>
      </c>
      <c r="CE152" s="6" t="s">
        <v>153</v>
      </c>
      <c r="CF152" s="6" t="s">
        <v>187</v>
      </c>
      <c r="CG152" s="6" t="s">
        <v>96</v>
      </c>
      <c r="CH152" s="6" t="s">
        <v>86</v>
      </c>
      <c r="CI152" s="6" t="s">
        <v>419</v>
      </c>
      <c r="CJ152" s="6" t="s">
        <v>92</v>
      </c>
      <c r="CK152" s="6" t="s">
        <v>101</v>
      </c>
      <c r="CL152" s="6" t="s">
        <v>97</v>
      </c>
      <c r="CM152" s="6" t="s">
        <v>90</v>
      </c>
      <c r="CN152" s="6" t="s">
        <v>90</v>
      </c>
    </row>
    <row r="153" spans="1:92" x14ac:dyDescent="0.35">
      <c r="A153" s="6">
        <v>7081825492</v>
      </c>
      <c r="B153" s="6"/>
      <c r="C153" s="6"/>
      <c r="D153" s="6"/>
      <c r="E153" s="6"/>
      <c r="F153" s="6"/>
      <c r="G153" s="6"/>
      <c r="H153" s="6"/>
      <c r="I153" s="6" t="s">
        <v>25</v>
      </c>
      <c r="J153" s="6" t="s">
        <v>26</v>
      </c>
      <c r="K153" s="6"/>
      <c r="L153" s="6" t="s">
        <v>28</v>
      </c>
      <c r="M153" s="6"/>
      <c r="N153" s="6"/>
      <c r="O153" s="6"/>
      <c r="P153" s="6"/>
      <c r="Q153" s="6"/>
      <c r="R153" s="6"/>
      <c r="S153" s="6"/>
      <c r="T153" s="6"/>
      <c r="U153" s="6"/>
      <c r="V153" s="6"/>
      <c r="W153" s="6"/>
      <c r="X153" s="6"/>
      <c r="Y153" s="6"/>
      <c r="Z153" s="6"/>
      <c r="AA153" s="6"/>
      <c r="AB153" s="6"/>
      <c r="AC153" s="6"/>
      <c r="AD153" s="6" t="s">
        <v>33</v>
      </c>
      <c r="AE153" s="6"/>
      <c r="AF153" s="6"/>
      <c r="AG153" s="6"/>
      <c r="AH153" s="6"/>
      <c r="AI153" s="6" t="s">
        <v>38</v>
      </c>
      <c r="AJ153" s="6"/>
      <c r="AK153" s="6" t="s">
        <v>40</v>
      </c>
      <c r="AL153" s="6"/>
      <c r="AM153" s="6"/>
      <c r="AN153" s="6" t="s">
        <v>43</v>
      </c>
      <c r="AO153" s="6"/>
      <c r="AP153" s="6"/>
      <c r="AQ153" s="6"/>
      <c r="AR153" s="6" t="s">
        <v>46</v>
      </c>
      <c r="AS153" s="6"/>
      <c r="AT153" s="6"/>
      <c r="AU153" s="6" t="s">
        <v>49</v>
      </c>
      <c r="AV153" s="6"/>
      <c r="AW153" s="6"/>
      <c r="AX153" s="6" t="s">
        <v>52</v>
      </c>
      <c r="AY153" s="6"/>
      <c r="AZ153" s="6"/>
      <c r="BA153" s="6"/>
      <c r="BB153" s="6"/>
      <c r="BC153" s="6"/>
      <c r="BD153" s="6"/>
      <c r="BE153" s="6"/>
      <c r="BF153" s="6"/>
      <c r="BG153" s="6"/>
      <c r="BH153" s="6"/>
      <c r="BI153" s="6"/>
      <c r="BJ153" s="6" t="s">
        <v>26</v>
      </c>
      <c r="BK153" s="6"/>
      <c r="BL153" s="6"/>
      <c r="BM153" s="6"/>
      <c r="BN153" s="6"/>
      <c r="BO153" s="6" t="s">
        <v>66</v>
      </c>
      <c r="BP153" s="6" t="s">
        <v>67</v>
      </c>
      <c r="BQ153" s="6"/>
      <c r="BR153" s="6"/>
      <c r="BS153" s="6"/>
      <c r="BT153" s="6"/>
      <c r="BU153" s="6"/>
      <c r="BV153" s="6"/>
      <c r="BW153" s="6"/>
      <c r="BX153" s="6"/>
      <c r="BY153" s="6"/>
      <c r="BZ153" s="6"/>
      <c r="CA153" s="6"/>
      <c r="CB153" s="6"/>
      <c r="CC153" s="6" t="s">
        <v>83</v>
      </c>
      <c r="CD153" s="6">
        <v>54</v>
      </c>
      <c r="CE153" s="6" t="s">
        <v>153</v>
      </c>
      <c r="CF153" s="6" t="s">
        <v>187</v>
      </c>
      <c r="CG153" s="6" t="s">
        <v>96</v>
      </c>
      <c r="CH153" s="6" t="s">
        <v>86</v>
      </c>
      <c r="CI153" s="6" t="s">
        <v>419</v>
      </c>
      <c r="CJ153" s="6" t="s">
        <v>95</v>
      </c>
      <c r="CK153" s="6" t="s">
        <v>93</v>
      </c>
      <c r="CL153" s="6" t="s">
        <v>89</v>
      </c>
      <c r="CM153" s="6" t="s">
        <v>90</v>
      </c>
      <c r="CN153" s="6" t="s">
        <v>90</v>
      </c>
    </row>
    <row r="154" spans="1:92" x14ac:dyDescent="0.35">
      <c r="A154" s="6">
        <v>7081825251</v>
      </c>
      <c r="B154" s="6"/>
      <c r="C154" s="6"/>
      <c r="D154" s="6"/>
      <c r="E154" s="6"/>
      <c r="F154" s="6"/>
      <c r="G154" s="6"/>
      <c r="H154" s="6"/>
      <c r="I154" s="6"/>
      <c r="J154" s="6" t="s">
        <v>26</v>
      </c>
      <c r="K154" s="6"/>
      <c r="L154" s="6" t="s">
        <v>28</v>
      </c>
      <c r="M154" s="6"/>
      <c r="N154" s="6"/>
      <c r="O154" s="6"/>
      <c r="P154" s="6"/>
      <c r="Q154" s="6"/>
      <c r="R154" s="6"/>
      <c r="S154" s="6"/>
      <c r="T154" s="6"/>
      <c r="U154" s="6"/>
      <c r="V154" s="6"/>
      <c r="W154" s="6"/>
      <c r="X154" s="6"/>
      <c r="Y154" s="6"/>
      <c r="Z154" s="6"/>
      <c r="AA154" s="6"/>
      <c r="AB154" s="6"/>
      <c r="AC154" s="6"/>
      <c r="AD154" s="6" t="s">
        <v>33</v>
      </c>
      <c r="AE154" s="6" t="s">
        <v>34</v>
      </c>
      <c r="AF154" s="6"/>
      <c r="AG154" s="6"/>
      <c r="AH154" s="6"/>
      <c r="AI154" s="6" t="s">
        <v>38</v>
      </c>
      <c r="AJ154" s="6"/>
      <c r="AK154" s="6"/>
      <c r="AL154" s="6" t="s">
        <v>41</v>
      </c>
      <c r="AM154" s="6"/>
      <c r="AN154" s="6"/>
      <c r="AO154" s="6" t="s">
        <v>44</v>
      </c>
      <c r="AP154" s="6"/>
      <c r="AQ154" s="6"/>
      <c r="AR154" s="6"/>
      <c r="AS154" s="6"/>
      <c r="AT154" s="6"/>
      <c r="AU154" s="6"/>
      <c r="AV154" s="6"/>
      <c r="AW154" s="6" t="s">
        <v>51</v>
      </c>
      <c r="AX154" s="6"/>
      <c r="AY154" s="6"/>
      <c r="AZ154" s="6"/>
      <c r="BA154" s="6"/>
      <c r="BB154" s="6"/>
      <c r="BC154" s="6"/>
      <c r="BD154" s="6" t="s">
        <v>57</v>
      </c>
      <c r="BE154" s="6" t="s">
        <v>58</v>
      </c>
      <c r="BF154" s="6"/>
      <c r="BG154" s="6"/>
      <c r="BH154" s="6"/>
      <c r="BI154" s="6"/>
      <c r="BJ154" s="6" t="s">
        <v>26</v>
      </c>
      <c r="BK154" s="6"/>
      <c r="BL154" s="6"/>
      <c r="BM154" s="6"/>
      <c r="BN154" s="6"/>
      <c r="BO154" s="6"/>
      <c r="BP154" s="6" t="s">
        <v>67</v>
      </c>
      <c r="BQ154" s="6"/>
      <c r="BR154" s="6"/>
      <c r="BS154" s="6"/>
      <c r="BT154" s="6"/>
      <c r="BU154" s="6"/>
      <c r="BV154" s="6"/>
      <c r="BW154" s="6"/>
      <c r="BX154" s="6"/>
      <c r="BY154" s="6"/>
      <c r="BZ154" s="6"/>
      <c r="CA154" s="6"/>
      <c r="CB154" s="6"/>
      <c r="CC154" s="6" t="s">
        <v>83</v>
      </c>
      <c r="CD154" s="6"/>
      <c r="CE154" s="6" t="s">
        <v>153</v>
      </c>
      <c r="CF154" s="6"/>
      <c r="CG154" s="6" t="s">
        <v>96</v>
      </c>
      <c r="CH154" s="6"/>
      <c r="CI154" s="6" t="s">
        <v>419</v>
      </c>
      <c r="CJ154" s="6" t="s">
        <v>92</v>
      </c>
      <c r="CK154" s="6" t="s">
        <v>101</v>
      </c>
      <c r="CL154" s="6" t="s">
        <v>105</v>
      </c>
      <c r="CM154" s="6" t="s">
        <v>90</v>
      </c>
      <c r="CN154" s="6" t="s">
        <v>90</v>
      </c>
    </row>
    <row r="155" spans="1:92" x14ac:dyDescent="0.35">
      <c r="A155" s="6">
        <v>7081825022</v>
      </c>
      <c r="B155" s="6"/>
      <c r="C155" s="6"/>
      <c r="D155" s="6" t="s">
        <v>20</v>
      </c>
      <c r="E155" s="6"/>
      <c r="F155" s="6"/>
      <c r="G155" s="6"/>
      <c r="H155" s="6" t="s">
        <v>24</v>
      </c>
      <c r="I155" s="6"/>
      <c r="J155" s="6"/>
      <c r="K155" s="6"/>
      <c r="L155" s="6"/>
      <c r="M155" s="6"/>
      <c r="N155" s="6"/>
      <c r="O155" s="6" t="s">
        <v>18</v>
      </c>
      <c r="P155" s="6"/>
      <c r="Q155" s="6"/>
      <c r="R155" s="6"/>
      <c r="S155" s="6"/>
      <c r="T155" s="6"/>
      <c r="U155" s="6" t="s">
        <v>24</v>
      </c>
      <c r="V155" s="6" t="s">
        <v>25</v>
      </c>
      <c r="W155" s="6"/>
      <c r="X155" s="6"/>
      <c r="Y155" s="6"/>
      <c r="Z155" s="6"/>
      <c r="AA155" s="6"/>
      <c r="AB155" s="6"/>
      <c r="AC155" s="6"/>
      <c r="AD155" s="6"/>
      <c r="AE155" s="6" t="s">
        <v>34</v>
      </c>
      <c r="AF155" s="6" t="s">
        <v>35</v>
      </c>
      <c r="AG155" s="6"/>
      <c r="AH155" s="6"/>
      <c r="AI155" s="6"/>
      <c r="AJ155" s="6" t="s">
        <v>39</v>
      </c>
      <c r="AK155" s="6"/>
      <c r="AL155" s="6"/>
      <c r="AM155" s="6"/>
      <c r="AN155" s="6"/>
      <c r="AO155" s="6"/>
      <c r="AP155" s="6" t="s">
        <v>45</v>
      </c>
      <c r="AQ155" s="6"/>
      <c r="AR155" s="6"/>
      <c r="AS155" s="6"/>
      <c r="AT155" s="6"/>
      <c r="AU155" s="6" t="s">
        <v>49</v>
      </c>
      <c r="AV155" s="6"/>
      <c r="AW155" s="6"/>
      <c r="AX155" s="6" t="s">
        <v>52</v>
      </c>
      <c r="AY155" s="6"/>
      <c r="AZ155" s="6"/>
      <c r="BA155" s="6" t="s">
        <v>19</v>
      </c>
      <c r="BB155" s="6"/>
      <c r="BC155" s="6"/>
      <c r="BD155" s="6"/>
      <c r="BE155" s="6"/>
      <c r="BF155" s="6"/>
      <c r="BG155" s="6"/>
      <c r="BH155" s="6" t="s">
        <v>61</v>
      </c>
      <c r="BI155" s="6"/>
      <c r="BJ155" s="6" t="s">
        <v>26</v>
      </c>
      <c r="BK155" s="6"/>
      <c r="BL155" s="6"/>
      <c r="BM155" s="6"/>
      <c r="BN155" s="6"/>
      <c r="BO155" s="6"/>
      <c r="BP155" s="6"/>
      <c r="BQ155" s="6"/>
      <c r="BR155" s="6"/>
      <c r="BS155" s="6" t="s">
        <v>70</v>
      </c>
      <c r="BT155" s="6"/>
      <c r="BU155" s="6"/>
      <c r="BV155" s="6"/>
      <c r="BW155" s="6" t="s">
        <v>74</v>
      </c>
      <c r="BX155" s="6"/>
      <c r="BY155" s="6" t="s">
        <v>76</v>
      </c>
      <c r="BZ155" s="6"/>
      <c r="CA155" s="6"/>
      <c r="CB155" s="6"/>
      <c r="CC155" s="6" t="s">
        <v>83</v>
      </c>
      <c r="CD155" s="6">
        <v>55</v>
      </c>
      <c r="CE155" s="6" t="s">
        <v>153</v>
      </c>
      <c r="CF155" s="6"/>
      <c r="CG155" s="6" t="s">
        <v>96</v>
      </c>
      <c r="CH155" s="6" t="s">
        <v>86</v>
      </c>
      <c r="CI155" s="6" t="s">
        <v>419</v>
      </c>
      <c r="CJ155" s="6" t="s">
        <v>92</v>
      </c>
      <c r="CK155" s="6" t="s">
        <v>101</v>
      </c>
      <c r="CL155" s="6" t="s">
        <v>89</v>
      </c>
      <c r="CM155" s="6" t="s">
        <v>90</v>
      </c>
      <c r="CN155" s="6" t="s">
        <v>90</v>
      </c>
    </row>
    <row r="156" spans="1:92" x14ac:dyDescent="0.35">
      <c r="A156" s="6">
        <v>7081824812</v>
      </c>
      <c r="B156" s="6" t="s">
        <v>18</v>
      </c>
      <c r="C156" s="6"/>
      <c r="D156" s="6"/>
      <c r="E156" s="6"/>
      <c r="F156" s="6"/>
      <c r="G156" s="6"/>
      <c r="H156" s="6" t="s">
        <v>24</v>
      </c>
      <c r="I156" s="6"/>
      <c r="J156" s="6"/>
      <c r="K156" s="6" t="s">
        <v>27</v>
      </c>
      <c r="L156" s="6" t="s">
        <v>28</v>
      </c>
      <c r="M156" s="6"/>
      <c r="N156" s="6"/>
      <c r="O156" s="6"/>
      <c r="P156" s="6"/>
      <c r="Q156" s="6"/>
      <c r="R156" s="6"/>
      <c r="S156" s="6"/>
      <c r="T156" s="6"/>
      <c r="U156" s="6" t="s">
        <v>24</v>
      </c>
      <c r="V156" s="6"/>
      <c r="W156" s="6"/>
      <c r="X156" s="6" t="s">
        <v>27</v>
      </c>
      <c r="Y156" s="6" t="s">
        <v>28</v>
      </c>
      <c r="Z156" s="6"/>
      <c r="AA156" s="6"/>
      <c r="AB156" s="6"/>
      <c r="AC156" s="6"/>
      <c r="AD156" s="6" t="s">
        <v>33</v>
      </c>
      <c r="AE156" s="6" t="s">
        <v>34</v>
      </c>
      <c r="AF156" s="6" t="s">
        <v>35</v>
      </c>
      <c r="AG156" s="6"/>
      <c r="AH156" s="6" t="s">
        <v>37</v>
      </c>
      <c r="AI156" s="6" t="s">
        <v>38</v>
      </c>
      <c r="AJ156" s="6"/>
      <c r="AK156" s="6" t="s">
        <v>40</v>
      </c>
      <c r="AL156" s="6"/>
      <c r="AM156" s="6" t="s">
        <v>42</v>
      </c>
      <c r="AN156" s="6"/>
      <c r="AO156" s="6" t="s">
        <v>44</v>
      </c>
      <c r="AP156" s="6" t="s">
        <v>45</v>
      </c>
      <c r="AQ156" s="6"/>
      <c r="AR156" s="6" t="s">
        <v>46</v>
      </c>
      <c r="AS156" s="6"/>
      <c r="AT156" s="6"/>
      <c r="AU156" s="6" t="s">
        <v>49</v>
      </c>
      <c r="AV156" s="6"/>
      <c r="AW156" s="6"/>
      <c r="AX156" s="6" t="s">
        <v>52</v>
      </c>
      <c r="AY156" s="6"/>
      <c r="AZ156" s="6" t="s">
        <v>54</v>
      </c>
      <c r="BA156" s="6"/>
      <c r="BB156" s="6" t="s">
        <v>55</v>
      </c>
      <c r="BC156" s="6" t="s">
        <v>56</v>
      </c>
      <c r="BD156" s="6" t="s">
        <v>57</v>
      </c>
      <c r="BE156" s="6"/>
      <c r="BF156" s="6"/>
      <c r="BG156" s="6" t="s">
        <v>60</v>
      </c>
      <c r="BH156" s="6"/>
      <c r="BI156" s="6"/>
      <c r="BJ156" s="6" t="s">
        <v>26</v>
      </c>
      <c r="BK156" s="6"/>
      <c r="BL156" s="6"/>
      <c r="BM156" s="6"/>
      <c r="BN156" s="6" t="s">
        <v>65</v>
      </c>
      <c r="BO156" s="6" t="s">
        <v>66</v>
      </c>
      <c r="BP156" s="6"/>
      <c r="BQ156" s="6"/>
      <c r="BR156" s="6"/>
      <c r="BS156" s="6" t="s">
        <v>70</v>
      </c>
      <c r="BT156" s="6"/>
      <c r="BU156" s="6"/>
      <c r="BV156" s="6"/>
      <c r="BW156" s="6"/>
      <c r="BX156" s="6"/>
      <c r="BY156" s="6"/>
      <c r="BZ156" s="6"/>
      <c r="CA156" s="6" t="s">
        <v>78</v>
      </c>
      <c r="CB156" s="6"/>
      <c r="CC156" s="6" t="s">
        <v>83</v>
      </c>
      <c r="CD156" s="6">
        <v>62</v>
      </c>
      <c r="CE156" s="6" t="s">
        <v>153</v>
      </c>
      <c r="CF156" s="6"/>
      <c r="CG156" s="6" t="s">
        <v>96</v>
      </c>
      <c r="CH156" s="6" t="s">
        <v>86</v>
      </c>
      <c r="CI156" s="6" t="s">
        <v>419</v>
      </c>
      <c r="CJ156" s="6" t="s">
        <v>103</v>
      </c>
      <c r="CK156" s="6" t="s">
        <v>107</v>
      </c>
      <c r="CL156" s="6" t="s">
        <v>102</v>
      </c>
      <c r="CM156" s="6"/>
      <c r="CN156" s="6" t="s">
        <v>86</v>
      </c>
    </row>
    <row r="157" spans="1:92" x14ac:dyDescent="0.35">
      <c r="A157" s="6">
        <v>7081824511</v>
      </c>
      <c r="B157" s="6"/>
      <c r="C157" s="6"/>
      <c r="D157" s="6"/>
      <c r="E157" s="6"/>
      <c r="F157" s="6"/>
      <c r="G157" s="6"/>
      <c r="H157" s="6"/>
      <c r="I157" s="6"/>
      <c r="J157" s="6"/>
      <c r="K157" s="6" t="s">
        <v>27</v>
      </c>
      <c r="L157" s="6" t="s">
        <v>28</v>
      </c>
      <c r="M157" s="6"/>
      <c r="N157" s="6"/>
      <c r="O157" s="6"/>
      <c r="P157" s="6"/>
      <c r="Q157" s="6"/>
      <c r="R157" s="6"/>
      <c r="S157" s="6"/>
      <c r="T157" s="6"/>
      <c r="U157" s="6"/>
      <c r="V157" s="6"/>
      <c r="W157" s="6"/>
      <c r="X157" s="6"/>
      <c r="Y157" s="6"/>
      <c r="Z157" s="6"/>
      <c r="AA157" s="6" t="s">
        <v>30</v>
      </c>
      <c r="AB157" s="6" t="s">
        <v>31</v>
      </c>
      <c r="AC157" s="6"/>
      <c r="AD157" s="6"/>
      <c r="AE157" s="6"/>
      <c r="AF157" s="6"/>
      <c r="AG157" s="6"/>
      <c r="AH157" s="6"/>
      <c r="AI157" s="6" t="s">
        <v>38</v>
      </c>
      <c r="AJ157" s="6"/>
      <c r="AK157" s="6" t="s">
        <v>40</v>
      </c>
      <c r="AL157" s="6" t="s">
        <v>41</v>
      </c>
      <c r="AM157" s="6"/>
      <c r="AN157" s="6" t="s">
        <v>43</v>
      </c>
      <c r="AO157" s="6" t="s">
        <v>44</v>
      </c>
      <c r="AP157" s="6"/>
      <c r="AQ157" s="6"/>
      <c r="AR157" s="6"/>
      <c r="AS157" s="6"/>
      <c r="AT157" s="6" t="s">
        <v>48</v>
      </c>
      <c r="AU157" s="6" t="s">
        <v>49</v>
      </c>
      <c r="AV157" s="6"/>
      <c r="AW157" s="6"/>
      <c r="AX157" s="6"/>
      <c r="AY157" s="6"/>
      <c r="AZ157" s="6"/>
      <c r="BA157" s="6"/>
      <c r="BB157" s="6"/>
      <c r="BC157" s="6" t="s">
        <v>56</v>
      </c>
      <c r="BD157" s="6"/>
      <c r="BE157" s="6"/>
      <c r="BF157" s="6"/>
      <c r="BG157" s="6" t="s">
        <v>60</v>
      </c>
      <c r="BH157" s="6"/>
      <c r="BI157" s="6"/>
      <c r="BJ157" s="6"/>
      <c r="BK157" s="6"/>
      <c r="BL157" s="6"/>
      <c r="BM157" s="6"/>
      <c r="BN157" s="6"/>
      <c r="BO157" s="6"/>
      <c r="BP157" s="6" t="s">
        <v>67</v>
      </c>
      <c r="BQ157" s="6"/>
      <c r="BR157" s="6" t="s">
        <v>69</v>
      </c>
      <c r="BS157" s="6"/>
      <c r="BT157" s="6"/>
      <c r="BU157" s="6" t="s">
        <v>72</v>
      </c>
      <c r="BV157" s="6"/>
      <c r="BW157" s="6"/>
      <c r="BX157" s="6"/>
      <c r="BY157" s="6"/>
      <c r="BZ157" s="6"/>
      <c r="CA157" s="6" t="s">
        <v>78</v>
      </c>
      <c r="CB157" s="6"/>
      <c r="CC157" s="6" t="s">
        <v>98</v>
      </c>
      <c r="CD157" s="6">
        <v>61</v>
      </c>
      <c r="CE157" s="6" t="s">
        <v>153</v>
      </c>
      <c r="CF157" s="6"/>
      <c r="CG157" s="6" t="s">
        <v>96</v>
      </c>
      <c r="CH157" s="6" t="s">
        <v>86</v>
      </c>
      <c r="CI157" s="6" t="s">
        <v>419</v>
      </c>
      <c r="CJ157" s="6" t="s">
        <v>92</v>
      </c>
      <c r="CK157" s="6" t="s">
        <v>88</v>
      </c>
      <c r="CL157" s="6" t="s">
        <v>97</v>
      </c>
      <c r="CM157" s="6"/>
      <c r="CN157" s="6"/>
    </row>
    <row r="158" spans="1:92" x14ac:dyDescent="0.35">
      <c r="A158" s="6">
        <v>7081824309</v>
      </c>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t="s">
        <v>50</v>
      </c>
      <c r="AW158" s="6"/>
      <c r="AX158" s="6"/>
      <c r="AY158" s="6"/>
      <c r="AZ158" s="6"/>
      <c r="BA158" s="6"/>
      <c r="BB158" s="6"/>
      <c r="BC158" s="6"/>
      <c r="BD158" s="6"/>
      <c r="BE158" s="6" t="s">
        <v>58</v>
      </c>
      <c r="BF158" s="6"/>
      <c r="BG158" s="6"/>
      <c r="BH158" s="6"/>
      <c r="BI158" s="6"/>
      <c r="BJ158" s="6"/>
      <c r="BK158" s="6"/>
      <c r="BL158" s="6"/>
      <c r="BM158" s="6"/>
      <c r="BN158" s="6"/>
      <c r="BO158" s="6"/>
      <c r="BP158" s="6" t="s">
        <v>67</v>
      </c>
      <c r="BQ158" s="6"/>
      <c r="BR158" s="6"/>
      <c r="BS158" s="6"/>
      <c r="BT158" s="6"/>
      <c r="BU158" s="6"/>
      <c r="BV158" s="6"/>
      <c r="BW158" s="6"/>
      <c r="BX158" s="6"/>
      <c r="BY158" s="6"/>
      <c r="BZ158" s="6"/>
      <c r="CA158" s="6"/>
      <c r="CB158" s="6"/>
      <c r="CC158" s="6" t="s">
        <v>83</v>
      </c>
      <c r="CD158" s="6">
        <v>37</v>
      </c>
      <c r="CE158" s="6" t="s">
        <v>153</v>
      </c>
      <c r="CF158" s="6"/>
      <c r="CG158" s="6" t="s">
        <v>96</v>
      </c>
      <c r="CH158" s="6" t="s">
        <v>86</v>
      </c>
      <c r="CI158" s="6" t="s">
        <v>419</v>
      </c>
      <c r="CJ158" s="6" t="s">
        <v>103</v>
      </c>
      <c r="CK158" s="6" t="s">
        <v>88</v>
      </c>
      <c r="CL158" s="6" t="s">
        <v>89</v>
      </c>
      <c r="CM158" s="6" t="s">
        <v>90</v>
      </c>
      <c r="CN158" s="6" t="s">
        <v>90</v>
      </c>
    </row>
    <row r="159" spans="1:92" x14ac:dyDescent="0.35">
      <c r="A159" s="6">
        <v>7081824141</v>
      </c>
      <c r="B159" s="6"/>
      <c r="C159" s="6" t="s">
        <v>19</v>
      </c>
      <c r="D159" s="6" t="s">
        <v>20</v>
      </c>
      <c r="E159" s="6"/>
      <c r="F159" s="6"/>
      <c r="G159" s="6"/>
      <c r="H159" s="6"/>
      <c r="I159" s="6"/>
      <c r="J159" s="6" t="s">
        <v>26</v>
      </c>
      <c r="K159" s="6"/>
      <c r="L159" s="6"/>
      <c r="M159" s="6"/>
      <c r="N159" s="6"/>
      <c r="O159" s="6"/>
      <c r="P159" s="6" t="s">
        <v>19</v>
      </c>
      <c r="Q159" s="6"/>
      <c r="R159" s="6"/>
      <c r="S159" s="6"/>
      <c r="T159" s="6"/>
      <c r="U159" s="6"/>
      <c r="V159" s="6" t="s">
        <v>25</v>
      </c>
      <c r="W159" s="6" t="s">
        <v>26</v>
      </c>
      <c r="X159" s="6"/>
      <c r="Y159" s="6"/>
      <c r="Z159" s="6"/>
      <c r="AA159" s="6"/>
      <c r="AB159" s="6"/>
      <c r="AC159" s="6" t="s">
        <v>32</v>
      </c>
      <c r="AD159" s="6" t="s">
        <v>33</v>
      </c>
      <c r="AE159" s="6"/>
      <c r="AF159" s="6"/>
      <c r="AG159" s="6"/>
      <c r="AH159" s="6"/>
      <c r="AI159" s="6" t="s">
        <v>38</v>
      </c>
      <c r="AJ159" s="6" t="s">
        <v>39</v>
      </c>
      <c r="AK159" s="6"/>
      <c r="AL159" s="6"/>
      <c r="AM159" s="6" t="s">
        <v>42</v>
      </c>
      <c r="AN159" s="6" t="s">
        <v>43</v>
      </c>
      <c r="AO159" s="6"/>
      <c r="AP159" s="6"/>
      <c r="AQ159" s="6" t="s">
        <v>39</v>
      </c>
      <c r="AR159" s="6"/>
      <c r="AS159" s="6"/>
      <c r="AT159" s="6"/>
      <c r="AU159" s="6"/>
      <c r="AV159" s="6"/>
      <c r="AW159" s="6"/>
      <c r="AX159" s="6" t="s">
        <v>52</v>
      </c>
      <c r="AY159" s="6"/>
      <c r="AZ159" s="6"/>
      <c r="BA159" s="6"/>
      <c r="BB159" s="6"/>
      <c r="BC159" s="6"/>
      <c r="BD159" s="6" t="s">
        <v>57</v>
      </c>
      <c r="BE159" s="6"/>
      <c r="BF159" s="6"/>
      <c r="BG159" s="6"/>
      <c r="BH159" s="6"/>
      <c r="BI159" s="6"/>
      <c r="BJ159" s="6" t="s">
        <v>26</v>
      </c>
      <c r="BK159" s="6"/>
      <c r="BL159" s="6"/>
      <c r="BM159" s="6"/>
      <c r="BN159" s="6"/>
      <c r="BO159" s="6"/>
      <c r="BP159" s="6" t="s">
        <v>67</v>
      </c>
      <c r="BQ159" s="6"/>
      <c r="BR159" s="6"/>
      <c r="BS159" s="6" t="s">
        <v>70</v>
      </c>
      <c r="BT159" s="6"/>
      <c r="BU159" s="6"/>
      <c r="BV159" s="6"/>
      <c r="BW159" s="6" t="s">
        <v>74</v>
      </c>
      <c r="BX159" s="6"/>
      <c r="BY159" s="6"/>
      <c r="BZ159" s="6"/>
      <c r="CA159" s="6"/>
      <c r="CB159" s="6"/>
      <c r="CC159" s="6" t="s">
        <v>83</v>
      </c>
      <c r="CD159" s="6">
        <v>69</v>
      </c>
      <c r="CE159" s="6" t="s">
        <v>153</v>
      </c>
      <c r="CF159" s="6" t="s">
        <v>164</v>
      </c>
      <c r="CG159" s="6" t="s">
        <v>96</v>
      </c>
      <c r="CH159" s="6" t="s">
        <v>86</v>
      </c>
      <c r="CI159" s="6" t="s">
        <v>419</v>
      </c>
      <c r="CJ159" s="6" t="s">
        <v>92</v>
      </c>
      <c r="CK159" s="6" t="s">
        <v>101</v>
      </c>
      <c r="CL159" s="6" t="s">
        <v>105</v>
      </c>
      <c r="CM159" s="6" t="s">
        <v>90</v>
      </c>
      <c r="CN159" s="6" t="s">
        <v>90</v>
      </c>
    </row>
    <row r="160" spans="1:92" x14ac:dyDescent="0.35">
      <c r="A160" s="6">
        <v>7081823887</v>
      </c>
      <c r="B160" s="6"/>
      <c r="C160" s="6"/>
      <c r="D160" s="6"/>
      <c r="E160" s="6"/>
      <c r="F160" s="6"/>
      <c r="G160" s="6"/>
      <c r="H160" s="6"/>
      <c r="I160" s="6"/>
      <c r="J160" s="6" t="s">
        <v>26</v>
      </c>
      <c r="K160" s="6"/>
      <c r="L160" s="6"/>
      <c r="M160" s="6"/>
      <c r="N160" s="6"/>
      <c r="O160" s="6"/>
      <c r="P160" s="6"/>
      <c r="Q160" s="6"/>
      <c r="R160" s="6"/>
      <c r="S160" s="6"/>
      <c r="T160" s="6"/>
      <c r="U160" s="6"/>
      <c r="V160" s="6"/>
      <c r="W160" s="6" t="s">
        <v>26</v>
      </c>
      <c r="X160" s="6"/>
      <c r="Y160" s="6"/>
      <c r="Z160" s="6"/>
      <c r="AA160" s="6"/>
      <c r="AB160" s="6"/>
      <c r="AC160" s="6"/>
      <c r="AD160" s="6"/>
      <c r="AE160" s="6"/>
      <c r="AF160" s="6"/>
      <c r="AG160" s="6"/>
      <c r="AH160" s="6" t="s">
        <v>37</v>
      </c>
      <c r="AI160" s="6"/>
      <c r="AJ160" s="6"/>
      <c r="AK160" s="6"/>
      <c r="AL160" s="6"/>
      <c r="AM160" s="6"/>
      <c r="AN160" s="6"/>
      <c r="AO160" s="6"/>
      <c r="AP160" s="6"/>
      <c r="AQ160" s="6"/>
      <c r="AR160" s="6"/>
      <c r="AS160" s="6"/>
      <c r="AT160" s="6"/>
      <c r="AU160" s="6" t="s">
        <v>49</v>
      </c>
      <c r="AV160" s="6"/>
      <c r="AW160" s="6"/>
      <c r="AX160" s="6"/>
      <c r="AY160" s="6"/>
      <c r="AZ160" s="6"/>
      <c r="BA160" s="6"/>
      <c r="BB160" s="6"/>
      <c r="BC160" s="6"/>
      <c r="BD160" s="6"/>
      <c r="BE160" s="6"/>
      <c r="BF160" s="6"/>
      <c r="BG160" s="6"/>
      <c r="BH160" s="6"/>
      <c r="BI160" s="6"/>
      <c r="BJ160" s="6"/>
      <c r="BK160" s="6"/>
      <c r="BL160" s="6"/>
      <c r="BM160" s="6"/>
      <c r="BN160" s="6" t="s">
        <v>65</v>
      </c>
      <c r="BO160" s="6"/>
      <c r="BP160" s="6" t="s">
        <v>67</v>
      </c>
      <c r="BQ160" s="6"/>
      <c r="BR160" s="6"/>
      <c r="BS160" s="6"/>
      <c r="BT160" s="6"/>
      <c r="BU160" s="6"/>
      <c r="BV160" s="6"/>
      <c r="BW160" s="6"/>
      <c r="BX160" s="6"/>
      <c r="BY160" s="6"/>
      <c r="BZ160" s="6"/>
      <c r="CA160" s="6"/>
      <c r="CB160" s="6"/>
      <c r="CC160" s="6" t="s">
        <v>83</v>
      </c>
      <c r="CD160" s="6">
        <v>69</v>
      </c>
      <c r="CE160" s="6" t="s">
        <v>153</v>
      </c>
      <c r="CF160" s="6" t="s">
        <v>164</v>
      </c>
      <c r="CG160" s="6" t="s">
        <v>96</v>
      </c>
      <c r="CH160" s="6" t="s">
        <v>86</v>
      </c>
      <c r="CI160" s="6" t="s">
        <v>419</v>
      </c>
      <c r="CJ160" s="6" t="s">
        <v>95</v>
      </c>
      <c r="CK160" s="6" t="s">
        <v>93</v>
      </c>
      <c r="CL160" s="6" t="s">
        <v>105</v>
      </c>
      <c r="CM160" s="6" t="s">
        <v>90</v>
      </c>
      <c r="CN160" s="6" t="s">
        <v>90</v>
      </c>
    </row>
    <row r="161" spans="1:92" x14ac:dyDescent="0.35">
      <c r="A161" s="6">
        <v>7081823626</v>
      </c>
      <c r="B161" s="6"/>
      <c r="C161" s="6"/>
      <c r="D161" s="6" t="s">
        <v>20</v>
      </c>
      <c r="E161" s="6" t="s">
        <v>21</v>
      </c>
      <c r="F161" s="6"/>
      <c r="G161" s="6"/>
      <c r="H161" s="6"/>
      <c r="I161" s="6"/>
      <c r="J161" s="6"/>
      <c r="K161" s="6"/>
      <c r="L161" s="6" t="s">
        <v>28</v>
      </c>
      <c r="M161" s="6"/>
      <c r="N161" s="6"/>
      <c r="O161" s="6"/>
      <c r="P161" s="6"/>
      <c r="Q161" s="6" t="s">
        <v>20</v>
      </c>
      <c r="R161" s="6"/>
      <c r="S161" s="6"/>
      <c r="T161" s="6"/>
      <c r="U161" s="6"/>
      <c r="V161" s="6"/>
      <c r="W161" s="6" t="s">
        <v>26</v>
      </c>
      <c r="X161" s="6"/>
      <c r="Y161" s="6"/>
      <c r="Z161" s="6"/>
      <c r="AA161" s="6" t="s">
        <v>30</v>
      </c>
      <c r="AB161" s="6"/>
      <c r="AC161" s="6" t="s">
        <v>32</v>
      </c>
      <c r="AD161" s="6"/>
      <c r="AE161" s="6"/>
      <c r="AF161" s="6"/>
      <c r="AG161" s="6"/>
      <c r="AH161" s="6" t="s">
        <v>37</v>
      </c>
      <c r="AI161" s="6" t="s">
        <v>38</v>
      </c>
      <c r="AJ161" s="6"/>
      <c r="AK161" s="6" t="s">
        <v>40</v>
      </c>
      <c r="AL161" s="6" t="s">
        <v>41</v>
      </c>
      <c r="AM161" s="6" t="s">
        <v>42</v>
      </c>
      <c r="AN161" s="6" t="s">
        <v>43</v>
      </c>
      <c r="AO161" s="6"/>
      <c r="AP161" s="6"/>
      <c r="AQ161" s="6"/>
      <c r="AR161" s="6"/>
      <c r="AS161" s="6"/>
      <c r="AT161" s="6"/>
      <c r="AU161" s="6"/>
      <c r="AV161" s="6"/>
      <c r="AW161" s="6"/>
      <c r="AX161" s="6" t="s">
        <v>52</v>
      </c>
      <c r="AY161" s="6"/>
      <c r="AZ161" s="6"/>
      <c r="BA161" s="6" t="s">
        <v>19</v>
      </c>
      <c r="BB161" s="6"/>
      <c r="BC161" s="6"/>
      <c r="BD161" s="6" t="s">
        <v>57</v>
      </c>
      <c r="BE161" s="6"/>
      <c r="BF161" s="6"/>
      <c r="BG161" s="6"/>
      <c r="BH161" s="6" t="s">
        <v>61</v>
      </c>
      <c r="BI161" s="6"/>
      <c r="BJ161" s="6" t="s">
        <v>26</v>
      </c>
      <c r="BK161" s="6"/>
      <c r="BL161" s="6"/>
      <c r="BM161" s="6"/>
      <c r="BN161" s="6"/>
      <c r="BO161" s="6"/>
      <c r="BP161" s="6" t="s">
        <v>67</v>
      </c>
      <c r="BQ161" s="6"/>
      <c r="BR161" s="6"/>
      <c r="BS161" s="6" t="s">
        <v>70</v>
      </c>
      <c r="BT161" s="6"/>
      <c r="BU161" s="6"/>
      <c r="BV161" s="6"/>
      <c r="BW161" s="6" t="s">
        <v>74</v>
      </c>
      <c r="BX161" s="6"/>
      <c r="BY161" s="6"/>
      <c r="BZ161" s="6"/>
      <c r="CA161" s="6"/>
      <c r="CB161" s="6"/>
      <c r="CC161" s="6" t="s">
        <v>83</v>
      </c>
      <c r="CD161" s="6">
        <v>71</v>
      </c>
      <c r="CE161" s="6" t="s">
        <v>153</v>
      </c>
      <c r="CF161" s="6" t="s">
        <v>164</v>
      </c>
      <c r="CG161" s="6" t="s">
        <v>96</v>
      </c>
      <c r="CH161" s="6" t="s">
        <v>86</v>
      </c>
      <c r="CI161" s="6" t="s">
        <v>419</v>
      </c>
      <c r="CJ161" s="6" t="s">
        <v>92</v>
      </c>
      <c r="CK161" s="6" t="s">
        <v>110</v>
      </c>
      <c r="CL161" s="6" t="s">
        <v>105</v>
      </c>
      <c r="CM161" s="6" t="s">
        <v>90</v>
      </c>
      <c r="CN161" s="6"/>
    </row>
    <row r="162" spans="1:92" x14ac:dyDescent="0.35">
      <c r="A162" s="6">
        <v>7081823388</v>
      </c>
      <c r="B162" s="6" t="s">
        <v>18</v>
      </c>
      <c r="C162" s="6" t="s">
        <v>19</v>
      </c>
      <c r="D162" s="6" t="s">
        <v>20</v>
      </c>
      <c r="E162" s="6" t="s">
        <v>21</v>
      </c>
      <c r="F162" s="6" t="s">
        <v>22</v>
      </c>
      <c r="G162" s="6"/>
      <c r="H162" s="6" t="s">
        <v>24</v>
      </c>
      <c r="I162" s="6" t="s">
        <v>25</v>
      </c>
      <c r="J162" s="6" t="s">
        <v>26</v>
      </c>
      <c r="K162" s="6" t="s">
        <v>27</v>
      </c>
      <c r="L162" s="6"/>
      <c r="M162" s="6"/>
      <c r="N162" s="6" t="s">
        <v>30</v>
      </c>
      <c r="O162" s="6" t="s">
        <v>18</v>
      </c>
      <c r="P162" s="6"/>
      <c r="Q162" s="6" t="s">
        <v>20</v>
      </c>
      <c r="R162" s="6"/>
      <c r="S162" s="6"/>
      <c r="T162" s="6"/>
      <c r="U162" s="6" t="s">
        <v>24</v>
      </c>
      <c r="V162" s="6"/>
      <c r="W162" s="6"/>
      <c r="X162" s="6"/>
      <c r="Y162" s="6"/>
      <c r="Z162" s="6"/>
      <c r="AA162" s="6"/>
      <c r="AB162" s="6"/>
      <c r="AC162" s="6"/>
      <c r="AD162" s="6" t="s">
        <v>33</v>
      </c>
      <c r="AE162" s="6" t="s">
        <v>34</v>
      </c>
      <c r="AF162" s="6"/>
      <c r="AG162" s="6"/>
      <c r="AH162" s="6"/>
      <c r="AI162" s="6"/>
      <c r="AJ162" s="6" t="s">
        <v>39</v>
      </c>
      <c r="AK162" s="6" t="s">
        <v>40</v>
      </c>
      <c r="AL162" s="6" t="s">
        <v>41</v>
      </c>
      <c r="AM162" s="6"/>
      <c r="AN162" s="6"/>
      <c r="AO162" s="6"/>
      <c r="AP162" s="6"/>
      <c r="AQ162" s="6"/>
      <c r="AR162" s="6"/>
      <c r="AS162" s="6"/>
      <c r="AT162" s="6" t="s">
        <v>48</v>
      </c>
      <c r="AU162" s="6" t="s">
        <v>49</v>
      </c>
      <c r="AV162" s="6"/>
      <c r="AW162" s="6"/>
      <c r="AX162" s="6" t="s">
        <v>52</v>
      </c>
      <c r="AY162" s="6" t="s">
        <v>53</v>
      </c>
      <c r="AZ162" s="6" t="s">
        <v>54</v>
      </c>
      <c r="BA162" s="6"/>
      <c r="BB162" s="6"/>
      <c r="BC162" s="6"/>
      <c r="BD162" s="6"/>
      <c r="BE162" s="6"/>
      <c r="BF162" s="6"/>
      <c r="BG162" s="6"/>
      <c r="BH162" s="6"/>
      <c r="BI162" s="6"/>
      <c r="BJ162" s="6"/>
      <c r="BK162" s="6"/>
      <c r="BL162" s="6"/>
      <c r="BM162" s="6"/>
      <c r="BN162" s="6"/>
      <c r="BO162" s="6"/>
      <c r="BP162" s="6" t="s">
        <v>67</v>
      </c>
      <c r="BQ162" s="6"/>
      <c r="BR162" s="6"/>
      <c r="BS162" s="6" t="s">
        <v>70</v>
      </c>
      <c r="BT162" s="6"/>
      <c r="BU162" s="6"/>
      <c r="BV162" s="6"/>
      <c r="BW162" s="6" t="s">
        <v>74</v>
      </c>
      <c r="BX162" s="6"/>
      <c r="BY162" s="6"/>
      <c r="BZ162" s="6"/>
      <c r="CA162" s="6"/>
      <c r="CB162" s="6"/>
      <c r="CC162" s="6" t="s">
        <v>83</v>
      </c>
      <c r="CD162" s="6">
        <v>35</v>
      </c>
      <c r="CE162" s="6" t="s">
        <v>153</v>
      </c>
      <c r="CF162" s="6" t="s">
        <v>187</v>
      </c>
      <c r="CG162" s="6" t="s">
        <v>96</v>
      </c>
      <c r="CH162" s="6" t="s">
        <v>86</v>
      </c>
      <c r="CI162" s="6" t="s">
        <v>419</v>
      </c>
      <c r="CJ162" s="6" t="s">
        <v>92</v>
      </c>
      <c r="CK162" s="6" t="s">
        <v>101</v>
      </c>
      <c r="CL162" s="6" t="s">
        <v>97</v>
      </c>
      <c r="CM162" s="6" t="s">
        <v>90</v>
      </c>
      <c r="CN162" s="6" t="s">
        <v>90</v>
      </c>
    </row>
    <row r="163" spans="1:92" x14ac:dyDescent="0.35">
      <c r="A163" s="6">
        <v>7081823102</v>
      </c>
      <c r="B163" s="6"/>
      <c r="C163" s="6"/>
      <c r="D163" s="6"/>
      <c r="E163" s="6" t="s">
        <v>21</v>
      </c>
      <c r="F163" s="6"/>
      <c r="G163" s="6"/>
      <c r="H163" s="6"/>
      <c r="I163" s="6"/>
      <c r="J163" s="6" t="s">
        <v>26</v>
      </c>
      <c r="K163" s="6" t="s">
        <v>27</v>
      </c>
      <c r="L163" s="6"/>
      <c r="M163" s="6"/>
      <c r="N163" s="6"/>
      <c r="O163" s="6"/>
      <c r="P163" s="6"/>
      <c r="Q163" s="6"/>
      <c r="R163" s="6" t="s">
        <v>21</v>
      </c>
      <c r="S163" s="6"/>
      <c r="T163" s="6"/>
      <c r="U163" s="6"/>
      <c r="V163" s="6"/>
      <c r="W163" s="6"/>
      <c r="X163" s="6"/>
      <c r="Y163" s="6"/>
      <c r="Z163" s="6"/>
      <c r="AA163" s="6" t="s">
        <v>30</v>
      </c>
      <c r="AB163" s="6"/>
      <c r="AC163" s="6"/>
      <c r="AD163" s="6"/>
      <c r="AE163" s="6"/>
      <c r="AF163" s="6"/>
      <c r="AG163" s="6"/>
      <c r="AH163" s="6"/>
      <c r="AI163" s="6" t="s">
        <v>38</v>
      </c>
      <c r="AJ163" s="6" t="s">
        <v>39</v>
      </c>
      <c r="AK163" s="6" t="s">
        <v>40</v>
      </c>
      <c r="AL163" s="6"/>
      <c r="AM163" s="6"/>
      <c r="AN163" s="6"/>
      <c r="AO163" s="6"/>
      <c r="AP163" s="6"/>
      <c r="AQ163" s="6"/>
      <c r="AR163" s="6" t="s">
        <v>46</v>
      </c>
      <c r="AS163" s="6" t="s">
        <v>47</v>
      </c>
      <c r="AT163" s="6"/>
      <c r="AU163" s="6" t="s">
        <v>49</v>
      </c>
      <c r="AV163" s="6"/>
      <c r="AW163" s="6"/>
      <c r="AX163" s="6"/>
      <c r="AY163" s="6"/>
      <c r="AZ163" s="6" t="s">
        <v>54</v>
      </c>
      <c r="BA163" s="6"/>
      <c r="BB163" s="6"/>
      <c r="BC163" s="6" t="s">
        <v>56</v>
      </c>
      <c r="BD163" s="6"/>
      <c r="BE163" s="6"/>
      <c r="BF163" s="6"/>
      <c r="BG163" s="6"/>
      <c r="BH163" s="6"/>
      <c r="BI163" s="6"/>
      <c r="BJ163" s="6" t="s">
        <v>26</v>
      </c>
      <c r="BK163" s="6"/>
      <c r="BL163" s="6"/>
      <c r="BM163" s="6"/>
      <c r="BN163" s="6"/>
      <c r="BO163" s="6"/>
      <c r="BP163" s="6" t="s">
        <v>67</v>
      </c>
      <c r="BQ163" s="6"/>
      <c r="BR163" s="6"/>
      <c r="BS163" s="6"/>
      <c r="BT163" s="6"/>
      <c r="BU163" s="6"/>
      <c r="BV163" s="6" t="s">
        <v>73</v>
      </c>
      <c r="BW163" s="6"/>
      <c r="BX163" s="6"/>
      <c r="BY163" s="6" t="s">
        <v>76</v>
      </c>
      <c r="BZ163" s="6"/>
      <c r="CA163" s="6"/>
      <c r="CB163" s="6"/>
      <c r="CC163" s="6" t="s">
        <v>83</v>
      </c>
      <c r="CD163" s="6">
        <v>24</v>
      </c>
      <c r="CE163" s="6" t="s">
        <v>153</v>
      </c>
      <c r="CF163" s="6" t="s">
        <v>187</v>
      </c>
      <c r="CG163" s="6" t="s">
        <v>108</v>
      </c>
      <c r="CH163" s="6" t="s">
        <v>86</v>
      </c>
      <c r="CI163" s="6" t="s">
        <v>419</v>
      </c>
      <c r="CJ163" s="6"/>
      <c r="CK163" s="6" t="s">
        <v>110</v>
      </c>
      <c r="CL163" s="6" t="s">
        <v>111</v>
      </c>
      <c r="CM163" s="6" t="s">
        <v>90</v>
      </c>
      <c r="CN163" s="6"/>
    </row>
    <row r="164" spans="1:92" x14ac:dyDescent="0.35">
      <c r="A164" s="6">
        <v>7074270291</v>
      </c>
      <c r="B164" s="6"/>
      <c r="C164" s="6"/>
      <c r="D164" s="6"/>
      <c r="E164" s="6" t="s">
        <v>21</v>
      </c>
      <c r="F164" s="6"/>
      <c r="G164" s="6"/>
      <c r="H164" s="6"/>
      <c r="I164" s="6"/>
      <c r="J164" s="6"/>
      <c r="K164" s="6"/>
      <c r="L164" s="6"/>
      <c r="M164" s="6"/>
      <c r="N164" s="6" t="s">
        <v>30</v>
      </c>
      <c r="O164" s="6"/>
      <c r="P164" s="6"/>
      <c r="Q164" s="6"/>
      <c r="R164" s="6" t="s">
        <v>21</v>
      </c>
      <c r="S164" s="6"/>
      <c r="T164" s="6"/>
      <c r="U164" s="6"/>
      <c r="V164" s="6"/>
      <c r="W164" s="6"/>
      <c r="X164" s="6"/>
      <c r="Y164" s="6"/>
      <c r="Z164" s="6"/>
      <c r="AA164" s="6"/>
      <c r="AB164" s="6"/>
      <c r="AC164" s="6"/>
      <c r="AD164" s="6"/>
      <c r="AE164" s="6"/>
      <c r="AF164" s="6"/>
      <c r="AG164" s="6"/>
      <c r="AH164" s="6"/>
      <c r="AI164" s="6"/>
      <c r="AJ164" s="6"/>
      <c r="AK164" s="6" t="s">
        <v>40</v>
      </c>
      <c r="AL164" s="6"/>
      <c r="AM164" s="6" t="s">
        <v>42</v>
      </c>
      <c r="AN164" s="6"/>
      <c r="AO164" s="6"/>
      <c r="AP164" s="6"/>
      <c r="AQ164" s="6"/>
      <c r="AR164" s="6" t="s">
        <v>46</v>
      </c>
      <c r="AS164" s="6"/>
      <c r="AT164" s="6"/>
      <c r="AU164" s="6"/>
      <c r="AV164" s="6"/>
      <c r="AW164" s="6"/>
      <c r="AX164" s="6"/>
      <c r="AY164" s="6"/>
      <c r="AZ164" s="6"/>
      <c r="BA164" s="6"/>
      <c r="BB164" s="6"/>
      <c r="BC164" s="6" t="s">
        <v>56</v>
      </c>
      <c r="BD164" s="6"/>
      <c r="BE164" s="6"/>
      <c r="BF164" s="6"/>
      <c r="BG164" s="6"/>
      <c r="BH164" s="6" t="s">
        <v>61</v>
      </c>
      <c r="BI164" s="6"/>
      <c r="BJ164" s="6"/>
      <c r="BK164" s="6"/>
      <c r="BL164" s="6"/>
      <c r="BM164" s="6"/>
      <c r="BN164" s="6" t="s">
        <v>65</v>
      </c>
      <c r="BO164" s="6"/>
      <c r="BP164" s="6" t="s">
        <v>67</v>
      </c>
      <c r="BQ164" s="6"/>
      <c r="BR164" s="6"/>
      <c r="BS164" s="6" t="s">
        <v>70</v>
      </c>
      <c r="BT164" s="6"/>
      <c r="BU164" s="6"/>
      <c r="BV164" s="6"/>
      <c r="BW164" s="6"/>
      <c r="BX164" s="6"/>
      <c r="BY164" s="6"/>
      <c r="BZ164" s="6"/>
      <c r="CA164" s="6" t="s">
        <v>78</v>
      </c>
      <c r="CB164" s="6"/>
      <c r="CC164" s="6" t="s">
        <v>98</v>
      </c>
      <c r="CD164" s="6">
        <v>29</v>
      </c>
      <c r="CE164" s="6" t="s">
        <v>153</v>
      </c>
      <c r="CF164" s="6" t="s">
        <v>160</v>
      </c>
      <c r="CG164" s="6" t="s">
        <v>85</v>
      </c>
      <c r="CH164" s="6" t="s">
        <v>86</v>
      </c>
      <c r="CI164" s="6" t="s">
        <v>419</v>
      </c>
      <c r="CJ164" s="6" t="s">
        <v>87</v>
      </c>
      <c r="CK164" s="6" t="s">
        <v>109</v>
      </c>
      <c r="CL164" s="6" t="s">
        <v>89</v>
      </c>
      <c r="CM164" s="6" t="s">
        <v>90</v>
      </c>
      <c r="CN164" s="6" t="s">
        <v>90</v>
      </c>
    </row>
    <row r="165" spans="1:92" x14ac:dyDescent="0.35">
      <c r="A165" s="6">
        <v>7073630508</v>
      </c>
      <c r="B165" s="6"/>
      <c r="C165" s="6" t="s">
        <v>19</v>
      </c>
      <c r="D165" s="6"/>
      <c r="E165" s="6"/>
      <c r="F165" s="6"/>
      <c r="G165" s="6" t="s">
        <v>23</v>
      </c>
      <c r="H165" s="6" t="s">
        <v>24</v>
      </c>
      <c r="I165" s="6" t="s">
        <v>25</v>
      </c>
      <c r="J165" s="6"/>
      <c r="K165" s="6"/>
      <c r="L165" s="6" t="s">
        <v>28</v>
      </c>
      <c r="M165" s="6"/>
      <c r="N165" s="6"/>
      <c r="O165" s="6"/>
      <c r="P165" s="6" t="s">
        <v>19</v>
      </c>
      <c r="Q165" s="6" t="s">
        <v>20</v>
      </c>
      <c r="R165" s="6"/>
      <c r="S165" s="6"/>
      <c r="T165" s="6"/>
      <c r="U165" s="6"/>
      <c r="V165" s="6" t="s">
        <v>25</v>
      </c>
      <c r="W165" s="6"/>
      <c r="X165" s="6"/>
      <c r="Y165" s="6"/>
      <c r="Z165" s="6"/>
      <c r="AA165" s="6"/>
      <c r="AB165" s="6" t="s">
        <v>31</v>
      </c>
      <c r="AC165" s="6"/>
      <c r="AD165" s="6"/>
      <c r="AE165" s="6" t="s">
        <v>34</v>
      </c>
      <c r="AF165" s="6" t="s">
        <v>35</v>
      </c>
      <c r="AG165" s="6"/>
      <c r="AH165" s="6" t="s">
        <v>37</v>
      </c>
      <c r="AI165" s="6" t="s">
        <v>38</v>
      </c>
      <c r="AJ165" s="6"/>
      <c r="AK165" s="6" t="s">
        <v>40</v>
      </c>
      <c r="AL165" s="6" t="s">
        <v>41</v>
      </c>
      <c r="AM165" s="6" t="s">
        <v>42</v>
      </c>
      <c r="AN165" s="6"/>
      <c r="AO165" s="6" t="s">
        <v>44</v>
      </c>
      <c r="AP165" s="6"/>
      <c r="AQ165" s="6"/>
      <c r="AR165" s="6" t="s">
        <v>46</v>
      </c>
      <c r="AS165" s="6"/>
      <c r="AT165" s="6"/>
      <c r="AU165" s="6" t="s">
        <v>49</v>
      </c>
      <c r="AV165" s="6"/>
      <c r="AW165" s="6" t="s">
        <v>51</v>
      </c>
      <c r="AX165" s="6"/>
      <c r="AY165" s="6"/>
      <c r="AZ165" s="6"/>
      <c r="BA165" s="6" t="s">
        <v>19</v>
      </c>
      <c r="BB165" s="6"/>
      <c r="BC165" s="6"/>
      <c r="BD165" s="6"/>
      <c r="BE165" s="6"/>
      <c r="BF165" s="6"/>
      <c r="BG165" s="6" t="s">
        <v>60</v>
      </c>
      <c r="BH165" s="6"/>
      <c r="BI165" s="6"/>
      <c r="BJ165" s="6"/>
      <c r="BK165" s="6"/>
      <c r="BL165" s="6" t="s">
        <v>63</v>
      </c>
      <c r="BM165" s="6"/>
      <c r="BN165" s="6"/>
      <c r="BO165" s="6"/>
      <c r="BP165" s="6" t="s">
        <v>67</v>
      </c>
      <c r="BQ165" s="6"/>
      <c r="BR165" s="6" t="s">
        <v>69</v>
      </c>
      <c r="BS165" s="6" t="s">
        <v>70</v>
      </c>
      <c r="BT165" s="6" t="s">
        <v>71</v>
      </c>
      <c r="BU165" s="6" t="s">
        <v>72</v>
      </c>
      <c r="BV165" s="6"/>
      <c r="BW165" s="6"/>
      <c r="BX165" s="6"/>
      <c r="BY165" s="6"/>
      <c r="BZ165" s="6"/>
      <c r="CA165" s="6" t="s">
        <v>78</v>
      </c>
      <c r="CB165" s="6"/>
      <c r="CC165" s="6" t="s">
        <v>83</v>
      </c>
      <c r="CD165" s="6">
        <v>80</v>
      </c>
      <c r="CE165" s="6" t="s">
        <v>153</v>
      </c>
      <c r="CF165" s="6" t="s">
        <v>182</v>
      </c>
      <c r="CG165" s="6" t="s">
        <v>85</v>
      </c>
      <c r="CH165" s="6" t="s">
        <v>86</v>
      </c>
      <c r="CI165" s="6" t="s">
        <v>419</v>
      </c>
      <c r="CJ165" s="6" t="s">
        <v>100</v>
      </c>
      <c r="CK165" s="6" t="s">
        <v>88</v>
      </c>
      <c r="CL165" s="6" t="s">
        <v>105</v>
      </c>
      <c r="CM165" s="6" t="s">
        <v>90</v>
      </c>
      <c r="CN165" s="6" t="s">
        <v>90</v>
      </c>
    </row>
    <row r="166" spans="1:92" x14ac:dyDescent="0.35">
      <c r="A166" s="6">
        <v>7073433783</v>
      </c>
      <c r="B166" s="6"/>
      <c r="C166" s="6"/>
      <c r="D166" s="6"/>
      <c r="E166" s="6" t="s">
        <v>21</v>
      </c>
      <c r="F166" s="6"/>
      <c r="G166" s="6"/>
      <c r="H166" s="6"/>
      <c r="I166" s="6"/>
      <c r="J166" s="6"/>
      <c r="K166" s="6"/>
      <c r="L166" s="6"/>
      <c r="M166" s="6"/>
      <c r="N166" s="6"/>
      <c r="O166" s="6"/>
      <c r="P166" s="6"/>
      <c r="Q166" s="6"/>
      <c r="R166" s="6" t="s">
        <v>21</v>
      </c>
      <c r="S166" s="6"/>
      <c r="T166" s="6"/>
      <c r="U166" s="6"/>
      <c r="V166" s="6"/>
      <c r="W166" s="6"/>
      <c r="X166" s="6"/>
      <c r="Y166" s="6"/>
      <c r="Z166" s="6"/>
      <c r="AA166" s="6"/>
      <c r="AB166" s="6"/>
      <c r="AC166" s="6"/>
      <c r="AD166" s="6" t="s">
        <v>33</v>
      </c>
      <c r="AE166" s="6"/>
      <c r="AF166" s="6"/>
      <c r="AG166" s="6"/>
      <c r="AH166" s="6"/>
      <c r="AI166" s="6" t="s">
        <v>38</v>
      </c>
      <c r="AJ166" s="6"/>
      <c r="AK166" s="6"/>
      <c r="AL166" s="6"/>
      <c r="AM166" s="6" t="s">
        <v>42</v>
      </c>
      <c r="AN166" s="6"/>
      <c r="AO166" s="6"/>
      <c r="AP166" s="6"/>
      <c r="AQ166" s="6"/>
      <c r="AR166" s="6"/>
      <c r="AS166" s="6"/>
      <c r="AT166" s="6" t="s">
        <v>48</v>
      </c>
      <c r="AU166" s="6"/>
      <c r="AV166" s="6"/>
      <c r="AW166" s="6"/>
      <c r="AX166" s="6"/>
      <c r="AY166" s="6"/>
      <c r="AZ166" s="6" t="s">
        <v>54</v>
      </c>
      <c r="BA166" s="6"/>
      <c r="BB166" s="6"/>
      <c r="BC166" s="6"/>
      <c r="BD166" s="6"/>
      <c r="BE166" s="6"/>
      <c r="BF166" s="6"/>
      <c r="BG166" s="6" t="s">
        <v>60</v>
      </c>
      <c r="BH166" s="6"/>
      <c r="BI166" s="6"/>
      <c r="BJ166" s="6"/>
      <c r="BK166" s="6"/>
      <c r="BL166" s="6"/>
      <c r="BM166" s="6"/>
      <c r="BN166" s="6"/>
      <c r="BO166" s="6"/>
      <c r="BP166" s="6" t="s">
        <v>67</v>
      </c>
      <c r="BQ166" s="6"/>
      <c r="BR166" s="6"/>
      <c r="BS166" s="6"/>
      <c r="BT166" s="6"/>
      <c r="BU166" s="6"/>
      <c r="BV166" s="6"/>
      <c r="BW166" s="6"/>
      <c r="BX166" s="6"/>
      <c r="BY166" s="6"/>
      <c r="BZ166" s="6"/>
      <c r="CA166" s="6"/>
      <c r="CB166" s="6"/>
      <c r="CC166" s="6" t="s">
        <v>98</v>
      </c>
      <c r="CD166" s="6">
        <v>50</v>
      </c>
      <c r="CE166" s="6" t="s">
        <v>153</v>
      </c>
      <c r="CF166" s="6" t="s">
        <v>164</v>
      </c>
      <c r="CG166" s="6"/>
      <c r="CH166" s="6" t="s">
        <v>90</v>
      </c>
      <c r="CI166" s="6" t="s">
        <v>422</v>
      </c>
      <c r="CJ166" s="6"/>
      <c r="CK166" s="6" t="s">
        <v>88</v>
      </c>
      <c r="CL166" s="6" t="s">
        <v>89</v>
      </c>
      <c r="CM166" s="6" t="s">
        <v>90</v>
      </c>
      <c r="CN166" s="6"/>
    </row>
    <row r="167" spans="1:92" x14ac:dyDescent="0.35">
      <c r="A167" s="6">
        <v>7073433622</v>
      </c>
      <c r="B167" s="6"/>
      <c r="C167" s="6"/>
      <c r="D167" s="6"/>
      <c r="E167" s="6" t="s">
        <v>21</v>
      </c>
      <c r="F167" s="6"/>
      <c r="G167" s="6"/>
      <c r="H167" s="6"/>
      <c r="I167" s="6"/>
      <c r="J167" s="6"/>
      <c r="K167" s="6"/>
      <c r="L167" s="6" t="s">
        <v>28</v>
      </c>
      <c r="M167" s="6"/>
      <c r="N167" s="6" t="s">
        <v>30</v>
      </c>
      <c r="O167" s="6"/>
      <c r="P167" s="6"/>
      <c r="Q167" s="6"/>
      <c r="R167" s="6"/>
      <c r="S167" s="6"/>
      <c r="T167" s="6"/>
      <c r="U167" s="6"/>
      <c r="V167" s="6"/>
      <c r="W167" s="6"/>
      <c r="X167" s="6"/>
      <c r="Y167" s="6"/>
      <c r="Z167" s="6"/>
      <c r="AA167" s="6"/>
      <c r="AB167" s="6"/>
      <c r="AC167" s="6"/>
      <c r="AD167" s="6" t="s">
        <v>33</v>
      </c>
      <c r="AE167" s="6"/>
      <c r="AF167" s="6"/>
      <c r="AG167" s="6"/>
      <c r="AH167" s="6"/>
      <c r="AI167" s="6" t="s">
        <v>38</v>
      </c>
      <c r="AJ167" s="6"/>
      <c r="AK167" s="6"/>
      <c r="AL167" s="6" t="s">
        <v>41</v>
      </c>
      <c r="AM167" s="6"/>
      <c r="AN167" s="6"/>
      <c r="AO167" s="6"/>
      <c r="AP167" s="6"/>
      <c r="AQ167" s="6"/>
      <c r="AR167" s="6"/>
      <c r="AS167" s="6"/>
      <c r="AT167" s="6"/>
      <c r="AU167" s="6"/>
      <c r="AV167" s="6"/>
      <c r="AW167" s="6"/>
      <c r="AX167" s="6"/>
      <c r="AY167" s="6"/>
      <c r="AZ167" s="6"/>
      <c r="BA167" s="6"/>
      <c r="BB167" s="6"/>
      <c r="BC167" s="6"/>
      <c r="BD167" s="6"/>
      <c r="BE167" s="6" t="s">
        <v>58</v>
      </c>
      <c r="BF167" s="6"/>
      <c r="BG167" s="6" t="s">
        <v>60</v>
      </c>
      <c r="BH167" s="6"/>
      <c r="BI167" s="6"/>
      <c r="BJ167" s="6"/>
      <c r="BK167" s="6"/>
      <c r="BL167" s="6"/>
      <c r="BM167" s="6"/>
      <c r="BN167" s="6"/>
      <c r="BO167" s="6"/>
      <c r="BP167" s="6" t="s">
        <v>67</v>
      </c>
      <c r="BQ167" s="6"/>
      <c r="BR167" s="6"/>
      <c r="BS167" s="6"/>
      <c r="BT167" s="6"/>
      <c r="BU167" s="6"/>
      <c r="BV167" s="6"/>
      <c r="BW167" s="6"/>
      <c r="BX167" s="6"/>
      <c r="BY167" s="6"/>
      <c r="BZ167" s="6"/>
      <c r="CA167" s="6" t="s">
        <v>78</v>
      </c>
      <c r="CB167" s="6"/>
      <c r="CC167" s="6" t="s">
        <v>83</v>
      </c>
      <c r="CD167" s="6">
        <v>62</v>
      </c>
      <c r="CE167" s="6" t="s">
        <v>153</v>
      </c>
      <c r="CF167" s="6"/>
      <c r="CG167" s="6" t="s">
        <v>85</v>
      </c>
      <c r="CH167" s="6" t="s">
        <v>86</v>
      </c>
      <c r="CI167" s="6" t="s">
        <v>419</v>
      </c>
      <c r="CJ167" s="6" t="s">
        <v>99</v>
      </c>
      <c r="CK167" s="6" t="s">
        <v>88</v>
      </c>
      <c r="CL167" s="6" t="s">
        <v>89</v>
      </c>
      <c r="CM167" s="6" t="s">
        <v>90</v>
      </c>
      <c r="CN167" s="6"/>
    </row>
    <row r="168" spans="1:92" x14ac:dyDescent="0.35">
      <c r="A168" s="6">
        <v>7073433513</v>
      </c>
      <c r="B168" s="6"/>
      <c r="C168" s="6"/>
      <c r="D168" s="6" t="s">
        <v>20</v>
      </c>
      <c r="E168" s="6" t="s">
        <v>21</v>
      </c>
      <c r="F168" s="6"/>
      <c r="G168" s="6"/>
      <c r="H168" s="6"/>
      <c r="I168" s="6"/>
      <c r="J168" s="6"/>
      <c r="K168" s="6"/>
      <c r="L168" s="6"/>
      <c r="M168" s="6"/>
      <c r="N168" s="6" t="s">
        <v>30</v>
      </c>
      <c r="O168" s="6"/>
      <c r="P168" s="6"/>
      <c r="Q168" s="6" t="s">
        <v>20</v>
      </c>
      <c r="R168" s="6"/>
      <c r="S168" s="6" t="s">
        <v>22</v>
      </c>
      <c r="T168" s="6"/>
      <c r="U168" s="6"/>
      <c r="V168" s="6"/>
      <c r="W168" s="6"/>
      <c r="X168" s="6"/>
      <c r="Y168" s="6"/>
      <c r="Z168" s="6"/>
      <c r="AA168" s="6"/>
      <c r="AB168" s="6" t="s">
        <v>31</v>
      </c>
      <c r="AC168" s="6"/>
      <c r="AD168" s="6"/>
      <c r="AE168" s="6"/>
      <c r="AF168" s="6"/>
      <c r="AG168" s="6"/>
      <c r="AH168" s="6"/>
      <c r="AI168" s="6"/>
      <c r="AJ168" s="6"/>
      <c r="AK168" s="6" t="s">
        <v>40</v>
      </c>
      <c r="AL168" s="6" t="s">
        <v>41</v>
      </c>
      <c r="AM168" s="6"/>
      <c r="AN168" s="6"/>
      <c r="AO168" s="6"/>
      <c r="AP168" s="6"/>
      <c r="AQ168" s="6"/>
      <c r="AR168" s="6" t="s">
        <v>46</v>
      </c>
      <c r="AS168" s="6" t="s">
        <v>47</v>
      </c>
      <c r="AT168" s="6"/>
      <c r="AU168" s="6"/>
      <c r="AV168" s="6"/>
      <c r="AW168" s="6"/>
      <c r="AX168" s="6"/>
      <c r="AY168" s="6" t="s">
        <v>53</v>
      </c>
      <c r="AZ168" s="6" t="s">
        <v>54</v>
      </c>
      <c r="BA168" s="6"/>
      <c r="BB168" s="6"/>
      <c r="BC168" s="6" t="s">
        <v>56</v>
      </c>
      <c r="BD168" s="6"/>
      <c r="BE168" s="6"/>
      <c r="BF168" s="6"/>
      <c r="BG168" s="6"/>
      <c r="BH168" s="6"/>
      <c r="BI168" s="6"/>
      <c r="BJ168" s="6"/>
      <c r="BK168" s="6"/>
      <c r="BL168" s="6"/>
      <c r="BM168" s="6"/>
      <c r="BN168" s="6"/>
      <c r="BO168" s="6"/>
      <c r="BP168" s="6" t="s">
        <v>67</v>
      </c>
      <c r="BQ168" s="6"/>
      <c r="BR168" s="6"/>
      <c r="BS168" s="6"/>
      <c r="BT168" s="6"/>
      <c r="BU168" s="6"/>
      <c r="BV168" s="6"/>
      <c r="BW168" s="6"/>
      <c r="BX168" s="6"/>
      <c r="BY168" s="6"/>
      <c r="BZ168" s="6"/>
      <c r="CA168" s="6"/>
      <c r="CB168" s="6"/>
      <c r="CC168" s="6" t="s">
        <v>83</v>
      </c>
      <c r="CD168" s="6"/>
      <c r="CE168" s="6" t="s">
        <v>153</v>
      </c>
      <c r="CF168" s="6" t="s">
        <v>170</v>
      </c>
      <c r="CG168" s="6" t="s">
        <v>85</v>
      </c>
      <c r="CH168" s="6" t="s">
        <v>86</v>
      </c>
      <c r="CI168" s="6" t="s">
        <v>419</v>
      </c>
      <c r="CJ168" s="6"/>
      <c r="CK168" s="6"/>
      <c r="CL168" s="6" t="s">
        <v>105</v>
      </c>
      <c r="CM168" s="6" t="s">
        <v>90</v>
      </c>
      <c r="CN168" s="6" t="s">
        <v>90</v>
      </c>
    </row>
    <row r="169" spans="1:92" x14ac:dyDescent="0.35">
      <c r="A169" s="6">
        <v>7073433389</v>
      </c>
      <c r="B169" s="6"/>
      <c r="C169" s="6" t="s">
        <v>19</v>
      </c>
      <c r="D169" s="6" t="s">
        <v>20</v>
      </c>
      <c r="E169" s="6"/>
      <c r="F169" s="6"/>
      <c r="G169" s="6"/>
      <c r="H169" s="6"/>
      <c r="I169" s="6"/>
      <c r="J169" s="6"/>
      <c r="K169" s="6" t="s">
        <v>27</v>
      </c>
      <c r="L169" s="6"/>
      <c r="M169" s="6"/>
      <c r="N169" s="6"/>
      <c r="O169" s="6"/>
      <c r="P169" s="6" t="s">
        <v>19</v>
      </c>
      <c r="Q169" s="6"/>
      <c r="R169" s="6"/>
      <c r="S169" s="6"/>
      <c r="T169" s="6"/>
      <c r="U169" s="6"/>
      <c r="V169" s="6"/>
      <c r="W169" s="6"/>
      <c r="X169" s="6" t="s">
        <v>27</v>
      </c>
      <c r="Y169" s="6"/>
      <c r="Z169" s="6" t="s">
        <v>29</v>
      </c>
      <c r="AA169" s="6"/>
      <c r="AB169" s="6"/>
      <c r="AC169" s="6"/>
      <c r="AD169" s="6" t="s">
        <v>33</v>
      </c>
      <c r="AE169" s="6" t="s">
        <v>34</v>
      </c>
      <c r="AF169" s="6"/>
      <c r="AG169" s="6"/>
      <c r="AH169" s="6"/>
      <c r="AI169" s="6"/>
      <c r="AJ169" s="6"/>
      <c r="AK169" s="6" t="s">
        <v>40</v>
      </c>
      <c r="AL169" s="6" t="s">
        <v>41</v>
      </c>
      <c r="AM169" s="6"/>
      <c r="AN169" s="6"/>
      <c r="AO169" s="6"/>
      <c r="AP169" s="6" t="s">
        <v>45</v>
      </c>
      <c r="AQ169" s="6"/>
      <c r="AR169" s="6" t="s">
        <v>46</v>
      </c>
      <c r="AS169" s="6"/>
      <c r="AT169" s="6"/>
      <c r="AU169" s="6"/>
      <c r="AV169" s="6"/>
      <c r="AW169" s="6"/>
      <c r="AX169" s="6"/>
      <c r="AY169" s="6"/>
      <c r="AZ169" s="6"/>
      <c r="BA169" s="6" t="s">
        <v>19</v>
      </c>
      <c r="BB169" s="6"/>
      <c r="BC169" s="6"/>
      <c r="BD169" s="6"/>
      <c r="BE169" s="6"/>
      <c r="BF169" s="6"/>
      <c r="BG169" s="6"/>
      <c r="BH169" s="6" t="s">
        <v>61</v>
      </c>
      <c r="BI169" s="6"/>
      <c r="BJ169" s="6" t="s">
        <v>26</v>
      </c>
      <c r="BK169" s="6"/>
      <c r="BL169" s="6"/>
      <c r="BM169" s="6"/>
      <c r="BN169" s="6"/>
      <c r="BO169" s="6"/>
      <c r="BP169" s="6" t="s">
        <v>67</v>
      </c>
      <c r="BQ169" s="6"/>
      <c r="BR169" s="6"/>
      <c r="BS169" s="6"/>
      <c r="BT169" s="6" t="s">
        <v>71</v>
      </c>
      <c r="BU169" s="6"/>
      <c r="BV169" s="6"/>
      <c r="BW169" s="6"/>
      <c r="BX169" s="6"/>
      <c r="BY169" s="6"/>
      <c r="BZ169" s="6"/>
      <c r="CA169" s="6" t="s">
        <v>78</v>
      </c>
      <c r="CB169" s="6"/>
      <c r="CC169" s="6" t="s">
        <v>83</v>
      </c>
      <c r="CD169" s="6">
        <v>30</v>
      </c>
      <c r="CE169" s="6" t="s">
        <v>153</v>
      </c>
      <c r="CF169" s="6" t="s">
        <v>160</v>
      </c>
      <c r="CG169" s="6" t="s">
        <v>85</v>
      </c>
      <c r="CH169" s="6" t="s">
        <v>86</v>
      </c>
      <c r="CI169" s="6" t="s">
        <v>419</v>
      </c>
      <c r="CJ169" s="6" t="s">
        <v>99</v>
      </c>
      <c r="CK169" s="6" t="s">
        <v>109</v>
      </c>
      <c r="CL169" s="6" t="s">
        <v>89</v>
      </c>
      <c r="CM169" s="6" t="s">
        <v>90</v>
      </c>
      <c r="CN169" s="6" t="s">
        <v>90</v>
      </c>
    </row>
    <row r="170" spans="1:92" x14ac:dyDescent="0.35">
      <c r="A170" s="6">
        <v>7068518940</v>
      </c>
      <c r="B170" s="6"/>
      <c r="C170" s="6" t="s">
        <v>19</v>
      </c>
      <c r="D170" s="6" t="s">
        <v>20</v>
      </c>
      <c r="E170" s="6"/>
      <c r="F170" s="6"/>
      <c r="G170" s="6"/>
      <c r="H170" s="6"/>
      <c r="I170" s="6"/>
      <c r="J170" s="6"/>
      <c r="K170" s="6" t="s">
        <v>27</v>
      </c>
      <c r="L170" s="6"/>
      <c r="M170" s="6"/>
      <c r="N170" s="6"/>
      <c r="O170" s="6"/>
      <c r="P170" s="6"/>
      <c r="Q170" s="6" t="s">
        <v>20</v>
      </c>
      <c r="R170" s="6"/>
      <c r="S170" s="6"/>
      <c r="T170" s="6"/>
      <c r="U170" s="6"/>
      <c r="V170" s="6"/>
      <c r="W170" s="6"/>
      <c r="X170" s="6"/>
      <c r="Y170" s="6"/>
      <c r="Z170" s="6"/>
      <c r="AA170" s="6"/>
      <c r="AB170" s="6"/>
      <c r="AC170" s="6"/>
      <c r="AD170" s="6" t="s">
        <v>33</v>
      </c>
      <c r="AE170" s="6"/>
      <c r="AF170" s="6"/>
      <c r="AG170" s="6"/>
      <c r="AH170" s="6"/>
      <c r="AI170" s="6" t="s">
        <v>38</v>
      </c>
      <c r="AJ170" s="6"/>
      <c r="AK170" s="6"/>
      <c r="AL170" s="6"/>
      <c r="AM170" s="6" t="s">
        <v>42</v>
      </c>
      <c r="AN170" s="6"/>
      <c r="AO170" s="6"/>
      <c r="AP170" s="6"/>
      <c r="AQ170" s="6"/>
      <c r="AR170" s="6"/>
      <c r="AS170" s="6"/>
      <c r="AT170" s="6"/>
      <c r="AU170" s="6"/>
      <c r="AV170" s="6"/>
      <c r="AW170" s="6"/>
      <c r="AX170" s="6"/>
      <c r="AY170" s="6"/>
      <c r="AZ170" s="6" t="s">
        <v>54</v>
      </c>
      <c r="BA170" s="6" t="s">
        <v>19</v>
      </c>
      <c r="BB170" s="6"/>
      <c r="BC170" s="6"/>
      <c r="BD170" s="6"/>
      <c r="BE170" s="6"/>
      <c r="BF170" s="6"/>
      <c r="BG170" s="6" t="s">
        <v>60</v>
      </c>
      <c r="BH170" s="6" t="s">
        <v>61</v>
      </c>
      <c r="BI170" s="6"/>
      <c r="BJ170" s="6"/>
      <c r="BK170" s="6"/>
      <c r="BL170" s="6"/>
      <c r="BM170" s="6"/>
      <c r="BN170" s="6"/>
      <c r="BO170" s="6"/>
      <c r="BP170" s="6" t="s">
        <v>67</v>
      </c>
      <c r="BQ170" s="6"/>
      <c r="BR170" s="6"/>
      <c r="BS170" s="6"/>
      <c r="BT170" s="6"/>
      <c r="BU170" s="6"/>
      <c r="BV170" s="6"/>
      <c r="BW170" s="6"/>
      <c r="BX170" s="6"/>
      <c r="BY170" s="6"/>
      <c r="BZ170" s="6"/>
      <c r="CA170" s="6"/>
      <c r="CB170" s="6"/>
      <c r="CC170" s="6" t="s">
        <v>98</v>
      </c>
      <c r="CD170" s="6">
        <v>43</v>
      </c>
      <c r="CE170" s="6" t="s">
        <v>153</v>
      </c>
      <c r="CF170" s="6" t="s">
        <v>385</v>
      </c>
      <c r="CG170" s="6" t="s">
        <v>85</v>
      </c>
      <c r="CH170" s="6" t="s">
        <v>86</v>
      </c>
      <c r="CI170" s="6" t="s">
        <v>419</v>
      </c>
      <c r="CJ170" s="6" t="s">
        <v>87</v>
      </c>
      <c r="CK170" s="6" t="s">
        <v>93</v>
      </c>
      <c r="CL170" s="6" t="s">
        <v>89</v>
      </c>
      <c r="CM170" s="6" t="s">
        <v>90</v>
      </c>
      <c r="CN170" s="6" t="s">
        <v>90</v>
      </c>
    </row>
    <row r="171" spans="1:92" x14ac:dyDescent="0.35">
      <c r="A171" s="6">
        <v>7068518772</v>
      </c>
      <c r="B171" s="6"/>
      <c r="C171" s="6"/>
      <c r="D171" s="6"/>
      <c r="E171" s="6" t="s">
        <v>21</v>
      </c>
      <c r="F171" s="6"/>
      <c r="G171" s="6"/>
      <c r="H171" s="6"/>
      <c r="I171" s="6"/>
      <c r="J171" s="6"/>
      <c r="K171" s="6" t="s">
        <v>27</v>
      </c>
      <c r="L171" s="6" t="s">
        <v>28</v>
      </c>
      <c r="M171" s="6"/>
      <c r="N171" s="6"/>
      <c r="O171" s="6"/>
      <c r="P171" s="6"/>
      <c r="Q171" s="6"/>
      <c r="R171" s="6" t="s">
        <v>21</v>
      </c>
      <c r="S171" s="6"/>
      <c r="T171" s="6"/>
      <c r="U171" s="6"/>
      <c r="V171" s="6"/>
      <c r="W171" s="6"/>
      <c r="X171" s="6" t="s">
        <v>27</v>
      </c>
      <c r="Y171" s="6"/>
      <c r="Z171" s="6" t="s">
        <v>29</v>
      </c>
      <c r="AA171" s="6"/>
      <c r="AB171" s="6"/>
      <c r="AC171" s="6"/>
      <c r="AD171" s="6" t="s">
        <v>33</v>
      </c>
      <c r="AE171" s="6"/>
      <c r="AF171" s="6"/>
      <c r="AG171" s="6"/>
      <c r="AH171" s="6" t="s">
        <v>37</v>
      </c>
      <c r="AI171" s="6" t="s">
        <v>38</v>
      </c>
      <c r="AJ171" s="6"/>
      <c r="AK171" s="6"/>
      <c r="AL171" s="6"/>
      <c r="AM171" s="6" t="s">
        <v>42</v>
      </c>
      <c r="AN171" s="6"/>
      <c r="AO171" s="6" t="s">
        <v>44</v>
      </c>
      <c r="AP171" s="6"/>
      <c r="AQ171" s="6"/>
      <c r="AR171" s="6" t="s">
        <v>46</v>
      </c>
      <c r="AS171" s="6"/>
      <c r="AT171" s="6"/>
      <c r="AU171" s="6"/>
      <c r="AV171" s="6"/>
      <c r="AW171" s="6"/>
      <c r="AX171" s="6"/>
      <c r="AY171" s="6"/>
      <c r="AZ171" s="6" t="s">
        <v>54</v>
      </c>
      <c r="BA171" s="6"/>
      <c r="BB171" s="6"/>
      <c r="BC171" s="6" t="s">
        <v>56</v>
      </c>
      <c r="BD171" s="6"/>
      <c r="BE171" s="6" t="s">
        <v>58</v>
      </c>
      <c r="BF171" s="6"/>
      <c r="BG171" s="6"/>
      <c r="BH171" s="6"/>
      <c r="BI171" s="6"/>
      <c r="BJ171" s="6"/>
      <c r="BK171" s="6"/>
      <c r="BL171" s="6"/>
      <c r="BM171" s="6"/>
      <c r="BN171" s="6"/>
      <c r="BO171" s="6" t="s">
        <v>66</v>
      </c>
      <c r="BP171" s="6" t="s">
        <v>67</v>
      </c>
      <c r="BQ171" s="6"/>
      <c r="BR171" s="6"/>
      <c r="BS171" s="6" t="s">
        <v>70</v>
      </c>
      <c r="BT171" s="6"/>
      <c r="BU171" s="6"/>
      <c r="BV171" s="6"/>
      <c r="BW171" s="6"/>
      <c r="BX171" s="6"/>
      <c r="BY171" s="6"/>
      <c r="BZ171" s="6"/>
      <c r="CA171" s="6"/>
      <c r="CB171" s="6"/>
      <c r="CC171" s="6" t="s">
        <v>98</v>
      </c>
      <c r="CD171" s="6">
        <v>33</v>
      </c>
      <c r="CE171" s="6" t="s">
        <v>84</v>
      </c>
      <c r="CF171" s="6" t="s">
        <v>147</v>
      </c>
      <c r="CG171" s="6" t="s">
        <v>96</v>
      </c>
      <c r="CH171" s="6" t="s">
        <v>86</v>
      </c>
      <c r="CI171" s="6" t="s">
        <v>419</v>
      </c>
      <c r="CJ171" s="6" t="s">
        <v>100</v>
      </c>
      <c r="CK171" s="6" t="s">
        <v>93</v>
      </c>
      <c r="CL171" s="6" t="s">
        <v>89</v>
      </c>
      <c r="CM171" s="6" t="s">
        <v>90</v>
      </c>
      <c r="CN171" s="6" t="s">
        <v>90</v>
      </c>
    </row>
    <row r="172" spans="1:92" x14ac:dyDescent="0.35">
      <c r="A172" s="6">
        <v>7068518657</v>
      </c>
      <c r="B172" s="6"/>
      <c r="C172" s="6"/>
      <c r="D172" s="6"/>
      <c r="E172" s="6"/>
      <c r="F172" s="6"/>
      <c r="G172" s="6"/>
      <c r="H172" s="6"/>
      <c r="I172" s="6"/>
      <c r="J172" s="6" t="s">
        <v>26</v>
      </c>
      <c r="K172" s="6" t="s">
        <v>27</v>
      </c>
      <c r="L172" s="6" t="s">
        <v>28</v>
      </c>
      <c r="M172" s="6"/>
      <c r="N172" s="6" t="s">
        <v>30</v>
      </c>
      <c r="O172" s="6"/>
      <c r="P172" s="6"/>
      <c r="Q172" s="6"/>
      <c r="R172" s="6"/>
      <c r="S172" s="6"/>
      <c r="T172" s="6"/>
      <c r="U172" s="6"/>
      <c r="V172" s="6" t="s">
        <v>25</v>
      </c>
      <c r="W172" s="6" t="s">
        <v>26</v>
      </c>
      <c r="X172" s="6"/>
      <c r="Y172" s="6"/>
      <c r="Z172" s="6"/>
      <c r="AA172" s="6" t="s">
        <v>30</v>
      </c>
      <c r="AB172" s="6"/>
      <c r="AC172" s="6"/>
      <c r="AD172" s="6"/>
      <c r="AE172" s="6" t="s">
        <v>34</v>
      </c>
      <c r="AF172" s="6"/>
      <c r="AG172" s="6"/>
      <c r="AH172" s="6" t="s">
        <v>37</v>
      </c>
      <c r="AI172" s="6"/>
      <c r="AJ172" s="6"/>
      <c r="AK172" s="6" t="s">
        <v>40</v>
      </c>
      <c r="AL172" s="6"/>
      <c r="AM172" s="6" t="s">
        <v>42</v>
      </c>
      <c r="AN172" s="6"/>
      <c r="AO172" s="6" t="s">
        <v>44</v>
      </c>
      <c r="AP172" s="6"/>
      <c r="AQ172" s="6"/>
      <c r="AR172" s="6"/>
      <c r="AS172" s="6"/>
      <c r="AT172" s="6"/>
      <c r="AU172" s="6"/>
      <c r="AV172" s="6" t="s">
        <v>50</v>
      </c>
      <c r="AW172" s="6"/>
      <c r="AX172" s="6"/>
      <c r="AY172" s="6"/>
      <c r="AZ172" s="6"/>
      <c r="BA172" s="6"/>
      <c r="BB172" s="6"/>
      <c r="BC172" s="6"/>
      <c r="BD172" s="6" t="s">
        <v>57</v>
      </c>
      <c r="BE172" s="6"/>
      <c r="BF172" s="6"/>
      <c r="BG172" s="6"/>
      <c r="BH172" s="6"/>
      <c r="BI172" s="6" t="s">
        <v>62</v>
      </c>
      <c r="BJ172" s="6" t="s">
        <v>26</v>
      </c>
      <c r="BK172" s="6"/>
      <c r="BL172" s="6"/>
      <c r="BM172" s="6"/>
      <c r="BN172" s="6"/>
      <c r="BO172" s="6" t="s">
        <v>66</v>
      </c>
      <c r="BP172" s="6" t="s">
        <v>67</v>
      </c>
      <c r="BQ172" s="6"/>
      <c r="BR172" s="6"/>
      <c r="BS172" s="6"/>
      <c r="BT172" s="6"/>
      <c r="BU172" s="6"/>
      <c r="BV172" s="6"/>
      <c r="BW172" s="6"/>
      <c r="BX172" s="6"/>
      <c r="BY172" s="6"/>
      <c r="BZ172" s="6"/>
      <c r="CA172" s="6"/>
      <c r="CB172" s="6"/>
      <c r="CC172" s="6" t="s">
        <v>83</v>
      </c>
      <c r="CD172" s="6">
        <v>55</v>
      </c>
      <c r="CE172" s="6" t="s">
        <v>153</v>
      </c>
      <c r="CF172" s="6" t="s">
        <v>193</v>
      </c>
      <c r="CG172" s="6" t="s">
        <v>85</v>
      </c>
      <c r="CH172" s="6"/>
      <c r="CI172" s="6" t="s">
        <v>419</v>
      </c>
      <c r="CJ172" s="6"/>
      <c r="CK172" s="6" t="s">
        <v>101</v>
      </c>
      <c r="CL172" s="6" t="s">
        <v>89</v>
      </c>
      <c r="CM172" s="6"/>
      <c r="CN172" s="6" t="s">
        <v>90</v>
      </c>
    </row>
    <row r="173" spans="1:92" x14ac:dyDescent="0.35">
      <c r="A173" s="6">
        <v>7068518551</v>
      </c>
      <c r="B173" s="6"/>
      <c r="C173" s="6"/>
      <c r="D173" s="6" t="s">
        <v>20</v>
      </c>
      <c r="E173" s="6"/>
      <c r="F173" s="6"/>
      <c r="G173" s="6" t="s">
        <v>23</v>
      </c>
      <c r="H173" s="6"/>
      <c r="I173" s="6"/>
      <c r="J173" s="6" t="s">
        <v>26</v>
      </c>
      <c r="K173" s="6"/>
      <c r="L173" s="6" t="s">
        <v>28</v>
      </c>
      <c r="M173" s="6"/>
      <c r="N173" s="6" t="s">
        <v>30</v>
      </c>
      <c r="O173" s="6"/>
      <c r="P173" s="6"/>
      <c r="Q173" s="6" t="s">
        <v>20</v>
      </c>
      <c r="R173" s="6"/>
      <c r="S173" s="6"/>
      <c r="T173" s="6" t="s">
        <v>23</v>
      </c>
      <c r="U173" s="6"/>
      <c r="V173" s="6" t="s">
        <v>25</v>
      </c>
      <c r="W173" s="6" t="s">
        <v>26</v>
      </c>
      <c r="X173" s="6"/>
      <c r="Y173" s="6"/>
      <c r="Z173" s="6"/>
      <c r="AA173" s="6" t="s">
        <v>30</v>
      </c>
      <c r="AB173" s="6"/>
      <c r="AC173" s="6"/>
      <c r="AD173" s="6"/>
      <c r="AE173" s="6"/>
      <c r="AF173" s="6"/>
      <c r="AG173" s="6"/>
      <c r="AH173" s="6"/>
      <c r="AI173" s="6"/>
      <c r="AJ173" s="6"/>
      <c r="AK173" s="6" t="s">
        <v>40</v>
      </c>
      <c r="AL173" s="6"/>
      <c r="AM173" s="6"/>
      <c r="AN173" s="6" t="s">
        <v>43</v>
      </c>
      <c r="AO173" s="6" t="s">
        <v>44</v>
      </c>
      <c r="AP173" s="6"/>
      <c r="AQ173" s="6"/>
      <c r="AR173" s="6"/>
      <c r="AS173" s="6"/>
      <c r="AT173" s="6" t="s">
        <v>48</v>
      </c>
      <c r="AU173" s="6"/>
      <c r="AV173" s="6"/>
      <c r="AW173" s="6"/>
      <c r="AX173" s="6" t="s">
        <v>52</v>
      </c>
      <c r="AY173" s="6" t="s">
        <v>53</v>
      </c>
      <c r="AZ173" s="6"/>
      <c r="BA173" s="6"/>
      <c r="BB173" s="6"/>
      <c r="BC173" s="6" t="s">
        <v>56</v>
      </c>
      <c r="BD173" s="6" t="s">
        <v>57</v>
      </c>
      <c r="BE173" s="6"/>
      <c r="BF173" s="6"/>
      <c r="BG173" s="6"/>
      <c r="BH173" s="6"/>
      <c r="BI173" s="6"/>
      <c r="BJ173" s="6" t="s">
        <v>26</v>
      </c>
      <c r="BK173" s="6"/>
      <c r="BL173" s="6"/>
      <c r="BM173" s="6"/>
      <c r="BN173" s="6"/>
      <c r="BO173" s="6" t="s">
        <v>66</v>
      </c>
      <c r="BP173" s="6" t="s">
        <v>67</v>
      </c>
      <c r="BQ173" s="6" t="s">
        <v>68</v>
      </c>
      <c r="BR173" s="6"/>
      <c r="BS173" s="6"/>
      <c r="BT173" s="6"/>
      <c r="BU173" s="6"/>
      <c r="BV173" s="6"/>
      <c r="BW173" s="6"/>
      <c r="BX173" s="6"/>
      <c r="BY173" s="6"/>
      <c r="BZ173" s="6"/>
      <c r="CA173" s="6"/>
      <c r="CB173" s="6"/>
      <c r="CC173" s="6" t="s">
        <v>83</v>
      </c>
      <c r="CD173" s="6">
        <v>70</v>
      </c>
      <c r="CE173" s="6" t="s">
        <v>84</v>
      </c>
      <c r="CF173" s="6" t="s">
        <v>125</v>
      </c>
      <c r="CG173" s="6" t="s">
        <v>85</v>
      </c>
      <c r="CH173" s="6" t="s">
        <v>86</v>
      </c>
      <c r="CI173" s="6" t="s">
        <v>419</v>
      </c>
      <c r="CJ173" s="6" t="s">
        <v>100</v>
      </c>
      <c r="CK173" s="6" t="s">
        <v>93</v>
      </c>
      <c r="CL173" s="6" t="s">
        <v>105</v>
      </c>
      <c r="CM173" s="6" t="s">
        <v>90</v>
      </c>
      <c r="CN173" s="6" t="s">
        <v>90</v>
      </c>
    </row>
    <row r="174" spans="1:92" x14ac:dyDescent="0.35">
      <c r="A174" s="6">
        <v>7068518380</v>
      </c>
      <c r="B174" s="6"/>
      <c r="C174" s="6"/>
      <c r="D174" s="6" t="s">
        <v>20</v>
      </c>
      <c r="E174" s="6" t="s">
        <v>21</v>
      </c>
      <c r="F174" s="6"/>
      <c r="G174" s="6"/>
      <c r="H174" s="6"/>
      <c r="I174" s="6" t="s">
        <v>25</v>
      </c>
      <c r="J174" s="6" t="s">
        <v>26</v>
      </c>
      <c r="K174" s="6"/>
      <c r="L174" s="6"/>
      <c r="M174" s="6"/>
      <c r="N174" s="6" t="s">
        <v>30</v>
      </c>
      <c r="O174" s="6"/>
      <c r="P174" s="6"/>
      <c r="Q174" s="6"/>
      <c r="R174" s="6" t="s">
        <v>21</v>
      </c>
      <c r="S174" s="6"/>
      <c r="T174" s="6"/>
      <c r="U174" s="6"/>
      <c r="V174" s="6" t="s">
        <v>25</v>
      </c>
      <c r="W174" s="6"/>
      <c r="X174" s="6"/>
      <c r="Y174" s="6"/>
      <c r="Z174" s="6"/>
      <c r="AA174" s="6"/>
      <c r="AB174" s="6"/>
      <c r="AC174" s="6"/>
      <c r="AD174" s="6"/>
      <c r="AE174" s="6"/>
      <c r="AF174" s="6"/>
      <c r="AG174" s="6"/>
      <c r="AH174" s="6"/>
      <c r="AI174" s="6"/>
      <c r="AJ174" s="6"/>
      <c r="AK174" s="6" t="s">
        <v>40</v>
      </c>
      <c r="AL174" s="6"/>
      <c r="AM174" s="6"/>
      <c r="AN174" s="6" t="s">
        <v>43</v>
      </c>
      <c r="AO174" s="6"/>
      <c r="AP174" s="6"/>
      <c r="AQ174" s="6"/>
      <c r="AR174" s="6"/>
      <c r="AS174" s="6"/>
      <c r="AT174" s="6" t="s">
        <v>48</v>
      </c>
      <c r="AU174" s="6"/>
      <c r="AV174" s="6"/>
      <c r="AW174" s="6"/>
      <c r="AX174" s="6"/>
      <c r="AY174" s="6"/>
      <c r="AZ174" s="6" t="s">
        <v>54</v>
      </c>
      <c r="BA174" s="6"/>
      <c r="BB174" s="6"/>
      <c r="BC174" s="6" t="s">
        <v>56</v>
      </c>
      <c r="BD174" s="6"/>
      <c r="BE174" s="6"/>
      <c r="BF174" s="6"/>
      <c r="BG174" s="6"/>
      <c r="BH174" s="6"/>
      <c r="BI174" s="6"/>
      <c r="BJ174" s="6" t="s">
        <v>26</v>
      </c>
      <c r="BK174" s="6"/>
      <c r="BL174" s="6"/>
      <c r="BM174" s="6"/>
      <c r="BN174" s="6" t="s">
        <v>65</v>
      </c>
      <c r="BO174" s="6"/>
      <c r="BP174" s="6"/>
      <c r="BQ174" s="6"/>
      <c r="BR174" s="6" t="s">
        <v>69</v>
      </c>
      <c r="BS174" s="6" t="s">
        <v>70</v>
      </c>
      <c r="BT174" s="6"/>
      <c r="BU174" s="6"/>
      <c r="BV174" s="6"/>
      <c r="BW174" s="6"/>
      <c r="BX174" s="6"/>
      <c r="BY174" s="6"/>
      <c r="BZ174" s="6"/>
      <c r="CA174" s="6" t="s">
        <v>78</v>
      </c>
      <c r="CB174" s="6"/>
      <c r="CC174" s="6" t="s">
        <v>83</v>
      </c>
      <c r="CD174" s="6">
        <v>40</v>
      </c>
      <c r="CE174" s="6" t="s">
        <v>84</v>
      </c>
      <c r="CF174" s="6" t="s">
        <v>125</v>
      </c>
      <c r="CG174" s="6" t="s">
        <v>85</v>
      </c>
      <c r="CH174" s="6" t="s">
        <v>86</v>
      </c>
      <c r="CI174" s="6" t="s">
        <v>419</v>
      </c>
      <c r="CJ174" s="6" t="s">
        <v>100</v>
      </c>
      <c r="CK174" s="6" t="s">
        <v>88</v>
      </c>
      <c r="CL174" s="6" t="s">
        <v>89</v>
      </c>
      <c r="CM174" s="6" t="s">
        <v>90</v>
      </c>
      <c r="CN174" s="6" t="s">
        <v>90</v>
      </c>
    </row>
    <row r="175" spans="1:92" x14ac:dyDescent="0.35">
      <c r="A175" s="6">
        <v>7068518213</v>
      </c>
      <c r="B175" s="6"/>
      <c r="C175" s="6" t="s">
        <v>19</v>
      </c>
      <c r="D175" s="6"/>
      <c r="E175" s="6" t="s">
        <v>21</v>
      </c>
      <c r="F175" s="6"/>
      <c r="G175" s="6"/>
      <c r="H175" s="6"/>
      <c r="I175" s="6"/>
      <c r="J175" s="6"/>
      <c r="K175" s="6"/>
      <c r="L175" s="6" t="s">
        <v>28</v>
      </c>
      <c r="M175" s="6"/>
      <c r="N175" s="6"/>
      <c r="O175" s="6"/>
      <c r="P175" s="6"/>
      <c r="Q175" s="6"/>
      <c r="R175" s="6"/>
      <c r="S175" s="6"/>
      <c r="T175" s="6"/>
      <c r="U175" s="6"/>
      <c r="V175" s="6"/>
      <c r="W175" s="6"/>
      <c r="X175" s="6"/>
      <c r="Y175" s="6"/>
      <c r="Z175" s="6"/>
      <c r="AA175" s="6"/>
      <c r="AB175" s="6"/>
      <c r="AC175" s="6"/>
      <c r="AD175" s="6"/>
      <c r="AE175" s="6"/>
      <c r="AF175" s="6"/>
      <c r="AG175" s="6"/>
      <c r="AH175" s="6"/>
      <c r="AI175" s="6" t="s">
        <v>38</v>
      </c>
      <c r="AJ175" s="6" t="s">
        <v>39</v>
      </c>
      <c r="AK175" s="6"/>
      <c r="AL175" s="6"/>
      <c r="AM175" s="6"/>
      <c r="AN175" s="6"/>
      <c r="AO175" s="6" t="s">
        <v>44</v>
      </c>
      <c r="AP175" s="6"/>
      <c r="AQ175" s="6"/>
      <c r="AR175" s="6" t="s">
        <v>46</v>
      </c>
      <c r="AS175" s="6"/>
      <c r="AT175" s="6"/>
      <c r="AU175" s="6"/>
      <c r="AV175" s="6"/>
      <c r="AW175" s="6" t="s">
        <v>51</v>
      </c>
      <c r="AX175" s="6" t="s">
        <v>52</v>
      </c>
      <c r="AY175" s="6"/>
      <c r="AZ175" s="6"/>
      <c r="BA175" s="6"/>
      <c r="BB175" s="6"/>
      <c r="BC175" s="6"/>
      <c r="BD175" s="6"/>
      <c r="BE175" s="6"/>
      <c r="BF175" s="6"/>
      <c r="BG175" s="6"/>
      <c r="BH175" s="6"/>
      <c r="BI175" s="6"/>
      <c r="BJ175" s="6" t="s">
        <v>26</v>
      </c>
      <c r="BK175" s="6"/>
      <c r="BL175" s="6"/>
      <c r="BM175" s="6"/>
      <c r="BN175" s="6"/>
      <c r="BO175" s="6" t="s">
        <v>66</v>
      </c>
      <c r="BP175" s="6" t="s">
        <v>67</v>
      </c>
      <c r="BQ175" s="6"/>
      <c r="BR175" s="6"/>
      <c r="BS175" s="6" t="s">
        <v>70</v>
      </c>
      <c r="BT175" s="6"/>
      <c r="BU175" s="6"/>
      <c r="BV175" s="6"/>
      <c r="BW175" s="6"/>
      <c r="BX175" s="6"/>
      <c r="BY175" s="6"/>
      <c r="BZ175" s="6"/>
      <c r="CA175" s="6"/>
      <c r="CB175" s="6"/>
      <c r="CC175" s="6" t="s">
        <v>83</v>
      </c>
      <c r="CD175" s="6">
        <v>57</v>
      </c>
      <c r="CE175" s="6" t="s">
        <v>153</v>
      </c>
      <c r="CF175" s="6" t="s">
        <v>160</v>
      </c>
      <c r="CG175" s="6" t="s">
        <v>85</v>
      </c>
      <c r="CH175" s="6" t="s">
        <v>86</v>
      </c>
      <c r="CI175" s="6" t="s">
        <v>419</v>
      </c>
      <c r="CJ175" s="6" t="s">
        <v>103</v>
      </c>
      <c r="CK175" s="6" t="s">
        <v>88</v>
      </c>
      <c r="CL175" s="6" t="s">
        <v>89</v>
      </c>
      <c r="CM175" s="6" t="s">
        <v>90</v>
      </c>
      <c r="CN175" s="6" t="s">
        <v>90</v>
      </c>
    </row>
    <row r="176" spans="1:92" x14ac:dyDescent="0.35">
      <c r="A176" s="6">
        <v>7068518050</v>
      </c>
      <c r="B176" s="6"/>
      <c r="C176" s="6"/>
      <c r="D176" s="6"/>
      <c r="E176" s="6" t="s">
        <v>21</v>
      </c>
      <c r="F176" s="6"/>
      <c r="G176" s="6"/>
      <c r="H176" s="6"/>
      <c r="I176" s="6"/>
      <c r="J176" s="6"/>
      <c r="K176" s="6" t="s">
        <v>27</v>
      </c>
      <c r="L176" s="6"/>
      <c r="M176" s="6"/>
      <c r="N176" s="6" t="s">
        <v>30</v>
      </c>
      <c r="O176" s="6"/>
      <c r="P176" s="6"/>
      <c r="Q176" s="6"/>
      <c r="R176" s="6" t="s">
        <v>21</v>
      </c>
      <c r="S176" s="6"/>
      <c r="T176" s="6"/>
      <c r="U176" s="6"/>
      <c r="V176" s="6"/>
      <c r="W176" s="6"/>
      <c r="X176" s="6" t="s">
        <v>27</v>
      </c>
      <c r="Y176" s="6"/>
      <c r="Z176" s="6"/>
      <c r="AA176" s="6" t="s">
        <v>30</v>
      </c>
      <c r="AB176" s="6"/>
      <c r="AC176" s="6"/>
      <c r="AD176" s="6" t="s">
        <v>33</v>
      </c>
      <c r="AE176" s="6"/>
      <c r="AF176" s="6"/>
      <c r="AG176" s="6"/>
      <c r="AH176" s="6"/>
      <c r="AI176" s="6" t="s">
        <v>38</v>
      </c>
      <c r="AJ176" s="6"/>
      <c r="AK176" s="6" t="s">
        <v>40</v>
      </c>
      <c r="AL176" s="6" t="s">
        <v>41</v>
      </c>
      <c r="AM176" s="6"/>
      <c r="AN176" s="6"/>
      <c r="AO176" s="6"/>
      <c r="AP176" s="6"/>
      <c r="AQ176" s="6"/>
      <c r="AR176" s="6" t="s">
        <v>46</v>
      </c>
      <c r="AS176" s="6"/>
      <c r="AT176" s="6"/>
      <c r="AU176" s="6"/>
      <c r="AV176" s="6" t="s">
        <v>50</v>
      </c>
      <c r="AW176" s="6"/>
      <c r="AX176" s="6" t="s">
        <v>52</v>
      </c>
      <c r="AY176" s="6"/>
      <c r="AZ176" s="6" t="s">
        <v>54</v>
      </c>
      <c r="BA176" s="6"/>
      <c r="BB176" s="6"/>
      <c r="BC176" s="6" t="s">
        <v>56</v>
      </c>
      <c r="BD176" s="6"/>
      <c r="BE176" s="6"/>
      <c r="BF176" s="6"/>
      <c r="BG176" s="6"/>
      <c r="BH176" s="6"/>
      <c r="BI176" s="6"/>
      <c r="BJ176" s="6"/>
      <c r="BK176" s="6"/>
      <c r="BL176" s="6"/>
      <c r="BM176" s="6"/>
      <c r="BN176" s="6"/>
      <c r="BO176" s="6"/>
      <c r="BP176" s="6" t="s">
        <v>67</v>
      </c>
      <c r="BQ176" s="6"/>
      <c r="BR176" s="6"/>
      <c r="BS176" s="6"/>
      <c r="BT176" s="6"/>
      <c r="BU176" s="6"/>
      <c r="BV176" s="6"/>
      <c r="BW176" s="6"/>
      <c r="BX176" s="6"/>
      <c r="BY176" s="6"/>
      <c r="BZ176" s="6"/>
      <c r="CA176" s="6" t="s">
        <v>78</v>
      </c>
      <c r="CB176" s="6"/>
      <c r="CC176" s="6" t="s">
        <v>83</v>
      </c>
      <c r="CD176" s="6">
        <v>55</v>
      </c>
      <c r="CE176" s="6" t="s">
        <v>153</v>
      </c>
      <c r="CF176" s="6"/>
      <c r="CG176" s="6" t="s">
        <v>85</v>
      </c>
      <c r="CH176" s="6" t="s">
        <v>86</v>
      </c>
      <c r="CI176" s="6" t="s">
        <v>419</v>
      </c>
      <c r="CJ176" s="6" t="s">
        <v>100</v>
      </c>
      <c r="CK176" s="6" t="s">
        <v>101</v>
      </c>
      <c r="CL176" s="6" t="s">
        <v>89</v>
      </c>
      <c r="CM176" s="6" t="s">
        <v>90</v>
      </c>
      <c r="CN176" s="6" t="s">
        <v>90</v>
      </c>
    </row>
    <row r="177" spans="1:92" x14ac:dyDescent="0.35">
      <c r="A177" s="6">
        <v>7068517884</v>
      </c>
      <c r="B177" s="6"/>
      <c r="C177" s="6" t="s">
        <v>19</v>
      </c>
      <c r="D177" s="6"/>
      <c r="E177" s="6"/>
      <c r="F177" s="6"/>
      <c r="G177" s="6"/>
      <c r="H177" s="6"/>
      <c r="I177" s="6"/>
      <c r="J177" s="6"/>
      <c r="K177" s="6"/>
      <c r="L177" s="6"/>
      <c r="M177" s="6"/>
      <c r="N177" s="6"/>
      <c r="O177" s="6"/>
      <c r="P177" s="6" t="s">
        <v>19</v>
      </c>
      <c r="Q177" s="6"/>
      <c r="R177" s="6"/>
      <c r="S177" s="6"/>
      <c r="T177" s="6"/>
      <c r="U177" s="6"/>
      <c r="V177" s="6"/>
      <c r="W177" s="6" t="s">
        <v>26</v>
      </c>
      <c r="X177" s="6"/>
      <c r="Y177" s="6"/>
      <c r="Z177" s="6"/>
      <c r="AA177" s="6"/>
      <c r="AB177" s="6"/>
      <c r="AC177" s="6"/>
      <c r="AD177" s="6"/>
      <c r="AE177" s="6"/>
      <c r="AF177" s="6"/>
      <c r="AG177" s="6"/>
      <c r="AH177" s="6"/>
      <c r="AI177" s="6"/>
      <c r="AJ177" s="6"/>
      <c r="AK177" s="6"/>
      <c r="AL177" s="6"/>
      <c r="AM177" s="6"/>
      <c r="AN177" s="6" t="s">
        <v>43</v>
      </c>
      <c r="AO177" s="6"/>
      <c r="AP177" s="6"/>
      <c r="AQ177" s="6"/>
      <c r="AR177" s="6"/>
      <c r="AS177" s="6"/>
      <c r="AT177" s="6"/>
      <c r="AU177" s="6"/>
      <c r="AV177" s="6"/>
      <c r="AW177" s="6"/>
      <c r="AX177" s="6"/>
      <c r="AY177" s="6"/>
      <c r="AZ177" s="6"/>
      <c r="BA177" s="6"/>
      <c r="BB177" s="6"/>
      <c r="BC177" s="6"/>
      <c r="BD177" s="6"/>
      <c r="BE177" s="6"/>
      <c r="BF177" s="6"/>
      <c r="BG177" s="6" t="s">
        <v>60</v>
      </c>
      <c r="BH177" s="6"/>
      <c r="BI177" s="6"/>
      <c r="BJ177" s="6"/>
      <c r="BK177" s="6"/>
      <c r="BL177" s="6"/>
      <c r="BM177" s="6"/>
      <c r="BN177" s="6"/>
      <c r="BO177" s="6"/>
      <c r="BP177" s="6" t="s">
        <v>67</v>
      </c>
      <c r="BQ177" s="6"/>
      <c r="BR177" s="6"/>
      <c r="BS177" s="6"/>
      <c r="BT177" s="6"/>
      <c r="BU177" s="6"/>
      <c r="BV177" s="6"/>
      <c r="BW177" s="6"/>
      <c r="BX177" s="6"/>
      <c r="BY177" s="6"/>
      <c r="BZ177" s="6"/>
      <c r="CA177" s="6"/>
      <c r="CB177" s="6"/>
      <c r="CC177" s="6" t="s">
        <v>98</v>
      </c>
      <c r="CD177" s="6">
        <v>60</v>
      </c>
      <c r="CE177" s="6" t="s">
        <v>153</v>
      </c>
      <c r="CF177" s="6" t="s">
        <v>188</v>
      </c>
      <c r="CG177" s="6" t="s">
        <v>85</v>
      </c>
      <c r="CH177" s="6"/>
      <c r="CI177" s="6" t="s">
        <v>419</v>
      </c>
      <c r="CJ177" s="6"/>
      <c r="CK177" s="6" t="s">
        <v>93</v>
      </c>
      <c r="CL177" s="6" t="s">
        <v>89</v>
      </c>
      <c r="CM177" s="6" t="s">
        <v>90</v>
      </c>
      <c r="CN177" s="6" t="s">
        <v>90</v>
      </c>
    </row>
    <row r="178" spans="1:92" x14ac:dyDescent="0.35">
      <c r="A178" s="6">
        <v>7068517759</v>
      </c>
      <c r="B178" s="6"/>
      <c r="C178" s="6"/>
      <c r="D178" s="6" t="s">
        <v>20</v>
      </c>
      <c r="E178" s="6" t="s">
        <v>21</v>
      </c>
      <c r="F178" s="6"/>
      <c r="G178" s="6"/>
      <c r="H178" s="6"/>
      <c r="I178" s="6"/>
      <c r="J178" s="6"/>
      <c r="K178" s="6"/>
      <c r="L178" s="6"/>
      <c r="M178" s="6"/>
      <c r="N178" s="6" t="s">
        <v>30</v>
      </c>
      <c r="O178" s="6"/>
      <c r="P178" s="6"/>
      <c r="Q178" s="6" t="s">
        <v>20</v>
      </c>
      <c r="R178" s="6" t="s">
        <v>21</v>
      </c>
      <c r="S178" s="6"/>
      <c r="T178" s="6"/>
      <c r="U178" s="6" t="s">
        <v>24</v>
      </c>
      <c r="V178" s="6"/>
      <c r="W178" s="6"/>
      <c r="X178" s="6"/>
      <c r="Y178" s="6"/>
      <c r="Z178" s="6"/>
      <c r="AA178" s="6"/>
      <c r="AB178" s="6"/>
      <c r="AC178" s="6"/>
      <c r="AD178" s="6"/>
      <c r="AE178" s="6"/>
      <c r="AF178" s="6"/>
      <c r="AG178" s="6"/>
      <c r="AH178" s="6"/>
      <c r="AI178" s="6"/>
      <c r="AJ178" s="6"/>
      <c r="AK178" s="6"/>
      <c r="AL178" s="6"/>
      <c r="AM178" s="6"/>
      <c r="AN178" s="6"/>
      <c r="AO178" s="6"/>
      <c r="AP178" s="6" t="s">
        <v>45</v>
      </c>
      <c r="AQ178" s="6"/>
      <c r="AR178" s="6" t="s">
        <v>46</v>
      </c>
      <c r="AS178" s="6"/>
      <c r="AT178" s="6"/>
      <c r="AU178" s="6"/>
      <c r="AV178" s="6" t="s">
        <v>50</v>
      </c>
      <c r="AW178" s="6"/>
      <c r="AX178" s="6"/>
      <c r="AY178" s="6"/>
      <c r="AZ178" s="6"/>
      <c r="BA178" s="6"/>
      <c r="BB178" s="6" t="s">
        <v>55</v>
      </c>
      <c r="BC178" s="6"/>
      <c r="BD178" s="6"/>
      <c r="BE178" s="6"/>
      <c r="BF178" s="6"/>
      <c r="BG178" s="6"/>
      <c r="BH178" s="6"/>
      <c r="BI178" s="6"/>
      <c r="BJ178" s="6"/>
      <c r="BK178" s="6"/>
      <c r="BL178" s="6"/>
      <c r="BM178" s="6"/>
      <c r="BN178" s="6"/>
      <c r="BO178" s="6" t="s">
        <v>66</v>
      </c>
      <c r="BP178" s="6" t="s">
        <v>67</v>
      </c>
      <c r="BQ178" s="6"/>
      <c r="BR178" s="6" t="s">
        <v>69</v>
      </c>
      <c r="BS178" s="6" t="s">
        <v>70</v>
      </c>
      <c r="BT178" s="6" t="s">
        <v>71</v>
      </c>
      <c r="BU178" s="6" t="s">
        <v>72</v>
      </c>
      <c r="BV178" s="6"/>
      <c r="BW178" s="6" t="s">
        <v>74</v>
      </c>
      <c r="BX178" s="6"/>
      <c r="BY178" s="6"/>
      <c r="BZ178" s="6"/>
      <c r="CA178" s="6" t="s">
        <v>78</v>
      </c>
      <c r="CB178" s="6"/>
      <c r="CC178" s="6" t="s">
        <v>98</v>
      </c>
      <c r="CD178" s="6">
        <v>51</v>
      </c>
      <c r="CE178" s="6" t="s">
        <v>84</v>
      </c>
      <c r="CF178" s="6" t="s">
        <v>135</v>
      </c>
      <c r="CG178" s="6" t="s">
        <v>85</v>
      </c>
      <c r="CH178" s="6" t="s">
        <v>86</v>
      </c>
      <c r="CI178" s="6" t="s">
        <v>419</v>
      </c>
      <c r="CJ178" s="6" t="s">
        <v>87</v>
      </c>
      <c r="CK178" s="6" t="s">
        <v>101</v>
      </c>
      <c r="CL178" s="6" t="s">
        <v>89</v>
      </c>
      <c r="CM178" s="6" t="s">
        <v>90</v>
      </c>
      <c r="CN178" s="6" t="s">
        <v>90</v>
      </c>
    </row>
    <row r="179" spans="1:92" x14ac:dyDescent="0.35">
      <c r="A179" s="6">
        <v>7068517636</v>
      </c>
      <c r="B179" s="6"/>
      <c r="C179" s="6"/>
      <c r="D179" s="6"/>
      <c r="E179" s="6"/>
      <c r="F179" s="6"/>
      <c r="G179" s="6"/>
      <c r="H179" s="6"/>
      <c r="I179" s="6"/>
      <c r="J179" s="6"/>
      <c r="K179" s="6" t="s">
        <v>27</v>
      </c>
      <c r="L179" s="6" t="s">
        <v>28</v>
      </c>
      <c r="M179" s="6"/>
      <c r="N179" s="6"/>
      <c r="O179" s="6"/>
      <c r="P179" s="6" t="s">
        <v>19</v>
      </c>
      <c r="Q179" s="6" t="s">
        <v>20</v>
      </c>
      <c r="R179" s="6"/>
      <c r="S179" s="6"/>
      <c r="T179" s="6"/>
      <c r="U179" s="6" t="s">
        <v>24</v>
      </c>
      <c r="V179" s="6"/>
      <c r="W179" s="6"/>
      <c r="X179" s="6"/>
      <c r="Y179" s="6"/>
      <c r="Z179" s="6"/>
      <c r="AA179" s="6"/>
      <c r="AB179" s="6"/>
      <c r="AC179" s="6"/>
      <c r="AD179" s="6" t="s">
        <v>33</v>
      </c>
      <c r="AE179" s="6"/>
      <c r="AF179" s="6"/>
      <c r="AG179" s="6"/>
      <c r="AH179" s="6"/>
      <c r="AI179" s="6"/>
      <c r="AJ179" s="6"/>
      <c r="AK179" s="6" t="s">
        <v>40</v>
      </c>
      <c r="AL179" s="6"/>
      <c r="AM179" s="6"/>
      <c r="AN179" s="6"/>
      <c r="AO179" s="6"/>
      <c r="AP179" s="6"/>
      <c r="AQ179" s="6"/>
      <c r="AR179" s="6" t="s">
        <v>46</v>
      </c>
      <c r="AS179" s="6"/>
      <c r="AT179" s="6"/>
      <c r="AU179" s="6"/>
      <c r="AV179" s="6"/>
      <c r="AW179" s="6"/>
      <c r="AX179" s="6"/>
      <c r="AY179" s="6"/>
      <c r="AZ179" s="6" t="s">
        <v>54</v>
      </c>
      <c r="BA179" s="6"/>
      <c r="BB179" s="6"/>
      <c r="BC179" s="6" t="s">
        <v>56</v>
      </c>
      <c r="BD179" s="6"/>
      <c r="BE179" s="6"/>
      <c r="BF179" s="6"/>
      <c r="BG179" s="6"/>
      <c r="BH179" s="6"/>
      <c r="BI179" s="6"/>
      <c r="BJ179" s="6"/>
      <c r="BK179" s="6"/>
      <c r="BL179" s="6"/>
      <c r="BM179" s="6"/>
      <c r="BN179" s="6"/>
      <c r="BO179" s="6" t="s">
        <v>66</v>
      </c>
      <c r="BP179" s="6" t="s">
        <v>67</v>
      </c>
      <c r="BQ179" s="6"/>
      <c r="BR179" s="6"/>
      <c r="BS179" s="6"/>
      <c r="BT179" s="6"/>
      <c r="BU179" s="6"/>
      <c r="BV179" s="6"/>
      <c r="BW179" s="6"/>
      <c r="BX179" s="6" t="s">
        <v>75</v>
      </c>
      <c r="BY179" s="6"/>
      <c r="BZ179" s="6"/>
      <c r="CA179" s="6"/>
      <c r="CB179" s="6" t="s">
        <v>79</v>
      </c>
      <c r="CC179" s="6" t="s">
        <v>83</v>
      </c>
      <c r="CD179" s="6">
        <v>40</v>
      </c>
      <c r="CE179" s="6" t="s">
        <v>84</v>
      </c>
      <c r="CF179" s="6" t="s">
        <v>145</v>
      </c>
      <c r="CG179" s="6" t="s">
        <v>85</v>
      </c>
      <c r="CH179" s="6" t="s">
        <v>86</v>
      </c>
      <c r="CI179" s="6" t="s">
        <v>419</v>
      </c>
      <c r="CJ179" s="6" t="s">
        <v>87</v>
      </c>
      <c r="CK179" s="6" t="s">
        <v>107</v>
      </c>
      <c r="CL179" s="6" t="s">
        <v>89</v>
      </c>
      <c r="CM179" s="6" t="s">
        <v>90</v>
      </c>
      <c r="CN179" s="6" t="s">
        <v>90</v>
      </c>
    </row>
    <row r="180" spans="1:92" x14ac:dyDescent="0.35">
      <c r="A180" s="6">
        <v>7068517529</v>
      </c>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t="s">
        <v>36</v>
      </c>
      <c r="AH180" s="6"/>
      <c r="AI180" s="6"/>
      <c r="AJ180" s="6"/>
      <c r="AK180" s="6"/>
      <c r="AL180" s="6"/>
      <c r="AM180" s="6" t="s">
        <v>42</v>
      </c>
      <c r="AN180" s="6"/>
      <c r="AO180" s="6" t="s">
        <v>44</v>
      </c>
      <c r="AP180" s="6" t="s">
        <v>45</v>
      </c>
      <c r="AQ180" s="6"/>
      <c r="AR180" s="6"/>
      <c r="AS180" s="6"/>
      <c r="AT180" s="6"/>
      <c r="AU180" s="6"/>
      <c r="AV180" s="6"/>
      <c r="AW180" s="6"/>
      <c r="AX180" s="6"/>
      <c r="AY180" s="6"/>
      <c r="AZ180" s="6" t="s">
        <v>54</v>
      </c>
      <c r="BA180" s="6"/>
      <c r="BB180" s="6"/>
      <c r="BC180" s="6"/>
      <c r="BD180" s="6"/>
      <c r="BE180" s="6"/>
      <c r="BF180" s="6"/>
      <c r="BG180" s="6"/>
      <c r="BH180" s="6"/>
      <c r="BI180" s="6"/>
      <c r="BJ180" s="6"/>
      <c r="BK180" s="6"/>
      <c r="BL180" s="6"/>
      <c r="BM180" s="6"/>
      <c r="BN180" s="6" t="s">
        <v>65</v>
      </c>
      <c r="BO180" s="6" t="s">
        <v>66</v>
      </c>
      <c r="BP180" s="6" t="s">
        <v>67</v>
      </c>
      <c r="BQ180" s="6"/>
      <c r="BR180" s="6"/>
      <c r="BS180" s="6" t="s">
        <v>70</v>
      </c>
      <c r="BT180" s="6"/>
      <c r="BU180" s="6"/>
      <c r="BV180" s="6"/>
      <c r="BW180" s="6"/>
      <c r="BX180" s="6"/>
      <c r="BY180" s="6"/>
      <c r="BZ180" s="6"/>
      <c r="CA180" s="6"/>
      <c r="CB180" s="6"/>
      <c r="CC180" s="6" t="s">
        <v>83</v>
      </c>
      <c r="CD180" s="6">
        <v>47</v>
      </c>
      <c r="CE180" s="6" t="s">
        <v>84</v>
      </c>
      <c r="CF180" s="6" t="s">
        <v>122</v>
      </c>
      <c r="CG180" s="6" t="s">
        <v>85</v>
      </c>
      <c r="CH180" s="6" t="s">
        <v>86</v>
      </c>
      <c r="CI180" s="6" t="s">
        <v>419</v>
      </c>
      <c r="CJ180" s="6"/>
      <c r="CK180" s="6" t="s">
        <v>88</v>
      </c>
      <c r="CL180" s="6" t="s">
        <v>89</v>
      </c>
      <c r="CM180" s="6" t="s">
        <v>90</v>
      </c>
      <c r="CN180" s="6" t="s">
        <v>90</v>
      </c>
    </row>
    <row r="181" spans="1:92" x14ac:dyDescent="0.35">
      <c r="A181" s="6">
        <v>7068517418</v>
      </c>
      <c r="B181" s="6"/>
      <c r="C181" s="6" t="s">
        <v>19</v>
      </c>
      <c r="D181" s="6"/>
      <c r="E181" s="6"/>
      <c r="F181" s="6"/>
      <c r="G181" s="6"/>
      <c r="H181" s="6"/>
      <c r="I181" s="6"/>
      <c r="J181" s="6"/>
      <c r="K181" s="6" t="s">
        <v>27</v>
      </c>
      <c r="L181" s="6" t="s">
        <v>28</v>
      </c>
      <c r="M181" s="6"/>
      <c r="N181" s="6"/>
      <c r="O181" s="6"/>
      <c r="P181" s="6" t="s">
        <v>19</v>
      </c>
      <c r="Q181" s="6"/>
      <c r="R181" s="6"/>
      <c r="S181" s="6"/>
      <c r="T181" s="6"/>
      <c r="U181" s="6"/>
      <c r="V181" s="6" t="s">
        <v>25</v>
      </c>
      <c r="W181" s="6" t="s">
        <v>26</v>
      </c>
      <c r="X181" s="6" t="s">
        <v>27</v>
      </c>
      <c r="Y181" s="6"/>
      <c r="Z181" s="6"/>
      <c r="AA181" s="6" t="s">
        <v>30</v>
      </c>
      <c r="AB181" s="6"/>
      <c r="AC181" s="6"/>
      <c r="AD181" s="6"/>
      <c r="AE181" s="6"/>
      <c r="AF181" s="6"/>
      <c r="AG181" s="6"/>
      <c r="AH181" s="6"/>
      <c r="AI181" s="6" t="s">
        <v>38</v>
      </c>
      <c r="AJ181" s="6"/>
      <c r="AK181" s="6" t="s">
        <v>40</v>
      </c>
      <c r="AL181" s="6"/>
      <c r="AM181" s="6" t="s">
        <v>42</v>
      </c>
      <c r="AN181" s="6"/>
      <c r="AO181" s="6"/>
      <c r="AP181" s="6" t="s">
        <v>45</v>
      </c>
      <c r="AQ181" s="6"/>
      <c r="AR181" s="6"/>
      <c r="AS181" s="6" t="s">
        <v>47</v>
      </c>
      <c r="AT181" s="6"/>
      <c r="AU181" s="6"/>
      <c r="AV181" s="6"/>
      <c r="AW181" s="6"/>
      <c r="AX181" s="6"/>
      <c r="AY181" s="6"/>
      <c r="AZ181" s="6" t="s">
        <v>54</v>
      </c>
      <c r="BA181" s="6" t="s">
        <v>19</v>
      </c>
      <c r="BB181" s="6"/>
      <c r="BC181" s="6"/>
      <c r="BD181" s="6"/>
      <c r="BE181" s="6"/>
      <c r="BF181" s="6"/>
      <c r="BG181" s="6"/>
      <c r="BH181" s="6"/>
      <c r="BI181" s="6"/>
      <c r="BJ181" s="6" t="s">
        <v>26</v>
      </c>
      <c r="BK181" s="6"/>
      <c r="BL181" s="6"/>
      <c r="BM181" s="6"/>
      <c r="BN181" s="6"/>
      <c r="BO181" s="6" t="s">
        <v>66</v>
      </c>
      <c r="BP181" s="6" t="s">
        <v>67</v>
      </c>
      <c r="BQ181" s="6"/>
      <c r="BR181" s="6"/>
      <c r="BS181" s="6" t="s">
        <v>70</v>
      </c>
      <c r="BT181" s="6"/>
      <c r="BU181" s="6"/>
      <c r="BV181" s="6"/>
      <c r="BW181" s="6"/>
      <c r="BX181" s="6"/>
      <c r="BY181" s="6"/>
      <c r="BZ181" s="6"/>
      <c r="CA181" s="6" t="s">
        <v>78</v>
      </c>
      <c r="CB181" s="6"/>
      <c r="CC181" s="6" t="s">
        <v>83</v>
      </c>
      <c r="CD181" s="6">
        <v>51</v>
      </c>
      <c r="CE181" s="6" t="s">
        <v>84</v>
      </c>
      <c r="CF181" s="6" t="s">
        <v>146</v>
      </c>
      <c r="CG181" s="6" t="s">
        <v>85</v>
      </c>
      <c r="CH181" s="6" t="s">
        <v>86</v>
      </c>
      <c r="CI181" s="6" t="s">
        <v>419</v>
      </c>
      <c r="CJ181" s="6"/>
      <c r="CK181" s="6" t="s">
        <v>101</v>
      </c>
      <c r="CL181" s="6" t="s">
        <v>89</v>
      </c>
      <c r="CM181" s="6" t="s">
        <v>90</v>
      </c>
      <c r="CN181" s="6" t="s">
        <v>90</v>
      </c>
    </row>
    <row r="182" spans="1:92" x14ac:dyDescent="0.35">
      <c r="A182" s="6">
        <v>7068517280</v>
      </c>
      <c r="B182" s="6"/>
      <c r="C182" s="6" t="s">
        <v>19</v>
      </c>
      <c r="D182" s="6"/>
      <c r="E182" s="6" t="s">
        <v>21</v>
      </c>
      <c r="F182" s="6"/>
      <c r="G182" s="6"/>
      <c r="H182" s="6"/>
      <c r="I182" s="6"/>
      <c r="J182" s="6"/>
      <c r="K182" s="6"/>
      <c r="L182" s="6"/>
      <c r="M182" s="6" t="s">
        <v>29</v>
      </c>
      <c r="N182" s="6"/>
      <c r="O182" s="6"/>
      <c r="P182" s="6" t="s">
        <v>19</v>
      </c>
      <c r="Q182" s="6"/>
      <c r="R182" s="6" t="s">
        <v>21</v>
      </c>
      <c r="S182" s="6"/>
      <c r="T182" s="6"/>
      <c r="U182" s="6"/>
      <c r="V182" s="6" t="s">
        <v>25</v>
      </c>
      <c r="W182" s="6"/>
      <c r="X182" s="6"/>
      <c r="Y182" s="6"/>
      <c r="Z182" s="6"/>
      <c r="AA182" s="6"/>
      <c r="AB182" s="6"/>
      <c r="AC182" s="6"/>
      <c r="AD182" s="6"/>
      <c r="AE182" s="6"/>
      <c r="AF182" s="6"/>
      <c r="AG182" s="6"/>
      <c r="AH182" s="6"/>
      <c r="AI182" s="6"/>
      <c r="AJ182" s="6"/>
      <c r="AK182" s="6"/>
      <c r="AL182" s="6" t="s">
        <v>41</v>
      </c>
      <c r="AM182" s="6" t="s">
        <v>42</v>
      </c>
      <c r="AN182" s="6"/>
      <c r="AO182" s="6"/>
      <c r="AP182" s="6"/>
      <c r="AQ182" s="6"/>
      <c r="AR182" s="6" t="s">
        <v>46</v>
      </c>
      <c r="AS182" s="6"/>
      <c r="AT182" s="6"/>
      <c r="AU182" s="6"/>
      <c r="AV182" s="6"/>
      <c r="AW182" s="6"/>
      <c r="AX182" s="6"/>
      <c r="AY182" s="6"/>
      <c r="AZ182" s="6"/>
      <c r="BA182" s="6" t="s">
        <v>19</v>
      </c>
      <c r="BB182" s="6" t="s">
        <v>55</v>
      </c>
      <c r="BC182" s="6"/>
      <c r="BD182" s="6"/>
      <c r="BE182" s="6" t="s">
        <v>58</v>
      </c>
      <c r="BF182" s="6"/>
      <c r="BG182" s="6"/>
      <c r="BH182" s="6"/>
      <c r="BI182" s="6"/>
      <c r="BJ182" s="6"/>
      <c r="BK182" s="6"/>
      <c r="BL182" s="6"/>
      <c r="BM182" s="6"/>
      <c r="BN182" s="6"/>
      <c r="BO182" s="6"/>
      <c r="BP182" s="6" t="s">
        <v>67</v>
      </c>
      <c r="BQ182" s="6"/>
      <c r="BR182" s="6"/>
      <c r="BS182" s="6"/>
      <c r="BT182" s="6" t="s">
        <v>71</v>
      </c>
      <c r="BU182" s="6" t="s">
        <v>72</v>
      </c>
      <c r="BV182" s="6"/>
      <c r="BW182" s="6" t="s">
        <v>74</v>
      </c>
      <c r="BX182" s="6"/>
      <c r="BY182" s="6"/>
      <c r="BZ182" s="6"/>
      <c r="CA182" s="6"/>
      <c r="CB182" s="6"/>
      <c r="CC182" s="6" t="s">
        <v>83</v>
      </c>
      <c r="CD182" s="6">
        <v>89</v>
      </c>
      <c r="CE182" s="6" t="s">
        <v>84</v>
      </c>
      <c r="CF182" s="6" t="s">
        <v>410</v>
      </c>
      <c r="CG182" s="6" t="s">
        <v>85</v>
      </c>
      <c r="CH182" s="6" t="s">
        <v>86</v>
      </c>
      <c r="CI182" s="6" t="s">
        <v>419</v>
      </c>
      <c r="CJ182" s="6"/>
      <c r="CK182" s="6" t="s">
        <v>101</v>
      </c>
      <c r="CL182" s="6" t="s">
        <v>105</v>
      </c>
      <c r="CM182" s="6" t="s">
        <v>90</v>
      </c>
      <c r="CN182" s="6" t="s">
        <v>86</v>
      </c>
    </row>
    <row r="183" spans="1:92" x14ac:dyDescent="0.35">
      <c r="A183" s="6">
        <v>7068517167</v>
      </c>
      <c r="B183" s="6"/>
      <c r="C183" s="6" t="s">
        <v>19</v>
      </c>
      <c r="D183" s="6"/>
      <c r="E183" s="6"/>
      <c r="F183" s="6"/>
      <c r="G183" s="6"/>
      <c r="H183" s="6"/>
      <c r="I183" s="6"/>
      <c r="J183" s="6" t="s">
        <v>26</v>
      </c>
      <c r="K183" s="6"/>
      <c r="L183" s="6"/>
      <c r="M183" s="6" t="s">
        <v>29</v>
      </c>
      <c r="N183" s="6"/>
      <c r="O183" s="6"/>
      <c r="P183" s="6"/>
      <c r="Q183" s="6" t="s">
        <v>20</v>
      </c>
      <c r="R183" s="6"/>
      <c r="S183" s="6"/>
      <c r="T183" s="6"/>
      <c r="U183" s="6"/>
      <c r="V183" s="6" t="s">
        <v>25</v>
      </c>
      <c r="W183" s="6"/>
      <c r="X183" s="6"/>
      <c r="Y183" s="6"/>
      <c r="Z183" s="6"/>
      <c r="AA183" s="6" t="s">
        <v>30</v>
      </c>
      <c r="AB183" s="6"/>
      <c r="AC183" s="6"/>
      <c r="AD183" s="6"/>
      <c r="AE183" s="6"/>
      <c r="AF183" s="6"/>
      <c r="AG183" s="6"/>
      <c r="AH183" s="6"/>
      <c r="AI183" s="6"/>
      <c r="AJ183" s="6"/>
      <c r="AK183" s="6"/>
      <c r="AL183" s="6"/>
      <c r="AM183" s="6"/>
      <c r="AN183" s="6"/>
      <c r="AO183" s="6"/>
      <c r="AP183" s="6"/>
      <c r="AQ183" s="6"/>
      <c r="AR183" s="6"/>
      <c r="AS183" s="6"/>
      <c r="AT183" s="6"/>
      <c r="AU183" s="6"/>
      <c r="AV183" s="6"/>
      <c r="AW183" s="6"/>
      <c r="AX183" s="6" t="s">
        <v>52</v>
      </c>
      <c r="AY183" s="6"/>
      <c r="AZ183" s="6"/>
      <c r="BA183" s="6"/>
      <c r="BB183" s="6"/>
      <c r="BC183" s="6"/>
      <c r="BD183" s="6"/>
      <c r="BE183" s="6" t="s">
        <v>58</v>
      </c>
      <c r="BF183" s="6"/>
      <c r="BG183" s="6"/>
      <c r="BH183" s="6"/>
      <c r="BI183" s="6"/>
      <c r="BJ183" s="6"/>
      <c r="BK183" s="6"/>
      <c r="BL183" s="6"/>
      <c r="BM183" s="6"/>
      <c r="BN183" s="6"/>
      <c r="BO183" s="6"/>
      <c r="BP183" s="6" t="s">
        <v>67</v>
      </c>
      <c r="BQ183" s="6"/>
      <c r="BR183" s="6"/>
      <c r="BS183" s="6"/>
      <c r="BT183" s="6" t="s">
        <v>71</v>
      </c>
      <c r="BU183" s="6" t="s">
        <v>72</v>
      </c>
      <c r="BV183" s="6"/>
      <c r="BW183" s="6"/>
      <c r="BX183" s="6"/>
      <c r="BY183" s="6"/>
      <c r="BZ183" s="6"/>
      <c r="CA183" s="6" t="s">
        <v>78</v>
      </c>
      <c r="CB183" s="6"/>
      <c r="CC183" s="6" t="s">
        <v>83</v>
      </c>
      <c r="CD183" s="6">
        <v>69</v>
      </c>
      <c r="CE183" s="6" t="s">
        <v>84</v>
      </c>
      <c r="CF183" s="6" t="s">
        <v>142</v>
      </c>
      <c r="CG183" s="6"/>
      <c r="CH183" s="6"/>
      <c r="CI183" s="6" t="s">
        <v>420</v>
      </c>
      <c r="CJ183" s="6"/>
      <c r="CK183" s="6" t="s">
        <v>101</v>
      </c>
      <c r="CL183" s="6" t="s">
        <v>105</v>
      </c>
      <c r="CM183" s="6" t="s">
        <v>90</v>
      </c>
      <c r="CN183" s="6" t="s">
        <v>86</v>
      </c>
    </row>
    <row r="184" spans="1:92" x14ac:dyDescent="0.35">
      <c r="A184" s="6">
        <v>7068517045</v>
      </c>
      <c r="B184" s="6"/>
      <c r="C184" s="6" t="s">
        <v>19</v>
      </c>
      <c r="D184" s="6"/>
      <c r="E184" s="6"/>
      <c r="F184" s="6"/>
      <c r="G184" s="6"/>
      <c r="H184" s="6"/>
      <c r="I184" s="6"/>
      <c r="J184" s="6" t="s">
        <v>26</v>
      </c>
      <c r="K184" s="6"/>
      <c r="L184" s="6"/>
      <c r="M184" s="6" t="s">
        <v>29</v>
      </c>
      <c r="N184" s="6"/>
      <c r="O184" s="6"/>
      <c r="P184" s="6" t="s">
        <v>19</v>
      </c>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t="s">
        <v>67</v>
      </c>
      <c r="BQ184" s="6" t="s">
        <v>68</v>
      </c>
      <c r="BR184" s="6"/>
      <c r="BS184" s="6"/>
      <c r="BT184" s="6"/>
      <c r="BU184" s="6" t="s">
        <v>72</v>
      </c>
      <c r="BV184" s="6"/>
      <c r="BW184" s="6"/>
      <c r="BX184" s="6"/>
      <c r="BY184" s="6"/>
      <c r="BZ184" s="6"/>
      <c r="CA184" s="6"/>
      <c r="CB184" s="6"/>
      <c r="CC184" s="6" t="s">
        <v>98</v>
      </c>
      <c r="CD184" s="6">
        <v>75</v>
      </c>
      <c r="CE184" s="6" t="s">
        <v>84</v>
      </c>
      <c r="CF184" s="6"/>
      <c r="CG184" s="6" t="s">
        <v>85</v>
      </c>
      <c r="CH184" s="6"/>
      <c r="CI184" s="6" t="s">
        <v>420</v>
      </c>
      <c r="CJ184" s="6"/>
      <c r="CK184" s="6"/>
      <c r="CL184" s="6"/>
      <c r="CM184" s="6" t="s">
        <v>90</v>
      </c>
      <c r="CN184" s="6" t="s">
        <v>86</v>
      </c>
    </row>
    <row r="185" spans="1:92" x14ac:dyDescent="0.35">
      <c r="A185" s="6">
        <v>7068516942</v>
      </c>
      <c r="B185" s="6" t="s">
        <v>18</v>
      </c>
      <c r="C185" s="6" t="s">
        <v>19</v>
      </c>
      <c r="D185" s="6"/>
      <c r="E185" s="6"/>
      <c r="F185" s="6"/>
      <c r="G185" s="6"/>
      <c r="H185" s="6" t="s">
        <v>24</v>
      </c>
      <c r="I185" s="6"/>
      <c r="J185" s="6"/>
      <c r="K185" s="6"/>
      <c r="L185" s="6" t="s">
        <v>28</v>
      </c>
      <c r="M185" s="6"/>
      <c r="N185" s="6"/>
      <c r="O185" s="6"/>
      <c r="P185" s="6" t="s">
        <v>19</v>
      </c>
      <c r="Q185" s="6"/>
      <c r="R185" s="6"/>
      <c r="S185" s="6"/>
      <c r="T185" s="6"/>
      <c r="U185" s="6" t="s">
        <v>24</v>
      </c>
      <c r="V185" s="6"/>
      <c r="W185" s="6"/>
      <c r="X185" s="6"/>
      <c r="Y185" s="6" t="s">
        <v>28</v>
      </c>
      <c r="Z185" s="6"/>
      <c r="AA185" s="6"/>
      <c r="AB185" s="6" t="s">
        <v>31</v>
      </c>
      <c r="AC185" s="6"/>
      <c r="AD185" s="6"/>
      <c r="AE185" s="6"/>
      <c r="AF185" s="6" t="s">
        <v>35</v>
      </c>
      <c r="AG185" s="6"/>
      <c r="AH185" s="6" t="s">
        <v>37</v>
      </c>
      <c r="AI185" s="6"/>
      <c r="AJ185" s="6"/>
      <c r="AK185" s="6"/>
      <c r="AL185" s="6" t="s">
        <v>41</v>
      </c>
      <c r="AM185" s="6"/>
      <c r="AN185" s="6" t="s">
        <v>43</v>
      </c>
      <c r="AO185" s="6"/>
      <c r="AP185" s="6"/>
      <c r="AQ185" s="6"/>
      <c r="AR185" s="6"/>
      <c r="AS185" s="6" t="s">
        <v>47</v>
      </c>
      <c r="AT185" s="6"/>
      <c r="AU185" s="6"/>
      <c r="AV185" s="6"/>
      <c r="AW185" s="6"/>
      <c r="AX185" s="6"/>
      <c r="AY185" s="6"/>
      <c r="AZ185" s="6"/>
      <c r="BA185" s="6" t="s">
        <v>19</v>
      </c>
      <c r="BB185" s="6"/>
      <c r="BC185" s="6"/>
      <c r="BD185" s="6"/>
      <c r="BE185" s="6"/>
      <c r="BF185" s="6"/>
      <c r="BG185" s="6"/>
      <c r="BH185" s="6"/>
      <c r="BI185" s="6"/>
      <c r="BJ185" s="6" t="s">
        <v>26</v>
      </c>
      <c r="BK185" s="6"/>
      <c r="BL185" s="6"/>
      <c r="BM185" s="6"/>
      <c r="BN185" s="6"/>
      <c r="BO185" s="6" t="s">
        <v>66</v>
      </c>
      <c r="BP185" s="6" t="s">
        <v>67</v>
      </c>
      <c r="BQ185" s="6"/>
      <c r="BR185" s="6"/>
      <c r="BS185" s="6"/>
      <c r="BT185" s="6"/>
      <c r="BU185" s="6"/>
      <c r="BV185" s="6"/>
      <c r="BW185" s="6"/>
      <c r="BX185" s="6"/>
      <c r="BY185" s="6"/>
      <c r="BZ185" s="6"/>
      <c r="CA185" s="6"/>
      <c r="CB185" s="6"/>
      <c r="CC185" s="6" t="s">
        <v>98</v>
      </c>
      <c r="CD185" s="6">
        <v>76</v>
      </c>
      <c r="CE185" s="6" t="s">
        <v>84</v>
      </c>
      <c r="CF185" s="6" t="s">
        <v>144</v>
      </c>
      <c r="CG185" s="6" t="s">
        <v>85</v>
      </c>
      <c r="CH185" s="6" t="s">
        <v>86</v>
      </c>
      <c r="CI185" s="6" t="s">
        <v>419</v>
      </c>
      <c r="CJ185" s="6" t="s">
        <v>95</v>
      </c>
      <c r="CK185" s="6" t="s">
        <v>101</v>
      </c>
      <c r="CL185" s="6" t="s">
        <v>105</v>
      </c>
      <c r="CM185" s="6" t="s">
        <v>90</v>
      </c>
      <c r="CN185" s="6" t="s">
        <v>86</v>
      </c>
    </row>
    <row r="186" spans="1:92" x14ac:dyDescent="0.35">
      <c r="A186" s="6">
        <v>7068516801</v>
      </c>
      <c r="B186" s="6"/>
      <c r="C186" s="6"/>
      <c r="D186" s="6" t="s">
        <v>20</v>
      </c>
      <c r="E186" s="6"/>
      <c r="F186" s="6"/>
      <c r="G186" s="6" t="s">
        <v>23</v>
      </c>
      <c r="H186" s="6"/>
      <c r="I186" s="6"/>
      <c r="J186" s="6"/>
      <c r="K186" s="6"/>
      <c r="L186" s="6" t="s">
        <v>28</v>
      </c>
      <c r="M186" s="6"/>
      <c r="N186" s="6"/>
      <c r="O186" s="6"/>
      <c r="P186" s="6"/>
      <c r="Q186" s="6" t="s">
        <v>20</v>
      </c>
      <c r="R186" s="6"/>
      <c r="S186" s="6"/>
      <c r="T186" s="6"/>
      <c r="U186" s="6"/>
      <c r="V186" s="6" t="s">
        <v>25</v>
      </c>
      <c r="W186" s="6"/>
      <c r="X186" s="6"/>
      <c r="Y186" s="6"/>
      <c r="Z186" s="6"/>
      <c r="AA186" s="6"/>
      <c r="AB186" s="6"/>
      <c r="AC186" s="6"/>
      <c r="AD186" s="6" t="s">
        <v>33</v>
      </c>
      <c r="AE186" s="6"/>
      <c r="AF186" s="6"/>
      <c r="AG186" s="6"/>
      <c r="AH186" s="6" t="s">
        <v>37</v>
      </c>
      <c r="AI186" s="6"/>
      <c r="AJ186" s="6"/>
      <c r="AK186" s="6"/>
      <c r="AL186" s="6"/>
      <c r="AM186" s="6"/>
      <c r="AN186" s="6"/>
      <c r="AO186" s="6" t="s">
        <v>44</v>
      </c>
      <c r="AP186" s="6"/>
      <c r="AQ186" s="6"/>
      <c r="AR186" s="6"/>
      <c r="AS186" s="6"/>
      <c r="AT186" s="6"/>
      <c r="AU186" s="6"/>
      <c r="AV186" s="6" t="s">
        <v>50</v>
      </c>
      <c r="AW186" s="6"/>
      <c r="AX186" s="6" t="s">
        <v>52</v>
      </c>
      <c r="AY186" s="6"/>
      <c r="AZ186" s="6"/>
      <c r="BA186" s="6"/>
      <c r="BB186" s="6"/>
      <c r="BC186" s="6"/>
      <c r="BD186" s="6"/>
      <c r="BE186" s="6" t="s">
        <v>58</v>
      </c>
      <c r="BF186" s="6"/>
      <c r="BG186" s="6"/>
      <c r="BH186" s="6"/>
      <c r="BI186" s="6"/>
      <c r="BJ186" s="6"/>
      <c r="BK186" s="6"/>
      <c r="BL186" s="6" t="s">
        <v>63</v>
      </c>
      <c r="BM186" s="6"/>
      <c r="BN186" s="6"/>
      <c r="BO186" s="6"/>
      <c r="BP186" s="6" t="s">
        <v>67</v>
      </c>
      <c r="BQ186" s="6"/>
      <c r="BR186" s="6"/>
      <c r="BS186" s="6"/>
      <c r="BT186" s="6"/>
      <c r="BU186" s="6" t="s">
        <v>72</v>
      </c>
      <c r="BV186" s="6"/>
      <c r="BW186" s="6" t="s">
        <v>74</v>
      </c>
      <c r="BX186" s="6"/>
      <c r="BY186" s="6"/>
      <c r="BZ186" s="6"/>
      <c r="CA186" s="6" t="s">
        <v>78</v>
      </c>
      <c r="CB186" s="6"/>
      <c r="CC186" s="6" t="s">
        <v>83</v>
      </c>
      <c r="CD186" s="6">
        <v>60</v>
      </c>
      <c r="CE186" s="6" t="s">
        <v>84</v>
      </c>
      <c r="CF186" s="6" t="s">
        <v>131</v>
      </c>
      <c r="CG186" s="6" t="s">
        <v>85</v>
      </c>
      <c r="CH186" s="6" t="s">
        <v>86</v>
      </c>
      <c r="CI186" s="6" t="s">
        <v>419</v>
      </c>
      <c r="CJ186" s="6" t="s">
        <v>87</v>
      </c>
      <c r="CK186" s="6" t="s">
        <v>101</v>
      </c>
      <c r="CL186" s="6" t="s">
        <v>89</v>
      </c>
      <c r="CM186" s="6" t="s">
        <v>90</v>
      </c>
      <c r="CN186" s="6" t="s">
        <v>90</v>
      </c>
    </row>
    <row r="187" spans="1:92" x14ac:dyDescent="0.35">
      <c r="A187" s="6">
        <v>7068516673</v>
      </c>
      <c r="B187" s="6"/>
      <c r="C187" s="6"/>
      <c r="D187" s="6"/>
      <c r="E187" s="6" t="s">
        <v>21</v>
      </c>
      <c r="F187" s="6"/>
      <c r="G187" s="6"/>
      <c r="H187" s="6"/>
      <c r="I187" s="6"/>
      <c r="J187" s="6"/>
      <c r="K187" s="6"/>
      <c r="L187" s="6"/>
      <c r="M187" s="6"/>
      <c r="N187" s="6"/>
      <c r="O187" s="6"/>
      <c r="P187" s="6"/>
      <c r="Q187" s="6"/>
      <c r="R187" s="6" t="s">
        <v>21</v>
      </c>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t="s">
        <v>50</v>
      </c>
      <c r="AW187" s="6"/>
      <c r="AX187" s="6"/>
      <c r="AY187" s="6"/>
      <c r="AZ187" s="6"/>
      <c r="BA187" s="6"/>
      <c r="BB187" s="6"/>
      <c r="BC187" s="6"/>
      <c r="BD187" s="6"/>
      <c r="BE187" s="6"/>
      <c r="BF187" s="6"/>
      <c r="BG187" s="6"/>
      <c r="BH187" s="6"/>
      <c r="BI187" s="6"/>
      <c r="BJ187" s="6"/>
      <c r="BK187" s="6"/>
      <c r="BL187" s="6"/>
      <c r="BM187" s="6"/>
      <c r="BN187" s="6" t="s">
        <v>65</v>
      </c>
      <c r="BO187" s="6"/>
      <c r="BP187" s="6" t="s">
        <v>67</v>
      </c>
      <c r="BQ187" s="6"/>
      <c r="BR187" s="6"/>
      <c r="BS187" s="6"/>
      <c r="BT187" s="6"/>
      <c r="BU187" s="6"/>
      <c r="BV187" s="6"/>
      <c r="BW187" s="6"/>
      <c r="BX187" s="6"/>
      <c r="BY187" s="6"/>
      <c r="BZ187" s="6"/>
      <c r="CA187" s="6"/>
      <c r="CB187" s="6"/>
      <c r="CC187" s="6" t="s">
        <v>98</v>
      </c>
      <c r="CD187" s="6">
        <v>69</v>
      </c>
      <c r="CE187" s="6" t="s">
        <v>84</v>
      </c>
      <c r="CF187" s="6" t="s">
        <v>131</v>
      </c>
      <c r="CG187" s="6" t="s">
        <v>85</v>
      </c>
      <c r="CH187" s="6" t="s">
        <v>86</v>
      </c>
      <c r="CI187" s="6" t="s">
        <v>419</v>
      </c>
      <c r="CJ187" s="6" t="s">
        <v>100</v>
      </c>
      <c r="CK187" s="6" t="s">
        <v>93</v>
      </c>
      <c r="CL187" s="6" t="s">
        <v>89</v>
      </c>
      <c r="CM187" s="6" t="s">
        <v>90</v>
      </c>
      <c r="CN187" s="6" t="s">
        <v>90</v>
      </c>
    </row>
    <row r="188" spans="1:92" x14ac:dyDescent="0.35">
      <c r="A188" s="6">
        <v>7068516565</v>
      </c>
      <c r="B188" s="6"/>
      <c r="C188" s="6"/>
      <c r="D188" s="6" t="s">
        <v>20</v>
      </c>
      <c r="E188" s="6" t="s">
        <v>21</v>
      </c>
      <c r="F188" s="6"/>
      <c r="G188" s="6"/>
      <c r="H188" s="6"/>
      <c r="I188" s="6"/>
      <c r="J188" s="6"/>
      <c r="K188" s="6"/>
      <c r="L188" s="6"/>
      <c r="M188" s="6" t="s">
        <v>29</v>
      </c>
      <c r="N188" s="6"/>
      <c r="O188" s="6"/>
      <c r="P188" s="6"/>
      <c r="Q188" s="6" t="s">
        <v>20</v>
      </c>
      <c r="R188" s="6"/>
      <c r="S188" s="6"/>
      <c r="T188" s="6"/>
      <c r="U188" s="6"/>
      <c r="V188" s="6"/>
      <c r="W188" s="6" t="s">
        <v>26</v>
      </c>
      <c r="X188" s="6"/>
      <c r="Y188" s="6"/>
      <c r="Z188" s="6"/>
      <c r="AA188" s="6" t="s">
        <v>30</v>
      </c>
      <c r="AB188" s="6"/>
      <c r="AC188" s="6"/>
      <c r="AD188" s="6"/>
      <c r="AE188" s="6"/>
      <c r="AF188" s="6" t="s">
        <v>35</v>
      </c>
      <c r="AG188" s="6"/>
      <c r="AH188" s="6" t="s">
        <v>37</v>
      </c>
      <c r="AI188" s="6" t="s">
        <v>38</v>
      </c>
      <c r="AJ188" s="6"/>
      <c r="AK188" s="6"/>
      <c r="AL188" s="6" t="s">
        <v>41</v>
      </c>
      <c r="AM188" s="6"/>
      <c r="AN188" s="6" t="s">
        <v>43</v>
      </c>
      <c r="AO188" s="6"/>
      <c r="AP188" s="6" t="s">
        <v>45</v>
      </c>
      <c r="AQ188" s="6"/>
      <c r="AR188" s="6"/>
      <c r="AS188" s="6"/>
      <c r="AT188" s="6"/>
      <c r="AU188" s="6"/>
      <c r="AV188" s="6"/>
      <c r="AW188" s="6"/>
      <c r="AX188" s="6"/>
      <c r="AY188" s="6"/>
      <c r="AZ188" s="6"/>
      <c r="BA188" s="6"/>
      <c r="BB188" s="6" t="s">
        <v>55</v>
      </c>
      <c r="BC188" s="6"/>
      <c r="BD188" s="6"/>
      <c r="BE188" s="6" t="s">
        <v>58</v>
      </c>
      <c r="BF188" s="6"/>
      <c r="BG188" s="6"/>
      <c r="BH188" s="6"/>
      <c r="BI188" s="6"/>
      <c r="BJ188" s="6"/>
      <c r="BK188" s="6"/>
      <c r="BL188" s="6"/>
      <c r="BM188" s="6"/>
      <c r="BN188" s="6"/>
      <c r="BO188" s="6" t="s">
        <v>66</v>
      </c>
      <c r="BP188" s="6" t="s">
        <v>67</v>
      </c>
      <c r="BQ188" s="6"/>
      <c r="BR188" s="6"/>
      <c r="BS188" s="6"/>
      <c r="BT188" s="6"/>
      <c r="BU188" s="6" t="s">
        <v>72</v>
      </c>
      <c r="BV188" s="6"/>
      <c r="BW188" s="6"/>
      <c r="BX188" s="6"/>
      <c r="BY188" s="6"/>
      <c r="BZ188" s="6"/>
      <c r="CA188" s="6" t="s">
        <v>78</v>
      </c>
      <c r="CB188" s="6"/>
      <c r="CC188" s="6" t="s">
        <v>98</v>
      </c>
      <c r="CD188" s="6">
        <v>76</v>
      </c>
      <c r="CE188" s="6" t="s">
        <v>84</v>
      </c>
      <c r="CF188" s="6" t="s">
        <v>139</v>
      </c>
      <c r="CG188" s="6" t="s">
        <v>85</v>
      </c>
      <c r="CH188" s="6" t="s">
        <v>86</v>
      </c>
      <c r="CI188" s="6" t="s">
        <v>419</v>
      </c>
      <c r="CJ188" s="6" t="s">
        <v>99</v>
      </c>
      <c r="CK188" s="6" t="s">
        <v>101</v>
      </c>
      <c r="CL188" s="6" t="s">
        <v>105</v>
      </c>
      <c r="CM188" s="6" t="s">
        <v>90</v>
      </c>
      <c r="CN188" s="6" t="s">
        <v>86</v>
      </c>
    </row>
    <row r="189" spans="1:92" x14ac:dyDescent="0.35">
      <c r="A189" s="6">
        <v>7068516419</v>
      </c>
      <c r="B189" s="6"/>
      <c r="C189" s="6" t="s">
        <v>19</v>
      </c>
      <c r="D189" s="6"/>
      <c r="E189" s="6"/>
      <c r="F189" s="6"/>
      <c r="G189" s="6"/>
      <c r="H189" s="6"/>
      <c r="I189" s="6"/>
      <c r="J189" s="6" t="s">
        <v>26</v>
      </c>
      <c r="K189" s="6"/>
      <c r="L189" s="6"/>
      <c r="M189" s="6"/>
      <c r="N189" s="6" t="s">
        <v>30</v>
      </c>
      <c r="O189" s="6"/>
      <c r="P189" s="6"/>
      <c r="Q189" s="6"/>
      <c r="R189" s="6"/>
      <c r="S189" s="6"/>
      <c r="T189" s="6"/>
      <c r="U189" s="6"/>
      <c r="V189" s="6"/>
      <c r="W189" s="6"/>
      <c r="X189" s="6"/>
      <c r="Y189" s="6"/>
      <c r="Z189" s="6"/>
      <c r="AA189" s="6"/>
      <c r="AB189" s="6"/>
      <c r="AC189" s="6"/>
      <c r="AD189" s="6"/>
      <c r="AE189" s="6"/>
      <c r="AF189" s="6"/>
      <c r="AG189" s="6"/>
      <c r="AH189" s="6"/>
      <c r="AI189" s="6"/>
      <c r="AJ189" s="6"/>
      <c r="AK189" s="6" t="s">
        <v>40</v>
      </c>
      <c r="AL189" s="6"/>
      <c r="AM189" s="6"/>
      <c r="AN189" s="6"/>
      <c r="AO189" s="6"/>
      <c r="AP189" s="6"/>
      <c r="AQ189" s="6"/>
      <c r="AR189" s="6"/>
      <c r="AS189" s="6"/>
      <c r="AT189" s="6" t="s">
        <v>48</v>
      </c>
      <c r="AU189" s="6"/>
      <c r="AV189" s="6"/>
      <c r="AW189" s="6"/>
      <c r="AX189" s="6"/>
      <c r="AY189" s="6"/>
      <c r="AZ189" s="6"/>
      <c r="BA189" s="6"/>
      <c r="BB189" s="6"/>
      <c r="BC189" s="6"/>
      <c r="BD189" s="6" t="s">
        <v>57</v>
      </c>
      <c r="BE189" s="6" t="s">
        <v>58</v>
      </c>
      <c r="BF189" s="6"/>
      <c r="BG189" s="6"/>
      <c r="BH189" s="6"/>
      <c r="BI189" s="6"/>
      <c r="BJ189" s="6"/>
      <c r="BK189" s="6"/>
      <c r="BL189" s="6"/>
      <c r="BM189" s="6"/>
      <c r="BN189" s="6"/>
      <c r="BO189" s="6"/>
      <c r="BP189" s="6"/>
      <c r="BQ189" s="6"/>
      <c r="BR189" s="6"/>
      <c r="BS189" s="6"/>
      <c r="BT189" s="6" t="s">
        <v>71</v>
      </c>
      <c r="BU189" s="6" t="s">
        <v>72</v>
      </c>
      <c r="BV189" s="6"/>
      <c r="BW189" s="6"/>
      <c r="BX189" s="6"/>
      <c r="BY189" s="6"/>
      <c r="BZ189" s="6"/>
      <c r="CA189" s="6" t="s">
        <v>78</v>
      </c>
      <c r="CB189" s="6"/>
      <c r="CC189" s="6" t="s">
        <v>83</v>
      </c>
      <c r="CD189" s="6">
        <v>63</v>
      </c>
      <c r="CE189" s="6" t="s">
        <v>153</v>
      </c>
      <c r="CF189" s="6" t="s">
        <v>174</v>
      </c>
      <c r="CG189" s="6" t="s">
        <v>85</v>
      </c>
      <c r="CH189" s="6" t="s">
        <v>86</v>
      </c>
      <c r="CI189" s="6" t="s">
        <v>419</v>
      </c>
      <c r="CJ189" s="6"/>
      <c r="CK189" s="6" t="s">
        <v>88</v>
      </c>
      <c r="CL189" s="6" t="s">
        <v>105</v>
      </c>
      <c r="CM189" s="6" t="s">
        <v>90</v>
      </c>
      <c r="CN189" s="6" t="s">
        <v>90</v>
      </c>
    </row>
    <row r="190" spans="1:92" x14ac:dyDescent="0.35">
      <c r="A190" s="6">
        <v>7068309689</v>
      </c>
      <c r="B190" s="6"/>
      <c r="C190" s="6"/>
      <c r="D190" s="6"/>
      <c r="E190" s="6"/>
      <c r="F190" s="6"/>
      <c r="G190" s="6"/>
      <c r="H190" s="6"/>
      <c r="I190" s="6"/>
      <c r="J190" s="6"/>
      <c r="K190" s="6"/>
      <c r="L190" s="6"/>
      <c r="M190" s="6"/>
      <c r="N190" s="6"/>
      <c r="O190" s="6" t="s">
        <v>18</v>
      </c>
      <c r="P190" s="6"/>
      <c r="Q190" s="6" t="s">
        <v>20</v>
      </c>
      <c r="R190" s="6"/>
      <c r="S190" s="6"/>
      <c r="T190" s="6"/>
      <c r="U190" s="6"/>
      <c r="V190" s="6"/>
      <c r="W190" s="6"/>
      <c r="X190" s="6"/>
      <c r="Y190" s="6"/>
      <c r="Z190" s="6"/>
      <c r="AA190" s="6"/>
      <c r="AB190" s="6"/>
      <c r="AC190" s="6"/>
      <c r="AD190" s="6"/>
      <c r="AE190" s="6"/>
      <c r="AF190" s="6"/>
      <c r="AG190" s="6"/>
      <c r="AH190" s="6"/>
      <c r="AI190" s="6"/>
      <c r="AJ190" s="6"/>
      <c r="AK190" s="6"/>
      <c r="AL190" s="6" t="s">
        <v>41</v>
      </c>
      <c r="AM190" s="6"/>
      <c r="AN190" s="6"/>
      <c r="AO190" s="6"/>
      <c r="AP190" s="6"/>
      <c r="AQ190" s="6"/>
      <c r="AR190" s="6"/>
      <c r="AS190" s="6"/>
      <c r="AT190" s="6"/>
      <c r="AU190" s="6"/>
      <c r="AV190" s="6"/>
      <c r="AW190" s="6"/>
      <c r="AX190" s="6" t="s">
        <v>52</v>
      </c>
      <c r="AY190" s="6"/>
      <c r="AZ190" s="6"/>
      <c r="BA190" s="6" t="s">
        <v>19</v>
      </c>
      <c r="BB190" s="6"/>
      <c r="BC190" s="6"/>
      <c r="BD190" s="6" t="s">
        <v>57</v>
      </c>
      <c r="BE190" s="6"/>
      <c r="BF190" s="6"/>
      <c r="BG190" s="6"/>
      <c r="BH190" s="6"/>
      <c r="BI190" s="6"/>
      <c r="BJ190" s="6"/>
      <c r="BK190" s="6"/>
      <c r="BL190" s="6"/>
      <c r="BM190" s="6"/>
      <c r="BN190" s="6"/>
      <c r="BO190" s="6"/>
      <c r="BP190" s="6" t="s">
        <v>67</v>
      </c>
      <c r="BQ190" s="6"/>
      <c r="BR190" s="6"/>
      <c r="BS190" s="6"/>
      <c r="BT190" s="6"/>
      <c r="BU190" s="6"/>
      <c r="BV190" s="6"/>
      <c r="BW190" s="6"/>
      <c r="BX190" s="6"/>
      <c r="BY190" s="6"/>
      <c r="BZ190" s="6"/>
      <c r="CA190" s="6"/>
      <c r="CB190" s="6"/>
      <c r="CC190" s="6" t="s">
        <v>98</v>
      </c>
      <c r="CD190" s="6">
        <v>77</v>
      </c>
      <c r="CE190" s="6" t="s">
        <v>84</v>
      </c>
      <c r="CF190" s="6" t="s">
        <v>131</v>
      </c>
      <c r="CG190" s="6" t="s">
        <v>85</v>
      </c>
      <c r="CH190" s="6" t="s">
        <v>86</v>
      </c>
      <c r="CI190" s="6" t="s">
        <v>419</v>
      </c>
      <c r="CJ190" s="6"/>
      <c r="CK190" s="6" t="s">
        <v>88</v>
      </c>
      <c r="CL190" s="6" t="s">
        <v>105</v>
      </c>
      <c r="CM190" s="6" t="s">
        <v>90</v>
      </c>
      <c r="CN190" s="6" t="s">
        <v>86</v>
      </c>
    </row>
    <row r="191" spans="1:92" x14ac:dyDescent="0.35">
      <c r="A191" s="6">
        <v>7068309576</v>
      </c>
      <c r="B191" s="6"/>
      <c r="C191" s="6" t="s">
        <v>19</v>
      </c>
      <c r="D191" s="6"/>
      <c r="E191" s="6"/>
      <c r="F191" s="6"/>
      <c r="G191" s="6"/>
      <c r="H191" s="6"/>
      <c r="I191" s="6" t="s">
        <v>25</v>
      </c>
      <c r="J191" s="6"/>
      <c r="K191" s="6"/>
      <c r="L191" s="6"/>
      <c r="M191" s="6"/>
      <c r="N191" s="6"/>
      <c r="O191" s="6"/>
      <c r="P191" s="6"/>
      <c r="Q191" s="6"/>
      <c r="R191" s="6"/>
      <c r="S191" s="6"/>
      <c r="T191" s="6"/>
      <c r="U191" s="6"/>
      <c r="V191" s="6"/>
      <c r="W191" s="6"/>
      <c r="X191" s="6"/>
      <c r="Y191" s="6"/>
      <c r="Z191" s="6"/>
      <c r="AA191" s="6"/>
      <c r="AB191" s="6"/>
      <c r="AC191" s="6"/>
      <c r="AD191" s="6"/>
      <c r="AE191" s="6" t="s">
        <v>34</v>
      </c>
      <c r="AF191" s="6"/>
      <c r="AG191" s="6"/>
      <c r="AH191" s="6" t="s">
        <v>37</v>
      </c>
      <c r="AI191" s="6"/>
      <c r="AJ191" s="6"/>
      <c r="AK191" s="6" t="s">
        <v>40</v>
      </c>
      <c r="AL191" s="6" t="s">
        <v>41</v>
      </c>
      <c r="AM191" s="6"/>
      <c r="AN191" s="6"/>
      <c r="AO191" s="6"/>
      <c r="AP191" s="6"/>
      <c r="AQ191" s="6"/>
      <c r="AR191" s="6" t="s">
        <v>46</v>
      </c>
      <c r="AS191" s="6"/>
      <c r="AT191" s="6"/>
      <c r="AU191" s="6"/>
      <c r="AV191" s="6"/>
      <c r="AW191" s="6"/>
      <c r="AX191" s="6"/>
      <c r="AY191" s="6"/>
      <c r="AZ191" s="6"/>
      <c r="BA191" s="6"/>
      <c r="BB191" s="6"/>
      <c r="BC191" s="6"/>
      <c r="BD191" s="6"/>
      <c r="BE191" s="6"/>
      <c r="BF191" s="6"/>
      <c r="BG191" s="6"/>
      <c r="BH191" s="6"/>
      <c r="BI191" s="6"/>
      <c r="BJ191" s="6"/>
      <c r="BK191" s="6"/>
      <c r="BL191" s="6"/>
      <c r="BM191" s="6"/>
      <c r="BN191" s="6" t="s">
        <v>65</v>
      </c>
      <c r="BO191" s="6"/>
      <c r="BP191" s="6" t="s">
        <v>67</v>
      </c>
      <c r="BQ191" s="6"/>
      <c r="BR191" s="6"/>
      <c r="BS191" s="6"/>
      <c r="BT191" s="6"/>
      <c r="BU191" s="6"/>
      <c r="BV191" s="6"/>
      <c r="BW191" s="6"/>
      <c r="BX191" s="6"/>
      <c r="BY191" s="6"/>
      <c r="BZ191" s="6"/>
      <c r="CA191" s="6" t="s">
        <v>78</v>
      </c>
      <c r="CB191" s="6"/>
      <c r="CC191" s="6" t="s">
        <v>83</v>
      </c>
      <c r="CD191" s="6">
        <v>59</v>
      </c>
      <c r="CE191" s="6" t="s">
        <v>84</v>
      </c>
      <c r="CF191" s="6" t="s">
        <v>144</v>
      </c>
      <c r="CG191" s="6" t="s">
        <v>85</v>
      </c>
      <c r="CH191" s="6" t="s">
        <v>86</v>
      </c>
      <c r="CI191" s="6" t="s">
        <v>419</v>
      </c>
      <c r="CJ191" s="6" t="s">
        <v>100</v>
      </c>
      <c r="CK191" s="6" t="s">
        <v>88</v>
      </c>
      <c r="CL191" s="6" t="s">
        <v>105</v>
      </c>
      <c r="CM191" s="6" t="s">
        <v>90</v>
      </c>
      <c r="CN191" s="6" t="s">
        <v>90</v>
      </c>
    </row>
    <row r="192" spans="1:92" x14ac:dyDescent="0.35">
      <c r="A192" s="6">
        <v>7068309414</v>
      </c>
      <c r="B192" s="6"/>
      <c r="C192" s="6" t="s">
        <v>19</v>
      </c>
      <c r="D192" s="6" t="s">
        <v>20</v>
      </c>
      <c r="E192" s="6"/>
      <c r="F192" s="6"/>
      <c r="G192" s="6"/>
      <c r="H192" s="6"/>
      <c r="I192" s="6"/>
      <c r="J192" s="6"/>
      <c r="K192" s="6"/>
      <c r="L192" s="6"/>
      <c r="M192" s="6" t="s">
        <v>29</v>
      </c>
      <c r="N192" s="6"/>
      <c r="O192" s="6"/>
      <c r="P192" s="6" t="s">
        <v>19</v>
      </c>
      <c r="Q192" s="6" t="s">
        <v>20</v>
      </c>
      <c r="R192" s="6"/>
      <c r="S192" s="6"/>
      <c r="T192" s="6"/>
      <c r="U192" s="6"/>
      <c r="V192" s="6"/>
      <c r="W192" s="6"/>
      <c r="X192" s="6"/>
      <c r="Y192" s="6"/>
      <c r="Z192" s="6" t="s">
        <v>29</v>
      </c>
      <c r="AA192" s="6"/>
      <c r="AB192" s="6"/>
      <c r="AC192" s="6"/>
      <c r="AD192" s="6" t="s">
        <v>33</v>
      </c>
      <c r="AE192" s="6"/>
      <c r="AF192" s="6"/>
      <c r="AG192" s="6"/>
      <c r="AH192" s="6"/>
      <c r="AI192" s="6" t="s">
        <v>38</v>
      </c>
      <c r="AJ192" s="6"/>
      <c r="AK192" s="6"/>
      <c r="AL192" s="6" t="s">
        <v>41</v>
      </c>
      <c r="AM192" s="6"/>
      <c r="AN192" s="6"/>
      <c r="AO192" s="6"/>
      <c r="AP192" s="6"/>
      <c r="AQ192" s="6"/>
      <c r="AR192" s="6"/>
      <c r="AS192" s="6"/>
      <c r="AT192" s="6"/>
      <c r="AU192" s="6" t="s">
        <v>49</v>
      </c>
      <c r="AV192" s="6"/>
      <c r="AW192" s="6"/>
      <c r="AX192" s="6"/>
      <c r="AY192" s="6"/>
      <c r="AZ192" s="6"/>
      <c r="BA192" s="6" t="s">
        <v>19</v>
      </c>
      <c r="BB192" s="6"/>
      <c r="BC192" s="6" t="s">
        <v>56</v>
      </c>
      <c r="BD192" s="6"/>
      <c r="BE192" s="6"/>
      <c r="BF192" s="6"/>
      <c r="BG192" s="6" t="s">
        <v>60</v>
      </c>
      <c r="BH192" s="6"/>
      <c r="BI192" s="6"/>
      <c r="BJ192" s="6"/>
      <c r="BK192" s="6"/>
      <c r="BL192" s="6"/>
      <c r="BM192" s="6"/>
      <c r="BN192" s="6"/>
      <c r="BO192" s="6"/>
      <c r="BP192" s="6" t="s">
        <v>67</v>
      </c>
      <c r="BQ192" s="6"/>
      <c r="BR192" s="6" t="s">
        <v>69</v>
      </c>
      <c r="BS192" s="6"/>
      <c r="BT192" s="6" t="s">
        <v>71</v>
      </c>
      <c r="BU192" s="6"/>
      <c r="BV192" s="6"/>
      <c r="BW192" s="6"/>
      <c r="BX192" s="6"/>
      <c r="BY192" s="6"/>
      <c r="BZ192" s="6"/>
      <c r="CA192" s="6"/>
      <c r="CB192" s="6"/>
      <c r="CC192" s="6" t="s">
        <v>83</v>
      </c>
      <c r="CD192" s="6">
        <v>72</v>
      </c>
      <c r="CE192" s="6" t="s">
        <v>84</v>
      </c>
      <c r="CF192" s="6" t="s">
        <v>148</v>
      </c>
      <c r="CG192" s="6" t="s">
        <v>85</v>
      </c>
      <c r="CH192" s="6" t="s">
        <v>90</v>
      </c>
      <c r="CI192" s="6" t="s">
        <v>422</v>
      </c>
      <c r="CJ192" s="6" t="s">
        <v>100</v>
      </c>
      <c r="CK192" s="6" t="s">
        <v>109</v>
      </c>
      <c r="CL192" s="6" t="s">
        <v>105</v>
      </c>
      <c r="CM192" s="6" t="s">
        <v>90</v>
      </c>
      <c r="CN192" s="6" t="s">
        <v>90</v>
      </c>
    </row>
    <row r="193" spans="1:92" x14ac:dyDescent="0.35">
      <c r="A193" s="6">
        <v>7068309286</v>
      </c>
      <c r="B193" s="6"/>
      <c r="C193" s="6"/>
      <c r="D193" s="6"/>
      <c r="E193" s="6"/>
      <c r="F193" s="6"/>
      <c r="G193" s="6"/>
      <c r="H193" s="6"/>
      <c r="I193" s="6"/>
      <c r="J193" s="6"/>
      <c r="K193" s="6"/>
      <c r="L193" s="6"/>
      <c r="M193" s="6" t="s">
        <v>29</v>
      </c>
      <c r="N193" s="6"/>
      <c r="O193" s="6"/>
      <c r="P193" s="6"/>
      <c r="Q193" s="6"/>
      <c r="R193" s="6"/>
      <c r="S193" s="6"/>
      <c r="T193" s="6"/>
      <c r="U193" s="6"/>
      <c r="V193" s="6"/>
      <c r="W193" s="6"/>
      <c r="X193" s="6"/>
      <c r="Y193" s="6"/>
      <c r="Z193" s="6" t="s">
        <v>29</v>
      </c>
      <c r="AA193" s="6"/>
      <c r="AB193" s="6"/>
      <c r="AC193" s="6"/>
      <c r="AD193" s="6"/>
      <c r="AE193" s="6"/>
      <c r="AF193" s="6"/>
      <c r="AG193" s="6"/>
      <c r="AH193" s="6"/>
      <c r="AI193" s="6" t="s">
        <v>38</v>
      </c>
      <c r="AJ193" s="6"/>
      <c r="AK193" s="6"/>
      <c r="AL193" s="6" t="s">
        <v>41</v>
      </c>
      <c r="AM193" s="6"/>
      <c r="AN193" s="6"/>
      <c r="AO193" s="6"/>
      <c r="AP193" s="6"/>
      <c r="AQ193" s="6"/>
      <c r="AR193" s="6"/>
      <c r="AS193" s="6"/>
      <c r="AT193" s="6"/>
      <c r="AU193" s="6"/>
      <c r="AV193" s="6"/>
      <c r="AW193" s="6" t="s">
        <v>51</v>
      </c>
      <c r="AX193" s="6"/>
      <c r="AY193" s="6"/>
      <c r="AZ193" s="6"/>
      <c r="BA193" s="6"/>
      <c r="BB193" s="6"/>
      <c r="BC193" s="6"/>
      <c r="BD193" s="6"/>
      <c r="BE193" s="6" t="s">
        <v>58</v>
      </c>
      <c r="BF193" s="6"/>
      <c r="BG193" s="6"/>
      <c r="BH193" s="6"/>
      <c r="BI193" s="6" t="s">
        <v>62</v>
      </c>
      <c r="BJ193" s="6"/>
      <c r="BK193" s="6"/>
      <c r="BL193" s="6"/>
      <c r="BM193" s="6"/>
      <c r="BN193" s="6"/>
      <c r="BO193" s="6"/>
      <c r="BP193" s="6" t="s">
        <v>67</v>
      </c>
      <c r="BQ193" s="6"/>
      <c r="BR193" s="6"/>
      <c r="BS193" s="6"/>
      <c r="BT193" s="6"/>
      <c r="BU193" s="6"/>
      <c r="BV193" s="6"/>
      <c r="BW193" s="6"/>
      <c r="BX193" s="6"/>
      <c r="BY193" s="6"/>
      <c r="BZ193" s="6"/>
      <c r="CA193" s="6"/>
      <c r="CB193" s="6"/>
      <c r="CC193" s="6" t="s">
        <v>83</v>
      </c>
      <c r="CD193" s="6">
        <v>77</v>
      </c>
      <c r="CE193" s="6" t="s">
        <v>84</v>
      </c>
      <c r="CF193" s="6" t="s">
        <v>128</v>
      </c>
      <c r="CG193" s="6" t="s">
        <v>85</v>
      </c>
      <c r="CH193" s="6" t="s">
        <v>86</v>
      </c>
      <c r="CI193" s="6" t="s">
        <v>419</v>
      </c>
      <c r="CJ193" s="6"/>
      <c r="CK193" s="6" t="s">
        <v>93</v>
      </c>
      <c r="CL193" s="6" t="s">
        <v>105</v>
      </c>
      <c r="CM193" s="6" t="s">
        <v>90</v>
      </c>
      <c r="CN193" s="6" t="s">
        <v>86</v>
      </c>
    </row>
    <row r="194" spans="1:92" x14ac:dyDescent="0.35">
      <c r="A194" s="6">
        <v>7068309141</v>
      </c>
      <c r="B194" s="6"/>
      <c r="C194" s="6"/>
      <c r="D194" s="6"/>
      <c r="E194" s="6"/>
      <c r="F194" s="6"/>
      <c r="G194" s="6"/>
      <c r="H194" s="6"/>
      <c r="I194" s="6"/>
      <c r="J194" s="6" t="s">
        <v>26</v>
      </c>
      <c r="K194" s="6"/>
      <c r="L194" s="6"/>
      <c r="M194" s="6"/>
      <c r="N194" s="6"/>
      <c r="O194" s="6"/>
      <c r="P194" s="6"/>
      <c r="Q194" s="6"/>
      <c r="R194" s="6"/>
      <c r="S194" s="6"/>
      <c r="T194" s="6"/>
      <c r="U194" s="6"/>
      <c r="V194" s="6" t="s">
        <v>25</v>
      </c>
      <c r="W194" s="6"/>
      <c r="X194" s="6"/>
      <c r="Y194" s="6"/>
      <c r="Z194" s="6"/>
      <c r="AA194" s="6"/>
      <c r="AB194" s="6"/>
      <c r="AC194" s="6"/>
      <c r="AD194" s="6"/>
      <c r="AE194" s="6"/>
      <c r="AF194" s="6"/>
      <c r="AG194" s="6" t="s">
        <v>36</v>
      </c>
      <c r="AH194" s="6"/>
      <c r="AI194" s="6"/>
      <c r="AJ194" s="6"/>
      <c r="AK194" s="6"/>
      <c r="AL194" s="6"/>
      <c r="AM194" s="6"/>
      <c r="AN194" s="6"/>
      <c r="AO194" s="6"/>
      <c r="AP194" s="6"/>
      <c r="AQ194" s="6"/>
      <c r="AR194" s="6"/>
      <c r="AS194" s="6"/>
      <c r="AT194" s="6"/>
      <c r="AU194" s="6" t="s">
        <v>49</v>
      </c>
      <c r="AV194" s="6"/>
      <c r="AW194" s="6"/>
      <c r="AX194" s="6"/>
      <c r="AY194" s="6"/>
      <c r="AZ194" s="6"/>
      <c r="BA194" s="6"/>
      <c r="BB194" s="6"/>
      <c r="BC194" s="6"/>
      <c r="BD194" s="6" t="s">
        <v>57</v>
      </c>
      <c r="BE194" s="6"/>
      <c r="BF194" s="6"/>
      <c r="BG194" s="6"/>
      <c r="BH194" s="6"/>
      <c r="BI194" s="6"/>
      <c r="BJ194" s="6" t="s">
        <v>26</v>
      </c>
      <c r="BK194" s="6"/>
      <c r="BL194" s="6"/>
      <c r="BM194" s="6"/>
      <c r="BN194" s="6"/>
      <c r="BO194" s="6"/>
      <c r="BP194" s="6"/>
      <c r="BQ194" s="6"/>
      <c r="BR194" s="6"/>
      <c r="BS194" s="6"/>
      <c r="BT194" s="6"/>
      <c r="BU194" s="6" t="s">
        <v>72</v>
      </c>
      <c r="BV194" s="6"/>
      <c r="BW194" s="6"/>
      <c r="BX194" s="6" t="s">
        <v>75</v>
      </c>
      <c r="BY194" s="6"/>
      <c r="BZ194" s="6"/>
      <c r="CA194" s="6"/>
      <c r="CB194" s="6"/>
      <c r="CC194" s="6" t="s">
        <v>83</v>
      </c>
      <c r="CD194" s="6">
        <v>49</v>
      </c>
      <c r="CE194" s="6" t="s">
        <v>84</v>
      </c>
      <c r="CF194" s="6" t="s">
        <v>122</v>
      </c>
      <c r="CG194" s="6" t="s">
        <v>91</v>
      </c>
      <c r="CH194" s="6" t="s">
        <v>86</v>
      </c>
      <c r="CI194" s="6" t="s">
        <v>419</v>
      </c>
      <c r="CJ194" s="6" t="s">
        <v>103</v>
      </c>
      <c r="CK194" s="6" t="s">
        <v>88</v>
      </c>
      <c r="CL194" s="6" t="s">
        <v>89</v>
      </c>
      <c r="CM194" s="6" t="s">
        <v>90</v>
      </c>
      <c r="CN194" s="6" t="s">
        <v>90</v>
      </c>
    </row>
    <row r="195" spans="1:92" x14ac:dyDescent="0.35">
      <c r="A195" s="6">
        <v>7068308975</v>
      </c>
      <c r="B195" s="6"/>
      <c r="C195" s="6"/>
      <c r="D195" s="6"/>
      <c r="E195" s="6"/>
      <c r="F195" s="6"/>
      <c r="G195" s="6" t="s">
        <v>23</v>
      </c>
      <c r="H195" s="6"/>
      <c r="I195" s="6" t="s">
        <v>25</v>
      </c>
      <c r="J195" s="6"/>
      <c r="K195" s="6"/>
      <c r="L195" s="6"/>
      <c r="M195" s="6"/>
      <c r="N195" s="6" t="s">
        <v>30</v>
      </c>
      <c r="O195" s="6"/>
      <c r="P195" s="6"/>
      <c r="Q195" s="6"/>
      <c r="R195" s="6"/>
      <c r="S195" s="6"/>
      <c r="T195" s="6" t="s">
        <v>23</v>
      </c>
      <c r="U195" s="6"/>
      <c r="V195" s="6" t="s">
        <v>25</v>
      </c>
      <c r="W195" s="6"/>
      <c r="X195" s="6"/>
      <c r="Y195" s="6"/>
      <c r="Z195" s="6"/>
      <c r="AA195" s="6" t="s">
        <v>30</v>
      </c>
      <c r="AB195" s="6"/>
      <c r="AC195" s="6"/>
      <c r="AD195" s="6"/>
      <c r="AE195" s="6"/>
      <c r="AF195" s="6"/>
      <c r="AG195" s="6"/>
      <c r="AH195" s="6"/>
      <c r="AI195" s="6"/>
      <c r="AJ195" s="6"/>
      <c r="AK195" s="6"/>
      <c r="AL195" s="6"/>
      <c r="AM195" s="6"/>
      <c r="AN195" s="6"/>
      <c r="AO195" s="6"/>
      <c r="AP195" s="6" t="s">
        <v>45</v>
      </c>
      <c r="AQ195" s="6"/>
      <c r="AR195" s="6" t="s">
        <v>46</v>
      </c>
      <c r="AS195" s="6"/>
      <c r="AT195" s="6" t="s">
        <v>48</v>
      </c>
      <c r="AU195" s="6"/>
      <c r="AV195" s="6"/>
      <c r="AW195" s="6"/>
      <c r="AX195" s="6"/>
      <c r="AY195" s="6"/>
      <c r="AZ195" s="6"/>
      <c r="BA195" s="6"/>
      <c r="BB195" s="6" t="s">
        <v>55</v>
      </c>
      <c r="BC195" s="6"/>
      <c r="BD195" s="6"/>
      <c r="BE195" s="6" t="s">
        <v>58</v>
      </c>
      <c r="BF195" s="6"/>
      <c r="BG195" s="6"/>
      <c r="BH195" s="6"/>
      <c r="BI195" s="6"/>
      <c r="BJ195" s="6"/>
      <c r="BK195" s="6"/>
      <c r="BL195" s="6" t="s">
        <v>63</v>
      </c>
      <c r="BM195" s="6"/>
      <c r="BN195" s="6"/>
      <c r="BO195" s="6"/>
      <c r="BP195" s="6" t="s">
        <v>67</v>
      </c>
      <c r="BQ195" s="6"/>
      <c r="BR195" s="6"/>
      <c r="BS195" s="6"/>
      <c r="BT195" s="6" t="s">
        <v>71</v>
      </c>
      <c r="BU195" s="6" t="s">
        <v>72</v>
      </c>
      <c r="BV195" s="6"/>
      <c r="BW195" s="6"/>
      <c r="BX195" s="6"/>
      <c r="BY195" s="6"/>
      <c r="BZ195" s="6"/>
      <c r="CA195" s="6"/>
      <c r="CB195" s="6"/>
      <c r="CC195" s="6" t="s">
        <v>83</v>
      </c>
      <c r="CD195" s="6">
        <v>71</v>
      </c>
      <c r="CE195" s="6" t="s">
        <v>84</v>
      </c>
      <c r="CF195" s="6" t="s">
        <v>148</v>
      </c>
      <c r="CG195" s="6" t="s">
        <v>85</v>
      </c>
      <c r="CH195" s="6" t="s">
        <v>86</v>
      </c>
      <c r="CI195" s="6" t="s">
        <v>419</v>
      </c>
      <c r="CJ195" s="6"/>
      <c r="CK195" s="6" t="s">
        <v>93</v>
      </c>
      <c r="CL195" s="6" t="s">
        <v>105</v>
      </c>
      <c r="CM195" s="6" t="s">
        <v>90</v>
      </c>
      <c r="CN195" s="6" t="s">
        <v>86</v>
      </c>
    </row>
    <row r="196" spans="1:92" x14ac:dyDescent="0.35">
      <c r="A196" s="6">
        <v>7068308829</v>
      </c>
      <c r="B196" s="6" t="s">
        <v>18</v>
      </c>
      <c r="C196" s="6" t="s">
        <v>19</v>
      </c>
      <c r="D196" s="6" t="s">
        <v>20</v>
      </c>
      <c r="E196" s="6"/>
      <c r="F196" s="6"/>
      <c r="G196" s="6"/>
      <c r="H196" s="6"/>
      <c r="I196" s="6"/>
      <c r="J196" s="6"/>
      <c r="K196" s="6"/>
      <c r="L196" s="6"/>
      <c r="M196" s="6"/>
      <c r="N196" s="6"/>
      <c r="O196" s="6"/>
      <c r="P196" s="6" t="s">
        <v>19</v>
      </c>
      <c r="Q196" s="6"/>
      <c r="R196" s="6" t="s">
        <v>21</v>
      </c>
      <c r="S196" s="6"/>
      <c r="T196" s="6"/>
      <c r="U196" s="6"/>
      <c r="V196" s="6" t="s">
        <v>25</v>
      </c>
      <c r="W196" s="6"/>
      <c r="X196" s="6"/>
      <c r="Y196" s="6"/>
      <c r="Z196" s="6"/>
      <c r="AA196" s="6"/>
      <c r="AB196" s="6"/>
      <c r="AC196" s="6"/>
      <c r="AD196" s="6" t="s">
        <v>33</v>
      </c>
      <c r="AE196" s="6"/>
      <c r="AF196" s="6"/>
      <c r="AG196" s="6"/>
      <c r="AH196" s="6" t="s">
        <v>37</v>
      </c>
      <c r="AI196" s="6"/>
      <c r="AJ196" s="6"/>
      <c r="AK196" s="6" t="s">
        <v>40</v>
      </c>
      <c r="AL196" s="6" t="s">
        <v>41</v>
      </c>
      <c r="AM196" s="6"/>
      <c r="AN196" s="6"/>
      <c r="AO196" s="6"/>
      <c r="AP196" s="6"/>
      <c r="AQ196" s="6" t="s">
        <v>39</v>
      </c>
      <c r="AR196" s="6"/>
      <c r="AS196" s="6"/>
      <c r="AT196" s="6"/>
      <c r="AU196" s="6" t="s">
        <v>49</v>
      </c>
      <c r="AV196" s="6"/>
      <c r="AW196" s="6"/>
      <c r="AX196" s="6"/>
      <c r="AY196" s="6"/>
      <c r="AZ196" s="6"/>
      <c r="BA196" s="6"/>
      <c r="BB196" s="6"/>
      <c r="BC196" s="6" t="s">
        <v>56</v>
      </c>
      <c r="BD196" s="6"/>
      <c r="BE196" s="6" t="s">
        <v>58</v>
      </c>
      <c r="BF196" s="6"/>
      <c r="BG196" s="6"/>
      <c r="BH196" s="6"/>
      <c r="BI196" s="6"/>
      <c r="BJ196" s="6"/>
      <c r="BK196" s="6"/>
      <c r="BL196" s="6" t="s">
        <v>63</v>
      </c>
      <c r="BM196" s="6"/>
      <c r="BN196" s="6"/>
      <c r="BO196" s="6"/>
      <c r="BP196" s="6" t="s">
        <v>67</v>
      </c>
      <c r="BQ196" s="6"/>
      <c r="BR196" s="6" t="s">
        <v>69</v>
      </c>
      <c r="BS196" s="6"/>
      <c r="BT196" s="6" t="s">
        <v>71</v>
      </c>
      <c r="BU196" s="6" t="s">
        <v>72</v>
      </c>
      <c r="BV196" s="6"/>
      <c r="BW196" s="6"/>
      <c r="BX196" s="6"/>
      <c r="BY196" s="6"/>
      <c r="BZ196" s="6"/>
      <c r="CA196" s="6" t="s">
        <v>78</v>
      </c>
      <c r="CB196" s="6"/>
      <c r="CC196" s="6" t="s">
        <v>83</v>
      </c>
      <c r="CD196" s="6">
        <v>70</v>
      </c>
      <c r="CE196" s="6" t="s">
        <v>84</v>
      </c>
      <c r="CF196" s="6" t="s">
        <v>151</v>
      </c>
      <c r="CG196" s="6" t="s">
        <v>85</v>
      </c>
      <c r="CH196" s="6" t="s">
        <v>86</v>
      </c>
      <c r="CI196" s="6" t="s">
        <v>419</v>
      </c>
      <c r="CJ196" s="6" t="s">
        <v>99</v>
      </c>
      <c r="CK196" s="6" t="s">
        <v>88</v>
      </c>
      <c r="CL196" s="6" t="s">
        <v>105</v>
      </c>
      <c r="CM196" s="6" t="s">
        <v>90</v>
      </c>
      <c r="CN196" s="6" t="s">
        <v>90</v>
      </c>
    </row>
    <row r="197" spans="1:92" x14ac:dyDescent="0.35">
      <c r="A197" s="6">
        <v>7068308671</v>
      </c>
      <c r="B197" s="6"/>
      <c r="C197" s="6"/>
      <c r="D197" s="6"/>
      <c r="E197" s="6"/>
      <c r="F197" s="6"/>
      <c r="G197" s="6"/>
      <c r="H197" s="6"/>
      <c r="I197" s="6"/>
      <c r="J197" s="6"/>
      <c r="K197" s="6"/>
      <c r="L197" s="6"/>
      <c r="M197" s="6" t="s">
        <v>29</v>
      </c>
      <c r="N197" s="6"/>
      <c r="O197" s="6"/>
      <c r="P197" s="6"/>
      <c r="Q197" s="6"/>
      <c r="R197" s="6"/>
      <c r="S197" s="6"/>
      <c r="T197" s="6"/>
      <c r="U197" s="6"/>
      <c r="V197" s="6"/>
      <c r="W197" s="6"/>
      <c r="X197" s="6"/>
      <c r="Y197" s="6"/>
      <c r="Z197" s="6" t="s">
        <v>29</v>
      </c>
      <c r="AA197" s="6"/>
      <c r="AB197" s="6"/>
      <c r="AC197" s="6"/>
      <c r="AD197" s="6" t="s">
        <v>33</v>
      </c>
      <c r="AE197" s="6"/>
      <c r="AF197" s="6"/>
      <c r="AG197" s="6"/>
      <c r="AH197" s="6"/>
      <c r="AI197" s="6" t="s">
        <v>38</v>
      </c>
      <c r="AJ197" s="6"/>
      <c r="AK197" s="6"/>
      <c r="AL197" s="6" t="s">
        <v>41</v>
      </c>
      <c r="AM197" s="6"/>
      <c r="AN197" s="6"/>
      <c r="AO197" s="6"/>
      <c r="AP197" s="6"/>
      <c r="AQ197" s="6"/>
      <c r="AR197" s="6" t="s">
        <v>46</v>
      </c>
      <c r="AS197" s="6"/>
      <c r="AT197" s="6" t="s">
        <v>48</v>
      </c>
      <c r="AU197" s="6"/>
      <c r="AV197" s="6"/>
      <c r="AW197" s="6"/>
      <c r="AX197" s="6" t="s">
        <v>52</v>
      </c>
      <c r="AY197" s="6"/>
      <c r="AZ197" s="6"/>
      <c r="BA197" s="6"/>
      <c r="BB197" s="6"/>
      <c r="BC197" s="6"/>
      <c r="BD197" s="6" t="s">
        <v>57</v>
      </c>
      <c r="BE197" s="6"/>
      <c r="BF197" s="6"/>
      <c r="BG197" s="6"/>
      <c r="BH197" s="6"/>
      <c r="BI197" s="6"/>
      <c r="BJ197" s="6" t="s">
        <v>26</v>
      </c>
      <c r="BK197" s="6"/>
      <c r="BL197" s="6"/>
      <c r="BM197" s="6"/>
      <c r="BN197" s="6"/>
      <c r="BO197" s="6"/>
      <c r="BP197" s="6"/>
      <c r="BQ197" s="6"/>
      <c r="BR197" s="6"/>
      <c r="BS197" s="6"/>
      <c r="BT197" s="6"/>
      <c r="BU197" s="6"/>
      <c r="BV197" s="6"/>
      <c r="BW197" s="6"/>
      <c r="BX197" s="6"/>
      <c r="BY197" s="6"/>
      <c r="BZ197" s="6"/>
      <c r="CA197" s="6" t="s">
        <v>78</v>
      </c>
      <c r="CB197" s="6"/>
      <c r="CC197" s="6" t="s">
        <v>98</v>
      </c>
      <c r="CD197" s="6">
        <v>65</v>
      </c>
      <c r="CE197" s="6" t="s">
        <v>84</v>
      </c>
      <c r="CF197" s="6" t="s">
        <v>128</v>
      </c>
      <c r="CG197" s="6" t="s">
        <v>85</v>
      </c>
      <c r="CH197" s="6" t="s">
        <v>86</v>
      </c>
      <c r="CI197" s="6" t="s">
        <v>419</v>
      </c>
      <c r="CJ197" s="6" t="s">
        <v>100</v>
      </c>
      <c r="CK197" s="6" t="s">
        <v>88</v>
      </c>
      <c r="CL197" s="6" t="s">
        <v>105</v>
      </c>
      <c r="CM197" s="6" t="s">
        <v>90</v>
      </c>
      <c r="CN197" s="6" t="s">
        <v>86</v>
      </c>
    </row>
    <row r="198" spans="1:92" x14ac:dyDescent="0.35">
      <c r="A198" s="6">
        <v>7068308550</v>
      </c>
      <c r="B198" s="6"/>
      <c r="C198" s="6" t="s">
        <v>19</v>
      </c>
      <c r="D198" s="6" t="s">
        <v>20</v>
      </c>
      <c r="E198" s="6"/>
      <c r="F198" s="6"/>
      <c r="G198" s="6"/>
      <c r="H198" s="6"/>
      <c r="I198" s="6" t="s">
        <v>25</v>
      </c>
      <c r="J198" s="6"/>
      <c r="K198" s="6"/>
      <c r="L198" s="6"/>
      <c r="M198" s="6"/>
      <c r="N198" s="6"/>
      <c r="O198" s="6"/>
      <c r="P198" s="6" t="s">
        <v>19</v>
      </c>
      <c r="Q198" s="6" t="s">
        <v>20</v>
      </c>
      <c r="R198" s="6"/>
      <c r="S198" s="6"/>
      <c r="T198" s="6"/>
      <c r="U198" s="6"/>
      <c r="V198" s="6" t="s">
        <v>25</v>
      </c>
      <c r="W198" s="6"/>
      <c r="X198" s="6"/>
      <c r="Y198" s="6"/>
      <c r="Z198" s="6"/>
      <c r="AA198" s="6"/>
      <c r="AB198" s="6"/>
      <c r="AC198" s="6"/>
      <c r="AD198" s="6"/>
      <c r="AE198" s="6"/>
      <c r="AF198" s="6"/>
      <c r="AG198" s="6"/>
      <c r="AH198" s="6" t="s">
        <v>37</v>
      </c>
      <c r="AI198" s="6"/>
      <c r="AJ198" s="6" t="s">
        <v>39</v>
      </c>
      <c r="AK198" s="6" t="s">
        <v>40</v>
      </c>
      <c r="AL198" s="6"/>
      <c r="AM198" s="6"/>
      <c r="AN198" s="6"/>
      <c r="AO198" s="6"/>
      <c r="AP198" s="6" t="s">
        <v>45</v>
      </c>
      <c r="AQ198" s="6" t="s">
        <v>39</v>
      </c>
      <c r="AR198" s="6" t="s">
        <v>46</v>
      </c>
      <c r="AS198" s="6"/>
      <c r="AT198" s="6"/>
      <c r="AU198" s="6"/>
      <c r="AV198" s="6"/>
      <c r="AW198" s="6"/>
      <c r="AX198" s="6" t="s">
        <v>52</v>
      </c>
      <c r="AY198" s="6"/>
      <c r="AZ198" s="6"/>
      <c r="BA198" s="6"/>
      <c r="BB198" s="6"/>
      <c r="BC198" s="6"/>
      <c r="BD198" s="6"/>
      <c r="BE198" s="6" t="s">
        <v>58</v>
      </c>
      <c r="BF198" s="6"/>
      <c r="BG198" s="6" t="s">
        <v>60</v>
      </c>
      <c r="BH198" s="6"/>
      <c r="BI198" s="6"/>
      <c r="BJ198" s="6"/>
      <c r="BK198" s="6"/>
      <c r="BL198" s="6"/>
      <c r="BM198" s="6"/>
      <c r="BN198" s="6"/>
      <c r="BO198" s="6"/>
      <c r="BP198" s="6" t="s">
        <v>67</v>
      </c>
      <c r="BQ198" s="6"/>
      <c r="BR198" s="6"/>
      <c r="BS198" s="6"/>
      <c r="BT198" s="6"/>
      <c r="BU198" s="6" t="s">
        <v>72</v>
      </c>
      <c r="BV198" s="6"/>
      <c r="BW198" s="6"/>
      <c r="BX198" s="6"/>
      <c r="BY198" s="6"/>
      <c r="BZ198" s="6"/>
      <c r="CA198" s="6"/>
      <c r="CB198" s="6"/>
      <c r="CC198" s="6" t="s">
        <v>83</v>
      </c>
      <c r="CD198" s="6">
        <v>76</v>
      </c>
      <c r="CE198" s="6" t="s">
        <v>84</v>
      </c>
      <c r="CF198" s="6" t="s">
        <v>151</v>
      </c>
      <c r="CG198" s="6" t="s">
        <v>85</v>
      </c>
      <c r="CH198" s="6" t="s">
        <v>86</v>
      </c>
      <c r="CI198" s="6" t="s">
        <v>419</v>
      </c>
      <c r="CJ198" s="6" t="s">
        <v>92</v>
      </c>
      <c r="CK198" s="6" t="s">
        <v>101</v>
      </c>
      <c r="CL198" s="6" t="s">
        <v>105</v>
      </c>
      <c r="CM198" s="6" t="s">
        <v>90</v>
      </c>
      <c r="CN198" s="6" t="s">
        <v>86</v>
      </c>
    </row>
    <row r="199" spans="1:92" x14ac:dyDescent="0.35">
      <c r="A199" s="6">
        <v>7068308392</v>
      </c>
      <c r="B199" s="6"/>
      <c r="C199" s="6" t="s">
        <v>19</v>
      </c>
      <c r="D199" s="6"/>
      <c r="E199" s="6"/>
      <c r="F199" s="6"/>
      <c r="G199" s="6"/>
      <c r="H199" s="6"/>
      <c r="I199" s="6" t="s">
        <v>25</v>
      </c>
      <c r="J199" s="6"/>
      <c r="K199" s="6"/>
      <c r="L199" s="6" t="s">
        <v>28</v>
      </c>
      <c r="M199" s="6"/>
      <c r="N199" s="6"/>
      <c r="O199" s="6" t="s">
        <v>18</v>
      </c>
      <c r="P199" s="6" t="s">
        <v>19</v>
      </c>
      <c r="Q199" s="6" t="s">
        <v>20</v>
      </c>
      <c r="R199" s="6"/>
      <c r="S199" s="6"/>
      <c r="T199" s="6"/>
      <c r="U199" s="6"/>
      <c r="V199" s="6"/>
      <c r="W199" s="6"/>
      <c r="X199" s="6"/>
      <c r="Y199" s="6"/>
      <c r="Z199" s="6"/>
      <c r="AA199" s="6"/>
      <c r="AB199" s="6"/>
      <c r="AC199" s="6"/>
      <c r="AD199" s="6"/>
      <c r="AE199" s="6" t="s">
        <v>34</v>
      </c>
      <c r="AF199" s="6"/>
      <c r="AG199" s="6"/>
      <c r="AH199" s="6"/>
      <c r="AI199" s="6"/>
      <c r="AJ199" s="6"/>
      <c r="AK199" s="6" t="s">
        <v>40</v>
      </c>
      <c r="AL199" s="6" t="s">
        <v>41</v>
      </c>
      <c r="AM199" s="6"/>
      <c r="AN199" s="6"/>
      <c r="AO199" s="6"/>
      <c r="AP199" s="6"/>
      <c r="AQ199" s="6"/>
      <c r="AR199" s="6" t="s">
        <v>46</v>
      </c>
      <c r="AS199" s="6"/>
      <c r="AT199" s="6"/>
      <c r="AU199" s="6"/>
      <c r="AV199" s="6" t="s">
        <v>50</v>
      </c>
      <c r="AW199" s="6"/>
      <c r="AX199" s="6" t="s">
        <v>52</v>
      </c>
      <c r="AY199" s="6"/>
      <c r="AZ199" s="6"/>
      <c r="BA199" s="6" t="s">
        <v>19</v>
      </c>
      <c r="BB199" s="6"/>
      <c r="BC199" s="6"/>
      <c r="BD199" s="6" t="s">
        <v>57</v>
      </c>
      <c r="BE199" s="6"/>
      <c r="BF199" s="6"/>
      <c r="BG199" s="6"/>
      <c r="BH199" s="6"/>
      <c r="BI199" s="6"/>
      <c r="BJ199" s="6"/>
      <c r="BK199" s="6"/>
      <c r="BL199" s="6"/>
      <c r="BM199" s="6"/>
      <c r="BN199" s="6"/>
      <c r="BO199" s="6"/>
      <c r="BP199" s="6" t="s">
        <v>67</v>
      </c>
      <c r="BQ199" s="6"/>
      <c r="BR199" s="6"/>
      <c r="BS199" s="6"/>
      <c r="BT199" s="6"/>
      <c r="BU199" s="6" t="s">
        <v>72</v>
      </c>
      <c r="BV199" s="6"/>
      <c r="BW199" s="6"/>
      <c r="BX199" s="6"/>
      <c r="BY199" s="6"/>
      <c r="BZ199" s="6"/>
      <c r="CA199" s="6" t="s">
        <v>78</v>
      </c>
      <c r="CB199" s="6"/>
      <c r="CC199" s="6" t="s">
        <v>83</v>
      </c>
      <c r="CD199" s="6">
        <v>77</v>
      </c>
      <c r="CE199" s="6" t="s">
        <v>84</v>
      </c>
      <c r="CF199" s="6" t="s">
        <v>411</v>
      </c>
      <c r="CG199" s="6" t="s">
        <v>85</v>
      </c>
      <c r="CH199" s="6" t="s">
        <v>86</v>
      </c>
      <c r="CI199" s="6" t="s">
        <v>420</v>
      </c>
      <c r="CJ199" s="6"/>
      <c r="CK199" s="6" t="s">
        <v>93</v>
      </c>
      <c r="CL199" s="6" t="s">
        <v>105</v>
      </c>
      <c r="CM199" s="6" t="s">
        <v>90</v>
      </c>
      <c r="CN199" s="6" t="s">
        <v>90</v>
      </c>
    </row>
    <row r="200" spans="1:92" x14ac:dyDescent="0.35">
      <c r="A200" s="6">
        <v>7068308266</v>
      </c>
      <c r="B200" s="6"/>
      <c r="C200" s="6" t="s">
        <v>19</v>
      </c>
      <c r="D200" s="6"/>
      <c r="E200" s="6"/>
      <c r="F200" s="6"/>
      <c r="G200" s="6"/>
      <c r="H200" s="6"/>
      <c r="I200" s="6"/>
      <c r="J200" s="6"/>
      <c r="K200" s="6"/>
      <c r="L200" s="6" t="s">
        <v>28</v>
      </c>
      <c r="M200" s="6" t="s">
        <v>29</v>
      </c>
      <c r="N200" s="6"/>
      <c r="O200" s="6"/>
      <c r="P200" s="6"/>
      <c r="Q200" s="6" t="s">
        <v>20</v>
      </c>
      <c r="R200" s="6"/>
      <c r="S200" s="6"/>
      <c r="T200" s="6"/>
      <c r="U200" s="6"/>
      <c r="V200" s="6" t="s">
        <v>25</v>
      </c>
      <c r="W200" s="6"/>
      <c r="X200" s="6"/>
      <c r="Y200" s="6"/>
      <c r="Z200" s="6" t="s">
        <v>29</v>
      </c>
      <c r="AA200" s="6"/>
      <c r="AB200" s="6"/>
      <c r="AC200" s="6"/>
      <c r="AD200" s="6" t="s">
        <v>33</v>
      </c>
      <c r="AE200" s="6"/>
      <c r="AF200" s="6" t="s">
        <v>35</v>
      </c>
      <c r="AG200" s="6"/>
      <c r="AH200" s="6"/>
      <c r="AI200" s="6"/>
      <c r="AJ200" s="6"/>
      <c r="AK200" s="6" t="s">
        <v>40</v>
      </c>
      <c r="AL200" s="6" t="s">
        <v>41</v>
      </c>
      <c r="AM200" s="6" t="s">
        <v>42</v>
      </c>
      <c r="AN200" s="6"/>
      <c r="AO200" s="6"/>
      <c r="AP200" s="6"/>
      <c r="AQ200" s="6"/>
      <c r="AR200" s="6"/>
      <c r="AS200" s="6" t="s">
        <v>47</v>
      </c>
      <c r="AT200" s="6"/>
      <c r="AU200" s="6"/>
      <c r="AV200" s="6"/>
      <c r="AW200" s="6"/>
      <c r="AX200" s="6" t="s">
        <v>52</v>
      </c>
      <c r="AY200" s="6"/>
      <c r="AZ200" s="6"/>
      <c r="BA200" s="6"/>
      <c r="BB200" s="6" t="s">
        <v>55</v>
      </c>
      <c r="BC200" s="6"/>
      <c r="BD200" s="6"/>
      <c r="BE200" s="6"/>
      <c r="BF200" s="6"/>
      <c r="BG200" s="6"/>
      <c r="BH200" s="6"/>
      <c r="BI200" s="6"/>
      <c r="BJ200" s="6"/>
      <c r="BK200" s="6"/>
      <c r="BL200" s="6"/>
      <c r="BM200" s="6"/>
      <c r="BN200" s="6"/>
      <c r="BO200" s="6" t="s">
        <v>66</v>
      </c>
      <c r="BP200" s="6" t="s">
        <v>67</v>
      </c>
      <c r="BQ200" s="6"/>
      <c r="BR200" s="6"/>
      <c r="BS200" s="6"/>
      <c r="BT200" s="6"/>
      <c r="BU200" s="6"/>
      <c r="BV200" s="6"/>
      <c r="BW200" s="6"/>
      <c r="BX200" s="6"/>
      <c r="BY200" s="6"/>
      <c r="BZ200" s="6"/>
      <c r="CA200" s="6" t="s">
        <v>78</v>
      </c>
      <c r="CB200" s="6"/>
      <c r="CC200" s="6" t="s">
        <v>83</v>
      </c>
      <c r="CD200" s="6">
        <v>63</v>
      </c>
      <c r="CE200" s="6" t="s">
        <v>84</v>
      </c>
      <c r="CF200" s="6" t="s">
        <v>128</v>
      </c>
      <c r="CG200" s="6" t="s">
        <v>85</v>
      </c>
      <c r="CH200" s="6" t="s">
        <v>86</v>
      </c>
      <c r="CI200" s="6" t="s">
        <v>419</v>
      </c>
      <c r="CJ200" s="6"/>
      <c r="CK200" s="6" t="s">
        <v>101</v>
      </c>
      <c r="CL200" s="6" t="s">
        <v>105</v>
      </c>
      <c r="CM200" s="6" t="s">
        <v>90</v>
      </c>
      <c r="CN200" s="6" t="s">
        <v>90</v>
      </c>
    </row>
    <row r="201" spans="1:92" x14ac:dyDescent="0.35">
      <c r="A201" s="6">
        <v>7068308122</v>
      </c>
      <c r="B201" s="6"/>
      <c r="C201" s="6"/>
      <c r="D201" s="6" t="s">
        <v>20</v>
      </c>
      <c r="E201" s="6"/>
      <c r="F201" s="6"/>
      <c r="G201" s="6"/>
      <c r="H201" s="6"/>
      <c r="I201" s="6"/>
      <c r="J201" s="6"/>
      <c r="K201" s="6"/>
      <c r="L201" s="6"/>
      <c r="M201" s="6"/>
      <c r="N201" s="6"/>
      <c r="O201" s="6"/>
      <c r="P201" s="6"/>
      <c r="Q201" s="6" t="s">
        <v>20</v>
      </c>
      <c r="R201" s="6"/>
      <c r="S201" s="6"/>
      <c r="T201" s="6"/>
      <c r="U201" s="6"/>
      <c r="V201" s="6"/>
      <c r="W201" s="6"/>
      <c r="X201" s="6"/>
      <c r="Y201" s="6"/>
      <c r="Z201" s="6"/>
      <c r="AA201" s="6"/>
      <c r="AB201" s="6"/>
      <c r="AC201" s="6"/>
      <c r="AD201" s="6"/>
      <c r="AE201" s="6"/>
      <c r="AF201" s="6"/>
      <c r="AG201" s="6"/>
      <c r="AH201" s="6"/>
      <c r="AI201" s="6"/>
      <c r="AJ201" s="6"/>
      <c r="AK201" s="6" t="s">
        <v>40</v>
      </c>
      <c r="AL201" s="6" t="s">
        <v>41</v>
      </c>
      <c r="AM201" s="6"/>
      <c r="AN201" s="6"/>
      <c r="AO201" s="6"/>
      <c r="AP201" s="6"/>
      <c r="AQ201" s="6"/>
      <c r="AR201" s="6" t="s">
        <v>46</v>
      </c>
      <c r="AS201" s="6"/>
      <c r="AT201" s="6"/>
      <c r="AU201" s="6"/>
      <c r="AV201" s="6"/>
      <c r="AW201" s="6"/>
      <c r="AX201" s="6" t="s">
        <v>52</v>
      </c>
      <c r="AY201" s="6"/>
      <c r="AZ201" s="6"/>
      <c r="BA201" s="6"/>
      <c r="BB201" s="6"/>
      <c r="BC201" s="6"/>
      <c r="BD201" s="6" t="s">
        <v>57</v>
      </c>
      <c r="BE201" s="6"/>
      <c r="BF201" s="6"/>
      <c r="BG201" s="6"/>
      <c r="BH201" s="6" t="s">
        <v>61</v>
      </c>
      <c r="BI201" s="6"/>
      <c r="BJ201" s="6" t="s">
        <v>26</v>
      </c>
      <c r="BK201" s="6"/>
      <c r="BL201" s="6"/>
      <c r="BM201" s="6"/>
      <c r="BN201" s="6"/>
      <c r="BO201" s="6"/>
      <c r="BP201" s="6" t="s">
        <v>67</v>
      </c>
      <c r="BQ201" s="6"/>
      <c r="BR201" s="6"/>
      <c r="BS201" s="6"/>
      <c r="BT201" s="6"/>
      <c r="BU201" s="6"/>
      <c r="BV201" s="6"/>
      <c r="BW201" s="6"/>
      <c r="BX201" s="6"/>
      <c r="BY201" s="6"/>
      <c r="BZ201" s="6"/>
      <c r="CA201" s="6"/>
      <c r="CB201" s="6"/>
      <c r="CC201" s="6" t="s">
        <v>83</v>
      </c>
      <c r="CD201" s="6">
        <v>84</v>
      </c>
      <c r="CE201" s="6" t="s">
        <v>84</v>
      </c>
      <c r="CF201" s="6"/>
      <c r="CG201" s="6" t="s">
        <v>85</v>
      </c>
      <c r="CH201" s="6" t="s">
        <v>86</v>
      </c>
      <c r="CI201" s="6" t="s">
        <v>421</v>
      </c>
      <c r="CJ201" s="6" t="s">
        <v>99</v>
      </c>
      <c r="CK201" s="6" t="s">
        <v>101</v>
      </c>
      <c r="CL201" s="6" t="s">
        <v>105</v>
      </c>
      <c r="CM201" s="6" t="s">
        <v>90</v>
      </c>
      <c r="CN201" s="6" t="s">
        <v>90</v>
      </c>
    </row>
    <row r="202" spans="1:92" x14ac:dyDescent="0.35">
      <c r="A202" s="6">
        <v>7068307980</v>
      </c>
      <c r="B202" s="6" t="s">
        <v>18</v>
      </c>
      <c r="C202" s="6" t="s">
        <v>19</v>
      </c>
      <c r="D202" s="6" t="s">
        <v>20</v>
      </c>
      <c r="E202" s="6" t="s">
        <v>21</v>
      </c>
      <c r="F202" s="6"/>
      <c r="G202" s="6"/>
      <c r="H202" s="6" t="s">
        <v>24</v>
      </c>
      <c r="I202" s="6" t="s">
        <v>25</v>
      </c>
      <c r="J202" s="6"/>
      <c r="K202" s="6"/>
      <c r="L202" s="6"/>
      <c r="M202" s="6"/>
      <c r="N202" s="6" t="s">
        <v>30</v>
      </c>
      <c r="O202" s="6" t="s">
        <v>18</v>
      </c>
      <c r="P202" s="6" t="s">
        <v>19</v>
      </c>
      <c r="Q202" s="6" t="s">
        <v>20</v>
      </c>
      <c r="R202" s="6" t="s">
        <v>21</v>
      </c>
      <c r="S202" s="6"/>
      <c r="T202" s="6"/>
      <c r="U202" s="6" t="s">
        <v>24</v>
      </c>
      <c r="V202" s="6" t="s">
        <v>25</v>
      </c>
      <c r="W202" s="6"/>
      <c r="X202" s="6"/>
      <c r="Y202" s="6"/>
      <c r="Z202" s="6"/>
      <c r="AA202" s="6" t="s">
        <v>30</v>
      </c>
      <c r="AB202" s="6"/>
      <c r="AC202" s="6"/>
      <c r="AD202" s="6"/>
      <c r="AE202" s="6"/>
      <c r="AF202" s="6"/>
      <c r="AG202" s="6"/>
      <c r="AH202" s="6"/>
      <c r="AI202" s="6" t="s">
        <v>38</v>
      </c>
      <c r="AJ202" s="6"/>
      <c r="AK202" s="6"/>
      <c r="AL202" s="6" t="s">
        <v>41</v>
      </c>
      <c r="AM202" s="6"/>
      <c r="AN202" s="6"/>
      <c r="AO202" s="6"/>
      <c r="AP202" s="6"/>
      <c r="AQ202" s="6"/>
      <c r="AR202" s="6" t="s">
        <v>46</v>
      </c>
      <c r="AS202" s="6"/>
      <c r="AT202" s="6" t="s">
        <v>48</v>
      </c>
      <c r="AU202" s="6"/>
      <c r="AV202" s="6" t="s">
        <v>50</v>
      </c>
      <c r="AW202" s="6"/>
      <c r="AX202" s="6" t="s">
        <v>52</v>
      </c>
      <c r="AY202" s="6"/>
      <c r="AZ202" s="6"/>
      <c r="BA202" s="6" t="s">
        <v>19</v>
      </c>
      <c r="BB202" s="6"/>
      <c r="BC202" s="6" t="s">
        <v>56</v>
      </c>
      <c r="BD202" s="6"/>
      <c r="BE202" s="6" t="s">
        <v>58</v>
      </c>
      <c r="BF202" s="6"/>
      <c r="BG202" s="6" t="s">
        <v>60</v>
      </c>
      <c r="BH202" s="6"/>
      <c r="BI202" s="6"/>
      <c r="BJ202" s="6"/>
      <c r="BK202" s="6"/>
      <c r="BL202" s="6"/>
      <c r="BM202" s="6"/>
      <c r="BN202" s="6"/>
      <c r="BO202" s="6"/>
      <c r="BP202" s="6" t="s">
        <v>67</v>
      </c>
      <c r="BQ202" s="6" t="s">
        <v>68</v>
      </c>
      <c r="BR202" s="6"/>
      <c r="BS202" s="6"/>
      <c r="BT202" s="6" t="s">
        <v>71</v>
      </c>
      <c r="BU202" s="6"/>
      <c r="BV202" s="6"/>
      <c r="BW202" s="6"/>
      <c r="BX202" s="6"/>
      <c r="BY202" s="6"/>
      <c r="BZ202" s="6"/>
      <c r="CA202" s="6"/>
      <c r="CB202" s="6"/>
      <c r="CC202" s="6" t="s">
        <v>83</v>
      </c>
      <c r="CD202" s="6">
        <v>66</v>
      </c>
      <c r="CE202" s="6" t="s">
        <v>84</v>
      </c>
      <c r="CF202" s="6" t="s">
        <v>412</v>
      </c>
      <c r="CG202" s="6" t="s">
        <v>85</v>
      </c>
      <c r="CH202" s="6"/>
      <c r="CI202" s="6" t="s">
        <v>419</v>
      </c>
      <c r="CJ202" s="6" t="s">
        <v>99</v>
      </c>
      <c r="CK202" s="6" t="s">
        <v>93</v>
      </c>
      <c r="CL202" s="6" t="s">
        <v>105</v>
      </c>
      <c r="CM202" s="6" t="s">
        <v>90</v>
      </c>
      <c r="CN202" s="6" t="s">
        <v>90</v>
      </c>
    </row>
    <row r="203" spans="1:92" x14ac:dyDescent="0.35">
      <c r="A203" s="6">
        <v>7068307803</v>
      </c>
      <c r="B203" s="6"/>
      <c r="C203" s="6" t="s">
        <v>19</v>
      </c>
      <c r="D203" s="6" t="s">
        <v>20</v>
      </c>
      <c r="E203" s="6"/>
      <c r="F203" s="6"/>
      <c r="G203" s="6"/>
      <c r="H203" s="6"/>
      <c r="I203" s="6"/>
      <c r="J203" s="6" t="s">
        <v>26</v>
      </c>
      <c r="K203" s="6"/>
      <c r="L203" s="6"/>
      <c r="M203" s="6"/>
      <c r="N203" s="6"/>
      <c r="O203" s="6"/>
      <c r="P203" s="6" t="s">
        <v>19</v>
      </c>
      <c r="Q203" s="6" t="s">
        <v>20</v>
      </c>
      <c r="R203" s="6"/>
      <c r="S203" s="6"/>
      <c r="T203" s="6"/>
      <c r="U203" s="6"/>
      <c r="V203" s="6"/>
      <c r="W203" s="6" t="s">
        <v>26</v>
      </c>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t="s">
        <v>52</v>
      </c>
      <c r="AY203" s="6"/>
      <c r="AZ203" s="6"/>
      <c r="BA203" s="6" t="s">
        <v>19</v>
      </c>
      <c r="BB203" s="6"/>
      <c r="BC203" s="6"/>
      <c r="BD203" s="6"/>
      <c r="BE203" s="6"/>
      <c r="BF203" s="6"/>
      <c r="BG203" s="6"/>
      <c r="BH203" s="6"/>
      <c r="BI203" s="6"/>
      <c r="BJ203" s="6" t="s">
        <v>26</v>
      </c>
      <c r="BK203" s="6"/>
      <c r="BL203" s="6"/>
      <c r="BM203" s="6"/>
      <c r="BN203" s="6"/>
      <c r="BO203" s="6"/>
      <c r="BP203" s="6" t="s">
        <v>67</v>
      </c>
      <c r="BQ203" s="6"/>
      <c r="BR203" s="6"/>
      <c r="BS203" s="6"/>
      <c r="BT203" s="6"/>
      <c r="BU203" s="6"/>
      <c r="BV203" s="6"/>
      <c r="BW203" s="6"/>
      <c r="BX203" s="6"/>
      <c r="BY203" s="6"/>
      <c r="BZ203" s="6"/>
      <c r="CA203" s="6"/>
      <c r="CB203" s="6"/>
      <c r="CC203" s="6" t="s">
        <v>98</v>
      </c>
      <c r="CD203" s="6">
        <v>82</v>
      </c>
      <c r="CE203" s="6" t="s">
        <v>84</v>
      </c>
      <c r="CF203" s="6"/>
      <c r="CG203" s="6" t="s">
        <v>106</v>
      </c>
      <c r="CH203" s="6" t="s">
        <v>86</v>
      </c>
      <c r="CI203" s="6" t="s">
        <v>419</v>
      </c>
      <c r="CJ203" s="6"/>
      <c r="CK203" s="6" t="s">
        <v>88</v>
      </c>
      <c r="CL203" s="6" t="s">
        <v>105</v>
      </c>
      <c r="CM203" s="6" t="s">
        <v>90</v>
      </c>
      <c r="CN203" s="6" t="s">
        <v>90</v>
      </c>
    </row>
    <row r="204" spans="1:92" x14ac:dyDescent="0.35">
      <c r="A204" s="6">
        <v>7068307692</v>
      </c>
      <c r="B204" s="6"/>
      <c r="C204" s="6"/>
      <c r="D204" s="6"/>
      <c r="E204" s="6"/>
      <c r="F204" s="6"/>
      <c r="G204" s="6"/>
      <c r="H204" s="6"/>
      <c r="I204" s="6"/>
      <c r="J204" s="6"/>
      <c r="K204" s="6"/>
      <c r="L204" s="6" t="s">
        <v>28</v>
      </c>
      <c r="M204" s="6"/>
      <c r="N204" s="6"/>
      <c r="O204" s="6"/>
      <c r="P204" s="6" t="s">
        <v>19</v>
      </c>
      <c r="Q204" s="6"/>
      <c r="R204" s="6"/>
      <c r="S204" s="6"/>
      <c r="T204" s="6"/>
      <c r="U204" s="6"/>
      <c r="V204" s="6"/>
      <c r="W204" s="6"/>
      <c r="X204" s="6"/>
      <c r="Y204" s="6"/>
      <c r="Z204" s="6"/>
      <c r="AA204" s="6"/>
      <c r="AB204" s="6"/>
      <c r="AC204" s="6"/>
      <c r="AD204" s="6"/>
      <c r="AE204" s="6"/>
      <c r="AF204" s="6"/>
      <c r="AG204" s="6"/>
      <c r="AH204" s="6" t="s">
        <v>37</v>
      </c>
      <c r="AI204" s="6"/>
      <c r="AJ204" s="6"/>
      <c r="AK204" s="6"/>
      <c r="AL204" s="6" t="s">
        <v>41</v>
      </c>
      <c r="AM204" s="6"/>
      <c r="AN204" s="6"/>
      <c r="AO204" s="6"/>
      <c r="AP204" s="6"/>
      <c r="AQ204" s="6"/>
      <c r="AR204" s="6"/>
      <c r="AS204" s="6"/>
      <c r="AT204" s="6"/>
      <c r="AU204" s="6"/>
      <c r="AV204" s="6"/>
      <c r="AW204" s="6"/>
      <c r="AX204" s="6" t="s">
        <v>52</v>
      </c>
      <c r="AY204" s="6"/>
      <c r="AZ204" s="6"/>
      <c r="BA204" s="6"/>
      <c r="BB204" s="6"/>
      <c r="BC204" s="6"/>
      <c r="BD204" s="6" t="s">
        <v>57</v>
      </c>
      <c r="BE204" s="6"/>
      <c r="BF204" s="6"/>
      <c r="BG204" s="6"/>
      <c r="BH204" s="6"/>
      <c r="BI204" s="6"/>
      <c r="BJ204" s="6" t="s">
        <v>26</v>
      </c>
      <c r="BK204" s="6"/>
      <c r="BL204" s="6"/>
      <c r="BM204" s="6"/>
      <c r="BN204" s="6"/>
      <c r="BO204" s="6"/>
      <c r="BP204" s="6" t="s">
        <v>67</v>
      </c>
      <c r="BQ204" s="6"/>
      <c r="BR204" s="6"/>
      <c r="BS204" s="6"/>
      <c r="BT204" s="6"/>
      <c r="BU204" s="6"/>
      <c r="BV204" s="6"/>
      <c r="BW204" s="6"/>
      <c r="BX204" s="6"/>
      <c r="BY204" s="6"/>
      <c r="BZ204" s="6"/>
      <c r="CA204" s="6"/>
      <c r="CB204" s="6"/>
      <c r="CC204" s="6" t="s">
        <v>98</v>
      </c>
      <c r="CD204" s="6">
        <v>72</v>
      </c>
      <c r="CE204" s="6" t="s">
        <v>84</v>
      </c>
      <c r="CF204" s="6" t="s">
        <v>401</v>
      </c>
      <c r="CG204" s="6"/>
      <c r="CH204" s="6"/>
      <c r="CI204" s="6" t="s">
        <v>419</v>
      </c>
      <c r="CJ204" s="6" t="s">
        <v>95</v>
      </c>
      <c r="CK204" s="6" t="s">
        <v>107</v>
      </c>
      <c r="CL204" s="6" t="s">
        <v>105</v>
      </c>
      <c r="CM204" s="6" t="s">
        <v>90</v>
      </c>
      <c r="CN204" s="6" t="s">
        <v>90</v>
      </c>
    </row>
    <row r="205" spans="1:92" x14ac:dyDescent="0.35">
      <c r="A205" s="6">
        <v>7068307580</v>
      </c>
      <c r="B205" s="6"/>
      <c r="C205" s="6"/>
      <c r="D205" s="6" t="s">
        <v>20</v>
      </c>
      <c r="E205" s="6"/>
      <c r="F205" s="6"/>
      <c r="G205" s="6"/>
      <c r="H205" s="6"/>
      <c r="I205" s="6" t="s">
        <v>25</v>
      </c>
      <c r="J205" s="6"/>
      <c r="K205" s="6"/>
      <c r="L205" s="6"/>
      <c r="M205" s="6" t="s">
        <v>29</v>
      </c>
      <c r="N205" s="6"/>
      <c r="O205" s="6"/>
      <c r="P205" s="6"/>
      <c r="Q205" s="6" t="s">
        <v>20</v>
      </c>
      <c r="R205" s="6"/>
      <c r="S205" s="6"/>
      <c r="T205" s="6"/>
      <c r="U205" s="6"/>
      <c r="V205" s="6"/>
      <c r="W205" s="6"/>
      <c r="X205" s="6"/>
      <c r="Y205" s="6"/>
      <c r="Z205" s="6"/>
      <c r="AA205" s="6"/>
      <c r="AB205" s="6"/>
      <c r="AC205" s="6"/>
      <c r="AD205" s="6"/>
      <c r="AE205" s="6"/>
      <c r="AF205" s="6"/>
      <c r="AG205" s="6"/>
      <c r="AH205" s="6" t="s">
        <v>37</v>
      </c>
      <c r="AI205" s="6"/>
      <c r="AJ205" s="6"/>
      <c r="AK205" s="6"/>
      <c r="AL205" s="6"/>
      <c r="AM205" s="6"/>
      <c r="AN205" s="6"/>
      <c r="AO205" s="6"/>
      <c r="AP205" s="6" t="s">
        <v>45</v>
      </c>
      <c r="AQ205" s="6"/>
      <c r="AR205" s="6"/>
      <c r="AS205" s="6"/>
      <c r="AT205" s="6"/>
      <c r="AU205" s="6"/>
      <c r="AV205" s="6"/>
      <c r="AW205" s="6"/>
      <c r="AX205" s="6" t="s">
        <v>52</v>
      </c>
      <c r="AY205" s="6"/>
      <c r="AZ205" s="6"/>
      <c r="BA205" s="6"/>
      <c r="BB205" s="6"/>
      <c r="BC205" s="6"/>
      <c r="BD205" s="6" t="s">
        <v>57</v>
      </c>
      <c r="BE205" s="6" t="s">
        <v>58</v>
      </c>
      <c r="BF205" s="6"/>
      <c r="BG205" s="6"/>
      <c r="BH205" s="6"/>
      <c r="BI205" s="6"/>
      <c r="BJ205" s="6" t="s">
        <v>26</v>
      </c>
      <c r="BK205" s="6"/>
      <c r="BL205" s="6"/>
      <c r="BM205" s="6"/>
      <c r="BN205" s="6"/>
      <c r="BO205" s="6"/>
      <c r="BP205" s="6" t="s">
        <v>67</v>
      </c>
      <c r="BQ205" s="6"/>
      <c r="BR205" s="6"/>
      <c r="BS205" s="6"/>
      <c r="BT205" s="6"/>
      <c r="BU205" s="6" t="s">
        <v>72</v>
      </c>
      <c r="BV205" s="6"/>
      <c r="BW205" s="6"/>
      <c r="BX205" s="6"/>
      <c r="BY205" s="6"/>
      <c r="BZ205" s="6"/>
      <c r="CA205" s="6"/>
      <c r="CB205" s="6"/>
      <c r="CC205" s="6" t="s">
        <v>83</v>
      </c>
      <c r="CD205" s="6">
        <v>69</v>
      </c>
      <c r="CE205" s="6" t="s">
        <v>84</v>
      </c>
      <c r="CF205" s="6" t="s">
        <v>139</v>
      </c>
      <c r="CG205" s="6" t="s">
        <v>91</v>
      </c>
      <c r="CH205" s="6" t="s">
        <v>86</v>
      </c>
      <c r="CI205" s="6" t="s">
        <v>420</v>
      </c>
      <c r="CJ205" s="6" t="s">
        <v>103</v>
      </c>
      <c r="CK205" s="6"/>
      <c r="CL205" s="6" t="s">
        <v>105</v>
      </c>
      <c r="CM205" s="6" t="s">
        <v>90</v>
      </c>
      <c r="CN205" s="6"/>
    </row>
    <row r="206" spans="1:92" x14ac:dyDescent="0.35">
      <c r="A206" s="6">
        <v>7068307429</v>
      </c>
      <c r="B206" s="6" t="s">
        <v>18</v>
      </c>
      <c r="C206" s="6"/>
      <c r="D206" s="6" t="s">
        <v>20</v>
      </c>
      <c r="E206" s="6"/>
      <c r="F206" s="6"/>
      <c r="G206" s="6"/>
      <c r="H206" s="6"/>
      <c r="I206" s="6"/>
      <c r="J206" s="6"/>
      <c r="K206" s="6"/>
      <c r="L206" s="6"/>
      <c r="M206" s="6"/>
      <c r="N206" s="6" t="s">
        <v>30</v>
      </c>
      <c r="O206" s="6" t="s">
        <v>18</v>
      </c>
      <c r="P206" s="6"/>
      <c r="Q206" s="6" t="s">
        <v>20</v>
      </c>
      <c r="R206" s="6"/>
      <c r="S206" s="6"/>
      <c r="T206" s="6" t="s">
        <v>23</v>
      </c>
      <c r="U206" s="6"/>
      <c r="V206" s="6"/>
      <c r="W206" s="6"/>
      <c r="X206" s="6"/>
      <c r="Y206" s="6"/>
      <c r="Z206" s="6" t="s">
        <v>29</v>
      </c>
      <c r="AA206" s="6"/>
      <c r="AB206" s="6"/>
      <c r="AC206" s="6" t="s">
        <v>32</v>
      </c>
      <c r="AD206" s="6"/>
      <c r="AE206" s="6" t="s">
        <v>34</v>
      </c>
      <c r="AF206" s="6"/>
      <c r="AG206" s="6"/>
      <c r="AH206" s="6"/>
      <c r="AI206" s="6"/>
      <c r="AJ206" s="6" t="s">
        <v>39</v>
      </c>
      <c r="AK206" s="6"/>
      <c r="AL206" s="6" t="s">
        <v>41</v>
      </c>
      <c r="AM206" s="6"/>
      <c r="AN206" s="6"/>
      <c r="AO206" s="6"/>
      <c r="AP206" s="6"/>
      <c r="AQ206" s="6" t="s">
        <v>39</v>
      </c>
      <c r="AR206" s="6" t="s">
        <v>46</v>
      </c>
      <c r="AS206" s="6"/>
      <c r="AT206" s="6"/>
      <c r="AU206" s="6"/>
      <c r="AV206" s="6"/>
      <c r="AW206" s="6"/>
      <c r="AX206" s="6" t="s">
        <v>52</v>
      </c>
      <c r="AY206" s="6"/>
      <c r="AZ206" s="6"/>
      <c r="BA206" s="6"/>
      <c r="BB206" s="6"/>
      <c r="BC206" s="6"/>
      <c r="BD206" s="6" t="s">
        <v>57</v>
      </c>
      <c r="BE206" s="6" t="s">
        <v>58</v>
      </c>
      <c r="BF206" s="6"/>
      <c r="BG206" s="6"/>
      <c r="BH206" s="6"/>
      <c r="BI206" s="6"/>
      <c r="BJ206" s="6"/>
      <c r="BK206" s="6"/>
      <c r="BL206" s="6"/>
      <c r="BM206" s="6" t="s">
        <v>64</v>
      </c>
      <c r="BN206" s="6"/>
      <c r="BO206" s="6"/>
      <c r="BP206" s="6" t="s">
        <v>67</v>
      </c>
      <c r="BQ206" s="6" t="s">
        <v>68</v>
      </c>
      <c r="BR206" s="6"/>
      <c r="BS206" s="6" t="s">
        <v>70</v>
      </c>
      <c r="BT206" s="6"/>
      <c r="BU206" s="6"/>
      <c r="BV206" s="6"/>
      <c r="BW206" s="6"/>
      <c r="BX206" s="6" t="s">
        <v>75</v>
      </c>
      <c r="BY206" s="6" t="s">
        <v>76</v>
      </c>
      <c r="BZ206" s="6"/>
      <c r="CA206" s="6" t="s">
        <v>78</v>
      </c>
      <c r="CB206" s="6" t="s">
        <v>79</v>
      </c>
      <c r="CC206" s="6" t="s">
        <v>98</v>
      </c>
      <c r="CD206" s="6">
        <v>76</v>
      </c>
      <c r="CE206" s="6" t="s">
        <v>84</v>
      </c>
      <c r="CF206" s="6" t="s">
        <v>398</v>
      </c>
      <c r="CG206" s="6" t="s">
        <v>85</v>
      </c>
      <c r="CH206" s="6" t="s">
        <v>86</v>
      </c>
      <c r="CI206" s="6" t="s">
        <v>419</v>
      </c>
      <c r="CJ206" s="6" t="s">
        <v>95</v>
      </c>
      <c r="CK206" s="6" t="s">
        <v>93</v>
      </c>
      <c r="CL206" s="6" t="s">
        <v>105</v>
      </c>
      <c r="CM206" s="6" t="s">
        <v>90</v>
      </c>
      <c r="CN206" s="6" t="s">
        <v>90</v>
      </c>
    </row>
    <row r="207" spans="1:92" x14ac:dyDescent="0.35">
      <c r="A207" s="6">
        <v>7068307208</v>
      </c>
      <c r="B207" s="6"/>
      <c r="C207" s="6" t="s">
        <v>19</v>
      </c>
      <c r="D207" s="6" t="s">
        <v>20</v>
      </c>
      <c r="E207" s="6"/>
      <c r="F207" s="6"/>
      <c r="G207" s="6"/>
      <c r="H207" s="6"/>
      <c r="I207" s="6"/>
      <c r="J207" s="6" t="s">
        <v>26</v>
      </c>
      <c r="K207" s="6"/>
      <c r="L207" s="6"/>
      <c r="M207" s="6"/>
      <c r="N207" s="6"/>
      <c r="O207" s="6"/>
      <c r="P207" s="6" t="s">
        <v>19</v>
      </c>
      <c r="Q207" s="6" t="s">
        <v>20</v>
      </c>
      <c r="R207" s="6"/>
      <c r="S207" s="6"/>
      <c r="T207" s="6"/>
      <c r="U207" s="6"/>
      <c r="V207" s="6"/>
      <c r="W207" s="6" t="s">
        <v>26</v>
      </c>
      <c r="X207" s="6"/>
      <c r="Y207" s="6"/>
      <c r="Z207" s="6"/>
      <c r="AA207" s="6"/>
      <c r="AB207" s="6"/>
      <c r="AC207" s="6"/>
      <c r="AD207" s="6" t="s">
        <v>33</v>
      </c>
      <c r="AE207" s="6" t="s">
        <v>34</v>
      </c>
      <c r="AF207" s="6"/>
      <c r="AG207" s="6"/>
      <c r="AH207" s="6"/>
      <c r="AI207" s="6"/>
      <c r="AJ207" s="6"/>
      <c r="AK207" s="6" t="s">
        <v>40</v>
      </c>
      <c r="AL207" s="6"/>
      <c r="AM207" s="6"/>
      <c r="AN207" s="6"/>
      <c r="AO207" s="6"/>
      <c r="AP207" s="6"/>
      <c r="AQ207" s="6"/>
      <c r="AR207" s="6"/>
      <c r="AS207" s="6"/>
      <c r="AT207" s="6" t="s">
        <v>48</v>
      </c>
      <c r="AU207" s="6"/>
      <c r="AV207" s="6"/>
      <c r="AW207" s="6"/>
      <c r="AX207" s="6" t="s">
        <v>52</v>
      </c>
      <c r="AY207" s="6"/>
      <c r="AZ207" s="6"/>
      <c r="BA207" s="6" t="s">
        <v>19</v>
      </c>
      <c r="BB207" s="6" t="s">
        <v>55</v>
      </c>
      <c r="BC207" s="6"/>
      <c r="BD207" s="6" t="s">
        <v>57</v>
      </c>
      <c r="BE207" s="6" t="s">
        <v>58</v>
      </c>
      <c r="BF207" s="6"/>
      <c r="BG207" s="6"/>
      <c r="BH207" s="6" t="s">
        <v>61</v>
      </c>
      <c r="BI207" s="6"/>
      <c r="BJ207" s="6" t="s">
        <v>26</v>
      </c>
      <c r="BK207" s="6"/>
      <c r="BL207" s="6"/>
      <c r="BM207" s="6"/>
      <c r="BN207" s="6"/>
      <c r="BO207" s="6"/>
      <c r="BP207" s="6"/>
      <c r="BQ207" s="6" t="s">
        <v>68</v>
      </c>
      <c r="BR207" s="6"/>
      <c r="BS207" s="6" t="s">
        <v>70</v>
      </c>
      <c r="BT207" s="6"/>
      <c r="BU207" s="6"/>
      <c r="BV207" s="6"/>
      <c r="BW207" s="6"/>
      <c r="BX207" s="6"/>
      <c r="BY207" s="6"/>
      <c r="BZ207" s="6"/>
      <c r="CA207" s="6" t="s">
        <v>78</v>
      </c>
      <c r="CB207" s="6"/>
      <c r="CC207" s="6" t="s">
        <v>98</v>
      </c>
      <c r="CD207" s="6">
        <v>77</v>
      </c>
      <c r="CE207" s="6" t="s">
        <v>84</v>
      </c>
      <c r="CF207" s="6" t="s">
        <v>135</v>
      </c>
      <c r="CG207" s="6" t="s">
        <v>85</v>
      </c>
      <c r="CH207" s="6"/>
      <c r="CI207" s="6" t="s">
        <v>419</v>
      </c>
      <c r="CJ207" s="6" t="s">
        <v>99</v>
      </c>
      <c r="CK207" s="6" t="s">
        <v>88</v>
      </c>
      <c r="CL207" s="6" t="s">
        <v>105</v>
      </c>
      <c r="CM207" s="6" t="s">
        <v>90</v>
      </c>
      <c r="CN207" s="6" t="s">
        <v>90</v>
      </c>
    </row>
    <row r="208" spans="1:92" x14ac:dyDescent="0.35">
      <c r="A208" s="6">
        <v>7045796123</v>
      </c>
      <c r="B208" s="6"/>
      <c r="C208" s="6"/>
      <c r="D208" s="6"/>
      <c r="E208" s="6"/>
      <c r="F208" s="6"/>
      <c r="G208" s="6"/>
      <c r="H208" s="6"/>
      <c r="I208" s="6"/>
      <c r="J208" s="6"/>
      <c r="K208" s="6"/>
      <c r="L208" s="6" t="s">
        <v>28</v>
      </c>
      <c r="M208" s="6"/>
      <c r="N208" s="6" t="s">
        <v>30</v>
      </c>
      <c r="O208" s="6"/>
      <c r="P208" s="6"/>
      <c r="Q208" s="6"/>
      <c r="R208" s="6"/>
      <c r="S208" s="6"/>
      <c r="T208" s="6"/>
      <c r="U208" s="6"/>
      <c r="V208" s="6"/>
      <c r="W208" s="6"/>
      <c r="X208" s="6"/>
      <c r="Y208" s="6"/>
      <c r="Z208" s="6"/>
      <c r="AA208" s="6" t="s">
        <v>30</v>
      </c>
      <c r="AB208" s="6"/>
      <c r="AC208" s="6"/>
      <c r="AD208" s="6"/>
      <c r="AE208" s="6"/>
      <c r="AF208" s="6"/>
      <c r="AG208" s="6"/>
      <c r="AH208" s="6"/>
      <c r="AI208" s="6" t="s">
        <v>38</v>
      </c>
      <c r="AJ208" s="6" t="s">
        <v>39</v>
      </c>
      <c r="AK208" s="6" t="s">
        <v>40</v>
      </c>
      <c r="AL208" s="6"/>
      <c r="AM208" s="6"/>
      <c r="AN208" s="6"/>
      <c r="AO208" s="6" t="s">
        <v>44</v>
      </c>
      <c r="AP208" s="6" t="s">
        <v>45</v>
      </c>
      <c r="AQ208" s="6"/>
      <c r="AR208" s="6"/>
      <c r="AS208" s="6"/>
      <c r="AT208" s="6"/>
      <c r="AU208" s="6"/>
      <c r="AV208" s="6" t="s">
        <v>50</v>
      </c>
      <c r="AW208" s="6"/>
      <c r="AX208" s="6"/>
      <c r="AY208" s="6"/>
      <c r="AZ208" s="6"/>
      <c r="BA208" s="6"/>
      <c r="BB208" s="6"/>
      <c r="BC208" s="6"/>
      <c r="BD208" s="6"/>
      <c r="BE208" s="6"/>
      <c r="BF208" s="6"/>
      <c r="BG208" s="6"/>
      <c r="BH208" s="6"/>
      <c r="BI208" s="6"/>
      <c r="BJ208" s="6"/>
      <c r="BK208" s="6"/>
      <c r="BL208" s="6"/>
      <c r="BM208" s="6"/>
      <c r="BN208" s="6"/>
      <c r="BO208" s="6"/>
      <c r="BP208" s="6" t="s">
        <v>67</v>
      </c>
      <c r="BQ208" s="6"/>
      <c r="BR208" s="6"/>
      <c r="BS208" s="6"/>
      <c r="BT208" s="6"/>
      <c r="BU208" s="6"/>
      <c r="BV208" s="6"/>
      <c r="BW208" s="6"/>
      <c r="BX208" s="6"/>
      <c r="BY208" s="6"/>
      <c r="BZ208" s="6"/>
      <c r="CA208" s="6"/>
      <c r="CB208" s="6"/>
      <c r="CC208" s="6" t="s">
        <v>83</v>
      </c>
      <c r="CD208" s="6">
        <v>86</v>
      </c>
      <c r="CE208" s="6" t="s">
        <v>153</v>
      </c>
      <c r="CF208" s="6" t="s">
        <v>164</v>
      </c>
      <c r="CG208" s="6" t="s">
        <v>85</v>
      </c>
      <c r="CH208" s="6" t="s">
        <v>86</v>
      </c>
      <c r="CI208" s="6" t="s">
        <v>419</v>
      </c>
      <c r="CJ208" s="6" t="s">
        <v>92</v>
      </c>
      <c r="CK208" s="6" t="s">
        <v>101</v>
      </c>
      <c r="CL208" s="6" t="s">
        <v>105</v>
      </c>
      <c r="CM208" s="6" t="s">
        <v>90</v>
      </c>
      <c r="CN208" s="6" t="s">
        <v>86</v>
      </c>
    </row>
    <row r="209" spans="1:92" x14ac:dyDescent="0.35">
      <c r="A209" s="6">
        <v>7045795942</v>
      </c>
      <c r="B209" s="6"/>
      <c r="C209" s="6"/>
      <c r="D209" s="6"/>
      <c r="E209" s="6"/>
      <c r="F209" s="6"/>
      <c r="G209" s="6"/>
      <c r="H209" s="6"/>
      <c r="I209" s="6"/>
      <c r="J209" s="6"/>
      <c r="K209" s="6" t="s">
        <v>27</v>
      </c>
      <c r="L209" s="6" t="s">
        <v>28</v>
      </c>
      <c r="M209" s="6" t="s">
        <v>29</v>
      </c>
      <c r="N209" s="6"/>
      <c r="O209" s="6"/>
      <c r="P209" s="6"/>
      <c r="Q209" s="6" t="s">
        <v>20</v>
      </c>
      <c r="R209" s="6"/>
      <c r="S209" s="6"/>
      <c r="T209" s="6"/>
      <c r="U209" s="6"/>
      <c r="V209" s="6" t="s">
        <v>25</v>
      </c>
      <c r="W209" s="6"/>
      <c r="X209" s="6"/>
      <c r="Y209" s="6"/>
      <c r="Z209" s="6"/>
      <c r="AA209" s="6" t="s">
        <v>30</v>
      </c>
      <c r="AB209" s="6"/>
      <c r="AC209" s="6"/>
      <c r="AD209" s="6" t="s">
        <v>33</v>
      </c>
      <c r="AE209" s="6"/>
      <c r="AF209" s="6"/>
      <c r="AG209" s="6"/>
      <c r="AH209" s="6"/>
      <c r="AI209" s="6" t="s">
        <v>38</v>
      </c>
      <c r="AJ209" s="6"/>
      <c r="AK209" s="6" t="s">
        <v>40</v>
      </c>
      <c r="AL209" s="6"/>
      <c r="AM209" s="6"/>
      <c r="AN209" s="6"/>
      <c r="AO209" s="6" t="s">
        <v>44</v>
      </c>
      <c r="AP209" s="6"/>
      <c r="AQ209" s="6"/>
      <c r="AR209" s="6" t="s">
        <v>46</v>
      </c>
      <c r="AS209" s="6"/>
      <c r="AT209" s="6"/>
      <c r="AU209" s="6"/>
      <c r="AV209" s="6" t="s">
        <v>50</v>
      </c>
      <c r="AW209" s="6"/>
      <c r="AX209" s="6"/>
      <c r="AY209" s="6" t="s">
        <v>53</v>
      </c>
      <c r="AZ209" s="6" t="s">
        <v>54</v>
      </c>
      <c r="BA209" s="6"/>
      <c r="BB209" s="6"/>
      <c r="BC209" s="6"/>
      <c r="BD209" s="6"/>
      <c r="BE209" s="6"/>
      <c r="BF209" s="6"/>
      <c r="BG209" s="6"/>
      <c r="BH209" s="6"/>
      <c r="BI209" s="6"/>
      <c r="BJ209" s="6"/>
      <c r="BK209" s="6"/>
      <c r="BL209" s="6"/>
      <c r="BM209" s="6"/>
      <c r="BN209" s="6"/>
      <c r="BO209" s="6" t="s">
        <v>66</v>
      </c>
      <c r="BP209" s="6" t="s">
        <v>67</v>
      </c>
      <c r="BQ209" s="6"/>
      <c r="BR209" s="6"/>
      <c r="BS209" s="6"/>
      <c r="BT209" s="6" t="s">
        <v>71</v>
      </c>
      <c r="BU209" s="6"/>
      <c r="BV209" s="6"/>
      <c r="BW209" s="6"/>
      <c r="BX209" s="6"/>
      <c r="BY209" s="6"/>
      <c r="BZ209" s="6"/>
      <c r="CA209" s="6"/>
      <c r="CB209" s="6"/>
      <c r="CC209" s="6" t="s">
        <v>83</v>
      </c>
      <c r="CD209" s="6">
        <v>67</v>
      </c>
      <c r="CE209" s="6" t="s">
        <v>153</v>
      </c>
      <c r="CF209" s="6" t="s">
        <v>156</v>
      </c>
      <c r="CG209" s="6" t="s">
        <v>85</v>
      </c>
      <c r="CH209" s="6"/>
      <c r="CI209" s="6" t="s">
        <v>419</v>
      </c>
      <c r="CJ209" s="6" t="s">
        <v>103</v>
      </c>
      <c r="CK209" s="6" t="s">
        <v>101</v>
      </c>
      <c r="CL209" s="6" t="s">
        <v>105</v>
      </c>
      <c r="CM209" s="6" t="s">
        <v>90</v>
      </c>
      <c r="CN209" s="6" t="s">
        <v>90</v>
      </c>
    </row>
    <row r="210" spans="1:92" x14ac:dyDescent="0.35">
      <c r="A210" s="6">
        <v>7045795683</v>
      </c>
      <c r="B210" s="6"/>
      <c r="C210" s="6"/>
      <c r="D210" s="6"/>
      <c r="E210" s="6"/>
      <c r="F210" s="6"/>
      <c r="G210" s="6"/>
      <c r="H210" s="6"/>
      <c r="I210" s="6"/>
      <c r="J210" s="6"/>
      <c r="K210" s="6"/>
      <c r="L210" s="6" t="s">
        <v>28</v>
      </c>
      <c r="M210" s="6" t="s">
        <v>29</v>
      </c>
      <c r="N210" s="6"/>
      <c r="O210" s="6"/>
      <c r="P210" s="6"/>
      <c r="Q210" s="6"/>
      <c r="R210" s="6" t="s">
        <v>21</v>
      </c>
      <c r="S210" s="6"/>
      <c r="T210" s="6"/>
      <c r="U210" s="6"/>
      <c r="V210" s="6"/>
      <c r="W210" s="6"/>
      <c r="X210" s="6"/>
      <c r="Y210" s="6"/>
      <c r="Z210" s="6"/>
      <c r="AA210" s="6" t="s">
        <v>30</v>
      </c>
      <c r="AB210" s="6"/>
      <c r="AC210" s="6"/>
      <c r="AD210" s="6" t="s">
        <v>33</v>
      </c>
      <c r="AE210" s="6"/>
      <c r="AF210" s="6"/>
      <c r="AG210" s="6"/>
      <c r="AH210" s="6"/>
      <c r="AI210" s="6"/>
      <c r="AJ210" s="6"/>
      <c r="AK210" s="6"/>
      <c r="AL210" s="6"/>
      <c r="AM210" s="6"/>
      <c r="AN210" s="6"/>
      <c r="AO210" s="6" t="s">
        <v>44</v>
      </c>
      <c r="AP210" s="6"/>
      <c r="AQ210" s="6"/>
      <c r="AR210" s="6"/>
      <c r="AS210" s="6"/>
      <c r="AT210" s="6" t="s">
        <v>48</v>
      </c>
      <c r="AU210" s="6"/>
      <c r="AV210" s="6"/>
      <c r="AW210" s="6"/>
      <c r="AX210" s="6"/>
      <c r="AY210" s="6"/>
      <c r="AZ210" s="6"/>
      <c r="BA210" s="6"/>
      <c r="BB210" s="6"/>
      <c r="BC210" s="6"/>
      <c r="BD210" s="6"/>
      <c r="BE210" s="6"/>
      <c r="BF210" s="6"/>
      <c r="BG210" s="6"/>
      <c r="BH210" s="6"/>
      <c r="BI210" s="6"/>
      <c r="BJ210" s="6"/>
      <c r="BK210" s="6"/>
      <c r="BL210" s="6"/>
      <c r="BM210" s="6"/>
      <c r="BN210" s="6"/>
      <c r="BO210" s="6" t="s">
        <v>66</v>
      </c>
      <c r="BP210" s="6" t="s">
        <v>67</v>
      </c>
      <c r="BQ210" s="6"/>
      <c r="BR210" s="6"/>
      <c r="BS210" s="6" t="s">
        <v>70</v>
      </c>
      <c r="BT210" s="6" t="s">
        <v>71</v>
      </c>
      <c r="BU210" s="6" t="s">
        <v>72</v>
      </c>
      <c r="BV210" s="6"/>
      <c r="BW210" s="6"/>
      <c r="BX210" s="6"/>
      <c r="BY210" s="6"/>
      <c r="BZ210" s="6"/>
      <c r="CA210" s="6"/>
      <c r="CB210" s="6"/>
      <c r="CC210" s="6" t="s">
        <v>83</v>
      </c>
      <c r="CD210" s="6"/>
      <c r="CE210" s="6" t="s">
        <v>153</v>
      </c>
      <c r="CF210" s="6" t="s">
        <v>174</v>
      </c>
      <c r="CG210" s="6" t="s">
        <v>85</v>
      </c>
      <c r="CH210" s="6" t="s">
        <v>86</v>
      </c>
      <c r="CI210" s="6" t="s">
        <v>419</v>
      </c>
      <c r="CJ210" s="6" t="s">
        <v>100</v>
      </c>
      <c r="CK210" s="6" t="s">
        <v>93</v>
      </c>
      <c r="CL210" s="6" t="s">
        <v>105</v>
      </c>
      <c r="CM210" s="6" t="s">
        <v>90</v>
      </c>
      <c r="CN210" s="6" t="s">
        <v>90</v>
      </c>
    </row>
    <row r="211" spans="1:92" x14ac:dyDescent="0.35">
      <c r="A211" s="6">
        <v>7045795390</v>
      </c>
      <c r="B211" s="6"/>
      <c r="C211" s="6" t="s">
        <v>19</v>
      </c>
      <c r="D211" s="6"/>
      <c r="E211" s="6"/>
      <c r="F211" s="6"/>
      <c r="G211" s="6"/>
      <c r="H211" s="6"/>
      <c r="I211" s="6"/>
      <c r="J211" s="6"/>
      <c r="K211" s="6"/>
      <c r="L211" s="6"/>
      <c r="M211" s="6" t="s">
        <v>29</v>
      </c>
      <c r="N211" s="6" t="s">
        <v>30</v>
      </c>
      <c r="O211" s="6"/>
      <c r="P211" s="6" t="s">
        <v>19</v>
      </c>
      <c r="Q211" s="6"/>
      <c r="R211" s="6" t="s">
        <v>21</v>
      </c>
      <c r="S211" s="6"/>
      <c r="T211" s="6"/>
      <c r="U211" s="6"/>
      <c r="V211" s="6" t="s">
        <v>25</v>
      </c>
      <c r="W211" s="6"/>
      <c r="X211" s="6"/>
      <c r="Y211" s="6"/>
      <c r="Z211" s="6"/>
      <c r="AA211" s="6"/>
      <c r="AB211" s="6"/>
      <c r="AC211" s="6"/>
      <c r="AD211" s="6" t="s">
        <v>33</v>
      </c>
      <c r="AE211" s="6"/>
      <c r="AF211" s="6"/>
      <c r="AG211" s="6"/>
      <c r="AH211" s="6"/>
      <c r="AI211" s="6"/>
      <c r="AJ211" s="6"/>
      <c r="AK211" s="6" t="s">
        <v>40</v>
      </c>
      <c r="AL211" s="6" t="s">
        <v>41</v>
      </c>
      <c r="AM211" s="6" t="s">
        <v>42</v>
      </c>
      <c r="AN211" s="6"/>
      <c r="AO211" s="6"/>
      <c r="AP211" s="6"/>
      <c r="AQ211" s="6"/>
      <c r="AR211" s="6" t="s">
        <v>46</v>
      </c>
      <c r="AS211" s="6"/>
      <c r="AT211" s="6"/>
      <c r="AU211" s="6"/>
      <c r="AV211" s="6"/>
      <c r="AW211" s="6"/>
      <c r="AX211" s="6"/>
      <c r="AY211" s="6"/>
      <c r="AZ211" s="6" t="s">
        <v>54</v>
      </c>
      <c r="BA211" s="6" t="s">
        <v>19</v>
      </c>
      <c r="BB211" s="6"/>
      <c r="BC211" s="6"/>
      <c r="BD211" s="6"/>
      <c r="BE211" s="6"/>
      <c r="BF211" s="6"/>
      <c r="BG211" s="6" t="s">
        <v>60</v>
      </c>
      <c r="BH211" s="6"/>
      <c r="BI211" s="6"/>
      <c r="BJ211" s="6"/>
      <c r="BK211" s="6"/>
      <c r="BL211" s="6"/>
      <c r="BM211" s="6"/>
      <c r="BN211" s="6"/>
      <c r="BO211" s="6"/>
      <c r="BP211" s="6" t="s">
        <v>67</v>
      </c>
      <c r="BQ211" s="6"/>
      <c r="BR211" s="6"/>
      <c r="BS211" s="6"/>
      <c r="BT211" s="6"/>
      <c r="BU211" s="6"/>
      <c r="BV211" s="6"/>
      <c r="BW211" s="6"/>
      <c r="BX211" s="6"/>
      <c r="BY211" s="6"/>
      <c r="BZ211" s="6"/>
      <c r="CA211" s="6"/>
      <c r="CB211" s="6"/>
      <c r="CC211" s="6" t="s">
        <v>83</v>
      </c>
      <c r="CD211" s="6"/>
      <c r="CE211" s="6" t="s">
        <v>153</v>
      </c>
      <c r="CF211" s="6" t="s">
        <v>189</v>
      </c>
      <c r="CG211" s="6" t="s">
        <v>85</v>
      </c>
      <c r="CH211" s="6" t="s">
        <v>86</v>
      </c>
      <c r="CI211" s="6" t="s">
        <v>419</v>
      </c>
      <c r="CJ211" s="6"/>
      <c r="CK211" s="6" t="s">
        <v>107</v>
      </c>
      <c r="CL211" s="6" t="s">
        <v>105</v>
      </c>
      <c r="CM211" s="6" t="s">
        <v>90</v>
      </c>
      <c r="CN211" s="6" t="s">
        <v>86</v>
      </c>
    </row>
    <row r="212" spans="1:92" x14ac:dyDescent="0.35">
      <c r="A212" s="6">
        <v>7045795153</v>
      </c>
      <c r="B212" s="6"/>
      <c r="C212" s="6" t="s">
        <v>19</v>
      </c>
      <c r="D212" s="6"/>
      <c r="E212" s="6"/>
      <c r="F212" s="6"/>
      <c r="G212" s="6"/>
      <c r="H212" s="6"/>
      <c r="I212" s="6"/>
      <c r="J212" s="6"/>
      <c r="K212" s="6"/>
      <c r="L212" s="6"/>
      <c r="M212" s="6"/>
      <c r="N212" s="6"/>
      <c r="O212" s="6"/>
      <c r="P212" s="6" t="s">
        <v>19</v>
      </c>
      <c r="Q212" s="6"/>
      <c r="R212" s="6"/>
      <c r="S212" s="6"/>
      <c r="T212" s="6"/>
      <c r="U212" s="6"/>
      <c r="V212" s="6" t="s">
        <v>25</v>
      </c>
      <c r="W212" s="6"/>
      <c r="X212" s="6"/>
      <c r="Y212" s="6"/>
      <c r="Z212" s="6"/>
      <c r="AA212" s="6"/>
      <c r="AB212" s="6"/>
      <c r="AC212" s="6"/>
      <c r="AD212" s="6" t="s">
        <v>33</v>
      </c>
      <c r="AE212" s="6"/>
      <c r="AF212" s="6"/>
      <c r="AG212" s="6"/>
      <c r="AH212" s="6"/>
      <c r="AI212" s="6" t="s">
        <v>38</v>
      </c>
      <c r="AJ212" s="6"/>
      <c r="AK212" s="6"/>
      <c r="AL212" s="6" t="s">
        <v>41</v>
      </c>
      <c r="AM212" s="6" t="s">
        <v>42</v>
      </c>
      <c r="AN212" s="6"/>
      <c r="AO212" s="6"/>
      <c r="AP212" s="6"/>
      <c r="AQ212" s="6" t="s">
        <v>39</v>
      </c>
      <c r="AR212" s="6" t="s">
        <v>46</v>
      </c>
      <c r="AS212" s="6"/>
      <c r="AT212" s="6"/>
      <c r="AU212" s="6"/>
      <c r="AV212" s="6"/>
      <c r="AW212" s="6"/>
      <c r="AX212" s="6" t="s">
        <v>52</v>
      </c>
      <c r="AY212" s="6"/>
      <c r="AZ212" s="6"/>
      <c r="BA212" s="6" t="s">
        <v>19</v>
      </c>
      <c r="BB212" s="6"/>
      <c r="BC212" s="6" t="s">
        <v>56</v>
      </c>
      <c r="BD212" s="6" t="s">
        <v>57</v>
      </c>
      <c r="BE212" s="6"/>
      <c r="BF212" s="6"/>
      <c r="BG212" s="6"/>
      <c r="BH212" s="6" t="s">
        <v>61</v>
      </c>
      <c r="BI212" s="6"/>
      <c r="BJ212" s="6" t="s">
        <v>26</v>
      </c>
      <c r="BK212" s="6"/>
      <c r="BL212" s="6"/>
      <c r="BM212" s="6"/>
      <c r="BN212" s="6" t="s">
        <v>65</v>
      </c>
      <c r="BO212" s="6"/>
      <c r="BP212" s="6" t="s">
        <v>67</v>
      </c>
      <c r="BQ212" s="6"/>
      <c r="BR212" s="6"/>
      <c r="BS212" s="6"/>
      <c r="BT212" s="6"/>
      <c r="BU212" s="6"/>
      <c r="BV212" s="6"/>
      <c r="BW212" s="6"/>
      <c r="BX212" s="6"/>
      <c r="BY212" s="6"/>
      <c r="BZ212" s="6"/>
      <c r="CA212" s="6"/>
      <c r="CB212" s="6"/>
      <c r="CC212" s="6" t="s">
        <v>83</v>
      </c>
      <c r="CD212" s="6">
        <v>80</v>
      </c>
      <c r="CE212" s="6" t="s">
        <v>153</v>
      </c>
      <c r="CF212" s="6" t="s">
        <v>164</v>
      </c>
      <c r="CG212" s="6" t="s">
        <v>85</v>
      </c>
      <c r="CH212" s="6" t="s">
        <v>86</v>
      </c>
      <c r="CI212" s="6" t="s">
        <v>419</v>
      </c>
      <c r="CJ212" s="6" t="s">
        <v>92</v>
      </c>
      <c r="CK212" s="6" t="s">
        <v>101</v>
      </c>
      <c r="CL212" s="6" t="s">
        <v>105</v>
      </c>
      <c r="CM212" s="6" t="s">
        <v>90</v>
      </c>
      <c r="CN212" s="6" t="s">
        <v>90</v>
      </c>
    </row>
    <row r="213" spans="1:92" x14ac:dyDescent="0.35">
      <c r="A213" s="6">
        <v>7045794933</v>
      </c>
      <c r="B213" s="6"/>
      <c r="C213" s="6" t="s">
        <v>19</v>
      </c>
      <c r="D213" s="6"/>
      <c r="E213" s="6"/>
      <c r="F213" s="6"/>
      <c r="G213" s="6" t="s">
        <v>23</v>
      </c>
      <c r="H213" s="6"/>
      <c r="I213" s="6"/>
      <c r="J213" s="6" t="s">
        <v>26</v>
      </c>
      <c r="K213" s="6" t="s">
        <v>27</v>
      </c>
      <c r="L213" s="6" t="s">
        <v>28</v>
      </c>
      <c r="M213" s="6"/>
      <c r="N213" s="6"/>
      <c r="O213" s="6"/>
      <c r="P213" s="6" t="s">
        <v>19</v>
      </c>
      <c r="Q213" s="6"/>
      <c r="R213" s="6"/>
      <c r="S213" s="6"/>
      <c r="T213" s="6" t="s">
        <v>23</v>
      </c>
      <c r="U213" s="6"/>
      <c r="V213" s="6"/>
      <c r="W213" s="6"/>
      <c r="X213" s="6"/>
      <c r="Y213" s="6"/>
      <c r="Z213" s="6" t="s">
        <v>29</v>
      </c>
      <c r="AA213" s="6"/>
      <c r="AB213" s="6"/>
      <c r="AC213" s="6"/>
      <c r="AD213" s="6" t="s">
        <v>33</v>
      </c>
      <c r="AE213" s="6"/>
      <c r="AF213" s="6"/>
      <c r="AG213" s="6"/>
      <c r="AH213" s="6"/>
      <c r="AI213" s="6" t="s">
        <v>38</v>
      </c>
      <c r="AJ213" s="6"/>
      <c r="AK213" s="6"/>
      <c r="AL213" s="6" t="s">
        <v>41</v>
      </c>
      <c r="AM213" s="6" t="s">
        <v>42</v>
      </c>
      <c r="AN213" s="6"/>
      <c r="AO213" s="6" t="s">
        <v>44</v>
      </c>
      <c r="AP213" s="6"/>
      <c r="AQ213" s="6" t="s">
        <v>39</v>
      </c>
      <c r="AR213" s="6" t="s">
        <v>46</v>
      </c>
      <c r="AS213" s="6"/>
      <c r="AT213" s="6"/>
      <c r="AU213" s="6"/>
      <c r="AV213" s="6" t="s">
        <v>50</v>
      </c>
      <c r="AW213" s="6"/>
      <c r="AX213" s="6" t="s">
        <v>52</v>
      </c>
      <c r="AY213" s="6"/>
      <c r="AZ213" s="6" t="s">
        <v>54</v>
      </c>
      <c r="BA213" s="6" t="s">
        <v>19</v>
      </c>
      <c r="BB213" s="6"/>
      <c r="BC213" s="6"/>
      <c r="BD213" s="6" t="s">
        <v>57</v>
      </c>
      <c r="BE213" s="6" t="s">
        <v>58</v>
      </c>
      <c r="BF213" s="6"/>
      <c r="BG213" s="6"/>
      <c r="BH213" s="6" t="s">
        <v>61</v>
      </c>
      <c r="BI213" s="6"/>
      <c r="BJ213" s="6"/>
      <c r="BK213" s="6"/>
      <c r="BL213" s="6" t="s">
        <v>63</v>
      </c>
      <c r="BM213" s="6"/>
      <c r="BN213" s="6"/>
      <c r="BO213" s="6"/>
      <c r="BP213" s="6" t="s">
        <v>67</v>
      </c>
      <c r="BQ213" s="6"/>
      <c r="BR213" s="6" t="s">
        <v>69</v>
      </c>
      <c r="BS213" s="6"/>
      <c r="BT213" s="6" t="s">
        <v>71</v>
      </c>
      <c r="BU213" s="6" t="s">
        <v>72</v>
      </c>
      <c r="BV213" s="6"/>
      <c r="BW213" s="6"/>
      <c r="BX213" s="6"/>
      <c r="BY213" s="6"/>
      <c r="BZ213" s="6"/>
      <c r="CA213" s="6" t="s">
        <v>78</v>
      </c>
      <c r="CB213" s="6"/>
      <c r="CC213" s="6" t="s">
        <v>83</v>
      </c>
      <c r="CD213" s="6">
        <v>74</v>
      </c>
      <c r="CE213" s="6" t="s">
        <v>153</v>
      </c>
      <c r="CF213" s="6" t="s">
        <v>164</v>
      </c>
      <c r="CG213" s="6" t="s">
        <v>85</v>
      </c>
      <c r="CH213" s="6"/>
      <c r="CI213" s="6" t="s">
        <v>420</v>
      </c>
      <c r="CJ213" s="6"/>
      <c r="CK213" s="6" t="s">
        <v>93</v>
      </c>
      <c r="CL213" s="6" t="s">
        <v>105</v>
      </c>
      <c r="CM213" s="6" t="s">
        <v>90</v>
      </c>
      <c r="CN213" s="6" t="s">
        <v>90</v>
      </c>
    </row>
    <row r="214" spans="1:92" x14ac:dyDescent="0.35">
      <c r="A214" s="6">
        <v>7045794685</v>
      </c>
      <c r="B214" s="6"/>
      <c r="C214" s="6" t="s">
        <v>19</v>
      </c>
      <c r="D214" s="6"/>
      <c r="E214" s="6"/>
      <c r="F214" s="6"/>
      <c r="G214" s="6"/>
      <c r="H214" s="6"/>
      <c r="I214" s="6"/>
      <c r="J214" s="6"/>
      <c r="K214" s="6"/>
      <c r="L214" s="6" t="s">
        <v>28</v>
      </c>
      <c r="M214" s="6"/>
      <c r="N214" s="6"/>
      <c r="O214" s="6"/>
      <c r="P214" s="6"/>
      <c r="Q214" s="6" t="s">
        <v>20</v>
      </c>
      <c r="R214" s="6" t="s">
        <v>21</v>
      </c>
      <c r="S214" s="6"/>
      <c r="T214" s="6"/>
      <c r="U214" s="6"/>
      <c r="V214" s="6"/>
      <c r="W214" s="6"/>
      <c r="X214" s="6"/>
      <c r="Y214" s="6"/>
      <c r="Z214" s="6"/>
      <c r="AA214" s="6"/>
      <c r="AB214" s="6"/>
      <c r="AC214" s="6"/>
      <c r="AD214" s="6"/>
      <c r="AE214" s="6"/>
      <c r="AF214" s="6"/>
      <c r="AG214" s="6" t="s">
        <v>36</v>
      </c>
      <c r="AH214" s="6"/>
      <c r="AI214" s="6"/>
      <c r="AJ214" s="6"/>
      <c r="AK214" s="6"/>
      <c r="AL214" s="6"/>
      <c r="AM214" s="6"/>
      <c r="AN214" s="6"/>
      <c r="AO214" s="6"/>
      <c r="AP214" s="6"/>
      <c r="AQ214" s="6"/>
      <c r="AR214" s="6" t="s">
        <v>46</v>
      </c>
      <c r="AS214" s="6"/>
      <c r="AT214" s="6"/>
      <c r="AU214" s="6"/>
      <c r="AV214" s="6"/>
      <c r="AW214" s="6"/>
      <c r="AX214" s="6"/>
      <c r="AY214" s="6"/>
      <c r="AZ214" s="6"/>
      <c r="BA214" s="6"/>
      <c r="BB214" s="6"/>
      <c r="BC214" s="6"/>
      <c r="BD214" s="6" t="s">
        <v>57</v>
      </c>
      <c r="BE214" s="6" t="s">
        <v>58</v>
      </c>
      <c r="BF214" s="6"/>
      <c r="BG214" s="6"/>
      <c r="BH214" s="6"/>
      <c r="BI214" s="6" t="s">
        <v>62</v>
      </c>
      <c r="BJ214" s="6"/>
      <c r="BK214" s="6"/>
      <c r="BL214" s="6"/>
      <c r="BM214" s="6"/>
      <c r="BN214" s="6"/>
      <c r="BO214" s="6"/>
      <c r="BP214" s="6" t="s">
        <v>67</v>
      </c>
      <c r="BQ214" s="6"/>
      <c r="BR214" s="6"/>
      <c r="BS214" s="6"/>
      <c r="BT214" s="6"/>
      <c r="BU214" s="6"/>
      <c r="BV214" s="6"/>
      <c r="BW214" s="6"/>
      <c r="BX214" s="6"/>
      <c r="BY214" s="6"/>
      <c r="BZ214" s="6"/>
      <c r="CA214" s="6"/>
      <c r="CB214" s="6"/>
      <c r="CC214" s="6" t="s">
        <v>83</v>
      </c>
      <c r="CD214" s="6">
        <v>86</v>
      </c>
      <c r="CE214" s="6" t="s">
        <v>153</v>
      </c>
      <c r="CF214" s="6" t="s">
        <v>176</v>
      </c>
      <c r="CG214" s="6" t="s">
        <v>85</v>
      </c>
      <c r="CH214" s="6" t="s">
        <v>86</v>
      </c>
      <c r="CI214" s="6" t="s">
        <v>419</v>
      </c>
      <c r="CJ214" s="6" t="s">
        <v>99</v>
      </c>
      <c r="CK214" s="6" t="s">
        <v>93</v>
      </c>
      <c r="CL214" s="6" t="s">
        <v>105</v>
      </c>
      <c r="CM214" s="6" t="s">
        <v>90</v>
      </c>
      <c r="CN214" s="6"/>
    </row>
    <row r="215" spans="1:92" x14ac:dyDescent="0.35">
      <c r="A215" s="6">
        <v>7045794478</v>
      </c>
      <c r="B215" s="6"/>
      <c r="C215" s="6"/>
      <c r="D215" s="6"/>
      <c r="E215" s="6"/>
      <c r="F215" s="6"/>
      <c r="G215" s="6"/>
      <c r="H215" s="6"/>
      <c r="I215" s="6" t="s">
        <v>25</v>
      </c>
      <c r="J215" s="6"/>
      <c r="K215" s="6"/>
      <c r="L215" s="6" t="s">
        <v>28</v>
      </c>
      <c r="M215" s="6"/>
      <c r="N215" s="6"/>
      <c r="O215" s="6"/>
      <c r="P215" s="6"/>
      <c r="Q215" s="6" t="s">
        <v>20</v>
      </c>
      <c r="R215" s="6"/>
      <c r="S215" s="6"/>
      <c r="T215" s="6"/>
      <c r="U215" s="6"/>
      <c r="V215" s="6" t="s">
        <v>25</v>
      </c>
      <c r="W215" s="6"/>
      <c r="X215" s="6"/>
      <c r="Y215" s="6"/>
      <c r="Z215" s="6"/>
      <c r="AA215" s="6" t="s">
        <v>30</v>
      </c>
      <c r="AB215" s="6"/>
      <c r="AC215" s="6"/>
      <c r="AD215" s="6"/>
      <c r="AE215" s="6"/>
      <c r="AF215" s="6"/>
      <c r="AG215" s="6"/>
      <c r="AH215" s="6"/>
      <c r="AI215" s="6"/>
      <c r="AJ215" s="6"/>
      <c r="AK215" s="6" t="s">
        <v>40</v>
      </c>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t="s">
        <v>67</v>
      </c>
      <c r="BQ215" s="6" t="s">
        <v>68</v>
      </c>
      <c r="BR215" s="6"/>
      <c r="BS215" s="6"/>
      <c r="BT215" s="6" t="s">
        <v>71</v>
      </c>
      <c r="BU215" s="6" t="s">
        <v>72</v>
      </c>
      <c r="BV215" s="6"/>
      <c r="BW215" s="6"/>
      <c r="BX215" s="6"/>
      <c r="BY215" s="6"/>
      <c r="BZ215" s="6"/>
      <c r="CA215" s="6" t="s">
        <v>78</v>
      </c>
      <c r="CB215" s="6"/>
      <c r="CC215" s="6" t="s">
        <v>83</v>
      </c>
      <c r="CD215" s="6">
        <v>48</v>
      </c>
      <c r="CE215" s="6" t="s">
        <v>153</v>
      </c>
      <c r="CF215" s="6" t="s">
        <v>179</v>
      </c>
      <c r="CG215" s="6" t="s">
        <v>85</v>
      </c>
      <c r="CH215" s="6" t="s">
        <v>86</v>
      </c>
      <c r="CI215" s="6" t="s">
        <v>419</v>
      </c>
      <c r="CJ215" s="6"/>
      <c r="CK215" s="6"/>
      <c r="CL215" s="6" t="s">
        <v>89</v>
      </c>
      <c r="CM215" s="6" t="s">
        <v>90</v>
      </c>
      <c r="CN215" s="6" t="s">
        <v>90</v>
      </c>
    </row>
    <row r="216" spans="1:92" x14ac:dyDescent="0.35">
      <c r="A216" s="6">
        <v>7045794249</v>
      </c>
      <c r="B216" s="6"/>
      <c r="C216" s="6" t="s">
        <v>19</v>
      </c>
      <c r="D216" s="6"/>
      <c r="E216" s="6"/>
      <c r="F216" s="6"/>
      <c r="G216" s="6"/>
      <c r="H216" s="6"/>
      <c r="I216" s="6"/>
      <c r="J216" s="6" t="s">
        <v>26</v>
      </c>
      <c r="K216" s="6" t="s">
        <v>27</v>
      </c>
      <c r="L216" s="6"/>
      <c r="M216" s="6"/>
      <c r="N216" s="6"/>
      <c r="O216" s="6"/>
      <c r="P216" s="6" t="s">
        <v>19</v>
      </c>
      <c r="Q216" s="6" t="s">
        <v>20</v>
      </c>
      <c r="R216" s="6"/>
      <c r="S216" s="6"/>
      <c r="T216" s="6"/>
      <c r="U216" s="6"/>
      <c r="V216" s="6"/>
      <c r="W216" s="6"/>
      <c r="X216" s="6"/>
      <c r="Y216" s="6"/>
      <c r="Z216" s="6"/>
      <c r="AA216" s="6" t="s">
        <v>30</v>
      </c>
      <c r="AB216" s="6"/>
      <c r="AC216" s="6"/>
      <c r="AD216" s="6" t="s">
        <v>33</v>
      </c>
      <c r="AE216" s="6"/>
      <c r="AF216" s="6"/>
      <c r="AG216" s="6"/>
      <c r="AH216" s="6"/>
      <c r="AI216" s="6"/>
      <c r="AJ216" s="6" t="s">
        <v>39</v>
      </c>
      <c r="AK216" s="6" t="s">
        <v>40</v>
      </c>
      <c r="AL216" s="6"/>
      <c r="AM216" s="6" t="s">
        <v>42</v>
      </c>
      <c r="AN216" s="6"/>
      <c r="AO216" s="6"/>
      <c r="AP216" s="6"/>
      <c r="AQ216" s="6"/>
      <c r="AR216" s="6"/>
      <c r="AS216" s="6"/>
      <c r="AT216" s="6" t="s">
        <v>48</v>
      </c>
      <c r="AU216" s="6"/>
      <c r="AV216" s="6"/>
      <c r="AW216" s="6"/>
      <c r="AX216" s="6"/>
      <c r="AY216" s="6"/>
      <c r="AZ216" s="6" t="s">
        <v>54</v>
      </c>
      <c r="BA216" s="6" t="s">
        <v>19</v>
      </c>
      <c r="BB216" s="6"/>
      <c r="BC216" s="6"/>
      <c r="BD216" s="6"/>
      <c r="BE216" s="6"/>
      <c r="BF216" s="6"/>
      <c r="BG216" s="6"/>
      <c r="BH216" s="6"/>
      <c r="BI216" s="6"/>
      <c r="BJ216" s="6" t="s">
        <v>26</v>
      </c>
      <c r="BK216" s="6"/>
      <c r="BL216" s="6"/>
      <c r="BM216" s="6"/>
      <c r="BN216" s="6"/>
      <c r="BO216" s="6"/>
      <c r="BP216" s="6" t="s">
        <v>67</v>
      </c>
      <c r="BQ216" s="6"/>
      <c r="BR216" s="6"/>
      <c r="BS216" s="6"/>
      <c r="BT216" s="6" t="s">
        <v>71</v>
      </c>
      <c r="BU216" s="6" t="s">
        <v>72</v>
      </c>
      <c r="BV216" s="6"/>
      <c r="BW216" s="6"/>
      <c r="BX216" s="6"/>
      <c r="BY216" s="6" t="s">
        <v>76</v>
      </c>
      <c r="BZ216" s="6"/>
      <c r="CA216" s="6"/>
      <c r="CB216" s="6"/>
      <c r="CC216" s="6" t="s">
        <v>83</v>
      </c>
      <c r="CD216" s="6">
        <v>43</v>
      </c>
      <c r="CE216" s="6" t="s">
        <v>84</v>
      </c>
      <c r="CF216" s="6" t="s">
        <v>137</v>
      </c>
      <c r="CG216" s="6" t="s">
        <v>85</v>
      </c>
      <c r="CH216" s="6" t="s">
        <v>86</v>
      </c>
      <c r="CI216" s="6" t="s">
        <v>419</v>
      </c>
      <c r="CJ216" s="6" t="s">
        <v>99</v>
      </c>
      <c r="CK216" s="6" t="s">
        <v>109</v>
      </c>
      <c r="CL216" s="6" t="s">
        <v>89</v>
      </c>
      <c r="CM216" s="6" t="s">
        <v>90</v>
      </c>
      <c r="CN216" s="6" t="s">
        <v>90</v>
      </c>
    </row>
    <row r="217" spans="1:92" x14ac:dyDescent="0.35">
      <c r="A217" s="6">
        <v>7045793996</v>
      </c>
      <c r="B217" s="6" t="s">
        <v>18</v>
      </c>
      <c r="C217" s="6" t="s">
        <v>19</v>
      </c>
      <c r="D217" s="6"/>
      <c r="E217" s="6"/>
      <c r="F217" s="6"/>
      <c r="G217" s="6"/>
      <c r="H217" s="6"/>
      <c r="I217" s="6"/>
      <c r="J217" s="6" t="s">
        <v>26</v>
      </c>
      <c r="K217" s="6"/>
      <c r="L217" s="6" t="s">
        <v>28</v>
      </c>
      <c r="M217" s="6"/>
      <c r="N217" s="6" t="s">
        <v>30</v>
      </c>
      <c r="O217" s="6"/>
      <c r="P217" s="6"/>
      <c r="Q217" s="6"/>
      <c r="R217" s="6"/>
      <c r="S217" s="6"/>
      <c r="T217" s="6"/>
      <c r="U217" s="6"/>
      <c r="V217" s="6"/>
      <c r="W217" s="6"/>
      <c r="X217" s="6"/>
      <c r="Y217" s="6"/>
      <c r="Z217" s="6"/>
      <c r="AA217" s="6" t="s">
        <v>30</v>
      </c>
      <c r="AB217" s="6"/>
      <c r="AC217" s="6"/>
      <c r="AD217" s="6"/>
      <c r="AE217" s="6"/>
      <c r="AF217" s="6"/>
      <c r="AG217" s="6"/>
      <c r="AH217" s="6" t="s">
        <v>37</v>
      </c>
      <c r="AI217" s="6"/>
      <c r="AJ217" s="6" t="s">
        <v>39</v>
      </c>
      <c r="AK217" s="6"/>
      <c r="AL217" s="6"/>
      <c r="AM217" s="6"/>
      <c r="AN217" s="6"/>
      <c r="AO217" s="6"/>
      <c r="AP217" s="6" t="s">
        <v>45</v>
      </c>
      <c r="AQ217" s="6"/>
      <c r="AR217" s="6"/>
      <c r="AS217" s="6"/>
      <c r="AT217" s="6" t="s">
        <v>48</v>
      </c>
      <c r="AU217" s="6"/>
      <c r="AV217" s="6"/>
      <c r="AW217" s="6"/>
      <c r="AX217" s="6" t="s">
        <v>52</v>
      </c>
      <c r="AY217" s="6"/>
      <c r="AZ217" s="6"/>
      <c r="BA217" s="6" t="s">
        <v>19</v>
      </c>
      <c r="BB217" s="6"/>
      <c r="BC217" s="6"/>
      <c r="BD217" s="6"/>
      <c r="BE217" s="6"/>
      <c r="BF217" s="6"/>
      <c r="BG217" s="6"/>
      <c r="BH217" s="6"/>
      <c r="BI217" s="6"/>
      <c r="BJ217" s="6" t="s">
        <v>26</v>
      </c>
      <c r="BK217" s="6"/>
      <c r="BL217" s="6"/>
      <c r="BM217" s="6"/>
      <c r="BN217" s="6"/>
      <c r="BO217" s="6"/>
      <c r="BP217" s="6" t="s">
        <v>67</v>
      </c>
      <c r="BQ217" s="6"/>
      <c r="BR217" s="6"/>
      <c r="BS217" s="6" t="s">
        <v>70</v>
      </c>
      <c r="BT217" s="6"/>
      <c r="BU217" s="6"/>
      <c r="BV217" s="6"/>
      <c r="BW217" s="6"/>
      <c r="BX217" s="6"/>
      <c r="BY217" s="6"/>
      <c r="BZ217" s="6"/>
      <c r="CA217" s="6" t="s">
        <v>78</v>
      </c>
      <c r="CB217" s="6"/>
      <c r="CC217" s="6" t="s">
        <v>98</v>
      </c>
      <c r="CD217" s="6">
        <v>53</v>
      </c>
      <c r="CE217" s="6" t="s">
        <v>153</v>
      </c>
      <c r="CF217" s="6" t="s">
        <v>176</v>
      </c>
      <c r="CG217" s="6" t="s">
        <v>85</v>
      </c>
      <c r="CH217" s="6" t="s">
        <v>90</v>
      </c>
      <c r="CI217" s="6" t="s">
        <v>420</v>
      </c>
      <c r="CJ217" s="6" t="s">
        <v>87</v>
      </c>
      <c r="CK217" s="6" t="s">
        <v>93</v>
      </c>
      <c r="CL217" s="6" t="s">
        <v>89</v>
      </c>
      <c r="CM217" s="6" t="s">
        <v>90</v>
      </c>
      <c r="CN217" s="6" t="s">
        <v>90</v>
      </c>
    </row>
    <row r="218" spans="1:92" x14ac:dyDescent="0.35">
      <c r="A218" s="6">
        <v>7045793721</v>
      </c>
      <c r="B218" s="6"/>
      <c r="C218" s="6"/>
      <c r="D218" s="6" t="s">
        <v>20</v>
      </c>
      <c r="E218" s="6"/>
      <c r="F218" s="6"/>
      <c r="G218" s="6" t="s">
        <v>23</v>
      </c>
      <c r="H218" s="6"/>
      <c r="I218" s="6"/>
      <c r="J218" s="6" t="s">
        <v>26</v>
      </c>
      <c r="K218" s="6"/>
      <c r="L218" s="6"/>
      <c r="M218" s="6"/>
      <c r="N218" s="6"/>
      <c r="O218" s="6"/>
      <c r="P218" s="6"/>
      <c r="Q218" s="6"/>
      <c r="R218" s="6"/>
      <c r="S218" s="6"/>
      <c r="T218" s="6"/>
      <c r="U218" s="6"/>
      <c r="V218" s="6" t="s">
        <v>25</v>
      </c>
      <c r="W218" s="6"/>
      <c r="X218" s="6"/>
      <c r="Y218" s="6"/>
      <c r="Z218" s="6" t="s">
        <v>29</v>
      </c>
      <c r="AA218" s="6" t="s">
        <v>30</v>
      </c>
      <c r="AB218" s="6"/>
      <c r="AC218" s="6"/>
      <c r="AD218" s="6" t="s">
        <v>33</v>
      </c>
      <c r="AE218" s="6"/>
      <c r="AF218" s="6"/>
      <c r="AG218" s="6"/>
      <c r="AH218" s="6" t="s">
        <v>37</v>
      </c>
      <c r="AI218" s="6"/>
      <c r="AJ218" s="6"/>
      <c r="AK218" s="6" t="s">
        <v>40</v>
      </c>
      <c r="AL218" s="6"/>
      <c r="AM218" s="6" t="s">
        <v>42</v>
      </c>
      <c r="AN218" s="6" t="s">
        <v>43</v>
      </c>
      <c r="AO218" s="6"/>
      <c r="AP218" s="6"/>
      <c r="AQ218" s="6"/>
      <c r="AR218" s="6"/>
      <c r="AS218" s="6"/>
      <c r="AT218" s="6"/>
      <c r="AU218" s="6" t="s">
        <v>49</v>
      </c>
      <c r="AV218" s="6"/>
      <c r="AW218" s="6"/>
      <c r="AX218" s="6"/>
      <c r="AY218" s="6"/>
      <c r="AZ218" s="6" t="s">
        <v>54</v>
      </c>
      <c r="BA218" s="6"/>
      <c r="BB218" s="6" t="s">
        <v>55</v>
      </c>
      <c r="BC218" s="6"/>
      <c r="BD218" s="6"/>
      <c r="BE218" s="6"/>
      <c r="BF218" s="6"/>
      <c r="BG218" s="6"/>
      <c r="BH218" s="6"/>
      <c r="BI218" s="6"/>
      <c r="BJ218" s="6"/>
      <c r="BK218" s="6"/>
      <c r="BL218" s="6"/>
      <c r="BM218" s="6"/>
      <c r="BN218" s="6" t="s">
        <v>65</v>
      </c>
      <c r="BO218" s="6"/>
      <c r="BP218" s="6" t="s">
        <v>67</v>
      </c>
      <c r="BQ218" s="6" t="s">
        <v>68</v>
      </c>
      <c r="BR218" s="6"/>
      <c r="BS218" s="6" t="s">
        <v>70</v>
      </c>
      <c r="BT218" s="6"/>
      <c r="BU218" s="6"/>
      <c r="BV218" s="6"/>
      <c r="BW218" s="6"/>
      <c r="BX218" s="6" t="s">
        <v>75</v>
      </c>
      <c r="BY218" s="6" t="s">
        <v>76</v>
      </c>
      <c r="BZ218" s="6"/>
      <c r="CA218" s="6" t="s">
        <v>78</v>
      </c>
      <c r="CB218" s="6"/>
      <c r="CC218" s="6" t="s">
        <v>83</v>
      </c>
      <c r="CD218" s="6">
        <v>52</v>
      </c>
      <c r="CE218" s="6" t="s">
        <v>153</v>
      </c>
      <c r="CF218" s="6" t="s">
        <v>176</v>
      </c>
      <c r="CG218" s="6" t="s">
        <v>85</v>
      </c>
      <c r="CH218" s="6" t="s">
        <v>86</v>
      </c>
      <c r="CI218" s="6" t="s">
        <v>419</v>
      </c>
      <c r="CJ218" s="6" t="s">
        <v>87</v>
      </c>
      <c r="CK218" s="6" t="s">
        <v>109</v>
      </c>
      <c r="CL218" s="6" t="s">
        <v>89</v>
      </c>
      <c r="CM218" s="6" t="s">
        <v>90</v>
      </c>
      <c r="CN218" s="6" t="s">
        <v>90</v>
      </c>
    </row>
    <row r="219" spans="1:92" x14ac:dyDescent="0.35">
      <c r="A219" s="6">
        <v>7045793252</v>
      </c>
      <c r="B219" s="6"/>
      <c r="C219" s="6" t="s">
        <v>19</v>
      </c>
      <c r="D219" s="6"/>
      <c r="E219" s="6"/>
      <c r="F219" s="6"/>
      <c r="G219" s="6"/>
      <c r="H219" s="6"/>
      <c r="I219" s="6"/>
      <c r="J219" s="6"/>
      <c r="K219" s="6"/>
      <c r="L219" s="6" t="s">
        <v>28</v>
      </c>
      <c r="M219" s="6" t="s">
        <v>29</v>
      </c>
      <c r="N219" s="6"/>
      <c r="O219" s="6"/>
      <c r="P219" s="6"/>
      <c r="Q219" s="6"/>
      <c r="R219" s="6"/>
      <c r="S219" s="6"/>
      <c r="T219" s="6"/>
      <c r="U219" s="6"/>
      <c r="V219" s="6" t="s">
        <v>25</v>
      </c>
      <c r="W219" s="6" t="s">
        <v>26</v>
      </c>
      <c r="X219" s="6"/>
      <c r="Y219" s="6"/>
      <c r="Z219" s="6" t="s">
        <v>29</v>
      </c>
      <c r="AA219" s="6"/>
      <c r="AB219" s="6"/>
      <c r="AC219" s="6"/>
      <c r="AD219" s="6"/>
      <c r="AE219" s="6"/>
      <c r="AF219" s="6"/>
      <c r="AG219" s="6"/>
      <c r="AH219" s="6"/>
      <c r="AI219" s="6"/>
      <c r="AJ219" s="6"/>
      <c r="AK219" s="6"/>
      <c r="AL219" s="6" t="s">
        <v>41</v>
      </c>
      <c r="AM219" s="6"/>
      <c r="AN219" s="6"/>
      <c r="AO219" s="6"/>
      <c r="AP219" s="6" t="s">
        <v>45</v>
      </c>
      <c r="AQ219" s="6"/>
      <c r="AR219" s="6" t="s">
        <v>46</v>
      </c>
      <c r="AS219" s="6"/>
      <c r="AT219" s="6"/>
      <c r="AU219" s="6"/>
      <c r="AV219" s="6"/>
      <c r="AW219" s="6"/>
      <c r="AX219" s="6"/>
      <c r="AY219" s="6"/>
      <c r="AZ219" s="6"/>
      <c r="BA219" s="6"/>
      <c r="BB219" s="6"/>
      <c r="BC219" s="6"/>
      <c r="BD219" s="6" t="s">
        <v>57</v>
      </c>
      <c r="BE219" s="6"/>
      <c r="BF219" s="6"/>
      <c r="BG219" s="6"/>
      <c r="BH219" s="6"/>
      <c r="BI219" s="6"/>
      <c r="BJ219" s="6"/>
      <c r="BK219" s="6"/>
      <c r="BL219" s="6"/>
      <c r="BM219" s="6"/>
      <c r="BN219" s="6"/>
      <c r="BO219" s="6"/>
      <c r="BP219" s="6" t="s">
        <v>67</v>
      </c>
      <c r="BQ219" s="6"/>
      <c r="BR219" s="6"/>
      <c r="BS219" s="6" t="s">
        <v>70</v>
      </c>
      <c r="BT219" s="6"/>
      <c r="BU219" s="6"/>
      <c r="BV219" s="6"/>
      <c r="BW219" s="6" t="s">
        <v>74</v>
      </c>
      <c r="BX219" s="6"/>
      <c r="BY219" s="6"/>
      <c r="BZ219" s="6" t="s">
        <v>77</v>
      </c>
      <c r="CA219" s="6" t="s">
        <v>78</v>
      </c>
      <c r="CB219" s="6"/>
      <c r="CC219" s="6" t="s">
        <v>83</v>
      </c>
      <c r="CD219" s="6">
        <v>73</v>
      </c>
      <c r="CE219" s="6" t="s">
        <v>153</v>
      </c>
      <c r="CF219" s="6" t="s">
        <v>182</v>
      </c>
      <c r="CG219" s="6" t="s">
        <v>106</v>
      </c>
      <c r="CH219" s="6" t="s">
        <v>86</v>
      </c>
      <c r="CI219" s="6" t="s">
        <v>419</v>
      </c>
      <c r="CJ219" s="6" t="s">
        <v>103</v>
      </c>
      <c r="CK219" s="6" t="s">
        <v>88</v>
      </c>
      <c r="CL219" s="6" t="s">
        <v>105</v>
      </c>
      <c r="CM219" s="6" t="s">
        <v>90</v>
      </c>
      <c r="CN219" s="6" t="s">
        <v>90</v>
      </c>
    </row>
    <row r="220" spans="1:92" x14ac:dyDescent="0.35">
      <c r="A220" s="6">
        <v>7045792997</v>
      </c>
      <c r="B220" s="6"/>
      <c r="C220" s="6"/>
      <c r="D220" s="6"/>
      <c r="E220" s="6"/>
      <c r="F220" s="6"/>
      <c r="G220" s="6"/>
      <c r="H220" s="6"/>
      <c r="I220" s="6"/>
      <c r="J220" s="6"/>
      <c r="K220" s="6"/>
      <c r="L220" s="6" t="s">
        <v>28</v>
      </c>
      <c r="M220" s="6"/>
      <c r="N220" s="6" t="s">
        <v>30</v>
      </c>
      <c r="O220" s="6"/>
      <c r="P220" s="6" t="s">
        <v>19</v>
      </c>
      <c r="Q220" s="6"/>
      <c r="R220" s="6"/>
      <c r="S220" s="6"/>
      <c r="T220" s="6"/>
      <c r="U220" s="6"/>
      <c r="V220" s="6"/>
      <c r="W220" s="6"/>
      <c r="X220" s="6"/>
      <c r="Y220" s="6"/>
      <c r="Z220" s="6"/>
      <c r="AA220" s="6"/>
      <c r="AB220" s="6"/>
      <c r="AC220" s="6"/>
      <c r="AD220" s="6"/>
      <c r="AE220" s="6"/>
      <c r="AF220" s="6"/>
      <c r="AG220" s="6" t="s">
        <v>36</v>
      </c>
      <c r="AH220" s="6"/>
      <c r="AI220" s="6"/>
      <c r="AJ220" s="6"/>
      <c r="AK220" s="6"/>
      <c r="AL220" s="6"/>
      <c r="AM220" s="6"/>
      <c r="AN220" s="6"/>
      <c r="AO220" s="6" t="s">
        <v>44</v>
      </c>
      <c r="AP220" s="6"/>
      <c r="AQ220" s="6"/>
      <c r="AR220" s="6"/>
      <c r="AS220" s="6"/>
      <c r="AT220" s="6"/>
      <c r="AU220" s="6"/>
      <c r="AV220" s="6"/>
      <c r="AW220" s="6"/>
      <c r="AX220" s="6"/>
      <c r="AY220" s="6"/>
      <c r="AZ220" s="6"/>
      <c r="BA220" s="6"/>
      <c r="BB220" s="6" t="s">
        <v>55</v>
      </c>
      <c r="BC220" s="6"/>
      <c r="BD220" s="6"/>
      <c r="BE220" s="6"/>
      <c r="BF220" s="6"/>
      <c r="BG220" s="6" t="s">
        <v>60</v>
      </c>
      <c r="BH220" s="6"/>
      <c r="BI220" s="6"/>
      <c r="BJ220" s="6"/>
      <c r="BK220" s="6"/>
      <c r="BL220" s="6"/>
      <c r="BM220" s="6"/>
      <c r="BN220" s="6"/>
      <c r="BO220" s="6"/>
      <c r="BP220" s="6" t="s">
        <v>67</v>
      </c>
      <c r="BQ220" s="6"/>
      <c r="BR220" s="6"/>
      <c r="BS220" s="6"/>
      <c r="BT220" s="6" t="s">
        <v>71</v>
      </c>
      <c r="BU220" s="6" t="s">
        <v>72</v>
      </c>
      <c r="BV220" s="6"/>
      <c r="BW220" s="6"/>
      <c r="BX220" s="6"/>
      <c r="BY220" s="6"/>
      <c r="BZ220" s="6"/>
      <c r="CA220" s="6"/>
      <c r="CB220" s="6"/>
      <c r="CC220" s="6" t="s">
        <v>98</v>
      </c>
      <c r="CD220" s="6">
        <v>81</v>
      </c>
      <c r="CE220" s="6" t="s">
        <v>153</v>
      </c>
      <c r="CF220" s="6" t="s">
        <v>164</v>
      </c>
      <c r="CG220" s="6" t="s">
        <v>85</v>
      </c>
      <c r="CH220" s="6"/>
      <c r="CI220" s="6" t="s">
        <v>419</v>
      </c>
      <c r="CJ220" s="6" t="s">
        <v>99</v>
      </c>
      <c r="CK220" s="6" t="s">
        <v>93</v>
      </c>
      <c r="CL220" s="6" t="s">
        <v>105</v>
      </c>
      <c r="CM220" s="6" t="s">
        <v>90</v>
      </c>
      <c r="CN220" s="6" t="s">
        <v>90</v>
      </c>
    </row>
    <row r="221" spans="1:92" x14ac:dyDescent="0.35">
      <c r="A221" s="6">
        <v>7045792767</v>
      </c>
      <c r="B221" s="6"/>
      <c r="C221" s="6" t="s">
        <v>19</v>
      </c>
      <c r="D221" s="6"/>
      <c r="E221" s="6"/>
      <c r="F221" s="6"/>
      <c r="G221" s="6"/>
      <c r="H221" s="6" t="s">
        <v>24</v>
      </c>
      <c r="I221" s="6"/>
      <c r="J221" s="6"/>
      <c r="K221" s="6"/>
      <c r="L221" s="6" t="s">
        <v>28</v>
      </c>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t="s">
        <v>44</v>
      </c>
      <c r="AP221" s="6"/>
      <c r="AQ221" s="6"/>
      <c r="AR221" s="6"/>
      <c r="AS221" s="6"/>
      <c r="AT221" s="6"/>
      <c r="AU221" s="6"/>
      <c r="AV221" s="6"/>
      <c r="AW221" s="6"/>
      <c r="AX221" s="6" t="s">
        <v>52</v>
      </c>
      <c r="AY221" s="6"/>
      <c r="AZ221" s="6" t="s">
        <v>54</v>
      </c>
      <c r="BA221" s="6"/>
      <c r="BB221" s="6"/>
      <c r="BC221" s="6"/>
      <c r="BD221" s="6"/>
      <c r="BE221" s="6" t="s">
        <v>58</v>
      </c>
      <c r="BF221" s="6"/>
      <c r="BG221" s="6"/>
      <c r="BH221" s="6"/>
      <c r="BI221" s="6"/>
      <c r="BJ221" s="6"/>
      <c r="BK221" s="6"/>
      <c r="BL221" s="6"/>
      <c r="BM221" s="6"/>
      <c r="BN221" s="6"/>
      <c r="BO221" s="6"/>
      <c r="BP221" s="6" t="s">
        <v>67</v>
      </c>
      <c r="BQ221" s="6"/>
      <c r="BR221" s="6"/>
      <c r="BS221" s="6"/>
      <c r="BT221" s="6"/>
      <c r="BU221" s="6"/>
      <c r="BV221" s="6"/>
      <c r="BW221" s="6"/>
      <c r="BX221" s="6"/>
      <c r="BY221" s="6"/>
      <c r="BZ221" s="6"/>
      <c r="CA221" s="6"/>
      <c r="CB221" s="6"/>
      <c r="CC221" s="6" t="s">
        <v>83</v>
      </c>
      <c r="CD221" s="6">
        <v>92</v>
      </c>
      <c r="CE221" s="6" t="s">
        <v>153</v>
      </c>
      <c r="CF221" s="6" t="s">
        <v>194</v>
      </c>
      <c r="CG221" s="6" t="s">
        <v>85</v>
      </c>
      <c r="CH221" s="6" t="s">
        <v>86</v>
      </c>
      <c r="CI221" s="6" t="s">
        <v>420</v>
      </c>
      <c r="CJ221" s="6" t="s">
        <v>95</v>
      </c>
      <c r="CK221" s="6" t="s">
        <v>93</v>
      </c>
      <c r="CL221" s="6" t="s">
        <v>105</v>
      </c>
      <c r="CM221" s="6" t="s">
        <v>90</v>
      </c>
      <c r="CN221" s="6" t="s">
        <v>90</v>
      </c>
    </row>
    <row r="222" spans="1:92" x14ac:dyDescent="0.35">
      <c r="A222" s="6">
        <v>7045792414</v>
      </c>
      <c r="B222" s="6"/>
      <c r="C222" s="6"/>
      <c r="D222" s="6" t="s">
        <v>20</v>
      </c>
      <c r="E222" s="6"/>
      <c r="F222" s="6"/>
      <c r="G222" s="6"/>
      <c r="H222" s="6"/>
      <c r="I222" s="6"/>
      <c r="J222" s="6" t="s">
        <v>26</v>
      </c>
      <c r="K222" s="6" t="s">
        <v>27</v>
      </c>
      <c r="L222" s="6"/>
      <c r="M222" s="6"/>
      <c r="N222" s="6"/>
      <c r="O222" s="6"/>
      <c r="P222" s="6"/>
      <c r="Q222" s="6" t="s">
        <v>20</v>
      </c>
      <c r="R222" s="6"/>
      <c r="S222" s="6"/>
      <c r="T222" s="6"/>
      <c r="U222" s="6"/>
      <c r="V222" s="6"/>
      <c r="W222" s="6" t="s">
        <v>26</v>
      </c>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t="s">
        <v>67</v>
      </c>
      <c r="BQ222" s="6"/>
      <c r="BR222" s="6"/>
      <c r="BS222" s="6" t="s">
        <v>70</v>
      </c>
      <c r="BT222" s="6"/>
      <c r="BU222" s="6"/>
      <c r="BV222" s="6"/>
      <c r="BW222" s="6"/>
      <c r="BX222" s="6"/>
      <c r="BY222" s="6"/>
      <c r="BZ222" s="6"/>
      <c r="CA222" s="6"/>
      <c r="CB222" s="6"/>
      <c r="CC222" s="6" t="s">
        <v>83</v>
      </c>
      <c r="CD222" s="6">
        <v>73</v>
      </c>
      <c r="CE222" s="6" t="s">
        <v>153</v>
      </c>
      <c r="CF222" s="6" t="s">
        <v>156</v>
      </c>
      <c r="CG222" s="6" t="s">
        <v>96</v>
      </c>
      <c r="CH222" s="6" t="s">
        <v>86</v>
      </c>
      <c r="CI222" s="6" t="s">
        <v>419</v>
      </c>
      <c r="CJ222" s="6" t="s">
        <v>99</v>
      </c>
      <c r="CK222" s="6" t="s">
        <v>93</v>
      </c>
      <c r="CL222" s="6" t="s">
        <v>105</v>
      </c>
      <c r="CM222" s="6" t="s">
        <v>90</v>
      </c>
      <c r="CN222" s="6" t="s">
        <v>90</v>
      </c>
    </row>
    <row r="223" spans="1:92" x14ac:dyDescent="0.35">
      <c r="A223" s="6">
        <v>7045792166</v>
      </c>
      <c r="B223" s="6"/>
      <c r="C223" s="6" t="s">
        <v>19</v>
      </c>
      <c r="D223" s="6"/>
      <c r="E223" s="6"/>
      <c r="F223" s="6"/>
      <c r="G223" s="6"/>
      <c r="H223" s="6"/>
      <c r="I223" s="6" t="s">
        <v>25</v>
      </c>
      <c r="J223" s="6" t="s">
        <v>26</v>
      </c>
      <c r="K223" s="6"/>
      <c r="L223" s="6"/>
      <c r="M223" s="6"/>
      <c r="N223" s="6"/>
      <c r="O223" s="6"/>
      <c r="P223" s="6"/>
      <c r="Q223" s="6"/>
      <c r="R223" s="6"/>
      <c r="S223" s="6"/>
      <c r="T223" s="6" t="s">
        <v>23</v>
      </c>
      <c r="U223" s="6"/>
      <c r="V223" s="6" t="s">
        <v>25</v>
      </c>
      <c r="W223" s="6" t="s">
        <v>26</v>
      </c>
      <c r="X223" s="6"/>
      <c r="Y223" s="6"/>
      <c r="Z223" s="6"/>
      <c r="AA223" s="6"/>
      <c r="AB223" s="6"/>
      <c r="AC223" s="6"/>
      <c r="AD223" s="6"/>
      <c r="AE223" s="6"/>
      <c r="AF223" s="6"/>
      <c r="AG223" s="6"/>
      <c r="AH223" s="6"/>
      <c r="AI223" s="6" t="s">
        <v>38</v>
      </c>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t="s">
        <v>68</v>
      </c>
      <c r="BR223" s="6"/>
      <c r="BS223" s="6" t="s">
        <v>70</v>
      </c>
      <c r="BT223" s="6"/>
      <c r="BU223" s="6"/>
      <c r="BV223" s="6"/>
      <c r="BW223" s="6" t="s">
        <v>74</v>
      </c>
      <c r="BX223" s="6"/>
      <c r="BY223" s="6"/>
      <c r="BZ223" s="6"/>
      <c r="CA223" s="6"/>
      <c r="CB223" s="6"/>
      <c r="CC223" s="6" t="s">
        <v>83</v>
      </c>
      <c r="CD223" s="6">
        <v>88</v>
      </c>
      <c r="CE223" s="6" t="s">
        <v>153</v>
      </c>
      <c r="CF223" s="6" t="s">
        <v>193</v>
      </c>
      <c r="CG223" s="6" t="s">
        <v>85</v>
      </c>
      <c r="CH223" s="6" t="s">
        <v>86</v>
      </c>
      <c r="CI223" s="6" t="s">
        <v>420</v>
      </c>
      <c r="CJ223" s="6" t="s">
        <v>95</v>
      </c>
      <c r="CK223" s="6" t="s">
        <v>88</v>
      </c>
      <c r="CL223" s="6" t="s">
        <v>105</v>
      </c>
      <c r="CM223" s="6" t="s">
        <v>86</v>
      </c>
      <c r="CN223" s="6" t="s">
        <v>86</v>
      </c>
    </row>
    <row r="224" spans="1:92" x14ac:dyDescent="0.35">
      <c r="A224" s="6">
        <v>7045791736</v>
      </c>
      <c r="B224" s="6"/>
      <c r="C224" s="6"/>
      <c r="D224" s="6" t="s">
        <v>20</v>
      </c>
      <c r="E224" s="6"/>
      <c r="F224" s="6"/>
      <c r="G224" s="6"/>
      <c r="H224" s="6"/>
      <c r="I224" s="6"/>
      <c r="J224" s="6"/>
      <c r="K224" s="6"/>
      <c r="L224" s="6"/>
      <c r="M224" s="6" t="s">
        <v>29</v>
      </c>
      <c r="N224" s="6"/>
      <c r="O224" s="6"/>
      <c r="P224" s="6"/>
      <c r="Q224" s="6"/>
      <c r="R224" s="6"/>
      <c r="S224" s="6"/>
      <c r="T224" s="6"/>
      <c r="U224" s="6"/>
      <c r="V224" s="6" t="s">
        <v>25</v>
      </c>
      <c r="W224" s="6"/>
      <c r="X224" s="6"/>
      <c r="Y224" s="6"/>
      <c r="Z224" s="6" t="s">
        <v>29</v>
      </c>
      <c r="AA224" s="6" t="s">
        <v>30</v>
      </c>
      <c r="AB224" s="6"/>
      <c r="AC224" s="6" t="s">
        <v>32</v>
      </c>
      <c r="AD224" s="6" t="s">
        <v>33</v>
      </c>
      <c r="AE224" s="6"/>
      <c r="AF224" s="6"/>
      <c r="AG224" s="6"/>
      <c r="AH224" s="6"/>
      <c r="AI224" s="6"/>
      <c r="AJ224" s="6" t="s">
        <v>39</v>
      </c>
      <c r="AK224" s="6"/>
      <c r="AL224" s="6"/>
      <c r="AM224" s="6" t="s">
        <v>42</v>
      </c>
      <c r="AN224" s="6"/>
      <c r="AO224" s="6"/>
      <c r="AP224" s="6"/>
      <c r="AQ224" s="6" t="s">
        <v>39</v>
      </c>
      <c r="AR224" s="6"/>
      <c r="AS224" s="6"/>
      <c r="AT224" s="6"/>
      <c r="AU224" s="6" t="s">
        <v>49</v>
      </c>
      <c r="AV224" s="6"/>
      <c r="AW224" s="6"/>
      <c r="AX224" s="6"/>
      <c r="AY224" s="6"/>
      <c r="AZ224" s="6"/>
      <c r="BA224" s="6"/>
      <c r="BB224" s="6" t="s">
        <v>55</v>
      </c>
      <c r="BC224" s="6"/>
      <c r="BD224" s="6"/>
      <c r="BE224" s="6" t="s">
        <v>58</v>
      </c>
      <c r="BF224" s="6"/>
      <c r="BG224" s="6"/>
      <c r="BH224" s="6"/>
      <c r="BI224" s="6"/>
      <c r="BJ224" s="6"/>
      <c r="BK224" s="6"/>
      <c r="BL224" s="6"/>
      <c r="BM224" s="6" t="s">
        <v>64</v>
      </c>
      <c r="BN224" s="6"/>
      <c r="BO224" s="6"/>
      <c r="BP224" s="6"/>
      <c r="BQ224" s="6" t="s">
        <v>68</v>
      </c>
      <c r="BR224" s="6"/>
      <c r="BS224" s="6"/>
      <c r="BT224" s="6" t="s">
        <v>71</v>
      </c>
      <c r="BU224" s="6" t="s">
        <v>72</v>
      </c>
      <c r="BV224" s="6"/>
      <c r="BW224" s="6"/>
      <c r="BX224" s="6"/>
      <c r="BY224" s="6"/>
      <c r="BZ224" s="6"/>
      <c r="CA224" s="6" t="s">
        <v>78</v>
      </c>
      <c r="CB224" s="6"/>
      <c r="CC224" s="6" t="s">
        <v>83</v>
      </c>
      <c r="CD224" s="6">
        <v>59</v>
      </c>
      <c r="CE224" s="6" t="s">
        <v>153</v>
      </c>
      <c r="CF224" s="6" t="s">
        <v>164</v>
      </c>
      <c r="CG224" s="6" t="s">
        <v>85</v>
      </c>
      <c r="CH224" s="6" t="s">
        <v>86</v>
      </c>
      <c r="CI224" s="6" t="s">
        <v>419</v>
      </c>
      <c r="CJ224" s="6" t="s">
        <v>99</v>
      </c>
      <c r="CK224" s="6" t="s">
        <v>93</v>
      </c>
      <c r="CL224" s="6" t="s">
        <v>89</v>
      </c>
      <c r="CM224" s="6" t="s">
        <v>90</v>
      </c>
      <c r="CN224" s="6" t="s">
        <v>90</v>
      </c>
    </row>
    <row r="225" spans="1:92" x14ac:dyDescent="0.35">
      <c r="A225" s="6">
        <v>7045791498</v>
      </c>
      <c r="B225" s="6"/>
      <c r="C225" s="6"/>
      <c r="D225" s="6" t="s">
        <v>20</v>
      </c>
      <c r="E225" s="6"/>
      <c r="F225" s="6"/>
      <c r="G225" s="6"/>
      <c r="H225" s="6"/>
      <c r="I225" s="6"/>
      <c r="J225" s="6"/>
      <c r="K225" s="6"/>
      <c r="L225" s="6"/>
      <c r="M225" s="6" t="s">
        <v>29</v>
      </c>
      <c r="N225" s="6"/>
      <c r="O225" s="6"/>
      <c r="P225" s="6"/>
      <c r="Q225" s="6"/>
      <c r="R225" s="6"/>
      <c r="S225" s="6"/>
      <c r="T225" s="6"/>
      <c r="U225" s="6"/>
      <c r="V225" s="6" t="s">
        <v>25</v>
      </c>
      <c r="W225" s="6"/>
      <c r="X225" s="6"/>
      <c r="Y225" s="6"/>
      <c r="Z225" s="6" t="s">
        <v>29</v>
      </c>
      <c r="AA225" s="6" t="s">
        <v>30</v>
      </c>
      <c r="AB225" s="6"/>
      <c r="AC225" s="6" t="s">
        <v>32</v>
      </c>
      <c r="AD225" s="6" t="s">
        <v>33</v>
      </c>
      <c r="AE225" s="6"/>
      <c r="AF225" s="6"/>
      <c r="AG225" s="6"/>
      <c r="AH225" s="6"/>
      <c r="AI225" s="6"/>
      <c r="AJ225" s="6" t="s">
        <v>39</v>
      </c>
      <c r="AK225" s="6"/>
      <c r="AL225" s="6"/>
      <c r="AM225" s="6" t="s">
        <v>42</v>
      </c>
      <c r="AN225" s="6"/>
      <c r="AO225" s="6"/>
      <c r="AP225" s="6"/>
      <c r="AQ225" s="6" t="s">
        <v>39</v>
      </c>
      <c r="AR225" s="6"/>
      <c r="AS225" s="6"/>
      <c r="AT225" s="6"/>
      <c r="AU225" s="6" t="s">
        <v>49</v>
      </c>
      <c r="AV225" s="6"/>
      <c r="AW225" s="6"/>
      <c r="AX225" s="6"/>
      <c r="AY225" s="6"/>
      <c r="AZ225" s="6"/>
      <c r="BA225" s="6"/>
      <c r="BB225" s="6" t="s">
        <v>55</v>
      </c>
      <c r="BC225" s="6"/>
      <c r="BD225" s="6"/>
      <c r="BE225" s="6" t="s">
        <v>58</v>
      </c>
      <c r="BF225" s="6"/>
      <c r="BG225" s="6"/>
      <c r="BH225" s="6"/>
      <c r="BI225" s="6"/>
      <c r="BJ225" s="6"/>
      <c r="BK225" s="6"/>
      <c r="BL225" s="6"/>
      <c r="BM225" s="6" t="s">
        <v>64</v>
      </c>
      <c r="BN225" s="6"/>
      <c r="BO225" s="6"/>
      <c r="BP225" s="6"/>
      <c r="BQ225" s="6" t="s">
        <v>68</v>
      </c>
      <c r="BR225" s="6"/>
      <c r="BS225" s="6"/>
      <c r="BT225" s="6" t="s">
        <v>71</v>
      </c>
      <c r="BU225" s="6" t="s">
        <v>72</v>
      </c>
      <c r="BV225" s="6"/>
      <c r="BW225" s="6"/>
      <c r="BX225" s="6"/>
      <c r="BY225" s="6"/>
      <c r="BZ225" s="6"/>
      <c r="CA225" s="6" t="s">
        <v>78</v>
      </c>
      <c r="CB225" s="6"/>
      <c r="CC225" s="6" t="s">
        <v>83</v>
      </c>
      <c r="CD225" s="6">
        <v>59</v>
      </c>
      <c r="CE225" s="6" t="s">
        <v>153</v>
      </c>
      <c r="CF225" s="6"/>
      <c r="CG225" s="6"/>
      <c r="CH225" s="6"/>
      <c r="CI225" s="6" t="s">
        <v>420</v>
      </c>
      <c r="CJ225" s="6"/>
      <c r="CK225" s="6"/>
      <c r="CL225" s="6"/>
      <c r="CM225" s="6"/>
      <c r="CN225" s="6"/>
    </row>
    <row r="226" spans="1:92" x14ac:dyDescent="0.35">
      <c r="A226" s="6">
        <v>7045791218</v>
      </c>
      <c r="B226" s="6"/>
      <c r="C226" s="6"/>
      <c r="D226" s="6"/>
      <c r="E226" s="6"/>
      <c r="F226" s="6"/>
      <c r="G226" s="6"/>
      <c r="H226" s="6"/>
      <c r="I226" s="6" t="s">
        <v>25</v>
      </c>
      <c r="J226" s="6"/>
      <c r="K226" s="6" t="s">
        <v>27</v>
      </c>
      <c r="L226" s="6"/>
      <c r="M226" s="6"/>
      <c r="N226" s="6" t="s">
        <v>30</v>
      </c>
      <c r="O226" s="6"/>
      <c r="P226" s="6" t="s">
        <v>19</v>
      </c>
      <c r="Q226" s="6" t="s">
        <v>20</v>
      </c>
      <c r="R226" s="6"/>
      <c r="S226" s="6"/>
      <c r="T226" s="6"/>
      <c r="U226" s="6"/>
      <c r="V226" s="6" t="s">
        <v>25</v>
      </c>
      <c r="W226" s="6"/>
      <c r="X226" s="6"/>
      <c r="Y226" s="6"/>
      <c r="Z226" s="6"/>
      <c r="AA226" s="6"/>
      <c r="AB226" s="6" t="s">
        <v>31</v>
      </c>
      <c r="AC226" s="6"/>
      <c r="AD226" s="6" t="s">
        <v>33</v>
      </c>
      <c r="AE226" s="6"/>
      <c r="AF226" s="6" t="s">
        <v>35</v>
      </c>
      <c r="AG226" s="6"/>
      <c r="AH226" s="6"/>
      <c r="AI226" s="6"/>
      <c r="AJ226" s="6"/>
      <c r="AK226" s="6"/>
      <c r="AL226" s="6"/>
      <c r="AM226" s="6" t="s">
        <v>42</v>
      </c>
      <c r="AN226" s="6"/>
      <c r="AO226" s="6" t="s">
        <v>44</v>
      </c>
      <c r="AP226" s="6"/>
      <c r="AQ226" s="6"/>
      <c r="AR226" s="6"/>
      <c r="AS226" s="6"/>
      <c r="AT226" s="6" t="s">
        <v>48</v>
      </c>
      <c r="AU226" s="6"/>
      <c r="AV226" s="6"/>
      <c r="AW226" s="6"/>
      <c r="AX226" s="6"/>
      <c r="AY226" s="6"/>
      <c r="AZ226" s="6"/>
      <c r="BA226" s="6"/>
      <c r="BB226" s="6"/>
      <c r="BC226" s="6" t="s">
        <v>56</v>
      </c>
      <c r="BD226" s="6" t="s">
        <v>57</v>
      </c>
      <c r="BE226" s="6" t="s">
        <v>58</v>
      </c>
      <c r="BF226" s="6"/>
      <c r="BG226" s="6"/>
      <c r="BH226" s="6"/>
      <c r="BI226" s="6"/>
      <c r="BJ226" s="6"/>
      <c r="BK226" s="6"/>
      <c r="BL226" s="6"/>
      <c r="BM226" s="6"/>
      <c r="BN226" s="6"/>
      <c r="BO226" s="6"/>
      <c r="BP226" s="6"/>
      <c r="BQ226" s="6"/>
      <c r="BR226" s="6" t="s">
        <v>69</v>
      </c>
      <c r="BS226" s="6"/>
      <c r="BT226" s="6" t="s">
        <v>71</v>
      </c>
      <c r="BU226" s="6" t="s">
        <v>72</v>
      </c>
      <c r="BV226" s="6" t="s">
        <v>73</v>
      </c>
      <c r="BW226" s="6"/>
      <c r="BX226" s="6" t="s">
        <v>75</v>
      </c>
      <c r="BY226" s="6"/>
      <c r="BZ226" s="6"/>
      <c r="CA226" s="6"/>
      <c r="CB226" s="6"/>
      <c r="CC226" s="6" t="s">
        <v>83</v>
      </c>
      <c r="CD226" s="6">
        <v>55</v>
      </c>
      <c r="CE226" s="6" t="s">
        <v>153</v>
      </c>
      <c r="CF226" s="6" t="s">
        <v>197</v>
      </c>
      <c r="CG226" s="6" t="s">
        <v>85</v>
      </c>
      <c r="CH226" s="6" t="s">
        <v>86</v>
      </c>
      <c r="CI226" s="6" t="s">
        <v>419</v>
      </c>
      <c r="CJ226" s="6" t="s">
        <v>87</v>
      </c>
      <c r="CK226" s="6" t="s">
        <v>88</v>
      </c>
      <c r="CL226" s="6" t="s">
        <v>89</v>
      </c>
      <c r="CM226" s="6" t="s">
        <v>90</v>
      </c>
      <c r="CN226" s="6" t="s">
        <v>90</v>
      </c>
    </row>
    <row r="227" spans="1:92" x14ac:dyDescent="0.35">
      <c r="A227" s="6">
        <v>7045791022</v>
      </c>
      <c r="B227" s="6"/>
      <c r="C227" s="6"/>
      <c r="D227" s="6"/>
      <c r="E227" s="6"/>
      <c r="F227" s="6"/>
      <c r="G227" s="6"/>
      <c r="H227" s="6"/>
      <c r="I227" s="6"/>
      <c r="J227" s="6"/>
      <c r="K227" s="6"/>
      <c r="L227" s="6"/>
      <c r="M227" s="6"/>
      <c r="N227" s="6"/>
      <c r="O227" s="6"/>
      <c r="P227" s="6"/>
      <c r="Q227" s="6" t="s">
        <v>20</v>
      </c>
      <c r="R227" s="6"/>
      <c r="S227" s="6"/>
      <c r="T227" s="6"/>
      <c r="U227" s="6"/>
      <c r="V227" s="6"/>
      <c r="W227" s="6"/>
      <c r="X227" s="6" t="s">
        <v>27</v>
      </c>
      <c r="Y227" s="6"/>
      <c r="Z227" s="6"/>
      <c r="AA227" s="6"/>
      <c r="AB227" s="6"/>
      <c r="AC227" s="6"/>
      <c r="AD227" s="6" t="s">
        <v>33</v>
      </c>
      <c r="AE227" s="6"/>
      <c r="AF227" s="6" t="s">
        <v>35</v>
      </c>
      <c r="AG227" s="6"/>
      <c r="AH227" s="6"/>
      <c r="AI227" s="6" t="s">
        <v>38</v>
      </c>
      <c r="AJ227" s="6"/>
      <c r="AK227" s="6"/>
      <c r="AL227" s="6"/>
      <c r="AM227" s="6"/>
      <c r="AN227" s="6"/>
      <c r="AO227" s="6"/>
      <c r="AP227" s="6"/>
      <c r="AQ227" s="6" t="s">
        <v>39</v>
      </c>
      <c r="AR227" s="6"/>
      <c r="AS227" s="6"/>
      <c r="AT227" s="6"/>
      <c r="AU227" s="6"/>
      <c r="AV227" s="6"/>
      <c r="AW227" s="6"/>
      <c r="AX227" s="6"/>
      <c r="AY227" s="6"/>
      <c r="AZ227" s="6"/>
      <c r="BA227" s="6"/>
      <c r="BB227" s="6" t="s">
        <v>55</v>
      </c>
      <c r="BC227" s="6" t="s">
        <v>56</v>
      </c>
      <c r="BD227" s="6"/>
      <c r="BE227" s="6"/>
      <c r="BF227" s="6"/>
      <c r="BG227" s="6"/>
      <c r="BH227" s="6"/>
      <c r="BI227" s="6"/>
      <c r="BJ227" s="6"/>
      <c r="BK227" s="6"/>
      <c r="BL227" s="6" t="s">
        <v>63</v>
      </c>
      <c r="BM227" s="6"/>
      <c r="BN227" s="6"/>
      <c r="BO227" s="6"/>
      <c r="BP227" s="6"/>
      <c r="BQ227" s="6"/>
      <c r="BR227" s="6"/>
      <c r="BS227" s="6"/>
      <c r="BT227" s="6" t="s">
        <v>71</v>
      </c>
      <c r="BU227" s="6"/>
      <c r="BV227" s="6"/>
      <c r="BW227" s="6"/>
      <c r="BX227" s="6"/>
      <c r="BY227" s="6"/>
      <c r="BZ227" s="6"/>
      <c r="CA227" s="6"/>
      <c r="CB227" s="6"/>
      <c r="CC227" s="6" t="s">
        <v>83</v>
      </c>
      <c r="CD227" s="6">
        <v>89</v>
      </c>
      <c r="CE227" s="6" t="s">
        <v>153</v>
      </c>
      <c r="CF227" s="6" t="s">
        <v>174</v>
      </c>
      <c r="CG227" s="6" t="s">
        <v>85</v>
      </c>
      <c r="CH227" s="6" t="s">
        <v>86</v>
      </c>
      <c r="CI227" s="6" t="s">
        <v>419</v>
      </c>
      <c r="CJ227" s="6"/>
      <c r="CK227" s="6"/>
      <c r="CL227" s="6" t="s">
        <v>105</v>
      </c>
      <c r="CM227" s="6" t="s">
        <v>90</v>
      </c>
      <c r="CN227" s="6"/>
    </row>
    <row r="228" spans="1:92" x14ac:dyDescent="0.35">
      <c r="A228" s="6">
        <v>7045790768</v>
      </c>
      <c r="B228" s="6"/>
      <c r="C228" s="6"/>
      <c r="D228" s="6"/>
      <c r="E228" s="6"/>
      <c r="F228" s="6"/>
      <c r="G228" s="6"/>
      <c r="H228" s="6"/>
      <c r="I228" s="6"/>
      <c r="J228" s="6"/>
      <c r="K228" s="6"/>
      <c r="L228" s="6"/>
      <c r="M228" s="6"/>
      <c r="N228" s="6"/>
      <c r="O228" s="6"/>
      <c r="P228" s="6" t="s">
        <v>19</v>
      </c>
      <c r="Q228" s="6" t="s">
        <v>20</v>
      </c>
      <c r="R228" s="6"/>
      <c r="S228" s="6"/>
      <c r="T228" s="6"/>
      <c r="U228" s="6"/>
      <c r="V228" s="6"/>
      <c r="W228" s="6"/>
      <c r="X228" s="6"/>
      <c r="Y228" s="6"/>
      <c r="Z228" s="6"/>
      <c r="AA228" s="6" t="s">
        <v>30</v>
      </c>
      <c r="AB228" s="6"/>
      <c r="AC228" s="6"/>
      <c r="AD228" s="6"/>
      <c r="AE228" s="6"/>
      <c r="AF228" s="6"/>
      <c r="AG228" s="6" t="s">
        <v>36</v>
      </c>
      <c r="AH228" s="6"/>
      <c r="AI228" s="6"/>
      <c r="AJ228" s="6"/>
      <c r="AK228" s="6"/>
      <c r="AL228" s="6"/>
      <c r="AM228" s="6"/>
      <c r="AN228" s="6"/>
      <c r="AO228" s="6"/>
      <c r="AP228" s="6"/>
      <c r="AQ228" s="6"/>
      <c r="AR228" s="6"/>
      <c r="AS228" s="6"/>
      <c r="AT228" s="6" t="s">
        <v>48</v>
      </c>
      <c r="AU228" s="6"/>
      <c r="AV228" s="6"/>
      <c r="AW228" s="6"/>
      <c r="AX228" s="6"/>
      <c r="AY228" s="6"/>
      <c r="AZ228" s="6"/>
      <c r="BA228" s="6"/>
      <c r="BB228" s="6"/>
      <c r="BC228" s="6"/>
      <c r="BD228" s="6"/>
      <c r="BE228" s="6"/>
      <c r="BF228" s="6"/>
      <c r="BG228" s="6"/>
      <c r="BH228" s="6"/>
      <c r="BI228" s="6"/>
      <c r="BJ228" s="6"/>
      <c r="BK228" s="6"/>
      <c r="BL228" s="6"/>
      <c r="BM228" s="6"/>
      <c r="BN228" s="6"/>
      <c r="BO228" s="6" t="s">
        <v>66</v>
      </c>
      <c r="BP228" s="6" t="s">
        <v>67</v>
      </c>
      <c r="BQ228" s="6"/>
      <c r="BR228" s="6"/>
      <c r="BS228" s="6"/>
      <c r="BT228" s="6"/>
      <c r="BU228" s="6"/>
      <c r="BV228" s="6"/>
      <c r="BW228" s="6"/>
      <c r="BX228" s="6"/>
      <c r="BY228" s="6"/>
      <c r="BZ228" s="6"/>
      <c r="CA228" s="6"/>
      <c r="CB228" s="6"/>
      <c r="CC228" s="6" t="s">
        <v>83</v>
      </c>
      <c r="CD228" s="6">
        <v>84</v>
      </c>
      <c r="CE228" s="6" t="s">
        <v>153</v>
      </c>
      <c r="CF228" s="6" t="s">
        <v>160</v>
      </c>
      <c r="CG228" s="6" t="s">
        <v>85</v>
      </c>
      <c r="CH228" s="6" t="s">
        <v>86</v>
      </c>
      <c r="CI228" s="6" t="s">
        <v>421</v>
      </c>
      <c r="CJ228" s="6" t="s">
        <v>103</v>
      </c>
      <c r="CK228" s="6" t="s">
        <v>101</v>
      </c>
      <c r="CL228" s="6" t="s">
        <v>105</v>
      </c>
      <c r="CM228" s="6" t="s">
        <v>90</v>
      </c>
      <c r="CN228" s="6" t="s">
        <v>90</v>
      </c>
    </row>
    <row r="229" spans="1:92" x14ac:dyDescent="0.35">
      <c r="A229" s="6">
        <v>7045790517</v>
      </c>
      <c r="B229" s="6"/>
      <c r="C229" s="6" t="s">
        <v>19</v>
      </c>
      <c r="D229" s="6"/>
      <c r="E229" s="6"/>
      <c r="F229" s="6"/>
      <c r="G229" s="6"/>
      <c r="H229" s="6"/>
      <c r="I229" s="6" t="s">
        <v>25</v>
      </c>
      <c r="J229" s="6"/>
      <c r="K229" s="6"/>
      <c r="L229" s="6"/>
      <c r="M229" s="6"/>
      <c r="N229" s="6" t="s">
        <v>30</v>
      </c>
      <c r="O229" s="6"/>
      <c r="P229" s="6" t="s">
        <v>19</v>
      </c>
      <c r="Q229" s="6"/>
      <c r="R229" s="6"/>
      <c r="S229" s="6"/>
      <c r="T229" s="6"/>
      <c r="U229" s="6"/>
      <c r="V229" s="6" t="s">
        <v>25</v>
      </c>
      <c r="W229" s="6" t="s">
        <v>26</v>
      </c>
      <c r="X229" s="6"/>
      <c r="Y229" s="6"/>
      <c r="Z229" s="6"/>
      <c r="AA229" s="6"/>
      <c r="AB229" s="6"/>
      <c r="AC229" s="6"/>
      <c r="AD229" s="6"/>
      <c r="AE229" s="6"/>
      <c r="AF229" s="6"/>
      <c r="AG229" s="6"/>
      <c r="AH229" s="6"/>
      <c r="AI229" s="6"/>
      <c r="AJ229" s="6"/>
      <c r="AK229" s="6"/>
      <c r="AL229" s="6" t="s">
        <v>41</v>
      </c>
      <c r="AM229" s="6"/>
      <c r="AN229" s="6"/>
      <c r="AO229" s="6"/>
      <c r="AP229" s="6" t="s">
        <v>45</v>
      </c>
      <c r="AQ229" s="6"/>
      <c r="AR229" s="6"/>
      <c r="AS229" s="6"/>
      <c r="AT229" s="6" t="s">
        <v>48</v>
      </c>
      <c r="AU229" s="6"/>
      <c r="AV229" s="6"/>
      <c r="AW229" s="6"/>
      <c r="AX229" s="6" t="s">
        <v>52</v>
      </c>
      <c r="AY229" s="6"/>
      <c r="AZ229" s="6"/>
      <c r="BA229" s="6" t="s">
        <v>19</v>
      </c>
      <c r="BB229" s="6"/>
      <c r="BC229" s="6" t="s">
        <v>56</v>
      </c>
      <c r="BD229" s="6"/>
      <c r="BE229" s="6"/>
      <c r="BF229" s="6"/>
      <c r="BG229" s="6"/>
      <c r="BH229" s="6"/>
      <c r="BI229" s="6"/>
      <c r="BJ229" s="6" t="s">
        <v>26</v>
      </c>
      <c r="BK229" s="6"/>
      <c r="BL229" s="6"/>
      <c r="BM229" s="6"/>
      <c r="BN229" s="6"/>
      <c r="BO229" s="6"/>
      <c r="BP229" s="6" t="s">
        <v>67</v>
      </c>
      <c r="BQ229" s="6"/>
      <c r="BR229" s="6"/>
      <c r="BS229" s="6" t="s">
        <v>70</v>
      </c>
      <c r="BT229" s="6"/>
      <c r="BU229" s="6"/>
      <c r="BV229" s="6"/>
      <c r="BW229" s="6"/>
      <c r="BX229" s="6"/>
      <c r="BY229" s="6"/>
      <c r="BZ229" s="6"/>
      <c r="CA229" s="6" t="s">
        <v>78</v>
      </c>
      <c r="CB229" s="6"/>
      <c r="CC229" s="6" t="s">
        <v>83</v>
      </c>
      <c r="CD229" s="6">
        <v>78</v>
      </c>
      <c r="CE229" s="6" t="s">
        <v>153</v>
      </c>
      <c r="CF229" s="6" t="s">
        <v>155</v>
      </c>
      <c r="CG229" s="6" t="s">
        <v>85</v>
      </c>
      <c r="CH229" s="6"/>
      <c r="CI229" s="6" t="s">
        <v>419</v>
      </c>
      <c r="CJ229" s="6"/>
      <c r="CK229" s="6" t="s">
        <v>110</v>
      </c>
      <c r="CL229" s="6" t="s">
        <v>105</v>
      </c>
      <c r="CM229" s="6" t="s">
        <v>90</v>
      </c>
      <c r="CN229" s="6" t="s">
        <v>86</v>
      </c>
    </row>
    <row r="230" spans="1:92" x14ac:dyDescent="0.35">
      <c r="A230" s="6">
        <v>7045790301</v>
      </c>
      <c r="B230" s="6"/>
      <c r="C230" s="6" t="s">
        <v>19</v>
      </c>
      <c r="D230" s="6" t="s">
        <v>20</v>
      </c>
      <c r="E230" s="6"/>
      <c r="F230" s="6"/>
      <c r="G230" s="6"/>
      <c r="H230" s="6"/>
      <c r="I230" s="6"/>
      <c r="J230" s="6"/>
      <c r="K230" s="6" t="s">
        <v>27</v>
      </c>
      <c r="L230" s="6" t="s">
        <v>28</v>
      </c>
      <c r="M230" s="6"/>
      <c r="N230" s="6" t="s">
        <v>30</v>
      </c>
      <c r="O230" s="6"/>
      <c r="P230" s="6"/>
      <c r="Q230" s="6"/>
      <c r="R230" s="6"/>
      <c r="S230" s="6"/>
      <c r="T230" s="6"/>
      <c r="U230" s="6"/>
      <c r="V230" s="6" t="s">
        <v>25</v>
      </c>
      <c r="W230" s="6"/>
      <c r="X230" s="6"/>
      <c r="Y230" s="6"/>
      <c r="Z230" s="6"/>
      <c r="AA230" s="6"/>
      <c r="AB230" s="6"/>
      <c r="AC230" s="6"/>
      <c r="AD230" s="6" t="s">
        <v>33</v>
      </c>
      <c r="AE230" s="6"/>
      <c r="AF230" s="6"/>
      <c r="AG230" s="6"/>
      <c r="AH230" s="6"/>
      <c r="AI230" s="6" t="s">
        <v>38</v>
      </c>
      <c r="AJ230" s="6"/>
      <c r="AK230" s="6"/>
      <c r="AL230" s="6"/>
      <c r="AM230" s="6" t="s">
        <v>42</v>
      </c>
      <c r="AN230" s="6"/>
      <c r="AO230" s="6"/>
      <c r="AP230" s="6"/>
      <c r="AQ230" s="6"/>
      <c r="AR230" s="6" t="s">
        <v>46</v>
      </c>
      <c r="AS230" s="6"/>
      <c r="AT230" s="6"/>
      <c r="AU230" s="6"/>
      <c r="AV230" s="6"/>
      <c r="AW230" s="6"/>
      <c r="AX230" s="6"/>
      <c r="AY230" s="6"/>
      <c r="AZ230" s="6"/>
      <c r="BA230" s="6"/>
      <c r="BB230" s="6"/>
      <c r="BC230" s="6" t="s">
        <v>56</v>
      </c>
      <c r="BD230" s="6"/>
      <c r="BE230" s="6"/>
      <c r="BF230" s="6"/>
      <c r="BG230" s="6"/>
      <c r="BH230" s="6"/>
      <c r="BI230" s="6" t="s">
        <v>62</v>
      </c>
      <c r="BJ230" s="6"/>
      <c r="BK230" s="6"/>
      <c r="BL230" s="6"/>
      <c r="BM230" s="6"/>
      <c r="BN230" s="6"/>
      <c r="BO230" s="6"/>
      <c r="BP230" s="6" t="s">
        <v>67</v>
      </c>
      <c r="BQ230" s="6"/>
      <c r="BR230" s="6"/>
      <c r="BS230" s="6" t="s">
        <v>70</v>
      </c>
      <c r="BT230" s="6"/>
      <c r="BU230" s="6"/>
      <c r="BV230" s="6"/>
      <c r="BW230" s="6"/>
      <c r="BX230" s="6"/>
      <c r="BY230" s="6"/>
      <c r="BZ230" s="6"/>
      <c r="CA230" s="6" t="s">
        <v>78</v>
      </c>
      <c r="CB230" s="6"/>
      <c r="CC230" s="6" t="s">
        <v>83</v>
      </c>
      <c r="CD230" s="6">
        <v>30</v>
      </c>
      <c r="CE230" s="6" t="s">
        <v>153</v>
      </c>
      <c r="CF230" s="6" t="s">
        <v>382</v>
      </c>
      <c r="CG230" s="6"/>
      <c r="CH230" s="6" t="s">
        <v>86</v>
      </c>
      <c r="CI230" s="6" t="s">
        <v>419</v>
      </c>
      <c r="CJ230" s="6" t="s">
        <v>100</v>
      </c>
      <c r="CK230" s="6" t="s">
        <v>109</v>
      </c>
      <c r="CL230" s="6" t="s">
        <v>89</v>
      </c>
      <c r="CM230" s="6" t="s">
        <v>90</v>
      </c>
      <c r="CN230" s="6" t="s">
        <v>90</v>
      </c>
    </row>
    <row r="231" spans="1:92" x14ac:dyDescent="0.35">
      <c r="A231" s="6">
        <v>7045790047</v>
      </c>
      <c r="B231" s="6"/>
      <c r="C231" s="6" t="s">
        <v>19</v>
      </c>
      <c r="D231" s="6" t="s">
        <v>20</v>
      </c>
      <c r="E231" s="6"/>
      <c r="F231" s="6"/>
      <c r="G231" s="6"/>
      <c r="H231" s="6"/>
      <c r="I231" s="6"/>
      <c r="J231" s="6"/>
      <c r="K231" s="6"/>
      <c r="L231" s="6"/>
      <c r="M231" s="6"/>
      <c r="N231" s="6" t="s">
        <v>30</v>
      </c>
      <c r="O231" s="6"/>
      <c r="P231" s="6" t="s">
        <v>19</v>
      </c>
      <c r="Q231" s="6" t="s">
        <v>20</v>
      </c>
      <c r="R231" s="6"/>
      <c r="S231" s="6"/>
      <c r="T231" s="6"/>
      <c r="U231" s="6" t="s">
        <v>24</v>
      </c>
      <c r="V231" s="6" t="s">
        <v>25</v>
      </c>
      <c r="W231" s="6"/>
      <c r="X231" s="6" t="s">
        <v>27</v>
      </c>
      <c r="Y231" s="6"/>
      <c r="Z231" s="6"/>
      <c r="AA231" s="6"/>
      <c r="AB231" s="6"/>
      <c r="AC231" s="6"/>
      <c r="AD231" s="6" t="s">
        <v>33</v>
      </c>
      <c r="AE231" s="6"/>
      <c r="AF231" s="6"/>
      <c r="AG231" s="6"/>
      <c r="AH231" s="6"/>
      <c r="AI231" s="6"/>
      <c r="AJ231" s="6"/>
      <c r="AK231" s="6"/>
      <c r="AL231" s="6" t="s">
        <v>41</v>
      </c>
      <c r="AM231" s="6" t="s">
        <v>42</v>
      </c>
      <c r="AN231" s="6"/>
      <c r="AO231" s="6"/>
      <c r="AP231" s="6"/>
      <c r="AQ231" s="6"/>
      <c r="AR231" s="6"/>
      <c r="AS231" s="6"/>
      <c r="AT231" s="6"/>
      <c r="AU231" s="6"/>
      <c r="AV231" s="6"/>
      <c r="AW231" s="6"/>
      <c r="AX231" s="6" t="s">
        <v>52</v>
      </c>
      <c r="AY231" s="6"/>
      <c r="AZ231" s="6"/>
      <c r="BA231" s="6"/>
      <c r="BB231" s="6"/>
      <c r="BC231" s="6"/>
      <c r="BD231" s="6"/>
      <c r="BE231" s="6"/>
      <c r="BF231" s="6"/>
      <c r="BG231" s="6"/>
      <c r="BH231" s="6"/>
      <c r="BI231" s="6"/>
      <c r="BJ231" s="6"/>
      <c r="BK231" s="6"/>
      <c r="BL231" s="6"/>
      <c r="BM231" s="6"/>
      <c r="BN231" s="6"/>
      <c r="BO231" s="6"/>
      <c r="BP231" s="6" t="s">
        <v>67</v>
      </c>
      <c r="BQ231" s="6"/>
      <c r="BR231" s="6"/>
      <c r="BS231" s="6"/>
      <c r="BT231" s="6"/>
      <c r="BU231" s="6"/>
      <c r="BV231" s="6"/>
      <c r="BW231" s="6"/>
      <c r="BX231" s="6"/>
      <c r="BY231" s="6" t="s">
        <v>76</v>
      </c>
      <c r="BZ231" s="6"/>
      <c r="CA231" s="6"/>
      <c r="CB231" s="6"/>
      <c r="CC231" s="6" t="s">
        <v>83</v>
      </c>
      <c r="CD231" s="6">
        <v>70</v>
      </c>
      <c r="CE231" s="6" t="s">
        <v>153</v>
      </c>
      <c r="CF231" s="6" t="s">
        <v>382</v>
      </c>
      <c r="CG231" s="6" t="s">
        <v>85</v>
      </c>
      <c r="CH231" s="6" t="s">
        <v>86</v>
      </c>
      <c r="CI231" s="6" t="s">
        <v>419</v>
      </c>
      <c r="CJ231" s="6" t="s">
        <v>103</v>
      </c>
      <c r="CK231" s="6" t="s">
        <v>109</v>
      </c>
      <c r="CL231" s="6" t="s">
        <v>105</v>
      </c>
      <c r="CM231" s="6" t="s">
        <v>90</v>
      </c>
      <c r="CN231" s="6" t="s">
        <v>90</v>
      </c>
    </row>
    <row r="232" spans="1:92" x14ac:dyDescent="0.35">
      <c r="A232" s="6">
        <v>7045789790</v>
      </c>
      <c r="B232" s="6"/>
      <c r="C232" s="6"/>
      <c r="D232" s="6" t="s">
        <v>20</v>
      </c>
      <c r="E232" s="6"/>
      <c r="F232" s="6"/>
      <c r="G232" s="6"/>
      <c r="H232" s="6"/>
      <c r="I232" s="6"/>
      <c r="J232" s="6" t="s">
        <v>26</v>
      </c>
      <c r="K232" s="6"/>
      <c r="L232" s="6"/>
      <c r="M232" s="6"/>
      <c r="N232" s="6" t="s">
        <v>30</v>
      </c>
      <c r="O232" s="6"/>
      <c r="P232" s="6" t="s">
        <v>19</v>
      </c>
      <c r="Q232" s="6" t="s">
        <v>20</v>
      </c>
      <c r="R232" s="6"/>
      <c r="S232" s="6"/>
      <c r="T232" s="6"/>
      <c r="U232" s="6"/>
      <c r="V232" s="6"/>
      <c r="W232" s="6" t="s">
        <v>26</v>
      </c>
      <c r="X232" s="6"/>
      <c r="Y232" s="6"/>
      <c r="Z232" s="6"/>
      <c r="AA232" s="6"/>
      <c r="AB232" s="6"/>
      <c r="AC232" s="6"/>
      <c r="AD232" s="6"/>
      <c r="AE232" s="6"/>
      <c r="AF232" s="6"/>
      <c r="AG232" s="6"/>
      <c r="AH232" s="6" t="s">
        <v>37</v>
      </c>
      <c r="AI232" s="6"/>
      <c r="AJ232" s="6"/>
      <c r="AK232" s="6"/>
      <c r="AL232" s="6"/>
      <c r="AM232" s="6" t="s">
        <v>42</v>
      </c>
      <c r="AN232" s="6"/>
      <c r="AO232" s="6"/>
      <c r="AP232" s="6"/>
      <c r="AQ232" s="6" t="s">
        <v>39</v>
      </c>
      <c r="AR232" s="6"/>
      <c r="AS232" s="6"/>
      <c r="AT232" s="6" t="s">
        <v>48</v>
      </c>
      <c r="AU232" s="6"/>
      <c r="AV232" s="6"/>
      <c r="AW232" s="6"/>
      <c r="AX232" s="6"/>
      <c r="AY232" s="6"/>
      <c r="AZ232" s="6"/>
      <c r="BA232" s="6" t="s">
        <v>19</v>
      </c>
      <c r="BB232" s="6"/>
      <c r="BC232" s="6" t="s">
        <v>56</v>
      </c>
      <c r="BD232" s="6"/>
      <c r="BE232" s="6" t="s">
        <v>58</v>
      </c>
      <c r="BF232" s="6"/>
      <c r="BG232" s="6"/>
      <c r="BH232" s="6"/>
      <c r="BI232" s="6"/>
      <c r="BJ232" s="6"/>
      <c r="BK232" s="6"/>
      <c r="BL232" s="6"/>
      <c r="BM232" s="6"/>
      <c r="BN232" s="6"/>
      <c r="BO232" s="6"/>
      <c r="BP232" s="6" t="s">
        <v>67</v>
      </c>
      <c r="BQ232" s="6"/>
      <c r="BR232" s="6"/>
      <c r="BS232" s="6"/>
      <c r="BT232" s="6"/>
      <c r="BU232" s="6"/>
      <c r="BV232" s="6"/>
      <c r="BW232" s="6"/>
      <c r="BX232" s="6"/>
      <c r="BY232" s="6" t="s">
        <v>76</v>
      </c>
      <c r="BZ232" s="6"/>
      <c r="CA232" s="6" t="s">
        <v>78</v>
      </c>
      <c r="CB232" s="6"/>
      <c r="CC232" s="6" t="s">
        <v>83</v>
      </c>
      <c r="CD232" s="6">
        <v>60</v>
      </c>
      <c r="CE232" s="6" t="s">
        <v>153</v>
      </c>
      <c r="CF232" s="6" t="s">
        <v>172</v>
      </c>
      <c r="CG232" s="6" t="s">
        <v>85</v>
      </c>
      <c r="CH232" s="6" t="s">
        <v>86</v>
      </c>
      <c r="CI232" s="6" t="s">
        <v>422</v>
      </c>
      <c r="CJ232" s="6" t="s">
        <v>100</v>
      </c>
      <c r="CK232" s="6" t="s">
        <v>88</v>
      </c>
      <c r="CL232" s="6" t="s">
        <v>105</v>
      </c>
      <c r="CM232" s="6" t="s">
        <v>90</v>
      </c>
      <c r="CN232" s="6" t="s">
        <v>90</v>
      </c>
    </row>
    <row r="233" spans="1:92" x14ac:dyDescent="0.35">
      <c r="A233" s="6">
        <v>7045789365</v>
      </c>
      <c r="B233" s="6"/>
      <c r="C233" s="6"/>
      <c r="D233" s="6"/>
      <c r="E233" s="6"/>
      <c r="F233" s="6"/>
      <c r="G233" s="6"/>
      <c r="H233" s="6"/>
      <c r="I233" s="6"/>
      <c r="J233" s="6"/>
      <c r="K233" s="6"/>
      <c r="L233" s="6"/>
      <c r="M233" s="6"/>
      <c r="N233" s="6"/>
      <c r="O233" s="6"/>
      <c r="P233" s="6"/>
      <c r="Q233" s="6"/>
      <c r="R233" s="6" t="s">
        <v>21</v>
      </c>
      <c r="S233" s="6"/>
      <c r="T233" s="6"/>
      <c r="U233" s="6"/>
      <c r="V233" s="6"/>
      <c r="W233" s="6"/>
      <c r="X233" s="6"/>
      <c r="Y233" s="6"/>
      <c r="Z233" s="6" t="s">
        <v>29</v>
      </c>
      <c r="AA233" s="6"/>
      <c r="AB233" s="6"/>
      <c r="AC233" s="6"/>
      <c r="AD233" s="6"/>
      <c r="AE233" s="6"/>
      <c r="AF233" s="6"/>
      <c r="AG233" s="6"/>
      <c r="AH233" s="6" t="s">
        <v>37</v>
      </c>
      <c r="AI233" s="6" t="s">
        <v>38</v>
      </c>
      <c r="AJ233" s="6"/>
      <c r="AK233" s="6" t="s">
        <v>40</v>
      </c>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t="s">
        <v>67</v>
      </c>
      <c r="BQ233" s="6"/>
      <c r="BR233" s="6"/>
      <c r="BS233" s="6"/>
      <c r="BT233" s="6" t="s">
        <v>71</v>
      </c>
      <c r="BU233" s="6"/>
      <c r="BV233" s="6"/>
      <c r="BW233" s="6"/>
      <c r="BX233" s="6"/>
      <c r="BY233" s="6"/>
      <c r="BZ233" s="6"/>
      <c r="CA233" s="6"/>
      <c r="CB233" s="6"/>
      <c r="CC233" s="6" t="s">
        <v>83</v>
      </c>
      <c r="CD233" s="6">
        <v>90</v>
      </c>
      <c r="CE233" s="6" t="s">
        <v>153</v>
      </c>
      <c r="CF233" s="6" t="s">
        <v>176</v>
      </c>
      <c r="CG233" s="6" t="s">
        <v>85</v>
      </c>
      <c r="CH233" s="6" t="s">
        <v>86</v>
      </c>
      <c r="CI233" s="6" t="s">
        <v>419</v>
      </c>
      <c r="CJ233" s="6" t="s">
        <v>95</v>
      </c>
      <c r="CK233" s="6" t="s">
        <v>93</v>
      </c>
      <c r="CL233" s="6" t="s">
        <v>105</v>
      </c>
      <c r="CM233" s="6" t="s">
        <v>90</v>
      </c>
      <c r="CN233" s="6" t="s">
        <v>86</v>
      </c>
    </row>
    <row r="234" spans="1:92" x14ac:dyDescent="0.35">
      <c r="A234" s="6">
        <v>7045789067</v>
      </c>
      <c r="B234" s="6"/>
      <c r="C234" s="6"/>
      <c r="D234" s="6"/>
      <c r="E234" s="6"/>
      <c r="F234" s="6"/>
      <c r="G234" s="6"/>
      <c r="H234" s="6"/>
      <c r="I234" s="6"/>
      <c r="J234" s="6"/>
      <c r="K234" s="6"/>
      <c r="L234" s="6"/>
      <c r="M234" s="6"/>
      <c r="N234" s="6"/>
      <c r="O234" s="6"/>
      <c r="P234" s="6"/>
      <c r="Q234" s="6"/>
      <c r="R234" s="6"/>
      <c r="S234" s="6"/>
      <c r="T234" s="6"/>
      <c r="U234" s="6"/>
      <c r="V234" s="6"/>
      <c r="W234" s="6"/>
      <c r="X234" s="6"/>
      <c r="Y234" s="6"/>
      <c r="Z234" s="6" t="s">
        <v>29</v>
      </c>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t="s">
        <v>69</v>
      </c>
      <c r="BS234" s="6"/>
      <c r="BT234" s="6" t="s">
        <v>71</v>
      </c>
      <c r="BU234" s="6"/>
      <c r="BV234" s="6"/>
      <c r="BW234" s="6"/>
      <c r="BX234" s="6"/>
      <c r="BY234" s="6"/>
      <c r="BZ234" s="6"/>
      <c r="CA234" s="6"/>
      <c r="CB234" s="6"/>
      <c r="CC234" s="6" t="s">
        <v>83</v>
      </c>
      <c r="CD234" s="6">
        <v>71</v>
      </c>
      <c r="CE234" s="6" t="s">
        <v>153</v>
      </c>
      <c r="CF234" s="6" t="s">
        <v>160</v>
      </c>
      <c r="CG234" s="6" t="s">
        <v>85</v>
      </c>
      <c r="CH234" s="6" t="s">
        <v>86</v>
      </c>
      <c r="CI234" s="6" t="s">
        <v>419</v>
      </c>
      <c r="CJ234" s="6" t="s">
        <v>100</v>
      </c>
      <c r="CK234" s="6" t="s">
        <v>101</v>
      </c>
      <c r="CL234" s="6" t="s">
        <v>105</v>
      </c>
      <c r="CM234" s="6" t="s">
        <v>90</v>
      </c>
      <c r="CN234" s="6" t="s">
        <v>90</v>
      </c>
    </row>
    <row r="235" spans="1:92" x14ac:dyDescent="0.35">
      <c r="A235" s="6">
        <v>7045788871</v>
      </c>
      <c r="B235" s="6" t="s">
        <v>18</v>
      </c>
      <c r="C235" s="6" t="s">
        <v>19</v>
      </c>
      <c r="D235" s="6" t="s">
        <v>20</v>
      </c>
      <c r="E235" s="6"/>
      <c r="F235" s="6"/>
      <c r="G235" s="6"/>
      <c r="H235" s="6"/>
      <c r="I235" s="6"/>
      <c r="J235" s="6"/>
      <c r="K235" s="6"/>
      <c r="L235" s="6"/>
      <c r="M235" s="6"/>
      <c r="N235" s="6"/>
      <c r="O235" s="6" t="s">
        <v>18</v>
      </c>
      <c r="P235" s="6"/>
      <c r="Q235" s="6" t="s">
        <v>20</v>
      </c>
      <c r="R235" s="6"/>
      <c r="S235" s="6"/>
      <c r="T235" s="6"/>
      <c r="U235" s="6"/>
      <c r="V235" s="6"/>
      <c r="W235" s="6"/>
      <c r="X235" s="6"/>
      <c r="Y235" s="6"/>
      <c r="Z235" s="6"/>
      <c r="AA235" s="6"/>
      <c r="AB235" s="6"/>
      <c r="AC235" s="6"/>
      <c r="AD235" s="6"/>
      <c r="AE235" s="6"/>
      <c r="AF235" s="6" t="s">
        <v>35</v>
      </c>
      <c r="AG235" s="6"/>
      <c r="AH235" s="6"/>
      <c r="AI235" s="6"/>
      <c r="AJ235" s="6"/>
      <c r="AK235" s="6" t="s">
        <v>40</v>
      </c>
      <c r="AL235" s="6"/>
      <c r="AM235" s="6"/>
      <c r="AN235" s="6"/>
      <c r="AO235" s="6"/>
      <c r="AP235" s="6"/>
      <c r="AQ235" s="6" t="s">
        <v>39</v>
      </c>
      <c r="AR235" s="6" t="s">
        <v>46</v>
      </c>
      <c r="AS235" s="6"/>
      <c r="AT235" s="6"/>
      <c r="AU235" s="6"/>
      <c r="AV235" s="6"/>
      <c r="AW235" s="6"/>
      <c r="AX235" s="6"/>
      <c r="AY235" s="6"/>
      <c r="AZ235" s="6"/>
      <c r="BA235" s="6"/>
      <c r="BB235" s="6"/>
      <c r="BC235" s="6"/>
      <c r="BD235" s="6"/>
      <c r="BE235" s="6" t="s">
        <v>58</v>
      </c>
      <c r="BF235" s="6"/>
      <c r="BG235" s="6"/>
      <c r="BH235" s="6" t="s">
        <v>61</v>
      </c>
      <c r="BI235" s="6"/>
      <c r="BJ235" s="6"/>
      <c r="BK235" s="6"/>
      <c r="BL235" s="6"/>
      <c r="BM235" s="6"/>
      <c r="BN235" s="6"/>
      <c r="BO235" s="6"/>
      <c r="BP235" s="6" t="s">
        <v>67</v>
      </c>
      <c r="BQ235" s="6" t="s">
        <v>68</v>
      </c>
      <c r="BR235" s="6"/>
      <c r="BS235" s="6"/>
      <c r="BT235" s="6" t="s">
        <v>71</v>
      </c>
      <c r="BU235" s="6"/>
      <c r="BV235" s="6"/>
      <c r="BW235" s="6"/>
      <c r="BX235" s="6"/>
      <c r="BY235" s="6"/>
      <c r="BZ235" s="6"/>
      <c r="CA235" s="6"/>
      <c r="CB235" s="6"/>
      <c r="CC235" s="6" t="s">
        <v>98</v>
      </c>
      <c r="CD235" s="6">
        <v>68</v>
      </c>
      <c r="CE235" s="6" t="s">
        <v>153</v>
      </c>
      <c r="CF235" s="6" t="s">
        <v>160</v>
      </c>
      <c r="CG235" s="6" t="s">
        <v>85</v>
      </c>
      <c r="CH235" s="6" t="s">
        <v>86</v>
      </c>
      <c r="CI235" s="6" t="s">
        <v>419</v>
      </c>
      <c r="CJ235" s="6" t="s">
        <v>100</v>
      </c>
      <c r="CK235" s="6" t="s">
        <v>88</v>
      </c>
      <c r="CL235" s="6" t="s">
        <v>89</v>
      </c>
      <c r="CM235" s="6" t="s">
        <v>90</v>
      </c>
      <c r="CN235" s="6" t="s">
        <v>90</v>
      </c>
    </row>
    <row r="236" spans="1:92" x14ac:dyDescent="0.35">
      <c r="A236" s="6">
        <v>7045788643</v>
      </c>
      <c r="B236" s="6"/>
      <c r="C236" s="6"/>
      <c r="D236" s="6"/>
      <c r="E236" s="6"/>
      <c r="F236" s="6"/>
      <c r="G236" s="6"/>
      <c r="H236" s="6"/>
      <c r="I236" s="6"/>
      <c r="J236" s="6"/>
      <c r="K236" s="6"/>
      <c r="L236" s="6"/>
      <c r="M236" s="6"/>
      <c r="N236" s="6"/>
      <c r="O236" s="6"/>
      <c r="P236" s="6"/>
      <c r="Q236" s="6" t="s">
        <v>20</v>
      </c>
      <c r="R236" s="6"/>
      <c r="S236" s="6"/>
      <c r="T236" s="6"/>
      <c r="U236" s="6"/>
      <c r="V236" s="6"/>
      <c r="W236" s="6"/>
      <c r="X236" s="6" t="s">
        <v>27</v>
      </c>
      <c r="Y236" s="6"/>
      <c r="Z236" s="6"/>
      <c r="AA236" s="6"/>
      <c r="AB236" s="6"/>
      <c r="AC236" s="6"/>
      <c r="AD236" s="6"/>
      <c r="AE236" s="6"/>
      <c r="AF236" s="6"/>
      <c r="AG236" s="6"/>
      <c r="AH236" s="6"/>
      <c r="AI236" s="6"/>
      <c r="AJ236" s="6" t="s">
        <v>39</v>
      </c>
      <c r="AK236" s="6"/>
      <c r="AL236" s="6"/>
      <c r="AM236" s="6" t="s">
        <v>42</v>
      </c>
      <c r="AN236" s="6"/>
      <c r="AO236" s="6"/>
      <c r="AP236" s="6"/>
      <c r="AQ236" s="6"/>
      <c r="AR236" s="6"/>
      <c r="AS236" s="6"/>
      <c r="AT236" s="6"/>
      <c r="AU236" s="6"/>
      <c r="AV236" s="6"/>
      <c r="AW236" s="6"/>
      <c r="AX236" s="6"/>
      <c r="AY236" s="6"/>
      <c r="AZ236" s="6"/>
      <c r="BA236" s="6"/>
      <c r="BB236" s="6"/>
      <c r="BC236" s="6"/>
      <c r="BD236" s="6" t="s">
        <v>57</v>
      </c>
      <c r="BE236" s="6"/>
      <c r="BF236" s="6"/>
      <c r="BG236" s="6"/>
      <c r="BH236" s="6"/>
      <c r="BI236" s="6"/>
      <c r="BJ236" s="6"/>
      <c r="BK236" s="6"/>
      <c r="BL236" s="6"/>
      <c r="BM236" s="6"/>
      <c r="BN236" s="6"/>
      <c r="BO236" s="6"/>
      <c r="BP236" s="6" t="s">
        <v>67</v>
      </c>
      <c r="BQ236" s="6"/>
      <c r="BR236" s="6"/>
      <c r="BS236" s="6"/>
      <c r="BT236" s="6"/>
      <c r="BU236" s="6"/>
      <c r="BV236" s="6"/>
      <c r="BW236" s="6"/>
      <c r="BX236" s="6"/>
      <c r="BY236" s="6"/>
      <c r="BZ236" s="6"/>
      <c r="CA236" s="6"/>
      <c r="CB236" s="6"/>
      <c r="CC236" s="6" t="s">
        <v>83</v>
      </c>
      <c r="CD236" s="6"/>
      <c r="CE236" s="6" t="s">
        <v>153</v>
      </c>
      <c r="CF236" s="6" t="s">
        <v>194</v>
      </c>
      <c r="CG236" s="6" t="s">
        <v>85</v>
      </c>
      <c r="CH236" s="6" t="s">
        <v>86</v>
      </c>
      <c r="CI236" s="6" t="s">
        <v>419</v>
      </c>
      <c r="CJ236" s="6" t="s">
        <v>100</v>
      </c>
      <c r="CK236" s="6" t="s">
        <v>109</v>
      </c>
      <c r="CL236" s="6" t="s">
        <v>105</v>
      </c>
      <c r="CM236" s="6" t="s">
        <v>90</v>
      </c>
      <c r="CN236" s="6" t="s">
        <v>90</v>
      </c>
    </row>
    <row r="237" spans="1:92" x14ac:dyDescent="0.35">
      <c r="A237" s="6">
        <v>7045788405</v>
      </c>
      <c r="B237" s="6"/>
      <c r="C237" s="6" t="s">
        <v>19</v>
      </c>
      <c r="D237" s="6" t="s">
        <v>20</v>
      </c>
      <c r="E237" s="6"/>
      <c r="F237" s="6"/>
      <c r="G237" s="6"/>
      <c r="H237" s="6"/>
      <c r="I237" s="6"/>
      <c r="J237" s="6" t="s">
        <v>26</v>
      </c>
      <c r="K237" s="6"/>
      <c r="L237" s="6"/>
      <c r="M237" s="6"/>
      <c r="N237" s="6"/>
      <c r="O237" s="6"/>
      <c r="P237" s="6" t="s">
        <v>19</v>
      </c>
      <c r="Q237" s="6" t="s">
        <v>20</v>
      </c>
      <c r="R237" s="6"/>
      <c r="S237" s="6"/>
      <c r="T237" s="6"/>
      <c r="U237" s="6"/>
      <c r="V237" s="6"/>
      <c r="W237" s="6" t="s">
        <v>26</v>
      </c>
      <c r="X237" s="6"/>
      <c r="Y237" s="6"/>
      <c r="Z237" s="6"/>
      <c r="AA237" s="6"/>
      <c r="AB237" s="6" t="s">
        <v>31</v>
      </c>
      <c r="AC237" s="6"/>
      <c r="AD237" s="6"/>
      <c r="AE237" s="6"/>
      <c r="AF237" s="6"/>
      <c r="AG237" s="6"/>
      <c r="AH237" s="6" t="s">
        <v>37</v>
      </c>
      <c r="AI237" s="6"/>
      <c r="AJ237" s="6"/>
      <c r="AK237" s="6" t="s">
        <v>40</v>
      </c>
      <c r="AL237" s="6"/>
      <c r="AM237" s="6"/>
      <c r="AN237" s="6" t="s">
        <v>43</v>
      </c>
      <c r="AO237" s="6"/>
      <c r="AP237" s="6" t="s">
        <v>45</v>
      </c>
      <c r="AQ237" s="6"/>
      <c r="AR237" s="6"/>
      <c r="AS237" s="6"/>
      <c r="AT237" s="6"/>
      <c r="AU237" s="6"/>
      <c r="AV237" s="6" t="s">
        <v>50</v>
      </c>
      <c r="AW237" s="6"/>
      <c r="AX237" s="6" t="s">
        <v>52</v>
      </c>
      <c r="AY237" s="6"/>
      <c r="AZ237" s="6"/>
      <c r="BA237" s="6" t="s">
        <v>19</v>
      </c>
      <c r="BB237" s="6"/>
      <c r="BC237" s="6"/>
      <c r="BD237" s="6" t="s">
        <v>57</v>
      </c>
      <c r="BE237" s="6"/>
      <c r="BF237" s="6"/>
      <c r="BG237" s="6"/>
      <c r="BH237" s="6"/>
      <c r="BI237" s="6"/>
      <c r="BJ237" s="6"/>
      <c r="BK237" s="6"/>
      <c r="BL237" s="6"/>
      <c r="BM237" s="6"/>
      <c r="BN237" s="6"/>
      <c r="BO237" s="6"/>
      <c r="BP237" s="6" t="s">
        <v>67</v>
      </c>
      <c r="BQ237" s="6"/>
      <c r="BR237" s="6"/>
      <c r="BS237" s="6"/>
      <c r="BT237" s="6"/>
      <c r="BU237" s="6"/>
      <c r="BV237" s="6"/>
      <c r="BW237" s="6"/>
      <c r="BX237" s="6"/>
      <c r="BY237" s="6"/>
      <c r="BZ237" s="6"/>
      <c r="CA237" s="6"/>
      <c r="CB237" s="6"/>
      <c r="CC237" s="6" t="s">
        <v>98</v>
      </c>
      <c r="CD237" s="6">
        <v>75</v>
      </c>
      <c r="CE237" s="6" t="s">
        <v>153</v>
      </c>
      <c r="CF237" s="6" t="s">
        <v>194</v>
      </c>
      <c r="CG237" s="6" t="s">
        <v>85</v>
      </c>
      <c r="CH237" s="6" t="s">
        <v>86</v>
      </c>
      <c r="CI237" s="6" t="s">
        <v>419</v>
      </c>
      <c r="CJ237" s="6" t="s">
        <v>100</v>
      </c>
      <c r="CK237" s="6" t="s">
        <v>88</v>
      </c>
      <c r="CL237" s="6" t="s">
        <v>105</v>
      </c>
      <c r="CM237" s="6" t="s">
        <v>90</v>
      </c>
      <c r="CN237" s="6" t="s">
        <v>90</v>
      </c>
    </row>
    <row r="238" spans="1:92" x14ac:dyDescent="0.35">
      <c r="A238" s="6">
        <v>7045788173</v>
      </c>
      <c r="B238" s="6"/>
      <c r="C238" s="6" t="s">
        <v>19</v>
      </c>
      <c r="D238" s="6"/>
      <c r="E238" s="6"/>
      <c r="F238" s="6"/>
      <c r="G238" s="6"/>
      <c r="H238" s="6"/>
      <c r="I238" s="6" t="s">
        <v>25</v>
      </c>
      <c r="J238" s="6"/>
      <c r="K238" s="6"/>
      <c r="L238" s="6"/>
      <c r="M238" s="6" t="s">
        <v>29</v>
      </c>
      <c r="N238" s="6"/>
      <c r="O238" s="6"/>
      <c r="P238" s="6"/>
      <c r="Q238" s="6" t="s">
        <v>20</v>
      </c>
      <c r="R238" s="6"/>
      <c r="S238" s="6"/>
      <c r="T238" s="6"/>
      <c r="U238" s="6"/>
      <c r="V238" s="6"/>
      <c r="W238" s="6"/>
      <c r="X238" s="6" t="s">
        <v>27</v>
      </c>
      <c r="Y238" s="6"/>
      <c r="Z238" s="6" t="s">
        <v>29</v>
      </c>
      <c r="AA238" s="6" t="s">
        <v>30</v>
      </c>
      <c r="AB238" s="6"/>
      <c r="AC238" s="6"/>
      <c r="AD238" s="6"/>
      <c r="AE238" s="6"/>
      <c r="AF238" s="6"/>
      <c r="AG238" s="6"/>
      <c r="AH238" s="6"/>
      <c r="AI238" s="6"/>
      <c r="AJ238" s="6"/>
      <c r="AK238" s="6"/>
      <c r="AL238" s="6" t="s">
        <v>41</v>
      </c>
      <c r="AM238" s="6"/>
      <c r="AN238" s="6"/>
      <c r="AO238" s="6"/>
      <c r="AP238" s="6"/>
      <c r="AQ238" s="6"/>
      <c r="AR238" s="6" t="s">
        <v>46</v>
      </c>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t="s">
        <v>67</v>
      </c>
      <c r="BQ238" s="6"/>
      <c r="BR238" s="6"/>
      <c r="BS238" s="6"/>
      <c r="BT238" s="6"/>
      <c r="BU238" s="6"/>
      <c r="BV238" s="6"/>
      <c r="BW238" s="6"/>
      <c r="BX238" s="6"/>
      <c r="BY238" s="6"/>
      <c r="BZ238" s="6"/>
      <c r="CA238" s="6" t="s">
        <v>78</v>
      </c>
      <c r="CB238" s="6"/>
      <c r="CC238" s="6" t="s">
        <v>83</v>
      </c>
      <c r="CD238" s="6">
        <v>76</v>
      </c>
      <c r="CE238" s="6" t="s">
        <v>153</v>
      </c>
      <c r="CF238" s="6" t="s">
        <v>376</v>
      </c>
      <c r="CG238" s="6" t="s">
        <v>85</v>
      </c>
      <c r="CH238" s="6" t="s">
        <v>86</v>
      </c>
      <c r="CI238" s="6" t="s">
        <v>419</v>
      </c>
      <c r="CJ238" s="6" t="s">
        <v>100</v>
      </c>
      <c r="CK238" s="6" t="s">
        <v>88</v>
      </c>
      <c r="CL238" s="6" t="s">
        <v>105</v>
      </c>
      <c r="CM238" s="6" t="s">
        <v>90</v>
      </c>
      <c r="CN238" s="6" t="s">
        <v>90</v>
      </c>
    </row>
    <row r="239" spans="1:92" x14ac:dyDescent="0.35">
      <c r="A239" s="6">
        <v>7045787901</v>
      </c>
      <c r="B239" s="6"/>
      <c r="C239" s="6" t="s">
        <v>19</v>
      </c>
      <c r="D239" s="6"/>
      <c r="E239" s="6"/>
      <c r="F239" s="6"/>
      <c r="G239" s="6"/>
      <c r="H239" s="6"/>
      <c r="I239" s="6"/>
      <c r="J239" s="6"/>
      <c r="K239" s="6"/>
      <c r="L239" s="6"/>
      <c r="M239" s="6"/>
      <c r="N239" s="6" t="s">
        <v>30</v>
      </c>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t="s">
        <v>67</v>
      </c>
      <c r="BQ239" s="6"/>
      <c r="BR239" s="6"/>
      <c r="BS239" s="6"/>
      <c r="BT239" s="6"/>
      <c r="BU239" s="6"/>
      <c r="BV239" s="6"/>
      <c r="BW239" s="6"/>
      <c r="BX239" s="6"/>
      <c r="BY239" s="6"/>
      <c r="BZ239" s="6"/>
      <c r="CA239" s="6"/>
      <c r="CB239" s="6"/>
      <c r="CC239" s="6" t="s">
        <v>98</v>
      </c>
      <c r="CD239" s="6">
        <v>76</v>
      </c>
      <c r="CE239" s="6" t="s">
        <v>153</v>
      </c>
      <c r="CF239" s="6" t="s">
        <v>376</v>
      </c>
      <c r="CG239" s="6" t="s">
        <v>85</v>
      </c>
      <c r="CH239" s="6" t="s">
        <v>86</v>
      </c>
      <c r="CI239" s="6" t="s">
        <v>419</v>
      </c>
      <c r="CJ239" s="6"/>
      <c r="CK239" s="6" t="s">
        <v>93</v>
      </c>
      <c r="CL239" s="6" t="s">
        <v>105</v>
      </c>
      <c r="CM239" s="6" t="s">
        <v>90</v>
      </c>
      <c r="CN239" s="6" t="s">
        <v>90</v>
      </c>
    </row>
    <row r="240" spans="1:92" x14ac:dyDescent="0.35">
      <c r="A240" s="6">
        <v>7045787624</v>
      </c>
      <c r="B240" s="6"/>
      <c r="C240" s="6" t="s">
        <v>19</v>
      </c>
      <c r="D240" s="6"/>
      <c r="E240" s="6"/>
      <c r="F240" s="6"/>
      <c r="G240" s="6"/>
      <c r="H240" s="6"/>
      <c r="I240" s="6"/>
      <c r="J240" s="6" t="s">
        <v>26</v>
      </c>
      <c r="K240" s="6"/>
      <c r="L240" s="6"/>
      <c r="M240" s="6"/>
      <c r="N240" s="6" t="s">
        <v>30</v>
      </c>
      <c r="O240" s="6"/>
      <c r="P240" s="6" t="s">
        <v>19</v>
      </c>
      <c r="Q240" s="6"/>
      <c r="R240" s="6"/>
      <c r="S240" s="6"/>
      <c r="T240" s="6"/>
      <c r="U240" s="6"/>
      <c r="V240" s="6" t="s">
        <v>25</v>
      </c>
      <c r="W240" s="6" t="s">
        <v>26</v>
      </c>
      <c r="X240" s="6"/>
      <c r="Y240" s="6"/>
      <c r="Z240" s="6"/>
      <c r="AA240" s="6"/>
      <c r="AB240" s="6" t="s">
        <v>31</v>
      </c>
      <c r="AC240" s="6"/>
      <c r="AD240" s="6" t="s">
        <v>33</v>
      </c>
      <c r="AE240" s="6" t="s">
        <v>34</v>
      </c>
      <c r="AF240" s="6" t="s">
        <v>35</v>
      </c>
      <c r="AG240" s="6"/>
      <c r="AH240" s="6"/>
      <c r="AI240" s="6" t="s">
        <v>38</v>
      </c>
      <c r="AJ240" s="6"/>
      <c r="AK240" s="6"/>
      <c r="AL240" s="6"/>
      <c r="AM240" s="6"/>
      <c r="AN240" s="6"/>
      <c r="AO240" s="6"/>
      <c r="AP240" s="6" t="s">
        <v>45</v>
      </c>
      <c r="AQ240" s="6"/>
      <c r="AR240" s="6" t="s">
        <v>46</v>
      </c>
      <c r="AS240" s="6"/>
      <c r="AT240" s="6" t="s">
        <v>48</v>
      </c>
      <c r="AU240" s="6"/>
      <c r="AV240" s="6"/>
      <c r="AW240" s="6"/>
      <c r="AX240" s="6"/>
      <c r="AY240" s="6"/>
      <c r="AZ240" s="6"/>
      <c r="BA240" s="6"/>
      <c r="BB240" s="6"/>
      <c r="BC240" s="6" t="s">
        <v>56</v>
      </c>
      <c r="BD240" s="6" t="s">
        <v>57</v>
      </c>
      <c r="BE240" s="6" t="s">
        <v>58</v>
      </c>
      <c r="BF240" s="6"/>
      <c r="BG240" s="6"/>
      <c r="BH240" s="6"/>
      <c r="BI240" s="6"/>
      <c r="BJ240" s="6"/>
      <c r="BK240" s="6"/>
      <c r="BL240" s="6"/>
      <c r="BM240" s="6"/>
      <c r="BN240" s="6"/>
      <c r="BO240" s="6"/>
      <c r="BP240" s="6" t="s">
        <v>67</v>
      </c>
      <c r="BQ240" s="6"/>
      <c r="BR240" s="6" t="s">
        <v>69</v>
      </c>
      <c r="BS240" s="6"/>
      <c r="BT240" s="6" t="s">
        <v>71</v>
      </c>
      <c r="BU240" s="6"/>
      <c r="BV240" s="6"/>
      <c r="BW240" s="6"/>
      <c r="BX240" s="6"/>
      <c r="BY240" s="6"/>
      <c r="BZ240" s="6"/>
      <c r="CA240" s="6" t="s">
        <v>78</v>
      </c>
      <c r="CB240" s="6"/>
      <c r="CC240" s="6" t="s">
        <v>83</v>
      </c>
      <c r="CD240" s="6">
        <v>65</v>
      </c>
      <c r="CE240" s="6" t="s">
        <v>153</v>
      </c>
      <c r="CF240" s="6" t="s">
        <v>161</v>
      </c>
      <c r="CG240" s="6"/>
      <c r="CH240" s="6" t="s">
        <v>90</v>
      </c>
      <c r="CI240" s="6" t="s">
        <v>419</v>
      </c>
      <c r="CJ240" s="6" t="s">
        <v>100</v>
      </c>
      <c r="CK240" s="6" t="s">
        <v>93</v>
      </c>
      <c r="CL240" s="6" t="s">
        <v>105</v>
      </c>
      <c r="CM240" s="6" t="s">
        <v>90</v>
      </c>
      <c r="CN240" s="6" t="s">
        <v>90</v>
      </c>
    </row>
    <row r="241" spans="1:92" x14ac:dyDescent="0.35">
      <c r="A241" s="6">
        <v>7045787280</v>
      </c>
      <c r="B241" s="6"/>
      <c r="C241" s="6" t="s">
        <v>19</v>
      </c>
      <c r="D241" s="6" t="s">
        <v>20</v>
      </c>
      <c r="E241" s="6"/>
      <c r="F241" s="6"/>
      <c r="G241" s="6"/>
      <c r="H241" s="6"/>
      <c r="I241" s="6"/>
      <c r="J241" s="6"/>
      <c r="K241" s="6" t="s">
        <v>27</v>
      </c>
      <c r="L241" s="6"/>
      <c r="M241" s="6" t="s">
        <v>29</v>
      </c>
      <c r="N241" s="6" t="s">
        <v>30</v>
      </c>
      <c r="O241" s="6"/>
      <c r="P241" s="6" t="s">
        <v>19</v>
      </c>
      <c r="Q241" s="6" t="s">
        <v>20</v>
      </c>
      <c r="R241" s="6"/>
      <c r="S241" s="6"/>
      <c r="T241" s="6"/>
      <c r="U241" s="6"/>
      <c r="V241" s="6"/>
      <c r="W241" s="6"/>
      <c r="X241" s="6" t="s">
        <v>27</v>
      </c>
      <c r="Y241" s="6"/>
      <c r="Z241" s="6"/>
      <c r="AA241" s="6"/>
      <c r="AB241" s="6" t="s">
        <v>31</v>
      </c>
      <c r="AC241" s="6"/>
      <c r="AD241" s="6" t="s">
        <v>33</v>
      </c>
      <c r="AE241" s="6"/>
      <c r="AF241" s="6"/>
      <c r="AG241" s="6"/>
      <c r="AH241" s="6" t="s">
        <v>37</v>
      </c>
      <c r="AI241" s="6" t="s">
        <v>38</v>
      </c>
      <c r="AJ241" s="6" t="s">
        <v>39</v>
      </c>
      <c r="AK241" s="6"/>
      <c r="AL241" s="6"/>
      <c r="AM241" s="6" t="s">
        <v>42</v>
      </c>
      <c r="AN241" s="6"/>
      <c r="AO241" s="6" t="s">
        <v>44</v>
      </c>
      <c r="AP241" s="6"/>
      <c r="AQ241" s="6" t="s">
        <v>39</v>
      </c>
      <c r="AR241" s="6"/>
      <c r="AS241" s="6"/>
      <c r="AT241" s="6"/>
      <c r="AU241" s="6"/>
      <c r="AV241" s="6"/>
      <c r="AW241" s="6"/>
      <c r="AX241" s="6" t="s">
        <v>52</v>
      </c>
      <c r="AY241" s="6"/>
      <c r="AZ241" s="6"/>
      <c r="BA241" s="6"/>
      <c r="BB241" s="6" t="s">
        <v>55</v>
      </c>
      <c r="BC241" s="6"/>
      <c r="BD241" s="6"/>
      <c r="BE241" s="6"/>
      <c r="BF241" s="6"/>
      <c r="BG241" s="6" t="s">
        <v>60</v>
      </c>
      <c r="BH241" s="6"/>
      <c r="BI241" s="6"/>
      <c r="BJ241" s="6"/>
      <c r="BK241" s="6"/>
      <c r="BL241" s="6"/>
      <c r="BM241" s="6"/>
      <c r="BN241" s="6"/>
      <c r="BO241" s="6"/>
      <c r="BP241" s="6" t="s">
        <v>67</v>
      </c>
      <c r="BQ241" s="6" t="s">
        <v>68</v>
      </c>
      <c r="BR241" s="6"/>
      <c r="BS241" s="6"/>
      <c r="BT241" s="6"/>
      <c r="BU241" s="6"/>
      <c r="BV241" s="6"/>
      <c r="BW241" s="6" t="s">
        <v>74</v>
      </c>
      <c r="BX241" s="6"/>
      <c r="BY241" s="6"/>
      <c r="BZ241" s="6"/>
      <c r="CA241" s="6"/>
      <c r="CB241" s="6"/>
      <c r="CC241" s="6" t="s">
        <v>98</v>
      </c>
      <c r="CD241" s="6">
        <v>75</v>
      </c>
      <c r="CE241" s="6" t="s">
        <v>153</v>
      </c>
      <c r="CF241" s="6" t="s">
        <v>184</v>
      </c>
      <c r="CG241" s="6"/>
      <c r="CH241" s="6"/>
      <c r="CI241" s="6" t="s">
        <v>419</v>
      </c>
      <c r="CJ241" s="6" t="s">
        <v>100</v>
      </c>
      <c r="CK241" s="6" t="s">
        <v>88</v>
      </c>
      <c r="CL241" s="6" t="s">
        <v>105</v>
      </c>
      <c r="CM241" s="6" t="s">
        <v>90</v>
      </c>
      <c r="CN241" s="6"/>
    </row>
    <row r="242" spans="1:92" x14ac:dyDescent="0.35">
      <c r="A242" s="6">
        <v>7045787020</v>
      </c>
      <c r="B242" s="6"/>
      <c r="C242" s="6" t="s">
        <v>19</v>
      </c>
      <c r="D242" s="6"/>
      <c r="E242" s="6"/>
      <c r="F242" s="6"/>
      <c r="G242" s="6"/>
      <c r="H242" s="6"/>
      <c r="I242" s="6"/>
      <c r="J242" s="6"/>
      <c r="K242" s="6"/>
      <c r="L242" s="6"/>
      <c r="M242" s="6"/>
      <c r="N242" s="6"/>
      <c r="O242" s="6"/>
      <c r="P242" s="6" t="s">
        <v>19</v>
      </c>
      <c r="Q242" s="6" t="s">
        <v>20</v>
      </c>
      <c r="R242" s="6"/>
      <c r="S242" s="6"/>
      <c r="T242" s="6"/>
      <c r="U242" s="6"/>
      <c r="V242" s="6"/>
      <c r="W242" s="6"/>
      <c r="X242" s="6"/>
      <c r="Y242" s="6"/>
      <c r="Z242" s="6"/>
      <c r="AA242" s="6" t="s">
        <v>30</v>
      </c>
      <c r="AB242" s="6"/>
      <c r="AC242" s="6"/>
      <c r="AD242" s="6"/>
      <c r="AE242" s="6"/>
      <c r="AF242" s="6"/>
      <c r="AG242" s="6"/>
      <c r="AH242" s="6"/>
      <c r="AI242" s="6"/>
      <c r="AJ242" s="6"/>
      <c r="AK242" s="6"/>
      <c r="AL242" s="6" t="s">
        <v>41</v>
      </c>
      <c r="AM242" s="6"/>
      <c r="AN242" s="6"/>
      <c r="AO242" s="6"/>
      <c r="AP242" s="6"/>
      <c r="AQ242" s="6"/>
      <c r="AR242" s="6"/>
      <c r="AS242" s="6"/>
      <c r="AT242" s="6" t="s">
        <v>48</v>
      </c>
      <c r="AU242" s="6"/>
      <c r="AV242" s="6" t="s">
        <v>50</v>
      </c>
      <c r="AW242" s="6"/>
      <c r="AX242" s="6"/>
      <c r="AY242" s="6"/>
      <c r="AZ242" s="6"/>
      <c r="BA242" s="6" t="s">
        <v>19</v>
      </c>
      <c r="BB242" s="6"/>
      <c r="BC242" s="6"/>
      <c r="BD242" s="6"/>
      <c r="BE242" s="6"/>
      <c r="BF242" s="6"/>
      <c r="BG242" s="6"/>
      <c r="BH242" s="6" t="s">
        <v>61</v>
      </c>
      <c r="BI242" s="6"/>
      <c r="BJ242" s="6" t="s">
        <v>26</v>
      </c>
      <c r="BK242" s="6"/>
      <c r="BL242" s="6"/>
      <c r="BM242" s="6"/>
      <c r="BN242" s="6"/>
      <c r="BO242" s="6"/>
      <c r="BP242" s="6"/>
      <c r="BQ242" s="6"/>
      <c r="BR242" s="6"/>
      <c r="BS242" s="6" t="s">
        <v>70</v>
      </c>
      <c r="BT242" s="6"/>
      <c r="BU242" s="6" t="s">
        <v>72</v>
      </c>
      <c r="BV242" s="6"/>
      <c r="BW242" s="6" t="s">
        <v>74</v>
      </c>
      <c r="BX242" s="6"/>
      <c r="BY242" s="6"/>
      <c r="BZ242" s="6"/>
      <c r="CA242" s="6"/>
      <c r="CB242" s="6"/>
      <c r="CC242" s="6" t="s">
        <v>83</v>
      </c>
      <c r="CD242" s="6">
        <v>79</v>
      </c>
      <c r="CE242" s="6" t="s">
        <v>153</v>
      </c>
      <c r="CF242" s="6" t="s">
        <v>156</v>
      </c>
      <c r="CG242" s="6" t="s">
        <v>85</v>
      </c>
      <c r="CH242" s="6" t="s">
        <v>86</v>
      </c>
      <c r="CI242" s="6" t="s">
        <v>419</v>
      </c>
      <c r="CJ242" s="6"/>
      <c r="CK242" s="6" t="s">
        <v>93</v>
      </c>
      <c r="CL242" s="6" t="s">
        <v>105</v>
      </c>
      <c r="CM242" s="6" t="s">
        <v>90</v>
      </c>
      <c r="CN242" s="6"/>
    </row>
    <row r="243" spans="1:92" x14ac:dyDescent="0.35">
      <c r="A243" s="6">
        <v>7045786734</v>
      </c>
      <c r="B243" s="6"/>
      <c r="C243" s="6" t="s">
        <v>19</v>
      </c>
      <c r="D243" s="6" t="s">
        <v>20</v>
      </c>
      <c r="E243" s="6"/>
      <c r="F243" s="6"/>
      <c r="G243" s="6"/>
      <c r="H243" s="6"/>
      <c r="I243" s="6"/>
      <c r="J243" s="6"/>
      <c r="K243" s="6"/>
      <c r="L243" s="6"/>
      <c r="M243" s="6" t="s">
        <v>29</v>
      </c>
      <c r="N243" s="6"/>
      <c r="O243" s="6" t="s">
        <v>18</v>
      </c>
      <c r="P243" s="6" t="s">
        <v>19</v>
      </c>
      <c r="Q243" s="6"/>
      <c r="R243" s="6"/>
      <c r="S243" s="6"/>
      <c r="T243" s="6"/>
      <c r="U243" s="6"/>
      <c r="V243" s="6" t="s">
        <v>25</v>
      </c>
      <c r="W243" s="6"/>
      <c r="X243" s="6"/>
      <c r="Y243" s="6"/>
      <c r="Z243" s="6"/>
      <c r="AA243" s="6"/>
      <c r="AB243" s="6"/>
      <c r="AC243" s="6"/>
      <c r="AD243" s="6" t="s">
        <v>33</v>
      </c>
      <c r="AE243" s="6" t="s">
        <v>34</v>
      </c>
      <c r="AF243" s="6"/>
      <c r="AG243" s="6"/>
      <c r="AH243" s="6"/>
      <c r="AI243" s="6"/>
      <c r="AJ243" s="6"/>
      <c r="AK243" s="6"/>
      <c r="AL243" s="6" t="s">
        <v>41</v>
      </c>
      <c r="AM243" s="6"/>
      <c r="AN243" s="6"/>
      <c r="AO243" s="6"/>
      <c r="AP243" s="6"/>
      <c r="AQ243" s="6"/>
      <c r="AR243" s="6" t="s">
        <v>46</v>
      </c>
      <c r="AS243" s="6"/>
      <c r="AT243" s="6" t="s">
        <v>48</v>
      </c>
      <c r="AU243" s="6"/>
      <c r="AV243" s="6"/>
      <c r="AW243" s="6"/>
      <c r="AX243" s="6" t="s">
        <v>52</v>
      </c>
      <c r="AY243" s="6"/>
      <c r="AZ243" s="6"/>
      <c r="BA243" s="6"/>
      <c r="BB243" s="6"/>
      <c r="BC243" s="6"/>
      <c r="BD243" s="6" t="s">
        <v>57</v>
      </c>
      <c r="BE243" s="6" t="s">
        <v>58</v>
      </c>
      <c r="BF243" s="6"/>
      <c r="BG243" s="6"/>
      <c r="BH243" s="6"/>
      <c r="BI243" s="6"/>
      <c r="BJ243" s="6"/>
      <c r="BK243" s="6"/>
      <c r="BL243" s="6"/>
      <c r="BM243" s="6"/>
      <c r="BN243" s="6"/>
      <c r="BO243" s="6"/>
      <c r="BP243" s="6" t="s">
        <v>67</v>
      </c>
      <c r="BQ243" s="6" t="s">
        <v>68</v>
      </c>
      <c r="BR243" s="6" t="s">
        <v>69</v>
      </c>
      <c r="BS243" s="6"/>
      <c r="BT243" s="6" t="s">
        <v>71</v>
      </c>
      <c r="BU243" s="6"/>
      <c r="BV243" s="6"/>
      <c r="BW243" s="6"/>
      <c r="BX243" s="6"/>
      <c r="BY243" s="6"/>
      <c r="BZ243" s="6"/>
      <c r="CA243" s="6" t="s">
        <v>78</v>
      </c>
      <c r="CB243" s="6"/>
      <c r="CC243" s="6" t="s">
        <v>83</v>
      </c>
      <c r="CD243" s="6">
        <v>61</v>
      </c>
      <c r="CE243" s="6" t="s">
        <v>153</v>
      </c>
      <c r="CF243" s="6" t="s">
        <v>197</v>
      </c>
      <c r="CG243" s="6" t="s">
        <v>85</v>
      </c>
      <c r="CH243" s="6" t="s">
        <v>86</v>
      </c>
      <c r="CI243" s="6" t="s">
        <v>419</v>
      </c>
      <c r="CJ243" s="6" t="s">
        <v>87</v>
      </c>
      <c r="CK243" s="6" t="s">
        <v>88</v>
      </c>
      <c r="CL243" s="6" t="s">
        <v>105</v>
      </c>
      <c r="CM243" s="6" t="s">
        <v>90</v>
      </c>
      <c r="CN243" s="6" t="s">
        <v>90</v>
      </c>
    </row>
    <row r="244" spans="1:92" x14ac:dyDescent="0.35">
      <c r="A244" s="6">
        <v>7045786541</v>
      </c>
      <c r="B244" s="6"/>
      <c r="C244" s="6"/>
      <c r="D244" s="6"/>
      <c r="E244" s="6" t="s">
        <v>21</v>
      </c>
      <c r="F244" s="6"/>
      <c r="G244" s="6"/>
      <c r="H244" s="6"/>
      <c r="I244" s="6"/>
      <c r="J244" s="6"/>
      <c r="K244" s="6"/>
      <c r="L244" s="6" t="s">
        <v>28</v>
      </c>
      <c r="M244" s="6"/>
      <c r="N244" s="6" t="s">
        <v>30</v>
      </c>
      <c r="O244" s="6"/>
      <c r="P244" s="6"/>
      <c r="Q244" s="6"/>
      <c r="R244" s="6" t="s">
        <v>21</v>
      </c>
      <c r="S244" s="6"/>
      <c r="T244" s="6"/>
      <c r="U244" s="6"/>
      <c r="V244" s="6" t="s">
        <v>25</v>
      </c>
      <c r="W244" s="6"/>
      <c r="X244" s="6"/>
      <c r="Y244" s="6"/>
      <c r="Z244" s="6" t="s">
        <v>29</v>
      </c>
      <c r="AA244" s="6"/>
      <c r="AB244" s="6"/>
      <c r="AC244" s="6"/>
      <c r="AD244" s="6" t="s">
        <v>33</v>
      </c>
      <c r="AE244" s="6"/>
      <c r="AF244" s="6"/>
      <c r="AG244" s="6"/>
      <c r="AH244" s="6"/>
      <c r="AI244" s="6" t="s">
        <v>38</v>
      </c>
      <c r="AJ244" s="6"/>
      <c r="AK244" s="6" t="s">
        <v>40</v>
      </c>
      <c r="AL244" s="6"/>
      <c r="AM244" s="6"/>
      <c r="AN244" s="6" t="s">
        <v>43</v>
      </c>
      <c r="AO244" s="6" t="s">
        <v>44</v>
      </c>
      <c r="AP244" s="6"/>
      <c r="AQ244" s="6"/>
      <c r="AR244" s="6"/>
      <c r="AS244" s="6"/>
      <c r="AT244" s="6"/>
      <c r="AU244" s="6"/>
      <c r="AV244" s="6" t="s">
        <v>50</v>
      </c>
      <c r="AW244" s="6"/>
      <c r="AX244" s="6"/>
      <c r="AY244" s="6"/>
      <c r="AZ244" s="6" t="s">
        <v>54</v>
      </c>
      <c r="BA244" s="6"/>
      <c r="BB244" s="6"/>
      <c r="BC244" s="6"/>
      <c r="BD244" s="6"/>
      <c r="BE244" s="6"/>
      <c r="BF244" s="6"/>
      <c r="BG244" s="6"/>
      <c r="BH244" s="6"/>
      <c r="BI244" s="6"/>
      <c r="BJ244" s="6"/>
      <c r="BK244" s="6"/>
      <c r="BL244" s="6"/>
      <c r="BM244" s="6" t="s">
        <v>64</v>
      </c>
      <c r="BN244" s="6"/>
      <c r="BO244" s="6" t="s">
        <v>66</v>
      </c>
      <c r="BP244" s="6" t="s">
        <v>67</v>
      </c>
      <c r="BQ244" s="6"/>
      <c r="BR244" s="6"/>
      <c r="BS244" s="6" t="s">
        <v>70</v>
      </c>
      <c r="BT244" s="6" t="s">
        <v>71</v>
      </c>
      <c r="BU244" s="6" t="s">
        <v>72</v>
      </c>
      <c r="BV244" s="6"/>
      <c r="BW244" s="6"/>
      <c r="BX244" s="6"/>
      <c r="BY244" s="6"/>
      <c r="BZ244" s="6"/>
      <c r="CA244" s="6" t="s">
        <v>78</v>
      </c>
      <c r="CB244" s="6" t="s">
        <v>79</v>
      </c>
      <c r="CC244" s="6" t="s">
        <v>83</v>
      </c>
      <c r="CD244" s="6">
        <v>50</v>
      </c>
      <c r="CE244" s="6" t="s">
        <v>153</v>
      </c>
      <c r="CF244" s="6" t="s">
        <v>180</v>
      </c>
      <c r="CG244" s="6" t="s">
        <v>85</v>
      </c>
      <c r="CH244" s="6" t="s">
        <v>86</v>
      </c>
      <c r="CI244" s="6" t="s">
        <v>419</v>
      </c>
      <c r="CJ244" s="6" t="s">
        <v>100</v>
      </c>
      <c r="CK244" s="6" t="s">
        <v>88</v>
      </c>
      <c r="CL244" s="6" t="s">
        <v>89</v>
      </c>
      <c r="CM244" s="6" t="s">
        <v>90</v>
      </c>
      <c r="CN244" s="6" t="s">
        <v>90</v>
      </c>
    </row>
    <row r="245" spans="1:92" x14ac:dyDescent="0.35">
      <c r="A245" s="6">
        <v>7045786308</v>
      </c>
      <c r="B245" s="6"/>
      <c r="C245" s="6" t="s">
        <v>19</v>
      </c>
      <c r="D245" s="6" t="s">
        <v>20</v>
      </c>
      <c r="E245" s="6"/>
      <c r="F245" s="6"/>
      <c r="G245" s="6"/>
      <c r="H245" s="6"/>
      <c r="I245" s="6"/>
      <c r="J245" s="6"/>
      <c r="K245" s="6"/>
      <c r="L245" s="6" t="s">
        <v>28</v>
      </c>
      <c r="M245" s="6"/>
      <c r="N245" s="6"/>
      <c r="O245" s="6"/>
      <c r="P245" s="6"/>
      <c r="Q245" s="6"/>
      <c r="R245" s="6"/>
      <c r="S245" s="6"/>
      <c r="T245" s="6"/>
      <c r="U245" s="6"/>
      <c r="V245" s="6" t="s">
        <v>25</v>
      </c>
      <c r="W245" s="6"/>
      <c r="X245" s="6"/>
      <c r="Y245" s="6"/>
      <c r="Z245" s="6"/>
      <c r="AA245" s="6"/>
      <c r="AB245" s="6"/>
      <c r="AC245" s="6"/>
      <c r="AD245" s="6"/>
      <c r="AE245" s="6"/>
      <c r="AF245" s="6"/>
      <c r="AG245" s="6" t="s">
        <v>36</v>
      </c>
      <c r="AH245" s="6"/>
      <c r="AI245" s="6"/>
      <c r="AJ245" s="6"/>
      <c r="AK245" s="6"/>
      <c r="AL245" s="6" t="s">
        <v>41</v>
      </c>
      <c r="AM245" s="6"/>
      <c r="AN245" s="6"/>
      <c r="AO245" s="6" t="s">
        <v>44</v>
      </c>
      <c r="AP245" s="6"/>
      <c r="AQ245" s="6"/>
      <c r="AR245" s="6"/>
      <c r="AS245" s="6"/>
      <c r="AT245" s="6"/>
      <c r="AU245" s="6" t="s">
        <v>49</v>
      </c>
      <c r="AV245" s="6"/>
      <c r="AW245" s="6"/>
      <c r="AX245" s="6"/>
      <c r="AY245" s="6"/>
      <c r="AZ245" s="6"/>
      <c r="BA245" s="6"/>
      <c r="BB245" s="6" t="s">
        <v>55</v>
      </c>
      <c r="BC245" s="6"/>
      <c r="BD245" s="6"/>
      <c r="BE245" s="6" t="s">
        <v>58</v>
      </c>
      <c r="BF245" s="6"/>
      <c r="BG245" s="6" t="s">
        <v>60</v>
      </c>
      <c r="BH245" s="6"/>
      <c r="BI245" s="6"/>
      <c r="BJ245" s="6"/>
      <c r="BK245" s="6"/>
      <c r="BL245" s="6"/>
      <c r="BM245" s="6"/>
      <c r="BN245" s="6"/>
      <c r="BO245" s="6"/>
      <c r="BP245" s="6"/>
      <c r="BQ245" s="6"/>
      <c r="BR245" s="6"/>
      <c r="BS245" s="6"/>
      <c r="BT245" s="6" t="s">
        <v>71</v>
      </c>
      <c r="BU245" s="6" t="s">
        <v>72</v>
      </c>
      <c r="BV245" s="6"/>
      <c r="BW245" s="6"/>
      <c r="BX245" s="6"/>
      <c r="BY245" s="6"/>
      <c r="BZ245" s="6"/>
      <c r="CA245" s="6"/>
      <c r="CB245" s="6"/>
      <c r="CC245" s="6" t="s">
        <v>83</v>
      </c>
      <c r="CD245" s="6"/>
      <c r="CE245" s="6" t="s">
        <v>153</v>
      </c>
      <c r="CF245" s="6" t="s">
        <v>160</v>
      </c>
      <c r="CG245" s="6" t="s">
        <v>85</v>
      </c>
      <c r="CH245" s="6" t="s">
        <v>86</v>
      </c>
      <c r="CI245" s="6" t="s">
        <v>419</v>
      </c>
      <c r="CJ245" s="6" t="s">
        <v>99</v>
      </c>
      <c r="CK245" s="6" t="s">
        <v>93</v>
      </c>
      <c r="CL245" s="6" t="s">
        <v>105</v>
      </c>
      <c r="CM245" s="6" t="s">
        <v>90</v>
      </c>
      <c r="CN245" s="6" t="s">
        <v>86</v>
      </c>
    </row>
    <row r="246" spans="1:92" x14ac:dyDescent="0.35">
      <c r="A246" s="6">
        <v>7045786079</v>
      </c>
      <c r="B246" s="6"/>
      <c r="C246" s="6" t="s">
        <v>19</v>
      </c>
      <c r="D246" s="6" t="s">
        <v>20</v>
      </c>
      <c r="E246" s="6"/>
      <c r="F246" s="6"/>
      <c r="G246" s="6"/>
      <c r="H246" s="6"/>
      <c r="I246" s="6" t="s">
        <v>25</v>
      </c>
      <c r="J246" s="6"/>
      <c r="K246" s="6"/>
      <c r="L246" s="6"/>
      <c r="M246" s="6"/>
      <c r="N246" s="6"/>
      <c r="O246" s="6"/>
      <c r="P246" s="6" t="s">
        <v>19</v>
      </c>
      <c r="Q246" s="6" t="s">
        <v>20</v>
      </c>
      <c r="R246" s="6"/>
      <c r="S246" s="6"/>
      <c r="T246" s="6"/>
      <c r="U246" s="6"/>
      <c r="V246" s="6" t="s">
        <v>25</v>
      </c>
      <c r="W246" s="6"/>
      <c r="X246" s="6"/>
      <c r="Y246" s="6"/>
      <c r="Z246" s="6"/>
      <c r="AA246" s="6"/>
      <c r="AB246" s="6"/>
      <c r="AC246" s="6" t="s">
        <v>32</v>
      </c>
      <c r="AD246" s="6" t="s">
        <v>33</v>
      </c>
      <c r="AE246" s="6"/>
      <c r="AF246" s="6"/>
      <c r="AG246" s="6"/>
      <c r="AH246" s="6"/>
      <c r="AI246" s="6"/>
      <c r="AJ246" s="6"/>
      <c r="AK246" s="6" t="s">
        <v>40</v>
      </c>
      <c r="AL246" s="6"/>
      <c r="AM246" s="6" t="s">
        <v>42</v>
      </c>
      <c r="AN246" s="6"/>
      <c r="AO246" s="6"/>
      <c r="AP246" s="6" t="s">
        <v>45</v>
      </c>
      <c r="AQ246" s="6"/>
      <c r="AR246" s="6"/>
      <c r="AS246" s="6"/>
      <c r="AT246" s="6"/>
      <c r="AU246" s="6"/>
      <c r="AV246" s="6" t="s">
        <v>50</v>
      </c>
      <c r="AW246" s="6"/>
      <c r="AX246" s="6"/>
      <c r="AY246" s="6"/>
      <c r="AZ246" s="6"/>
      <c r="BA246" s="6" t="s">
        <v>19</v>
      </c>
      <c r="BB246" s="6"/>
      <c r="BC246" s="6" t="s">
        <v>56</v>
      </c>
      <c r="BD246" s="6"/>
      <c r="BE246" s="6" t="s">
        <v>58</v>
      </c>
      <c r="BF246" s="6"/>
      <c r="BG246" s="6"/>
      <c r="BH246" s="6"/>
      <c r="BI246" s="6"/>
      <c r="BJ246" s="6"/>
      <c r="BK246" s="6"/>
      <c r="BL246" s="6"/>
      <c r="BM246" s="6"/>
      <c r="BN246" s="6"/>
      <c r="BO246" s="6"/>
      <c r="BP246" s="6" t="s">
        <v>67</v>
      </c>
      <c r="BQ246" s="6"/>
      <c r="BR246" s="6" t="s">
        <v>69</v>
      </c>
      <c r="BS246" s="6"/>
      <c r="BT246" s="6"/>
      <c r="BU246" s="6"/>
      <c r="BV246" s="6"/>
      <c r="BW246" s="6"/>
      <c r="BX246" s="6"/>
      <c r="BY246" s="6"/>
      <c r="BZ246" s="6"/>
      <c r="CA246" s="6"/>
      <c r="CB246" s="6"/>
      <c r="CC246" s="6" t="s">
        <v>83</v>
      </c>
      <c r="CD246" s="6">
        <v>53</v>
      </c>
      <c r="CE246" s="6" t="s">
        <v>153</v>
      </c>
      <c r="CF246" s="6" t="s">
        <v>175</v>
      </c>
      <c r="CG246" s="6" t="s">
        <v>85</v>
      </c>
      <c r="CH246" s="6" t="s">
        <v>86</v>
      </c>
      <c r="CI246" s="6" t="s">
        <v>419</v>
      </c>
      <c r="CJ246" s="6"/>
      <c r="CK246" s="6" t="s">
        <v>88</v>
      </c>
      <c r="CL246" s="6" t="s">
        <v>102</v>
      </c>
      <c r="CM246" s="6" t="s">
        <v>90</v>
      </c>
      <c r="CN246" s="6" t="s">
        <v>90</v>
      </c>
    </row>
    <row r="247" spans="1:92" x14ac:dyDescent="0.35">
      <c r="A247" s="6">
        <v>7045785812</v>
      </c>
      <c r="B247" s="6"/>
      <c r="C247" s="6" t="s">
        <v>19</v>
      </c>
      <c r="D247" s="6"/>
      <c r="E247" s="6"/>
      <c r="F247" s="6"/>
      <c r="G247" s="6"/>
      <c r="H247" s="6"/>
      <c r="I247" s="6"/>
      <c r="J247" s="6"/>
      <c r="K247" s="6"/>
      <c r="L247" s="6"/>
      <c r="M247" s="6"/>
      <c r="N247" s="6"/>
      <c r="O247" s="6" t="s">
        <v>18</v>
      </c>
      <c r="P247" s="6" t="s">
        <v>19</v>
      </c>
      <c r="Q247" s="6" t="s">
        <v>20</v>
      </c>
      <c r="R247" s="6"/>
      <c r="S247" s="6"/>
      <c r="T247" s="6"/>
      <c r="U247" s="6"/>
      <c r="V247" s="6"/>
      <c r="W247" s="6"/>
      <c r="X247" s="6"/>
      <c r="Y247" s="6"/>
      <c r="Z247" s="6"/>
      <c r="AA247" s="6" t="s">
        <v>30</v>
      </c>
      <c r="AB247" s="6"/>
      <c r="AC247" s="6"/>
      <c r="AD247" s="6"/>
      <c r="AE247" s="6"/>
      <c r="AF247" s="6"/>
      <c r="AG247" s="6" t="s">
        <v>36</v>
      </c>
      <c r="AH247" s="6"/>
      <c r="AI247" s="6"/>
      <c r="AJ247" s="6"/>
      <c r="AK247" s="6" t="s">
        <v>40</v>
      </c>
      <c r="AL247" s="6" t="s">
        <v>41</v>
      </c>
      <c r="AM247" s="6"/>
      <c r="AN247" s="6"/>
      <c r="AO247" s="6"/>
      <c r="AP247" s="6"/>
      <c r="AQ247" s="6"/>
      <c r="AR247" s="6"/>
      <c r="AS247" s="6"/>
      <c r="AT247" s="6"/>
      <c r="AU247" s="6"/>
      <c r="AV247" s="6"/>
      <c r="AW247" s="6"/>
      <c r="AX247" s="6" t="s">
        <v>52</v>
      </c>
      <c r="AY247" s="6" t="s">
        <v>53</v>
      </c>
      <c r="AZ247" s="6"/>
      <c r="BA247" s="6" t="s">
        <v>19</v>
      </c>
      <c r="BB247" s="6"/>
      <c r="BC247" s="6" t="s">
        <v>56</v>
      </c>
      <c r="BD247" s="6"/>
      <c r="BE247" s="6" t="s">
        <v>58</v>
      </c>
      <c r="BF247" s="6"/>
      <c r="BG247" s="6"/>
      <c r="BH247" s="6"/>
      <c r="BI247" s="6"/>
      <c r="BJ247" s="6" t="s">
        <v>26</v>
      </c>
      <c r="BK247" s="6"/>
      <c r="BL247" s="6"/>
      <c r="BM247" s="6"/>
      <c r="BN247" s="6"/>
      <c r="BO247" s="6"/>
      <c r="BP247" s="6" t="s">
        <v>67</v>
      </c>
      <c r="BQ247" s="6"/>
      <c r="BR247" s="6"/>
      <c r="BS247" s="6" t="s">
        <v>70</v>
      </c>
      <c r="BT247" s="6"/>
      <c r="BU247" s="6"/>
      <c r="BV247" s="6"/>
      <c r="BW247" s="6"/>
      <c r="BX247" s="6"/>
      <c r="BY247" s="6"/>
      <c r="BZ247" s="6"/>
      <c r="CA247" s="6"/>
      <c r="CB247" s="6"/>
      <c r="CC247" s="6" t="s">
        <v>83</v>
      </c>
      <c r="CD247" s="6">
        <v>73</v>
      </c>
      <c r="CE247" s="6" t="s">
        <v>153</v>
      </c>
      <c r="CF247" s="6" t="s">
        <v>167</v>
      </c>
      <c r="CG247" s="6" t="s">
        <v>85</v>
      </c>
      <c r="CH247" s="6"/>
      <c r="CI247" s="6" t="s">
        <v>420</v>
      </c>
      <c r="CJ247" s="6"/>
      <c r="CK247" s="6" t="s">
        <v>93</v>
      </c>
      <c r="CL247" s="6" t="s">
        <v>105</v>
      </c>
      <c r="CM247" s="6" t="s">
        <v>90</v>
      </c>
      <c r="CN247" s="6" t="s">
        <v>90</v>
      </c>
    </row>
    <row r="248" spans="1:92" x14ac:dyDescent="0.35">
      <c r="A248" s="6">
        <v>7045785380</v>
      </c>
      <c r="B248" s="6"/>
      <c r="C248" s="6" t="s">
        <v>19</v>
      </c>
      <c r="D248" s="6"/>
      <c r="E248" s="6"/>
      <c r="F248" s="6"/>
      <c r="G248" s="6"/>
      <c r="H248" s="6"/>
      <c r="I248" s="6"/>
      <c r="J248" s="6" t="s">
        <v>26</v>
      </c>
      <c r="K248" s="6"/>
      <c r="L248" s="6"/>
      <c r="M248" s="6"/>
      <c r="N248" s="6" t="s">
        <v>30</v>
      </c>
      <c r="O248" s="6"/>
      <c r="P248" s="6"/>
      <c r="Q248" s="6"/>
      <c r="R248" s="6"/>
      <c r="S248" s="6"/>
      <c r="T248" s="6"/>
      <c r="U248" s="6"/>
      <c r="V248" s="6" t="s">
        <v>25</v>
      </c>
      <c r="W248" s="6"/>
      <c r="X248" s="6" t="s">
        <v>27</v>
      </c>
      <c r="Y248" s="6"/>
      <c r="Z248" s="6"/>
      <c r="AA248" s="6"/>
      <c r="AB248" s="6"/>
      <c r="AC248" s="6"/>
      <c r="AD248" s="6" t="s">
        <v>33</v>
      </c>
      <c r="AE248" s="6"/>
      <c r="AF248" s="6"/>
      <c r="AG248" s="6"/>
      <c r="AH248" s="6"/>
      <c r="AI248" s="6" t="s">
        <v>38</v>
      </c>
      <c r="AJ248" s="6"/>
      <c r="AK248" s="6" t="s">
        <v>40</v>
      </c>
      <c r="AL248" s="6"/>
      <c r="AM248" s="6"/>
      <c r="AN248" s="6"/>
      <c r="AO248" s="6"/>
      <c r="AP248" s="6"/>
      <c r="AQ248" s="6"/>
      <c r="AR248" s="6"/>
      <c r="AS248" s="6"/>
      <c r="AT248" s="6"/>
      <c r="AU248" s="6" t="s">
        <v>49</v>
      </c>
      <c r="AV248" s="6" t="s">
        <v>50</v>
      </c>
      <c r="AW248" s="6"/>
      <c r="AX248" s="6" t="s">
        <v>52</v>
      </c>
      <c r="AY248" s="6"/>
      <c r="AZ248" s="6"/>
      <c r="BA248" s="6" t="s">
        <v>19</v>
      </c>
      <c r="BB248" s="6"/>
      <c r="BC248" s="6"/>
      <c r="BD248" s="6"/>
      <c r="BE248" s="6"/>
      <c r="BF248" s="6"/>
      <c r="BG248" s="6"/>
      <c r="BH248" s="6" t="s">
        <v>61</v>
      </c>
      <c r="BI248" s="6"/>
      <c r="BJ248" s="6"/>
      <c r="BK248" s="6"/>
      <c r="BL248" s="6"/>
      <c r="BM248" s="6"/>
      <c r="BN248" s="6"/>
      <c r="BO248" s="6"/>
      <c r="BP248" s="6" t="s">
        <v>67</v>
      </c>
      <c r="BQ248" s="6"/>
      <c r="BR248" s="6" t="s">
        <v>69</v>
      </c>
      <c r="BS248" s="6"/>
      <c r="BT248" s="6"/>
      <c r="BU248" s="6"/>
      <c r="BV248" s="6"/>
      <c r="BW248" s="6"/>
      <c r="BX248" s="6"/>
      <c r="BY248" s="6"/>
      <c r="BZ248" s="6"/>
      <c r="CA248" s="6" t="s">
        <v>78</v>
      </c>
      <c r="CB248" s="6"/>
      <c r="CC248" s="6" t="s">
        <v>83</v>
      </c>
      <c r="CD248" s="6">
        <v>35</v>
      </c>
      <c r="CE248" s="6" t="s">
        <v>153</v>
      </c>
      <c r="CF248" s="6" t="s">
        <v>164</v>
      </c>
      <c r="CG248" s="6" t="s">
        <v>85</v>
      </c>
      <c r="CH248" s="6"/>
      <c r="CI248" s="6" t="s">
        <v>419</v>
      </c>
      <c r="CJ248" s="6" t="s">
        <v>99</v>
      </c>
      <c r="CK248" s="6" t="s">
        <v>88</v>
      </c>
      <c r="CL248" s="6" t="s">
        <v>89</v>
      </c>
      <c r="CM248" s="6" t="s">
        <v>90</v>
      </c>
      <c r="CN248" s="6" t="s">
        <v>90</v>
      </c>
    </row>
    <row r="249" spans="1:92" x14ac:dyDescent="0.35">
      <c r="A249" s="6">
        <v>7045785081</v>
      </c>
      <c r="B249" s="6"/>
      <c r="C249" s="6" t="s">
        <v>19</v>
      </c>
      <c r="D249" s="6" t="s">
        <v>20</v>
      </c>
      <c r="E249" s="6"/>
      <c r="F249" s="6"/>
      <c r="G249" s="6"/>
      <c r="H249" s="6"/>
      <c r="I249" s="6"/>
      <c r="J249" s="6" t="s">
        <v>26</v>
      </c>
      <c r="K249" s="6"/>
      <c r="L249" s="6"/>
      <c r="M249" s="6"/>
      <c r="N249" s="6"/>
      <c r="O249" s="6"/>
      <c r="P249" s="6" t="s">
        <v>19</v>
      </c>
      <c r="Q249" s="6"/>
      <c r="R249" s="6"/>
      <c r="S249" s="6"/>
      <c r="T249" s="6"/>
      <c r="U249" s="6"/>
      <c r="V249" s="6"/>
      <c r="W249" s="6"/>
      <c r="X249" s="6" t="s">
        <v>27</v>
      </c>
      <c r="Y249" s="6"/>
      <c r="Z249" s="6"/>
      <c r="AA249" s="6"/>
      <c r="AB249" s="6"/>
      <c r="AC249" s="6" t="s">
        <v>32</v>
      </c>
      <c r="AD249" s="6" t="s">
        <v>33</v>
      </c>
      <c r="AE249" s="6"/>
      <c r="AF249" s="6"/>
      <c r="AG249" s="6"/>
      <c r="AH249" s="6"/>
      <c r="AI249" s="6" t="s">
        <v>38</v>
      </c>
      <c r="AJ249" s="6"/>
      <c r="AK249" s="6"/>
      <c r="AL249" s="6"/>
      <c r="AM249" s="6" t="s">
        <v>42</v>
      </c>
      <c r="AN249" s="6"/>
      <c r="AO249" s="6"/>
      <c r="AP249" s="6"/>
      <c r="AQ249" s="6"/>
      <c r="AR249" s="6" t="s">
        <v>46</v>
      </c>
      <c r="AS249" s="6"/>
      <c r="AT249" s="6"/>
      <c r="AU249" s="6" t="s">
        <v>49</v>
      </c>
      <c r="AV249" s="6"/>
      <c r="AW249" s="6"/>
      <c r="AX249" s="6" t="s">
        <v>52</v>
      </c>
      <c r="AY249" s="6"/>
      <c r="AZ249" s="6"/>
      <c r="BA249" s="6"/>
      <c r="BB249" s="6"/>
      <c r="BC249" s="6" t="s">
        <v>56</v>
      </c>
      <c r="BD249" s="6"/>
      <c r="BE249" s="6" t="s">
        <v>58</v>
      </c>
      <c r="BF249" s="6"/>
      <c r="BG249" s="6"/>
      <c r="BH249" s="6"/>
      <c r="BI249" s="6"/>
      <c r="BJ249" s="6"/>
      <c r="BK249" s="6"/>
      <c r="BL249" s="6"/>
      <c r="BM249" s="6"/>
      <c r="BN249" s="6"/>
      <c r="BO249" s="6"/>
      <c r="BP249" s="6" t="s">
        <v>67</v>
      </c>
      <c r="BQ249" s="6"/>
      <c r="BR249" s="6"/>
      <c r="BS249" s="6"/>
      <c r="BT249" s="6"/>
      <c r="BU249" s="6"/>
      <c r="BV249" s="6" t="s">
        <v>73</v>
      </c>
      <c r="BW249" s="6"/>
      <c r="BX249" s="6"/>
      <c r="BY249" s="6"/>
      <c r="BZ249" s="6"/>
      <c r="CA249" s="6" t="s">
        <v>78</v>
      </c>
      <c r="CB249" s="6"/>
      <c r="CC249" s="6" t="s">
        <v>83</v>
      </c>
      <c r="CD249" s="6">
        <v>22</v>
      </c>
      <c r="CE249" s="6" t="s">
        <v>378</v>
      </c>
      <c r="CF249" s="6"/>
      <c r="CG249" s="6" t="s">
        <v>96</v>
      </c>
      <c r="CH249" s="6" t="s">
        <v>86</v>
      </c>
      <c r="CI249" s="6" t="s">
        <v>419</v>
      </c>
      <c r="CJ249" s="6" t="s">
        <v>92</v>
      </c>
      <c r="CK249" s="6" t="s">
        <v>93</v>
      </c>
      <c r="CL249" s="6" t="s">
        <v>94</v>
      </c>
      <c r="CM249" s="6" t="s">
        <v>90</v>
      </c>
      <c r="CN249" s="6" t="s">
        <v>90</v>
      </c>
    </row>
    <row r="250" spans="1:92" x14ac:dyDescent="0.35">
      <c r="A250" s="6">
        <v>7045784878</v>
      </c>
      <c r="B250" s="6"/>
      <c r="C250" s="6" t="s">
        <v>19</v>
      </c>
      <c r="D250" s="6"/>
      <c r="E250" s="6"/>
      <c r="F250" s="6"/>
      <c r="G250" s="6"/>
      <c r="H250" s="6"/>
      <c r="I250" s="6" t="s">
        <v>25</v>
      </c>
      <c r="J250" s="6"/>
      <c r="K250" s="6"/>
      <c r="L250" s="6"/>
      <c r="M250" s="6" t="s">
        <v>29</v>
      </c>
      <c r="N250" s="6"/>
      <c r="O250" s="6"/>
      <c r="P250" s="6" t="s">
        <v>19</v>
      </c>
      <c r="Q250" s="6"/>
      <c r="R250" s="6"/>
      <c r="S250" s="6"/>
      <c r="T250" s="6"/>
      <c r="U250" s="6"/>
      <c r="V250" s="6" t="s">
        <v>25</v>
      </c>
      <c r="W250" s="6"/>
      <c r="X250" s="6"/>
      <c r="Y250" s="6"/>
      <c r="Z250" s="6"/>
      <c r="AA250" s="6" t="s">
        <v>30</v>
      </c>
      <c r="AB250" s="6"/>
      <c r="AC250" s="6"/>
      <c r="AD250" s="6" t="s">
        <v>33</v>
      </c>
      <c r="AE250" s="6"/>
      <c r="AF250" s="6"/>
      <c r="AG250" s="6"/>
      <c r="AH250" s="6" t="s">
        <v>37</v>
      </c>
      <c r="AI250" s="6" t="s">
        <v>38</v>
      </c>
      <c r="AJ250" s="6"/>
      <c r="AK250" s="6"/>
      <c r="AL250" s="6" t="s">
        <v>41</v>
      </c>
      <c r="AM250" s="6"/>
      <c r="AN250" s="6"/>
      <c r="AO250" s="6"/>
      <c r="AP250" s="6" t="s">
        <v>45</v>
      </c>
      <c r="AQ250" s="6"/>
      <c r="AR250" s="6"/>
      <c r="AS250" s="6"/>
      <c r="AT250" s="6" t="s">
        <v>48</v>
      </c>
      <c r="AU250" s="6"/>
      <c r="AV250" s="6"/>
      <c r="AW250" s="6"/>
      <c r="AX250" s="6"/>
      <c r="AY250" s="6"/>
      <c r="AZ250" s="6" t="s">
        <v>54</v>
      </c>
      <c r="BA250" s="6"/>
      <c r="BB250" s="6"/>
      <c r="BC250" s="6"/>
      <c r="BD250" s="6"/>
      <c r="BE250" s="6" t="s">
        <v>58</v>
      </c>
      <c r="BF250" s="6"/>
      <c r="BG250" s="6" t="s">
        <v>60</v>
      </c>
      <c r="BH250" s="6"/>
      <c r="BI250" s="6"/>
      <c r="BJ250" s="6"/>
      <c r="BK250" s="6"/>
      <c r="BL250" s="6"/>
      <c r="BM250" s="6"/>
      <c r="BN250" s="6"/>
      <c r="BO250" s="6"/>
      <c r="BP250" s="6" t="s">
        <v>67</v>
      </c>
      <c r="BQ250" s="6" t="s">
        <v>68</v>
      </c>
      <c r="BR250" s="6" t="s">
        <v>69</v>
      </c>
      <c r="BS250" s="6" t="s">
        <v>70</v>
      </c>
      <c r="BT250" s="6" t="s">
        <v>71</v>
      </c>
      <c r="BU250" s="6" t="s">
        <v>72</v>
      </c>
      <c r="BV250" s="6"/>
      <c r="BW250" s="6" t="s">
        <v>74</v>
      </c>
      <c r="BX250" s="6"/>
      <c r="BY250" s="6" t="s">
        <v>76</v>
      </c>
      <c r="BZ250" s="6"/>
      <c r="CA250" s="6" t="s">
        <v>78</v>
      </c>
      <c r="CB250" s="6"/>
      <c r="CC250" s="6" t="s">
        <v>83</v>
      </c>
      <c r="CD250" s="6">
        <v>58</v>
      </c>
      <c r="CE250" s="6" t="s">
        <v>153</v>
      </c>
      <c r="CF250" s="6" t="s">
        <v>174</v>
      </c>
      <c r="CG250" s="6" t="s">
        <v>85</v>
      </c>
      <c r="CH250" s="6" t="s">
        <v>86</v>
      </c>
      <c r="CI250" s="6" t="s">
        <v>419</v>
      </c>
      <c r="CJ250" s="6" t="s">
        <v>100</v>
      </c>
      <c r="CK250" s="6" t="s">
        <v>101</v>
      </c>
      <c r="CL250" s="6" t="s">
        <v>89</v>
      </c>
      <c r="CM250" s="6" t="s">
        <v>90</v>
      </c>
      <c r="CN250" s="6" t="s">
        <v>90</v>
      </c>
    </row>
    <row r="251" spans="1:92" x14ac:dyDescent="0.35">
      <c r="A251" s="6">
        <v>7045784577</v>
      </c>
      <c r="B251" s="6"/>
      <c r="C251" s="6" t="s">
        <v>19</v>
      </c>
      <c r="D251" s="6" t="s">
        <v>20</v>
      </c>
      <c r="E251" s="6"/>
      <c r="F251" s="6"/>
      <c r="G251" s="6"/>
      <c r="H251" s="6"/>
      <c r="I251" s="6" t="s">
        <v>25</v>
      </c>
      <c r="J251" s="6"/>
      <c r="K251" s="6"/>
      <c r="L251" s="6"/>
      <c r="M251" s="6"/>
      <c r="N251" s="6"/>
      <c r="O251" s="6"/>
      <c r="P251" s="6" t="s">
        <v>19</v>
      </c>
      <c r="Q251" s="6" t="s">
        <v>20</v>
      </c>
      <c r="R251" s="6"/>
      <c r="S251" s="6"/>
      <c r="T251" s="6"/>
      <c r="U251" s="6"/>
      <c r="V251" s="6" t="s">
        <v>25</v>
      </c>
      <c r="W251" s="6"/>
      <c r="X251" s="6"/>
      <c r="Y251" s="6"/>
      <c r="Z251" s="6"/>
      <c r="AA251" s="6"/>
      <c r="AB251" s="6"/>
      <c r="AC251" s="6"/>
      <c r="AD251" s="6" t="s">
        <v>33</v>
      </c>
      <c r="AE251" s="6" t="s">
        <v>34</v>
      </c>
      <c r="AF251" s="6"/>
      <c r="AG251" s="6"/>
      <c r="AH251" s="6"/>
      <c r="AI251" s="6"/>
      <c r="AJ251" s="6"/>
      <c r="AK251" s="6" t="s">
        <v>40</v>
      </c>
      <c r="AL251" s="6" t="s">
        <v>41</v>
      </c>
      <c r="AM251" s="6"/>
      <c r="AN251" s="6"/>
      <c r="AO251" s="6"/>
      <c r="AP251" s="6"/>
      <c r="AQ251" s="6"/>
      <c r="AR251" s="6" t="s">
        <v>46</v>
      </c>
      <c r="AS251" s="6" t="s">
        <v>47</v>
      </c>
      <c r="AT251" s="6"/>
      <c r="AU251" s="6"/>
      <c r="AV251" s="6"/>
      <c r="AW251" s="6"/>
      <c r="AX251" s="6"/>
      <c r="AY251" s="6"/>
      <c r="AZ251" s="6"/>
      <c r="BA251" s="6" t="s">
        <v>19</v>
      </c>
      <c r="BB251" s="6"/>
      <c r="BC251" s="6" t="s">
        <v>56</v>
      </c>
      <c r="BD251" s="6"/>
      <c r="BE251" s="6" t="s">
        <v>58</v>
      </c>
      <c r="BF251" s="6"/>
      <c r="BG251" s="6"/>
      <c r="BH251" s="6"/>
      <c r="BI251" s="6"/>
      <c r="BJ251" s="6"/>
      <c r="BK251" s="6"/>
      <c r="BL251" s="6"/>
      <c r="BM251" s="6"/>
      <c r="BN251" s="6"/>
      <c r="BO251" s="6"/>
      <c r="BP251" s="6" t="s">
        <v>67</v>
      </c>
      <c r="BQ251" s="6"/>
      <c r="BR251" s="6"/>
      <c r="BS251" s="6"/>
      <c r="BT251" s="6"/>
      <c r="BU251" s="6"/>
      <c r="BV251" s="6"/>
      <c r="BW251" s="6"/>
      <c r="BX251" s="6"/>
      <c r="BY251" s="6"/>
      <c r="BZ251" s="6"/>
      <c r="CA251" s="6"/>
      <c r="CB251" s="6"/>
      <c r="CC251" s="6" t="s">
        <v>83</v>
      </c>
      <c r="CD251" s="6">
        <v>67</v>
      </c>
      <c r="CE251" s="6" t="s">
        <v>153</v>
      </c>
      <c r="CF251" s="6" t="s">
        <v>196</v>
      </c>
      <c r="CG251" s="6" t="s">
        <v>85</v>
      </c>
      <c r="CH251" s="6" t="s">
        <v>86</v>
      </c>
      <c r="CI251" s="6" t="s">
        <v>419</v>
      </c>
      <c r="CJ251" s="6" t="s">
        <v>100</v>
      </c>
      <c r="CK251" s="6" t="s">
        <v>107</v>
      </c>
      <c r="CL251" s="6" t="s">
        <v>89</v>
      </c>
      <c r="CM251" s="6" t="s">
        <v>90</v>
      </c>
      <c r="CN251" s="6" t="s">
        <v>90</v>
      </c>
    </row>
    <row r="252" spans="1:92" x14ac:dyDescent="0.35">
      <c r="A252" s="6">
        <v>7045784181</v>
      </c>
      <c r="B252" s="6"/>
      <c r="C252" s="6" t="s">
        <v>19</v>
      </c>
      <c r="D252" s="6"/>
      <c r="E252" s="6"/>
      <c r="F252" s="6"/>
      <c r="G252" s="6"/>
      <c r="H252" s="6"/>
      <c r="I252" s="6" t="s">
        <v>25</v>
      </c>
      <c r="J252" s="6" t="s">
        <v>26</v>
      </c>
      <c r="K252" s="6"/>
      <c r="L252" s="6"/>
      <c r="M252" s="6"/>
      <c r="N252" s="6"/>
      <c r="O252" s="6"/>
      <c r="P252" s="6" t="s">
        <v>19</v>
      </c>
      <c r="Q252" s="6" t="s">
        <v>20</v>
      </c>
      <c r="R252" s="6"/>
      <c r="S252" s="6"/>
      <c r="T252" s="6"/>
      <c r="U252" s="6"/>
      <c r="V252" s="6" t="s">
        <v>25</v>
      </c>
      <c r="W252" s="6"/>
      <c r="X252" s="6"/>
      <c r="Y252" s="6"/>
      <c r="Z252" s="6"/>
      <c r="AA252" s="6"/>
      <c r="AB252" s="6" t="s">
        <v>31</v>
      </c>
      <c r="AC252" s="6"/>
      <c r="AD252" s="6" t="s">
        <v>33</v>
      </c>
      <c r="AE252" s="6"/>
      <c r="AF252" s="6"/>
      <c r="AG252" s="6"/>
      <c r="AH252" s="6" t="s">
        <v>37</v>
      </c>
      <c r="AI252" s="6"/>
      <c r="AJ252" s="6"/>
      <c r="AK252" s="6"/>
      <c r="AL252" s="6"/>
      <c r="AM252" s="6"/>
      <c r="AN252" s="6"/>
      <c r="AO252" s="6"/>
      <c r="AP252" s="6"/>
      <c r="AQ252" s="6"/>
      <c r="AR252" s="6"/>
      <c r="AS252" s="6"/>
      <c r="AT252" s="6"/>
      <c r="AU252" s="6"/>
      <c r="AV252" s="6"/>
      <c r="AW252" s="6"/>
      <c r="AX252" s="6" t="s">
        <v>52</v>
      </c>
      <c r="AY252" s="6"/>
      <c r="AZ252" s="6"/>
      <c r="BA252" s="6" t="s">
        <v>19</v>
      </c>
      <c r="BB252" s="6"/>
      <c r="BC252" s="6"/>
      <c r="BD252" s="6"/>
      <c r="BE252" s="6" t="s">
        <v>58</v>
      </c>
      <c r="BF252" s="6"/>
      <c r="BG252" s="6"/>
      <c r="BH252" s="6"/>
      <c r="BI252" s="6"/>
      <c r="BJ252" s="6"/>
      <c r="BK252" s="6"/>
      <c r="BL252" s="6"/>
      <c r="BM252" s="6"/>
      <c r="BN252" s="6"/>
      <c r="BO252" s="6"/>
      <c r="BP252" s="6" t="s">
        <v>67</v>
      </c>
      <c r="BQ252" s="6"/>
      <c r="BR252" s="6"/>
      <c r="BS252" s="6"/>
      <c r="BT252" s="6"/>
      <c r="BU252" s="6"/>
      <c r="BV252" s="6"/>
      <c r="BW252" s="6"/>
      <c r="BX252" s="6"/>
      <c r="BY252" s="6"/>
      <c r="BZ252" s="6"/>
      <c r="CA252" s="6"/>
      <c r="CB252" s="6"/>
      <c r="CC252" s="6" t="s">
        <v>83</v>
      </c>
      <c r="CD252" s="6">
        <v>60</v>
      </c>
      <c r="CE252" s="6" t="s">
        <v>153</v>
      </c>
      <c r="CF252" s="6" t="s">
        <v>174</v>
      </c>
      <c r="CG252" s="6"/>
      <c r="CH252" s="6"/>
      <c r="CI252" s="6" t="s">
        <v>422</v>
      </c>
      <c r="CJ252" s="6" t="s">
        <v>100</v>
      </c>
      <c r="CK252" s="6" t="s">
        <v>101</v>
      </c>
      <c r="CL252" s="6" t="s">
        <v>105</v>
      </c>
      <c r="CM252" s="6" t="s">
        <v>90</v>
      </c>
      <c r="CN252" s="6" t="s">
        <v>86</v>
      </c>
    </row>
    <row r="253" spans="1:92" x14ac:dyDescent="0.35">
      <c r="A253" s="6">
        <v>7045783975</v>
      </c>
      <c r="B253" s="6"/>
      <c r="C253" s="6" t="s">
        <v>19</v>
      </c>
      <c r="D253" s="6"/>
      <c r="E253" s="6"/>
      <c r="F253" s="6"/>
      <c r="G253" s="6"/>
      <c r="H253" s="6"/>
      <c r="I253" s="6"/>
      <c r="J253" s="6"/>
      <c r="K253" s="6"/>
      <c r="L253" s="6"/>
      <c r="M253" s="6" t="s">
        <v>29</v>
      </c>
      <c r="N253" s="6"/>
      <c r="O253" s="6"/>
      <c r="P253" s="6" t="s">
        <v>19</v>
      </c>
      <c r="Q253" s="6"/>
      <c r="R253" s="6"/>
      <c r="S253" s="6"/>
      <c r="T253" s="6"/>
      <c r="U253" s="6"/>
      <c r="V253" s="6"/>
      <c r="W253" s="6" t="s">
        <v>26</v>
      </c>
      <c r="X253" s="6"/>
      <c r="Y253" s="6"/>
      <c r="Z253" s="6" t="s">
        <v>29</v>
      </c>
      <c r="AA253" s="6"/>
      <c r="AB253" s="6"/>
      <c r="AC253" s="6"/>
      <c r="AD253" s="6"/>
      <c r="AE253" s="6"/>
      <c r="AF253" s="6"/>
      <c r="AG253" s="6" t="s">
        <v>36</v>
      </c>
      <c r="AH253" s="6"/>
      <c r="AI253" s="6"/>
      <c r="AJ253" s="6"/>
      <c r="AK253" s="6"/>
      <c r="AL253" s="6" t="s">
        <v>41</v>
      </c>
      <c r="AM253" s="6"/>
      <c r="AN253" s="6"/>
      <c r="AO253" s="6"/>
      <c r="AP253" s="6" t="s">
        <v>45</v>
      </c>
      <c r="AQ253" s="6"/>
      <c r="AR253" s="6"/>
      <c r="AS253" s="6"/>
      <c r="AT253" s="6"/>
      <c r="AU253" s="6"/>
      <c r="AV253" s="6" t="s">
        <v>50</v>
      </c>
      <c r="AW253" s="6"/>
      <c r="AX253" s="6" t="s">
        <v>52</v>
      </c>
      <c r="AY253" s="6"/>
      <c r="AZ253" s="6"/>
      <c r="BA253" s="6" t="s">
        <v>19</v>
      </c>
      <c r="BB253" s="6"/>
      <c r="BC253" s="6"/>
      <c r="BD253" s="6" t="s">
        <v>57</v>
      </c>
      <c r="BE253" s="6"/>
      <c r="BF253" s="6"/>
      <c r="BG253" s="6"/>
      <c r="BH253" s="6"/>
      <c r="BI253" s="6"/>
      <c r="BJ253" s="6"/>
      <c r="BK253" s="6"/>
      <c r="BL253" s="6"/>
      <c r="BM253" s="6"/>
      <c r="BN253" s="6"/>
      <c r="BO253" s="6"/>
      <c r="BP253" s="6" t="s">
        <v>67</v>
      </c>
      <c r="BQ253" s="6" t="s">
        <v>68</v>
      </c>
      <c r="BR253" s="6"/>
      <c r="BS253" s="6"/>
      <c r="BT253" s="6" t="s">
        <v>71</v>
      </c>
      <c r="BU253" s="6"/>
      <c r="BV253" s="6"/>
      <c r="BW253" s="6"/>
      <c r="BX253" s="6"/>
      <c r="BY253" s="6" t="s">
        <v>76</v>
      </c>
      <c r="BZ253" s="6"/>
      <c r="CA253" s="6"/>
      <c r="CB253" s="6"/>
      <c r="CC253" s="6" t="s">
        <v>98</v>
      </c>
      <c r="CD253" s="6">
        <v>78</v>
      </c>
      <c r="CE253" s="6" t="s">
        <v>153</v>
      </c>
      <c r="CF253" s="6" t="s">
        <v>176</v>
      </c>
      <c r="CG253" s="6" t="s">
        <v>85</v>
      </c>
      <c r="CH253" s="6" t="s">
        <v>90</v>
      </c>
      <c r="CI253" s="6" t="s">
        <v>419</v>
      </c>
      <c r="CJ253" s="6" t="s">
        <v>87</v>
      </c>
      <c r="CK253" s="6" t="s">
        <v>109</v>
      </c>
      <c r="CL253" s="6" t="s">
        <v>105</v>
      </c>
      <c r="CM253" s="6" t="s">
        <v>90</v>
      </c>
      <c r="CN253" s="6" t="s">
        <v>90</v>
      </c>
    </row>
    <row r="254" spans="1:92" x14ac:dyDescent="0.35">
      <c r="A254" s="6">
        <v>7045783563</v>
      </c>
      <c r="B254" s="6"/>
      <c r="C254" s="6"/>
      <c r="D254" s="6"/>
      <c r="E254" s="6"/>
      <c r="F254" s="6"/>
      <c r="G254" s="6"/>
      <c r="H254" s="6"/>
      <c r="I254" s="6"/>
      <c r="J254" s="6"/>
      <c r="K254" s="6"/>
      <c r="L254" s="6"/>
      <c r="M254" s="6"/>
      <c r="N254" s="6"/>
      <c r="O254" s="6"/>
      <c r="P254" s="6" t="s">
        <v>19</v>
      </c>
      <c r="Q254" s="6"/>
      <c r="R254" s="6"/>
      <c r="S254" s="6"/>
      <c r="T254" s="6"/>
      <c r="U254" s="6"/>
      <c r="V254" s="6"/>
      <c r="W254" s="6"/>
      <c r="X254" s="6"/>
      <c r="Y254" s="6"/>
      <c r="Z254" s="6"/>
      <c r="AA254" s="6" t="s">
        <v>30</v>
      </c>
      <c r="AB254" s="6"/>
      <c r="AC254" s="6"/>
      <c r="AD254" s="6"/>
      <c r="AE254" s="6"/>
      <c r="AF254" s="6"/>
      <c r="AG254" s="6"/>
      <c r="AH254" s="6" t="s">
        <v>37</v>
      </c>
      <c r="AI254" s="6"/>
      <c r="AJ254" s="6"/>
      <c r="AK254" s="6"/>
      <c r="AL254" s="6"/>
      <c r="AM254" s="6"/>
      <c r="AN254" s="6" t="s">
        <v>43</v>
      </c>
      <c r="AO254" s="6"/>
      <c r="AP254" s="6"/>
      <c r="AQ254" s="6"/>
      <c r="AR254" s="6"/>
      <c r="AS254" s="6"/>
      <c r="AT254" s="6"/>
      <c r="AU254" s="6"/>
      <c r="AV254" s="6"/>
      <c r="AW254" s="6"/>
      <c r="AX254" s="6"/>
      <c r="AY254" s="6"/>
      <c r="AZ254" s="6"/>
      <c r="BA254" s="6"/>
      <c r="BB254" s="6" t="s">
        <v>55</v>
      </c>
      <c r="BC254" s="6"/>
      <c r="BD254" s="6"/>
      <c r="BE254" s="6"/>
      <c r="BF254" s="6"/>
      <c r="BG254" s="6"/>
      <c r="BH254" s="6"/>
      <c r="BI254" s="6"/>
      <c r="BJ254" s="6"/>
      <c r="BK254" s="6"/>
      <c r="BL254" s="6"/>
      <c r="BM254" s="6"/>
      <c r="BN254" s="6"/>
      <c r="BO254" s="6"/>
      <c r="BP254" s="6" t="s">
        <v>67</v>
      </c>
      <c r="BQ254" s="6" t="s">
        <v>68</v>
      </c>
      <c r="BR254" s="6"/>
      <c r="BS254" s="6"/>
      <c r="BT254" s="6" t="s">
        <v>71</v>
      </c>
      <c r="BU254" s="6" t="s">
        <v>72</v>
      </c>
      <c r="BV254" s="6"/>
      <c r="BW254" s="6"/>
      <c r="BX254" s="6"/>
      <c r="BY254" s="6"/>
      <c r="BZ254" s="6"/>
      <c r="CA254" s="6"/>
      <c r="CB254" s="6"/>
      <c r="CC254" s="6" t="s">
        <v>83</v>
      </c>
      <c r="CD254" s="6">
        <v>78</v>
      </c>
      <c r="CE254" s="6" t="s">
        <v>153</v>
      </c>
      <c r="CF254" s="6" t="s">
        <v>176</v>
      </c>
      <c r="CG254" s="6" t="s">
        <v>85</v>
      </c>
      <c r="CH254" s="6" t="s">
        <v>86</v>
      </c>
      <c r="CI254" s="6" t="s">
        <v>422</v>
      </c>
      <c r="CJ254" s="6"/>
      <c r="CK254" s="6" t="s">
        <v>109</v>
      </c>
      <c r="CL254" s="6" t="s">
        <v>105</v>
      </c>
      <c r="CM254" s="6" t="s">
        <v>90</v>
      </c>
      <c r="CN254" s="6" t="s">
        <v>86</v>
      </c>
    </row>
    <row r="255" spans="1:92" x14ac:dyDescent="0.35">
      <c r="A255" s="6">
        <v>7045783316</v>
      </c>
      <c r="B255" s="6"/>
      <c r="C255" s="6"/>
      <c r="D255" s="6"/>
      <c r="E255" s="6"/>
      <c r="F255" s="6"/>
      <c r="G255" s="6"/>
      <c r="H255" s="6"/>
      <c r="I255" s="6"/>
      <c r="J255" s="6"/>
      <c r="K255" s="6" t="s">
        <v>27</v>
      </c>
      <c r="L255" s="6" t="s">
        <v>28</v>
      </c>
      <c r="M255" s="6"/>
      <c r="N255" s="6"/>
      <c r="O255" s="6"/>
      <c r="P255" s="6" t="s">
        <v>19</v>
      </c>
      <c r="Q255" s="6" t="s">
        <v>20</v>
      </c>
      <c r="R255" s="6"/>
      <c r="S255" s="6"/>
      <c r="T255" s="6"/>
      <c r="U255" s="6"/>
      <c r="V255" s="6" t="s">
        <v>25</v>
      </c>
      <c r="W255" s="6"/>
      <c r="X255" s="6"/>
      <c r="Y255" s="6"/>
      <c r="Z255" s="6"/>
      <c r="AA255" s="6"/>
      <c r="AB255" s="6"/>
      <c r="AC255" s="6"/>
      <c r="AD255" s="6" t="s">
        <v>33</v>
      </c>
      <c r="AE255" s="6"/>
      <c r="AF255" s="6"/>
      <c r="AG255" s="6"/>
      <c r="AH255" s="6" t="s">
        <v>37</v>
      </c>
      <c r="AI255" s="6" t="s">
        <v>38</v>
      </c>
      <c r="AJ255" s="6"/>
      <c r="AK255" s="6"/>
      <c r="AL255" s="6"/>
      <c r="AM255" s="6" t="s">
        <v>42</v>
      </c>
      <c r="AN255" s="6"/>
      <c r="AO255" s="6" t="s">
        <v>44</v>
      </c>
      <c r="AP255" s="6"/>
      <c r="AQ255" s="6"/>
      <c r="AR255" s="6"/>
      <c r="AS255" s="6" t="s">
        <v>47</v>
      </c>
      <c r="AT255" s="6"/>
      <c r="AU255" s="6"/>
      <c r="AV255" s="6"/>
      <c r="AW255" s="6"/>
      <c r="AX255" s="6"/>
      <c r="AY255" s="6"/>
      <c r="AZ255" s="6" t="s">
        <v>54</v>
      </c>
      <c r="BA255" s="6"/>
      <c r="BB255" s="6" t="s">
        <v>55</v>
      </c>
      <c r="BC255" s="6"/>
      <c r="BD255" s="6"/>
      <c r="BE255" s="6"/>
      <c r="BF255" s="6"/>
      <c r="BG255" s="6"/>
      <c r="BH255" s="6"/>
      <c r="BI255" s="6"/>
      <c r="BJ255" s="6"/>
      <c r="BK255" s="6"/>
      <c r="BL255" s="6"/>
      <c r="BM255" s="6"/>
      <c r="BN255" s="6"/>
      <c r="BO255" s="6" t="s">
        <v>66</v>
      </c>
      <c r="BP255" s="6" t="s">
        <v>67</v>
      </c>
      <c r="BQ255" s="6"/>
      <c r="BR255" s="6"/>
      <c r="BS255" s="6" t="s">
        <v>70</v>
      </c>
      <c r="BT255" s="6" t="s">
        <v>71</v>
      </c>
      <c r="BU255" s="6" t="s">
        <v>72</v>
      </c>
      <c r="BV255" s="6"/>
      <c r="BW255" s="6"/>
      <c r="BX255" s="6"/>
      <c r="BY255" s="6"/>
      <c r="BZ255" s="6"/>
      <c r="CA255" s="6"/>
      <c r="CB255" s="6"/>
      <c r="CC255" s="6" t="s">
        <v>83</v>
      </c>
      <c r="CD255" s="6">
        <v>73</v>
      </c>
      <c r="CE255" s="6" t="s">
        <v>153</v>
      </c>
      <c r="CF255" s="6" t="s">
        <v>163</v>
      </c>
      <c r="CG255" s="6" t="s">
        <v>85</v>
      </c>
      <c r="CH255" s="6" t="s">
        <v>86</v>
      </c>
      <c r="CI255" s="6" t="s">
        <v>419</v>
      </c>
      <c r="CJ255" s="6"/>
      <c r="CK255" s="6" t="s">
        <v>88</v>
      </c>
      <c r="CL255" s="6" t="s">
        <v>105</v>
      </c>
      <c r="CM255" s="6" t="s">
        <v>90</v>
      </c>
      <c r="CN255" s="6" t="s">
        <v>90</v>
      </c>
    </row>
    <row r="256" spans="1:92" x14ac:dyDescent="0.35">
      <c r="A256" s="6">
        <v>7045782626</v>
      </c>
      <c r="B256" s="6"/>
      <c r="C256" s="6" t="s">
        <v>19</v>
      </c>
      <c r="D256" s="6" t="s">
        <v>20</v>
      </c>
      <c r="E256" s="6"/>
      <c r="F256" s="6"/>
      <c r="G256" s="6"/>
      <c r="H256" s="6"/>
      <c r="I256" s="6"/>
      <c r="J256" s="6"/>
      <c r="K256" s="6"/>
      <c r="L256" s="6"/>
      <c r="M256" s="6"/>
      <c r="N256" s="6" t="s">
        <v>30</v>
      </c>
      <c r="O256" s="6"/>
      <c r="P256" s="6" t="s">
        <v>19</v>
      </c>
      <c r="Q256" s="6" t="s">
        <v>20</v>
      </c>
      <c r="R256" s="6"/>
      <c r="S256" s="6"/>
      <c r="T256" s="6"/>
      <c r="U256" s="6"/>
      <c r="V256" s="6"/>
      <c r="W256" s="6"/>
      <c r="X256" s="6"/>
      <c r="Y256" s="6"/>
      <c r="Z256" s="6"/>
      <c r="AA256" s="6" t="s">
        <v>30</v>
      </c>
      <c r="AB256" s="6"/>
      <c r="AC256" s="6"/>
      <c r="AD256" s="6"/>
      <c r="AE256" s="6"/>
      <c r="AF256" s="6"/>
      <c r="AG256" s="6"/>
      <c r="AH256" s="6" t="s">
        <v>37</v>
      </c>
      <c r="AI256" s="6" t="s">
        <v>38</v>
      </c>
      <c r="AJ256" s="6" t="s">
        <v>39</v>
      </c>
      <c r="AK256" s="6"/>
      <c r="AL256" s="6"/>
      <c r="AM256" s="6"/>
      <c r="AN256" s="6"/>
      <c r="AO256" s="6"/>
      <c r="AP256" s="6"/>
      <c r="AQ256" s="6"/>
      <c r="AR256" s="6" t="s">
        <v>46</v>
      </c>
      <c r="AS256" s="6"/>
      <c r="AT256" s="6" t="s">
        <v>48</v>
      </c>
      <c r="AU256" s="6"/>
      <c r="AV256" s="6"/>
      <c r="AW256" s="6"/>
      <c r="AX256" s="6"/>
      <c r="AY256" s="6"/>
      <c r="AZ256" s="6"/>
      <c r="BA256" s="6"/>
      <c r="BB256" s="6" t="s">
        <v>55</v>
      </c>
      <c r="BC256" s="6"/>
      <c r="BD256" s="6"/>
      <c r="BE256" s="6"/>
      <c r="BF256" s="6"/>
      <c r="BG256" s="6"/>
      <c r="BH256" s="6"/>
      <c r="BI256" s="6"/>
      <c r="BJ256" s="6" t="s">
        <v>26</v>
      </c>
      <c r="BK256" s="6"/>
      <c r="BL256" s="6"/>
      <c r="BM256" s="6"/>
      <c r="BN256" s="6" t="s">
        <v>65</v>
      </c>
      <c r="BO256" s="6"/>
      <c r="BP256" s="6" t="s">
        <v>67</v>
      </c>
      <c r="BQ256" s="6"/>
      <c r="BR256" s="6"/>
      <c r="BS256" s="6" t="s">
        <v>70</v>
      </c>
      <c r="BT256" s="6" t="s">
        <v>71</v>
      </c>
      <c r="BU256" s="6" t="s">
        <v>72</v>
      </c>
      <c r="BV256" s="6"/>
      <c r="BW256" s="6"/>
      <c r="BX256" s="6"/>
      <c r="BY256" s="6" t="s">
        <v>76</v>
      </c>
      <c r="BZ256" s="6"/>
      <c r="CA256" s="6"/>
      <c r="CB256" s="6"/>
      <c r="CC256" s="6" t="s">
        <v>98</v>
      </c>
      <c r="CD256" s="6">
        <v>65</v>
      </c>
      <c r="CE256" s="6" t="s">
        <v>153</v>
      </c>
      <c r="CF256" s="6" t="s">
        <v>156</v>
      </c>
      <c r="CG256" s="6" t="s">
        <v>85</v>
      </c>
      <c r="CH256" s="6" t="s">
        <v>86</v>
      </c>
      <c r="CI256" s="6" t="s">
        <v>419</v>
      </c>
      <c r="CJ256" s="6"/>
      <c r="CK256" s="6" t="s">
        <v>117</v>
      </c>
      <c r="CL256" s="6" t="s">
        <v>105</v>
      </c>
      <c r="CM256" s="6" t="s">
        <v>90</v>
      </c>
      <c r="CN256" s="6" t="s">
        <v>90</v>
      </c>
    </row>
    <row r="257" spans="1:92" x14ac:dyDescent="0.35">
      <c r="A257" s="6">
        <v>7045782234</v>
      </c>
      <c r="B257" s="6"/>
      <c r="C257" s="6"/>
      <c r="D257" s="6"/>
      <c r="E257" s="6"/>
      <c r="F257" s="6"/>
      <c r="G257" s="6"/>
      <c r="H257" s="6"/>
      <c r="I257" s="6" t="s">
        <v>25</v>
      </c>
      <c r="J257" s="6"/>
      <c r="K257" s="6" t="s">
        <v>27</v>
      </c>
      <c r="L257" s="6" t="s">
        <v>28</v>
      </c>
      <c r="M257" s="6" t="s">
        <v>29</v>
      </c>
      <c r="N257" s="6"/>
      <c r="O257" s="6"/>
      <c r="P257" s="6"/>
      <c r="Q257" s="6"/>
      <c r="R257" s="6"/>
      <c r="S257" s="6"/>
      <c r="T257" s="6"/>
      <c r="U257" s="6"/>
      <c r="V257" s="6" t="s">
        <v>25</v>
      </c>
      <c r="W257" s="6"/>
      <c r="X257" s="6"/>
      <c r="Y257" s="6"/>
      <c r="Z257" s="6" t="s">
        <v>29</v>
      </c>
      <c r="AA257" s="6"/>
      <c r="AB257" s="6"/>
      <c r="AC257" s="6"/>
      <c r="AD257" s="6"/>
      <c r="AE257" s="6"/>
      <c r="AF257" s="6"/>
      <c r="AG257" s="6" t="s">
        <v>36</v>
      </c>
      <c r="AH257" s="6"/>
      <c r="AI257" s="6"/>
      <c r="AJ257" s="6"/>
      <c r="AK257" s="6"/>
      <c r="AL257" s="6"/>
      <c r="AM257" s="6" t="s">
        <v>42</v>
      </c>
      <c r="AN257" s="6"/>
      <c r="AO257" s="6"/>
      <c r="AP257" s="6"/>
      <c r="AQ257" s="6"/>
      <c r="AR257" s="6"/>
      <c r="AS257" s="6"/>
      <c r="AT257" s="6"/>
      <c r="AU257" s="6"/>
      <c r="AV257" s="6"/>
      <c r="AW257" s="6"/>
      <c r="AX257" s="6"/>
      <c r="AY257" s="6"/>
      <c r="AZ257" s="6" t="s">
        <v>54</v>
      </c>
      <c r="BA257" s="6"/>
      <c r="BB257" s="6" t="s">
        <v>55</v>
      </c>
      <c r="BC257" s="6"/>
      <c r="BD257" s="6"/>
      <c r="BE257" s="6"/>
      <c r="BF257" s="6"/>
      <c r="BG257" s="6"/>
      <c r="BH257" s="6"/>
      <c r="BI257" s="6"/>
      <c r="BJ257" s="6"/>
      <c r="BK257" s="6"/>
      <c r="BL257" s="6"/>
      <c r="BM257" s="6"/>
      <c r="BN257" s="6"/>
      <c r="BO257" s="6"/>
      <c r="BP257" s="6"/>
      <c r="BQ257" s="6"/>
      <c r="BR257" s="6" t="s">
        <v>69</v>
      </c>
      <c r="BS257" s="6"/>
      <c r="BT257" s="6" t="s">
        <v>71</v>
      </c>
      <c r="BU257" s="6"/>
      <c r="BV257" s="6"/>
      <c r="BW257" s="6"/>
      <c r="BX257" s="6"/>
      <c r="BY257" s="6"/>
      <c r="BZ257" s="6"/>
      <c r="CA257" s="6" t="s">
        <v>78</v>
      </c>
      <c r="CB257" s="6"/>
      <c r="CC257" s="6" t="s">
        <v>83</v>
      </c>
      <c r="CD257" s="6">
        <v>57</v>
      </c>
      <c r="CE257" s="6" t="s">
        <v>153</v>
      </c>
      <c r="CF257" s="6" t="s">
        <v>182</v>
      </c>
      <c r="CG257" s="6" t="s">
        <v>85</v>
      </c>
      <c r="CH257" s="6"/>
      <c r="CI257" s="6" t="s">
        <v>419</v>
      </c>
      <c r="CJ257" s="6" t="s">
        <v>87</v>
      </c>
      <c r="CK257" s="6" t="s">
        <v>109</v>
      </c>
      <c r="CL257" s="6" t="s">
        <v>89</v>
      </c>
      <c r="CM257" s="6" t="s">
        <v>90</v>
      </c>
      <c r="CN257" s="6" t="s">
        <v>90</v>
      </c>
    </row>
    <row r="258" spans="1:92" x14ac:dyDescent="0.35">
      <c r="A258" s="6">
        <v>7045781500</v>
      </c>
      <c r="B258" s="6"/>
      <c r="C258" s="6"/>
      <c r="D258" s="6" t="s">
        <v>20</v>
      </c>
      <c r="E258" s="6"/>
      <c r="F258" s="6"/>
      <c r="G258" s="6"/>
      <c r="H258" s="6"/>
      <c r="I258" s="6"/>
      <c r="J258" s="6" t="s">
        <v>26</v>
      </c>
      <c r="K258" s="6"/>
      <c r="L258" s="6"/>
      <c r="M258" s="6"/>
      <c r="N258" s="6" t="s">
        <v>30</v>
      </c>
      <c r="O258" s="6"/>
      <c r="P258" s="6"/>
      <c r="Q258" s="6" t="s">
        <v>20</v>
      </c>
      <c r="R258" s="6"/>
      <c r="S258" s="6"/>
      <c r="T258" s="6"/>
      <c r="U258" s="6"/>
      <c r="V258" s="6"/>
      <c r="W258" s="6" t="s">
        <v>26</v>
      </c>
      <c r="X258" s="6"/>
      <c r="Y258" s="6"/>
      <c r="Z258" s="6"/>
      <c r="AA258" s="6"/>
      <c r="AB258" s="6"/>
      <c r="AC258" s="6"/>
      <c r="AD258" s="6"/>
      <c r="AE258" s="6"/>
      <c r="AF258" s="6"/>
      <c r="AG258" s="6"/>
      <c r="AH258" s="6"/>
      <c r="AI258" s="6"/>
      <c r="AJ258" s="6"/>
      <c r="AK258" s="6"/>
      <c r="AL258" s="6" t="s">
        <v>41</v>
      </c>
      <c r="AM258" s="6"/>
      <c r="AN258" s="6"/>
      <c r="AO258" s="6"/>
      <c r="AP258" s="6"/>
      <c r="AQ258" s="6"/>
      <c r="AR258" s="6"/>
      <c r="AS258" s="6"/>
      <c r="AT258" s="6"/>
      <c r="AU258" s="6"/>
      <c r="AV258" s="6"/>
      <c r="AW258" s="6"/>
      <c r="AX258" s="6" t="s">
        <v>52</v>
      </c>
      <c r="AY258" s="6"/>
      <c r="AZ258" s="6"/>
      <c r="BA258" s="6"/>
      <c r="BB258" s="6"/>
      <c r="BC258" s="6" t="s">
        <v>56</v>
      </c>
      <c r="BD258" s="6" t="s">
        <v>57</v>
      </c>
      <c r="BE258" s="6"/>
      <c r="BF258" s="6"/>
      <c r="BG258" s="6"/>
      <c r="BH258" s="6" t="s">
        <v>61</v>
      </c>
      <c r="BI258" s="6"/>
      <c r="BJ258" s="6" t="s">
        <v>26</v>
      </c>
      <c r="BK258" s="6"/>
      <c r="BL258" s="6"/>
      <c r="BM258" s="6"/>
      <c r="BN258" s="6"/>
      <c r="BO258" s="6"/>
      <c r="BP258" s="6" t="s">
        <v>67</v>
      </c>
      <c r="BQ258" s="6"/>
      <c r="BR258" s="6"/>
      <c r="BS258" s="6"/>
      <c r="BT258" s="6"/>
      <c r="BU258" s="6"/>
      <c r="BV258" s="6"/>
      <c r="BW258" s="6"/>
      <c r="BX258" s="6"/>
      <c r="BY258" s="6"/>
      <c r="BZ258" s="6"/>
      <c r="CA258" s="6"/>
      <c r="CB258" s="6"/>
      <c r="CC258" s="6" t="s">
        <v>98</v>
      </c>
      <c r="CD258" s="6">
        <v>67</v>
      </c>
      <c r="CE258" s="6" t="s">
        <v>153</v>
      </c>
      <c r="CF258" s="6" t="s">
        <v>156</v>
      </c>
      <c r="CG258" s="6" t="s">
        <v>85</v>
      </c>
      <c r="CH258" s="6" t="s">
        <v>86</v>
      </c>
      <c r="CI258" s="6" t="s">
        <v>419</v>
      </c>
      <c r="CJ258" s="6"/>
      <c r="CK258" s="6" t="s">
        <v>109</v>
      </c>
      <c r="CL258" s="6" t="s">
        <v>105</v>
      </c>
      <c r="CM258" s="6" t="s">
        <v>90</v>
      </c>
      <c r="CN258" s="6" t="s">
        <v>90</v>
      </c>
    </row>
    <row r="259" spans="1:92" x14ac:dyDescent="0.35">
      <c r="A259" s="6">
        <v>7045781034</v>
      </c>
      <c r="B259" s="6"/>
      <c r="C259" s="6"/>
      <c r="D259" s="6"/>
      <c r="E259" s="6"/>
      <c r="F259" s="6"/>
      <c r="G259" s="6"/>
      <c r="H259" s="6"/>
      <c r="I259" s="6"/>
      <c r="J259" s="6"/>
      <c r="K259" s="6"/>
      <c r="L259" s="6"/>
      <c r="M259" s="6"/>
      <c r="N259" s="6"/>
      <c r="O259" s="6"/>
      <c r="P259" s="6" t="s">
        <v>19</v>
      </c>
      <c r="Q259" s="6" t="s">
        <v>20</v>
      </c>
      <c r="R259" s="6" t="s">
        <v>21</v>
      </c>
      <c r="S259" s="6"/>
      <c r="T259" s="6"/>
      <c r="U259" s="6"/>
      <c r="V259" s="6"/>
      <c r="W259" s="6"/>
      <c r="X259" s="6"/>
      <c r="Y259" s="6"/>
      <c r="Z259" s="6"/>
      <c r="AA259" s="6"/>
      <c r="AB259" s="6"/>
      <c r="AC259" s="6"/>
      <c r="AD259" s="6"/>
      <c r="AE259" s="6"/>
      <c r="AF259" s="6"/>
      <c r="AG259" s="6" t="s">
        <v>36</v>
      </c>
      <c r="AH259" s="6"/>
      <c r="AI259" s="6"/>
      <c r="AJ259" s="6"/>
      <c r="AK259" s="6"/>
      <c r="AL259" s="6"/>
      <c r="AM259" s="6"/>
      <c r="AN259" s="6"/>
      <c r="AO259" s="6"/>
      <c r="AP259" s="6"/>
      <c r="AQ259" s="6"/>
      <c r="AR259" s="6"/>
      <c r="AS259" s="6"/>
      <c r="AT259" s="6"/>
      <c r="AU259" s="6"/>
      <c r="AV259" s="6"/>
      <c r="AW259" s="6"/>
      <c r="AX259" s="6"/>
      <c r="AY259" s="6" t="s">
        <v>53</v>
      </c>
      <c r="AZ259" s="6"/>
      <c r="BA259" s="6"/>
      <c r="BB259" s="6"/>
      <c r="BC259" s="6" t="s">
        <v>56</v>
      </c>
      <c r="BD259" s="6"/>
      <c r="BE259" s="6" t="s">
        <v>58</v>
      </c>
      <c r="BF259" s="6"/>
      <c r="BG259" s="6"/>
      <c r="BH259" s="6"/>
      <c r="BI259" s="6"/>
      <c r="BJ259" s="6"/>
      <c r="BK259" s="6"/>
      <c r="BL259" s="6"/>
      <c r="BM259" s="6"/>
      <c r="BN259" s="6"/>
      <c r="BO259" s="6"/>
      <c r="BP259" s="6"/>
      <c r="BQ259" s="6"/>
      <c r="BR259" s="6"/>
      <c r="BS259" s="6" t="s">
        <v>70</v>
      </c>
      <c r="BT259" s="6"/>
      <c r="BU259" s="6"/>
      <c r="BV259" s="6"/>
      <c r="BW259" s="6"/>
      <c r="BX259" s="6"/>
      <c r="BY259" s="6"/>
      <c r="BZ259" s="6"/>
      <c r="CA259" s="6"/>
      <c r="CB259" s="6"/>
      <c r="CC259" s="6" t="s">
        <v>98</v>
      </c>
      <c r="CD259" s="6">
        <v>62</v>
      </c>
      <c r="CE259" s="6" t="s">
        <v>84</v>
      </c>
      <c r="CF259" s="6" t="s">
        <v>127</v>
      </c>
      <c r="CG259" s="6" t="s">
        <v>85</v>
      </c>
      <c r="CH259" s="6" t="s">
        <v>86</v>
      </c>
      <c r="CI259" s="6" t="s">
        <v>419</v>
      </c>
      <c r="CJ259" s="6" t="s">
        <v>100</v>
      </c>
      <c r="CK259" s="6" t="s">
        <v>101</v>
      </c>
      <c r="CL259" s="6" t="s">
        <v>105</v>
      </c>
      <c r="CM259" s="6" t="s">
        <v>90</v>
      </c>
      <c r="CN259" s="6" t="s">
        <v>90</v>
      </c>
    </row>
    <row r="260" spans="1:92" x14ac:dyDescent="0.35">
      <c r="A260" s="6">
        <v>7045780595</v>
      </c>
      <c r="B260" s="6"/>
      <c r="C260" s="6"/>
      <c r="D260" s="6" t="s">
        <v>20</v>
      </c>
      <c r="E260" s="6" t="s">
        <v>21</v>
      </c>
      <c r="F260" s="6"/>
      <c r="G260" s="6"/>
      <c r="H260" s="6"/>
      <c r="I260" s="6"/>
      <c r="J260" s="6"/>
      <c r="K260" s="6"/>
      <c r="L260" s="6"/>
      <c r="M260" s="6"/>
      <c r="N260" s="6"/>
      <c r="O260" s="6"/>
      <c r="P260" s="6"/>
      <c r="Q260" s="6" t="s">
        <v>20</v>
      </c>
      <c r="R260" s="6" t="s">
        <v>21</v>
      </c>
      <c r="S260" s="6"/>
      <c r="T260" s="6"/>
      <c r="U260" s="6"/>
      <c r="V260" s="6"/>
      <c r="W260" s="6"/>
      <c r="X260" s="6"/>
      <c r="Y260" s="6"/>
      <c r="Z260" s="6"/>
      <c r="AA260" s="6"/>
      <c r="AB260" s="6"/>
      <c r="AC260" s="6"/>
      <c r="AD260" s="6"/>
      <c r="AE260" s="6"/>
      <c r="AF260" s="6"/>
      <c r="AG260" s="6" t="s">
        <v>36</v>
      </c>
      <c r="AH260" s="6"/>
      <c r="AI260" s="6"/>
      <c r="AJ260" s="6"/>
      <c r="AK260" s="6" t="s">
        <v>40</v>
      </c>
      <c r="AL260" s="6"/>
      <c r="AM260" s="6"/>
      <c r="AN260" s="6"/>
      <c r="AO260" s="6"/>
      <c r="AP260" s="6" t="s">
        <v>45</v>
      </c>
      <c r="AQ260" s="6"/>
      <c r="AR260" s="6"/>
      <c r="AS260" s="6"/>
      <c r="AT260" s="6"/>
      <c r="AU260" s="6"/>
      <c r="AV260" s="6"/>
      <c r="AW260" s="6"/>
      <c r="AX260" s="6"/>
      <c r="AY260" s="6"/>
      <c r="AZ260" s="6"/>
      <c r="BA260" s="6"/>
      <c r="BB260" s="6" t="s">
        <v>55</v>
      </c>
      <c r="BC260" s="6"/>
      <c r="BD260" s="6"/>
      <c r="BE260" s="6" t="s">
        <v>58</v>
      </c>
      <c r="BF260" s="6"/>
      <c r="BG260" s="6"/>
      <c r="BH260" s="6"/>
      <c r="BI260" s="6"/>
      <c r="BJ260" s="6"/>
      <c r="BK260" s="6"/>
      <c r="BL260" s="6"/>
      <c r="BM260" s="6"/>
      <c r="BN260" s="6"/>
      <c r="BO260" s="6"/>
      <c r="BP260" s="6" t="s">
        <v>67</v>
      </c>
      <c r="BQ260" s="6"/>
      <c r="BR260" s="6"/>
      <c r="BS260" s="6"/>
      <c r="BT260" s="6" t="s">
        <v>71</v>
      </c>
      <c r="BU260" s="6" t="s">
        <v>72</v>
      </c>
      <c r="BV260" s="6"/>
      <c r="BW260" s="6"/>
      <c r="BX260" s="6"/>
      <c r="BY260" s="6"/>
      <c r="BZ260" s="6"/>
      <c r="CA260" s="6" t="s">
        <v>78</v>
      </c>
      <c r="CB260" s="6"/>
      <c r="CC260" s="6" t="s">
        <v>83</v>
      </c>
      <c r="CD260" s="6">
        <v>80</v>
      </c>
      <c r="CE260" s="6" t="s">
        <v>153</v>
      </c>
      <c r="CF260" s="6" t="s">
        <v>384</v>
      </c>
      <c r="CG260" s="6" t="s">
        <v>85</v>
      </c>
      <c r="CH260" s="6" t="s">
        <v>86</v>
      </c>
      <c r="CI260" s="6" t="s">
        <v>419</v>
      </c>
      <c r="CJ260" s="6"/>
      <c r="CK260" s="6" t="s">
        <v>109</v>
      </c>
      <c r="CL260" s="6"/>
      <c r="CM260" s="6"/>
      <c r="CN260" s="6"/>
    </row>
    <row r="261" spans="1:92" x14ac:dyDescent="0.35">
      <c r="A261" s="6">
        <v>7045780203</v>
      </c>
      <c r="B261" s="6"/>
      <c r="C261" s="6"/>
      <c r="D261" s="6" t="s">
        <v>20</v>
      </c>
      <c r="E261" s="6"/>
      <c r="F261" s="6"/>
      <c r="G261" s="6"/>
      <c r="H261" s="6"/>
      <c r="I261" s="6"/>
      <c r="J261" s="6"/>
      <c r="K261" s="6"/>
      <c r="L261" s="6"/>
      <c r="M261" s="6" t="s">
        <v>29</v>
      </c>
      <c r="N261" s="6" t="s">
        <v>30</v>
      </c>
      <c r="O261" s="6"/>
      <c r="P261" s="6" t="s">
        <v>19</v>
      </c>
      <c r="Q261" s="6" t="s">
        <v>20</v>
      </c>
      <c r="R261" s="6"/>
      <c r="S261" s="6"/>
      <c r="T261" s="6"/>
      <c r="U261" s="6"/>
      <c r="V261" s="6" t="s">
        <v>25</v>
      </c>
      <c r="W261" s="6"/>
      <c r="X261" s="6"/>
      <c r="Y261" s="6"/>
      <c r="Z261" s="6"/>
      <c r="AA261" s="6"/>
      <c r="AB261" s="6"/>
      <c r="AC261" s="6"/>
      <c r="AD261" s="6" t="s">
        <v>33</v>
      </c>
      <c r="AE261" s="6"/>
      <c r="AF261" s="6"/>
      <c r="AG261" s="6"/>
      <c r="AH261" s="6" t="s">
        <v>37</v>
      </c>
      <c r="AI261" s="6"/>
      <c r="AJ261" s="6"/>
      <c r="AK261" s="6" t="s">
        <v>40</v>
      </c>
      <c r="AL261" s="6"/>
      <c r="AM261" s="6" t="s">
        <v>42</v>
      </c>
      <c r="AN261" s="6"/>
      <c r="AO261" s="6" t="s">
        <v>44</v>
      </c>
      <c r="AP261" s="6"/>
      <c r="AQ261" s="6"/>
      <c r="AR261" s="6" t="s">
        <v>46</v>
      </c>
      <c r="AS261" s="6"/>
      <c r="AT261" s="6"/>
      <c r="AU261" s="6"/>
      <c r="AV261" s="6"/>
      <c r="AW261" s="6"/>
      <c r="AX261" s="6" t="s">
        <v>52</v>
      </c>
      <c r="AY261" s="6"/>
      <c r="AZ261" s="6"/>
      <c r="BA261" s="6" t="s">
        <v>19</v>
      </c>
      <c r="BB261" s="6"/>
      <c r="BC261" s="6" t="s">
        <v>56</v>
      </c>
      <c r="BD261" s="6" t="s">
        <v>57</v>
      </c>
      <c r="BE261" s="6" t="s">
        <v>58</v>
      </c>
      <c r="BF261" s="6"/>
      <c r="BG261" s="6"/>
      <c r="BH261" s="6"/>
      <c r="BI261" s="6"/>
      <c r="BJ261" s="6"/>
      <c r="BK261" s="6"/>
      <c r="BL261" s="6"/>
      <c r="BM261" s="6"/>
      <c r="BN261" s="6"/>
      <c r="BO261" s="6"/>
      <c r="BP261" s="6"/>
      <c r="BQ261" s="6" t="s">
        <v>68</v>
      </c>
      <c r="BR261" s="6"/>
      <c r="BS261" s="6"/>
      <c r="BT261" s="6" t="s">
        <v>71</v>
      </c>
      <c r="BU261" s="6"/>
      <c r="BV261" s="6"/>
      <c r="BW261" s="6"/>
      <c r="BX261" s="6"/>
      <c r="BY261" s="6"/>
      <c r="BZ261" s="6"/>
      <c r="CA261" s="6" t="s">
        <v>78</v>
      </c>
      <c r="CB261" s="6"/>
      <c r="CC261" s="6" t="s">
        <v>83</v>
      </c>
      <c r="CD261" s="6">
        <v>83</v>
      </c>
      <c r="CE261" s="6" t="s">
        <v>153</v>
      </c>
      <c r="CF261" s="6" t="s">
        <v>188</v>
      </c>
      <c r="CG261" s="6" t="s">
        <v>85</v>
      </c>
      <c r="CH261" s="6" t="s">
        <v>86</v>
      </c>
      <c r="CI261" s="6" t="s">
        <v>419</v>
      </c>
      <c r="CJ261" s="6" t="s">
        <v>87</v>
      </c>
      <c r="CK261" s="6" t="s">
        <v>109</v>
      </c>
      <c r="CL261" s="6" t="s">
        <v>105</v>
      </c>
      <c r="CM261" s="6" t="s">
        <v>90</v>
      </c>
      <c r="CN261" s="6" t="s">
        <v>90</v>
      </c>
    </row>
    <row r="262" spans="1:92" x14ac:dyDescent="0.35">
      <c r="A262" s="6">
        <v>7045779729</v>
      </c>
      <c r="B262" s="6"/>
      <c r="C262" s="6" t="s">
        <v>19</v>
      </c>
      <c r="D262" s="6"/>
      <c r="E262" s="6"/>
      <c r="F262" s="6"/>
      <c r="G262" s="6"/>
      <c r="H262" s="6"/>
      <c r="I262" s="6"/>
      <c r="J262" s="6" t="s">
        <v>26</v>
      </c>
      <c r="K262" s="6"/>
      <c r="L262" s="6" t="s">
        <v>28</v>
      </c>
      <c r="M262" s="6"/>
      <c r="N262" s="6"/>
      <c r="O262" s="6" t="s">
        <v>18</v>
      </c>
      <c r="P262" s="6"/>
      <c r="Q262" s="6"/>
      <c r="R262" s="6"/>
      <c r="S262" s="6"/>
      <c r="T262" s="6"/>
      <c r="U262" s="6"/>
      <c r="V262" s="6"/>
      <c r="W262" s="6"/>
      <c r="X262" s="6"/>
      <c r="Y262" s="6"/>
      <c r="Z262" s="6"/>
      <c r="AA262" s="6"/>
      <c r="AB262" s="6"/>
      <c r="AC262" s="6"/>
      <c r="AD262" s="6"/>
      <c r="AE262" s="6"/>
      <c r="AF262" s="6"/>
      <c r="AG262" s="6"/>
      <c r="AH262" s="6" t="s">
        <v>37</v>
      </c>
      <c r="AI262" s="6"/>
      <c r="AJ262" s="6"/>
      <c r="AK262" s="6" t="s">
        <v>40</v>
      </c>
      <c r="AL262" s="6"/>
      <c r="AM262" s="6"/>
      <c r="AN262" s="6"/>
      <c r="AO262" s="6"/>
      <c r="AP262" s="6"/>
      <c r="AQ262" s="6"/>
      <c r="AR262" s="6"/>
      <c r="AS262" s="6"/>
      <c r="AT262" s="6" t="s">
        <v>48</v>
      </c>
      <c r="AU262" s="6"/>
      <c r="AV262" s="6" t="s">
        <v>50</v>
      </c>
      <c r="AW262" s="6"/>
      <c r="AX262" s="6"/>
      <c r="AY262" s="6" t="s">
        <v>53</v>
      </c>
      <c r="AZ262" s="6"/>
      <c r="BA262" s="6" t="s">
        <v>19</v>
      </c>
      <c r="BB262" s="6"/>
      <c r="BC262" s="6"/>
      <c r="BD262" s="6"/>
      <c r="BE262" s="6"/>
      <c r="BF262" s="6"/>
      <c r="BG262" s="6"/>
      <c r="BH262" s="6"/>
      <c r="BI262" s="6"/>
      <c r="BJ262" s="6" t="s">
        <v>26</v>
      </c>
      <c r="BK262" s="6"/>
      <c r="BL262" s="6"/>
      <c r="BM262" s="6"/>
      <c r="BN262" s="6"/>
      <c r="BO262" s="6"/>
      <c r="BP262" s="6"/>
      <c r="BQ262" s="6"/>
      <c r="BR262" s="6"/>
      <c r="BS262" s="6" t="s">
        <v>70</v>
      </c>
      <c r="BT262" s="6" t="s">
        <v>71</v>
      </c>
      <c r="BU262" s="6" t="s">
        <v>72</v>
      </c>
      <c r="BV262" s="6"/>
      <c r="BW262" s="6"/>
      <c r="BX262" s="6"/>
      <c r="BY262" s="6"/>
      <c r="BZ262" s="6"/>
      <c r="CA262" s="6"/>
      <c r="CB262" s="6"/>
      <c r="CC262" s="6" t="s">
        <v>83</v>
      </c>
      <c r="CD262" s="6">
        <v>91</v>
      </c>
      <c r="CE262" s="6" t="s">
        <v>153</v>
      </c>
      <c r="CF262" s="6" t="s">
        <v>176</v>
      </c>
      <c r="CG262" s="6" t="s">
        <v>108</v>
      </c>
      <c r="CH262" s="6" t="s">
        <v>86</v>
      </c>
      <c r="CI262" s="6" t="s">
        <v>419</v>
      </c>
      <c r="CJ262" s="6" t="s">
        <v>92</v>
      </c>
      <c r="CK262" s="6" t="s">
        <v>101</v>
      </c>
      <c r="CL262" s="6" t="s">
        <v>111</v>
      </c>
      <c r="CM262" s="6" t="s">
        <v>90</v>
      </c>
      <c r="CN262" s="6" t="s">
        <v>86</v>
      </c>
    </row>
    <row r="263" spans="1:92" x14ac:dyDescent="0.35">
      <c r="A263" s="6">
        <v>7045779436</v>
      </c>
      <c r="B263" s="6"/>
      <c r="C263" s="6"/>
      <c r="D263" s="6"/>
      <c r="E263" s="6"/>
      <c r="F263" s="6"/>
      <c r="G263" s="6"/>
      <c r="H263" s="6"/>
      <c r="I263" s="6"/>
      <c r="J263" s="6"/>
      <c r="K263" s="6"/>
      <c r="L263" s="6"/>
      <c r="M263" s="6" t="s">
        <v>29</v>
      </c>
      <c r="N263" s="6"/>
      <c r="O263" s="6"/>
      <c r="P263" s="6"/>
      <c r="Q263" s="6"/>
      <c r="R263" s="6" t="s">
        <v>21</v>
      </c>
      <c r="S263" s="6"/>
      <c r="T263" s="6"/>
      <c r="U263" s="6"/>
      <c r="V263" s="6" t="s">
        <v>25</v>
      </c>
      <c r="W263" s="6"/>
      <c r="X263" s="6"/>
      <c r="Y263" s="6"/>
      <c r="Z263" s="6" t="s">
        <v>29</v>
      </c>
      <c r="AA263" s="6"/>
      <c r="AB263" s="6" t="s">
        <v>31</v>
      </c>
      <c r="AC263" s="6"/>
      <c r="AD263" s="6"/>
      <c r="AE263" s="6"/>
      <c r="AF263" s="6"/>
      <c r="AG263" s="6"/>
      <c r="AH263" s="6" t="s">
        <v>37</v>
      </c>
      <c r="AI263" s="6"/>
      <c r="AJ263" s="6" t="s">
        <v>39</v>
      </c>
      <c r="AK263" s="6"/>
      <c r="AL263" s="6"/>
      <c r="AM263" s="6"/>
      <c r="AN263" s="6"/>
      <c r="AO263" s="6"/>
      <c r="AP263" s="6" t="s">
        <v>45</v>
      </c>
      <c r="AQ263" s="6" t="s">
        <v>39</v>
      </c>
      <c r="AR263" s="6"/>
      <c r="AS263" s="6"/>
      <c r="AT263" s="6"/>
      <c r="AU263" s="6"/>
      <c r="AV263" s="6" t="s">
        <v>50</v>
      </c>
      <c r="AW263" s="6"/>
      <c r="AX263" s="6"/>
      <c r="AY263" s="6"/>
      <c r="AZ263" s="6"/>
      <c r="BA263" s="6"/>
      <c r="BB263" s="6"/>
      <c r="BC263" s="6" t="s">
        <v>56</v>
      </c>
      <c r="BD263" s="6"/>
      <c r="BE263" s="6" t="s">
        <v>58</v>
      </c>
      <c r="BF263" s="6"/>
      <c r="BG263" s="6"/>
      <c r="BH263" s="6"/>
      <c r="BI263" s="6"/>
      <c r="BJ263" s="6"/>
      <c r="BK263" s="6"/>
      <c r="BL263" s="6"/>
      <c r="BM263" s="6"/>
      <c r="BN263" s="6"/>
      <c r="BO263" s="6"/>
      <c r="BP263" s="6" t="s">
        <v>67</v>
      </c>
      <c r="BQ263" s="6" t="s">
        <v>68</v>
      </c>
      <c r="BR263" s="6"/>
      <c r="BS263" s="6"/>
      <c r="BT263" s="6"/>
      <c r="BU263" s="6"/>
      <c r="BV263" s="6"/>
      <c r="BW263" s="6" t="s">
        <v>74</v>
      </c>
      <c r="BX263" s="6"/>
      <c r="BY263" s="6"/>
      <c r="BZ263" s="6"/>
      <c r="CA263" s="6"/>
      <c r="CB263" s="6"/>
      <c r="CC263" s="6" t="s">
        <v>83</v>
      </c>
      <c r="CD263" s="6">
        <v>90</v>
      </c>
      <c r="CE263" s="6" t="s">
        <v>153</v>
      </c>
      <c r="CF263" s="6" t="s">
        <v>174</v>
      </c>
      <c r="CG263" s="6" t="s">
        <v>85</v>
      </c>
      <c r="CH263" s="6" t="s">
        <v>86</v>
      </c>
      <c r="CI263" s="6" t="s">
        <v>420</v>
      </c>
      <c r="CJ263" s="6" t="s">
        <v>92</v>
      </c>
      <c r="CK263" s="6" t="s">
        <v>101</v>
      </c>
      <c r="CL263" s="6" t="s">
        <v>105</v>
      </c>
      <c r="CM263" s="6" t="s">
        <v>90</v>
      </c>
      <c r="CN263" s="6" t="s">
        <v>86</v>
      </c>
    </row>
    <row r="264" spans="1:92" x14ac:dyDescent="0.35">
      <c r="A264" s="6">
        <v>7045779097</v>
      </c>
      <c r="B264" s="6"/>
      <c r="C264" s="6" t="s">
        <v>19</v>
      </c>
      <c r="D264" s="6"/>
      <c r="E264" s="6"/>
      <c r="F264" s="6"/>
      <c r="G264" s="6"/>
      <c r="H264" s="6"/>
      <c r="I264" s="6"/>
      <c r="J264" s="6" t="s">
        <v>26</v>
      </c>
      <c r="K264" s="6"/>
      <c r="L264" s="6"/>
      <c r="M264" s="6"/>
      <c r="N264" s="6"/>
      <c r="O264" s="6"/>
      <c r="P264" s="6" t="s">
        <v>19</v>
      </c>
      <c r="Q264" s="6"/>
      <c r="R264" s="6"/>
      <c r="S264" s="6"/>
      <c r="T264" s="6"/>
      <c r="U264" s="6"/>
      <c r="V264" s="6"/>
      <c r="W264" s="6" t="s">
        <v>26</v>
      </c>
      <c r="X264" s="6" t="s">
        <v>27</v>
      </c>
      <c r="Y264" s="6"/>
      <c r="Z264" s="6"/>
      <c r="AA264" s="6"/>
      <c r="AB264" s="6"/>
      <c r="AC264" s="6"/>
      <c r="AD264" s="6"/>
      <c r="AE264" s="6"/>
      <c r="AF264" s="6"/>
      <c r="AG264" s="6"/>
      <c r="AH264" s="6"/>
      <c r="AI264" s="6" t="s">
        <v>38</v>
      </c>
      <c r="AJ264" s="6"/>
      <c r="AK264" s="6"/>
      <c r="AL264" s="6"/>
      <c r="AM264" s="6"/>
      <c r="AN264" s="6"/>
      <c r="AO264" s="6"/>
      <c r="AP264" s="6"/>
      <c r="AQ264" s="6"/>
      <c r="AR264" s="6"/>
      <c r="AS264" s="6"/>
      <c r="AT264" s="6"/>
      <c r="AU264" s="6"/>
      <c r="AV264" s="6"/>
      <c r="AW264" s="6"/>
      <c r="AX264" s="6" t="s">
        <v>52</v>
      </c>
      <c r="AY264" s="6"/>
      <c r="AZ264" s="6"/>
      <c r="BA264" s="6"/>
      <c r="BB264" s="6"/>
      <c r="BC264" s="6"/>
      <c r="BD264" s="6" t="s">
        <v>57</v>
      </c>
      <c r="BE264" s="6"/>
      <c r="BF264" s="6"/>
      <c r="BG264" s="6"/>
      <c r="BH264" s="6"/>
      <c r="BI264" s="6"/>
      <c r="BJ264" s="6" t="s">
        <v>26</v>
      </c>
      <c r="BK264" s="6"/>
      <c r="BL264" s="6"/>
      <c r="BM264" s="6"/>
      <c r="BN264" s="6"/>
      <c r="BO264" s="6"/>
      <c r="BP264" s="6" t="s">
        <v>67</v>
      </c>
      <c r="BQ264" s="6"/>
      <c r="BR264" s="6"/>
      <c r="BS264" s="6"/>
      <c r="BT264" s="6"/>
      <c r="BU264" s="6" t="s">
        <v>72</v>
      </c>
      <c r="BV264" s="6"/>
      <c r="BW264" s="6"/>
      <c r="BX264" s="6"/>
      <c r="BY264" s="6"/>
      <c r="BZ264" s="6"/>
      <c r="CA264" s="6" t="s">
        <v>78</v>
      </c>
      <c r="CB264" s="6"/>
      <c r="CC264" s="6" t="s">
        <v>98</v>
      </c>
      <c r="CD264" s="6">
        <v>89</v>
      </c>
      <c r="CE264" s="6" t="s">
        <v>153</v>
      </c>
      <c r="CF264" s="6" t="s">
        <v>188</v>
      </c>
      <c r="CG264" s="6" t="s">
        <v>85</v>
      </c>
      <c r="CH264" s="6" t="s">
        <v>86</v>
      </c>
      <c r="CI264" s="6" t="s">
        <v>420</v>
      </c>
      <c r="CJ264" s="6" t="s">
        <v>100</v>
      </c>
      <c r="CK264" s="6" t="s">
        <v>101</v>
      </c>
      <c r="CL264" s="6" t="s">
        <v>105</v>
      </c>
      <c r="CM264" s="6" t="s">
        <v>90</v>
      </c>
      <c r="CN264" s="6" t="s">
        <v>86</v>
      </c>
    </row>
    <row r="265" spans="1:92" x14ac:dyDescent="0.35">
      <c r="A265" s="6">
        <v>7045778782</v>
      </c>
      <c r="B265" s="6"/>
      <c r="C265" s="6" t="s">
        <v>19</v>
      </c>
      <c r="D265" s="6"/>
      <c r="E265" s="6"/>
      <c r="F265" s="6"/>
      <c r="G265" s="6"/>
      <c r="H265" s="6"/>
      <c r="I265" s="6"/>
      <c r="J265" s="6"/>
      <c r="K265" s="6"/>
      <c r="L265" s="6"/>
      <c r="M265" s="6"/>
      <c r="N265" s="6"/>
      <c r="O265" s="6"/>
      <c r="P265" s="6"/>
      <c r="Q265" s="6" t="s">
        <v>20</v>
      </c>
      <c r="R265" s="6"/>
      <c r="S265" s="6"/>
      <c r="T265" s="6"/>
      <c r="U265" s="6"/>
      <c r="V265" s="6"/>
      <c r="W265" s="6"/>
      <c r="X265" s="6"/>
      <c r="Y265" s="6"/>
      <c r="Z265" s="6"/>
      <c r="AA265" s="6"/>
      <c r="AB265" s="6"/>
      <c r="AC265" s="6"/>
      <c r="AD265" s="6"/>
      <c r="AE265" s="6" t="s">
        <v>34</v>
      </c>
      <c r="AF265" s="6"/>
      <c r="AG265" s="6"/>
      <c r="AH265" s="6"/>
      <c r="AI265" s="6"/>
      <c r="AJ265" s="6"/>
      <c r="AK265" s="6"/>
      <c r="AL265" s="6" t="s">
        <v>41</v>
      </c>
      <c r="AM265" s="6"/>
      <c r="AN265" s="6"/>
      <c r="AO265" s="6"/>
      <c r="AP265" s="6"/>
      <c r="AQ265" s="6"/>
      <c r="AR265" s="6"/>
      <c r="AS265" s="6"/>
      <c r="AT265" s="6"/>
      <c r="AU265" s="6"/>
      <c r="AV265" s="6"/>
      <c r="AW265" s="6"/>
      <c r="AX265" s="6" t="s">
        <v>52</v>
      </c>
      <c r="AY265" s="6"/>
      <c r="AZ265" s="6"/>
      <c r="BA265" s="6"/>
      <c r="BB265" s="6"/>
      <c r="BC265" s="6"/>
      <c r="BD265" s="6" t="s">
        <v>57</v>
      </c>
      <c r="BE265" s="6"/>
      <c r="BF265" s="6"/>
      <c r="BG265" s="6"/>
      <c r="BH265" s="6"/>
      <c r="BI265" s="6"/>
      <c r="BJ265" s="6"/>
      <c r="BK265" s="6"/>
      <c r="BL265" s="6"/>
      <c r="BM265" s="6"/>
      <c r="BN265" s="6"/>
      <c r="BO265" s="6"/>
      <c r="BP265" s="6" t="s">
        <v>67</v>
      </c>
      <c r="BQ265" s="6" t="s">
        <v>68</v>
      </c>
      <c r="BR265" s="6"/>
      <c r="BS265" s="6"/>
      <c r="BT265" s="6"/>
      <c r="BU265" s="6"/>
      <c r="BV265" s="6"/>
      <c r="BW265" s="6"/>
      <c r="BX265" s="6"/>
      <c r="BY265" s="6"/>
      <c r="BZ265" s="6"/>
      <c r="CA265" s="6"/>
      <c r="CB265" s="6"/>
      <c r="CC265" s="6" t="s">
        <v>98</v>
      </c>
      <c r="CD265" s="6"/>
      <c r="CE265" s="6" t="s">
        <v>153</v>
      </c>
      <c r="CF265" s="6" t="s">
        <v>188</v>
      </c>
      <c r="CG265" s="6" t="s">
        <v>85</v>
      </c>
      <c r="CH265" s="6" t="s">
        <v>86</v>
      </c>
      <c r="CI265" s="6" t="s">
        <v>419</v>
      </c>
      <c r="CJ265" s="6" t="s">
        <v>100</v>
      </c>
      <c r="CK265" s="6" t="s">
        <v>107</v>
      </c>
      <c r="CL265" s="6" t="s">
        <v>105</v>
      </c>
      <c r="CM265" s="6" t="s">
        <v>86</v>
      </c>
      <c r="CN265" s="6" t="s">
        <v>90</v>
      </c>
    </row>
    <row r="266" spans="1:92" x14ac:dyDescent="0.35">
      <c r="A266" s="6">
        <v>7045778531</v>
      </c>
      <c r="B266" s="6"/>
      <c r="C266" s="6"/>
      <c r="D266" s="6"/>
      <c r="E266" s="6"/>
      <c r="F266" s="6"/>
      <c r="G266" s="6"/>
      <c r="H266" s="6" t="s">
        <v>24</v>
      </c>
      <c r="I266" s="6"/>
      <c r="J266" s="6" t="s">
        <v>26</v>
      </c>
      <c r="K266" s="6"/>
      <c r="L266" s="6" t="s">
        <v>28</v>
      </c>
      <c r="M266" s="6"/>
      <c r="N266" s="6"/>
      <c r="O266" s="6"/>
      <c r="P266" s="6"/>
      <c r="Q266" s="6" t="s">
        <v>20</v>
      </c>
      <c r="R266" s="6"/>
      <c r="S266" s="6"/>
      <c r="T266" s="6"/>
      <c r="U266" s="6"/>
      <c r="V266" s="6" t="s">
        <v>25</v>
      </c>
      <c r="W266" s="6" t="s">
        <v>26</v>
      </c>
      <c r="X266" s="6"/>
      <c r="Y266" s="6"/>
      <c r="Z266" s="6"/>
      <c r="AA266" s="6"/>
      <c r="AB266" s="6"/>
      <c r="AC266" s="6"/>
      <c r="AD266" s="6"/>
      <c r="AE266" s="6"/>
      <c r="AF266" s="6"/>
      <c r="AG266" s="6"/>
      <c r="AH266" s="6" t="s">
        <v>37</v>
      </c>
      <c r="AI266" s="6"/>
      <c r="AJ266" s="6"/>
      <c r="AK266" s="6"/>
      <c r="AL266" s="6" t="s">
        <v>41</v>
      </c>
      <c r="AM266" s="6"/>
      <c r="AN266" s="6"/>
      <c r="AO266" s="6"/>
      <c r="AP266" s="6"/>
      <c r="AQ266" s="6"/>
      <c r="AR266" s="6"/>
      <c r="AS266" s="6"/>
      <c r="AT266" s="6"/>
      <c r="AU266" s="6"/>
      <c r="AV266" s="6"/>
      <c r="AW266" s="6"/>
      <c r="AX266" s="6"/>
      <c r="AY266" s="6"/>
      <c r="AZ266" s="6"/>
      <c r="BA266" s="6"/>
      <c r="BB266" s="6" t="s">
        <v>55</v>
      </c>
      <c r="BC266" s="6" t="s">
        <v>56</v>
      </c>
      <c r="BD266" s="6" t="s">
        <v>57</v>
      </c>
      <c r="BE266" s="6"/>
      <c r="BF266" s="6"/>
      <c r="BG266" s="6" t="s">
        <v>60</v>
      </c>
      <c r="BH266" s="6" t="s">
        <v>61</v>
      </c>
      <c r="BI266" s="6" t="s">
        <v>62</v>
      </c>
      <c r="BJ266" s="6" t="s">
        <v>26</v>
      </c>
      <c r="BK266" s="6"/>
      <c r="BL266" s="6"/>
      <c r="BM266" s="6"/>
      <c r="BN266" s="6"/>
      <c r="BO266" s="6"/>
      <c r="BP266" s="6"/>
      <c r="BQ266" s="6" t="s">
        <v>68</v>
      </c>
      <c r="BR266" s="6"/>
      <c r="BS266" s="6"/>
      <c r="BT266" s="6" t="s">
        <v>71</v>
      </c>
      <c r="BU266" s="6" t="s">
        <v>72</v>
      </c>
      <c r="BV266" s="6"/>
      <c r="BW266" s="6"/>
      <c r="BX266" s="6"/>
      <c r="BY266" s="6"/>
      <c r="BZ266" s="6"/>
      <c r="CA266" s="6"/>
      <c r="CB266" s="6" t="s">
        <v>79</v>
      </c>
      <c r="CC266" s="6" t="s">
        <v>83</v>
      </c>
      <c r="CD266" s="6">
        <v>70</v>
      </c>
      <c r="CE266" s="6" t="s">
        <v>153</v>
      </c>
      <c r="CF266" s="6" t="s">
        <v>160</v>
      </c>
      <c r="CG266" s="6" t="s">
        <v>108</v>
      </c>
      <c r="CH266" s="6" t="s">
        <v>86</v>
      </c>
      <c r="CI266" s="6" t="s">
        <v>419</v>
      </c>
      <c r="CJ266" s="6" t="s">
        <v>99</v>
      </c>
      <c r="CK266" s="6" t="s">
        <v>109</v>
      </c>
      <c r="CL266" s="6" t="s">
        <v>105</v>
      </c>
      <c r="CM266" s="6" t="s">
        <v>90</v>
      </c>
      <c r="CN266" s="6" t="s">
        <v>90</v>
      </c>
    </row>
    <row r="267" spans="1:92" x14ac:dyDescent="0.35">
      <c r="A267" s="6">
        <v>7045777758</v>
      </c>
      <c r="B267" s="6"/>
      <c r="C267" s="6"/>
      <c r="D267" s="6"/>
      <c r="E267" s="6"/>
      <c r="F267" s="6"/>
      <c r="G267" s="6"/>
      <c r="H267" s="6"/>
      <c r="I267" s="6"/>
      <c r="J267" s="6"/>
      <c r="K267" s="6"/>
      <c r="L267" s="6"/>
      <c r="M267" s="6"/>
      <c r="N267" s="6"/>
      <c r="O267" s="6"/>
      <c r="P267" s="6"/>
      <c r="Q267" s="6" t="s">
        <v>20</v>
      </c>
      <c r="R267" s="6"/>
      <c r="S267" s="6"/>
      <c r="T267" s="6"/>
      <c r="U267" s="6"/>
      <c r="V267" s="6"/>
      <c r="W267" s="6"/>
      <c r="X267" s="6" t="s">
        <v>27</v>
      </c>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t="s">
        <v>67</v>
      </c>
      <c r="BQ267" s="6"/>
      <c r="BR267" s="6"/>
      <c r="BS267" s="6"/>
      <c r="BT267" s="6"/>
      <c r="BU267" s="6"/>
      <c r="BV267" s="6"/>
      <c r="BW267" s="6"/>
      <c r="BX267" s="6"/>
      <c r="BY267" s="6"/>
      <c r="BZ267" s="6"/>
      <c r="CA267" s="6" t="s">
        <v>78</v>
      </c>
      <c r="CB267" s="6"/>
      <c r="CC267" s="6" t="s">
        <v>83</v>
      </c>
      <c r="CD267" s="6">
        <v>58</v>
      </c>
      <c r="CE267" s="6" t="s">
        <v>153</v>
      </c>
      <c r="CF267" s="6" t="s">
        <v>393</v>
      </c>
      <c r="CG267" s="6" t="s">
        <v>85</v>
      </c>
      <c r="CH267" s="6" t="s">
        <v>86</v>
      </c>
      <c r="CI267" s="6" t="s">
        <v>419</v>
      </c>
      <c r="CJ267" s="6" t="s">
        <v>87</v>
      </c>
      <c r="CK267" s="6" t="s">
        <v>88</v>
      </c>
      <c r="CL267" s="6" t="s">
        <v>89</v>
      </c>
      <c r="CM267" s="6" t="s">
        <v>90</v>
      </c>
      <c r="CN267" s="6" t="s">
        <v>90</v>
      </c>
    </row>
    <row r="268" spans="1:92" x14ac:dyDescent="0.35">
      <c r="A268" s="6">
        <v>7045777498</v>
      </c>
      <c r="B268" s="6"/>
      <c r="C268" s="6"/>
      <c r="D268" s="6"/>
      <c r="E268" s="6"/>
      <c r="F268" s="6"/>
      <c r="G268" s="6"/>
      <c r="H268" s="6"/>
      <c r="I268" s="6"/>
      <c r="J268" s="6" t="s">
        <v>26</v>
      </c>
      <c r="K268" s="6"/>
      <c r="L268" s="6" t="s">
        <v>28</v>
      </c>
      <c r="M268" s="6"/>
      <c r="N268" s="6"/>
      <c r="O268" s="6"/>
      <c r="P268" s="6"/>
      <c r="Q268" s="6"/>
      <c r="R268" s="6" t="s">
        <v>21</v>
      </c>
      <c r="S268" s="6"/>
      <c r="T268" s="6"/>
      <c r="U268" s="6"/>
      <c r="V268" s="6" t="s">
        <v>25</v>
      </c>
      <c r="W268" s="6"/>
      <c r="X268" s="6"/>
      <c r="Y268" s="6"/>
      <c r="Z268" s="6" t="s">
        <v>29</v>
      </c>
      <c r="AA268" s="6"/>
      <c r="AB268" s="6"/>
      <c r="AC268" s="6"/>
      <c r="AD268" s="6"/>
      <c r="AE268" s="6"/>
      <c r="AF268" s="6"/>
      <c r="AG268" s="6"/>
      <c r="AH268" s="6"/>
      <c r="AI268" s="6"/>
      <c r="AJ268" s="6"/>
      <c r="AK268" s="6"/>
      <c r="AL268" s="6" t="s">
        <v>41</v>
      </c>
      <c r="AM268" s="6"/>
      <c r="AN268" s="6"/>
      <c r="AO268" s="6"/>
      <c r="AP268" s="6"/>
      <c r="AQ268" s="6"/>
      <c r="AR268" s="6"/>
      <c r="AS268" s="6"/>
      <c r="AT268" s="6"/>
      <c r="AU268" s="6"/>
      <c r="AV268" s="6"/>
      <c r="AW268" s="6"/>
      <c r="AX268" s="6"/>
      <c r="AY268" s="6"/>
      <c r="AZ268" s="6"/>
      <c r="BA268" s="6"/>
      <c r="BB268" s="6"/>
      <c r="BC268" s="6" t="s">
        <v>56</v>
      </c>
      <c r="BD268" s="6"/>
      <c r="BE268" s="6" t="s">
        <v>58</v>
      </c>
      <c r="BF268" s="6"/>
      <c r="BG268" s="6"/>
      <c r="BH268" s="6"/>
      <c r="BI268" s="6"/>
      <c r="BJ268" s="6" t="s">
        <v>26</v>
      </c>
      <c r="BK268" s="6"/>
      <c r="BL268" s="6"/>
      <c r="BM268" s="6" t="s">
        <v>64</v>
      </c>
      <c r="BN268" s="6"/>
      <c r="BO268" s="6"/>
      <c r="BP268" s="6" t="s">
        <v>67</v>
      </c>
      <c r="BQ268" s="6" t="s">
        <v>68</v>
      </c>
      <c r="BR268" s="6"/>
      <c r="BS268" s="6" t="s">
        <v>70</v>
      </c>
      <c r="BT268" s="6" t="s">
        <v>71</v>
      </c>
      <c r="BU268" s="6"/>
      <c r="BV268" s="6"/>
      <c r="BW268" s="6"/>
      <c r="BX268" s="6"/>
      <c r="BY268" s="6"/>
      <c r="BZ268" s="6"/>
      <c r="CA268" s="6"/>
      <c r="CB268" s="6"/>
      <c r="CC268" s="6" t="s">
        <v>83</v>
      </c>
      <c r="CD268" s="6">
        <v>86</v>
      </c>
      <c r="CE268" s="6" t="s">
        <v>153</v>
      </c>
      <c r="CF268" s="6" t="s">
        <v>171</v>
      </c>
      <c r="CG268" s="6" t="s">
        <v>85</v>
      </c>
      <c r="CH268" s="6"/>
      <c r="CI268" s="6" t="s">
        <v>419</v>
      </c>
      <c r="CJ268" s="6" t="s">
        <v>92</v>
      </c>
      <c r="CK268" s="6" t="s">
        <v>101</v>
      </c>
      <c r="CL268" s="6" t="s">
        <v>111</v>
      </c>
      <c r="CM268" s="6" t="s">
        <v>90</v>
      </c>
      <c r="CN268" s="6" t="s">
        <v>90</v>
      </c>
    </row>
    <row r="269" spans="1:92" x14ac:dyDescent="0.35">
      <c r="A269" s="6">
        <v>7045777256</v>
      </c>
      <c r="B269" s="6"/>
      <c r="C269" s="6" t="s">
        <v>19</v>
      </c>
      <c r="D269" s="6"/>
      <c r="E269" s="6"/>
      <c r="F269" s="6"/>
      <c r="G269" s="6"/>
      <c r="H269" s="6"/>
      <c r="I269" s="6"/>
      <c r="J269" s="6"/>
      <c r="K269" s="6" t="s">
        <v>27</v>
      </c>
      <c r="L269" s="6"/>
      <c r="M269" s="6" t="s">
        <v>29</v>
      </c>
      <c r="N269" s="6"/>
      <c r="O269" s="6"/>
      <c r="P269" s="6"/>
      <c r="Q269" s="6"/>
      <c r="R269" s="6"/>
      <c r="S269" s="6"/>
      <c r="T269" s="6"/>
      <c r="U269" s="6"/>
      <c r="V269" s="6"/>
      <c r="W269" s="6"/>
      <c r="X269" s="6" t="s">
        <v>27</v>
      </c>
      <c r="Y269" s="6"/>
      <c r="Z269" s="6" t="s">
        <v>29</v>
      </c>
      <c r="AA269" s="6"/>
      <c r="AB269" s="6"/>
      <c r="AC269" s="6"/>
      <c r="AD269" s="6" t="s">
        <v>33</v>
      </c>
      <c r="AE269" s="6"/>
      <c r="AF269" s="6"/>
      <c r="AG269" s="6"/>
      <c r="AH269" s="6"/>
      <c r="AI269" s="6" t="s">
        <v>38</v>
      </c>
      <c r="AJ269" s="6" t="s">
        <v>39</v>
      </c>
      <c r="AK269" s="6"/>
      <c r="AL269" s="6" t="s">
        <v>41</v>
      </c>
      <c r="AM269" s="6"/>
      <c r="AN269" s="6"/>
      <c r="AO269" s="6"/>
      <c r="AP269" s="6"/>
      <c r="AQ269" s="6"/>
      <c r="AR269" s="6"/>
      <c r="AS269" s="6"/>
      <c r="AT269" s="6"/>
      <c r="AU269" s="6"/>
      <c r="AV269" s="6"/>
      <c r="AW269" s="6"/>
      <c r="AX269" s="6"/>
      <c r="AY269" s="6"/>
      <c r="AZ269" s="6" t="s">
        <v>54</v>
      </c>
      <c r="BA269" s="6"/>
      <c r="BB269" s="6" t="s">
        <v>55</v>
      </c>
      <c r="BC269" s="6" t="s">
        <v>56</v>
      </c>
      <c r="BD269" s="6"/>
      <c r="BE269" s="6"/>
      <c r="BF269" s="6"/>
      <c r="BG269" s="6"/>
      <c r="BH269" s="6"/>
      <c r="BI269" s="6"/>
      <c r="BJ269" s="6"/>
      <c r="BK269" s="6"/>
      <c r="BL269" s="6"/>
      <c r="BM269" s="6"/>
      <c r="BN269" s="6"/>
      <c r="BO269" s="6"/>
      <c r="BP269" s="6"/>
      <c r="BQ269" s="6"/>
      <c r="BR269" s="6"/>
      <c r="BS269" s="6" t="s">
        <v>70</v>
      </c>
      <c r="BT269" s="6"/>
      <c r="BU269" s="6"/>
      <c r="BV269" s="6"/>
      <c r="BW269" s="6" t="s">
        <v>74</v>
      </c>
      <c r="BX269" s="6"/>
      <c r="BY269" s="6"/>
      <c r="BZ269" s="6"/>
      <c r="CA269" s="6"/>
      <c r="CB269" s="6"/>
      <c r="CC269" s="6" t="s">
        <v>98</v>
      </c>
      <c r="CD269" s="6">
        <v>59</v>
      </c>
      <c r="CE269" s="6" t="s">
        <v>153</v>
      </c>
      <c r="CF269" s="6" t="s">
        <v>164</v>
      </c>
      <c r="CG269" s="6" t="s">
        <v>85</v>
      </c>
      <c r="CH269" s="6" t="s">
        <v>86</v>
      </c>
      <c r="CI269" s="6" t="s">
        <v>419</v>
      </c>
      <c r="CJ269" s="6" t="s">
        <v>100</v>
      </c>
      <c r="CK269" s="6" t="s">
        <v>93</v>
      </c>
      <c r="CL269" s="6" t="s">
        <v>89</v>
      </c>
      <c r="CM269" s="6" t="s">
        <v>90</v>
      </c>
      <c r="CN269" s="6" t="s">
        <v>86</v>
      </c>
    </row>
    <row r="270" spans="1:92" x14ac:dyDescent="0.35">
      <c r="A270" s="6">
        <v>7045776774</v>
      </c>
      <c r="B270" s="6"/>
      <c r="C270" s="6" t="s">
        <v>19</v>
      </c>
      <c r="D270" s="6" t="s">
        <v>20</v>
      </c>
      <c r="E270" s="6"/>
      <c r="F270" s="6"/>
      <c r="G270" s="6"/>
      <c r="H270" s="6"/>
      <c r="I270" s="6"/>
      <c r="J270" s="6" t="s">
        <v>26</v>
      </c>
      <c r="K270" s="6"/>
      <c r="L270" s="6"/>
      <c r="M270" s="6"/>
      <c r="N270" s="6"/>
      <c r="O270" s="6"/>
      <c r="P270" s="6"/>
      <c r="Q270" s="6"/>
      <c r="R270" s="6"/>
      <c r="S270" s="6"/>
      <c r="T270" s="6"/>
      <c r="U270" s="6"/>
      <c r="V270" s="6"/>
      <c r="W270" s="6"/>
      <c r="X270" s="6"/>
      <c r="Y270" s="6"/>
      <c r="Z270" s="6"/>
      <c r="AA270" s="6"/>
      <c r="AB270" s="6"/>
      <c r="AC270" s="6"/>
      <c r="AD270" s="6"/>
      <c r="AE270" s="6"/>
      <c r="AF270" s="6"/>
      <c r="AG270" s="6" t="s">
        <v>36</v>
      </c>
      <c r="AH270" s="6" t="s">
        <v>37</v>
      </c>
      <c r="AI270" s="6" t="s">
        <v>38</v>
      </c>
      <c r="AJ270" s="6"/>
      <c r="AK270" s="6"/>
      <c r="AL270" s="6" t="s">
        <v>41</v>
      </c>
      <c r="AM270" s="6"/>
      <c r="AN270" s="6"/>
      <c r="AO270" s="6"/>
      <c r="AP270" s="6" t="s">
        <v>45</v>
      </c>
      <c r="AQ270" s="6"/>
      <c r="AR270" s="6" t="s">
        <v>46</v>
      </c>
      <c r="AS270" s="6"/>
      <c r="AT270" s="6"/>
      <c r="AU270" s="6"/>
      <c r="AV270" s="6"/>
      <c r="AW270" s="6"/>
      <c r="AX270" s="6"/>
      <c r="AY270" s="6"/>
      <c r="AZ270" s="6"/>
      <c r="BA270" s="6"/>
      <c r="BB270" s="6"/>
      <c r="BC270" s="6" t="s">
        <v>56</v>
      </c>
      <c r="BD270" s="6"/>
      <c r="BE270" s="6"/>
      <c r="BF270" s="6"/>
      <c r="BG270" s="6" t="s">
        <v>60</v>
      </c>
      <c r="BH270" s="6"/>
      <c r="BI270" s="6"/>
      <c r="BJ270" s="6"/>
      <c r="BK270" s="6"/>
      <c r="BL270" s="6"/>
      <c r="BM270" s="6"/>
      <c r="BN270" s="6" t="s">
        <v>65</v>
      </c>
      <c r="BO270" s="6"/>
      <c r="BP270" s="6" t="s">
        <v>67</v>
      </c>
      <c r="BQ270" s="6"/>
      <c r="BR270" s="6"/>
      <c r="BS270" s="6" t="s">
        <v>70</v>
      </c>
      <c r="BT270" s="6" t="s">
        <v>71</v>
      </c>
      <c r="BU270" s="6"/>
      <c r="BV270" s="6"/>
      <c r="BW270" s="6"/>
      <c r="BX270" s="6"/>
      <c r="BY270" s="6"/>
      <c r="BZ270" s="6"/>
      <c r="CA270" s="6"/>
      <c r="CB270" s="6"/>
      <c r="CC270" s="6" t="s">
        <v>83</v>
      </c>
      <c r="CD270" s="6">
        <v>68</v>
      </c>
      <c r="CE270" s="6" t="s">
        <v>153</v>
      </c>
      <c r="CF270" s="6" t="s">
        <v>196</v>
      </c>
      <c r="CG270" s="6" t="s">
        <v>85</v>
      </c>
      <c r="CH270" s="6" t="s">
        <v>86</v>
      </c>
      <c r="CI270" s="6" t="s">
        <v>419</v>
      </c>
      <c r="CJ270" s="6" t="s">
        <v>103</v>
      </c>
      <c r="CK270" s="6" t="s">
        <v>101</v>
      </c>
      <c r="CL270" s="6" t="s">
        <v>105</v>
      </c>
      <c r="CM270" s="6" t="s">
        <v>90</v>
      </c>
      <c r="CN270" s="6" t="s">
        <v>86</v>
      </c>
    </row>
    <row r="271" spans="1:92" x14ac:dyDescent="0.35">
      <c r="A271" s="6">
        <v>7045776404</v>
      </c>
      <c r="B271" s="6"/>
      <c r="C271" s="6" t="s">
        <v>19</v>
      </c>
      <c r="D271" s="6" t="s">
        <v>20</v>
      </c>
      <c r="E271" s="6"/>
      <c r="F271" s="6"/>
      <c r="G271" s="6"/>
      <c r="H271" s="6"/>
      <c r="I271" s="6"/>
      <c r="J271" s="6"/>
      <c r="K271" s="6" t="s">
        <v>27</v>
      </c>
      <c r="L271" s="6"/>
      <c r="M271" s="6"/>
      <c r="N271" s="6"/>
      <c r="O271" s="6"/>
      <c r="P271" s="6" t="s">
        <v>19</v>
      </c>
      <c r="Q271" s="6"/>
      <c r="R271" s="6"/>
      <c r="S271" s="6"/>
      <c r="T271" s="6"/>
      <c r="U271" s="6"/>
      <c r="V271" s="6"/>
      <c r="W271" s="6"/>
      <c r="X271" s="6" t="s">
        <v>27</v>
      </c>
      <c r="Y271" s="6"/>
      <c r="Z271" s="6" t="s">
        <v>29</v>
      </c>
      <c r="AA271" s="6"/>
      <c r="AB271" s="6"/>
      <c r="AC271" s="6"/>
      <c r="AD271" s="6"/>
      <c r="AE271" s="6"/>
      <c r="AF271" s="6"/>
      <c r="AG271" s="6"/>
      <c r="AH271" s="6"/>
      <c r="AI271" s="6"/>
      <c r="AJ271" s="6" t="s">
        <v>39</v>
      </c>
      <c r="AK271" s="6" t="s">
        <v>40</v>
      </c>
      <c r="AL271" s="6"/>
      <c r="AM271" s="6"/>
      <c r="AN271" s="6"/>
      <c r="AO271" s="6"/>
      <c r="AP271" s="6"/>
      <c r="AQ271" s="6" t="s">
        <v>39</v>
      </c>
      <c r="AR271" s="6"/>
      <c r="AS271" s="6"/>
      <c r="AT271" s="6"/>
      <c r="AU271" s="6"/>
      <c r="AV271" s="6" t="s">
        <v>50</v>
      </c>
      <c r="AW271" s="6"/>
      <c r="AX271" s="6"/>
      <c r="AY271" s="6"/>
      <c r="AZ271" s="6" t="s">
        <v>54</v>
      </c>
      <c r="BA271" s="6" t="s">
        <v>19</v>
      </c>
      <c r="BB271" s="6"/>
      <c r="BC271" s="6"/>
      <c r="BD271" s="6"/>
      <c r="BE271" s="6"/>
      <c r="BF271" s="6"/>
      <c r="BG271" s="6"/>
      <c r="BH271" s="6" t="s">
        <v>61</v>
      </c>
      <c r="BI271" s="6"/>
      <c r="BJ271" s="6"/>
      <c r="BK271" s="6"/>
      <c r="BL271" s="6"/>
      <c r="BM271" s="6"/>
      <c r="BN271" s="6"/>
      <c r="BO271" s="6"/>
      <c r="BP271" s="6"/>
      <c r="BQ271" s="6"/>
      <c r="BR271" s="6"/>
      <c r="BS271" s="6" t="s">
        <v>70</v>
      </c>
      <c r="BT271" s="6"/>
      <c r="BU271" s="6" t="s">
        <v>72</v>
      </c>
      <c r="BV271" s="6"/>
      <c r="BW271" s="6"/>
      <c r="BX271" s="6"/>
      <c r="BY271" s="6"/>
      <c r="BZ271" s="6"/>
      <c r="CA271" s="6" t="s">
        <v>78</v>
      </c>
      <c r="CB271" s="6"/>
      <c r="CC271" s="6" t="s">
        <v>83</v>
      </c>
      <c r="CD271" s="6">
        <v>68</v>
      </c>
      <c r="CE271" s="6" t="s">
        <v>153</v>
      </c>
      <c r="CF271" s="6" t="s">
        <v>160</v>
      </c>
      <c r="CG271" s="6" t="s">
        <v>85</v>
      </c>
      <c r="CH271" s="6" t="s">
        <v>86</v>
      </c>
      <c r="CI271" s="6" t="s">
        <v>419</v>
      </c>
      <c r="CJ271" s="6" t="s">
        <v>87</v>
      </c>
      <c r="CK271" s="6" t="s">
        <v>109</v>
      </c>
      <c r="CL271" s="6" t="s">
        <v>105</v>
      </c>
      <c r="CM271" s="6" t="s">
        <v>90</v>
      </c>
      <c r="CN271" s="6" t="s">
        <v>90</v>
      </c>
    </row>
    <row r="272" spans="1:92" x14ac:dyDescent="0.35">
      <c r="A272" s="6">
        <v>7045776139</v>
      </c>
      <c r="B272" s="6"/>
      <c r="C272" s="6" t="s">
        <v>19</v>
      </c>
      <c r="D272" s="6" t="s">
        <v>20</v>
      </c>
      <c r="E272" s="6"/>
      <c r="F272" s="6"/>
      <c r="G272" s="6"/>
      <c r="H272" s="6"/>
      <c r="I272" s="6"/>
      <c r="J272" s="6"/>
      <c r="K272" s="6" t="s">
        <v>27</v>
      </c>
      <c r="L272" s="6"/>
      <c r="M272" s="6"/>
      <c r="N272" s="6"/>
      <c r="O272" s="6"/>
      <c r="P272" s="6" t="s">
        <v>19</v>
      </c>
      <c r="Q272" s="6" t="s">
        <v>20</v>
      </c>
      <c r="R272" s="6"/>
      <c r="S272" s="6"/>
      <c r="T272" s="6"/>
      <c r="U272" s="6"/>
      <c r="V272" s="6"/>
      <c r="W272" s="6"/>
      <c r="X272" s="6"/>
      <c r="Y272" s="6"/>
      <c r="Z272" s="6" t="s">
        <v>29</v>
      </c>
      <c r="AA272" s="6"/>
      <c r="AB272" s="6"/>
      <c r="AC272" s="6"/>
      <c r="AD272" s="6"/>
      <c r="AE272" s="6"/>
      <c r="AF272" s="6"/>
      <c r="AG272" s="6"/>
      <c r="AH272" s="6"/>
      <c r="AI272" s="6"/>
      <c r="AJ272" s="6" t="s">
        <v>39</v>
      </c>
      <c r="AK272" s="6" t="s">
        <v>40</v>
      </c>
      <c r="AL272" s="6"/>
      <c r="AM272" s="6"/>
      <c r="AN272" s="6"/>
      <c r="AO272" s="6"/>
      <c r="AP272" s="6"/>
      <c r="AQ272" s="6" t="s">
        <v>39</v>
      </c>
      <c r="AR272" s="6" t="s">
        <v>46</v>
      </c>
      <c r="AS272" s="6"/>
      <c r="AT272" s="6"/>
      <c r="AU272" s="6"/>
      <c r="AV272" s="6" t="s">
        <v>50</v>
      </c>
      <c r="AW272" s="6"/>
      <c r="AX272" s="6"/>
      <c r="AY272" s="6"/>
      <c r="AZ272" s="6" t="s">
        <v>54</v>
      </c>
      <c r="BA272" s="6"/>
      <c r="BB272" s="6"/>
      <c r="BC272" s="6"/>
      <c r="BD272" s="6" t="s">
        <v>57</v>
      </c>
      <c r="BE272" s="6"/>
      <c r="BF272" s="6"/>
      <c r="BG272" s="6"/>
      <c r="BH272" s="6" t="s">
        <v>61</v>
      </c>
      <c r="BI272" s="6"/>
      <c r="BJ272" s="6"/>
      <c r="BK272" s="6"/>
      <c r="BL272" s="6"/>
      <c r="BM272" s="6"/>
      <c r="BN272" s="6"/>
      <c r="BO272" s="6"/>
      <c r="BP272" s="6"/>
      <c r="BQ272" s="6"/>
      <c r="BR272" s="6"/>
      <c r="BS272" s="6" t="s">
        <v>70</v>
      </c>
      <c r="BT272" s="6" t="s">
        <v>71</v>
      </c>
      <c r="BU272" s="6" t="s">
        <v>72</v>
      </c>
      <c r="BV272" s="6"/>
      <c r="BW272" s="6"/>
      <c r="BX272" s="6"/>
      <c r="BY272" s="6"/>
      <c r="BZ272" s="6"/>
      <c r="CA272" s="6"/>
      <c r="CB272" s="6"/>
      <c r="CC272" s="6" t="s">
        <v>83</v>
      </c>
      <c r="CD272" s="6">
        <v>71</v>
      </c>
      <c r="CE272" s="6" t="s">
        <v>153</v>
      </c>
      <c r="CF272" s="6" t="s">
        <v>160</v>
      </c>
      <c r="CG272" s="6" t="s">
        <v>85</v>
      </c>
      <c r="CH272" s="6" t="s">
        <v>86</v>
      </c>
      <c r="CI272" s="6" t="s">
        <v>419</v>
      </c>
      <c r="CJ272" s="6" t="s">
        <v>87</v>
      </c>
      <c r="CK272" s="6" t="s">
        <v>109</v>
      </c>
      <c r="CL272" s="6" t="s">
        <v>105</v>
      </c>
      <c r="CM272" s="6" t="s">
        <v>90</v>
      </c>
      <c r="CN272" s="6" t="s">
        <v>90</v>
      </c>
    </row>
    <row r="273" spans="1:92" x14ac:dyDescent="0.35">
      <c r="A273" s="6">
        <v>7045775644</v>
      </c>
      <c r="B273" s="6"/>
      <c r="C273" s="6"/>
      <c r="D273" s="6" t="s">
        <v>20</v>
      </c>
      <c r="E273" s="6"/>
      <c r="F273" s="6"/>
      <c r="G273" s="6"/>
      <c r="H273" s="6"/>
      <c r="I273" s="6"/>
      <c r="J273" s="6"/>
      <c r="K273" s="6"/>
      <c r="L273" s="6"/>
      <c r="M273" s="6"/>
      <c r="N273" s="6" t="s">
        <v>30</v>
      </c>
      <c r="O273" s="6"/>
      <c r="P273" s="6"/>
      <c r="Q273" s="6" t="s">
        <v>20</v>
      </c>
      <c r="R273" s="6"/>
      <c r="S273" s="6"/>
      <c r="T273" s="6"/>
      <c r="U273" s="6"/>
      <c r="V273" s="6"/>
      <c r="W273" s="6"/>
      <c r="X273" s="6"/>
      <c r="Y273" s="6"/>
      <c r="Z273" s="6"/>
      <c r="AA273" s="6" t="s">
        <v>30</v>
      </c>
      <c r="AB273" s="6"/>
      <c r="AC273" s="6"/>
      <c r="AD273" s="6"/>
      <c r="AE273" s="6"/>
      <c r="AF273" s="6"/>
      <c r="AG273" s="6" t="s">
        <v>36</v>
      </c>
      <c r="AH273" s="6"/>
      <c r="AI273" s="6"/>
      <c r="AJ273" s="6"/>
      <c r="AK273" s="6"/>
      <c r="AL273" s="6" t="s">
        <v>41</v>
      </c>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t="s">
        <v>67</v>
      </c>
      <c r="BQ273" s="6"/>
      <c r="BR273" s="6"/>
      <c r="BS273" s="6"/>
      <c r="BT273" s="6"/>
      <c r="BU273" s="6"/>
      <c r="BV273" s="6"/>
      <c r="BW273" s="6"/>
      <c r="BX273" s="6"/>
      <c r="BY273" s="6"/>
      <c r="BZ273" s="6"/>
      <c r="CA273" s="6" t="s">
        <v>78</v>
      </c>
      <c r="CB273" s="6"/>
      <c r="CC273" s="6" t="s">
        <v>98</v>
      </c>
      <c r="CD273" s="6"/>
      <c r="CE273" s="6" t="s">
        <v>153</v>
      </c>
      <c r="CF273" s="6" t="s">
        <v>155</v>
      </c>
      <c r="CG273" s="6" t="s">
        <v>85</v>
      </c>
      <c r="CH273" s="6" t="s">
        <v>86</v>
      </c>
      <c r="CI273" s="6" t="s">
        <v>419</v>
      </c>
      <c r="CJ273" s="6" t="s">
        <v>95</v>
      </c>
      <c r="CK273" s="6" t="s">
        <v>101</v>
      </c>
      <c r="CL273" s="6" t="s">
        <v>89</v>
      </c>
      <c r="CM273" s="6" t="s">
        <v>90</v>
      </c>
      <c r="CN273" s="6" t="s">
        <v>86</v>
      </c>
    </row>
    <row r="274" spans="1:92" x14ac:dyDescent="0.35">
      <c r="A274" s="6">
        <v>7045775443</v>
      </c>
      <c r="B274" s="6"/>
      <c r="C274" s="6"/>
      <c r="D274" s="6" t="s">
        <v>20</v>
      </c>
      <c r="E274" s="6"/>
      <c r="F274" s="6"/>
      <c r="G274" s="6"/>
      <c r="H274" s="6"/>
      <c r="I274" s="6"/>
      <c r="J274" s="6" t="s">
        <v>26</v>
      </c>
      <c r="K274" s="6"/>
      <c r="L274" s="6"/>
      <c r="M274" s="6"/>
      <c r="N274" s="6" t="s">
        <v>30</v>
      </c>
      <c r="O274" s="6"/>
      <c r="P274" s="6"/>
      <c r="Q274" s="6" t="s">
        <v>20</v>
      </c>
      <c r="R274" s="6"/>
      <c r="S274" s="6"/>
      <c r="T274" s="6"/>
      <c r="U274" s="6"/>
      <c r="V274" s="6"/>
      <c r="W274" s="6"/>
      <c r="X274" s="6"/>
      <c r="Y274" s="6"/>
      <c r="Z274" s="6"/>
      <c r="AA274" s="6" t="s">
        <v>30</v>
      </c>
      <c r="AB274" s="6"/>
      <c r="AC274" s="6"/>
      <c r="AD274" s="6"/>
      <c r="AE274" s="6"/>
      <c r="AF274" s="6"/>
      <c r="AG274" s="6" t="s">
        <v>36</v>
      </c>
      <c r="AH274" s="6"/>
      <c r="AI274" s="6"/>
      <c r="AJ274" s="6"/>
      <c r="AK274" s="6"/>
      <c r="AL274" s="6" t="s">
        <v>41</v>
      </c>
      <c r="AM274" s="6"/>
      <c r="AN274" s="6"/>
      <c r="AO274" s="6"/>
      <c r="AP274" s="6"/>
      <c r="AQ274" s="6"/>
      <c r="AR274" s="6" t="s">
        <v>46</v>
      </c>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t="s">
        <v>67</v>
      </c>
      <c r="BQ274" s="6"/>
      <c r="BR274" s="6" t="s">
        <v>69</v>
      </c>
      <c r="BS274" s="6"/>
      <c r="BT274" s="6"/>
      <c r="BU274" s="6"/>
      <c r="BV274" s="6"/>
      <c r="BW274" s="6"/>
      <c r="BX274" s="6"/>
      <c r="BY274" s="6"/>
      <c r="BZ274" s="6"/>
      <c r="CA274" s="6"/>
      <c r="CB274" s="6"/>
      <c r="CC274" s="6" t="s">
        <v>83</v>
      </c>
      <c r="CD274" s="6">
        <v>71</v>
      </c>
      <c r="CE274" s="6" t="s">
        <v>153</v>
      </c>
      <c r="CF274" s="6" t="s">
        <v>155</v>
      </c>
      <c r="CG274" s="6" t="s">
        <v>85</v>
      </c>
      <c r="CH274" s="6" t="s">
        <v>86</v>
      </c>
      <c r="CI274" s="6" t="s">
        <v>419</v>
      </c>
      <c r="CJ274" s="6" t="s">
        <v>95</v>
      </c>
      <c r="CK274" s="6" t="s">
        <v>93</v>
      </c>
      <c r="CL274" s="6" t="s">
        <v>105</v>
      </c>
      <c r="CM274" s="6" t="s">
        <v>90</v>
      </c>
      <c r="CN274" s="6" t="s">
        <v>90</v>
      </c>
    </row>
    <row r="275" spans="1:92" x14ac:dyDescent="0.35">
      <c r="A275" s="6">
        <v>7045775235</v>
      </c>
      <c r="B275" s="6"/>
      <c r="C275" s="6"/>
      <c r="D275" s="6"/>
      <c r="E275" s="6"/>
      <c r="F275" s="6"/>
      <c r="G275" s="6"/>
      <c r="H275" s="6"/>
      <c r="I275" s="6"/>
      <c r="J275" s="6"/>
      <c r="K275" s="6"/>
      <c r="L275" s="6"/>
      <c r="M275" s="6"/>
      <c r="N275" s="6"/>
      <c r="O275" s="6"/>
      <c r="P275" s="6" t="s">
        <v>19</v>
      </c>
      <c r="Q275" s="6"/>
      <c r="R275" s="6"/>
      <c r="S275" s="6"/>
      <c r="T275" s="6"/>
      <c r="U275" s="6"/>
      <c r="V275" s="6"/>
      <c r="W275" s="6"/>
      <c r="X275" s="6"/>
      <c r="Y275" s="6"/>
      <c r="Z275" s="6"/>
      <c r="AA275" s="6"/>
      <c r="AB275" s="6"/>
      <c r="AC275" s="6"/>
      <c r="AD275" s="6"/>
      <c r="AE275" s="6"/>
      <c r="AF275" s="6"/>
      <c r="AG275" s="6" t="s">
        <v>36</v>
      </c>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t="s">
        <v>67</v>
      </c>
      <c r="BQ275" s="6"/>
      <c r="BR275" s="6"/>
      <c r="BS275" s="6"/>
      <c r="BT275" s="6"/>
      <c r="BU275" s="6"/>
      <c r="BV275" s="6"/>
      <c r="BW275" s="6"/>
      <c r="BX275" s="6"/>
      <c r="BY275" s="6"/>
      <c r="BZ275" s="6"/>
      <c r="CA275" s="6"/>
      <c r="CB275" s="6"/>
      <c r="CC275" s="6"/>
      <c r="CD275" s="6"/>
      <c r="CE275" s="6" t="s">
        <v>153</v>
      </c>
      <c r="CF275" s="6" t="s">
        <v>170</v>
      </c>
      <c r="CG275" s="6" t="s">
        <v>85</v>
      </c>
      <c r="CH275" s="6" t="s">
        <v>86</v>
      </c>
      <c r="CI275" s="6" t="s">
        <v>419</v>
      </c>
      <c r="CJ275" s="6" t="s">
        <v>100</v>
      </c>
      <c r="CK275" s="6" t="s">
        <v>93</v>
      </c>
      <c r="CL275" s="6" t="s">
        <v>105</v>
      </c>
      <c r="CM275" s="6" t="s">
        <v>90</v>
      </c>
      <c r="CN275" s="6" t="s">
        <v>90</v>
      </c>
    </row>
    <row r="276" spans="1:92" x14ac:dyDescent="0.35">
      <c r="A276" s="6">
        <v>7045775058</v>
      </c>
      <c r="B276" s="6"/>
      <c r="C276" s="6"/>
      <c r="D276" s="6"/>
      <c r="E276" s="6"/>
      <c r="F276" s="6"/>
      <c r="G276" s="6"/>
      <c r="H276" s="6"/>
      <c r="I276" s="6"/>
      <c r="J276" s="6"/>
      <c r="K276" s="6"/>
      <c r="L276" s="6"/>
      <c r="M276" s="6"/>
      <c r="N276" s="6"/>
      <c r="O276" s="6"/>
      <c r="P276" s="6" t="s">
        <v>19</v>
      </c>
      <c r="Q276" s="6" t="s">
        <v>20</v>
      </c>
      <c r="R276" s="6"/>
      <c r="S276" s="6"/>
      <c r="T276" s="6"/>
      <c r="U276" s="6"/>
      <c r="V276" s="6"/>
      <c r="W276" s="6" t="s">
        <v>26</v>
      </c>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t="s">
        <v>52</v>
      </c>
      <c r="AY276" s="6"/>
      <c r="AZ276" s="6"/>
      <c r="BA276" s="6"/>
      <c r="BB276" s="6"/>
      <c r="BC276" s="6"/>
      <c r="BD276" s="6"/>
      <c r="BE276" s="6"/>
      <c r="BF276" s="6"/>
      <c r="BG276" s="6"/>
      <c r="BH276" s="6"/>
      <c r="BI276" s="6"/>
      <c r="BJ276" s="6" t="s">
        <v>26</v>
      </c>
      <c r="BK276" s="6"/>
      <c r="BL276" s="6"/>
      <c r="BM276" s="6"/>
      <c r="BN276" s="6"/>
      <c r="BO276" s="6" t="s">
        <v>66</v>
      </c>
      <c r="BP276" s="6" t="s">
        <v>67</v>
      </c>
      <c r="BQ276" s="6"/>
      <c r="BR276" s="6"/>
      <c r="BS276" s="6"/>
      <c r="BT276" s="6"/>
      <c r="BU276" s="6" t="s">
        <v>72</v>
      </c>
      <c r="BV276" s="6"/>
      <c r="BW276" s="6"/>
      <c r="BX276" s="6"/>
      <c r="BY276" s="6"/>
      <c r="BZ276" s="6"/>
      <c r="CA276" s="6" t="s">
        <v>78</v>
      </c>
      <c r="CB276" s="6"/>
      <c r="CC276" s="6" t="s">
        <v>98</v>
      </c>
      <c r="CD276" s="6">
        <v>89</v>
      </c>
      <c r="CE276" s="6" t="s">
        <v>153</v>
      </c>
      <c r="CF276" s="6" t="s">
        <v>170</v>
      </c>
      <c r="CG276" s="6" t="s">
        <v>85</v>
      </c>
      <c r="CH276" s="6"/>
      <c r="CI276" s="6" t="s">
        <v>419</v>
      </c>
      <c r="CJ276" s="6" t="s">
        <v>100</v>
      </c>
      <c r="CK276" s="6" t="s">
        <v>93</v>
      </c>
      <c r="CL276" s="6" t="s">
        <v>105</v>
      </c>
      <c r="CM276" s="6" t="s">
        <v>90</v>
      </c>
      <c r="CN276" s="6" t="s">
        <v>90</v>
      </c>
    </row>
    <row r="277" spans="1:92" x14ac:dyDescent="0.35">
      <c r="A277" s="6">
        <v>7045774846</v>
      </c>
      <c r="B277" s="6"/>
      <c r="C277" s="6"/>
      <c r="D277" s="6"/>
      <c r="E277" s="6" t="s">
        <v>21</v>
      </c>
      <c r="F277" s="6"/>
      <c r="G277" s="6"/>
      <c r="H277" s="6"/>
      <c r="I277" s="6"/>
      <c r="J277" s="6"/>
      <c r="K277" s="6"/>
      <c r="L277" s="6"/>
      <c r="M277" s="6"/>
      <c r="N277" s="6"/>
      <c r="O277" s="6"/>
      <c r="P277" s="6"/>
      <c r="Q277" s="6"/>
      <c r="R277" s="6"/>
      <c r="S277" s="6"/>
      <c r="T277" s="6"/>
      <c r="U277" s="6"/>
      <c r="V277" s="6" t="s">
        <v>25</v>
      </c>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t="s">
        <v>50</v>
      </c>
      <c r="AW277" s="6"/>
      <c r="AX277" s="6"/>
      <c r="AY277" s="6"/>
      <c r="AZ277" s="6"/>
      <c r="BA277" s="6"/>
      <c r="BB277" s="6"/>
      <c r="BC277" s="6"/>
      <c r="BD277" s="6"/>
      <c r="BE277" s="6"/>
      <c r="BF277" s="6"/>
      <c r="BG277" s="6"/>
      <c r="BH277" s="6"/>
      <c r="BI277" s="6"/>
      <c r="BJ277" s="6"/>
      <c r="BK277" s="6"/>
      <c r="BL277" s="6"/>
      <c r="BM277" s="6"/>
      <c r="BN277" s="6"/>
      <c r="BO277" s="6"/>
      <c r="BP277" s="6" t="s">
        <v>67</v>
      </c>
      <c r="BQ277" s="6"/>
      <c r="BR277" s="6"/>
      <c r="BS277" s="6"/>
      <c r="BT277" s="6"/>
      <c r="BU277" s="6"/>
      <c r="BV277" s="6"/>
      <c r="BW277" s="6"/>
      <c r="BX277" s="6"/>
      <c r="BY277" s="6"/>
      <c r="BZ277" s="6"/>
      <c r="CA277" s="6"/>
      <c r="CB277" s="6"/>
      <c r="CC277" s="6" t="s">
        <v>83</v>
      </c>
      <c r="CD277" s="6">
        <v>84</v>
      </c>
      <c r="CE277" s="6" t="s">
        <v>153</v>
      </c>
      <c r="CF277" s="6" t="s">
        <v>170</v>
      </c>
      <c r="CG277" s="6" t="s">
        <v>85</v>
      </c>
      <c r="CH277" s="6" t="s">
        <v>86</v>
      </c>
      <c r="CI277" s="6" t="s">
        <v>419</v>
      </c>
      <c r="CJ277" s="6" t="s">
        <v>103</v>
      </c>
      <c r="CK277" s="6" t="s">
        <v>101</v>
      </c>
      <c r="CL277" s="6" t="s">
        <v>105</v>
      </c>
      <c r="CM277" s="6" t="s">
        <v>90</v>
      </c>
      <c r="CN277" s="6" t="s">
        <v>86</v>
      </c>
    </row>
    <row r="278" spans="1:92" x14ac:dyDescent="0.35">
      <c r="A278" s="6">
        <v>7045774221</v>
      </c>
      <c r="B278" s="6"/>
      <c r="C278" s="6" t="s">
        <v>19</v>
      </c>
      <c r="D278" s="6" t="s">
        <v>20</v>
      </c>
      <c r="E278" s="6"/>
      <c r="F278" s="6"/>
      <c r="G278" s="6"/>
      <c r="H278" s="6"/>
      <c r="I278" s="6" t="s">
        <v>25</v>
      </c>
      <c r="J278" s="6"/>
      <c r="K278" s="6"/>
      <c r="L278" s="6"/>
      <c r="M278" s="6"/>
      <c r="N278" s="6"/>
      <c r="O278" s="6"/>
      <c r="P278" s="6"/>
      <c r="Q278" s="6" t="s">
        <v>20</v>
      </c>
      <c r="R278" s="6"/>
      <c r="S278" s="6"/>
      <c r="T278" s="6"/>
      <c r="U278" s="6"/>
      <c r="V278" s="6" t="s">
        <v>25</v>
      </c>
      <c r="W278" s="6"/>
      <c r="X278" s="6"/>
      <c r="Y278" s="6"/>
      <c r="Z278" s="6"/>
      <c r="AA278" s="6"/>
      <c r="AB278" s="6"/>
      <c r="AC278" s="6"/>
      <c r="AD278" s="6"/>
      <c r="AE278" s="6"/>
      <c r="AF278" s="6"/>
      <c r="AG278" s="6"/>
      <c r="AH278" s="6" t="s">
        <v>37</v>
      </c>
      <c r="AI278" s="6"/>
      <c r="AJ278" s="6"/>
      <c r="AK278" s="6"/>
      <c r="AL278" s="6"/>
      <c r="AM278" s="6"/>
      <c r="AN278" s="6" t="s">
        <v>43</v>
      </c>
      <c r="AO278" s="6"/>
      <c r="AP278" s="6"/>
      <c r="AQ278" s="6"/>
      <c r="AR278" s="6"/>
      <c r="AS278" s="6"/>
      <c r="AT278" s="6"/>
      <c r="AU278" s="6"/>
      <c r="AV278" s="6" t="s">
        <v>50</v>
      </c>
      <c r="AW278" s="6"/>
      <c r="AX278" s="6" t="s">
        <v>52</v>
      </c>
      <c r="AY278" s="6"/>
      <c r="AZ278" s="6"/>
      <c r="BA278" s="6" t="s">
        <v>19</v>
      </c>
      <c r="BB278" s="6"/>
      <c r="BC278" s="6"/>
      <c r="BD278" s="6"/>
      <c r="BE278" s="6"/>
      <c r="BF278" s="6"/>
      <c r="BG278" s="6"/>
      <c r="BH278" s="6" t="s">
        <v>61</v>
      </c>
      <c r="BI278" s="6"/>
      <c r="BJ278" s="6"/>
      <c r="BK278" s="6"/>
      <c r="BL278" s="6"/>
      <c r="BM278" s="6"/>
      <c r="BN278" s="6"/>
      <c r="BO278" s="6"/>
      <c r="BP278" s="6" t="s">
        <v>67</v>
      </c>
      <c r="BQ278" s="6"/>
      <c r="BR278" s="6"/>
      <c r="BS278" s="6"/>
      <c r="BT278" s="6"/>
      <c r="BU278" s="6"/>
      <c r="BV278" s="6"/>
      <c r="BW278" s="6"/>
      <c r="BX278" s="6"/>
      <c r="BY278" s="6"/>
      <c r="BZ278" s="6"/>
      <c r="CA278" s="6"/>
      <c r="CB278" s="6"/>
      <c r="CC278" s="6" t="s">
        <v>83</v>
      </c>
      <c r="CD278" s="6">
        <v>71</v>
      </c>
      <c r="CE278" s="6" t="s">
        <v>153</v>
      </c>
      <c r="CF278" s="6" t="s">
        <v>160</v>
      </c>
      <c r="CG278" s="6" t="s">
        <v>85</v>
      </c>
      <c r="CH278" s="6" t="s">
        <v>86</v>
      </c>
      <c r="CI278" s="6" t="s">
        <v>419</v>
      </c>
      <c r="CJ278" s="6"/>
      <c r="CK278" s="6" t="s">
        <v>109</v>
      </c>
      <c r="CL278" s="6" t="s">
        <v>105</v>
      </c>
      <c r="CM278" s="6" t="s">
        <v>90</v>
      </c>
      <c r="CN278" s="6" t="s">
        <v>90</v>
      </c>
    </row>
    <row r="279" spans="1:92" x14ac:dyDescent="0.35">
      <c r="A279" s="6">
        <v>7045773962</v>
      </c>
      <c r="B279" s="6"/>
      <c r="C279" s="6"/>
      <c r="D279" s="6" t="s">
        <v>20</v>
      </c>
      <c r="E279" s="6"/>
      <c r="F279" s="6"/>
      <c r="G279" s="6"/>
      <c r="H279" s="6"/>
      <c r="I279" s="6"/>
      <c r="J279" s="6" t="s">
        <v>26</v>
      </c>
      <c r="K279" s="6" t="s">
        <v>27</v>
      </c>
      <c r="L279" s="6"/>
      <c r="M279" s="6"/>
      <c r="N279" s="6"/>
      <c r="O279" s="6"/>
      <c r="P279" s="6"/>
      <c r="Q279" s="6" t="s">
        <v>20</v>
      </c>
      <c r="R279" s="6"/>
      <c r="S279" s="6"/>
      <c r="T279" s="6"/>
      <c r="U279" s="6"/>
      <c r="V279" s="6"/>
      <c r="W279" s="6"/>
      <c r="X279" s="6" t="s">
        <v>27</v>
      </c>
      <c r="Y279" s="6"/>
      <c r="Z279" s="6"/>
      <c r="AA279" s="6"/>
      <c r="AB279" s="6"/>
      <c r="AC279" s="6"/>
      <c r="AD279" s="6" t="s">
        <v>33</v>
      </c>
      <c r="AE279" s="6"/>
      <c r="AF279" s="6"/>
      <c r="AG279" s="6"/>
      <c r="AH279" s="6"/>
      <c r="AI279" s="6" t="s">
        <v>38</v>
      </c>
      <c r="AJ279" s="6"/>
      <c r="AK279" s="6" t="s">
        <v>40</v>
      </c>
      <c r="AL279" s="6"/>
      <c r="AM279" s="6" t="s">
        <v>42</v>
      </c>
      <c r="AN279" s="6"/>
      <c r="AO279" s="6"/>
      <c r="AP279" s="6" t="s">
        <v>45</v>
      </c>
      <c r="AQ279" s="6"/>
      <c r="AR279" s="6" t="s">
        <v>46</v>
      </c>
      <c r="AS279" s="6"/>
      <c r="AT279" s="6"/>
      <c r="AU279" s="6"/>
      <c r="AV279" s="6"/>
      <c r="AW279" s="6"/>
      <c r="AX279" s="6"/>
      <c r="AY279" s="6"/>
      <c r="AZ279" s="6"/>
      <c r="BA279" s="6" t="s">
        <v>19</v>
      </c>
      <c r="BB279" s="6"/>
      <c r="BC279" s="6"/>
      <c r="BD279" s="6"/>
      <c r="BE279" s="6" t="s">
        <v>58</v>
      </c>
      <c r="BF279" s="6"/>
      <c r="BG279" s="6"/>
      <c r="BH279" s="6"/>
      <c r="BI279" s="6"/>
      <c r="BJ279" s="6"/>
      <c r="BK279" s="6"/>
      <c r="BL279" s="6"/>
      <c r="BM279" s="6"/>
      <c r="BN279" s="6"/>
      <c r="BO279" s="6" t="s">
        <v>66</v>
      </c>
      <c r="BP279" s="6" t="s">
        <v>67</v>
      </c>
      <c r="BQ279" s="6"/>
      <c r="BR279" s="6" t="s">
        <v>69</v>
      </c>
      <c r="BS279" s="6" t="s">
        <v>70</v>
      </c>
      <c r="BT279" s="6" t="s">
        <v>71</v>
      </c>
      <c r="BU279" s="6"/>
      <c r="BV279" s="6"/>
      <c r="BW279" s="6"/>
      <c r="BX279" s="6"/>
      <c r="BY279" s="6"/>
      <c r="BZ279" s="6"/>
      <c r="CA279" s="6" t="s">
        <v>78</v>
      </c>
      <c r="CB279" s="6"/>
      <c r="CC279" s="6" t="s">
        <v>83</v>
      </c>
      <c r="CD279" s="6">
        <v>69</v>
      </c>
      <c r="CE279" s="6" t="s">
        <v>153</v>
      </c>
      <c r="CF279" s="6" t="s">
        <v>389</v>
      </c>
      <c r="CG279" s="6" t="s">
        <v>85</v>
      </c>
      <c r="CH279" s="6" t="s">
        <v>86</v>
      </c>
      <c r="CI279" s="6" t="s">
        <v>419</v>
      </c>
      <c r="CJ279" s="6" t="s">
        <v>99</v>
      </c>
      <c r="CK279" s="6" t="s">
        <v>109</v>
      </c>
      <c r="CL279" s="6" t="s">
        <v>105</v>
      </c>
      <c r="CM279" s="6" t="s">
        <v>90</v>
      </c>
      <c r="CN279" s="6" t="s">
        <v>90</v>
      </c>
    </row>
    <row r="280" spans="1:92" x14ac:dyDescent="0.35">
      <c r="A280" s="6">
        <v>7045773524</v>
      </c>
      <c r="B280" s="6"/>
      <c r="C280" s="6"/>
      <c r="D280" s="6"/>
      <c r="E280" s="6"/>
      <c r="F280" s="6"/>
      <c r="G280" s="6"/>
      <c r="H280" s="6"/>
      <c r="I280" s="6"/>
      <c r="J280" s="6" t="s">
        <v>26</v>
      </c>
      <c r="K280" s="6" t="s">
        <v>27</v>
      </c>
      <c r="L280" s="6"/>
      <c r="M280" s="6"/>
      <c r="N280" s="6" t="s">
        <v>30</v>
      </c>
      <c r="O280" s="6"/>
      <c r="P280" s="6"/>
      <c r="Q280" s="6" t="s">
        <v>20</v>
      </c>
      <c r="R280" s="6"/>
      <c r="S280" s="6"/>
      <c r="T280" s="6"/>
      <c r="U280" s="6"/>
      <c r="V280" s="6"/>
      <c r="W280" s="6"/>
      <c r="X280" s="6"/>
      <c r="Y280" s="6"/>
      <c r="Z280" s="6"/>
      <c r="AA280" s="6" t="s">
        <v>30</v>
      </c>
      <c r="AB280" s="6"/>
      <c r="AC280" s="6"/>
      <c r="AD280" s="6"/>
      <c r="AE280" s="6"/>
      <c r="AF280" s="6"/>
      <c r="AG280" s="6"/>
      <c r="AH280" s="6" t="s">
        <v>37</v>
      </c>
      <c r="AI280" s="6" t="s">
        <v>38</v>
      </c>
      <c r="AJ280" s="6"/>
      <c r="AK280" s="6" t="s">
        <v>40</v>
      </c>
      <c r="AL280" s="6" t="s">
        <v>41</v>
      </c>
      <c r="AM280" s="6" t="s">
        <v>42</v>
      </c>
      <c r="AN280" s="6"/>
      <c r="AO280" s="6"/>
      <c r="AP280" s="6"/>
      <c r="AQ280" s="6"/>
      <c r="AR280" s="6"/>
      <c r="AS280" s="6"/>
      <c r="AT280" s="6"/>
      <c r="AU280" s="6"/>
      <c r="AV280" s="6"/>
      <c r="AW280" s="6"/>
      <c r="AX280" s="6" t="s">
        <v>52</v>
      </c>
      <c r="AY280" s="6"/>
      <c r="AZ280" s="6" t="s">
        <v>54</v>
      </c>
      <c r="BA280" s="6"/>
      <c r="BB280" s="6"/>
      <c r="BC280" s="6"/>
      <c r="BD280" s="6"/>
      <c r="BE280" s="6"/>
      <c r="BF280" s="6"/>
      <c r="BG280" s="6"/>
      <c r="BH280" s="6"/>
      <c r="BI280" s="6"/>
      <c r="BJ280" s="6" t="s">
        <v>26</v>
      </c>
      <c r="BK280" s="6"/>
      <c r="BL280" s="6"/>
      <c r="BM280" s="6"/>
      <c r="BN280" s="6"/>
      <c r="BO280" s="6"/>
      <c r="BP280" s="6" t="s">
        <v>67</v>
      </c>
      <c r="BQ280" s="6"/>
      <c r="BR280" s="6"/>
      <c r="BS280" s="6"/>
      <c r="BT280" s="6"/>
      <c r="BU280" s="6" t="s">
        <v>72</v>
      </c>
      <c r="BV280" s="6"/>
      <c r="BW280" s="6"/>
      <c r="BX280" s="6"/>
      <c r="BY280" s="6" t="s">
        <v>76</v>
      </c>
      <c r="BZ280" s="6"/>
      <c r="CA280" s="6" t="s">
        <v>78</v>
      </c>
      <c r="CB280" s="6"/>
      <c r="CC280" s="6" t="s">
        <v>83</v>
      </c>
      <c r="CD280" s="6">
        <v>66</v>
      </c>
      <c r="CE280" s="6" t="s">
        <v>153</v>
      </c>
      <c r="CF280" s="6" t="s">
        <v>174</v>
      </c>
      <c r="CG280" s="6" t="s">
        <v>85</v>
      </c>
      <c r="CH280" s="6" t="s">
        <v>86</v>
      </c>
      <c r="CI280" s="6" t="s">
        <v>419</v>
      </c>
      <c r="CJ280" s="6" t="s">
        <v>99</v>
      </c>
      <c r="CK280" s="6" t="s">
        <v>88</v>
      </c>
      <c r="CL280" s="6" t="s">
        <v>105</v>
      </c>
      <c r="CM280" s="6" t="s">
        <v>90</v>
      </c>
      <c r="CN280" s="6" t="s">
        <v>90</v>
      </c>
    </row>
    <row r="281" spans="1:92" x14ac:dyDescent="0.35">
      <c r="A281" s="6">
        <v>7045773232</v>
      </c>
      <c r="B281" s="6" t="s">
        <v>18</v>
      </c>
      <c r="C281" s="6"/>
      <c r="D281" s="6"/>
      <c r="E281" s="6"/>
      <c r="F281" s="6"/>
      <c r="G281" s="6"/>
      <c r="H281" s="6"/>
      <c r="I281" s="6"/>
      <c r="J281" s="6"/>
      <c r="K281" s="6" t="s">
        <v>27</v>
      </c>
      <c r="L281" s="6"/>
      <c r="M281" s="6"/>
      <c r="N281" s="6"/>
      <c r="O281" s="6"/>
      <c r="P281" s="6"/>
      <c r="Q281" s="6"/>
      <c r="R281" s="6"/>
      <c r="S281" s="6"/>
      <c r="T281" s="6"/>
      <c r="U281" s="6"/>
      <c r="V281" s="6" t="s">
        <v>25</v>
      </c>
      <c r="W281" s="6"/>
      <c r="X281" s="6"/>
      <c r="Y281" s="6"/>
      <c r="Z281" s="6"/>
      <c r="AA281" s="6"/>
      <c r="AB281" s="6"/>
      <c r="AC281" s="6"/>
      <c r="AD281" s="6"/>
      <c r="AE281" s="6"/>
      <c r="AF281" s="6"/>
      <c r="AG281" s="6"/>
      <c r="AH281" s="6"/>
      <c r="AI281" s="6" t="s">
        <v>38</v>
      </c>
      <c r="AJ281" s="6"/>
      <c r="AK281" s="6"/>
      <c r="AL281" s="6"/>
      <c r="AM281" s="6"/>
      <c r="AN281" s="6"/>
      <c r="AO281" s="6"/>
      <c r="AP281" s="6"/>
      <c r="AQ281" s="6"/>
      <c r="AR281" s="6"/>
      <c r="AS281" s="6"/>
      <c r="AT281" s="6"/>
      <c r="AU281" s="6" t="s">
        <v>49</v>
      </c>
      <c r="AV281" s="6" t="s">
        <v>50</v>
      </c>
      <c r="AW281" s="6"/>
      <c r="AX281" s="6"/>
      <c r="AY281" s="6"/>
      <c r="AZ281" s="6" t="s">
        <v>54</v>
      </c>
      <c r="BA281" s="6"/>
      <c r="BB281" s="6"/>
      <c r="BC281" s="6"/>
      <c r="BD281" s="6"/>
      <c r="BE281" s="6"/>
      <c r="BF281" s="6"/>
      <c r="BG281" s="6"/>
      <c r="BH281" s="6"/>
      <c r="BI281" s="6"/>
      <c r="BJ281" s="6"/>
      <c r="BK281" s="6"/>
      <c r="BL281" s="6"/>
      <c r="BM281" s="6"/>
      <c r="BN281" s="6"/>
      <c r="BO281" s="6"/>
      <c r="BP281" s="6"/>
      <c r="BQ281" s="6"/>
      <c r="BR281" s="6" t="s">
        <v>69</v>
      </c>
      <c r="BS281" s="6"/>
      <c r="BT281" s="6"/>
      <c r="BU281" s="6"/>
      <c r="BV281" s="6"/>
      <c r="BW281" s="6"/>
      <c r="BX281" s="6"/>
      <c r="BY281" s="6"/>
      <c r="BZ281" s="6"/>
      <c r="CA281" s="6"/>
      <c r="CB281" s="6"/>
      <c r="CC281" s="6" t="s">
        <v>83</v>
      </c>
      <c r="CD281" s="6">
        <v>62</v>
      </c>
      <c r="CE281" s="6" t="s">
        <v>153</v>
      </c>
      <c r="CF281" s="6" t="s">
        <v>161</v>
      </c>
      <c r="CG281" s="6" t="s">
        <v>106</v>
      </c>
      <c r="CH281" s="6" t="s">
        <v>90</v>
      </c>
      <c r="CI281" s="6" t="s">
        <v>422</v>
      </c>
      <c r="CJ281" s="6" t="s">
        <v>99</v>
      </c>
      <c r="CK281" s="6" t="s">
        <v>109</v>
      </c>
      <c r="CL281" s="6" t="s">
        <v>89</v>
      </c>
      <c r="CM281" s="6" t="s">
        <v>90</v>
      </c>
      <c r="CN281" s="6" t="s">
        <v>90</v>
      </c>
    </row>
    <row r="282" spans="1:92" x14ac:dyDescent="0.35">
      <c r="A282" s="6">
        <v>7045772808</v>
      </c>
      <c r="B282" s="6"/>
      <c r="C282" s="6" t="s">
        <v>19</v>
      </c>
      <c r="D282" s="6"/>
      <c r="E282" s="6"/>
      <c r="F282" s="6"/>
      <c r="G282" s="6"/>
      <c r="H282" s="6"/>
      <c r="I282" s="6" t="s">
        <v>25</v>
      </c>
      <c r="J282" s="6" t="s">
        <v>26</v>
      </c>
      <c r="K282" s="6"/>
      <c r="L282" s="6"/>
      <c r="M282" s="6"/>
      <c r="N282" s="6"/>
      <c r="O282" s="6"/>
      <c r="P282" s="6"/>
      <c r="Q282" s="6"/>
      <c r="R282" s="6"/>
      <c r="S282" s="6"/>
      <c r="T282" s="6"/>
      <c r="U282" s="6"/>
      <c r="V282" s="6" t="s">
        <v>25</v>
      </c>
      <c r="W282" s="6" t="s">
        <v>26</v>
      </c>
      <c r="X282" s="6"/>
      <c r="Y282" s="6"/>
      <c r="Z282" s="6"/>
      <c r="AA282" s="6" t="s">
        <v>30</v>
      </c>
      <c r="AB282" s="6"/>
      <c r="AC282" s="6"/>
      <c r="AD282" s="6"/>
      <c r="AE282" s="6"/>
      <c r="AF282" s="6" t="s">
        <v>35</v>
      </c>
      <c r="AG282" s="6"/>
      <c r="AH282" s="6"/>
      <c r="AI282" s="6"/>
      <c r="AJ282" s="6" t="s">
        <v>39</v>
      </c>
      <c r="AK282" s="6" t="s">
        <v>40</v>
      </c>
      <c r="AL282" s="6" t="s">
        <v>41</v>
      </c>
      <c r="AM282" s="6"/>
      <c r="AN282" s="6"/>
      <c r="AO282" s="6"/>
      <c r="AP282" s="6"/>
      <c r="AQ282" s="6" t="s">
        <v>39</v>
      </c>
      <c r="AR282" s="6" t="s">
        <v>46</v>
      </c>
      <c r="AS282" s="6"/>
      <c r="AT282" s="6"/>
      <c r="AU282" s="6"/>
      <c r="AV282" s="6"/>
      <c r="AW282" s="6"/>
      <c r="AX282" s="6" t="s">
        <v>52</v>
      </c>
      <c r="AY282" s="6"/>
      <c r="AZ282" s="6"/>
      <c r="BA282" s="6" t="s">
        <v>19</v>
      </c>
      <c r="BB282" s="6"/>
      <c r="BC282" s="6"/>
      <c r="BD282" s="6"/>
      <c r="BE282" s="6"/>
      <c r="BF282" s="6"/>
      <c r="BG282" s="6" t="s">
        <v>60</v>
      </c>
      <c r="BH282" s="6"/>
      <c r="BI282" s="6"/>
      <c r="BJ282" s="6"/>
      <c r="BK282" s="6"/>
      <c r="BL282" s="6"/>
      <c r="BM282" s="6"/>
      <c r="BN282" s="6"/>
      <c r="BO282" s="6"/>
      <c r="BP282" s="6" t="s">
        <v>67</v>
      </c>
      <c r="BQ282" s="6" t="s">
        <v>68</v>
      </c>
      <c r="BR282" s="6"/>
      <c r="BS282" s="6" t="s">
        <v>70</v>
      </c>
      <c r="BT282" s="6" t="s">
        <v>71</v>
      </c>
      <c r="BU282" s="6" t="s">
        <v>72</v>
      </c>
      <c r="BV282" s="6"/>
      <c r="BW282" s="6"/>
      <c r="BX282" s="6"/>
      <c r="BY282" s="6" t="s">
        <v>76</v>
      </c>
      <c r="BZ282" s="6"/>
      <c r="CA282" s="6"/>
      <c r="CB282" s="6"/>
      <c r="CC282" s="6" t="s">
        <v>83</v>
      </c>
      <c r="CD282" s="6">
        <v>78</v>
      </c>
      <c r="CE282" s="6" t="s">
        <v>153</v>
      </c>
      <c r="CF282" s="6" t="s">
        <v>174</v>
      </c>
      <c r="CG282" s="6" t="s">
        <v>96</v>
      </c>
      <c r="CH282" s="6" t="s">
        <v>86</v>
      </c>
      <c r="CI282" s="6" t="s">
        <v>419</v>
      </c>
      <c r="CJ282" s="6" t="s">
        <v>99</v>
      </c>
      <c r="CK282" s="6" t="s">
        <v>93</v>
      </c>
      <c r="CL282" s="6" t="s">
        <v>105</v>
      </c>
      <c r="CM282" s="6" t="s">
        <v>90</v>
      </c>
      <c r="CN282" s="6" t="s">
        <v>90</v>
      </c>
    </row>
    <row r="283" spans="1:92" x14ac:dyDescent="0.35">
      <c r="A283" s="6">
        <v>7045772515</v>
      </c>
      <c r="B283" s="6"/>
      <c r="C283" s="6"/>
      <c r="D283" s="6"/>
      <c r="E283" s="6"/>
      <c r="F283" s="6"/>
      <c r="G283" s="6"/>
      <c r="H283" s="6"/>
      <c r="I283" s="6"/>
      <c r="J283" s="6"/>
      <c r="K283" s="6"/>
      <c r="L283" s="6" t="s">
        <v>28</v>
      </c>
      <c r="M283" s="6" t="s">
        <v>29</v>
      </c>
      <c r="N283" s="6" t="s">
        <v>30</v>
      </c>
      <c r="O283" s="6"/>
      <c r="P283" s="6"/>
      <c r="Q283" s="6"/>
      <c r="R283" s="6"/>
      <c r="S283" s="6"/>
      <c r="T283" s="6"/>
      <c r="U283" s="6"/>
      <c r="V283" s="6" t="s">
        <v>25</v>
      </c>
      <c r="W283" s="6"/>
      <c r="X283" s="6"/>
      <c r="Y283" s="6"/>
      <c r="Z283" s="6" t="s">
        <v>29</v>
      </c>
      <c r="AA283" s="6" t="s">
        <v>30</v>
      </c>
      <c r="AB283" s="6"/>
      <c r="AC283" s="6"/>
      <c r="AD283" s="6"/>
      <c r="AE283" s="6"/>
      <c r="AF283" s="6"/>
      <c r="AG283" s="6"/>
      <c r="AH283" s="6" t="s">
        <v>37</v>
      </c>
      <c r="AI283" s="6" t="s">
        <v>38</v>
      </c>
      <c r="AJ283" s="6"/>
      <c r="AK283" s="6" t="s">
        <v>40</v>
      </c>
      <c r="AL283" s="6"/>
      <c r="AM283" s="6"/>
      <c r="AN283" s="6"/>
      <c r="AO283" s="6"/>
      <c r="AP283" s="6"/>
      <c r="AQ283" s="6"/>
      <c r="AR283" s="6"/>
      <c r="AS283" s="6"/>
      <c r="AT283" s="6"/>
      <c r="AU283" s="6"/>
      <c r="AV283" s="6"/>
      <c r="AW283" s="6"/>
      <c r="AX283" s="6"/>
      <c r="AY283" s="6"/>
      <c r="AZ283" s="6" t="s">
        <v>54</v>
      </c>
      <c r="BA283" s="6"/>
      <c r="BB283" s="6" t="s">
        <v>55</v>
      </c>
      <c r="BC283" s="6"/>
      <c r="BD283" s="6"/>
      <c r="BE283" s="6"/>
      <c r="BF283" s="6"/>
      <c r="BG283" s="6"/>
      <c r="BH283" s="6"/>
      <c r="BI283" s="6"/>
      <c r="BJ283" s="6"/>
      <c r="BK283" s="6"/>
      <c r="BL283" s="6"/>
      <c r="BM283" s="6" t="s">
        <v>64</v>
      </c>
      <c r="BN283" s="6"/>
      <c r="BO283" s="6"/>
      <c r="BP283" s="6"/>
      <c r="BQ283" s="6"/>
      <c r="BR283" s="6"/>
      <c r="BS283" s="6" t="s">
        <v>70</v>
      </c>
      <c r="BT283" s="6" t="s">
        <v>71</v>
      </c>
      <c r="BU283" s="6"/>
      <c r="BV283" s="6"/>
      <c r="BW283" s="6" t="s">
        <v>74</v>
      </c>
      <c r="BX283" s="6" t="s">
        <v>75</v>
      </c>
      <c r="BY283" s="6"/>
      <c r="BZ283" s="6"/>
      <c r="CA283" s="6"/>
      <c r="CB283" s="6"/>
      <c r="CC283" s="6" t="s">
        <v>83</v>
      </c>
      <c r="CD283" s="6">
        <v>82</v>
      </c>
      <c r="CE283" s="6" t="s">
        <v>153</v>
      </c>
      <c r="CF283" s="6" t="s">
        <v>197</v>
      </c>
      <c r="CG283" s="6" t="s">
        <v>85</v>
      </c>
      <c r="CH283" s="6" t="s">
        <v>86</v>
      </c>
      <c r="CI283" s="6" t="s">
        <v>419</v>
      </c>
      <c r="CJ283" s="6" t="s">
        <v>95</v>
      </c>
      <c r="CK283" s="6" t="s">
        <v>109</v>
      </c>
      <c r="CL283" s="6" t="s">
        <v>89</v>
      </c>
      <c r="CM283" s="6" t="s">
        <v>90</v>
      </c>
      <c r="CN283" s="6" t="s">
        <v>86</v>
      </c>
    </row>
    <row r="284" spans="1:92" x14ac:dyDescent="0.35">
      <c r="A284" s="6">
        <v>7045772328</v>
      </c>
      <c r="B284" s="6"/>
      <c r="C284" s="6" t="s">
        <v>19</v>
      </c>
      <c r="D284" s="6"/>
      <c r="E284" s="6"/>
      <c r="F284" s="6"/>
      <c r="G284" s="6"/>
      <c r="H284" s="6"/>
      <c r="I284" s="6"/>
      <c r="J284" s="6"/>
      <c r="K284" s="6"/>
      <c r="L284" s="6"/>
      <c r="M284" s="6"/>
      <c r="N284" s="6"/>
      <c r="O284" s="6"/>
      <c r="P284" s="6" t="s">
        <v>19</v>
      </c>
      <c r="Q284" s="6"/>
      <c r="R284" s="6"/>
      <c r="S284" s="6"/>
      <c r="T284" s="6"/>
      <c r="U284" s="6"/>
      <c r="V284" s="6"/>
      <c r="W284" s="6" t="s">
        <v>26</v>
      </c>
      <c r="X284" s="6"/>
      <c r="Y284" s="6"/>
      <c r="Z284" s="6"/>
      <c r="AA284" s="6"/>
      <c r="AB284" s="6"/>
      <c r="AC284" s="6"/>
      <c r="AD284" s="6"/>
      <c r="AE284" s="6"/>
      <c r="AF284" s="6"/>
      <c r="AG284" s="6" t="s">
        <v>36</v>
      </c>
      <c r="AH284" s="6"/>
      <c r="AI284" s="6"/>
      <c r="AJ284" s="6"/>
      <c r="AK284" s="6"/>
      <c r="AL284" s="6" t="s">
        <v>41</v>
      </c>
      <c r="AM284" s="6" t="s">
        <v>42</v>
      </c>
      <c r="AN284" s="6"/>
      <c r="AO284" s="6"/>
      <c r="AP284" s="6"/>
      <c r="AQ284" s="6"/>
      <c r="AR284" s="6"/>
      <c r="AS284" s="6"/>
      <c r="AT284" s="6" t="s">
        <v>48</v>
      </c>
      <c r="AU284" s="6"/>
      <c r="AV284" s="6"/>
      <c r="AW284" s="6"/>
      <c r="AX284" s="6" t="s">
        <v>52</v>
      </c>
      <c r="AY284" s="6"/>
      <c r="AZ284" s="6"/>
      <c r="BA284" s="6" t="s">
        <v>19</v>
      </c>
      <c r="BB284" s="6"/>
      <c r="BC284" s="6"/>
      <c r="BD284" s="6" t="s">
        <v>57</v>
      </c>
      <c r="BE284" s="6"/>
      <c r="BF284" s="6"/>
      <c r="BG284" s="6"/>
      <c r="BH284" s="6"/>
      <c r="BI284" s="6"/>
      <c r="BJ284" s="6"/>
      <c r="BK284" s="6"/>
      <c r="BL284" s="6"/>
      <c r="BM284" s="6"/>
      <c r="BN284" s="6"/>
      <c r="BO284" s="6"/>
      <c r="BP284" s="6" t="s">
        <v>67</v>
      </c>
      <c r="BQ284" s="6"/>
      <c r="BR284" s="6"/>
      <c r="BS284" s="6"/>
      <c r="BT284" s="6"/>
      <c r="BU284" s="6"/>
      <c r="BV284" s="6"/>
      <c r="BW284" s="6"/>
      <c r="BX284" s="6"/>
      <c r="BY284" s="6"/>
      <c r="BZ284" s="6"/>
      <c r="CA284" s="6"/>
      <c r="CB284" s="6"/>
      <c r="CC284" s="6" t="s">
        <v>83</v>
      </c>
      <c r="CD284" s="6">
        <v>54</v>
      </c>
      <c r="CE284" s="6" t="s">
        <v>153</v>
      </c>
      <c r="CF284" s="6" t="s">
        <v>166</v>
      </c>
      <c r="CG284" s="6" t="s">
        <v>85</v>
      </c>
      <c r="CH284" s="6" t="s">
        <v>86</v>
      </c>
      <c r="CI284" s="6" t="s">
        <v>419</v>
      </c>
      <c r="CJ284" s="6" t="s">
        <v>103</v>
      </c>
      <c r="CK284" s="6" t="s">
        <v>88</v>
      </c>
      <c r="CL284" s="6" t="s">
        <v>105</v>
      </c>
      <c r="CM284" s="6" t="s">
        <v>90</v>
      </c>
      <c r="CN284" s="6" t="s">
        <v>86</v>
      </c>
    </row>
    <row r="285" spans="1:92" x14ac:dyDescent="0.35">
      <c r="A285" s="6">
        <v>7045772084</v>
      </c>
      <c r="B285" s="6"/>
      <c r="C285" s="6" t="s">
        <v>19</v>
      </c>
      <c r="D285" s="6"/>
      <c r="E285" s="6"/>
      <c r="F285" s="6"/>
      <c r="G285" s="6"/>
      <c r="H285" s="6"/>
      <c r="I285" s="6"/>
      <c r="J285" s="6"/>
      <c r="K285" s="6"/>
      <c r="L285" s="6" t="s">
        <v>28</v>
      </c>
      <c r="M285" s="6"/>
      <c r="N285" s="6" t="s">
        <v>30</v>
      </c>
      <c r="O285" s="6"/>
      <c r="P285" s="6"/>
      <c r="Q285" s="6" t="s">
        <v>20</v>
      </c>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t="s">
        <v>44</v>
      </c>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t="s">
        <v>98</v>
      </c>
      <c r="CD285" s="6">
        <v>74</v>
      </c>
      <c r="CE285" s="6" t="s">
        <v>153</v>
      </c>
      <c r="CF285" s="6" t="s">
        <v>176</v>
      </c>
      <c r="CG285" s="6" t="s">
        <v>85</v>
      </c>
      <c r="CH285" s="6" t="s">
        <v>86</v>
      </c>
      <c r="CI285" s="6" t="s">
        <v>419</v>
      </c>
      <c r="CJ285" s="6" t="s">
        <v>87</v>
      </c>
      <c r="CK285" s="6" t="s">
        <v>88</v>
      </c>
      <c r="CL285" s="6" t="s">
        <v>105</v>
      </c>
      <c r="CM285" s="6" t="s">
        <v>90</v>
      </c>
      <c r="CN285" s="6" t="s">
        <v>86</v>
      </c>
    </row>
    <row r="286" spans="1:92" x14ac:dyDescent="0.35">
      <c r="A286" s="6">
        <v>7045771777</v>
      </c>
      <c r="B286" s="6"/>
      <c r="C286" s="6"/>
      <c r="D286" s="6" t="s">
        <v>20</v>
      </c>
      <c r="E286" s="6"/>
      <c r="F286" s="6"/>
      <c r="G286" s="6"/>
      <c r="H286" s="6"/>
      <c r="I286" s="6" t="s">
        <v>25</v>
      </c>
      <c r="J286" s="6" t="s">
        <v>26</v>
      </c>
      <c r="K286" s="6" t="s">
        <v>27</v>
      </c>
      <c r="L286" s="6" t="s">
        <v>28</v>
      </c>
      <c r="M286" s="6"/>
      <c r="N286" s="6" t="s">
        <v>30</v>
      </c>
      <c r="O286" s="6"/>
      <c r="P286" s="6"/>
      <c r="Q286" s="6"/>
      <c r="R286" s="6"/>
      <c r="S286" s="6"/>
      <c r="T286" s="6"/>
      <c r="U286" s="6"/>
      <c r="V286" s="6" t="s">
        <v>25</v>
      </c>
      <c r="W286" s="6"/>
      <c r="X286" s="6"/>
      <c r="Y286" s="6"/>
      <c r="Z286" s="6"/>
      <c r="AA286" s="6" t="s">
        <v>30</v>
      </c>
      <c r="AB286" s="6"/>
      <c r="AC286" s="6"/>
      <c r="AD286" s="6"/>
      <c r="AE286" s="6"/>
      <c r="AF286" s="6"/>
      <c r="AG286" s="6" t="s">
        <v>36</v>
      </c>
      <c r="AH286" s="6"/>
      <c r="AI286" s="6"/>
      <c r="AJ286" s="6"/>
      <c r="AK286" s="6"/>
      <c r="AL286" s="6" t="s">
        <v>41</v>
      </c>
      <c r="AM286" s="6" t="s">
        <v>42</v>
      </c>
      <c r="AN286" s="6" t="s">
        <v>43</v>
      </c>
      <c r="AO286" s="6" t="s">
        <v>44</v>
      </c>
      <c r="AP286" s="6" t="s">
        <v>45</v>
      </c>
      <c r="AQ286" s="6" t="s">
        <v>39</v>
      </c>
      <c r="AR286" s="6"/>
      <c r="AS286" s="6"/>
      <c r="AT286" s="6" t="s">
        <v>48</v>
      </c>
      <c r="AU286" s="6"/>
      <c r="AV286" s="6" t="s">
        <v>50</v>
      </c>
      <c r="AW286" s="6"/>
      <c r="AX286" s="6" t="s">
        <v>52</v>
      </c>
      <c r="AY286" s="6" t="s">
        <v>53</v>
      </c>
      <c r="AZ286" s="6" t="s">
        <v>54</v>
      </c>
      <c r="BA286" s="6" t="s">
        <v>19</v>
      </c>
      <c r="BB286" s="6" t="s">
        <v>55</v>
      </c>
      <c r="BC286" s="6" t="s">
        <v>56</v>
      </c>
      <c r="BD286" s="6" t="s">
        <v>57</v>
      </c>
      <c r="BE286" s="6" t="s">
        <v>58</v>
      </c>
      <c r="BF286" s="6" t="s">
        <v>59</v>
      </c>
      <c r="BG286" s="6" t="s">
        <v>60</v>
      </c>
      <c r="BH286" s="6" t="s">
        <v>61</v>
      </c>
      <c r="BI286" s="6" t="s">
        <v>62</v>
      </c>
      <c r="BJ286" s="6" t="s">
        <v>26</v>
      </c>
      <c r="BK286" s="6" t="s">
        <v>22</v>
      </c>
      <c r="BL286" s="6" t="s">
        <v>63</v>
      </c>
      <c r="BM286" s="6" t="s">
        <v>64</v>
      </c>
      <c r="BN286" s="6" t="s">
        <v>65</v>
      </c>
      <c r="BO286" s="6" t="s">
        <v>66</v>
      </c>
      <c r="BP286" s="6" t="s">
        <v>67</v>
      </c>
      <c r="BQ286" s="6"/>
      <c r="BR286" s="6" t="s">
        <v>69</v>
      </c>
      <c r="BS286" s="6" t="s">
        <v>70</v>
      </c>
      <c r="BT286" s="6" t="s">
        <v>71</v>
      </c>
      <c r="BU286" s="6"/>
      <c r="BV286" s="6"/>
      <c r="BW286" s="6"/>
      <c r="BX286" s="6"/>
      <c r="BY286" s="6" t="s">
        <v>76</v>
      </c>
      <c r="BZ286" s="6"/>
      <c r="CA286" s="6"/>
      <c r="CB286" s="6"/>
      <c r="CC286" s="6" t="s">
        <v>83</v>
      </c>
      <c r="CD286" s="6">
        <v>62</v>
      </c>
      <c r="CE286" s="6" t="s">
        <v>153</v>
      </c>
      <c r="CF286" s="6" t="s">
        <v>161</v>
      </c>
      <c r="CG286" s="6" t="s">
        <v>85</v>
      </c>
      <c r="CH286" s="6" t="s">
        <v>86</v>
      </c>
      <c r="CI286" s="6" t="s">
        <v>419</v>
      </c>
      <c r="CJ286" s="6" t="s">
        <v>100</v>
      </c>
      <c r="CK286" s="6" t="s">
        <v>109</v>
      </c>
      <c r="CL286" s="6" t="s">
        <v>89</v>
      </c>
      <c r="CM286" s="6" t="s">
        <v>90</v>
      </c>
      <c r="CN286" s="6" t="s">
        <v>90</v>
      </c>
    </row>
    <row r="287" spans="1:92" x14ac:dyDescent="0.35">
      <c r="A287" s="6">
        <v>7045771436</v>
      </c>
      <c r="B287" s="6"/>
      <c r="C287" s="6" t="s">
        <v>19</v>
      </c>
      <c r="D287" s="6"/>
      <c r="E287" s="6"/>
      <c r="F287" s="6"/>
      <c r="G287" s="6"/>
      <c r="H287" s="6"/>
      <c r="I287" s="6"/>
      <c r="J287" s="6"/>
      <c r="K287" s="6" t="s">
        <v>27</v>
      </c>
      <c r="L287" s="6" t="s">
        <v>28</v>
      </c>
      <c r="M287" s="6"/>
      <c r="N287" s="6"/>
      <c r="O287" s="6"/>
      <c r="P287" s="6"/>
      <c r="Q287" s="6"/>
      <c r="R287" s="6"/>
      <c r="S287" s="6"/>
      <c r="T287" s="6"/>
      <c r="U287" s="6"/>
      <c r="V287" s="6"/>
      <c r="W287" s="6" t="s">
        <v>26</v>
      </c>
      <c r="X287" s="6" t="s">
        <v>27</v>
      </c>
      <c r="Y287" s="6" t="s">
        <v>28</v>
      </c>
      <c r="Z287" s="6"/>
      <c r="AA287" s="6"/>
      <c r="AB287" s="6"/>
      <c r="AC287" s="6"/>
      <c r="AD287" s="6" t="s">
        <v>33</v>
      </c>
      <c r="AE287" s="6"/>
      <c r="AF287" s="6"/>
      <c r="AG287" s="6"/>
      <c r="AH287" s="6"/>
      <c r="AI287" s="6" t="s">
        <v>38</v>
      </c>
      <c r="AJ287" s="6"/>
      <c r="AK287" s="6"/>
      <c r="AL287" s="6"/>
      <c r="AM287" s="6"/>
      <c r="AN287" s="6"/>
      <c r="AO287" s="6" t="s">
        <v>44</v>
      </c>
      <c r="AP287" s="6" t="s">
        <v>45</v>
      </c>
      <c r="AQ287" s="6"/>
      <c r="AR287" s="6"/>
      <c r="AS287" s="6"/>
      <c r="AT287" s="6"/>
      <c r="AU287" s="6"/>
      <c r="AV287" s="6" t="s">
        <v>50</v>
      </c>
      <c r="AW287" s="6"/>
      <c r="AX287" s="6"/>
      <c r="AY287" s="6"/>
      <c r="AZ287" s="6" t="s">
        <v>54</v>
      </c>
      <c r="BA287" s="6"/>
      <c r="BB287" s="6"/>
      <c r="BC287" s="6"/>
      <c r="BD287" s="6"/>
      <c r="BE287" s="6" t="s">
        <v>58</v>
      </c>
      <c r="BF287" s="6"/>
      <c r="BG287" s="6"/>
      <c r="BH287" s="6"/>
      <c r="BI287" s="6"/>
      <c r="BJ287" s="6" t="s">
        <v>26</v>
      </c>
      <c r="BK287" s="6"/>
      <c r="BL287" s="6"/>
      <c r="BM287" s="6"/>
      <c r="BN287" s="6"/>
      <c r="BO287" s="6"/>
      <c r="BP287" s="6" t="s">
        <v>67</v>
      </c>
      <c r="BQ287" s="6"/>
      <c r="BR287" s="6"/>
      <c r="BS287" s="6" t="s">
        <v>70</v>
      </c>
      <c r="BT287" s="6"/>
      <c r="BU287" s="6"/>
      <c r="BV287" s="6"/>
      <c r="BW287" s="6"/>
      <c r="BX287" s="6"/>
      <c r="BY287" s="6"/>
      <c r="BZ287" s="6"/>
      <c r="CA287" s="6"/>
      <c r="CB287" s="6"/>
      <c r="CC287" s="6" t="s">
        <v>83</v>
      </c>
      <c r="CD287" s="6">
        <v>62</v>
      </c>
      <c r="CE287" s="6" t="s">
        <v>153</v>
      </c>
      <c r="CF287" s="6" t="s">
        <v>198</v>
      </c>
      <c r="CG287" s="6" t="s">
        <v>85</v>
      </c>
      <c r="CH287" s="6" t="s">
        <v>86</v>
      </c>
      <c r="CI287" s="6" t="s">
        <v>419</v>
      </c>
      <c r="CJ287" s="6" t="s">
        <v>87</v>
      </c>
      <c r="CK287" s="6" t="s">
        <v>88</v>
      </c>
      <c r="CL287" s="6" t="s">
        <v>105</v>
      </c>
      <c r="CM287" s="6" t="s">
        <v>90</v>
      </c>
      <c r="CN287" s="6" t="s">
        <v>90</v>
      </c>
    </row>
    <row r="288" spans="1:92" x14ac:dyDescent="0.35">
      <c r="A288" s="6">
        <v>7045771204</v>
      </c>
      <c r="B288" s="6"/>
      <c r="C288" s="6"/>
      <c r="D288" s="6"/>
      <c r="E288" s="6"/>
      <c r="F288" s="6"/>
      <c r="G288" s="6"/>
      <c r="H288" s="6"/>
      <c r="I288" s="6"/>
      <c r="J288" s="6" t="s">
        <v>26</v>
      </c>
      <c r="K288" s="6"/>
      <c r="L288" s="6" t="s">
        <v>28</v>
      </c>
      <c r="M288" s="6"/>
      <c r="N288" s="6" t="s">
        <v>30</v>
      </c>
      <c r="O288" s="6"/>
      <c r="P288" s="6"/>
      <c r="Q288" s="6" t="s">
        <v>20</v>
      </c>
      <c r="R288" s="6"/>
      <c r="S288" s="6"/>
      <c r="T288" s="6"/>
      <c r="U288" s="6"/>
      <c r="V288" s="6" t="s">
        <v>25</v>
      </c>
      <c r="W288" s="6"/>
      <c r="X288" s="6"/>
      <c r="Y288" s="6"/>
      <c r="Z288" s="6"/>
      <c r="AA288" s="6" t="s">
        <v>30</v>
      </c>
      <c r="AB288" s="6"/>
      <c r="AC288" s="6"/>
      <c r="AD288" s="6"/>
      <c r="AE288" s="6"/>
      <c r="AF288" s="6"/>
      <c r="AG288" s="6"/>
      <c r="AH288" s="6"/>
      <c r="AI288" s="6"/>
      <c r="AJ288" s="6"/>
      <c r="AK288" s="6" t="s">
        <v>40</v>
      </c>
      <c r="AL288" s="6" t="s">
        <v>41</v>
      </c>
      <c r="AM288" s="6"/>
      <c r="AN288" s="6"/>
      <c r="AO288" s="6"/>
      <c r="AP288" s="6"/>
      <c r="AQ288" s="6"/>
      <c r="AR288" s="6" t="s">
        <v>46</v>
      </c>
      <c r="AS288" s="6"/>
      <c r="AT288" s="6" t="s">
        <v>48</v>
      </c>
      <c r="AU288" s="6"/>
      <c r="AV288" s="6" t="s">
        <v>50</v>
      </c>
      <c r="AW288" s="6"/>
      <c r="AX288" s="6" t="s">
        <v>52</v>
      </c>
      <c r="AY288" s="6" t="s">
        <v>53</v>
      </c>
      <c r="AZ288" s="6"/>
      <c r="BA288" s="6"/>
      <c r="BB288" s="6"/>
      <c r="BC288" s="6"/>
      <c r="BD288" s="6" t="s">
        <v>57</v>
      </c>
      <c r="BE288" s="6" t="s">
        <v>58</v>
      </c>
      <c r="BF288" s="6"/>
      <c r="BG288" s="6" t="s">
        <v>60</v>
      </c>
      <c r="BH288" s="6"/>
      <c r="BI288" s="6"/>
      <c r="BJ288" s="6" t="s">
        <v>26</v>
      </c>
      <c r="BK288" s="6"/>
      <c r="BL288" s="6"/>
      <c r="BM288" s="6"/>
      <c r="BN288" s="6"/>
      <c r="BO288" s="6"/>
      <c r="BP288" s="6" t="s">
        <v>67</v>
      </c>
      <c r="BQ288" s="6"/>
      <c r="BR288" s="6"/>
      <c r="BS288" s="6"/>
      <c r="BT288" s="6"/>
      <c r="BU288" s="6"/>
      <c r="BV288" s="6"/>
      <c r="BW288" s="6"/>
      <c r="BX288" s="6"/>
      <c r="BY288" s="6"/>
      <c r="BZ288" s="6"/>
      <c r="CA288" s="6"/>
      <c r="CB288" s="6"/>
      <c r="CC288" s="6" t="s">
        <v>83</v>
      </c>
      <c r="CD288" s="6">
        <v>68</v>
      </c>
      <c r="CE288" s="6" t="s">
        <v>153</v>
      </c>
      <c r="CF288" s="6" t="s">
        <v>197</v>
      </c>
      <c r="CG288" s="6" t="s">
        <v>85</v>
      </c>
      <c r="CH288" s="6" t="s">
        <v>86</v>
      </c>
      <c r="CI288" s="6" t="s">
        <v>419</v>
      </c>
      <c r="CJ288" s="6"/>
      <c r="CK288" s="6"/>
      <c r="CL288" s="6" t="s">
        <v>105</v>
      </c>
      <c r="CM288" s="6" t="s">
        <v>90</v>
      </c>
      <c r="CN288" s="6" t="s">
        <v>90</v>
      </c>
    </row>
    <row r="289" spans="1:92" x14ac:dyDescent="0.35">
      <c r="A289" s="6">
        <v>7045770957</v>
      </c>
      <c r="B289" s="6"/>
      <c r="C289" s="6"/>
      <c r="D289" s="6"/>
      <c r="E289" s="6"/>
      <c r="F289" s="6"/>
      <c r="G289" s="6"/>
      <c r="H289" s="6"/>
      <c r="I289" s="6" t="s">
        <v>25</v>
      </c>
      <c r="J289" s="6"/>
      <c r="K289" s="6"/>
      <c r="L289" s="6" t="s">
        <v>28</v>
      </c>
      <c r="M289" s="6"/>
      <c r="N289" s="6" t="s">
        <v>30</v>
      </c>
      <c r="O289" s="6"/>
      <c r="P289" s="6" t="s">
        <v>19</v>
      </c>
      <c r="Q289" s="6"/>
      <c r="R289" s="6"/>
      <c r="S289" s="6"/>
      <c r="T289" s="6"/>
      <c r="U289" s="6"/>
      <c r="V289" s="6"/>
      <c r="W289" s="6"/>
      <c r="X289" s="6"/>
      <c r="Y289" s="6"/>
      <c r="Z289" s="6"/>
      <c r="AA289" s="6" t="s">
        <v>30</v>
      </c>
      <c r="AB289" s="6"/>
      <c r="AC289" s="6"/>
      <c r="AD289" s="6"/>
      <c r="AE289" s="6"/>
      <c r="AF289" s="6"/>
      <c r="AG289" s="6" t="s">
        <v>36</v>
      </c>
      <c r="AH289" s="6" t="s">
        <v>37</v>
      </c>
      <c r="AI289" s="6"/>
      <c r="AJ289" s="6"/>
      <c r="AK289" s="6"/>
      <c r="AL289" s="6"/>
      <c r="AM289" s="6"/>
      <c r="AN289" s="6"/>
      <c r="AO289" s="6" t="s">
        <v>44</v>
      </c>
      <c r="AP289" s="6"/>
      <c r="AQ289" s="6"/>
      <c r="AR289" s="6"/>
      <c r="AS289" s="6"/>
      <c r="AT289" s="6" t="s">
        <v>48</v>
      </c>
      <c r="AU289" s="6"/>
      <c r="AV289" s="6"/>
      <c r="AW289" s="6"/>
      <c r="AX289" s="6"/>
      <c r="AY289" s="6"/>
      <c r="AZ289" s="6"/>
      <c r="BA289" s="6"/>
      <c r="BB289" s="6"/>
      <c r="BC289" s="6" t="s">
        <v>56</v>
      </c>
      <c r="BD289" s="6"/>
      <c r="BE289" s="6"/>
      <c r="BF289" s="6"/>
      <c r="BG289" s="6"/>
      <c r="BH289" s="6"/>
      <c r="BI289" s="6"/>
      <c r="BJ289" s="6"/>
      <c r="BK289" s="6"/>
      <c r="BL289" s="6"/>
      <c r="BM289" s="6"/>
      <c r="BN289" s="6"/>
      <c r="BO289" s="6" t="s">
        <v>66</v>
      </c>
      <c r="BP289" s="6" t="s">
        <v>67</v>
      </c>
      <c r="BQ289" s="6"/>
      <c r="BR289" s="6"/>
      <c r="BS289" s="6" t="s">
        <v>70</v>
      </c>
      <c r="BT289" s="6" t="s">
        <v>71</v>
      </c>
      <c r="BU289" s="6"/>
      <c r="BV289" s="6"/>
      <c r="BW289" s="6"/>
      <c r="BX289" s="6"/>
      <c r="BY289" s="6" t="s">
        <v>76</v>
      </c>
      <c r="BZ289" s="6"/>
      <c r="CA289" s="6" t="s">
        <v>78</v>
      </c>
      <c r="CB289" s="6"/>
      <c r="CC289" s="6" t="s">
        <v>83</v>
      </c>
      <c r="CD289" s="6">
        <v>70</v>
      </c>
      <c r="CE289" s="6" t="s">
        <v>153</v>
      </c>
      <c r="CF289" s="6" t="s">
        <v>197</v>
      </c>
      <c r="CG289" s="6" t="s">
        <v>85</v>
      </c>
      <c r="CH289" s="6" t="s">
        <v>86</v>
      </c>
      <c r="CI289" s="6" t="s">
        <v>419</v>
      </c>
      <c r="CJ289" s="6" t="s">
        <v>99</v>
      </c>
      <c r="CK289" s="6" t="s">
        <v>93</v>
      </c>
      <c r="CL289" s="6" t="s">
        <v>105</v>
      </c>
      <c r="CM289" s="6" t="s">
        <v>90</v>
      </c>
      <c r="CN289" s="6" t="s">
        <v>90</v>
      </c>
    </row>
    <row r="290" spans="1:92" x14ac:dyDescent="0.35">
      <c r="A290" s="6">
        <v>7045770683</v>
      </c>
      <c r="B290" s="6"/>
      <c r="C290" s="6" t="s">
        <v>19</v>
      </c>
      <c r="D290" s="6"/>
      <c r="E290" s="6"/>
      <c r="F290" s="6"/>
      <c r="G290" s="6"/>
      <c r="H290" s="6"/>
      <c r="I290" s="6"/>
      <c r="J290" s="6"/>
      <c r="K290" s="6" t="s">
        <v>27</v>
      </c>
      <c r="L290" s="6"/>
      <c r="M290" s="6"/>
      <c r="N290" s="6" t="s">
        <v>30</v>
      </c>
      <c r="O290" s="6"/>
      <c r="P290" s="6"/>
      <c r="Q290" s="6"/>
      <c r="R290" s="6"/>
      <c r="S290" s="6"/>
      <c r="T290" s="6"/>
      <c r="U290" s="6"/>
      <c r="V290" s="6"/>
      <c r="W290" s="6"/>
      <c r="X290" s="6"/>
      <c r="Y290" s="6"/>
      <c r="Z290" s="6"/>
      <c r="AA290" s="6"/>
      <c r="AB290" s="6"/>
      <c r="AC290" s="6"/>
      <c r="AD290" s="6" t="s">
        <v>33</v>
      </c>
      <c r="AE290" s="6"/>
      <c r="AF290" s="6"/>
      <c r="AG290" s="6"/>
      <c r="AH290" s="6" t="s">
        <v>37</v>
      </c>
      <c r="AI290" s="6"/>
      <c r="AJ290" s="6"/>
      <c r="AK290" s="6" t="s">
        <v>40</v>
      </c>
      <c r="AL290" s="6" t="s">
        <v>41</v>
      </c>
      <c r="AM290" s="6" t="s">
        <v>42</v>
      </c>
      <c r="AN290" s="6"/>
      <c r="AO290" s="6"/>
      <c r="AP290" s="6"/>
      <c r="AQ290" s="6"/>
      <c r="AR290" s="6" t="s">
        <v>46</v>
      </c>
      <c r="AS290" s="6"/>
      <c r="AT290" s="6"/>
      <c r="AU290" s="6"/>
      <c r="AV290" s="6"/>
      <c r="AW290" s="6"/>
      <c r="AX290" s="6"/>
      <c r="AY290" s="6"/>
      <c r="AZ290" s="6" t="s">
        <v>54</v>
      </c>
      <c r="BA290" s="6"/>
      <c r="BB290" s="6"/>
      <c r="BC290" s="6" t="s">
        <v>56</v>
      </c>
      <c r="BD290" s="6"/>
      <c r="BE290" s="6"/>
      <c r="BF290" s="6"/>
      <c r="BG290" s="6"/>
      <c r="BH290" s="6"/>
      <c r="BI290" s="6"/>
      <c r="BJ290" s="6"/>
      <c r="BK290" s="6"/>
      <c r="BL290" s="6"/>
      <c r="BM290" s="6"/>
      <c r="BN290" s="6" t="s">
        <v>65</v>
      </c>
      <c r="BO290" s="6"/>
      <c r="BP290" s="6" t="s">
        <v>67</v>
      </c>
      <c r="BQ290" s="6"/>
      <c r="BR290" s="6"/>
      <c r="BS290" s="6"/>
      <c r="BT290" s="6"/>
      <c r="BU290" s="6"/>
      <c r="BV290" s="6"/>
      <c r="BW290" s="6"/>
      <c r="BX290" s="6"/>
      <c r="BY290" s="6"/>
      <c r="BZ290" s="6"/>
      <c r="CA290" s="6"/>
      <c r="CB290" s="6"/>
      <c r="CC290" s="6" t="s">
        <v>83</v>
      </c>
      <c r="CD290" s="6">
        <v>34</v>
      </c>
      <c r="CE290" s="6" t="s">
        <v>153</v>
      </c>
      <c r="CF290" s="6" t="s">
        <v>197</v>
      </c>
      <c r="CG290" s="6" t="s">
        <v>85</v>
      </c>
      <c r="CH290" s="6" t="s">
        <v>90</v>
      </c>
      <c r="CI290" s="6" t="s">
        <v>419</v>
      </c>
      <c r="CJ290" s="6" t="s">
        <v>87</v>
      </c>
      <c r="CK290" s="6" t="s">
        <v>88</v>
      </c>
      <c r="CL290" s="6" t="s">
        <v>102</v>
      </c>
      <c r="CM290" s="6" t="s">
        <v>90</v>
      </c>
      <c r="CN290" s="6" t="s">
        <v>90</v>
      </c>
    </row>
    <row r="291" spans="1:92" x14ac:dyDescent="0.35">
      <c r="A291" s="6">
        <v>7045770126</v>
      </c>
      <c r="B291" s="6"/>
      <c r="C291" s="6"/>
      <c r="D291" s="6"/>
      <c r="E291" s="6"/>
      <c r="F291" s="6"/>
      <c r="G291" s="6"/>
      <c r="H291" s="6"/>
      <c r="I291" s="6"/>
      <c r="J291" s="6"/>
      <c r="K291" s="6" t="s">
        <v>27</v>
      </c>
      <c r="L291" s="6"/>
      <c r="M291" s="6" t="s">
        <v>29</v>
      </c>
      <c r="N291" s="6" t="s">
        <v>30</v>
      </c>
      <c r="O291" s="6"/>
      <c r="P291" s="6"/>
      <c r="Q291" s="6"/>
      <c r="R291" s="6"/>
      <c r="S291" s="6"/>
      <c r="T291" s="6"/>
      <c r="U291" s="6"/>
      <c r="V291" s="6"/>
      <c r="W291" s="6"/>
      <c r="X291" s="6"/>
      <c r="Y291" s="6"/>
      <c r="Z291" s="6"/>
      <c r="AA291" s="6" t="s">
        <v>30</v>
      </c>
      <c r="AB291" s="6"/>
      <c r="AC291" s="6"/>
      <c r="AD291" s="6"/>
      <c r="AE291" s="6"/>
      <c r="AF291" s="6"/>
      <c r="AG291" s="6"/>
      <c r="AH291" s="6"/>
      <c r="AI291" s="6"/>
      <c r="AJ291" s="6"/>
      <c r="AK291" s="6"/>
      <c r="AL291" s="6"/>
      <c r="AM291" s="6"/>
      <c r="AN291" s="6"/>
      <c r="AO291" s="6"/>
      <c r="AP291" s="6"/>
      <c r="AQ291" s="6"/>
      <c r="AR291" s="6"/>
      <c r="AS291" s="6"/>
      <c r="AT291" s="6"/>
      <c r="AU291" s="6"/>
      <c r="AV291" s="6"/>
      <c r="AW291" s="6"/>
      <c r="AX291" s="6" t="s">
        <v>52</v>
      </c>
      <c r="AY291" s="6" t="s">
        <v>53</v>
      </c>
      <c r="AZ291" s="6"/>
      <c r="BA291" s="6"/>
      <c r="BB291" s="6"/>
      <c r="BC291" s="6"/>
      <c r="BD291" s="6" t="s">
        <v>57</v>
      </c>
      <c r="BE291" s="6"/>
      <c r="BF291" s="6"/>
      <c r="BG291" s="6"/>
      <c r="BH291" s="6"/>
      <c r="BI291" s="6"/>
      <c r="BJ291" s="6"/>
      <c r="BK291" s="6"/>
      <c r="BL291" s="6"/>
      <c r="BM291" s="6"/>
      <c r="BN291" s="6"/>
      <c r="BO291" s="6" t="s">
        <v>66</v>
      </c>
      <c r="BP291" s="6" t="s">
        <v>67</v>
      </c>
      <c r="BQ291" s="6"/>
      <c r="BR291" s="6"/>
      <c r="BS291" s="6" t="s">
        <v>70</v>
      </c>
      <c r="BT291" s="6"/>
      <c r="BU291" s="6" t="s">
        <v>72</v>
      </c>
      <c r="BV291" s="6"/>
      <c r="BW291" s="6"/>
      <c r="BX291" s="6"/>
      <c r="BY291" s="6"/>
      <c r="BZ291" s="6"/>
      <c r="CA291" s="6"/>
      <c r="CB291" s="6"/>
      <c r="CC291" s="6" t="s">
        <v>83</v>
      </c>
      <c r="CD291" s="6">
        <v>69</v>
      </c>
      <c r="CE291" s="6" t="s">
        <v>153</v>
      </c>
      <c r="CF291" s="6" t="s">
        <v>161</v>
      </c>
      <c r="CG291" s="6" t="s">
        <v>85</v>
      </c>
      <c r="CH291" s="6"/>
      <c r="CI291" s="6" t="s">
        <v>419</v>
      </c>
      <c r="CJ291" s="6" t="s">
        <v>95</v>
      </c>
      <c r="CK291" s="6" t="s">
        <v>88</v>
      </c>
      <c r="CL291" s="6" t="s">
        <v>105</v>
      </c>
      <c r="CM291" s="6" t="s">
        <v>90</v>
      </c>
      <c r="CN291" s="6" t="s">
        <v>90</v>
      </c>
    </row>
    <row r="292" spans="1:92" x14ac:dyDescent="0.35">
      <c r="A292" s="6">
        <v>7045769863</v>
      </c>
      <c r="B292" s="6"/>
      <c r="C292" s="6" t="s">
        <v>19</v>
      </c>
      <c r="D292" s="6"/>
      <c r="E292" s="6"/>
      <c r="F292" s="6"/>
      <c r="G292" s="6"/>
      <c r="H292" s="6"/>
      <c r="I292" s="6"/>
      <c r="J292" s="6"/>
      <c r="K292" s="6"/>
      <c r="L292" s="6" t="s">
        <v>28</v>
      </c>
      <c r="M292" s="6" t="s">
        <v>29</v>
      </c>
      <c r="N292" s="6"/>
      <c r="O292" s="6" t="s">
        <v>18</v>
      </c>
      <c r="P292" s="6" t="s">
        <v>19</v>
      </c>
      <c r="Q292" s="6"/>
      <c r="R292" s="6"/>
      <c r="S292" s="6"/>
      <c r="T292" s="6"/>
      <c r="U292" s="6"/>
      <c r="V292" s="6"/>
      <c r="W292" s="6" t="s">
        <v>26</v>
      </c>
      <c r="X292" s="6"/>
      <c r="Y292" s="6"/>
      <c r="Z292" s="6"/>
      <c r="AA292" s="6"/>
      <c r="AB292" s="6"/>
      <c r="AC292" s="6"/>
      <c r="AD292" s="6"/>
      <c r="AE292" s="6"/>
      <c r="AF292" s="6"/>
      <c r="AG292" s="6"/>
      <c r="AH292" s="6" t="s">
        <v>37</v>
      </c>
      <c r="AI292" s="6" t="s">
        <v>38</v>
      </c>
      <c r="AJ292" s="6"/>
      <c r="AK292" s="6" t="s">
        <v>40</v>
      </c>
      <c r="AL292" s="6" t="s">
        <v>41</v>
      </c>
      <c r="AM292" s="6"/>
      <c r="AN292" s="6"/>
      <c r="AO292" s="6"/>
      <c r="AP292" s="6"/>
      <c r="AQ292" s="6"/>
      <c r="AR292" s="6" t="s">
        <v>46</v>
      </c>
      <c r="AS292" s="6"/>
      <c r="AT292" s="6"/>
      <c r="AU292" s="6"/>
      <c r="AV292" s="6" t="s">
        <v>50</v>
      </c>
      <c r="AW292" s="6"/>
      <c r="AX292" s="6"/>
      <c r="AY292" s="6"/>
      <c r="AZ292" s="6"/>
      <c r="BA292" s="6"/>
      <c r="BB292" s="6"/>
      <c r="BC292" s="6" t="s">
        <v>56</v>
      </c>
      <c r="BD292" s="6"/>
      <c r="BE292" s="6"/>
      <c r="BF292" s="6"/>
      <c r="BG292" s="6" t="s">
        <v>60</v>
      </c>
      <c r="BH292" s="6"/>
      <c r="BI292" s="6" t="s">
        <v>62</v>
      </c>
      <c r="BJ292" s="6"/>
      <c r="BK292" s="6"/>
      <c r="BL292" s="6"/>
      <c r="BM292" s="6"/>
      <c r="BN292" s="6"/>
      <c r="BO292" s="6"/>
      <c r="BP292" s="6" t="s">
        <v>67</v>
      </c>
      <c r="BQ292" s="6"/>
      <c r="BR292" s="6"/>
      <c r="BS292" s="6"/>
      <c r="BT292" s="6" t="s">
        <v>71</v>
      </c>
      <c r="BU292" s="6"/>
      <c r="BV292" s="6"/>
      <c r="BW292" s="6"/>
      <c r="BX292" s="6"/>
      <c r="BY292" s="6"/>
      <c r="BZ292" s="6"/>
      <c r="CA292" s="6"/>
      <c r="CB292" s="6"/>
      <c r="CC292" s="6" t="s">
        <v>83</v>
      </c>
      <c r="CD292" s="6">
        <v>72</v>
      </c>
      <c r="CE292" s="6" t="s">
        <v>153</v>
      </c>
      <c r="CF292" s="6" t="s">
        <v>176</v>
      </c>
      <c r="CG292" s="6" t="s">
        <v>85</v>
      </c>
      <c r="CH292" s="6" t="s">
        <v>86</v>
      </c>
      <c r="CI292" s="6" t="s">
        <v>419</v>
      </c>
      <c r="CJ292" s="6" t="s">
        <v>100</v>
      </c>
      <c r="CK292" s="6" t="s">
        <v>93</v>
      </c>
      <c r="CL292" s="6" t="s">
        <v>105</v>
      </c>
      <c r="CM292" s="6" t="s">
        <v>90</v>
      </c>
      <c r="CN292" s="6" t="s">
        <v>90</v>
      </c>
    </row>
    <row r="293" spans="1:92" x14ac:dyDescent="0.35">
      <c r="A293" s="6">
        <v>7045769603</v>
      </c>
      <c r="B293" s="6"/>
      <c r="C293" s="6" t="s">
        <v>19</v>
      </c>
      <c r="D293" s="6" t="s">
        <v>20</v>
      </c>
      <c r="E293" s="6"/>
      <c r="F293" s="6"/>
      <c r="G293" s="6"/>
      <c r="H293" s="6"/>
      <c r="I293" s="6"/>
      <c r="J293" s="6"/>
      <c r="K293" s="6"/>
      <c r="L293" s="6"/>
      <c r="M293" s="6" t="s">
        <v>29</v>
      </c>
      <c r="N293" s="6"/>
      <c r="O293" s="6"/>
      <c r="P293" s="6"/>
      <c r="Q293" s="6"/>
      <c r="R293" s="6" t="s">
        <v>21</v>
      </c>
      <c r="S293" s="6"/>
      <c r="T293" s="6"/>
      <c r="U293" s="6"/>
      <c r="V293" s="6"/>
      <c r="W293" s="6"/>
      <c r="X293" s="6" t="s">
        <v>27</v>
      </c>
      <c r="Y293" s="6"/>
      <c r="Z293" s="6" t="s">
        <v>29</v>
      </c>
      <c r="AA293" s="6"/>
      <c r="AB293" s="6"/>
      <c r="AC293" s="6"/>
      <c r="AD293" s="6"/>
      <c r="AE293" s="6"/>
      <c r="AF293" s="6"/>
      <c r="AG293" s="6"/>
      <c r="AH293" s="6" t="s">
        <v>37</v>
      </c>
      <c r="AI293" s="6" t="s">
        <v>38</v>
      </c>
      <c r="AJ293" s="6"/>
      <c r="AK293" s="6" t="s">
        <v>40</v>
      </c>
      <c r="AL293" s="6" t="s">
        <v>41</v>
      </c>
      <c r="AM293" s="6"/>
      <c r="AN293" s="6"/>
      <c r="AO293" s="6"/>
      <c r="AP293" s="6"/>
      <c r="AQ293" s="6"/>
      <c r="AR293" s="6" t="s">
        <v>46</v>
      </c>
      <c r="AS293" s="6"/>
      <c r="AT293" s="6" t="s">
        <v>48</v>
      </c>
      <c r="AU293" s="6"/>
      <c r="AV293" s="6"/>
      <c r="AW293" s="6"/>
      <c r="AX293" s="6"/>
      <c r="AY293" s="6"/>
      <c r="AZ293" s="6"/>
      <c r="BA293" s="6"/>
      <c r="BB293" s="6"/>
      <c r="BC293" s="6"/>
      <c r="BD293" s="6"/>
      <c r="BE293" s="6"/>
      <c r="BF293" s="6"/>
      <c r="BG293" s="6" t="s">
        <v>60</v>
      </c>
      <c r="BH293" s="6"/>
      <c r="BI293" s="6"/>
      <c r="BJ293" s="6"/>
      <c r="BK293" s="6"/>
      <c r="BL293" s="6"/>
      <c r="BM293" s="6" t="s">
        <v>64</v>
      </c>
      <c r="BN293" s="6" t="s">
        <v>65</v>
      </c>
      <c r="BO293" s="6"/>
      <c r="BP293" s="6"/>
      <c r="BQ293" s="6"/>
      <c r="BR293" s="6"/>
      <c r="BS293" s="6" t="s">
        <v>70</v>
      </c>
      <c r="BT293" s="6" t="s">
        <v>71</v>
      </c>
      <c r="BU293" s="6" t="s">
        <v>72</v>
      </c>
      <c r="BV293" s="6"/>
      <c r="BW293" s="6"/>
      <c r="BX293" s="6"/>
      <c r="BY293" s="6"/>
      <c r="BZ293" s="6"/>
      <c r="CA293" s="6"/>
      <c r="CB293" s="6"/>
      <c r="CC293" s="6" t="s">
        <v>98</v>
      </c>
      <c r="CD293" s="6">
        <v>73</v>
      </c>
      <c r="CE293" s="6" t="s">
        <v>153</v>
      </c>
      <c r="CF293" s="6" t="s">
        <v>174</v>
      </c>
      <c r="CG293" s="6" t="s">
        <v>85</v>
      </c>
      <c r="CH293" s="6"/>
      <c r="CI293" s="6" t="s">
        <v>419</v>
      </c>
      <c r="CJ293" s="6" t="s">
        <v>100</v>
      </c>
      <c r="CK293" s="6" t="s">
        <v>101</v>
      </c>
      <c r="CL293" s="6" t="s">
        <v>105</v>
      </c>
      <c r="CM293" s="6" t="s">
        <v>90</v>
      </c>
      <c r="CN293" s="6" t="s">
        <v>86</v>
      </c>
    </row>
    <row r="294" spans="1:92" x14ac:dyDescent="0.35">
      <c r="A294" s="6">
        <v>7045769363</v>
      </c>
      <c r="B294" s="6"/>
      <c r="C294" s="6" t="s">
        <v>19</v>
      </c>
      <c r="D294" s="6"/>
      <c r="E294" s="6"/>
      <c r="F294" s="6"/>
      <c r="G294" s="6"/>
      <c r="H294" s="6"/>
      <c r="I294" s="6"/>
      <c r="J294" s="6"/>
      <c r="K294" s="6"/>
      <c r="L294" s="6" t="s">
        <v>28</v>
      </c>
      <c r="M294" s="6"/>
      <c r="N294" s="6"/>
      <c r="O294" s="6"/>
      <c r="P294" s="6"/>
      <c r="Q294" s="6"/>
      <c r="R294" s="6"/>
      <c r="S294" s="6"/>
      <c r="T294" s="6"/>
      <c r="U294" s="6"/>
      <c r="V294" s="6"/>
      <c r="W294" s="6"/>
      <c r="X294" s="6"/>
      <c r="Y294" s="6"/>
      <c r="Z294" s="6"/>
      <c r="AA294" s="6" t="s">
        <v>30</v>
      </c>
      <c r="AB294" s="6"/>
      <c r="AC294" s="6"/>
      <c r="AD294" s="6"/>
      <c r="AE294" s="6"/>
      <c r="AF294" s="6"/>
      <c r="AG294" s="6"/>
      <c r="AH294" s="6" t="s">
        <v>37</v>
      </c>
      <c r="AI294" s="6"/>
      <c r="AJ294" s="6"/>
      <c r="AK294" s="6" t="s">
        <v>40</v>
      </c>
      <c r="AL294" s="6" t="s">
        <v>41</v>
      </c>
      <c r="AM294" s="6"/>
      <c r="AN294" s="6"/>
      <c r="AO294" s="6"/>
      <c r="AP294" s="6"/>
      <c r="AQ294" s="6"/>
      <c r="AR294" s="6"/>
      <c r="AS294" s="6"/>
      <c r="AT294" s="6"/>
      <c r="AU294" s="6"/>
      <c r="AV294" s="6" t="s">
        <v>50</v>
      </c>
      <c r="AW294" s="6"/>
      <c r="AX294" s="6"/>
      <c r="AY294" s="6" t="s">
        <v>53</v>
      </c>
      <c r="AZ294" s="6"/>
      <c r="BA294" s="6"/>
      <c r="BB294" s="6"/>
      <c r="BC294" s="6" t="s">
        <v>56</v>
      </c>
      <c r="BD294" s="6"/>
      <c r="BE294" s="6" t="s">
        <v>58</v>
      </c>
      <c r="BF294" s="6"/>
      <c r="BG294" s="6"/>
      <c r="BH294" s="6"/>
      <c r="BI294" s="6"/>
      <c r="BJ294" s="6"/>
      <c r="BK294" s="6"/>
      <c r="BL294" s="6"/>
      <c r="BM294" s="6"/>
      <c r="BN294" s="6"/>
      <c r="BO294" s="6"/>
      <c r="BP294" s="6" t="s">
        <v>67</v>
      </c>
      <c r="BQ294" s="6"/>
      <c r="BR294" s="6" t="s">
        <v>69</v>
      </c>
      <c r="BS294" s="6" t="s">
        <v>70</v>
      </c>
      <c r="BT294" s="6" t="s">
        <v>71</v>
      </c>
      <c r="BU294" s="6"/>
      <c r="BV294" s="6"/>
      <c r="BW294" s="6"/>
      <c r="BX294" s="6" t="s">
        <v>75</v>
      </c>
      <c r="BY294" s="6"/>
      <c r="BZ294" s="6"/>
      <c r="CA294" s="6"/>
      <c r="CB294" s="6"/>
      <c r="CC294" s="6" t="s">
        <v>83</v>
      </c>
      <c r="CD294" s="6">
        <v>59</v>
      </c>
      <c r="CE294" s="6" t="s">
        <v>153</v>
      </c>
      <c r="CF294" s="6" t="s">
        <v>190</v>
      </c>
      <c r="CG294" s="6" t="s">
        <v>85</v>
      </c>
      <c r="CH294" s="6" t="s">
        <v>86</v>
      </c>
      <c r="CI294" s="6" t="s">
        <v>419</v>
      </c>
      <c r="CJ294" s="6" t="s">
        <v>87</v>
      </c>
      <c r="CK294" s="6" t="s">
        <v>88</v>
      </c>
      <c r="CL294" s="6" t="s">
        <v>89</v>
      </c>
      <c r="CM294" s="6" t="s">
        <v>90</v>
      </c>
      <c r="CN294" s="6" t="s">
        <v>90</v>
      </c>
    </row>
    <row r="295" spans="1:92" x14ac:dyDescent="0.35">
      <c r="A295" s="6">
        <v>7045769068</v>
      </c>
      <c r="B295" s="6" t="s">
        <v>18</v>
      </c>
      <c r="C295" s="6"/>
      <c r="D295" s="6"/>
      <c r="E295" s="6"/>
      <c r="F295" s="6"/>
      <c r="G295" s="6"/>
      <c r="H295" s="6"/>
      <c r="I295" s="6" t="s">
        <v>25</v>
      </c>
      <c r="J295" s="6"/>
      <c r="K295" s="6"/>
      <c r="L295" s="6"/>
      <c r="M295" s="6"/>
      <c r="N295" s="6" t="s">
        <v>30</v>
      </c>
      <c r="O295" s="6" t="s">
        <v>18</v>
      </c>
      <c r="P295" s="6"/>
      <c r="Q295" s="6"/>
      <c r="R295" s="6"/>
      <c r="S295" s="6"/>
      <c r="T295" s="6"/>
      <c r="U295" s="6"/>
      <c r="V295" s="6"/>
      <c r="W295" s="6" t="s">
        <v>26</v>
      </c>
      <c r="X295" s="6"/>
      <c r="Y295" s="6"/>
      <c r="Z295" s="6"/>
      <c r="AA295" s="6" t="s">
        <v>30</v>
      </c>
      <c r="AB295" s="6"/>
      <c r="AC295" s="6"/>
      <c r="AD295" s="6" t="s">
        <v>33</v>
      </c>
      <c r="AE295" s="6"/>
      <c r="AF295" s="6"/>
      <c r="AG295" s="6"/>
      <c r="AH295" s="6"/>
      <c r="AI295" s="6"/>
      <c r="AJ295" s="6" t="s">
        <v>39</v>
      </c>
      <c r="AK295" s="6" t="s">
        <v>40</v>
      </c>
      <c r="AL295" s="6"/>
      <c r="AM295" s="6"/>
      <c r="AN295" s="6"/>
      <c r="AO295" s="6"/>
      <c r="AP295" s="6"/>
      <c r="AQ295" s="6"/>
      <c r="AR295" s="6"/>
      <c r="AS295" s="6"/>
      <c r="AT295" s="6" t="s">
        <v>48</v>
      </c>
      <c r="AU295" s="6"/>
      <c r="AV295" s="6"/>
      <c r="AW295" s="6"/>
      <c r="AX295" s="6"/>
      <c r="AY295" s="6"/>
      <c r="AZ295" s="6"/>
      <c r="BA295" s="6"/>
      <c r="BB295" s="6"/>
      <c r="BC295" s="6"/>
      <c r="BD295" s="6"/>
      <c r="BE295" s="6" t="s">
        <v>58</v>
      </c>
      <c r="BF295" s="6"/>
      <c r="BG295" s="6"/>
      <c r="BH295" s="6"/>
      <c r="BI295" s="6"/>
      <c r="BJ295" s="6"/>
      <c r="BK295" s="6"/>
      <c r="BL295" s="6"/>
      <c r="BM295" s="6"/>
      <c r="BN295" s="6" t="s">
        <v>65</v>
      </c>
      <c r="BO295" s="6"/>
      <c r="BP295" s="6" t="s">
        <v>67</v>
      </c>
      <c r="BQ295" s="6"/>
      <c r="BR295" s="6"/>
      <c r="BS295" s="6" t="s">
        <v>70</v>
      </c>
      <c r="BT295" s="6"/>
      <c r="BU295" s="6"/>
      <c r="BV295" s="6"/>
      <c r="BW295" s="6"/>
      <c r="BX295" s="6"/>
      <c r="BY295" s="6"/>
      <c r="BZ295" s="6"/>
      <c r="CA295" s="6" t="s">
        <v>78</v>
      </c>
      <c r="CB295" s="6"/>
      <c r="CC295" s="6" t="s">
        <v>83</v>
      </c>
      <c r="CD295" s="6">
        <v>66</v>
      </c>
      <c r="CE295" s="6" t="s">
        <v>153</v>
      </c>
      <c r="CF295" s="6" t="s">
        <v>172</v>
      </c>
      <c r="CG295" s="6" t="s">
        <v>85</v>
      </c>
      <c r="CH295" s="6" t="s">
        <v>86</v>
      </c>
      <c r="CI295" s="6" t="s">
        <v>419</v>
      </c>
      <c r="CJ295" s="6" t="s">
        <v>100</v>
      </c>
      <c r="CK295" s="6" t="s">
        <v>93</v>
      </c>
      <c r="CL295" s="6" t="s">
        <v>105</v>
      </c>
      <c r="CM295" s="6" t="s">
        <v>90</v>
      </c>
      <c r="CN295" s="6" t="s">
        <v>90</v>
      </c>
    </row>
    <row r="296" spans="1:92" x14ac:dyDescent="0.35">
      <c r="A296" s="6">
        <v>7045768707</v>
      </c>
      <c r="B296" s="6"/>
      <c r="C296" s="6"/>
      <c r="D296" s="6"/>
      <c r="E296" s="6"/>
      <c r="F296" s="6"/>
      <c r="G296" s="6"/>
      <c r="H296" s="6"/>
      <c r="I296" s="6"/>
      <c r="J296" s="6"/>
      <c r="K296" s="6"/>
      <c r="L296" s="6" t="s">
        <v>28</v>
      </c>
      <c r="M296" s="6"/>
      <c r="N296" s="6" t="s">
        <v>30</v>
      </c>
      <c r="O296" s="6"/>
      <c r="P296" s="6"/>
      <c r="Q296" s="6" t="s">
        <v>20</v>
      </c>
      <c r="R296" s="6"/>
      <c r="S296" s="6"/>
      <c r="T296" s="6"/>
      <c r="U296" s="6"/>
      <c r="V296" s="6"/>
      <c r="W296" s="6"/>
      <c r="X296" s="6"/>
      <c r="Y296" s="6"/>
      <c r="Z296" s="6"/>
      <c r="AA296" s="6"/>
      <c r="AB296" s="6"/>
      <c r="AC296" s="6"/>
      <c r="AD296" s="6"/>
      <c r="AE296" s="6"/>
      <c r="AF296" s="6"/>
      <c r="AG296" s="6" t="s">
        <v>36</v>
      </c>
      <c r="AH296" s="6"/>
      <c r="AI296" s="6"/>
      <c r="AJ296" s="6"/>
      <c r="AK296" s="6"/>
      <c r="AL296" s="6"/>
      <c r="AM296" s="6"/>
      <c r="AN296" s="6" t="s">
        <v>43</v>
      </c>
      <c r="AO296" s="6"/>
      <c r="AP296" s="6"/>
      <c r="AQ296" s="6"/>
      <c r="AR296" s="6"/>
      <c r="AS296" s="6"/>
      <c r="AT296" s="6" t="s">
        <v>48</v>
      </c>
      <c r="AU296" s="6"/>
      <c r="AV296" s="6"/>
      <c r="AW296" s="6"/>
      <c r="AX296" s="6"/>
      <c r="AY296" s="6"/>
      <c r="AZ296" s="6"/>
      <c r="BA296" s="6"/>
      <c r="BB296" s="6"/>
      <c r="BC296" s="6" t="s">
        <v>56</v>
      </c>
      <c r="BD296" s="6"/>
      <c r="BE296" s="6"/>
      <c r="BF296" s="6"/>
      <c r="BG296" s="6"/>
      <c r="BH296" s="6"/>
      <c r="BI296" s="6"/>
      <c r="BJ296" s="6"/>
      <c r="BK296" s="6"/>
      <c r="BL296" s="6"/>
      <c r="BM296" s="6"/>
      <c r="BN296" s="6" t="s">
        <v>65</v>
      </c>
      <c r="BO296" s="6"/>
      <c r="BP296" s="6" t="s">
        <v>67</v>
      </c>
      <c r="BQ296" s="6"/>
      <c r="BR296" s="6"/>
      <c r="BS296" s="6"/>
      <c r="BT296" s="6"/>
      <c r="BU296" s="6"/>
      <c r="BV296" s="6"/>
      <c r="BW296" s="6"/>
      <c r="BX296" s="6"/>
      <c r="BY296" s="6"/>
      <c r="BZ296" s="6"/>
      <c r="CA296" s="6"/>
      <c r="CB296" s="6"/>
      <c r="CC296" s="6" t="s">
        <v>98</v>
      </c>
      <c r="CD296" s="6">
        <v>84</v>
      </c>
      <c r="CE296" s="6" t="s">
        <v>153</v>
      </c>
      <c r="CF296" s="6" t="s">
        <v>186</v>
      </c>
      <c r="CG296" s="6" t="s">
        <v>85</v>
      </c>
      <c r="CH296" s="6" t="s">
        <v>86</v>
      </c>
      <c r="CI296" s="6" t="s">
        <v>419</v>
      </c>
      <c r="CJ296" s="6" t="s">
        <v>87</v>
      </c>
      <c r="CK296" s="6" t="s">
        <v>93</v>
      </c>
      <c r="CL296" s="6" t="s">
        <v>105</v>
      </c>
      <c r="CM296" s="6" t="s">
        <v>90</v>
      </c>
      <c r="CN296" s="6" t="s">
        <v>90</v>
      </c>
    </row>
    <row r="297" spans="1:92" x14ac:dyDescent="0.35">
      <c r="A297" s="6">
        <v>7045768471</v>
      </c>
      <c r="B297" s="6"/>
      <c r="C297" s="6"/>
      <c r="D297" s="6"/>
      <c r="E297" s="6"/>
      <c r="F297" s="6"/>
      <c r="G297" s="6"/>
      <c r="H297" s="6"/>
      <c r="I297" s="6"/>
      <c r="J297" s="6"/>
      <c r="K297" s="6"/>
      <c r="L297" s="6"/>
      <c r="M297" s="6" t="s">
        <v>29</v>
      </c>
      <c r="N297" s="6"/>
      <c r="O297" s="6"/>
      <c r="P297" s="6"/>
      <c r="Q297" s="6" t="s">
        <v>20</v>
      </c>
      <c r="R297" s="6" t="s">
        <v>21</v>
      </c>
      <c r="S297" s="6"/>
      <c r="T297" s="6"/>
      <c r="U297" s="6"/>
      <c r="V297" s="6"/>
      <c r="W297" s="6"/>
      <c r="X297" s="6"/>
      <c r="Y297" s="6"/>
      <c r="Z297" s="6" t="s">
        <v>29</v>
      </c>
      <c r="AA297" s="6"/>
      <c r="AB297" s="6"/>
      <c r="AC297" s="6"/>
      <c r="AD297" s="6"/>
      <c r="AE297" s="6"/>
      <c r="AF297" s="6"/>
      <c r="AG297" s="6"/>
      <c r="AH297" s="6"/>
      <c r="AI297" s="6"/>
      <c r="AJ297" s="6"/>
      <c r="AK297" s="6"/>
      <c r="AL297" s="6" t="s">
        <v>41</v>
      </c>
      <c r="AM297" s="6" t="s">
        <v>42</v>
      </c>
      <c r="AN297" s="6"/>
      <c r="AO297" s="6"/>
      <c r="AP297" s="6" t="s">
        <v>45</v>
      </c>
      <c r="AQ297" s="6"/>
      <c r="AR297" s="6" t="s">
        <v>46</v>
      </c>
      <c r="AS297" s="6"/>
      <c r="AT297" s="6"/>
      <c r="AU297" s="6"/>
      <c r="AV297" s="6"/>
      <c r="AW297" s="6"/>
      <c r="AX297" s="6" t="s">
        <v>52</v>
      </c>
      <c r="AY297" s="6"/>
      <c r="AZ297" s="6"/>
      <c r="BA297" s="6"/>
      <c r="BB297" s="6"/>
      <c r="BC297" s="6" t="s">
        <v>56</v>
      </c>
      <c r="BD297" s="6" t="s">
        <v>57</v>
      </c>
      <c r="BE297" s="6" t="s">
        <v>58</v>
      </c>
      <c r="BF297" s="6"/>
      <c r="BG297" s="6"/>
      <c r="BH297" s="6" t="s">
        <v>61</v>
      </c>
      <c r="BI297" s="6"/>
      <c r="BJ297" s="6"/>
      <c r="BK297" s="6"/>
      <c r="BL297" s="6"/>
      <c r="BM297" s="6"/>
      <c r="BN297" s="6"/>
      <c r="BO297" s="6"/>
      <c r="BP297" s="6" t="s">
        <v>67</v>
      </c>
      <c r="BQ297" s="6"/>
      <c r="BR297" s="6"/>
      <c r="BS297" s="6" t="s">
        <v>70</v>
      </c>
      <c r="BT297" s="6"/>
      <c r="BU297" s="6"/>
      <c r="BV297" s="6"/>
      <c r="BW297" s="6"/>
      <c r="BX297" s="6"/>
      <c r="BY297" s="6"/>
      <c r="BZ297" s="6"/>
      <c r="CA297" s="6" t="s">
        <v>78</v>
      </c>
      <c r="CB297" s="6"/>
      <c r="CC297" s="6" t="s">
        <v>83</v>
      </c>
      <c r="CD297" s="6">
        <v>83</v>
      </c>
      <c r="CE297" s="6" t="s">
        <v>153</v>
      </c>
      <c r="CF297" s="6" t="s">
        <v>394</v>
      </c>
      <c r="CG297" s="6" t="s">
        <v>85</v>
      </c>
      <c r="CH297" s="6" t="s">
        <v>86</v>
      </c>
      <c r="CI297" s="6" t="s">
        <v>420</v>
      </c>
      <c r="CJ297" s="6" t="s">
        <v>87</v>
      </c>
      <c r="CK297" s="6" t="s">
        <v>93</v>
      </c>
      <c r="CL297" s="6" t="s">
        <v>105</v>
      </c>
      <c r="CM297" s="6" t="s">
        <v>90</v>
      </c>
      <c r="CN297" s="6" t="s">
        <v>90</v>
      </c>
    </row>
    <row r="298" spans="1:92" x14ac:dyDescent="0.35">
      <c r="A298" s="6">
        <v>7045768190</v>
      </c>
      <c r="B298" s="6"/>
      <c r="C298" s="6" t="s">
        <v>19</v>
      </c>
      <c r="D298" s="6"/>
      <c r="E298" s="6"/>
      <c r="F298" s="6"/>
      <c r="G298" s="6"/>
      <c r="H298" s="6"/>
      <c r="I298" s="6"/>
      <c r="J298" s="6"/>
      <c r="K298" s="6"/>
      <c r="L298" s="6"/>
      <c r="M298" s="6"/>
      <c r="N298" s="6"/>
      <c r="O298" s="6"/>
      <c r="P298" s="6"/>
      <c r="Q298" s="6"/>
      <c r="R298" s="6"/>
      <c r="S298" s="6"/>
      <c r="T298" s="6"/>
      <c r="U298" s="6"/>
      <c r="V298" s="6"/>
      <c r="W298" s="6"/>
      <c r="X298" s="6"/>
      <c r="Y298" s="6"/>
      <c r="Z298" s="6"/>
      <c r="AA298" s="6" t="s">
        <v>30</v>
      </c>
      <c r="AB298" s="6"/>
      <c r="AC298" s="6"/>
      <c r="AD298" s="6"/>
      <c r="AE298" s="6"/>
      <c r="AF298" s="6"/>
      <c r="AG298" s="6"/>
      <c r="AH298" s="6"/>
      <c r="AI298" s="6"/>
      <c r="AJ298" s="6" t="s">
        <v>39</v>
      </c>
      <c r="AK298" s="6"/>
      <c r="AL298" s="6" t="s">
        <v>41</v>
      </c>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t="s">
        <v>78</v>
      </c>
      <c r="CB298" s="6"/>
      <c r="CC298" s="6" t="s">
        <v>83</v>
      </c>
      <c r="CD298" s="6">
        <v>32</v>
      </c>
      <c r="CE298" s="6" t="s">
        <v>153</v>
      </c>
      <c r="CF298" s="6" t="s">
        <v>160</v>
      </c>
      <c r="CG298" s="6" t="s">
        <v>85</v>
      </c>
      <c r="CH298" s="6" t="s">
        <v>86</v>
      </c>
      <c r="CI298" s="6" t="s">
        <v>419</v>
      </c>
      <c r="CJ298" s="6" t="s">
        <v>99</v>
      </c>
      <c r="CK298" s="6" t="s">
        <v>109</v>
      </c>
      <c r="CL298" s="6" t="s">
        <v>89</v>
      </c>
      <c r="CM298" s="6" t="s">
        <v>90</v>
      </c>
      <c r="CN298" s="6" t="s">
        <v>90</v>
      </c>
    </row>
    <row r="299" spans="1:92" x14ac:dyDescent="0.35">
      <c r="A299" s="6">
        <v>7045767996</v>
      </c>
      <c r="B299" s="6"/>
      <c r="C299" s="6"/>
      <c r="D299" s="6" t="s">
        <v>20</v>
      </c>
      <c r="E299" s="6"/>
      <c r="F299" s="6"/>
      <c r="G299" s="6"/>
      <c r="H299" s="6"/>
      <c r="I299" s="6"/>
      <c r="J299" s="6"/>
      <c r="K299" s="6" t="s">
        <v>27</v>
      </c>
      <c r="L299" s="6" t="s">
        <v>28</v>
      </c>
      <c r="M299" s="6"/>
      <c r="N299" s="6"/>
      <c r="O299" s="6" t="s">
        <v>18</v>
      </c>
      <c r="P299" s="6"/>
      <c r="Q299" s="6"/>
      <c r="R299" s="6"/>
      <c r="S299" s="6"/>
      <c r="T299" s="6"/>
      <c r="U299" s="6"/>
      <c r="V299" s="6" t="s">
        <v>25</v>
      </c>
      <c r="W299" s="6"/>
      <c r="X299" s="6"/>
      <c r="Y299" s="6"/>
      <c r="Z299" s="6"/>
      <c r="AA299" s="6" t="s">
        <v>30</v>
      </c>
      <c r="AB299" s="6"/>
      <c r="AC299" s="6"/>
      <c r="AD299" s="6" t="s">
        <v>33</v>
      </c>
      <c r="AE299" s="6"/>
      <c r="AF299" s="6"/>
      <c r="AG299" s="6"/>
      <c r="AH299" s="6" t="s">
        <v>37</v>
      </c>
      <c r="AI299" s="6" t="s">
        <v>38</v>
      </c>
      <c r="AJ299" s="6"/>
      <c r="AK299" s="6"/>
      <c r="AL299" s="6"/>
      <c r="AM299" s="6" t="s">
        <v>42</v>
      </c>
      <c r="AN299" s="6"/>
      <c r="AO299" s="6" t="s">
        <v>44</v>
      </c>
      <c r="AP299" s="6"/>
      <c r="AQ299" s="6"/>
      <c r="AR299" s="6" t="s">
        <v>46</v>
      </c>
      <c r="AS299" s="6"/>
      <c r="AT299" s="6"/>
      <c r="AU299" s="6"/>
      <c r="AV299" s="6"/>
      <c r="AW299" s="6"/>
      <c r="AX299" s="6" t="s">
        <v>52</v>
      </c>
      <c r="AY299" s="6"/>
      <c r="AZ299" s="6"/>
      <c r="BA299" s="6" t="s">
        <v>19</v>
      </c>
      <c r="BB299" s="6"/>
      <c r="BC299" s="6"/>
      <c r="BD299" s="6"/>
      <c r="BE299" s="6"/>
      <c r="BF299" s="6"/>
      <c r="BG299" s="6"/>
      <c r="BH299" s="6"/>
      <c r="BI299" s="6"/>
      <c r="BJ299" s="6"/>
      <c r="BK299" s="6" t="s">
        <v>22</v>
      </c>
      <c r="BL299" s="6"/>
      <c r="BM299" s="6"/>
      <c r="BN299" s="6"/>
      <c r="BO299" s="6"/>
      <c r="BP299" s="6" t="s">
        <v>67</v>
      </c>
      <c r="BQ299" s="6"/>
      <c r="BR299" s="6"/>
      <c r="BS299" s="6" t="s">
        <v>70</v>
      </c>
      <c r="BT299" s="6"/>
      <c r="BU299" s="6"/>
      <c r="BV299" s="6"/>
      <c r="BW299" s="6"/>
      <c r="BX299" s="6"/>
      <c r="BY299" s="6" t="s">
        <v>76</v>
      </c>
      <c r="BZ299" s="6"/>
      <c r="CA299" s="6"/>
      <c r="CB299" s="6"/>
      <c r="CC299" s="6" t="s">
        <v>83</v>
      </c>
      <c r="CD299" s="6"/>
      <c r="CE299" s="6" t="s">
        <v>153</v>
      </c>
      <c r="CF299" s="6" t="s">
        <v>174</v>
      </c>
      <c r="CG299" s="6" t="s">
        <v>96</v>
      </c>
      <c r="CH299" s="6"/>
      <c r="CI299" s="6" t="s">
        <v>420</v>
      </c>
      <c r="CJ299" s="6" t="s">
        <v>100</v>
      </c>
      <c r="CK299" s="6" t="s">
        <v>88</v>
      </c>
      <c r="CL299" s="6" t="s">
        <v>89</v>
      </c>
      <c r="CM299" s="6" t="s">
        <v>90</v>
      </c>
      <c r="CN299" s="6" t="s">
        <v>90</v>
      </c>
    </row>
    <row r="300" spans="1:92" x14ac:dyDescent="0.35">
      <c r="A300" s="6">
        <v>7045767642</v>
      </c>
      <c r="B300" s="6"/>
      <c r="C300" s="6" t="s">
        <v>19</v>
      </c>
      <c r="D300" s="6" t="s">
        <v>20</v>
      </c>
      <c r="E300" s="6"/>
      <c r="F300" s="6"/>
      <c r="G300" s="6"/>
      <c r="H300" s="6"/>
      <c r="I300" s="6"/>
      <c r="J300" s="6" t="s">
        <v>26</v>
      </c>
      <c r="K300" s="6"/>
      <c r="L300" s="6"/>
      <c r="M300" s="6"/>
      <c r="N300" s="6"/>
      <c r="O300" s="6"/>
      <c r="P300" s="6"/>
      <c r="Q300" s="6"/>
      <c r="R300" s="6"/>
      <c r="S300" s="6"/>
      <c r="T300" s="6"/>
      <c r="U300" s="6"/>
      <c r="V300" s="6"/>
      <c r="W300" s="6" t="s">
        <v>26</v>
      </c>
      <c r="X300" s="6"/>
      <c r="Y300" s="6"/>
      <c r="Z300" s="6"/>
      <c r="AA300" s="6" t="s">
        <v>30</v>
      </c>
      <c r="AB300" s="6"/>
      <c r="AC300" s="6"/>
      <c r="AD300" s="6" t="s">
        <v>33</v>
      </c>
      <c r="AE300" s="6"/>
      <c r="AF300" s="6"/>
      <c r="AG300" s="6"/>
      <c r="AH300" s="6"/>
      <c r="AI300" s="6" t="s">
        <v>38</v>
      </c>
      <c r="AJ300" s="6" t="s">
        <v>39</v>
      </c>
      <c r="AK300" s="6"/>
      <c r="AL300" s="6"/>
      <c r="AM300" s="6" t="s">
        <v>42</v>
      </c>
      <c r="AN300" s="6"/>
      <c r="AO300" s="6" t="s">
        <v>44</v>
      </c>
      <c r="AP300" s="6"/>
      <c r="AQ300" s="6" t="s">
        <v>39</v>
      </c>
      <c r="AR300" s="6"/>
      <c r="AS300" s="6"/>
      <c r="AT300" s="6"/>
      <c r="AU300" s="6"/>
      <c r="AV300" s="6"/>
      <c r="AW300" s="6"/>
      <c r="AX300" s="6"/>
      <c r="AY300" s="6"/>
      <c r="AZ300" s="6" t="s">
        <v>54</v>
      </c>
      <c r="BA300" s="6"/>
      <c r="BB300" s="6"/>
      <c r="BC300" s="6" t="s">
        <v>56</v>
      </c>
      <c r="BD300" s="6"/>
      <c r="BE300" s="6"/>
      <c r="BF300" s="6"/>
      <c r="BG300" s="6"/>
      <c r="BH300" s="6"/>
      <c r="BI300" s="6"/>
      <c r="BJ300" s="6"/>
      <c r="BK300" s="6"/>
      <c r="BL300" s="6" t="s">
        <v>63</v>
      </c>
      <c r="BM300" s="6"/>
      <c r="BN300" s="6"/>
      <c r="BO300" s="6"/>
      <c r="BP300" s="6" t="s">
        <v>67</v>
      </c>
      <c r="BQ300" s="6"/>
      <c r="BR300" s="6" t="s">
        <v>69</v>
      </c>
      <c r="BS300" s="6"/>
      <c r="BT300" s="6"/>
      <c r="BU300" s="6" t="s">
        <v>72</v>
      </c>
      <c r="BV300" s="6"/>
      <c r="BW300" s="6"/>
      <c r="BX300" s="6"/>
      <c r="BY300" s="6"/>
      <c r="BZ300" s="6"/>
      <c r="CA300" s="6"/>
      <c r="CB300" s="6"/>
      <c r="CC300" s="6" t="s">
        <v>83</v>
      </c>
      <c r="CD300" s="6">
        <v>75</v>
      </c>
      <c r="CE300" s="6" t="s">
        <v>153</v>
      </c>
      <c r="CF300" s="6" t="s">
        <v>160</v>
      </c>
      <c r="CG300" s="6" t="s">
        <v>85</v>
      </c>
      <c r="CH300" s="6" t="s">
        <v>86</v>
      </c>
      <c r="CI300" s="6" t="s">
        <v>422</v>
      </c>
      <c r="CJ300" s="6" t="s">
        <v>99</v>
      </c>
      <c r="CK300" s="6" t="s">
        <v>101</v>
      </c>
      <c r="CL300" s="6" t="s">
        <v>105</v>
      </c>
      <c r="CM300" s="6" t="s">
        <v>90</v>
      </c>
      <c r="CN300" s="6" t="s">
        <v>90</v>
      </c>
    </row>
    <row r="301" spans="1:92" x14ac:dyDescent="0.35">
      <c r="A301" s="6">
        <v>7045767140</v>
      </c>
      <c r="B301" s="6"/>
      <c r="C301" s="6"/>
      <c r="D301" s="6"/>
      <c r="E301" s="6"/>
      <c r="F301" s="6"/>
      <c r="G301" s="6"/>
      <c r="H301" s="6"/>
      <c r="I301" s="6"/>
      <c r="J301" s="6"/>
      <c r="K301" s="6"/>
      <c r="L301" s="6"/>
      <c r="M301" s="6"/>
      <c r="N301" s="6"/>
      <c r="O301" s="6"/>
      <c r="P301" s="6" t="s">
        <v>19</v>
      </c>
      <c r="Q301" s="6" t="s">
        <v>20</v>
      </c>
      <c r="R301" s="6"/>
      <c r="S301" s="6"/>
      <c r="T301" s="6"/>
      <c r="U301" s="6"/>
      <c r="V301" s="6" t="s">
        <v>25</v>
      </c>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t="s">
        <v>67</v>
      </c>
      <c r="BQ301" s="6"/>
      <c r="BR301" s="6" t="s">
        <v>69</v>
      </c>
      <c r="BS301" s="6"/>
      <c r="BT301" s="6"/>
      <c r="BU301" s="6"/>
      <c r="BV301" s="6"/>
      <c r="BW301" s="6"/>
      <c r="BX301" s="6"/>
      <c r="BY301" s="6"/>
      <c r="BZ301" s="6"/>
      <c r="CA301" s="6" t="s">
        <v>78</v>
      </c>
      <c r="CB301" s="6"/>
      <c r="CC301" s="6" t="s">
        <v>83</v>
      </c>
      <c r="CD301" s="6">
        <v>55</v>
      </c>
      <c r="CE301" s="6" t="s">
        <v>153</v>
      </c>
      <c r="CF301" s="6" t="s">
        <v>191</v>
      </c>
      <c r="CG301" s="6" t="s">
        <v>85</v>
      </c>
      <c r="CH301" s="6" t="s">
        <v>86</v>
      </c>
      <c r="CI301" s="6" t="s">
        <v>419</v>
      </c>
      <c r="CJ301" s="6" t="s">
        <v>100</v>
      </c>
      <c r="CK301" s="6" t="s">
        <v>107</v>
      </c>
      <c r="CL301" s="6" t="s">
        <v>111</v>
      </c>
      <c r="CM301" s="6" t="s">
        <v>90</v>
      </c>
      <c r="CN301" s="6" t="s">
        <v>90</v>
      </c>
    </row>
    <row r="302" spans="1:92" x14ac:dyDescent="0.35">
      <c r="A302" s="6">
        <v>7045766657</v>
      </c>
      <c r="B302" s="6"/>
      <c r="C302" s="6" t="s">
        <v>19</v>
      </c>
      <c r="D302" s="6"/>
      <c r="E302" s="6"/>
      <c r="F302" s="6"/>
      <c r="G302" s="6"/>
      <c r="H302" s="6"/>
      <c r="I302" s="6"/>
      <c r="J302" s="6"/>
      <c r="K302" s="6"/>
      <c r="L302" s="6" t="s">
        <v>28</v>
      </c>
      <c r="M302" s="6" t="s">
        <v>29</v>
      </c>
      <c r="N302" s="6"/>
      <c r="O302" s="6"/>
      <c r="P302" s="6"/>
      <c r="Q302" s="6" t="s">
        <v>20</v>
      </c>
      <c r="R302" s="6"/>
      <c r="S302" s="6"/>
      <c r="T302" s="6"/>
      <c r="U302" s="6"/>
      <c r="V302" s="6"/>
      <c r="W302" s="6"/>
      <c r="X302" s="6"/>
      <c r="Y302" s="6"/>
      <c r="Z302" s="6" t="s">
        <v>29</v>
      </c>
      <c r="AA302" s="6" t="s">
        <v>30</v>
      </c>
      <c r="AB302" s="6"/>
      <c r="AC302" s="6"/>
      <c r="AD302" s="6" t="s">
        <v>33</v>
      </c>
      <c r="AE302" s="6"/>
      <c r="AF302" s="6"/>
      <c r="AG302" s="6"/>
      <c r="AH302" s="6" t="s">
        <v>37</v>
      </c>
      <c r="AI302" s="6"/>
      <c r="AJ302" s="6"/>
      <c r="AK302" s="6" t="s">
        <v>40</v>
      </c>
      <c r="AL302" s="6"/>
      <c r="AM302" s="6"/>
      <c r="AN302" s="6"/>
      <c r="AO302" s="6" t="s">
        <v>44</v>
      </c>
      <c r="AP302" s="6"/>
      <c r="AQ302" s="6"/>
      <c r="AR302" s="6"/>
      <c r="AS302" s="6"/>
      <c r="AT302" s="6"/>
      <c r="AU302" s="6" t="s">
        <v>49</v>
      </c>
      <c r="AV302" s="6" t="s">
        <v>50</v>
      </c>
      <c r="AW302" s="6"/>
      <c r="AX302" s="6"/>
      <c r="AY302" s="6"/>
      <c r="AZ302" s="6"/>
      <c r="BA302" s="6"/>
      <c r="BB302" s="6"/>
      <c r="BC302" s="6"/>
      <c r="BD302" s="6" t="s">
        <v>57</v>
      </c>
      <c r="BE302" s="6" t="s">
        <v>58</v>
      </c>
      <c r="BF302" s="6"/>
      <c r="BG302" s="6"/>
      <c r="BH302" s="6"/>
      <c r="BI302" s="6"/>
      <c r="BJ302" s="6"/>
      <c r="BK302" s="6"/>
      <c r="BL302" s="6"/>
      <c r="BM302" s="6"/>
      <c r="BN302" s="6" t="s">
        <v>65</v>
      </c>
      <c r="BO302" s="6"/>
      <c r="BP302" s="6" t="s">
        <v>67</v>
      </c>
      <c r="BQ302" s="6"/>
      <c r="BR302" s="6" t="s">
        <v>69</v>
      </c>
      <c r="BS302" s="6"/>
      <c r="BT302" s="6"/>
      <c r="BU302" s="6" t="s">
        <v>72</v>
      </c>
      <c r="BV302" s="6"/>
      <c r="BW302" s="6"/>
      <c r="BX302" s="6"/>
      <c r="BY302" s="6"/>
      <c r="BZ302" s="6"/>
      <c r="CA302" s="6"/>
      <c r="CB302" s="6"/>
      <c r="CC302" s="6" t="s">
        <v>83</v>
      </c>
      <c r="CD302" s="6"/>
      <c r="CE302" s="6" t="s">
        <v>153</v>
      </c>
      <c r="CF302" s="6" t="s">
        <v>160</v>
      </c>
      <c r="CG302" s="6" t="s">
        <v>85</v>
      </c>
      <c r="CH302" s="6" t="s">
        <v>86</v>
      </c>
      <c r="CI302" s="6" t="s">
        <v>419</v>
      </c>
      <c r="CJ302" s="6"/>
      <c r="CK302" s="6"/>
      <c r="CL302" s="6" t="s">
        <v>105</v>
      </c>
      <c r="CM302" s="6" t="s">
        <v>90</v>
      </c>
      <c r="CN302" s="6" t="s">
        <v>90</v>
      </c>
    </row>
    <row r="303" spans="1:92" x14ac:dyDescent="0.35">
      <c r="A303" s="6">
        <v>7045766406</v>
      </c>
      <c r="B303" s="6"/>
      <c r="C303" s="6" t="s">
        <v>19</v>
      </c>
      <c r="D303" s="6"/>
      <c r="E303" s="6"/>
      <c r="F303" s="6"/>
      <c r="G303" s="6"/>
      <c r="H303" s="6"/>
      <c r="I303" s="6"/>
      <c r="J303" s="6"/>
      <c r="K303" s="6"/>
      <c r="L303" s="6" t="s">
        <v>28</v>
      </c>
      <c r="M303" s="6" t="s">
        <v>29</v>
      </c>
      <c r="N303" s="6"/>
      <c r="O303" s="6"/>
      <c r="P303" s="6"/>
      <c r="Q303" s="6"/>
      <c r="R303" s="6"/>
      <c r="S303" s="6"/>
      <c r="T303" s="6"/>
      <c r="U303" s="6"/>
      <c r="V303" s="6" t="s">
        <v>25</v>
      </c>
      <c r="W303" s="6"/>
      <c r="X303" s="6"/>
      <c r="Y303" s="6"/>
      <c r="Z303" s="6"/>
      <c r="AA303" s="6"/>
      <c r="AB303" s="6"/>
      <c r="AC303" s="6"/>
      <c r="AD303" s="6"/>
      <c r="AE303" s="6"/>
      <c r="AF303" s="6"/>
      <c r="AG303" s="6"/>
      <c r="AH303" s="6"/>
      <c r="AI303" s="6"/>
      <c r="AJ303" s="6"/>
      <c r="AK303" s="6" t="s">
        <v>40</v>
      </c>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t="s">
        <v>71</v>
      </c>
      <c r="BU303" s="6" t="s">
        <v>72</v>
      </c>
      <c r="BV303" s="6"/>
      <c r="BW303" s="6"/>
      <c r="BX303" s="6"/>
      <c r="BY303" s="6"/>
      <c r="BZ303" s="6"/>
      <c r="CA303" s="6"/>
      <c r="CB303" s="6"/>
      <c r="CC303" s="6" t="s">
        <v>83</v>
      </c>
      <c r="CD303" s="6">
        <v>73</v>
      </c>
      <c r="CE303" s="6" t="s">
        <v>153</v>
      </c>
      <c r="CF303" s="6" t="s">
        <v>176</v>
      </c>
      <c r="CG303" s="6" t="s">
        <v>85</v>
      </c>
      <c r="CH303" s="6" t="s">
        <v>86</v>
      </c>
      <c r="CI303" s="6" t="s">
        <v>419</v>
      </c>
      <c r="CJ303" s="6"/>
      <c r="CK303" s="6" t="s">
        <v>109</v>
      </c>
      <c r="CL303" s="6" t="s">
        <v>105</v>
      </c>
      <c r="CM303" s="6" t="s">
        <v>90</v>
      </c>
      <c r="CN303" s="6" t="s">
        <v>86</v>
      </c>
    </row>
    <row r="304" spans="1:92" x14ac:dyDescent="0.35">
      <c r="A304" s="6">
        <v>7045766046</v>
      </c>
      <c r="B304" s="6"/>
      <c r="C304" s="6"/>
      <c r="D304" s="6"/>
      <c r="E304" s="6"/>
      <c r="F304" s="6"/>
      <c r="G304" s="6"/>
      <c r="H304" s="6"/>
      <c r="I304" s="6"/>
      <c r="J304" s="6"/>
      <c r="K304" s="6"/>
      <c r="L304" s="6"/>
      <c r="M304" s="6"/>
      <c r="N304" s="6"/>
      <c r="O304" s="6"/>
      <c r="P304" s="6"/>
      <c r="Q304" s="6"/>
      <c r="R304" s="6"/>
      <c r="S304" s="6"/>
      <c r="T304" s="6"/>
      <c r="U304" s="6"/>
      <c r="V304" s="6"/>
      <c r="W304" s="6"/>
      <c r="X304" s="6"/>
      <c r="Y304" s="6"/>
      <c r="Z304" s="6" t="s">
        <v>29</v>
      </c>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t="s">
        <v>67</v>
      </c>
      <c r="BQ304" s="6"/>
      <c r="BR304" s="6"/>
      <c r="BS304" s="6"/>
      <c r="BT304" s="6"/>
      <c r="BU304" s="6"/>
      <c r="BV304" s="6"/>
      <c r="BW304" s="6"/>
      <c r="BX304" s="6"/>
      <c r="BY304" s="6"/>
      <c r="BZ304" s="6"/>
      <c r="CA304" s="6"/>
      <c r="CB304" s="6"/>
      <c r="CC304" s="6" t="s">
        <v>83</v>
      </c>
      <c r="CD304" s="6">
        <v>80</v>
      </c>
      <c r="CE304" s="6" t="s">
        <v>153</v>
      </c>
      <c r="CF304" s="6" t="s">
        <v>171</v>
      </c>
      <c r="CG304" s="6" t="s">
        <v>106</v>
      </c>
      <c r="CH304" s="6" t="s">
        <v>86</v>
      </c>
      <c r="CI304" s="6" t="s">
        <v>419</v>
      </c>
      <c r="CJ304" s="6" t="s">
        <v>100</v>
      </c>
      <c r="CK304" s="6" t="s">
        <v>109</v>
      </c>
      <c r="CL304" s="6" t="s">
        <v>105</v>
      </c>
      <c r="CM304" s="6" t="s">
        <v>90</v>
      </c>
      <c r="CN304" s="6" t="s">
        <v>90</v>
      </c>
    </row>
    <row r="305" spans="1:92" x14ac:dyDescent="0.35">
      <c r="A305" s="6">
        <v>7045765746</v>
      </c>
      <c r="B305" s="6"/>
      <c r="C305" s="6"/>
      <c r="D305" s="6"/>
      <c r="E305" s="6" t="s">
        <v>21</v>
      </c>
      <c r="F305" s="6"/>
      <c r="G305" s="6"/>
      <c r="H305" s="6"/>
      <c r="I305" s="6"/>
      <c r="J305" s="6"/>
      <c r="K305" s="6"/>
      <c r="L305" s="6"/>
      <c r="M305" s="6" t="s">
        <v>29</v>
      </c>
      <c r="N305" s="6"/>
      <c r="O305" s="6"/>
      <c r="P305" s="6" t="s">
        <v>19</v>
      </c>
      <c r="Q305" s="6" t="s">
        <v>20</v>
      </c>
      <c r="R305" s="6"/>
      <c r="S305" s="6"/>
      <c r="T305" s="6"/>
      <c r="U305" s="6"/>
      <c r="V305" s="6" t="s">
        <v>25</v>
      </c>
      <c r="W305" s="6"/>
      <c r="X305" s="6"/>
      <c r="Y305" s="6"/>
      <c r="Z305" s="6"/>
      <c r="AA305" s="6"/>
      <c r="AB305" s="6"/>
      <c r="AC305" s="6"/>
      <c r="AD305" s="6"/>
      <c r="AE305" s="6"/>
      <c r="AF305" s="6"/>
      <c r="AG305" s="6" t="s">
        <v>36</v>
      </c>
      <c r="AH305" s="6"/>
      <c r="AI305" s="6" t="s">
        <v>38</v>
      </c>
      <c r="AJ305" s="6"/>
      <c r="AK305" s="6"/>
      <c r="AL305" s="6"/>
      <c r="AM305" s="6"/>
      <c r="AN305" s="6" t="s">
        <v>43</v>
      </c>
      <c r="AO305" s="6"/>
      <c r="AP305" s="6"/>
      <c r="AQ305" s="6"/>
      <c r="AR305" s="6" t="s">
        <v>46</v>
      </c>
      <c r="AS305" s="6"/>
      <c r="AT305" s="6"/>
      <c r="AU305" s="6"/>
      <c r="AV305" s="6" t="s">
        <v>50</v>
      </c>
      <c r="AW305" s="6"/>
      <c r="AX305" s="6"/>
      <c r="AY305" s="6"/>
      <c r="AZ305" s="6"/>
      <c r="BA305" s="6"/>
      <c r="BB305" s="6"/>
      <c r="BC305" s="6" t="s">
        <v>56</v>
      </c>
      <c r="BD305" s="6"/>
      <c r="BE305" s="6"/>
      <c r="BF305" s="6"/>
      <c r="BG305" s="6" t="s">
        <v>60</v>
      </c>
      <c r="BH305" s="6"/>
      <c r="BI305" s="6"/>
      <c r="BJ305" s="6"/>
      <c r="BK305" s="6"/>
      <c r="BL305" s="6"/>
      <c r="BM305" s="6"/>
      <c r="BN305" s="6"/>
      <c r="BO305" s="6" t="s">
        <v>66</v>
      </c>
      <c r="BP305" s="6" t="s">
        <v>67</v>
      </c>
      <c r="BQ305" s="6"/>
      <c r="BR305" s="6"/>
      <c r="BS305" s="6"/>
      <c r="BT305" s="6"/>
      <c r="BU305" s="6"/>
      <c r="BV305" s="6"/>
      <c r="BW305" s="6"/>
      <c r="BX305" s="6"/>
      <c r="BY305" s="6" t="s">
        <v>76</v>
      </c>
      <c r="BZ305" s="6"/>
      <c r="CA305" s="6"/>
      <c r="CB305" s="6"/>
      <c r="CC305" s="6" t="s">
        <v>83</v>
      </c>
      <c r="CD305" s="6">
        <v>73</v>
      </c>
      <c r="CE305" s="6" t="s">
        <v>153</v>
      </c>
      <c r="CF305" s="6" t="s">
        <v>174</v>
      </c>
      <c r="CG305" s="6" t="s">
        <v>85</v>
      </c>
      <c r="CH305" s="6" t="s">
        <v>86</v>
      </c>
      <c r="CI305" s="6" t="s">
        <v>419</v>
      </c>
      <c r="CJ305" s="6" t="s">
        <v>95</v>
      </c>
      <c r="CK305" s="6" t="s">
        <v>88</v>
      </c>
      <c r="CL305" s="6" t="s">
        <v>102</v>
      </c>
      <c r="CM305" s="6" t="s">
        <v>90</v>
      </c>
      <c r="CN305" s="6" t="s">
        <v>86</v>
      </c>
    </row>
    <row r="306" spans="1:92" x14ac:dyDescent="0.35">
      <c r="A306" s="6">
        <v>7045765475</v>
      </c>
      <c r="B306" s="6" t="s">
        <v>18</v>
      </c>
      <c r="C306" s="6" t="s">
        <v>19</v>
      </c>
      <c r="D306" s="6"/>
      <c r="E306" s="6"/>
      <c r="F306" s="6"/>
      <c r="G306" s="6"/>
      <c r="H306" s="6"/>
      <c r="I306" s="6"/>
      <c r="J306" s="6"/>
      <c r="K306" s="6"/>
      <c r="L306" s="6"/>
      <c r="M306" s="6" t="s">
        <v>29</v>
      </c>
      <c r="N306" s="6"/>
      <c r="O306" s="6" t="s">
        <v>18</v>
      </c>
      <c r="P306" s="6" t="s">
        <v>19</v>
      </c>
      <c r="Q306" s="6"/>
      <c r="R306" s="6"/>
      <c r="S306" s="6"/>
      <c r="T306" s="6"/>
      <c r="U306" s="6"/>
      <c r="V306" s="6"/>
      <c r="W306" s="6"/>
      <c r="X306" s="6"/>
      <c r="Y306" s="6"/>
      <c r="Z306" s="6"/>
      <c r="AA306" s="6"/>
      <c r="AB306" s="6"/>
      <c r="AC306" s="6"/>
      <c r="AD306" s="6" t="s">
        <v>33</v>
      </c>
      <c r="AE306" s="6"/>
      <c r="AF306" s="6" t="s">
        <v>35</v>
      </c>
      <c r="AG306" s="6"/>
      <c r="AH306" s="6"/>
      <c r="AI306" s="6"/>
      <c r="AJ306" s="6"/>
      <c r="AK306" s="6" t="s">
        <v>40</v>
      </c>
      <c r="AL306" s="6" t="s">
        <v>41</v>
      </c>
      <c r="AM306" s="6"/>
      <c r="AN306" s="6"/>
      <c r="AO306" s="6"/>
      <c r="AP306" s="6"/>
      <c r="AQ306" s="6"/>
      <c r="AR306" s="6" t="s">
        <v>46</v>
      </c>
      <c r="AS306" s="6" t="s">
        <v>47</v>
      </c>
      <c r="AT306" s="6"/>
      <c r="AU306" s="6"/>
      <c r="AV306" s="6"/>
      <c r="AW306" s="6"/>
      <c r="AX306" s="6" t="s">
        <v>52</v>
      </c>
      <c r="AY306" s="6"/>
      <c r="AZ306" s="6"/>
      <c r="BA306" s="6" t="s">
        <v>19</v>
      </c>
      <c r="BB306" s="6" t="s">
        <v>55</v>
      </c>
      <c r="BC306" s="6"/>
      <c r="BD306" s="6"/>
      <c r="BE306" s="6"/>
      <c r="BF306" s="6"/>
      <c r="BG306" s="6"/>
      <c r="BH306" s="6"/>
      <c r="BI306" s="6"/>
      <c r="BJ306" s="6"/>
      <c r="BK306" s="6"/>
      <c r="BL306" s="6"/>
      <c r="BM306" s="6"/>
      <c r="BN306" s="6"/>
      <c r="BO306" s="6"/>
      <c r="BP306" s="6" t="s">
        <v>67</v>
      </c>
      <c r="BQ306" s="6"/>
      <c r="BR306" s="6"/>
      <c r="BS306" s="6" t="s">
        <v>70</v>
      </c>
      <c r="BT306" s="6"/>
      <c r="BU306" s="6"/>
      <c r="BV306" s="6" t="s">
        <v>73</v>
      </c>
      <c r="BW306" s="6"/>
      <c r="BX306" s="6"/>
      <c r="BY306" s="6" t="s">
        <v>76</v>
      </c>
      <c r="BZ306" s="6"/>
      <c r="CA306" s="6" t="s">
        <v>78</v>
      </c>
      <c r="CB306" s="6"/>
      <c r="CC306" s="6" t="s">
        <v>83</v>
      </c>
      <c r="CD306" s="6">
        <v>81</v>
      </c>
      <c r="CE306" s="6" t="s">
        <v>153</v>
      </c>
      <c r="CF306" s="6" t="s">
        <v>176</v>
      </c>
      <c r="CG306" s="6" t="s">
        <v>85</v>
      </c>
      <c r="CH306" s="6"/>
      <c r="CI306" s="6" t="s">
        <v>419</v>
      </c>
      <c r="CJ306" s="6"/>
      <c r="CK306" s="6" t="s">
        <v>107</v>
      </c>
      <c r="CL306" s="6" t="s">
        <v>105</v>
      </c>
      <c r="CM306" s="6" t="s">
        <v>90</v>
      </c>
      <c r="CN306" s="6" t="s">
        <v>90</v>
      </c>
    </row>
    <row r="307" spans="1:92" x14ac:dyDescent="0.35">
      <c r="A307" s="6">
        <v>7045765204</v>
      </c>
      <c r="B307" s="6"/>
      <c r="C307" s="6" t="s">
        <v>19</v>
      </c>
      <c r="D307" s="6" t="s">
        <v>20</v>
      </c>
      <c r="E307" s="6"/>
      <c r="F307" s="6"/>
      <c r="G307" s="6"/>
      <c r="H307" s="6"/>
      <c r="I307" s="6"/>
      <c r="J307" s="6"/>
      <c r="K307" s="6"/>
      <c r="L307" s="6" t="s">
        <v>28</v>
      </c>
      <c r="M307" s="6"/>
      <c r="N307" s="6"/>
      <c r="O307" s="6" t="s">
        <v>18</v>
      </c>
      <c r="P307" s="6" t="s">
        <v>19</v>
      </c>
      <c r="Q307" s="6" t="s">
        <v>20</v>
      </c>
      <c r="R307" s="6"/>
      <c r="S307" s="6"/>
      <c r="T307" s="6"/>
      <c r="U307" s="6"/>
      <c r="V307" s="6"/>
      <c r="W307" s="6"/>
      <c r="X307" s="6"/>
      <c r="Y307" s="6"/>
      <c r="Z307" s="6"/>
      <c r="AA307" s="6"/>
      <c r="AB307" s="6"/>
      <c r="AC307" s="6"/>
      <c r="AD307" s="6" t="s">
        <v>33</v>
      </c>
      <c r="AE307" s="6"/>
      <c r="AF307" s="6"/>
      <c r="AG307" s="6"/>
      <c r="AH307" s="6"/>
      <c r="AI307" s="6"/>
      <c r="AJ307" s="6"/>
      <c r="AK307" s="6" t="s">
        <v>40</v>
      </c>
      <c r="AL307" s="6"/>
      <c r="AM307" s="6"/>
      <c r="AN307" s="6"/>
      <c r="AO307" s="6" t="s">
        <v>44</v>
      </c>
      <c r="AP307" s="6"/>
      <c r="AQ307" s="6"/>
      <c r="AR307" s="6" t="s">
        <v>46</v>
      </c>
      <c r="AS307" s="6"/>
      <c r="AT307" s="6" t="s">
        <v>48</v>
      </c>
      <c r="AU307" s="6"/>
      <c r="AV307" s="6"/>
      <c r="AW307" s="6"/>
      <c r="AX307" s="6" t="s">
        <v>52</v>
      </c>
      <c r="AY307" s="6"/>
      <c r="AZ307" s="6"/>
      <c r="BA307" s="6"/>
      <c r="BB307" s="6"/>
      <c r="BC307" s="6" t="s">
        <v>56</v>
      </c>
      <c r="BD307" s="6"/>
      <c r="BE307" s="6"/>
      <c r="BF307" s="6"/>
      <c r="BG307" s="6"/>
      <c r="BH307" s="6" t="s">
        <v>61</v>
      </c>
      <c r="BI307" s="6"/>
      <c r="BJ307" s="6"/>
      <c r="BK307" s="6"/>
      <c r="BL307" s="6"/>
      <c r="BM307" s="6"/>
      <c r="BN307" s="6"/>
      <c r="BO307" s="6"/>
      <c r="BP307" s="6" t="s">
        <v>67</v>
      </c>
      <c r="BQ307" s="6"/>
      <c r="BR307" s="6"/>
      <c r="BS307" s="6" t="s">
        <v>70</v>
      </c>
      <c r="BT307" s="6" t="s">
        <v>71</v>
      </c>
      <c r="BU307" s="6"/>
      <c r="BV307" s="6"/>
      <c r="BW307" s="6"/>
      <c r="BX307" s="6"/>
      <c r="BY307" s="6" t="s">
        <v>76</v>
      </c>
      <c r="BZ307" s="6"/>
      <c r="CA307" s="6"/>
      <c r="CB307" s="6"/>
      <c r="CC307" s="6" t="s">
        <v>83</v>
      </c>
      <c r="CD307" s="6">
        <v>69</v>
      </c>
      <c r="CE307" s="6" t="s">
        <v>153</v>
      </c>
      <c r="CF307" s="6" t="s">
        <v>176</v>
      </c>
      <c r="CG307" s="6" t="s">
        <v>85</v>
      </c>
      <c r="CH307" s="6" t="s">
        <v>86</v>
      </c>
      <c r="CI307" s="6" t="s">
        <v>419</v>
      </c>
      <c r="CJ307" s="6" t="s">
        <v>100</v>
      </c>
      <c r="CK307" s="6" t="s">
        <v>101</v>
      </c>
      <c r="CL307" s="6" t="s">
        <v>105</v>
      </c>
      <c r="CM307" s="6" t="s">
        <v>90</v>
      </c>
      <c r="CN307" s="6" t="s">
        <v>86</v>
      </c>
    </row>
    <row r="308" spans="1:92" x14ac:dyDescent="0.35">
      <c r="A308" s="6">
        <v>7045764917</v>
      </c>
      <c r="B308" s="6"/>
      <c r="C308" s="6" t="s">
        <v>19</v>
      </c>
      <c r="D308" s="6" t="s">
        <v>20</v>
      </c>
      <c r="E308" s="6"/>
      <c r="F308" s="6"/>
      <c r="G308" s="6"/>
      <c r="H308" s="6"/>
      <c r="I308" s="6"/>
      <c r="J308" s="6"/>
      <c r="K308" s="6"/>
      <c r="L308" s="6"/>
      <c r="M308" s="6" t="s">
        <v>29</v>
      </c>
      <c r="N308" s="6"/>
      <c r="O308" s="6"/>
      <c r="P308" s="6" t="s">
        <v>19</v>
      </c>
      <c r="Q308" s="6"/>
      <c r="R308" s="6"/>
      <c r="S308" s="6"/>
      <c r="T308" s="6"/>
      <c r="U308" s="6"/>
      <c r="V308" s="6"/>
      <c r="W308" s="6"/>
      <c r="X308" s="6"/>
      <c r="Y308" s="6"/>
      <c r="Z308" s="6" t="s">
        <v>29</v>
      </c>
      <c r="AA308" s="6" t="s">
        <v>30</v>
      </c>
      <c r="AB308" s="6"/>
      <c r="AC308" s="6"/>
      <c r="AD308" s="6" t="s">
        <v>33</v>
      </c>
      <c r="AE308" s="6"/>
      <c r="AF308" s="6"/>
      <c r="AG308" s="6"/>
      <c r="AH308" s="6" t="s">
        <v>37</v>
      </c>
      <c r="AI308" s="6" t="s">
        <v>38</v>
      </c>
      <c r="AJ308" s="6"/>
      <c r="AK308" s="6"/>
      <c r="AL308" s="6" t="s">
        <v>41</v>
      </c>
      <c r="AM308" s="6" t="s">
        <v>42</v>
      </c>
      <c r="AN308" s="6"/>
      <c r="AO308" s="6"/>
      <c r="AP308" s="6"/>
      <c r="AQ308" s="6" t="s">
        <v>39</v>
      </c>
      <c r="AR308" s="6"/>
      <c r="AS308" s="6"/>
      <c r="AT308" s="6"/>
      <c r="AU308" s="6"/>
      <c r="AV308" s="6"/>
      <c r="AW308" s="6"/>
      <c r="AX308" s="6"/>
      <c r="AY308" s="6"/>
      <c r="AZ308" s="6"/>
      <c r="BA308" s="6" t="s">
        <v>19</v>
      </c>
      <c r="BB308" s="6"/>
      <c r="BC308" s="6" t="s">
        <v>56</v>
      </c>
      <c r="BD308" s="6"/>
      <c r="BE308" s="6"/>
      <c r="BF308" s="6"/>
      <c r="BG308" s="6"/>
      <c r="BH308" s="6" t="s">
        <v>61</v>
      </c>
      <c r="BI308" s="6"/>
      <c r="BJ308" s="6"/>
      <c r="BK308" s="6"/>
      <c r="BL308" s="6"/>
      <c r="BM308" s="6"/>
      <c r="BN308" s="6"/>
      <c r="BO308" s="6"/>
      <c r="BP308" s="6" t="s">
        <v>67</v>
      </c>
      <c r="BQ308" s="6"/>
      <c r="BR308" s="6"/>
      <c r="BS308" s="6"/>
      <c r="BT308" s="6"/>
      <c r="BU308" s="6" t="s">
        <v>72</v>
      </c>
      <c r="BV308" s="6"/>
      <c r="BW308" s="6"/>
      <c r="BX308" s="6"/>
      <c r="BY308" s="6"/>
      <c r="BZ308" s="6"/>
      <c r="CA308" s="6" t="s">
        <v>78</v>
      </c>
      <c r="CB308" s="6"/>
      <c r="CC308" s="6" t="s">
        <v>98</v>
      </c>
      <c r="CD308" s="6">
        <v>75</v>
      </c>
      <c r="CE308" s="6" t="s">
        <v>153</v>
      </c>
      <c r="CF308" s="6" t="s">
        <v>176</v>
      </c>
      <c r="CG308" s="6" t="s">
        <v>85</v>
      </c>
      <c r="CH308" s="6" t="s">
        <v>86</v>
      </c>
      <c r="CI308" s="6" t="s">
        <v>419</v>
      </c>
      <c r="CJ308" s="6" t="s">
        <v>100</v>
      </c>
      <c r="CK308" s="6" t="s">
        <v>101</v>
      </c>
      <c r="CL308" s="6" t="s">
        <v>105</v>
      </c>
      <c r="CM308" s="6" t="s">
        <v>90</v>
      </c>
      <c r="CN308" s="6" t="s">
        <v>86</v>
      </c>
    </row>
    <row r="309" spans="1:92" x14ac:dyDescent="0.35">
      <c r="A309" s="6">
        <v>7045764558</v>
      </c>
      <c r="B309" s="6"/>
      <c r="C309" s="6" t="s">
        <v>19</v>
      </c>
      <c r="D309" s="6"/>
      <c r="E309" s="6"/>
      <c r="F309" s="6"/>
      <c r="G309" s="6"/>
      <c r="H309" s="6"/>
      <c r="I309" s="6"/>
      <c r="J309" s="6" t="s">
        <v>26</v>
      </c>
      <c r="K309" s="6"/>
      <c r="L309" s="6"/>
      <c r="M309" s="6"/>
      <c r="N309" s="6" t="s">
        <v>30</v>
      </c>
      <c r="O309" s="6"/>
      <c r="P309" s="6" t="s">
        <v>19</v>
      </c>
      <c r="Q309" s="6"/>
      <c r="R309" s="6"/>
      <c r="S309" s="6"/>
      <c r="T309" s="6"/>
      <c r="U309" s="6"/>
      <c r="V309" s="6"/>
      <c r="W309" s="6" t="s">
        <v>26</v>
      </c>
      <c r="X309" s="6"/>
      <c r="Y309" s="6"/>
      <c r="Z309" s="6"/>
      <c r="AA309" s="6" t="s">
        <v>30</v>
      </c>
      <c r="AB309" s="6"/>
      <c r="AC309" s="6"/>
      <c r="AD309" s="6"/>
      <c r="AE309" s="6"/>
      <c r="AF309" s="6"/>
      <c r="AG309" s="6" t="s">
        <v>36</v>
      </c>
      <c r="AH309" s="6"/>
      <c r="AI309" s="6"/>
      <c r="AJ309" s="6"/>
      <c r="AK309" s="6"/>
      <c r="AL309" s="6" t="s">
        <v>41</v>
      </c>
      <c r="AM309" s="6"/>
      <c r="AN309" s="6"/>
      <c r="AO309" s="6"/>
      <c r="AP309" s="6"/>
      <c r="AQ309" s="6"/>
      <c r="AR309" s="6"/>
      <c r="AS309" s="6"/>
      <c r="AT309" s="6" t="s">
        <v>48</v>
      </c>
      <c r="AU309" s="6"/>
      <c r="AV309" s="6"/>
      <c r="AW309" s="6"/>
      <c r="AX309" s="6"/>
      <c r="AY309" s="6"/>
      <c r="AZ309" s="6" t="s">
        <v>54</v>
      </c>
      <c r="BA309" s="6"/>
      <c r="BB309" s="6"/>
      <c r="BC309" s="6"/>
      <c r="BD309" s="6"/>
      <c r="BE309" s="6"/>
      <c r="BF309" s="6"/>
      <c r="BG309" s="6"/>
      <c r="BH309" s="6"/>
      <c r="BI309" s="6" t="s">
        <v>62</v>
      </c>
      <c r="BJ309" s="6"/>
      <c r="BK309" s="6"/>
      <c r="BL309" s="6"/>
      <c r="BM309" s="6" t="s">
        <v>64</v>
      </c>
      <c r="BN309" s="6"/>
      <c r="BO309" s="6"/>
      <c r="BP309" s="6" t="s">
        <v>67</v>
      </c>
      <c r="BQ309" s="6"/>
      <c r="BR309" s="6"/>
      <c r="BS309" s="6"/>
      <c r="BT309" s="6"/>
      <c r="BU309" s="6"/>
      <c r="BV309" s="6"/>
      <c r="BW309" s="6"/>
      <c r="BX309" s="6"/>
      <c r="BY309" s="6"/>
      <c r="BZ309" s="6"/>
      <c r="CA309" s="6"/>
      <c r="CB309" s="6"/>
      <c r="CC309" s="6" t="s">
        <v>83</v>
      </c>
      <c r="CD309" s="6">
        <v>77</v>
      </c>
      <c r="CE309" s="6" t="s">
        <v>153</v>
      </c>
      <c r="CF309" s="6" t="s">
        <v>182</v>
      </c>
      <c r="CG309" s="6" t="s">
        <v>85</v>
      </c>
      <c r="CH309" s="6" t="s">
        <v>86</v>
      </c>
      <c r="CI309" s="6" t="s">
        <v>419</v>
      </c>
      <c r="CJ309" s="6" t="s">
        <v>95</v>
      </c>
      <c r="CK309" s="6" t="s">
        <v>101</v>
      </c>
      <c r="CL309" s="6" t="s">
        <v>105</v>
      </c>
      <c r="CM309" s="6" t="s">
        <v>90</v>
      </c>
      <c r="CN309" s="6" t="s">
        <v>86</v>
      </c>
    </row>
    <row r="310" spans="1:92" x14ac:dyDescent="0.35">
      <c r="A310" s="6">
        <v>7045764300</v>
      </c>
      <c r="B310" s="6"/>
      <c r="C310" s="6" t="s">
        <v>19</v>
      </c>
      <c r="D310" s="6"/>
      <c r="E310" s="6"/>
      <c r="F310" s="6"/>
      <c r="G310" s="6"/>
      <c r="H310" s="6"/>
      <c r="I310" s="6"/>
      <c r="J310" s="6" t="s">
        <v>26</v>
      </c>
      <c r="K310" s="6"/>
      <c r="L310" s="6" t="s">
        <v>28</v>
      </c>
      <c r="M310" s="6"/>
      <c r="N310" s="6"/>
      <c r="O310" s="6"/>
      <c r="P310" s="6" t="s">
        <v>19</v>
      </c>
      <c r="Q310" s="6" t="s">
        <v>20</v>
      </c>
      <c r="R310" s="6"/>
      <c r="S310" s="6"/>
      <c r="T310" s="6"/>
      <c r="U310" s="6"/>
      <c r="V310" s="6"/>
      <c r="W310" s="6" t="s">
        <v>26</v>
      </c>
      <c r="X310" s="6"/>
      <c r="Y310" s="6"/>
      <c r="Z310" s="6"/>
      <c r="AA310" s="6"/>
      <c r="AB310" s="6"/>
      <c r="AC310" s="6"/>
      <c r="AD310" s="6" t="s">
        <v>33</v>
      </c>
      <c r="AE310" s="6"/>
      <c r="AF310" s="6"/>
      <c r="AG310" s="6"/>
      <c r="AH310" s="6"/>
      <c r="AI310" s="6" t="s">
        <v>38</v>
      </c>
      <c r="AJ310" s="6"/>
      <c r="AK310" s="6"/>
      <c r="AL310" s="6"/>
      <c r="AM310" s="6"/>
      <c r="AN310" s="6"/>
      <c r="AO310" s="6"/>
      <c r="AP310" s="6"/>
      <c r="AQ310" s="6"/>
      <c r="AR310" s="6" t="s">
        <v>46</v>
      </c>
      <c r="AS310" s="6"/>
      <c r="AT310" s="6"/>
      <c r="AU310" s="6" t="s">
        <v>49</v>
      </c>
      <c r="AV310" s="6"/>
      <c r="AW310" s="6"/>
      <c r="AX310" s="6"/>
      <c r="AY310" s="6"/>
      <c r="AZ310" s="6"/>
      <c r="BA310" s="6"/>
      <c r="BB310" s="6"/>
      <c r="BC310" s="6"/>
      <c r="BD310" s="6"/>
      <c r="BE310" s="6"/>
      <c r="BF310" s="6"/>
      <c r="BG310" s="6" t="s">
        <v>60</v>
      </c>
      <c r="BH310" s="6"/>
      <c r="BI310" s="6"/>
      <c r="BJ310" s="6" t="s">
        <v>26</v>
      </c>
      <c r="BK310" s="6"/>
      <c r="BL310" s="6"/>
      <c r="BM310" s="6"/>
      <c r="BN310" s="6"/>
      <c r="BO310" s="6" t="s">
        <v>66</v>
      </c>
      <c r="BP310" s="6" t="s">
        <v>67</v>
      </c>
      <c r="BQ310" s="6"/>
      <c r="BR310" s="6"/>
      <c r="BS310" s="6"/>
      <c r="BT310" s="6"/>
      <c r="BU310" s="6"/>
      <c r="BV310" s="6"/>
      <c r="BW310" s="6"/>
      <c r="BX310" s="6"/>
      <c r="BY310" s="6"/>
      <c r="BZ310" s="6"/>
      <c r="CA310" s="6"/>
      <c r="CB310" s="6"/>
      <c r="CC310" s="6" t="s">
        <v>83</v>
      </c>
      <c r="CD310" s="6">
        <v>49</v>
      </c>
      <c r="CE310" s="6" t="s">
        <v>153</v>
      </c>
      <c r="CF310" s="6" t="s">
        <v>156</v>
      </c>
      <c r="CG310" s="6" t="s">
        <v>85</v>
      </c>
      <c r="CH310" s="6" t="s">
        <v>86</v>
      </c>
      <c r="CI310" s="6" t="s">
        <v>419</v>
      </c>
      <c r="CJ310" s="6" t="s">
        <v>103</v>
      </c>
      <c r="CK310" s="6" t="s">
        <v>93</v>
      </c>
      <c r="CL310" s="6" t="s">
        <v>89</v>
      </c>
      <c r="CM310" s="6" t="s">
        <v>90</v>
      </c>
      <c r="CN310" s="6" t="s">
        <v>90</v>
      </c>
    </row>
    <row r="311" spans="1:92" x14ac:dyDescent="0.35">
      <c r="A311" s="6">
        <v>7045763969</v>
      </c>
      <c r="B311" s="6"/>
      <c r="C311" s="6"/>
      <c r="D311" s="6"/>
      <c r="E311" s="6"/>
      <c r="F311" s="6"/>
      <c r="G311" s="6"/>
      <c r="H311" s="6"/>
      <c r="I311" s="6"/>
      <c r="J311" s="6"/>
      <c r="K311" s="6"/>
      <c r="L311" s="6" t="s">
        <v>28</v>
      </c>
      <c r="M311" s="6"/>
      <c r="N311" s="6"/>
      <c r="O311" s="6" t="s">
        <v>18</v>
      </c>
      <c r="P311" s="6" t="s">
        <v>19</v>
      </c>
      <c r="Q311" s="6"/>
      <c r="R311" s="6"/>
      <c r="S311" s="6"/>
      <c r="T311" s="6"/>
      <c r="U311" s="6"/>
      <c r="V311" s="6"/>
      <c r="W311" s="6"/>
      <c r="X311" s="6"/>
      <c r="Y311" s="6"/>
      <c r="Z311" s="6"/>
      <c r="AA311" s="6"/>
      <c r="AB311" s="6"/>
      <c r="AC311" s="6"/>
      <c r="AD311" s="6"/>
      <c r="AE311" s="6"/>
      <c r="AF311" s="6" t="s">
        <v>35</v>
      </c>
      <c r="AG311" s="6"/>
      <c r="AH311" s="6"/>
      <c r="AI311" s="6" t="s">
        <v>38</v>
      </c>
      <c r="AJ311" s="6"/>
      <c r="AK311" s="6"/>
      <c r="AL311" s="6"/>
      <c r="AM311" s="6" t="s">
        <v>42</v>
      </c>
      <c r="AN311" s="6"/>
      <c r="AO311" s="6" t="s">
        <v>44</v>
      </c>
      <c r="AP311" s="6"/>
      <c r="AQ311" s="6"/>
      <c r="AR311" s="6"/>
      <c r="AS311" s="6"/>
      <c r="AT311" s="6"/>
      <c r="AU311" s="6"/>
      <c r="AV311" s="6"/>
      <c r="AW311" s="6"/>
      <c r="AX311" s="6"/>
      <c r="AY311" s="6"/>
      <c r="AZ311" s="6"/>
      <c r="BA311" s="6"/>
      <c r="BB311" s="6" t="s">
        <v>55</v>
      </c>
      <c r="BC311" s="6"/>
      <c r="BD311" s="6"/>
      <c r="BE311" s="6"/>
      <c r="BF311" s="6"/>
      <c r="BG311" s="6"/>
      <c r="BH311" s="6"/>
      <c r="BI311" s="6"/>
      <c r="BJ311" s="6"/>
      <c r="BK311" s="6"/>
      <c r="BL311" s="6"/>
      <c r="BM311" s="6"/>
      <c r="BN311" s="6"/>
      <c r="BO311" s="6" t="s">
        <v>66</v>
      </c>
      <c r="BP311" s="6" t="s">
        <v>67</v>
      </c>
      <c r="BQ311" s="6"/>
      <c r="BR311" s="6"/>
      <c r="BS311" s="6"/>
      <c r="BT311" s="6"/>
      <c r="BU311" s="6"/>
      <c r="BV311" s="6"/>
      <c r="BW311" s="6"/>
      <c r="BX311" s="6"/>
      <c r="BY311" s="6"/>
      <c r="BZ311" s="6"/>
      <c r="CA311" s="6" t="s">
        <v>78</v>
      </c>
      <c r="CB311" s="6"/>
      <c r="CC311" s="6" t="s">
        <v>83</v>
      </c>
      <c r="CD311" s="6">
        <v>67</v>
      </c>
      <c r="CE311" s="6" t="s">
        <v>153</v>
      </c>
      <c r="CF311" s="6" t="s">
        <v>174</v>
      </c>
      <c r="CG311" s="6" t="s">
        <v>85</v>
      </c>
      <c r="CH311" s="6" t="s">
        <v>86</v>
      </c>
      <c r="CI311" s="6" t="s">
        <v>419</v>
      </c>
      <c r="CJ311" s="6" t="s">
        <v>100</v>
      </c>
      <c r="CK311" s="6" t="s">
        <v>93</v>
      </c>
      <c r="CL311" s="6" t="s">
        <v>89</v>
      </c>
      <c r="CM311" s="6" t="s">
        <v>90</v>
      </c>
      <c r="CN311" s="6" t="s">
        <v>90</v>
      </c>
    </row>
    <row r="312" spans="1:92" x14ac:dyDescent="0.35">
      <c r="A312" s="6">
        <v>7045763694</v>
      </c>
      <c r="B312" s="6"/>
      <c r="C312" s="6" t="s">
        <v>19</v>
      </c>
      <c r="D312" s="6"/>
      <c r="E312" s="6"/>
      <c r="F312" s="6"/>
      <c r="G312" s="6"/>
      <c r="H312" s="6"/>
      <c r="I312" s="6"/>
      <c r="J312" s="6"/>
      <c r="K312" s="6"/>
      <c r="L312" s="6"/>
      <c r="M312" s="6" t="s">
        <v>29</v>
      </c>
      <c r="N312" s="6" t="s">
        <v>30</v>
      </c>
      <c r="O312" s="6"/>
      <c r="P312" s="6" t="s">
        <v>19</v>
      </c>
      <c r="Q312" s="6"/>
      <c r="R312" s="6" t="s">
        <v>21</v>
      </c>
      <c r="S312" s="6"/>
      <c r="T312" s="6"/>
      <c r="U312" s="6"/>
      <c r="V312" s="6"/>
      <c r="W312" s="6"/>
      <c r="X312" s="6"/>
      <c r="Y312" s="6"/>
      <c r="Z312" s="6" t="s">
        <v>29</v>
      </c>
      <c r="AA312" s="6"/>
      <c r="AB312" s="6"/>
      <c r="AC312" s="6"/>
      <c r="AD312" s="6"/>
      <c r="AE312" s="6"/>
      <c r="AF312" s="6"/>
      <c r="AG312" s="6"/>
      <c r="AH312" s="6" t="s">
        <v>37</v>
      </c>
      <c r="AI312" s="6" t="s">
        <v>38</v>
      </c>
      <c r="AJ312" s="6"/>
      <c r="AK312" s="6" t="s">
        <v>40</v>
      </c>
      <c r="AL312" s="6" t="s">
        <v>41</v>
      </c>
      <c r="AM312" s="6"/>
      <c r="AN312" s="6"/>
      <c r="AO312" s="6"/>
      <c r="AP312" s="6"/>
      <c r="AQ312" s="6"/>
      <c r="AR312" s="6" t="s">
        <v>46</v>
      </c>
      <c r="AS312" s="6"/>
      <c r="AT312" s="6"/>
      <c r="AU312" s="6"/>
      <c r="AV312" s="6"/>
      <c r="AW312" s="6"/>
      <c r="AX312" s="6"/>
      <c r="AY312" s="6"/>
      <c r="AZ312" s="6"/>
      <c r="BA312" s="6"/>
      <c r="BB312" s="6"/>
      <c r="BC312" s="6" t="s">
        <v>56</v>
      </c>
      <c r="BD312" s="6" t="s">
        <v>57</v>
      </c>
      <c r="BE312" s="6"/>
      <c r="BF312" s="6"/>
      <c r="BG312" s="6" t="s">
        <v>60</v>
      </c>
      <c r="BH312" s="6"/>
      <c r="BI312" s="6"/>
      <c r="BJ312" s="6"/>
      <c r="BK312" s="6"/>
      <c r="BL312" s="6"/>
      <c r="BM312" s="6"/>
      <c r="BN312" s="6" t="s">
        <v>65</v>
      </c>
      <c r="BO312" s="6"/>
      <c r="BP312" s="6" t="s">
        <v>67</v>
      </c>
      <c r="BQ312" s="6"/>
      <c r="BR312" s="6"/>
      <c r="BS312" s="6" t="s">
        <v>70</v>
      </c>
      <c r="BT312" s="6" t="s">
        <v>71</v>
      </c>
      <c r="BU312" s="6" t="s">
        <v>72</v>
      </c>
      <c r="BV312" s="6"/>
      <c r="BW312" s="6"/>
      <c r="BX312" s="6"/>
      <c r="BY312" s="6"/>
      <c r="BZ312" s="6"/>
      <c r="CA312" s="6"/>
      <c r="CB312" s="6"/>
      <c r="CC312" s="6" t="s">
        <v>83</v>
      </c>
      <c r="CD312" s="6">
        <v>87</v>
      </c>
      <c r="CE312" s="6" t="s">
        <v>153</v>
      </c>
      <c r="CF312" s="6" t="s">
        <v>182</v>
      </c>
      <c r="CG312" s="6" t="s">
        <v>85</v>
      </c>
      <c r="CH312" s="6" t="s">
        <v>86</v>
      </c>
      <c r="CI312" s="6" t="s">
        <v>419</v>
      </c>
      <c r="CJ312" s="6" t="s">
        <v>99</v>
      </c>
      <c r="CK312" s="6" t="s">
        <v>109</v>
      </c>
      <c r="CL312" s="6" t="s">
        <v>105</v>
      </c>
      <c r="CM312" s="6" t="s">
        <v>90</v>
      </c>
      <c r="CN312" s="6" t="s">
        <v>86</v>
      </c>
    </row>
    <row r="313" spans="1:92" x14ac:dyDescent="0.35">
      <c r="A313" s="6">
        <v>7045763386</v>
      </c>
      <c r="B313" s="6"/>
      <c r="C313" s="6" t="s">
        <v>19</v>
      </c>
      <c r="D313" s="6"/>
      <c r="E313" s="6"/>
      <c r="F313" s="6"/>
      <c r="G313" s="6"/>
      <c r="H313" s="6"/>
      <c r="I313" s="6" t="s">
        <v>25</v>
      </c>
      <c r="J313" s="6"/>
      <c r="K313" s="6"/>
      <c r="L313" s="6" t="s">
        <v>28</v>
      </c>
      <c r="M313" s="6"/>
      <c r="N313" s="6"/>
      <c r="O313" s="6"/>
      <c r="P313" s="6" t="s">
        <v>19</v>
      </c>
      <c r="Q313" s="6"/>
      <c r="R313" s="6"/>
      <c r="S313" s="6"/>
      <c r="T313" s="6"/>
      <c r="U313" s="6"/>
      <c r="V313" s="6" t="s">
        <v>25</v>
      </c>
      <c r="W313" s="6"/>
      <c r="X313" s="6"/>
      <c r="Y313" s="6"/>
      <c r="Z313" s="6"/>
      <c r="AA313" s="6" t="s">
        <v>30</v>
      </c>
      <c r="AB313" s="6"/>
      <c r="AC313" s="6"/>
      <c r="AD313" s="6"/>
      <c r="AE313" s="6"/>
      <c r="AF313" s="6"/>
      <c r="AG313" s="6"/>
      <c r="AH313" s="6" t="s">
        <v>37</v>
      </c>
      <c r="AI313" s="6" t="s">
        <v>38</v>
      </c>
      <c r="AJ313" s="6"/>
      <c r="AK313" s="6" t="s">
        <v>40</v>
      </c>
      <c r="AL313" s="6" t="s">
        <v>41</v>
      </c>
      <c r="AM313" s="6"/>
      <c r="AN313" s="6"/>
      <c r="AO313" s="6"/>
      <c r="AP313" s="6"/>
      <c r="AQ313" s="6"/>
      <c r="AR313" s="6" t="s">
        <v>46</v>
      </c>
      <c r="AS313" s="6" t="s">
        <v>47</v>
      </c>
      <c r="AT313" s="6"/>
      <c r="AU313" s="6"/>
      <c r="AV313" s="6"/>
      <c r="AW313" s="6"/>
      <c r="AX313" s="6"/>
      <c r="AY313" s="6"/>
      <c r="AZ313" s="6"/>
      <c r="BA313" s="6" t="s">
        <v>19</v>
      </c>
      <c r="BB313" s="6"/>
      <c r="BC313" s="6"/>
      <c r="BD313" s="6"/>
      <c r="BE313" s="6"/>
      <c r="BF313" s="6"/>
      <c r="BG313" s="6"/>
      <c r="BH313" s="6"/>
      <c r="BI313" s="6"/>
      <c r="BJ313" s="6"/>
      <c r="BK313" s="6"/>
      <c r="BL313" s="6"/>
      <c r="BM313" s="6" t="s">
        <v>64</v>
      </c>
      <c r="BN313" s="6" t="s">
        <v>65</v>
      </c>
      <c r="BO313" s="6"/>
      <c r="BP313" s="6" t="s">
        <v>67</v>
      </c>
      <c r="BQ313" s="6"/>
      <c r="BR313" s="6"/>
      <c r="BS313" s="6"/>
      <c r="BT313" s="6"/>
      <c r="BU313" s="6" t="s">
        <v>72</v>
      </c>
      <c r="BV313" s="6"/>
      <c r="BW313" s="6"/>
      <c r="BX313" s="6"/>
      <c r="BY313" s="6"/>
      <c r="BZ313" s="6"/>
      <c r="CA313" s="6"/>
      <c r="CB313" s="6"/>
      <c r="CC313" s="6" t="s">
        <v>83</v>
      </c>
      <c r="CD313" s="6">
        <v>67</v>
      </c>
      <c r="CE313" s="6" t="s">
        <v>153</v>
      </c>
      <c r="CF313" s="6" t="s">
        <v>395</v>
      </c>
      <c r="CG313" s="6" t="s">
        <v>85</v>
      </c>
      <c r="CH313" s="6" t="s">
        <v>86</v>
      </c>
      <c r="CI313" s="6" t="s">
        <v>421</v>
      </c>
      <c r="CJ313" s="6"/>
      <c r="CK313" s="6" t="s">
        <v>93</v>
      </c>
      <c r="CL313" s="6" t="s">
        <v>111</v>
      </c>
      <c r="CM313" s="6" t="s">
        <v>90</v>
      </c>
      <c r="CN313" s="6"/>
    </row>
    <row r="314" spans="1:92" x14ac:dyDescent="0.35">
      <c r="A314" s="6">
        <v>7045763139</v>
      </c>
      <c r="B314" s="6"/>
      <c r="C314" s="6" t="s">
        <v>19</v>
      </c>
      <c r="D314" s="6" t="s">
        <v>20</v>
      </c>
      <c r="E314" s="6"/>
      <c r="F314" s="6"/>
      <c r="G314" s="6"/>
      <c r="H314" s="6"/>
      <c r="I314" s="6" t="s">
        <v>25</v>
      </c>
      <c r="J314" s="6"/>
      <c r="K314" s="6"/>
      <c r="L314" s="6"/>
      <c r="M314" s="6"/>
      <c r="N314" s="6"/>
      <c r="O314" s="6"/>
      <c r="P314" s="6"/>
      <c r="Q314" s="6"/>
      <c r="R314" s="6"/>
      <c r="S314" s="6"/>
      <c r="T314" s="6"/>
      <c r="U314" s="6"/>
      <c r="V314" s="6" t="s">
        <v>25</v>
      </c>
      <c r="W314" s="6"/>
      <c r="X314" s="6"/>
      <c r="Y314" s="6"/>
      <c r="Z314" s="6"/>
      <c r="AA314" s="6"/>
      <c r="AB314" s="6"/>
      <c r="AC314" s="6"/>
      <c r="AD314" s="6" t="s">
        <v>33</v>
      </c>
      <c r="AE314" s="6"/>
      <c r="AF314" s="6"/>
      <c r="AG314" s="6"/>
      <c r="AH314" s="6"/>
      <c r="AI314" s="6" t="s">
        <v>38</v>
      </c>
      <c r="AJ314" s="6"/>
      <c r="AK314" s="6"/>
      <c r="AL314" s="6"/>
      <c r="AM314" s="6" t="s">
        <v>42</v>
      </c>
      <c r="AN314" s="6"/>
      <c r="AO314" s="6" t="s">
        <v>44</v>
      </c>
      <c r="AP314" s="6"/>
      <c r="AQ314" s="6"/>
      <c r="AR314" s="6"/>
      <c r="AS314" s="6"/>
      <c r="AT314" s="6"/>
      <c r="AU314" s="6"/>
      <c r="AV314" s="6"/>
      <c r="AW314" s="6"/>
      <c r="AX314" s="6"/>
      <c r="AY314" s="6"/>
      <c r="AZ314" s="6"/>
      <c r="BA314" s="6" t="s">
        <v>19</v>
      </c>
      <c r="BB314" s="6"/>
      <c r="BC314" s="6"/>
      <c r="BD314" s="6"/>
      <c r="BE314" s="6"/>
      <c r="BF314" s="6"/>
      <c r="BG314" s="6"/>
      <c r="BH314" s="6"/>
      <c r="BI314" s="6"/>
      <c r="BJ314" s="6" t="s">
        <v>26</v>
      </c>
      <c r="BK314" s="6"/>
      <c r="BL314" s="6"/>
      <c r="BM314" s="6"/>
      <c r="BN314" s="6"/>
      <c r="BO314" s="6"/>
      <c r="BP314" s="6" t="s">
        <v>67</v>
      </c>
      <c r="BQ314" s="6"/>
      <c r="BR314" s="6"/>
      <c r="BS314" s="6" t="s">
        <v>70</v>
      </c>
      <c r="BT314" s="6"/>
      <c r="BU314" s="6"/>
      <c r="BV314" s="6"/>
      <c r="BW314" s="6"/>
      <c r="BX314" s="6"/>
      <c r="BY314" s="6"/>
      <c r="BZ314" s="6"/>
      <c r="CA314" s="6"/>
      <c r="CB314" s="6"/>
      <c r="CC314" s="6" t="s">
        <v>83</v>
      </c>
      <c r="CD314" s="6">
        <v>50</v>
      </c>
      <c r="CE314" s="6" t="s">
        <v>153</v>
      </c>
      <c r="CF314" s="6" t="s">
        <v>181</v>
      </c>
      <c r="CG314" s="6" t="s">
        <v>85</v>
      </c>
      <c r="CH314" s="6" t="s">
        <v>86</v>
      </c>
      <c r="CI314" s="6" t="s">
        <v>419</v>
      </c>
      <c r="CJ314" s="6" t="s">
        <v>87</v>
      </c>
      <c r="CK314" s="6" t="s">
        <v>88</v>
      </c>
      <c r="CL314" s="6" t="s">
        <v>89</v>
      </c>
      <c r="CM314" s="6" t="s">
        <v>90</v>
      </c>
      <c r="CN314" s="6" t="s">
        <v>90</v>
      </c>
    </row>
    <row r="315" spans="1:92" x14ac:dyDescent="0.35">
      <c r="A315" s="6">
        <v>7045762910</v>
      </c>
      <c r="B315" s="6"/>
      <c r="C315" s="6" t="s">
        <v>19</v>
      </c>
      <c r="D315" s="6"/>
      <c r="E315" s="6"/>
      <c r="F315" s="6"/>
      <c r="G315" s="6"/>
      <c r="H315" s="6" t="s">
        <v>24</v>
      </c>
      <c r="I315" s="6"/>
      <c r="J315" s="6" t="s">
        <v>26</v>
      </c>
      <c r="K315" s="6"/>
      <c r="L315" s="6"/>
      <c r="M315" s="6"/>
      <c r="N315" s="6"/>
      <c r="O315" s="6"/>
      <c r="P315" s="6" t="s">
        <v>19</v>
      </c>
      <c r="Q315" s="6" t="s">
        <v>20</v>
      </c>
      <c r="R315" s="6"/>
      <c r="S315" s="6"/>
      <c r="T315" s="6"/>
      <c r="U315" s="6"/>
      <c r="V315" s="6"/>
      <c r="W315" s="6" t="s">
        <v>26</v>
      </c>
      <c r="X315" s="6"/>
      <c r="Y315" s="6"/>
      <c r="Z315" s="6"/>
      <c r="AA315" s="6"/>
      <c r="AB315" s="6"/>
      <c r="AC315" s="6"/>
      <c r="AD315" s="6"/>
      <c r="AE315" s="6"/>
      <c r="AF315" s="6"/>
      <c r="AG315" s="6"/>
      <c r="AH315" s="6" t="s">
        <v>37</v>
      </c>
      <c r="AI315" s="6" t="s">
        <v>38</v>
      </c>
      <c r="AJ315" s="6"/>
      <c r="AK315" s="6" t="s">
        <v>40</v>
      </c>
      <c r="AL315" s="6" t="s">
        <v>41</v>
      </c>
      <c r="AM315" s="6" t="s">
        <v>42</v>
      </c>
      <c r="AN315" s="6"/>
      <c r="AO315" s="6"/>
      <c r="AP315" s="6"/>
      <c r="AQ315" s="6"/>
      <c r="AR315" s="6" t="s">
        <v>46</v>
      </c>
      <c r="AS315" s="6"/>
      <c r="AT315" s="6"/>
      <c r="AU315" s="6"/>
      <c r="AV315" s="6"/>
      <c r="AW315" s="6"/>
      <c r="AX315" s="6"/>
      <c r="AY315" s="6"/>
      <c r="AZ315" s="6"/>
      <c r="BA315" s="6" t="s">
        <v>19</v>
      </c>
      <c r="BB315" s="6"/>
      <c r="BC315" s="6"/>
      <c r="BD315" s="6"/>
      <c r="BE315" s="6"/>
      <c r="BF315" s="6"/>
      <c r="BG315" s="6"/>
      <c r="BH315" s="6" t="s">
        <v>61</v>
      </c>
      <c r="BI315" s="6"/>
      <c r="BJ315" s="6" t="s">
        <v>26</v>
      </c>
      <c r="BK315" s="6"/>
      <c r="BL315" s="6"/>
      <c r="BM315" s="6"/>
      <c r="BN315" s="6"/>
      <c r="BO315" s="6"/>
      <c r="BP315" s="6" t="s">
        <v>67</v>
      </c>
      <c r="BQ315" s="6"/>
      <c r="BR315" s="6"/>
      <c r="BS315" s="6"/>
      <c r="BT315" s="6"/>
      <c r="BU315" s="6"/>
      <c r="BV315" s="6" t="s">
        <v>73</v>
      </c>
      <c r="BW315" s="6"/>
      <c r="BX315" s="6"/>
      <c r="BY315" s="6" t="s">
        <v>76</v>
      </c>
      <c r="BZ315" s="6"/>
      <c r="CA315" s="6"/>
      <c r="CB315" s="6"/>
      <c r="CC315" s="6" t="s">
        <v>98</v>
      </c>
      <c r="CD315" s="6">
        <v>77</v>
      </c>
      <c r="CE315" s="6" t="s">
        <v>153</v>
      </c>
      <c r="CF315" s="6" t="s">
        <v>171</v>
      </c>
      <c r="CG315" s="6" t="s">
        <v>85</v>
      </c>
      <c r="CH315" s="6" t="s">
        <v>86</v>
      </c>
      <c r="CI315" s="6" t="s">
        <v>419</v>
      </c>
      <c r="CJ315" s="6" t="s">
        <v>99</v>
      </c>
      <c r="CK315" s="6" t="s">
        <v>107</v>
      </c>
      <c r="CL315" s="6" t="s">
        <v>105</v>
      </c>
      <c r="CM315" s="6" t="s">
        <v>90</v>
      </c>
      <c r="CN315" s="6" t="s">
        <v>90</v>
      </c>
    </row>
    <row r="316" spans="1:92" x14ac:dyDescent="0.35">
      <c r="A316" s="6">
        <v>7045762645</v>
      </c>
      <c r="B316" s="6"/>
      <c r="C316" s="6" t="s">
        <v>19</v>
      </c>
      <c r="D316" s="6" t="s">
        <v>20</v>
      </c>
      <c r="E316" s="6" t="s">
        <v>21</v>
      </c>
      <c r="F316" s="6"/>
      <c r="G316" s="6"/>
      <c r="H316" s="6"/>
      <c r="I316" s="6"/>
      <c r="J316" s="6"/>
      <c r="K316" s="6"/>
      <c r="L316" s="6"/>
      <c r="M316" s="6"/>
      <c r="N316" s="6"/>
      <c r="O316" s="6"/>
      <c r="P316" s="6" t="s">
        <v>19</v>
      </c>
      <c r="Q316" s="6"/>
      <c r="R316" s="6"/>
      <c r="S316" s="6"/>
      <c r="T316" s="6"/>
      <c r="U316" s="6" t="s">
        <v>24</v>
      </c>
      <c r="V316" s="6" t="s">
        <v>25</v>
      </c>
      <c r="W316" s="6"/>
      <c r="X316" s="6"/>
      <c r="Y316" s="6"/>
      <c r="Z316" s="6"/>
      <c r="AA316" s="6"/>
      <c r="AB316" s="6"/>
      <c r="AC316" s="6"/>
      <c r="AD316" s="6" t="s">
        <v>33</v>
      </c>
      <c r="AE316" s="6"/>
      <c r="AF316" s="6" t="s">
        <v>35</v>
      </c>
      <c r="AG316" s="6"/>
      <c r="AH316" s="6"/>
      <c r="AI316" s="6"/>
      <c r="AJ316" s="6" t="s">
        <v>39</v>
      </c>
      <c r="AK316" s="6"/>
      <c r="AL316" s="6" t="s">
        <v>41</v>
      </c>
      <c r="AM316" s="6"/>
      <c r="AN316" s="6"/>
      <c r="AO316" s="6"/>
      <c r="AP316" s="6"/>
      <c r="AQ316" s="6"/>
      <c r="AR316" s="6" t="s">
        <v>46</v>
      </c>
      <c r="AS316" s="6"/>
      <c r="AT316" s="6"/>
      <c r="AU316" s="6"/>
      <c r="AV316" s="6" t="s">
        <v>50</v>
      </c>
      <c r="AW316" s="6"/>
      <c r="AX316" s="6" t="s">
        <v>52</v>
      </c>
      <c r="AY316" s="6"/>
      <c r="AZ316" s="6"/>
      <c r="BA316" s="6"/>
      <c r="BB316" s="6"/>
      <c r="BC316" s="6"/>
      <c r="BD316" s="6"/>
      <c r="BE316" s="6"/>
      <c r="BF316" s="6"/>
      <c r="BG316" s="6"/>
      <c r="BH316" s="6" t="s">
        <v>61</v>
      </c>
      <c r="BI316" s="6"/>
      <c r="BJ316" s="6" t="s">
        <v>26</v>
      </c>
      <c r="BK316" s="6"/>
      <c r="BL316" s="6"/>
      <c r="BM316" s="6"/>
      <c r="BN316" s="6"/>
      <c r="BO316" s="6"/>
      <c r="BP316" s="6" t="s">
        <v>67</v>
      </c>
      <c r="BQ316" s="6"/>
      <c r="BR316" s="6"/>
      <c r="BS316" s="6" t="s">
        <v>70</v>
      </c>
      <c r="BT316" s="6"/>
      <c r="BU316" s="6"/>
      <c r="BV316" s="6"/>
      <c r="BW316" s="6"/>
      <c r="BX316" s="6"/>
      <c r="BY316" s="6"/>
      <c r="BZ316" s="6"/>
      <c r="CA316" s="6" t="s">
        <v>78</v>
      </c>
      <c r="CB316" s="6"/>
      <c r="CC316" s="6" t="s">
        <v>83</v>
      </c>
      <c r="CD316" s="6">
        <v>69</v>
      </c>
      <c r="CE316" s="6" t="s">
        <v>153</v>
      </c>
      <c r="CF316" s="6" t="s">
        <v>166</v>
      </c>
      <c r="CG316" s="6" t="s">
        <v>85</v>
      </c>
      <c r="CH316" s="6" t="s">
        <v>86</v>
      </c>
      <c r="CI316" s="6" t="s">
        <v>419</v>
      </c>
      <c r="CJ316" s="6" t="s">
        <v>95</v>
      </c>
      <c r="CK316" s="6" t="s">
        <v>93</v>
      </c>
      <c r="CL316" s="6" t="s">
        <v>105</v>
      </c>
      <c r="CM316" s="6" t="s">
        <v>90</v>
      </c>
      <c r="CN316" s="6" t="s">
        <v>90</v>
      </c>
    </row>
    <row r="317" spans="1:92" x14ac:dyDescent="0.35">
      <c r="A317" s="6">
        <v>7045762357</v>
      </c>
      <c r="B317" s="6"/>
      <c r="C317" s="6" t="s">
        <v>19</v>
      </c>
      <c r="D317" s="6" t="s">
        <v>20</v>
      </c>
      <c r="E317" s="6"/>
      <c r="F317" s="6"/>
      <c r="G317" s="6"/>
      <c r="H317" s="6"/>
      <c r="I317" s="6"/>
      <c r="J317" s="6"/>
      <c r="K317" s="6"/>
      <c r="L317" s="6"/>
      <c r="M317" s="6"/>
      <c r="N317" s="6"/>
      <c r="O317" s="6"/>
      <c r="P317" s="6" t="s">
        <v>19</v>
      </c>
      <c r="Q317" s="6" t="s">
        <v>20</v>
      </c>
      <c r="R317" s="6"/>
      <c r="S317" s="6"/>
      <c r="T317" s="6"/>
      <c r="U317" s="6"/>
      <c r="V317" s="6"/>
      <c r="W317" s="6"/>
      <c r="X317" s="6"/>
      <c r="Y317" s="6"/>
      <c r="Z317" s="6"/>
      <c r="AA317" s="6"/>
      <c r="AB317" s="6"/>
      <c r="AC317" s="6"/>
      <c r="AD317" s="6"/>
      <c r="AE317" s="6"/>
      <c r="AF317" s="6"/>
      <c r="AG317" s="6" t="s">
        <v>36</v>
      </c>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t="s">
        <v>67</v>
      </c>
      <c r="BQ317" s="6"/>
      <c r="BR317" s="6"/>
      <c r="BS317" s="6"/>
      <c r="BT317" s="6"/>
      <c r="BU317" s="6"/>
      <c r="BV317" s="6"/>
      <c r="BW317" s="6"/>
      <c r="BX317" s="6"/>
      <c r="BY317" s="6"/>
      <c r="BZ317" s="6"/>
      <c r="CA317" s="6"/>
      <c r="CB317" s="6"/>
      <c r="CC317" s="6" t="s">
        <v>83</v>
      </c>
      <c r="CD317" s="6">
        <v>72</v>
      </c>
      <c r="CE317" s="6" t="s">
        <v>153</v>
      </c>
      <c r="CF317" s="6" t="s">
        <v>164</v>
      </c>
      <c r="CG317" s="6" t="s">
        <v>85</v>
      </c>
      <c r="CH317" s="6" t="s">
        <v>86</v>
      </c>
      <c r="CI317" s="6" t="s">
        <v>419</v>
      </c>
      <c r="CJ317" s="6" t="s">
        <v>95</v>
      </c>
      <c r="CK317" s="6" t="s">
        <v>101</v>
      </c>
      <c r="CL317" s="6" t="s">
        <v>105</v>
      </c>
      <c r="CM317" s="6" t="s">
        <v>90</v>
      </c>
      <c r="CN317" s="6" t="s">
        <v>90</v>
      </c>
    </row>
    <row r="318" spans="1:92" x14ac:dyDescent="0.35">
      <c r="A318" s="6">
        <v>7045762133</v>
      </c>
      <c r="B318" s="6"/>
      <c r="C318" s="6" t="s">
        <v>19</v>
      </c>
      <c r="D318" s="6"/>
      <c r="E318" s="6"/>
      <c r="F318" s="6"/>
      <c r="G318" s="6"/>
      <c r="H318" s="6"/>
      <c r="I318" s="6" t="s">
        <v>25</v>
      </c>
      <c r="J318" s="6"/>
      <c r="K318" s="6" t="s">
        <v>27</v>
      </c>
      <c r="L318" s="6"/>
      <c r="M318" s="6"/>
      <c r="N318" s="6"/>
      <c r="O318" s="6"/>
      <c r="P318" s="6" t="s">
        <v>19</v>
      </c>
      <c r="Q318" s="6" t="s">
        <v>20</v>
      </c>
      <c r="R318" s="6"/>
      <c r="S318" s="6"/>
      <c r="T318" s="6"/>
      <c r="U318" s="6"/>
      <c r="V318" s="6"/>
      <c r="W318" s="6"/>
      <c r="X318" s="6" t="s">
        <v>27</v>
      </c>
      <c r="Y318" s="6"/>
      <c r="Z318" s="6"/>
      <c r="AA318" s="6" t="s">
        <v>30</v>
      </c>
      <c r="AB318" s="6"/>
      <c r="AC318" s="6" t="s">
        <v>32</v>
      </c>
      <c r="AD318" s="6" t="s">
        <v>33</v>
      </c>
      <c r="AE318" s="6"/>
      <c r="AF318" s="6"/>
      <c r="AG318" s="6"/>
      <c r="AH318" s="6"/>
      <c r="AI318" s="6" t="s">
        <v>38</v>
      </c>
      <c r="AJ318" s="6"/>
      <c r="AK318" s="6"/>
      <c r="AL318" s="6"/>
      <c r="AM318" s="6"/>
      <c r="AN318" s="6"/>
      <c r="AO318" s="6"/>
      <c r="AP318" s="6" t="s">
        <v>45</v>
      </c>
      <c r="AQ318" s="6"/>
      <c r="AR318" s="6" t="s">
        <v>46</v>
      </c>
      <c r="AS318" s="6"/>
      <c r="AT318" s="6"/>
      <c r="AU318" s="6"/>
      <c r="AV318" s="6" t="s">
        <v>50</v>
      </c>
      <c r="AW318" s="6"/>
      <c r="AX318" s="6" t="s">
        <v>52</v>
      </c>
      <c r="AY318" s="6"/>
      <c r="AZ318" s="6"/>
      <c r="BA318" s="6" t="s">
        <v>19</v>
      </c>
      <c r="BB318" s="6"/>
      <c r="BC318" s="6"/>
      <c r="BD318" s="6" t="s">
        <v>57</v>
      </c>
      <c r="BE318" s="6"/>
      <c r="BF318" s="6"/>
      <c r="BG318" s="6" t="s">
        <v>60</v>
      </c>
      <c r="BH318" s="6"/>
      <c r="BI318" s="6"/>
      <c r="BJ318" s="6"/>
      <c r="BK318" s="6"/>
      <c r="BL318" s="6"/>
      <c r="BM318" s="6"/>
      <c r="BN318" s="6"/>
      <c r="BO318" s="6"/>
      <c r="BP318" s="6" t="s">
        <v>67</v>
      </c>
      <c r="BQ318" s="6"/>
      <c r="BR318" s="6"/>
      <c r="BS318" s="6"/>
      <c r="BT318" s="6" t="s">
        <v>71</v>
      </c>
      <c r="BU318" s="6"/>
      <c r="BV318" s="6"/>
      <c r="BW318" s="6"/>
      <c r="BX318" s="6"/>
      <c r="BY318" s="6"/>
      <c r="BZ318" s="6"/>
      <c r="CA318" s="6"/>
      <c r="CB318" s="6"/>
      <c r="CC318" s="6" t="s">
        <v>83</v>
      </c>
      <c r="CD318" s="6">
        <v>50</v>
      </c>
      <c r="CE318" s="6" t="s">
        <v>153</v>
      </c>
      <c r="CF318" s="6" t="s">
        <v>189</v>
      </c>
      <c r="CG318" s="6" t="s">
        <v>85</v>
      </c>
      <c r="CH318" s="6"/>
      <c r="CI318" s="6" t="s">
        <v>419</v>
      </c>
      <c r="CJ318" s="6" t="s">
        <v>99</v>
      </c>
      <c r="CK318" s="6" t="s">
        <v>107</v>
      </c>
      <c r="CL318" s="6" t="s">
        <v>105</v>
      </c>
      <c r="CM318" s="6" t="s">
        <v>90</v>
      </c>
      <c r="CN318" s="6" t="s">
        <v>86</v>
      </c>
    </row>
    <row r="319" spans="1:92" x14ac:dyDescent="0.35">
      <c r="A319" s="6">
        <v>7045761778</v>
      </c>
      <c r="B319" s="6" t="s">
        <v>18</v>
      </c>
      <c r="C319" s="6" t="s">
        <v>19</v>
      </c>
      <c r="D319" s="6"/>
      <c r="E319" s="6"/>
      <c r="F319" s="6"/>
      <c r="G319" s="6"/>
      <c r="H319" s="6"/>
      <c r="I319" s="6" t="s">
        <v>25</v>
      </c>
      <c r="J319" s="6" t="s">
        <v>26</v>
      </c>
      <c r="K319" s="6" t="s">
        <v>27</v>
      </c>
      <c r="L319" s="6" t="s">
        <v>28</v>
      </c>
      <c r="M319" s="6" t="s">
        <v>29</v>
      </c>
      <c r="N319" s="6"/>
      <c r="O319" s="6" t="s">
        <v>18</v>
      </c>
      <c r="P319" s="6" t="s">
        <v>19</v>
      </c>
      <c r="Q319" s="6" t="s">
        <v>20</v>
      </c>
      <c r="R319" s="6"/>
      <c r="S319" s="6"/>
      <c r="T319" s="6"/>
      <c r="U319" s="6"/>
      <c r="V319" s="6" t="s">
        <v>25</v>
      </c>
      <c r="W319" s="6" t="s">
        <v>26</v>
      </c>
      <c r="X319" s="6"/>
      <c r="Y319" s="6"/>
      <c r="Z319" s="6" t="s">
        <v>29</v>
      </c>
      <c r="AA319" s="6"/>
      <c r="AB319" s="6"/>
      <c r="AC319" s="6"/>
      <c r="AD319" s="6" t="s">
        <v>33</v>
      </c>
      <c r="AE319" s="6" t="s">
        <v>34</v>
      </c>
      <c r="AF319" s="6"/>
      <c r="AG319" s="6"/>
      <c r="AH319" s="6"/>
      <c r="AI319" s="6" t="s">
        <v>38</v>
      </c>
      <c r="AJ319" s="6"/>
      <c r="AK319" s="6" t="s">
        <v>40</v>
      </c>
      <c r="AL319" s="6" t="s">
        <v>41</v>
      </c>
      <c r="AM319" s="6" t="s">
        <v>42</v>
      </c>
      <c r="AN319" s="6" t="s">
        <v>43</v>
      </c>
      <c r="AO319" s="6" t="s">
        <v>44</v>
      </c>
      <c r="AP319" s="6"/>
      <c r="AQ319" s="6"/>
      <c r="AR319" s="6" t="s">
        <v>46</v>
      </c>
      <c r="AS319" s="6"/>
      <c r="AT319" s="6" t="s">
        <v>48</v>
      </c>
      <c r="AU319" s="6" t="s">
        <v>49</v>
      </c>
      <c r="AV319" s="6"/>
      <c r="AW319" s="6" t="s">
        <v>51</v>
      </c>
      <c r="AX319" s="6"/>
      <c r="AY319" s="6"/>
      <c r="AZ319" s="6"/>
      <c r="BA319" s="6" t="s">
        <v>19</v>
      </c>
      <c r="BB319" s="6"/>
      <c r="BC319" s="6" t="s">
        <v>56</v>
      </c>
      <c r="BD319" s="6"/>
      <c r="BE319" s="6" t="s">
        <v>58</v>
      </c>
      <c r="BF319" s="6"/>
      <c r="BG319" s="6" t="s">
        <v>60</v>
      </c>
      <c r="BH319" s="6"/>
      <c r="BI319" s="6" t="s">
        <v>62</v>
      </c>
      <c r="BJ319" s="6" t="s">
        <v>26</v>
      </c>
      <c r="BK319" s="6"/>
      <c r="BL319" s="6"/>
      <c r="BM319" s="6"/>
      <c r="BN319" s="6"/>
      <c r="BO319" s="6" t="s">
        <v>66</v>
      </c>
      <c r="BP319" s="6" t="s">
        <v>67</v>
      </c>
      <c r="BQ319" s="6"/>
      <c r="BR319" s="6" t="s">
        <v>69</v>
      </c>
      <c r="BS319" s="6" t="s">
        <v>70</v>
      </c>
      <c r="BT319" s="6"/>
      <c r="BU319" s="6"/>
      <c r="BV319" s="6"/>
      <c r="BW319" s="6"/>
      <c r="BX319" s="6"/>
      <c r="BY319" s="6"/>
      <c r="BZ319" s="6"/>
      <c r="CA319" s="6"/>
      <c r="CB319" s="6"/>
      <c r="CC319" s="6" t="s">
        <v>83</v>
      </c>
      <c r="CD319" s="6">
        <v>59</v>
      </c>
      <c r="CE319" s="6" t="s">
        <v>153</v>
      </c>
      <c r="CF319" s="6" t="s">
        <v>184</v>
      </c>
      <c r="CG319" s="6" t="s">
        <v>85</v>
      </c>
      <c r="CH319" s="6" t="s">
        <v>86</v>
      </c>
      <c r="CI319" s="6" t="s">
        <v>419</v>
      </c>
      <c r="CJ319" s="6" t="s">
        <v>92</v>
      </c>
      <c r="CK319" s="6" t="s">
        <v>112</v>
      </c>
      <c r="CL319" s="6" t="s">
        <v>89</v>
      </c>
      <c r="CM319" s="6" t="s">
        <v>90</v>
      </c>
      <c r="CN319" s="6" t="s">
        <v>90</v>
      </c>
    </row>
    <row r="320" spans="1:92" x14ac:dyDescent="0.35">
      <c r="A320" s="6">
        <v>7045761476</v>
      </c>
      <c r="B320" s="6"/>
      <c r="C320" s="6"/>
      <c r="D320" s="6"/>
      <c r="E320" s="6"/>
      <c r="F320" s="6"/>
      <c r="G320" s="6"/>
      <c r="H320" s="6"/>
      <c r="I320" s="6"/>
      <c r="J320" s="6"/>
      <c r="K320" s="6" t="s">
        <v>27</v>
      </c>
      <c r="L320" s="6" t="s">
        <v>28</v>
      </c>
      <c r="M320" s="6"/>
      <c r="N320" s="6"/>
      <c r="O320" s="6"/>
      <c r="P320" s="6"/>
      <c r="Q320" s="6"/>
      <c r="R320" s="6"/>
      <c r="S320" s="6"/>
      <c r="T320" s="6"/>
      <c r="U320" s="6"/>
      <c r="V320" s="6" t="s">
        <v>25</v>
      </c>
      <c r="W320" s="6"/>
      <c r="X320" s="6"/>
      <c r="Y320" s="6"/>
      <c r="Z320" s="6"/>
      <c r="AA320" s="6" t="s">
        <v>30</v>
      </c>
      <c r="AB320" s="6"/>
      <c r="AC320" s="6"/>
      <c r="AD320" s="6"/>
      <c r="AE320" s="6" t="s">
        <v>34</v>
      </c>
      <c r="AF320" s="6"/>
      <c r="AG320" s="6"/>
      <c r="AH320" s="6" t="s">
        <v>37</v>
      </c>
      <c r="AI320" s="6"/>
      <c r="AJ320" s="6"/>
      <c r="AK320" s="6" t="s">
        <v>40</v>
      </c>
      <c r="AL320" s="6"/>
      <c r="AM320" s="6"/>
      <c r="AN320" s="6"/>
      <c r="AO320" s="6"/>
      <c r="AP320" s="6"/>
      <c r="AQ320" s="6"/>
      <c r="AR320" s="6" t="s">
        <v>46</v>
      </c>
      <c r="AS320" s="6" t="s">
        <v>47</v>
      </c>
      <c r="AT320" s="6"/>
      <c r="AU320" s="6" t="s">
        <v>49</v>
      </c>
      <c r="AV320" s="6"/>
      <c r="AW320" s="6"/>
      <c r="AX320" s="6" t="s">
        <v>52</v>
      </c>
      <c r="AY320" s="6"/>
      <c r="AZ320" s="6"/>
      <c r="BA320" s="6"/>
      <c r="BB320" s="6"/>
      <c r="BC320" s="6"/>
      <c r="BD320" s="6"/>
      <c r="BE320" s="6"/>
      <c r="BF320" s="6"/>
      <c r="BG320" s="6"/>
      <c r="BH320" s="6"/>
      <c r="BI320" s="6"/>
      <c r="BJ320" s="6" t="s">
        <v>26</v>
      </c>
      <c r="BK320" s="6"/>
      <c r="BL320" s="6"/>
      <c r="BM320" s="6"/>
      <c r="BN320" s="6"/>
      <c r="BO320" s="6" t="s">
        <v>66</v>
      </c>
      <c r="BP320" s="6" t="s">
        <v>67</v>
      </c>
      <c r="BQ320" s="6"/>
      <c r="BR320" s="6"/>
      <c r="BS320" s="6"/>
      <c r="BT320" s="6"/>
      <c r="BU320" s="6"/>
      <c r="BV320" s="6"/>
      <c r="BW320" s="6"/>
      <c r="BX320" s="6"/>
      <c r="BY320" s="6"/>
      <c r="BZ320" s="6"/>
      <c r="CA320" s="6"/>
      <c r="CB320" s="6"/>
      <c r="CC320" s="6" t="s">
        <v>83</v>
      </c>
      <c r="CD320" s="6">
        <v>55</v>
      </c>
      <c r="CE320" s="6" t="s">
        <v>153</v>
      </c>
      <c r="CF320" s="6" t="s">
        <v>193</v>
      </c>
      <c r="CG320" s="6" t="s">
        <v>96</v>
      </c>
      <c r="CH320" s="6" t="s">
        <v>86</v>
      </c>
      <c r="CI320" s="6" t="s">
        <v>419</v>
      </c>
      <c r="CJ320" s="6" t="s">
        <v>99</v>
      </c>
      <c r="CK320" s="6" t="s">
        <v>93</v>
      </c>
      <c r="CL320" s="6" t="s">
        <v>89</v>
      </c>
      <c r="CM320" s="6" t="s">
        <v>90</v>
      </c>
      <c r="CN320" s="6" t="s">
        <v>90</v>
      </c>
    </row>
    <row r="321" spans="1:92" x14ac:dyDescent="0.35">
      <c r="A321" s="6">
        <v>7045761108</v>
      </c>
      <c r="B321" s="6"/>
      <c r="C321" s="6"/>
      <c r="D321" s="6"/>
      <c r="E321" s="6"/>
      <c r="F321" s="6"/>
      <c r="G321" s="6"/>
      <c r="H321" s="6"/>
      <c r="I321" s="6"/>
      <c r="J321" s="6" t="s">
        <v>26</v>
      </c>
      <c r="K321" s="6"/>
      <c r="L321" s="6"/>
      <c r="M321" s="6"/>
      <c r="N321" s="6" t="s">
        <v>30</v>
      </c>
      <c r="O321" s="6"/>
      <c r="P321" s="6" t="s">
        <v>19</v>
      </c>
      <c r="Q321" s="6" t="s">
        <v>20</v>
      </c>
      <c r="R321" s="6"/>
      <c r="S321" s="6"/>
      <c r="T321" s="6"/>
      <c r="U321" s="6"/>
      <c r="V321" s="6"/>
      <c r="W321" s="6" t="s">
        <v>26</v>
      </c>
      <c r="X321" s="6"/>
      <c r="Y321" s="6"/>
      <c r="Z321" s="6"/>
      <c r="AA321" s="6"/>
      <c r="AB321" s="6"/>
      <c r="AC321" s="6"/>
      <c r="AD321" s="6"/>
      <c r="AE321" s="6"/>
      <c r="AF321" s="6"/>
      <c r="AG321" s="6" t="s">
        <v>36</v>
      </c>
      <c r="AH321" s="6"/>
      <c r="AI321" s="6"/>
      <c r="AJ321" s="6"/>
      <c r="AK321" s="6"/>
      <c r="AL321" s="6"/>
      <c r="AM321" s="6"/>
      <c r="AN321" s="6" t="s">
        <v>43</v>
      </c>
      <c r="AO321" s="6"/>
      <c r="AP321" s="6"/>
      <c r="AQ321" s="6"/>
      <c r="AR321" s="6"/>
      <c r="AS321" s="6"/>
      <c r="AT321" s="6" t="s">
        <v>48</v>
      </c>
      <c r="AU321" s="6"/>
      <c r="AV321" s="6"/>
      <c r="AW321" s="6"/>
      <c r="AX321" s="6" t="s">
        <v>52</v>
      </c>
      <c r="AY321" s="6"/>
      <c r="AZ321" s="6"/>
      <c r="BA321" s="6" t="s">
        <v>19</v>
      </c>
      <c r="BB321" s="6"/>
      <c r="BC321" s="6"/>
      <c r="BD321" s="6"/>
      <c r="BE321" s="6" t="s">
        <v>58</v>
      </c>
      <c r="BF321" s="6"/>
      <c r="BG321" s="6"/>
      <c r="BH321" s="6"/>
      <c r="BI321" s="6"/>
      <c r="BJ321" s="6"/>
      <c r="BK321" s="6"/>
      <c r="BL321" s="6"/>
      <c r="BM321" s="6"/>
      <c r="BN321" s="6"/>
      <c r="BO321" s="6"/>
      <c r="BP321" s="6"/>
      <c r="BQ321" s="6"/>
      <c r="BR321" s="6"/>
      <c r="BS321" s="6" t="s">
        <v>70</v>
      </c>
      <c r="BT321" s="6" t="s">
        <v>71</v>
      </c>
      <c r="BU321" s="6"/>
      <c r="BV321" s="6"/>
      <c r="BW321" s="6"/>
      <c r="BX321" s="6"/>
      <c r="BY321" s="6"/>
      <c r="BZ321" s="6"/>
      <c r="CA321" s="6" t="s">
        <v>78</v>
      </c>
      <c r="CB321" s="6"/>
      <c r="CC321" s="6" t="s">
        <v>83</v>
      </c>
      <c r="CD321" s="6">
        <v>75</v>
      </c>
      <c r="CE321" s="6" t="s">
        <v>153</v>
      </c>
      <c r="CF321" s="6" t="s">
        <v>165</v>
      </c>
      <c r="CG321" s="6"/>
      <c r="CH321" s="6" t="s">
        <v>86</v>
      </c>
      <c r="CI321" s="6" t="s">
        <v>419</v>
      </c>
      <c r="CJ321" s="6" t="s">
        <v>99</v>
      </c>
      <c r="CK321" s="6" t="s">
        <v>109</v>
      </c>
      <c r="CL321" s="6" t="s">
        <v>105</v>
      </c>
      <c r="CM321" s="6" t="s">
        <v>90</v>
      </c>
      <c r="CN321" s="6" t="s">
        <v>90</v>
      </c>
    </row>
    <row r="322" spans="1:92" x14ac:dyDescent="0.35">
      <c r="A322" s="6">
        <v>7045760855</v>
      </c>
      <c r="B322" s="6"/>
      <c r="C322" s="6" t="s">
        <v>19</v>
      </c>
      <c r="D322" s="6"/>
      <c r="E322" s="6"/>
      <c r="F322" s="6"/>
      <c r="G322" s="6"/>
      <c r="H322" s="6"/>
      <c r="I322" s="6"/>
      <c r="J322" s="6" t="s">
        <v>26</v>
      </c>
      <c r="K322" s="6"/>
      <c r="L322" s="6"/>
      <c r="M322" s="6"/>
      <c r="N322" s="6" t="s">
        <v>30</v>
      </c>
      <c r="O322" s="6"/>
      <c r="P322" s="6" t="s">
        <v>19</v>
      </c>
      <c r="Q322" s="6" t="s">
        <v>20</v>
      </c>
      <c r="R322" s="6"/>
      <c r="S322" s="6"/>
      <c r="T322" s="6"/>
      <c r="U322" s="6"/>
      <c r="V322" s="6"/>
      <c r="W322" s="6" t="s">
        <v>26</v>
      </c>
      <c r="X322" s="6"/>
      <c r="Y322" s="6"/>
      <c r="Z322" s="6"/>
      <c r="AA322" s="6"/>
      <c r="AB322" s="6"/>
      <c r="AC322" s="6" t="s">
        <v>32</v>
      </c>
      <c r="AD322" s="6" t="s">
        <v>33</v>
      </c>
      <c r="AE322" s="6"/>
      <c r="AF322" s="6"/>
      <c r="AG322" s="6"/>
      <c r="AH322" s="6" t="s">
        <v>37</v>
      </c>
      <c r="AI322" s="6"/>
      <c r="AJ322" s="6"/>
      <c r="AK322" s="6" t="s">
        <v>40</v>
      </c>
      <c r="AL322" s="6"/>
      <c r="AM322" s="6" t="s">
        <v>42</v>
      </c>
      <c r="AN322" s="6" t="s">
        <v>43</v>
      </c>
      <c r="AO322" s="6"/>
      <c r="AP322" s="6"/>
      <c r="AQ322" s="6"/>
      <c r="AR322" s="6" t="s">
        <v>46</v>
      </c>
      <c r="AS322" s="6"/>
      <c r="AT322" s="6"/>
      <c r="AU322" s="6"/>
      <c r="AV322" s="6"/>
      <c r="AW322" s="6"/>
      <c r="AX322" s="6"/>
      <c r="AY322" s="6" t="s">
        <v>53</v>
      </c>
      <c r="AZ322" s="6"/>
      <c r="BA322" s="6" t="s">
        <v>19</v>
      </c>
      <c r="BB322" s="6"/>
      <c r="BC322" s="6"/>
      <c r="BD322" s="6" t="s">
        <v>57</v>
      </c>
      <c r="BE322" s="6"/>
      <c r="BF322" s="6"/>
      <c r="BG322" s="6"/>
      <c r="BH322" s="6"/>
      <c r="BI322" s="6"/>
      <c r="BJ322" s="6"/>
      <c r="BK322" s="6"/>
      <c r="BL322" s="6"/>
      <c r="BM322" s="6"/>
      <c r="BN322" s="6"/>
      <c r="BO322" s="6" t="s">
        <v>66</v>
      </c>
      <c r="BP322" s="6" t="s">
        <v>67</v>
      </c>
      <c r="BQ322" s="6"/>
      <c r="BR322" s="6"/>
      <c r="BS322" s="6"/>
      <c r="BT322" s="6"/>
      <c r="BU322" s="6"/>
      <c r="BV322" s="6"/>
      <c r="BW322" s="6"/>
      <c r="BX322" s="6"/>
      <c r="BY322" s="6" t="s">
        <v>76</v>
      </c>
      <c r="BZ322" s="6"/>
      <c r="CA322" s="6" t="s">
        <v>78</v>
      </c>
      <c r="CB322" s="6"/>
      <c r="CC322" s="6" t="s">
        <v>83</v>
      </c>
      <c r="CD322" s="6">
        <v>64</v>
      </c>
      <c r="CE322" s="6" t="s">
        <v>153</v>
      </c>
      <c r="CF322" s="6" t="s">
        <v>164</v>
      </c>
      <c r="CG322" s="6" t="s">
        <v>96</v>
      </c>
      <c r="CH322" s="6" t="s">
        <v>86</v>
      </c>
      <c r="CI322" s="6" t="s">
        <v>419</v>
      </c>
      <c r="CJ322" s="6" t="s">
        <v>95</v>
      </c>
      <c r="CK322" s="6" t="s">
        <v>93</v>
      </c>
      <c r="CL322" s="6" t="s">
        <v>97</v>
      </c>
      <c r="CM322" s="6" t="s">
        <v>90</v>
      </c>
      <c r="CN322" s="6" t="s">
        <v>90</v>
      </c>
    </row>
    <row r="323" spans="1:92" x14ac:dyDescent="0.35">
      <c r="A323" s="6">
        <v>7045760604</v>
      </c>
      <c r="B323" s="6" t="s">
        <v>18</v>
      </c>
      <c r="C323" s="6" t="s">
        <v>19</v>
      </c>
      <c r="D323" s="6"/>
      <c r="E323" s="6"/>
      <c r="F323" s="6"/>
      <c r="G323" s="6"/>
      <c r="H323" s="6"/>
      <c r="I323" s="6"/>
      <c r="J323" s="6"/>
      <c r="K323" s="6"/>
      <c r="L323" s="6"/>
      <c r="M323" s="6"/>
      <c r="N323" s="6" t="s">
        <v>30</v>
      </c>
      <c r="O323" s="6" t="s">
        <v>18</v>
      </c>
      <c r="P323" s="6" t="s">
        <v>19</v>
      </c>
      <c r="Q323" s="6"/>
      <c r="R323" s="6"/>
      <c r="S323" s="6"/>
      <c r="T323" s="6"/>
      <c r="U323" s="6"/>
      <c r="V323" s="6"/>
      <c r="W323" s="6"/>
      <c r="X323" s="6"/>
      <c r="Y323" s="6"/>
      <c r="Z323" s="6"/>
      <c r="AA323" s="6" t="s">
        <v>30</v>
      </c>
      <c r="AB323" s="6"/>
      <c r="AC323" s="6"/>
      <c r="AD323" s="6" t="s">
        <v>33</v>
      </c>
      <c r="AE323" s="6"/>
      <c r="AF323" s="6"/>
      <c r="AG323" s="6"/>
      <c r="AH323" s="6" t="s">
        <v>37</v>
      </c>
      <c r="AI323" s="6"/>
      <c r="AJ323" s="6"/>
      <c r="AK323" s="6"/>
      <c r="AL323" s="6"/>
      <c r="AM323" s="6"/>
      <c r="AN323" s="6"/>
      <c r="AO323" s="6"/>
      <c r="AP323" s="6"/>
      <c r="AQ323" s="6" t="s">
        <v>39</v>
      </c>
      <c r="AR323" s="6"/>
      <c r="AS323" s="6"/>
      <c r="AT323" s="6"/>
      <c r="AU323" s="6"/>
      <c r="AV323" s="6"/>
      <c r="AW323" s="6"/>
      <c r="AX323" s="6"/>
      <c r="AY323" s="6"/>
      <c r="AZ323" s="6"/>
      <c r="BA323" s="6"/>
      <c r="BB323" s="6" t="s">
        <v>55</v>
      </c>
      <c r="BC323" s="6"/>
      <c r="BD323" s="6"/>
      <c r="BE323" s="6"/>
      <c r="BF323" s="6"/>
      <c r="BG323" s="6"/>
      <c r="BH323" s="6"/>
      <c r="BI323" s="6"/>
      <c r="BJ323" s="6"/>
      <c r="BK323" s="6"/>
      <c r="BL323" s="6"/>
      <c r="BM323" s="6"/>
      <c r="BN323" s="6"/>
      <c r="BO323" s="6"/>
      <c r="BP323" s="6" t="s">
        <v>67</v>
      </c>
      <c r="BQ323" s="6"/>
      <c r="BR323" s="6"/>
      <c r="BS323" s="6"/>
      <c r="BT323" s="6"/>
      <c r="BU323" s="6"/>
      <c r="BV323" s="6"/>
      <c r="BW323" s="6"/>
      <c r="BX323" s="6"/>
      <c r="BY323" s="6"/>
      <c r="BZ323" s="6"/>
      <c r="CA323" s="6" t="s">
        <v>78</v>
      </c>
      <c r="CB323" s="6"/>
      <c r="CC323" s="6" t="s">
        <v>83</v>
      </c>
      <c r="CD323" s="6">
        <v>72</v>
      </c>
      <c r="CE323" s="6" t="s">
        <v>153</v>
      </c>
      <c r="CF323" s="6" t="s">
        <v>160</v>
      </c>
      <c r="CG323" s="6"/>
      <c r="CH323" s="6" t="s">
        <v>86</v>
      </c>
      <c r="CI323" s="6" t="s">
        <v>419</v>
      </c>
      <c r="CJ323" s="6" t="s">
        <v>95</v>
      </c>
      <c r="CK323" s="6" t="s">
        <v>93</v>
      </c>
      <c r="CL323" s="6" t="s">
        <v>105</v>
      </c>
      <c r="CM323" s="6" t="s">
        <v>90</v>
      </c>
      <c r="CN323" s="6"/>
    </row>
    <row r="324" spans="1:92" x14ac:dyDescent="0.35">
      <c r="A324" s="6">
        <v>7045760342</v>
      </c>
      <c r="B324" s="6"/>
      <c r="C324" s="6" t="s">
        <v>19</v>
      </c>
      <c r="D324" s="6" t="s">
        <v>20</v>
      </c>
      <c r="E324" s="6"/>
      <c r="F324" s="6"/>
      <c r="G324" s="6"/>
      <c r="H324" s="6"/>
      <c r="I324" s="6"/>
      <c r="J324" s="6" t="s">
        <v>26</v>
      </c>
      <c r="K324" s="6"/>
      <c r="L324" s="6"/>
      <c r="M324" s="6"/>
      <c r="N324" s="6" t="s">
        <v>30</v>
      </c>
      <c r="O324" s="6"/>
      <c r="P324" s="6"/>
      <c r="Q324" s="6"/>
      <c r="R324" s="6"/>
      <c r="S324" s="6"/>
      <c r="T324" s="6"/>
      <c r="U324" s="6"/>
      <c r="V324" s="6" t="s">
        <v>25</v>
      </c>
      <c r="W324" s="6"/>
      <c r="X324" s="6"/>
      <c r="Y324" s="6"/>
      <c r="Z324" s="6"/>
      <c r="AA324" s="6"/>
      <c r="AB324" s="6" t="s">
        <v>31</v>
      </c>
      <c r="AC324" s="6"/>
      <c r="AD324" s="6" t="s">
        <v>33</v>
      </c>
      <c r="AE324" s="6"/>
      <c r="AF324" s="6"/>
      <c r="AG324" s="6"/>
      <c r="AH324" s="6"/>
      <c r="AI324" s="6"/>
      <c r="AJ324" s="6" t="s">
        <v>39</v>
      </c>
      <c r="AK324" s="6"/>
      <c r="AL324" s="6" t="s">
        <v>41</v>
      </c>
      <c r="AM324" s="6" t="s">
        <v>42</v>
      </c>
      <c r="AN324" s="6"/>
      <c r="AO324" s="6"/>
      <c r="AP324" s="6"/>
      <c r="AQ324" s="6"/>
      <c r="AR324" s="6"/>
      <c r="AS324" s="6"/>
      <c r="AT324" s="6" t="s">
        <v>48</v>
      </c>
      <c r="AU324" s="6"/>
      <c r="AV324" s="6"/>
      <c r="AW324" s="6"/>
      <c r="AX324" s="6" t="s">
        <v>52</v>
      </c>
      <c r="AY324" s="6"/>
      <c r="AZ324" s="6"/>
      <c r="BA324" s="6" t="s">
        <v>19</v>
      </c>
      <c r="BB324" s="6"/>
      <c r="BC324" s="6"/>
      <c r="BD324" s="6"/>
      <c r="BE324" s="6"/>
      <c r="BF324" s="6"/>
      <c r="BG324" s="6"/>
      <c r="BH324" s="6"/>
      <c r="BI324" s="6"/>
      <c r="BJ324" s="6" t="s">
        <v>26</v>
      </c>
      <c r="BK324" s="6"/>
      <c r="BL324" s="6"/>
      <c r="BM324" s="6"/>
      <c r="BN324" s="6"/>
      <c r="BO324" s="6"/>
      <c r="BP324" s="6" t="s">
        <v>67</v>
      </c>
      <c r="BQ324" s="6"/>
      <c r="BR324" s="6"/>
      <c r="BS324" s="6" t="s">
        <v>70</v>
      </c>
      <c r="BT324" s="6"/>
      <c r="BU324" s="6"/>
      <c r="BV324" s="6"/>
      <c r="BW324" s="6"/>
      <c r="BX324" s="6"/>
      <c r="BY324" s="6"/>
      <c r="BZ324" s="6"/>
      <c r="CA324" s="6" t="s">
        <v>78</v>
      </c>
      <c r="CB324" s="6"/>
      <c r="CC324" s="6" t="s">
        <v>83</v>
      </c>
      <c r="CD324" s="6">
        <v>60</v>
      </c>
      <c r="CE324" s="6" t="s">
        <v>153</v>
      </c>
      <c r="CF324" s="6" t="s">
        <v>194</v>
      </c>
      <c r="CG324" s="6" t="s">
        <v>96</v>
      </c>
      <c r="CH324" s="6"/>
      <c r="CI324" s="6" t="s">
        <v>419</v>
      </c>
      <c r="CJ324" s="6" t="s">
        <v>103</v>
      </c>
      <c r="CK324" s="6" t="s">
        <v>93</v>
      </c>
      <c r="CL324" s="6" t="s">
        <v>105</v>
      </c>
      <c r="CM324" s="6" t="s">
        <v>90</v>
      </c>
      <c r="CN324" s="6" t="s">
        <v>90</v>
      </c>
    </row>
    <row r="325" spans="1:92" x14ac:dyDescent="0.35">
      <c r="A325" s="6">
        <v>7045760037</v>
      </c>
      <c r="B325" s="6" t="s">
        <v>18</v>
      </c>
      <c r="C325" s="6"/>
      <c r="D325" s="6" t="s">
        <v>20</v>
      </c>
      <c r="E325" s="6"/>
      <c r="F325" s="6"/>
      <c r="G325" s="6"/>
      <c r="H325" s="6"/>
      <c r="I325" s="6"/>
      <c r="J325" s="6" t="s">
        <v>26</v>
      </c>
      <c r="K325" s="6"/>
      <c r="L325" s="6" t="s">
        <v>28</v>
      </c>
      <c r="M325" s="6"/>
      <c r="N325" s="6" t="s">
        <v>30</v>
      </c>
      <c r="O325" s="6" t="s">
        <v>18</v>
      </c>
      <c r="P325" s="6" t="s">
        <v>19</v>
      </c>
      <c r="Q325" s="6" t="s">
        <v>20</v>
      </c>
      <c r="R325" s="6"/>
      <c r="S325" s="6"/>
      <c r="T325" s="6"/>
      <c r="U325" s="6"/>
      <c r="V325" s="6"/>
      <c r="W325" s="6"/>
      <c r="X325" s="6"/>
      <c r="Y325" s="6"/>
      <c r="Z325" s="6"/>
      <c r="AA325" s="6"/>
      <c r="AB325" s="6"/>
      <c r="AC325" s="6"/>
      <c r="AD325" s="6"/>
      <c r="AE325" s="6" t="s">
        <v>34</v>
      </c>
      <c r="AF325" s="6" t="s">
        <v>35</v>
      </c>
      <c r="AG325" s="6"/>
      <c r="AH325" s="6"/>
      <c r="AI325" s="6"/>
      <c r="AJ325" s="6" t="s">
        <v>39</v>
      </c>
      <c r="AK325" s="6" t="s">
        <v>40</v>
      </c>
      <c r="AL325" s="6"/>
      <c r="AM325" s="6"/>
      <c r="AN325" s="6"/>
      <c r="AO325" s="6" t="s">
        <v>44</v>
      </c>
      <c r="AP325" s="6"/>
      <c r="AQ325" s="6"/>
      <c r="AR325" s="6"/>
      <c r="AS325" s="6"/>
      <c r="AT325" s="6" t="s">
        <v>48</v>
      </c>
      <c r="AU325" s="6" t="s">
        <v>49</v>
      </c>
      <c r="AV325" s="6"/>
      <c r="AW325" s="6"/>
      <c r="AX325" s="6"/>
      <c r="AY325" s="6" t="s">
        <v>53</v>
      </c>
      <c r="AZ325" s="6"/>
      <c r="BA325" s="6" t="s">
        <v>19</v>
      </c>
      <c r="BB325" s="6"/>
      <c r="BC325" s="6"/>
      <c r="BD325" s="6"/>
      <c r="BE325" s="6"/>
      <c r="BF325" s="6" t="s">
        <v>59</v>
      </c>
      <c r="BG325" s="6"/>
      <c r="BH325" s="6"/>
      <c r="BI325" s="6"/>
      <c r="BJ325" s="6" t="s">
        <v>26</v>
      </c>
      <c r="BK325" s="6"/>
      <c r="BL325" s="6"/>
      <c r="BM325" s="6"/>
      <c r="BN325" s="6"/>
      <c r="BO325" s="6"/>
      <c r="BP325" s="6" t="s">
        <v>67</v>
      </c>
      <c r="BQ325" s="6"/>
      <c r="BR325" s="6"/>
      <c r="BS325" s="6"/>
      <c r="BT325" s="6"/>
      <c r="BU325" s="6"/>
      <c r="BV325" s="6" t="s">
        <v>73</v>
      </c>
      <c r="BW325" s="6"/>
      <c r="BX325" s="6"/>
      <c r="BY325" s="6" t="s">
        <v>76</v>
      </c>
      <c r="BZ325" s="6"/>
      <c r="CA325" s="6"/>
      <c r="CB325" s="6"/>
      <c r="CC325" s="6" t="s">
        <v>83</v>
      </c>
      <c r="CD325" s="6">
        <v>40</v>
      </c>
      <c r="CE325" s="6" t="s">
        <v>153</v>
      </c>
      <c r="CF325" s="6" t="s">
        <v>160</v>
      </c>
      <c r="CG325" s="6" t="s">
        <v>85</v>
      </c>
      <c r="CH325" s="6" t="s">
        <v>90</v>
      </c>
      <c r="CI325" s="6" t="s">
        <v>422</v>
      </c>
      <c r="CJ325" s="6" t="s">
        <v>103</v>
      </c>
      <c r="CK325" s="6" t="s">
        <v>107</v>
      </c>
      <c r="CL325" s="6" t="s">
        <v>89</v>
      </c>
      <c r="CM325" s="6" t="s">
        <v>90</v>
      </c>
      <c r="CN325" s="6" t="s">
        <v>90</v>
      </c>
    </row>
    <row r="326" spans="1:92" x14ac:dyDescent="0.35">
      <c r="A326" s="6">
        <v>7045759762</v>
      </c>
      <c r="B326" s="6" t="s">
        <v>18</v>
      </c>
      <c r="C326" s="6"/>
      <c r="D326" s="6" t="s">
        <v>20</v>
      </c>
      <c r="E326" s="6"/>
      <c r="F326" s="6"/>
      <c r="G326" s="6"/>
      <c r="H326" s="6"/>
      <c r="I326" s="6"/>
      <c r="J326" s="6"/>
      <c r="K326" s="6"/>
      <c r="L326" s="6" t="s">
        <v>28</v>
      </c>
      <c r="M326" s="6"/>
      <c r="N326" s="6" t="s">
        <v>30</v>
      </c>
      <c r="O326" s="6" t="s">
        <v>18</v>
      </c>
      <c r="P326" s="6" t="s">
        <v>19</v>
      </c>
      <c r="Q326" s="6"/>
      <c r="R326" s="6"/>
      <c r="S326" s="6"/>
      <c r="T326" s="6"/>
      <c r="U326" s="6"/>
      <c r="V326" s="6"/>
      <c r="W326" s="6"/>
      <c r="X326" s="6"/>
      <c r="Y326" s="6"/>
      <c r="Z326" s="6"/>
      <c r="AA326" s="6" t="s">
        <v>30</v>
      </c>
      <c r="AB326" s="6"/>
      <c r="AC326" s="6"/>
      <c r="AD326" s="6"/>
      <c r="AE326" s="6"/>
      <c r="AF326" s="6" t="s">
        <v>35</v>
      </c>
      <c r="AG326" s="6"/>
      <c r="AH326" s="6"/>
      <c r="AI326" s="6" t="s">
        <v>38</v>
      </c>
      <c r="AJ326" s="6" t="s">
        <v>39</v>
      </c>
      <c r="AK326" s="6" t="s">
        <v>40</v>
      </c>
      <c r="AL326" s="6"/>
      <c r="AM326" s="6"/>
      <c r="AN326" s="6" t="s">
        <v>43</v>
      </c>
      <c r="AO326" s="6"/>
      <c r="AP326" s="6"/>
      <c r="AQ326" s="6" t="s">
        <v>39</v>
      </c>
      <c r="AR326" s="6" t="s">
        <v>46</v>
      </c>
      <c r="AS326" s="6"/>
      <c r="AT326" s="6"/>
      <c r="AU326" s="6" t="s">
        <v>49</v>
      </c>
      <c r="AV326" s="6"/>
      <c r="AW326" s="6"/>
      <c r="AX326" s="6" t="s">
        <v>52</v>
      </c>
      <c r="AY326" s="6"/>
      <c r="AZ326" s="6"/>
      <c r="BA326" s="6" t="s">
        <v>19</v>
      </c>
      <c r="BB326" s="6"/>
      <c r="BC326" s="6" t="s">
        <v>56</v>
      </c>
      <c r="BD326" s="6" t="s">
        <v>57</v>
      </c>
      <c r="BE326" s="6" t="s">
        <v>58</v>
      </c>
      <c r="BF326" s="6" t="s">
        <v>59</v>
      </c>
      <c r="BG326" s="6" t="s">
        <v>60</v>
      </c>
      <c r="BH326" s="6" t="s">
        <v>61</v>
      </c>
      <c r="BI326" s="6" t="s">
        <v>62</v>
      </c>
      <c r="BJ326" s="6"/>
      <c r="BK326" s="6"/>
      <c r="BL326" s="6" t="s">
        <v>63</v>
      </c>
      <c r="BM326" s="6"/>
      <c r="BN326" s="6" t="s">
        <v>65</v>
      </c>
      <c r="BO326" s="6" t="s">
        <v>66</v>
      </c>
      <c r="BP326" s="6" t="s">
        <v>67</v>
      </c>
      <c r="BQ326" s="6"/>
      <c r="BR326" s="6"/>
      <c r="BS326" s="6" t="s">
        <v>70</v>
      </c>
      <c r="BT326" s="6"/>
      <c r="BU326" s="6" t="s">
        <v>72</v>
      </c>
      <c r="BV326" s="6"/>
      <c r="BW326" s="6"/>
      <c r="BX326" s="6" t="s">
        <v>75</v>
      </c>
      <c r="BY326" s="6" t="s">
        <v>76</v>
      </c>
      <c r="BZ326" s="6"/>
      <c r="CA326" s="6" t="s">
        <v>78</v>
      </c>
      <c r="CB326" s="6"/>
      <c r="CC326" s="6" t="s">
        <v>83</v>
      </c>
      <c r="CD326" s="6">
        <v>13</v>
      </c>
      <c r="CE326" s="6" t="s">
        <v>153</v>
      </c>
      <c r="CF326" s="6" t="s">
        <v>160</v>
      </c>
      <c r="CG326" s="6" t="s">
        <v>85</v>
      </c>
      <c r="CH326" s="6" t="s">
        <v>90</v>
      </c>
      <c r="CI326" s="6" t="s">
        <v>422</v>
      </c>
      <c r="CJ326" s="6"/>
      <c r="CK326" s="6" t="s">
        <v>104</v>
      </c>
      <c r="CL326" s="6" t="s">
        <v>94</v>
      </c>
      <c r="CM326" s="6" t="s">
        <v>90</v>
      </c>
      <c r="CN326" s="6" t="s">
        <v>90</v>
      </c>
    </row>
    <row r="327" spans="1:92" x14ac:dyDescent="0.35">
      <c r="A327" s="6">
        <v>7045759383</v>
      </c>
      <c r="B327" s="6"/>
      <c r="C327" s="6" t="s">
        <v>19</v>
      </c>
      <c r="D327" s="6" t="s">
        <v>20</v>
      </c>
      <c r="E327" s="6"/>
      <c r="F327" s="6" t="s">
        <v>22</v>
      </c>
      <c r="G327" s="6"/>
      <c r="H327" s="6"/>
      <c r="I327" s="6"/>
      <c r="J327" s="6"/>
      <c r="K327" s="6"/>
      <c r="L327" s="6"/>
      <c r="M327" s="6"/>
      <c r="N327" s="6" t="s">
        <v>30</v>
      </c>
      <c r="O327" s="6"/>
      <c r="P327" s="6" t="s">
        <v>19</v>
      </c>
      <c r="Q327" s="6" t="s">
        <v>20</v>
      </c>
      <c r="R327" s="6"/>
      <c r="S327" s="6"/>
      <c r="T327" s="6"/>
      <c r="U327" s="6"/>
      <c r="V327" s="6" t="s">
        <v>25</v>
      </c>
      <c r="W327" s="6"/>
      <c r="X327" s="6"/>
      <c r="Y327" s="6"/>
      <c r="Z327" s="6"/>
      <c r="AA327" s="6" t="s">
        <v>30</v>
      </c>
      <c r="AB327" s="6"/>
      <c r="AC327" s="6"/>
      <c r="AD327" s="6" t="s">
        <v>33</v>
      </c>
      <c r="AE327" s="6"/>
      <c r="AF327" s="6"/>
      <c r="AG327" s="6"/>
      <c r="AH327" s="6"/>
      <c r="AI327" s="6"/>
      <c r="AJ327" s="6"/>
      <c r="AK327" s="6" t="s">
        <v>40</v>
      </c>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t="s">
        <v>67</v>
      </c>
      <c r="BQ327" s="6"/>
      <c r="BR327" s="6" t="s">
        <v>69</v>
      </c>
      <c r="BS327" s="6"/>
      <c r="BT327" s="6"/>
      <c r="BU327" s="6" t="s">
        <v>72</v>
      </c>
      <c r="BV327" s="6"/>
      <c r="BW327" s="6"/>
      <c r="BX327" s="6"/>
      <c r="BY327" s="6"/>
      <c r="BZ327" s="6"/>
      <c r="CA327" s="6"/>
      <c r="CB327" s="6"/>
      <c r="CC327" s="6" t="s">
        <v>83</v>
      </c>
      <c r="CD327" s="6">
        <v>60</v>
      </c>
      <c r="CE327" s="6" t="s">
        <v>153</v>
      </c>
      <c r="CF327" s="6" t="s">
        <v>160</v>
      </c>
      <c r="CG327" s="6" t="s">
        <v>112</v>
      </c>
      <c r="CH327" s="6" t="s">
        <v>90</v>
      </c>
      <c r="CI327" s="6" t="s">
        <v>422</v>
      </c>
      <c r="CJ327" s="6" t="s">
        <v>100</v>
      </c>
      <c r="CK327" s="6" t="s">
        <v>112</v>
      </c>
      <c r="CL327" s="6" t="s">
        <v>89</v>
      </c>
      <c r="CM327" s="6" t="s">
        <v>90</v>
      </c>
      <c r="CN327" s="6" t="s">
        <v>90</v>
      </c>
    </row>
    <row r="328" spans="1:92" x14ac:dyDescent="0.35">
      <c r="A328" s="6">
        <v>7045759020</v>
      </c>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t="s">
        <v>36</v>
      </c>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t="s">
        <v>65</v>
      </c>
      <c r="BO328" s="6"/>
      <c r="BP328" s="6" t="s">
        <v>67</v>
      </c>
      <c r="BQ328" s="6"/>
      <c r="BR328" s="6"/>
      <c r="BS328" s="6"/>
      <c r="BT328" s="6"/>
      <c r="BU328" s="6"/>
      <c r="BV328" s="6"/>
      <c r="BW328" s="6"/>
      <c r="BX328" s="6"/>
      <c r="BY328" s="6"/>
      <c r="BZ328" s="6"/>
      <c r="CA328" s="6"/>
      <c r="CB328" s="6"/>
      <c r="CC328" s="6" t="s">
        <v>98</v>
      </c>
      <c r="CD328" s="6">
        <v>47</v>
      </c>
      <c r="CE328" s="6" t="s">
        <v>153</v>
      </c>
      <c r="CF328" s="6" t="s">
        <v>160</v>
      </c>
      <c r="CG328" s="6" t="s">
        <v>96</v>
      </c>
      <c r="CH328" s="6" t="s">
        <v>86</v>
      </c>
      <c r="CI328" s="6" t="s">
        <v>419</v>
      </c>
      <c r="CJ328" s="6" t="s">
        <v>100</v>
      </c>
      <c r="CK328" s="6" t="s">
        <v>110</v>
      </c>
      <c r="CL328" s="6" t="s">
        <v>89</v>
      </c>
      <c r="CM328" s="6" t="s">
        <v>90</v>
      </c>
      <c r="CN328" s="6" t="s">
        <v>90</v>
      </c>
    </row>
    <row r="329" spans="1:92" x14ac:dyDescent="0.35">
      <c r="A329" s="6">
        <v>7045758702</v>
      </c>
      <c r="B329" s="6"/>
      <c r="C329" s="6" t="s">
        <v>19</v>
      </c>
      <c r="D329" s="6" t="s">
        <v>20</v>
      </c>
      <c r="E329" s="6"/>
      <c r="F329" s="6"/>
      <c r="G329" s="6"/>
      <c r="H329" s="6"/>
      <c r="I329" s="6"/>
      <c r="J329" s="6"/>
      <c r="K329" s="6"/>
      <c r="L329" s="6"/>
      <c r="M329" s="6"/>
      <c r="N329" s="6"/>
      <c r="O329" s="6" t="s">
        <v>18</v>
      </c>
      <c r="P329" s="6" t="s">
        <v>19</v>
      </c>
      <c r="Q329" s="6" t="s">
        <v>20</v>
      </c>
      <c r="R329" s="6"/>
      <c r="S329" s="6"/>
      <c r="T329" s="6"/>
      <c r="U329" s="6"/>
      <c r="V329" s="6"/>
      <c r="W329" s="6"/>
      <c r="X329" s="6"/>
      <c r="Y329" s="6"/>
      <c r="Z329" s="6"/>
      <c r="AA329" s="6"/>
      <c r="AB329" s="6"/>
      <c r="AC329" s="6" t="s">
        <v>32</v>
      </c>
      <c r="AD329" s="6" t="s">
        <v>33</v>
      </c>
      <c r="AE329" s="6"/>
      <c r="AF329" s="6"/>
      <c r="AG329" s="6"/>
      <c r="AH329" s="6" t="s">
        <v>37</v>
      </c>
      <c r="AI329" s="6"/>
      <c r="AJ329" s="6"/>
      <c r="AK329" s="6"/>
      <c r="AL329" s="6"/>
      <c r="AM329" s="6" t="s">
        <v>42</v>
      </c>
      <c r="AN329" s="6"/>
      <c r="AO329" s="6" t="s">
        <v>44</v>
      </c>
      <c r="AP329" s="6"/>
      <c r="AQ329" s="6"/>
      <c r="AR329" s="6"/>
      <c r="AS329" s="6"/>
      <c r="AT329" s="6" t="s">
        <v>48</v>
      </c>
      <c r="AU329" s="6"/>
      <c r="AV329" s="6"/>
      <c r="AW329" s="6"/>
      <c r="AX329" s="6"/>
      <c r="AY329" s="6"/>
      <c r="AZ329" s="6"/>
      <c r="BA329" s="6" t="s">
        <v>19</v>
      </c>
      <c r="BB329" s="6"/>
      <c r="BC329" s="6"/>
      <c r="BD329" s="6"/>
      <c r="BE329" s="6"/>
      <c r="BF329" s="6"/>
      <c r="BG329" s="6"/>
      <c r="BH329" s="6"/>
      <c r="BI329" s="6" t="s">
        <v>62</v>
      </c>
      <c r="BJ329" s="6"/>
      <c r="BK329" s="6"/>
      <c r="BL329" s="6"/>
      <c r="BM329" s="6"/>
      <c r="BN329" s="6"/>
      <c r="BO329" s="6"/>
      <c r="BP329" s="6" t="s">
        <v>67</v>
      </c>
      <c r="BQ329" s="6"/>
      <c r="BR329" s="6"/>
      <c r="BS329" s="6"/>
      <c r="BT329" s="6"/>
      <c r="BU329" s="6"/>
      <c r="BV329" s="6"/>
      <c r="BW329" s="6"/>
      <c r="BX329" s="6"/>
      <c r="BY329" s="6"/>
      <c r="BZ329" s="6"/>
      <c r="CA329" s="6" t="s">
        <v>78</v>
      </c>
      <c r="CB329" s="6"/>
      <c r="CC329" s="6" t="s">
        <v>83</v>
      </c>
      <c r="CD329" s="6">
        <v>98</v>
      </c>
      <c r="CE329" s="6" t="s">
        <v>153</v>
      </c>
      <c r="CF329" s="6" t="s">
        <v>181</v>
      </c>
      <c r="CG329" s="6" t="s">
        <v>85</v>
      </c>
      <c r="CH329" s="6" t="s">
        <v>86</v>
      </c>
      <c r="CI329" s="6" t="s">
        <v>419</v>
      </c>
      <c r="CJ329" s="6" t="s">
        <v>100</v>
      </c>
      <c r="CK329" s="6" t="s">
        <v>112</v>
      </c>
      <c r="CL329" s="6" t="s">
        <v>105</v>
      </c>
      <c r="CM329" s="6" t="s">
        <v>90</v>
      </c>
      <c r="CN329" s="6" t="s">
        <v>86</v>
      </c>
    </row>
    <row r="330" spans="1:92" x14ac:dyDescent="0.35">
      <c r="A330" s="6">
        <v>7045758460</v>
      </c>
      <c r="B330" s="6"/>
      <c r="C330" s="6"/>
      <c r="D330" s="6"/>
      <c r="E330" s="6"/>
      <c r="F330" s="6"/>
      <c r="G330" s="6"/>
      <c r="H330" s="6"/>
      <c r="I330" s="6" t="s">
        <v>25</v>
      </c>
      <c r="J330" s="6" t="s">
        <v>26</v>
      </c>
      <c r="K330" s="6"/>
      <c r="L330" s="6"/>
      <c r="M330" s="6" t="s">
        <v>29</v>
      </c>
      <c r="N330" s="6"/>
      <c r="O330" s="6"/>
      <c r="P330" s="6" t="s">
        <v>19</v>
      </c>
      <c r="Q330" s="6"/>
      <c r="R330" s="6"/>
      <c r="S330" s="6"/>
      <c r="T330" s="6"/>
      <c r="U330" s="6"/>
      <c r="V330" s="6" t="s">
        <v>25</v>
      </c>
      <c r="W330" s="6"/>
      <c r="X330" s="6"/>
      <c r="Y330" s="6"/>
      <c r="Z330" s="6"/>
      <c r="AA330" s="6" t="s">
        <v>30</v>
      </c>
      <c r="AB330" s="6"/>
      <c r="AC330" s="6"/>
      <c r="AD330" s="6"/>
      <c r="AE330" s="6"/>
      <c r="AF330" s="6"/>
      <c r="AG330" s="6"/>
      <c r="AH330" s="6"/>
      <c r="AI330" s="6"/>
      <c r="AJ330" s="6"/>
      <c r="AK330" s="6" t="s">
        <v>40</v>
      </c>
      <c r="AL330" s="6" t="s">
        <v>41</v>
      </c>
      <c r="AM330" s="6"/>
      <c r="AN330" s="6"/>
      <c r="AO330" s="6"/>
      <c r="AP330" s="6"/>
      <c r="AQ330" s="6"/>
      <c r="AR330" s="6" t="s">
        <v>46</v>
      </c>
      <c r="AS330" s="6"/>
      <c r="AT330" s="6"/>
      <c r="AU330" s="6"/>
      <c r="AV330" s="6"/>
      <c r="AW330" s="6"/>
      <c r="AX330" s="6" t="s">
        <v>52</v>
      </c>
      <c r="AY330" s="6"/>
      <c r="AZ330" s="6"/>
      <c r="BA330" s="6" t="s">
        <v>19</v>
      </c>
      <c r="BB330" s="6"/>
      <c r="BC330" s="6"/>
      <c r="BD330" s="6"/>
      <c r="BE330" s="6"/>
      <c r="BF330" s="6"/>
      <c r="BG330" s="6"/>
      <c r="BH330" s="6" t="s">
        <v>61</v>
      </c>
      <c r="BI330" s="6"/>
      <c r="BJ330" s="6"/>
      <c r="BK330" s="6"/>
      <c r="BL330" s="6"/>
      <c r="BM330" s="6"/>
      <c r="BN330" s="6" t="s">
        <v>65</v>
      </c>
      <c r="BO330" s="6"/>
      <c r="BP330" s="6"/>
      <c r="BQ330" s="6" t="s">
        <v>68</v>
      </c>
      <c r="BR330" s="6"/>
      <c r="BS330" s="6" t="s">
        <v>70</v>
      </c>
      <c r="BT330" s="6" t="s">
        <v>71</v>
      </c>
      <c r="BU330" s="6" t="s">
        <v>72</v>
      </c>
      <c r="BV330" s="6"/>
      <c r="BW330" s="6"/>
      <c r="BX330" s="6"/>
      <c r="BY330" s="6"/>
      <c r="BZ330" s="6"/>
      <c r="CA330" s="6"/>
      <c r="CB330" s="6"/>
      <c r="CC330" s="6" t="s">
        <v>83</v>
      </c>
      <c r="CD330" s="6">
        <v>77</v>
      </c>
      <c r="CE330" s="6" t="s">
        <v>153</v>
      </c>
      <c r="CF330" s="6" t="s">
        <v>193</v>
      </c>
      <c r="CG330" s="6" t="s">
        <v>96</v>
      </c>
      <c r="CH330" s="6" t="s">
        <v>86</v>
      </c>
      <c r="CI330" s="6" t="s">
        <v>419</v>
      </c>
      <c r="CJ330" s="6" t="s">
        <v>99</v>
      </c>
      <c r="CK330" s="6" t="s">
        <v>109</v>
      </c>
      <c r="CL330" s="6" t="s">
        <v>105</v>
      </c>
      <c r="CM330" s="6" t="s">
        <v>90</v>
      </c>
      <c r="CN330" s="6" t="s">
        <v>90</v>
      </c>
    </row>
    <row r="331" spans="1:92" x14ac:dyDescent="0.35">
      <c r="A331" s="6">
        <v>7045758181</v>
      </c>
      <c r="B331" s="6"/>
      <c r="C331" s="6" t="s">
        <v>19</v>
      </c>
      <c r="D331" s="6"/>
      <c r="E331" s="6"/>
      <c r="F331" s="6"/>
      <c r="G331" s="6"/>
      <c r="H331" s="6"/>
      <c r="I331" s="6"/>
      <c r="J331" s="6"/>
      <c r="K331" s="6"/>
      <c r="L331" s="6" t="s">
        <v>28</v>
      </c>
      <c r="M331" s="6" t="s">
        <v>29</v>
      </c>
      <c r="N331" s="6"/>
      <c r="O331" s="6"/>
      <c r="P331" s="6" t="s">
        <v>19</v>
      </c>
      <c r="Q331" s="6" t="s">
        <v>20</v>
      </c>
      <c r="R331" s="6"/>
      <c r="S331" s="6"/>
      <c r="T331" s="6"/>
      <c r="U331" s="6"/>
      <c r="V331" s="6"/>
      <c r="W331" s="6" t="s">
        <v>26</v>
      </c>
      <c r="X331" s="6"/>
      <c r="Y331" s="6"/>
      <c r="Z331" s="6"/>
      <c r="AA331" s="6"/>
      <c r="AB331" s="6"/>
      <c r="AC331" s="6"/>
      <c r="AD331" s="6" t="s">
        <v>33</v>
      </c>
      <c r="AE331" s="6"/>
      <c r="AF331" s="6"/>
      <c r="AG331" s="6"/>
      <c r="AH331" s="6" t="s">
        <v>37</v>
      </c>
      <c r="AI331" s="6" t="s">
        <v>38</v>
      </c>
      <c r="AJ331" s="6"/>
      <c r="AK331" s="6" t="s">
        <v>40</v>
      </c>
      <c r="AL331" s="6"/>
      <c r="AM331" s="6"/>
      <c r="AN331" s="6"/>
      <c r="AO331" s="6"/>
      <c r="AP331" s="6" t="s">
        <v>45</v>
      </c>
      <c r="AQ331" s="6" t="s">
        <v>39</v>
      </c>
      <c r="AR331" s="6"/>
      <c r="AS331" s="6"/>
      <c r="AT331" s="6"/>
      <c r="AU331" s="6" t="s">
        <v>49</v>
      </c>
      <c r="AV331" s="6"/>
      <c r="AW331" s="6"/>
      <c r="AX331" s="6" t="s">
        <v>52</v>
      </c>
      <c r="AY331" s="6"/>
      <c r="AZ331" s="6"/>
      <c r="BA331" s="6" t="s">
        <v>19</v>
      </c>
      <c r="BB331" s="6"/>
      <c r="BC331" s="6" t="s">
        <v>56</v>
      </c>
      <c r="BD331" s="6" t="s">
        <v>57</v>
      </c>
      <c r="BE331" s="6" t="s">
        <v>58</v>
      </c>
      <c r="BF331" s="6"/>
      <c r="BG331" s="6" t="s">
        <v>60</v>
      </c>
      <c r="BH331" s="6" t="s">
        <v>61</v>
      </c>
      <c r="BI331" s="6"/>
      <c r="BJ331" s="6"/>
      <c r="BK331" s="6"/>
      <c r="BL331" s="6"/>
      <c r="BM331" s="6"/>
      <c r="BN331" s="6" t="s">
        <v>65</v>
      </c>
      <c r="BO331" s="6"/>
      <c r="BP331" s="6" t="s">
        <v>67</v>
      </c>
      <c r="BQ331" s="6"/>
      <c r="BR331" s="6"/>
      <c r="BS331" s="6" t="s">
        <v>70</v>
      </c>
      <c r="BT331" s="6"/>
      <c r="BU331" s="6"/>
      <c r="BV331" s="6"/>
      <c r="BW331" s="6"/>
      <c r="BX331" s="6" t="s">
        <v>75</v>
      </c>
      <c r="BY331" s="6"/>
      <c r="BZ331" s="6"/>
      <c r="CA331" s="6" t="s">
        <v>78</v>
      </c>
      <c r="CB331" s="6"/>
      <c r="CC331" s="6" t="s">
        <v>83</v>
      </c>
      <c r="CD331" s="6">
        <v>70</v>
      </c>
      <c r="CE331" s="6" t="s">
        <v>153</v>
      </c>
      <c r="CF331" s="6" t="s">
        <v>193</v>
      </c>
      <c r="CG331" s="6" t="s">
        <v>96</v>
      </c>
      <c r="CH331" s="6" t="s">
        <v>86</v>
      </c>
      <c r="CI331" s="6" t="s">
        <v>419</v>
      </c>
      <c r="CJ331" s="6" t="s">
        <v>103</v>
      </c>
      <c r="CK331" s="6" t="s">
        <v>112</v>
      </c>
      <c r="CL331" s="6" t="s">
        <v>89</v>
      </c>
      <c r="CM331" s="6" t="s">
        <v>114</v>
      </c>
      <c r="CN331" s="6" t="s">
        <v>86</v>
      </c>
    </row>
    <row r="332" spans="1:92" x14ac:dyDescent="0.35">
      <c r="A332" s="6">
        <v>7045757888</v>
      </c>
      <c r="B332" s="6"/>
      <c r="C332" s="6" t="s">
        <v>19</v>
      </c>
      <c r="D332" s="6" t="s">
        <v>20</v>
      </c>
      <c r="E332" s="6"/>
      <c r="F332" s="6"/>
      <c r="G332" s="6"/>
      <c r="H332" s="6"/>
      <c r="I332" s="6" t="s">
        <v>25</v>
      </c>
      <c r="J332" s="6" t="s">
        <v>26</v>
      </c>
      <c r="K332" s="6"/>
      <c r="L332" s="6" t="s">
        <v>28</v>
      </c>
      <c r="M332" s="6" t="s">
        <v>29</v>
      </c>
      <c r="N332" s="6"/>
      <c r="O332" s="6"/>
      <c r="P332" s="6" t="s">
        <v>19</v>
      </c>
      <c r="Q332" s="6"/>
      <c r="R332" s="6"/>
      <c r="S332" s="6"/>
      <c r="T332" s="6"/>
      <c r="U332" s="6"/>
      <c r="V332" s="6" t="s">
        <v>25</v>
      </c>
      <c r="W332" s="6"/>
      <c r="X332" s="6"/>
      <c r="Y332" s="6"/>
      <c r="Z332" s="6" t="s">
        <v>29</v>
      </c>
      <c r="AA332" s="6"/>
      <c r="AB332" s="6"/>
      <c r="AC332" s="6"/>
      <c r="AD332" s="6" t="s">
        <v>33</v>
      </c>
      <c r="AE332" s="6"/>
      <c r="AF332" s="6"/>
      <c r="AG332" s="6"/>
      <c r="AH332" s="6"/>
      <c r="AI332" s="6" t="s">
        <v>38</v>
      </c>
      <c r="AJ332" s="6" t="s">
        <v>39</v>
      </c>
      <c r="AK332" s="6"/>
      <c r="AL332" s="6"/>
      <c r="AM332" s="6" t="s">
        <v>42</v>
      </c>
      <c r="AN332" s="6" t="s">
        <v>43</v>
      </c>
      <c r="AO332" s="6" t="s">
        <v>44</v>
      </c>
      <c r="AP332" s="6"/>
      <c r="AQ332" s="6"/>
      <c r="AR332" s="6"/>
      <c r="AS332" s="6"/>
      <c r="AT332" s="6" t="s">
        <v>48</v>
      </c>
      <c r="AU332" s="6"/>
      <c r="AV332" s="6"/>
      <c r="AW332" s="6"/>
      <c r="AX332" s="6" t="s">
        <v>52</v>
      </c>
      <c r="AY332" s="6"/>
      <c r="AZ332" s="6" t="s">
        <v>54</v>
      </c>
      <c r="BA332" s="6"/>
      <c r="BB332" s="6" t="s">
        <v>55</v>
      </c>
      <c r="BC332" s="6"/>
      <c r="BD332" s="6" t="s">
        <v>57</v>
      </c>
      <c r="BE332" s="6"/>
      <c r="BF332" s="6"/>
      <c r="BG332" s="6" t="s">
        <v>60</v>
      </c>
      <c r="BH332" s="6" t="s">
        <v>61</v>
      </c>
      <c r="BI332" s="6" t="s">
        <v>62</v>
      </c>
      <c r="BJ332" s="6"/>
      <c r="BK332" s="6"/>
      <c r="BL332" s="6"/>
      <c r="BM332" s="6" t="s">
        <v>64</v>
      </c>
      <c r="BN332" s="6" t="s">
        <v>65</v>
      </c>
      <c r="BO332" s="6" t="s">
        <v>66</v>
      </c>
      <c r="BP332" s="6" t="s">
        <v>67</v>
      </c>
      <c r="BQ332" s="6"/>
      <c r="BR332" s="6"/>
      <c r="BS332" s="6"/>
      <c r="BT332" s="6"/>
      <c r="BU332" s="6"/>
      <c r="BV332" s="6"/>
      <c r="BW332" s="6"/>
      <c r="BX332" s="6"/>
      <c r="BY332" s="6"/>
      <c r="BZ332" s="6"/>
      <c r="CA332" s="6"/>
      <c r="CB332" s="6"/>
      <c r="CC332" s="6" t="s">
        <v>83</v>
      </c>
      <c r="CD332" s="6">
        <v>63</v>
      </c>
      <c r="CE332" s="6" t="s">
        <v>153</v>
      </c>
      <c r="CF332" s="6" t="s">
        <v>196</v>
      </c>
      <c r="CG332" s="6" t="s">
        <v>106</v>
      </c>
      <c r="CH332" s="6" t="s">
        <v>90</v>
      </c>
      <c r="CI332" s="6" t="s">
        <v>419</v>
      </c>
      <c r="CJ332" s="6"/>
      <c r="CK332" s="6" t="s">
        <v>93</v>
      </c>
      <c r="CL332" s="6" t="s">
        <v>105</v>
      </c>
      <c r="CM332" s="6" t="s">
        <v>86</v>
      </c>
      <c r="CN332" s="6"/>
    </row>
    <row r="333" spans="1:92" x14ac:dyDescent="0.35">
      <c r="A333" s="6">
        <v>7045757487</v>
      </c>
      <c r="B333" s="6"/>
      <c r="C333" s="6" t="s">
        <v>19</v>
      </c>
      <c r="D333" s="6"/>
      <c r="E333" s="6" t="s">
        <v>21</v>
      </c>
      <c r="F333" s="6"/>
      <c r="G333" s="6"/>
      <c r="H333" s="6"/>
      <c r="I333" s="6"/>
      <c r="J333" s="6"/>
      <c r="K333" s="6"/>
      <c r="L333" s="6"/>
      <c r="M333" s="6" t="s">
        <v>29</v>
      </c>
      <c r="N333" s="6"/>
      <c r="O333" s="6"/>
      <c r="P333" s="6" t="s">
        <v>19</v>
      </c>
      <c r="Q333" s="6"/>
      <c r="R333" s="6" t="s">
        <v>21</v>
      </c>
      <c r="S333" s="6"/>
      <c r="T333" s="6"/>
      <c r="U333" s="6"/>
      <c r="V333" s="6"/>
      <c r="W333" s="6"/>
      <c r="X333" s="6"/>
      <c r="Y333" s="6"/>
      <c r="Z333" s="6"/>
      <c r="AA333" s="6"/>
      <c r="AB333" s="6"/>
      <c r="AC333" s="6"/>
      <c r="AD333" s="6"/>
      <c r="AE333" s="6"/>
      <c r="AF333" s="6"/>
      <c r="AG333" s="6"/>
      <c r="AH333" s="6"/>
      <c r="AI333" s="6"/>
      <c r="AJ333" s="6"/>
      <c r="AK333" s="6"/>
      <c r="AL333" s="6" t="s">
        <v>41</v>
      </c>
      <c r="AM333" s="6"/>
      <c r="AN333" s="6"/>
      <c r="AO333" s="6"/>
      <c r="AP333" s="6"/>
      <c r="AQ333" s="6"/>
      <c r="AR333" s="6" t="s">
        <v>46</v>
      </c>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6" t="s">
        <v>70</v>
      </c>
      <c r="BT333" s="6"/>
      <c r="BU333" s="6" t="s">
        <v>72</v>
      </c>
      <c r="BV333" s="6"/>
      <c r="BW333" s="6"/>
      <c r="BX333" s="6"/>
      <c r="BY333" s="6"/>
      <c r="BZ333" s="6"/>
      <c r="CA333" s="6"/>
      <c r="CB333" s="6"/>
      <c r="CC333" s="6" t="s">
        <v>98</v>
      </c>
      <c r="CD333" s="6">
        <v>86</v>
      </c>
      <c r="CE333" s="6" t="s">
        <v>153</v>
      </c>
      <c r="CF333" s="6" t="s">
        <v>176</v>
      </c>
      <c r="CG333" s="6" t="s">
        <v>85</v>
      </c>
      <c r="CH333" s="6" t="s">
        <v>86</v>
      </c>
      <c r="CI333" s="6" t="s">
        <v>419</v>
      </c>
      <c r="CJ333" s="6"/>
      <c r="CK333" s="6" t="s">
        <v>93</v>
      </c>
      <c r="CL333" s="6" t="s">
        <v>105</v>
      </c>
      <c r="CM333" s="6" t="s">
        <v>90</v>
      </c>
      <c r="CN333" s="6" t="s">
        <v>86</v>
      </c>
    </row>
    <row r="334" spans="1:92" x14ac:dyDescent="0.35">
      <c r="A334" s="6">
        <v>7045757208</v>
      </c>
      <c r="B334" s="6"/>
      <c r="C334" s="6"/>
      <c r="D334" s="6"/>
      <c r="E334" s="6"/>
      <c r="F334" s="6"/>
      <c r="G334" s="6"/>
      <c r="H334" s="6"/>
      <c r="I334" s="6"/>
      <c r="J334" s="6"/>
      <c r="K334" s="6"/>
      <c r="L334" s="6"/>
      <c r="M334" s="6"/>
      <c r="N334" s="6"/>
      <c r="O334" s="6"/>
      <c r="P334" s="6"/>
      <c r="Q334" s="6"/>
      <c r="R334" s="6"/>
      <c r="S334" s="6"/>
      <c r="T334" s="6"/>
      <c r="U334" s="6"/>
      <c r="V334" s="6"/>
      <c r="W334" s="6"/>
      <c r="X334" s="6" t="s">
        <v>27</v>
      </c>
      <c r="Y334" s="6"/>
      <c r="Z334" s="6"/>
      <c r="AA334" s="6"/>
      <c r="AB334" s="6"/>
      <c r="AC334" s="6"/>
      <c r="AD334" s="6"/>
      <c r="AE334" s="6"/>
      <c r="AF334" s="6"/>
      <c r="AG334" s="6"/>
      <c r="AH334" s="6"/>
      <c r="AI334" s="6"/>
      <c r="AJ334" s="6" t="s">
        <v>39</v>
      </c>
      <c r="AK334" s="6"/>
      <c r="AL334" s="6"/>
      <c r="AM334" s="6"/>
      <c r="AN334" s="6"/>
      <c r="AO334" s="6"/>
      <c r="AP334" s="6"/>
      <c r="AQ334" s="6" t="s">
        <v>39</v>
      </c>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t="s">
        <v>67</v>
      </c>
      <c r="BQ334" s="6" t="s">
        <v>68</v>
      </c>
      <c r="BR334" s="6"/>
      <c r="BS334" s="6"/>
      <c r="BT334" s="6" t="s">
        <v>71</v>
      </c>
      <c r="BU334" s="6" t="s">
        <v>72</v>
      </c>
      <c r="BV334" s="6"/>
      <c r="BW334" s="6" t="s">
        <v>74</v>
      </c>
      <c r="BX334" s="6"/>
      <c r="BY334" s="6"/>
      <c r="BZ334" s="6" t="s">
        <v>77</v>
      </c>
      <c r="CA334" s="6"/>
      <c r="CB334" s="6"/>
      <c r="CC334" s="6" t="s">
        <v>98</v>
      </c>
      <c r="CD334" s="6">
        <v>90</v>
      </c>
      <c r="CE334" s="6" t="s">
        <v>153</v>
      </c>
      <c r="CF334" s="6" t="s">
        <v>382</v>
      </c>
      <c r="CG334" s="6" t="s">
        <v>85</v>
      </c>
      <c r="CH334" s="6" t="s">
        <v>86</v>
      </c>
      <c r="CI334" s="6" t="s">
        <v>419</v>
      </c>
      <c r="CJ334" s="6" t="s">
        <v>100</v>
      </c>
      <c r="CK334" s="6" t="s">
        <v>93</v>
      </c>
      <c r="CL334" s="6" t="s">
        <v>105</v>
      </c>
      <c r="CM334" s="6" t="s">
        <v>90</v>
      </c>
      <c r="CN334" s="6" t="s">
        <v>86</v>
      </c>
    </row>
    <row r="335" spans="1:92" x14ac:dyDescent="0.35">
      <c r="A335" s="6">
        <v>7045756828</v>
      </c>
      <c r="B335" s="6"/>
      <c r="C335" s="6"/>
      <c r="D335" s="6" t="s">
        <v>20</v>
      </c>
      <c r="E335" s="6"/>
      <c r="F335" s="6"/>
      <c r="G335" s="6"/>
      <c r="H335" s="6"/>
      <c r="I335" s="6"/>
      <c r="J335" s="6" t="s">
        <v>26</v>
      </c>
      <c r="K335" s="6"/>
      <c r="L335" s="6"/>
      <c r="M335" s="6" t="s">
        <v>29</v>
      </c>
      <c r="N335" s="6"/>
      <c r="O335" s="6"/>
      <c r="P335" s="6" t="s">
        <v>19</v>
      </c>
      <c r="Q335" s="6"/>
      <c r="R335" s="6"/>
      <c r="S335" s="6"/>
      <c r="T335" s="6"/>
      <c r="U335" s="6"/>
      <c r="V335" s="6"/>
      <c r="W335" s="6" t="s">
        <v>26</v>
      </c>
      <c r="X335" s="6"/>
      <c r="Y335" s="6"/>
      <c r="Z335" s="6" t="s">
        <v>29</v>
      </c>
      <c r="AA335" s="6"/>
      <c r="AB335" s="6"/>
      <c r="AC335" s="6"/>
      <c r="AD335" s="6"/>
      <c r="AE335" s="6"/>
      <c r="AF335" s="6" t="s">
        <v>35</v>
      </c>
      <c r="AG335" s="6"/>
      <c r="AH335" s="6" t="s">
        <v>37</v>
      </c>
      <c r="AI335" s="6" t="s">
        <v>38</v>
      </c>
      <c r="AJ335" s="6"/>
      <c r="AK335" s="6"/>
      <c r="AL335" s="6" t="s">
        <v>41</v>
      </c>
      <c r="AM335" s="6" t="s">
        <v>42</v>
      </c>
      <c r="AN335" s="6"/>
      <c r="AO335" s="6"/>
      <c r="AP335" s="6"/>
      <c r="AQ335" s="6"/>
      <c r="AR335" s="6"/>
      <c r="AS335" s="6"/>
      <c r="AT335" s="6"/>
      <c r="AU335" s="6"/>
      <c r="AV335" s="6" t="s">
        <v>50</v>
      </c>
      <c r="AW335" s="6"/>
      <c r="AX335" s="6" t="s">
        <v>52</v>
      </c>
      <c r="AY335" s="6"/>
      <c r="AZ335" s="6"/>
      <c r="BA335" s="6"/>
      <c r="BB335" s="6"/>
      <c r="BC335" s="6"/>
      <c r="BD335" s="6"/>
      <c r="BE335" s="6"/>
      <c r="BF335" s="6"/>
      <c r="BG335" s="6"/>
      <c r="BH335" s="6"/>
      <c r="BI335" s="6"/>
      <c r="BJ335" s="6"/>
      <c r="BK335" s="6"/>
      <c r="BL335" s="6"/>
      <c r="BM335" s="6"/>
      <c r="BN335" s="6" t="s">
        <v>65</v>
      </c>
      <c r="BO335" s="6" t="s">
        <v>66</v>
      </c>
      <c r="BP335" s="6" t="s">
        <v>67</v>
      </c>
      <c r="BQ335" s="6"/>
      <c r="BR335" s="6"/>
      <c r="BS335" s="6"/>
      <c r="BT335" s="6"/>
      <c r="BU335" s="6"/>
      <c r="BV335" s="6" t="s">
        <v>73</v>
      </c>
      <c r="BW335" s="6"/>
      <c r="BX335" s="6"/>
      <c r="BY335" s="6" t="s">
        <v>76</v>
      </c>
      <c r="BZ335" s="6"/>
      <c r="CA335" s="6"/>
      <c r="CB335" s="6"/>
      <c r="CC335" s="6" t="s">
        <v>98</v>
      </c>
      <c r="CD335" s="6">
        <v>70</v>
      </c>
      <c r="CE335" s="6" t="s">
        <v>153</v>
      </c>
      <c r="CF335" s="6" t="s">
        <v>175</v>
      </c>
      <c r="CG335" s="6" t="s">
        <v>85</v>
      </c>
      <c r="CH335" s="6" t="s">
        <v>86</v>
      </c>
      <c r="CI335" s="6" t="s">
        <v>419</v>
      </c>
      <c r="CJ335" s="6" t="s">
        <v>87</v>
      </c>
      <c r="CK335" s="6" t="s">
        <v>109</v>
      </c>
      <c r="CL335" s="6" t="s">
        <v>105</v>
      </c>
      <c r="CM335" s="6" t="s">
        <v>90</v>
      </c>
      <c r="CN335" s="6" t="s">
        <v>90</v>
      </c>
    </row>
    <row r="336" spans="1:92" x14ac:dyDescent="0.35">
      <c r="A336" s="6">
        <v>7045756469</v>
      </c>
      <c r="B336" s="6" t="s">
        <v>18</v>
      </c>
      <c r="C336" s="6" t="s">
        <v>19</v>
      </c>
      <c r="D336" s="6" t="s">
        <v>20</v>
      </c>
      <c r="E336" s="6" t="s">
        <v>21</v>
      </c>
      <c r="F336" s="6"/>
      <c r="G336" s="6"/>
      <c r="H336" s="6"/>
      <c r="I336" s="6" t="s">
        <v>25</v>
      </c>
      <c r="J336" s="6" t="s">
        <v>26</v>
      </c>
      <c r="K336" s="6" t="s">
        <v>27</v>
      </c>
      <c r="L336" s="6" t="s">
        <v>28</v>
      </c>
      <c r="M336" s="6" t="s">
        <v>29</v>
      </c>
      <c r="N336" s="6" t="s">
        <v>30</v>
      </c>
      <c r="O336" s="6" t="s">
        <v>18</v>
      </c>
      <c r="P336" s="6" t="s">
        <v>19</v>
      </c>
      <c r="Q336" s="6"/>
      <c r="R336" s="6"/>
      <c r="S336" s="6"/>
      <c r="T336" s="6"/>
      <c r="U336" s="6"/>
      <c r="V336" s="6"/>
      <c r="W336" s="6" t="s">
        <v>26</v>
      </c>
      <c r="X336" s="6" t="s">
        <v>27</v>
      </c>
      <c r="Y336" s="6"/>
      <c r="Z336" s="6"/>
      <c r="AA336" s="6" t="s">
        <v>30</v>
      </c>
      <c r="AB336" s="6"/>
      <c r="AC336" s="6"/>
      <c r="AD336" s="6" t="s">
        <v>33</v>
      </c>
      <c r="AE336" s="6"/>
      <c r="AF336" s="6"/>
      <c r="AG336" s="6"/>
      <c r="AH336" s="6"/>
      <c r="AI336" s="6"/>
      <c r="AJ336" s="6"/>
      <c r="AK336" s="6"/>
      <c r="AL336" s="6" t="s">
        <v>41</v>
      </c>
      <c r="AM336" s="6" t="s">
        <v>42</v>
      </c>
      <c r="AN336" s="6"/>
      <c r="AO336" s="6"/>
      <c r="AP336" s="6" t="s">
        <v>45</v>
      </c>
      <c r="AQ336" s="6"/>
      <c r="AR336" s="6"/>
      <c r="AS336" s="6"/>
      <c r="AT336" s="6" t="s">
        <v>48</v>
      </c>
      <c r="AU336" s="6" t="s">
        <v>49</v>
      </c>
      <c r="AV336" s="6" t="s">
        <v>50</v>
      </c>
      <c r="AW336" s="6" t="s">
        <v>51</v>
      </c>
      <c r="AX336" s="6"/>
      <c r="AY336" s="6"/>
      <c r="AZ336" s="6" t="s">
        <v>54</v>
      </c>
      <c r="BA336" s="6" t="s">
        <v>19</v>
      </c>
      <c r="BB336" s="6"/>
      <c r="BC336" s="6" t="s">
        <v>56</v>
      </c>
      <c r="BD336" s="6"/>
      <c r="BE336" s="6"/>
      <c r="BF336" s="6"/>
      <c r="BG336" s="6" t="s">
        <v>60</v>
      </c>
      <c r="BH336" s="6"/>
      <c r="BI336" s="6"/>
      <c r="BJ336" s="6" t="s">
        <v>26</v>
      </c>
      <c r="BK336" s="6"/>
      <c r="BL336" s="6"/>
      <c r="BM336" s="6"/>
      <c r="BN336" s="6"/>
      <c r="BO336" s="6"/>
      <c r="BP336" s="6"/>
      <c r="BQ336" s="6"/>
      <c r="BR336" s="6"/>
      <c r="BS336" s="6"/>
      <c r="BT336" s="6"/>
      <c r="BU336" s="6"/>
      <c r="BV336" s="6"/>
      <c r="BW336" s="6"/>
      <c r="BX336" s="6"/>
      <c r="BY336" s="6"/>
      <c r="BZ336" s="6"/>
      <c r="CA336" s="6" t="s">
        <v>78</v>
      </c>
      <c r="CB336" s="6"/>
      <c r="CC336" s="6" t="s">
        <v>83</v>
      </c>
      <c r="CD336" s="6">
        <v>65</v>
      </c>
      <c r="CE336" s="6" t="s">
        <v>153</v>
      </c>
      <c r="CF336" s="6" t="s">
        <v>174</v>
      </c>
      <c r="CG336" s="6" t="s">
        <v>85</v>
      </c>
      <c r="CH336" s="6" t="s">
        <v>86</v>
      </c>
      <c r="CI336" s="6" t="s">
        <v>420</v>
      </c>
      <c r="CJ336" s="6" t="s">
        <v>99</v>
      </c>
      <c r="CK336" s="6" t="s">
        <v>88</v>
      </c>
      <c r="CL336" s="6" t="s">
        <v>89</v>
      </c>
      <c r="CM336" s="6" t="s">
        <v>90</v>
      </c>
      <c r="CN336" s="6" t="s">
        <v>90</v>
      </c>
    </row>
    <row r="337" spans="1:92" x14ac:dyDescent="0.35">
      <c r="A337" s="6">
        <v>7045755927</v>
      </c>
      <c r="B337" s="6"/>
      <c r="C337" s="6" t="s">
        <v>19</v>
      </c>
      <c r="D337" s="6"/>
      <c r="E337" s="6"/>
      <c r="F337" s="6"/>
      <c r="G337" s="6"/>
      <c r="H337" s="6"/>
      <c r="I337" s="6"/>
      <c r="J337" s="6"/>
      <c r="K337" s="6"/>
      <c r="L337" s="6"/>
      <c r="M337" s="6"/>
      <c r="N337" s="6"/>
      <c r="O337" s="6"/>
      <c r="P337" s="6" t="s">
        <v>19</v>
      </c>
      <c r="Q337" s="6" t="s">
        <v>20</v>
      </c>
      <c r="R337" s="6"/>
      <c r="S337" s="6"/>
      <c r="T337" s="6"/>
      <c r="U337" s="6"/>
      <c r="V337" s="6"/>
      <c r="W337" s="6"/>
      <c r="X337" s="6"/>
      <c r="Y337" s="6"/>
      <c r="Z337" s="6"/>
      <c r="AA337" s="6"/>
      <c r="AB337" s="6"/>
      <c r="AC337" s="6"/>
      <c r="AD337" s="6"/>
      <c r="AE337" s="6"/>
      <c r="AF337" s="6"/>
      <c r="AG337" s="6" t="s">
        <v>36</v>
      </c>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t="s">
        <v>67</v>
      </c>
      <c r="BQ337" s="6"/>
      <c r="BR337" s="6"/>
      <c r="BS337" s="6" t="s">
        <v>70</v>
      </c>
      <c r="BT337" s="6"/>
      <c r="BU337" s="6"/>
      <c r="BV337" s="6"/>
      <c r="BW337" s="6"/>
      <c r="BX337" s="6"/>
      <c r="BY337" s="6"/>
      <c r="BZ337" s="6"/>
      <c r="CA337" s="6"/>
      <c r="CB337" s="6"/>
      <c r="CC337" s="6" t="s">
        <v>83</v>
      </c>
      <c r="CD337" s="6">
        <v>83</v>
      </c>
      <c r="CE337" s="6" t="s">
        <v>153</v>
      </c>
      <c r="CF337" s="6" t="s">
        <v>176</v>
      </c>
      <c r="CG337" s="6" t="s">
        <v>85</v>
      </c>
      <c r="CH337" s="6" t="s">
        <v>86</v>
      </c>
      <c r="CI337" s="6" t="s">
        <v>419</v>
      </c>
      <c r="CJ337" s="6"/>
      <c r="CK337" s="6" t="s">
        <v>107</v>
      </c>
      <c r="CL337" s="6" t="s">
        <v>105</v>
      </c>
      <c r="CM337" s="6" t="s">
        <v>90</v>
      </c>
      <c r="CN337" s="6" t="s">
        <v>86</v>
      </c>
    </row>
    <row r="338" spans="1:92" x14ac:dyDescent="0.35">
      <c r="A338" s="6">
        <v>7045755681</v>
      </c>
      <c r="B338" s="6"/>
      <c r="C338" s="6" t="s">
        <v>19</v>
      </c>
      <c r="D338" s="6"/>
      <c r="E338" s="6"/>
      <c r="F338" s="6"/>
      <c r="G338" s="6"/>
      <c r="H338" s="6"/>
      <c r="I338" s="6"/>
      <c r="J338" s="6" t="s">
        <v>26</v>
      </c>
      <c r="K338" s="6" t="s">
        <v>27</v>
      </c>
      <c r="L338" s="6"/>
      <c r="M338" s="6"/>
      <c r="N338" s="6"/>
      <c r="O338" s="6" t="s">
        <v>18</v>
      </c>
      <c r="P338" s="6"/>
      <c r="Q338" s="6"/>
      <c r="R338" s="6"/>
      <c r="S338" s="6"/>
      <c r="T338" s="6"/>
      <c r="U338" s="6"/>
      <c r="V338" s="6"/>
      <c r="W338" s="6"/>
      <c r="X338" s="6" t="s">
        <v>27</v>
      </c>
      <c r="Y338" s="6"/>
      <c r="Z338" s="6"/>
      <c r="AA338" s="6"/>
      <c r="AB338" s="6"/>
      <c r="AC338" s="6" t="s">
        <v>32</v>
      </c>
      <c r="AD338" s="6" t="s">
        <v>33</v>
      </c>
      <c r="AE338" s="6"/>
      <c r="AF338" s="6"/>
      <c r="AG338" s="6"/>
      <c r="AH338" s="6"/>
      <c r="AI338" s="6" t="s">
        <v>38</v>
      </c>
      <c r="AJ338" s="6" t="s">
        <v>39</v>
      </c>
      <c r="AK338" s="6"/>
      <c r="AL338" s="6" t="s">
        <v>41</v>
      </c>
      <c r="AM338" s="6" t="s">
        <v>42</v>
      </c>
      <c r="AN338" s="6"/>
      <c r="AO338" s="6"/>
      <c r="AP338" s="6"/>
      <c r="AQ338" s="6"/>
      <c r="AR338" s="6"/>
      <c r="AS338" s="6"/>
      <c r="AT338" s="6"/>
      <c r="AU338" s="6" t="s">
        <v>49</v>
      </c>
      <c r="AV338" s="6"/>
      <c r="AW338" s="6" t="s">
        <v>51</v>
      </c>
      <c r="AX338" s="6" t="s">
        <v>52</v>
      </c>
      <c r="AY338" s="6"/>
      <c r="AZ338" s="6" t="s">
        <v>54</v>
      </c>
      <c r="BA338" s="6" t="s">
        <v>19</v>
      </c>
      <c r="BB338" s="6"/>
      <c r="BC338" s="6"/>
      <c r="BD338" s="6" t="s">
        <v>57</v>
      </c>
      <c r="BE338" s="6"/>
      <c r="BF338" s="6"/>
      <c r="BG338" s="6"/>
      <c r="BH338" s="6"/>
      <c r="BI338" s="6"/>
      <c r="BJ338" s="6"/>
      <c r="BK338" s="6"/>
      <c r="BL338" s="6"/>
      <c r="BM338" s="6"/>
      <c r="BN338" s="6"/>
      <c r="BO338" s="6"/>
      <c r="BP338" s="6" t="s">
        <v>67</v>
      </c>
      <c r="BQ338" s="6"/>
      <c r="BR338" s="6"/>
      <c r="BS338" s="6"/>
      <c r="BT338" s="6"/>
      <c r="BU338" s="6" t="s">
        <v>72</v>
      </c>
      <c r="BV338" s="6"/>
      <c r="BW338" s="6"/>
      <c r="BX338" s="6"/>
      <c r="BY338" s="6"/>
      <c r="BZ338" s="6"/>
      <c r="CA338" s="6"/>
      <c r="CB338" s="6"/>
      <c r="CC338" s="6" t="s">
        <v>83</v>
      </c>
      <c r="CD338" s="6">
        <v>57</v>
      </c>
      <c r="CE338" s="6" t="s">
        <v>153</v>
      </c>
      <c r="CF338" s="6" t="s">
        <v>180</v>
      </c>
      <c r="CG338" s="6" t="s">
        <v>85</v>
      </c>
      <c r="CH338" s="6" t="s">
        <v>86</v>
      </c>
      <c r="CI338" s="6" t="s">
        <v>419</v>
      </c>
      <c r="CJ338" s="6" t="s">
        <v>95</v>
      </c>
      <c r="CK338" s="6" t="s">
        <v>110</v>
      </c>
      <c r="CL338" s="6" t="s">
        <v>105</v>
      </c>
      <c r="CM338" s="6" t="s">
        <v>90</v>
      </c>
      <c r="CN338" s="6" t="s">
        <v>90</v>
      </c>
    </row>
    <row r="339" spans="1:92" x14ac:dyDescent="0.35">
      <c r="A339" s="6">
        <v>7045755397</v>
      </c>
      <c r="B339" s="6"/>
      <c r="C339" s="6"/>
      <c r="D339" s="6"/>
      <c r="E339" s="6"/>
      <c r="F339" s="6"/>
      <c r="G339" s="6"/>
      <c r="H339" s="6"/>
      <c r="I339" s="6"/>
      <c r="J339" s="6"/>
      <c r="K339" s="6"/>
      <c r="L339" s="6"/>
      <c r="M339" s="6"/>
      <c r="N339" s="6"/>
      <c r="O339" s="6"/>
      <c r="P339" s="6"/>
      <c r="Q339" s="6" t="s">
        <v>20</v>
      </c>
      <c r="R339" s="6"/>
      <c r="S339" s="6"/>
      <c r="T339" s="6"/>
      <c r="U339" s="6"/>
      <c r="V339" s="6"/>
      <c r="W339" s="6" t="s">
        <v>26</v>
      </c>
      <c r="X339" s="6"/>
      <c r="Y339" s="6"/>
      <c r="Z339" s="6"/>
      <c r="AA339" s="6" t="s">
        <v>30</v>
      </c>
      <c r="AB339" s="6"/>
      <c r="AC339" s="6"/>
      <c r="AD339" s="6"/>
      <c r="AE339" s="6"/>
      <c r="AF339" s="6"/>
      <c r="AG339" s="6" t="s">
        <v>36</v>
      </c>
      <c r="AH339" s="6"/>
      <c r="AI339" s="6"/>
      <c r="AJ339" s="6"/>
      <c r="AK339" s="6"/>
      <c r="AL339" s="6"/>
      <c r="AM339" s="6"/>
      <c r="AN339" s="6"/>
      <c r="AO339" s="6"/>
      <c r="AP339" s="6"/>
      <c r="AQ339" s="6"/>
      <c r="AR339" s="6"/>
      <c r="AS339" s="6"/>
      <c r="AT339" s="6" t="s">
        <v>48</v>
      </c>
      <c r="AU339" s="6"/>
      <c r="AV339" s="6"/>
      <c r="AW339" s="6"/>
      <c r="AX339" s="6" t="s">
        <v>52</v>
      </c>
      <c r="AY339" s="6" t="s">
        <v>53</v>
      </c>
      <c r="AZ339" s="6"/>
      <c r="BA339" s="6"/>
      <c r="BB339" s="6"/>
      <c r="BC339" s="6" t="s">
        <v>56</v>
      </c>
      <c r="BD339" s="6"/>
      <c r="BE339" s="6"/>
      <c r="BF339" s="6"/>
      <c r="BG339" s="6"/>
      <c r="BH339" s="6"/>
      <c r="BI339" s="6"/>
      <c r="BJ339" s="6"/>
      <c r="BK339" s="6"/>
      <c r="BL339" s="6"/>
      <c r="BM339" s="6"/>
      <c r="BN339" s="6"/>
      <c r="BO339" s="6"/>
      <c r="BP339" s="6" t="s">
        <v>67</v>
      </c>
      <c r="BQ339" s="6"/>
      <c r="BR339" s="6"/>
      <c r="BS339" s="6"/>
      <c r="BT339" s="6"/>
      <c r="BU339" s="6"/>
      <c r="BV339" s="6"/>
      <c r="BW339" s="6"/>
      <c r="BX339" s="6"/>
      <c r="BY339" s="6"/>
      <c r="BZ339" s="6"/>
      <c r="CA339" s="6"/>
      <c r="CB339" s="6"/>
      <c r="CC339" s="6" t="s">
        <v>83</v>
      </c>
      <c r="CD339" s="6">
        <v>53</v>
      </c>
      <c r="CE339" s="6" t="s">
        <v>153</v>
      </c>
      <c r="CF339" s="6" t="s">
        <v>178</v>
      </c>
      <c r="CG339" s="6" t="s">
        <v>85</v>
      </c>
      <c r="CH339" s="6" t="s">
        <v>86</v>
      </c>
      <c r="CI339" s="6" t="s">
        <v>419</v>
      </c>
      <c r="CJ339" s="6" t="s">
        <v>87</v>
      </c>
      <c r="CK339" s="6" t="s">
        <v>109</v>
      </c>
      <c r="CL339" s="6" t="s">
        <v>89</v>
      </c>
      <c r="CM339" s="6" t="s">
        <v>90</v>
      </c>
      <c r="CN339" s="6" t="s">
        <v>90</v>
      </c>
    </row>
    <row r="340" spans="1:92" x14ac:dyDescent="0.35">
      <c r="A340" s="6">
        <v>7045755170</v>
      </c>
      <c r="B340" s="6"/>
      <c r="C340" s="6"/>
      <c r="D340" s="6"/>
      <c r="E340" s="6"/>
      <c r="F340" s="6"/>
      <c r="G340" s="6"/>
      <c r="H340" s="6"/>
      <c r="I340" s="6"/>
      <c r="J340" s="6"/>
      <c r="K340" s="6"/>
      <c r="L340" s="6" t="s">
        <v>28</v>
      </c>
      <c r="M340" s="6"/>
      <c r="N340" s="6" t="s">
        <v>30</v>
      </c>
      <c r="O340" s="6"/>
      <c r="P340" s="6"/>
      <c r="Q340" s="6" t="s">
        <v>20</v>
      </c>
      <c r="R340" s="6"/>
      <c r="S340" s="6"/>
      <c r="T340" s="6"/>
      <c r="U340" s="6"/>
      <c r="V340" s="6"/>
      <c r="W340" s="6"/>
      <c r="X340" s="6"/>
      <c r="Y340" s="6"/>
      <c r="Z340" s="6"/>
      <c r="AA340" s="6"/>
      <c r="AB340" s="6"/>
      <c r="AC340" s="6"/>
      <c r="AD340" s="6"/>
      <c r="AE340" s="6"/>
      <c r="AF340" s="6"/>
      <c r="AG340" s="6"/>
      <c r="AH340" s="6"/>
      <c r="AI340" s="6"/>
      <c r="AJ340" s="6"/>
      <c r="AK340" s="6" t="s">
        <v>40</v>
      </c>
      <c r="AL340" s="6"/>
      <c r="AM340" s="6"/>
      <c r="AN340" s="6"/>
      <c r="AO340" s="6" t="s">
        <v>44</v>
      </c>
      <c r="AP340" s="6"/>
      <c r="AQ340" s="6"/>
      <c r="AR340" s="6"/>
      <c r="AS340" s="6"/>
      <c r="AT340" s="6" t="s">
        <v>48</v>
      </c>
      <c r="AU340" s="6"/>
      <c r="AV340" s="6"/>
      <c r="AW340" s="6"/>
      <c r="AX340" s="6"/>
      <c r="AY340" s="6"/>
      <c r="AZ340" s="6"/>
      <c r="BA340" s="6"/>
      <c r="BB340" s="6"/>
      <c r="BC340" s="6" t="s">
        <v>56</v>
      </c>
      <c r="BD340" s="6"/>
      <c r="BE340" s="6"/>
      <c r="BF340" s="6"/>
      <c r="BG340" s="6"/>
      <c r="BH340" s="6"/>
      <c r="BI340" s="6"/>
      <c r="BJ340" s="6" t="s">
        <v>26</v>
      </c>
      <c r="BK340" s="6"/>
      <c r="BL340" s="6"/>
      <c r="BM340" s="6" t="s">
        <v>64</v>
      </c>
      <c r="BN340" s="6"/>
      <c r="BO340" s="6"/>
      <c r="BP340" s="6" t="s">
        <v>67</v>
      </c>
      <c r="BQ340" s="6"/>
      <c r="BR340" s="6" t="s">
        <v>69</v>
      </c>
      <c r="BS340" s="6"/>
      <c r="BT340" s="6"/>
      <c r="BU340" s="6"/>
      <c r="BV340" s="6"/>
      <c r="BW340" s="6"/>
      <c r="BX340" s="6"/>
      <c r="BY340" s="6"/>
      <c r="BZ340" s="6"/>
      <c r="CA340" s="6" t="s">
        <v>78</v>
      </c>
      <c r="CB340" s="6"/>
      <c r="CC340" s="6" t="s">
        <v>83</v>
      </c>
      <c r="CD340" s="6">
        <v>19</v>
      </c>
      <c r="CE340" s="6" t="s">
        <v>153</v>
      </c>
      <c r="CF340" s="6" t="s">
        <v>178</v>
      </c>
      <c r="CG340" s="6" t="s">
        <v>85</v>
      </c>
      <c r="CH340" s="6" t="s">
        <v>86</v>
      </c>
      <c r="CI340" s="6" t="s">
        <v>419</v>
      </c>
      <c r="CJ340" s="6" t="s">
        <v>87</v>
      </c>
      <c r="CK340" s="6" t="s">
        <v>93</v>
      </c>
      <c r="CL340" s="6" t="s">
        <v>89</v>
      </c>
      <c r="CM340" s="6" t="s">
        <v>90</v>
      </c>
      <c r="CN340" s="6" t="s">
        <v>90</v>
      </c>
    </row>
    <row r="341" spans="1:92" x14ac:dyDescent="0.35">
      <c r="A341" s="6">
        <v>7045754897</v>
      </c>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t="s">
        <v>41</v>
      </c>
      <c r="AM341" s="6"/>
      <c r="AN341" s="6" t="s">
        <v>43</v>
      </c>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t="s">
        <v>67</v>
      </c>
      <c r="BQ341" s="6"/>
      <c r="BR341" s="6"/>
      <c r="BS341" s="6" t="s">
        <v>70</v>
      </c>
      <c r="BT341" s="6"/>
      <c r="BU341" s="6"/>
      <c r="BV341" s="6"/>
      <c r="BW341" s="6"/>
      <c r="BX341" s="6"/>
      <c r="BY341" s="6"/>
      <c r="BZ341" s="6"/>
      <c r="CA341" s="6"/>
      <c r="CB341" s="6"/>
      <c r="CC341" s="6" t="s">
        <v>83</v>
      </c>
      <c r="CD341" s="6">
        <v>51</v>
      </c>
      <c r="CE341" s="6" t="s">
        <v>153</v>
      </c>
      <c r="CF341" s="6" t="s">
        <v>158</v>
      </c>
      <c r="CG341" s="6" t="s">
        <v>85</v>
      </c>
      <c r="CH341" s="6" t="s">
        <v>86</v>
      </c>
      <c r="CI341" s="6" t="s">
        <v>419</v>
      </c>
      <c r="CJ341" s="6"/>
      <c r="CK341" s="6" t="s">
        <v>107</v>
      </c>
      <c r="CL341" s="6" t="s">
        <v>89</v>
      </c>
      <c r="CM341" s="6" t="s">
        <v>90</v>
      </c>
      <c r="CN341" s="6" t="s">
        <v>90</v>
      </c>
    </row>
    <row r="342" spans="1:92" x14ac:dyDescent="0.35">
      <c r="A342" s="6">
        <v>7045754626</v>
      </c>
      <c r="B342" s="6"/>
      <c r="C342" s="6"/>
      <c r="D342" s="6"/>
      <c r="E342" s="6" t="s">
        <v>21</v>
      </c>
      <c r="F342" s="6"/>
      <c r="G342" s="6" t="s">
        <v>23</v>
      </c>
      <c r="H342" s="6" t="s">
        <v>24</v>
      </c>
      <c r="I342" s="6"/>
      <c r="J342" s="6"/>
      <c r="K342" s="6"/>
      <c r="L342" s="6"/>
      <c r="M342" s="6"/>
      <c r="N342" s="6"/>
      <c r="O342" s="6"/>
      <c r="P342" s="6" t="s">
        <v>19</v>
      </c>
      <c r="Q342" s="6"/>
      <c r="R342" s="6"/>
      <c r="S342" s="6"/>
      <c r="T342" s="6" t="s">
        <v>23</v>
      </c>
      <c r="U342" s="6" t="s">
        <v>24</v>
      </c>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t="s">
        <v>47</v>
      </c>
      <c r="AT342" s="6"/>
      <c r="AU342" s="6"/>
      <c r="AV342" s="6"/>
      <c r="AW342" s="6"/>
      <c r="AX342" s="6"/>
      <c r="AY342" s="6"/>
      <c r="AZ342" s="6"/>
      <c r="BA342" s="6"/>
      <c r="BB342" s="6"/>
      <c r="BC342" s="6"/>
      <c r="BD342" s="6"/>
      <c r="BE342" s="6"/>
      <c r="BF342" s="6"/>
      <c r="BG342" s="6"/>
      <c r="BH342" s="6"/>
      <c r="BI342" s="6"/>
      <c r="BJ342" s="6"/>
      <c r="BK342" s="6"/>
      <c r="BL342" s="6"/>
      <c r="BM342" s="6"/>
      <c r="BN342" s="6"/>
      <c r="BO342" s="6"/>
      <c r="BP342" s="6" t="s">
        <v>67</v>
      </c>
      <c r="BQ342" s="6"/>
      <c r="BR342" s="6"/>
      <c r="BS342" s="6" t="s">
        <v>70</v>
      </c>
      <c r="BT342" s="6" t="s">
        <v>71</v>
      </c>
      <c r="BU342" s="6"/>
      <c r="BV342" s="6"/>
      <c r="BW342" s="6"/>
      <c r="BX342" s="6"/>
      <c r="BY342" s="6"/>
      <c r="BZ342" s="6"/>
      <c r="CA342" s="6" t="s">
        <v>78</v>
      </c>
      <c r="CB342" s="6"/>
      <c r="CC342" s="6" t="s">
        <v>83</v>
      </c>
      <c r="CD342" s="6">
        <v>47</v>
      </c>
      <c r="CE342" s="6" t="s">
        <v>153</v>
      </c>
      <c r="CF342" s="6" t="s">
        <v>390</v>
      </c>
      <c r="CG342" s="6" t="s">
        <v>85</v>
      </c>
      <c r="CH342" s="6" t="s">
        <v>86</v>
      </c>
      <c r="CI342" s="6" t="s">
        <v>419</v>
      </c>
      <c r="CJ342" s="6" t="s">
        <v>87</v>
      </c>
      <c r="CK342" s="6" t="s">
        <v>109</v>
      </c>
      <c r="CL342" s="6" t="s">
        <v>89</v>
      </c>
      <c r="CM342" s="6" t="s">
        <v>90</v>
      </c>
      <c r="CN342" s="6" t="s">
        <v>90</v>
      </c>
    </row>
    <row r="343" spans="1:92" x14ac:dyDescent="0.35">
      <c r="A343" s="6">
        <v>7045754300</v>
      </c>
      <c r="B343" s="6"/>
      <c r="C343" s="6" t="s">
        <v>19</v>
      </c>
      <c r="D343" s="6" t="s">
        <v>20</v>
      </c>
      <c r="E343" s="6"/>
      <c r="F343" s="6"/>
      <c r="G343" s="6"/>
      <c r="H343" s="6"/>
      <c r="I343" s="6"/>
      <c r="J343" s="6"/>
      <c r="K343" s="6"/>
      <c r="L343" s="6"/>
      <c r="M343" s="6"/>
      <c r="N343" s="6"/>
      <c r="O343" s="6"/>
      <c r="P343" s="6" t="s">
        <v>19</v>
      </c>
      <c r="Q343" s="6" t="s">
        <v>20</v>
      </c>
      <c r="R343" s="6" t="s">
        <v>21</v>
      </c>
      <c r="S343" s="6"/>
      <c r="T343" s="6"/>
      <c r="U343" s="6"/>
      <c r="V343" s="6"/>
      <c r="W343" s="6"/>
      <c r="X343" s="6"/>
      <c r="Y343" s="6"/>
      <c r="Z343" s="6"/>
      <c r="AA343" s="6"/>
      <c r="AB343" s="6"/>
      <c r="AC343" s="6"/>
      <c r="AD343" s="6" t="s">
        <v>33</v>
      </c>
      <c r="AE343" s="6"/>
      <c r="AF343" s="6"/>
      <c r="AG343" s="6"/>
      <c r="AH343" s="6"/>
      <c r="AI343" s="6" t="s">
        <v>38</v>
      </c>
      <c r="AJ343" s="6"/>
      <c r="AK343" s="6"/>
      <c r="AL343" s="6" t="s">
        <v>41</v>
      </c>
      <c r="AM343" s="6"/>
      <c r="AN343" s="6"/>
      <c r="AO343" s="6"/>
      <c r="AP343" s="6"/>
      <c r="AQ343" s="6" t="s">
        <v>39</v>
      </c>
      <c r="AR343" s="6"/>
      <c r="AS343" s="6"/>
      <c r="AT343" s="6"/>
      <c r="AU343" s="6"/>
      <c r="AV343" s="6"/>
      <c r="AW343" s="6"/>
      <c r="AX343" s="6"/>
      <c r="AY343" s="6"/>
      <c r="AZ343" s="6"/>
      <c r="BA343" s="6" t="s">
        <v>19</v>
      </c>
      <c r="BB343" s="6"/>
      <c r="BC343" s="6"/>
      <c r="BD343" s="6"/>
      <c r="BE343" s="6" t="s">
        <v>58</v>
      </c>
      <c r="BF343" s="6"/>
      <c r="BG343" s="6"/>
      <c r="BH343" s="6"/>
      <c r="BI343" s="6"/>
      <c r="BJ343" s="6"/>
      <c r="BK343" s="6"/>
      <c r="BL343" s="6"/>
      <c r="BM343" s="6"/>
      <c r="BN343" s="6"/>
      <c r="BO343" s="6"/>
      <c r="BP343" s="6" t="s">
        <v>67</v>
      </c>
      <c r="BQ343" s="6"/>
      <c r="BR343" s="6"/>
      <c r="BS343" s="6"/>
      <c r="BT343" s="6"/>
      <c r="BU343" s="6"/>
      <c r="BV343" s="6"/>
      <c r="BW343" s="6"/>
      <c r="BX343" s="6"/>
      <c r="BY343" s="6" t="s">
        <v>76</v>
      </c>
      <c r="BZ343" s="6"/>
      <c r="CA343" s="6" t="s">
        <v>78</v>
      </c>
      <c r="CB343" s="6"/>
      <c r="CC343" s="6" t="s">
        <v>98</v>
      </c>
      <c r="CD343" s="6">
        <v>91</v>
      </c>
      <c r="CE343" s="6" t="s">
        <v>153</v>
      </c>
      <c r="CF343" s="6" t="s">
        <v>174</v>
      </c>
      <c r="CG343" s="6" t="s">
        <v>85</v>
      </c>
      <c r="CH343" s="6"/>
      <c r="CI343" s="6" t="s">
        <v>422</v>
      </c>
      <c r="CJ343" s="6"/>
      <c r="CK343" s="6" t="s">
        <v>109</v>
      </c>
      <c r="CL343" s="6" t="s">
        <v>105</v>
      </c>
      <c r="CM343" s="6" t="s">
        <v>90</v>
      </c>
      <c r="CN343" s="6" t="s">
        <v>86</v>
      </c>
    </row>
    <row r="344" spans="1:92" x14ac:dyDescent="0.35">
      <c r="A344" s="6">
        <v>7045753843</v>
      </c>
      <c r="B344" s="6"/>
      <c r="C344" s="6" t="s">
        <v>19</v>
      </c>
      <c r="D344" s="6" t="s">
        <v>20</v>
      </c>
      <c r="E344" s="6"/>
      <c r="F344" s="6"/>
      <c r="G344" s="6"/>
      <c r="H344" s="6"/>
      <c r="I344" s="6"/>
      <c r="J344" s="6" t="s">
        <v>26</v>
      </c>
      <c r="K344" s="6"/>
      <c r="L344" s="6" t="s">
        <v>28</v>
      </c>
      <c r="M344" s="6"/>
      <c r="N344" s="6"/>
      <c r="O344" s="6"/>
      <c r="P344" s="6" t="s">
        <v>19</v>
      </c>
      <c r="Q344" s="6" t="s">
        <v>20</v>
      </c>
      <c r="R344" s="6"/>
      <c r="S344" s="6"/>
      <c r="T344" s="6"/>
      <c r="U344" s="6"/>
      <c r="V344" s="6"/>
      <c r="W344" s="6"/>
      <c r="X344" s="6"/>
      <c r="Y344" s="6"/>
      <c r="Z344" s="6"/>
      <c r="AA344" s="6"/>
      <c r="AB344" s="6"/>
      <c r="AC344" s="6"/>
      <c r="AD344" s="6"/>
      <c r="AE344" s="6"/>
      <c r="AF344" s="6"/>
      <c r="AG344" s="6"/>
      <c r="AH344" s="6"/>
      <c r="AI344" s="6" t="s">
        <v>38</v>
      </c>
      <c r="AJ344" s="6" t="s">
        <v>39</v>
      </c>
      <c r="AK344" s="6" t="s">
        <v>40</v>
      </c>
      <c r="AL344" s="6" t="s">
        <v>41</v>
      </c>
      <c r="AM344" s="6"/>
      <c r="AN344" s="6"/>
      <c r="AO344" s="6"/>
      <c r="AP344" s="6"/>
      <c r="AQ344" s="6" t="s">
        <v>39</v>
      </c>
      <c r="AR344" s="6"/>
      <c r="AS344" s="6"/>
      <c r="AT344" s="6"/>
      <c r="AU344" s="6"/>
      <c r="AV344" s="6"/>
      <c r="AW344" s="6"/>
      <c r="AX344" s="6" t="s">
        <v>52</v>
      </c>
      <c r="AY344" s="6"/>
      <c r="AZ344" s="6"/>
      <c r="BA344" s="6" t="s">
        <v>19</v>
      </c>
      <c r="BB344" s="6"/>
      <c r="BC344" s="6" t="s">
        <v>56</v>
      </c>
      <c r="BD344" s="6" t="s">
        <v>57</v>
      </c>
      <c r="BE344" s="6"/>
      <c r="BF344" s="6"/>
      <c r="BG344" s="6"/>
      <c r="BH344" s="6" t="s">
        <v>61</v>
      </c>
      <c r="BI344" s="6"/>
      <c r="BJ344" s="6" t="s">
        <v>26</v>
      </c>
      <c r="BK344" s="6"/>
      <c r="BL344" s="6"/>
      <c r="BM344" s="6"/>
      <c r="BN344" s="6"/>
      <c r="BO344" s="6"/>
      <c r="BP344" s="6" t="s">
        <v>67</v>
      </c>
      <c r="BQ344" s="6"/>
      <c r="BR344" s="6"/>
      <c r="BS344" s="6"/>
      <c r="BT344" s="6"/>
      <c r="BU344" s="6"/>
      <c r="BV344" s="6"/>
      <c r="BW344" s="6"/>
      <c r="BX344" s="6"/>
      <c r="BY344" s="6" t="s">
        <v>76</v>
      </c>
      <c r="BZ344" s="6"/>
      <c r="CA344" s="6"/>
      <c r="CB344" s="6"/>
      <c r="CC344" s="6" t="s">
        <v>83</v>
      </c>
      <c r="CD344" s="6">
        <v>80</v>
      </c>
      <c r="CE344" s="6" t="s">
        <v>153</v>
      </c>
      <c r="CF344" s="6" t="s">
        <v>174</v>
      </c>
      <c r="CG344" s="6" t="s">
        <v>85</v>
      </c>
      <c r="CH344" s="6"/>
      <c r="CI344" s="6" t="s">
        <v>422</v>
      </c>
      <c r="CJ344" s="6"/>
      <c r="CK344" s="6" t="s">
        <v>88</v>
      </c>
      <c r="CL344" s="6" t="s">
        <v>105</v>
      </c>
      <c r="CM344" s="6" t="s">
        <v>90</v>
      </c>
      <c r="CN344" s="6" t="s">
        <v>90</v>
      </c>
    </row>
    <row r="345" spans="1:92" x14ac:dyDescent="0.35">
      <c r="A345" s="6">
        <v>7045753561</v>
      </c>
      <c r="B345" s="6"/>
      <c r="C345" s="6" t="s">
        <v>19</v>
      </c>
      <c r="D345" s="6" t="s">
        <v>20</v>
      </c>
      <c r="E345" s="6"/>
      <c r="F345" s="6"/>
      <c r="G345" s="6" t="s">
        <v>23</v>
      </c>
      <c r="H345" s="6"/>
      <c r="I345" s="6" t="s">
        <v>25</v>
      </c>
      <c r="J345" s="6" t="s">
        <v>26</v>
      </c>
      <c r="K345" s="6" t="s">
        <v>27</v>
      </c>
      <c r="L345" s="6"/>
      <c r="M345" s="6"/>
      <c r="N345" s="6"/>
      <c r="O345" s="6"/>
      <c r="P345" s="6"/>
      <c r="Q345" s="6"/>
      <c r="R345" s="6" t="s">
        <v>21</v>
      </c>
      <c r="S345" s="6"/>
      <c r="T345" s="6" t="s">
        <v>23</v>
      </c>
      <c r="U345" s="6"/>
      <c r="V345" s="6" t="s">
        <v>25</v>
      </c>
      <c r="W345" s="6"/>
      <c r="X345" s="6"/>
      <c r="Y345" s="6"/>
      <c r="Z345" s="6"/>
      <c r="AA345" s="6"/>
      <c r="AB345" s="6"/>
      <c r="AC345" s="6" t="s">
        <v>32</v>
      </c>
      <c r="AD345" s="6"/>
      <c r="AE345" s="6" t="s">
        <v>34</v>
      </c>
      <c r="AF345" s="6"/>
      <c r="AG345" s="6"/>
      <c r="AH345" s="6" t="s">
        <v>37</v>
      </c>
      <c r="AI345" s="6"/>
      <c r="AJ345" s="6" t="s">
        <v>39</v>
      </c>
      <c r="AK345" s="6"/>
      <c r="AL345" s="6"/>
      <c r="AM345" s="6"/>
      <c r="AN345" s="6"/>
      <c r="AO345" s="6"/>
      <c r="AP345" s="6"/>
      <c r="AQ345" s="6" t="s">
        <v>39</v>
      </c>
      <c r="AR345" s="6"/>
      <c r="AS345" s="6"/>
      <c r="AT345" s="6"/>
      <c r="AU345" s="6"/>
      <c r="AV345" s="6"/>
      <c r="AW345" s="6"/>
      <c r="AX345" s="6"/>
      <c r="AY345" s="6" t="s">
        <v>53</v>
      </c>
      <c r="AZ345" s="6"/>
      <c r="BA345" s="6" t="s">
        <v>19</v>
      </c>
      <c r="BB345" s="6"/>
      <c r="BC345" s="6"/>
      <c r="BD345" s="6"/>
      <c r="BE345" s="6" t="s">
        <v>58</v>
      </c>
      <c r="BF345" s="6"/>
      <c r="BG345" s="6"/>
      <c r="BH345" s="6"/>
      <c r="BI345" s="6"/>
      <c r="BJ345" s="6"/>
      <c r="BK345" s="6"/>
      <c r="BL345" s="6"/>
      <c r="BM345" s="6"/>
      <c r="BN345" s="6" t="s">
        <v>65</v>
      </c>
      <c r="BO345" s="6" t="s">
        <v>66</v>
      </c>
      <c r="BP345" s="6"/>
      <c r="BQ345" s="6" t="s">
        <v>68</v>
      </c>
      <c r="BR345" s="6"/>
      <c r="BS345" s="6"/>
      <c r="BT345" s="6"/>
      <c r="BU345" s="6"/>
      <c r="BV345" s="6"/>
      <c r="BW345" s="6"/>
      <c r="BX345" s="6"/>
      <c r="BY345" s="6"/>
      <c r="BZ345" s="6"/>
      <c r="CA345" s="6" t="s">
        <v>78</v>
      </c>
      <c r="CB345" s="6"/>
      <c r="CC345" s="6" t="s">
        <v>98</v>
      </c>
      <c r="CD345" s="6">
        <v>65</v>
      </c>
      <c r="CE345" s="6" t="s">
        <v>153</v>
      </c>
      <c r="CF345" s="6" t="s">
        <v>170</v>
      </c>
      <c r="CG345" s="6" t="s">
        <v>85</v>
      </c>
      <c r="CH345" s="6"/>
      <c r="CI345" s="6" t="s">
        <v>423</v>
      </c>
      <c r="CJ345" s="6" t="s">
        <v>87</v>
      </c>
      <c r="CK345" s="6" t="s">
        <v>117</v>
      </c>
      <c r="CL345" s="6" t="s">
        <v>89</v>
      </c>
      <c r="CM345" s="6" t="s">
        <v>90</v>
      </c>
      <c r="CN345" s="6"/>
    </row>
    <row r="346" spans="1:92" x14ac:dyDescent="0.35">
      <c r="A346" s="6">
        <v>7045753184</v>
      </c>
      <c r="B346" s="6"/>
      <c r="C346" s="6"/>
      <c r="D346" s="6"/>
      <c r="E346" s="6"/>
      <c r="F346" s="6"/>
      <c r="G346" s="6"/>
      <c r="H346" s="6"/>
      <c r="I346" s="6"/>
      <c r="J346" s="6"/>
      <c r="K346" s="6" t="s">
        <v>27</v>
      </c>
      <c r="L346" s="6" t="s">
        <v>28</v>
      </c>
      <c r="M346" s="6"/>
      <c r="N346" s="6"/>
      <c r="O346" s="6"/>
      <c r="P346" s="6"/>
      <c r="Q346" s="6" t="s">
        <v>20</v>
      </c>
      <c r="R346" s="6"/>
      <c r="S346" s="6"/>
      <c r="T346" s="6"/>
      <c r="U346" s="6"/>
      <c r="V346" s="6"/>
      <c r="W346" s="6"/>
      <c r="X346" s="6" t="s">
        <v>27</v>
      </c>
      <c r="Y346" s="6"/>
      <c r="Z346" s="6"/>
      <c r="AA346" s="6"/>
      <c r="AB346" s="6"/>
      <c r="AC346" s="6"/>
      <c r="AD346" s="6"/>
      <c r="AE346" s="6"/>
      <c r="AF346" s="6" t="s">
        <v>35</v>
      </c>
      <c r="AG346" s="6"/>
      <c r="AH346" s="6"/>
      <c r="AI346" s="6" t="s">
        <v>38</v>
      </c>
      <c r="AJ346" s="6"/>
      <c r="AK346" s="6" t="s">
        <v>40</v>
      </c>
      <c r="AL346" s="6" t="s">
        <v>41</v>
      </c>
      <c r="AM346" s="6" t="s">
        <v>42</v>
      </c>
      <c r="AN346" s="6"/>
      <c r="AO346" s="6"/>
      <c r="AP346" s="6"/>
      <c r="AQ346" s="6"/>
      <c r="AR346" s="6"/>
      <c r="AS346" s="6"/>
      <c r="AT346" s="6"/>
      <c r="AU346" s="6" t="s">
        <v>49</v>
      </c>
      <c r="AV346" s="6"/>
      <c r="AW346" s="6"/>
      <c r="AX346" s="6"/>
      <c r="AY346" s="6"/>
      <c r="AZ346" s="6" t="s">
        <v>54</v>
      </c>
      <c r="BA346" s="6"/>
      <c r="BB346" s="6"/>
      <c r="BC346" s="6"/>
      <c r="BD346" s="6"/>
      <c r="BE346" s="6" t="s">
        <v>58</v>
      </c>
      <c r="BF346" s="6"/>
      <c r="BG346" s="6"/>
      <c r="BH346" s="6"/>
      <c r="BI346" s="6"/>
      <c r="BJ346" s="6"/>
      <c r="BK346" s="6"/>
      <c r="BL346" s="6"/>
      <c r="BM346" s="6"/>
      <c r="BN346" s="6"/>
      <c r="BO346" s="6"/>
      <c r="BP346" s="6" t="s">
        <v>67</v>
      </c>
      <c r="BQ346" s="6"/>
      <c r="BR346" s="6"/>
      <c r="BS346" s="6"/>
      <c r="BT346" s="6"/>
      <c r="BU346" s="6"/>
      <c r="BV346" s="6"/>
      <c r="BW346" s="6"/>
      <c r="BX346" s="6"/>
      <c r="BY346" s="6"/>
      <c r="BZ346" s="6"/>
      <c r="CA346" s="6" t="s">
        <v>78</v>
      </c>
      <c r="CB346" s="6"/>
      <c r="CC346" s="6" t="s">
        <v>98</v>
      </c>
      <c r="CD346" s="6">
        <v>55</v>
      </c>
      <c r="CE346" s="6" t="s">
        <v>153</v>
      </c>
      <c r="CF346" s="6" t="s">
        <v>154</v>
      </c>
      <c r="CG346" s="6" t="s">
        <v>85</v>
      </c>
      <c r="CH346" s="6" t="s">
        <v>86</v>
      </c>
      <c r="CI346" s="6" t="s">
        <v>419</v>
      </c>
      <c r="CJ346" s="6" t="s">
        <v>99</v>
      </c>
      <c r="CK346" s="6" t="s">
        <v>109</v>
      </c>
      <c r="CL346" s="6" t="s">
        <v>89</v>
      </c>
      <c r="CM346" s="6" t="s">
        <v>90</v>
      </c>
      <c r="CN346" s="6" t="s">
        <v>86</v>
      </c>
    </row>
    <row r="347" spans="1:92" x14ac:dyDescent="0.35">
      <c r="A347" s="6">
        <v>7044865350</v>
      </c>
      <c r="B347" s="6"/>
      <c r="C347" s="6"/>
      <c r="D347" s="6"/>
      <c r="E347" s="6"/>
      <c r="F347" s="6"/>
      <c r="G347" s="6"/>
      <c r="H347" s="6"/>
      <c r="I347" s="6"/>
      <c r="J347" s="6" t="s">
        <v>26</v>
      </c>
      <c r="K347" s="6"/>
      <c r="L347" s="6" t="s">
        <v>28</v>
      </c>
      <c r="M347" s="6"/>
      <c r="N347" s="6"/>
      <c r="O347" s="6"/>
      <c r="P347" s="6" t="s">
        <v>19</v>
      </c>
      <c r="Q347" s="6"/>
      <c r="R347" s="6"/>
      <c r="S347" s="6"/>
      <c r="T347" s="6"/>
      <c r="U347" s="6"/>
      <c r="V347" s="6"/>
      <c r="W347" s="6"/>
      <c r="X347" s="6"/>
      <c r="Y347" s="6"/>
      <c r="Z347" s="6"/>
      <c r="AA347" s="6"/>
      <c r="AB347" s="6"/>
      <c r="AC347" s="6"/>
      <c r="AD347" s="6" t="s">
        <v>33</v>
      </c>
      <c r="AE347" s="6"/>
      <c r="AF347" s="6"/>
      <c r="AG347" s="6"/>
      <c r="AH347" s="6"/>
      <c r="AI347" s="6"/>
      <c r="AJ347" s="6"/>
      <c r="AK347" s="6" t="s">
        <v>40</v>
      </c>
      <c r="AL347" s="6" t="s">
        <v>41</v>
      </c>
      <c r="AM347" s="6"/>
      <c r="AN347" s="6"/>
      <c r="AO347" s="6"/>
      <c r="AP347" s="6"/>
      <c r="AQ347" s="6"/>
      <c r="AR347" s="6" t="s">
        <v>46</v>
      </c>
      <c r="AS347" s="6"/>
      <c r="AT347" s="6"/>
      <c r="AU347" s="6" t="s">
        <v>49</v>
      </c>
      <c r="AV347" s="6"/>
      <c r="AW347" s="6"/>
      <c r="AX347" s="6" t="s">
        <v>52</v>
      </c>
      <c r="AY347" s="6"/>
      <c r="AZ347" s="6"/>
      <c r="BA347" s="6" t="s">
        <v>19</v>
      </c>
      <c r="BB347" s="6"/>
      <c r="BC347" s="6"/>
      <c r="BD347" s="6"/>
      <c r="BE347" s="6"/>
      <c r="BF347" s="6"/>
      <c r="BG347" s="6"/>
      <c r="BH347" s="6"/>
      <c r="BI347" s="6"/>
      <c r="BJ347" s="6"/>
      <c r="BK347" s="6"/>
      <c r="BL347" s="6"/>
      <c r="BM347" s="6"/>
      <c r="BN347" s="6"/>
      <c r="BO347" s="6"/>
      <c r="BP347" s="6" t="s">
        <v>67</v>
      </c>
      <c r="BQ347" s="6"/>
      <c r="BR347" s="6"/>
      <c r="BS347" s="6"/>
      <c r="BT347" s="6" t="s">
        <v>71</v>
      </c>
      <c r="BU347" s="6"/>
      <c r="BV347" s="6" t="s">
        <v>73</v>
      </c>
      <c r="BW347" s="6"/>
      <c r="BX347" s="6"/>
      <c r="BY347" s="6" t="s">
        <v>76</v>
      </c>
      <c r="BZ347" s="6"/>
      <c r="CA347" s="6"/>
      <c r="CB347" s="6"/>
      <c r="CC347" s="6" t="s">
        <v>83</v>
      </c>
      <c r="CD347" s="6">
        <v>56</v>
      </c>
      <c r="CE347" s="6" t="s">
        <v>84</v>
      </c>
      <c r="CF347" s="6" t="s">
        <v>129</v>
      </c>
      <c r="CG347" s="6" t="s">
        <v>96</v>
      </c>
      <c r="CH347" s="6" t="s">
        <v>86</v>
      </c>
      <c r="CI347" s="6" t="s">
        <v>419</v>
      </c>
      <c r="CJ347" s="6" t="s">
        <v>99</v>
      </c>
      <c r="CK347" s="6" t="s">
        <v>88</v>
      </c>
      <c r="CL347" s="6" t="s">
        <v>97</v>
      </c>
      <c r="CM347" s="6" t="s">
        <v>90</v>
      </c>
      <c r="CN347" s="6" t="s">
        <v>90</v>
      </c>
    </row>
    <row r="348" spans="1:92" x14ac:dyDescent="0.35">
      <c r="A348" s="6">
        <v>7044864721</v>
      </c>
      <c r="B348" s="6"/>
      <c r="C348" s="6" t="s">
        <v>19</v>
      </c>
      <c r="D348" s="6" t="s">
        <v>20</v>
      </c>
      <c r="E348" s="6" t="s">
        <v>21</v>
      </c>
      <c r="F348" s="6"/>
      <c r="G348" s="6"/>
      <c r="H348" s="6" t="s">
        <v>24</v>
      </c>
      <c r="I348" s="6" t="s">
        <v>25</v>
      </c>
      <c r="J348" s="6" t="s">
        <v>26</v>
      </c>
      <c r="K348" s="6" t="s">
        <v>27</v>
      </c>
      <c r="L348" s="6" t="s">
        <v>28</v>
      </c>
      <c r="M348" s="6"/>
      <c r="N348" s="6" t="s">
        <v>30</v>
      </c>
      <c r="O348" s="6"/>
      <c r="P348" s="6" t="s">
        <v>19</v>
      </c>
      <c r="Q348" s="6"/>
      <c r="R348" s="6"/>
      <c r="S348" s="6"/>
      <c r="T348" s="6"/>
      <c r="U348" s="6"/>
      <c r="V348" s="6"/>
      <c r="W348" s="6"/>
      <c r="X348" s="6"/>
      <c r="Y348" s="6"/>
      <c r="Z348" s="6"/>
      <c r="AA348" s="6"/>
      <c r="AB348" s="6"/>
      <c r="AC348" s="6" t="s">
        <v>32</v>
      </c>
      <c r="AD348" s="6" t="s">
        <v>33</v>
      </c>
      <c r="AE348" s="6"/>
      <c r="AF348" s="6" t="s">
        <v>35</v>
      </c>
      <c r="AG348" s="6" t="s">
        <v>36</v>
      </c>
      <c r="AH348" s="6" t="s">
        <v>37</v>
      </c>
      <c r="AI348" s="6" t="s">
        <v>38</v>
      </c>
      <c r="AJ348" s="6"/>
      <c r="AK348" s="6" t="s">
        <v>40</v>
      </c>
      <c r="AL348" s="6"/>
      <c r="AM348" s="6" t="s">
        <v>42</v>
      </c>
      <c r="AN348" s="6"/>
      <c r="AO348" s="6" t="s">
        <v>44</v>
      </c>
      <c r="AP348" s="6"/>
      <c r="AQ348" s="6"/>
      <c r="AR348" s="6" t="s">
        <v>46</v>
      </c>
      <c r="AS348" s="6"/>
      <c r="AT348" s="6"/>
      <c r="AU348" s="6" t="s">
        <v>49</v>
      </c>
      <c r="AV348" s="6"/>
      <c r="AW348" s="6"/>
      <c r="AX348" s="6" t="s">
        <v>52</v>
      </c>
      <c r="AY348" s="6" t="s">
        <v>53</v>
      </c>
      <c r="AZ348" s="6" t="s">
        <v>54</v>
      </c>
      <c r="BA348" s="6" t="s">
        <v>19</v>
      </c>
      <c r="BB348" s="6"/>
      <c r="BC348" s="6"/>
      <c r="BD348" s="6" t="s">
        <v>57</v>
      </c>
      <c r="BE348" s="6"/>
      <c r="BF348" s="6"/>
      <c r="BG348" s="6"/>
      <c r="BH348" s="6"/>
      <c r="BI348" s="6"/>
      <c r="BJ348" s="6" t="s">
        <v>26</v>
      </c>
      <c r="BK348" s="6"/>
      <c r="BL348" s="6"/>
      <c r="BM348" s="6"/>
      <c r="BN348" s="6"/>
      <c r="BO348" s="6"/>
      <c r="BP348" s="6"/>
      <c r="BQ348" s="6"/>
      <c r="BR348" s="6"/>
      <c r="BS348" s="6"/>
      <c r="BT348" s="6"/>
      <c r="BU348" s="6"/>
      <c r="BV348" s="6"/>
      <c r="BW348" s="6"/>
      <c r="BX348" s="6"/>
      <c r="BY348" s="6"/>
      <c r="BZ348" s="6"/>
      <c r="CA348" s="6"/>
      <c r="CB348" s="6"/>
      <c r="CC348" s="6" t="s">
        <v>83</v>
      </c>
      <c r="CD348" s="6">
        <v>63</v>
      </c>
      <c r="CE348" s="6" t="s">
        <v>153</v>
      </c>
      <c r="CF348" s="6" t="s">
        <v>187</v>
      </c>
      <c r="CG348" s="6"/>
      <c r="CH348" s="6" t="s">
        <v>86</v>
      </c>
      <c r="CI348" s="6" t="s">
        <v>419</v>
      </c>
      <c r="CJ348" s="6"/>
      <c r="CK348" s="6" t="s">
        <v>107</v>
      </c>
      <c r="CL348" s="6" t="s">
        <v>89</v>
      </c>
      <c r="CM348" s="6" t="s">
        <v>90</v>
      </c>
      <c r="CN348" s="6" t="s">
        <v>90</v>
      </c>
    </row>
    <row r="349" spans="1:92" x14ac:dyDescent="0.35">
      <c r="A349" s="6">
        <v>7044864272</v>
      </c>
      <c r="B349" s="6" t="s">
        <v>18</v>
      </c>
      <c r="C349" s="6"/>
      <c r="D349" s="6"/>
      <c r="E349" s="6"/>
      <c r="F349" s="6"/>
      <c r="G349" s="6"/>
      <c r="H349" s="6"/>
      <c r="I349" s="6"/>
      <c r="J349" s="6" t="s">
        <v>26</v>
      </c>
      <c r="K349" s="6"/>
      <c r="L349" s="6"/>
      <c r="M349" s="6"/>
      <c r="N349" s="6"/>
      <c r="O349" s="6"/>
      <c r="P349" s="6"/>
      <c r="Q349" s="6"/>
      <c r="R349" s="6"/>
      <c r="S349" s="6"/>
      <c r="T349" s="6"/>
      <c r="U349" s="6"/>
      <c r="V349" s="6"/>
      <c r="W349" s="6" t="s">
        <v>26</v>
      </c>
      <c r="X349" s="6"/>
      <c r="Y349" s="6"/>
      <c r="Z349" s="6"/>
      <c r="AA349" s="6"/>
      <c r="AB349" s="6"/>
      <c r="AC349" s="6"/>
      <c r="AD349" s="6"/>
      <c r="AE349" s="6"/>
      <c r="AF349" s="6" t="s">
        <v>35</v>
      </c>
      <c r="AG349" s="6"/>
      <c r="AH349" s="6"/>
      <c r="AI349" s="6" t="s">
        <v>38</v>
      </c>
      <c r="AJ349" s="6"/>
      <c r="AK349" s="6"/>
      <c r="AL349" s="6"/>
      <c r="AM349" s="6"/>
      <c r="AN349" s="6"/>
      <c r="AO349" s="6"/>
      <c r="AP349" s="6" t="s">
        <v>45</v>
      </c>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t="s">
        <v>66</v>
      </c>
      <c r="BP349" s="6" t="s">
        <v>67</v>
      </c>
      <c r="BQ349" s="6" t="s">
        <v>68</v>
      </c>
      <c r="BR349" s="6" t="s">
        <v>69</v>
      </c>
      <c r="BS349" s="6"/>
      <c r="BT349" s="6" t="s">
        <v>71</v>
      </c>
      <c r="BU349" s="6" t="s">
        <v>72</v>
      </c>
      <c r="BV349" s="6"/>
      <c r="BW349" s="6"/>
      <c r="BX349" s="6"/>
      <c r="BY349" s="6"/>
      <c r="BZ349" s="6"/>
      <c r="CA349" s="6"/>
      <c r="CB349" s="6"/>
      <c r="CC349" s="6" t="s">
        <v>83</v>
      </c>
      <c r="CD349" s="6">
        <v>60</v>
      </c>
      <c r="CE349" s="6" t="s">
        <v>153</v>
      </c>
      <c r="CF349" s="6" t="s">
        <v>161</v>
      </c>
      <c r="CG349" s="6" t="s">
        <v>106</v>
      </c>
      <c r="CH349" s="6" t="s">
        <v>86</v>
      </c>
      <c r="CI349" s="6" t="s">
        <v>419</v>
      </c>
      <c r="CJ349" s="6"/>
      <c r="CK349" s="6" t="s">
        <v>93</v>
      </c>
      <c r="CL349" s="6" t="s">
        <v>89</v>
      </c>
      <c r="CM349" s="6" t="s">
        <v>90</v>
      </c>
      <c r="CN349" s="6" t="s">
        <v>90</v>
      </c>
    </row>
    <row r="350" spans="1:92" x14ac:dyDescent="0.35">
      <c r="A350" s="6">
        <v>7044864023</v>
      </c>
      <c r="B350" s="6"/>
      <c r="C350" s="6" t="s">
        <v>19</v>
      </c>
      <c r="D350" s="6" t="s">
        <v>20</v>
      </c>
      <c r="E350" s="6"/>
      <c r="F350" s="6"/>
      <c r="G350" s="6"/>
      <c r="H350" s="6"/>
      <c r="I350" s="6" t="s">
        <v>25</v>
      </c>
      <c r="J350" s="6"/>
      <c r="K350" s="6"/>
      <c r="L350" s="6"/>
      <c r="M350" s="6"/>
      <c r="N350" s="6" t="s">
        <v>30</v>
      </c>
      <c r="O350" s="6" t="s">
        <v>18</v>
      </c>
      <c r="P350" s="6" t="s">
        <v>19</v>
      </c>
      <c r="Q350" s="6" t="s">
        <v>20</v>
      </c>
      <c r="R350" s="6"/>
      <c r="S350" s="6"/>
      <c r="T350" s="6"/>
      <c r="U350" s="6"/>
      <c r="V350" s="6" t="s">
        <v>25</v>
      </c>
      <c r="W350" s="6"/>
      <c r="X350" s="6" t="s">
        <v>27</v>
      </c>
      <c r="Y350" s="6" t="s">
        <v>28</v>
      </c>
      <c r="Z350" s="6"/>
      <c r="AA350" s="6"/>
      <c r="AB350" s="6"/>
      <c r="AC350" s="6"/>
      <c r="AD350" s="6" t="s">
        <v>33</v>
      </c>
      <c r="AE350" s="6"/>
      <c r="AF350" s="6"/>
      <c r="AG350" s="6"/>
      <c r="AH350" s="6"/>
      <c r="AI350" s="6"/>
      <c r="AJ350" s="6"/>
      <c r="AK350" s="6"/>
      <c r="AL350" s="6" t="s">
        <v>41</v>
      </c>
      <c r="AM350" s="6"/>
      <c r="AN350" s="6"/>
      <c r="AO350" s="6"/>
      <c r="AP350" s="6"/>
      <c r="AQ350" s="6"/>
      <c r="AR350" s="6"/>
      <c r="AS350" s="6"/>
      <c r="AT350" s="6" t="s">
        <v>48</v>
      </c>
      <c r="AU350" s="6"/>
      <c r="AV350" s="6"/>
      <c r="AW350" s="6"/>
      <c r="AX350" s="6" t="s">
        <v>52</v>
      </c>
      <c r="AY350" s="6"/>
      <c r="AZ350" s="6" t="s">
        <v>54</v>
      </c>
      <c r="BA350" s="6" t="s">
        <v>19</v>
      </c>
      <c r="BB350" s="6"/>
      <c r="BC350" s="6" t="s">
        <v>56</v>
      </c>
      <c r="BD350" s="6" t="s">
        <v>57</v>
      </c>
      <c r="BE350" s="6" t="s">
        <v>58</v>
      </c>
      <c r="BF350" s="6"/>
      <c r="BG350" s="6"/>
      <c r="BH350" s="6" t="s">
        <v>61</v>
      </c>
      <c r="BI350" s="6"/>
      <c r="BJ350" s="6" t="s">
        <v>26</v>
      </c>
      <c r="BK350" s="6"/>
      <c r="BL350" s="6"/>
      <c r="BM350" s="6"/>
      <c r="BN350" s="6"/>
      <c r="BO350" s="6" t="s">
        <v>66</v>
      </c>
      <c r="BP350" s="6" t="s">
        <v>67</v>
      </c>
      <c r="BQ350" s="6" t="s">
        <v>68</v>
      </c>
      <c r="BR350" s="6"/>
      <c r="BS350" s="6" t="s">
        <v>70</v>
      </c>
      <c r="BT350" s="6" t="s">
        <v>71</v>
      </c>
      <c r="BU350" s="6" t="s">
        <v>72</v>
      </c>
      <c r="BV350" s="6"/>
      <c r="BW350" s="6"/>
      <c r="BX350" s="6"/>
      <c r="BY350" s="6"/>
      <c r="BZ350" s="6"/>
      <c r="CA350" s="6" t="s">
        <v>78</v>
      </c>
      <c r="CB350" s="6"/>
      <c r="CC350" s="6" t="s">
        <v>83</v>
      </c>
      <c r="CD350" s="6">
        <v>68</v>
      </c>
      <c r="CE350" s="6" t="s">
        <v>153</v>
      </c>
      <c r="CF350" s="6" t="s">
        <v>176</v>
      </c>
      <c r="CG350" s="6" t="s">
        <v>85</v>
      </c>
      <c r="CH350" s="6" t="s">
        <v>86</v>
      </c>
      <c r="CI350" s="6" t="s">
        <v>419</v>
      </c>
      <c r="CJ350" s="6"/>
      <c r="CK350" s="6" t="s">
        <v>109</v>
      </c>
      <c r="CL350" s="6" t="s">
        <v>105</v>
      </c>
      <c r="CM350" s="6" t="s">
        <v>90</v>
      </c>
      <c r="CN350" s="6" t="s">
        <v>90</v>
      </c>
    </row>
    <row r="351" spans="1:92" x14ac:dyDescent="0.35">
      <c r="A351" s="6">
        <v>7044863617</v>
      </c>
      <c r="B351" s="6"/>
      <c r="C351" s="6" t="s">
        <v>19</v>
      </c>
      <c r="D351" s="6"/>
      <c r="E351" s="6"/>
      <c r="F351" s="6"/>
      <c r="G351" s="6"/>
      <c r="H351" s="6"/>
      <c r="I351" s="6"/>
      <c r="J351" s="6"/>
      <c r="K351" s="6"/>
      <c r="L351" s="6"/>
      <c r="M351" s="6"/>
      <c r="N351" s="6"/>
      <c r="O351" s="6"/>
      <c r="P351" s="6" t="s">
        <v>19</v>
      </c>
      <c r="Q351" s="6"/>
      <c r="R351" s="6"/>
      <c r="S351" s="6"/>
      <c r="T351" s="6"/>
      <c r="U351" s="6"/>
      <c r="V351" s="6"/>
      <c r="W351" s="6" t="s">
        <v>26</v>
      </c>
      <c r="X351" s="6"/>
      <c r="Y351" s="6"/>
      <c r="Z351" s="6"/>
      <c r="AA351" s="6" t="s">
        <v>30</v>
      </c>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t="s">
        <v>67</v>
      </c>
      <c r="BQ351" s="6"/>
      <c r="BR351" s="6"/>
      <c r="BS351" s="6"/>
      <c r="BT351" s="6"/>
      <c r="BU351" s="6" t="s">
        <v>72</v>
      </c>
      <c r="BV351" s="6"/>
      <c r="BW351" s="6"/>
      <c r="BX351" s="6"/>
      <c r="BY351" s="6"/>
      <c r="BZ351" s="6"/>
      <c r="CA351" s="6"/>
      <c r="CB351" s="6"/>
      <c r="CC351" s="6" t="s">
        <v>98</v>
      </c>
      <c r="CD351" s="6">
        <v>56</v>
      </c>
      <c r="CE351" s="6" t="s">
        <v>153</v>
      </c>
      <c r="CF351" s="6" t="s">
        <v>165</v>
      </c>
      <c r="CG351" s="6" t="s">
        <v>85</v>
      </c>
      <c r="CH351" s="6" t="s">
        <v>86</v>
      </c>
      <c r="CI351" s="6" t="s">
        <v>419</v>
      </c>
      <c r="CJ351" s="6" t="s">
        <v>87</v>
      </c>
      <c r="CK351" s="6" t="s">
        <v>101</v>
      </c>
      <c r="CL351" s="6" t="s">
        <v>89</v>
      </c>
      <c r="CM351" s="6" t="s">
        <v>90</v>
      </c>
      <c r="CN351" s="6" t="s">
        <v>90</v>
      </c>
    </row>
    <row r="352" spans="1:92" x14ac:dyDescent="0.35">
      <c r="A352" s="6">
        <v>7044863279</v>
      </c>
      <c r="B352" s="6"/>
      <c r="C352" s="6" t="s">
        <v>19</v>
      </c>
      <c r="D352" s="6" t="s">
        <v>20</v>
      </c>
      <c r="E352" s="6"/>
      <c r="F352" s="6"/>
      <c r="G352" s="6"/>
      <c r="H352" s="6"/>
      <c r="I352" s="6"/>
      <c r="J352" s="6" t="s">
        <v>26</v>
      </c>
      <c r="K352" s="6"/>
      <c r="L352" s="6"/>
      <c r="M352" s="6"/>
      <c r="N352" s="6"/>
      <c r="O352" s="6"/>
      <c r="P352" s="6" t="s">
        <v>19</v>
      </c>
      <c r="Q352" s="6" t="s">
        <v>20</v>
      </c>
      <c r="R352" s="6"/>
      <c r="S352" s="6"/>
      <c r="T352" s="6"/>
      <c r="U352" s="6"/>
      <c r="V352" s="6"/>
      <c r="W352" s="6" t="s">
        <v>26</v>
      </c>
      <c r="X352" s="6"/>
      <c r="Y352" s="6"/>
      <c r="Z352" s="6"/>
      <c r="AA352" s="6"/>
      <c r="AB352" s="6"/>
      <c r="AC352" s="6"/>
      <c r="AD352" s="6"/>
      <c r="AE352" s="6"/>
      <c r="AF352" s="6"/>
      <c r="AG352" s="6"/>
      <c r="AH352" s="6"/>
      <c r="AI352" s="6"/>
      <c r="AJ352" s="6" t="s">
        <v>39</v>
      </c>
      <c r="AK352" s="6"/>
      <c r="AL352" s="6" t="s">
        <v>41</v>
      </c>
      <c r="AM352" s="6"/>
      <c r="AN352" s="6"/>
      <c r="AO352" s="6"/>
      <c r="AP352" s="6"/>
      <c r="AQ352" s="6" t="s">
        <v>39</v>
      </c>
      <c r="AR352" s="6"/>
      <c r="AS352" s="6"/>
      <c r="AT352" s="6"/>
      <c r="AU352" s="6"/>
      <c r="AV352" s="6"/>
      <c r="AW352" s="6"/>
      <c r="AX352" s="6"/>
      <c r="AY352" s="6"/>
      <c r="AZ352" s="6" t="s">
        <v>54</v>
      </c>
      <c r="BA352" s="6" t="s">
        <v>19</v>
      </c>
      <c r="BB352" s="6"/>
      <c r="BC352" s="6"/>
      <c r="BD352" s="6"/>
      <c r="BE352" s="6"/>
      <c r="BF352" s="6"/>
      <c r="BG352" s="6"/>
      <c r="BH352" s="6"/>
      <c r="BI352" s="6"/>
      <c r="BJ352" s="6" t="s">
        <v>26</v>
      </c>
      <c r="BK352" s="6"/>
      <c r="BL352" s="6"/>
      <c r="BM352" s="6"/>
      <c r="BN352" s="6"/>
      <c r="BO352" s="6"/>
      <c r="BP352" s="6" t="s">
        <v>67</v>
      </c>
      <c r="BQ352" s="6" t="s">
        <v>68</v>
      </c>
      <c r="BR352" s="6"/>
      <c r="BS352" s="6" t="s">
        <v>70</v>
      </c>
      <c r="BT352" s="6"/>
      <c r="BU352" s="6" t="s">
        <v>72</v>
      </c>
      <c r="BV352" s="6"/>
      <c r="BW352" s="6" t="s">
        <v>74</v>
      </c>
      <c r="BX352" s="6"/>
      <c r="BY352" s="6"/>
      <c r="BZ352" s="6"/>
      <c r="CA352" s="6"/>
      <c r="CB352" s="6"/>
      <c r="CC352" s="6" t="s">
        <v>83</v>
      </c>
      <c r="CD352" s="6">
        <v>82</v>
      </c>
      <c r="CE352" s="6" t="s">
        <v>153</v>
      </c>
      <c r="CF352" s="6" t="s">
        <v>176</v>
      </c>
      <c r="CG352" s="6" t="s">
        <v>85</v>
      </c>
      <c r="CH352" s="6"/>
      <c r="CI352" s="6" t="s">
        <v>421</v>
      </c>
      <c r="CJ352" s="6" t="s">
        <v>99</v>
      </c>
      <c r="CK352" s="6" t="s">
        <v>101</v>
      </c>
      <c r="CL352" s="6" t="s">
        <v>105</v>
      </c>
      <c r="CM352" s="6" t="s">
        <v>90</v>
      </c>
      <c r="CN352" s="6" t="s">
        <v>86</v>
      </c>
    </row>
    <row r="353" spans="1:92" x14ac:dyDescent="0.35">
      <c r="A353" s="6">
        <v>7044863002</v>
      </c>
      <c r="B353" s="6"/>
      <c r="C353" s="6" t="s">
        <v>19</v>
      </c>
      <c r="D353" s="6"/>
      <c r="E353" s="6"/>
      <c r="F353" s="6"/>
      <c r="G353" s="6" t="s">
        <v>23</v>
      </c>
      <c r="H353" s="6"/>
      <c r="I353" s="6"/>
      <c r="J353" s="6"/>
      <c r="K353" s="6" t="s">
        <v>27</v>
      </c>
      <c r="L353" s="6"/>
      <c r="M353" s="6"/>
      <c r="N353" s="6"/>
      <c r="O353" s="6"/>
      <c r="P353" s="6"/>
      <c r="Q353" s="6"/>
      <c r="R353" s="6" t="s">
        <v>21</v>
      </c>
      <c r="S353" s="6"/>
      <c r="T353" s="6" t="s">
        <v>23</v>
      </c>
      <c r="U353" s="6"/>
      <c r="V353" s="6"/>
      <c r="W353" s="6"/>
      <c r="X353" s="6" t="s">
        <v>27</v>
      </c>
      <c r="Y353" s="6"/>
      <c r="Z353" s="6"/>
      <c r="AA353" s="6"/>
      <c r="AB353" s="6"/>
      <c r="AC353" s="6"/>
      <c r="AD353" s="6"/>
      <c r="AE353" s="6"/>
      <c r="AF353" s="6" t="s">
        <v>35</v>
      </c>
      <c r="AG353" s="6" t="s">
        <v>36</v>
      </c>
      <c r="AH353" s="6"/>
      <c r="AI353" s="6"/>
      <c r="AJ353" s="6"/>
      <c r="AK353" s="6" t="s">
        <v>40</v>
      </c>
      <c r="AL353" s="6"/>
      <c r="AM353" s="6" t="s">
        <v>42</v>
      </c>
      <c r="AN353" s="6"/>
      <c r="AO353" s="6"/>
      <c r="AP353" s="6"/>
      <c r="AQ353" s="6"/>
      <c r="AR353" s="6" t="s">
        <v>46</v>
      </c>
      <c r="AS353" s="6"/>
      <c r="AT353" s="6" t="s">
        <v>48</v>
      </c>
      <c r="AU353" s="6"/>
      <c r="AV353" s="6"/>
      <c r="AW353" s="6"/>
      <c r="AX353" s="6" t="s">
        <v>52</v>
      </c>
      <c r="AY353" s="6"/>
      <c r="AZ353" s="6" t="s">
        <v>54</v>
      </c>
      <c r="BA353" s="6"/>
      <c r="BB353" s="6"/>
      <c r="BC353" s="6"/>
      <c r="BD353" s="6"/>
      <c r="BE353" s="6"/>
      <c r="BF353" s="6"/>
      <c r="BG353" s="6" t="s">
        <v>60</v>
      </c>
      <c r="BH353" s="6"/>
      <c r="BI353" s="6"/>
      <c r="BJ353" s="6"/>
      <c r="BK353" s="6"/>
      <c r="BL353" s="6"/>
      <c r="BM353" s="6"/>
      <c r="BN353" s="6"/>
      <c r="BO353" s="6"/>
      <c r="BP353" s="6" t="s">
        <v>67</v>
      </c>
      <c r="BQ353" s="6" t="s">
        <v>68</v>
      </c>
      <c r="BR353" s="6"/>
      <c r="BS353" s="6"/>
      <c r="BT353" s="6"/>
      <c r="BU353" s="6"/>
      <c r="BV353" s="6"/>
      <c r="BW353" s="6"/>
      <c r="BX353" s="6"/>
      <c r="BY353" s="6"/>
      <c r="BZ353" s="6"/>
      <c r="CA353" s="6"/>
      <c r="CB353" s="6"/>
      <c r="CC353" s="6" t="s">
        <v>98</v>
      </c>
      <c r="CD353" s="6">
        <v>72</v>
      </c>
      <c r="CE353" s="6" t="s">
        <v>153</v>
      </c>
      <c r="CF353" s="6" t="s">
        <v>160</v>
      </c>
      <c r="CG353" s="6" t="s">
        <v>85</v>
      </c>
      <c r="CH353" s="6"/>
      <c r="CI353" s="6" t="s">
        <v>419</v>
      </c>
      <c r="CJ353" s="6" t="s">
        <v>95</v>
      </c>
      <c r="CK353" s="6" t="s">
        <v>93</v>
      </c>
      <c r="CL353" s="6" t="s">
        <v>105</v>
      </c>
      <c r="CM353" s="6" t="s">
        <v>114</v>
      </c>
      <c r="CN353" s="6"/>
    </row>
    <row r="354" spans="1:92" x14ac:dyDescent="0.35">
      <c r="A354" s="6">
        <v>7044862661</v>
      </c>
      <c r="B354" s="6" t="s">
        <v>18</v>
      </c>
      <c r="C354" s="6" t="s">
        <v>19</v>
      </c>
      <c r="D354" s="6"/>
      <c r="E354" s="6"/>
      <c r="F354" s="6"/>
      <c r="G354" s="6"/>
      <c r="H354" s="6"/>
      <c r="I354" s="6"/>
      <c r="J354" s="6"/>
      <c r="K354" s="6"/>
      <c r="L354" s="6" t="s">
        <v>28</v>
      </c>
      <c r="M354" s="6"/>
      <c r="N354" s="6"/>
      <c r="O354" s="6" t="s">
        <v>18</v>
      </c>
      <c r="P354" s="6" t="s">
        <v>19</v>
      </c>
      <c r="Q354" s="6" t="s">
        <v>20</v>
      </c>
      <c r="R354" s="6"/>
      <c r="S354" s="6"/>
      <c r="T354" s="6" t="s">
        <v>23</v>
      </c>
      <c r="U354" s="6"/>
      <c r="V354" s="6" t="s">
        <v>25</v>
      </c>
      <c r="W354" s="6"/>
      <c r="X354" s="6"/>
      <c r="Y354" s="6"/>
      <c r="Z354" s="6" t="s">
        <v>29</v>
      </c>
      <c r="AA354" s="6"/>
      <c r="AB354" s="6"/>
      <c r="AC354" s="6"/>
      <c r="AD354" s="6"/>
      <c r="AE354" s="6"/>
      <c r="AF354" s="6"/>
      <c r="AG354" s="6" t="s">
        <v>36</v>
      </c>
      <c r="AH354" s="6"/>
      <c r="AI354" s="6"/>
      <c r="AJ354" s="6"/>
      <c r="AK354" s="6"/>
      <c r="AL354" s="6"/>
      <c r="AM354" s="6" t="s">
        <v>42</v>
      </c>
      <c r="AN354" s="6"/>
      <c r="AO354" s="6"/>
      <c r="AP354" s="6" t="s">
        <v>45</v>
      </c>
      <c r="AQ354" s="6"/>
      <c r="AR354" s="6" t="s">
        <v>46</v>
      </c>
      <c r="AS354" s="6"/>
      <c r="AT354" s="6"/>
      <c r="AU354" s="6"/>
      <c r="AV354" s="6"/>
      <c r="AW354" s="6"/>
      <c r="AX354" s="6" t="s">
        <v>52</v>
      </c>
      <c r="AY354" s="6"/>
      <c r="AZ354" s="6"/>
      <c r="BA354" s="6" t="s">
        <v>19</v>
      </c>
      <c r="BB354" s="6"/>
      <c r="BC354" s="6"/>
      <c r="BD354" s="6" t="s">
        <v>57</v>
      </c>
      <c r="BE354" s="6"/>
      <c r="BF354" s="6"/>
      <c r="BG354" s="6"/>
      <c r="BH354" s="6"/>
      <c r="BI354" s="6"/>
      <c r="BJ354" s="6"/>
      <c r="BK354" s="6"/>
      <c r="BL354" s="6"/>
      <c r="BM354" s="6"/>
      <c r="BN354" s="6"/>
      <c r="BO354" s="6"/>
      <c r="BP354" s="6" t="s">
        <v>67</v>
      </c>
      <c r="BQ354" s="6"/>
      <c r="BR354" s="6"/>
      <c r="BS354" s="6"/>
      <c r="BT354" s="6"/>
      <c r="BU354" s="6"/>
      <c r="BV354" s="6"/>
      <c r="BW354" s="6"/>
      <c r="BX354" s="6"/>
      <c r="BY354" s="6"/>
      <c r="BZ354" s="6"/>
      <c r="CA354" s="6" t="s">
        <v>78</v>
      </c>
      <c r="CB354" s="6"/>
      <c r="CC354" s="6" t="s">
        <v>83</v>
      </c>
      <c r="CD354" s="6">
        <v>75</v>
      </c>
      <c r="CE354" s="6" t="s">
        <v>153</v>
      </c>
      <c r="CF354" s="6" t="s">
        <v>160</v>
      </c>
      <c r="CG354" s="6" t="s">
        <v>85</v>
      </c>
      <c r="CH354" s="6"/>
      <c r="CI354" s="6" t="s">
        <v>419</v>
      </c>
      <c r="CJ354" s="6" t="s">
        <v>99</v>
      </c>
      <c r="CK354" s="6" t="s">
        <v>88</v>
      </c>
      <c r="CL354" s="6" t="s">
        <v>105</v>
      </c>
      <c r="CM354" s="6" t="s">
        <v>90</v>
      </c>
      <c r="CN354" s="6" t="s">
        <v>90</v>
      </c>
    </row>
    <row r="355" spans="1:92" x14ac:dyDescent="0.35">
      <c r="A355" s="6">
        <v>7044862388</v>
      </c>
      <c r="B355" s="6"/>
      <c r="C355" s="6"/>
      <c r="D355" s="6"/>
      <c r="E355" s="6"/>
      <c r="F355" s="6"/>
      <c r="G355" s="6"/>
      <c r="H355" s="6"/>
      <c r="I355" s="6" t="s">
        <v>25</v>
      </c>
      <c r="J355" s="6" t="s">
        <v>26</v>
      </c>
      <c r="K355" s="6" t="s">
        <v>27</v>
      </c>
      <c r="L355" s="6" t="s">
        <v>28</v>
      </c>
      <c r="M355" s="6"/>
      <c r="N355" s="6" t="s">
        <v>30</v>
      </c>
      <c r="O355" s="6"/>
      <c r="P355" s="6"/>
      <c r="Q355" s="6" t="s">
        <v>20</v>
      </c>
      <c r="R355" s="6"/>
      <c r="S355" s="6"/>
      <c r="T355" s="6"/>
      <c r="U355" s="6"/>
      <c r="V355" s="6" t="s">
        <v>25</v>
      </c>
      <c r="W355" s="6"/>
      <c r="X355" s="6"/>
      <c r="Y355" s="6"/>
      <c r="Z355" s="6"/>
      <c r="AA355" s="6" t="s">
        <v>30</v>
      </c>
      <c r="AB355" s="6"/>
      <c r="AC355" s="6"/>
      <c r="AD355" s="6"/>
      <c r="AE355" s="6"/>
      <c r="AF355" s="6"/>
      <c r="AG355" s="6"/>
      <c r="AH355" s="6"/>
      <c r="AI355" s="6" t="s">
        <v>38</v>
      </c>
      <c r="AJ355" s="6" t="s">
        <v>39</v>
      </c>
      <c r="AK355" s="6" t="s">
        <v>40</v>
      </c>
      <c r="AL355" s="6"/>
      <c r="AM355" s="6"/>
      <c r="AN355" s="6"/>
      <c r="AO355" s="6"/>
      <c r="AP355" s="6"/>
      <c r="AQ355" s="6"/>
      <c r="AR355" s="6" t="s">
        <v>46</v>
      </c>
      <c r="AS355" s="6"/>
      <c r="AT355" s="6" t="s">
        <v>48</v>
      </c>
      <c r="AU355" s="6" t="s">
        <v>49</v>
      </c>
      <c r="AV355" s="6"/>
      <c r="AW355" s="6"/>
      <c r="AX355" s="6" t="s">
        <v>52</v>
      </c>
      <c r="AY355" s="6"/>
      <c r="AZ355" s="6"/>
      <c r="BA355" s="6"/>
      <c r="BB355" s="6"/>
      <c r="BC355" s="6"/>
      <c r="BD355" s="6"/>
      <c r="BE355" s="6" t="s">
        <v>58</v>
      </c>
      <c r="BF355" s="6"/>
      <c r="BG355" s="6"/>
      <c r="BH355" s="6"/>
      <c r="BI355" s="6"/>
      <c r="BJ355" s="6"/>
      <c r="BK355" s="6"/>
      <c r="BL355" s="6"/>
      <c r="BM355" s="6"/>
      <c r="BN355" s="6"/>
      <c r="BO355" s="6"/>
      <c r="BP355" s="6" t="s">
        <v>67</v>
      </c>
      <c r="BQ355" s="6"/>
      <c r="BR355" s="6" t="s">
        <v>69</v>
      </c>
      <c r="BS355" s="6" t="s">
        <v>70</v>
      </c>
      <c r="BT355" s="6" t="s">
        <v>71</v>
      </c>
      <c r="BU355" s="6" t="s">
        <v>72</v>
      </c>
      <c r="BV355" s="6"/>
      <c r="BW355" s="6"/>
      <c r="BX355" s="6"/>
      <c r="BY355" s="6"/>
      <c r="BZ355" s="6"/>
      <c r="CA355" s="6" t="s">
        <v>78</v>
      </c>
      <c r="CB355" s="6"/>
      <c r="CC355" s="6" t="s">
        <v>98</v>
      </c>
      <c r="CD355" s="6">
        <v>52</v>
      </c>
      <c r="CE355" s="6" t="s">
        <v>153</v>
      </c>
      <c r="CF355" s="6" t="s">
        <v>166</v>
      </c>
      <c r="CG355" s="6" t="s">
        <v>96</v>
      </c>
      <c r="CH355" s="6" t="s">
        <v>86</v>
      </c>
      <c r="CI355" s="6" t="s">
        <v>419</v>
      </c>
      <c r="CJ355" s="6" t="s">
        <v>99</v>
      </c>
      <c r="CK355" s="6" t="s">
        <v>88</v>
      </c>
      <c r="CL355" s="6" t="s">
        <v>89</v>
      </c>
      <c r="CM355" s="6" t="s">
        <v>90</v>
      </c>
      <c r="CN355" s="6" t="s">
        <v>90</v>
      </c>
    </row>
    <row r="356" spans="1:92" x14ac:dyDescent="0.35">
      <c r="A356" s="6">
        <v>7044862120</v>
      </c>
      <c r="B356" s="6"/>
      <c r="C356" s="6" t="s">
        <v>19</v>
      </c>
      <c r="D356" s="6"/>
      <c r="E356" s="6"/>
      <c r="F356" s="6"/>
      <c r="G356" s="6"/>
      <c r="H356" s="6"/>
      <c r="I356" s="6"/>
      <c r="J356" s="6"/>
      <c r="K356" s="6" t="s">
        <v>27</v>
      </c>
      <c r="L356" s="6"/>
      <c r="M356" s="6"/>
      <c r="N356" s="6" t="s">
        <v>30</v>
      </c>
      <c r="O356" s="6" t="s">
        <v>18</v>
      </c>
      <c r="P356" s="6" t="s">
        <v>19</v>
      </c>
      <c r="Q356" s="6" t="s">
        <v>20</v>
      </c>
      <c r="R356" s="6"/>
      <c r="S356" s="6"/>
      <c r="T356" s="6"/>
      <c r="U356" s="6"/>
      <c r="V356" s="6"/>
      <c r="W356" s="6"/>
      <c r="X356" s="6"/>
      <c r="Y356" s="6"/>
      <c r="Z356" s="6"/>
      <c r="AA356" s="6"/>
      <c r="AB356" s="6"/>
      <c r="AC356" s="6"/>
      <c r="AD356" s="6"/>
      <c r="AE356" s="6"/>
      <c r="AF356" s="6"/>
      <c r="AG356" s="6" t="s">
        <v>36</v>
      </c>
      <c r="AH356" s="6"/>
      <c r="AI356" s="6"/>
      <c r="AJ356" s="6"/>
      <c r="AK356" s="6"/>
      <c r="AL356" s="6" t="s">
        <v>41</v>
      </c>
      <c r="AM356" s="6" t="s">
        <v>42</v>
      </c>
      <c r="AN356" s="6"/>
      <c r="AO356" s="6"/>
      <c r="AP356" s="6"/>
      <c r="AQ356" s="6"/>
      <c r="AR356" s="6"/>
      <c r="AS356" s="6"/>
      <c r="AT356" s="6" t="s">
        <v>48</v>
      </c>
      <c r="AU356" s="6"/>
      <c r="AV356" s="6"/>
      <c r="AW356" s="6"/>
      <c r="AX356" s="6"/>
      <c r="AY356" s="6"/>
      <c r="AZ356" s="6"/>
      <c r="BA356" s="6"/>
      <c r="BB356" s="6"/>
      <c r="BC356" s="6"/>
      <c r="BD356" s="6"/>
      <c r="BE356" s="6" t="s">
        <v>58</v>
      </c>
      <c r="BF356" s="6"/>
      <c r="BG356" s="6"/>
      <c r="BH356" s="6" t="s">
        <v>61</v>
      </c>
      <c r="BI356" s="6"/>
      <c r="BJ356" s="6" t="s">
        <v>26</v>
      </c>
      <c r="BK356" s="6"/>
      <c r="BL356" s="6"/>
      <c r="BM356" s="6"/>
      <c r="BN356" s="6"/>
      <c r="BO356" s="6"/>
      <c r="BP356" s="6" t="s">
        <v>67</v>
      </c>
      <c r="BQ356" s="6"/>
      <c r="BR356" s="6"/>
      <c r="BS356" s="6" t="s">
        <v>70</v>
      </c>
      <c r="BT356" s="6"/>
      <c r="BU356" s="6"/>
      <c r="BV356" s="6"/>
      <c r="BW356" s="6"/>
      <c r="BX356" s="6"/>
      <c r="BY356" s="6"/>
      <c r="BZ356" s="6"/>
      <c r="CA356" s="6" t="s">
        <v>78</v>
      </c>
      <c r="CB356" s="6"/>
      <c r="CC356" s="6" t="s">
        <v>83</v>
      </c>
      <c r="CD356" s="6">
        <v>71</v>
      </c>
      <c r="CE356" s="6" t="s">
        <v>153</v>
      </c>
      <c r="CF356" s="6" t="s">
        <v>194</v>
      </c>
      <c r="CG356" s="6" t="s">
        <v>85</v>
      </c>
      <c r="CH356" s="6" t="s">
        <v>86</v>
      </c>
      <c r="CI356" s="6" t="s">
        <v>419</v>
      </c>
      <c r="CJ356" s="6" t="s">
        <v>100</v>
      </c>
      <c r="CK356" s="6" t="s">
        <v>101</v>
      </c>
      <c r="CL356" s="6" t="s">
        <v>105</v>
      </c>
      <c r="CM356" s="6" t="s">
        <v>90</v>
      </c>
      <c r="CN356" s="6" t="s">
        <v>86</v>
      </c>
    </row>
    <row r="357" spans="1:92" x14ac:dyDescent="0.35">
      <c r="A357" s="6">
        <v>7044861779</v>
      </c>
      <c r="B357" s="6" t="s">
        <v>18</v>
      </c>
      <c r="C357" s="6" t="s">
        <v>19</v>
      </c>
      <c r="D357" s="6"/>
      <c r="E357" s="6"/>
      <c r="F357" s="6"/>
      <c r="G357" s="6"/>
      <c r="H357" s="6" t="s">
        <v>24</v>
      </c>
      <c r="I357" s="6"/>
      <c r="J357" s="6"/>
      <c r="K357" s="6"/>
      <c r="L357" s="6"/>
      <c r="M357" s="6"/>
      <c r="N357" s="6"/>
      <c r="O357" s="6" t="s">
        <v>18</v>
      </c>
      <c r="P357" s="6"/>
      <c r="Q357" s="6"/>
      <c r="R357" s="6"/>
      <c r="S357" s="6"/>
      <c r="T357" s="6"/>
      <c r="U357" s="6"/>
      <c r="V357" s="6"/>
      <c r="W357" s="6"/>
      <c r="X357" s="6" t="s">
        <v>27</v>
      </c>
      <c r="Y357" s="6"/>
      <c r="Z357" s="6"/>
      <c r="AA357" s="6" t="s">
        <v>30</v>
      </c>
      <c r="AB357" s="6"/>
      <c r="AC357" s="6"/>
      <c r="AD357" s="6" t="s">
        <v>33</v>
      </c>
      <c r="AE357" s="6"/>
      <c r="AF357" s="6"/>
      <c r="AG357" s="6"/>
      <c r="AH357" s="6"/>
      <c r="AI357" s="6" t="s">
        <v>38</v>
      </c>
      <c r="AJ357" s="6"/>
      <c r="AK357" s="6" t="s">
        <v>40</v>
      </c>
      <c r="AL357" s="6"/>
      <c r="AM357" s="6" t="s">
        <v>42</v>
      </c>
      <c r="AN357" s="6" t="s">
        <v>43</v>
      </c>
      <c r="AO357" s="6"/>
      <c r="AP357" s="6"/>
      <c r="AQ357" s="6"/>
      <c r="AR357" s="6"/>
      <c r="AS357" s="6"/>
      <c r="AT357" s="6" t="s">
        <v>48</v>
      </c>
      <c r="AU357" s="6"/>
      <c r="AV357" s="6"/>
      <c r="AW357" s="6"/>
      <c r="AX357" s="6"/>
      <c r="AY357" s="6"/>
      <c r="AZ357" s="6"/>
      <c r="BA357" s="6"/>
      <c r="BB357" s="6"/>
      <c r="BC357" s="6" t="s">
        <v>56</v>
      </c>
      <c r="BD357" s="6"/>
      <c r="BE357" s="6"/>
      <c r="BF357" s="6"/>
      <c r="BG357" s="6" t="s">
        <v>60</v>
      </c>
      <c r="BH357" s="6"/>
      <c r="BI357" s="6"/>
      <c r="BJ357" s="6"/>
      <c r="BK357" s="6"/>
      <c r="BL357" s="6"/>
      <c r="BM357" s="6"/>
      <c r="BN357" s="6" t="s">
        <v>65</v>
      </c>
      <c r="BO357" s="6"/>
      <c r="BP357" s="6" t="s">
        <v>67</v>
      </c>
      <c r="BQ357" s="6"/>
      <c r="BR357" s="6"/>
      <c r="BS357" s="6"/>
      <c r="BT357" s="6"/>
      <c r="BU357" s="6"/>
      <c r="BV357" s="6"/>
      <c r="BW357" s="6"/>
      <c r="BX357" s="6" t="s">
        <v>75</v>
      </c>
      <c r="BY357" s="6"/>
      <c r="BZ357" s="6"/>
      <c r="CA357" s="6" t="s">
        <v>78</v>
      </c>
      <c r="CB357" s="6"/>
      <c r="CC357" s="6" t="s">
        <v>83</v>
      </c>
      <c r="CD357" s="6">
        <v>64</v>
      </c>
      <c r="CE357" s="6" t="s">
        <v>153</v>
      </c>
      <c r="CF357" s="6" t="s">
        <v>176</v>
      </c>
      <c r="CG357" s="6" t="s">
        <v>85</v>
      </c>
      <c r="CH357" s="6" t="s">
        <v>86</v>
      </c>
      <c r="CI357" s="6" t="s">
        <v>419</v>
      </c>
      <c r="CJ357" s="6" t="s">
        <v>100</v>
      </c>
      <c r="CK357" s="6" t="s">
        <v>88</v>
      </c>
      <c r="CL357" s="6" t="s">
        <v>89</v>
      </c>
      <c r="CM357" s="6" t="s">
        <v>90</v>
      </c>
      <c r="CN357" s="6" t="s">
        <v>90</v>
      </c>
    </row>
    <row r="358" spans="1:92" x14ac:dyDescent="0.35">
      <c r="A358" s="6">
        <v>7044861411</v>
      </c>
      <c r="B358" s="6"/>
      <c r="C358" s="6" t="s">
        <v>19</v>
      </c>
      <c r="D358" s="6"/>
      <c r="E358" s="6"/>
      <c r="F358" s="6"/>
      <c r="G358" s="6"/>
      <c r="H358" s="6"/>
      <c r="I358" s="6" t="s">
        <v>25</v>
      </c>
      <c r="J358" s="6"/>
      <c r="K358" s="6"/>
      <c r="L358" s="6" t="s">
        <v>28</v>
      </c>
      <c r="M358" s="6"/>
      <c r="N358" s="6"/>
      <c r="O358" s="6"/>
      <c r="P358" s="6" t="s">
        <v>19</v>
      </c>
      <c r="Q358" s="6"/>
      <c r="R358" s="6"/>
      <c r="S358" s="6"/>
      <c r="T358" s="6"/>
      <c r="U358" s="6"/>
      <c r="V358" s="6" t="s">
        <v>25</v>
      </c>
      <c r="W358" s="6"/>
      <c r="X358" s="6"/>
      <c r="Y358" s="6"/>
      <c r="Z358" s="6" t="s">
        <v>29</v>
      </c>
      <c r="AA358" s="6"/>
      <c r="AB358" s="6"/>
      <c r="AC358" s="6"/>
      <c r="AD358" s="6" t="s">
        <v>33</v>
      </c>
      <c r="AE358" s="6"/>
      <c r="AF358" s="6"/>
      <c r="AG358" s="6"/>
      <c r="AH358" s="6"/>
      <c r="AI358" s="6" t="s">
        <v>38</v>
      </c>
      <c r="AJ358" s="6"/>
      <c r="AK358" s="6" t="s">
        <v>40</v>
      </c>
      <c r="AL358" s="6" t="s">
        <v>41</v>
      </c>
      <c r="AM358" s="6"/>
      <c r="AN358" s="6"/>
      <c r="AO358" s="6" t="s">
        <v>44</v>
      </c>
      <c r="AP358" s="6"/>
      <c r="AQ358" s="6"/>
      <c r="AR358" s="6"/>
      <c r="AS358" s="6"/>
      <c r="AT358" s="6"/>
      <c r="AU358" s="6" t="s">
        <v>49</v>
      </c>
      <c r="AV358" s="6"/>
      <c r="AW358" s="6"/>
      <c r="AX358" s="6"/>
      <c r="AY358" s="6"/>
      <c r="AZ358" s="6" t="s">
        <v>54</v>
      </c>
      <c r="BA358" s="6" t="s">
        <v>19</v>
      </c>
      <c r="BB358" s="6" t="s">
        <v>55</v>
      </c>
      <c r="BC358" s="6"/>
      <c r="BD358" s="6"/>
      <c r="BE358" s="6"/>
      <c r="BF358" s="6"/>
      <c r="BG358" s="6"/>
      <c r="BH358" s="6"/>
      <c r="BI358" s="6"/>
      <c r="BJ358" s="6"/>
      <c r="BK358" s="6"/>
      <c r="BL358" s="6"/>
      <c r="BM358" s="6"/>
      <c r="BN358" s="6"/>
      <c r="BO358" s="6"/>
      <c r="BP358" s="6" t="s">
        <v>67</v>
      </c>
      <c r="BQ358" s="6"/>
      <c r="BR358" s="6"/>
      <c r="BS358" s="6" t="s">
        <v>70</v>
      </c>
      <c r="BT358" s="6" t="s">
        <v>71</v>
      </c>
      <c r="BU358" s="6" t="s">
        <v>72</v>
      </c>
      <c r="BV358" s="6"/>
      <c r="BW358" s="6"/>
      <c r="BX358" s="6"/>
      <c r="BY358" s="6"/>
      <c r="BZ358" s="6"/>
      <c r="CA358" s="6" t="s">
        <v>78</v>
      </c>
      <c r="CB358" s="6"/>
      <c r="CC358" s="6" t="s">
        <v>83</v>
      </c>
      <c r="CD358" s="6">
        <v>59</v>
      </c>
      <c r="CE358" s="6" t="s">
        <v>153</v>
      </c>
      <c r="CF358" s="6" t="s">
        <v>160</v>
      </c>
      <c r="CG358" s="6" t="s">
        <v>85</v>
      </c>
      <c r="CH358" s="6" t="s">
        <v>86</v>
      </c>
      <c r="CI358" s="6" t="s">
        <v>419</v>
      </c>
      <c r="CJ358" s="6" t="s">
        <v>95</v>
      </c>
      <c r="CK358" s="6" t="s">
        <v>93</v>
      </c>
      <c r="CL358" s="6" t="s">
        <v>89</v>
      </c>
      <c r="CM358" s="6" t="s">
        <v>90</v>
      </c>
      <c r="CN358" s="6" t="s">
        <v>90</v>
      </c>
    </row>
    <row r="359" spans="1:92" x14ac:dyDescent="0.35">
      <c r="A359" s="6">
        <v>7044861110</v>
      </c>
      <c r="B359" s="6"/>
      <c r="C359" s="6" t="s">
        <v>19</v>
      </c>
      <c r="D359" s="6" t="s">
        <v>20</v>
      </c>
      <c r="E359" s="6"/>
      <c r="F359" s="6"/>
      <c r="G359" s="6"/>
      <c r="H359" s="6"/>
      <c r="I359" s="6"/>
      <c r="J359" s="6"/>
      <c r="K359" s="6"/>
      <c r="L359" s="6"/>
      <c r="M359" s="6"/>
      <c r="N359" s="6"/>
      <c r="O359" s="6"/>
      <c r="P359" s="6" t="s">
        <v>19</v>
      </c>
      <c r="Q359" s="6" t="s">
        <v>20</v>
      </c>
      <c r="R359" s="6"/>
      <c r="S359" s="6"/>
      <c r="T359" s="6"/>
      <c r="U359" s="6"/>
      <c r="V359" s="6"/>
      <c r="W359" s="6"/>
      <c r="X359" s="6"/>
      <c r="Y359" s="6"/>
      <c r="Z359" s="6"/>
      <c r="AA359" s="6"/>
      <c r="AB359" s="6"/>
      <c r="AC359" s="6"/>
      <c r="AD359" s="6"/>
      <c r="AE359" s="6"/>
      <c r="AF359" s="6" t="s">
        <v>35</v>
      </c>
      <c r="AG359" s="6"/>
      <c r="AH359" s="6"/>
      <c r="AI359" s="6" t="s">
        <v>38</v>
      </c>
      <c r="AJ359" s="6"/>
      <c r="AK359" s="6"/>
      <c r="AL359" s="6"/>
      <c r="AM359" s="6"/>
      <c r="AN359" s="6"/>
      <c r="AO359" s="6" t="s">
        <v>44</v>
      </c>
      <c r="AP359" s="6"/>
      <c r="AQ359" s="6"/>
      <c r="AR359" s="6"/>
      <c r="AS359" s="6"/>
      <c r="AT359" s="6"/>
      <c r="AU359" s="6" t="s">
        <v>49</v>
      </c>
      <c r="AV359" s="6"/>
      <c r="AW359" s="6"/>
      <c r="AX359" s="6" t="s">
        <v>52</v>
      </c>
      <c r="AY359" s="6"/>
      <c r="AZ359" s="6"/>
      <c r="BA359" s="6" t="s">
        <v>19</v>
      </c>
      <c r="BB359" s="6"/>
      <c r="BC359" s="6"/>
      <c r="BD359" s="6" t="s">
        <v>57</v>
      </c>
      <c r="BE359" s="6"/>
      <c r="BF359" s="6"/>
      <c r="BG359" s="6"/>
      <c r="BH359" s="6"/>
      <c r="BI359" s="6"/>
      <c r="BJ359" s="6"/>
      <c r="BK359" s="6"/>
      <c r="BL359" s="6"/>
      <c r="BM359" s="6"/>
      <c r="BN359" s="6"/>
      <c r="BO359" s="6"/>
      <c r="BP359" s="6" t="s">
        <v>67</v>
      </c>
      <c r="BQ359" s="6"/>
      <c r="BR359" s="6"/>
      <c r="BS359" s="6"/>
      <c r="BT359" s="6"/>
      <c r="BU359" s="6"/>
      <c r="BV359" s="6"/>
      <c r="BW359" s="6"/>
      <c r="BX359" s="6"/>
      <c r="BY359" s="6"/>
      <c r="BZ359" s="6"/>
      <c r="CA359" s="6"/>
      <c r="CB359" s="6"/>
      <c r="CC359" s="6" t="s">
        <v>98</v>
      </c>
      <c r="CD359" s="6">
        <v>71</v>
      </c>
      <c r="CE359" s="6" t="s">
        <v>84</v>
      </c>
      <c r="CF359" s="6" t="s">
        <v>129</v>
      </c>
      <c r="CG359" s="6" t="s">
        <v>85</v>
      </c>
      <c r="CH359" s="6" t="s">
        <v>86</v>
      </c>
      <c r="CI359" s="6" t="s">
        <v>419</v>
      </c>
      <c r="CJ359" s="6" t="s">
        <v>100</v>
      </c>
      <c r="CK359" s="6" t="s">
        <v>88</v>
      </c>
      <c r="CL359" s="6" t="s">
        <v>105</v>
      </c>
      <c r="CM359" s="6" t="s">
        <v>90</v>
      </c>
      <c r="CN359" s="6" t="s">
        <v>90</v>
      </c>
    </row>
    <row r="360" spans="1:92" x14ac:dyDescent="0.35">
      <c r="A360" s="6">
        <v>7044860846</v>
      </c>
      <c r="B360" s="6"/>
      <c r="C360" s="6"/>
      <c r="D360" s="6"/>
      <c r="E360" s="6"/>
      <c r="F360" s="6"/>
      <c r="G360" s="6"/>
      <c r="H360" s="6"/>
      <c r="I360" s="6"/>
      <c r="J360" s="6" t="s">
        <v>26</v>
      </c>
      <c r="K360" s="6"/>
      <c r="L360" s="6"/>
      <c r="M360" s="6"/>
      <c r="N360" s="6"/>
      <c r="O360" s="6"/>
      <c r="P360" s="6"/>
      <c r="Q360" s="6"/>
      <c r="R360" s="6"/>
      <c r="S360" s="6"/>
      <c r="T360" s="6"/>
      <c r="U360" s="6"/>
      <c r="V360" s="6"/>
      <c r="W360" s="6" t="s">
        <v>26</v>
      </c>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t="s">
        <v>52</v>
      </c>
      <c r="AY360" s="6"/>
      <c r="AZ360" s="6"/>
      <c r="BA360" s="6"/>
      <c r="BB360" s="6"/>
      <c r="BC360" s="6"/>
      <c r="BD360" s="6" t="s">
        <v>57</v>
      </c>
      <c r="BE360" s="6"/>
      <c r="BF360" s="6"/>
      <c r="BG360" s="6"/>
      <c r="BH360" s="6"/>
      <c r="BI360" s="6"/>
      <c r="BJ360" s="6"/>
      <c r="BK360" s="6"/>
      <c r="BL360" s="6"/>
      <c r="BM360" s="6"/>
      <c r="BN360" s="6"/>
      <c r="BO360" s="6"/>
      <c r="BP360" s="6" t="s">
        <v>67</v>
      </c>
      <c r="BQ360" s="6"/>
      <c r="BR360" s="6"/>
      <c r="BS360" s="6"/>
      <c r="BT360" s="6"/>
      <c r="BU360" s="6"/>
      <c r="BV360" s="6"/>
      <c r="BW360" s="6"/>
      <c r="BX360" s="6"/>
      <c r="BY360" s="6"/>
      <c r="BZ360" s="6"/>
      <c r="CA360" s="6"/>
      <c r="CB360" s="6"/>
      <c r="CC360" s="6" t="s">
        <v>83</v>
      </c>
      <c r="CD360" s="6">
        <v>70</v>
      </c>
      <c r="CE360" s="6" t="s">
        <v>84</v>
      </c>
      <c r="CF360" s="6" t="s">
        <v>129</v>
      </c>
      <c r="CG360" s="6" t="s">
        <v>91</v>
      </c>
      <c r="CH360" s="6" t="s">
        <v>86</v>
      </c>
      <c r="CI360" s="6" t="s">
        <v>419</v>
      </c>
      <c r="CJ360" s="6" t="s">
        <v>95</v>
      </c>
      <c r="CK360" s="6"/>
      <c r="CL360" s="6" t="s">
        <v>105</v>
      </c>
      <c r="CM360" s="6" t="s">
        <v>90</v>
      </c>
      <c r="CN360" s="6" t="s">
        <v>86</v>
      </c>
    </row>
    <row r="361" spans="1:92" x14ac:dyDescent="0.35">
      <c r="A361" s="6">
        <v>7044860628</v>
      </c>
      <c r="B361" s="6"/>
      <c r="C361" s="6"/>
      <c r="D361" s="6"/>
      <c r="E361" s="6"/>
      <c r="F361" s="6"/>
      <c r="G361" s="6"/>
      <c r="H361" s="6"/>
      <c r="I361" s="6"/>
      <c r="J361" s="6"/>
      <c r="K361" s="6"/>
      <c r="L361" s="6"/>
      <c r="M361" s="6" t="s">
        <v>29</v>
      </c>
      <c r="N361" s="6" t="s">
        <v>30</v>
      </c>
      <c r="O361" s="6"/>
      <c r="P361" s="6" t="s">
        <v>19</v>
      </c>
      <c r="Q361" s="6" t="s">
        <v>20</v>
      </c>
      <c r="R361" s="6"/>
      <c r="S361" s="6"/>
      <c r="T361" s="6"/>
      <c r="U361" s="6"/>
      <c r="V361" s="6" t="s">
        <v>25</v>
      </c>
      <c r="W361" s="6"/>
      <c r="X361" s="6"/>
      <c r="Y361" s="6"/>
      <c r="Z361" s="6"/>
      <c r="AA361" s="6"/>
      <c r="AB361" s="6"/>
      <c r="AC361" s="6"/>
      <c r="AD361" s="6"/>
      <c r="AE361" s="6"/>
      <c r="AF361" s="6"/>
      <c r="AG361" s="6"/>
      <c r="AH361" s="6" t="s">
        <v>37</v>
      </c>
      <c r="AI361" s="6"/>
      <c r="AJ361" s="6"/>
      <c r="AK361" s="6"/>
      <c r="AL361" s="6"/>
      <c r="AM361" s="6"/>
      <c r="AN361" s="6"/>
      <c r="AO361" s="6"/>
      <c r="AP361" s="6"/>
      <c r="AQ361" s="6"/>
      <c r="AR361" s="6"/>
      <c r="AS361" s="6"/>
      <c r="AT361" s="6" t="s">
        <v>48</v>
      </c>
      <c r="AU361" s="6"/>
      <c r="AV361" s="6"/>
      <c r="AW361" s="6"/>
      <c r="AX361" s="6" t="s">
        <v>52</v>
      </c>
      <c r="AY361" s="6"/>
      <c r="AZ361" s="6"/>
      <c r="BA361" s="6" t="s">
        <v>19</v>
      </c>
      <c r="BB361" s="6"/>
      <c r="BC361" s="6"/>
      <c r="BD361" s="6" t="s">
        <v>57</v>
      </c>
      <c r="BE361" s="6"/>
      <c r="BF361" s="6"/>
      <c r="BG361" s="6"/>
      <c r="BH361" s="6"/>
      <c r="BI361" s="6"/>
      <c r="BJ361" s="6"/>
      <c r="BK361" s="6"/>
      <c r="BL361" s="6"/>
      <c r="BM361" s="6"/>
      <c r="BN361" s="6"/>
      <c r="BO361" s="6"/>
      <c r="BP361" s="6"/>
      <c r="BQ361" s="6"/>
      <c r="BR361" s="6"/>
      <c r="BS361" s="6"/>
      <c r="BT361" s="6"/>
      <c r="BU361" s="6"/>
      <c r="BV361" s="6"/>
      <c r="BW361" s="6"/>
      <c r="BX361" s="6"/>
      <c r="BY361" s="6"/>
      <c r="BZ361" s="6"/>
      <c r="CA361" s="6" t="s">
        <v>78</v>
      </c>
      <c r="CB361" s="6"/>
      <c r="CC361" s="6" t="s">
        <v>83</v>
      </c>
      <c r="CD361" s="6">
        <v>60</v>
      </c>
      <c r="CE361" s="6" t="s">
        <v>84</v>
      </c>
      <c r="CF361" s="6" t="s">
        <v>129</v>
      </c>
      <c r="CG361" s="6" t="s">
        <v>85</v>
      </c>
      <c r="CH361" s="6"/>
      <c r="CI361" s="6" t="s">
        <v>419</v>
      </c>
      <c r="CJ361" s="6" t="s">
        <v>99</v>
      </c>
      <c r="CK361" s="6" t="s">
        <v>110</v>
      </c>
      <c r="CL361" s="6" t="s">
        <v>102</v>
      </c>
      <c r="CM361" s="6" t="s">
        <v>90</v>
      </c>
      <c r="CN361" s="6" t="s">
        <v>90</v>
      </c>
    </row>
    <row r="362" spans="1:92" x14ac:dyDescent="0.35">
      <c r="A362" s="6">
        <v>7044860409</v>
      </c>
      <c r="B362" s="6"/>
      <c r="C362" s="6" t="s">
        <v>19</v>
      </c>
      <c r="D362" s="6" t="s">
        <v>20</v>
      </c>
      <c r="E362" s="6"/>
      <c r="F362" s="6"/>
      <c r="G362" s="6"/>
      <c r="H362" s="6"/>
      <c r="I362" s="6"/>
      <c r="J362" s="6" t="s">
        <v>26</v>
      </c>
      <c r="K362" s="6"/>
      <c r="L362" s="6"/>
      <c r="M362" s="6"/>
      <c r="N362" s="6"/>
      <c r="O362" s="6"/>
      <c r="P362" s="6" t="s">
        <v>19</v>
      </c>
      <c r="Q362" s="6" t="s">
        <v>20</v>
      </c>
      <c r="R362" s="6"/>
      <c r="S362" s="6"/>
      <c r="T362" s="6"/>
      <c r="U362" s="6"/>
      <c r="V362" s="6"/>
      <c r="W362" s="6" t="s">
        <v>26</v>
      </c>
      <c r="X362" s="6"/>
      <c r="Y362" s="6"/>
      <c r="Z362" s="6"/>
      <c r="AA362" s="6"/>
      <c r="AB362" s="6"/>
      <c r="AC362" s="6"/>
      <c r="AD362" s="6"/>
      <c r="AE362" s="6"/>
      <c r="AF362" s="6"/>
      <c r="AG362" s="6"/>
      <c r="AH362" s="6" t="s">
        <v>37</v>
      </c>
      <c r="AI362" s="6"/>
      <c r="AJ362" s="6"/>
      <c r="AK362" s="6" t="s">
        <v>40</v>
      </c>
      <c r="AL362" s="6"/>
      <c r="AM362" s="6"/>
      <c r="AN362" s="6" t="s">
        <v>43</v>
      </c>
      <c r="AO362" s="6"/>
      <c r="AP362" s="6"/>
      <c r="AQ362" s="6"/>
      <c r="AR362" s="6" t="s">
        <v>46</v>
      </c>
      <c r="AS362" s="6"/>
      <c r="AT362" s="6" t="s">
        <v>48</v>
      </c>
      <c r="AU362" s="6"/>
      <c r="AV362" s="6"/>
      <c r="AW362" s="6"/>
      <c r="AX362" s="6" t="s">
        <v>52</v>
      </c>
      <c r="AY362" s="6"/>
      <c r="AZ362" s="6"/>
      <c r="BA362" s="6" t="s">
        <v>19</v>
      </c>
      <c r="BB362" s="6"/>
      <c r="BC362" s="6"/>
      <c r="BD362" s="6" t="s">
        <v>57</v>
      </c>
      <c r="BE362" s="6"/>
      <c r="BF362" s="6"/>
      <c r="BG362" s="6"/>
      <c r="BH362" s="6"/>
      <c r="BI362" s="6"/>
      <c r="BJ362" s="6"/>
      <c r="BK362" s="6"/>
      <c r="BL362" s="6"/>
      <c r="BM362" s="6"/>
      <c r="BN362" s="6"/>
      <c r="BO362" s="6"/>
      <c r="BP362" s="6"/>
      <c r="BQ362" s="6"/>
      <c r="BR362" s="6"/>
      <c r="BS362" s="6"/>
      <c r="BT362" s="6"/>
      <c r="BU362" s="6" t="s">
        <v>72</v>
      </c>
      <c r="BV362" s="6"/>
      <c r="BW362" s="6"/>
      <c r="BX362" s="6"/>
      <c r="BY362" s="6"/>
      <c r="BZ362" s="6"/>
      <c r="CA362" s="6" t="s">
        <v>78</v>
      </c>
      <c r="CB362" s="6"/>
      <c r="CC362" s="6" t="s">
        <v>98</v>
      </c>
      <c r="CD362" s="6">
        <v>61</v>
      </c>
      <c r="CE362" s="6" t="s">
        <v>84</v>
      </c>
      <c r="CF362" s="6" t="s">
        <v>129</v>
      </c>
      <c r="CG362" s="6" t="s">
        <v>85</v>
      </c>
      <c r="CH362" s="6" t="s">
        <v>86</v>
      </c>
      <c r="CI362" s="6" t="s">
        <v>419</v>
      </c>
      <c r="CJ362" s="6" t="s">
        <v>99</v>
      </c>
      <c r="CK362" s="6" t="s">
        <v>101</v>
      </c>
      <c r="CL362" s="6" t="s">
        <v>89</v>
      </c>
      <c r="CM362" s="6" t="s">
        <v>90</v>
      </c>
      <c r="CN362" s="6" t="s">
        <v>90</v>
      </c>
    </row>
    <row r="363" spans="1:92" x14ac:dyDescent="0.35">
      <c r="A363" s="6">
        <v>7044860127</v>
      </c>
      <c r="B363" s="6"/>
      <c r="C363" s="6" t="s">
        <v>19</v>
      </c>
      <c r="D363" s="6"/>
      <c r="E363" s="6"/>
      <c r="F363" s="6"/>
      <c r="G363" s="6"/>
      <c r="H363" s="6"/>
      <c r="I363" s="6"/>
      <c r="J363" s="6"/>
      <c r="K363" s="6"/>
      <c r="L363" s="6"/>
      <c r="M363" s="6"/>
      <c r="N363" s="6"/>
      <c r="O363" s="6"/>
      <c r="P363" s="6" t="s">
        <v>19</v>
      </c>
      <c r="Q363" s="6"/>
      <c r="R363" s="6"/>
      <c r="S363" s="6"/>
      <c r="T363" s="6"/>
      <c r="U363" s="6"/>
      <c r="V363" s="6"/>
      <c r="W363" s="6"/>
      <c r="X363" s="6"/>
      <c r="Y363" s="6"/>
      <c r="Z363" s="6"/>
      <c r="AA363" s="6"/>
      <c r="AB363" s="6"/>
      <c r="AC363" s="6"/>
      <c r="AD363" s="6"/>
      <c r="AE363" s="6"/>
      <c r="AF363" s="6"/>
      <c r="AG363" s="6" t="s">
        <v>36</v>
      </c>
      <c r="AH363" s="6"/>
      <c r="AI363" s="6"/>
      <c r="AJ363" s="6"/>
      <c r="AK363" s="6" t="s">
        <v>40</v>
      </c>
      <c r="AL363" s="6"/>
      <c r="AM363" s="6"/>
      <c r="AN363" s="6"/>
      <c r="AO363" s="6"/>
      <c r="AP363" s="6"/>
      <c r="AQ363" s="6"/>
      <c r="AR363" s="6" t="s">
        <v>46</v>
      </c>
      <c r="AS363" s="6"/>
      <c r="AT363" s="6" t="s">
        <v>48</v>
      </c>
      <c r="AU363" s="6"/>
      <c r="AV363" s="6"/>
      <c r="AW363" s="6"/>
      <c r="AX363" s="6"/>
      <c r="AY363" s="6"/>
      <c r="AZ363" s="6"/>
      <c r="BA363" s="6"/>
      <c r="BB363" s="6"/>
      <c r="BC363" s="6"/>
      <c r="BD363" s="6"/>
      <c r="BE363" s="6"/>
      <c r="BF363" s="6"/>
      <c r="BG363" s="6"/>
      <c r="BH363" s="6"/>
      <c r="BI363" s="6"/>
      <c r="BJ363" s="6"/>
      <c r="BK363" s="6"/>
      <c r="BL363" s="6"/>
      <c r="BM363" s="6"/>
      <c r="BN363" s="6" t="s">
        <v>65</v>
      </c>
      <c r="BO363" s="6"/>
      <c r="BP363" s="6" t="s">
        <v>67</v>
      </c>
      <c r="BQ363" s="6"/>
      <c r="BR363" s="6"/>
      <c r="BS363" s="6"/>
      <c r="BT363" s="6"/>
      <c r="BU363" s="6"/>
      <c r="BV363" s="6"/>
      <c r="BW363" s="6"/>
      <c r="BX363" s="6"/>
      <c r="BY363" s="6"/>
      <c r="BZ363" s="6"/>
      <c r="CA363" s="6"/>
      <c r="CB363" s="6"/>
      <c r="CC363" s="6" t="s">
        <v>98</v>
      </c>
      <c r="CD363" s="6">
        <v>78</v>
      </c>
      <c r="CE363" s="6" t="s">
        <v>84</v>
      </c>
      <c r="CF363" s="6" t="s">
        <v>129</v>
      </c>
      <c r="CG363" s="6" t="s">
        <v>85</v>
      </c>
      <c r="CH363" s="6"/>
      <c r="CI363" s="6" t="s">
        <v>420</v>
      </c>
      <c r="CJ363" s="6" t="s">
        <v>100</v>
      </c>
      <c r="CK363" s="6"/>
      <c r="CL363" s="6" t="s">
        <v>89</v>
      </c>
      <c r="CM363" s="6" t="s">
        <v>90</v>
      </c>
      <c r="CN363" s="6" t="s">
        <v>90</v>
      </c>
    </row>
    <row r="364" spans="1:92" x14ac:dyDescent="0.35">
      <c r="A364" s="6">
        <v>7044859853</v>
      </c>
      <c r="B364" s="6"/>
      <c r="C364" s="6" t="s">
        <v>19</v>
      </c>
      <c r="D364" s="6" t="s">
        <v>20</v>
      </c>
      <c r="E364" s="6"/>
      <c r="F364" s="6" t="s">
        <v>22</v>
      </c>
      <c r="G364" s="6"/>
      <c r="H364" s="6"/>
      <c r="I364" s="6"/>
      <c r="J364" s="6" t="s">
        <v>26</v>
      </c>
      <c r="K364" s="6" t="s">
        <v>27</v>
      </c>
      <c r="L364" s="6" t="s">
        <v>28</v>
      </c>
      <c r="M364" s="6" t="s">
        <v>29</v>
      </c>
      <c r="N364" s="6" t="s">
        <v>30</v>
      </c>
      <c r="O364" s="6"/>
      <c r="P364" s="6"/>
      <c r="Q364" s="6"/>
      <c r="R364" s="6"/>
      <c r="S364" s="6"/>
      <c r="T364" s="6" t="s">
        <v>23</v>
      </c>
      <c r="U364" s="6"/>
      <c r="V364" s="6" t="s">
        <v>25</v>
      </c>
      <c r="W364" s="6" t="s">
        <v>26</v>
      </c>
      <c r="X364" s="6"/>
      <c r="Y364" s="6"/>
      <c r="Z364" s="6" t="s">
        <v>29</v>
      </c>
      <c r="AA364" s="6" t="s">
        <v>30</v>
      </c>
      <c r="AB364" s="6"/>
      <c r="AC364" s="6"/>
      <c r="AD364" s="6"/>
      <c r="AE364" s="6"/>
      <c r="AF364" s="6"/>
      <c r="AG364" s="6"/>
      <c r="AH364" s="6"/>
      <c r="AI364" s="6" t="s">
        <v>38</v>
      </c>
      <c r="AJ364" s="6"/>
      <c r="AK364" s="6" t="s">
        <v>40</v>
      </c>
      <c r="AL364" s="6"/>
      <c r="AM364" s="6" t="s">
        <v>42</v>
      </c>
      <c r="AN364" s="6"/>
      <c r="AO364" s="6"/>
      <c r="AP364" s="6" t="s">
        <v>45</v>
      </c>
      <c r="AQ364" s="6" t="s">
        <v>39</v>
      </c>
      <c r="AR364" s="6"/>
      <c r="AS364" s="6"/>
      <c r="AT364" s="6" t="s">
        <v>48</v>
      </c>
      <c r="AU364" s="6"/>
      <c r="AV364" s="6" t="s">
        <v>50</v>
      </c>
      <c r="AW364" s="6"/>
      <c r="AX364" s="6"/>
      <c r="AY364" s="6" t="s">
        <v>53</v>
      </c>
      <c r="AZ364" s="6" t="s">
        <v>54</v>
      </c>
      <c r="BA364" s="6" t="s">
        <v>19</v>
      </c>
      <c r="BB364" s="6" t="s">
        <v>55</v>
      </c>
      <c r="BC364" s="6" t="s">
        <v>56</v>
      </c>
      <c r="BD364" s="6" t="s">
        <v>57</v>
      </c>
      <c r="BE364" s="6"/>
      <c r="BF364" s="6"/>
      <c r="BG364" s="6"/>
      <c r="BH364" s="6"/>
      <c r="BI364" s="6"/>
      <c r="BJ364" s="6"/>
      <c r="BK364" s="6"/>
      <c r="BL364" s="6"/>
      <c r="BM364" s="6" t="s">
        <v>64</v>
      </c>
      <c r="BN364" s="6" t="s">
        <v>65</v>
      </c>
      <c r="BO364" s="6" t="s">
        <v>66</v>
      </c>
      <c r="BP364" s="6"/>
      <c r="BQ364" s="6"/>
      <c r="BR364" s="6"/>
      <c r="BS364" s="6"/>
      <c r="BT364" s="6"/>
      <c r="BU364" s="6"/>
      <c r="BV364" s="6"/>
      <c r="BW364" s="6"/>
      <c r="BX364" s="6"/>
      <c r="BY364" s="6"/>
      <c r="BZ364" s="6"/>
      <c r="CA364" s="6"/>
      <c r="CB364" s="6"/>
      <c r="CC364" s="6" t="s">
        <v>83</v>
      </c>
      <c r="CD364" s="6">
        <v>66</v>
      </c>
      <c r="CE364" s="6" t="s">
        <v>84</v>
      </c>
      <c r="CF364" s="6" t="s">
        <v>129</v>
      </c>
      <c r="CG364" s="6" t="s">
        <v>112</v>
      </c>
      <c r="CH364" s="6" t="s">
        <v>90</v>
      </c>
      <c r="CI364" s="6" t="s">
        <v>419</v>
      </c>
      <c r="CJ364" s="6" t="s">
        <v>100</v>
      </c>
      <c r="CK364" s="6" t="s">
        <v>109</v>
      </c>
      <c r="CL364" s="6" t="s">
        <v>89</v>
      </c>
      <c r="CM364" s="6" t="s">
        <v>90</v>
      </c>
      <c r="CN364" s="6" t="s">
        <v>90</v>
      </c>
    </row>
    <row r="365" spans="1:92" x14ac:dyDescent="0.35">
      <c r="A365" s="6">
        <v>7044859540</v>
      </c>
      <c r="B365" s="6"/>
      <c r="C365" s="6"/>
      <c r="D365" s="6"/>
      <c r="E365" s="6"/>
      <c r="F365" s="6"/>
      <c r="G365" s="6"/>
      <c r="H365" s="6"/>
      <c r="I365" s="6"/>
      <c r="J365" s="6"/>
      <c r="K365" s="6"/>
      <c r="L365" s="6"/>
      <c r="M365" s="6"/>
      <c r="N365" s="6"/>
      <c r="O365" s="6"/>
      <c r="P365" s="6" t="s">
        <v>19</v>
      </c>
      <c r="Q365" s="6"/>
      <c r="R365" s="6"/>
      <c r="S365" s="6"/>
      <c r="T365" s="6"/>
      <c r="U365" s="6"/>
      <c r="V365" s="6"/>
      <c r="W365" s="6"/>
      <c r="X365" s="6"/>
      <c r="Y365" s="6"/>
      <c r="Z365" s="6"/>
      <c r="AA365" s="6" t="s">
        <v>30</v>
      </c>
      <c r="AB365" s="6"/>
      <c r="AC365" s="6"/>
      <c r="AD365" s="6"/>
      <c r="AE365" s="6"/>
      <c r="AF365" s="6"/>
      <c r="AG365" s="6" t="s">
        <v>36</v>
      </c>
      <c r="AH365" s="6"/>
      <c r="AI365" s="6"/>
      <c r="AJ365" s="6"/>
      <c r="AK365" s="6" t="s">
        <v>40</v>
      </c>
      <c r="AL365" s="6"/>
      <c r="AM365" s="6"/>
      <c r="AN365" s="6"/>
      <c r="AO365" s="6"/>
      <c r="AP365" s="6"/>
      <c r="AQ365" s="6"/>
      <c r="AR365" s="6" t="s">
        <v>46</v>
      </c>
      <c r="AS365" s="6"/>
      <c r="AT365" s="6" t="s">
        <v>48</v>
      </c>
      <c r="AU365" s="6"/>
      <c r="AV365" s="6"/>
      <c r="AW365" s="6"/>
      <c r="AX365" s="6" t="s">
        <v>52</v>
      </c>
      <c r="AY365" s="6"/>
      <c r="AZ365" s="6"/>
      <c r="BA365" s="6" t="s">
        <v>19</v>
      </c>
      <c r="BB365" s="6"/>
      <c r="BC365" s="6" t="s">
        <v>56</v>
      </c>
      <c r="BD365" s="6" t="s">
        <v>57</v>
      </c>
      <c r="BE365" s="6"/>
      <c r="BF365" s="6"/>
      <c r="BG365" s="6"/>
      <c r="BH365" s="6"/>
      <c r="BI365" s="6"/>
      <c r="BJ365" s="6"/>
      <c r="BK365" s="6"/>
      <c r="BL365" s="6"/>
      <c r="BM365" s="6"/>
      <c r="BN365" s="6"/>
      <c r="BO365" s="6"/>
      <c r="BP365" s="6" t="s">
        <v>67</v>
      </c>
      <c r="BQ365" s="6"/>
      <c r="BR365" s="6"/>
      <c r="BS365" s="6"/>
      <c r="BT365" s="6" t="s">
        <v>71</v>
      </c>
      <c r="BU365" s="6" t="s">
        <v>72</v>
      </c>
      <c r="BV365" s="6"/>
      <c r="BW365" s="6"/>
      <c r="BX365" s="6"/>
      <c r="BY365" s="6"/>
      <c r="BZ365" s="6"/>
      <c r="CA365" s="6" t="s">
        <v>78</v>
      </c>
      <c r="CB365" s="6"/>
      <c r="CC365" s="6" t="s">
        <v>98</v>
      </c>
      <c r="CD365" s="6">
        <v>68</v>
      </c>
      <c r="CE365" s="6" t="s">
        <v>153</v>
      </c>
      <c r="CF365" s="6" t="s">
        <v>186</v>
      </c>
      <c r="CG365" s="6" t="s">
        <v>85</v>
      </c>
      <c r="CH365" s="6" t="s">
        <v>86</v>
      </c>
      <c r="CI365" s="6" t="s">
        <v>419</v>
      </c>
      <c r="CJ365" s="6" t="s">
        <v>100</v>
      </c>
      <c r="CK365" s="6" t="s">
        <v>109</v>
      </c>
      <c r="CL365" s="6" t="s">
        <v>105</v>
      </c>
      <c r="CM365" s="6" t="s">
        <v>90</v>
      </c>
      <c r="CN365" s="6" t="s">
        <v>90</v>
      </c>
    </row>
    <row r="366" spans="1:92" x14ac:dyDescent="0.35">
      <c r="A366" s="6">
        <v>7044859265</v>
      </c>
      <c r="B366" s="6"/>
      <c r="C366" s="6" t="s">
        <v>19</v>
      </c>
      <c r="D366" s="6"/>
      <c r="E366" s="6"/>
      <c r="F366" s="6"/>
      <c r="G366" s="6"/>
      <c r="H366" s="6" t="s">
        <v>24</v>
      </c>
      <c r="I366" s="6"/>
      <c r="J366" s="6"/>
      <c r="K366" s="6"/>
      <c r="L366" s="6" t="s">
        <v>28</v>
      </c>
      <c r="M366" s="6"/>
      <c r="N366" s="6"/>
      <c r="O366" s="6"/>
      <c r="P366" s="6" t="s">
        <v>19</v>
      </c>
      <c r="Q366" s="6"/>
      <c r="R366" s="6" t="s">
        <v>21</v>
      </c>
      <c r="S366" s="6"/>
      <c r="T366" s="6"/>
      <c r="U366" s="6"/>
      <c r="V366" s="6" t="s">
        <v>25</v>
      </c>
      <c r="W366" s="6"/>
      <c r="X366" s="6"/>
      <c r="Y366" s="6"/>
      <c r="Z366" s="6"/>
      <c r="AA366" s="6"/>
      <c r="AB366" s="6"/>
      <c r="AC366" s="6"/>
      <c r="AD366" s="6"/>
      <c r="AE366" s="6"/>
      <c r="AF366" s="6"/>
      <c r="AG366" s="6"/>
      <c r="AH366" s="6"/>
      <c r="AI366" s="6"/>
      <c r="AJ366" s="6"/>
      <c r="AK366" s="6"/>
      <c r="AL366" s="6" t="s">
        <v>41</v>
      </c>
      <c r="AM366" s="6"/>
      <c r="AN366" s="6"/>
      <c r="AO366" s="6"/>
      <c r="AP366" s="6" t="s">
        <v>45</v>
      </c>
      <c r="AQ366" s="6"/>
      <c r="AR366" s="6"/>
      <c r="AS366" s="6"/>
      <c r="AT366" s="6"/>
      <c r="AU366" s="6"/>
      <c r="AV366" s="6" t="s">
        <v>50</v>
      </c>
      <c r="AW366" s="6"/>
      <c r="AX366" s="6"/>
      <c r="AY366" s="6"/>
      <c r="AZ366" s="6"/>
      <c r="BA366" s="6"/>
      <c r="BB366" s="6"/>
      <c r="BC366" s="6" t="s">
        <v>56</v>
      </c>
      <c r="BD366" s="6"/>
      <c r="BE366" s="6" t="s">
        <v>58</v>
      </c>
      <c r="BF366" s="6"/>
      <c r="BG366" s="6" t="s">
        <v>60</v>
      </c>
      <c r="BH366" s="6"/>
      <c r="BI366" s="6"/>
      <c r="BJ366" s="6"/>
      <c r="BK366" s="6"/>
      <c r="BL366" s="6"/>
      <c r="BM366" s="6"/>
      <c r="BN366" s="6"/>
      <c r="BO366" s="6"/>
      <c r="BP366" s="6" t="s">
        <v>67</v>
      </c>
      <c r="BQ366" s="6"/>
      <c r="BR366" s="6"/>
      <c r="BS366" s="6" t="s">
        <v>70</v>
      </c>
      <c r="BT366" s="6" t="s">
        <v>71</v>
      </c>
      <c r="BU366" s="6"/>
      <c r="BV366" s="6"/>
      <c r="BW366" s="6"/>
      <c r="BX366" s="6"/>
      <c r="BY366" s="6"/>
      <c r="BZ366" s="6"/>
      <c r="CA366" s="6"/>
      <c r="CB366" s="6"/>
      <c r="CC366" s="6" t="s">
        <v>83</v>
      </c>
      <c r="CD366" s="6">
        <v>82</v>
      </c>
      <c r="CE366" s="6" t="s">
        <v>153</v>
      </c>
      <c r="CF366" s="6" t="s">
        <v>186</v>
      </c>
      <c r="CG366" s="6" t="s">
        <v>85</v>
      </c>
      <c r="CH366" s="6"/>
      <c r="CI366" s="6" t="s">
        <v>419</v>
      </c>
      <c r="CJ366" s="6" t="s">
        <v>95</v>
      </c>
      <c r="CK366" s="6" t="s">
        <v>88</v>
      </c>
      <c r="CL366" s="6" t="s">
        <v>105</v>
      </c>
      <c r="CM366" s="6" t="s">
        <v>90</v>
      </c>
      <c r="CN366" s="6" t="s">
        <v>86</v>
      </c>
    </row>
    <row r="367" spans="1:92" x14ac:dyDescent="0.35">
      <c r="A367" s="6">
        <v>7044859000</v>
      </c>
      <c r="B367" s="6" t="s">
        <v>18</v>
      </c>
      <c r="C367" s="6" t="s">
        <v>19</v>
      </c>
      <c r="D367" s="6"/>
      <c r="E367" s="6" t="s">
        <v>21</v>
      </c>
      <c r="F367" s="6"/>
      <c r="G367" s="6"/>
      <c r="H367" s="6" t="s">
        <v>24</v>
      </c>
      <c r="I367" s="6" t="s">
        <v>25</v>
      </c>
      <c r="J367" s="6"/>
      <c r="K367" s="6" t="s">
        <v>27</v>
      </c>
      <c r="L367" s="6" t="s">
        <v>28</v>
      </c>
      <c r="M367" s="6" t="s">
        <v>29</v>
      </c>
      <c r="N367" s="6"/>
      <c r="O367" s="6" t="s">
        <v>18</v>
      </c>
      <c r="P367" s="6"/>
      <c r="Q367" s="6" t="s">
        <v>20</v>
      </c>
      <c r="R367" s="6"/>
      <c r="S367" s="6"/>
      <c r="T367" s="6"/>
      <c r="U367" s="6"/>
      <c r="V367" s="6" t="s">
        <v>25</v>
      </c>
      <c r="W367" s="6" t="s">
        <v>26</v>
      </c>
      <c r="X367" s="6"/>
      <c r="Y367" s="6"/>
      <c r="Z367" s="6"/>
      <c r="AA367" s="6" t="s">
        <v>30</v>
      </c>
      <c r="AB367" s="6"/>
      <c r="AC367" s="6"/>
      <c r="AD367" s="6"/>
      <c r="AE367" s="6"/>
      <c r="AF367" s="6"/>
      <c r="AG367" s="6"/>
      <c r="AH367" s="6" t="s">
        <v>37</v>
      </c>
      <c r="AI367" s="6"/>
      <c r="AJ367" s="6"/>
      <c r="AK367" s="6" t="s">
        <v>40</v>
      </c>
      <c r="AL367" s="6" t="s">
        <v>41</v>
      </c>
      <c r="AM367" s="6" t="s">
        <v>42</v>
      </c>
      <c r="AN367" s="6" t="s">
        <v>43</v>
      </c>
      <c r="AO367" s="6" t="s">
        <v>44</v>
      </c>
      <c r="AP367" s="6"/>
      <c r="AQ367" s="6"/>
      <c r="AR367" s="6"/>
      <c r="AS367" s="6"/>
      <c r="AT367" s="6"/>
      <c r="AU367" s="6"/>
      <c r="AV367" s="6"/>
      <c r="AW367" s="6"/>
      <c r="AX367" s="6" t="s">
        <v>52</v>
      </c>
      <c r="AY367" s="6" t="s">
        <v>53</v>
      </c>
      <c r="AZ367" s="6"/>
      <c r="BA367" s="6"/>
      <c r="BB367" s="6" t="s">
        <v>55</v>
      </c>
      <c r="BC367" s="6" t="s">
        <v>56</v>
      </c>
      <c r="BD367" s="6" t="s">
        <v>57</v>
      </c>
      <c r="BE367" s="6" t="s">
        <v>58</v>
      </c>
      <c r="BF367" s="6"/>
      <c r="BG367" s="6"/>
      <c r="BH367" s="6" t="s">
        <v>61</v>
      </c>
      <c r="BI367" s="6" t="s">
        <v>62</v>
      </c>
      <c r="BJ367" s="6" t="s">
        <v>26</v>
      </c>
      <c r="BK367" s="6"/>
      <c r="BL367" s="6"/>
      <c r="BM367" s="6"/>
      <c r="BN367" s="6"/>
      <c r="BO367" s="6" t="s">
        <v>66</v>
      </c>
      <c r="BP367" s="6" t="s">
        <v>67</v>
      </c>
      <c r="BQ367" s="6"/>
      <c r="BR367" s="6" t="s">
        <v>69</v>
      </c>
      <c r="BS367" s="6"/>
      <c r="BT367" s="6"/>
      <c r="BU367" s="6"/>
      <c r="BV367" s="6"/>
      <c r="BW367" s="6"/>
      <c r="BX367" s="6"/>
      <c r="BY367" s="6" t="s">
        <v>76</v>
      </c>
      <c r="BZ367" s="6"/>
      <c r="CA367" s="6" t="s">
        <v>78</v>
      </c>
      <c r="CB367" s="6"/>
      <c r="CC367" s="6" t="s">
        <v>83</v>
      </c>
      <c r="CD367" s="6">
        <v>62</v>
      </c>
      <c r="CE367" s="6" t="s">
        <v>153</v>
      </c>
      <c r="CF367" s="6" t="s">
        <v>396</v>
      </c>
      <c r="CG367" s="6" t="s">
        <v>85</v>
      </c>
      <c r="CH367" s="6" t="s">
        <v>86</v>
      </c>
      <c r="CI367" s="6" t="s">
        <v>419</v>
      </c>
      <c r="CJ367" s="6" t="s">
        <v>95</v>
      </c>
      <c r="CK367" s="6" t="s">
        <v>93</v>
      </c>
      <c r="CL367" s="6" t="s">
        <v>105</v>
      </c>
      <c r="CM367" s="6" t="s">
        <v>90</v>
      </c>
      <c r="CN367" s="6"/>
    </row>
    <row r="368" spans="1:92" x14ac:dyDescent="0.35">
      <c r="A368" s="6">
        <v>7044858642</v>
      </c>
      <c r="B368" s="6" t="s">
        <v>18</v>
      </c>
      <c r="C368" s="6" t="s">
        <v>19</v>
      </c>
      <c r="D368" s="6"/>
      <c r="E368" s="6"/>
      <c r="F368" s="6"/>
      <c r="G368" s="6"/>
      <c r="H368" s="6"/>
      <c r="I368" s="6"/>
      <c r="J368" s="6"/>
      <c r="K368" s="6"/>
      <c r="L368" s="6" t="s">
        <v>28</v>
      </c>
      <c r="M368" s="6" t="s">
        <v>29</v>
      </c>
      <c r="N368" s="6"/>
      <c r="O368" s="6"/>
      <c r="P368" s="6" t="s">
        <v>19</v>
      </c>
      <c r="Q368" s="6"/>
      <c r="R368" s="6"/>
      <c r="S368" s="6"/>
      <c r="T368" s="6"/>
      <c r="U368" s="6"/>
      <c r="V368" s="6" t="s">
        <v>25</v>
      </c>
      <c r="W368" s="6"/>
      <c r="X368" s="6"/>
      <c r="Y368" s="6"/>
      <c r="Z368" s="6" t="s">
        <v>29</v>
      </c>
      <c r="AA368" s="6"/>
      <c r="AB368" s="6"/>
      <c r="AC368" s="6"/>
      <c r="AD368" s="6"/>
      <c r="AE368" s="6"/>
      <c r="AF368" s="6"/>
      <c r="AG368" s="6"/>
      <c r="AH368" s="6" t="s">
        <v>37</v>
      </c>
      <c r="AI368" s="6"/>
      <c r="AJ368" s="6"/>
      <c r="AK368" s="6" t="s">
        <v>40</v>
      </c>
      <c r="AL368" s="6" t="s">
        <v>41</v>
      </c>
      <c r="AM368" s="6"/>
      <c r="AN368" s="6"/>
      <c r="AO368" s="6" t="s">
        <v>44</v>
      </c>
      <c r="AP368" s="6"/>
      <c r="AQ368" s="6"/>
      <c r="AR368" s="6" t="s">
        <v>46</v>
      </c>
      <c r="AS368" s="6"/>
      <c r="AT368" s="6"/>
      <c r="AU368" s="6"/>
      <c r="AV368" s="6"/>
      <c r="AW368" s="6"/>
      <c r="AX368" s="6"/>
      <c r="AY368" s="6"/>
      <c r="AZ368" s="6"/>
      <c r="BA368" s="6" t="s">
        <v>19</v>
      </c>
      <c r="BB368" s="6"/>
      <c r="BC368" s="6" t="s">
        <v>56</v>
      </c>
      <c r="BD368" s="6"/>
      <c r="BE368" s="6"/>
      <c r="BF368" s="6"/>
      <c r="BG368" s="6"/>
      <c r="BH368" s="6"/>
      <c r="BI368" s="6"/>
      <c r="BJ368" s="6"/>
      <c r="BK368" s="6"/>
      <c r="BL368" s="6"/>
      <c r="BM368" s="6"/>
      <c r="BN368" s="6"/>
      <c r="BO368" s="6"/>
      <c r="BP368" s="6" t="s">
        <v>67</v>
      </c>
      <c r="BQ368" s="6"/>
      <c r="BR368" s="6"/>
      <c r="BS368" s="6" t="s">
        <v>70</v>
      </c>
      <c r="BT368" s="6"/>
      <c r="BU368" s="6"/>
      <c r="BV368" s="6"/>
      <c r="BW368" s="6"/>
      <c r="BX368" s="6"/>
      <c r="BY368" s="6"/>
      <c r="BZ368" s="6"/>
      <c r="CA368" s="6" t="s">
        <v>78</v>
      </c>
      <c r="CB368" s="6"/>
      <c r="CC368" s="6" t="s">
        <v>83</v>
      </c>
      <c r="CD368" s="6">
        <v>61</v>
      </c>
      <c r="CE368" s="6" t="s">
        <v>153</v>
      </c>
      <c r="CF368" s="6" t="s">
        <v>396</v>
      </c>
      <c r="CG368" s="6" t="s">
        <v>91</v>
      </c>
      <c r="CH368" s="6" t="s">
        <v>86</v>
      </c>
      <c r="CI368" s="6" t="s">
        <v>419</v>
      </c>
      <c r="CJ368" s="6" t="s">
        <v>99</v>
      </c>
      <c r="CK368" s="6" t="s">
        <v>88</v>
      </c>
      <c r="CL368" s="6" t="s">
        <v>105</v>
      </c>
      <c r="CM368" s="6" t="s">
        <v>90</v>
      </c>
      <c r="CN368" s="6" t="s">
        <v>90</v>
      </c>
    </row>
    <row r="369" spans="1:92" x14ac:dyDescent="0.35">
      <c r="A369" s="6">
        <v>7044858325</v>
      </c>
      <c r="B369" s="6"/>
      <c r="C369" s="6" t="s">
        <v>19</v>
      </c>
      <c r="D369" s="6"/>
      <c r="E369" s="6"/>
      <c r="F369" s="6"/>
      <c r="G369" s="6"/>
      <c r="H369" s="6"/>
      <c r="I369" s="6"/>
      <c r="J369" s="6"/>
      <c r="K369" s="6"/>
      <c r="L369" s="6"/>
      <c r="M369" s="6"/>
      <c r="N369" s="6"/>
      <c r="O369" s="6"/>
      <c r="P369" s="6" t="s">
        <v>19</v>
      </c>
      <c r="Q369" s="6"/>
      <c r="R369" s="6"/>
      <c r="S369" s="6"/>
      <c r="T369" s="6"/>
      <c r="U369" s="6"/>
      <c r="V369" s="6"/>
      <c r="W369" s="6"/>
      <c r="X369" s="6"/>
      <c r="Y369" s="6"/>
      <c r="Z369" s="6"/>
      <c r="AA369" s="6"/>
      <c r="AB369" s="6"/>
      <c r="AC369" s="6"/>
      <c r="AD369" s="6"/>
      <c r="AE369" s="6"/>
      <c r="AF369" s="6"/>
      <c r="AG369" s="6"/>
      <c r="AH369" s="6"/>
      <c r="AI369" s="6"/>
      <c r="AJ369" s="6"/>
      <c r="AK369" s="6" t="s">
        <v>40</v>
      </c>
      <c r="AL369" s="6"/>
      <c r="AM369" s="6"/>
      <c r="AN369" s="6"/>
      <c r="AO369" s="6"/>
      <c r="AP369" s="6"/>
      <c r="AQ369" s="6"/>
      <c r="AR369" s="6"/>
      <c r="AS369" s="6"/>
      <c r="AT369" s="6" t="s">
        <v>48</v>
      </c>
      <c r="AU369" s="6"/>
      <c r="AV369" s="6"/>
      <c r="AW369" s="6"/>
      <c r="AX369" s="6"/>
      <c r="AY369" s="6"/>
      <c r="AZ369" s="6"/>
      <c r="BA369" s="6"/>
      <c r="BB369" s="6"/>
      <c r="BC369" s="6"/>
      <c r="BD369" s="6"/>
      <c r="BE369" s="6" t="s">
        <v>58</v>
      </c>
      <c r="BF369" s="6"/>
      <c r="BG369" s="6"/>
      <c r="BH369" s="6"/>
      <c r="BI369" s="6"/>
      <c r="BJ369" s="6" t="s">
        <v>26</v>
      </c>
      <c r="BK369" s="6"/>
      <c r="BL369" s="6"/>
      <c r="BM369" s="6"/>
      <c r="BN369" s="6"/>
      <c r="BO369" s="6"/>
      <c r="BP369" s="6"/>
      <c r="BQ369" s="6"/>
      <c r="BR369" s="6"/>
      <c r="BS369" s="6" t="s">
        <v>70</v>
      </c>
      <c r="BT369" s="6"/>
      <c r="BU369" s="6"/>
      <c r="BV369" s="6"/>
      <c r="BW369" s="6"/>
      <c r="BX369" s="6"/>
      <c r="BY369" s="6"/>
      <c r="BZ369" s="6"/>
      <c r="CA369" s="6"/>
      <c r="CB369" s="6"/>
      <c r="CC369" s="6" t="s">
        <v>83</v>
      </c>
      <c r="CD369" s="6">
        <v>68</v>
      </c>
      <c r="CE369" s="6" t="s">
        <v>153</v>
      </c>
      <c r="CF369" s="6" t="s">
        <v>186</v>
      </c>
      <c r="CG369" s="6" t="s">
        <v>85</v>
      </c>
      <c r="CH369" s="6"/>
      <c r="CI369" s="6" t="s">
        <v>419</v>
      </c>
      <c r="CJ369" s="6" t="s">
        <v>100</v>
      </c>
      <c r="CK369" s="6" t="s">
        <v>88</v>
      </c>
      <c r="CL369" s="6" t="s">
        <v>105</v>
      </c>
      <c r="CM369" s="6" t="s">
        <v>90</v>
      </c>
      <c r="CN369" s="6" t="s">
        <v>90</v>
      </c>
    </row>
    <row r="370" spans="1:92" x14ac:dyDescent="0.35">
      <c r="A370" s="6">
        <v>7044858127</v>
      </c>
      <c r="B370" s="6"/>
      <c r="C370" s="6"/>
      <c r="D370" s="6"/>
      <c r="E370" s="6"/>
      <c r="F370" s="6"/>
      <c r="G370" s="6"/>
      <c r="H370" s="6"/>
      <c r="I370" s="6"/>
      <c r="J370" s="6"/>
      <c r="K370" s="6"/>
      <c r="L370" s="6"/>
      <c r="M370" s="6"/>
      <c r="N370" s="6"/>
      <c r="O370" s="6"/>
      <c r="P370" s="6"/>
      <c r="Q370" s="6" t="s">
        <v>20</v>
      </c>
      <c r="R370" s="6"/>
      <c r="S370" s="6"/>
      <c r="T370" s="6"/>
      <c r="U370" s="6"/>
      <c r="V370" s="6"/>
      <c r="W370" s="6" t="s">
        <v>26</v>
      </c>
      <c r="X370" s="6"/>
      <c r="Y370" s="6"/>
      <c r="Z370" s="6"/>
      <c r="AA370" s="6" t="s">
        <v>30</v>
      </c>
      <c r="AB370" s="6"/>
      <c r="AC370" s="6"/>
      <c r="AD370" s="6" t="s">
        <v>33</v>
      </c>
      <c r="AE370" s="6"/>
      <c r="AF370" s="6"/>
      <c r="AG370" s="6"/>
      <c r="AH370" s="6"/>
      <c r="AI370" s="6" t="s">
        <v>38</v>
      </c>
      <c r="AJ370" s="6"/>
      <c r="AK370" s="6"/>
      <c r="AL370" s="6"/>
      <c r="AM370" s="6"/>
      <c r="AN370" s="6"/>
      <c r="AO370" s="6" t="s">
        <v>44</v>
      </c>
      <c r="AP370" s="6"/>
      <c r="AQ370" s="6"/>
      <c r="AR370" s="6" t="s">
        <v>46</v>
      </c>
      <c r="AS370" s="6"/>
      <c r="AT370" s="6"/>
      <c r="AU370" s="6"/>
      <c r="AV370" s="6"/>
      <c r="AW370" s="6"/>
      <c r="AX370" s="6" t="s">
        <v>52</v>
      </c>
      <c r="AY370" s="6"/>
      <c r="AZ370" s="6" t="s">
        <v>54</v>
      </c>
      <c r="BA370" s="6"/>
      <c r="BB370" s="6"/>
      <c r="BC370" s="6" t="s">
        <v>56</v>
      </c>
      <c r="BD370" s="6"/>
      <c r="BE370" s="6"/>
      <c r="BF370" s="6"/>
      <c r="BG370" s="6"/>
      <c r="BH370" s="6"/>
      <c r="BI370" s="6"/>
      <c r="BJ370" s="6"/>
      <c r="BK370" s="6"/>
      <c r="BL370" s="6"/>
      <c r="BM370" s="6"/>
      <c r="BN370" s="6"/>
      <c r="BO370" s="6" t="s">
        <v>66</v>
      </c>
      <c r="BP370" s="6" t="s">
        <v>67</v>
      </c>
      <c r="BQ370" s="6"/>
      <c r="BR370" s="6"/>
      <c r="BS370" s="6"/>
      <c r="BT370" s="6"/>
      <c r="BU370" s="6"/>
      <c r="BV370" s="6"/>
      <c r="BW370" s="6"/>
      <c r="BX370" s="6"/>
      <c r="BY370" s="6"/>
      <c r="BZ370" s="6"/>
      <c r="CA370" s="6"/>
      <c r="CB370" s="6"/>
      <c r="CC370" s="6" t="s">
        <v>83</v>
      </c>
      <c r="CD370" s="6">
        <v>57</v>
      </c>
      <c r="CE370" s="6" t="s">
        <v>84</v>
      </c>
      <c r="CF370" s="6" t="s">
        <v>133</v>
      </c>
      <c r="CG370" s="6" t="s">
        <v>96</v>
      </c>
      <c r="CH370" s="6" t="s">
        <v>86</v>
      </c>
      <c r="CI370" s="6" t="s">
        <v>419</v>
      </c>
      <c r="CJ370" s="6" t="s">
        <v>99</v>
      </c>
      <c r="CK370" s="6" t="s">
        <v>88</v>
      </c>
      <c r="CL370" s="6" t="s">
        <v>105</v>
      </c>
      <c r="CM370" s="6" t="s">
        <v>90</v>
      </c>
      <c r="CN370" s="6" t="s">
        <v>90</v>
      </c>
    </row>
    <row r="371" spans="1:92" x14ac:dyDescent="0.35">
      <c r="A371" s="6">
        <v>7044857865</v>
      </c>
      <c r="B371" s="6"/>
      <c r="C371" s="6"/>
      <c r="D371" s="6"/>
      <c r="E371" s="6" t="s">
        <v>21</v>
      </c>
      <c r="F371" s="6"/>
      <c r="G371" s="6"/>
      <c r="H371" s="6"/>
      <c r="I371" s="6" t="s">
        <v>25</v>
      </c>
      <c r="J371" s="6"/>
      <c r="K371" s="6" t="s">
        <v>27</v>
      </c>
      <c r="L371" s="6" t="s">
        <v>28</v>
      </c>
      <c r="M371" s="6" t="s">
        <v>29</v>
      </c>
      <c r="N371" s="6"/>
      <c r="O371" s="6"/>
      <c r="P371" s="6"/>
      <c r="Q371" s="6" t="s">
        <v>20</v>
      </c>
      <c r="R371" s="6"/>
      <c r="S371" s="6"/>
      <c r="T371" s="6"/>
      <c r="U371" s="6"/>
      <c r="V371" s="6" t="s">
        <v>25</v>
      </c>
      <c r="W371" s="6"/>
      <c r="X371" s="6"/>
      <c r="Y371" s="6"/>
      <c r="Z371" s="6" t="s">
        <v>29</v>
      </c>
      <c r="AA371" s="6"/>
      <c r="AB371" s="6"/>
      <c r="AC371" s="6"/>
      <c r="AD371" s="6"/>
      <c r="AE371" s="6" t="s">
        <v>34</v>
      </c>
      <c r="AF371" s="6" t="s">
        <v>35</v>
      </c>
      <c r="AG371" s="6"/>
      <c r="AH371" s="6"/>
      <c r="AI371" s="6"/>
      <c r="AJ371" s="6"/>
      <c r="AK371" s="6" t="s">
        <v>40</v>
      </c>
      <c r="AL371" s="6"/>
      <c r="AM371" s="6"/>
      <c r="AN371" s="6"/>
      <c r="AO371" s="6"/>
      <c r="AP371" s="6"/>
      <c r="AQ371" s="6" t="s">
        <v>39</v>
      </c>
      <c r="AR371" s="6"/>
      <c r="AS371" s="6"/>
      <c r="AT371" s="6"/>
      <c r="AU371" s="6"/>
      <c r="AV371" s="6" t="s">
        <v>50</v>
      </c>
      <c r="AW371" s="6"/>
      <c r="AX371" s="6"/>
      <c r="AY371" s="6"/>
      <c r="AZ371" s="6"/>
      <c r="BA371" s="6"/>
      <c r="BB371" s="6"/>
      <c r="BC371" s="6"/>
      <c r="BD371" s="6"/>
      <c r="BE371" s="6"/>
      <c r="BF371" s="6"/>
      <c r="BG371" s="6"/>
      <c r="BH371" s="6"/>
      <c r="BI371" s="6"/>
      <c r="BJ371" s="6"/>
      <c r="BK371" s="6"/>
      <c r="BL371" s="6"/>
      <c r="BM371" s="6"/>
      <c r="BN371" s="6" t="s">
        <v>65</v>
      </c>
      <c r="BO371" s="6"/>
      <c r="BP371" s="6"/>
      <c r="BQ371" s="6" t="s">
        <v>68</v>
      </c>
      <c r="BR371" s="6"/>
      <c r="BS371" s="6"/>
      <c r="BT371" s="6" t="s">
        <v>71</v>
      </c>
      <c r="BU371" s="6"/>
      <c r="BV371" s="6"/>
      <c r="BW371" s="6"/>
      <c r="BX371" s="6"/>
      <c r="BY371" s="6"/>
      <c r="BZ371" s="6"/>
      <c r="CA371" s="6" t="s">
        <v>78</v>
      </c>
      <c r="CB371" s="6"/>
      <c r="CC371" s="6" t="s">
        <v>83</v>
      </c>
      <c r="CD371" s="6">
        <v>79</v>
      </c>
      <c r="CE371" s="6" t="s">
        <v>84</v>
      </c>
      <c r="CF371" s="6" t="s">
        <v>140</v>
      </c>
      <c r="CG371" s="6" t="s">
        <v>85</v>
      </c>
      <c r="CH371" s="6" t="s">
        <v>90</v>
      </c>
      <c r="CI371" s="6" t="s">
        <v>422</v>
      </c>
      <c r="CJ371" s="6" t="s">
        <v>92</v>
      </c>
      <c r="CK371" s="6" t="s">
        <v>101</v>
      </c>
      <c r="CL371" s="6" t="s">
        <v>105</v>
      </c>
      <c r="CM371" s="6" t="s">
        <v>90</v>
      </c>
      <c r="CN371" s="6"/>
    </row>
    <row r="372" spans="1:92" x14ac:dyDescent="0.35">
      <c r="A372" s="6">
        <v>7044857434</v>
      </c>
      <c r="B372" s="6"/>
      <c r="C372" s="6"/>
      <c r="D372" s="6"/>
      <c r="E372" s="6"/>
      <c r="F372" s="6"/>
      <c r="G372" s="6"/>
      <c r="H372" s="6"/>
      <c r="I372" s="6" t="s">
        <v>25</v>
      </c>
      <c r="J372" s="6"/>
      <c r="K372" s="6" t="s">
        <v>27</v>
      </c>
      <c r="L372" s="6"/>
      <c r="M372" s="6" t="s">
        <v>29</v>
      </c>
      <c r="N372" s="6"/>
      <c r="O372" s="6"/>
      <c r="P372" s="6"/>
      <c r="Q372" s="6"/>
      <c r="R372" s="6"/>
      <c r="S372" s="6"/>
      <c r="T372" s="6" t="s">
        <v>23</v>
      </c>
      <c r="U372" s="6"/>
      <c r="V372" s="6" t="s">
        <v>25</v>
      </c>
      <c r="W372" s="6"/>
      <c r="X372" s="6"/>
      <c r="Y372" s="6"/>
      <c r="Z372" s="6"/>
      <c r="AA372" s="6" t="s">
        <v>30</v>
      </c>
      <c r="AB372" s="6"/>
      <c r="AC372" s="6"/>
      <c r="AD372" s="6" t="s">
        <v>33</v>
      </c>
      <c r="AE372" s="6"/>
      <c r="AF372" s="6"/>
      <c r="AG372" s="6"/>
      <c r="AH372" s="6"/>
      <c r="AI372" s="6" t="s">
        <v>38</v>
      </c>
      <c r="AJ372" s="6"/>
      <c r="AK372" s="6" t="s">
        <v>40</v>
      </c>
      <c r="AL372" s="6" t="s">
        <v>41</v>
      </c>
      <c r="AM372" s="6" t="s">
        <v>42</v>
      </c>
      <c r="AN372" s="6"/>
      <c r="AO372" s="6"/>
      <c r="AP372" s="6"/>
      <c r="AQ372" s="6"/>
      <c r="AR372" s="6" t="s">
        <v>46</v>
      </c>
      <c r="AS372" s="6"/>
      <c r="AT372" s="6"/>
      <c r="AU372" s="6"/>
      <c r="AV372" s="6"/>
      <c r="AW372" s="6"/>
      <c r="AX372" s="6" t="s">
        <v>52</v>
      </c>
      <c r="AY372" s="6"/>
      <c r="AZ372" s="6"/>
      <c r="BA372" s="6"/>
      <c r="BB372" s="6"/>
      <c r="BC372" s="6"/>
      <c r="BD372" s="6" t="s">
        <v>57</v>
      </c>
      <c r="BE372" s="6"/>
      <c r="BF372" s="6"/>
      <c r="BG372" s="6" t="s">
        <v>60</v>
      </c>
      <c r="BH372" s="6"/>
      <c r="BI372" s="6"/>
      <c r="BJ372" s="6"/>
      <c r="BK372" s="6"/>
      <c r="BL372" s="6"/>
      <c r="BM372" s="6"/>
      <c r="BN372" s="6"/>
      <c r="BO372" s="6"/>
      <c r="BP372" s="6" t="s">
        <v>67</v>
      </c>
      <c r="BQ372" s="6"/>
      <c r="BR372" s="6"/>
      <c r="BS372" s="6"/>
      <c r="BT372" s="6"/>
      <c r="BU372" s="6"/>
      <c r="BV372" s="6"/>
      <c r="BW372" s="6"/>
      <c r="BX372" s="6"/>
      <c r="BY372" s="6"/>
      <c r="BZ372" s="6"/>
      <c r="CA372" s="6"/>
      <c r="CB372" s="6"/>
      <c r="CC372" s="6" t="s">
        <v>83</v>
      </c>
      <c r="CD372" s="6">
        <v>62</v>
      </c>
      <c r="CE372" s="6" t="s">
        <v>84</v>
      </c>
      <c r="CF372" s="6" t="s">
        <v>137</v>
      </c>
      <c r="CG372" s="6"/>
      <c r="CH372" s="6" t="s">
        <v>90</v>
      </c>
      <c r="CI372" s="6" t="s">
        <v>419</v>
      </c>
      <c r="CJ372" s="6" t="s">
        <v>100</v>
      </c>
      <c r="CK372" s="6" t="s">
        <v>88</v>
      </c>
      <c r="CL372" s="6" t="s">
        <v>89</v>
      </c>
      <c r="CM372" s="6" t="s">
        <v>90</v>
      </c>
      <c r="CN372" s="6" t="s">
        <v>90</v>
      </c>
    </row>
    <row r="373" spans="1:92" x14ac:dyDescent="0.35">
      <c r="A373" s="6">
        <v>7044857149</v>
      </c>
      <c r="B373" s="6"/>
      <c r="C373" s="6"/>
      <c r="D373" s="6" t="s">
        <v>20</v>
      </c>
      <c r="E373" s="6"/>
      <c r="F373" s="6"/>
      <c r="G373" s="6"/>
      <c r="H373" s="6"/>
      <c r="I373" s="6"/>
      <c r="J373" s="6" t="s">
        <v>26</v>
      </c>
      <c r="K373" s="6"/>
      <c r="L373" s="6"/>
      <c r="M373" s="6"/>
      <c r="N373" s="6" t="s">
        <v>30</v>
      </c>
      <c r="O373" s="6"/>
      <c r="P373" s="6"/>
      <c r="Q373" s="6" t="s">
        <v>20</v>
      </c>
      <c r="R373" s="6" t="s">
        <v>21</v>
      </c>
      <c r="S373" s="6"/>
      <c r="T373" s="6"/>
      <c r="U373" s="6"/>
      <c r="V373" s="6"/>
      <c r="W373" s="6" t="s">
        <v>26</v>
      </c>
      <c r="X373" s="6"/>
      <c r="Y373" s="6"/>
      <c r="Z373" s="6"/>
      <c r="AA373" s="6"/>
      <c r="AB373" s="6"/>
      <c r="AC373" s="6"/>
      <c r="AD373" s="6"/>
      <c r="AE373" s="6"/>
      <c r="AF373" s="6"/>
      <c r="AG373" s="6" t="s">
        <v>36</v>
      </c>
      <c r="AH373" s="6"/>
      <c r="AI373" s="6"/>
      <c r="AJ373" s="6"/>
      <c r="AK373" s="6"/>
      <c r="AL373" s="6" t="s">
        <v>41</v>
      </c>
      <c r="AM373" s="6"/>
      <c r="AN373" s="6"/>
      <c r="AO373" s="6"/>
      <c r="AP373" s="6"/>
      <c r="AQ373" s="6" t="s">
        <v>39</v>
      </c>
      <c r="AR373" s="6"/>
      <c r="AS373" s="6"/>
      <c r="AT373" s="6" t="s">
        <v>48</v>
      </c>
      <c r="AU373" s="6"/>
      <c r="AV373" s="6"/>
      <c r="AW373" s="6"/>
      <c r="AX373" s="6" t="s">
        <v>52</v>
      </c>
      <c r="AY373" s="6"/>
      <c r="AZ373" s="6"/>
      <c r="BA373" s="6"/>
      <c r="BB373" s="6"/>
      <c r="BC373" s="6"/>
      <c r="BD373" s="6"/>
      <c r="BE373" s="6"/>
      <c r="BF373" s="6"/>
      <c r="BG373" s="6"/>
      <c r="BH373" s="6" t="s">
        <v>61</v>
      </c>
      <c r="BI373" s="6"/>
      <c r="BJ373" s="6" t="s">
        <v>26</v>
      </c>
      <c r="BK373" s="6"/>
      <c r="BL373" s="6"/>
      <c r="BM373" s="6"/>
      <c r="BN373" s="6"/>
      <c r="BO373" s="6"/>
      <c r="BP373" s="6" t="s">
        <v>67</v>
      </c>
      <c r="BQ373" s="6"/>
      <c r="BR373" s="6"/>
      <c r="BS373" s="6"/>
      <c r="BT373" s="6" t="s">
        <v>71</v>
      </c>
      <c r="BU373" s="6"/>
      <c r="BV373" s="6"/>
      <c r="BW373" s="6"/>
      <c r="BX373" s="6"/>
      <c r="BY373" s="6"/>
      <c r="BZ373" s="6"/>
      <c r="CA373" s="6" t="s">
        <v>78</v>
      </c>
      <c r="CB373" s="6"/>
      <c r="CC373" s="6" t="s">
        <v>98</v>
      </c>
      <c r="CD373" s="6">
        <v>87</v>
      </c>
      <c r="CE373" s="6" t="s">
        <v>84</v>
      </c>
      <c r="CF373" s="6" t="s">
        <v>397</v>
      </c>
      <c r="CG373" s="6" t="s">
        <v>85</v>
      </c>
      <c r="CH373" s="6" t="s">
        <v>86</v>
      </c>
      <c r="CI373" s="6" t="s">
        <v>420</v>
      </c>
      <c r="CJ373" s="6" t="s">
        <v>87</v>
      </c>
      <c r="CK373" s="6" t="s">
        <v>117</v>
      </c>
      <c r="CL373" s="6" t="s">
        <v>105</v>
      </c>
      <c r="CM373" s="6" t="s">
        <v>90</v>
      </c>
      <c r="CN373" s="6" t="s">
        <v>86</v>
      </c>
    </row>
    <row r="374" spans="1:92" x14ac:dyDescent="0.35">
      <c r="A374" s="6">
        <v>7044856872</v>
      </c>
      <c r="B374" s="6"/>
      <c r="C374" s="6"/>
      <c r="D374" s="6"/>
      <c r="E374" s="6"/>
      <c r="F374" s="6"/>
      <c r="G374" s="6"/>
      <c r="H374" s="6"/>
      <c r="I374" s="6"/>
      <c r="J374" s="6"/>
      <c r="K374" s="6"/>
      <c r="L374" s="6"/>
      <c r="M374" s="6"/>
      <c r="N374" s="6"/>
      <c r="O374" s="6"/>
      <c r="P374" s="6"/>
      <c r="Q374" s="6" t="s">
        <v>20</v>
      </c>
      <c r="R374" s="6"/>
      <c r="S374" s="6"/>
      <c r="T374" s="6"/>
      <c r="U374" s="6"/>
      <c r="V374" s="6"/>
      <c r="W374" s="6"/>
      <c r="X374" s="6"/>
      <c r="Y374" s="6"/>
      <c r="Z374" s="6"/>
      <c r="AA374" s="6"/>
      <c r="AB374" s="6"/>
      <c r="AC374" s="6"/>
      <c r="AD374" s="6"/>
      <c r="AE374" s="6"/>
      <c r="AF374" s="6"/>
      <c r="AG374" s="6" t="s">
        <v>36</v>
      </c>
      <c r="AH374" s="6"/>
      <c r="AI374" s="6"/>
      <c r="AJ374" s="6"/>
      <c r="AK374" s="6"/>
      <c r="AL374" s="6" t="s">
        <v>41</v>
      </c>
      <c r="AM374" s="6" t="s">
        <v>42</v>
      </c>
      <c r="AN374" s="6"/>
      <c r="AO374" s="6" t="s">
        <v>44</v>
      </c>
      <c r="AP374" s="6"/>
      <c r="AQ374" s="6"/>
      <c r="AR374" s="6"/>
      <c r="AS374" s="6"/>
      <c r="AT374" s="6"/>
      <c r="AU374" s="6"/>
      <c r="AV374" s="6"/>
      <c r="AW374" s="6"/>
      <c r="AX374" s="6"/>
      <c r="AY374" s="6"/>
      <c r="AZ374" s="6" t="s">
        <v>54</v>
      </c>
      <c r="BA374" s="6" t="s">
        <v>19</v>
      </c>
      <c r="BB374" s="6" t="s">
        <v>55</v>
      </c>
      <c r="BC374" s="6"/>
      <c r="BD374" s="6" t="s">
        <v>57</v>
      </c>
      <c r="BE374" s="6" t="s">
        <v>58</v>
      </c>
      <c r="BF374" s="6"/>
      <c r="BG374" s="6"/>
      <c r="BH374" s="6" t="s">
        <v>61</v>
      </c>
      <c r="BI374" s="6" t="s">
        <v>62</v>
      </c>
      <c r="BJ374" s="6"/>
      <c r="BK374" s="6"/>
      <c r="BL374" s="6"/>
      <c r="BM374" s="6"/>
      <c r="BN374" s="6"/>
      <c r="BO374" s="6"/>
      <c r="BP374" s="6" t="s">
        <v>67</v>
      </c>
      <c r="BQ374" s="6"/>
      <c r="BR374" s="6"/>
      <c r="BS374" s="6"/>
      <c r="BT374" s="6"/>
      <c r="BU374" s="6"/>
      <c r="BV374" s="6"/>
      <c r="BW374" s="6"/>
      <c r="BX374" s="6"/>
      <c r="BY374" s="6"/>
      <c r="BZ374" s="6"/>
      <c r="CA374" s="6"/>
      <c r="CB374" s="6"/>
      <c r="CC374" s="6" t="s">
        <v>83</v>
      </c>
      <c r="CD374" s="6">
        <v>79</v>
      </c>
      <c r="CE374" s="6" t="s">
        <v>153</v>
      </c>
      <c r="CF374" s="6" t="s">
        <v>182</v>
      </c>
      <c r="CG374" s="6" t="s">
        <v>85</v>
      </c>
      <c r="CH374" s="6"/>
      <c r="CI374" s="6" t="s">
        <v>419</v>
      </c>
      <c r="CJ374" s="6" t="s">
        <v>92</v>
      </c>
      <c r="CK374" s="6" t="s">
        <v>101</v>
      </c>
      <c r="CL374" s="6" t="s">
        <v>105</v>
      </c>
      <c r="CM374" s="6" t="s">
        <v>90</v>
      </c>
      <c r="CN374" s="6"/>
    </row>
    <row r="375" spans="1:92" x14ac:dyDescent="0.35">
      <c r="A375" s="6">
        <v>7044856550</v>
      </c>
      <c r="B375" s="6"/>
      <c r="C375" s="6"/>
      <c r="D375" s="6"/>
      <c r="E375" s="6"/>
      <c r="F375" s="6"/>
      <c r="G375" s="6"/>
      <c r="H375" s="6"/>
      <c r="I375" s="6"/>
      <c r="J375" s="6" t="s">
        <v>26</v>
      </c>
      <c r="K375" s="6"/>
      <c r="L375" s="6"/>
      <c r="M375" s="6"/>
      <c r="N375" s="6"/>
      <c r="O375" s="6"/>
      <c r="P375" s="6"/>
      <c r="Q375" s="6"/>
      <c r="R375" s="6" t="s">
        <v>21</v>
      </c>
      <c r="S375" s="6"/>
      <c r="T375" s="6"/>
      <c r="U375" s="6"/>
      <c r="V375" s="6"/>
      <c r="W375" s="6" t="s">
        <v>26</v>
      </c>
      <c r="X375" s="6"/>
      <c r="Y375" s="6"/>
      <c r="Z375" s="6"/>
      <c r="AA375" s="6" t="s">
        <v>30</v>
      </c>
      <c r="AB375" s="6" t="s">
        <v>31</v>
      </c>
      <c r="AC375" s="6"/>
      <c r="AD375" s="6"/>
      <c r="AE375" s="6"/>
      <c r="AF375" s="6"/>
      <c r="AG375" s="6"/>
      <c r="AH375" s="6"/>
      <c r="AI375" s="6" t="s">
        <v>38</v>
      </c>
      <c r="AJ375" s="6"/>
      <c r="AK375" s="6" t="s">
        <v>40</v>
      </c>
      <c r="AL375" s="6" t="s">
        <v>41</v>
      </c>
      <c r="AM375" s="6"/>
      <c r="AN375" s="6"/>
      <c r="AO375" s="6"/>
      <c r="AP375" s="6"/>
      <c r="AQ375" s="6" t="s">
        <v>39</v>
      </c>
      <c r="AR375" s="6" t="s">
        <v>46</v>
      </c>
      <c r="AS375" s="6"/>
      <c r="AT375" s="6"/>
      <c r="AU375" s="6"/>
      <c r="AV375" s="6"/>
      <c r="AW375" s="6"/>
      <c r="AX375" s="6"/>
      <c r="AY375" s="6"/>
      <c r="AZ375" s="6"/>
      <c r="BA375" s="6"/>
      <c r="BB375" s="6" t="s">
        <v>55</v>
      </c>
      <c r="BC375" s="6"/>
      <c r="BD375" s="6"/>
      <c r="BE375" s="6"/>
      <c r="BF375" s="6"/>
      <c r="BG375" s="6" t="s">
        <v>60</v>
      </c>
      <c r="BH375" s="6"/>
      <c r="BI375" s="6"/>
      <c r="BJ375" s="6" t="s">
        <v>26</v>
      </c>
      <c r="BK375" s="6"/>
      <c r="BL375" s="6"/>
      <c r="BM375" s="6"/>
      <c r="BN375" s="6"/>
      <c r="BO375" s="6"/>
      <c r="BP375" s="6"/>
      <c r="BQ375" s="6"/>
      <c r="BR375" s="6" t="s">
        <v>69</v>
      </c>
      <c r="BS375" s="6"/>
      <c r="BT375" s="6"/>
      <c r="BU375" s="6" t="s">
        <v>72</v>
      </c>
      <c r="BV375" s="6"/>
      <c r="BW375" s="6"/>
      <c r="BX375" s="6"/>
      <c r="BY375" s="6" t="s">
        <v>76</v>
      </c>
      <c r="BZ375" s="6"/>
      <c r="CA375" s="6" t="s">
        <v>78</v>
      </c>
      <c r="CB375" s="6"/>
      <c r="CC375" s="6" t="s">
        <v>83</v>
      </c>
      <c r="CD375" s="6">
        <v>71</v>
      </c>
      <c r="CE375" s="6" t="s">
        <v>84</v>
      </c>
      <c r="CF375" s="6" t="s">
        <v>133</v>
      </c>
      <c r="CG375" s="6" t="s">
        <v>96</v>
      </c>
      <c r="CH375" s="6" t="s">
        <v>86</v>
      </c>
      <c r="CI375" s="6" t="s">
        <v>419</v>
      </c>
      <c r="CJ375" s="6" t="s">
        <v>92</v>
      </c>
      <c r="CK375" s="6" t="s">
        <v>109</v>
      </c>
      <c r="CL375" s="6" t="s">
        <v>105</v>
      </c>
      <c r="CM375" s="6" t="s">
        <v>90</v>
      </c>
      <c r="CN375" s="6" t="s">
        <v>86</v>
      </c>
    </row>
    <row r="376" spans="1:92" x14ac:dyDescent="0.35">
      <c r="A376" s="6">
        <v>7044856191</v>
      </c>
      <c r="B376" s="6"/>
      <c r="C376" s="6" t="s">
        <v>19</v>
      </c>
      <c r="D376" s="6"/>
      <c r="E376" s="6"/>
      <c r="F376" s="6"/>
      <c r="G376" s="6"/>
      <c r="H376" s="6"/>
      <c r="I376" s="6" t="s">
        <v>25</v>
      </c>
      <c r="J376" s="6"/>
      <c r="K376" s="6" t="s">
        <v>27</v>
      </c>
      <c r="L376" s="6" t="s">
        <v>28</v>
      </c>
      <c r="M376" s="6" t="s">
        <v>29</v>
      </c>
      <c r="N376" s="6"/>
      <c r="O376" s="6"/>
      <c r="P376" s="6"/>
      <c r="Q376" s="6" t="s">
        <v>20</v>
      </c>
      <c r="R376" s="6"/>
      <c r="S376" s="6"/>
      <c r="T376" s="6"/>
      <c r="U376" s="6"/>
      <c r="V376" s="6" t="s">
        <v>25</v>
      </c>
      <c r="W376" s="6" t="s">
        <v>26</v>
      </c>
      <c r="X376" s="6" t="s">
        <v>27</v>
      </c>
      <c r="Y376" s="6"/>
      <c r="Z376" s="6" t="s">
        <v>29</v>
      </c>
      <c r="AA376" s="6" t="s">
        <v>30</v>
      </c>
      <c r="AB376" s="6" t="s">
        <v>31</v>
      </c>
      <c r="AC376" s="6"/>
      <c r="AD376" s="6" t="s">
        <v>33</v>
      </c>
      <c r="AE376" s="6"/>
      <c r="AF376" s="6"/>
      <c r="AG376" s="6"/>
      <c r="AH376" s="6" t="s">
        <v>37</v>
      </c>
      <c r="AI376" s="6" t="s">
        <v>38</v>
      </c>
      <c r="AJ376" s="6" t="s">
        <v>39</v>
      </c>
      <c r="AK376" s="6" t="s">
        <v>40</v>
      </c>
      <c r="AL376" s="6" t="s">
        <v>41</v>
      </c>
      <c r="AM376" s="6"/>
      <c r="AN376" s="6"/>
      <c r="AO376" s="6" t="s">
        <v>44</v>
      </c>
      <c r="AP376" s="6"/>
      <c r="AQ376" s="6" t="s">
        <v>39</v>
      </c>
      <c r="AR376" s="6" t="s">
        <v>46</v>
      </c>
      <c r="AS376" s="6"/>
      <c r="AT376" s="6"/>
      <c r="AU376" s="6"/>
      <c r="AV376" s="6"/>
      <c r="AW376" s="6"/>
      <c r="AX376" s="6" t="s">
        <v>52</v>
      </c>
      <c r="AY376" s="6" t="s">
        <v>53</v>
      </c>
      <c r="AZ376" s="6" t="s">
        <v>54</v>
      </c>
      <c r="BA376" s="6"/>
      <c r="BB376" s="6"/>
      <c r="BC376" s="6"/>
      <c r="BD376" s="6"/>
      <c r="BE376" s="6"/>
      <c r="BF376" s="6"/>
      <c r="BG376" s="6"/>
      <c r="BH376" s="6"/>
      <c r="BI376" s="6" t="s">
        <v>62</v>
      </c>
      <c r="BJ376" s="6"/>
      <c r="BK376" s="6"/>
      <c r="BL376" s="6"/>
      <c r="BM376" s="6"/>
      <c r="BN376" s="6"/>
      <c r="BO376" s="6" t="s">
        <v>66</v>
      </c>
      <c r="BP376" s="6" t="s">
        <v>67</v>
      </c>
      <c r="BQ376" s="6"/>
      <c r="BR376" s="6"/>
      <c r="BS376" s="6"/>
      <c r="BT376" s="6"/>
      <c r="BU376" s="6"/>
      <c r="BV376" s="6"/>
      <c r="BW376" s="6"/>
      <c r="BX376" s="6"/>
      <c r="BY376" s="6"/>
      <c r="BZ376" s="6"/>
      <c r="CA376" s="6"/>
      <c r="CB376" s="6"/>
      <c r="CC376" s="6" t="s">
        <v>83</v>
      </c>
      <c r="CD376" s="6">
        <v>74</v>
      </c>
      <c r="CE376" s="6" t="s">
        <v>84</v>
      </c>
      <c r="CF376" s="6" t="s">
        <v>398</v>
      </c>
      <c r="CG376" s="6" t="s">
        <v>85</v>
      </c>
      <c r="CH376" s="6"/>
      <c r="CI376" s="6" t="s">
        <v>419</v>
      </c>
      <c r="CJ376" s="6"/>
      <c r="CK376" s="6" t="s">
        <v>88</v>
      </c>
      <c r="CL376" s="6" t="s">
        <v>105</v>
      </c>
      <c r="CM376" s="6" t="s">
        <v>90</v>
      </c>
      <c r="CN376" s="6" t="s">
        <v>90</v>
      </c>
    </row>
    <row r="377" spans="1:92" x14ac:dyDescent="0.35">
      <c r="A377" s="6">
        <v>7044855874</v>
      </c>
      <c r="B377" s="6"/>
      <c r="C377" s="6" t="s">
        <v>19</v>
      </c>
      <c r="D377" s="6" t="s">
        <v>20</v>
      </c>
      <c r="E377" s="6"/>
      <c r="F377" s="6"/>
      <c r="G377" s="6"/>
      <c r="H377" s="6"/>
      <c r="I377" s="6" t="s">
        <v>25</v>
      </c>
      <c r="J377" s="6"/>
      <c r="K377" s="6"/>
      <c r="L377" s="6"/>
      <c r="M377" s="6"/>
      <c r="N377" s="6"/>
      <c r="O377" s="6"/>
      <c r="P377" s="6" t="s">
        <v>19</v>
      </c>
      <c r="Q377" s="6" t="s">
        <v>20</v>
      </c>
      <c r="R377" s="6"/>
      <c r="S377" s="6"/>
      <c r="T377" s="6"/>
      <c r="U377" s="6"/>
      <c r="V377" s="6"/>
      <c r="W377" s="6" t="s">
        <v>26</v>
      </c>
      <c r="X377" s="6"/>
      <c r="Y377" s="6"/>
      <c r="Z377" s="6"/>
      <c r="AA377" s="6"/>
      <c r="AB377" s="6"/>
      <c r="AC377" s="6"/>
      <c r="AD377" s="6"/>
      <c r="AE377" s="6"/>
      <c r="AF377" s="6"/>
      <c r="AG377" s="6"/>
      <c r="AH377" s="6" t="s">
        <v>37</v>
      </c>
      <c r="AI377" s="6"/>
      <c r="AJ377" s="6"/>
      <c r="AK377" s="6"/>
      <c r="AL377" s="6"/>
      <c r="AM377" s="6"/>
      <c r="AN377" s="6"/>
      <c r="AO377" s="6"/>
      <c r="AP377" s="6" t="s">
        <v>45</v>
      </c>
      <c r="AQ377" s="6"/>
      <c r="AR377" s="6" t="s">
        <v>46</v>
      </c>
      <c r="AS377" s="6"/>
      <c r="AT377" s="6" t="s">
        <v>48</v>
      </c>
      <c r="AU377" s="6"/>
      <c r="AV377" s="6"/>
      <c r="AW377" s="6"/>
      <c r="AX377" s="6"/>
      <c r="AY377" s="6"/>
      <c r="AZ377" s="6"/>
      <c r="BA377" s="6" t="s">
        <v>19</v>
      </c>
      <c r="BB377" s="6"/>
      <c r="BC377" s="6"/>
      <c r="BD377" s="6" t="s">
        <v>57</v>
      </c>
      <c r="BE377" s="6"/>
      <c r="BF377" s="6"/>
      <c r="BG377" s="6"/>
      <c r="BH377" s="6"/>
      <c r="BI377" s="6"/>
      <c r="BJ377" s="6" t="s">
        <v>26</v>
      </c>
      <c r="BK377" s="6"/>
      <c r="BL377" s="6"/>
      <c r="BM377" s="6"/>
      <c r="BN377" s="6"/>
      <c r="BO377" s="6"/>
      <c r="BP377" s="6" t="s">
        <v>67</v>
      </c>
      <c r="BQ377" s="6"/>
      <c r="BR377" s="6"/>
      <c r="BS377" s="6"/>
      <c r="BT377" s="6"/>
      <c r="BU377" s="6"/>
      <c r="BV377" s="6"/>
      <c r="BW377" s="6"/>
      <c r="BX377" s="6"/>
      <c r="BY377" s="6"/>
      <c r="BZ377" s="6"/>
      <c r="CA377" s="6" t="s">
        <v>78</v>
      </c>
      <c r="CB377" s="6"/>
      <c r="CC377" s="6" t="s">
        <v>98</v>
      </c>
      <c r="CD377" s="6">
        <v>78</v>
      </c>
      <c r="CE377" s="6" t="s">
        <v>84</v>
      </c>
      <c r="CF377" s="6" t="s">
        <v>399</v>
      </c>
      <c r="CG377" s="6" t="s">
        <v>85</v>
      </c>
      <c r="CH377" s="6" t="s">
        <v>86</v>
      </c>
      <c r="CI377" s="6" t="s">
        <v>419</v>
      </c>
      <c r="CJ377" s="6" t="s">
        <v>87</v>
      </c>
      <c r="CK377" s="6" t="s">
        <v>117</v>
      </c>
      <c r="CL377" s="6" t="s">
        <v>89</v>
      </c>
      <c r="CM377" s="6" t="s">
        <v>90</v>
      </c>
      <c r="CN377" s="6" t="s">
        <v>86</v>
      </c>
    </row>
    <row r="378" spans="1:92" x14ac:dyDescent="0.35">
      <c r="A378" s="6">
        <v>7044855632</v>
      </c>
      <c r="B378" s="6"/>
      <c r="C378" s="6"/>
      <c r="D378" s="6"/>
      <c r="E378" s="6"/>
      <c r="F378" s="6"/>
      <c r="G378" s="6" t="s">
        <v>23</v>
      </c>
      <c r="H378" s="6"/>
      <c r="I378" s="6"/>
      <c r="J378" s="6"/>
      <c r="K378" s="6"/>
      <c r="L378" s="6" t="s">
        <v>28</v>
      </c>
      <c r="M378" s="6"/>
      <c r="N378" s="6"/>
      <c r="O378" s="6"/>
      <c r="P378" s="6"/>
      <c r="Q378" s="6"/>
      <c r="R378" s="6"/>
      <c r="S378" s="6"/>
      <c r="T378" s="6"/>
      <c r="U378" s="6" t="s">
        <v>24</v>
      </c>
      <c r="V378" s="6"/>
      <c r="W378" s="6"/>
      <c r="X378" s="6"/>
      <c r="Y378" s="6"/>
      <c r="Z378" s="6"/>
      <c r="AA378" s="6" t="s">
        <v>30</v>
      </c>
      <c r="AB378" s="6" t="s">
        <v>31</v>
      </c>
      <c r="AC378" s="6"/>
      <c r="AD378" s="6"/>
      <c r="AE378" s="6"/>
      <c r="AF378" s="6"/>
      <c r="AG378" s="6"/>
      <c r="AH378" s="6"/>
      <c r="AI378" s="6"/>
      <c r="AJ378" s="6"/>
      <c r="AK378" s="6"/>
      <c r="AL378" s="6" t="s">
        <v>41</v>
      </c>
      <c r="AM378" s="6"/>
      <c r="AN378" s="6"/>
      <c r="AO378" s="6"/>
      <c r="AP378" s="6"/>
      <c r="AQ378" s="6"/>
      <c r="AR378" s="6" t="s">
        <v>46</v>
      </c>
      <c r="AS378" s="6"/>
      <c r="AT378" s="6" t="s">
        <v>48</v>
      </c>
      <c r="AU378" s="6"/>
      <c r="AV378" s="6"/>
      <c r="AW378" s="6"/>
      <c r="AX378" s="6"/>
      <c r="AY378" s="6"/>
      <c r="AZ378" s="6"/>
      <c r="BA378" s="6"/>
      <c r="BB378" s="6"/>
      <c r="BC378" s="6"/>
      <c r="BD378" s="6"/>
      <c r="BE378" s="6" t="s">
        <v>58</v>
      </c>
      <c r="BF378" s="6"/>
      <c r="BG378" s="6"/>
      <c r="BH378" s="6"/>
      <c r="BI378" s="6"/>
      <c r="BJ378" s="6"/>
      <c r="BK378" s="6"/>
      <c r="BL378" s="6" t="s">
        <v>63</v>
      </c>
      <c r="BM378" s="6"/>
      <c r="BN378" s="6"/>
      <c r="BO378" s="6"/>
      <c r="BP378" s="6" t="s">
        <v>67</v>
      </c>
      <c r="BQ378" s="6"/>
      <c r="BR378" s="6"/>
      <c r="BS378" s="6" t="s">
        <v>70</v>
      </c>
      <c r="BT378" s="6"/>
      <c r="BU378" s="6"/>
      <c r="BV378" s="6"/>
      <c r="BW378" s="6"/>
      <c r="BX378" s="6"/>
      <c r="BY378" s="6"/>
      <c r="BZ378" s="6"/>
      <c r="CA378" s="6" t="s">
        <v>78</v>
      </c>
      <c r="CB378" s="6"/>
      <c r="CC378" s="6" t="s">
        <v>83</v>
      </c>
      <c r="CD378" s="6">
        <v>41</v>
      </c>
      <c r="CE378" s="6" t="s">
        <v>84</v>
      </c>
      <c r="CF378" s="6" t="s">
        <v>398</v>
      </c>
      <c r="CG378" s="6" t="s">
        <v>91</v>
      </c>
      <c r="CH378" s="6" t="s">
        <v>86</v>
      </c>
      <c r="CI378" s="6" t="s">
        <v>424</v>
      </c>
      <c r="CJ378" s="6" t="s">
        <v>103</v>
      </c>
      <c r="CK378" s="6" t="s">
        <v>93</v>
      </c>
      <c r="CL378" s="6" t="s">
        <v>111</v>
      </c>
      <c r="CM378" s="6" t="s">
        <v>90</v>
      </c>
      <c r="CN378" s="6" t="s">
        <v>90</v>
      </c>
    </row>
    <row r="379" spans="1:92" x14ac:dyDescent="0.35">
      <c r="A379" s="6">
        <v>7044855191</v>
      </c>
      <c r="B379" s="6"/>
      <c r="C379" s="6" t="s">
        <v>19</v>
      </c>
      <c r="D379" s="6" t="s">
        <v>20</v>
      </c>
      <c r="E379" s="6"/>
      <c r="F379" s="6"/>
      <c r="G379" s="6"/>
      <c r="H379" s="6"/>
      <c r="I379" s="6"/>
      <c r="J379" s="6"/>
      <c r="K379" s="6" t="s">
        <v>27</v>
      </c>
      <c r="L379" s="6"/>
      <c r="M379" s="6"/>
      <c r="N379" s="6" t="s">
        <v>30</v>
      </c>
      <c r="O379" s="6"/>
      <c r="P379" s="6" t="s">
        <v>19</v>
      </c>
      <c r="Q379" s="6"/>
      <c r="R379" s="6" t="s">
        <v>21</v>
      </c>
      <c r="S379" s="6"/>
      <c r="T379" s="6"/>
      <c r="U379" s="6"/>
      <c r="V379" s="6"/>
      <c r="W379" s="6"/>
      <c r="X379" s="6" t="s">
        <v>27</v>
      </c>
      <c r="Y379" s="6"/>
      <c r="Z379" s="6" t="s">
        <v>29</v>
      </c>
      <c r="AA379" s="6"/>
      <c r="AB379" s="6"/>
      <c r="AC379" s="6"/>
      <c r="AD379" s="6"/>
      <c r="AE379" s="6"/>
      <c r="AF379" s="6"/>
      <c r="AG379" s="6" t="s">
        <v>36</v>
      </c>
      <c r="AH379" s="6"/>
      <c r="AI379" s="6"/>
      <c r="AJ379" s="6"/>
      <c r="AK379" s="6" t="s">
        <v>40</v>
      </c>
      <c r="AL379" s="6"/>
      <c r="AM379" s="6"/>
      <c r="AN379" s="6"/>
      <c r="AO379" s="6"/>
      <c r="AP379" s="6" t="s">
        <v>45</v>
      </c>
      <c r="AQ379" s="6"/>
      <c r="AR379" s="6" t="s">
        <v>46</v>
      </c>
      <c r="AS379" s="6"/>
      <c r="AT379" s="6"/>
      <c r="AU379" s="6"/>
      <c r="AV379" s="6" t="s">
        <v>50</v>
      </c>
      <c r="AW379" s="6"/>
      <c r="AX379" s="6"/>
      <c r="AY379" s="6"/>
      <c r="AZ379" s="6" t="s">
        <v>54</v>
      </c>
      <c r="BA379" s="6" t="s">
        <v>19</v>
      </c>
      <c r="BB379" s="6" t="s">
        <v>55</v>
      </c>
      <c r="BC379" s="6" t="s">
        <v>56</v>
      </c>
      <c r="BD379" s="6" t="s">
        <v>57</v>
      </c>
      <c r="BE379" s="6"/>
      <c r="BF379" s="6"/>
      <c r="BG379" s="6"/>
      <c r="BH379" s="6"/>
      <c r="BI379" s="6"/>
      <c r="BJ379" s="6"/>
      <c r="BK379" s="6"/>
      <c r="BL379" s="6"/>
      <c r="BM379" s="6" t="s">
        <v>64</v>
      </c>
      <c r="BN379" s="6"/>
      <c r="BO379" s="6"/>
      <c r="BP379" s="6" t="s">
        <v>67</v>
      </c>
      <c r="BQ379" s="6"/>
      <c r="BR379" s="6"/>
      <c r="BS379" s="6"/>
      <c r="BT379" s="6" t="s">
        <v>71</v>
      </c>
      <c r="BU379" s="6" t="s">
        <v>72</v>
      </c>
      <c r="BV379" s="6"/>
      <c r="BW379" s="6" t="s">
        <v>74</v>
      </c>
      <c r="BX379" s="6"/>
      <c r="BY379" s="6"/>
      <c r="BZ379" s="6"/>
      <c r="CA379" s="6" t="s">
        <v>78</v>
      </c>
      <c r="CB379" s="6"/>
      <c r="CC379" s="6" t="s">
        <v>83</v>
      </c>
      <c r="CD379" s="6">
        <v>70</v>
      </c>
      <c r="CE379" s="6" t="s">
        <v>378</v>
      </c>
      <c r="CF379" s="6"/>
      <c r="CG379" s="6" t="s">
        <v>85</v>
      </c>
      <c r="CH379" s="6" t="s">
        <v>86</v>
      </c>
      <c r="CI379" s="6" t="s">
        <v>420</v>
      </c>
      <c r="CJ379" s="6"/>
      <c r="CK379" s="6"/>
      <c r="CL379" s="6" t="s">
        <v>105</v>
      </c>
      <c r="CM379" s="6" t="s">
        <v>90</v>
      </c>
      <c r="CN379" s="6" t="s">
        <v>90</v>
      </c>
    </row>
    <row r="380" spans="1:92" x14ac:dyDescent="0.35">
      <c r="A380" s="6">
        <v>7044854800</v>
      </c>
      <c r="B380" s="6"/>
      <c r="C380" s="6" t="s">
        <v>19</v>
      </c>
      <c r="D380" s="6"/>
      <c r="E380" s="6"/>
      <c r="F380" s="6"/>
      <c r="G380" s="6"/>
      <c r="H380" s="6"/>
      <c r="I380" s="6"/>
      <c r="J380" s="6" t="s">
        <v>26</v>
      </c>
      <c r="K380" s="6"/>
      <c r="L380" s="6"/>
      <c r="M380" s="6"/>
      <c r="N380" s="6" t="s">
        <v>30</v>
      </c>
      <c r="O380" s="6"/>
      <c r="P380" s="6" t="s">
        <v>19</v>
      </c>
      <c r="Q380" s="6" t="s">
        <v>20</v>
      </c>
      <c r="R380" s="6"/>
      <c r="S380" s="6"/>
      <c r="T380" s="6"/>
      <c r="U380" s="6"/>
      <c r="V380" s="6"/>
      <c r="W380" s="6"/>
      <c r="X380" s="6"/>
      <c r="Y380" s="6"/>
      <c r="Z380" s="6"/>
      <c r="AA380" s="6"/>
      <c r="AB380" s="6"/>
      <c r="AC380" s="6"/>
      <c r="AD380" s="6" t="s">
        <v>33</v>
      </c>
      <c r="AE380" s="6"/>
      <c r="AF380" s="6"/>
      <c r="AG380" s="6"/>
      <c r="AH380" s="6"/>
      <c r="AI380" s="6" t="s">
        <v>38</v>
      </c>
      <c r="AJ380" s="6" t="s">
        <v>39</v>
      </c>
      <c r="AK380" s="6"/>
      <c r="AL380" s="6" t="s">
        <v>41</v>
      </c>
      <c r="AM380" s="6"/>
      <c r="AN380" s="6"/>
      <c r="AO380" s="6"/>
      <c r="AP380" s="6" t="s">
        <v>45</v>
      </c>
      <c r="AQ380" s="6"/>
      <c r="AR380" s="6"/>
      <c r="AS380" s="6"/>
      <c r="AT380" s="6"/>
      <c r="AU380" s="6"/>
      <c r="AV380" s="6" t="s">
        <v>50</v>
      </c>
      <c r="AW380" s="6"/>
      <c r="AX380" s="6"/>
      <c r="AY380" s="6"/>
      <c r="AZ380" s="6"/>
      <c r="BA380" s="6"/>
      <c r="BB380" s="6"/>
      <c r="BC380" s="6" t="s">
        <v>56</v>
      </c>
      <c r="BD380" s="6" t="s">
        <v>57</v>
      </c>
      <c r="BE380" s="6" t="s">
        <v>58</v>
      </c>
      <c r="BF380" s="6"/>
      <c r="BG380" s="6"/>
      <c r="BH380" s="6" t="s">
        <v>61</v>
      </c>
      <c r="BI380" s="6"/>
      <c r="BJ380" s="6"/>
      <c r="BK380" s="6"/>
      <c r="BL380" s="6"/>
      <c r="BM380" s="6"/>
      <c r="BN380" s="6"/>
      <c r="BO380" s="6"/>
      <c r="BP380" s="6" t="s">
        <v>67</v>
      </c>
      <c r="BQ380" s="6"/>
      <c r="BR380" s="6"/>
      <c r="BS380" s="6"/>
      <c r="BT380" s="6"/>
      <c r="BU380" s="6"/>
      <c r="BV380" s="6"/>
      <c r="BW380" s="6"/>
      <c r="BX380" s="6"/>
      <c r="BY380" s="6"/>
      <c r="BZ380" s="6"/>
      <c r="CA380" s="6"/>
      <c r="CB380" s="6"/>
      <c r="CC380" s="6" t="s">
        <v>98</v>
      </c>
      <c r="CD380" s="6">
        <v>74</v>
      </c>
      <c r="CE380" s="6" t="s">
        <v>84</v>
      </c>
      <c r="CF380" s="6" t="s">
        <v>141</v>
      </c>
      <c r="CG380" s="6" t="s">
        <v>85</v>
      </c>
      <c r="CH380" s="6"/>
      <c r="CI380" s="6" t="s">
        <v>419</v>
      </c>
      <c r="CJ380" s="6" t="s">
        <v>99</v>
      </c>
      <c r="CK380" s="6" t="s">
        <v>93</v>
      </c>
      <c r="CL380" s="6" t="s">
        <v>105</v>
      </c>
      <c r="CM380" s="6" t="s">
        <v>90</v>
      </c>
      <c r="CN380" s="6"/>
    </row>
    <row r="381" spans="1:92" x14ac:dyDescent="0.35">
      <c r="A381" s="6">
        <v>7044854509</v>
      </c>
      <c r="B381" s="6"/>
      <c r="C381" s="6" t="s">
        <v>19</v>
      </c>
      <c r="D381" s="6" t="s">
        <v>20</v>
      </c>
      <c r="E381" s="6"/>
      <c r="F381" s="6"/>
      <c r="G381" s="6"/>
      <c r="H381" s="6"/>
      <c r="I381" s="6"/>
      <c r="J381" s="6"/>
      <c r="K381" s="6"/>
      <c r="L381" s="6"/>
      <c r="M381" s="6"/>
      <c r="N381" s="6" t="s">
        <v>30</v>
      </c>
      <c r="O381" s="6" t="s">
        <v>18</v>
      </c>
      <c r="P381" s="6" t="s">
        <v>19</v>
      </c>
      <c r="Q381" s="6" t="s">
        <v>20</v>
      </c>
      <c r="R381" s="6"/>
      <c r="S381" s="6"/>
      <c r="T381" s="6"/>
      <c r="U381" s="6"/>
      <c r="V381" s="6"/>
      <c r="W381" s="6"/>
      <c r="X381" s="6"/>
      <c r="Y381" s="6"/>
      <c r="Z381" s="6"/>
      <c r="AA381" s="6"/>
      <c r="AB381" s="6"/>
      <c r="AC381" s="6"/>
      <c r="AD381" s="6" t="s">
        <v>33</v>
      </c>
      <c r="AE381" s="6"/>
      <c r="AF381" s="6"/>
      <c r="AG381" s="6"/>
      <c r="AH381" s="6"/>
      <c r="AI381" s="6" t="s">
        <v>38</v>
      </c>
      <c r="AJ381" s="6" t="s">
        <v>39</v>
      </c>
      <c r="AK381" s="6"/>
      <c r="AL381" s="6" t="s">
        <v>41</v>
      </c>
      <c r="AM381" s="6"/>
      <c r="AN381" s="6"/>
      <c r="AO381" s="6"/>
      <c r="AP381" s="6" t="s">
        <v>45</v>
      </c>
      <c r="AQ381" s="6"/>
      <c r="AR381" s="6"/>
      <c r="AS381" s="6"/>
      <c r="AT381" s="6"/>
      <c r="AU381" s="6"/>
      <c r="AV381" s="6" t="s">
        <v>50</v>
      </c>
      <c r="AW381" s="6"/>
      <c r="AX381" s="6" t="s">
        <v>52</v>
      </c>
      <c r="AY381" s="6"/>
      <c r="AZ381" s="6"/>
      <c r="BA381" s="6" t="s">
        <v>19</v>
      </c>
      <c r="BB381" s="6"/>
      <c r="BC381" s="6"/>
      <c r="BD381" s="6"/>
      <c r="BE381" s="6"/>
      <c r="BF381" s="6"/>
      <c r="BG381" s="6"/>
      <c r="BH381" s="6" t="s">
        <v>61</v>
      </c>
      <c r="BI381" s="6"/>
      <c r="BJ381" s="6"/>
      <c r="BK381" s="6"/>
      <c r="BL381" s="6"/>
      <c r="BM381" s="6"/>
      <c r="BN381" s="6"/>
      <c r="BO381" s="6"/>
      <c r="BP381" s="6"/>
      <c r="BQ381" s="6"/>
      <c r="BR381" s="6"/>
      <c r="BS381" s="6"/>
      <c r="BT381" s="6"/>
      <c r="BU381" s="6"/>
      <c r="BV381" s="6"/>
      <c r="BW381" s="6"/>
      <c r="BX381" s="6"/>
      <c r="BY381" s="6"/>
      <c r="BZ381" s="6"/>
      <c r="CA381" s="6"/>
      <c r="CB381" s="6"/>
      <c r="CC381" s="6" t="s">
        <v>98</v>
      </c>
      <c r="CD381" s="6">
        <v>47</v>
      </c>
      <c r="CE381" s="6" t="s">
        <v>84</v>
      </c>
      <c r="CF381" s="6" t="s">
        <v>123</v>
      </c>
      <c r="CG381" s="6" t="s">
        <v>85</v>
      </c>
      <c r="CH381" s="6" t="s">
        <v>86</v>
      </c>
      <c r="CI381" s="6" t="s">
        <v>419</v>
      </c>
      <c r="CJ381" s="6" t="s">
        <v>87</v>
      </c>
      <c r="CK381" s="6" t="s">
        <v>109</v>
      </c>
      <c r="CL381" s="6" t="s">
        <v>89</v>
      </c>
      <c r="CM381" s="6" t="s">
        <v>90</v>
      </c>
      <c r="CN381" s="6" t="s">
        <v>90</v>
      </c>
    </row>
    <row r="382" spans="1:92" x14ac:dyDescent="0.35">
      <c r="A382" s="6">
        <v>7044854212</v>
      </c>
      <c r="B382" s="6"/>
      <c r="C382" s="6"/>
      <c r="D382" s="6"/>
      <c r="E382" s="6"/>
      <c r="F382" s="6"/>
      <c r="G382" s="6"/>
      <c r="H382" s="6"/>
      <c r="I382" s="6" t="s">
        <v>25</v>
      </c>
      <c r="J382" s="6"/>
      <c r="K382" s="6" t="s">
        <v>27</v>
      </c>
      <c r="L382" s="6"/>
      <c r="M382" s="6"/>
      <c r="N382" s="6"/>
      <c r="O382" s="6"/>
      <c r="P382" s="6"/>
      <c r="Q382" s="6"/>
      <c r="R382" s="6"/>
      <c r="S382" s="6"/>
      <c r="T382" s="6"/>
      <c r="U382" s="6"/>
      <c r="V382" s="6"/>
      <c r="W382" s="6"/>
      <c r="X382" s="6"/>
      <c r="Y382" s="6"/>
      <c r="Z382" s="6"/>
      <c r="AA382" s="6"/>
      <c r="AB382" s="6"/>
      <c r="AC382" s="6"/>
      <c r="AD382" s="6"/>
      <c r="AE382" s="6"/>
      <c r="AF382" s="6"/>
      <c r="AG382" s="6"/>
      <c r="AH382" s="6"/>
      <c r="AI382" s="6" t="s">
        <v>38</v>
      </c>
      <c r="AJ382" s="6"/>
      <c r="AK382" s="6" t="s">
        <v>40</v>
      </c>
      <c r="AL382" s="6"/>
      <c r="AM382" s="6"/>
      <c r="AN382" s="6"/>
      <c r="AO382" s="6" t="s">
        <v>44</v>
      </c>
      <c r="AP382" s="6"/>
      <c r="AQ382" s="6"/>
      <c r="AR382" s="6" t="s">
        <v>46</v>
      </c>
      <c r="AS382" s="6"/>
      <c r="AT382" s="6" t="s">
        <v>48</v>
      </c>
      <c r="AU382" s="6"/>
      <c r="AV382" s="6"/>
      <c r="AW382" s="6"/>
      <c r="AX382" s="6"/>
      <c r="AY382" s="6"/>
      <c r="AZ382" s="6" t="s">
        <v>54</v>
      </c>
      <c r="BA382" s="6"/>
      <c r="BB382" s="6"/>
      <c r="BC382" s="6" t="s">
        <v>56</v>
      </c>
      <c r="BD382" s="6"/>
      <c r="BE382" s="6"/>
      <c r="BF382" s="6"/>
      <c r="BG382" s="6"/>
      <c r="BH382" s="6"/>
      <c r="BI382" s="6"/>
      <c r="BJ382" s="6"/>
      <c r="BK382" s="6"/>
      <c r="BL382" s="6"/>
      <c r="BM382" s="6"/>
      <c r="BN382" s="6"/>
      <c r="BO382" s="6"/>
      <c r="BP382" s="6" t="s">
        <v>67</v>
      </c>
      <c r="BQ382" s="6"/>
      <c r="BR382" s="6" t="s">
        <v>69</v>
      </c>
      <c r="BS382" s="6"/>
      <c r="BT382" s="6"/>
      <c r="BU382" s="6" t="s">
        <v>72</v>
      </c>
      <c r="BV382" s="6"/>
      <c r="BW382" s="6"/>
      <c r="BX382" s="6"/>
      <c r="BY382" s="6"/>
      <c r="BZ382" s="6"/>
      <c r="CA382" s="6" t="s">
        <v>78</v>
      </c>
      <c r="CB382" s="6"/>
      <c r="CC382" s="6" t="s">
        <v>83</v>
      </c>
      <c r="CD382" s="6">
        <v>47</v>
      </c>
      <c r="CE382" s="6" t="s">
        <v>84</v>
      </c>
      <c r="CF382" s="6" t="s">
        <v>126</v>
      </c>
      <c r="CG382" s="6" t="s">
        <v>91</v>
      </c>
      <c r="CH382" s="6"/>
      <c r="CI382" s="6" t="s">
        <v>420</v>
      </c>
      <c r="CJ382" s="6" t="s">
        <v>95</v>
      </c>
      <c r="CK382" s="6" t="s">
        <v>88</v>
      </c>
      <c r="CL382" s="6" t="s">
        <v>111</v>
      </c>
      <c r="CM382" s="6" t="s">
        <v>90</v>
      </c>
      <c r="CN382" s="6"/>
    </row>
    <row r="383" spans="1:92" x14ac:dyDescent="0.35">
      <c r="A383" s="6">
        <v>7044853936</v>
      </c>
      <c r="B383" s="6"/>
      <c r="C383" s="6"/>
      <c r="D383" s="6"/>
      <c r="E383" s="6"/>
      <c r="F383" s="6"/>
      <c r="G383" s="6"/>
      <c r="H383" s="6"/>
      <c r="I383" s="6"/>
      <c r="J383" s="6"/>
      <c r="K383" s="6" t="s">
        <v>27</v>
      </c>
      <c r="L383" s="6" t="s">
        <v>28</v>
      </c>
      <c r="M383" s="6"/>
      <c r="N383" s="6" t="s">
        <v>30</v>
      </c>
      <c r="O383" s="6"/>
      <c r="P383" s="6"/>
      <c r="Q383" s="6" t="s">
        <v>20</v>
      </c>
      <c r="R383" s="6"/>
      <c r="S383" s="6"/>
      <c r="T383" s="6"/>
      <c r="U383" s="6"/>
      <c r="V383" s="6"/>
      <c r="W383" s="6"/>
      <c r="X383" s="6" t="s">
        <v>27</v>
      </c>
      <c r="Y383" s="6"/>
      <c r="Z383" s="6" t="s">
        <v>29</v>
      </c>
      <c r="AA383" s="6"/>
      <c r="AB383" s="6"/>
      <c r="AC383" s="6"/>
      <c r="AD383" s="6"/>
      <c r="AE383" s="6"/>
      <c r="AF383" s="6"/>
      <c r="AG383" s="6"/>
      <c r="AH383" s="6"/>
      <c r="AI383" s="6"/>
      <c r="AJ383" s="6"/>
      <c r="AK383" s="6" t="s">
        <v>40</v>
      </c>
      <c r="AL383" s="6" t="s">
        <v>41</v>
      </c>
      <c r="AM383" s="6"/>
      <c r="AN383" s="6" t="s">
        <v>43</v>
      </c>
      <c r="AO383" s="6" t="s">
        <v>44</v>
      </c>
      <c r="AP383" s="6"/>
      <c r="AQ383" s="6"/>
      <c r="AR383" s="6"/>
      <c r="AS383" s="6"/>
      <c r="AT383" s="6"/>
      <c r="AU383" s="6"/>
      <c r="AV383" s="6"/>
      <c r="AW383" s="6"/>
      <c r="AX383" s="6"/>
      <c r="AY383" s="6"/>
      <c r="AZ383" s="6" t="s">
        <v>54</v>
      </c>
      <c r="BA383" s="6"/>
      <c r="BB383" s="6"/>
      <c r="BC383" s="6"/>
      <c r="BD383" s="6"/>
      <c r="BE383" s="6" t="s">
        <v>58</v>
      </c>
      <c r="BF383" s="6"/>
      <c r="BG383" s="6"/>
      <c r="BH383" s="6"/>
      <c r="BI383" s="6"/>
      <c r="BJ383" s="6"/>
      <c r="BK383" s="6"/>
      <c r="BL383" s="6"/>
      <c r="BM383" s="6"/>
      <c r="BN383" s="6"/>
      <c r="BO383" s="6" t="s">
        <v>66</v>
      </c>
      <c r="BP383" s="6" t="s">
        <v>67</v>
      </c>
      <c r="BQ383" s="6" t="s">
        <v>68</v>
      </c>
      <c r="BR383" s="6"/>
      <c r="BS383" s="6"/>
      <c r="BT383" s="6"/>
      <c r="BU383" s="6" t="s">
        <v>72</v>
      </c>
      <c r="BV383" s="6"/>
      <c r="BW383" s="6"/>
      <c r="BX383" s="6"/>
      <c r="BY383" s="6"/>
      <c r="BZ383" s="6"/>
      <c r="CA383" s="6"/>
      <c r="CB383" s="6"/>
      <c r="CC383" s="6" t="s">
        <v>83</v>
      </c>
      <c r="CD383" s="6">
        <v>81</v>
      </c>
      <c r="CE383" s="6" t="s">
        <v>153</v>
      </c>
      <c r="CF383" s="6" t="s">
        <v>182</v>
      </c>
      <c r="CG383" s="6" t="s">
        <v>85</v>
      </c>
      <c r="CH383" s="6" t="s">
        <v>86</v>
      </c>
      <c r="CI383" s="6" t="s">
        <v>419</v>
      </c>
      <c r="CJ383" s="6" t="s">
        <v>99</v>
      </c>
      <c r="CK383" s="6" t="s">
        <v>109</v>
      </c>
      <c r="CL383" s="6" t="s">
        <v>105</v>
      </c>
      <c r="CM383" s="6" t="s">
        <v>90</v>
      </c>
      <c r="CN383" s="6" t="s">
        <v>86</v>
      </c>
    </row>
    <row r="384" spans="1:92" x14ac:dyDescent="0.35">
      <c r="A384" s="6">
        <v>7044853599</v>
      </c>
      <c r="B384" s="6"/>
      <c r="C384" s="6" t="s">
        <v>19</v>
      </c>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t="s">
        <v>53</v>
      </c>
      <c r="AZ384" s="6"/>
      <c r="BA384" s="6"/>
      <c r="BB384" s="6"/>
      <c r="BC384" s="6" t="s">
        <v>56</v>
      </c>
      <c r="BD384" s="6"/>
      <c r="BE384" s="6"/>
      <c r="BF384" s="6"/>
      <c r="BG384" s="6"/>
      <c r="BH384" s="6"/>
      <c r="BI384" s="6"/>
      <c r="BJ384" s="6"/>
      <c r="BK384" s="6"/>
      <c r="BL384" s="6"/>
      <c r="BM384" s="6"/>
      <c r="BN384" s="6"/>
      <c r="BO384" s="6"/>
      <c r="BP384" s="6" t="s">
        <v>67</v>
      </c>
      <c r="BQ384" s="6"/>
      <c r="BR384" s="6"/>
      <c r="BS384" s="6"/>
      <c r="BT384" s="6"/>
      <c r="BU384" s="6"/>
      <c r="BV384" s="6"/>
      <c r="BW384" s="6"/>
      <c r="BX384" s="6"/>
      <c r="BY384" s="6"/>
      <c r="BZ384" s="6"/>
      <c r="CA384" s="6"/>
      <c r="CB384" s="6"/>
      <c r="CC384" s="6" t="s">
        <v>98</v>
      </c>
      <c r="CD384" s="6">
        <v>48</v>
      </c>
      <c r="CE384" s="6" t="s">
        <v>153</v>
      </c>
      <c r="CF384" s="6" t="s">
        <v>164</v>
      </c>
      <c r="CG384" s="6" t="s">
        <v>85</v>
      </c>
      <c r="CH384" s="6" t="s">
        <v>86</v>
      </c>
      <c r="CI384" s="6" t="s">
        <v>419</v>
      </c>
      <c r="CJ384" s="6" t="s">
        <v>87</v>
      </c>
      <c r="CK384" s="6" t="s">
        <v>88</v>
      </c>
      <c r="CL384" s="6" t="s">
        <v>89</v>
      </c>
      <c r="CM384" s="6" t="s">
        <v>90</v>
      </c>
      <c r="CN384" s="6" t="s">
        <v>90</v>
      </c>
    </row>
    <row r="385" spans="1:92" x14ac:dyDescent="0.35">
      <c r="A385" s="6">
        <v>7044853354</v>
      </c>
      <c r="B385" s="6"/>
      <c r="C385" s="6" t="s">
        <v>19</v>
      </c>
      <c r="D385" s="6"/>
      <c r="E385" s="6"/>
      <c r="F385" s="6"/>
      <c r="G385" s="6"/>
      <c r="H385" s="6"/>
      <c r="I385" s="6"/>
      <c r="J385" s="6"/>
      <c r="K385" s="6"/>
      <c r="L385" s="6" t="s">
        <v>28</v>
      </c>
      <c r="M385" s="6"/>
      <c r="N385" s="6"/>
      <c r="O385" s="6"/>
      <c r="P385" s="6"/>
      <c r="Q385" s="6"/>
      <c r="R385" s="6"/>
      <c r="S385" s="6"/>
      <c r="T385" s="6"/>
      <c r="U385" s="6"/>
      <c r="V385" s="6"/>
      <c r="W385" s="6" t="s">
        <v>26</v>
      </c>
      <c r="X385" s="6"/>
      <c r="Y385" s="6"/>
      <c r="Z385" s="6"/>
      <c r="AA385" s="6"/>
      <c r="AB385" s="6"/>
      <c r="AC385" s="6"/>
      <c r="AD385" s="6"/>
      <c r="AE385" s="6" t="s">
        <v>34</v>
      </c>
      <c r="AF385" s="6"/>
      <c r="AG385" s="6"/>
      <c r="AH385" s="6"/>
      <c r="AI385" s="6"/>
      <c r="AJ385" s="6" t="s">
        <v>39</v>
      </c>
      <c r="AK385" s="6"/>
      <c r="AL385" s="6" t="s">
        <v>41</v>
      </c>
      <c r="AM385" s="6" t="s">
        <v>42</v>
      </c>
      <c r="AN385" s="6"/>
      <c r="AO385" s="6"/>
      <c r="AP385" s="6" t="s">
        <v>45</v>
      </c>
      <c r="AQ385" s="6"/>
      <c r="AR385" s="6"/>
      <c r="AS385" s="6"/>
      <c r="AT385" s="6"/>
      <c r="AU385" s="6"/>
      <c r="AV385" s="6"/>
      <c r="AW385" s="6"/>
      <c r="AX385" s="6"/>
      <c r="AY385" s="6"/>
      <c r="AZ385" s="6" t="s">
        <v>54</v>
      </c>
      <c r="BA385" s="6"/>
      <c r="BB385" s="6"/>
      <c r="BC385" s="6"/>
      <c r="BD385" s="6"/>
      <c r="BE385" s="6"/>
      <c r="BF385" s="6"/>
      <c r="BG385" s="6"/>
      <c r="BH385" s="6"/>
      <c r="BI385" s="6"/>
      <c r="BJ385" s="6"/>
      <c r="BK385" s="6"/>
      <c r="BL385" s="6"/>
      <c r="BM385" s="6"/>
      <c r="BN385" s="6"/>
      <c r="BO385" s="6"/>
      <c r="BP385" s="6" t="s">
        <v>67</v>
      </c>
      <c r="BQ385" s="6"/>
      <c r="BR385" s="6"/>
      <c r="BS385" s="6"/>
      <c r="BT385" s="6"/>
      <c r="BU385" s="6"/>
      <c r="BV385" s="6"/>
      <c r="BW385" s="6"/>
      <c r="BX385" s="6"/>
      <c r="BY385" s="6"/>
      <c r="BZ385" s="6"/>
      <c r="CA385" s="6" t="s">
        <v>78</v>
      </c>
      <c r="CB385" s="6"/>
      <c r="CC385" s="6" t="s">
        <v>98</v>
      </c>
      <c r="CD385" s="6">
        <v>50</v>
      </c>
      <c r="CE385" s="6" t="s">
        <v>84</v>
      </c>
      <c r="CF385" s="6" t="s">
        <v>139</v>
      </c>
      <c r="CG385" s="6" t="s">
        <v>85</v>
      </c>
      <c r="CH385" s="6" t="s">
        <v>90</v>
      </c>
      <c r="CI385" s="6" t="s">
        <v>419</v>
      </c>
      <c r="CJ385" s="6" t="s">
        <v>87</v>
      </c>
      <c r="CK385" s="6" t="s">
        <v>101</v>
      </c>
      <c r="CL385" s="6" t="s">
        <v>89</v>
      </c>
      <c r="CM385" s="6" t="s">
        <v>90</v>
      </c>
      <c r="CN385" s="6" t="s">
        <v>90</v>
      </c>
    </row>
    <row r="386" spans="1:92" x14ac:dyDescent="0.35">
      <c r="A386" s="6">
        <v>7044853121</v>
      </c>
      <c r="B386" s="6"/>
      <c r="C386" s="6"/>
      <c r="D386" s="6"/>
      <c r="E386" s="6" t="s">
        <v>21</v>
      </c>
      <c r="F386" s="6"/>
      <c r="G386" s="6"/>
      <c r="H386" s="6"/>
      <c r="I386" s="6"/>
      <c r="J386" s="6"/>
      <c r="K386" s="6"/>
      <c r="L386" s="6"/>
      <c r="M386" s="6"/>
      <c r="N386" s="6"/>
      <c r="O386" s="6"/>
      <c r="P386" s="6"/>
      <c r="Q386" s="6" t="s">
        <v>20</v>
      </c>
      <c r="R386" s="6"/>
      <c r="S386" s="6"/>
      <c r="T386" s="6"/>
      <c r="U386" s="6"/>
      <c r="V386" s="6"/>
      <c r="W386" s="6"/>
      <c r="X386" s="6"/>
      <c r="Y386" s="6"/>
      <c r="Z386" s="6"/>
      <c r="AA386" s="6"/>
      <c r="AB386" s="6"/>
      <c r="AC386" s="6"/>
      <c r="AD386" s="6"/>
      <c r="AE386" s="6"/>
      <c r="AF386" s="6"/>
      <c r="AG386" s="6"/>
      <c r="AH386" s="6"/>
      <c r="AI386" s="6"/>
      <c r="AJ386" s="6"/>
      <c r="AK386" s="6" t="s">
        <v>40</v>
      </c>
      <c r="AL386" s="6"/>
      <c r="AM386" s="6"/>
      <c r="AN386" s="6"/>
      <c r="AO386" s="6"/>
      <c r="AP386" s="6"/>
      <c r="AQ386" s="6"/>
      <c r="AR386" s="6" t="s">
        <v>46</v>
      </c>
      <c r="AS386" s="6"/>
      <c r="AT386" s="6"/>
      <c r="AU386" s="6"/>
      <c r="AV386" s="6"/>
      <c r="AW386" s="6"/>
      <c r="AX386" s="6"/>
      <c r="AY386" s="6"/>
      <c r="AZ386" s="6"/>
      <c r="BA386" s="6"/>
      <c r="BB386" s="6"/>
      <c r="BC386" s="6"/>
      <c r="BD386" s="6"/>
      <c r="BE386" s="6"/>
      <c r="BF386" s="6"/>
      <c r="BG386" s="6" t="s">
        <v>60</v>
      </c>
      <c r="BH386" s="6"/>
      <c r="BI386" s="6"/>
      <c r="BJ386" s="6"/>
      <c r="BK386" s="6"/>
      <c r="BL386" s="6"/>
      <c r="BM386" s="6"/>
      <c r="BN386" s="6"/>
      <c r="BO386" s="6"/>
      <c r="BP386" s="6"/>
      <c r="BQ386" s="6"/>
      <c r="BR386" s="6"/>
      <c r="BS386" s="6"/>
      <c r="BT386" s="6"/>
      <c r="BU386" s="6"/>
      <c r="BV386" s="6"/>
      <c r="BW386" s="6"/>
      <c r="BX386" s="6"/>
      <c r="BY386" s="6"/>
      <c r="BZ386" s="6"/>
      <c r="CA386" s="6" t="s">
        <v>78</v>
      </c>
      <c r="CB386" s="6"/>
      <c r="CC386" s="6" t="s">
        <v>83</v>
      </c>
      <c r="CD386" s="6">
        <v>59</v>
      </c>
      <c r="CE386" s="6" t="s">
        <v>84</v>
      </c>
      <c r="CF386" s="6" t="s">
        <v>139</v>
      </c>
      <c r="CG386" s="6" t="s">
        <v>85</v>
      </c>
      <c r="CH386" s="6"/>
      <c r="CI386" s="6" t="s">
        <v>419</v>
      </c>
      <c r="CJ386" s="6" t="s">
        <v>99</v>
      </c>
      <c r="CK386" s="6" t="s">
        <v>101</v>
      </c>
      <c r="CL386" s="6" t="s">
        <v>89</v>
      </c>
      <c r="CM386" s="6" t="s">
        <v>90</v>
      </c>
      <c r="CN386" s="6" t="s">
        <v>90</v>
      </c>
    </row>
    <row r="387" spans="1:92" x14ac:dyDescent="0.35">
      <c r="A387" s="6">
        <v>7044852962</v>
      </c>
      <c r="B387" s="6"/>
      <c r="C387" s="6"/>
      <c r="D387" s="6"/>
      <c r="E387" s="6"/>
      <c r="F387" s="6"/>
      <c r="G387" s="6"/>
      <c r="H387" s="6"/>
      <c r="I387" s="6"/>
      <c r="J387" s="6"/>
      <c r="K387" s="6" t="s">
        <v>27</v>
      </c>
      <c r="L387" s="6"/>
      <c r="M387" s="6"/>
      <c r="N387" s="6"/>
      <c r="O387" s="6"/>
      <c r="P387" s="6"/>
      <c r="Q387" s="6"/>
      <c r="R387" s="6" t="s">
        <v>21</v>
      </c>
      <c r="S387" s="6"/>
      <c r="T387" s="6"/>
      <c r="U387" s="6"/>
      <c r="V387" s="6"/>
      <c r="W387" s="6"/>
      <c r="X387" s="6" t="s">
        <v>27</v>
      </c>
      <c r="Y387" s="6"/>
      <c r="Z387" s="6"/>
      <c r="AA387" s="6"/>
      <c r="AB387" s="6"/>
      <c r="AC387" s="6"/>
      <c r="AD387" s="6"/>
      <c r="AE387" s="6"/>
      <c r="AF387" s="6"/>
      <c r="AG387" s="6"/>
      <c r="AH387" s="6"/>
      <c r="AI387" s="6"/>
      <c r="AJ387" s="6"/>
      <c r="AK387" s="6" t="s">
        <v>40</v>
      </c>
      <c r="AL387" s="6"/>
      <c r="AM387" s="6" t="s">
        <v>42</v>
      </c>
      <c r="AN387" s="6"/>
      <c r="AO387" s="6"/>
      <c r="AP387" s="6"/>
      <c r="AQ387" s="6"/>
      <c r="AR387" s="6"/>
      <c r="AS387" s="6"/>
      <c r="AT387" s="6"/>
      <c r="AU387" s="6"/>
      <c r="AV387" s="6"/>
      <c r="AW387" s="6"/>
      <c r="AX387" s="6"/>
      <c r="AY387" s="6"/>
      <c r="AZ387" s="6" t="s">
        <v>54</v>
      </c>
      <c r="BA387" s="6" t="s">
        <v>19</v>
      </c>
      <c r="BB387" s="6"/>
      <c r="BC387" s="6"/>
      <c r="BD387" s="6"/>
      <c r="BE387" s="6" t="s">
        <v>58</v>
      </c>
      <c r="BF387" s="6"/>
      <c r="BG387" s="6"/>
      <c r="BH387" s="6"/>
      <c r="BI387" s="6"/>
      <c r="BJ387" s="6"/>
      <c r="BK387" s="6"/>
      <c r="BL387" s="6"/>
      <c r="BM387" s="6"/>
      <c r="BN387" s="6"/>
      <c r="BO387" s="6"/>
      <c r="BP387" s="6" t="s">
        <v>67</v>
      </c>
      <c r="BQ387" s="6"/>
      <c r="BR387" s="6"/>
      <c r="BS387" s="6"/>
      <c r="BT387" s="6"/>
      <c r="BU387" s="6"/>
      <c r="BV387" s="6"/>
      <c r="BW387" s="6"/>
      <c r="BX387" s="6"/>
      <c r="BY387" s="6"/>
      <c r="BZ387" s="6"/>
      <c r="CA387" s="6"/>
      <c r="CB387" s="6"/>
      <c r="CC387" s="6" t="s">
        <v>83</v>
      </c>
      <c r="CD387" s="6">
        <v>73</v>
      </c>
      <c r="CE387" s="6" t="s">
        <v>378</v>
      </c>
      <c r="CF387" s="6"/>
      <c r="CG387" s="6" t="s">
        <v>85</v>
      </c>
      <c r="CH387" s="6" t="s">
        <v>86</v>
      </c>
      <c r="CI387" s="6" t="s">
        <v>419</v>
      </c>
      <c r="CJ387" s="6" t="s">
        <v>95</v>
      </c>
      <c r="CK387" s="6" t="s">
        <v>101</v>
      </c>
      <c r="CL387" s="6" t="s">
        <v>105</v>
      </c>
      <c r="CM387" s="6" t="s">
        <v>90</v>
      </c>
      <c r="CN387" s="6"/>
    </row>
    <row r="388" spans="1:92" x14ac:dyDescent="0.35">
      <c r="A388" s="6">
        <v>7044852737</v>
      </c>
      <c r="B388" s="6"/>
      <c r="C388" s="6"/>
      <c r="D388" s="6"/>
      <c r="E388" s="6" t="s">
        <v>21</v>
      </c>
      <c r="F388" s="6"/>
      <c r="G388" s="6" t="s">
        <v>23</v>
      </c>
      <c r="H388" s="6"/>
      <c r="I388" s="6"/>
      <c r="J388" s="6" t="s">
        <v>26</v>
      </c>
      <c r="K388" s="6"/>
      <c r="L388" s="6"/>
      <c r="M388" s="6"/>
      <c r="N388" s="6"/>
      <c r="O388" s="6"/>
      <c r="P388" s="6"/>
      <c r="Q388" s="6" t="s">
        <v>20</v>
      </c>
      <c r="R388" s="6"/>
      <c r="S388" s="6"/>
      <c r="T388" s="6"/>
      <c r="U388" s="6"/>
      <c r="V388" s="6" t="s">
        <v>25</v>
      </c>
      <c r="W388" s="6" t="s">
        <v>26</v>
      </c>
      <c r="X388" s="6"/>
      <c r="Y388" s="6"/>
      <c r="Z388" s="6"/>
      <c r="AA388" s="6"/>
      <c r="AB388" s="6"/>
      <c r="AC388" s="6"/>
      <c r="AD388" s="6"/>
      <c r="AE388" s="6"/>
      <c r="AF388" s="6"/>
      <c r="AG388" s="6"/>
      <c r="AH388" s="6" t="s">
        <v>37</v>
      </c>
      <c r="AI388" s="6"/>
      <c r="AJ388" s="6" t="s">
        <v>39</v>
      </c>
      <c r="AK388" s="6" t="s">
        <v>40</v>
      </c>
      <c r="AL388" s="6" t="s">
        <v>41</v>
      </c>
      <c r="AM388" s="6"/>
      <c r="AN388" s="6" t="s">
        <v>43</v>
      </c>
      <c r="AO388" s="6"/>
      <c r="AP388" s="6"/>
      <c r="AQ388" s="6"/>
      <c r="AR388" s="6"/>
      <c r="AS388" s="6"/>
      <c r="AT388" s="6"/>
      <c r="AU388" s="6"/>
      <c r="AV388" s="6"/>
      <c r="AW388" s="6"/>
      <c r="AX388" s="6" t="s">
        <v>52</v>
      </c>
      <c r="AY388" s="6"/>
      <c r="AZ388" s="6"/>
      <c r="BA388" s="6"/>
      <c r="BB388" s="6"/>
      <c r="BC388" s="6" t="s">
        <v>56</v>
      </c>
      <c r="BD388" s="6"/>
      <c r="BE388" s="6" t="s">
        <v>58</v>
      </c>
      <c r="BF388" s="6"/>
      <c r="BG388" s="6"/>
      <c r="BH388" s="6"/>
      <c r="BI388" s="6"/>
      <c r="BJ388" s="6"/>
      <c r="BK388" s="6"/>
      <c r="BL388" s="6"/>
      <c r="BM388" s="6"/>
      <c r="BN388" s="6"/>
      <c r="BO388" s="6"/>
      <c r="BP388" s="6" t="s">
        <v>67</v>
      </c>
      <c r="BQ388" s="6"/>
      <c r="BR388" s="6"/>
      <c r="BS388" s="6"/>
      <c r="BT388" s="6"/>
      <c r="BU388" s="6"/>
      <c r="BV388" s="6"/>
      <c r="BW388" s="6"/>
      <c r="BX388" s="6"/>
      <c r="BY388" s="6"/>
      <c r="BZ388" s="6"/>
      <c r="CA388" s="6"/>
      <c r="CB388" s="6"/>
      <c r="CC388" s="6" t="s">
        <v>83</v>
      </c>
      <c r="CD388" s="6">
        <v>88</v>
      </c>
      <c r="CE388" s="6" t="s">
        <v>84</v>
      </c>
      <c r="CF388" s="6" t="s">
        <v>400</v>
      </c>
      <c r="CG388" s="6" t="s">
        <v>85</v>
      </c>
      <c r="CH388" s="6" t="s">
        <v>86</v>
      </c>
      <c r="CI388" s="6" t="s">
        <v>419</v>
      </c>
      <c r="CJ388" s="6" t="s">
        <v>95</v>
      </c>
      <c r="CK388" s="6" t="s">
        <v>110</v>
      </c>
      <c r="CL388" s="6" t="s">
        <v>105</v>
      </c>
      <c r="CM388" s="6" t="s">
        <v>90</v>
      </c>
      <c r="CN388" s="6" t="s">
        <v>86</v>
      </c>
    </row>
    <row r="389" spans="1:92" x14ac:dyDescent="0.35">
      <c r="A389" s="6">
        <v>7044852441</v>
      </c>
      <c r="B389" s="6"/>
      <c r="C389" s="6" t="s">
        <v>19</v>
      </c>
      <c r="D389" s="6" t="s">
        <v>20</v>
      </c>
      <c r="E389" s="6"/>
      <c r="F389" s="6"/>
      <c r="G389" s="6"/>
      <c r="H389" s="6"/>
      <c r="I389" s="6"/>
      <c r="J389" s="6"/>
      <c r="K389" s="6"/>
      <c r="L389" s="6"/>
      <c r="M389" s="6"/>
      <c r="N389" s="6"/>
      <c r="O389" s="6"/>
      <c r="P389" s="6" t="s">
        <v>19</v>
      </c>
      <c r="Q389" s="6"/>
      <c r="R389" s="6"/>
      <c r="S389" s="6"/>
      <c r="T389" s="6"/>
      <c r="U389" s="6"/>
      <c r="V389" s="6"/>
      <c r="W389" s="6" t="s">
        <v>26</v>
      </c>
      <c r="X389" s="6"/>
      <c r="Y389" s="6"/>
      <c r="Z389" s="6"/>
      <c r="AA389" s="6" t="s">
        <v>30</v>
      </c>
      <c r="AB389" s="6"/>
      <c r="AC389" s="6"/>
      <c r="AD389" s="6"/>
      <c r="AE389" s="6"/>
      <c r="AF389" s="6"/>
      <c r="AG389" s="6" t="s">
        <v>36</v>
      </c>
      <c r="AH389" s="6"/>
      <c r="AI389" s="6"/>
      <c r="AJ389" s="6"/>
      <c r="AK389" s="6"/>
      <c r="AL389" s="6" t="s">
        <v>41</v>
      </c>
      <c r="AM389" s="6"/>
      <c r="AN389" s="6"/>
      <c r="AO389" s="6"/>
      <c r="AP389" s="6"/>
      <c r="AQ389" s="6"/>
      <c r="AR389" s="6"/>
      <c r="AS389" s="6"/>
      <c r="AT389" s="6" t="s">
        <v>48</v>
      </c>
      <c r="AU389" s="6"/>
      <c r="AV389" s="6"/>
      <c r="AW389" s="6"/>
      <c r="AX389" s="6"/>
      <c r="AY389" s="6" t="s">
        <v>53</v>
      </c>
      <c r="AZ389" s="6"/>
      <c r="BA389" s="6" t="s">
        <v>19</v>
      </c>
      <c r="BB389" s="6"/>
      <c r="BC389" s="6"/>
      <c r="BD389" s="6"/>
      <c r="BE389" s="6"/>
      <c r="BF389" s="6"/>
      <c r="BG389" s="6"/>
      <c r="BH389" s="6"/>
      <c r="BI389" s="6"/>
      <c r="BJ389" s="6" t="s">
        <v>26</v>
      </c>
      <c r="BK389" s="6"/>
      <c r="BL389" s="6"/>
      <c r="BM389" s="6"/>
      <c r="BN389" s="6"/>
      <c r="BO389" s="6"/>
      <c r="BP389" s="6"/>
      <c r="BQ389" s="6"/>
      <c r="BR389" s="6"/>
      <c r="BS389" s="6"/>
      <c r="BT389" s="6" t="s">
        <v>71</v>
      </c>
      <c r="BU389" s="6"/>
      <c r="BV389" s="6"/>
      <c r="BW389" s="6"/>
      <c r="BX389" s="6"/>
      <c r="BY389" s="6"/>
      <c r="BZ389" s="6"/>
      <c r="CA389" s="6"/>
      <c r="CB389" s="6"/>
      <c r="CC389" s="6" t="s">
        <v>83</v>
      </c>
      <c r="CD389" s="6">
        <v>67</v>
      </c>
      <c r="CE389" s="6" t="s">
        <v>84</v>
      </c>
      <c r="CF389" s="6" t="s">
        <v>139</v>
      </c>
      <c r="CG389" s="6" t="s">
        <v>85</v>
      </c>
      <c r="CH389" s="6" t="s">
        <v>86</v>
      </c>
      <c r="CI389" s="6" t="s">
        <v>419</v>
      </c>
      <c r="CJ389" s="6" t="s">
        <v>92</v>
      </c>
      <c r="CK389" s="6" t="s">
        <v>93</v>
      </c>
      <c r="CL389" s="6" t="s">
        <v>105</v>
      </c>
      <c r="CM389" s="6" t="s">
        <v>90</v>
      </c>
      <c r="CN389" s="6" t="s">
        <v>86</v>
      </c>
    </row>
    <row r="390" spans="1:92" x14ac:dyDescent="0.35">
      <c r="A390" s="6">
        <v>7044852224</v>
      </c>
      <c r="B390" s="6" t="s">
        <v>18</v>
      </c>
      <c r="C390" s="6"/>
      <c r="D390" s="6" t="s">
        <v>20</v>
      </c>
      <c r="E390" s="6"/>
      <c r="F390" s="6"/>
      <c r="G390" s="6"/>
      <c r="H390" s="6"/>
      <c r="I390" s="6"/>
      <c r="J390" s="6"/>
      <c r="K390" s="6"/>
      <c r="L390" s="6"/>
      <c r="M390" s="6"/>
      <c r="N390" s="6"/>
      <c r="O390" s="6" t="s">
        <v>18</v>
      </c>
      <c r="P390" s="6"/>
      <c r="Q390" s="6" t="s">
        <v>20</v>
      </c>
      <c r="R390" s="6"/>
      <c r="S390" s="6"/>
      <c r="T390" s="6"/>
      <c r="U390" s="6"/>
      <c r="V390" s="6"/>
      <c r="W390" s="6"/>
      <c r="X390" s="6"/>
      <c r="Y390" s="6"/>
      <c r="Z390" s="6"/>
      <c r="AA390" s="6"/>
      <c r="AB390" s="6" t="s">
        <v>31</v>
      </c>
      <c r="AC390" s="6"/>
      <c r="AD390" s="6" t="s">
        <v>33</v>
      </c>
      <c r="AE390" s="6"/>
      <c r="AF390" s="6" t="s">
        <v>35</v>
      </c>
      <c r="AG390" s="6"/>
      <c r="AH390" s="6"/>
      <c r="AI390" s="6"/>
      <c r="AJ390" s="6"/>
      <c r="AK390" s="6"/>
      <c r="AL390" s="6"/>
      <c r="AM390" s="6"/>
      <c r="AN390" s="6"/>
      <c r="AO390" s="6"/>
      <c r="AP390" s="6"/>
      <c r="AQ390" s="6"/>
      <c r="AR390" s="6" t="s">
        <v>46</v>
      </c>
      <c r="AS390" s="6"/>
      <c r="AT390" s="6" t="s">
        <v>48</v>
      </c>
      <c r="AU390" s="6"/>
      <c r="AV390" s="6"/>
      <c r="AW390" s="6"/>
      <c r="AX390" s="6"/>
      <c r="AY390" s="6"/>
      <c r="AZ390" s="6" t="s">
        <v>54</v>
      </c>
      <c r="BA390" s="6"/>
      <c r="BB390" s="6"/>
      <c r="BC390" s="6" t="s">
        <v>56</v>
      </c>
      <c r="BD390" s="6"/>
      <c r="BE390" s="6"/>
      <c r="BF390" s="6"/>
      <c r="BG390" s="6"/>
      <c r="BH390" s="6" t="s">
        <v>61</v>
      </c>
      <c r="BI390" s="6"/>
      <c r="BJ390" s="6"/>
      <c r="BK390" s="6"/>
      <c r="BL390" s="6"/>
      <c r="BM390" s="6"/>
      <c r="BN390" s="6"/>
      <c r="BO390" s="6"/>
      <c r="BP390" s="6" t="s">
        <v>67</v>
      </c>
      <c r="BQ390" s="6"/>
      <c r="BR390" s="6"/>
      <c r="BS390" s="6"/>
      <c r="BT390" s="6"/>
      <c r="BU390" s="6"/>
      <c r="BV390" s="6"/>
      <c r="BW390" s="6"/>
      <c r="BX390" s="6"/>
      <c r="BY390" s="6"/>
      <c r="BZ390" s="6"/>
      <c r="CA390" s="6"/>
      <c r="CB390" s="6"/>
      <c r="CC390" s="6" t="s">
        <v>83</v>
      </c>
      <c r="CD390" s="6">
        <v>71</v>
      </c>
      <c r="CE390" s="6" t="s">
        <v>84</v>
      </c>
      <c r="CF390" s="6" t="s">
        <v>139</v>
      </c>
      <c r="CG390" s="6" t="s">
        <v>85</v>
      </c>
      <c r="CH390" s="6" t="s">
        <v>86</v>
      </c>
      <c r="CI390" s="6" t="s">
        <v>419</v>
      </c>
      <c r="CJ390" s="6" t="s">
        <v>99</v>
      </c>
      <c r="CK390" s="6" t="s">
        <v>93</v>
      </c>
      <c r="CL390" s="6" t="s">
        <v>105</v>
      </c>
      <c r="CM390" s="6" t="s">
        <v>90</v>
      </c>
      <c r="CN390" s="6" t="s">
        <v>90</v>
      </c>
    </row>
    <row r="391" spans="1:92" x14ac:dyDescent="0.35">
      <c r="A391" s="6">
        <v>7044851906</v>
      </c>
      <c r="B391" s="6"/>
      <c r="C391" s="6"/>
      <c r="D391" s="6"/>
      <c r="E391" s="6"/>
      <c r="F391" s="6"/>
      <c r="G391" s="6"/>
      <c r="H391" s="6"/>
      <c r="I391" s="6"/>
      <c r="J391" s="6"/>
      <c r="K391" s="6"/>
      <c r="L391" s="6"/>
      <c r="M391" s="6"/>
      <c r="N391" s="6"/>
      <c r="O391" s="6"/>
      <c r="P391" s="6"/>
      <c r="Q391" s="6" t="s">
        <v>20</v>
      </c>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t="s">
        <v>45</v>
      </c>
      <c r="AQ391" s="6"/>
      <c r="AR391" s="6"/>
      <c r="AS391" s="6"/>
      <c r="AT391" s="6"/>
      <c r="AU391" s="6"/>
      <c r="AV391" s="6"/>
      <c r="AW391" s="6"/>
      <c r="AX391" s="6" t="s">
        <v>52</v>
      </c>
      <c r="AY391" s="6"/>
      <c r="AZ391" s="6"/>
      <c r="BA391" s="6"/>
      <c r="BB391" s="6"/>
      <c r="BC391" s="6"/>
      <c r="BD391" s="6" t="s">
        <v>57</v>
      </c>
      <c r="BE391" s="6" t="s">
        <v>58</v>
      </c>
      <c r="BF391" s="6"/>
      <c r="BG391" s="6" t="s">
        <v>60</v>
      </c>
      <c r="BH391" s="6"/>
      <c r="BI391" s="6"/>
      <c r="BJ391" s="6" t="s">
        <v>26</v>
      </c>
      <c r="BK391" s="6"/>
      <c r="BL391" s="6"/>
      <c r="BM391" s="6"/>
      <c r="BN391" s="6"/>
      <c r="BO391" s="6"/>
      <c r="BP391" s="6" t="s">
        <v>67</v>
      </c>
      <c r="BQ391" s="6" t="s">
        <v>68</v>
      </c>
      <c r="BR391" s="6"/>
      <c r="BS391" s="6"/>
      <c r="BT391" s="6" t="s">
        <v>71</v>
      </c>
      <c r="BU391" s="6"/>
      <c r="BV391" s="6"/>
      <c r="BW391" s="6"/>
      <c r="BX391" s="6"/>
      <c r="BY391" s="6"/>
      <c r="BZ391" s="6"/>
      <c r="CA391" s="6" t="s">
        <v>78</v>
      </c>
      <c r="CB391" s="6"/>
      <c r="CC391" s="6" t="s">
        <v>83</v>
      </c>
      <c r="CD391" s="6">
        <v>90</v>
      </c>
      <c r="CE391" s="6" t="s">
        <v>378</v>
      </c>
      <c r="CF391" s="6"/>
      <c r="CG391" s="6" t="s">
        <v>91</v>
      </c>
      <c r="CH391" s="6"/>
      <c r="CI391" s="6" t="s">
        <v>419</v>
      </c>
      <c r="CJ391" s="6"/>
      <c r="CK391" s="6" t="s">
        <v>101</v>
      </c>
      <c r="CL391" s="6" t="s">
        <v>105</v>
      </c>
      <c r="CM391" s="6" t="s">
        <v>90</v>
      </c>
      <c r="CN391" s="6" t="s">
        <v>86</v>
      </c>
    </row>
    <row r="392" spans="1:92" x14ac:dyDescent="0.35">
      <c r="A392" s="6">
        <v>7044851575</v>
      </c>
      <c r="B392" s="6"/>
      <c r="C392" s="6"/>
      <c r="D392" s="6"/>
      <c r="E392" s="6" t="s">
        <v>21</v>
      </c>
      <c r="F392" s="6"/>
      <c r="G392" s="6"/>
      <c r="H392" s="6"/>
      <c r="I392" s="6"/>
      <c r="J392" s="6"/>
      <c r="K392" s="6"/>
      <c r="L392" s="6"/>
      <c r="M392" s="6" t="s">
        <v>29</v>
      </c>
      <c r="N392" s="6" t="s">
        <v>30</v>
      </c>
      <c r="O392" s="6"/>
      <c r="P392" s="6"/>
      <c r="Q392" s="6"/>
      <c r="R392" s="6"/>
      <c r="S392" s="6"/>
      <c r="T392" s="6"/>
      <c r="U392" s="6"/>
      <c r="V392" s="6" t="s">
        <v>25</v>
      </c>
      <c r="W392" s="6"/>
      <c r="X392" s="6"/>
      <c r="Y392" s="6"/>
      <c r="Z392" s="6"/>
      <c r="AA392" s="6"/>
      <c r="AB392" s="6"/>
      <c r="AC392" s="6"/>
      <c r="AD392" s="6" t="s">
        <v>33</v>
      </c>
      <c r="AE392" s="6"/>
      <c r="AF392" s="6"/>
      <c r="AG392" s="6"/>
      <c r="AH392" s="6"/>
      <c r="AI392" s="6" t="s">
        <v>38</v>
      </c>
      <c r="AJ392" s="6"/>
      <c r="AK392" s="6"/>
      <c r="AL392" s="6" t="s">
        <v>41</v>
      </c>
      <c r="AM392" s="6"/>
      <c r="AN392" s="6"/>
      <c r="AO392" s="6"/>
      <c r="AP392" s="6"/>
      <c r="AQ392" s="6"/>
      <c r="AR392" s="6" t="s">
        <v>46</v>
      </c>
      <c r="AS392" s="6"/>
      <c r="AT392" s="6" t="s">
        <v>48</v>
      </c>
      <c r="AU392" s="6"/>
      <c r="AV392" s="6"/>
      <c r="AW392" s="6" t="s">
        <v>51</v>
      </c>
      <c r="AX392" s="6"/>
      <c r="AY392" s="6"/>
      <c r="AZ392" s="6"/>
      <c r="BA392" s="6"/>
      <c r="BB392" s="6"/>
      <c r="BC392" s="6" t="s">
        <v>56</v>
      </c>
      <c r="BD392" s="6" t="s">
        <v>57</v>
      </c>
      <c r="BE392" s="6"/>
      <c r="BF392" s="6"/>
      <c r="BG392" s="6"/>
      <c r="BH392" s="6"/>
      <c r="BI392" s="6"/>
      <c r="BJ392" s="6"/>
      <c r="BK392" s="6"/>
      <c r="BL392" s="6"/>
      <c r="BM392" s="6"/>
      <c r="BN392" s="6"/>
      <c r="BO392" s="6"/>
      <c r="BP392" s="6"/>
      <c r="BQ392" s="6"/>
      <c r="BR392" s="6"/>
      <c r="BS392" s="6"/>
      <c r="BT392" s="6" t="s">
        <v>71</v>
      </c>
      <c r="BU392" s="6" t="s">
        <v>72</v>
      </c>
      <c r="BV392" s="6"/>
      <c r="BW392" s="6"/>
      <c r="BX392" s="6"/>
      <c r="BY392" s="6"/>
      <c r="BZ392" s="6"/>
      <c r="CA392" s="6"/>
      <c r="CB392" s="6"/>
      <c r="CC392" s="6" t="s">
        <v>83</v>
      </c>
      <c r="CD392" s="6">
        <v>51</v>
      </c>
      <c r="CE392" s="6" t="s">
        <v>84</v>
      </c>
      <c r="CF392" s="6" t="s">
        <v>139</v>
      </c>
      <c r="CG392" s="6" t="s">
        <v>85</v>
      </c>
      <c r="CH392" s="6" t="s">
        <v>86</v>
      </c>
      <c r="CI392" s="6" t="s">
        <v>419</v>
      </c>
      <c r="CJ392" s="6"/>
      <c r="CK392" s="6" t="s">
        <v>101</v>
      </c>
      <c r="CL392" s="6"/>
      <c r="CM392" s="6" t="s">
        <v>90</v>
      </c>
      <c r="CN392" s="6" t="s">
        <v>86</v>
      </c>
    </row>
    <row r="393" spans="1:92" x14ac:dyDescent="0.35">
      <c r="A393" s="6">
        <v>7044850932</v>
      </c>
      <c r="B393" s="6"/>
      <c r="C393" s="6"/>
      <c r="D393" s="6"/>
      <c r="E393" s="6"/>
      <c r="F393" s="6"/>
      <c r="G393" s="6"/>
      <c r="H393" s="6"/>
      <c r="I393" s="6"/>
      <c r="J393" s="6"/>
      <c r="K393" s="6"/>
      <c r="L393" s="6"/>
      <c r="M393" s="6"/>
      <c r="N393" s="6"/>
      <c r="O393" s="6"/>
      <c r="P393" s="6"/>
      <c r="Q393" s="6" t="s">
        <v>20</v>
      </c>
      <c r="R393" s="6"/>
      <c r="S393" s="6"/>
      <c r="T393" s="6"/>
      <c r="U393" s="6"/>
      <c r="V393" s="6" t="s">
        <v>25</v>
      </c>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c r="BG393" s="6"/>
      <c r="BH393" s="6"/>
      <c r="BI393" s="6"/>
      <c r="BJ393" s="6"/>
      <c r="BK393" s="6"/>
      <c r="BL393" s="6"/>
      <c r="BM393" s="6"/>
      <c r="BN393" s="6"/>
      <c r="BO393" s="6"/>
      <c r="BP393" s="6" t="s">
        <v>67</v>
      </c>
      <c r="BQ393" s="6" t="s">
        <v>68</v>
      </c>
      <c r="BR393" s="6"/>
      <c r="BS393" s="6"/>
      <c r="BT393" s="6"/>
      <c r="BU393" s="6"/>
      <c r="BV393" s="6"/>
      <c r="BW393" s="6"/>
      <c r="BX393" s="6"/>
      <c r="BY393" s="6"/>
      <c r="BZ393" s="6"/>
      <c r="CA393" s="6" t="s">
        <v>78</v>
      </c>
      <c r="CB393" s="6"/>
      <c r="CC393" s="6" t="s">
        <v>83</v>
      </c>
      <c r="CD393" s="6">
        <v>69</v>
      </c>
      <c r="CE393" s="6" t="s">
        <v>84</v>
      </c>
      <c r="CF393" s="6" t="s">
        <v>139</v>
      </c>
      <c r="CG393" s="6" t="s">
        <v>85</v>
      </c>
      <c r="CH393" s="6" t="s">
        <v>86</v>
      </c>
      <c r="CI393" s="6" t="s">
        <v>419</v>
      </c>
      <c r="CJ393" s="6" t="s">
        <v>95</v>
      </c>
      <c r="CK393" s="6" t="s">
        <v>93</v>
      </c>
      <c r="CL393" s="6" t="s">
        <v>105</v>
      </c>
      <c r="CM393" s="6" t="s">
        <v>90</v>
      </c>
      <c r="CN393" s="6"/>
    </row>
    <row r="394" spans="1:92" x14ac:dyDescent="0.35">
      <c r="A394" s="6">
        <v>7044850455</v>
      </c>
      <c r="B394" s="6"/>
      <c r="C394" s="6" t="s">
        <v>19</v>
      </c>
      <c r="D394" s="6"/>
      <c r="E394" s="6"/>
      <c r="F394" s="6"/>
      <c r="G394" s="6"/>
      <c r="H394" s="6"/>
      <c r="I394" s="6"/>
      <c r="J394" s="6" t="s">
        <v>26</v>
      </c>
      <c r="K394" s="6"/>
      <c r="L394" s="6"/>
      <c r="M394" s="6"/>
      <c r="N394" s="6"/>
      <c r="O394" s="6"/>
      <c r="P394" s="6" t="s">
        <v>19</v>
      </c>
      <c r="Q394" s="6"/>
      <c r="R394" s="6"/>
      <c r="S394" s="6"/>
      <c r="T394" s="6"/>
      <c r="U394" s="6"/>
      <c r="V394" s="6"/>
      <c r="W394" s="6" t="s">
        <v>26</v>
      </c>
      <c r="X394" s="6"/>
      <c r="Y394" s="6"/>
      <c r="Z394" s="6"/>
      <c r="AA394" s="6"/>
      <c r="AB394" s="6"/>
      <c r="AC394" s="6"/>
      <c r="AD394" s="6"/>
      <c r="AE394" s="6"/>
      <c r="AF394" s="6"/>
      <c r="AG394" s="6"/>
      <c r="AH394" s="6"/>
      <c r="AI394" s="6" t="s">
        <v>38</v>
      </c>
      <c r="AJ394" s="6"/>
      <c r="AK394" s="6" t="s">
        <v>40</v>
      </c>
      <c r="AL394" s="6"/>
      <c r="AM394" s="6" t="s">
        <v>42</v>
      </c>
      <c r="AN394" s="6"/>
      <c r="AO394" s="6"/>
      <c r="AP394" s="6"/>
      <c r="AQ394" s="6"/>
      <c r="AR394" s="6"/>
      <c r="AS394" s="6"/>
      <c r="AT394" s="6"/>
      <c r="AU394" s="6"/>
      <c r="AV394" s="6"/>
      <c r="AW394" s="6"/>
      <c r="AX394" s="6" t="s">
        <v>52</v>
      </c>
      <c r="AY394" s="6"/>
      <c r="AZ394" s="6"/>
      <c r="BA394" s="6" t="s">
        <v>19</v>
      </c>
      <c r="BB394" s="6"/>
      <c r="BC394" s="6"/>
      <c r="BD394" s="6"/>
      <c r="BE394" s="6"/>
      <c r="BF394" s="6"/>
      <c r="BG394" s="6" t="s">
        <v>60</v>
      </c>
      <c r="BH394" s="6"/>
      <c r="BI394" s="6"/>
      <c r="BJ394" s="6"/>
      <c r="BK394" s="6"/>
      <c r="BL394" s="6"/>
      <c r="BM394" s="6"/>
      <c r="BN394" s="6"/>
      <c r="BO394" s="6"/>
      <c r="BP394" s="6"/>
      <c r="BQ394" s="6" t="s">
        <v>68</v>
      </c>
      <c r="BR394" s="6"/>
      <c r="BS394" s="6"/>
      <c r="BT394" s="6" t="s">
        <v>71</v>
      </c>
      <c r="BU394" s="6"/>
      <c r="BV394" s="6"/>
      <c r="BW394" s="6"/>
      <c r="BX394" s="6"/>
      <c r="BY394" s="6"/>
      <c r="BZ394" s="6"/>
      <c r="CA394" s="6"/>
      <c r="CB394" s="6"/>
      <c r="CC394" s="6" t="s">
        <v>98</v>
      </c>
      <c r="CD394" s="6">
        <v>68</v>
      </c>
      <c r="CE394" s="6" t="s">
        <v>84</v>
      </c>
      <c r="CF394" s="6" t="s">
        <v>143</v>
      </c>
      <c r="CG394" s="6" t="s">
        <v>85</v>
      </c>
      <c r="CH394" s="6" t="s">
        <v>86</v>
      </c>
      <c r="CI394" s="6" t="s">
        <v>419</v>
      </c>
      <c r="CJ394" s="6" t="s">
        <v>92</v>
      </c>
      <c r="CK394" s="6" t="s">
        <v>88</v>
      </c>
      <c r="CL394" s="6" t="s">
        <v>105</v>
      </c>
      <c r="CM394" s="6" t="s">
        <v>90</v>
      </c>
      <c r="CN394" s="6" t="s">
        <v>86</v>
      </c>
    </row>
    <row r="395" spans="1:92" x14ac:dyDescent="0.35">
      <c r="A395" s="6">
        <v>7044850131</v>
      </c>
      <c r="B395" s="6"/>
      <c r="C395" s="6"/>
      <c r="D395" s="6" t="s">
        <v>20</v>
      </c>
      <c r="E395" s="6"/>
      <c r="F395" s="6"/>
      <c r="G395" s="6"/>
      <c r="H395" s="6"/>
      <c r="I395" s="6"/>
      <c r="J395" s="6"/>
      <c r="K395" s="6"/>
      <c r="L395" s="6"/>
      <c r="M395" s="6"/>
      <c r="N395" s="6"/>
      <c r="O395" s="6"/>
      <c r="P395" s="6"/>
      <c r="Q395" s="6" t="s">
        <v>20</v>
      </c>
      <c r="R395" s="6" t="s">
        <v>21</v>
      </c>
      <c r="S395" s="6"/>
      <c r="T395" s="6"/>
      <c r="U395" s="6"/>
      <c r="V395" s="6"/>
      <c r="W395" s="6"/>
      <c r="X395" s="6"/>
      <c r="Y395" s="6"/>
      <c r="Z395" s="6" t="s">
        <v>29</v>
      </c>
      <c r="AA395" s="6"/>
      <c r="AB395" s="6"/>
      <c r="AC395" s="6"/>
      <c r="AD395" s="6"/>
      <c r="AE395" s="6"/>
      <c r="AF395" s="6"/>
      <c r="AG395" s="6"/>
      <c r="AH395" s="6"/>
      <c r="AI395" s="6"/>
      <c r="AJ395" s="6"/>
      <c r="AK395" s="6"/>
      <c r="AL395" s="6" t="s">
        <v>41</v>
      </c>
      <c r="AM395" s="6"/>
      <c r="AN395" s="6"/>
      <c r="AO395" s="6"/>
      <c r="AP395" s="6"/>
      <c r="AQ395" s="6"/>
      <c r="AR395" s="6"/>
      <c r="AS395" s="6"/>
      <c r="AT395" s="6"/>
      <c r="AU395" s="6"/>
      <c r="AV395" s="6"/>
      <c r="AW395" s="6"/>
      <c r="AX395" s="6"/>
      <c r="AY395" s="6"/>
      <c r="AZ395" s="6"/>
      <c r="BA395" s="6"/>
      <c r="BB395" s="6"/>
      <c r="BC395" s="6"/>
      <c r="BD395" s="6" t="s">
        <v>57</v>
      </c>
      <c r="BE395" s="6"/>
      <c r="BF395" s="6"/>
      <c r="BG395" s="6"/>
      <c r="BH395" s="6"/>
      <c r="BI395" s="6"/>
      <c r="BJ395" s="6"/>
      <c r="BK395" s="6"/>
      <c r="BL395" s="6"/>
      <c r="BM395" s="6"/>
      <c r="BN395" s="6"/>
      <c r="BO395" s="6"/>
      <c r="BP395" s="6"/>
      <c r="BQ395" s="6"/>
      <c r="BR395" s="6"/>
      <c r="BS395" s="6" t="s">
        <v>70</v>
      </c>
      <c r="BT395" s="6"/>
      <c r="BU395" s="6"/>
      <c r="BV395" s="6"/>
      <c r="BW395" s="6"/>
      <c r="BX395" s="6"/>
      <c r="BY395" s="6"/>
      <c r="BZ395" s="6"/>
      <c r="CA395" s="6"/>
      <c r="CB395" s="6"/>
      <c r="CC395" s="6" t="s">
        <v>83</v>
      </c>
      <c r="CD395" s="6">
        <v>87</v>
      </c>
      <c r="CE395" s="6" t="s">
        <v>153</v>
      </c>
      <c r="CF395" s="6" t="s">
        <v>164</v>
      </c>
      <c r="CG395" s="6" t="s">
        <v>85</v>
      </c>
      <c r="CH395" s="6" t="s">
        <v>86</v>
      </c>
      <c r="CI395" s="6" t="s">
        <v>419</v>
      </c>
      <c r="CJ395" s="6"/>
      <c r="CK395" s="6" t="s">
        <v>101</v>
      </c>
      <c r="CL395" s="6" t="s">
        <v>105</v>
      </c>
      <c r="CM395" s="6" t="s">
        <v>90</v>
      </c>
      <c r="CN395" s="6" t="s">
        <v>86</v>
      </c>
    </row>
    <row r="396" spans="1:92" x14ac:dyDescent="0.35">
      <c r="A396" s="6">
        <v>7044849937</v>
      </c>
      <c r="B396" s="6"/>
      <c r="C396" s="6"/>
      <c r="D396" s="6"/>
      <c r="E396" s="6"/>
      <c r="F396" s="6"/>
      <c r="G396" s="6"/>
      <c r="H396" s="6"/>
      <c r="I396" s="6"/>
      <c r="J396" s="6"/>
      <c r="K396" s="6"/>
      <c r="L396" s="6"/>
      <c r="M396" s="6" t="s">
        <v>29</v>
      </c>
      <c r="N396" s="6"/>
      <c r="O396" s="6"/>
      <c r="P396" s="6"/>
      <c r="Q396" s="6"/>
      <c r="R396" s="6"/>
      <c r="S396" s="6"/>
      <c r="T396" s="6"/>
      <c r="U396" s="6"/>
      <c r="V396" s="6"/>
      <c r="W396" s="6"/>
      <c r="X396" s="6"/>
      <c r="Y396" s="6"/>
      <c r="Z396" s="6" t="s">
        <v>29</v>
      </c>
      <c r="AA396" s="6"/>
      <c r="AB396" s="6"/>
      <c r="AC396" s="6"/>
      <c r="AD396" s="6"/>
      <c r="AE396" s="6"/>
      <c r="AF396" s="6"/>
      <c r="AG396" s="6" t="s">
        <v>36</v>
      </c>
      <c r="AH396" s="6"/>
      <c r="AI396" s="6"/>
      <c r="AJ396" s="6"/>
      <c r="AK396" s="6"/>
      <c r="AL396" s="6"/>
      <c r="AM396" s="6"/>
      <c r="AN396" s="6"/>
      <c r="AO396" s="6"/>
      <c r="AP396" s="6"/>
      <c r="AQ396" s="6"/>
      <c r="AR396" s="6"/>
      <c r="AS396" s="6"/>
      <c r="AT396" s="6"/>
      <c r="AU396" s="6"/>
      <c r="AV396" s="6" t="s">
        <v>50</v>
      </c>
      <c r="AW396" s="6"/>
      <c r="AX396" s="6" t="s">
        <v>52</v>
      </c>
      <c r="AY396" s="6"/>
      <c r="AZ396" s="6"/>
      <c r="BA396" s="6"/>
      <c r="BB396" s="6"/>
      <c r="BC396" s="6"/>
      <c r="BD396" s="6"/>
      <c r="BE396" s="6"/>
      <c r="BF396" s="6"/>
      <c r="BG396" s="6"/>
      <c r="BH396" s="6"/>
      <c r="BI396" s="6"/>
      <c r="BJ396" s="6"/>
      <c r="BK396" s="6"/>
      <c r="BL396" s="6"/>
      <c r="BM396" s="6"/>
      <c r="BN396" s="6"/>
      <c r="BO396" s="6"/>
      <c r="BP396" s="6" t="s">
        <v>67</v>
      </c>
      <c r="BQ396" s="6"/>
      <c r="BR396" s="6"/>
      <c r="BS396" s="6"/>
      <c r="BT396" s="6"/>
      <c r="BU396" s="6"/>
      <c r="BV396" s="6"/>
      <c r="BW396" s="6"/>
      <c r="BX396" s="6"/>
      <c r="BY396" s="6"/>
      <c r="BZ396" s="6"/>
      <c r="CA396" s="6"/>
      <c r="CB396" s="6"/>
      <c r="CC396" s="6" t="s">
        <v>98</v>
      </c>
      <c r="CD396" s="6">
        <v>76</v>
      </c>
      <c r="CE396" s="6" t="s">
        <v>84</v>
      </c>
      <c r="CF396" s="6" t="s">
        <v>401</v>
      </c>
      <c r="CG396" s="6" t="s">
        <v>85</v>
      </c>
      <c r="CH396" s="6" t="s">
        <v>86</v>
      </c>
      <c r="CI396" s="6" t="s">
        <v>419</v>
      </c>
      <c r="CJ396" s="6" t="s">
        <v>99</v>
      </c>
      <c r="CK396" s="6" t="s">
        <v>93</v>
      </c>
      <c r="CL396" s="6" t="s">
        <v>105</v>
      </c>
      <c r="CM396" s="6" t="s">
        <v>114</v>
      </c>
      <c r="CN396" s="6" t="s">
        <v>86</v>
      </c>
    </row>
    <row r="397" spans="1:92" x14ac:dyDescent="0.35">
      <c r="A397" s="6">
        <v>7044849752</v>
      </c>
      <c r="B397" s="6"/>
      <c r="C397" s="6" t="s">
        <v>19</v>
      </c>
      <c r="D397" s="6"/>
      <c r="E397" s="6"/>
      <c r="F397" s="6"/>
      <c r="G397" s="6"/>
      <c r="H397" s="6"/>
      <c r="I397" s="6"/>
      <c r="J397" s="6" t="s">
        <v>26</v>
      </c>
      <c r="K397" s="6"/>
      <c r="L397" s="6" t="s">
        <v>28</v>
      </c>
      <c r="M397" s="6"/>
      <c r="N397" s="6"/>
      <c r="O397" s="6"/>
      <c r="P397" s="6"/>
      <c r="Q397" s="6" t="s">
        <v>20</v>
      </c>
      <c r="R397" s="6" t="s">
        <v>21</v>
      </c>
      <c r="S397" s="6"/>
      <c r="T397" s="6"/>
      <c r="U397" s="6"/>
      <c r="V397" s="6" t="s">
        <v>25</v>
      </c>
      <c r="W397" s="6"/>
      <c r="X397" s="6"/>
      <c r="Y397" s="6"/>
      <c r="Z397" s="6"/>
      <c r="AA397" s="6"/>
      <c r="AB397" s="6"/>
      <c r="AC397" s="6"/>
      <c r="AD397" s="6"/>
      <c r="AE397" s="6" t="s">
        <v>34</v>
      </c>
      <c r="AF397" s="6"/>
      <c r="AG397" s="6"/>
      <c r="AH397" s="6"/>
      <c r="AI397" s="6" t="s">
        <v>38</v>
      </c>
      <c r="AJ397" s="6"/>
      <c r="AK397" s="6" t="s">
        <v>40</v>
      </c>
      <c r="AL397" s="6" t="s">
        <v>41</v>
      </c>
      <c r="AM397" s="6"/>
      <c r="AN397" s="6" t="s">
        <v>43</v>
      </c>
      <c r="AO397" s="6"/>
      <c r="AP397" s="6"/>
      <c r="AQ397" s="6"/>
      <c r="AR397" s="6"/>
      <c r="AS397" s="6"/>
      <c r="AT397" s="6"/>
      <c r="AU397" s="6" t="s">
        <v>49</v>
      </c>
      <c r="AV397" s="6"/>
      <c r="AW397" s="6"/>
      <c r="AX397" s="6" t="s">
        <v>52</v>
      </c>
      <c r="AY397" s="6"/>
      <c r="AZ397" s="6"/>
      <c r="BA397" s="6"/>
      <c r="BB397" s="6"/>
      <c r="BC397" s="6" t="s">
        <v>56</v>
      </c>
      <c r="BD397" s="6"/>
      <c r="BE397" s="6"/>
      <c r="BF397" s="6"/>
      <c r="BG397" s="6"/>
      <c r="BH397" s="6"/>
      <c r="BI397" s="6"/>
      <c r="BJ397" s="6"/>
      <c r="BK397" s="6"/>
      <c r="BL397" s="6"/>
      <c r="BM397" s="6"/>
      <c r="BN397" s="6"/>
      <c r="BO397" s="6" t="s">
        <v>66</v>
      </c>
      <c r="BP397" s="6" t="s">
        <v>67</v>
      </c>
      <c r="BQ397" s="6" t="s">
        <v>68</v>
      </c>
      <c r="BR397" s="6"/>
      <c r="BS397" s="6"/>
      <c r="BT397" s="6"/>
      <c r="BU397" s="6"/>
      <c r="BV397" s="6"/>
      <c r="BW397" s="6"/>
      <c r="BX397" s="6"/>
      <c r="BY397" s="6"/>
      <c r="BZ397" s="6"/>
      <c r="CA397" s="6"/>
      <c r="CB397" s="6"/>
      <c r="CC397" s="6" t="s">
        <v>83</v>
      </c>
      <c r="CD397" s="6">
        <v>88</v>
      </c>
      <c r="CE397" s="6" t="s">
        <v>84</v>
      </c>
      <c r="CF397" s="6" t="s">
        <v>129</v>
      </c>
      <c r="CG397" s="6" t="s">
        <v>85</v>
      </c>
      <c r="CH397" s="6"/>
      <c r="CI397" s="6" t="s">
        <v>419</v>
      </c>
      <c r="CJ397" s="6" t="s">
        <v>103</v>
      </c>
      <c r="CK397" s="6" t="s">
        <v>110</v>
      </c>
      <c r="CL397" s="6" t="s">
        <v>105</v>
      </c>
      <c r="CM397" s="6" t="s">
        <v>90</v>
      </c>
      <c r="CN397" s="6" t="s">
        <v>86</v>
      </c>
    </row>
    <row r="398" spans="1:92" x14ac:dyDescent="0.35">
      <c r="A398" s="6">
        <v>7044849483</v>
      </c>
      <c r="B398" s="6" t="s">
        <v>18</v>
      </c>
      <c r="C398" s="6"/>
      <c r="D398" s="6"/>
      <c r="E398" s="6"/>
      <c r="F398" s="6"/>
      <c r="G398" s="6"/>
      <c r="H398" s="6"/>
      <c r="I398" s="6"/>
      <c r="J398" s="6" t="s">
        <v>26</v>
      </c>
      <c r="K398" s="6"/>
      <c r="L398" s="6"/>
      <c r="M398" s="6"/>
      <c r="N398" s="6"/>
      <c r="O398" s="6" t="s">
        <v>18</v>
      </c>
      <c r="P398" s="6"/>
      <c r="Q398" s="6" t="s">
        <v>20</v>
      </c>
      <c r="R398" s="6"/>
      <c r="S398" s="6"/>
      <c r="T398" s="6"/>
      <c r="U398" s="6"/>
      <c r="V398" s="6"/>
      <c r="W398" s="6"/>
      <c r="X398" s="6"/>
      <c r="Y398" s="6"/>
      <c r="Z398" s="6"/>
      <c r="AA398" s="6"/>
      <c r="AB398" s="6"/>
      <c r="AC398" s="6"/>
      <c r="AD398" s="6" t="s">
        <v>33</v>
      </c>
      <c r="AE398" s="6"/>
      <c r="AF398" s="6"/>
      <c r="AG398" s="6"/>
      <c r="AH398" s="6"/>
      <c r="AI398" s="6" t="s">
        <v>38</v>
      </c>
      <c r="AJ398" s="6" t="s">
        <v>39</v>
      </c>
      <c r="AK398" s="6"/>
      <c r="AL398" s="6"/>
      <c r="AM398" s="6"/>
      <c r="AN398" s="6" t="s">
        <v>43</v>
      </c>
      <c r="AO398" s="6"/>
      <c r="AP398" s="6"/>
      <c r="AQ398" s="6"/>
      <c r="AR398" s="6"/>
      <c r="AS398" s="6"/>
      <c r="AT398" s="6"/>
      <c r="AU398" s="6" t="s">
        <v>49</v>
      </c>
      <c r="AV398" s="6" t="s">
        <v>50</v>
      </c>
      <c r="AW398" s="6"/>
      <c r="AX398" s="6"/>
      <c r="AY398" s="6" t="s">
        <v>53</v>
      </c>
      <c r="AZ398" s="6"/>
      <c r="BA398" s="6"/>
      <c r="BB398" s="6"/>
      <c r="BC398" s="6"/>
      <c r="BD398" s="6"/>
      <c r="BE398" s="6"/>
      <c r="BF398" s="6"/>
      <c r="BG398" s="6"/>
      <c r="BH398" s="6" t="s">
        <v>61</v>
      </c>
      <c r="BI398" s="6"/>
      <c r="BJ398" s="6"/>
      <c r="BK398" s="6"/>
      <c r="BL398" s="6"/>
      <c r="BM398" s="6"/>
      <c r="BN398" s="6" t="s">
        <v>65</v>
      </c>
      <c r="BO398" s="6"/>
      <c r="BP398" s="6" t="s">
        <v>67</v>
      </c>
      <c r="BQ398" s="6"/>
      <c r="BR398" s="6"/>
      <c r="BS398" s="6" t="s">
        <v>70</v>
      </c>
      <c r="BT398" s="6"/>
      <c r="BU398" s="6"/>
      <c r="BV398" s="6"/>
      <c r="BW398" s="6"/>
      <c r="BX398" s="6"/>
      <c r="BY398" s="6"/>
      <c r="BZ398" s="6"/>
      <c r="CA398" s="6"/>
      <c r="CB398" s="6"/>
      <c r="CC398" s="6" t="s">
        <v>98</v>
      </c>
      <c r="CD398" s="6">
        <v>70</v>
      </c>
      <c r="CE398" s="6" t="s">
        <v>153</v>
      </c>
      <c r="CF398" s="6" t="s">
        <v>402</v>
      </c>
      <c r="CG398" s="6" t="s">
        <v>106</v>
      </c>
      <c r="CH398" s="6" t="s">
        <v>86</v>
      </c>
      <c r="CI398" s="6" t="s">
        <v>419</v>
      </c>
      <c r="CJ398" s="6" t="s">
        <v>95</v>
      </c>
      <c r="CK398" s="6" t="s">
        <v>88</v>
      </c>
      <c r="CL398" s="6" t="s">
        <v>105</v>
      </c>
      <c r="CM398" s="6" t="s">
        <v>90</v>
      </c>
      <c r="CN398" s="6" t="s">
        <v>90</v>
      </c>
    </row>
    <row r="399" spans="1:92" x14ac:dyDescent="0.35">
      <c r="A399" s="6">
        <v>7044849217</v>
      </c>
      <c r="B399" s="6"/>
      <c r="C399" s="6" t="s">
        <v>19</v>
      </c>
      <c r="D399" s="6"/>
      <c r="E399" s="6"/>
      <c r="F399" s="6"/>
      <c r="G399" s="6"/>
      <c r="H399" s="6"/>
      <c r="I399" s="6" t="s">
        <v>25</v>
      </c>
      <c r="J399" s="6"/>
      <c r="K399" s="6"/>
      <c r="L399" s="6"/>
      <c r="M399" s="6"/>
      <c r="N399" s="6"/>
      <c r="O399" s="6"/>
      <c r="P399" s="6"/>
      <c r="Q399" s="6" t="s">
        <v>20</v>
      </c>
      <c r="R399" s="6"/>
      <c r="S399" s="6"/>
      <c r="T399" s="6"/>
      <c r="U399" s="6"/>
      <c r="V399" s="6"/>
      <c r="W399" s="6"/>
      <c r="X399" s="6"/>
      <c r="Y399" s="6"/>
      <c r="Z399" s="6"/>
      <c r="AA399" s="6"/>
      <c r="AB399" s="6"/>
      <c r="AC399" s="6"/>
      <c r="AD399" s="6"/>
      <c r="AE399" s="6" t="s">
        <v>34</v>
      </c>
      <c r="AF399" s="6"/>
      <c r="AG399" s="6"/>
      <c r="AH399" s="6"/>
      <c r="AI399" s="6"/>
      <c r="AJ399" s="6"/>
      <c r="AK399" s="6"/>
      <c r="AL399" s="6" t="s">
        <v>41</v>
      </c>
      <c r="AM399" s="6" t="s">
        <v>42</v>
      </c>
      <c r="AN399" s="6"/>
      <c r="AO399" s="6"/>
      <c r="AP399" s="6"/>
      <c r="AQ399" s="6"/>
      <c r="AR399" s="6"/>
      <c r="AS399" s="6"/>
      <c r="AT399" s="6"/>
      <c r="AU399" s="6"/>
      <c r="AV399" s="6"/>
      <c r="AW399" s="6"/>
      <c r="AX399" s="6" t="s">
        <v>52</v>
      </c>
      <c r="AY399" s="6"/>
      <c r="AZ399" s="6" t="s">
        <v>54</v>
      </c>
      <c r="BA399" s="6"/>
      <c r="BB399" s="6"/>
      <c r="BC399" s="6"/>
      <c r="BD399" s="6"/>
      <c r="BE399" s="6"/>
      <c r="BF399" s="6"/>
      <c r="BG399" s="6"/>
      <c r="BH399" s="6"/>
      <c r="BI399" s="6"/>
      <c r="BJ399" s="6"/>
      <c r="BK399" s="6"/>
      <c r="BL399" s="6"/>
      <c r="BM399" s="6"/>
      <c r="BN399" s="6"/>
      <c r="BO399" s="6"/>
      <c r="BP399" s="6" t="s">
        <v>67</v>
      </c>
      <c r="BQ399" s="6"/>
      <c r="BR399" s="6"/>
      <c r="BS399" s="6"/>
      <c r="BT399" s="6"/>
      <c r="BU399" s="6"/>
      <c r="BV399" s="6"/>
      <c r="BW399" s="6"/>
      <c r="BX399" s="6"/>
      <c r="BY399" s="6"/>
      <c r="BZ399" s="6"/>
      <c r="CA399" s="6"/>
      <c r="CB399" s="6"/>
      <c r="CC399" s="6" t="s">
        <v>98</v>
      </c>
      <c r="CD399" s="6">
        <v>74</v>
      </c>
      <c r="CE399" s="6" t="s">
        <v>153</v>
      </c>
      <c r="CF399" s="6" t="s">
        <v>155</v>
      </c>
      <c r="CG399" s="6" t="s">
        <v>85</v>
      </c>
      <c r="CH399" s="6" t="s">
        <v>86</v>
      </c>
      <c r="CI399" s="6" t="s">
        <v>420</v>
      </c>
      <c r="CJ399" s="6"/>
      <c r="CK399" s="6" t="s">
        <v>101</v>
      </c>
      <c r="CL399" s="6" t="s">
        <v>105</v>
      </c>
      <c r="CM399" s="6" t="s">
        <v>90</v>
      </c>
      <c r="CN399" s="6"/>
    </row>
    <row r="400" spans="1:92" x14ac:dyDescent="0.35">
      <c r="A400" s="6">
        <v>7044848984</v>
      </c>
      <c r="B400" s="6"/>
      <c r="C400" s="6" t="s">
        <v>19</v>
      </c>
      <c r="D400" s="6" t="s">
        <v>20</v>
      </c>
      <c r="E400" s="6"/>
      <c r="F400" s="6"/>
      <c r="G400" s="6"/>
      <c r="H400" s="6"/>
      <c r="I400" s="6"/>
      <c r="J400" s="6" t="s">
        <v>26</v>
      </c>
      <c r="K400" s="6"/>
      <c r="L400" s="6" t="s">
        <v>28</v>
      </c>
      <c r="M400" s="6"/>
      <c r="N400" s="6"/>
      <c r="O400" s="6"/>
      <c r="P400" s="6" t="s">
        <v>19</v>
      </c>
      <c r="Q400" s="6"/>
      <c r="R400" s="6"/>
      <c r="S400" s="6"/>
      <c r="T400" s="6"/>
      <c r="U400" s="6"/>
      <c r="V400" s="6"/>
      <c r="W400" s="6" t="s">
        <v>26</v>
      </c>
      <c r="X400" s="6"/>
      <c r="Y400" s="6"/>
      <c r="Z400" s="6"/>
      <c r="AA400" s="6"/>
      <c r="AB400" s="6"/>
      <c r="AC400" s="6"/>
      <c r="AD400" s="6"/>
      <c r="AE400" s="6"/>
      <c r="AF400" s="6"/>
      <c r="AG400" s="6" t="s">
        <v>36</v>
      </c>
      <c r="AH400" s="6"/>
      <c r="AI400" s="6"/>
      <c r="AJ400" s="6"/>
      <c r="AK400" s="6"/>
      <c r="AL400" s="6"/>
      <c r="AM400" s="6"/>
      <c r="AN400" s="6" t="s">
        <v>43</v>
      </c>
      <c r="AO400" s="6" t="s">
        <v>44</v>
      </c>
      <c r="AP400" s="6"/>
      <c r="AQ400" s="6"/>
      <c r="AR400" s="6" t="s">
        <v>46</v>
      </c>
      <c r="AS400" s="6"/>
      <c r="AT400" s="6" t="s">
        <v>48</v>
      </c>
      <c r="AU400" s="6"/>
      <c r="AV400" s="6"/>
      <c r="AW400" s="6"/>
      <c r="AX400" s="6" t="s">
        <v>52</v>
      </c>
      <c r="AY400" s="6"/>
      <c r="AZ400" s="6"/>
      <c r="BA400" s="6" t="s">
        <v>19</v>
      </c>
      <c r="BB400" s="6"/>
      <c r="BC400" s="6" t="s">
        <v>56</v>
      </c>
      <c r="BD400" s="6" t="s">
        <v>57</v>
      </c>
      <c r="BE400" s="6"/>
      <c r="BF400" s="6"/>
      <c r="BG400" s="6"/>
      <c r="BH400" s="6" t="s">
        <v>61</v>
      </c>
      <c r="BI400" s="6"/>
      <c r="BJ400" s="6" t="s">
        <v>26</v>
      </c>
      <c r="BK400" s="6"/>
      <c r="BL400" s="6"/>
      <c r="BM400" s="6"/>
      <c r="BN400" s="6"/>
      <c r="BO400" s="6"/>
      <c r="BP400" s="6" t="s">
        <v>67</v>
      </c>
      <c r="BQ400" s="6"/>
      <c r="BR400" s="6"/>
      <c r="BS400" s="6"/>
      <c r="BT400" s="6" t="s">
        <v>71</v>
      </c>
      <c r="BU400" s="6"/>
      <c r="BV400" s="6"/>
      <c r="BW400" s="6"/>
      <c r="BX400" s="6"/>
      <c r="BY400" s="6"/>
      <c r="BZ400" s="6"/>
      <c r="CA400" s="6"/>
      <c r="CB400" s="6"/>
      <c r="CC400" s="6" t="s">
        <v>83</v>
      </c>
      <c r="CD400" s="6">
        <v>70</v>
      </c>
      <c r="CE400" s="6" t="s">
        <v>153</v>
      </c>
      <c r="CF400" s="6" t="s">
        <v>158</v>
      </c>
      <c r="CG400" s="6" t="s">
        <v>85</v>
      </c>
      <c r="CH400" s="6" t="s">
        <v>86</v>
      </c>
      <c r="CI400" s="6" t="s">
        <v>419</v>
      </c>
      <c r="CJ400" s="6" t="s">
        <v>99</v>
      </c>
      <c r="CK400" s="6" t="s">
        <v>88</v>
      </c>
      <c r="CL400" s="6" t="s">
        <v>89</v>
      </c>
      <c r="CM400" s="6" t="s">
        <v>90</v>
      </c>
      <c r="CN400" s="6" t="s">
        <v>90</v>
      </c>
    </row>
    <row r="401" spans="1:92" x14ac:dyDescent="0.35">
      <c r="A401" s="6">
        <v>7044848704</v>
      </c>
      <c r="B401" s="6"/>
      <c r="C401" s="6"/>
      <c r="D401" s="6"/>
      <c r="E401" s="6"/>
      <c r="F401" s="6"/>
      <c r="G401" s="6"/>
      <c r="H401" s="6"/>
      <c r="I401" s="6"/>
      <c r="J401" s="6"/>
      <c r="K401" s="6"/>
      <c r="L401" s="6" t="s">
        <v>28</v>
      </c>
      <c r="M401" s="6"/>
      <c r="N401" s="6"/>
      <c r="O401" s="6"/>
      <c r="P401" s="6" t="s">
        <v>19</v>
      </c>
      <c r="Q401" s="6" t="s">
        <v>20</v>
      </c>
      <c r="R401" s="6"/>
      <c r="S401" s="6"/>
      <c r="T401" s="6"/>
      <c r="U401" s="6"/>
      <c r="V401" s="6"/>
      <c r="W401" s="6"/>
      <c r="X401" s="6"/>
      <c r="Y401" s="6"/>
      <c r="Z401" s="6"/>
      <c r="AA401" s="6" t="s">
        <v>30</v>
      </c>
      <c r="AB401" s="6"/>
      <c r="AC401" s="6"/>
      <c r="AD401" s="6"/>
      <c r="AE401" s="6" t="s">
        <v>34</v>
      </c>
      <c r="AF401" s="6" t="s">
        <v>35</v>
      </c>
      <c r="AG401" s="6"/>
      <c r="AH401" s="6"/>
      <c r="AI401" s="6" t="s">
        <v>38</v>
      </c>
      <c r="AJ401" s="6"/>
      <c r="AK401" s="6"/>
      <c r="AL401" s="6"/>
      <c r="AM401" s="6"/>
      <c r="AN401" s="6"/>
      <c r="AO401" s="6"/>
      <c r="AP401" s="6"/>
      <c r="AQ401" s="6" t="s">
        <v>39</v>
      </c>
      <c r="AR401" s="6"/>
      <c r="AS401" s="6"/>
      <c r="AT401" s="6"/>
      <c r="AU401" s="6"/>
      <c r="AV401" s="6"/>
      <c r="AW401" s="6"/>
      <c r="AX401" s="6"/>
      <c r="AY401" s="6"/>
      <c r="AZ401" s="6"/>
      <c r="BA401" s="6"/>
      <c r="BB401" s="6"/>
      <c r="BC401" s="6" t="s">
        <v>56</v>
      </c>
      <c r="BD401" s="6"/>
      <c r="BE401" s="6"/>
      <c r="BF401" s="6"/>
      <c r="BG401" s="6"/>
      <c r="BH401" s="6"/>
      <c r="BI401" s="6"/>
      <c r="BJ401" s="6"/>
      <c r="BK401" s="6"/>
      <c r="BL401" s="6"/>
      <c r="BM401" s="6"/>
      <c r="BN401" s="6"/>
      <c r="BO401" s="6" t="s">
        <v>66</v>
      </c>
      <c r="BP401" s="6" t="s">
        <v>67</v>
      </c>
      <c r="BQ401" s="6"/>
      <c r="BR401" s="6"/>
      <c r="BS401" s="6"/>
      <c r="BT401" s="6"/>
      <c r="BU401" s="6"/>
      <c r="BV401" s="6"/>
      <c r="BW401" s="6"/>
      <c r="BX401" s="6"/>
      <c r="BY401" s="6"/>
      <c r="BZ401" s="6"/>
      <c r="CA401" s="6"/>
      <c r="CB401" s="6"/>
      <c r="CC401" s="6" t="s">
        <v>83</v>
      </c>
      <c r="CD401" s="6">
        <v>63</v>
      </c>
      <c r="CE401" s="6" t="s">
        <v>153</v>
      </c>
      <c r="CF401" s="6" t="s">
        <v>193</v>
      </c>
      <c r="CG401" s="6" t="s">
        <v>85</v>
      </c>
      <c r="CH401" s="6" t="s">
        <v>86</v>
      </c>
      <c r="CI401" s="6" t="s">
        <v>419</v>
      </c>
      <c r="CJ401" s="6" t="s">
        <v>92</v>
      </c>
      <c r="CK401" s="6" t="s">
        <v>101</v>
      </c>
      <c r="CL401" s="6"/>
      <c r="CM401" s="6" t="s">
        <v>90</v>
      </c>
      <c r="CN401" s="6" t="s">
        <v>90</v>
      </c>
    </row>
    <row r="402" spans="1:92" x14ac:dyDescent="0.35">
      <c r="A402" s="6">
        <v>7044848423</v>
      </c>
      <c r="B402" s="6"/>
      <c r="C402" s="6" t="s">
        <v>19</v>
      </c>
      <c r="D402" s="6" t="s">
        <v>20</v>
      </c>
      <c r="E402" s="6"/>
      <c r="F402" s="6"/>
      <c r="G402" s="6"/>
      <c r="H402" s="6"/>
      <c r="I402" s="6"/>
      <c r="J402" s="6"/>
      <c r="K402" s="6"/>
      <c r="L402" s="6"/>
      <c r="M402" s="6"/>
      <c r="N402" s="6" t="s">
        <v>30</v>
      </c>
      <c r="O402" s="6"/>
      <c r="P402" s="6" t="s">
        <v>19</v>
      </c>
      <c r="Q402" s="6" t="s">
        <v>20</v>
      </c>
      <c r="R402" s="6"/>
      <c r="S402" s="6"/>
      <c r="T402" s="6"/>
      <c r="U402" s="6"/>
      <c r="V402" s="6"/>
      <c r="W402" s="6"/>
      <c r="X402" s="6"/>
      <c r="Y402" s="6"/>
      <c r="Z402" s="6"/>
      <c r="AA402" s="6" t="s">
        <v>30</v>
      </c>
      <c r="AB402" s="6"/>
      <c r="AC402" s="6"/>
      <c r="AD402" s="6"/>
      <c r="AE402" s="6"/>
      <c r="AF402" s="6" t="s">
        <v>35</v>
      </c>
      <c r="AG402" s="6"/>
      <c r="AH402" s="6"/>
      <c r="AI402" s="6" t="s">
        <v>38</v>
      </c>
      <c r="AJ402" s="6" t="s">
        <v>39</v>
      </c>
      <c r="AK402" s="6"/>
      <c r="AL402" s="6"/>
      <c r="AM402" s="6"/>
      <c r="AN402" s="6"/>
      <c r="AO402" s="6"/>
      <c r="AP402" s="6" t="s">
        <v>45</v>
      </c>
      <c r="AQ402" s="6"/>
      <c r="AR402" s="6"/>
      <c r="AS402" s="6"/>
      <c r="AT402" s="6"/>
      <c r="AU402" s="6" t="s">
        <v>49</v>
      </c>
      <c r="AV402" s="6" t="s">
        <v>50</v>
      </c>
      <c r="AW402" s="6"/>
      <c r="AX402" s="6" t="s">
        <v>52</v>
      </c>
      <c r="AY402" s="6"/>
      <c r="AZ402" s="6"/>
      <c r="BA402" s="6"/>
      <c r="BB402" s="6"/>
      <c r="BC402" s="6"/>
      <c r="BD402" s="6"/>
      <c r="BE402" s="6"/>
      <c r="BF402" s="6"/>
      <c r="BG402" s="6" t="s">
        <v>60</v>
      </c>
      <c r="BH402" s="6" t="s">
        <v>61</v>
      </c>
      <c r="BI402" s="6"/>
      <c r="BJ402" s="6"/>
      <c r="BK402" s="6"/>
      <c r="BL402" s="6"/>
      <c r="BM402" s="6"/>
      <c r="BN402" s="6"/>
      <c r="BO402" s="6"/>
      <c r="BP402" s="6" t="s">
        <v>67</v>
      </c>
      <c r="BQ402" s="6"/>
      <c r="BR402" s="6"/>
      <c r="BS402" s="6" t="s">
        <v>70</v>
      </c>
      <c r="BT402" s="6"/>
      <c r="BU402" s="6"/>
      <c r="BV402" s="6"/>
      <c r="BW402" s="6"/>
      <c r="BX402" s="6"/>
      <c r="BY402" s="6"/>
      <c r="BZ402" s="6"/>
      <c r="CA402" s="6"/>
      <c r="CB402" s="6"/>
      <c r="CC402" s="6" t="s">
        <v>83</v>
      </c>
      <c r="CD402" s="6">
        <v>87</v>
      </c>
      <c r="CE402" s="6" t="s">
        <v>153</v>
      </c>
      <c r="CF402" s="6" t="s">
        <v>155</v>
      </c>
      <c r="CG402" s="6" t="s">
        <v>85</v>
      </c>
      <c r="CH402" s="6" t="s">
        <v>86</v>
      </c>
      <c r="CI402" s="6" t="s">
        <v>419</v>
      </c>
      <c r="CJ402" s="6"/>
      <c r="CK402" s="6" t="s">
        <v>101</v>
      </c>
      <c r="CL402" s="6" t="s">
        <v>105</v>
      </c>
      <c r="CM402" s="6" t="s">
        <v>90</v>
      </c>
      <c r="CN402" s="6" t="s">
        <v>86</v>
      </c>
    </row>
    <row r="403" spans="1:92" x14ac:dyDescent="0.35">
      <c r="A403" s="6">
        <v>7044848152</v>
      </c>
      <c r="B403" s="6"/>
      <c r="C403" s="6"/>
      <c r="D403" s="6"/>
      <c r="E403" s="6"/>
      <c r="F403" s="6"/>
      <c r="G403" s="6"/>
      <c r="H403" s="6"/>
      <c r="I403" s="6"/>
      <c r="J403" s="6"/>
      <c r="K403" s="6"/>
      <c r="L403" s="6"/>
      <c r="M403" s="6"/>
      <c r="N403" s="6"/>
      <c r="O403" s="6"/>
      <c r="P403" s="6"/>
      <c r="Q403" s="6" t="s">
        <v>20</v>
      </c>
      <c r="R403" s="6"/>
      <c r="S403" s="6"/>
      <c r="T403" s="6"/>
      <c r="U403" s="6"/>
      <c r="V403" s="6"/>
      <c r="W403" s="6" t="s">
        <v>26</v>
      </c>
      <c r="X403" s="6"/>
      <c r="Y403" s="6"/>
      <c r="Z403" s="6"/>
      <c r="AA403" s="6" t="s">
        <v>30</v>
      </c>
      <c r="AB403" s="6"/>
      <c r="AC403" s="6"/>
      <c r="AD403" s="6"/>
      <c r="AE403" s="6"/>
      <c r="AF403" s="6"/>
      <c r="AG403" s="6"/>
      <c r="AH403" s="6"/>
      <c r="AI403" s="6"/>
      <c r="AJ403" s="6" t="s">
        <v>39</v>
      </c>
      <c r="AK403" s="6"/>
      <c r="AL403" s="6" t="s">
        <v>41</v>
      </c>
      <c r="AM403" s="6"/>
      <c r="AN403" s="6"/>
      <c r="AO403" s="6"/>
      <c r="AP403" s="6"/>
      <c r="AQ403" s="6" t="s">
        <v>39</v>
      </c>
      <c r="AR403" s="6"/>
      <c r="AS403" s="6"/>
      <c r="AT403" s="6"/>
      <c r="AU403" s="6"/>
      <c r="AV403" s="6"/>
      <c r="AW403" s="6"/>
      <c r="AX403" s="6"/>
      <c r="AY403" s="6"/>
      <c r="AZ403" s="6"/>
      <c r="BA403" s="6"/>
      <c r="BB403" s="6"/>
      <c r="BC403" s="6"/>
      <c r="BD403" s="6"/>
      <c r="BE403" s="6"/>
      <c r="BF403" s="6"/>
      <c r="BG403" s="6"/>
      <c r="BH403" s="6"/>
      <c r="BI403" s="6"/>
      <c r="BJ403" s="6"/>
      <c r="BK403" s="6"/>
      <c r="BL403" s="6"/>
      <c r="BM403" s="6"/>
      <c r="BN403" s="6"/>
      <c r="BO403" s="6"/>
      <c r="BP403" s="6" t="s">
        <v>67</v>
      </c>
      <c r="BQ403" s="6"/>
      <c r="BR403" s="6"/>
      <c r="BS403" s="6"/>
      <c r="BT403" s="6"/>
      <c r="BU403" s="6"/>
      <c r="BV403" s="6"/>
      <c r="BW403" s="6"/>
      <c r="BX403" s="6"/>
      <c r="BY403" s="6"/>
      <c r="BZ403" s="6"/>
      <c r="CA403" s="6"/>
      <c r="CB403" s="6"/>
      <c r="CC403" s="6" t="s">
        <v>98</v>
      </c>
      <c r="CD403" s="6">
        <v>87</v>
      </c>
      <c r="CE403" s="6" t="s">
        <v>84</v>
      </c>
      <c r="CF403" s="6" t="s">
        <v>129</v>
      </c>
      <c r="CG403" s="6" t="s">
        <v>85</v>
      </c>
      <c r="CH403" s="6" t="s">
        <v>86</v>
      </c>
      <c r="CI403" s="6" t="s">
        <v>419</v>
      </c>
      <c r="CJ403" s="6" t="s">
        <v>103</v>
      </c>
      <c r="CK403" s="6" t="s">
        <v>93</v>
      </c>
      <c r="CL403" s="6" t="s">
        <v>105</v>
      </c>
      <c r="CM403" s="6" t="s">
        <v>90</v>
      </c>
      <c r="CN403" s="6" t="s">
        <v>86</v>
      </c>
    </row>
    <row r="404" spans="1:92" x14ac:dyDescent="0.35">
      <c r="A404" s="6">
        <v>7044847900</v>
      </c>
      <c r="B404" s="6"/>
      <c r="C404" s="6"/>
      <c r="D404" s="6"/>
      <c r="E404" s="6"/>
      <c r="F404" s="6"/>
      <c r="G404" s="6"/>
      <c r="H404" s="6"/>
      <c r="I404" s="6"/>
      <c r="J404" s="6" t="s">
        <v>26</v>
      </c>
      <c r="K404" s="6"/>
      <c r="L404" s="6"/>
      <c r="M404" s="6"/>
      <c r="N404" s="6"/>
      <c r="O404" s="6"/>
      <c r="P404" s="6"/>
      <c r="Q404" s="6"/>
      <c r="R404" s="6"/>
      <c r="S404" s="6"/>
      <c r="T404" s="6"/>
      <c r="U404" s="6"/>
      <c r="V404" s="6"/>
      <c r="W404" s="6" t="s">
        <v>26</v>
      </c>
      <c r="X404" s="6"/>
      <c r="Y404" s="6"/>
      <c r="Z404" s="6"/>
      <c r="AA404" s="6"/>
      <c r="AB404" s="6"/>
      <c r="AC404" s="6"/>
      <c r="AD404" s="6"/>
      <c r="AE404" s="6"/>
      <c r="AF404" s="6"/>
      <c r="AG404" s="6"/>
      <c r="AH404" s="6"/>
      <c r="AI404" s="6"/>
      <c r="AJ404" s="6"/>
      <c r="AK404" s="6"/>
      <c r="AL404" s="6" t="s">
        <v>41</v>
      </c>
      <c r="AM404" s="6" t="s">
        <v>42</v>
      </c>
      <c r="AN404" s="6"/>
      <c r="AO404" s="6"/>
      <c r="AP404" s="6"/>
      <c r="AQ404" s="6"/>
      <c r="AR404" s="6"/>
      <c r="AS404" s="6"/>
      <c r="AT404" s="6" t="s">
        <v>48</v>
      </c>
      <c r="AU404" s="6" t="s">
        <v>49</v>
      </c>
      <c r="AV404" s="6" t="s">
        <v>50</v>
      </c>
      <c r="AW404" s="6"/>
      <c r="AX404" s="6" t="s">
        <v>52</v>
      </c>
      <c r="AY404" s="6"/>
      <c r="AZ404" s="6"/>
      <c r="BA404" s="6"/>
      <c r="BB404" s="6"/>
      <c r="BC404" s="6"/>
      <c r="BD404" s="6"/>
      <c r="BE404" s="6"/>
      <c r="BF404" s="6"/>
      <c r="BG404" s="6" t="s">
        <v>60</v>
      </c>
      <c r="BH404" s="6" t="s">
        <v>61</v>
      </c>
      <c r="BI404" s="6"/>
      <c r="BJ404" s="6" t="s">
        <v>26</v>
      </c>
      <c r="BK404" s="6"/>
      <c r="BL404" s="6"/>
      <c r="BM404" s="6"/>
      <c r="BN404" s="6"/>
      <c r="BO404" s="6"/>
      <c r="BP404" s="6" t="s">
        <v>67</v>
      </c>
      <c r="BQ404" s="6"/>
      <c r="BR404" s="6"/>
      <c r="BS404" s="6"/>
      <c r="BT404" s="6"/>
      <c r="BU404" s="6"/>
      <c r="BV404" s="6"/>
      <c r="BW404" s="6"/>
      <c r="BX404" s="6"/>
      <c r="BY404" s="6"/>
      <c r="BZ404" s="6"/>
      <c r="CA404" s="6"/>
      <c r="CB404" s="6"/>
      <c r="CC404" s="6" t="s">
        <v>98</v>
      </c>
      <c r="CD404" s="6">
        <v>84</v>
      </c>
      <c r="CE404" s="6" t="s">
        <v>153</v>
      </c>
      <c r="CF404" s="6" t="s">
        <v>193</v>
      </c>
      <c r="CG404" s="6" t="s">
        <v>85</v>
      </c>
      <c r="CH404" s="6"/>
      <c r="CI404" s="6" t="s">
        <v>419</v>
      </c>
      <c r="CJ404" s="6" t="s">
        <v>100</v>
      </c>
      <c r="CK404" s="6" t="s">
        <v>101</v>
      </c>
      <c r="CL404" s="6" t="s">
        <v>105</v>
      </c>
      <c r="CM404" s="6" t="s">
        <v>90</v>
      </c>
      <c r="CN404" s="6" t="s">
        <v>90</v>
      </c>
    </row>
    <row r="405" spans="1:92" x14ac:dyDescent="0.35">
      <c r="A405" s="6">
        <v>7044847621</v>
      </c>
      <c r="B405" s="6" t="s">
        <v>18</v>
      </c>
      <c r="C405" s="6" t="s">
        <v>19</v>
      </c>
      <c r="D405" s="6"/>
      <c r="E405" s="6" t="s">
        <v>21</v>
      </c>
      <c r="F405" s="6"/>
      <c r="G405" s="6"/>
      <c r="H405" s="6"/>
      <c r="I405" s="6"/>
      <c r="J405" s="6"/>
      <c r="K405" s="6"/>
      <c r="L405" s="6"/>
      <c r="M405" s="6"/>
      <c r="N405" s="6"/>
      <c r="O405" s="6" t="s">
        <v>18</v>
      </c>
      <c r="P405" s="6" t="s">
        <v>19</v>
      </c>
      <c r="Q405" s="6"/>
      <c r="R405" s="6"/>
      <c r="S405" s="6"/>
      <c r="T405" s="6"/>
      <c r="U405" s="6"/>
      <c r="V405" s="6"/>
      <c r="W405" s="6" t="s">
        <v>26</v>
      </c>
      <c r="X405" s="6"/>
      <c r="Y405" s="6"/>
      <c r="Z405" s="6"/>
      <c r="AA405" s="6"/>
      <c r="AB405" s="6"/>
      <c r="AC405" s="6"/>
      <c r="AD405" s="6"/>
      <c r="AE405" s="6"/>
      <c r="AF405" s="6"/>
      <c r="AG405" s="6" t="s">
        <v>36</v>
      </c>
      <c r="AH405" s="6"/>
      <c r="AI405" s="6"/>
      <c r="AJ405" s="6"/>
      <c r="AK405" s="6"/>
      <c r="AL405" s="6"/>
      <c r="AM405" s="6"/>
      <c r="AN405" s="6" t="s">
        <v>43</v>
      </c>
      <c r="AO405" s="6"/>
      <c r="AP405" s="6"/>
      <c r="AQ405" s="6" t="s">
        <v>39</v>
      </c>
      <c r="AR405" s="6"/>
      <c r="AS405" s="6"/>
      <c r="AT405" s="6"/>
      <c r="AU405" s="6"/>
      <c r="AV405" s="6" t="s">
        <v>50</v>
      </c>
      <c r="AW405" s="6"/>
      <c r="AX405" s="6"/>
      <c r="AY405" s="6" t="s">
        <v>53</v>
      </c>
      <c r="AZ405" s="6"/>
      <c r="BA405" s="6"/>
      <c r="BB405" s="6" t="s">
        <v>55</v>
      </c>
      <c r="BC405" s="6"/>
      <c r="BD405" s="6"/>
      <c r="BE405" s="6"/>
      <c r="BF405" s="6"/>
      <c r="BG405" s="6"/>
      <c r="BH405" s="6"/>
      <c r="BI405" s="6"/>
      <c r="BJ405" s="6"/>
      <c r="BK405" s="6"/>
      <c r="BL405" s="6"/>
      <c r="BM405" s="6"/>
      <c r="BN405" s="6"/>
      <c r="BO405" s="6" t="s">
        <v>66</v>
      </c>
      <c r="BP405" s="6" t="s">
        <v>67</v>
      </c>
      <c r="BQ405" s="6"/>
      <c r="BR405" s="6"/>
      <c r="BS405" s="6" t="s">
        <v>70</v>
      </c>
      <c r="BT405" s="6"/>
      <c r="BU405" s="6"/>
      <c r="BV405" s="6"/>
      <c r="BW405" s="6"/>
      <c r="BX405" s="6"/>
      <c r="BY405" s="6"/>
      <c r="BZ405" s="6"/>
      <c r="CA405" s="6"/>
      <c r="CB405" s="6"/>
      <c r="CC405" s="6" t="s">
        <v>98</v>
      </c>
      <c r="CD405" s="6">
        <v>83</v>
      </c>
      <c r="CE405" s="6" t="s">
        <v>153</v>
      </c>
      <c r="CF405" s="6" t="s">
        <v>193</v>
      </c>
      <c r="CG405" s="6" t="s">
        <v>85</v>
      </c>
      <c r="CH405" s="6" t="s">
        <v>86</v>
      </c>
      <c r="CI405" s="6" t="s">
        <v>419</v>
      </c>
      <c r="CJ405" s="6" t="s">
        <v>99</v>
      </c>
      <c r="CK405" s="6" t="s">
        <v>93</v>
      </c>
      <c r="CL405" s="6" t="s">
        <v>105</v>
      </c>
      <c r="CM405" s="6" t="s">
        <v>90</v>
      </c>
      <c r="CN405" s="6" t="s">
        <v>86</v>
      </c>
    </row>
    <row r="406" spans="1:92" x14ac:dyDescent="0.35">
      <c r="A406" s="6">
        <v>7044847281</v>
      </c>
      <c r="B406" s="6"/>
      <c r="C406" s="6"/>
      <c r="D406" s="6"/>
      <c r="E406" s="6"/>
      <c r="F406" s="6"/>
      <c r="G406" s="6"/>
      <c r="H406" s="6"/>
      <c r="I406" s="6"/>
      <c r="J406" s="6"/>
      <c r="K406" s="6"/>
      <c r="L406" s="6"/>
      <c r="M406" s="6"/>
      <c r="N406" s="6" t="s">
        <v>30</v>
      </c>
      <c r="O406" s="6"/>
      <c r="P406" s="6"/>
      <c r="Q406" s="6"/>
      <c r="R406" s="6"/>
      <c r="S406" s="6"/>
      <c r="T406" s="6"/>
      <c r="U406" s="6"/>
      <c r="V406" s="6" t="s">
        <v>25</v>
      </c>
      <c r="W406" s="6"/>
      <c r="X406" s="6"/>
      <c r="Y406" s="6"/>
      <c r="Z406" s="6"/>
      <c r="AA406" s="6"/>
      <c r="AB406" s="6" t="s">
        <v>31</v>
      </c>
      <c r="AC406" s="6"/>
      <c r="AD406" s="6"/>
      <c r="AE406" s="6"/>
      <c r="AF406" s="6"/>
      <c r="AG406" s="6"/>
      <c r="AH406" s="6"/>
      <c r="AI406" s="6"/>
      <c r="AJ406" s="6"/>
      <c r="AK406" s="6"/>
      <c r="AL406" s="6"/>
      <c r="AM406" s="6"/>
      <c r="AN406" s="6"/>
      <c r="AO406" s="6"/>
      <c r="AP406" s="6"/>
      <c r="AQ406" s="6"/>
      <c r="AR406" s="6" t="s">
        <v>46</v>
      </c>
      <c r="AS406" s="6"/>
      <c r="AT406" s="6"/>
      <c r="AU406" s="6"/>
      <c r="AV406" s="6"/>
      <c r="AW406" s="6"/>
      <c r="AX406" s="6"/>
      <c r="AY406" s="6"/>
      <c r="AZ406" s="6"/>
      <c r="BA406" s="6"/>
      <c r="BB406" s="6"/>
      <c r="BC406" s="6" t="s">
        <v>56</v>
      </c>
      <c r="BD406" s="6"/>
      <c r="BE406" s="6"/>
      <c r="BF406" s="6"/>
      <c r="BG406" s="6"/>
      <c r="BH406" s="6"/>
      <c r="BI406" s="6"/>
      <c r="BJ406" s="6"/>
      <c r="BK406" s="6"/>
      <c r="BL406" s="6"/>
      <c r="BM406" s="6"/>
      <c r="BN406" s="6"/>
      <c r="BO406" s="6"/>
      <c r="BP406" s="6"/>
      <c r="BQ406" s="6"/>
      <c r="BR406" s="6" t="s">
        <v>69</v>
      </c>
      <c r="BS406" s="6"/>
      <c r="BT406" s="6"/>
      <c r="BU406" s="6"/>
      <c r="BV406" s="6"/>
      <c r="BW406" s="6"/>
      <c r="BX406" s="6"/>
      <c r="BY406" s="6"/>
      <c r="BZ406" s="6"/>
      <c r="CA406" s="6"/>
      <c r="CB406" s="6"/>
      <c r="CC406" s="6" t="s">
        <v>83</v>
      </c>
      <c r="CD406" s="6">
        <v>68</v>
      </c>
      <c r="CE406" s="6" t="s">
        <v>153</v>
      </c>
      <c r="CF406" s="6" t="s">
        <v>160</v>
      </c>
      <c r="CG406" s="6" t="s">
        <v>85</v>
      </c>
      <c r="CH406" s="6" t="s">
        <v>90</v>
      </c>
      <c r="CI406" s="6" t="s">
        <v>419</v>
      </c>
      <c r="CJ406" s="6" t="s">
        <v>99</v>
      </c>
      <c r="CK406" s="6" t="s">
        <v>88</v>
      </c>
      <c r="CL406" s="6" t="s">
        <v>89</v>
      </c>
      <c r="CM406" s="6" t="s">
        <v>90</v>
      </c>
      <c r="CN406" s="6" t="s">
        <v>86</v>
      </c>
    </row>
    <row r="407" spans="1:92" x14ac:dyDescent="0.35">
      <c r="A407" s="6">
        <v>7044846920</v>
      </c>
      <c r="B407" s="6"/>
      <c r="C407" s="6"/>
      <c r="D407" s="6"/>
      <c r="E407" s="6"/>
      <c r="F407" s="6"/>
      <c r="G407" s="6"/>
      <c r="H407" s="6"/>
      <c r="I407" s="6"/>
      <c r="J407" s="6"/>
      <c r="K407" s="6" t="s">
        <v>27</v>
      </c>
      <c r="L407" s="6" t="s">
        <v>28</v>
      </c>
      <c r="M407" s="6"/>
      <c r="N407" s="6" t="s">
        <v>30</v>
      </c>
      <c r="O407" s="6"/>
      <c r="P407" s="6"/>
      <c r="Q407" s="6"/>
      <c r="R407" s="6"/>
      <c r="S407" s="6"/>
      <c r="T407" s="6"/>
      <c r="U407" s="6"/>
      <c r="V407" s="6"/>
      <c r="W407" s="6"/>
      <c r="X407" s="6"/>
      <c r="Y407" s="6"/>
      <c r="Z407" s="6"/>
      <c r="AA407" s="6"/>
      <c r="AB407" s="6"/>
      <c r="AC407" s="6"/>
      <c r="AD407" s="6"/>
      <c r="AE407" s="6"/>
      <c r="AF407" s="6"/>
      <c r="AG407" s="6" t="s">
        <v>36</v>
      </c>
      <c r="AH407" s="6"/>
      <c r="AI407" s="6"/>
      <c r="AJ407" s="6"/>
      <c r="AK407" s="6"/>
      <c r="AL407" s="6"/>
      <c r="AM407" s="6" t="s">
        <v>42</v>
      </c>
      <c r="AN407" s="6"/>
      <c r="AO407" s="6"/>
      <c r="AP407" s="6"/>
      <c r="AQ407" s="6"/>
      <c r="AR407" s="6" t="s">
        <v>46</v>
      </c>
      <c r="AS407" s="6"/>
      <c r="AT407" s="6"/>
      <c r="AU407" s="6"/>
      <c r="AV407" s="6" t="s">
        <v>50</v>
      </c>
      <c r="AW407" s="6"/>
      <c r="AX407" s="6" t="s">
        <v>52</v>
      </c>
      <c r="AY407" s="6"/>
      <c r="AZ407" s="6"/>
      <c r="BA407" s="6"/>
      <c r="BB407" s="6"/>
      <c r="BC407" s="6" t="s">
        <v>56</v>
      </c>
      <c r="BD407" s="6" t="s">
        <v>57</v>
      </c>
      <c r="BE407" s="6"/>
      <c r="BF407" s="6"/>
      <c r="BG407" s="6"/>
      <c r="BH407" s="6"/>
      <c r="BI407" s="6"/>
      <c r="BJ407" s="6"/>
      <c r="BK407" s="6"/>
      <c r="BL407" s="6"/>
      <c r="BM407" s="6"/>
      <c r="BN407" s="6"/>
      <c r="BO407" s="6"/>
      <c r="BP407" s="6" t="s">
        <v>67</v>
      </c>
      <c r="BQ407" s="6"/>
      <c r="BR407" s="6"/>
      <c r="BS407" s="6"/>
      <c r="BT407" s="6" t="s">
        <v>71</v>
      </c>
      <c r="BU407" s="6"/>
      <c r="BV407" s="6"/>
      <c r="BW407" s="6"/>
      <c r="BX407" s="6"/>
      <c r="BY407" s="6"/>
      <c r="BZ407" s="6"/>
      <c r="CA407" s="6" t="s">
        <v>78</v>
      </c>
      <c r="CB407" s="6"/>
      <c r="CC407" s="6" t="s">
        <v>98</v>
      </c>
      <c r="CD407" s="6">
        <v>57</v>
      </c>
      <c r="CE407" s="6" t="s">
        <v>84</v>
      </c>
      <c r="CF407" s="6" t="s">
        <v>138</v>
      </c>
      <c r="CG407" s="6" t="s">
        <v>85</v>
      </c>
      <c r="CH407" s="6" t="s">
        <v>86</v>
      </c>
      <c r="CI407" s="6" t="s">
        <v>419</v>
      </c>
      <c r="CJ407" s="6" t="s">
        <v>100</v>
      </c>
      <c r="CK407" s="6" t="s">
        <v>88</v>
      </c>
      <c r="CL407" s="6" t="s">
        <v>89</v>
      </c>
      <c r="CM407" s="6" t="s">
        <v>90</v>
      </c>
      <c r="CN407" s="6" t="s">
        <v>90</v>
      </c>
    </row>
    <row r="408" spans="1:92" x14ac:dyDescent="0.35">
      <c r="A408" s="6">
        <v>7044846598</v>
      </c>
      <c r="B408" s="6"/>
      <c r="C408" s="6" t="s">
        <v>19</v>
      </c>
      <c r="D408" s="6" t="s">
        <v>20</v>
      </c>
      <c r="E408" s="6"/>
      <c r="F408" s="6"/>
      <c r="G408" s="6"/>
      <c r="H408" s="6"/>
      <c r="I408" s="6"/>
      <c r="J408" s="6" t="s">
        <v>26</v>
      </c>
      <c r="K408" s="6"/>
      <c r="L408" s="6"/>
      <c r="M408" s="6"/>
      <c r="N408" s="6"/>
      <c r="O408" s="6"/>
      <c r="P408" s="6"/>
      <c r="Q408" s="6"/>
      <c r="R408" s="6" t="s">
        <v>21</v>
      </c>
      <c r="S408" s="6"/>
      <c r="T408" s="6"/>
      <c r="U408" s="6"/>
      <c r="V408" s="6" t="s">
        <v>25</v>
      </c>
      <c r="W408" s="6" t="s">
        <v>26</v>
      </c>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c r="BG408" s="6"/>
      <c r="BH408" s="6"/>
      <c r="BI408" s="6"/>
      <c r="BJ408" s="6"/>
      <c r="BK408" s="6"/>
      <c r="BL408" s="6"/>
      <c r="BM408" s="6"/>
      <c r="BN408" s="6"/>
      <c r="BO408" s="6"/>
      <c r="BP408" s="6" t="s">
        <v>67</v>
      </c>
      <c r="BQ408" s="6"/>
      <c r="BR408" s="6"/>
      <c r="BS408" s="6"/>
      <c r="BT408" s="6"/>
      <c r="BU408" s="6" t="s">
        <v>72</v>
      </c>
      <c r="BV408" s="6"/>
      <c r="BW408" s="6"/>
      <c r="BX408" s="6"/>
      <c r="BY408" s="6"/>
      <c r="BZ408" s="6"/>
      <c r="CA408" s="6" t="s">
        <v>78</v>
      </c>
      <c r="CB408" s="6"/>
      <c r="CC408" s="6" t="s">
        <v>83</v>
      </c>
      <c r="CD408" s="6">
        <v>39</v>
      </c>
      <c r="CE408" s="6" t="s">
        <v>84</v>
      </c>
      <c r="CF408" s="6" t="s">
        <v>139</v>
      </c>
      <c r="CG408" s="6" t="s">
        <v>91</v>
      </c>
      <c r="CH408" s="6"/>
      <c r="CI408" s="6" t="s">
        <v>419</v>
      </c>
      <c r="CJ408" s="6" t="s">
        <v>99</v>
      </c>
      <c r="CK408" s="6" t="s">
        <v>109</v>
      </c>
      <c r="CL408" s="6" t="s">
        <v>89</v>
      </c>
      <c r="CM408" s="6" t="s">
        <v>90</v>
      </c>
      <c r="CN408" s="6" t="s">
        <v>90</v>
      </c>
    </row>
    <row r="409" spans="1:92" x14ac:dyDescent="0.35">
      <c r="A409" s="6">
        <v>7044846374</v>
      </c>
      <c r="B409" s="6"/>
      <c r="C409" s="6" t="s">
        <v>19</v>
      </c>
      <c r="D409" s="6"/>
      <c r="E409" s="6"/>
      <c r="F409" s="6"/>
      <c r="G409" s="6"/>
      <c r="H409" s="6"/>
      <c r="I409" s="6"/>
      <c r="J409" s="6" t="s">
        <v>26</v>
      </c>
      <c r="K409" s="6"/>
      <c r="L409" s="6"/>
      <c r="M409" s="6"/>
      <c r="N409" s="6" t="s">
        <v>30</v>
      </c>
      <c r="O409" s="6"/>
      <c r="P409" s="6" t="s">
        <v>19</v>
      </c>
      <c r="Q409" s="6" t="s">
        <v>20</v>
      </c>
      <c r="R409" s="6"/>
      <c r="S409" s="6"/>
      <c r="T409" s="6"/>
      <c r="U409" s="6"/>
      <c r="V409" s="6"/>
      <c r="W409" s="6" t="s">
        <v>26</v>
      </c>
      <c r="X409" s="6"/>
      <c r="Y409" s="6"/>
      <c r="Z409" s="6"/>
      <c r="AA409" s="6" t="s">
        <v>30</v>
      </c>
      <c r="AB409" s="6"/>
      <c r="AC409" s="6"/>
      <c r="AD409" s="6" t="s">
        <v>33</v>
      </c>
      <c r="AE409" s="6" t="s">
        <v>34</v>
      </c>
      <c r="AF409" s="6"/>
      <c r="AG409" s="6"/>
      <c r="AH409" s="6" t="s">
        <v>37</v>
      </c>
      <c r="AI409" s="6"/>
      <c r="AJ409" s="6"/>
      <c r="AK409" s="6"/>
      <c r="AL409" s="6" t="s">
        <v>41</v>
      </c>
      <c r="AM409" s="6"/>
      <c r="AN409" s="6"/>
      <c r="AO409" s="6"/>
      <c r="AP409" s="6"/>
      <c r="AQ409" s="6"/>
      <c r="AR409" s="6" t="s">
        <v>46</v>
      </c>
      <c r="AS409" s="6"/>
      <c r="AT409" s="6"/>
      <c r="AU409" s="6" t="s">
        <v>49</v>
      </c>
      <c r="AV409" s="6"/>
      <c r="AW409" s="6"/>
      <c r="AX409" s="6" t="s">
        <v>52</v>
      </c>
      <c r="AY409" s="6" t="s">
        <v>53</v>
      </c>
      <c r="AZ409" s="6"/>
      <c r="BA409" s="6"/>
      <c r="BB409" s="6"/>
      <c r="BC409" s="6"/>
      <c r="BD409" s="6" t="s">
        <v>57</v>
      </c>
      <c r="BE409" s="6"/>
      <c r="BF409" s="6"/>
      <c r="BG409" s="6"/>
      <c r="BH409" s="6"/>
      <c r="BI409" s="6"/>
      <c r="BJ409" s="6" t="s">
        <v>26</v>
      </c>
      <c r="BK409" s="6"/>
      <c r="BL409" s="6"/>
      <c r="BM409" s="6"/>
      <c r="BN409" s="6"/>
      <c r="BO409" s="6"/>
      <c r="BP409" s="6"/>
      <c r="BQ409" s="6"/>
      <c r="BR409" s="6"/>
      <c r="BS409" s="6" t="s">
        <v>70</v>
      </c>
      <c r="BT409" s="6" t="s">
        <v>71</v>
      </c>
      <c r="BU409" s="6"/>
      <c r="BV409" s="6"/>
      <c r="BW409" s="6"/>
      <c r="BX409" s="6"/>
      <c r="BY409" s="6"/>
      <c r="BZ409" s="6"/>
      <c r="CA409" s="6" t="s">
        <v>78</v>
      </c>
      <c r="CB409" s="6"/>
      <c r="CC409" s="6" t="s">
        <v>83</v>
      </c>
      <c r="CD409" s="6">
        <v>29</v>
      </c>
      <c r="CE409" s="6" t="s">
        <v>84</v>
      </c>
      <c r="CF409" s="6" t="s">
        <v>388</v>
      </c>
      <c r="CG409" s="6" t="s">
        <v>91</v>
      </c>
      <c r="CH409" s="6" t="s">
        <v>86</v>
      </c>
      <c r="CI409" s="6" t="s">
        <v>425</v>
      </c>
      <c r="CJ409" s="6" t="s">
        <v>95</v>
      </c>
      <c r="CK409" s="6" t="s">
        <v>88</v>
      </c>
      <c r="CL409" s="6" t="s">
        <v>89</v>
      </c>
      <c r="CM409" s="6" t="s">
        <v>114</v>
      </c>
      <c r="CN409" s="6" t="s">
        <v>90</v>
      </c>
    </row>
    <row r="410" spans="1:92" x14ac:dyDescent="0.35">
      <c r="A410" s="6">
        <v>7044846043</v>
      </c>
      <c r="B410" s="6"/>
      <c r="C410" s="6" t="s">
        <v>19</v>
      </c>
      <c r="D410" s="6" t="s">
        <v>20</v>
      </c>
      <c r="E410" s="6"/>
      <c r="F410" s="6"/>
      <c r="G410" s="6"/>
      <c r="H410" s="6"/>
      <c r="I410" s="6"/>
      <c r="J410" s="6"/>
      <c r="K410" s="6"/>
      <c r="L410" s="6"/>
      <c r="M410" s="6" t="s">
        <v>29</v>
      </c>
      <c r="N410" s="6"/>
      <c r="O410" s="6"/>
      <c r="P410" s="6" t="s">
        <v>19</v>
      </c>
      <c r="Q410" s="6" t="s">
        <v>20</v>
      </c>
      <c r="R410" s="6"/>
      <c r="S410" s="6"/>
      <c r="T410" s="6"/>
      <c r="U410" s="6"/>
      <c r="V410" s="6"/>
      <c r="W410" s="6" t="s">
        <v>26</v>
      </c>
      <c r="X410" s="6"/>
      <c r="Y410" s="6"/>
      <c r="Z410" s="6"/>
      <c r="AA410" s="6"/>
      <c r="AB410" s="6"/>
      <c r="AC410" s="6"/>
      <c r="AD410" s="6" t="s">
        <v>33</v>
      </c>
      <c r="AE410" s="6"/>
      <c r="AF410" s="6"/>
      <c r="AG410" s="6"/>
      <c r="AH410" s="6"/>
      <c r="AI410" s="6" t="s">
        <v>38</v>
      </c>
      <c r="AJ410" s="6"/>
      <c r="AK410" s="6"/>
      <c r="AL410" s="6" t="s">
        <v>41</v>
      </c>
      <c r="AM410" s="6"/>
      <c r="AN410" s="6"/>
      <c r="AO410" s="6"/>
      <c r="AP410" s="6"/>
      <c r="AQ410" s="6"/>
      <c r="AR410" s="6"/>
      <c r="AS410" s="6"/>
      <c r="AT410" s="6"/>
      <c r="AU410" s="6"/>
      <c r="AV410" s="6"/>
      <c r="AW410" s="6"/>
      <c r="AX410" s="6" t="s">
        <v>52</v>
      </c>
      <c r="AY410" s="6"/>
      <c r="AZ410" s="6"/>
      <c r="BA410" s="6"/>
      <c r="BB410" s="6"/>
      <c r="BC410" s="6"/>
      <c r="BD410" s="6" t="s">
        <v>57</v>
      </c>
      <c r="BE410" s="6"/>
      <c r="BF410" s="6"/>
      <c r="BG410" s="6"/>
      <c r="BH410" s="6"/>
      <c r="BI410" s="6"/>
      <c r="BJ410" s="6" t="s">
        <v>26</v>
      </c>
      <c r="BK410" s="6"/>
      <c r="BL410" s="6"/>
      <c r="BM410" s="6"/>
      <c r="BN410" s="6"/>
      <c r="BO410" s="6"/>
      <c r="BP410" s="6" t="s">
        <v>67</v>
      </c>
      <c r="BQ410" s="6"/>
      <c r="BR410" s="6"/>
      <c r="BS410" s="6" t="s">
        <v>70</v>
      </c>
      <c r="BT410" s="6" t="s">
        <v>71</v>
      </c>
      <c r="BU410" s="6" t="s">
        <v>72</v>
      </c>
      <c r="BV410" s="6"/>
      <c r="BW410" s="6"/>
      <c r="BX410" s="6"/>
      <c r="BY410" s="6"/>
      <c r="BZ410" s="6"/>
      <c r="CA410" s="6" t="s">
        <v>78</v>
      </c>
      <c r="CB410" s="6"/>
      <c r="CC410" s="6" t="s">
        <v>83</v>
      </c>
      <c r="CD410" s="6">
        <v>72</v>
      </c>
      <c r="CE410" s="6" t="s">
        <v>84</v>
      </c>
      <c r="CF410" s="6" t="s">
        <v>124</v>
      </c>
      <c r="CG410" s="6" t="s">
        <v>91</v>
      </c>
      <c r="CH410" s="6" t="s">
        <v>86</v>
      </c>
      <c r="CI410" s="6" t="s">
        <v>419</v>
      </c>
      <c r="CJ410" s="6" t="s">
        <v>99</v>
      </c>
      <c r="CK410" s="6" t="s">
        <v>93</v>
      </c>
      <c r="CL410" s="6" t="s">
        <v>105</v>
      </c>
      <c r="CM410" s="6" t="s">
        <v>90</v>
      </c>
      <c r="CN410" s="6" t="s">
        <v>90</v>
      </c>
    </row>
    <row r="411" spans="1:92" x14ac:dyDescent="0.35">
      <c r="A411" s="6">
        <v>7044845730</v>
      </c>
      <c r="B411" s="6"/>
      <c r="C411" s="6" t="s">
        <v>19</v>
      </c>
      <c r="D411" s="6" t="s">
        <v>20</v>
      </c>
      <c r="E411" s="6"/>
      <c r="F411" s="6"/>
      <c r="G411" s="6"/>
      <c r="H411" s="6"/>
      <c r="I411" s="6"/>
      <c r="J411" s="6" t="s">
        <v>26</v>
      </c>
      <c r="K411" s="6"/>
      <c r="L411" s="6"/>
      <c r="M411" s="6"/>
      <c r="N411" s="6"/>
      <c r="O411" s="6"/>
      <c r="P411" s="6" t="s">
        <v>19</v>
      </c>
      <c r="Q411" s="6" t="s">
        <v>20</v>
      </c>
      <c r="R411" s="6"/>
      <c r="S411" s="6"/>
      <c r="T411" s="6"/>
      <c r="U411" s="6"/>
      <c r="V411" s="6"/>
      <c r="W411" s="6" t="s">
        <v>26</v>
      </c>
      <c r="X411" s="6"/>
      <c r="Y411" s="6"/>
      <c r="Z411" s="6"/>
      <c r="AA411" s="6"/>
      <c r="AB411" s="6"/>
      <c r="AC411" s="6"/>
      <c r="AD411" s="6"/>
      <c r="AE411" s="6"/>
      <c r="AF411" s="6"/>
      <c r="AG411" s="6" t="s">
        <v>36</v>
      </c>
      <c r="AH411" s="6"/>
      <c r="AI411" s="6"/>
      <c r="AJ411" s="6"/>
      <c r="AK411" s="6"/>
      <c r="AL411" s="6" t="s">
        <v>41</v>
      </c>
      <c r="AM411" s="6"/>
      <c r="AN411" s="6"/>
      <c r="AO411" s="6"/>
      <c r="AP411" s="6"/>
      <c r="AQ411" s="6"/>
      <c r="AR411" s="6"/>
      <c r="AS411" s="6"/>
      <c r="AT411" s="6" t="s">
        <v>48</v>
      </c>
      <c r="AU411" s="6"/>
      <c r="AV411" s="6"/>
      <c r="AW411" s="6"/>
      <c r="AX411" s="6"/>
      <c r="AY411" s="6"/>
      <c r="AZ411" s="6"/>
      <c r="BA411" s="6" t="s">
        <v>19</v>
      </c>
      <c r="BB411" s="6"/>
      <c r="BC411" s="6"/>
      <c r="BD411" s="6"/>
      <c r="BE411" s="6" t="s">
        <v>58</v>
      </c>
      <c r="BF411" s="6"/>
      <c r="BG411" s="6"/>
      <c r="BH411" s="6" t="s">
        <v>61</v>
      </c>
      <c r="BI411" s="6"/>
      <c r="BJ411" s="6"/>
      <c r="BK411" s="6"/>
      <c r="BL411" s="6"/>
      <c r="BM411" s="6"/>
      <c r="BN411" s="6"/>
      <c r="BO411" s="6"/>
      <c r="BP411" s="6" t="s">
        <v>67</v>
      </c>
      <c r="BQ411" s="6"/>
      <c r="BR411" s="6"/>
      <c r="BS411" s="6"/>
      <c r="BT411" s="6" t="s">
        <v>71</v>
      </c>
      <c r="BU411" s="6"/>
      <c r="BV411" s="6"/>
      <c r="BW411" s="6"/>
      <c r="BX411" s="6"/>
      <c r="BY411" s="6"/>
      <c r="BZ411" s="6"/>
      <c r="CA411" s="6" t="s">
        <v>78</v>
      </c>
      <c r="CB411" s="6"/>
      <c r="CC411" s="6" t="s">
        <v>83</v>
      </c>
      <c r="CD411" s="6">
        <v>70</v>
      </c>
      <c r="CE411" s="6" t="s">
        <v>84</v>
      </c>
      <c r="CF411" s="6" t="s">
        <v>150</v>
      </c>
      <c r="CG411" s="6" t="s">
        <v>91</v>
      </c>
      <c r="CH411" s="6"/>
      <c r="CI411" s="6" t="s">
        <v>419</v>
      </c>
      <c r="CJ411" s="6" t="s">
        <v>100</v>
      </c>
      <c r="CK411" s="6" t="s">
        <v>109</v>
      </c>
      <c r="CL411" s="6" t="s">
        <v>105</v>
      </c>
      <c r="CM411" s="6" t="s">
        <v>90</v>
      </c>
      <c r="CN411" s="6" t="s">
        <v>90</v>
      </c>
    </row>
    <row r="412" spans="1:92" x14ac:dyDescent="0.35">
      <c r="A412" s="6">
        <v>7044845272</v>
      </c>
      <c r="B412" s="6"/>
      <c r="C412" s="6" t="s">
        <v>19</v>
      </c>
      <c r="D412" s="6"/>
      <c r="E412" s="6"/>
      <c r="F412" s="6"/>
      <c r="G412" s="6"/>
      <c r="H412" s="6"/>
      <c r="I412" s="6"/>
      <c r="J412" s="6" t="s">
        <v>26</v>
      </c>
      <c r="K412" s="6" t="s">
        <v>27</v>
      </c>
      <c r="L412" s="6" t="s">
        <v>28</v>
      </c>
      <c r="M412" s="6"/>
      <c r="N412" s="6"/>
      <c r="O412" s="6"/>
      <c r="P412" s="6"/>
      <c r="Q412" s="6"/>
      <c r="R412" s="6"/>
      <c r="S412" s="6"/>
      <c r="T412" s="6"/>
      <c r="U412" s="6"/>
      <c r="V412" s="6" t="s">
        <v>25</v>
      </c>
      <c r="W412" s="6"/>
      <c r="X412" s="6" t="s">
        <v>27</v>
      </c>
      <c r="Y412" s="6"/>
      <c r="Z412" s="6"/>
      <c r="AA412" s="6"/>
      <c r="AB412" s="6" t="s">
        <v>31</v>
      </c>
      <c r="AC412" s="6"/>
      <c r="AD412" s="6"/>
      <c r="AE412" s="6"/>
      <c r="AF412" s="6"/>
      <c r="AG412" s="6"/>
      <c r="AH412" s="6" t="s">
        <v>37</v>
      </c>
      <c r="AI412" s="6"/>
      <c r="AJ412" s="6"/>
      <c r="AK412" s="6"/>
      <c r="AL412" s="6" t="s">
        <v>41</v>
      </c>
      <c r="AM412" s="6" t="s">
        <v>42</v>
      </c>
      <c r="AN412" s="6"/>
      <c r="AO412" s="6" t="s">
        <v>44</v>
      </c>
      <c r="AP412" s="6"/>
      <c r="AQ412" s="6"/>
      <c r="AR412" s="6" t="s">
        <v>46</v>
      </c>
      <c r="AS412" s="6"/>
      <c r="AT412" s="6"/>
      <c r="AU412" s="6" t="s">
        <v>49</v>
      </c>
      <c r="AV412" s="6"/>
      <c r="AW412" s="6" t="s">
        <v>51</v>
      </c>
      <c r="AX412" s="6" t="s">
        <v>52</v>
      </c>
      <c r="AY412" s="6"/>
      <c r="AZ412" s="6"/>
      <c r="BA412" s="6" t="s">
        <v>19</v>
      </c>
      <c r="BB412" s="6"/>
      <c r="BC412" s="6"/>
      <c r="BD412" s="6"/>
      <c r="BE412" s="6"/>
      <c r="BF412" s="6"/>
      <c r="BG412" s="6"/>
      <c r="BH412" s="6"/>
      <c r="BI412" s="6"/>
      <c r="BJ412" s="6"/>
      <c r="BK412" s="6"/>
      <c r="BL412" s="6"/>
      <c r="BM412" s="6"/>
      <c r="BN412" s="6" t="s">
        <v>65</v>
      </c>
      <c r="BO412" s="6"/>
      <c r="BP412" s="6" t="s">
        <v>67</v>
      </c>
      <c r="BQ412" s="6"/>
      <c r="BR412" s="6"/>
      <c r="BS412" s="6"/>
      <c r="BT412" s="6" t="s">
        <v>71</v>
      </c>
      <c r="BU412" s="6" t="s">
        <v>72</v>
      </c>
      <c r="BV412" s="6"/>
      <c r="BW412" s="6"/>
      <c r="BX412" s="6"/>
      <c r="BY412" s="6"/>
      <c r="BZ412" s="6"/>
      <c r="CA412" s="6"/>
      <c r="CB412" s="6"/>
      <c r="CC412" s="6" t="s">
        <v>83</v>
      </c>
      <c r="CD412" s="6">
        <v>74</v>
      </c>
      <c r="CE412" s="6" t="s">
        <v>153</v>
      </c>
      <c r="CF412" s="6" t="s">
        <v>196</v>
      </c>
      <c r="CG412" s="6" t="s">
        <v>85</v>
      </c>
      <c r="CH412" s="6" t="s">
        <v>86</v>
      </c>
      <c r="CI412" s="6" t="s">
        <v>419</v>
      </c>
      <c r="CJ412" s="6" t="s">
        <v>95</v>
      </c>
      <c r="CK412" s="6" t="s">
        <v>88</v>
      </c>
      <c r="CL412" s="6" t="s">
        <v>105</v>
      </c>
      <c r="CM412" s="6" t="s">
        <v>90</v>
      </c>
      <c r="CN412" s="6" t="s">
        <v>86</v>
      </c>
    </row>
    <row r="413" spans="1:92" x14ac:dyDescent="0.35">
      <c r="A413" s="6">
        <v>7044844527</v>
      </c>
      <c r="B413" s="6"/>
      <c r="C413" s="6"/>
      <c r="D413" s="6" t="s">
        <v>20</v>
      </c>
      <c r="E413" s="6"/>
      <c r="F413" s="6"/>
      <c r="G413" s="6"/>
      <c r="H413" s="6"/>
      <c r="I413" s="6"/>
      <c r="J413" s="6"/>
      <c r="K413" s="6" t="s">
        <v>27</v>
      </c>
      <c r="L413" s="6" t="s">
        <v>28</v>
      </c>
      <c r="M413" s="6"/>
      <c r="N413" s="6"/>
      <c r="O413" s="6" t="s">
        <v>18</v>
      </c>
      <c r="P413" s="6"/>
      <c r="Q413" s="6" t="s">
        <v>20</v>
      </c>
      <c r="R413" s="6"/>
      <c r="S413" s="6"/>
      <c r="T413" s="6"/>
      <c r="U413" s="6"/>
      <c r="V413" s="6"/>
      <c r="W413" s="6"/>
      <c r="X413" s="6" t="s">
        <v>27</v>
      </c>
      <c r="Y413" s="6"/>
      <c r="Z413" s="6"/>
      <c r="AA413" s="6"/>
      <c r="AB413" s="6"/>
      <c r="AC413" s="6" t="s">
        <v>32</v>
      </c>
      <c r="AD413" s="6" t="s">
        <v>33</v>
      </c>
      <c r="AE413" s="6" t="s">
        <v>34</v>
      </c>
      <c r="AF413" s="6"/>
      <c r="AG413" s="6"/>
      <c r="AH413" s="6"/>
      <c r="AI413" s="6"/>
      <c r="AJ413" s="6"/>
      <c r="AK413" s="6"/>
      <c r="AL413" s="6" t="s">
        <v>41</v>
      </c>
      <c r="AM413" s="6" t="s">
        <v>42</v>
      </c>
      <c r="AN413" s="6"/>
      <c r="AO413" s="6"/>
      <c r="AP413" s="6"/>
      <c r="AQ413" s="6"/>
      <c r="AR413" s="6"/>
      <c r="AS413" s="6"/>
      <c r="AT413" s="6"/>
      <c r="AU413" s="6" t="s">
        <v>49</v>
      </c>
      <c r="AV413" s="6"/>
      <c r="AW413" s="6"/>
      <c r="AX413" s="6"/>
      <c r="AY413" s="6"/>
      <c r="AZ413" s="6"/>
      <c r="BA413" s="6"/>
      <c r="BB413" s="6"/>
      <c r="BC413" s="6" t="s">
        <v>56</v>
      </c>
      <c r="BD413" s="6"/>
      <c r="BE413" s="6" t="s">
        <v>58</v>
      </c>
      <c r="BF413" s="6"/>
      <c r="BG413" s="6" t="s">
        <v>60</v>
      </c>
      <c r="BH413" s="6"/>
      <c r="BI413" s="6"/>
      <c r="BJ413" s="6"/>
      <c r="BK413" s="6"/>
      <c r="BL413" s="6"/>
      <c r="BM413" s="6"/>
      <c r="BN413" s="6"/>
      <c r="BO413" s="6"/>
      <c r="BP413" s="6" t="s">
        <v>67</v>
      </c>
      <c r="BQ413" s="6"/>
      <c r="BR413" s="6"/>
      <c r="BS413" s="6"/>
      <c r="BT413" s="6"/>
      <c r="BU413" s="6"/>
      <c r="BV413" s="6"/>
      <c r="BW413" s="6"/>
      <c r="BX413" s="6"/>
      <c r="BY413" s="6"/>
      <c r="BZ413" s="6"/>
      <c r="CA413" s="6"/>
      <c r="CB413" s="6" t="s">
        <v>79</v>
      </c>
      <c r="CC413" s="6" t="s">
        <v>98</v>
      </c>
      <c r="CD413" s="6">
        <v>31</v>
      </c>
      <c r="CE413" s="6" t="s">
        <v>153</v>
      </c>
      <c r="CF413" s="6" t="s">
        <v>381</v>
      </c>
      <c r="CG413" s="6" t="s">
        <v>85</v>
      </c>
      <c r="CH413" s="6" t="s">
        <v>86</v>
      </c>
      <c r="CI413" s="6" t="s">
        <v>419</v>
      </c>
      <c r="CJ413" s="6" t="s">
        <v>87</v>
      </c>
      <c r="CK413" s="6" t="s">
        <v>93</v>
      </c>
      <c r="CL413" s="6" t="s">
        <v>102</v>
      </c>
      <c r="CM413" s="6" t="s">
        <v>90</v>
      </c>
      <c r="CN413" s="6"/>
    </row>
    <row r="414" spans="1:92" x14ac:dyDescent="0.35">
      <c r="A414" s="6">
        <v>7044844142</v>
      </c>
      <c r="B414" s="6"/>
      <c r="C414" s="6"/>
      <c r="D414" s="6"/>
      <c r="E414" s="6"/>
      <c r="F414" s="6"/>
      <c r="G414" s="6"/>
      <c r="H414" s="6"/>
      <c r="I414" s="6"/>
      <c r="J414" s="6" t="s">
        <v>26</v>
      </c>
      <c r="K414" s="6"/>
      <c r="L414" s="6" t="s">
        <v>28</v>
      </c>
      <c r="M414" s="6"/>
      <c r="N414" s="6" t="s">
        <v>30</v>
      </c>
      <c r="O414" s="6"/>
      <c r="P414" s="6"/>
      <c r="Q414" s="6" t="s">
        <v>20</v>
      </c>
      <c r="R414" s="6"/>
      <c r="S414" s="6"/>
      <c r="T414" s="6"/>
      <c r="U414" s="6"/>
      <c r="V414" s="6"/>
      <c r="W414" s="6"/>
      <c r="X414" s="6"/>
      <c r="Y414" s="6"/>
      <c r="Z414" s="6"/>
      <c r="AA414" s="6" t="s">
        <v>30</v>
      </c>
      <c r="AB414" s="6"/>
      <c r="AC414" s="6"/>
      <c r="AD414" s="6" t="s">
        <v>33</v>
      </c>
      <c r="AE414" s="6"/>
      <c r="AF414" s="6" t="s">
        <v>35</v>
      </c>
      <c r="AG414" s="6"/>
      <c r="AH414" s="6"/>
      <c r="AI414" s="6" t="s">
        <v>38</v>
      </c>
      <c r="AJ414" s="6"/>
      <c r="AK414" s="6"/>
      <c r="AL414" s="6"/>
      <c r="AM414" s="6"/>
      <c r="AN414" s="6"/>
      <c r="AO414" s="6"/>
      <c r="AP414" s="6"/>
      <c r="AQ414" s="6"/>
      <c r="AR414" s="6" t="s">
        <v>46</v>
      </c>
      <c r="AS414" s="6"/>
      <c r="AT414" s="6" t="s">
        <v>48</v>
      </c>
      <c r="AU414" s="6" t="s">
        <v>49</v>
      </c>
      <c r="AV414" s="6"/>
      <c r="AW414" s="6"/>
      <c r="AX414" s="6" t="s">
        <v>52</v>
      </c>
      <c r="AY414" s="6" t="s">
        <v>53</v>
      </c>
      <c r="AZ414" s="6"/>
      <c r="BA414" s="6"/>
      <c r="BB414" s="6"/>
      <c r="BC414" s="6" t="s">
        <v>56</v>
      </c>
      <c r="BD414" s="6"/>
      <c r="BE414" s="6"/>
      <c r="BF414" s="6"/>
      <c r="BG414" s="6"/>
      <c r="BH414" s="6"/>
      <c r="BI414" s="6"/>
      <c r="BJ414" s="6"/>
      <c r="BK414" s="6"/>
      <c r="BL414" s="6"/>
      <c r="BM414" s="6"/>
      <c r="BN414" s="6"/>
      <c r="BO414" s="6"/>
      <c r="BP414" s="6"/>
      <c r="BQ414" s="6"/>
      <c r="BR414" s="6"/>
      <c r="BS414" s="6"/>
      <c r="BT414" s="6"/>
      <c r="BU414" s="6" t="s">
        <v>72</v>
      </c>
      <c r="BV414" s="6"/>
      <c r="BW414" s="6"/>
      <c r="BX414" s="6"/>
      <c r="BY414" s="6"/>
      <c r="BZ414" s="6"/>
      <c r="CA414" s="6" t="s">
        <v>78</v>
      </c>
      <c r="CB414" s="6" t="s">
        <v>79</v>
      </c>
      <c r="CC414" s="6" t="s">
        <v>83</v>
      </c>
      <c r="CD414" s="6"/>
      <c r="CE414" s="6" t="s">
        <v>84</v>
      </c>
      <c r="CF414" s="6" t="s">
        <v>122</v>
      </c>
      <c r="CG414" s="6" t="s">
        <v>96</v>
      </c>
      <c r="CH414" s="6" t="s">
        <v>86</v>
      </c>
      <c r="CI414" s="6" t="s">
        <v>418</v>
      </c>
      <c r="CJ414" s="6" t="s">
        <v>92</v>
      </c>
      <c r="CK414" s="6" t="s">
        <v>93</v>
      </c>
      <c r="CL414" s="6" t="s">
        <v>94</v>
      </c>
      <c r="CM414" s="6" t="s">
        <v>90</v>
      </c>
      <c r="CN414" s="6" t="s">
        <v>90</v>
      </c>
    </row>
    <row r="415" spans="1:92" x14ac:dyDescent="0.35">
      <c r="A415" s="6">
        <v>7044843782</v>
      </c>
      <c r="B415" s="6" t="s">
        <v>18</v>
      </c>
      <c r="C415" s="6" t="s">
        <v>19</v>
      </c>
      <c r="D415" s="6"/>
      <c r="E415" s="6"/>
      <c r="F415" s="6"/>
      <c r="G415" s="6"/>
      <c r="H415" s="6"/>
      <c r="I415" s="6"/>
      <c r="J415" s="6" t="s">
        <v>26</v>
      </c>
      <c r="K415" s="6"/>
      <c r="L415" s="6"/>
      <c r="M415" s="6"/>
      <c r="N415" s="6"/>
      <c r="O415" s="6" t="s">
        <v>18</v>
      </c>
      <c r="P415" s="6"/>
      <c r="Q415" s="6"/>
      <c r="R415" s="6"/>
      <c r="S415" s="6"/>
      <c r="T415" s="6"/>
      <c r="U415" s="6"/>
      <c r="V415" s="6" t="s">
        <v>25</v>
      </c>
      <c r="W415" s="6"/>
      <c r="X415" s="6"/>
      <c r="Y415" s="6"/>
      <c r="Z415" s="6"/>
      <c r="AA415" s="6" t="s">
        <v>30</v>
      </c>
      <c r="AB415" s="6"/>
      <c r="AC415" s="6"/>
      <c r="AD415" s="6" t="s">
        <v>33</v>
      </c>
      <c r="AE415" s="6"/>
      <c r="AF415" s="6"/>
      <c r="AG415" s="6"/>
      <c r="AH415" s="6" t="s">
        <v>37</v>
      </c>
      <c r="AI415" s="6" t="s">
        <v>38</v>
      </c>
      <c r="AJ415" s="6"/>
      <c r="AK415" s="6"/>
      <c r="AL415" s="6" t="s">
        <v>41</v>
      </c>
      <c r="AM415" s="6"/>
      <c r="AN415" s="6"/>
      <c r="AO415" s="6"/>
      <c r="AP415" s="6"/>
      <c r="AQ415" s="6"/>
      <c r="AR415" s="6" t="s">
        <v>46</v>
      </c>
      <c r="AS415" s="6"/>
      <c r="AT415" s="6" t="s">
        <v>48</v>
      </c>
      <c r="AU415" s="6"/>
      <c r="AV415" s="6"/>
      <c r="AW415" s="6"/>
      <c r="AX415" s="6" t="s">
        <v>52</v>
      </c>
      <c r="AY415" s="6"/>
      <c r="AZ415" s="6"/>
      <c r="BA415" s="6" t="s">
        <v>19</v>
      </c>
      <c r="BB415" s="6"/>
      <c r="BC415" s="6"/>
      <c r="BD415" s="6"/>
      <c r="BE415" s="6"/>
      <c r="BF415" s="6"/>
      <c r="BG415" s="6"/>
      <c r="BH415" s="6"/>
      <c r="BI415" s="6"/>
      <c r="BJ415" s="6" t="s">
        <v>26</v>
      </c>
      <c r="BK415" s="6"/>
      <c r="BL415" s="6"/>
      <c r="BM415" s="6"/>
      <c r="BN415" s="6"/>
      <c r="BO415" s="6"/>
      <c r="BP415" s="6" t="s">
        <v>67</v>
      </c>
      <c r="BQ415" s="6"/>
      <c r="BR415" s="6"/>
      <c r="BS415" s="6"/>
      <c r="BT415" s="6" t="s">
        <v>71</v>
      </c>
      <c r="BU415" s="6"/>
      <c r="BV415" s="6"/>
      <c r="BW415" s="6"/>
      <c r="BX415" s="6"/>
      <c r="BY415" s="6"/>
      <c r="BZ415" s="6"/>
      <c r="CA415" s="6" t="s">
        <v>78</v>
      </c>
      <c r="CB415" s="6"/>
      <c r="CC415" s="6" t="s">
        <v>83</v>
      </c>
      <c r="CD415" s="6">
        <v>21</v>
      </c>
      <c r="CE415" s="6" t="s">
        <v>84</v>
      </c>
      <c r="CF415" s="6" t="s">
        <v>147</v>
      </c>
      <c r="CG415" s="6" t="s">
        <v>96</v>
      </c>
      <c r="CH415" s="6" t="s">
        <v>86</v>
      </c>
      <c r="CI415" s="6" t="s">
        <v>419</v>
      </c>
      <c r="CJ415" s="6" t="s">
        <v>87</v>
      </c>
      <c r="CK415" s="6" t="s">
        <v>93</v>
      </c>
      <c r="CL415" s="6" t="s">
        <v>89</v>
      </c>
      <c r="CM415" s="6" t="s">
        <v>90</v>
      </c>
      <c r="CN415" s="6" t="s">
        <v>90</v>
      </c>
    </row>
    <row r="416" spans="1:92" x14ac:dyDescent="0.35">
      <c r="A416" s="6">
        <v>7044843507</v>
      </c>
      <c r="B416" s="6"/>
      <c r="C416" s="6"/>
      <c r="D416" s="6"/>
      <c r="E416" s="6"/>
      <c r="F416" s="6"/>
      <c r="G416" s="6"/>
      <c r="H416" s="6"/>
      <c r="I416" s="6"/>
      <c r="J416" s="6"/>
      <c r="K416" s="6" t="s">
        <v>27</v>
      </c>
      <c r="L416" s="6" t="s">
        <v>28</v>
      </c>
      <c r="M416" s="6"/>
      <c r="N416" s="6"/>
      <c r="O416" s="6"/>
      <c r="P416" s="6"/>
      <c r="Q416" s="6" t="s">
        <v>20</v>
      </c>
      <c r="R416" s="6"/>
      <c r="S416" s="6"/>
      <c r="T416" s="6"/>
      <c r="U416" s="6"/>
      <c r="V416" s="6"/>
      <c r="W416" s="6"/>
      <c r="X416" s="6"/>
      <c r="Y416" s="6"/>
      <c r="Z416" s="6"/>
      <c r="AA416" s="6"/>
      <c r="AB416" s="6"/>
      <c r="AC416" s="6"/>
      <c r="AD416" s="6"/>
      <c r="AE416" s="6"/>
      <c r="AF416" s="6"/>
      <c r="AG416" s="6"/>
      <c r="AH416" s="6" t="s">
        <v>37</v>
      </c>
      <c r="AI416" s="6"/>
      <c r="AJ416" s="6"/>
      <c r="AK416" s="6" t="s">
        <v>40</v>
      </c>
      <c r="AL416" s="6"/>
      <c r="AM416" s="6" t="s">
        <v>42</v>
      </c>
      <c r="AN416" s="6" t="s">
        <v>43</v>
      </c>
      <c r="AO416" s="6" t="s">
        <v>44</v>
      </c>
      <c r="AP416" s="6"/>
      <c r="AQ416" s="6"/>
      <c r="AR416" s="6"/>
      <c r="AS416" s="6"/>
      <c r="AT416" s="6"/>
      <c r="AU416" s="6"/>
      <c r="AV416" s="6"/>
      <c r="AW416" s="6"/>
      <c r="AX416" s="6"/>
      <c r="AY416" s="6"/>
      <c r="AZ416" s="6"/>
      <c r="BA416" s="6"/>
      <c r="BB416" s="6" t="s">
        <v>55</v>
      </c>
      <c r="BC416" s="6"/>
      <c r="BD416" s="6"/>
      <c r="BE416" s="6" t="s">
        <v>58</v>
      </c>
      <c r="BF416" s="6"/>
      <c r="BG416" s="6"/>
      <c r="BH416" s="6" t="s">
        <v>61</v>
      </c>
      <c r="BI416" s="6"/>
      <c r="BJ416" s="6"/>
      <c r="BK416" s="6"/>
      <c r="BL416" s="6"/>
      <c r="BM416" s="6"/>
      <c r="BN416" s="6"/>
      <c r="BO416" s="6"/>
      <c r="BP416" s="6" t="s">
        <v>67</v>
      </c>
      <c r="BQ416" s="6"/>
      <c r="BR416" s="6" t="s">
        <v>69</v>
      </c>
      <c r="BS416" s="6" t="s">
        <v>70</v>
      </c>
      <c r="BT416" s="6"/>
      <c r="BU416" s="6" t="s">
        <v>72</v>
      </c>
      <c r="BV416" s="6"/>
      <c r="BW416" s="6"/>
      <c r="BX416" s="6"/>
      <c r="BY416" s="6" t="s">
        <v>76</v>
      </c>
      <c r="BZ416" s="6"/>
      <c r="CA416" s="6" t="s">
        <v>78</v>
      </c>
      <c r="CB416" s="6" t="s">
        <v>79</v>
      </c>
      <c r="CC416" s="6" t="s">
        <v>83</v>
      </c>
      <c r="CD416" s="6">
        <v>23</v>
      </c>
      <c r="CE416" s="6" t="s">
        <v>153</v>
      </c>
      <c r="CF416" s="6" t="s">
        <v>174</v>
      </c>
      <c r="CG416" s="6" t="s">
        <v>96</v>
      </c>
      <c r="CH416" s="6" t="s">
        <v>86</v>
      </c>
      <c r="CI416" s="6" t="s">
        <v>419</v>
      </c>
      <c r="CJ416" s="6" t="s">
        <v>87</v>
      </c>
      <c r="CK416" s="6" t="s">
        <v>93</v>
      </c>
      <c r="CL416" s="6" t="s">
        <v>89</v>
      </c>
      <c r="CM416" s="6" t="s">
        <v>90</v>
      </c>
      <c r="CN416" s="6" t="s">
        <v>90</v>
      </c>
    </row>
    <row r="417" spans="1:92" x14ac:dyDescent="0.35">
      <c r="A417" s="6">
        <v>7044843260</v>
      </c>
      <c r="B417" s="6"/>
      <c r="C417" s="6"/>
      <c r="D417" s="6" t="s">
        <v>20</v>
      </c>
      <c r="E417" s="6"/>
      <c r="F417" s="6"/>
      <c r="G417" s="6"/>
      <c r="H417" s="6"/>
      <c r="I417" s="6"/>
      <c r="J417" s="6"/>
      <c r="K417" s="6"/>
      <c r="L417" s="6" t="s">
        <v>28</v>
      </c>
      <c r="M417" s="6" t="s">
        <v>29</v>
      </c>
      <c r="N417" s="6"/>
      <c r="O417" s="6" t="s">
        <v>18</v>
      </c>
      <c r="P417" s="6"/>
      <c r="Q417" s="6" t="s">
        <v>20</v>
      </c>
      <c r="R417" s="6"/>
      <c r="S417" s="6"/>
      <c r="T417" s="6"/>
      <c r="U417" s="6"/>
      <c r="V417" s="6"/>
      <c r="W417" s="6" t="s">
        <v>26</v>
      </c>
      <c r="X417" s="6"/>
      <c r="Y417" s="6"/>
      <c r="Z417" s="6"/>
      <c r="AA417" s="6"/>
      <c r="AB417" s="6"/>
      <c r="AC417" s="6"/>
      <c r="AD417" s="6"/>
      <c r="AE417" s="6"/>
      <c r="AF417" s="6"/>
      <c r="AG417" s="6"/>
      <c r="AH417" s="6"/>
      <c r="AI417" s="6"/>
      <c r="AJ417" s="6"/>
      <c r="AK417" s="6"/>
      <c r="AL417" s="6" t="s">
        <v>41</v>
      </c>
      <c r="AM417" s="6"/>
      <c r="AN417" s="6"/>
      <c r="AO417" s="6" t="s">
        <v>44</v>
      </c>
      <c r="AP417" s="6" t="s">
        <v>45</v>
      </c>
      <c r="AQ417" s="6"/>
      <c r="AR417" s="6"/>
      <c r="AS417" s="6"/>
      <c r="AT417" s="6"/>
      <c r="AU417" s="6"/>
      <c r="AV417" s="6"/>
      <c r="AW417" s="6"/>
      <c r="AX417" s="6"/>
      <c r="AY417" s="6"/>
      <c r="AZ417" s="6"/>
      <c r="BA417" s="6"/>
      <c r="BB417" s="6"/>
      <c r="BC417" s="6" t="s">
        <v>56</v>
      </c>
      <c r="BD417" s="6"/>
      <c r="BE417" s="6" t="s">
        <v>58</v>
      </c>
      <c r="BF417" s="6"/>
      <c r="BG417" s="6"/>
      <c r="BH417" s="6" t="s">
        <v>61</v>
      </c>
      <c r="BI417" s="6"/>
      <c r="BJ417" s="6"/>
      <c r="BK417" s="6"/>
      <c r="BL417" s="6"/>
      <c r="BM417" s="6"/>
      <c r="BN417" s="6"/>
      <c r="BO417" s="6"/>
      <c r="BP417" s="6"/>
      <c r="BQ417" s="6"/>
      <c r="BR417" s="6"/>
      <c r="BS417" s="6"/>
      <c r="BT417" s="6"/>
      <c r="BU417" s="6" t="s">
        <v>72</v>
      </c>
      <c r="BV417" s="6"/>
      <c r="BW417" s="6"/>
      <c r="BX417" s="6"/>
      <c r="BY417" s="6"/>
      <c r="BZ417" s="6"/>
      <c r="CA417" s="6" t="s">
        <v>78</v>
      </c>
      <c r="CB417" s="6"/>
      <c r="CC417" s="6"/>
      <c r="CD417" s="6"/>
      <c r="CE417" s="6"/>
      <c r="CF417" s="6"/>
      <c r="CG417" s="6"/>
      <c r="CH417" s="6"/>
      <c r="CI417" s="6" t="s">
        <v>420</v>
      </c>
      <c r="CJ417" s="6"/>
      <c r="CK417" s="6"/>
      <c r="CL417" s="6"/>
      <c r="CM417" s="6"/>
      <c r="CN417" s="6"/>
    </row>
    <row r="418" spans="1:92" x14ac:dyDescent="0.35">
      <c r="A418" s="6">
        <v>7044842756</v>
      </c>
      <c r="B418" s="6"/>
      <c r="C418" s="6"/>
      <c r="D418" s="6" t="s">
        <v>20</v>
      </c>
      <c r="E418" s="6"/>
      <c r="F418" s="6"/>
      <c r="G418" s="6"/>
      <c r="H418" s="6"/>
      <c r="I418" s="6"/>
      <c r="J418" s="6" t="s">
        <v>26</v>
      </c>
      <c r="K418" s="6"/>
      <c r="L418" s="6"/>
      <c r="M418" s="6"/>
      <c r="N418" s="6"/>
      <c r="O418" s="6"/>
      <c r="P418" s="6"/>
      <c r="Q418" s="6"/>
      <c r="R418" s="6"/>
      <c r="S418" s="6"/>
      <c r="T418" s="6"/>
      <c r="U418" s="6"/>
      <c r="V418" s="6"/>
      <c r="W418" s="6"/>
      <c r="X418" s="6"/>
      <c r="Y418" s="6"/>
      <c r="Z418" s="6"/>
      <c r="AA418" s="6"/>
      <c r="AB418" s="6"/>
      <c r="AC418" s="6"/>
      <c r="AD418" s="6" t="s">
        <v>33</v>
      </c>
      <c r="AE418" s="6"/>
      <c r="AF418" s="6"/>
      <c r="AG418" s="6"/>
      <c r="AH418" s="6"/>
      <c r="AI418" s="6"/>
      <c r="AJ418" s="6"/>
      <c r="AK418" s="6"/>
      <c r="AL418" s="6"/>
      <c r="AM418" s="6" t="s">
        <v>42</v>
      </c>
      <c r="AN418" s="6"/>
      <c r="AO418" s="6"/>
      <c r="AP418" s="6" t="s">
        <v>45</v>
      </c>
      <c r="AQ418" s="6"/>
      <c r="AR418" s="6" t="s">
        <v>46</v>
      </c>
      <c r="AS418" s="6" t="s">
        <v>47</v>
      </c>
      <c r="AT418" s="6"/>
      <c r="AU418" s="6"/>
      <c r="AV418" s="6" t="s">
        <v>50</v>
      </c>
      <c r="AW418" s="6"/>
      <c r="AX418" s="6" t="s">
        <v>52</v>
      </c>
      <c r="AY418" s="6"/>
      <c r="AZ418" s="6" t="s">
        <v>54</v>
      </c>
      <c r="BA418" s="6"/>
      <c r="BB418" s="6"/>
      <c r="BC418" s="6"/>
      <c r="BD418" s="6" t="s">
        <v>57</v>
      </c>
      <c r="BE418" s="6"/>
      <c r="BF418" s="6"/>
      <c r="BG418" s="6"/>
      <c r="BH418" s="6"/>
      <c r="BI418" s="6"/>
      <c r="BJ418" s="6" t="s">
        <v>26</v>
      </c>
      <c r="BK418" s="6"/>
      <c r="BL418" s="6"/>
      <c r="BM418" s="6"/>
      <c r="BN418" s="6"/>
      <c r="BO418" s="6" t="s">
        <v>66</v>
      </c>
      <c r="BP418" s="6" t="s">
        <v>67</v>
      </c>
      <c r="BQ418" s="6"/>
      <c r="BR418" s="6"/>
      <c r="BS418" s="6" t="s">
        <v>70</v>
      </c>
      <c r="BT418" s="6"/>
      <c r="BU418" s="6"/>
      <c r="BV418" s="6"/>
      <c r="BW418" s="6"/>
      <c r="BX418" s="6"/>
      <c r="BY418" s="6"/>
      <c r="BZ418" s="6"/>
      <c r="CA418" s="6"/>
      <c r="CB418" s="6"/>
      <c r="CC418" s="6" t="s">
        <v>83</v>
      </c>
      <c r="CD418" s="6">
        <v>49</v>
      </c>
      <c r="CE418" s="6" t="s">
        <v>153</v>
      </c>
      <c r="CF418" s="6" t="s">
        <v>179</v>
      </c>
      <c r="CG418" s="6" t="s">
        <v>85</v>
      </c>
      <c r="CH418" s="6" t="s">
        <v>86</v>
      </c>
      <c r="CI418" s="6" t="s">
        <v>419</v>
      </c>
      <c r="CJ418" s="6" t="s">
        <v>87</v>
      </c>
      <c r="CK418" s="6" t="s">
        <v>109</v>
      </c>
      <c r="CL418" s="6" t="s">
        <v>89</v>
      </c>
      <c r="CM418" s="6"/>
      <c r="CN418" s="6" t="s">
        <v>90</v>
      </c>
    </row>
    <row r="419" spans="1:92" x14ac:dyDescent="0.35">
      <c r="A419" s="6">
        <v>7044842447</v>
      </c>
      <c r="B419" s="6"/>
      <c r="C419" s="6" t="s">
        <v>19</v>
      </c>
      <c r="D419" s="6"/>
      <c r="E419" s="6"/>
      <c r="F419" s="6"/>
      <c r="G419" s="6"/>
      <c r="H419" s="6"/>
      <c r="I419" s="6"/>
      <c r="J419" s="6"/>
      <c r="K419" s="6" t="s">
        <v>27</v>
      </c>
      <c r="L419" s="6" t="s">
        <v>28</v>
      </c>
      <c r="M419" s="6"/>
      <c r="N419" s="6" t="s">
        <v>30</v>
      </c>
      <c r="O419" s="6"/>
      <c r="P419" s="6"/>
      <c r="Q419" s="6"/>
      <c r="R419" s="6"/>
      <c r="S419" s="6"/>
      <c r="T419" s="6"/>
      <c r="U419" s="6"/>
      <c r="V419" s="6"/>
      <c r="W419" s="6" t="s">
        <v>26</v>
      </c>
      <c r="X419" s="6" t="s">
        <v>27</v>
      </c>
      <c r="Y419" s="6"/>
      <c r="Z419" s="6"/>
      <c r="AA419" s="6" t="s">
        <v>30</v>
      </c>
      <c r="AB419" s="6"/>
      <c r="AC419" s="6"/>
      <c r="AD419" s="6"/>
      <c r="AE419" s="6" t="s">
        <v>34</v>
      </c>
      <c r="AF419" s="6"/>
      <c r="AG419" s="6"/>
      <c r="AH419" s="6" t="s">
        <v>37</v>
      </c>
      <c r="AI419" s="6" t="s">
        <v>38</v>
      </c>
      <c r="AJ419" s="6" t="s">
        <v>39</v>
      </c>
      <c r="AK419" s="6"/>
      <c r="AL419" s="6"/>
      <c r="AM419" s="6" t="s">
        <v>42</v>
      </c>
      <c r="AN419" s="6"/>
      <c r="AO419" s="6" t="s">
        <v>44</v>
      </c>
      <c r="AP419" s="6"/>
      <c r="AQ419" s="6"/>
      <c r="AR419" s="6" t="s">
        <v>46</v>
      </c>
      <c r="AS419" s="6"/>
      <c r="AT419" s="6" t="s">
        <v>48</v>
      </c>
      <c r="AU419" s="6"/>
      <c r="AV419" s="6"/>
      <c r="AW419" s="6"/>
      <c r="AX419" s="6"/>
      <c r="AY419" s="6" t="s">
        <v>53</v>
      </c>
      <c r="AZ419" s="6" t="s">
        <v>54</v>
      </c>
      <c r="BA419" s="6"/>
      <c r="BB419" s="6"/>
      <c r="BC419" s="6" t="s">
        <v>56</v>
      </c>
      <c r="BD419" s="6" t="s">
        <v>57</v>
      </c>
      <c r="BE419" s="6"/>
      <c r="BF419" s="6"/>
      <c r="BG419" s="6"/>
      <c r="BH419" s="6"/>
      <c r="BI419" s="6"/>
      <c r="BJ419" s="6" t="s">
        <v>26</v>
      </c>
      <c r="BK419" s="6"/>
      <c r="BL419" s="6"/>
      <c r="BM419" s="6"/>
      <c r="BN419" s="6"/>
      <c r="BO419" s="6" t="s">
        <v>66</v>
      </c>
      <c r="BP419" s="6" t="s">
        <v>67</v>
      </c>
      <c r="BQ419" s="6"/>
      <c r="BR419" s="6"/>
      <c r="BS419" s="6"/>
      <c r="BT419" s="6"/>
      <c r="BU419" s="6"/>
      <c r="BV419" s="6"/>
      <c r="BW419" s="6"/>
      <c r="BX419" s="6"/>
      <c r="BY419" s="6"/>
      <c r="BZ419" s="6"/>
      <c r="CA419" s="6" t="s">
        <v>78</v>
      </c>
      <c r="CB419" s="6"/>
      <c r="CC419" s="6" t="s">
        <v>83</v>
      </c>
      <c r="CD419" s="6">
        <v>19</v>
      </c>
      <c r="CE419" s="6" t="s">
        <v>153</v>
      </c>
      <c r="CF419" s="6" t="s">
        <v>182</v>
      </c>
      <c r="CG419" s="6" t="s">
        <v>85</v>
      </c>
      <c r="CH419" s="6" t="s">
        <v>86</v>
      </c>
      <c r="CI419" s="6" t="s">
        <v>419</v>
      </c>
      <c r="CJ419" s="6" t="s">
        <v>99</v>
      </c>
      <c r="CK419" s="6" t="s">
        <v>101</v>
      </c>
      <c r="CL419" s="6" t="s">
        <v>94</v>
      </c>
      <c r="CM419" s="6" t="s">
        <v>90</v>
      </c>
      <c r="CN419" s="6" t="s">
        <v>90</v>
      </c>
    </row>
    <row r="420" spans="1:92" x14ac:dyDescent="0.35">
      <c r="A420" s="6">
        <v>7044842125</v>
      </c>
      <c r="B420" s="6"/>
      <c r="C420" s="6"/>
      <c r="D420" s="6"/>
      <c r="E420" s="6"/>
      <c r="F420" s="6"/>
      <c r="G420" s="6"/>
      <c r="H420" s="6"/>
      <c r="I420" s="6"/>
      <c r="J420" s="6" t="s">
        <v>26</v>
      </c>
      <c r="K420" s="6"/>
      <c r="L420" s="6" t="s">
        <v>28</v>
      </c>
      <c r="M420" s="6"/>
      <c r="N420" s="6"/>
      <c r="O420" s="6"/>
      <c r="P420" s="6"/>
      <c r="Q420" s="6" t="s">
        <v>20</v>
      </c>
      <c r="R420" s="6"/>
      <c r="S420" s="6"/>
      <c r="T420" s="6"/>
      <c r="U420" s="6"/>
      <c r="V420" s="6"/>
      <c r="W420" s="6" t="s">
        <v>26</v>
      </c>
      <c r="X420" s="6" t="s">
        <v>27</v>
      </c>
      <c r="Y420" s="6"/>
      <c r="Z420" s="6"/>
      <c r="AA420" s="6" t="s">
        <v>30</v>
      </c>
      <c r="AB420" s="6" t="s">
        <v>31</v>
      </c>
      <c r="AC420" s="6"/>
      <c r="AD420" s="6" t="s">
        <v>33</v>
      </c>
      <c r="AE420" s="6"/>
      <c r="AF420" s="6"/>
      <c r="AG420" s="6"/>
      <c r="AH420" s="6"/>
      <c r="AI420" s="6" t="s">
        <v>38</v>
      </c>
      <c r="AJ420" s="6"/>
      <c r="AK420" s="6"/>
      <c r="AL420" s="6"/>
      <c r="AM420" s="6"/>
      <c r="AN420" s="6"/>
      <c r="AO420" s="6"/>
      <c r="AP420" s="6" t="s">
        <v>45</v>
      </c>
      <c r="AQ420" s="6"/>
      <c r="AR420" s="6" t="s">
        <v>46</v>
      </c>
      <c r="AS420" s="6"/>
      <c r="AT420" s="6"/>
      <c r="AU420" s="6"/>
      <c r="AV420" s="6" t="s">
        <v>50</v>
      </c>
      <c r="AW420" s="6"/>
      <c r="AX420" s="6" t="s">
        <v>52</v>
      </c>
      <c r="AY420" s="6"/>
      <c r="AZ420" s="6"/>
      <c r="BA420" s="6"/>
      <c r="BB420" s="6" t="s">
        <v>55</v>
      </c>
      <c r="BC420" s="6" t="s">
        <v>56</v>
      </c>
      <c r="BD420" s="6"/>
      <c r="BE420" s="6"/>
      <c r="BF420" s="6"/>
      <c r="BG420" s="6"/>
      <c r="BH420" s="6"/>
      <c r="BI420" s="6"/>
      <c r="BJ420" s="6"/>
      <c r="BK420" s="6"/>
      <c r="BL420" s="6"/>
      <c r="BM420" s="6"/>
      <c r="BN420" s="6"/>
      <c r="BO420" s="6"/>
      <c r="BP420" s="6" t="s">
        <v>67</v>
      </c>
      <c r="BQ420" s="6"/>
      <c r="BR420" s="6"/>
      <c r="BS420" s="6"/>
      <c r="BT420" s="6"/>
      <c r="BU420" s="6"/>
      <c r="BV420" s="6"/>
      <c r="BW420" s="6"/>
      <c r="BX420" s="6" t="s">
        <v>75</v>
      </c>
      <c r="BY420" s="6"/>
      <c r="BZ420" s="6"/>
      <c r="CA420" s="6"/>
      <c r="CB420" s="6"/>
      <c r="CC420" s="6" t="s">
        <v>83</v>
      </c>
      <c r="CD420" s="6">
        <v>41</v>
      </c>
      <c r="CE420" s="6" t="s">
        <v>153</v>
      </c>
      <c r="CF420" s="6" t="s">
        <v>174</v>
      </c>
      <c r="CG420" s="6" t="s">
        <v>106</v>
      </c>
      <c r="CH420" s="6" t="s">
        <v>90</v>
      </c>
      <c r="CI420" s="6" t="s">
        <v>422</v>
      </c>
      <c r="CJ420" s="6" t="s">
        <v>87</v>
      </c>
      <c r="CK420" s="6" t="s">
        <v>88</v>
      </c>
      <c r="CL420" s="6" t="s">
        <v>89</v>
      </c>
      <c r="CM420" s="6" t="s">
        <v>90</v>
      </c>
      <c r="CN420" s="6" t="s">
        <v>90</v>
      </c>
    </row>
    <row r="421" spans="1:92" x14ac:dyDescent="0.35">
      <c r="A421" s="6">
        <v>7044841783</v>
      </c>
      <c r="B421" s="6"/>
      <c r="C421" s="6" t="s">
        <v>19</v>
      </c>
      <c r="D421" s="6"/>
      <c r="E421" s="6"/>
      <c r="F421" s="6"/>
      <c r="G421" s="6"/>
      <c r="H421" s="6"/>
      <c r="I421" s="6"/>
      <c r="J421" s="6"/>
      <c r="K421" s="6"/>
      <c r="L421" s="6" t="s">
        <v>28</v>
      </c>
      <c r="M421" s="6"/>
      <c r="N421" s="6" t="s">
        <v>30</v>
      </c>
      <c r="O421" s="6"/>
      <c r="P421" s="6"/>
      <c r="Q421" s="6"/>
      <c r="R421" s="6" t="s">
        <v>21</v>
      </c>
      <c r="S421" s="6"/>
      <c r="T421" s="6"/>
      <c r="U421" s="6"/>
      <c r="V421" s="6" t="s">
        <v>25</v>
      </c>
      <c r="W421" s="6"/>
      <c r="X421" s="6"/>
      <c r="Y421" s="6"/>
      <c r="Z421" s="6"/>
      <c r="AA421" s="6"/>
      <c r="AB421" s="6"/>
      <c r="AC421" s="6"/>
      <c r="AD421" s="6" t="s">
        <v>33</v>
      </c>
      <c r="AE421" s="6"/>
      <c r="AF421" s="6"/>
      <c r="AG421" s="6"/>
      <c r="AH421" s="6" t="s">
        <v>37</v>
      </c>
      <c r="AI421" s="6" t="s">
        <v>38</v>
      </c>
      <c r="AJ421" s="6"/>
      <c r="AK421" s="6"/>
      <c r="AL421" s="6"/>
      <c r="AM421" s="6"/>
      <c r="AN421" s="6" t="s">
        <v>43</v>
      </c>
      <c r="AO421" s="6"/>
      <c r="AP421" s="6"/>
      <c r="AQ421" s="6"/>
      <c r="AR421" s="6"/>
      <c r="AS421" s="6"/>
      <c r="AT421" s="6"/>
      <c r="AU421" s="6" t="s">
        <v>49</v>
      </c>
      <c r="AV421" s="6" t="s">
        <v>50</v>
      </c>
      <c r="AW421" s="6"/>
      <c r="AX421" s="6"/>
      <c r="AY421" s="6"/>
      <c r="AZ421" s="6"/>
      <c r="BA421" s="6"/>
      <c r="BB421" s="6"/>
      <c r="BC421" s="6" t="s">
        <v>56</v>
      </c>
      <c r="BD421" s="6"/>
      <c r="BE421" s="6"/>
      <c r="BF421" s="6"/>
      <c r="BG421" s="6"/>
      <c r="BH421" s="6"/>
      <c r="BI421" s="6" t="s">
        <v>62</v>
      </c>
      <c r="BJ421" s="6"/>
      <c r="BK421" s="6"/>
      <c r="BL421" s="6"/>
      <c r="BM421" s="6"/>
      <c r="BN421" s="6"/>
      <c r="BO421" s="6" t="s">
        <v>66</v>
      </c>
      <c r="BP421" s="6"/>
      <c r="BQ421" s="6"/>
      <c r="BR421" s="6"/>
      <c r="BS421" s="6"/>
      <c r="BT421" s="6"/>
      <c r="BU421" s="6" t="s">
        <v>72</v>
      </c>
      <c r="BV421" s="6"/>
      <c r="BW421" s="6"/>
      <c r="BX421" s="6"/>
      <c r="BY421" s="6"/>
      <c r="BZ421" s="6"/>
      <c r="CA421" s="6" t="s">
        <v>78</v>
      </c>
      <c r="CB421" s="6" t="s">
        <v>79</v>
      </c>
      <c r="CC421" s="6" t="s">
        <v>83</v>
      </c>
      <c r="CD421" s="6">
        <v>56</v>
      </c>
      <c r="CE421" s="6" t="s">
        <v>153</v>
      </c>
      <c r="CF421" s="6" t="s">
        <v>161</v>
      </c>
      <c r="CG421" s="6"/>
      <c r="CH421" s="6" t="s">
        <v>90</v>
      </c>
      <c r="CI421" s="6" t="s">
        <v>426</v>
      </c>
      <c r="CJ421" s="6" t="s">
        <v>99</v>
      </c>
      <c r="CK421" s="6" t="s">
        <v>93</v>
      </c>
      <c r="CL421" s="6" t="s">
        <v>89</v>
      </c>
      <c r="CM421" s="6" t="s">
        <v>90</v>
      </c>
      <c r="CN421" s="6" t="s">
        <v>90</v>
      </c>
    </row>
    <row r="422" spans="1:92" x14ac:dyDescent="0.35">
      <c r="A422" s="6">
        <v>7044841420</v>
      </c>
      <c r="B422" s="6"/>
      <c r="C422" s="6"/>
      <c r="D422" s="6"/>
      <c r="E422" s="6"/>
      <c r="F422" s="6"/>
      <c r="G422" s="6"/>
      <c r="H422" s="6"/>
      <c r="I422" s="6"/>
      <c r="J422" s="6" t="s">
        <v>26</v>
      </c>
      <c r="K422" s="6" t="s">
        <v>27</v>
      </c>
      <c r="L422" s="6"/>
      <c r="M422" s="6"/>
      <c r="N422" s="6" t="s">
        <v>30</v>
      </c>
      <c r="O422" s="6"/>
      <c r="P422" s="6" t="s">
        <v>19</v>
      </c>
      <c r="Q422" s="6" t="s">
        <v>20</v>
      </c>
      <c r="R422" s="6"/>
      <c r="S422" s="6"/>
      <c r="T422" s="6"/>
      <c r="U422" s="6"/>
      <c r="V422" s="6"/>
      <c r="W422" s="6"/>
      <c r="X422" s="6"/>
      <c r="Y422" s="6"/>
      <c r="Z422" s="6"/>
      <c r="AA422" s="6" t="s">
        <v>30</v>
      </c>
      <c r="AB422" s="6"/>
      <c r="AC422" s="6"/>
      <c r="AD422" s="6" t="s">
        <v>33</v>
      </c>
      <c r="AE422" s="6"/>
      <c r="AF422" s="6"/>
      <c r="AG422" s="6"/>
      <c r="AH422" s="6"/>
      <c r="AI422" s="6" t="s">
        <v>38</v>
      </c>
      <c r="AJ422" s="6"/>
      <c r="AK422" s="6" t="s">
        <v>40</v>
      </c>
      <c r="AL422" s="6"/>
      <c r="AM422" s="6" t="s">
        <v>42</v>
      </c>
      <c r="AN422" s="6"/>
      <c r="AO422" s="6"/>
      <c r="AP422" s="6"/>
      <c r="AQ422" s="6"/>
      <c r="AR422" s="6" t="s">
        <v>46</v>
      </c>
      <c r="AS422" s="6"/>
      <c r="AT422" s="6"/>
      <c r="AU422" s="6"/>
      <c r="AV422" s="6" t="s">
        <v>50</v>
      </c>
      <c r="AW422" s="6"/>
      <c r="AX422" s="6"/>
      <c r="AY422" s="6" t="s">
        <v>53</v>
      </c>
      <c r="AZ422" s="6" t="s">
        <v>54</v>
      </c>
      <c r="BA422" s="6"/>
      <c r="BB422" s="6"/>
      <c r="BC422" s="6"/>
      <c r="BD422" s="6"/>
      <c r="BE422" s="6"/>
      <c r="BF422" s="6"/>
      <c r="BG422" s="6"/>
      <c r="BH422" s="6"/>
      <c r="BI422" s="6" t="s">
        <v>62</v>
      </c>
      <c r="BJ422" s="6"/>
      <c r="BK422" s="6"/>
      <c r="BL422" s="6"/>
      <c r="BM422" s="6"/>
      <c r="BN422" s="6"/>
      <c r="BO422" s="6"/>
      <c r="BP422" s="6" t="s">
        <v>67</v>
      </c>
      <c r="BQ422" s="6"/>
      <c r="BR422" s="6"/>
      <c r="BS422" s="6" t="s">
        <v>70</v>
      </c>
      <c r="BT422" s="6"/>
      <c r="BU422" s="6"/>
      <c r="BV422" s="6"/>
      <c r="BW422" s="6"/>
      <c r="BX422" s="6"/>
      <c r="BY422" s="6"/>
      <c r="BZ422" s="6"/>
      <c r="CA422" s="6" t="s">
        <v>78</v>
      </c>
      <c r="CB422" s="6"/>
      <c r="CC422" s="6" t="s">
        <v>98</v>
      </c>
      <c r="CD422" s="6">
        <v>62</v>
      </c>
      <c r="CE422" s="6" t="s">
        <v>153</v>
      </c>
      <c r="CF422" s="6" t="s">
        <v>182</v>
      </c>
      <c r="CG422" s="6" t="s">
        <v>85</v>
      </c>
      <c r="CH422" s="6" t="s">
        <v>86</v>
      </c>
      <c r="CI422" s="6" t="s">
        <v>419</v>
      </c>
      <c r="CJ422" s="6" t="s">
        <v>87</v>
      </c>
      <c r="CK422" s="6" t="s">
        <v>109</v>
      </c>
      <c r="CL422" s="6" t="s">
        <v>105</v>
      </c>
      <c r="CM422" s="6" t="s">
        <v>90</v>
      </c>
      <c r="CN422" s="6" t="s">
        <v>90</v>
      </c>
    </row>
    <row r="423" spans="1:92" x14ac:dyDescent="0.35">
      <c r="A423" s="6">
        <v>7044840890</v>
      </c>
      <c r="B423" s="6"/>
      <c r="C423" s="6"/>
      <c r="D423" s="6"/>
      <c r="E423" s="6" t="s">
        <v>21</v>
      </c>
      <c r="F423" s="6"/>
      <c r="G423" s="6"/>
      <c r="H423" s="6"/>
      <c r="I423" s="6"/>
      <c r="J423" s="6"/>
      <c r="K423" s="6"/>
      <c r="L423" s="6"/>
      <c r="M423" s="6" t="s">
        <v>29</v>
      </c>
      <c r="N423" s="6" t="s">
        <v>30</v>
      </c>
      <c r="O423" s="6"/>
      <c r="P423" s="6"/>
      <c r="Q423" s="6"/>
      <c r="R423" s="6"/>
      <c r="S423" s="6"/>
      <c r="T423" s="6"/>
      <c r="U423" s="6"/>
      <c r="V423" s="6"/>
      <c r="W423" s="6"/>
      <c r="X423" s="6"/>
      <c r="Y423" s="6"/>
      <c r="Z423" s="6"/>
      <c r="AA423" s="6"/>
      <c r="AB423" s="6"/>
      <c r="AC423" s="6"/>
      <c r="AD423" s="6"/>
      <c r="AE423" s="6"/>
      <c r="AF423" s="6"/>
      <c r="AG423" s="6"/>
      <c r="AH423" s="6"/>
      <c r="AI423" s="6"/>
      <c r="AJ423" s="6"/>
      <c r="AK423" s="6" t="s">
        <v>40</v>
      </c>
      <c r="AL423" s="6" t="s">
        <v>41</v>
      </c>
      <c r="AM423" s="6"/>
      <c r="AN423" s="6"/>
      <c r="AO423" s="6"/>
      <c r="AP423" s="6"/>
      <c r="AQ423" s="6"/>
      <c r="AR423" s="6" t="s">
        <v>46</v>
      </c>
      <c r="AS423" s="6"/>
      <c r="AT423" s="6" t="s">
        <v>48</v>
      </c>
      <c r="AU423" s="6"/>
      <c r="AV423" s="6" t="s">
        <v>50</v>
      </c>
      <c r="AW423" s="6"/>
      <c r="AX423" s="6" t="s">
        <v>52</v>
      </c>
      <c r="AY423" s="6"/>
      <c r="AZ423" s="6"/>
      <c r="BA423" s="6"/>
      <c r="BB423" s="6"/>
      <c r="BC423" s="6" t="s">
        <v>56</v>
      </c>
      <c r="BD423" s="6" t="s">
        <v>57</v>
      </c>
      <c r="BE423" s="6" t="s">
        <v>58</v>
      </c>
      <c r="BF423" s="6"/>
      <c r="BG423" s="6"/>
      <c r="BH423" s="6"/>
      <c r="BI423" s="6"/>
      <c r="BJ423" s="6" t="s">
        <v>26</v>
      </c>
      <c r="BK423" s="6"/>
      <c r="BL423" s="6"/>
      <c r="BM423" s="6"/>
      <c r="BN423" s="6" t="s">
        <v>65</v>
      </c>
      <c r="BO423" s="6"/>
      <c r="BP423" s="6" t="s">
        <v>67</v>
      </c>
      <c r="BQ423" s="6"/>
      <c r="BR423" s="6"/>
      <c r="BS423" s="6" t="s">
        <v>70</v>
      </c>
      <c r="BT423" s="6"/>
      <c r="BU423" s="6"/>
      <c r="BV423" s="6"/>
      <c r="BW423" s="6"/>
      <c r="BX423" s="6"/>
      <c r="BY423" s="6"/>
      <c r="BZ423" s="6"/>
      <c r="CA423" s="6" t="s">
        <v>78</v>
      </c>
      <c r="CB423" s="6"/>
      <c r="CC423" s="6" t="s">
        <v>98</v>
      </c>
      <c r="CD423" s="6">
        <v>27</v>
      </c>
      <c r="CE423" s="6" t="s">
        <v>153</v>
      </c>
      <c r="CF423" s="6" t="s">
        <v>174</v>
      </c>
      <c r="CG423" s="6" t="s">
        <v>85</v>
      </c>
      <c r="CH423" s="6" t="s">
        <v>86</v>
      </c>
      <c r="CI423" s="6" t="s">
        <v>419</v>
      </c>
      <c r="CJ423" s="6" t="s">
        <v>87</v>
      </c>
      <c r="CK423" s="6" t="s">
        <v>88</v>
      </c>
      <c r="CL423" s="6" t="s">
        <v>89</v>
      </c>
      <c r="CM423" s="6" t="s">
        <v>90</v>
      </c>
      <c r="CN423" s="6" t="s">
        <v>90</v>
      </c>
    </row>
    <row r="424" spans="1:92" x14ac:dyDescent="0.35">
      <c r="A424" s="6">
        <v>7044840177</v>
      </c>
      <c r="B424" s="6"/>
      <c r="C424" s="6" t="s">
        <v>19</v>
      </c>
      <c r="D424" s="6"/>
      <c r="E424" s="6"/>
      <c r="F424" s="6"/>
      <c r="G424" s="6"/>
      <c r="H424" s="6" t="s">
        <v>24</v>
      </c>
      <c r="I424" s="6"/>
      <c r="J424" s="6"/>
      <c r="K424" s="6"/>
      <c r="L424" s="6"/>
      <c r="M424" s="6"/>
      <c r="N424" s="6"/>
      <c r="O424" s="6"/>
      <c r="P424" s="6"/>
      <c r="Q424" s="6" t="s">
        <v>20</v>
      </c>
      <c r="R424" s="6"/>
      <c r="S424" s="6"/>
      <c r="T424" s="6"/>
      <c r="U424" s="6"/>
      <c r="V424" s="6" t="s">
        <v>25</v>
      </c>
      <c r="W424" s="6"/>
      <c r="X424" s="6"/>
      <c r="Y424" s="6"/>
      <c r="Z424" s="6"/>
      <c r="AA424" s="6"/>
      <c r="AB424" s="6"/>
      <c r="AC424" s="6"/>
      <c r="AD424" s="6"/>
      <c r="AE424" s="6"/>
      <c r="AF424" s="6"/>
      <c r="AG424" s="6"/>
      <c r="AH424" s="6"/>
      <c r="AI424" s="6" t="s">
        <v>38</v>
      </c>
      <c r="AJ424" s="6"/>
      <c r="AK424" s="6"/>
      <c r="AL424" s="6"/>
      <c r="AM424" s="6"/>
      <c r="AN424" s="6" t="s">
        <v>43</v>
      </c>
      <c r="AO424" s="6"/>
      <c r="AP424" s="6"/>
      <c r="AQ424" s="6"/>
      <c r="AR424" s="6"/>
      <c r="AS424" s="6" t="s">
        <v>47</v>
      </c>
      <c r="AT424" s="6"/>
      <c r="AU424" s="6" t="s">
        <v>49</v>
      </c>
      <c r="AV424" s="6"/>
      <c r="AW424" s="6"/>
      <c r="AX424" s="6"/>
      <c r="AY424" s="6"/>
      <c r="AZ424" s="6"/>
      <c r="BA424" s="6" t="s">
        <v>19</v>
      </c>
      <c r="BB424" s="6"/>
      <c r="BC424" s="6"/>
      <c r="BD424" s="6"/>
      <c r="BE424" s="6"/>
      <c r="BF424" s="6"/>
      <c r="BG424" s="6" t="s">
        <v>60</v>
      </c>
      <c r="BH424" s="6"/>
      <c r="BI424" s="6"/>
      <c r="BJ424" s="6"/>
      <c r="BK424" s="6"/>
      <c r="BL424" s="6" t="s">
        <v>63</v>
      </c>
      <c r="BM424" s="6"/>
      <c r="BN424" s="6"/>
      <c r="BO424" s="6"/>
      <c r="BP424" s="6" t="s">
        <v>67</v>
      </c>
      <c r="BQ424" s="6"/>
      <c r="BR424" s="6"/>
      <c r="BS424" s="6" t="s">
        <v>70</v>
      </c>
      <c r="BT424" s="6"/>
      <c r="BU424" s="6"/>
      <c r="BV424" s="6"/>
      <c r="BW424" s="6"/>
      <c r="BX424" s="6"/>
      <c r="BY424" s="6" t="s">
        <v>76</v>
      </c>
      <c r="BZ424" s="6"/>
      <c r="CA424" s="6"/>
      <c r="CB424" s="6"/>
      <c r="CC424" s="6" t="s">
        <v>83</v>
      </c>
      <c r="CD424" s="6">
        <v>47</v>
      </c>
      <c r="CE424" s="6" t="s">
        <v>153</v>
      </c>
      <c r="CF424" s="6" t="s">
        <v>395</v>
      </c>
      <c r="CG424" s="6" t="s">
        <v>85</v>
      </c>
      <c r="CH424" s="6" t="s">
        <v>86</v>
      </c>
      <c r="CI424" s="6" t="s">
        <v>419</v>
      </c>
      <c r="CJ424" s="6" t="s">
        <v>99</v>
      </c>
      <c r="CK424" s="6"/>
      <c r="CL424" s="6"/>
      <c r="CM424" s="6" t="s">
        <v>90</v>
      </c>
      <c r="CN424" s="6" t="s">
        <v>90</v>
      </c>
    </row>
    <row r="425" spans="1:92" x14ac:dyDescent="0.35">
      <c r="A425" s="6">
        <v>5679150010</v>
      </c>
      <c r="B425" s="6"/>
      <c r="C425" s="6" t="s">
        <v>19</v>
      </c>
      <c r="D425" s="6"/>
      <c r="E425" s="6"/>
      <c r="F425" s="6"/>
      <c r="G425" s="6"/>
      <c r="H425" s="6"/>
      <c r="I425" s="6"/>
      <c r="J425" s="6" t="s">
        <v>26</v>
      </c>
      <c r="K425" s="6"/>
      <c r="L425" s="6" t="s">
        <v>28</v>
      </c>
      <c r="M425" s="6"/>
      <c r="N425" s="6"/>
      <c r="O425" s="6"/>
      <c r="P425" s="6" t="s">
        <v>19</v>
      </c>
      <c r="Q425" s="6" t="s">
        <v>20</v>
      </c>
      <c r="R425" s="6"/>
      <c r="S425" s="6"/>
      <c r="T425" s="6"/>
      <c r="U425" s="6"/>
      <c r="V425" s="6"/>
      <c r="W425" s="6"/>
      <c r="X425" s="6"/>
      <c r="Y425" s="6" t="s">
        <v>28</v>
      </c>
      <c r="Z425" s="6"/>
      <c r="AA425" s="6"/>
      <c r="AB425" s="6"/>
      <c r="AC425" s="6"/>
      <c r="AD425" s="6"/>
      <c r="AE425" s="6" t="s">
        <v>34</v>
      </c>
      <c r="AF425" s="6"/>
      <c r="AG425" s="6"/>
      <c r="AH425" s="6"/>
      <c r="AI425" s="6" t="s">
        <v>38</v>
      </c>
      <c r="AJ425" s="6"/>
      <c r="AK425" s="6" t="s">
        <v>40</v>
      </c>
      <c r="AL425" s="6"/>
      <c r="AM425" s="6"/>
      <c r="AN425" s="6"/>
      <c r="AO425" s="6"/>
      <c r="AP425" s="6"/>
      <c r="AQ425" s="6"/>
      <c r="AR425" s="6" t="s">
        <v>46</v>
      </c>
      <c r="AS425" s="6"/>
      <c r="AT425" s="6"/>
      <c r="AU425" s="6" t="s">
        <v>49</v>
      </c>
      <c r="AV425" s="6"/>
      <c r="AW425" s="6" t="s">
        <v>51</v>
      </c>
      <c r="AX425" s="6"/>
      <c r="AY425" s="6"/>
      <c r="AZ425" s="6"/>
      <c r="BA425" s="6" t="s">
        <v>19</v>
      </c>
      <c r="BB425" s="6"/>
      <c r="BC425" s="6"/>
      <c r="BD425" s="6"/>
      <c r="BE425" s="6"/>
      <c r="BF425" s="6"/>
      <c r="BG425" s="6" t="s">
        <v>60</v>
      </c>
      <c r="BH425" s="6" t="s">
        <v>61</v>
      </c>
      <c r="BI425" s="6"/>
      <c r="BJ425" s="6"/>
      <c r="BK425" s="6"/>
      <c r="BL425" s="6"/>
      <c r="BM425" s="6"/>
      <c r="BN425" s="6"/>
      <c r="BO425" s="6"/>
      <c r="BP425" s="6" t="s">
        <v>67</v>
      </c>
      <c r="BQ425" s="6" t="s">
        <v>68</v>
      </c>
      <c r="BR425" s="6"/>
      <c r="BS425" s="6" t="s">
        <v>70</v>
      </c>
      <c r="BT425" s="6"/>
      <c r="BU425" s="6"/>
      <c r="BV425" s="6" t="s">
        <v>73</v>
      </c>
      <c r="BW425" s="6"/>
      <c r="BX425" s="6" t="s">
        <v>75</v>
      </c>
      <c r="BY425" s="6" t="s">
        <v>76</v>
      </c>
      <c r="BZ425" s="6"/>
      <c r="CA425" s="6"/>
      <c r="CB425" s="6"/>
      <c r="CC425" s="6" t="s">
        <v>83</v>
      </c>
      <c r="CD425" s="6">
        <v>14</v>
      </c>
      <c r="CE425" s="6" t="s">
        <v>153</v>
      </c>
      <c r="CF425" s="6"/>
      <c r="CG425" s="6"/>
      <c r="CH425" s="6"/>
      <c r="CI425" s="109" t="s">
        <v>420</v>
      </c>
      <c r="CJ425" s="6"/>
      <c r="CK425" s="6"/>
      <c r="CL425" s="6"/>
      <c r="CM425" s="6"/>
      <c r="CN425" s="6"/>
    </row>
    <row r="426" spans="1:92" x14ac:dyDescent="0.35">
      <c r="A426" s="6">
        <v>5677975159</v>
      </c>
      <c r="B426" s="6" t="s">
        <v>18</v>
      </c>
      <c r="C426" s="6"/>
      <c r="D426" s="6"/>
      <c r="E426" s="6" t="s">
        <v>21</v>
      </c>
      <c r="F426" s="6"/>
      <c r="G426" s="6"/>
      <c r="H426" s="6"/>
      <c r="I426" s="6"/>
      <c r="J426" s="6"/>
      <c r="K426" s="6"/>
      <c r="L426" s="6"/>
      <c r="M426" s="6"/>
      <c r="N426" s="6"/>
      <c r="O426" s="6" t="s">
        <v>18</v>
      </c>
      <c r="P426" s="6"/>
      <c r="Q426" s="6"/>
      <c r="R426" s="6" t="s">
        <v>21</v>
      </c>
      <c r="S426" s="6"/>
      <c r="T426" s="6"/>
      <c r="U426" s="6"/>
      <c r="V426" s="6" t="s">
        <v>25</v>
      </c>
      <c r="W426" s="6"/>
      <c r="X426" s="6"/>
      <c r="Y426" s="6"/>
      <c r="Z426" s="6"/>
      <c r="AA426" s="6"/>
      <c r="AB426" s="6"/>
      <c r="AC426" s="6" t="s">
        <v>32</v>
      </c>
      <c r="AD426" s="6"/>
      <c r="AE426" s="6"/>
      <c r="AF426" s="6"/>
      <c r="AG426" s="6"/>
      <c r="AH426" s="6" t="s">
        <v>37</v>
      </c>
      <c r="AI426" s="6"/>
      <c r="AJ426" s="6"/>
      <c r="AK426" s="6" t="s">
        <v>40</v>
      </c>
      <c r="AL426" s="6"/>
      <c r="AM426" s="6"/>
      <c r="AN426" s="6"/>
      <c r="AO426" s="6" t="s">
        <v>44</v>
      </c>
      <c r="AP426" s="6"/>
      <c r="AQ426" s="6"/>
      <c r="AR426" s="6"/>
      <c r="AS426" s="6"/>
      <c r="AT426" s="6"/>
      <c r="AU426" s="6" t="s">
        <v>49</v>
      </c>
      <c r="AV426" s="6"/>
      <c r="AW426" s="6" t="s">
        <v>51</v>
      </c>
      <c r="AX426" s="6"/>
      <c r="AY426" s="6"/>
      <c r="AZ426" s="6" t="s">
        <v>54</v>
      </c>
      <c r="BA426" s="6"/>
      <c r="BB426" s="6" t="s">
        <v>55</v>
      </c>
      <c r="BC426" s="6"/>
      <c r="BD426" s="6"/>
      <c r="BE426" s="6"/>
      <c r="BF426" s="6"/>
      <c r="BG426" s="6"/>
      <c r="BH426" s="6"/>
      <c r="BI426" s="6"/>
      <c r="BJ426" s="6"/>
      <c r="BK426" s="6"/>
      <c r="BL426" s="6"/>
      <c r="BM426" s="6"/>
      <c r="BN426" s="6"/>
      <c r="BO426" s="6" t="s">
        <v>66</v>
      </c>
      <c r="BP426" s="6" t="s">
        <v>67</v>
      </c>
      <c r="BQ426" s="6"/>
      <c r="BR426" s="6"/>
      <c r="BS426" s="6"/>
      <c r="BT426" s="6"/>
      <c r="BU426" s="6"/>
      <c r="BV426" s="6" t="s">
        <v>73</v>
      </c>
      <c r="BW426" s="6"/>
      <c r="BX426" s="6"/>
      <c r="BY426" s="6"/>
      <c r="BZ426" s="6"/>
      <c r="CA426" s="6" t="s">
        <v>78</v>
      </c>
      <c r="CB426" s="6"/>
      <c r="CC426" s="6" t="s">
        <v>83</v>
      </c>
      <c r="CD426" s="6">
        <v>57</v>
      </c>
      <c r="CE426" s="6" t="s">
        <v>378</v>
      </c>
      <c r="CF426" s="6"/>
      <c r="CG426" s="6" t="s">
        <v>108</v>
      </c>
      <c r="CH426" s="6" t="s">
        <v>90</v>
      </c>
      <c r="CI426" s="109" t="s">
        <v>426</v>
      </c>
      <c r="CJ426" s="6" t="s">
        <v>87</v>
      </c>
      <c r="CK426" s="6" t="s">
        <v>88</v>
      </c>
      <c r="CL426" s="6" t="s">
        <v>111</v>
      </c>
      <c r="CM426" s="6" t="s">
        <v>90</v>
      </c>
      <c r="CN426" s="6" t="s">
        <v>90</v>
      </c>
    </row>
    <row r="427" spans="1:92" x14ac:dyDescent="0.35">
      <c r="A427" s="6">
        <v>5677701853</v>
      </c>
      <c r="B427" s="6"/>
      <c r="C427" s="6"/>
      <c r="D427" s="6"/>
      <c r="E427" s="6" t="s">
        <v>21</v>
      </c>
      <c r="F427" s="6"/>
      <c r="G427" s="6"/>
      <c r="H427" s="6"/>
      <c r="I427" s="6"/>
      <c r="J427" s="6" t="s">
        <v>26</v>
      </c>
      <c r="K427" s="6"/>
      <c r="L427" s="6" t="s">
        <v>28</v>
      </c>
      <c r="M427" s="6"/>
      <c r="N427" s="6"/>
      <c r="O427" s="6"/>
      <c r="P427" s="6"/>
      <c r="Q427" s="6"/>
      <c r="R427" s="6" t="s">
        <v>21</v>
      </c>
      <c r="S427" s="6"/>
      <c r="T427" s="6"/>
      <c r="U427" s="6"/>
      <c r="V427" s="6"/>
      <c r="W427" s="6" t="s">
        <v>26</v>
      </c>
      <c r="X427" s="6" t="s">
        <v>27</v>
      </c>
      <c r="Y427" s="6"/>
      <c r="Z427" s="6"/>
      <c r="AA427" s="6"/>
      <c r="AB427" s="6"/>
      <c r="AC427" s="6"/>
      <c r="AD427" s="6"/>
      <c r="AE427" s="6"/>
      <c r="AF427" s="6"/>
      <c r="AG427" s="6"/>
      <c r="AH427" s="6"/>
      <c r="AI427" s="6"/>
      <c r="AJ427" s="6"/>
      <c r="AK427" s="6" t="s">
        <v>40</v>
      </c>
      <c r="AL427" s="6"/>
      <c r="AM427" s="6"/>
      <c r="AN427" s="6"/>
      <c r="AO427" s="6" t="s">
        <v>44</v>
      </c>
      <c r="AP427" s="6"/>
      <c r="AQ427" s="6"/>
      <c r="AR427" s="6"/>
      <c r="AS427" s="6"/>
      <c r="AT427" s="6"/>
      <c r="AU427" s="6" t="s">
        <v>49</v>
      </c>
      <c r="AV427" s="6"/>
      <c r="AW427" s="6" t="s">
        <v>51</v>
      </c>
      <c r="AX427" s="6"/>
      <c r="AY427" s="6"/>
      <c r="AZ427" s="6"/>
      <c r="BA427" s="6"/>
      <c r="BB427" s="6"/>
      <c r="BC427" s="6"/>
      <c r="BD427" s="6"/>
      <c r="BE427" s="6"/>
      <c r="BF427" s="6"/>
      <c r="BG427" s="6"/>
      <c r="BH427" s="6"/>
      <c r="BI427" s="6" t="s">
        <v>62</v>
      </c>
      <c r="BJ427" s="6"/>
      <c r="BK427" s="6"/>
      <c r="BL427" s="6"/>
      <c r="BM427" s="6"/>
      <c r="BN427" s="6"/>
      <c r="BO427" s="6" t="s">
        <v>66</v>
      </c>
      <c r="BP427" s="6"/>
      <c r="BQ427" s="6"/>
      <c r="BR427" s="6"/>
      <c r="BS427" s="6" t="s">
        <v>70</v>
      </c>
      <c r="BT427" s="6"/>
      <c r="BU427" s="6" t="s">
        <v>72</v>
      </c>
      <c r="BV427" s="6"/>
      <c r="BW427" s="6"/>
      <c r="BX427" s="6"/>
      <c r="BY427" s="6"/>
      <c r="BZ427" s="6"/>
      <c r="CA427" s="6"/>
      <c r="CB427" s="6"/>
      <c r="CC427" s="6" t="s">
        <v>83</v>
      </c>
      <c r="CD427" s="6">
        <v>53</v>
      </c>
      <c r="CE427" s="6" t="s">
        <v>378</v>
      </c>
      <c r="CF427" s="6"/>
      <c r="CG427" s="6" t="s">
        <v>106</v>
      </c>
      <c r="CH427" s="6" t="s">
        <v>90</v>
      </c>
      <c r="CI427" s="109" t="s">
        <v>426</v>
      </c>
      <c r="CJ427" s="6" t="s">
        <v>95</v>
      </c>
      <c r="CK427" s="6" t="s">
        <v>88</v>
      </c>
      <c r="CL427" s="6" t="s">
        <v>97</v>
      </c>
      <c r="CM427" s="6" t="s">
        <v>86</v>
      </c>
      <c r="CN427" s="6" t="s">
        <v>86</v>
      </c>
    </row>
    <row r="428" spans="1:92" x14ac:dyDescent="0.35">
      <c r="A428" s="6">
        <v>5677358210</v>
      </c>
      <c r="B428" s="6"/>
      <c r="C428" s="6" t="s">
        <v>19</v>
      </c>
      <c r="D428" s="6"/>
      <c r="E428" s="6"/>
      <c r="F428" s="6"/>
      <c r="G428" s="6"/>
      <c r="H428" s="6"/>
      <c r="I428" s="6"/>
      <c r="J428" s="6" t="s">
        <v>26</v>
      </c>
      <c r="K428" s="6"/>
      <c r="L428" s="6" t="s">
        <v>28</v>
      </c>
      <c r="M428" s="6"/>
      <c r="N428" s="6"/>
      <c r="O428" s="6"/>
      <c r="P428" s="6"/>
      <c r="Q428" s="6"/>
      <c r="R428" s="6" t="s">
        <v>21</v>
      </c>
      <c r="S428" s="6"/>
      <c r="T428" s="6"/>
      <c r="U428" s="6"/>
      <c r="V428" s="6"/>
      <c r="W428" s="6"/>
      <c r="X428" s="6"/>
      <c r="Y428" s="6"/>
      <c r="Z428" s="6"/>
      <c r="AA428" s="6"/>
      <c r="AB428" s="6"/>
      <c r="AC428" s="6"/>
      <c r="AD428" s="6" t="s">
        <v>33</v>
      </c>
      <c r="AE428" s="6"/>
      <c r="AF428" s="6"/>
      <c r="AG428" s="6"/>
      <c r="AH428" s="6"/>
      <c r="AI428" s="6" t="s">
        <v>38</v>
      </c>
      <c r="AJ428" s="6"/>
      <c r="AK428" s="6" t="s">
        <v>40</v>
      </c>
      <c r="AL428" s="6"/>
      <c r="AM428" s="6"/>
      <c r="AN428" s="6"/>
      <c r="AO428" s="6" t="s">
        <v>44</v>
      </c>
      <c r="AP428" s="6"/>
      <c r="AQ428" s="6"/>
      <c r="AR428" s="6"/>
      <c r="AS428" s="6"/>
      <c r="AT428" s="6"/>
      <c r="AU428" s="6" t="s">
        <v>49</v>
      </c>
      <c r="AV428" s="6"/>
      <c r="AW428" s="6" t="s">
        <v>51</v>
      </c>
      <c r="AX428" s="6"/>
      <c r="AY428" s="6"/>
      <c r="AZ428" s="6"/>
      <c r="BA428" s="6"/>
      <c r="BB428" s="6"/>
      <c r="BC428" s="6"/>
      <c r="BD428" s="6"/>
      <c r="BE428" s="6" t="s">
        <v>58</v>
      </c>
      <c r="BF428" s="6"/>
      <c r="BG428" s="6"/>
      <c r="BH428" s="6"/>
      <c r="BI428" s="6"/>
      <c r="BJ428" s="6" t="s">
        <v>26</v>
      </c>
      <c r="BK428" s="6"/>
      <c r="BL428" s="6"/>
      <c r="BM428" s="6"/>
      <c r="BN428" s="6"/>
      <c r="BO428" s="6" t="s">
        <v>66</v>
      </c>
      <c r="BP428" s="6"/>
      <c r="BQ428" s="6"/>
      <c r="BR428" s="6" t="s">
        <v>69</v>
      </c>
      <c r="BS428" s="6"/>
      <c r="BT428" s="6"/>
      <c r="BU428" s="6" t="s">
        <v>72</v>
      </c>
      <c r="BV428" s="6"/>
      <c r="BW428" s="6"/>
      <c r="BX428" s="6"/>
      <c r="BY428" s="6" t="s">
        <v>76</v>
      </c>
      <c r="BZ428" s="6"/>
      <c r="CA428" s="6"/>
      <c r="CB428" s="6"/>
      <c r="CC428" s="6" t="s">
        <v>83</v>
      </c>
      <c r="CD428" s="6">
        <v>23</v>
      </c>
      <c r="CE428" s="6" t="s">
        <v>378</v>
      </c>
      <c r="CF428" s="6"/>
      <c r="CG428" s="6"/>
      <c r="CH428" s="6"/>
      <c r="CI428" s="109" t="s">
        <v>420</v>
      </c>
      <c r="CJ428" s="6"/>
      <c r="CK428" s="6"/>
      <c r="CL428" s="6"/>
      <c r="CM428" s="6"/>
      <c r="CN428" s="6"/>
    </row>
    <row r="429" spans="1:92" x14ac:dyDescent="0.35">
      <c r="A429" s="6">
        <v>5677192208</v>
      </c>
      <c r="B429" s="6"/>
      <c r="C429" s="6"/>
      <c r="D429" s="6"/>
      <c r="E429" s="6" t="s">
        <v>21</v>
      </c>
      <c r="F429" s="6"/>
      <c r="G429" s="6"/>
      <c r="H429" s="6"/>
      <c r="I429" s="6"/>
      <c r="J429" s="6" t="s">
        <v>26</v>
      </c>
      <c r="K429" s="6"/>
      <c r="L429" s="6"/>
      <c r="M429" s="6" t="s">
        <v>29</v>
      </c>
      <c r="N429" s="6"/>
      <c r="O429" s="6"/>
      <c r="P429" s="6"/>
      <c r="Q429" s="6"/>
      <c r="R429" s="6" t="s">
        <v>21</v>
      </c>
      <c r="S429" s="6"/>
      <c r="T429" s="6"/>
      <c r="U429" s="6"/>
      <c r="V429" s="6"/>
      <c r="W429" s="6" t="s">
        <v>26</v>
      </c>
      <c r="X429" s="6"/>
      <c r="Y429" s="6"/>
      <c r="Z429" s="6" t="s">
        <v>29</v>
      </c>
      <c r="AA429" s="6"/>
      <c r="AB429" s="6"/>
      <c r="AC429" s="6" t="s">
        <v>32</v>
      </c>
      <c r="AD429" s="6" t="s">
        <v>33</v>
      </c>
      <c r="AE429" s="6"/>
      <c r="AF429" s="6"/>
      <c r="AG429" s="6"/>
      <c r="AH429" s="6"/>
      <c r="AI429" s="6" t="s">
        <v>38</v>
      </c>
      <c r="AJ429" s="6"/>
      <c r="AK429" s="6"/>
      <c r="AL429" s="6" t="s">
        <v>41</v>
      </c>
      <c r="AM429" s="6"/>
      <c r="AN429" s="6"/>
      <c r="AO429" s="6"/>
      <c r="AP429" s="6"/>
      <c r="AQ429" s="6" t="s">
        <v>39</v>
      </c>
      <c r="AR429" s="6"/>
      <c r="AS429" s="6"/>
      <c r="AT429" s="6"/>
      <c r="AU429" s="6" t="s">
        <v>49</v>
      </c>
      <c r="AV429" s="6"/>
      <c r="AW429" s="6"/>
      <c r="AX429" s="6"/>
      <c r="AY429" s="6"/>
      <c r="AZ429" s="6"/>
      <c r="BA429" s="6"/>
      <c r="BB429" s="6"/>
      <c r="BC429" s="6" t="s">
        <v>56</v>
      </c>
      <c r="BD429" s="6"/>
      <c r="BE429" s="6" t="s">
        <v>58</v>
      </c>
      <c r="BF429" s="6"/>
      <c r="BG429" s="6"/>
      <c r="BH429" s="6"/>
      <c r="BI429" s="6"/>
      <c r="BJ429" s="6"/>
      <c r="BK429" s="6"/>
      <c r="BL429" s="6"/>
      <c r="BM429" s="6"/>
      <c r="BN429" s="6" t="s">
        <v>65</v>
      </c>
      <c r="BO429" s="6"/>
      <c r="BP429" s="6" t="s">
        <v>67</v>
      </c>
      <c r="BQ429" s="6"/>
      <c r="BR429" s="6"/>
      <c r="BS429" s="6" t="s">
        <v>70</v>
      </c>
      <c r="BT429" s="6"/>
      <c r="BU429" s="6"/>
      <c r="BV429" s="6" t="s">
        <v>73</v>
      </c>
      <c r="BW429" s="6"/>
      <c r="BX429" s="6" t="s">
        <v>75</v>
      </c>
      <c r="BY429" s="6"/>
      <c r="BZ429" s="6"/>
      <c r="CA429" s="6" t="s">
        <v>78</v>
      </c>
      <c r="CB429" s="6"/>
      <c r="CC429" s="6" t="s">
        <v>98</v>
      </c>
      <c r="CD429" s="6">
        <v>18</v>
      </c>
      <c r="CE429" s="6" t="s">
        <v>378</v>
      </c>
      <c r="CF429" s="6"/>
      <c r="CG429" s="6" t="s">
        <v>386</v>
      </c>
      <c r="CH429" s="6" t="s">
        <v>90</v>
      </c>
      <c r="CI429" s="109" t="s">
        <v>426</v>
      </c>
      <c r="CJ429" s="6" t="s">
        <v>87</v>
      </c>
      <c r="CK429" s="6" t="s">
        <v>101</v>
      </c>
      <c r="CL429" s="6" t="s">
        <v>94</v>
      </c>
      <c r="CM429" s="6" t="s">
        <v>86</v>
      </c>
      <c r="CN429" s="6" t="s">
        <v>90</v>
      </c>
    </row>
    <row r="430" spans="1:92" x14ac:dyDescent="0.35">
      <c r="A430" s="6">
        <v>5676952699</v>
      </c>
      <c r="B430" s="6"/>
      <c r="C430" s="6" t="s">
        <v>19</v>
      </c>
      <c r="D430" s="6"/>
      <c r="E430" s="6"/>
      <c r="F430" s="6"/>
      <c r="G430" s="6"/>
      <c r="H430" s="6"/>
      <c r="I430" s="6"/>
      <c r="J430" s="6" t="s">
        <v>26</v>
      </c>
      <c r="K430" s="6"/>
      <c r="L430" s="6" t="s">
        <v>28</v>
      </c>
      <c r="M430" s="6"/>
      <c r="N430" s="6"/>
      <c r="O430" s="6" t="s">
        <v>18</v>
      </c>
      <c r="P430" s="6"/>
      <c r="Q430" s="6"/>
      <c r="R430" s="6" t="s">
        <v>21</v>
      </c>
      <c r="S430" s="6"/>
      <c r="T430" s="6"/>
      <c r="U430" s="6" t="s">
        <v>24</v>
      </c>
      <c r="V430" s="6"/>
      <c r="W430" s="6"/>
      <c r="X430" s="6"/>
      <c r="Y430" s="6"/>
      <c r="Z430" s="6"/>
      <c r="AA430" s="6"/>
      <c r="AB430" s="6" t="s">
        <v>31</v>
      </c>
      <c r="AC430" s="6" t="s">
        <v>32</v>
      </c>
      <c r="AD430" s="6"/>
      <c r="AE430" s="6"/>
      <c r="AF430" s="6"/>
      <c r="AG430" s="6" t="s">
        <v>36</v>
      </c>
      <c r="AH430" s="6"/>
      <c r="AI430" s="6"/>
      <c r="AJ430" s="6"/>
      <c r="AK430" s="6"/>
      <c r="AL430" s="6" t="s">
        <v>41</v>
      </c>
      <c r="AM430" s="6"/>
      <c r="AN430" s="6"/>
      <c r="AO430" s="6"/>
      <c r="AP430" s="6"/>
      <c r="AQ430" s="6"/>
      <c r="AR430" s="6" t="s">
        <v>46</v>
      </c>
      <c r="AS430" s="6"/>
      <c r="AT430" s="6"/>
      <c r="AU430" s="6" t="s">
        <v>49</v>
      </c>
      <c r="AV430" s="6"/>
      <c r="AW430" s="6"/>
      <c r="AX430" s="6"/>
      <c r="AY430" s="6"/>
      <c r="AZ430" s="6"/>
      <c r="BA430" s="6"/>
      <c r="BB430" s="6" t="s">
        <v>55</v>
      </c>
      <c r="BC430" s="6" t="s">
        <v>56</v>
      </c>
      <c r="BD430" s="6"/>
      <c r="BE430" s="6"/>
      <c r="BF430" s="6"/>
      <c r="BG430" s="6"/>
      <c r="BH430" s="6"/>
      <c r="BI430" s="6"/>
      <c r="BJ430" s="6"/>
      <c r="BK430" s="6"/>
      <c r="BL430" s="6"/>
      <c r="BM430" s="6" t="s">
        <v>64</v>
      </c>
      <c r="BN430" s="6"/>
      <c r="BO430" s="6"/>
      <c r="BP430" s="6"/>
      <c r="BQ430" s="6"/>
      <c r="BR430" s="6"/>
      <c r="BS430" s="6" t="s">
        <v>70</v>
      </c>
      <c r="BT430" s="6"/>
      <c r="BU430" s="6"/>
      <c r="BV430" s="6"/>
      <c r="BW430" s="6"/>
      <c r="BX430" s="6"/>
      <c r="BY430" s="6"/>
      <c r="BZ430" s="6"/>
      <c r="CA430" s="6"/>
      <c r="CB430" s="6"/>
      <c r="CC430" s="6" t="s">
        <v>98</v>
      </c>
      <c r="CD430" s="6">
        <v>20</v>
      </c>
      <c r="CE430" s="6" t="s">
        <v>84</v>
      </c>
      <c r="CF430" s="6" t="s">
        <v>387</v>
      </c>
      <c r="CG430" s="6" t="s">
        <v>108</v>
      </c>
      <c r="CH430" s="6" t="s">
        <v>86</v>
      </c>
      <c r="CI430" s="109" t="s">
        <v>426</v>
      </c>
      <c r="CJ430" s="6" t="s">
        <v>100</v>
      </c>
      <c r="CK430" s="6" t="s">
        <v>88</v>
      </c>
      <c r="CL430" s="6" t="s">
        <v>365</v>
      </c>
      <c r="CM430" s="6" t="s">
        <v>86</v>
      </c>
      <c r="CN430" s="6" t="s">
        <v>86</v>
      </c>
    </row>
    <row r="431" spans="1:92" x14ac:dyDescent="0.35">
      <c r="A431" s="6">
        <v>5674893487</v>
      </c>
      <c r="B431" s="6"/>
      <c r="C431" s="6" t="s">
        <v>19</v>
      </c>
      <c r="D431" s="6" t="s">
        <v>20</v>
      </c>
      <c r="E431" s="6"/>
      <c r="F431" s="6"/>
      <c r="G431" s="6"/>
      <c r="H431" s="6"/>
      <c r="I431" s="6"/>
      <c r="J431" s="6"/>
      <c r="K431" s="6" t="s">
        <v>27</v>
      </c>
      <c r="L431" s="6"/>
      <c r="M431" s="6"/>
      <c r="N431" s="6"/>
      <c r="O431" s="6"/>
      <c r="P431" s="6"/>
      <c r="Q431" s="6"/>
      <c r="R431" s="6"/>
      <c r="S431" s="6"/>
      <c r="T431" s="6" t="s">
        <v>23</v>
      </c>
      <c r="U431" s="6"/>
      <c r="V431" s="6" t="s">
        <v>25</v>
      </c>
      <c r="W431" s="6"/>
      <c r="X431" s="6"/>
      <c r="Y431" s="6"/>
      <c r="Z431" s="6" t="s">
        <v>29</v>
      </c>
      <c r="AA431" s="6"/>
      <c r="AB431" s="6" t="s">
        <v>31</v>
      </c>
      <c r="AC431" s="6" t="s">
        <v>32</v>
      </c>
      <c r="AD431" s="6"/>
      <c r="AE431" s="6"/>
      <c r="AF431" s="6"/>
      <c r="AG431" s="6"/>
      <c r="AH431" s="6" t="s">
        <v>37</v>
      </c>
      <c r="AI431" s="6"/>
      <c r="AJ431" s="6"/>
      <c r="AK431" s="6"/>
      <c r="AL431" s="6"/>
      <c r="AM431" s="6" t="s">
        <v>42</v>
      </c>
      <c r="AN431" s="6"/>
      <c r="AO431" s="6"/>
      <c r="AP431" s="6"/>
      <c r="AQ431" s="6"/>
      <c r="AR431" s="6" t="s">
        <v>46</v>
      </c>
      <c r="AS431" s="6"/>
      <c r="AT431" s="6"/>
      <c r="AU431" s="6"/>
      <c r="AV431" s="6"/>
      <c r="AW431" s="6" t="s">
        <v>51</v>
      </c>
      <c r="AX431" s="6"/>
      <c r="AY431" s="6"/>
      <c r="AZ431" s="6"/>
      <c r="BA431" s="6" t="s">
        <v>19</v>
      </c>
      <c r="BB431" s="6" t="s">
        <v>55</v>
      </c>
      <c r="BC431" s="6"/>
      <c r="BD431" s="6"/>
      <c r="BE431" s="6"/>
      <c r="BF431" s="6"/>
      <c r="BG431" s="6"/>
      <c r="BH431" s="6"/>
      <c r="BI431" s="6"/>
      <c r="BJ431" s="6"/>
      <c r="BK431" s="6"/>
      <c r="BL431" s="6"/>
      <c r="BM431" s="6"/>
      <c r="BN431" s="6" t="s">
        <v>65</v>
      </c>
      <c r="BO431" s="6"/>
      <c r="BP431" s="6" t="s">
        <v>67</v>
      </c>
      <c r="BQ431" s="6"/>
      <c r="BR431" s="6"/>
      <c r="BS431" s="6"/>
      <c r="BT431" s="6"/>
      <c r="BU431" s="6" t="s">
        <v>72</v>
      </c>
      <c r="BV431" s="6"/>
      <c r="BW431" s="6"/>
      <c r="BX431" s="6"/>
      <c r="BY431" s="6" t="s">
        <v>76</v>
      </c>
      <c r="BZ431" s="6"/>
      <c r="CA431" s="6"/>
      <c r="CB431" s="6"/>
      <c r="CC431" s="6"/>
      <c r="CD431" s="6"/>
      <c r="CE431" s="6"/>
      <c r="CF431" s="6"/>
      <c r="CG431" s="6"/>
      <c r="CH431" s="6"/>
      <c r="CI431" s="109" t="s">
        <v>420</v>
      </c>
      <c r="CJ431" s="6"/>
      <c r="CK431" s="6"/>
      <c r="CL431" s="6"/>
      <c r="CM431" s="6"/>
      <c r="CN431" s="6"/>
    </row>
    <row r="432" spans="1:92" x14ac:dyDescent="0.35">
      <c r="A432" s="6">
        <v>5674707625</v>
      </c>
      <c r="B432" s="6"/>
      <c r="C432" s="6"/>
      <c r="D432" s="6" t="s">
        <v>20</v>
      </c>
      <c r="E432" s="6" t="s">
        <v>21</v>
      </c>
      <c r="F432" s="6"/>
      <c r="G432" s="6"/>
      <c r="H432" s="6"/>
      <c r="I432" s="6"/>
      <c r="J432" s="6"/>
      <c r="K432" s="6"/>
      <c r="L432" s="6" t="s">
        <v>28</v>
      </c>
      <c r="M432" s="6"/>
      <c r="N432" s="6"/>
      <c r="O432" s="6"/>
      <c r="P432" s="6" t="s">
        <v>19</v>
      </c>
      <c r="Q432" s="6"/>
      <c r="R432" s="6"/>
      <c r="S432" s="6"/>
      <c r="T432" s="6"/>
      <c r="U432" s="6"/>
      <c r="V432" s="6"/>
      <c r="W432" s="6" t="s">
        <v>26</v>
      </c>
      <c r="X432" s="6"/>
      <c r="Y432" s="6"/>
      <c r="Z432" s="6"/>
      <c r="AA432" s="6" t="s">
        <v>30</v>
      </c>
      <c r="AB432" s="6"/>
      <c r="AC432" s="6" t="s">
        <v>32</v>
      </c>
      <c r="AD432" s="6" t="s">
        <v>33</v>
      </c>
      <c r="AE432" s="6"/>
      <c r="AF432" s="6"/>
      <c r="AG432" s="6"/>
      <c r="AH432" s="6"/>
      <c r="AI432" s="6" t="s">
        <v>38</v>
      </c>
      <c r="AJ432" s="6"/>
      <c r="AK432" s="6"/>
      <c r="AL432" s="6" t="s">
        <v>41</v>
      </c>
      <c r="AM432" s="6"/>
      <c r="AN432" s="6"/>
      <c r="AO432" s="6"/>
      <c r="AP432" s="6"/>
      <c r="AQ432" s="6"/>
      <c r="AR432" s="6" t="s">
        <v>46</v>
      </c>
      <c r="AS432" s="6"/>
      <c r="AT432" s="6"/>
      <c r="AU432" s="6" t="s">
        <v>49</v>
      </c>
      <c r="AV432" s="6"/>
      <c r="AW432" s="6"/>
      <c r="AX432" s="6"/>
      <c r="AY432" s="6"/>
      <c r="AZ432" s="6"/>
      <c r="BA432" s="6"/>
      <c r="BB432" s="6" t="s">
        <v>55</v>
      </c>
      <c r="BC432" s="6" t="s">
        <v>56</v>
      </c>
      <c r="BD432" s="6"/>
      <c r="BE432" s="6" t="s">
        <v>58</v>
      </c>
      <c r="BF432" s="6"/>
      <c r="BG432" s="6"/>
      <c r="BH432" s="6"/>
      <c r="BI432" s="6"/>
      <c r="BJ432" s="6"/>
      <c r="BK432" s="6"/>
      <c r="BL432" s="6"/>
      <c r="BM432" s="6"/>
      <c r="BN432" s="6"/>
      <c r="BO432" s="6"/>
      <c r="BP432" s="6"/>
      <c r="BQ432" s="6"/>
      <c r="BR432" s="6"/>
      <c r="BS432" s="6"/>
      <c r="BT432" s="6"/>
      <c r="BU432" s="6" t="s">
        <v>72</v>
      </c>
      <c r="BV432" s="6"/>
      <c r="BW432" s="6" t="s">
        <v>74</v>
      </c>
      <c r="BX432" s="6"/>
      <c r="BY432" s="6"/>
      <c r="BZ432" s="6"/>
      <c r="CA432" s="6" t="s">
        <v>78</v>
      </c>
      <c r="CB432" s="6"/>
      <c r="CC432" s="6"/>
      <c r="CD432" s="6"/>
      <c r="CE432" s="6"/>
      <c r="CF432" s="6"/>
      <c r="CG432" s="6"/>
      <c r="CH432" s="6"/>
      <c r="CI432" s="109" t="s">
        <v>420</v>
      </c>
      <c r="CJ432" s="6"/>
      <c r="CK432" s="6"/>
      <c r="CL432" s="6"/>
      <c r="CM432" s="6"/>
      <c r="CN432" s="6"/>
    </row>
    <row r="433" spans="1:92" x14ac:dyDescent="0.35">
      <c r="A433" s="6">
        <v>5673973607</v>
      </c>
      <c r="B433" s="6"/>
      <c r="C433" s="6"/>
      <c r="D433" s="6"/>
      <c r="E433" s="6"/>
      <c r="F433" s="6"/>
      <c r="G433" s="6"/>
      <c r="H433" s="6"/>
      <c r="I433" s="6"/>
      <c r="J433" s="6" t="s">
        <v>26</v>
      </c>
      <c r="K433" s="6"/>
      <c r="L433" s="6" t="s">
        <v>28</v>
      </c>
      <c r="M433" s="6"/>
      <c r="N433" s="6" t="s">
        <v>30</v>
      </c>
      <c r="O433" s="6"/>
      <c r="P433" s="6"/>
      <c r="Q433" s="6"/>
      <c r="R433" s="6"/>
      <c r="S433" s="6"/>
      <c r="T433" s="6"/>
      <c r="U433" s="6"/>
      <c r="V433" s="6"/>
      <c r="W433" s="6" t="s">
        <v>26</v>
      </c>
      <c r="X433" s="6"/>
      <c r="Y433" s="6" t="s">
        <v>28</v>
      </c>
      <c r="Z433" s="6"/>
      <c r="AA433" s="6" t="s">
        <v>30</v>
      </c>
      <c r="AB433" s="6"/>
      <c r="AC433" s="6" t="s">
        <v>32</v>
      </c>
      <c r="AD433" s="6"/>
      <c r="AE433" s="6"/>
      <c r="AF433" s="6"/>
      <c r="AG433" s="6"/>
      <c r="AH433" s="6"/>
      <c r="AI433" s="6" t="s">
        <v>38</v>
      </c>
      <c r="AJ433" s="6" t="s">
        <v>39</v>
      </c>
      <c r="AK433" s="6"/>
      <c r="AL433" s="6"/>
      <c r="AM433" s="6"/>
      <c r="AN433" s="6"/>
      <c r="AO433" s="6"/>
      <c r="AP433" s="6" t="s">
        <v>45</v>
      </c>
      <c r="AQ433" s="6" t="s">
        <v>39</v>
      </c>
      <c r="AR433" s="6"/>
      <c r="AS433" s="6"/>
      <c r="AT433" s="6"/>
      <c r="AU433" s="6" t="s">
        <v>49</v>
      </c>
      <c r="AV433" s="6"/>
      <c r="AW433" s="6"/>
      <c r="AX433" s="6"/>
      <c r="AY433" s="6"/>
      <c r="AZ433" s="6"/>
      <c r="BA433" s="6"/>
      <c r="BB433" s="6"/>
      <c r="BC433" s="6"/>
      <c r="BD433" s="6"/>
      <c r="BE433" s="6"/>
      <c r="BF433" s="6" t="s">
        <v>59</v>
      </c>
      <c r="BG433" s="6"/>
      <c r="BH433" s="6"/>
      <c r="BI433" s="6" t="s">
        <v>62</v>
      </c>
      <c r="BJ433" s="6" t="s">
        <v>26</v>
      </c>
      <c r="BK433" s="6"/>
      <c r="BL433" s="6"/>
      <c r="BM433" s="6"/>
      <c r="BN433" s="6"/>
      <c r="BO433" s="6"/>
      <c r="BP433" s="6"/>
      <c r="BQ433" s="6"/>
      <c r="BR433" s="6"/>
      <c r="BS433" s="6" t="s">
        <v>70</v>
      </c>
      <c r="BT433" s="6"/>
      <c r="BU433" s="6"/>
      <c r="BV433" s="6"/>
      <c r="BW433" s="6"/>
      <c r="BX433" s="6"/>
      <c r="BY433" s="6" t="s">
        <v>76</v>
      </c>
      <c r="BZ433" s="6"/>
      <c r="CA433" s="6"/>
      <c r="CB433" s="6" t="s">
        <v>79</v>
      </c>
      <c r="CC433" s="6"/>
      <c r="CD433" s="6"/>
      <c r="CE433" s="6"/>
      <c r="CF433" s="6"/>
      <c r="CG433" s="6"/>
      <c r="CH433" s="6"/>
      <c r="CI433" s="109" t="s">
        <v>420</v>
      </c>
      <c r="CJ433" s="6"/>
      <c r="CK433" s="6"/>
      <c r="CL433" s="6"/>
      <c r="CM433" s="6"/>
      <c r="CN433" s="6"/>
    </row>
    <row r="434" spans="1:92" x14ac:dyDescent="0.35">
      <c r="A434" s="6">
        <v>5673342812</v>
      </c>
      <c r="B434" s="6"/>
      <c r="C434" s="6"/>
      <c r="D434" s="6"/>
      <c r="E434" s="6" t="s">
        <v>21</v>
      </c>
      <c r="F434" s="6"/>
      <c r="G434" s="6"/>
      <c r="H434" s="6"/>
      <c r="I434" s="6"/>
      <c r="J434" s="6"/>
      <c r="K434" s="6"/>
      <c r="L434" s="6"/>
      <c r="M434" s="6" t="s">
        <v>29</v>
      </c>
      <c r="N434" s="6"/>
      <c r="O434" s="6"/>
      <c r="P434" s="6"/>
      <c r="Q434" s="6"/>
      <c r="R434" s="6" t="s">
        <v>21</v>
      </c>
      <c r="S434" s="6"/>
      <c r="T434" s="6"/>
      <c r="U434" s="6"/>
      <c r="V434" s="6"/>
      <c r="W434" s="6"/>
      <c r="X434" s="6"/>
      <c r="Y434" s="6"/>
      <c r="Z434" s="6" t="s">
        <v>29</v>
      </c>
      <c r="AA434" s="6"/>
      <c r="AB434" s="6"/>
      <c r="AC434" s="6" t="s">
        <v>32</v>
      </c>
      <c r="AD434" s="6"/>
      <c r="AE434" s="6"/>
      <c r="AF434" s="6"/>
      <c r="AG434" s="6"/>
      <c r="AH434" s="6"/>
      <c r="AI434" s="6" t="s">
        <v>38</v>
      </c>
      <c r="AJ434" s="6"/>
      <c r="AK434" s="6"/>
      <c r="AL434" s="6" t="s">
        <v>41</v>
      </c>
      <c r="AM434" s="6"/>
      <c r="AN434" s="6"/>
      <c r="AO434" s="6"/>
      <c r="AP434" s="6"/>
      <c r="AQ434" s="6"/>
      <c r="AR434" s="6"/>
      <c r="AS434" s="6"/>
      <c r="AT434" s="6"/>
      <c r="AU434" s="6" t="s">
        <v>49</v>
      </c>
      <c r="AV434" s="6"/>
      <c r="AW434" s="6"/>
      <c r="AX434" s="6"/>
      <c r="AY434" s="6"/>
      <c r="AZ434" s="6"/>
      <c r="BA434" s="6"/>
      <c r="BB434" s="6"/>
      <c r="BC434" s="6" t="s">
        <v>56</v>
      </c>
      <c r="BD434" s="6"/>
      <c r="BE434" s="6" t="s">
        <v>58</v>
      </c>
      <c r="BF434" s="6" t="s">
        <v>59</v>
      </c>
      <c r="BG434" s="6"/>
      <c r="BH434" s="6"/>
      <c r="BI434" s="6"/>
      <c r="BJ434" s="6"/>
      <c r="BK434" s="6"/>
      <c r="BL434" s="6"/>
      <c r="BM434" s="6"/>
      <c r="BN434" s="6"/>
      <c r="BO434" s="6"/>
      <c r="BP434" s="6" t="s">
        <v>67</v>
      </c>
      <c r="BQ434" s="6" t="s">
        <v>68</v>
      </c>
      <c r="BR434" s="6"/>
      <c r="BS434" s="6"/>
      <c r="BT434" s="6"/>
      <c r="BU434" s="6"/>
      <c r="BV434" s="6"/>
      <c r="BW434" s="6"/>
      <c r="BX434" s="6"/>
      <c r="BY434" s="6" t="s">
        <v>76</v>
      </c>
      <c r="BZ434" s="6"/>
      <c r="CA434" s="6"/>
      <c r="CB434" s="6"/>
      <c r="CC434" s="6"/>
      <c r="CD434" s="6"/>
      <c r="CE434" s="6"/>
      <c r="CF434" s="6"/>
      <c r="CG434" s="6"/>
      <c r="CH434" s="6"/>
      <c r="CI434" s="109" t="s">
        <v>420</v>
      </c>
      <c r="CJ434" s="6"/>
      <c r="CK434" s="6"/>
      <c r="CL434" s="6"/>
      <c r="CM434" s="6"/>
      <c r="CN434" s="6"/>
    </row>
    <row r="435" spans="1:92" x14ac:dyDescent="0.35">
      <c r="A435" s="6">
        <v>5669532780</v>
      </c>
      <c r="B435" s="6"/>
      <c r="C435" s="6" t="s">
        <v>19</v>
      </c>
      <c r="D435" s="6"/>
      <c r="E435" s="6"/>
      <c r="F435" s="6"/>
      <c r="G435" s="6"/>
      <c r="H435" s="6"/>
      <c r="I435" s="6"/>
      <c r="J435" s="6" t="s">
        <v>26</v>
      </c>
      <c r="K435" s="6"/>
      <c r="L435" s="6" t="s">
        <v>28</v>
      </c>
      <c r="M435" s="6"/>
      <c r="N435" s="6"/>
      <c r="O435" s="6"/>
      <c r="P435" s="6" t="s">
        <v>19</v>
      </c>
      <c r="Q435" s="6"/>
      <c r="R435" s="6"/>
      <c r="S435" s="6"/>
      <c r="T435" s="6"/>
      <c r="U435" s="6"/>
      <c r="V435" s="6"/>
      <c r="W435" s="6" t="s">
        <v>26</v>
      </c>
      <c r="X435" s="6"/>
      <c r="Y435" s="6"/>
      <c r="Z435" s="6"/>
      <c r="AA435" s="6" t="s">
        <v>30</v>
      </c>
      <c r="AB435" s="6"/>
      <c r="AC435" s="6"/>
      <c r="AD435" s="6"/>
      <c r="AE435" s="6"/>
      <c r="AF435" s="6"/>
      <c r="AG435" s="6"/>
      <c r="AH435" s="6" t="s">
        <v>37</v>
      </c>
      <c r="AI435" s="6" t="s">
        <v>38</v>
      </c>
      <c r="AJ435" s="6"/>
      <c r="AK435" s="6" t="s">
        <v>40</v>
      </c>
      <c r="AL435" s="6"/>
      <c r="AM435" s="6"/>
      <c r="AN435" s="6" t="s">
        <v>43</v>
      </c>
      <c r="AO435" s="6"/>
      <c r="AP435" s="6"/>
      <c r="AQ435" s="6"/>
      <c r="AR435" s="6" t="s">
        <v>46</v>
      </c>
      <c r="AS435" s="6"/>
      <c r="AT435" s="6" t="s">
        <v>48</v>
      </c>
      <c r="AU435" s="6"/>
      <c r="AV435" s="6"/>
      <c r="AW435" s="6"/>
      <c r="AX435" s="6"/>
      <c r="AY435" s="6" t="s">
        <v>53</v>
      </c>
      <c r="AZ435" s="6"/>
      <c r="BA435" s="6"/>
      <c r="BB435" s="6"/>
      <c r="BC435" s="6"/>
      <c r="BD435" s="6" t="s">
        <v>57</v>
      </c>
      <c r="BE435" s="6"/>
      <c r="BF435" s="6"/>
      <c r="BG435" s="6"/>
      <c r="BH435" s="6"/>
      <c r="BI435" s="6"/>
      <c r="BJ435" s="6" t="s">
        <v>26</v>
      </c>
      <c r="BK435" s="6"/>
      <c r="BL435" s="6"/>
      <c r="BM435" s="6"/>
      <c r="BN435" s="6"/>
      <c r="BO435" s="6"/>
      <c r="BP435" s="6" t="s">
        <v>67</v>
      </c>
      <c r="BQ435" s="6"/>
      <c r="BR435" s="6"/>
      <c r="BS435" s="6"/>
      <c r="BT435" s="6"/>
      <c r="BU435" s="6"/>
      <c r="BV435" s="6"/>
      <c r="BW435" s="6"/>
      <c r="BX435" s="6"/>
      <c r="BY435" s="6"/>
      <c r="BZ435" s="6"/>
      <c r="CA435" s="6"/>
      <c r="CB435" s="6"/>
      <c r="CC435" s="6"/>
      <c r="CD435" s="6"/>
      <c r="CE435" s="6"/>
      <c r="CF435" s="6"/>
      <c r="CG435" s="6"/>
      <c r="CH435" s="6"/>
      <c r="CI435" s="109" t="s">
        <v>420</v>
      </c>
      <c r="CJ435" s="6"/>
      <c r="CK435" s="6"/>
      <c r="CL435" s="6"/>
      <c r="CM435" s="6"/>
      <c r="CN435" s="6"/>
    </row>
    <row r="436" spans="1:92" x14ac:dyDescent="0.35">
      <c r="A436" s="6">
        <v>5669180148</v>
      </c>
      <c r="B436" s="6"/>
      <c r="C436" s="6"/>
      <c r="D436" s="6"/>
      <c r="E436" s="6"/>
      <c r="F436" s="6" t="s">
        <v>22</v>
      </c>
      <c r="G436" s="6"/>
      <c r="H436" s="6"/>
      <c r="I436" s="6"/>
      <c r="J436" s="6"/>
      <c r="K436" s="6"/>
      <c r="L436" s="6" t="s">
        <v>28</v>
      </c>
      <c r="M436" s="6"/>
      <c r="N436" s="6" t="s">
        <v>30</v>
      </c>
      <c r="O436" s="6"/>
      <c r="P436" s="6"/>
      <c r="Q436" s="6"/>
      <c r="R436" s="6"/>
      <c r="S436" s="6"/>
      <c r="T436" s="6"/>
      <c r="U436" s="6"/>
      <c r="V436" s="6"/>
      <c r="W436" s="6" t="s">
        <v>26</v>
      </c>
      <c r="X436" s="6" t="s">
        <v>27</v>
      </c>
      <c r="Y436" s="6"/>
      <c r="Z436" s="6"/>
      <c r="AA436" s="6" t="s">
        <v>30</v>
      </c>
      <c r="AB436" s="6"/>
      <c r="AC436" s="6" t="s">
        <v>32</v>
      </c>
      <c r="AD436" s="6" t="s">
        <v>33</v>
      </c>
      <c r="AE436" s="6"/>
      <c r="AF436" s="6"/>
      <c r="AG436" s="6"/>
      <c r="AH436" s="6" t="s">
        <v>37</v>
      </c>
      <c r="AI436" s="6"/>
      <c r="AJ436" s="6"/>
      <c r="AK436" s="6"/>
      <c r="AL436" s="6"/>
      <c r="AM436" s="6" t="s">
        <v>42</v>
      </c>
      <c r="AN436" s="6"/>
      <c r="AO436" s="6"/>
      <c r="AP436" s="6"/>
      <c r="AQ436" s="6"/>
      <c r="AR436" s="6" t="s">
        <v>46</v>
      </c>
      <c r="AS436" s="6"/>
      <c r="AT436" s="6" t="s">
        <v>48</v>
      </c>
      <c r="AU436" s="6"/>
      <c r="AV436" s="6"/>
      <c r="AW436" s="6"/>
      <c r="AX436" s="6"/>
      <c r="AY436" s="6"/>
      <c r="AZ436" s="6"/>
      <c r="BA436" s="6"/>
      <c r="BB436" s="6"/>
      <c r="BC436" s="6" t="s">
        <v>56</v>
      </c>
      <c r="BD436" s="6"/>
      <c r="BE436" s="6" t="s">
        <v>58</v>
      </c>
      <c r="BF436" s="6"/>
      <c r="BG436" s="6"/>
      <c r="BH436" s="6"/>
      <c r="BI436" s="6"/>
      <c r="BJ436" s="6"/>
      <c r="BK436" s="6"/>
      <c r="BL436" s="6"/>
      <c r="BM436" s="6"/>
      <c r="BN436" s="6" t="s">
        <v>65</v>
      </c>
      <c r="BO436" s="6"/>
      <c r="BP436" s="6" t="s">
        <v>67</v>
      </c>
      <c r="BQ436" s="6"/>
      <c r="BR436" s="6"/>
      <c r="BS436" s="6"/>
      <c r="BT436" s="6"/>
      <c r="BU436" s="6"/>
      <c r="BV436" s="6"/>
      <c r="BW436" s="6"/>
      <c r="BX436" s="6" t="s">
        <v>75</v>
      </c>
      <c r="BY436" s="6"/>
      <c r="BZ436" s="6"/>
      <c r="CA436" s="6" t="s">
        <v>78</v>
      </c>
      <c r="CB436" s="6"/>
      <c r="CC436" s="6" t="s">
        <v>98</v>
      </c>
      <c r="CD436" s="6">
        <v>45</v>
      </c>
      <c r="CE436" s="6" t="s">
        <v>378</v>
      </c>
      <c r="CF436" s="6"/>
      <c r="CG436" s="6" t="s">
        <v>386</v>
      </c>
      <c r="CH436" s="6" t="s">
        <v>90</v>
      </c>
      <c r="CI436" s="109" t="s">
        <v>426</v>
      </c>
      <c r="CJ436" s="6" t="s">
        <v>92</v>
      </c>
      <c r="CK436" s="6" t="s">
        <v>109</v>
      </c>
      <c r="CL436" s="6" t="s">
        <v>365</v>
      </c>
      <c r="CM436" s="6" t="s">
        <v>90</v>
      </c>
      <c r="CN436" s="6" t="s">
        <v>90</v>
      </c>
    </row>
    <row r="437" spans="1:92" x14ac:dyDescent="0.35">
      <c r="A437" s="6">
        <v>5667677496</v>
      </c>
      <c r="B437" s="6"/>
      <c r="C437" s="6"/>
      <c r="D437" s="6" t="s">
        <v>20</v>
      </c>
      <c r="E437" s="6"/>
      <c r="F437" s="6"/>
      <c r="G437" s="6"/>
      <c r="H437" s="6"/>
      <c r="I437" s="6"/>
      <c r="J437" s="6" t="s">
        <v>26</v>
      </c>
      <c r="K437" s="6"/>
      <c r="L437" s="6"/>
      <c r="M437" s="6" t="s">
        <v>29</v>
      </c>
      <c r="N437" s="6"/>
      <c r="O437" s="6"/>
      <c r="P437" s="6"/>
      <c r="Q437" s="6" t="s">
        <v>20</v>
      </c>
      <c r="R437" s="6"/>
      <c r="S437" s="6"/>
      <c r="T437" s="6"/>
      <c r="U437" s="6"/>
      <c r="V437" s="6"/>
      <c r="W437" s="6" t="s">
        <v>26</v>
      </c>
      <c r="X437" s="6"/>
      <c r="Y437" s="6"/>
      <c r="Z437" s="6"/>
      <c r="AA437" s="6" t="s">
        <v>30</v>
      </c>
      <c r="AB437" s="6"/>
      <c r="AC437" s="6"/>
      <c r="AD437" s="6"/>
      <c r="AE437" s="6"/>
      <c r="AF437" s="6"/>
      <c r="AG437" s="6" t="s">
        <v>36</v>
      </c>
      <c r="AH437" s="6"/>
      <c r="AI437" s="6"/>
      <c r="AJ437" s="6"/>
      <c r="AK437" s="6"/>
      <c r="AL437" s="6"/>
      <c r="AM437" s="6"/>
      <c r="AN437" s="6"/>
      <c r="AO437" s="6"/>
      <c r="AP437" s="6" t="s">
        <v>45</v>
      </c>
      <c r="AQ437" s="6"/>
      <c r="AR437" s="6"/>
      <c r="AS437" s="6"/>
      <c r="AT437" s="6"/>
      <c r="AU437" s="6"/>
      <c r="AV437" s="6" t="s">
        <v>50</v>
      </c>
      <c r="AW437" s="6"/>
      <c r="AX437" s="6" t="s">
        <v>52</v>
      </c>
      <c r="AY437" s="6"/>
      <c r="AZ437" s="6"/>
      <c r="BA437" s="6" t="s">
        <v>19</v>
      </c>
      <c r="BB437" s="6"/>
      <c r="BC437" s="6"/>
      <c r="BD437" s="6"/>
      <c r="BE437" s="6"/>
      <c r="BF437" s="6"/>
      <c r="BG437" s="6"/>
      <c r="BH437" s="6"/>
      <c r="BI437" s="6"/>
      <c r="BJ437" s="6" t="s">
        <v>26</v>
      </c>
      <c r="BK437" s="6"/>
      <c r="BL437" s="6"/>
      <c r="BM437" s="6"/>
      <c r="BN437" s="6"/>
      <c r="BO437" s="6"/>
      <c r="BP437" s="6" t="s">
        <v>67</v>
      </c>
      <c r="BQ437" s="6"/>
      <c r="BR437" s="6"/>
      <c r="BS437" s="6"/>
      <c r="BT437" s="6"/>
      <c r="BU437" s="6"/>
      <c r="BV437" s="6" t="s">
        <v>73</v>
      </c>
      <c r="BW437" s="6"/>
      <c r="BX437" s="6"/>
      <c r="BY437" s="6"/>
      <c r="BZ437" s="6"/>
      <c r="CA437" s="6" t="s">
        <v>78</v>
      </c>
      <c r="CB437" s="6"/>
      <c r="CC437" s="6" t="s">
        <v>83</v>
      </c>
      <c r="CD437" s="6">
        <v>57</v>
      </c>
      <c r="CE437" s="6" t="s">
        <v>378</v>
      </c>
      <c r="CF437" s="6"/>
      <c r="CG437" s="6" t="s">
        <v>386</v>
      </c>
      <c r="CH437" s="6" t="s">
        <v>90</v>
      </c>
      <c r="CI437" s="109" t="s">
        <v>426</v>
      </c>
      <c r="CJ437" s="6" t="s">
        <v>100</v>
      </c>
      <c r="CK437" s="6" t="s">
        <v>88</v>
      </c>
      <c r="CL437" s="6" t="s">
        <v>111</v>
      </c>
      <c r="CM437" s="6" t="s">
        <v>86</v>
      </c>
      <c r="CN437" s="6" t="s">
        <v>90</v>
      </c>
    </row>
    <row r="438" spans="1:92" x14ac:dyDescent="0.35">
      <c r="A438" s="6">
        <v>5667505368</v>
      </c>
      <c r="B438" s="6" t="s">
        <v>18</v>
      </c>
      <c r="C438" s="6"/>
      <c r="D438" s="6"/>
      <c r="E438" s="6"/>
      <c r="F438" s="6"/>
      <c r="G438" s="6"/>
      <c r="H438" s="6"/>
      <c r="I438" s="6"/>
      <c r="J438" s="6"/>
      <c r="K438" s="6"/>
      <c r="L438" s="6" t="s">
        <v>28</v>
      </c>
      <c r="M438" s="6"/>
      <c r="N438" s="6" t="s">
        <v>30</v>
      </c>
      <c r="O438" s="6" t="s">
        <v>18</v>
      </c>
      <c r="P438" s="6"/>
      <c r="Q438" s="6"/>
      <c r="R438" s="6"/>
      <c r="S438" s="6"/>
      <c r="T438" s="6"/>
      <c r="U438" s="6"/>
      <c r="V438" s="6"/>
      <c r="W438" s="6" t="s">
        <v>26</v>
      </c>
      <c r="X438" s="6"/>
      <c r="Y438" s="6" t="s">
        <v>28</v>
      </c>
      <c r="Z438" s="6"/>
      <c r="AA438" s="6"/>
      <c r="AB438" s="6"/>
      <c r="AC438" s="6"/>
      <c r="AD438" s="6" t="s">
        <v>33</v>
      </c>
      <c r="AE438" s="6"/>
      <c r="AF438" s="6"/>
      <c r="AG438" s="6"/>
      <c r="AH438" s="6" t="s">
        <v>37</v>
      </c>
      <c r="AI438" s="6" t="s">
        <v>38</v>
      </c>
      <c r="AJ438" s="6"/>
      <c r="AK438" s="6"/>
      <c r="AL438" s="6"/>
      <c r="AM438" s="6"/>
      <c r="AN438" s="6"/>
      <c r="AO438" s="6" t="s">
        <v>44</v>
      </c>
      <c r="AP438" s="6"/>
      <c r="AQ438" s="6"/>
      <c r="AR438" s="6"/>
      <c r="AS438" s="6"/>
      <c r="AT438" s="6"/>
      <c r="AU438" s="6" t="s">
        <v>49</v>
      </c>
      <c r="AV438" s="6"/>
      <c r="AW438" s="6"/>
      <c r="AX438" s="6"/>
      <c r="AY438" s="6"/>
      <c r="AZ438" s="6"/>
      <c r="BA438" s="6"/>
      <c r="BB438" s="6"/>
      <c r="BC438" s="6"/>
      <c r="BD438" s="6"/>
      <c r="BE438" s="6" t="s">
        <v>58</v>
      </c>
      <c r="BF438" s="6"/>
      <c r="BG438" s="6"/>
      <c r="BH438" s="6"/>
      <c r="BI438" s="6"/>
      <c r="BJ438" s="6" t="s">
        <v>26</v>
      </c>
      <c r="BK438" s="6"/>
      <c r="BL438" s="6"/>
      <c r="BM438" s="6"/>
      <c r="BN438" s="6"/>
      <c r="BO438" s="6" t="s">
        <v>66</v>
      </c>
      <c r="BP438" s="6"/>
      <c r="BQ438" s="6"/>
      <c r="BR438" s="6"/>
      <c r="BS438" s="6"/>
      <c r="BT438" s="6"/>
      <c r="BU438" s="6" t="s">
        <v>72</v>
      </c>
      <c r="BV438" s="6"/>
      <c r="BW438" s="6"/>
      <c r="BX438" s="6"/>
      <c r="BY438" s="6"/>
      <c r="BZ438" s="6"/>
      <c r="CA438" s="6"/>
      <c r="CB438" s="6"/>
      <c r="CC438" s="6" t="s">
        <v>83</v>
      </c>
      <c r="CD438" s="6">
        <v>34</v>
      </c>
      <c r="CE438" s="6" t="s">
        <v>84</v>
      </c>
      <c r="CF438" s="6"/>
      <c r="CG438" s="6"/>
      <c r="CH438" s="6"/>
      <c r="CI438" s="109" t="s">
        <v>420</v>
      </c>
      <c r="CJ438" s="6"/>
      <c r="CK438" s="6"/>
      <c r="CL438" s="6"/>
      <c r="CM438" s="6"/>
      <c r="CN438" s="6"/>
    </row>
    <row r="439" spans="1:92" x14ac:dyDescent="0.35">
      <c r="A439" s="6">
        <v>5667488121</v>
      </c>
      <c r="B439" s="6"/>
      <c r="C439" s="6"/>
      <c r="D439" s="6"/>
      <c r="E439" s="6" t="s">
        <v>21</v>
      </c>
      <c r="F439" s="6"/>
      <c r="G439" s="6"/>
      <c r="H439" s="6"/>
      <c r="I439" s="6"/>
      <c r="J439" s="6"/>
      <c r="K439" s="6"/>
      <c r="L439" s="6"/>
      <c r="M439" s="6"/>
      <c r="N439" s="6"/>
      <c r="O439" s="6"/>
      <c r="P439" s="6"/>
      <c r="Q439" s="6"/>
      <c r="R439" s="6"/>
      <c r="S439" s="6"/>
      <c r="T439" s="6"/>
      <c r="U439" s="6"/>
      <c r="V439" s="6"/>
      <c r="W439" s="6"/>
      <c r="X439" s="6"/>
      <c r="Y439" s="6"/>
      <c r="Z439" s="6" t="s">
        <v>29</v>
      </c>
      <c r="AA439" s="6"/>
      <c r="AB439" s="6"/>
      <c r="AC439" s="6"/>
      <c r="AD439" s="6"/>
      <c r="AE439" s="6"/>
      <c r="AF439" s="6"/>
      <c r="AG439" s="6"/>
      <c r="AH439" s="6"/>
      <c r="AI439" s="6"/>
      <c r="AJ439" s="6"/>
      <c r="AK439" s="6" t="s">
        <v>40</v>
      </c>
      <c r="AL439" s="6"/>
      <c r="AM439" s="6"/>
      <c r="AN439" s="6"/>
      <c r="AO439" s="6"/>
      <c r="AP439" s="6"/>
      <c r="AQ439" s="6"/>
      <c r="AR439" s="6"/>
      <c r="AS439" s="6"/>
      <c r="AT439" s="6"/>
      <c r="AU439" s="6"/>
      <c r="AV439" s="6"/>
      <c r="AW439" s="6" t="s">
        <v>51</v>
      </c>
      <c r="AX439" s="6"/>
      <c r="AY439" s="6"/>
      <c r="AZ439" s="6"/>
      <c r="BA439" s="6"/>
      <c r="BB439" s="6"/>
      <c r="BC439" s="6"/>
      <c r="BD439" s="6"/>
      <c r="BE439" s="6"/>
      <c r="BF439" s="6"/>
      <c r="BG439" s="6"/>
      <c r="BH439" s="6"/>
      <c r="BI439" s="6"/>
      <c r="BJ439" s="6"/>
      <c r="BK439" s="6"/>
      <c r="BL439" s="6"/>
      <c r="BM439" s="6" t="s">
        <v>64</v>
      </c>
      <c r="BN439" s="6" t="s">
        <v>65</v>
      </c>
      <c r="BO439" s="6"/>
      <c r="BP439" s="6" t="s">
        <v>67</v>
      </c>
      <c r="BQ439" s="6"/>
      <c r="BR439" s="6"/>
      <c r="BS439" s="6"/>
      <c r="BT439" s="6"/>
      <c r="BU439" s="6"/>
      <c r="BV439" s="6" t="s">
        <v>73</v>
      </c>
      <c r="BW439" s="6"/>
      <c r="BX439" s="6"/>
      <c r="BY439" s="6" t="s">
        <v>76</v>
      </c>
      <c r="BZ439" s="6"/>
      <c r="CA439" s="6"/>
      <c r="CB439" s="6"/>
      <c r="CC439" s="6"/>
      <c r="CD439" s="6"/>
      <c r="CE439" s="6"/>
      <c r="CF439" s="6"/>
      <c r="CG439" s="6"/>
      <c r="CH439" s="6"/>
      <c r="CI439" s="109" t="s">
        <v>420</v>
      </c>
      <c r="CJ439" s="6"/>
      <c r="CK439" s="6"/>
      <c r="CL439" s="6"/>
      <c r="CM439" s="6"/>
      <c r="CN439" s="6"/>
    </row>
    <row r="440" spans="1:92" x14ac:dyDescent="0.35">
      <c r="A440" s="6">
        <v>5666031343</v>
      </c>
      <c r="B440" s="6"/>
      <c r="C440" s="6"/>
      <c r="D440" s="6"/>
      <c r="E440" s="6" t="s">
        <v>21</v>
      </c>
      <c r="F440" s="6"/>
      <c r="G440" s="6"/>
      <c r="H440" s="6"/>
      <c r="I440" s="6"/>
      <c r="J440" s="6"/>
      <c r="K440" s="6"/>
      <c r="L440" s="6" t="s">
        <v>28</v>
      </c>
      <c r="M440" s="6" t="s">
        <v>29</v>
      </c>
      <c r="N440" s="6"/>
      <c r="O440" s="6"/>
      <c r="P440" s="6"/>
      <c r="Q440" s="6"/>
      <c r="R440" s="6"/>
      <c r="S440" s="6"/>
      <c r="T440" s="6"/>
      <c r="U440" s="6"/>
      <c r="V440" s="6"/>
      <c r="W440" s="6"/>
      <c r="X440" s="6"/>
      <c r="Y440" s="6" t="s">
        <v>28</v>
      </c>
      <c r="Z440" s="6" t="s">
        <v>29</v>
      </c>
      <c r="AA440" s="6" t="s">
        <v>30</v>
      </c>
      <c r="AB440" s="6"/>
      <c r="AC440" s="6"/>
      <c r="AD440" s="6"/>
      <c r="AE440" s="6"/>
      <c r="AF440" s="6"/>
      <c r="AG440" s="6" t="s">
        <v>36</v>
      </c>
      <c r="AH440" s="6"/>
      <c r="AI440" s="6"/>
      <c r="AJ440" s="6"/>
      <c r="AK440" s="6" t="s">
        <v>40</v>
      </c>
      <c r="AL440" s="6" t="s">
        <v>41</v>
      </c>
      <c r="AM440" s="6"/>
      <c r="AN440" s="6"/>
      <c r="AO440" s="6"/>
      <c r="AP440" s="6"/>
      <c r="AQ440" s="6"/>
      <c r="AR440" s="6"/>
      <c r="AS440" s="6"/>
      <c r="AT440" s="6"/>
      <c r="AU440" s="6"/>
      <c r="AV440" s="6" t="s">
        <v>50</v>
      </c>
      <c r="AW440" s="6" t="s">
        <v>51</v>
      </c>
      <c r="AX440" s="6"/>
      <c r="AY440" s="6"/>
      <c r="AZ440" s="6"/>
      <c r="BA440" s="6"/>
      <c r="BB440" s="6" t="s">
        <v>55</v>
      </c>
      <c r="BC440" s="6"/>
      <c r="BD440" s="6"/>
      <c r="BE440" s="6" t="s">
        <v>58</v>
      </c>
      <c r="BF440" s="6"/>
      <c r="BG440" s="6"/>
      <c r="BH440" s="6"/>
      <c r="BI440" s="6" t="s">
        <v>62</v>
      </c>
      <c r="BJ440" s="6"/>
      <c r="BK440" s="6"/>
      <c r="BL440" s="6"/>
      <c r="BM440" s="6"/>
      <c r="BN440" s="6"/>
      <c r="BO440" s="6"/>
      <c r="BP440" s="6"/>
      <c r="BQ440" s="6"/>
      <c r="BR440" s="6"/>
      <c r="BS440" s="6" t="s">
        <v>70</v>
      </c>
      <c r="BT440" s="6"/>
      <c r="BU440" s="6"/>
      <c r="BV440" s="6" t="s">
        <v>73</v>
      </c>
      <c r="BW440" s="6"/>
      <c r="BX440" s="6"/>
      <c r="BY440" s="6" t="s">
        <v>76</v>
      </c>
      <c r="BZ440" s="6"/>
      <c r="CA440" s="6"/>
      <c r="CB440" s="6"/>
      <c r="CC440" s="6" t="s">
        <v>83</v>
      </c>
      <c r="CD440" s="6">
        <v>19</v>
      </c>
      <c r="CE440" s="6" t="s">
        <v>84</v>
      </c>
      <c r="CF440" s="6" t="s">
        <v>388</v>
      </c>
      <c r="CG440" s="6" t="s">
        <v>96</v>
      </c>
      <c r="CH440" s="6" t="s">
        <v>90</v>
      </c>
      <c r="CI440" s="109" t="s">
        <v>426</v>
      </c>
      <c r="CJ440" s="6" t="s">
        <v>92</v>
      </c>
      <c r="CK440" s="6" t="s">
        <v>109</v>
      </c>
      <c r="CL440" s="6" t="s">
        <v>102</v>
      </c>
      <c r="CM440" s="6" t="s">
        <v>86</v>
      </c>
      <c r="CN440" s="6" t="s">
        <v>86</v>
      </c>
    </row>
    <row r="441" spans="1:92" x14ac:dyDescent="0.35">
      <c r="A441" s="6">
        <v>5665395167</v>
      </c>
      <c r="B441" s="6"/>
      <c r="C441" s="6"/>
      <c r="D441" s="6"/>
      <c r="E441" s="6"/>
      <c r="F441" s="6"/>
      <c r="G441" s="6"/>
      <c r="H441" s="6"/>
      <c r="I441" s="6"/>
      <c r="J441" s="6" t="s">
        <v>26</v>
      </c>
      <c r="K441" s="6"/>
      <c r="L441" s="6" t="s">
        <v>28</v>
      </c>
      <c r="M441" s="6"/>
      <c r="N441" s="6" t="s">
        <v>30</v>
      </c>
      <c r="O441" s="6"/>
      <c r="P441" s="6"/>
      <c r="Q441" s="6"/>
      <c r="R441" s="6"/>
      <c r="S441" s="6"/>
      <c r="T441" s="6"/>
      <c r="U441" s="6"/>
      <c r="V441" s="6"/>
      <c r="W441" s="6" t="s">
        <v>26</v>
      </c>
      <c r="X441" s="6"/>
      <c r="Y441" s="6" t="s">
        <v>28</v>
      </c>
      <c r="Z441" s="6"/>
      <c r="AA441" s="6" t="s">
        <v>30</v>
      </c>
      <c r="AB441" s="6"/>
      <c r="AC441" s="6" t="s">
        <v>32</v>
      </c>
      <c r="AD441" s="6"/>
      <c r="AE441" s="6"/>
      <c r="AF441" s="6"/>
      <c r="AG441" s="6"/>
      <c r="AH441" s="6" t="s">
        <v>37</v>
      </c>
      <c r="AI441" s="6"/>
      <c r="AJ441" s="6"/>
      <c r="AK441" s="6" t="s">
        <v>40</v>
      </c>
      <c r="AL441" s="6" t="s">
        <v>41</v>
      </c>
      <c r="AM441" s="6"/>
      <c r="AN441" s="6"/>
      <c r="AO441" s="6"/>
      <c r="AP441" s="6" t="s">
        <v>45</v>
      </c>
      <c r="AQ441" s="6"/>
      <c r="AR441" s="6" t="s">
        <v>46</v>
      </c>
      <c r="AS441" s="6"/>
      <c r="AT441" s="6"/>
      <c r="AU441" s="6"/>
      <c r="AV441" s="6"/>
      <c r="AW441" s="6"/>
      <c r="AX441" s="6"/>
      <c r="AY441" s="6"/>
      <c r="AZ441" s="6"/>
      <c r="BA441" s="6"/>
      <c r="BB441" s="6"/>
      <c r="BC441" s="6"/>
      <c r="BD441" s="6"/>
      <c r="BE441" s="6"/>
      <c r="BF441" s="6"/>
      <c r="BG441" s="6"/>
      <c r="BH441" s="6"/>
      <c r="BI441" s="6"/>
      <c r="BJ441" s="6" t="s">
        <v>26</v>
      </c>
      <c r="BK441" s="6"/>
      <c r="BL441" s="6"/>
      <c r="BM441" s="6" t="s">
        <v>64</v>
      </c>
      <c r="BN441" s="6" t="s">
        <v>65</v>
      </c>
      <c r="BO441" s="6"/>
      <c r="BP441" s="6" t="s">
        <v>67</v>
      </c>
      <c r="BQ441" s="6"/>
      <c r="BR441" s="6" t="s">
        <v>69</v>
      </c>
      <c r="BS441" s="6" t="s">
        <v>70</v>
      </c>
      <c r="BT441" s="6" t="s">
        <v>71</v>
      </c>
      <c r="BU441" s="6" t="s">
        <v>72</v>
      </c>
      <c r="BV441" s="6" t="s">
        <v>73</v>
      </c>
      <c r="BW441" s="6" t="s">
        <v>74</v>
      </c>
      <c r="BX441" s="6" t="s">
        <v>75</v>
      </c>
      <c r="BY441" s="6" t="s">
        <v>76</v>
      </c>
      <c r="BZ441" s="6"/>
      <c r="CA441" s="6" t="s">
        <v>78</v>
      </c>
      <c r="CB441" s="6" t="s">
        <v>79</v>
      </c>
      <c r="CC441" s="6" t="s">
        <v>98</v>
      </c>
      <c r="CD441" s="6">
        <v>45</v>
      </c>
      <c r="CE441" s="6" t="s">
        <v>378</v>
      </c>
      <c r="CF441" s="6"/>
      <c r="CG441" s="6"/>
      <c r="CH441" s="6"/>
      <c r="CI441" s="109" t="s">
        <v>420</v>
      </c>
      <c r="CJ441" s="6"/>
      <c r="CK441" s="6"/>
      <c r="CL441" s="6"/>
      <c r="CM441" s="6"/>
      <c r="CN441" s="6"/>
    </row>
    <row r="442" spans="1:92" x14ac:dyDescent="0.35">
      <c r="A442" s="6">
        <v>5665304956</v>
      </c>
      <c r="B442" s="6"/>
      <c r="C442" s="6"/>
      <c r="D442" s="6"/>
      <c r="E442" s="6" t="s">
        <v>21</v>
      </c>
      <c r="F442" s="6"/>
      <c r="G442" s="6"/>
      <c r="H442" s="6"/>
      <c r="I442" s="6"/>
      <c r="J442" s="6"/>
      <c r="K442" s="6"/>
      <c r="L442" s="6" t="s">
        <v>28</v>
      </c>
      <c r="M442" s="6" t="s">
        <v>29</v>
      </c>
      <c r="N442" s="6"/>
      <c r="O442" s="6" t="s">
        <v>18</v>
      </c>
      <c r="P442" s="6"/>
      <c r="Q442" s="6" t="s">
        <v>20</v>
      </c>
      <c r="R442" s="6" t="s">
        <v>21</v>
      </c>
      <c r="S442" s="6"/>
      <c r="T442" s="6"/>
      <c r="U442" s="6"/>
      <c r="V442" s="6"/>
      <c r="W442" s="6"/>
      <c r="X442" s="6"/>
      <c r="Y442" s="6"/>
      <c r="Z442" s="6"/>
      <c r="AA442" s="6"/>
      <c r="AB442" s="6"/>
      <c r="AC442" s="6" t="s">
        <v>32</v>
      </c>
      <c r="AD442" s="6"/>
      <c r="AE442" s="6"/>
      <c r="AF442" s="6"/>
      <c r="AG442" s="6"/>
      <c r="AH442" s="6" t="s">
        <v>37</v>
      </c>
      <c r="AI442" s="6" t="s">
        <v>38</v>
      </c>
      <c r="AJ442" s="6"/>
      <c r="AK442" s="6"/>
      <c r="AL442" s="6"/>
      <c r="AM442" s="6"/>
      <c r="AN442" s="6"/>
      <c r="AO442" s="6"/>
      <c r="AP442" s="6"/>
      <c r="AQ442" s="6" t="s">
        <v>39</v>
      </c>
      <c r="AR442" s="6"/>
      <c r="AS442" s="6"/>
      <c r="AT442" s="6"/>
      <c r="AU442" s="6" t="s">
        <v>49</v>
      </c>
      <c r="AV442" s="6" t="s">
        <v>50</v>
      </c>
      <c r="AW442" s="6"/>
      <c r="AX442" s="6"/>
      <c r="AY442" s="6"/>
      <c r="AZ442" s="6"/>
      <c r="BA442" s="6" t="s">
        <v>19</v>
      </c>
      <c r="BB442" s="6"/>
      <c r="BC442" s="6"/>
      <c r="BD442" s="6"/>
      <c r="BE442" s="6"/>
      <c r="BF442" s="6"/>
      <c r="BG442" s="6" t="s">
        <v>60</v>
      </c>
      <c r="BH442" s="6" t="s">
        <v>61</v>
      </c>
      <c r="BI442" s="6"/>
      <c r="BJ442" s="6"/>
      <c r="BK442" s="6"/>
      <c r="BL442" s="6"/>
      <c r="BM442" s="6"/>
      <c r="BN442" s="6"/>
      <c r="BO442" s="6"/>
      <c r="BP442" s="6"/>
      <c r="BQ442" s="6"/>
      <c r="BR442" s="6"/>
      <c r="BS442" s="6"/>
      <c r="BT442" s="6"/>
      <c r="BU442" s="6"/>
      <c r="BV442" s="6" t="s">
        <v>73</v>
      </c>
      <c r="BW442" s="6"/>
      <c r="BX442" s="6"/>
      <c r="BY442" s="6" t="s">
        <v>76</v>
      </c>
      <c r="BZ442" s="6"/>
      <c r="CA442" s="6" t="s">
        <v>78</v>
      </c>
      <c r="CB442" s="6"/>
      <c r="CC442" s="6" t="s">
        <v>98</v>
      </c>
      <c r="CD442" s="6">
        <v>41</v>
      </c>
      <c r="CE442" s="6" t="s">
        <v>378</v>
      </c>
      <c r="CF442" s="6"/>
      <c r="CG442" s="6" t="s">
        <v>85</v>
      </c>
      <c r="CH442" s="6" t="s">
        <v>90</v>
      </c>
      <c r="CI442" s="109" t="s">
        <v>426</v>
      </c>
      <c r="CJ442" s="6" t="s">
        <v>92</v>
      </c>
      <c r="CK442" s="6" t="s">
        <v>107</v>
      </c>
      <c r="CL442" s="6" t="s">
        <v>365</v>
      </c>
      <c r="CM442" s="6" t="s">
        <v>90</v>
      </c>
      <c r="CN442" s="6" t="s">
        <v>90</v>
      </c>
    </row>
    <row r="443" spans="1:92" x14ac:dyDescent="0.35">
      <c r="A443" s="6">
        <v>5665096788</v>
      </c>
      <c r="B443" s="6" t="s">
        <v>18</v>
      </c>
      <c r="C443" s="6"/>
      <c r="D443" s="6"/>
      <c r="E443" s="6"/>
      <c r="F443" s="6"/>
      <c r="G443" s="6" t="s">
        <v>23</v>
      </c>
      <c r="H443" s="6"/>
      <c r="I443" s="6"/>
      <c r="J443" s="6" t="s">
        <v>26</v>
      </c>
      <c r="K443" s="6"/>
      <c r="L443" s="6"/>
      <c r="M443" s="6"/>
      <c r="N443" s="6"/>
      <c r="O443" s="6" t="s">
        <v>18</v>
      </c>
      <c r="P443" s="6"/>
      <c r="Q443" s="6"/>
      <c r="R443" s="6"/>
      <c r="S443" s="6"/>
      <c r="T443" s="6"/>
      <c r="U443" s="6"/>
      <c r="V443" s="6" t="s">
        <v>25</v>
      </c>
      <c r="W443" s="6" t="s">
        <v>26</v>
      </c>
      <c r="X443" s="6"/>
      <c r="Y443" s="6"/>
      <c r="Z443" s="6"/>
      <c r="AA443" s="6"/>
      <c r="AB443" s="6"/>
      <c r="AC443" s="6"/>
      <c r="AD443" s="6"/>
      <c r="AE443" s="6"/>
      <c r="AF443" s="6"/>
      <c r="AG443" s="6" t="s">
        <v>36</v>
      </c>
      <c r="AH443" s="6" t="s">
        <v>37</v>
      </c>
      <c r="AI443" s="6"/>
      <c r="AJ443" s="6"/>
      <c r="AK443" s="6" t="s">
        <v>40</v>
      </c>
      <c r="AL443" s="6"/>
      <c r="AM443" s="6"/>
      <c r="AN443" s="6" t="s">
        <v>43</v>
      </c>
      <c r="AO443" s="6" t="s">
        <v>44</v>
      </c>
      <c r="AP443" s="6"/>
      <c r="AQ443" s="6"/>
      <c r="AR443" s="6"/>
      <c r="AS443" s="6"/>
      <c r="AT443" s="6"/>
      <c r="AU443" s="6"/>
      <c r="AV443" s="6" t="s">
        <v>50</v>
      </c>
      <c r="AW443" s="6"/>
      <c r="AX443" s="6"/>
      <c r="AY443" s="6"/>
      <c r="AZ443" s="6"/>
      <c r="BA443" s="6"/>
      <c r="BB443" s="6"/>
      <c r="BC443" s="6"/>
      <c r="BD443" s="6"/>
      <c r="BE443" s="6"/>
      <c r="BF443" s="6"/>
      <c r="BG443" s="6"/>
      <c r="BH443" s="6"/>
      <c r="BI443" s="6"/>
      <c r="BJ443" s="6" t="s">
        <v>26</v>
      </c>
      <c r="BK443" s="6"/>
      <c r="BL443" s="6"/>
      <c r="BM443" s="6"/>
      <c r="BN443" s="6" t="s">
        <v>65</v>
      </c>
      <c r="BO443" s="6" t="s">
        <v>66</v>
      </c>
      <c r="BP443" s="6"/>
      <c r="BQ443" s="6"/>
      <c r="BR443" s="6" t="s">
        <v>69</v>
      </c>
      <c r="BS443" s="6"/>
      <c r="BT443" s="6"/>
      <c r="BU443" s="6"/>
      <c r="BV443" s="6"/>
      <c r="BW443" s="6"/>
      <c r="BX443" s="6"/>
      <c r="BY443" s="6" t="s">
        <v>76</v>
      </c>
      <c r="BZ443" s="6"/>
      <c r="CA443" s="6" t="s">
        <v>78</v>
      </c>
      <c r="CB443" s="6"/>
      <c r="CC443" s="6"/>
      <c r="CD443" s="6"/>
      <c r="CE443" s="6"/>
      <c r="CF443" s="6"/>
      <c r="CG443" s="6"/>
      <c r="CH443" s="6"/>
      <c r="CI443" s="109" t="s">
        <v>420</v>
      </c>
      <c r="CJ443" s="6"/>
      <c r="CK443" s="6"/>
      <c r="CL443" s="6"/>
      <c r="CM443" s="6"/>
      <c r="CN443" s="6"/>
    </row>
    <row r="444" spans="1:92" x14ac:dyDescent="0.35">
      <c r="A444" s="6">
        <v>5664199428</v>
      </c>
      <c r="B444" s="6"/>
      <c r="C444" s="6"/>
      <c r="D444" s="6"/>
      <c r="E444" s="6" t="s">
        <v>21</v>
      </c>
      <c r="F444" s="6"/>
      <c r="G444" s="6"/>
      <c r="H444" s="6" t="s">
        <v>24</v>
      </c>
      <c r="I444" s="6"/>
      <c r="J444" s="6"/>
      <c r="K444" s="6" t="s">
        <v>27</v>
      </c>
      <c r="L444" s="6"/>
      <c r="M444" s="6"/>
      <c r="N444" s="6"/>
      <c r="O444" s="6"/>
      <c r="P444" s="6"/>
      <c r="Q444" s="6"/>
      <c r="R444" s="6"/>
      <c r="S444" s="6"/>
      <c r="T444" s="6"/>
      <c r="U444" s="6"/>
      <c r="V444" s="6"/>
      <c r="W444" s="6"/>
      <c r="X444" s="6"/>
      <c r="Y444" s="6"/>
      <c r="Z444" s="6"/>
      <c r="AA444" s="6" t="s">
        <v>30</v>
      </c>
      <c r="AB444" s="6" t="s">
        <v>31</v>
      </c>
      <c r="AC444" s="6"/>
      <c r="AD444" s="6"/>
      <c r="AE444" s="6"/>
      <c r="AF444" s="6"/>
      <c r="AG444" s="6"/>
      <c r="AH444" s="6"/>
      <c r="AI444" s="6"/>
      <c r="AJ444" s="6"/>
      <c r="AK444" s="6" t="s">
        <v>40</v>
      </c>
      <c r="AL444" s="6" t="s">
        <v>41</v>
      </c>
      <c r="AM444" s="6"/>
      <c r="AN444" s="6"/>
      <c r="AO444" s="6"/>
      <c r="AP444" s="6"/>
      <c r="AQ444" s="6"/>
      <c r="AR444" s="6"/>
      <c r="AS444" s="6"/>
      <c r="AT444" s="6"/>
      <c r="AU444" s="6"/>
      <c r="AV444" s="6" t="s">
        <v>50</v>
      </c>
      <c r="AW444" s="6" t="s">
        <v>51</v>
      </c>
      <c r="AX444" s="6"/>
      <c r="AY444" s="6"/>
      <c r="AZ444" s="6"/>
      <c r="BA444" s="6" t="s">
        <v>19</v>
      </c>
      <c r="BB444" s="6"/>
      <c r="BC444" s="6"/>
      <c r="BD444" s="6"/>
      <c r="BE444" s="6"/>
      <c r="BF444" s="6" t="s">
        <v>59</v>
      </c>
      <c r="BG444" s="6"/>
      <c r="BH444" s="6"/>
      <c r="BI444" s="6"/>
      <c r="BJ444" s="6"/>
      <c r="BK444" s="6"/>
      <c r="BL444" s="6"/>
      <c r="BM444" s="6"/>
      <c r="BN444" s="6" t="s">
        <v>65</v>
      </c>
      <c r="BO444" s="6"/>
      <c r="BP444" s="6" t="s">
        <v>67</v>
      </c>
      <c r="BQ444" s="6"/>
      <c r="BR444" s="6"/>
      <c r="BS444" s="6"/>
      <c r="BT444" s="6"/>
      <c r="BU444" s="6"/>
      <c r="BV444" s="6"/>
      <c r="BW444" s="6"/>
      <c r="BX444" s="6"/>
      <c r="BY444" s="6" t="s">
        <v>76</v>
      </c>
      <c r="BZ444" s="6"/>
      <c r="CA444" s="6"/>
      <c r="CB444" s="6"/>
      <c r="CC444" s="6" t="s">
        <v>83</v>
      </c>
      <c r="CD444" s="6">
        <v>53</v>
      </c>
      <c r="CE444" s="6" t="s">
        <v>378</v>
      </c>
      <c r="CF444" s="6"/>
      <c r="CG444" s="6" t="s">
        <v>386</v>
      </c>
      <c r="CH444" s="6" t="s">
        <v>86</v>
      </c>
      <c r="CI444" s="109" t="s">
        <v>426</v>
      </c>
      <c r="CJ444" s="6" t="s">
        <v>92</v>
      </c>
      <c r="CK444" s="6" t="s">
        <v>101</v>
      </c>
      <c r="CL444" s="6" t="s">
        <v>111</v>
      </c>
      <c r="CM444" s="6" t="s">
        <v>86</v>
      </c>
      <c r="CN444" s="6" t="s">
        <v>90</v>
      </c>
    </row>
    <row r="445" spans="1:92" x14ac:dyDescent="0.35">
      <c r="A445" s="6">
        <v>5662852195</v>
      </c>
      <c r="B445" s="6"/>
      <c r="C445" s="6"/>
      <c r="D445" s="6"/>
      <c r="E445" s="6"/>
      <c r="F445" s="6"/>
      <c r="G445" s="6"/>
      <c r="H445" s="6"/>
      <c r="I445" s="6" t="s">
        <v>25</v>
      </c>
      <c r="J445" s="6" t="s">
        <v>26</v>
      </c>
      <c r="K445" s="6"/>
      <c r="L445" s="6" t="s">
        <v>28</v>
      </c>
      <c r="M445" s="6"/>
      <c r="N445" s="6"/>
      <c r="O445" s="6"/>
      <c r="P445" s="6"/>
      <c r="Q445" s="6"/>
      <c r="R445" s="6"/>
      <c r="S445" s="6"/>
      <c r="T445" s="6"/>
      <c r="U445" s="6"/>
      <c r="V445" s="6" t="s">
        <v>25</v>
      </c>
      <c r="W445" s="6" t="s">
        <v>26</v>
      </c>
      <c r="X445" s="6"/>
      <c r="Y445" s="6" t="s">
        <v>28</v>
      </c>
      <c r="Z445" s="6"/>
      <c r="AA445" s="6"/>
      <c r="AB445" s="6"/>
      <c r="AC445" s="6" t="s">
        <v>32</v>
      </c>
      <c r="AD445" s="6" t="s">
        <v>33</v>
      </c>
      <c r="AE445" s="6"/>
      <c r="AF445" s="6"/>
      <c r="AG445" s="6"/>
      <c r="AH445" s="6"/>
      <c r="AI445" s="6"/>
      <c r="AJ445" s="6"/>
      <c r="AK445" s="6" t="s">
        <v>40</v>
      </c>
      <c r="AL445" s="6"/>
      <c r="AM445" s="6"/>
      <c r="AN445" s="6"/>
      <c r="AO445" s="6"/>
      <c r="AP445" s="6"/>
      <c r="AQ445" s="6"/>
      <c r="AR445" s="6" t="s">
        <v>46</v>
      </c>
      <c r="AS445" s="6" t="s">
        <v>47</v>
      </c>
      <c r="AT445" s="6"/>
      <c r="AU445" s="6"/>
      <c r="AV445" s="6"/>
      <c r="AW445" s="6" t="s">
        <v>51</v>
      </c>
      <c r="AX445" s="6"/>
      <c r="AY445" s="6"/>
      <c r="AZ445" s="6"/>
      <c r="BA445" s="6"/>
      <c r="BB445" s="6"/>
      <c r="BC445" s="6"/>
      <c r="BD445" s="6"/>
      <c r="BE445" s="6"/>
      <c r="BF445" s="6"/>
      <c r="BG445" s="6"/>
      <c r="BH445" s="6"/>
      <c r="BI445" s="6"/>
      <c r="BJ445" s="6" t="s">
        <v>26</v>
      </c>
      <c r="BK445" s="6"/>
      <c r="BL445" s="6"/>
      <c r="BM445" s="6"/>
      <c r="BN445" s="6" t="s">
        <v>65</v>
      </c>
      <c r="BO445" s="6" t="s">
        <v>66</v>
      </c>
      <c r="BP445" s="6" t="s">
        <v>67</v>
      </c>
      <c r="BQ445" s="6"/>
      <c r="BR445" s="6"/>
      <c r="BS445" s="6" t="s">
        <v>70</v>
      </c>
      <c r="BT445" s="6"/>
      <c r="BU445" s="6"/>
      <c r="BV445" s="6"/>
      <c r="BW445" s="6"/>
      <c r="BX445" s="6"/>
      <c r="BY445" s="6"/>
      <c r="BZ445" s="6"/>
      <c r="CA445" s="6" t="s">
        <v>78</v>
      </c>
      <c r="CB445" s="6"/>
      <c r="CC445" s="6"/>
      <c r="CD445" s="6"/>
      <c r="CE445" s="6"/>
      <c r="CF445" s="6"/>
      <c r="CG445" s="6"/>
      <c r="CH445" s="6"/>
      <c r="CI445" s="109" t="s">
        <v>420</v>
      </c>
      <c r="CJ445" s="6"/>
      <c r="CK445" s="6"/>
      <c r="CL445" s="6"/>
      <c r="CM445" s="6"/>
      <c r="CN445" s="6"/>
    </row>
    <row r="446" spans="1:92" x14ac:dyDescent="0.35">
      <c r="A446" s="6">
        <v>5662760936</v>
      </c>
      <c r="B446" s="6" t="s">
        <v>18</v>
      </c>
      <c r="C446" s="6"/>
      <c r="D446" s="6"/>
      <c r="E446" s="6"/>
      <c r="F446" s="6"/>
      <c r="G446" s="6"/>
      <c r="H446" s="6"/>
      <c r="I446" s="6"/>
      <c r="J446" s="6" t="s">
        <v>26</v>
      </c>
      <c r="K446" s="6" t="s">
        <v>27</v>
      </c>
      <c r="L446" s="6"/>
      <c r="M446" s="6"/>
      <c r="N446" s="6"/>
      <c r="O446" s="6" t="s">
        <v>18</v>
      </c>
      <c r="P446" s="6"/>
      <c r="Q446" s="6"/>
      <c r="R446" s="6"/>
      <c r="S446" s="6"/>
      <c r="T446" s="6"/>
      <c r="U446" s="6"/>
      <c r="V446" s="6"/>
      <c r="W446" s="6" t="s">
        <v>26</v>
      </c>
      <c r="X446" s="6" t="s">
        <v>27</v>
      </c>
      <c r="Y446" s="6"/>
      <c r="Z446" s="6"/>
      <c r="AA446" s="6"/>
      <c r="AB446" s="6"/>
      <c r="AC446" s="6" t="s">
        <v>32</v>
      </c>
      <c r="AD446" s="6"/>
      <c r="AE446" s="6" t="s">
        <v>34</v>
      </c>
      <c r="AF446" s="6"/>
      <c r="AG446" s="6"/>
      <c r="AH446" s="6"/>
      <c r="AI446" s="6" t="s">
        <v>38</v>
      </c>
      <c r="AJ446" s="6"/>
      <c r="AK446" s="6"/>
      <c r="AL446" s="6"/>
      <c r="AM446" s="6"/>
      <c r="AN446" s="6"/>
      <c r="AO446" s="6" t="s">
        <v>44</v>
      </c>
      <c r="AP446" s="6"/>
      <c r="AQ446" s="6"/>
      <c r="AR446" s="6"/>
      <c r="AS446" s="6"/>
      <c r="AT446" s="6"/>
      <c r="AU446" s="6" t="s">
        <v>49</v>
      </c>
      <c r="AV446" s="6"/>
      <c r="AW446" s="6"/>
      <c r="AX446" s="6"/>
      <c r="AY446" s="6"/>
      <c r="AZ446" s="6"/>
      <c r="BA446" s="6"/>
      <c r="BB446" s="6"/>
      <c r="BC446" s="6"/>
      <c r="BD446" s="6"/>
      <c r="BE446" s="6"/>
      <c r="BF446" s="6"/>
      <c r="BG446" s="6"/>
      <c r="BH446" s="6"/>
      <c r="BI446" s="6" t="s">
        <v>62</v>
      </c>
      <c r="BJ446" s="6" t="s">
        <v>26</v>
      </c>
      <c r="BK446" s="6"/>
      <c r="BL446" s="6"/>
      <c r="BM446" s="6" t="s">
        <v>64</v>
      </c>
      <c r="BN446" s="6"/>
      <c r="BO446" s="6"/>
      <c r="BP446" s="6"/>
      <c r="BQ446" s="6"/>
      <c r="BR446" s="6" t="s">
        <v>69</v>
      </c>
      <c r="BS446" s="6"/>
      <c r="BT446" s="6"/>
      <c r="BU446" s="6"/>
      <c r="BV446" s="6" t="s">
        <v>73</v>
      </c>
      <c r="BW446" s="6" t="s">
        <v>74</v>
      </c>
      <c r="BX446" s="6"/>
      <c r="BY446" s="6" t="s">
        <v>76</v>
      </c>
      <c r="BZ446" s="6"/>
      <c r="CA446" s="6" t="s">
        <v>78</v>
      </c>
      <c r="CB446" s="6"/>
      <c r="CC446" s="6"/>
      <c r="CD446" s="6"/>
      <c r="CE446" s="6"/>
      <c r="CF446" s="6"/>
      <c r="CG446" s="6"/>
      <c r="CH446" s="6"/>
      <c r="CI446" s="109" t="s">
        <v>420</v>
      </c>
      <c r="CJ446" s="6"/>
      <c r="CK446" s="6"/>
      <c r="CL446" s="6"/>
      <c r="CM446" s="6"/>
      <c r="CN446" s="6"/>
    </row>
    <row r="447" spans="1:92" x14ac:dyDescent="0.35">
      <c r="A447" s="6">
        <v>5662515007</v>
      </c>
      <c r="B447" s="6"/>
      <c r="C447" s="6"/>
      <c r="D447" s="6"/>
      <c r="E447" s="6"/>
      <c r="F447" s="6"/>
      <c r="G447" s="6"/>
      <c r="H447" s="6"/>
      <c r="I447" s="6"/>
      <c r="J447" s="6"/>
      <c r="K447" s="6" t="s">
        <v>27</v>
      </c>
      <c r="L447" s="6" t="s">
        <v>28</v>
      </c>
      <c r="M447" s="6"/>
      <c r="N447" s="6"/>
      <c r="O447" s="6"/>
      <c r="P447" s="6"/>
      <c r="Q447" s="6"/>
      <c r="R447" s="6" t="s">
        <v>21</v>
      </c>
      <c r="S447" s="6"/>
      <c r="T447" s="6" t="s">
        <v>23</v>
      </c>
      <c r="U447" s="6"/>
      <c r="V447" s="6"/>
      <c r="W447" s="6"/>
      <c r="X447" s="6"/>
      <c r="Y447" s="6"/>
      <c r="Z447" s="6"/>
      <c r="AA447" s="6"/>
      <c r="AB447" s="6"/>
      <c r="AC447" s="6"/>
      <c r="AD447" s="6"/>
      <c r="AE447" s="6"/>
      <c r="AF447" s="6"/>
      <c r="AG447" s="6"/>
      <c r="AH447" s="6"/>
      <c r="AI447" s="6" t="s">
        <v>38</v>
      </c>
      <c r="AJ447" s="6"/>
      <c r="AK447" s="6"/>
      <c r="AL447" s="6"/>
      <c r="AM447" s="6"/>
      <c r="AN447" s="6"/>
      <c r="AO447" s="6" t="s">
        <v>44</v>
      </c>
      <c r="AP447" s="6"/>
      <c r="AQ447" s="6"/>
      <c r="AR447" s="6"/>
      <c r="AS447" s="6" t="s">
        <v>47</v>
      </c>
      <c r="AT447" s="6"/>
      <c r="AU447" s="6"/>
      <c r="AV447" s="6" t="s">
        <v>50</v>
      </c>
      <c r="AW447" s="6"/>
      <c r="AX447" s="6"/>
      <c r="AY447" s="6"/>
      <c r="AZ447" s="6"/>
      <c r="BA447" s="6"/>
      <c r="BB447" s="6"/>
      <c r="BC447" s="6"/>
      <c r="BD447" s="6"/>
      <c r="BE447" s="6"/>
      <c r="BF447" s="6"/>
      <c r="BG447" s="6" t="s">
        <v>60</v>
      </c>
      <c r="BH447" s="6"/>
      <c r="BI447" s="6" t="s">
        <v>62</v>
      </c>
      <c r="BJ447" s="6"/>
      <c r="BK447" s="6"/>
      <c r="BL447" s="6"/>
      <c r="BM447" s="6"/>
      <c r="BN447" s="6"/>
      <c r="BO447" s="6" t="s">
        <v>66</v>
      </c>
      <c r="BP447" s="6"/>
      <c r="BQ447" s="6"/>
      <c r="BR447" s="6"/>
      <c r="BS447" s="6" t="s">
        <v>70</v>
      </c>
      <c r="BT447" s="6"/>
      <c r="BU447" s="6"/>
      <c r="BV447" s="6"/>
      <c r="BW447" s="6"/>
      <c r="BX447" s="6"/>
      <c r="BY447" s="6"/>
      <c r="BZ447" s="6"/>
      <c r="CA447" s="6"/>
      <c r="CB447" s="6"/>
      <c r="CC447" s="6"/>
      <c r="CD447" s="6"/>
      <c r="CE447" s="6"/>
      <c r="CF447" s="6"/>
      <c r="CG447" s="6"/>
      <c r="CH447" s="6"/>
      <c r="CI447" s="109" t="s">
        <v>420</v>
      </c>
      <c r="CJ447" s="6"/>
      <c r="CK447" s="6"/>
      <c r="CL447" s="6"/>
      <c r="CM447" s="6"/>
      <c r="CN447" s="6"/>
    </row>
    <row r="448" spans="1:92" x14ac:dyDescent="0.35">
      <c r="A448" s="6">
        <v>5662171661</v>
      </c>
      <c r="B448" s="6"/>
      <c r="C448" s="6"/>
      <c r="D448" s="6"/>
      <c r="E448" s="6"/>
      <c r="F448" s="6"/>
      <c r="G448" s="6"/>
      <c r="H448" s="6" t="s">
        <v>24</v>
      </c>
      <c r="I448" s="6" t="s">
        <v>25</v>
      </c>
      <c r="J448" s="6"/>
      <c r="K448" s="6"/>
      <c r="L448" s="6" t="s">
        <v>28</v>
      </c>
      <c r="M448" s="6"/>
      <c r="N448" s="6"/>
      <c r="O448" s="6"/>
      <c r="P448" s="6"/>
      <c r="Q448" s="6"/>
      <c r="R448" s="6" t="s">
        <v>21</v>
      </c>
      <c r="S448" s="6"/>
      <c r="T448" s="6"/>
      <c r="U448" s="6"/>
      <c r="V448" s="6"/>
      <c r="W448" s="6"/>
      <c r="X448" s="6"/>
      <c r="Y448" s="6"/>
      <c r="Z448" s="6"/>
      <c r="AA448" s="6"/>
      <c r="AB448" s="6"/>
      <c r="AC448" s="6" t="s">
        <v>32</v>
      </c>
      <c r="AD448" s="6"/>
      <c r="AE448" s="6" t="s">
        <v>34</v>
      </c>
      <c r="AF448" s="6"/>
      <c r="AG448" s="6"/>
      <c r="AH448" s="6"/>
      <c r="AI448" s="6"/>
      <c r="AJ448" s="6" t="s">
        <v>39</v>
      </c>
      <c r="AK448" s="6"/>
      <c r="AL448" s="6"/>
      <c r="AM448" s="6"/>
      <c r="AN448" s="6"/>
      <c r="AO448" s="6"/>
      <c r="AP448" s="6"/>
      <c r="AQ448" s="6" t="s">
        <v>39</v>
      </c>
      <c r="AR448" s="6"/>
      <c r="AS448" s="6" t="s">
        <v>47</v>
      </c>
      <c r="AT448" s="6"/>
      <c r="AU448" s="6"/>
      <c r="AV448" s="6" t="s">
        <v>50</v>
      </c>
      <c r="AW448" s="6"/>
      <c r="AX448" s="6"/>
      <c r="AY448" s="6"/>
      <c r="AZ448" s="6"/>
      <c r="BA448" s="6"/>
      <c r="BB448" s="6" t="s">
        <v>55</v>
      </c>
      <c r="BC448" s="6"/>
      <c r="BD448" s="6"/>
      <c r="BE448" s="6" t="s">
        <v>58</v>
      </c>
      <c r="BF448" s="6"/>
      <c r="BG448" s="6"/>
      <c r="BH448" s="6"/>
      <c r="BI448" s="6"/>
      <c r="BJ448" s="6"/>
      <c r="BK448" s="6"/>
      <c r="BL448" s="6" t="s">
        <v>63</v>
      </c>
      <c r="BM448" s="6"/>
      <c r="BN448" s="6"/>
      <c r="BO448" s="6"/>
      <c r="BP448" s="6" t="s">
        <v>67</v>
      </c>
      <c r="BQ448" s="6"/>
      <c r="BR448" s="6"/>
      <c r="BS448" s="6" t="s">
        <v>70</v>
      </c>
      <c r="BT448" s="6"/>
      <c r="BU448" s="6" t="s">
        <v>72</v>
      </c>
      <c r="BV448" s="6"/>
      <c r="BW448" s="6"/>
      <c r="BX448" s="6"/>
      <c r="BY448" s="6"/>
      <c r="BZ448" s="6"/>
      <c r="CA448" s="6"/>
      <c r="CB448" s="6"/>
      <c r="CC448" s="6" t="s">
        <v>98</v>
      </c>
      <c r="CD448" s="6">
        <v>22</v>
      </c>
      <c r="CE448" s="6" t="s">
        <v>378</v>
      </c>
      <c r="CF448" s="6"/>
      <c r="CG448" s="6"/>
      <c r="CH448" s="6"/>
      <c r="CI448" s="109" t="s">
        <v>420</v>
      </c>
      <c r="CJ448" s="6"/>
      <c r="CK448" s="6"/>
      <c r="CL448" s="6"/>
      <c r="CM448" s="6"/>
      <c r="CN448" s="6"/>
    </row>
    <row r="449" spans="1:92" x14ac:dyDescent="0.35">
      <c r="A449" s="6">
        <v>5661428805</v>
      </c>
      <c r="B449" s="6"/>
      <c r="C449" s="6"/>
      <c r="D449" s="6"/>
      <c r="E449" s="6" t="s">
        <v>21</v>
      </c>
      <c r="F449" s="6"/>
      <c r="G449" s="6"/>
      <c r="H449" s="6"/>
      <c r="I449" s="6" t="s">
        <v>25</v>
      </c>
      <c r="J449" s="6"/>
      <c r="K449" s="6"/>
      <c r="L449" s="6" t="s">
        <v>28</v>
      </c>
      <c r="M449" s="6"/>
      <c r="N449" s="6"/>
      <c r="O449" s="6"/>
      <c r="P449" s="6"/>
      <c r="Q449" s="6"/>
      <c r="R449" s="6" t="s">
        <v>21</v>
      </c>
      <c r="S449" s="6"/>
      <c r="T449" s="6"/>
      <c r="U449" s="6" t="s">
        <v>24</v>
      </c>
      <c r="V449" s="6" t="s">
        <v>25</v>
      </c>
      <c r="W449" s="6"/>
      <c r="X449" s="6"/>
      <c r="Y449" s="6"/>
      <c r="Z449" s="6"/>
      <c r="AA449" s="6"/>
      <c r="AB449" s="6"/>
      <c r="AC449" s="6" t="s">
        <v>32</v>
      </c>
      <c r="AD449" s="6"/>
      <c r="AE449" s="6" t="s">
        <v>34</v>
      </c>
      <c r="AF449" s="6"/>
      <c r="AG449" s="6"/>
      <c r="AH449" s="6"/>
      <c r="AI449" s="6" t="s">
        <v>38</v>
      </c>
      <c r="AJ449" s="6"/>
      <c r="AK449" s="6"/>
      <c r="AL449" s="6"/>
      <c r="AM449" s="6"/>
      <c r="AN449" s="6"/>
      <c r="AO449" s="6" t="s">
        <v>44</v>
      </c>
      <c r="AP449" s="6" t="s">
        <v>45</v>
      </c>
      <c r="AQ449" s="6"/>
      <c r="AR449" s="6"/>
      <c r="AS449" s="6"/>
      <c r="AT449" s="6"/>
      <c r="AU449" s="6"/>
      <c r="AV449" s="6"/>
      <c r="AW449" s="6" t="s">
        <v>51</v>
      </c>
      <c r="AX449" s="6"/>
      <c r="AY449" s="6"/>
      <c r="AZ449" s="6"/>
      <c r="BA449" s="6" t="s">
        <v>19</v>
      </c>
      <c r="BB449" s="6"/>
      <c r="BC449" s="6"/>
      <c r="BD449" s="6"/>
      <c r="BE449" s="6"/>
      <c r="BF449" s="6"/>
      <c r="BG449" s="6"/>
      <c r="BH449" s="6"/>
      <c r="BI449" s="6" t="s">
        <v>62</v>
      </c>
      <c r="BJ449" s="6" t="s">
        <v>26</v>
      </c>
      <c r="BK449" s="6"/>
      <c r="BL449" s="6"/>
      <c r="BM449" s="6"/>
      <c r="BN449" s="6"/>
      <c r="BO449" s="6"/>
      <c r="BP449" s="6"/>
      <c r="BQ449" s="6"/>
      <c r="BR449" s="6"/>
      <c r="BS449" s="6"/>
      <c r="BT449" s="6"/>
      <c r="BU449" s="6" t="s">
        <v>72</v>
      </c>
      <c r="BV449" s="6" t="s">
        <v>73</v>
      </c>
      <c r="BW449" s="6"/>
      <c r="BX449" s="6"/>
      <c r="BY449" s="6" t="s">
        <v>76</v>
      </c>
      <c r="BZ449" s="6"/>
      <c r="CA449" s="6"/>
      <c r="CB449" s="6"/>
      <c r="CC449" s="6" t="s">
        <v>83</v>
      </c>
      <c r="CD449" s="6">
        <v>28</v>
      </c>
      <c r="CE449" s="6" t="s">
        <v>84</v>
      </c>
      <c r="CF449" s="6" t="s">
        <v>388</v>
      </c>
      <c r="CG449" s="6"/>
      <c r="CH449" s="6"/>
      <c r="CI449" s="109" t="s">
        <v>420</v>
      </c>
      <c r="CJ449" s="6"/>
      <c r="CK449" s="6"/>
      <c r="CL449" s="6"/>
      <c r="CM449" s="6"/>
      <c r="CN449" s="6"/>
    </row>
    <row r="450" spans="1:92" x14ac:dyDescent="0.35">
      <c r="A450" s="6">
        <v>5660954662</v>
      </c>
      <c r="B450" s="6" t="s">
        <v>18</v>
      </c>
      <c r="C450" s="6"/>
      <c r="D450" s="6" t="s">
        <v>20</v>
      </c>
      <c r="E450" s="6"/>
      <c r="F450" s="6"/>
      <c r="G450" s="6"/>
      <c r="H450" s="6"/>
      <c r="I450" s="6"/>
      <c r="J450" s="6" t="s">
        <v>26</v>
      </c>
      <c r="K450" s="6"/>
      <c r="L450" s="6"/>
      <c r="M450" s="6"/>
      <c r="N450" s="6"/>
      <c r="O450" s="6"/>
      <c r="P450" s="6"/>
      <c r="Q450" s="6"/>
      <c r="R450" s="6"/>
      <c r="S450" s="6"/>
      <c r="T450" s="6" t="s">
        <v>23</v>
      </c>
      <c r="U450" s="6"/>
      <c r="V450" s="6"/>
      <c r="W450" s="6" t="s">
        <v>26</v>
      </c>
      <c r="X450" s="6"/>
      <c r="Y450" s="6"/>
      <c r="Z450" s="6"/>
      <c r="AA450" s="6" t="s">
        <v>30</v>
      </c>
      <c r="AB450" s="6"/>
      <c r="AC450" s="6" t="s">
        <v>32</v>
      </c>
      <c r="AD450" s="6" t="s">
        <v>33</v>
      </c>
      <c r="AE450" s="6"/>
      <c r="AF450" s="6"/>
      <c r="AG450" s="6"/>
      <c r="AH450" s="6" t="s">
        <v>37</v>
      </c>
      <c r="AI450" s="6"/>
      <c r="AJ450" s="6"/>
      <c r="AK450" s="6"/>
      <c r="AL450" s="6" t="s">
        <v>41</v>
      </c>
      <c r="AM450" s="6"/>
      <c r="AN450" s="6"/>
      <c r="AO450" s="6"/>
      <c r="AP450" s="6" t="s">
        <v>45</v>
      </c>
      <c r="AQ450" s="6"/>
      <c r="AR450" s="6"/>
      <c r="AS450" s="6"/>
      <c r="AT450" s="6"/>
      <c r="AU450" s="6"/>
      <c r="AV450" s="6" t="s">
        <v>50</v>
      </c>
      <c r="AW450" s="6"/>
      <c r="AX450" s="6"/>
      <c r="AY450" s="6"/>
      <c r="AZ450" s="6"/>
      <c r="BA450" s="6"/>
      <c r="BB450" s="6"/>
      <c r="BC450" s="6"/>
      <c r="BD450" s="6" t="s">
        <v>57</v>
      </c>
      <c r="BE450" s="6" t="s">
        <v>58</v>
      </c>
      <c r="BF450" s="6"/>
      <c r="BG450" s="6"/>
      <c r="BH450" s="6"/>
      <c r="BI450" s="6"/>
      <c r="BJ450" s="6" t="s">
        <v>26</v>
      </c>
      <c r="BK450" s="6"/>
      <c r="BL450" s="6"/>
      <c r="BM450" s="6"/>
      <c r="BN450" s="6"/>
      <c r="BO450" s="6"/>
      <c r="BP450" s="6" t="s">
        <v>67</v>
      </c>
      <c r="BQ450" s="6"/>
      <c r="BR450" s="6"/>
      <c r="BS450" s="6"/>
      <c r="BT450" s="6"/>
      <c r="BU450" s="6"/>
      <c r="BV450" s="6"/>
      <c r="BW450" s="6"/>
      <c r="BX450" s="6" t="s">
        <v>75</v>
      </c>
      <c r="BY450" s="6"/>
      <c r="BZ450" s="6"/>
      <c r="CA450" s="6" t="s">
        <v>78</v>
      </c>
      <c r="CB450" s="6"/>
      <c r="CC450" s="6" t="s">
        <v>83</v>
      </c>
      <c r="CD450" s="6">
        <v>36</v>
      </c>
      <c r="CE450" s="6" t="s">
        <v>378</v>
      </c>
      <c r="CF450" s="6"/>
      <c r="CG450" s="6" t="s">
        <v>85</v>
      </c>
      <c r="CH450" s="6" t="s">
        <v>90</v>
      </c>
      <c r="CI450" s="109" t="s">
        <v>426</v>
      </c>
      <c r="CJ450" s="6" t="s">
        <v>92</v>
      </c>
      <c r="CK450" s="6" t="s">
        <v>110</v>
      </c>
      <c r="CL450" s="6" t="s">
        <v>89</v>
      </c>
      <c r="CM450" s="6" t="s">
        <v>90</v>
      </c>
      <c r="CN450" s="6" t="s">
        <v>90</v>
      </c>
    </row>
    <row r="451" spans="1:92" x14ac:dyDescent="0.35">
      <c r="A451" s="6">
        <v>5660954444</v>
      </c>
      <c r="B451" s="6" t="s">
        <v>18</v>
      </c>
      <c r="C451" s="6"/>
      <c r="D451" s="6"/>
      <c r="E451" s="6"/>
      <c r="F451" s="6"/>
      <c r="G451" s="6"/>
      <c r="H451" s="6"/>
      <c r="I451" s="6"/>
      <c r="J451" s="6" t="s">
        <v>26</v>
      </c>
      <c r="K451" s="6"/>
      <c r="L451" s="6" t="s">
        <v>28</v>
      </c>
      <c r="M451" s="6"/>
      <c r="N451" s="6"/>
      <c r="O451" s="6"/>
      <c r="P451" s="6"/>
      <c r="Q451" s="6"/>
      <c r="R451" s="6"/>
      <c r="S451" s="6"/>
      <c r="T451" s="6" t="s">
        <v>23</v>
      </c>
      <c r="U451" s="6"/>
      <c r="V451" s="6"/>
      <c r="W451" s="6" t="s">
        <v>26</v>
      </c>
      <c r="X451" s="6"/>
      <c r="Y451" s="6"/>
      <c r="Z451" s="6"/>
      <c r="AA451" s="6" t="s">
        <v>30</v>
      </c>
      <c r="AB451" s="6" t="s">
        <v>31</v>
      </c>
      <c r="AC451" s="6" t="s">
        <v>32</v>
      </c>
      <c r="AD451" s="6" t="s">
        <v>33</v>
      </c>
      <c r="AE451" s="6"/>
      <c r="AF451" s="6"/>
      <c r="AG451" s="6"/>
      <c r="AH451" s="6"/>
      <c r="AI451" s="6"/>
      <c r="AJ451" s="6"/>
      <c r="AK451" s="6"/>
      <c r="AL451" s="6" t="s">
        <v>41</v>
      </c>
      <c r="AM451" s="6"/>
      <c r="AN451" s="6"/>
      <c r="AO451" s="6"/>
      <c r="AP451" s="6" t="s">
        <v>45</v>
      </c>
      <c r="AQ451" s="6"/>
      <c r="AR451" s="6"/>
      <c r="AS451" s="6"/>
      <c r="AT451" s="6"/>
      <c r="AU451" s="6"/>
      <c r="AV451" s="6" t="s">
        <v>50</v>
      </c>
      <c r="AW451" s="6"/>
      <c r="AX451" s="6"/>
      <c r="AY451" s="6"/>
      <c r="AZ451" s="6"/>
      <c r="BA451" s="6"/>
      <c r="BB451" s="6"/>
      <c r="BC451" s="6"/>
      <c r="BD451" s="6"/>
      <c r="BE451" s="6" t="s">
        <v>58</v>
      </c>
      <c r="BF451" s="6" t="s">
        <v>59</v>
      </c>
      <c r="BG451" s="6"/>
      <c r="BH451" s="6"/>
      <c r="BI451" s="6"/>
      <c r="BJ451" s="6"/>
      <c r="BK451" s="6"/>
      <c r="BL451" s="6"/>
      <c r="BM451" s="6"/>
      <c r="BN451" s="6" t="s">
        <v>65</v>
      </c>
      <c r="BO451" s="6"/>
      <c r="BP451" s="6" t="s">
        <v>67</v>
      </c>
      <c r="BQ451" s="6"/>
      <c r="BR451" s="6"/>
      <c r="BS451" s="6"/>
      <c r="BT451" s="6"/>
      <c r="BU451" s="6"/>
      <c r="BV451" s="6"/>
      <c r="BW451" s="6"/>
      <c r="BX451" s="6"/>
      <c r="BY451" s="6"/>
      <c r="BZ451" s="6"/>
      <c r="CA451" s="6" t="s">
        <v>78</v>
      </c>
      <c r="CB451" s="6" t="s">
        <v>79</v>
      </c>
      <c r="CC451" s="6" t="s">
        <v>83</v>
      </c>
      <c r="CD451" s="6">
        <v>36</v>
      </c>
      <c r="CE451" s="6" t="s">
        <v>153</v>
      </c>
      <c r="CF451" s="6" t="s">
        <v>200</v>
      </c>
      <c r="CG451" s="6"/>
      <c r="CH451" s="6"/>
      <c r="CI451" s="109" t="s">
        <v>420</v>
      </c>
      <c r="CJ451" s="6"/>
      <c r="CK451" s="6"/>
      <c r="CL451" s="6"/>
      <c r="CM451" s="6"/>
      <c r="CN451" s="6"/>
    </row>
    <row r="452" spans="1:92" x14ac:dyDescent="0.35">
      <c r="A452" s="6">
        <v>5660954142</v>
      </c>
      <c r="B452" s="6"/>
      <c r="C452" s="6"/>
      <c r="D452" s="6" t="s">
        <v>20</v>
      </c>
      <c r="E452" s="6"/>
      <c r="F452" s="6"/>
      <c r="G452" s="6"/>
      <c r="H452" s="6"/>
      <c r="I452" s="6"/>
      <c r="J452" s="6" t="s">
        <v>26</v>
      </c>
      <c r="K452" s="6" t="s">
        <v>27</v>
      </c>
      <c r="L452" s="6"/>
      <c r="M452" s="6"/>
      <c r="N452" s="6"/>
      <c r="O452" s="6"/>
      <c r="P452" s="6"/>
      <c r="Q452" s="6"/>
      <c r="R452" s="6"/>
      <c r="S452" s="6"/>
      <c r="T452" s="6"/>
      <c r="U452" s="6"/>
      <c r="V452" s="6"/>
      <c r="W452" s="6" t="s">
        <v>26</v>
      </c>
      <c r="X452" s="6"/>
      <c r="Y452" s="6"/>
      <c r="Z452" s="6" t="s">
        <v>29</v>
      </c>
      <c r="AA452" s="6" t="s">
        <v>30</v>
      </c>
      <c r="AB452" s="6" t="s">
        <v>31</v>
      </c>
      <c r="AC452" s="6"/>
      <c r="AD452" s="6"/>
      <c r="AE452" s="6" t="s">
        <v>34</v>
      </c>
      <c r="AF452" s="6"/>
      <c r="AG452" s="6"/>
      <c r="AH452" s="6"/>
      <c r="AI452" s="6" t="s">
        <v>38</v>
      </c>
      <c r="AJ452" s="6"/>
      <c r="AK452" s="6"/>
      <c r="AL452" s="6"/>
      <c r="AM452" s="6"/>
      <c r="AN452" s="6"/>
      <c r="AO452" s="6"/>
      <c r="AP452" s="6"/>
      <c r="AQ452" s="6"/>
      <c r="AR452" s="6"/>
      <c r="AS452" s="6" t="s">
        <v>47</v>
      </c>
      <c r="AT452" s="6"/>
      <c r="AU452" s="6"/>
      <c r="AV452" s="6" t="s">
        <v>50</v>
      </c>
      <c r="AW452" s="6" t="s">
        <v>51</v>
      </c>
      <c r="AX452" s="6"/>
      <c r="AY452" s="6"/>
      <c r="AZ452" s="6"/>
      <c r="BA452" s="6"/>
      <c r="BB452" s="6"/>
      <c r="BC452" s="6" t="s">
        <v>56</v>
      </c>
      <c r="BD452" s="6"/>
      <c r="BE452" s="6" t="s">
        <v>58</v>
      </c>
      <c r="BF452" s="6"/>
      <c r="BG452" s="6"/>
      <c r="BH452" s="6"/>
      <c r="BI452" s="6"/>
      <c r="BJ452" s="6"/>
      <c r="BK452" s="6"/>
      <c r="BL452" s="6"/>
      <c r="BM452" s="6"/>
      <c r="BN452" s="6" t="s">
        <v>65</v>
      </c>
      <c r="BO452" s="6"/>
      <c r="BP452" s="6" t="s">
        <v>67</v>
      </c>
      <c r="BQ452" s="6"/>
      <c r="BR452" s="6"/>
      <c r="BS452" s="6"/>
      <c r="BT452" s="6"/>
      <c r="BU452" s="6"/>
      <c r="BV452" s="6" t="s">
        <v>73</v>
      </c>
      <c r="BW452" s="6"/>
      <c r="BX452" s="6"/>
      <c r="BY452" s="6"/>
      <c r="BZ452" s="6"/>
      <c r="CA452" s="6"/>
      <c r="CB452" s="6" t="s">
        <v>79</v>
      </c>
      <c r="CC452" s="6" t="s">
        <v>83</v>
      </c>
      <c r="CD452" s="6">
        <v>36</v>
      </c>
      <c r="CE452" s="6" t="s">
        <v>84</v>
      </c>
      <c r="CF452" s="6"/>
      <c r="CG452" s="6"/>
      <c r="CH452" s="6"/>
      <c r="CI452" s="109" t="s">
        <v>420</v>
      </c>
      <c r="CJ452" s="6"/>
      <c r="CK452" s="6"/>
      <c r="CL452" s="6"/>
      <c r="CM452" s="6"/>
      <c r="CN452" s="6"/>
    </row>
    <row r="453" spans="1:92" x14ac:dyDescent="0.35">
      <c r="A453" s="6">
        <v>5659700646</v>
      </c>
      <c r="B453" s="6"/>
      <c r="C453" s="6" t="s">
        <v>19</v>
      </c>
      <c r="D453" s="6"/>
      <c r="E453" s="6"/>
      <c r="F453" s="6"/>
      <c r="G453" s="6"/>
      <c r="H453" s="6"/>
      <c r="I453" s="6"/>
      <c r="J453" s="6" t="s">
        <v>26</v>
      </c>
      <c r="K453" s="6"/>
      <c r="L453" s="6" t="s">
        <v>28</v>
      </c>
      <c r="M453" s="6"/>
      <c r="N453" s="6"/>
      <c r="O453" s="6"/>
      <c r="P453" s="6"/>
      <c r="Q453" s="6"/>
      <c r="R453" s="6"/>
      <c r="S453" s="6" t="s">
        <v>22</v>
      </c>
      <c r="T453" s="6"/>
      <c r="U453" s="6"/>
      <c r="V453" s="6"/>
      <c r="W453" s="6"/>
      <c r="X453" s="6"/>
      <c r="Y453" s="6"/>
      <c r="Z453" s="6" t="s">
        <v>29</v>
      </c>
      <c r="AA453" s="6" t="s">
        <v>30</v>
      </c>
      <c r="AB453" s="6"/>
      <c r="AC453" s="6" t="s">
        <v>32</v>
      </c>
      <c r="AD453" s="6" t="s">
        <v>33</v>
      </c>
      <c r="AE453" s="6" t="s">
        <v>34</v>
      </c>
      <c r="AF453" s="6"/>
      <c r="AG453" s="6"/>
      <c r="AH453" s="6"/>
      <c r="AI453" s="6"/>
      <c r="AJ453" s="6"/>
      <c r="AK453" s="6"/>
      <c r="AL453" s="6"/>
      <c r="AM453" s="6"/>
      <c r="AN453" s="6"/>
      <c r="AO453" s="6"/>
      <c r="AP453" s="6"/>
      <c r="AQ453" s="6" t="s">
        <v>39</v>
      </c>
      <c r="AR453" s="6"/>
      <c r="AS453" s="6"/>
      <c r="AT453" s="6"/>
      <c r="AU453" s="6" t="s">
        <v>49</v>
      </c>
      <c r="AV453" s="6" t="s">
        <v>50</v>
      </c>
      <c r="AW453" s="6"/>
      <c r="AX453" s="6"/>
      <c r="AY453" s="6"/>
      <c r="AZ453" s="6"/>
      <c r="BA453" s="6"/>
      <c r="BB453" s="6"/>
      <c r="BC453" s="6" t="s">
        <v>56</v>
      </c>
      <c r="BD453" s="6" t="s">
        <v>57</v>
      </c>
      <c r="BE453" s="6"/>
      <c r="BF453" s="6"/>
      <c r="BG453" s="6"/>
      <c r="BH453" s="6"/>
      <c r="BI453" s="6"/>
      <c r="BJ453" s="6" t="s">
        <v>26</v>
      </c>
      <c r="BK453" s="6"/>
      <c r="BL453" s="6"/>
      <c r="BM453" s="6"/>
      <c r="BN453" s="6"/>
      <c r="BO453" s="6"/>
      <c r="BP453" s="6"/>
      <c r="BQ453" s="6"/>
      <c r="BR453" s="6"/>
      <c r="BS453" s="6"/>
      <c r="BT453" s="6"/>
      <c r="BU453" s="6" t="s">
        <v>72</v>
      </c>
      <c r="BV453" s="6"/>
      <c r="BW453" s="6"/>
      <c r="BX453" s="6"/>
      <c r="BY453" s="6" t="s">
        <v>76</v>
      </c>
      <c r="BZ453" s="6"/>
      <c r="CA453" s="6" t="s">
        <v>78</v>
      </c>
      <c r="CB453" s="6"/>
      <c r="CC453" s="6" t="s">
        <v>83</v>
      </c>
      <c r="CD453" s="6">
        <v>17</v>
      </c>
      <c r="CE453" s="6" t="s">
        <v>153</v>
      </c>
      <c r="CF453" s="6" t="s">
        <v>200</v>
      </c>
      <c r="CG453" s="6" t="s">
        <v>85</v>
      </c>
      <c r="CH453" s="6" t="s">
        <v>86</v>
      </c>
      <c r="CI453" s="109" t="s">
        <v>426</v>
      </c>
      <c r="CJ453" s="6" t="s">
        <v>87</v>
      </c>
      <c r="CK453" s="6" t="s">
        <v>101</v>
      </c>
      <c r="CL453" s="6" t="s">
        <v>94</v>
      </c>
      <c r="CM453" s="6" t="s">
        <v>86</v>
      </c>
      <c r="CN453" s="6" t="s">
        <v>90</v>
      </c>
    </row>
    <row r="454" spans="1:92" x14ac:dyDescent="0.35">
      <c r="A454" s="6">
        <v>5659700274</v>
      </c>
      <c r="B454" s="6"/>
      <c r="C454" s="6"/>
      <c r="D454" s="6"/>
      <c r="E454" s="6"/>
      <c r="F454" s="6"/>
      <c r="G454" s="6" t="s">
        <v>23</v>
      </c>
      <c r="H454" s="6"/>
      <c r="I454" s="6"/>
      <c r="J454" s="6" t="s">
        <v>26</v>
      </c>
      <c r="K454" s="6"/>
      <c r="L454" s="6"/>
      <c r="M454" s="6"/>
      <c r="N454" s="6" t="s">
        <v>30</v>
      </c>
      <c r="O454" s="6"/>
      <c r="P454" s="6"/>
      <c r="Q454" s="6"/>
      <c r="R454" s="6"/>
      <c r="S454" s="6" t="s">
        <v>22</v>
      </c>
      <c r="T454" s="6"/>
      <c r="U454" s="6" t="s">
        <v>24</v>
      </c>
      <c r="V454" s="6"/>
      <c r="W454" s="6"/>
      <c r="X454" s="6"/>
      <c r="Y454" s="6"/>
      <c r="Z454" s="6" t="s">
        <v>29</v>
      </c>
      <c r="AA454" s="6"/>
      <c r="AB454" s="6"/>
      <c r="AC454" s="6" t="s">
        <v>32</v>
      </c>
      <c r="AD454" s="6"/>
      <c r="AE454" s="6"/>
      <c r="AF454" s="6"/>
      <c r="AG454" s="6"/>
      <c r="AH454" s="6"/>
      <c r="AI454" s="6" t="s">
        <v>38</v>
      </c>
      <c r="AJ454" s="6" t="s">
        <v>39</v>
      </c>
      <c r="AK454" s="6"/>
      <c r="AL454" s="6"/>
      <c r="AM454" s="6"/>
      <c r="AN454" s="6"/>
      <c r="AO454" s="6" t="s">
        <v>44</v>
      </c>
      <c r="AP454" s="6"/>
      <c r="AQ454" s="6" t="s">
        <v>39</v>
      </c>
      <c r="AR454" s="6"/>
      <c r="AS454" s="6"/>
      <c r="AT454" s="6"/>
      <c r="AU454" s="6"/>
      <c r="AV454" s="6"/>
      <c r="AW454" s="6" t="s">
        <v>51</v>
      </c>
      <c r="AX454" s="6"/>
      <c r="AY454" s="6"/>
      <c r="AZ454" s="6"/>
      <c r="BA454" s="6"/>
      <c r="BB454" s="6"/>
      <c r="BC454" s="6" t="s">
        <v>56</v>
      </c>
      <c r="BD454" s="6" t="s">
        <v>57</v>
      </c>
      <c r="BE454" s="6"/>
      <c r="BF454" s="6"/>
      <c r="BG454" s="6"/>
      <c r="BH454" s="6"/>
      <c r="BI454" s="6"/>
      <c r="BJ454" s="6"/>
      <c r="BK454" s="6"/>
      <c r="BL454" s="6"/>
      <c r="BM454" s="6"/>
      <c r="BN454" s="6"/>
      <c r="BO454" s="6" t="s">
        <v>66</v>
      </c>
      <c r="BP454" s="6"/>
      <c r="BQ454" s="6"/>
      <c r="BR454" s="6"/>
      <c r="BS454" s="6"/>
      <c r="BT454" s="6"/>
      <c r="BU454" s="6" t="s">
        <v>72</v>
      </c>
      <c r="BV454" s="6" t="s">
        <v>73</v>
      </c>
      <c r="BW454" s="6"/>
      <c r="BX454" s="6"/>
      <c r="BY454" s="6" t="s">
        <v>76</v>
      </c>
      <c r="BZ454" s="6"/>
      <c r="CA454" s="6"/>
      <c r="CB454" s="6"/>
      <c r="CC454" s="6" t="s">
        <v>83</v>
      </c>
      <c r="CD454" s="6">
        <v>17</v>
      </c>
      <c r="CE454" s="6" t="s">
        <v>153</v>
      </c>
      <c r="CF454" s="6" t="s">
        <v>182</v>
      </c>
      <c r="CG454" s="6"/>
      <c r="CH454" s="6"/>
      <c r="CI454" s="109" t="s">
        <v>420</v>
      </c>
      <c r="CJ454" s="6"/>
      <c r="CK454" s="6"/>
      <c r="CL454" s="6"/>
      <c r="CM454" s="6"/>
      <c r="CN454" s="6"/>
    </row>
    <row r="455" spans="1:92" x14ac:dyDescent="0.35">
      <c r="A455" s="6">
        <v>5659422256</v>
      </c>
      <c r="B455" s="6"/>
      <c r="C455" s="6" t="s">
        <v>19</v>
      </c>
      <c r="D455" s="6" t="s">
        <v>20</v>
      </c>
      <c r="E455" s="6"/>
      <c r="F455" s="6"/>
      <c r="G455" s="6"/>
      <c r="H455" s="6"/>
      <c r="I455" s="6"/>
      <c r="J455" s="6" t="s">
        <v>26</v>
      </c>
      <c r="K455" s="6"/>
      <c r="L455" s="6"/>
      <c r="M455" s="6"/>
      <c r="N455" s="6"/>
      <c r="O455" s="6"/>
      <c r="P455" s="6" t="s">
        <v>19</v>
      </c>
      <c r="Q455" s="6" t="s">
        <v>20</v>
      </c>
      <c r="R455" s="6"/>
      <c r="S455" s="6"/>
      <c r="T455" s="6"/>
      <c r="U455" s="6"/>
      <c r="V455" s="6"/>
      <c r="W455" s="6" t="s">
        <v>26</v>
      </c>
      <c r="X455" s="6"/>
      <c r="Y455" s="6"/>
      <c r="Z455" s="6"/>
      <c r="AA455" s="6"/>
      <c r="AB455" s="6"/>
      <c r="AC455" s="6" t="s">
        <v>32</v>
      </c>
      <c r="AD455" s="6" t="s">
        <v>33</v>
      </c>
      <c r="AE455" s="6"/>
      <c r="AF455" s="6"/>
      <c r="AG455" s="6"/>
      <c r="AH455" s="6"/>
      <c r="AI455" s="6" t="s">
        <v>38</v>
      </c>
      <c r="AJ455" s="6"/>
      <c r="AK455" s="6"/>
      <c r="AL455" s="6"/>
      <c r="AM455" s="6" t="s">
        <v>42</v>
      </c>
      <c r="AN455" s="6"/>
      <c r="AO455" s="6"/>
      <c r="AP455" s="6"/>
      <c r="AQ455" s="6"/>
      <c r="AR455" s="6" t="s">
        <v>46</v>
      </c>
      <c r="AS455" s="6"/>
      <c r="AT455" s="6"/>
      <c r="AU455" s="6" t="s">
        <v>49</v>
      </c>
      <c r="AV455" s="6"/>
      <c r="AW455" s="6"/>
      <c r="AX455" s="6"/>
      <c r="AY455" s="6"/>
      <c r="AZ455" s="6"/>
      <c r="BA455" s="6" t="s">
        <v>19</v>
      </c>
      <c r="BB455" s="6"/>
      <c r="BC455" s="6"/>
      <c r="BD455" s="6"/>
      <c r="BE455" s="6"/>
      <c r="BF455" s="6"/>
      <c r="BG455" s="6"/>
      <c r="BH455" s="6"/>
      <c r="BI455" s="6"/>
      <c r="BJ455" s="6" t="s">
        <v>26</v>
      </c>
      <c r="BK455" s="6"/>
      <c r="BL455" s="6"/>
      <c r="BM455" s="6"/>
      <c r="BN455" s="6" t="s">
        <v>65</v>
      </c>
      <c r="BO455" s="6"/>
      <c r="BP455" s="6"/>
      <c r="BQ455" s="6"/>
      <c r="BR455" s="6"/>
      <c r="BS455" s="6" t="s">
        <v>70</v>
      </c>
      <c r="BT455" s="6"/>
      <c r="BU455" s="6"/>
      <c r="BV455" s="6"/>
      <c r="BW455" s="6"/>
      <c r="BX455" s="6" t="s">
        <v>75</v>
      </c>
      <c r="BY455" s="6"/>
      <c r="BZ455" s="6"/>
      <c r="CA455" s="6" t="s">
        <v>78</v>
      </c>
      <c r="CB455" s="6"/>
      <c r="CC455" s="6"/>
      <c r="CD455" s="6"/>
      <c r="CE455" s="6"/>
      <c r="CF455" s="6"/>
      <c r="CG455" s="6"/>
      <c r="CH455" s="6"/>
      <c r="CI455" s="109" t="s">
        <v>420</v>
      </c>
      <c r="CJ455" s="6"/>
      <c r="CK455" s="6"/>
      <c r="CL455" s="6"/>
      <c r="CM455" s="6"/>
      <c r="CN455" s="6"/>
    </row>
    <row r="456" spans="1:92" x14ac:dyDescent="0.35">
      <c r="A456" s="6">
        <v>5658090968</v>
      </c>
      <c r="B456" s="6"/>
      <c r="C456" s="6"/>
      <c r="D456" s="6"/>
      <c r="E456" s="6"/>
      <c r="F456" s="6"/>
      <c r="G456" s="6"/>
      <c r="H456" s="6"/>
      <c r="I456" s="6" t="s">
        <v>25</v>
      </c>
      <c r="J456" s="6"/>
      <c r="K456" s="6"/>
      <c r="L456" s="6"/>
      <c r="M456" s="6"/>
      <c r="N456" s="6"/>
      <c r="O456" s="6"/>
      <c r="P456" s="6"/>
      <c r="Q456" s="6"/>
      <c r="R456" s="6" t="s">
        <v>21</v>
      </c>
      <c r="S456" s="6"/>
      <c r="T456" s="6"/>
      <c r="U456" s="6"/>
      <c r="V456" s="6"/>
      <c r="W456" s="6"/>
      <c r="X456" s="6"/>
      <c r="Y456" s="6"/>
      <c r="Z456" s="6"/>
      <c r="AA456" s="6"/>
      <c r="AB456" s="6"/>
      <c r="AC456" s="6"/>
      <c r="AD456" s="6"/>
      <c r="AE456" s="6"/>
      <c r="AF456" s="6"/>
      <c r="AG456" s="6" t="s">
        <v>36</v>
      </c>
      <c r="AH456" s="6"/>
      <c r="AI456" s="6"/>
      <c r="AJ456" s="6"/>
      <c r="AK456" s="6"/>
      <c r="AL456" s="6" t="s">
        <v>41</v>
      </c>
      <c r="AM456" s="6"/>
      <c r="AN456" s="6"/>
      <c r="AO456" s="6"/>
      <c r="AP456" s="6"/>
      <c r="AQ456" s="6"/>
      <c r="AR456" s="6"/>
      <c r="AS456" s="6"/>
      <c r="AT456" s="6"/>
      <c r="AU456" s="6" t="s">
        <v>49</v>
      </c>
      <c r="AV456" s="6" t="s">
        <v>50</v>
      </c>
      <c r="AW456" s="6"/>
      <c r="AX456" s="6"/>
      <c r="AY456" s="6"/>
      <c r="AZ456" s="6"/>
      <c r="BA456" s="6" t="s">
        <v>19</v>
      </c>
      <c r="BB456" s="6"/>
      <c r="BC456" s="6"/>
      <c r="BD456" s="6"/>
      <c r="BE456" s="6"/>
      <c r="BF456" s="6"/>
      <c r="BG456" s="6" t="s">
        <v>60</v>
      </c>
      <c r="BH456" s="6"/>
      <c r="BI456" s="6"/>
      <c r="BJ456" s="6"/>
      <c r="BK456" s="6"/>
      <c r="BL456" s="6" t="s">
        <v>63</v>
      </c>
      <c r="BM456" s="6"/>
      <c r="BN456" s="6"/>
      <c r="BO456" s="6"/>
      <c r="BP456" s="6"/>
      <c r="BQ456" s="6"/>
      <c r="BR456" s="6" t="s">
        <v>69</v>
      </c>
      <c r="BS456" s="6"/>
      <c r="BT456" s="6"/>
      <c r="BU456" s="6"/>
      <c r="BV456" s="6" t="s">
        <v>73</v>
      </c>
      <c r="BW456" s="6"/>
      <c r="BX456" s="6"/>
      <c r="BY456" s="6" t="s">
        <v>76</v>
      </c>
      <c r="BZ456" s="6"/>
      <c r="CA456" s="6"/>
      <c r="CB456" s="6"/>
      <c r="CC456" s="6"/>
      <c r="CD456" s="6"/>
      <c r="CE456" s="6"/>
      <c r="CF456" s="6"/>
      <c r="CG456" s="6"/>
      <c r="CH456" s="6"/>
      <c r="CI456" s="109" t="s">
        <v>420</v>
      </c>
      <c r="CJ456" s="6"/>
      <c r="CK456" s="6"/>
      <c r="CL456" s="6"/>
      <c r="CM456" s="6"/>
      <c r="CN456" s="6"/>
    </row>
    <row r="457" spans="1:92" x14ac:dyDescent="0.35">
      <c r="A457" s="6">
        <v>5657230089</v>
      </c>
      <c r="B457" s="6"/>
      <c r="C457" s="6"/>
      <c r="D457" s="6"/>
      <c r="E457" s="6" t="s">
        <v>21</v>
      </c>
      <c r="F457" s="6"/>
      <c r="G457" s="6"/>
      <c r="H457" s="6"/>
      <c r="I457" s="6"/>
      <c r="J457" s="6"/>
      <c r="K457" s="6"/>
      <c r="L457" s="6"/>
      <c r="M457" s="6" t="s">
        <v>29</v>
      </c>
      <c r="N457" s="6"/>
      <c r="O457" s="6"/>
      <c r="P457" s="6"/>
      <c r="Q457" s="6"/>
      <c r="R457" s="6" t="s">
        <v>21</v>
      </c>
      <c r="S457" s="6"/>
      <c r="T457" s="6"/>
      <c r="U457" s="6"/>
      <c r="V457" s="6"/>
      <c r="W457" s="6"/>
      <c r="X457" s="6"/>
      <c r="Y457" s="6"/>
      <c r="Z457" s="6" t="s">
        <v>29</v>
      </c>
      <c r="AA457" s="6"/>
      <c r="AB457" s="6"/>
      <c r="AC457" s="6" t="s">
        <v>32</v>
      </c>
      <c r="AD457" s="6"/>
      <c r="AE457" s="6"/>
      <c r="AF457" s="6"/>
      <c r="AG457" s="6"/>
      <c r="AH457" s="6"/>
      <c r="AI457" s="6" t="s">
        <v>38</v>
      </c>
      <c r="AJ457" s="6" t="s">
        <v>39</v>
      </c>
      <c r="AK457" s="6"/>
      <c r="AL457" s="6"/>
      <c r="AM457" s="6"/>
      <c r="AN457" s="6"/>
      <c r="AO457" s="6"/>
      <c r="AP457" s="6" t="s">
        <v>45</v>
      </c>
      <c r="AQ457" s="6"/>
      <c r="AR457" s="6" t="s">
        <v>46</v>
      </c>
      <c r="AS457" s="6"/>
      <c r="AT457" s="6"/>
      <c r="AU457" s="6" t="s">
        <v>49</v>
      </c>
      <c r="AV457" s="6"/>
      <c r="AW457" s="6"/>
      <c r="AX457" s="6"/>
      <c r="AY457" s="6"/>
      <c r="AZ457" s="6"/>
      <c r="BA457" s="6"/>
      <c r="BB457" s="6" t="s">
        <v>55</v>
      </c>
      <c r="BC457" s="6"/>
      <c r="BD457" s="6"/>
      <c r="BE457" s="6" t="s">
        <v>58</v>
      </c>
      <c r="BF457" s="6"/>
      <c r="BG457" s="6"/>
      <c r="BH457" s="6"/>
      <c r="BI457" s="6"/>
      <c r="BJ457" s="6"/>
      <c r="BK457" s="6"/>
      <c r="BL457" s="6" t="s">
        <v>63</v>
      </c>
      <c r="BM457" s="6"/>
      <c r="BN457" s="6"/>
      <c r="BO457" s="6"/>
      <c r="BP457" s="6"/>
      <c r="BQ457" s="6"/>
      <c r="BR457" s="6"/>
      <c r="BS457" s="6" t="s">
        <v>70</v>
      </c>
      <c r="BT457" s="6"/>
      <c r="BU457" s="6"/>
      <c r="BV457" s="6"/>
      <c r="BW457" s="6"/>
      <c r="BX457" s="6" t="s">
        <v>75</v>
      </c>
      <c r="BY457" s="6" t="s">
        <v>76</v>
      </c>
      <c r="BZ457" s="6"/>
      <c r="CA457" s="6"/>
      <c r="CB457" s="6"/>
      <c r="CC457" s="6" t="s">
        <v>98</v>
      </c>
      <c r="CD457" s="6">
        <v>45</v>
      </c>
      <c r="CE457" s="6" t="s">
        <v>378</v>
      </c>
      <c r="CF457" s="6"/>
      <c r="CG457" s="6" t="s">
        <v>386</v>
      </c>
      <c r="CH457" s="6" t="s">
        <v>90</v>
      </c>
      <c r="CI457" s="109" t="s">
        <v>426</v>
      </c>
      <c r="CJ457" s="6" t="s">
        <v>92</v>
      </c>
      <c r="CK457" s="6" t="s">
        <v>101</v>
      </c>
      <c r="CL457" s="6" t="s">
        <v>111</v>
      </c>
      <c r="CM457" s="6" t="s">
        <v>90</v>
      </c>
      <c r="CN457" s="6" t="s">
        <v>90</v>
      </c>
    </row>
    <row r="458" spans="1:92" x14ac:dyDescent="0.35">
      <c r="A458" s="6">
        <v>5656795028</v>
      </c>
      <c r="B458" s="6"/>
      <c r="C458" s="6"/>
      <c r="D458" s="6"/>
      <c r="E458" s="6" t="s">
        <v>21</v>
      </c>
      <c r="F458" s="6"/>
      <c r="G458" s="6"/>
      <c r="H458" s="6"/>
      <c r="I458" s="6" t="s">
        <v>25</v>
      </c>
      <c r="J458" s="6"/>
      <c r="K458" s="6"/>
      <c r="L458" s="6"/>
      <c r="M458" s="6"/>
      <c r="N458" s="6" t="s">
        <v>30</v>
      </c>
      <c r="O458" s="6"/>
      <c r="P458" s="6"/>
      <c r="Q458" s="6"/>
      <c r="R458" s="6"/>
      <c r="S458" s="6"/>
      <c r="T458" s="6"/>
      <c r="U458" s="6"/>
      <c r="V458" s="6"/>
      <c r="W458" s="6" t="s">
        <v>26</v>
      </c>
      <c r="X458" s="6"/>
      <c r="Y458" s="6"/>
      <c r="Z458" s="6" t="s">
        <v>29</v>
      </c>
      <c r="AA458" s="6" t="s">
        <v>30</v>
      </c>
      <c r="AB458" s="6"/>
      <c r="AC458" s="6"/>
      <c r="AD458" s="6" t="s">
        <v>33</v>
      </c>
      <c r="AE458" s="6"/>
      <c r="AF458" s="6"/>
      <c r="AG458" s="6"/>
      <c r="AH458" s="6" t="s">
        <v>37</v>
      </c>
      <c r="AI458" s="6"/>
      <c r="AJ458" s="6"/>
      <c r="AK458" s="6" t="s">
        <v>40</v>
      </c>
      <c r="AL458" s="6"/>
      <c r="AM458" s="6"/>
      <c r="AN458" s="6"/>
      <c r="AO458" s="6"/>
      <c r="AP458" s="6" t="s">
        <v>45</v>
      </c>
      <c r="AQ458" s="6" t="s">
        <v>39</v>
      </c>
      <c r="AR458" s="6" t="s">
        <v>46</v>
      </c>
      <c r="AS458" s="6"/>
      <c r="AT458" s="6"/>
      <c r="AU458" s="6"/>
      <c r="AV458" s="6"/>
      <c r="AW458" s="6"/>
      <c r="AX458" s="6"/>
      <c r="AY458" s="6"/>
      <c r="AZ458" s="6"/>
      <c r="BA458" s="6"/>
      <c r="BB458" s="6"/>
      <c r="BC458" s="6"/>
      <c r="BD458" s="6"/>
      <c r="BE458" s="6" t="s">
        <v>58</v>
      </c>
      <c r="BF458" s="6"/>
      <c r="BG458" s="6"/>
      <c r="BH458" s="6"/>
      <c r="BI458" s="6"/>
      <c r="BJ458" s="6"/>
      <c r="BK458" s="6"/>
      <c r="BL458" s="6" t="s">
        <v>63</v>
      </c>
      <c r="BM458" s="6"/>
      <c r="BN458" s="6" t="s">
        <v>65</v>
      </c>
      <c r="BO458" s="6"/>
      <c r="BP458" s="6" t="s">
        <v>67</v>
      </c>
      <c r="BQ458" s="6"/>
      <c r="BR458" s="6" t="s">
        <v>69</v>
      </c>
      <c r="BS458" s="6"/>
      <c r="BT458" s="6" t="s">
        <v>71</v>
      </c>
      <c r="BU458" s="6" t="s">
        <v>72</v>
      </c>
      <c r="BV458" s="6"/>
      <c r="BW458" s="6"/>
      <c r="BX458" s="6" t="s">
        <v>75</v>
      </c>
      <c r="BY458" s="6"/>
      <c r="BZ458" s="6"/>
      <c r="CA458" s="6" t="s">
        <v>78</v>
      </c>
      <c r="CB458" s="6"/>
      <c r="CC458" s="6" t="s">
        <v>83</v>
      </c>
      <c r="CD458" s="6">
        <v>26</v>
      </c>
      <c r="CE458" s="6" t="s">
        <v>84</v>
      </c>
      <c r="CF458" s="6" t="s">
        <v>413</v>
      </c>
      <c r="CG458" s="6" t="s">
        <v>106</v>
      </c>
      <c r="CH458" s="6" t="s">
        <v>86</v>
      </c>
      <c r="CI458" s="109" t="s">
        <v>426</v>
      </c>
      <c r="CJ458" s="6" t="s">
        <v>95</v>
      </c>
      <c r="CK458" s="6" t="s">
        <v>110</v>
      </c>
      <c r="CL458" s="6" t="s">
        <v>111</v>
      </c>
      <c r="CM458" s="6" t="s">
        <v>90</v>
      </c>
      <c r="CN458" s="6" t="s">
        <v>90</v>
      </c>
    </row>
    <row r="459" spans="1:92" x14ac:dyDescent="0.35">
      <c r="A459" s="6">
        <v>5656412498</v>
      </c>
      <c r="B459" s="6"/>
      <c r="C459" s="6"/>
      <c r="D459" s="6"/>
      <c r="E459" s="6" t="s">
        <v>21</v>
      </c>
      <c r="F459" s="6"/>
      <c r="G459" s="6"/>
      <c r="H459" s="6"/>
      <c r="I459" s="6"/>
      <c r="J459" s="6" t="s">
        <v>26</v>
      </c>
      <c r="K459" s="6"/>
      <c r="L459" s="6"/>
      <c r="M459" s="6" t="s">
        <v>29</v>
      </c>
      <c r="N459" s="6"/>
      <c r="O459" s="6"/>
      <c r="P459" s="6" t="s">
        <v>19</v>
      </c>
      <c r="Q459" s="6"/>
      <c r="R459" s="6"/>
      <c r="S459" s="6"/>
      <c r="T459" s="6"/>
      <c r="U459" s="6"/>
      <c r="V459" s="6"/>
      <c r="W459" s="6" t="s">
        <v>26</v>
      </c>
      <c r="X459" s="6"/>
      <c r="Y459" s="6" t="s">
        <v>28</v>
      </c>
      <c r="Z459" s="6"/>
      <c r="AA459" s="6"/>
      <c r="AB459" s="6"/>
      <c r="AC459" s="6" t="s">
        <v>32</v>
      </c>
      <c r="AD459" s="6" t="s">
        <v>33</v>
      </c>
      <c r="AE459" s="6"/>
      <c r="AF459" s="6"/>
      <c r="AG459" s="6"/>
      <c r="AH459" s="6"/>
      <c r="AI459" s="6" t="s">
        <v>38</v>
      </c>
      <c r="AJ459" s="6"/>
      <c r="AK459" s="6"/>
      <c r="AL459" s="6" t="s">
        <v>41</v>
      </c>
      <c r="AM459" s="6"/>
      <c r="AN459" s="6"/>
      <c r="AO459" s="6"/>
      <c r="AP459" s="6"/>
      <c r="AQ459" s="6"/>
      <c r="AR459" s="6" t="s">
        <v>46</v>
      </c>
      <c r="AS459" s="6"/>
      <c r="AT459" s="6"/>
      <c r="AU459" s="6"/>
      <c r="AV459" s="6"/>
      <c r="AW459" s="6" t="s">
        <v>51</v>
      </c>
      <c r="AX459" s="6"/>
      <c r="AY459" s="6"/>
      <c r="AZ459" s="6"/>
      <c r="BA459" s="6" t="s">
        <v>19</v>
      </c>
      <c r="BB459" s="6"/>
      <c r="BC459" s="6"/>
      <c r="BD459" s="6" t="s">
        <v>57</v>
      </c>
      <c r="BE459" s="6"/>
      <c r="BF459" s="6"/>
      <c r="BG459" s="6"/>
      <c r="BH459" s="6"/>
      <c r="BI459" s="6"/>
      <c r="BJ459" s="6" t="s">
        <v>26</v>
      </c>
      <c r="BK459" s="6"/>
      <c r="BL459" s="6"/>
      <c r="BM459" s="6"/>
      <c r="BN459" s="6"/>
      <c r="BO459" s="6"/>
      <c r="BP459" s="6" t="s">
        <v>67</v>
      </c>
      <c r="BQ459" s="6"/>
      <c r="BR459" s="6"/>
      <c r="BS459" s="6"/>
      <c r="BT459" s="6"/>
      <c r="BU459" s="6"/>
      <c r="BV459" s="6"/>
      <c r="BW459" s="6"/>
      <c r="BX459" s="6" t="s">
        <v>75</v>
      </c>
      <c r="BY459" s="6"/>
      <c r="BZ459" s="6"/>
      <c r="CA459" s="6" t="s">
        <v>78</v>
      </c>
      <c r="CB459" s="6"/>
      <c r="CC459" s="6" t="s">
        <v>98</v>
      </c>
      <c r="CD459" s="6">
        <v>39</v>
      </c>
      <c r="CE459" s="6" t="s">
        <v>153</v>
      </c>
      <c r="CF459" s="6" t="s">
        <v>402</v>
      </c>
      <c r="CG459" s="6" t="s">
        <v>108</v>
      </c>
      <c r="CH459" s="6" t="s">
        <v>90</v>
      </c>
      <c r="CI459" s="109" t="s">
        <v>426</v>
      </c>
      <c r="CJ459" s="6" t="s">
        <v>95</v>
      </c>
      <c r="CK459" s="6" t="s">
        <v>101</v>
      </c>
      <c r="CL459" s="6" t="s">
        <v>111</v>
      </c>
      <c r="CM459" s="6" t="s">
        <v>90</v>
      </c>
      <c r="CN459" s="6" t="s">
        <v>90</v>
      </c>
    </row>
    <row r="460" spans="1:92" x14ac:dyDescent="0.35">
      <c r="A460" s="6">
        <v>5656350946</v>
      </c>
      <c r="B460" s="6"/>
      <c r="C460" s="6"/>
      <c r="D460" s="6"/>
      <c r="E460" s="6" t="s">
        <v>21</v>
      </c>
      <c r="F460" s="6"/>
      <c r="G460" s="6"/>
      <c r="H460" s="6"/>
      <c r="I460" s="6"/>
      <c r="J460" s="6"/>
      <c r="K460" s="6"/>
      <c r="L460" s="6" t="s">
        <v>28</v>
      </c>
      <c r="M460" s="6" t="s">
        <v>29</v>
      </c>
      <c r="N460" s="6"/>
      <c r="O460" s="6"/>
      <c r="P460" s="6"/>
      <c r="Q460" s="6"/>
      <c r="R460" s="6" t="s">
        <v>21</v>
      </c>
      <c r="S460" s="6"/>
      <c r="T460" s="6"/>
      <c r="U460" s="6"/>
      <c r="V460" s="6"/>
      <c r="W460" s="6"/>
      <c r="X460" s="6"/>
      <c r="Y460" s="6" t="s">
        <v>28</v>
      </c>
      <c r="Z460" s="6" t="s">
        <v>29</v>
      </c>
      <c r="AA460" s="6"/>
      <c r="AB460" s="6"/>
      <c r="AC460" s="6"/>
      <c r="AD460" s="6" t="s">
        <v>33</v>
      </c>
      <c r="AE460" s="6"/>
      <c r="AF460" s="6"/>
      <c r="AG460" s="6"/>
      <c r="AH460" s="6" t="s">
        <v>37</v>
      </c>
      <c r="AI460" s="6"/>
      <c r="AJ460" s="6"/>
      <c r="AK460" s="6" t="s">
        <v>40</v>
      </c>
      <c r="AL460" s="6" t="s">
        <v>41</v>
      </c>
      <c r="AM460" s="6"/>
      <c r="AN460" s="6"/>
      <c r="AO460" s="6" t="s">
        <v>44</v>
      </c>
      <c r="AP460" s="6"/>
      <c r="AQ460" s="6"/>
      <c r="AR460" s="6" t="s">
        <v>46</v>
      </c>
      <c r="AS460" s="6"/>
      <c r="AT460" s="6"/>
      <c r="AU460" s="6"/>
      <c r="AV460" s="6"/>
      <c r="AW460" s="6"/>
      <c r="AX460" s="6"/>
      <c r="AY460" s="6"/>
      <c r="AZ460" s="6"/>
      <c r="BA460" s="6"/>
      <c r="BB460" s="6"/>
      <c r="BC460" s="6"/>
      <c r="BD460" s="6"/>
      <c r="BE460" s="6"/>
      <c r="BF460" s="6"/>
      <c r="BG460" s="6"/>
      <c r="BH460" s="6"/>
      <c r="BI460" s="6"/>
      <c r="BJ460" s="6"/>
      <c r="BK460" s="6"/>
      <c r="BL460" s="6" t="s">
        <v>63</v>
      </c>
      <c r="BM460" s="6" t="s">
        <v>64</v>
      </c>
      <c r="BN460" s="6"/>
      <c r="BO460" s="6" t="s">
        <v>66</v>
      </c>
      <c r="BP460" s="6" t="s">
        <v>67</v>
      </c>
      <c r="BQ460" s="6"/>
      <c r="BR460" s="6" t="s">
        <v>69</v>
      </c>
      <c r="BS460" s="6"/>
      <c r="BT460" s="6"/>
      <c r="BU460" s="6"/>
      <c r="BV460" s="6"/>
      <c r="BW460" s="6"/>
      <c r="BX460" s="6"/>
      <c r="BY460" s="6" t="s">
        <v>76</v>
      </c>
      <c r="BZ460" s="6"/>
      <c r="CA460" s="6"/>
      <c r="CB460" s="6"/>
      <c r="CC460" s="6"/>
      <c r="CD460" s="6"/>
      <c r="CE460" s="6"/>
      <c r="CF460" s="6"/>
      <c r="CG460" s="6"/>
      <c r="CH460" s="6"/>
      <c r="CI460" s="109" t="s">
        <v>420</v>
      </c>
      <c r="CJ460" s="6"/>
      <c r="CK460" s="6"/>
      <c r="CL460" s="6"/>
      <c r="CM460" s="6"/>
      <c r="CN460" s="6"/>
    </row>
    <row r="461" spans="1:92" x14ac:dyDescent="0.35">
      <c r="A461" s="6">
        <v>5656121474</v>
      </c>
      <c r="B461" s="6" t="s">
        <v>18</v>
      </c>
      <c r="C461" s="6"/>
      <c r="D461" s="6"/>
      <c r="E461" s="6"/>
      <c r="F461" s="6"/>
      <c r="G461" s="6"/>
      <c r="H461" s="6"/>
      <c r="I461" s="6"/>
      <c r="J461" s="6" t="s">
        <v>26</v>
      </c>
      <c r="K461" s="6"/>
      <c r="L461" s="6"/>
      <c r="M461" s="6"/>
      <c r="N461" s="6" t="s">
        <v>30</v>
      </c>
      <c r="O461" s="6" t="s">
        <v>18</v>
      </c>
      <c r="P461" s="6"/>
      <c r="Q461" s="6" t="s">
        <v>20</v>
      </c>
      <c r="R461" s="6"/>
      <c r="S461" s="6"/>
      <c r="T461" s="6"/>
      <c r="U461" s="6"/>
      <c r="V461" s="6"/>
      <c r="W461" s="6" t="s">
        <v>26</v>
      </c>
      <c r="X461" s="6"/>
      <c r="Y461" s="6"/>
      <c r="Z461" s="6"/>
      <c r="AA461" s="6"/>
      <c r="AB461" s="6"/>
      <c r="AC461" s="6" t="s">
        <v>32</v>
      </c>
      <c r="AD461" s="6"/>
      <c r="AE461" s="6"/>
      <c r="AF461" s="6"/>
      <c r="AG461" s="6"/>
      <c r="AH461" s="6" t="s">
        <v>37</v>
      </c>
      <c r="AI461" s="6" t="s">
        <v>38</v>
      </c>
      <c r="AJ461" s="6"/>
      <c r="AK461" s="6"/>
      <c r="AL461" s="6"/>
      <c r="AM461" s="6"/>
      <c r="AN461" s="6" t="s">
        <v>43</v>
      </c>
      <c r="AO461" s="6" t="s">
        <v>44</v>
      </c>
      <c r="AP461" s="6"/>
      <c r="AQ461" s="6"/>
      <c r="AR461" s="6"/>
      <c r="AS461" s="6"/>
      <c r="AT461" s="6"/>
      <c r="AU461" s="6" t="s">
        <v>49</v>
      </c>
      <c r="AV461" s="6"/>
      <c r="AW461" s="6"/>
      <c r="AX461" s="6"/>
      <c r="AY461" s="6"/>
      <c r="AZ461" s="6"/>
      <c r="BA461" s="6"/>
      <c r="BB461" s="6"/>
      <c r="BC461" s="6"/>
      <c r="BD461" s="6"/>
      <c r="BE461" s="6"/>
      <c r="BF461" s="6"/>
      <c r="BG461" s="6" t="s">
        <v>60</v>
      </c>
      <c r="BH461" s="6"/>
      <c r="BI461" s="6"/>
      <c r="BJ461" s="6"/>
      <c r="BK461" s="6"/>
      <c r="BL461" s="6"/>
      <c r="BM461" s="6"/>
      <c r="BN461" s="6" t="s">
        <v>65</v>
      </c>
      <c r="BO461" s="6" t="s">
        <v>66</v>
      </c>
      <c r="BP461" s="6"/>
      <c r="BQ461" s="6"/>
      <c r="BR461" s="6"/>
      <c r="BS461" s="6"/>
      <c r="BT461" s="6"/>
      <c r="BU461" s="6"/>
      <c r="BV461" s="6"/>
      <c r="BW461" s="6"/>
      <c r="BX461" s="6" t="s">
        <v>75</v>
      </c>
      <c r="BY461" s="6" t="s">
        <v>76</v>
      </c>
      <c r="BZ461" s="6"/>
      <c r="CA461" s="6" t="s">
        <v>78</v>
      </c>
      <c r="CB461" s="6"/>
      <c r="CC461" s="6"/>
      <c r="CD461" s="6"/>
      <c r="CE461" s="6"/>
      <c r="CF461" s="6"/>
      <c r="CG461" s="6"/>
      <c r="CH461" s="6"/>
      <c r="CI461" s="109" t="s">
        <v>420</v>
      </c>
      <c r="CJ461" s="6"/>
      <c r="CK461" s="6"/>
      <c r="CL461" s="6"/>
      <c r="CM461" s="6"/>
      <c r="CN461" s="6"/>
    </row>
    <row r="462" spans="1:92" x14ac:dyDescent="0.35">
      <c r="A462" s="6">
        <v>5655037110</v>
      </c>
      <c r="B462" s="6"/>
      <c r="C462" s="6"/>
      <c r="D462" s="6"/>
      <c r="E462" s="6" t="s">
        <v>21</v>
      </c>
      <c r="F462" s="6"/>
      <c r="G462" s="6"/>
      <c r="H462" s="6"/>
      <c r="I462" s="6"/>
      <c r="J462" s="6"/>
      <c r="K462" s="6"/>
      <c r="L462" s="6" t="s">
        <v>28</v>
      </c>
      <c r="M462" s="6"/>
      <c r="N462" s="6" t="s">
        <v>30</v>
      </c>
      <c r="O462" s="6" t="s">
        <v>18</v>
      </c>
      <c r="P462" s="6" t="s">
        <v>19</v>
      </c>
      <c r="Q462" s="6"/>
      <c r="R462" s="6"/>
      <c r="S462" s="6"/>
      <c r="T462" s="6"/>
      <c r="U462" s="6"/>
      <c r="V462" s="6"/>
      <c r="W462" s="6" t="s">
        <v>26</v>
      </c>
      <c r="X462" s="6"/>
      <c r="Y462" s="6"/>
      <c r="Z462" s="6"/>
      <c r="AA462" s="6"/>
      <c r="AB462" s="6"/>
      <c r="AC462" s="6" t="s">
        <v>32</v>
      </c>
      <c r="AD462" s="6" t="s">
        <v>33</v>
      </c>
      <c r="AE462" s="6"/>
      <c r="AF462" s="6"/>
      <c r="AG462" s="6"/>
      <c r="AH462" s="6"/>
      <c r="AI462" s="6" t="s">
        <v>38</v>
      </c>
      <c r="AJ462" s="6"/>
      <c r="AK462" s="6"/>
      <c r="AL462" s="6"/>
      <c r="AM462" s="6"/>
      <c r="AN462" s="6"/>
      <c r="AO462" s="6"/>
      <c r="AP462" s="6" t="s">
        <v>45</v>
      </c>
      <c r="AQ462" s="6"/>
      <c r="AR462" s="6"/>
      <c r="AS462" s="6" t="s">
        <v>47</v>
      </c>
      <c r="AT462" s="6"/>
      <c r="AU462" s="6"/>
      <c r="AV462" s="6" t="s">
        <v>50</v>
      </c>
      <c r="AW462" s="6"/>
      <c r="AX462" s="6"/>
      <c r="AY462" s="6"/>
      <c r="AZ462" s="6"/>
      <c r="BA462" s="6"/>
      <c r="BB462" s="6"/>
      <c r="BC462" s="6"/>
      <c r="BD462" s="6"/>
      <c r="BE462" s="6" t="s">
        <v>58</v>
      </c>
      <c r="BF462" s="6"/>
      <c r="BG462" s="6"/>
      <c r="BH462" s="6" t="s">
        <v>61</v>
      </c>
      <c r="BI462" s="6"/>
      <c r="BJ462" s="6" t="s">
        <v>26</v>
      </c>
      <c r="BK462" s="6"/>
      <c r="BL462" s="6"/>
      <c r="BM462" s="6"/>
      <c r="BN462" s="6"/>
      <c r="BO462" s="6"/>
      <c r="BP462" s="6" t="s">
        <v>67</v>
      </c>
      <c r="BQ462" s="6"/>
      <c r="BR462" s="6"/>
      <c r="BS462" s="6"/>
      <c r="BT462" s="6"/>
      <c r="BU462" s="6"/>
      <c r="BV462" s="6"/>
      <c r="BW462" s="6"/>
      <c r="BX462" s="6" t="s">
        <v>75</v>
      </c>
      <c r="BY462" s="6" t="s">
        <v>76</v>
      </c>
      <c r="BZ462" s="6"/>
      <c r="CA462" s="6"/>
      <c r="CB462" s="6"/>
      <c r="CC462" s="6" t="s">
        <v>83</v>
      </c>
      <c r="CD462" s="6">
        <v>33</v>
      </c>
      <c r="CE462" s="6" t="s">
        <v>378</v>
      </c>
      <c r="CF462" s="6"/>
      <c r="CG462" s="6" t="s">
        <v>96</v>
      </c>
      <c r="CH462" s="6" t="s">
        <v>90</v>
      </c>
      <c r="CI462" s="109" t="s">
        <v>426</v>
      </c>
      <c r="CJ462" s="6" t="s">
        <v>92</v>
      </c>
      <c r="CK462" s="6" t="s">
        <v>101</v>
      </c>
      <c r="CL462" s="6" t="s">
        <v>111</v>
      </c>
      <c r="CM462" s="6" t="s">
        <v>90</v>
      </c>
      <c r="CN462" s="6" t="s">
        <v>86</v>
      </c>
    </row>
    <row r="463" spans="1:92" x14ac:dyDescent="0.35">
      <c r="A463" s="6">
        <v>5653691462</v>
      </c>
      <c r="B463" s="6"/>
      <c r="C463" s="6" t="s">
        <v>19</v>
      </c>
      <c r="D463" s="6"/>
      <c r="E463" s="6"/>
      <c r="F463" s="6"/>
      <c r="G463" s="6"/>
      <c r="H463" s="6"/>
      <c r="I463" s="6"/>
      <c r="J463" s="6"/>
      <c r="K463" s="6" t="s">
        <v>27</v>
      </c>
      <c r="L463" s="6" t="s">
        <v>28</v>
      </c>
      <c r="M463" s="6"/>
      <c r="N463" s="6"/>
      <c r="O463" s="6" t="s">
        <v>18</v>
      </c>
      <c r="P463" s="6" t="s">
        <v>19</v>
      </c>
      <c r="Q463" s="6" t="s">
        <v>20</v>
      </c>
      <c r="R463" s="6"/>
      <c r="S463" s="6"/>
      <c r="T463" s="6"/>
      <c r="U463" s="6"/>
      <c r="V463" s="6"/>
      <c r="W463" s="6"/>
      <c r="X463" s="6"/>
      <c r="Y463" s="6"/>
      <c r="Z463" s="6"/>
      <c r="AA463" s="6"/>
      <c r="AB463" s="6"/>
      <c r="AC463" s="6" t="s">
        <v>32</v>
      </c>
      <c r="AD463" s="6" t="s">
        <v>33</v>
      </c>
      <c r="AE463" s="6"/>
      <c r="AF463" s="6"/>
      <c r="AG463" s="6"/>
      <c r="AH463" s="6"/>
      <c r="AI463" s="6"/>
      <c r="AJ463" s="6" t="s">
        <v>39</v>
      </c>
      <c r="AK463" s="6"/>
      <c r="AL463" s="6"/>
      <c r="AM463" s="6" t="s">
        <v>42</v>
      </c>
      <c r="AN463" s="6"/>
      <c r="AO463" s="6" t="s">
        <v>44</v>
      </c>
      <c r="AP463" s="6"/>
      <c r="AQ463" s="6"/>
      <c r="AR463" s="6" t="s">
        <v>46</v>
      </c>
      <c r="AS463" s="6"/>
      <c r="AT463" s="6"/>
      <c r="AU463" s="6"/>
      <c r="AV463" s="6"/>
      <c r="AW463" s="6"/>
      <c r="AX463" s="6"/>
      <c r="AY463" s="6"/>
      <c r="AZ463" s="6" t="s">
        <v>54</v>
      </c>
      <c r="BA463" s="6"/>
      <c r="BB463" s="6"/>
      <c r="BC463" s="6" t="s">
        <v>56</v>
      </c>
      <c r="BD463" s="6"/>
      <c r="BE463" s="6"/>
      <c r="BF463" s="6"/>
      <c r="BG463" s="6"/>
      <c r="BH463" s="6"/>
      <c r="BI463" s="6"/>
      <c r="BJ463" s="6"/>
      <c r="BK463" s="6"/>
      <c r="BL463" s="6"/>
      <c r="BM463" s="6"/>
      <c r="BN463" s="6"/>
      <c r="BO463" s="6" t="s">
        <v>66</v>
      </c>
      <c r="BP463" s="6"/>
      <c r="BQ463" s="6"/>
      <c r="BR463" s="6" t="s">
        <v>69</v>
      </c>
      <c r="BS463" s="6" t="s">
        <v>70</v>
      </c>
      <c r="BT463" s="6"/>
      <c r="BU463" s="6"/>
      <c r="BV463" s="6"/>
      <c r="BW463" s="6"/>
      <c r="BX463" s="6"/>
      <c r="BY463" s="6"/>
      <c r="BZ463" s="6"/>
      <c r="CA463" s="6"/>
      <c r="CB463" s="6"/>
      <c r="CC463" s="6" t="s">
        <v>83</v>
      </c>
      <c r="CD463" s="6">
        <v>34</v>
      </c>
      <c r="CE463" s="6" t="s">
        <v>378</v>
      </c>
      <c r="CF463" s="6"/>
      <c r="CG463" s="6" t="s">
        <v>85</v>
      </c>
      <c r="CH463" s="6" t="s">
        <v>90</v>
      </c>
      <c r="CI463" s="109" t="s">
        <v>426</v>
      </c>
      <c r="CJ463" s="6" t="s">
        <v>92</v>
      </c>
      <c r="CK463" s="6" t="s">
        <v>107</v>
      </c>
      <c r="CL463" s="6" t="s">
        <v>97</v>
      </c>
      <c r="CM463" s="6" t="s">
        <v>114</v>
      </c>
      <c r="CN463" s="6" t="s">
        <v>90</v>
      </c>
    </row>
    <row r="464" spans="1:92" x14ac:dyDescent="0.35">
      <c r="A464" s="6">
        <v>5653452248</v>
      </c>
      <c r="B464" s="6"/>
      <c r="C464" s="6"/>
      <c r="D464" s="6"/>
      <c r="E464" s="6"/>
      <c r="F464" s="6"/>
      <c r="G464" s="6"/>
      <c r="H464" s="6"/>
      <c r="I464" s="6"/>
      <c r="J464" s="6" t="s">
        <v>26</v>
      </c>
      <c r="K464" s="6"/>
      <c r="L464" s="6" t="s">
        <v>28</v>
      </c>
      <c r="M464" s="6"/>
      <c r="N464" s="6"/>
      <c r="O464" s="6"/>
      <c r="P464" s="6"/>
      <c r="Q464" s="6"/>
      <c r="R464" s="6"/>
      <c r="S464" s="6"/>
      <c r="T464" s="6"/>
      <c r="U464" s="6"/>
      <c r="V464" s="6"/>
      <c r="W464" s="6" t="s">
        <v>26</v>
      </c>
      <c r="X464" s="6"/>
      <c r="Y464" s="6"/>
      <c r="Z464" s="6"/>
      <c r="AA464" s="6" t="s">
        <v>30</v>
      </c>
      <c r="AB464" s="6"/>
      <c r="AC464" s="6"/>
      <c r="AD464" s="6"/>
      <c r="AE464" s="6"/>
      <c r="AF464" s="6"/>
      <c r="AG464" s="6" t="s">
        <v>36</v>
      </c>
      <c r="AH464" s="6"/>
      <c r="AI464" s="6"/>
      <c r="AJ464" s="6"/>
      <c r="AK464" s="6"/>
      <c r="AL464" s="6"/>
      <c r="AM464" s="6"/>
      <c r="AN464" s="6"/>
      <c r="AO464" s="6"/>
      <c r="AP464" s="6"/>
      <c r="AQ464" s="6"/>
      <c r="AR464" s="6" t="s">
        <v>46</v>
      </c>
      <c r="AS464" s="6"/>
      <c r="AT464" s="6"/>
      <c r="AU464" s="6"/>
      <c r="AV464" s="6"/>
      <c r="AW464" s="6"/>
      <c r="AX464" s="6"/>
      <c r="AY464" s="6"/>
      <c r="AZ464" s="6"/>
      <c r="BA464" s="6" t="s">
        <v>19</v>
      </c>
      <c r="BB464" s="6"/>
      <c r="BC464" s="6"/>
      <c r="BD464" s="6" t="s">
        <v>57</v>
      </c>
      <c r="BE464" s="6"/>
      <c r="BF464" s="6"/>
      <c r="BG464" s="6"/>
      <c r="BH464" s="6"/>
      <c r="BI464" s="6"/>
      <c r="BJ464" s="6"/>
      <c r="BK464" s="6"/>
      <c r="BL464" s="6"/>
      <c r="BM464" s="6"/>
      <c r="BN464" s="6"/>
      <c r="BO464" s="6"/>
      <c r="BP464" s="6"/>
      <c r="BQ464" s="6"/>
      <c r="BR464" s="6"/>
      <c r="BS464" s="6"/>
      <c r="BT464" s="6"/>
      <c r="BU464" s="6"/>
      <c r="BV464" s="6" t="s">
        <v>73</v>
      </c>
      <c r="BW464" s="6"/>
      <c r="BX464" s="6"/>
      <c r="BY464" s="6"/>
      <c r="BZ464" s="6"/>
      <c r="CA464" s="6"/>
      <c r="CB464" s="6"/>
      <c r="CC464" s="6" t="s">
        <v>83</v>
      </c>
      <c r="CD464" s="6">
        <v>15</v>
      </c>
      <c r="CE464" s="6" t="s">
        <v>378</v>
      </c>
      <c r="CF464" s="6"/>
      <c r="CG464" s="6" t="s">
        <v>85</v>
      </c>
      <c r="CH464" s="6" t="s">
        <v>90</v>
      </c>
      <c r="CI464" s="109" t="s">
        <v>426</v>
      </c>
      <c r="CJ464" s="6" t="s">
        <v>92</v>
      </c>
      <c r="CK464" s="6" t="s">
        <v>417</v>
      </c>
      <c r="CL464" s="6" t="s">
        <v>94</v>
      </c>
      <c r="CM464" s="6" t="s">
        <v>90</v>
      </c>
      <c r="CN464" s="6" t="s">
        <v>86</v>
      </c>
    </row>
    <row r="465" spans="1:92" x14ac:dyDescent="0.35">
      <c r="A465" s="6">
        <v>5653451712</v>
      </c>
      <c r="B465" s="6"/>
      <c r="C465" s="6"/>
      <c r="D465" s="6"/>
      <c r="E465" s="6"/>
      <c r="F465" s="6"/>
      <c r="G465" s="6"/>
      <c r="H465" s="6"/>
      <c r="I465" s="6"/>
      <c r="J465" s="6" t="s">
        <v>26</v>
      </c>
      <c r="K465" s="6"/>
      <c r="L465" s="6" t="s">
        <v>28</v>
      </c>
      <c r="M465" s="6"/>
      <c r="N465" s="6" t="s">
        <v>30</v>
      </c>
      <c r="O465" s="6"/>
      <c r="P465" s="6"/>
      <c r="Q465" s="6"/>
      <c r="R465" s="6"/>
      <c r="S465" s="6"/>
      <c r="T465" s="6"/>
      <c r="U465" s="6"/>
      <c r="V465" s="6"/>
      <c r="W465" s="6"/>
      <c r="X465" s="6" t="s">
        <v>27</v>
      </c>
      <c r="Y465" s="6" t="s">
        <v>28</v>
      </c>
      <c r="Z465" s="6"/>
      <c r="AA465" s="6" t="s">
        <v>30</v>
      </c>
      <c r="AB465" s="6"/>
      <c r="AC465" s="6"/>
      <c r="AD465" s="6"/>
      <c r="AE465" s="6"/>
      <c r="AF465" s="6"/>
      <c r="AG465" s="6" t="s">
        <v>36</v>
      </c>
      <c r="AH465" s="6"/>
      <c r="AI465" s="6"/>
      <c r="AJ465" s="6"/>
      <c r="AK465" s="6" t="s">
        <v>40</v>
      </c>
      <c r="AL465" s="6"/>
      <c r="AM465" s="6"/>
      <c r="AN465" s="6"/>
      <c r="AO465" s="6"/>
      <c r="AP465" s="6"/>
      <c r="AQ465" s="6"/>
      <c r="AR465" s="6" t="s">
        <v>46</v>
      </c>
      <c r="AS465" s="6"/>
      <c r="AT465" s="6"/>
      <c r="AU465" s="6" t="s">
        <v>49</v>
      </c>
      <c r="AV465" s="6"/>
      <c r="AW465" s="6"/>
      <c r="AX465" s="6"/>
      <c r="AY465" s="6"/>
      <c r="AZ465" s="6"/>
      <c r="BA465" s="6" t="s">
        <v>19</v>
      </c>
      <c r="BB465" s="6"/>
      <c r="BC465" s="6"/>
      <c r="BD465" s="6" t="s">
        <v>57</v>
      </c>
      <c r="BE465" s="6"/>
      <c r="BF465" s="6"/>
      <c r="BG465" s="6"/>
      <c r="BH465" s="6" t="s">
        <v>61</v>
      </c>
      <c r="BI465" s="6"/>
      <c r="BJ465" s="6"/>
      <c r="BK465" s="6"/>
      <c r="BL465" s="6"/>
      <c r="BM465" s="6"/>
      <c r="BN465" s="6"/>
      <c r="BO465" s="6"/>
      <c r="BP465" s="6"/>
      <c r="BQ465" s="6"/>
      <c r="BR465" s="6"/>
      <c r="BS465" s="6"/>
      <c r="BT465" s="6"/>
      <c r="BU465" s="6"/>
      <c r="BV465" s="6" t="s">
        <v>73</v>
      </c>
      <c r="BW465" s="6"/>
      <c r="BX465" s="6"/>
      <c r="BY465" s="6"/>
      <c r="BZ465" s="6"/>
      <c r="CA465" s="6"/>
      <c r="CB465" s="6"/>
      <c r="CC465" s="6" t="s">
        <v>83</v>
      </c>
      <c r="CD465" s="6">
        <v>15</v>
      </c>
      <c r="CE465" s="6" t="s">
        <v>153</v>
      </c>
      <c r="CF465" s="6"/>
      <c r="CG465" s="6"/>
      <c r="CH465" s="6"/>
      <c r="CI465" s="109" t="s">
        <v>420</v>
      </c>
      <c r="CJ465" s="6"/>
      <c r="CK465" s="6"/>
      <c r="CL465" s="6"/>
      <c r="CM465" s="6"/>
      <c r="CN465" s="6"/>
    </row>
    <row r="466" spans="1:92" x14ac:dyDescent="0.35">
      <c r="A466" s="6">
        <v>5653292715</v>
      </c>
      <c r="B466" s="6"/>
      <c r="C466" s="6"/>
      <c r="D466" s="6"/>
      <c r="E466" s="6" t="s">
        <v>21</v>
      </c>
      <c r="F466" s="6"/>
      <c r="G466" s="6"/>
      <c r="H466" s="6"/>
      <c r="I466" s="6"/>
      <c r="J466" s="6"/>
      <c r="K466" s="6"/>
      <c r="L466" s="6"/>
      <c r="M466" s="6"/>
      <c r="N466" s="6"/>
      <c r="O466" s="6"/>
      <c r="P466" s="6"/>
      <c r="Q466" s="6"/>
      <c r="R466" s="6" t="s">
        <v>21</v>
      </c>
      <c r="S466" s="6"/>
      <c r="T466" s="6"/>
      <c r="U466" s="6"/>
      <c r="V466" s="6"/>
      <c r="W466" s="6"/>
      <c r="X466" s="6"/>
      <c r="Y466" s="6" t="s">
        <v>28</v>
      </c>
      <c r="Z466" s="6"/>
      <c r="AA466" s="6" t="s">
        <v>30</v>
      </c>
      <c r="AB466" s="6"/>
      <c r="AC466" s="6"/>
      <c r="AD466" s="6"/>
      <c r="AE466" s="6"/>
      <c r="AF466" s="6"/>
      <c r="AG466" s="6"/>
      <c r="AH466" s="6" t="s">
        <v>37</v>
      </c>
      <c r="AI466" s="6" t="s">
        <v>38</v>
      </c>
      <c r="AJ466" s="6"/>
      <c r="AK466" s="6" t="s">
        <v>40</v>
      </c>
      <c r="AL466" s="6" t="s">
        <v>41</v>
      </c>
      <c r="AM466" s="6"/>
      <c r="AN466" s="6"/>
      <c r="AO466" s="6"/>
      <c r="AP466" s="6"/>
      <c r="AQ466" s="6"/>
      <c r="AR466" s="6" t="s">
        <v>46</v>
      </c>
      <c r="AS466" s="6"/>
      <c r="AT466" s="6"/>
      <c r="AU466" s="6"/>
      <c r="AV466" s="6" t="s">
        <v>50</v>
      </c>
      <c r="AW466" s="6"/>
      <c r="AX466" s="6"/>
      <c r="AY466" s="6"/>
      <c r="AZ466" s="6"/>
      <c r="BA466" s="6"/>
      <c r="BB466" s="6" t="s">
        <v>55</v>
      </c>
      <c r="BC466" s="6"/>
      <c r="BD466" s="6"/>
      <c r="BE466" s="6"/>
      <c r="BF466" s="6"/>
      <c r="BG466" s="6"/>
      <c r="BH466" s="6"/>
      <c r="BI466" s="6"/>
      <c r="BJ466" s="6"/>
      <c r="BK466" s="6"/>
      <c r="BL466" s="6"/>
      <c r="BM466" s="6"/>
      <c r="BN466" s="6" t="s">
        <v>65</v>
      </c>
      <c r="BO466" s="6" t="s">
        <v>66</v>
      </c>
      <c r="BP466" s="6" t="s">
        <v>67</v>
      </c>
      <c r="BQ466" s="6"/>
      <c r="BR466" s="6"/>
      <c r="BS466" s="6"/>
      <c r="BT466" s="6"/>
      <c r="BU466" s="6"/>
      <c r="BV466" s="6"/>
      <c r="BW466" s="6"/>
      <c r="BX466" s="6" t="s">
        <v>75</v>
      </c>
      <c r="BY466" s="6"/>
      <c r="BZ466" s="6"/>
      <c r="CA466" s="6" t="s">
        <v>78</v>
      </c>
      <c r="CB466" s="6"/>
      <c r="CC466" s="6" t="s">
        <v>83</v>
      </c>
      <c r="CD466" s="6">
        <v>40</v>
      </c>
      <c r="CE466" s="6" t="s">
        <v>378</v>
      </c>
      <c r="CF466" s="6"/>
      <c r="CG466" s="6" t="s">
        <v>386</v>
      </c>
      <c r="CH466" s="6" t="s">
        <v>90</v>
      </c>
      <c r="CI466" s="109" t="s">
        <v>422</v>
      </c>
      <c r="CJ466" s="6" t="s">
        <v>92</v>
      </c>
      <c r="CK466" s="6" t="s">
        <v>110</v>
      </c>
      <c r="CL466" s="6" t="s">
        <v>89</v>
      </c>
      <c r="CM466" s="6" t="s">
        <v>90</v>
      </c>
      <c r="CN466" s="6" t="s">
        <v>86</v>
      </c>
    </row>
    <row r="467" spans="1:92" x14ac:dyDescent="0.35">
      <c r="A467" s="6">
        <v>5653124167</v>
      </c>
      <c r="B467" s="6"/>
      <c r="C467" s="6" t="s">
        <v>19</v>
      </c>
      <c r="D467" s="6"/>
      <c r="E467" s="6"/>
      <c r="F467" s="6" t="s">
        <v>22</v>
      </c>
      <c r="G467" s="6"/>
      <c r="H467" s="6"/>
      <c r="I467" s="6"/>
      <c r="J467" s="6"/>
      <c r="K467" s="6"/>
      <c r="L467" s="6"/>
      <c r="M467" s="6"/>
      <c r="N467" s="6" t="s">
        <v>30</v>
      </c>
      <c r="O467" s="6"/>
      <c r="P467" s="6" t="s">
        <v>19</v>
      </c>
      <c r="Q467" s="6"/>
      <c r="R467" s="6"/>
      <c r="S467" s="6"/>
      <c r="T467" s="6"/>
      <c r="U467" s="6"/>
      <c r="V467" s="6"/>
      <c r="W467" s="6" t="s">
        <v>26</v>
      </c>
      <c r="X467" s="6" t="s">
        <v>27</v>
      </c>
      <c r="Y467" s="6"/>
      <c r="Z467" s="6"/>
      <c r="AA467" s="6"/>
      <c r="AB467" s="6"/>
      <c r="AC467" s="6" t="s">
        <v>32</v>
      </c>
      <c r="AD467" s="6" t="s">
        <v>33</v>
      </c>
      <c r="AE467" s="6"/>
      <c r="AF467" s="6"/>
      <c r="AG467" s="6"/>
      <c r="AH467" s="6"/>
      <c r="AI467" s="6" t="s">
        <v>38</v>
      </c>
      <c r="AJ467" s="6"/>
      <c r="AK467" s="6"/>
      <c r="AL467" s="6"/>
      <c r="AM467" s="6" t="s">
        <v>42</v>
      </c>
      <c r="AN467" s="6"/>
      <c r="AO467" s="6"/>
      <c r="AP467" s="6"/>
      <c r="AQ467" s="6"/>
      <c r="AR467" s="6"/>
      <c r="AS467" s="6"/>
      <c r="AT467" s="6"/>
      <c r="AU467" s="6" t="s">
        <v>49</v>
      </c>
      <c r="AV467" s="6" t="s">
        <v>50</v>
      </c>
      <c r="AW467" s="6"/>
      <c r="AX467" s="6" t="s">
        <v>52</v>
      </c>
      <c r="AY467" s="6"/>
      <c r="AZ467" s="6"/>
      <c r="BA467" s="6"/>
      <c r="BB467" s="6" t="s">
        <v>55</v>
      </c>
      <c r="BC467" s="6"/>
      <c r="BD467" s="6"/>
      <c r="BE467" s="6"/>
      <c r="BF467" s="6"/>
      <c r="BG467" s="6" t="s">
        <v>60</v>
      </c>
      <c r="BH467" s="6"/>
      <c r="BI467" s="6"/>
      <c r="BJ467" s="6"/>
      <c r="BK467" s="6"/>
      <c r="BL467" s="6"/>
      <c r="BM467" s="6"/>
      <c r="BN467" s="6"/>
      <c r="BO467" s="6"/>
      <c r="BP467" s="6"/>
      <c r="BQ467" s="6"/>
      <c r="BR467" s="6"/>
      <c r="BS467" s="6"/>
      <c r="BT467" s="6" t="s">
        <v>71</v>
      </c>
      <c r="BU467" s="6"/>
      <c r="BV467" s="6"/>
      <c r="BW467" s="6"/>
      <c r="BX467" s="6" t="s">
        <v>75</v>
      </c>
      <c r="BY467" s="6"/>
      <c r="BZ467" s="6"/>
      <c r="CA467" s="6" t="s">
        <v>78</v>
      </c>
      <c r="CB467" s="6"/>
      <c r="CC467" s="6" t="s">
        <v>98</v>
      </c>
      <c r="CD467" s="6">
        <v>35</v>
      </c>
      <c r="CE467" s="6" t="s">
        <v>153</v>
      </c>
      <c r="CF467" s="6" t="s">
        <v>414</v>
      </c>
      <c r="CG467" s="6"/>
      <c r="CH467" s="6"/>
      <c r="CI467" s="109" t="s">
        <v>420</v>
      </c>
      <c r="CJ467" s="6"/>
      <c r="CK467" s="6"/>
      <c r="CL467" s="6"/>
      <c r="CM467" s="6"/>
      <c r="CN467" s="6"/>
    </row>
    <row r="468" spans="1:92" x14ac:dyDescent="0.35">
      <c r="A468" s="6">
        <v>5652250607</v>
      </c>
      <c r="B468" s="6"/>
      <c r="C468" s="6"/>
      <c r="D468" s="6"/>
      <c r="E468" s="6"/>
      <c r="F468" s="6"/>
      <c r="G468" s="6" t="s">
        <v>23</v>
      </c>
      <c r="H468" s="6"/>
      <c r="I468" s="6"/>
      <c r="J468" s="6" t="s">
        <v>26</v>
      </c>
      <c r="K468" s="6"/>
      <c r="L468" s="6" t="s">
        <v>28</v>
      </c>
      <c r="M468" s="6"/>
      <c r="N468" s="6"/>
      <c r="O468" s="6"/>
      <c r="P468" s="6"/>
      <c r="Q468" s="6"/>
      <c r="R468" s="6"/>
      <c r="S468" s="6"/>
      <c r="T468" s="6"/>
      <c r="U468" s="6" t="s">
        <v>24</v>
      </c>
      <c r="V468" s="6"/>
      <c r="W468" s="6" t="s">
        <v>26</v>
      </c>
      <c r="X468" s="6"/>
      <c r="Y468" s="6"/>
      <c r="Z468" s="6"/>
      <c r="AA468" s="6" t="s">
        <v>30</v>
      </c>
      <c r="AB468" s="6"/>
      <c r="AC468" s="6"/>
      <c r="AD468" s="6" t="s">
        <v>33</v>
      </c>
      <c r="AE468" s="6"/>
      <c r="AF468" s="6"/>
      <c r="AG468" s="6"/>
      <c r="AH468" s="6"/>
      <c r="AI468" s="6" t="s">
        <v>38</v>
      </c>
      <c r="AJ468" s="6" t="s">
        <v>39</v>
      </c>
      <c r="AK468" s="6"/>
      <c r="AL468" s="6" t="s">
        <v>41</v>
      </c>
      <c r="AM468" s="6"/>
      <c r="AN468" s="6"/>
      <c r="AO468" s="6"/>
      <c r="AP468" s="6" t="s">
        <v>45</v>
      </c>
      <c r="AQ468" s="6"/>
      <c r="AR468" s="6"/>
      <c r="AS468" s="6"/>
      <c r="AT468" s="6"/>
      <c r="AU468" s="6"/>
      <c r="AV468" s="6"/>
      <c r="AW468" s="6" t="s">
        <v>51</v>
      </c>
      <c r="AX468" s="6"/>
      <c r="AY468" s="6" t="s">
        <v>53</v>
      </c>
      <c r="AZ468" s="6"/>
      <c r="BA468" s="6"/>
      <c r="BB468" s="6"/>
      <c r="BC468" s="6"/>
      <c r="BD468" s="6"/>
      <c r="BE468" s="6"/>
      <c r="BF468" s="6"/>
      <c r="BG468" s="6"/>
      <c r="BH468" s="6"/>
      <c r="BI468" s="6"/>
      <c r="BJ468" s="6"/>
      <c r="BK468" s="6"/>
      <c r="BL468" s="6"/>
      <c r="BM468" s="6" t="s">
        <v>64</v>
      </c>
      <c r="BN468" s="6" t="s">
        <v>65</v>
      </c>
      <c r="BO468" s="6"/>
      <c r="BP468" s="6"/>
      <c r="BQ468" s="6"/>
      <c r="BR468" s="6"/>
      <c r="BS468" s="6"/>
      <c r="BT468" s="6"/>
      <c r="BU468" s="6"/>
      <c r="BV468" s="6" t="s">
        <v>73</v>
      </c>
      <c r="BW468" s="6"/>
      <c r="BX468" s="6"/>
      <c r="BY468" s="6" t="s">
        <v>76</v>
      </c>
      <c r="BZ468" s="6"/>
      <c r="CA468" s="6"/>
      <c r="CB468" s="6" t="s">
        <v>79</v>
      </c>
      <c r="CC468" s="6" t="s">
        <v>83</v>
      </c>
      <c r="CD468" s="6">
        <v>39</v>
      </c>
      <c r="CE468" s="6" t="s">
        <v>378</v>
      </c>
      <c r="CF468" s="6"/>
      <c r="CG468" s="6" t="s">
        <v>106</v>
      </c>
      <c r="CH468" s="6" t="s">
        <v>90</v>
      </c>
      <c r="CI468" s="109" t="s">
        <v>426</v>
      </c>
      <c r="CJ468" s="6" t="s">
        <v>100</v>
      </c>
      <c r="CK468" s="6" t="s">
        <v>104</v>
      </c>
      <c r="CL468" s="6" t="s">
        <v>97</v>
      </c>
      <c r="CM468" s="6" t="s">
        <v>86</v>
      </c>
      <c r="CN468" s="6" t="s">
        <v>86</v>
      </c>
    </row>
    <row r="469" spans="1:92" x14ac:dyDescent="0.35">
      <c r="A469" s="6">
        <v>5650815269</v>
      </c>
      <c r="B469" s="6"/>
      <c r="C469" s="6"/>
      <c r="D469" s="6"/>
      <c r="E469" s="6" t="s">
        <v>21</v>
      </c>
      <c r="F469" s="6"/>
      <c r="G469" s="6"/>
      <c r="H469" s="6"/>
      <c r="I469" s="6"/>
      <c r="J469" s="6" t="s">
        <v>26</v>
      </c>
      <c r="K469" s="6"/>
      <c r="L469" s="6" t="s">
        <v>28</v>
      </c>
      <c r="M469" s="6"/>
      <c r="N469" s="6"/>
      <c r="O469" s="6"/>
      <c r="P469" s="6"/>
      <c r="Q469" s="6" t="s">
        <v>20</v>
      </c>
      <c r="R469" s="6"/>
      <c r="S469" s="6"/>
      <c r="T469" s="6"/>
      <c r="U469" s="6"/>
      <c r="V469" s="6"/>
      <c r="W469" s="6" t="s">
        <v>26</v>
      </c>
      <c r="X469" s="6"/>
      <c r="Y469" s="6" t="s">
        <v>28</v>
      </c>
      <c r="Z469" s="6"/>
      <c r="AA469" s="6"/>
      <c r="AB469" s="6"/>
      <c r="AC469" s="6" t="s">
        <v>32</v>
      </c>
      <c r="AD469" s="6"/>
      <c r="AE469" s="6"/>
      <c r="AF469" s="6"/>
      <c r="AG469" s="6"/>
      <c r="AH469" s="6"/>
      <c r="AI469" s="6" t="s">
        <v>38</v>
      </c>
      <c r="AJ469" s="6"/>
      <c r="AK469" s="6"/>
      <c r="AL469" s="6"/>
      <c r="AM469" s="6"/>
      <c r="AN469" s="6"/>
      <c r="AO469" s="6"/>
      <c r="AP469" s="6"/>
      <c r="AQ469" s="6"/>
      <c r="AR469" s="6" t="s">
        <v>46</v>
      </c>
      <c r="AS469" s="6"/>
      <c r="AT469" s="6"/>
      <c r="AU469" s="6" t="s">
        <v>49</v>
      </c>
      <c r="AV469" s="6"/>
      <c r="AW469" s="6" t="s">
        <v>51</v>
      </c>
      <c r="AX469" s="6"/>
      <c r="AY469" s="6"/>
      <c r="AZ469" s="6"/>
      <c r="BA469" s="6"/>
      <c r="BB469" s="6" t="s">
        <v>55</v>
      </c>
      <c r="BC469" s="6"/>
      <c r="BD469" s="6"/>
      <c r="BE469" s="6" t="s">
        <v>58</v>
      </c>
      <c r="BF469" s="6"/>
      <c r="BG469" s="6"/>
      <c r="BH469" s="6"/>
      <c r="BI469" s="6"/>
      <c r="BJ469" s="6" t="s">
        <v>26</v>
      </c>
      <c r="BK469" s="6"/>
      <c r="BL469" s="6"/>
      <c r="BM469" s="6"/>
      <c r="BN469" s="6"/>
      <c r="BO469" s="6"/>
      <c r="BP469" s="6"/>
      <c r="BQ469" s="6"/>
      <c r="BR469" s="6" t="s">
        <v>69</v>
      </c>
      <c r="BS469" s="6" t="s">
        <v>70</v>
      </c>
      <c r="BT469" s="6"/>
      <c r="BU469" s="6"/>
      <c r="BV469" s="6"/>
      <c r="BW469" s="6"/>
      <c r="BX469" s="6" t="s">
        <v>75</v>
      </c>
      <c r="BY469" s="6"/>
      <c r="BZ469" s="6"/>
      <c r="CA469" s="6"/>
      <c r="CB469" s="6"/>
      <c r="CC469" s="6"/>
      <c r="CD469" s="6"/>
      <c r="CE469" s="6"/>
      <c r="CF469" s="6"/>
      <c r="CG469" s="6"/>
      <c r="CH469" s="6"/>
      <c r="CI469" s="109" t="s">
        <v>420</v>
      </c>
      <c r="CJ469" s="6"/>
      <c r="CK469" s="6"/>
      <c r="CL469" s="6"/>
      <c r="CM469" s="6"/>
      <c r="CN469" s="6"/>
    </row>
    <row r="470" spans="1:92" x14ac:dyDescent="0.35">
      <c r="A470" s="6">
        <v>5649612339</v>
      </c>
      <c r="B470" s="6"/>
      <c r="C470" s="6"/>
      <c r="D470" s="6"/>
      <c r="E470" s="6" t="s">
        <v>21</v>
      </c>
      <c r="F470" s="6"/>
      <c r="G470" s="6"/>
      <c r="H470" s="6"/>
      <c r="I470" s="6"/>
      <c r="J470" s="6" t="s">
        <v>26</v>
      </c>
      <c r="K470" s="6"/>
      <c r="L470" s="6" t="s">
        <v>28</v>
      </c>
      <c r="M470" s="6"/>
      <c r="N470" s="6"/>
      <c r="O470" s="6"/>
      <c r="P470" s="6"/>
      <c r="Q470" s="6"/>
      <c r="R470" s="6" t="s">
        <v>21</v>
      </c>
      <c r="S470" s="6"/>
      <c r="T470" s="6"/>
      <c r="U470" s="6"/>
      <c r="V470" s="6"/>
      <c r="W470" s="6"/>
      <c r="X470" s="6"/>
      <c r="Y470" s="6"/>
      <c r="Z470" s="6" t="s">
        <v>29</v>
      </c>
      <c r="AA470" s="6"/>
      <c r="AB470" s="6"/>
      <c r="AC470" s="6" t="s">
        <v>32</v>
      </c>
      <c r="AD470" s="6"/>
      <c r="AE470" s="6"/>
      <c r="AF470" s="6"/>
      <c r="AG470" s="6" t="s">
        <v>36</v>
      </c>
      <c r="AH470" s="6"/>
      <c r="AI470" s="6"/>
      <c r="AJ470" s="6"/>
      <c r="AK470" s="6" t="s">
        <v>40</v>
      </c>
      <c r="AL470" s="6" t="s">
        <v>41</v>
      </c>
      <c r="AM470" s="6"/>
      <c r="AN470" s="6"/>
      <c r="AO470" s="6" t="s">
        <v>44</v>
      </c>
      <c r="AP470" s="6" t="s">
        <v>45</v>
      </c>
      <c r="AQ470" s="6"/>
      <c r="AR470" s="6"/>
      <c r="AS470" s="6"/>
      <c r="AT470" s="6"/>
      <c r="AU470" s="6"/>
      <c r="AV470" s="6"/>
      <c r="AW470" s="6"/>
      <c r="AX470" s="6"/>
      <c r="AY470" s="6"/>
      <c r="AZ470" s="6"/>
      <c r="BA470" s="6"/>
      <c r="BB470" s="6"/>
      <c r="BC470" s="6"/>
      <c r="BD470" s="6"/>
      <c r="BE470" s="6"/>
      <c r="BF470" s="6"/>
      <c r="BG470" s="6"/>
      <c r="BH470" s="6"/>
      <c r="BI470" s="6"/>
      <c r="BJ470" s="6" t="s">
        <v>26</v>
      </c>
      <c r="BK470" s="6" t="s">
        <v>22</v>
      </c>
      <c r="BL470" s="6"/>
      <c r="BM470" s="6"/>
      <c r="BN470" s="6"/>
      <c r="BO470" s="6" t="s">
        <v>66</v>
      </c>
      <c r="BP470" s="6"/>
      <c r="BQ470" s="6"/>
      <c r="BR470" s="6"/>
      <c r="BS470" s="6" t="s">
        <v>70</v>
      </c>
      <c r="BT470" s="6"/>
      <c r="BU470" s="6"/>
      <c r="BV470" s="6"/>
      <c r="BW470" s="6"/>
      <c r="BX470" s="6"/>
      <c r="BY470" s="6" t="s">
        <v>76</v>
      </c>
      <c r="BZ470" s="6"/>
      <c r="CA470" s="6" t="s">
        <v>78</v>
      </c>
      <c r="CB470" s="6"/>
      <c r="CC470" s="6" t="s">
        <v>83</v>
      </c>
      <c r="CD470" s="6">
        <v>16</v>
      </c>
      <c r="CE470" s="6" t="s">
        <v>84</v>
      </c>
      <c r="CF470" s="6" t="s">
        <v>388</v>
      </c>
      <c r="CG470" s="6" t="s">
        <v>386</v>
      </c>
      <c r="CH470" s="6" t="s">
        <v>90</v>
      </c>
      <c r="CI470" s="109" t="s">
        <v>426</v>
      </c>
      <c r="CJ470" s="6" t="s">
        <v>92</v>
      </c>
      <c r="CK470" s="6" t="s">
        <v>101</v>
      </c>
      <c r="CL470" s="6" t="s">
        <v>94</v>
      </c>
      <c r="CM470" s="6" t="s">
        <v>86</v>
      </c>
      <c r="CN470" s="6" t="s">
        <v>86</v>
      </c>
    </row>
    <row r="471" spans="1:92" x14ac:dyDescent="0.35">
      <c r="A471" s="6">
        <v>5649042264</v>
      </c>
      <c r="B471" s="6"/>
      <c r="C471" s="6"/>
      <c r="D471" s="6"/>
      <c r="E471" s="6" t="s">
        <v>21</v>
      </c>
      <c r="F471" s="6"/>
      <c r="G471" s="6"/>
      <c r="H471" s="6"/>
      <c r="I471" s="6"/>
      <c r="J471" s="6"/>
      <c r="K471" s="6"/>
      <c r="L471" s="6" t="s">
        <v>28</v>
      </c>
      <c r="M471" s="6"/>
      <c r="N471" s="6" t="s">
        <v>30</v>
      </c>
      <c r="O471" s="6"/>
      <c r="P471" s="6"/>
      <c r="Q471" s="6"/>
      <c r="R471" s="6" t="s">
        <v>21</v>
      </c>
      <c r="S471" s="6"/>
      <c r="T471" s="6"/>
      <c r="U471" s="6"/>
      <c r="V471" s="6"/>
      <c r="W471" s="6"/>
      <c r="X471" s="6"/>
      <c r="Y471" s="6"/>
      <c r="Z471" s="6"/>
      <c r="AA471" s="6" t="s">
        <v>30</v>
      </c>
      <c r="AB471" s="6"/>
      <c r="AC471" s="6"/>
      <c r="AD471" s="6"/>
      <c r="AE471" s="6"/>
      <c r="AF471" s="6"/>
      <c r="AG471" s="6"/>
      <c r="AH471" s="6"/>
      <c r="AI471" s="6" t="s">
        <v>38</v>
      </c>
      <c r="AJ471" s="6"/>
      <c r="AK471" s="6"/>
      <c r="AL471" s="6"/>
      <c r="AM471" s="6"/>
      <c r="AN471" s="6"/>
      <c r="AO471" s="6" t="s">
        <v>44</v>
      </c>
      <c r="AP471" s="6"/>
      <c r="AQ471" s="6"/>
      <c r="AR471" s="6"/>
      <c r="AS471" s="6"/>
      <c r="AT471" s="6"/>
      <c r="AU471" s="6" t="s">
        <v>49</v>
      </c>
      <c r="AV471" s="6"/>
      <c r="AW471" s="6" t="s">
        <v>51</v>
      </c>
      <c r="AX471" s="6"/>
      <c r="AY471" s="6"/>
      <c r="AZ471" s="6"/>
      <c r="BA471" s="6"/>
      <c r="BB471" s="6"/>
      <c r="BC471" s="6"/>
      <c r="BD471" s="6"/>
      <c r="BE471" s="6" t="s">
        <v>58</v>
      </c>
      <c r="BF471" s="6"/>
      <c r="BG471" s="6"/>
      <c r="BH471" s="6"/>
      <c r="BI471" s="6" t="s">
        <v>62</v>
      </c>
      <c r="BJ471" s="6"/>
      <c r="BK471" s="6"/>
      <c r="BL471" s="6"/>
      <c r="BM471" s="6"/>
      <c r="BN471" s="6"/>
      <c r="BO471" s="6" t="s">
        <v>66</v>
      </c>
      <c r="BP471" s="6"/>
      <c r="BQ471" s="6"/>
      <c r="BR471" s="6" t="s">
        <v>69</v>
      </c>
      <c r="BS471" s="6" t="s">
        <v>70</v>
      </c>
      <c r="BT471" s="6" t="s">
        <v>71</v>
      </c>
      <c r="BU471" s="6" t="s">
        <v>72</v>
      </c>
      <c r="BV471" s="6" t="s">
        <v>73</v>
      </c>
      <c r="BW471" s="6" t="s">
        <v>74</v>
      </c>
      <c r="BX471" s="6"/>
      <c r="BY471" s="6"/>
      <c r="BZ471" s="6"/>
      <c r="CA471" s="6" t="s">
        <v>78</v>
      </c>
      <c r="CB471" s="6" t="s">
        <v>79</v>
      </c>
      <c r="CC471" s="6" t="s">
        <v>83</v>
      </c>
      <c r="CD471" s="6">
        <v>16</v>
      </c>
      <c r="CE471" s="6" t="s">
        <v>84</v>
      </c>
      <c r="CF471" s="6"/>
      <c r="CG471" s="6"/>
      <c r="CH471" s="6"/>
      <c r="CI471" s="109" t="s">
        <v>420</v>
      </c>
      <c r="CJ471" s="6"/>
      <c r="CK471" s="6"/>
      <c r="CL471" s="6"/>
      <c r="CM471" s="6"/>
      <c r="CN471" s="6"/>
    </row>
    <row r="472" spans="1:92" x14ac:dyDescent="0.35">
      <c r="A472" s="6">
        <v>5648819057</v>
      </c>
      <c r="B472" s="6"/>
      <c r="C472" s="6"/>
      <c r="D472" s="6"/>
      <c r="E472" s="6" t="s">
        <v>21</v>
      </c>
      <c r="F472" s="6"/>
      <c r="G472" s="6"/>
      <c r="H472" s="6"/>
      <c r="I472" s="6"/>
      <c r="J472" s="6"/>
      <c r="K472" s="6"/>
      <c r="L472" s="6"/>
      <c r="M472" s="6"/>
      <c r="N472" s="6"/>
      <c r="O472" s="6"/>
      <c r="P472" s="6"/>
      <c r="Q472" s="6" t="s">
        <v>20</v>
      </c>
      <c r="R472" s="6"/>
      <c r="S472" s="6"/>
      <c r="T472" s="6"/>
      <c r="U472" s="6"/>
      <c r="V472" s="6"/>
      <c r="W472" s="6"/>
      <c r="X472" s="6"/>
      <c r="Y472" s="6"/>
      <c r="Z472" s="6"/>
      <c r="AA472" s="6"/>
      <c r="AB472" s="6"/>
      <c r="AC472" s="6" t="s">
        <v>32</v>
      </c>
      <c r="AD472" s="6"/>
      <c r="AE472" s="6"/>
      <c r="AF472" s="6"/>
      <c r="AG472" s="6"/>
      <c r="AH472" s="6"/>
      <c r="AI472" s="6"/>
      <c r="AJ472" s="6"/>
      <c r="AK472" s="6"/>
      <c r="AL472" s="6" t="s">
        <v>41</v>
      </c>
      <c r="AM472" s="6"/>
      <c r="AN472" s="6"/>
      <c r="AO472" s="6"/>
      <c r="AP472" s="6"/>
      <c r="AQ472" s="6"/>
      <c r="AR472" s="6"/>
      <c r="AS472" s="6"/>
      <c r="AT472" s="6"/>
      <c r="AU472" s="6"/>
      <c r="AV472" s="6"/>
      <c r="AW472" s="6"/>
      <c r="AX472" s="6"/>
      <c r="AY472" s="6"/>
      <c r="AZ472" s="6"/>
      <c r="BA472" s="6"/>
      <c r="BB472" s="6"/>
      <c r="BC472" s="6"/>
      <c r="BD472" s="6"/>
      <c r="BE472" s="6"/>
      <c r="BF472" s="6"/>
      <c r="BG472" s="6"/>
      <c r="BH472" s="6" t="s">
        <v>61</v>
      </c>
      <c r="BI472" s="6"/>
      <c r="BJ472" s="6"/>
      <c r="BK472" s="6"/>
      <c r="BL472" s="6"/>
      <c r="BM472" s="6"/>
      <c r="BN472" s="6"/>
      <c r="BO472" s="6"/>
      <c r="BP472" s="6"/>
      <c r="BQ472" s="6"/>
      <c r="BR472" s="6"/>
      <c r="BS472" s="6"/>
      <c r="BT472" s="6"/>
      <c r="BU472" s="6"/>
      <c r="BV472" s="6"/>
      <c r="BW472" s="6"/>
      <c r="BX472" s="6"/>
      <c r="BY472" s="6"/>
      <c r="BZ472" s="6"/>
      <c r="CA472" s="6" t="s">
        <v>78</v>
      </c>
      <c r="CB472" s="6"/>
      <c r="CC472" s="6"/>
      <c r="CD472" s="6"/>
      <c r="CE472" s="6"/>
      <c r="CF472" s="6"/>
      <c r="CG472" s="6"/>
      <c r="CH472" s="6"/>
      <c r="CI472" s="109" t="s">
        <v>420</v>
      </c>
      <c r="CJ472" s="6"/>
      <c r="CK472" s="6"/>
      <c r="CL472" s="6"/>
      <c r="CM472" s="6"/>
      <c r="CN472" s="6"/>
    </row>
    <row r="473" spans="1:92" x14ac:dyDescent="0.35">
      <c r="A473" s="6">
        <v>5648784409</v>
      </c>
      <c r="B473" s="6"/>
      <c r="C473" s="6"/>
      <c r="D473" s="6" t="s">
        <v>20</v>
      </c>
      <c r="E473" s="6"/>
      <c r="F473" s="6"/>
      <c r="G473" s="6"/>
      <c r="H473" s="6"/>
      <c r="I473" s="6"/>
      <c r="J473" s="6"/>
      <c r="K473" s="6"/>
      <c r="L473" s="6"/>
      <c r="M473" s="6"/>
      <c r="N473" s="6"/>
      <c r="O473" s="6"/>
      <c r="P473" s="6"/>
      <c r="Q473" s="6"/>
      <c r="R473" s="6"/>
      <c r="S473" s="6"/>
      <c r="T473" s="6"/>
      <c r="U473" s="6"/>
      <c r="V473" s="6"/>
      <c r="W473" s="6"/>
      <c r="X473" s="6"/>
      <c r="Y473" s="6" t="s">
        <v>28</v>
      </c>
      <c r="Z473" s="6"/>
      <c r="AA473" s="6"/>
      <c r="AB473" s="6"/>
      <c r="AC473" s="6"/>
      <c r="AD473" s="6"/>
      <c r="AE473" s="6"/>
      <c r="AF473" s="6"/>
      <c r="AG473" s="6" t="s">
        <v>36</v>
      </c>
      <c r="AH473" s="6"/>
      <c r="AI473" s="6"/>
      <c r="AJ473" s="6"/>
      <c r="AK473" s="6"/>
      <c r="AL473" s="6" t="s">
        <v>41</v>
      </c>
      <c r="AM473" s="6"/>
      <c r="AN473" s="6"/>
      <c r="AO473" s="6"/>
      <c r="AP473" s="6"/>
      <c r="AQ473" s="6"/>
      <c r="AR473" s="6"/>
      <c r="AS473" s="6"/>
      <c r="AT473" s="6"/>
      <c r="AU473" s="6"/>
      <c r="AV473" s="6"/>
      <c r="AW473" s="6"/>
      <c r="AX473" s="6"/>
      <c r="AY473" s="6"/>
      <c r="AZ473" s="6"/>
      <c r="BA473" s="6"/>
      <c r="BB473" s="6"/>
      <c r="BC473" s="6"/>
      <c r="BD473" s="6"/>
      <c r="BE473" s="6"/>
      <c r="BF473" s="6" t="s">
        <v>59</v>
      </c>
      <c r="BG473" s="6"/>
      <c r="BH473" s="6"/>
      <c r="BI473" s="6"/>
      <c r="BJ473" s="6"/>
      <c r="BK473" s="6"/>
      <c r="BL473" s="6"/>
      <c r="BM473" s="6"/>
      <c r="BN473" s="6"/>
      <c r="BO473" s="6"/>
      <c r="BP473" s="6"/>
      <c r="BQ473" s="6"/>
      <c r="BR473" s="6"/>
      <c r="BS473" s="6"/>
      <c r="BT473" s="6"/>
      <c r="BU473" s="6"/>
      <c r="BV473" s="6"/>
      <c r="BW473" s="6"/>
      <c r="BX473" s="6"/>
      <c r="BY473" s="6"/>
      <c r="BZ473" s="6"/>
      <c r="CA473" s="6"/>
      <c r="CB473" s="6" t="s">
        <v>79</v>
      </c>
      <c r="CC473" s="6" t="s">
        <v>83</v>
      </c>
      <c r="CD473" s="6">
        <v>15</v>
      </c>
      <c r="CE473" s="6" t="s">
        <v>378</v>
      </c>
      <c r="CF473" s="6" t="s">
        <v>149</v>
      </c>
      <c r="CG473" s="6" t="s">
        <v>106</v>
      </c>
      <c r="CH473" s="6" t="s">
        <v>86</v>
      </c>
      <c r="CI473" s="109" t="s">
        <v>426</v>
      </c>
      <c r="CJ473" s="6" t="s">
        <v>92</v>
      </c>
      <c r="CK473" s="6" t="s">
        <v>101</v>
      </c>
      <c r="CL473" s="6" t="s">
        <v>94</v>
      </c>
      <c r="CM473" s="6" t="s">
        <v>90</v>
      </c>
      <c r="CN473" s="6" t="s">
        <v>90</v>
      </c>
    </row>
    <row r="474" spans="1:92" x14ac:dyDescent="0.35">
      <c r="A474" s="6">
        <v>5648491104</v>
      </c>
      <c r="B474" s="6"/>
      <c r="C474" s="6" t="s">
        <v>19</v>
      </c>
      <c r="D474" s="6"/>
      <c r="E474" s="6"/>
      <c r="F474" s="6"/>
      <c r="G474" s="6"/>
      <c r="H474" s="6" t="s">
        <v>24</v>
      </c>
      <c r="I474" s="6"/>
      <c r="J474" s="6"/>
      <c r="K474" s="6"/>
      <c r="L474" s="6" t="s">
        <v>28</v>
      </c>
      <c r="M474" s="6"/>
      <c r="N474" s="6"/>
      <c r="O474" s="6"/>
      <c r="P474" s="6"/>
      <c r="Q474" s="6" t="s">
        <v>20</v>
      </c>
      <c r="R474" s="6"/>
      <c r="S474" s="6"/>
      <c r="T474" s="6"/>
      <c r="U474" s="6" t="s">
        <v>24</v>
      </c>
      <c r="V474" s="6"/>
      <c r="W474" s="6"/>
      <c r="X474" s="6"/>
      <c r="Y474" s="6" t="s">
        <v>28</v>
      </c>
      <c r="Z474" s="6"/>
      <c r="AA474" s="6"/>
      <c r="AB474" s="6"/>
      <c r="AC474" s="6"/>
      <c r="AD474" s="6"/>
      <c r="AE474" s="6" t="s">
        <v>34</v>
      </c>
      <c r="AF474" s="6"/>
      <c r="AG474" s="6"/>
      <c r="AH474" s="6" t="s">
        <v>37</v>
      </c>
      <c r="AI474" s="6"/>
      <c r="AJ474" s="6" t="s">
        <v>39</v>
      </c>
      <c r="AK474" s="6"/>
      <c r="AL474" s="6" t="s">
        <v>41</v>
      </c>
      <c r="AM474" s="6"/>
      <c r="AN474" s="6"/>
      <c r="AO474" s="6"/>
      <c r="AP474" s="6" t="s">
        <v>45</v>
      </c>
      <c r="AQ474" s="6"/>
      <c r="AR474" s="6"/>
      <c r="AS474" s="6"/>
      <c r="AT474" s="6"/>
      <c r="AU474" s="6"/>
      <c r="AV474" s="6"/>
      <c r="AW474" s="6" t="s">
        <v>51</v>
      </c>
      <c r="AX474" s="6"/>
      <c r="AY474" s="6"/>
      <c r="AZ474" s="6"/>
      <c r="BA474" s="6"/>
      <c r="BB474" s="6"/>
      <c r="BC474" s="6" t="s">
        <v>56</v>
      </c>
      <c r="BD474" s="6"/>
      <c r="BE474" s="6"/>
      <c r="BF474" s="6" t="s">
        <v>59</v>
      </c>
      <c r="BG474" s="6"/>
      <c r="BH474" s="6"/>
      <c r="BI474" s="6"/>
      <c r="BJ474" s="6"/>
      <c r="BK474" s="6"/>
      <c r="BL474" s="6"/>
      <c r="BM474" s="6"/>
      <c r="BN474" s="6"/>
      <c r="BO474" s="6"/>
      <c r="BP474" s="6" t="s">
        <v>67</v>
      </c>
      <c r="BQ474" s="6"/>
      <c r="BR474" s="6"/>
      <c r="BS474" s="6"/>
      <c r="BT474" s="6"/>
      <c r="BU474" s="6"/>
      <c r="BV474" s="6" t="s">
        <v>73</v>
      </c>
      <c r="BW474" s="6"/>
      <c r="BX474" s="6"/>
      <c r="BY474" s="6" t="s">
        <v>76</v>
      </c>
      <c r="BZ474" s="6"/>
      <c r="CA474" s="6"/>
      <c r="CB474" s="6"/>
      <c r="CC474" s="6" t="s">
        <v>83</v>
      </c>
      <c r="CD474" s="6">
        <v>15</v>
      </c>
      <c r="CE474" s="6" t="s">
        <v>378</v>
      </c>
      <c r="CF474" s="6"/>
      <c r="CG474" s="6" t="s">
        <v>106</v>
      </c>
      <c r="CH474" s="6" t="s">
        <v>86</v>
      </c>
      <c r="CI474" s="109" t="s">
        <v>426</v>
      </c>
      <c r="CJ474" s="6" t="s">
        <v>92</v>
      </c>
      <c r="CK474" s="6" t="s">
        <v>101</v>
      </c>
      <c r="CL474" s="6" t="s">
        <v>94</v>
      </c>
      <c r="CM474" s="6" t="s">
        <v>90</v>
      </c>
      <c r="CN474" s="6" t="s">
        <v>90</v>
      </c>
    </row>
    <row r="475" spans="1:92" x14ac:dyDescent="0.35">
      <c r="A475" s="6">
        <v>5648490970</v>
      </c>
      <c r="B475" s="6"/>
      <c r="C475" s="6"/>
      <c r="D475" s="6"/>
      <c r="E475" s="6"/>
      <c r="F475" s="6"/>
      <c r="G475" s="6"/>
      <c r="H475" s="6" t="s">
        <v>24</v>
      </c>
      <c r="I475" s="6"/>
      <c r="J475" s="6"/>
      <c r="K475" s="6"/>
      <c r="L475" s="6" t="s">
        <v>28</v>
      </c>
      <c r="M475" s="6"/>
      <c r="N475" s="6"/>
      <c r="O475" s="6"/>
      <c r="P475" s="6"/>
      <c r="Q475" s="6"/>
      <c r="R475" s="6"/>
      <c r="S475" s="6"/>
      <c r="T475" s="6"/>
      <c r="U475" s="6" t="s">
        <v>24</v>
      </c>
      <c r="V475" s="6"/>
      <c r="W475" s="6"/>
      <c r="X475" s="6"/>
      <c r="Y475" s="6"/>
      <c r="Z475" s="6"/>
      <c r="AA475" s="6"/>
      <c r="AB475" s="6"/>
      <c r="AC475" s="6" t="s">
        <v>32</v>
      </c>
      <c r="AD475" s="6"/>
      <c r="AE475" s="6"/>
      <c r="AF475" s="6"/>
      <c r="AG475" s="6"/>
      <c r="AH475" s="6"/>
      <c r="AI475" s="6" t="s">
        <v>38</v>
      </c>
      <c r="AJ475" s="6"/>
      <c r="AK475" s="6"/>
      <c r="AL475" s="6" t="s">
        <v>41</v>
      </c>
      <c r="AM475" s="6"/>
      <c r="AN475" s="6"/>
      <c r="AO475" s="6" t="s">
        <v>44</v>
      </c>
      <c r="AP475" s="6" t="s">
        <v>45</v>
      </c>
      <c r="AQ475" s="6"/>
      <c r="AR475" s="6"/>
      <c r="AS475" s="6"/>
      <c r="AT475" s="6"/>
      <c r="AU475" s="6"/>
      <c r="AV475" s="6"/>
      <c r="AW475" s="6"/>
      <c r="AX475" s="6"/>
      <c r="AY475" s="6"/>
      <c r="AZ475" s="6" t="s">
        <v>54</v>
      </c>
      <c r="BA475" s="6"/>
      <c r="BB475" s="6"/>
      <c r="BC475" s="6"/>
      <c r="BD475" s="6"/>
      <c r="BE475" s="6"/>
      <c r="BF475" s="6"/>
      <c r="BG475" s="6"/>
      <c r="BH475" s="6"/>
      <c r="BI475" s="6"/>
      <c r="BJ475" s="6"/>
      <c r="BK475" s="6"/>
      <c r="BL475" s="6" t="s">
        <v>63</v>
      </c>
      <c r="BM475" s="6"/>
      <c r="BN475" s="6"/>
      <c r="BO475" s="6" t="s">
        <v>66</v>
      </c>
      <c r="BP475" s="6" t="s">
        <v>67</v>
      </c>
      <c r="BQ475" s="6"/>
      <c r="BR475" s="6"/>
      <c r="BS475" s="6"/>
      <c r="BT475" s="6"/>
      <c r="BU475" s="6"/>
      <c r="BV475" s="6" t="s">
        <v>73</v>
      </c>
      <c r="BW475" s="6"/>
      <c r="BX475" s="6"/>
      <c r="BY475" s="6" t="s">
        <v>76</v>
      </c>
      <c r="BZ475" s="6"/>
      <c r="CA475" s="6"/>
      <c r="CB475" s="6"/>
      <c r="CC475" s="6" t="s">
        <v>83</v>
      </c>
      <c r="CD475" s="6">
        <v>15</v>
      </c>
      <c r="CE475" s="6" t="s">
        <v>153</v>
      </c>
      <c r="CF475" s="6"/>
      <c r="CG475" s="6"/>
      <c r="CH475" s="6"/>
      <c r="CI475" s="109" t="s">
        <v>420</v>
      </c>
      <c r="CJ475" s="6"/>
      <c r="CK475" s="6"/>
      <c r="CL475" s="6"/>
      <c r="CM475" s="6"/>
      <c r="CN475" s="6"/>
    </row>
    <row r="476" spans="1:92" x14ac:dyDescent="0.35">
      <c r="A476" s="6">
        <v>5645733325</v>
      </c>
      <c r="B476" s="6"/>
      <c r="C476" s="6"/>
      <c r="D476" s="6"/>
      <c r="E476" s="6" t="s">
        <v>21</v>
      </c>
      <c r="F476" s="6"/>
      <c r="G476" s="6"/>
      <c r="H476" s="6"/>
      <c r="I476" s="6"/>
      <c r="J476" s="6"/>
      <c r="K476" s="6" t="s">
        <v>27</v>
      </c>
      <c r="L476" s="6" t="s">
        <v>28</v>
      </c>
      <c r="M476" s="6"/>
      <c r="N476" s="6"/>
      <c r="O476" s="6"/>
      <c r="P476" s="6"/>
      <c r="Q476" s="6"/>
      <c r="R476" s="6"/>
      <c r="S476" s="6"/>
      <c r="T476" s="6"/>
      <c r="U476" s="6"/>
      <c r="V476" s="6"/>
      <c r="W476" s="6" t="s">
        <v>26</v>
      </c>
      <c r="X476" s="6"/>
      <c r="Y476" s="6" t="s">
        <v>28</v>
      </c>
      <c r="Z476" s="6" t="s">
        <v>29</v>
      </c>
      <c r="AA476" s="6"/>
      <c r="AB476" s="6" t="s">
        <v>31</v>
      </c>
      <c r="AC476" s="6" t="s">
        <v>32</v>
      </c>
      <c r="AD476" s="6"/>
      <c r="AE476" s="6"/>
      <c r="AF476" s="6"/>
      <c r="AG476" s="6"/>
      <c r="AH476" s="6"/>
      <c r="AI476" s="6"/>
      <c r="AJ476" s="6"/>
      <c r="AK476" s="6" t="s">
        <v>40</v>
      </c>
      <c r="AL476" s="6"/>
      <c r="AM476" s="6" t="s">
        <v>42</v>
      </c>
      <c r="AN476" s="6"/>
      <c r="AO476" s="6" t="s">
        <v>44</v>
      </c>
      <c r="AP476" s="6"/>
      <c r="AQ476" s="6"/>
      <c r="AR476" s="6"/>
      <c r="AS476" s="6"/>
      <c r="AT476" s="6"/>
      <c r="AU476" s="6" t="s">
        <v>49</v>
      </c>
      <c r="AV476" s="6"/>
      <c r="AW476" s="6"/>
      <c r="AX476" s="6"/>
      <c r="AY476" s="6"/>
      <c r="AZ476" s="6" t="s">
        <v>54</v>
      </c>
      <c r="BA476" s="6"/>
      <c r="BB476" s="6"/>
      <c r="BC476" s="6" t="s">
        <v>56</v>
      </c>
      <c r="BD476" s="6"/>
      <c r="BE476" s="6"/>
      <c r="BF476" s="6"/>
      <c r="BG476" s="6"/>
      <c r="BH476" s="6"/>
      <c r="BI476" s="6"/>
      <c r="BJ476" s="6" t="s">
        <v>26</v>
      </c>
      <c r="BK476" s="6"/>
      <c r="BL476" s="6"/>
      <c r="BM476" s="6"/>
      <c r="BN476" s="6"/>
      <c r="BO476" s="6"/>
      <c r="BP476" s="6"/>
      <c r="BQ476" s="6"/>
      <c r="BR476" s="6" t="s">
        <v>69</v>
      </c>
      <c r="BS476" s="6" t="s">
        <v>70</v>
      </c>
      <c r="BT476" s="6"/>
      <c r="BU476" s="6"/>
      <c r="BV476" s="6"/>
      <c r="BW476" s="6"/>
      <c r="BX476" s="6"/>
      <c r="BY476" s="6" t="s">
        <v>76</v>
      </c>
      <c r="BZ476" s="6"/>
      <c r="CA476" s="6"/>
      <c r="CB476" s="6"/>
      <c r="CC476" s="6" t="s">
        <v>83</v>
      </c>
      <c r="CD476" s="6">
        <v>40</v>
      </c>
      <c r="CE476" s="6" t="s">
        <v>153</v>
      </c>
      <c r="CF476" s="6" t="s">
        <v>171</v>
      </c>
      <c r="CG476" s="6"/>
      <c r="CH476" s="6"/>
      <c r="CI476" s="109" t="s">
        <v>420</v>
      </c>
      <c r="CJ476" s="6"/>
      <c r="CK476" s="6"/>
      <c r="CL476" s="6"/>
      <c r="CM476" s="6"/>
      <c r="CN476" s="6"/>
    </row>
    <row r="477" spans="1:92" x14ac:dyDescent="0.35">
      <c r="A477" s="6">
        <v>5645305131</v>
      </c>
      <c r="B477" s="6"/>
      <c r="C477" s="6"/>
      <c r="D477" s="6"/>
      <c r="E477" s="6"/>
      <c r="F477" s="6" t="s">
        <v>22</v>
      </c>
      <c r="G477" s="6"/>
      <c r="H477" s="6"/>
      <c r="I477" s="6"/>
      <c r="J477" s="6"/>
      <c r="K477" s="6"/>
      <c r="L477" s="6" t="s">
        <v>28</v>
      </c>
      <c r="M477" s="6" t="s">
        <v>29</v>
      </c>
      <c r="N477" s="6"/>
      <c r="O477" s="6"/>
      <c r="P477" s="6"/>
      <c r="Q477" s="6" t="s">
        <v>20</v>
      </c>
      <c r="R477" s="6"/>
      <c r="S477" s="6"/>
      <c r="T477" s="6"/>
      <c r="U477" s="6"/>
      <c r="V477" s="6"/>
      <c r="W477" s="6"/>
      <c r="X477" s="6"/>
      <c r="Y477" s="6" t="s">
        <v>28</v>
      </c>
      <c r="Z477" s="6" t="s">
        <v>29</v>
      </c>
      <c r="AA477" s="6"/>
      <c r="AB477" s="6"/>
      <c r="AC477" s="6" t="s">
        <v>32</v>
      </c>
      <c r="AD477" s="6"/>
      <c r="AE477" s="6" t="s">
        <v>34</v>
      </c>
      <c r="AF477" s="6" t="s">
        <v>35</v>
      </c>
      <c r="AG477" s="6"/>
      <c r="AH477" s="6"/>
      <c r="AI477" s="6"/>
      <c r="AJ477" s="6"/>
      <c r="AK477" s="6"/>
      <c r="AL477" s="6" t="s">
        <v>41</v>
      </c>
      <c r="AM477" s="6"/>
      <c r="AN477" s="6" t="s">
        <v>43</v>
      </c>
      <c r="AO477" s="6"/>
      <c r="AP477" s="6"/>
      <c r="AQ477" s="6"/>
      <c r="AR477" s="6"/>
      <c r="AS477" s="6"/>
      <c r="AT477" s="6"/>
      <c r="AU477" s="6"/>
      <c r="AV477" s="6" t="s">
        <v>50</v>
      </c>
      <c r="AW477" s="6"/>
      <c r="AX477" s="6"/>
      <c r="AY477" s="6"/>
      <c r="AZ477" s="6"/>
      <c r="BA477" s="6"/>
      <c r="BB477" s="6"/>
      <c r="BC477" s="6"/>
      <c r="BD477" s="6"/>
      <c r="BE477" s="6"/>
      <c r="BF477" s="6" t="s">
        <v>59</v>
      </c>
      <c r="BG477" s="6"/>
      <c r="BH477" s="6"/>
      <c r="BI477" s="6"/>
      <c r="BJ477" s="6"/>
      <c r="BK477" s="6"/>
      <c r="BL477" s="6"/>
      <c r="BM477" s="6" t="s">
        <v>64</v>
      </c>
      <c r="BN477" s="6"/>
      <c r="BO477" s="6" t="s">
        <v>66</v>
      </c>
      <c r="BP477" s="6"/>
      <c r="BQ477" s="6" t="s">
        <v>68</v>
      </c>
      <c r="BR477" s="6"/>
      <c r="BS477" s="6"/>
      <c r="BT477" s="6"/>
      <c r="BU477" s="6"/>
      <c r="BV477" s="6"/>
      <c r="BW477" s="6"/>
      <c r="BX477" s="6"/>
      <c r="BY477" s="6"/>
      <c r="BZ477" s="6" t="s">
        <v>77</v>
      </c>
      <c r="CA477" s="6" t="s">
        <v>78</v>
      </c>
      <c r="CB477" s="6"/>
      <c r="CC477" s="6" t="s">
        <v>98</v>
      </c>
      <c r="CD477" s="6">
        <v>26</v>
      </c>
      <c r="CE477" s="6" t="s">
        <v>84</v>
      </c>
      <c r="CF477" s="6" t="s">
        <v>415</v>
      </c>
      <c r="CG477" s="6" t="s">
        <v>85</v>
      </c>
      <c r="CH477" s="6" t="s">
        <v>90</v>
      </c>
      <c r="CI477" s="109" t="s">
        <v>426</v>
      </c>
      <c r="CJ477" s="6" t="s">
        <v>92</v>
      </c>
      <c r="CK477" s="6" t="s">
        <v>107</v>
      </c>
      <c r="CL477" s="6" t="s">
        <v>89</v>
      </c>
      <c r="CM477" s="6" t="s">
        <v>90</v>
      </c>
      <c r="CN477" s="6" t="s">
        <v>90</v>
      </c>
    </row>
    <row r="478" spans="1:92" x14ac:dyDescent="0.35">
      <c r="A478" s="6">
        <v>5644507773</v>
      </c>
      <c r="B478" s="6" t="s">
        <v>18</v>
      </c>
      <c r="C478" s="6"/>
      <c r="D478" s="6"/>
      <c r="E478" s="6"/>
      <c r="F478" s="6"/>
      <c r="G478" s="6"/>
      <c r="H478" s="6"/>
      <c r="I478" s="6"/>
      <c r="J478" s="6"/>
      <c r="K478" s="6" t="s">
        <v>27</v>
      </c>
      <c r="L478" s="6" t="s">
        <v>28</v>
      </c>
      <c r="M478" s="6"/>
      <c r="N478" s="6"/>
      <c r="O478" s="6" t="s">
        <v>18</v>
      </c>
      <c r="P478" s="6"/>
      <c r="Q478" s="6"/>
      <c r="R478" s="6"/>
      <c r="S478" s="6"/>
      <c r="T478" s="6"/>
      <c r="U478" s="6"/>
      <c r="V478" s="6"/>
      <c r="W478" s="6"/>
      <c r="X478" s="6"/>
      <c r="Y478" s="6" t="s">
        <v>28</v>
      </c>
      <c r="Z478" s="6" t="s">
        <v>29</v>
      </c>
      <c r="AA478" s="6"/>
      <c r="AB478" s="6"/>
      <c r="AC478" s="6" t="s">
        <v>32</v>
      </c>
      <c r="AD478" s="6"/>
      <c r="AE478" s="6" t="s">
        <v>34</v>
      </c>
      <c r="AF478" s="6"/>
      <c r="AG478" s="6"/>
      <c r="AH478" s="6"/>
      <c r="AI478" s="6" t="s">
        <v>38</v>
      </c>
      <c r="AJ478" s="6"/>
      <c r="AK478" s="6"/>
      <c r="AL478" s="6"/>
      <c r="AM478" s="6"/>
      <c r="AN478" s="6" t="s">
        <v>43</v>
      </c>
      <c r="AO478" s="6" t="s">
        <v>44</v>
      </c>
      <c r="AP478" s="6"/>
      <c r="AQ478" s="6"/>
      <c r="AR478" s="6"/>
      <c r="AS478" s="6" t="s">
        <v>47</v>
      </c>
      <c r="AT478" s="6"/>
      <c r="AU478" s="6"/>
      <c r="AV478" s="6"/>
      <c r="AW478" s="6"/>
      <c r="AX478" s="6"/>
      <c r="AY478" s="6"/>
      <c r="AZ478" s="6"/>
      <c r="BA478" s="6"/>
      <c r="BB478" s="6"/>
      <c r="BC478" s="6"/>
      <c r="BD478" s="6"/>
      <c r="BE478" s="6" t="s">
        <v>58</v>
      </c>
      <c r="BF478" s="6"/>
      <c r="BG478" s="6"/>
      <c r="BH478" s="6"/>
      <c r="BI478" s="6"/>
      <c r="BJ478" s="6"/>
      <c r="BK478" s="6"/>
      <c r="BL478" s="6"/>
      <c r="BM478" s="6"/>
      <c r="BN478" s="6" t="s">
        <v>65</v>
      </c>
      <c r="BO478" s="6" t="s">
        <v>66</v>
      </c>
      <c r="BP478" s="6"/>
      <c r="BQ478" s="6"/>
      <c r="BR478" s="6" t="s">
        <v>69</v>
      </c>
      <c r="BS478" s="6"/>
      <c r="BT478" s="6"/>
      <c r="BU478" s="6" t="s">
        <v>72</v>
      </c>
      <c r="BV478" s="6" t="s">
        <v>73</v>
      </c>
      <c r="BW478" s="6"/>
      <c r="BX478" s="6"/>
      <c r="BY478" s="6"/>
      <c r="BZ478" s="6"/>
      <c r="CA478" s="6"/>
      <c r="CB478" s="6"/>
      <c r="CC478" s="6" t="s">
        <v>83</v>
      </c>
      <c r="CD478" s="6">
        <v>18</v>
      </c>
      <c r="CE478" s="6" t="s">
        <v>378</v>
      </c>
      <c r="CF478" s="6"/>
      <c r="CG478" s="6" t="s">
        <v>96</v>
      </c>
      <c r="CH478" s="6" t="s">
        <v>90</v>
      </c>
      <c r="CI478" s="109" t="s">
        <v>427</v>
      </c>
      <c r="CJ478" s="6" t="s">
        <v>92</v>
      </c>
      <c r="CK478" s="6" t="s">
        <v>101</v>
      </c>
      <c r="CL478" s="6" t="s">
        <v>94</v>
      </c>
      <c r="CM478" s="6" t="s">
        <v>90</v>
      </c>
      <c r="CN478" s="6" t="s">
        <v>90</v>
      </c>
    </row>
    <row r="479" spans="1:92" x14ac:dyDescent="0.35">
      <c r="A479" s="6">
        <v>5644507068</v>
      </c>
      <c r="B479" s="6" t="s">
        <v>18</v>
      </c>
      <c r="C479" s="6"/>
      <c r="D479" s="6"/>
      <c r="E479" s="6"/>
      <c r="F479" s="6"/>
      <c r="G479" s="6"/>
      <c r="H479" s="6"/>
      <c r="I479" s="6"/>
      <c r="J479" s="6"/>
      <c r="K479" s="6"/>
      <c r="L479" s="6" t="s">
        <v>28</v>
      </c>
      <c r="M479" s="6"/>
      <c r="N479" s="6" t="s">
        <v>30</v>
      </c>
      <c r="O479" s="6"/>
      <c r="P479" s="6"/>
      <c r="Q479" s="6"/>
      <c r="R479" s="6" t="s">
        <v>21</v>
      </c>
      <c r="S479" s="6"/>
      <c r="T479" s="6"/>
      <c r="U479" s="6"/>
      <c r="V479" s="6"/>
      <c r="W479" s="6"/>
      <c r="X479" s="6"/>
      <c r="Y479" s="6" t="s">
        <v>28</v>
      </c>
      <c r="Z479" s="6" t="s">
        <v>29</v>
      </c>
      <c r="AA479" s="6"/>
      <c r="AB479" s="6"/>
      <c r="AC479" s="6"/>
      <c r="AD479" s="6" t="s">
        <v>33</v>
      </c>
      <c r="AE479" s="6"/>
      <c r="AF479" s="6"/>
      <c r="AG479" s="6"/>
      <c r="AH479" s="6"/>
      <c r="AI479" s="6" t="s">
        <v>38</v>
      </c>
      <c r="AJ479" s="6"/>
      <c r="AK479" s="6" t="s">
        <v>40</v>
      </c>
      <c r="AL479" s="6"/>
      <c r="AM479" s="6"/>
      <c r="AN479" s="6" t="s">
        <v>43</v>
      </c>
      <c r="AO479" s="6"/>
      <c r="AP479" s="6"/>
      <c r="AQ479" s="6"/>
      <c r="AR479" s="6" t="s">
        <v>46</v>
      </c>
      <c r="AS479" s="6" t="s">
        <v>47</v>
      </c>
      <c r="AT479" s="6"/>
      <c r="AU479" s="6"/>
      <c r="AV479" s="6"/>
      <c r="AW479" s="6"/>
      <c r="AX479" s="6"/>
      <c r="AY479" s="6"/>
      <c r="AZ479" s="6"/>
      <c r="BA479" s="6"/>
      <c r="BB479" s="6"/>
      <c r="BC479" s="6" t="s">
        <v>56</v>
      </c>
      <c r="BD479" s="6"/>
      <c r="BE479" s="6"/>
      <c r="BF479" s="6"/>
      <c r="BG479" s="6"/>
      <c r="BH479" s="6"/>
      <c r="BI479" s="6"/>
      <c r="BJ479" s="6"/>
      <c r="BK479" s="6"/>
      <c r="BL479" s="6" t="s">
        <v>63</v>
      </c>
      <c r="BM479" s="6"/>
      <c r="BN479" s="6"/>
      <c r="BO479" s="6" t="s">
        <v>66</v>
      </c>
      <c r="BP479" s="6"/>
      <c r="BQ479" s="6"/>
      <c r="BR479" s="6" t="s">
        <v>69</v>
      </c>
      <c r="BS479" s="6"/>
      <c r="BT479" s="6"/>
      <c r="BU479" s="6" t="s">
        <v>72</v>
      </c>
      <c r="BV479" s="6" t="s">
        <v>73</v>
      </c>
      <c r="BW479" s="6"/>
      <c r="BX479" s="6"/>
      <c r="BY479" s="6"/>
      <c r="BZ479" s="6"/>
      <c r="CA479" s="6"/>
      <c r="CB479" s="6"/>
      <c r="CC479" s="6" t="s">
        <v>83</v>
      </c>
      <c r="CD479" s="6">
        <v>18</v>
      </c>
      <c r="CE479" s="6" t="s">
        <v>84</v>
      </c>
      <c r="CF479" s="6" t="s">
        <v>388</v>
      </c>
      <c r="CG479" s="6" t="s">
        <v>96</v>
      </c>
      <c r="CH479" s="6" t="s">
        <v>90</v>
      </c>
      <c r="CI479" s="109" t="s">
        <v>427</v>
      </c>
      <c r="CJ479" s="6" t="s">
        <v>92</v>
      </c>
      <c r="CK479" s="6" t="s">
        <v>101</v>
      </c>
      <c r="CL479" s="6" t="s">
        <v>94</v>
      </c>
      <c r="CM479" s="6" t="s">
        <v>90</v>
      </c>
      <c r="CN479" s="6" t="s">
        <v>90</v>
      </c>
    </row>
    <row r="480" spans="1:92" x14ac:dyDescent="0.35">
      <c r="A480" s="6">
        <v>5643481923</v>
      </c>
      <c r="B480" s="6"/>
      <c r="C480" s="6"/>
      <c r="D480" s="6"/>
      <c r="E480" s="6" t="s">
        <v>21</v>
      </c>
      <c r="F480" s="6"/>
      <c r="G480" s="6"/>
      <c r="H480" s="6"/>
      <c r="I480" s="6"/>
      <c r="J480" s="6"/>
      <c r="K480" s="6"/>
      <c r="L480" s="6" t="s">
        <v>28</v>
      </c>
      <c r="M480" s="6" t="s">
        <v>29</v>
      </c>
      <c r="N480" s="6"/>
      <c r="O480" s="6" t="s">
        <v>18</v>
      </c>
      <c r="P480" s="6"/>
      <c r="Q480" s="6"/>
      <c r="R480" s="6"/>
      <c r="S480" s="6"/>
      <c r="T480" s="6"/>
      <c r="U480" s="6"/>
      <c r="V480" s="6"/>
      <c r="W480" s="6"/>
      <c r="X480" s="6"/>
      <c r="Y480" s="6"/>
      <c r="Z480" s="6" t="s">
        <v>29</v>
      </c>
      <c r="AA480" s="6"/>
      <c r="AB480" s="6"/>
      <c r="AC480" s="6"/>
      <c r="AD480" s="6"/>
      <c r="AE480" s="6"/>
      <c r="AF480" s="6"/>
      <c r="AG480" s="6"/>
      <c r="AH480" s="6"/>
      <c r="AI480" s="6"/>
      <c r="AJ480" s="6" t="s">
        <v>39</v>
      </c>
      <c r="AK480" s="6"/>
      <c r="AL480" s="6"/>
      <c r="AM480" s="6"/>
      <c r="AN480" s="6"/>
      <c r="AO480" s="6"/>
      <c r="AP480" s="6"/>
      <c r="AQ480" s="6"/>
      <c r="AR480" s="6"/>
      <c r="AS480" s="6"/>
      <c r="AT480" s="6"/>
      <c r="AU480" s="6"/>
      <c r="AV480" s="6" t="s">
        <v>50</v>
      </c>
      <c r="AW480" s="6"/>
      <c r="AX480" s="6"/>
      <c r="AY480" s="6"/>
      <c r="AZ480" s="6"/>
      <c r="BA480" s="6"/>
      <c r="BB480" s="6" t="s">
        <v>55</v>
      </c>
      <c r="BC480" s="6"/>
      <c r="BD480" s="6"/>
      <c r="BE480" s="6"/>
      <c r="BF480" s="6"/>
      <c r="BG480" s="6"/>
      <c r="BH480" s="6"/>
      <c r="BI480" s="6"/>
      <c r="BJ480" s="6"/>
      <c r="BK480" s="6"/>
      <c r="BL480" s="6"/>
      <c r="BM480" s="6"/>
      <c r="BN480" s="6" t="s">
        <v>65</v>
      </c>
      <c r="BO480" s="6"/>
      <c r="BP480" s="6" t="s">
        <v>67</v>
      </c>
      <c r="BQ480" s="6"/>
      <c r="BR480" s="6"/>
      <c r="BS480" s="6" t="s">
        <v>70</v>
      </c>
      <c r="BT480" s="6"/>
      <c r="BU480" s="6"/>
      <c r="BV480" s="6"/>
      <c r="BW480" s="6"/>
      <c r="BX480" s="6"/>
      <c r="BY480" s="6"/>
      <c r="BZ480" s="6"/>
      <c r="CA480" s="6" t="s">
        <v>78</v>
      </c>
      <c r="CB480" s="6"/>
      <c r="CC480" s="6" t="s">
        <v>98</v>
      </c>
      <c r="CD480" s="6">
        <v>18</v>
      </c>
      <c r="CE480" s="6" t="s">
        <v>378</v>
      </c>
      <c r="CF480" s="6"/>
      <c r="CG480" s="6" t="s">
        <v>386</v>
      </c>
      <c r="CH480" s="6" t="s">
        <v>90</v>
      </c>
      <c r="CI480" s="109" t="s">
        <v>426</v>
      </c>
      <c r="CJ480" s="6" t="s">
        <v>95</v>
      </c>
      <c r="CK480" s="6" t="s">
        <v>107</v>
      </c>
      <c r="CL480" s="6" t="s">
        <v>94</v>
      </c>
      <c r="CM480" s="6" t="s">
        <v>90</v>
      </c>
      <c r="CN480" s="6" t="s">
        <v>90</v>
      </c>
    </row>
    <row r="481" spans="1:92" x14ac:dyDescent="0.35">
      <c r="A481" s="6">
        <v>5641692767</v>
      </c>
      <c r="B481" s="6"/>
      <c r="C481" s="6"/>
      <c r="D481" s="6"/>
      <c r="E481" s="6"/>
      <c r="F481" s="6"/>
      <c r="G481" s="6"/>
      <c r="H481" s="6"/>
      <c r="I481" s="6"/>
      <c r="J481" s="6"/>
      <c r="K481" s="6"/>
      <c r="L481" s="6" t="s">
        <v>28</v>
      </c>
      <c r="M481" s="6" t="s">
        <v>29</v>
      </c>
      <c r="N481" s="6" t="s">
        <v>30</v>
      </c>
      <c r="O481" s="6"/>
      <c r="P481" s="6"/>
      <c r="Q481" s="6"/>
      <c r="R481" s="6"/>
      <c r="S481" s="6"/>
      <c r="T481" s="6"/>
      <c r="U481" s="6"/>
      <c r="V481" s="6"/>
      <c r="W481" s="6"/>
      <c r="X481" s="6"/>
      <c r="Y481" s="6" t="s">
        <v>28</v>
      </c>
      <c r="Z481" s="6" t="s">
        <v>29</v>
      </c>
      <c r="AA481" s="6" t="s">
        <v>30</v>
      </c>
      <c r="AB481" s="6" t="s">
        <v>31</v>
      </c>
      <c r="AC481" s="6" t="s">
        <v>32</v>
      </c>
      <c r="AD481" s="6"/>
      <c r="AE481" s="6"/>
      <c r="AF481" s="6"/>
      <c r="AG481" s="6"/>
      <c r="AH481" s="6"/>
      <c r="AI481" s="6"/>
      <c r="AJ481" s="6" t="s">
        <v>39</v>
      </c>
      <c r="AK481" s="6"/>
      <c r="AL481" s="6" t="s">
        <v>41</v>
      </c>
      <c r="AM481" s="6"/>
      <c r="AN481" s="6"/>
      <c r="AO481" s="6"/>
      <c r="AP481" s="6" t="s">
        <v>45</v>
      </c>
      <c r="AQ481" s="6"/>
      <c r="AR481" s="6"/>
      <c r="AS481" s="6"/>
      <c r="AT481" s="6"/>
      <c r="AU481" s="6" t="s">
        <v>49</v>
      </c>
      <c r="AV481" s="6"/>
      <c r="AW481" s="6"/>
      <c r="AX481" s="6"/>
      <c r="AY481" s="6" t="s">
        <v>53</v>
      </c>
      <c r="AZ481" s="6"/>
      <c r="BA481" s="6"/>
      <c r="BB481" s="6"/>
      <c r="BC481" s="6"/>
      <c r="BD481" s="6"/>
      <c r="BE481" s="6" t="s">
        <v>58</v>
      </c>
      <c r="BF481" s="6"/>
      <c r="BG481" s="6"/>
      <c r="BH481" s="6"/>
      <c r="BI481" s="6"/>
      <c r="BJ481" s="6"/>
      <c r="BK481" s="6"/>
      <c r="BL481" s="6"/>
      <c r="BM481" s="6" t="s">
        <v>64</v>
      </c>
      <c r="BN481" s="6"/>
      <c r="BO481" s="6"/>
      <c r="BP481" s="6"/>
      <c r="BQ481" s="6"/>
      <c r="BR481" s="6"/>
      <c r="BS481" s="6" t="s">
        <v>70</v>
      </c>
      <c r="BT481" s="6"/>
      <c r="BU481" s="6" t="s">
        <v>72</v>
      </c>
      <c r="BV481" s="6"/>
      <c r="BW481" s="6"/>
      <c r="BX481" s="6"/>
      <c r="BY481" s="6" t="s">
        <v>76</v>
      </c>
      <c r="BZ481" s="6"/>
      <c r="CA481" s="6"/>
      <c r="CB481" s="6"/>
      <c r="CC481" s="6" t="s">
        <v>98</v>
      </c>
      <c r="CD481" s="6">
        <v>23</v>
      </c>
      <c r="CE481" s="6" t="s">
        <v>84</v>
      </c>
      <c r="CF481" s="6" t="s">
        <v>388</v>
      </c>
      <c r="CG481" s="6" t="s">
        <v>108</v>
      </c>
      <c r="CH481" s="6" t="s">
        <v>90</v>
      </c>
      <c r="CI481" s="109" t="s">
        <v>426</v>
      </c>
      <c r="CJ481" s="6" t="s">
        <v>92</v>
      </c>
      <c r="CK481" s="6" t="s">
        <v>101</v>
      </c>
      <c r="CL481" s="6" t="s">
        <v>89</v>
      </c>
      <c r="CM481" s="6" t="s">
        <v>90</v>
      </c>
      <c r="CN481" s="6" t="s">
        <v>86</v>
      </c>
    </row>
    <row r="482" spans="1:92" x14ac:dyDescent="0.35">
      <c r="A482" s="6">
        <v>5641324716</v>
      </c>
      <c r="B482" s="6" t="s">
        <v>18</v>
      </c>
      <c r="C482" s="6"/>
      <c r="D482" s="6"/>
      <c r="E482" s="6" t="s">
        <v>21</v>
      </c>
      <c r="F482" s="6"/>
      <c r="G482" s="6"/>
      <c r="H482" s="6"/>
      <c r="I482" s="6"/>
      <c r="J482" s="6"/>
      <c r="K482" s="6" t="s">
        <v>27</v>
      </c>
      <c r="L482" s="6"/>
      <c r="M482" s="6"/>
      <c r="N482" s="6"/>
      <c r="O482" s="6" t="s">
        <v>18</v>
      </c>
      <c r="P482" s="6"/>
      <c r="Q482" s="6" t="s">
        <v>20</v>
      </c>
      <c r="R482" s="6"/>
      <c r="S482" s="6"/>
      <c r="T482" s="6"/>
      <c r="U482" s="6"/>
      <c r="V482" s="6"/>
      <c r="W482" s="6"/>
      <c r="X482" s="6"/>
      <c r="Y482" s="6"/>
      <c r="Z482" s="6"/>
      <c r="AA482" s="6" t="s">
        <v>30</v>
      </c>
      <c r="AB482" s="6"/>
      <c r="AC482" s="6"/>
      <c r="AD482" s="6" t="s">
        <v>33</v>
      </c>
      <c r="AE482" s="6"/>
      <c r="AF482" s="6"/>
      <c r="AG482" s="6"/>
      <c r="AH482" s="6"/>
      <c r="AI482" s="6" t="s">
        <v>38</v>
      </c>
      <c r="AJ482" s="6" t="s">
        <v>39</v>
      </c>
      <c r="AK482" s="6"/>
      <c r="AL482" s="6" t="s">
        <v>41</v>
      </c>
      <c r="AM482" s="6"/>
      <c r="AN482" s="6"/>
      <c r="AO482" s="6"/>
      <c r="AP482" s="6" t="s">
        <v>45</v>
      </c>
      <c r="AQ482" s="6"/>
      <c r="AR482" s="6"/>
      <c r="AS482" s="6"/>
      <c r="AT482" s="6"/>
      <c r="AU482" s="6"/>
      <c r="AV482" s="6"/>
      <c r="AW482" s="6" t="s">
        <v>51</v>
      </c>
      <c r="AX482" s="6" t="s">
        <v>52</v>
      </c>
      <c r="AY482" s="6" t="s">
        <v>53</v>
      </c>
      <c r="AZ482" s="6"/>
      <c r="BA482" s="6"/>
      <c r="BB482" s="6"/>
      <c r="BC482" s="6"/>
      <c r="BD482" s="6"/>
      <c r="BE482" s="6"/>
      <c r="BF482" s="6"/>
      <c r="BG482" s="6"/>
      <c r="BH482" s="6" t="s">
        <v>61</v>
      </c>
      <c r="BI482" s="6"/>
      <c r="BJ482" s="6"/>
      <c r="BK482" s="6"/>
      <c r="BL482" s="6"/>
      <c r="BM482" s="6"/>
      <c r="BN482" s="6"/>
      <c r="BO482" s="6"/>
      <c r="BP482" s="6" t="s">
        <v>67</v>
      </c>
      <c r="BQ482" s="6"/>
      <c r="BR482" s="6"/>
      <c r="BS482" s="6" t="s">
        <v>70</v>
      </c>
      <c r="BT482" s="6"/>
      <c r="BU482" s="6"/>
      <c r="BV482" s="6"/>
      <c r="BW482" s="6"/>
      <c r="BX482" s="6"/>
      <c r="BY482" s="6" t="s">
        <v>76</v>
      </c>
      <c r="BZ482" s="6"/>
      <c r="CA482" s="6"/>
      <c r="CB482" s="6"/>
      <c r="CC482" s="6" t="s">
        <v>83</v>
      </c>
      <c r="CD482" s="6">
        <v>24</v>
      </c>
      <c r="CE482" s="6" t="s">
        <v>84</v>
      </c>
      <c r="CF482" s="6" t="s">
        <v>416</v>
      </c>
      <c r="CG482" s="6" t="s">
        <v>106</v>
      </c>
      <c r="CH482" s="6" t="s">
        <v>90</v>
      </c>
      <c r="CI482" s="109" t="s">
        <v>426</v>
      </c>
      <c r="CJ482" s="6" t="s">
        <v>92</v>
      </c>
      <c r="CK482" s="6" t="s">
        <v>104</v>
      </c>
      <c r="CL482" s="6" t="s">
        <v>94</v>
      </c>
      <c r="CM482" s="6" t="s">
        <v>86</v>
      </c>
      <c r="CN482" s="6" t="s">
        <v>86</v>
      </c>
    </row>
  </sheetData>
  <autoFilter ref="A2:CN482"/>
  <sortState ref="A3:CN875">
    <sortCondition ref="CE3:CE87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1"/>
  <sheetViews>
    <sheetView showZeros="0" topLeftCell="AC457" workbookViewId="0">
      <selection activeCell="AL481" sqref="AL481"/>
    </sheetView>
  </sheetViews>
  <sheetFormatPr defaultRowHeight="14.5" x14ac:dyDescent="0.35"/>
  <cols>
    <col min="1" max="1" width="11" style="17" customWidth="1"/>
    <col min="2" max="2" width="19.81640625" customWidth="1"/>
    <col min="3" max="3" width="7" customWidth="1"/>
    <col min="4" max="4" width="21.1796875" customWidth="1"/>
    <col min="5" max="5" width="6.54296875" customWidth="1"/>
    <col min="6" max="6" width="45.26953125" customWidth="1"/>
    <col min="7" max="7" width="27.7265625" customWidth="1"/>
    <col min="8" max="8" width="22.26953125" customWidth="1"/>
    <col min="9" max="9" width="26.26953125" customWidth="1"/>
    <col min="10" max="10" width="8.81640625" customWidth="1"/>
    <col min="11" max="11" width="31.54296875" customWidth="1"/>
    <col min="12" max="12" width="20.7265625" customWidth="1"/>
    <col min="13" max="13" width="21.54296875" customWidth="1"/>
    <col min="14" max="14" width="25" customWidth="1"/>
    <col min="15" max="15" width="11" customWidth="1"/>
    <col min="16" max="16" width="3" customWidth="1"/>
    <col min="17" max="17" width="12" customWidth="1"/>
    <col min="18" max="18" width="11" customWidth="1"/>
    <col min="19" max="21" width="12" customWidth="1"/>
    <col min="22" max="31" width="12" style="2" customWidth="1"/>
    <col min="32" max="33" width="11" customWidth="1"/>
    <col min="34" max="34" width="2" customWidth="1"/>
    <col min="35" max="35" width="3" customWidth="1"/>
    <col min="36" max="36" width="7.453125" customWidth="1"/>
    <col min="37" max="37" width="11" customWidth="1"/>
    <col min="38" max="38" width="7.54296875" style="157" customWidth="1"/>
    <col min="39" max="39" width="3" style="158" customWidth="1"/>
    <col min="40" max="40" width="7.26953125" style="158" customWidth="1"/>
    <col min="41" max="41" width="26.7265625" style="158" customWidth="1"/>
    <col min="42" max="42" width="22.453125" style="158" customWidth="1"/>
    <col min="43" max="43" width="4" style="158" customWidth="1"/>
    <col min="44" max="44" width="88.7265625" style="158" customWidth="1"/>
    <col min="45" max="45" width="18.1796875" style="158" customWidth="1"/>
    <col min="46" max="46" width="19.7265625" style="158" customWidth="1"/>
    <col min="47" max="47" width="35.1796875" style="158" customWidth="1"/>
    <col min="48" max="48" width="22" style="158" customWidth="1"/>
    <col min="49" max="49" width="4" style="158" customWidth="1"/>
  </cols>
  <sheetData>
    <row r="1" spans="1:49" ht="16" x14ac:dyDescent="0.45">
      <c r="A1" s="16" t="s">
        <v>0</v>
      </c>
      <c r="B1" s="4" t="s">
        <v>18</v>
      </c>
      <c r="C1" s="4" t="s">
        <v>19</v>
      </c>
      <c r="D1" s="4" t="s">
        <v>20</v>
      </c>
      <c r="E1" s="4" t="s">
        <v>21</v>
      </c>
      <c r="F1" s="4" t="s">
        <v>22</v>
      </c>
      <c r="G1" s="4" t="s">
        <v>23</v>
      </c>
      <c r="H1" s="4" t="s">
        <v>24</v>
      </c>
      <c r="I1" s="4" t="s">
        <v>25</v>
      </c>
      <c r="J1" s="4" t="s">
        <v>26</v>
      </c>
      <c r="K1" s="4" t="s">
        <v>27</v>
      </c>
      <c r="L1" s="4" t="s">
        <v>28</v>
      </c>
      <c r="M1" s="4" t="s">
        <v>29</v>
      </c>
      <c r="N1" s="5" t="s">
        <v>30</v>
      </c>
      <c r="O1" s="11" t="s">
        <v>220</v>
      </c>
      <c r="P1" s="12" t="s">
        <v>202</v>
      </c>
      <c r="Q1" s="12" t="s">
        <v>203</v>
      </c>
      <c r="R1" s="11" t="s">
        <v>221</v>
      </c>
      <c r="S1" s="13" t="s">
        <v>204</v>
      </c>
      <c r="T1" s="13" t="s">
        <v>205</v>
      </c>
      <c r="U1" s="13" t="s">
        <v>206</v>
      </c>
      <c r="V1" s="14" t="s">
        <v>207</v>
      </c>
      <c r="W1" s="14" t="s">
        <v>208</v>
      </c>
      <c r="X1" s="14" t="s">
        <v>209</v>
      </c>
      <c r="Y1" s="14" t="s">
        <v>210</v>
      </c>
      <c r="Z1" s="14" t="s">
        <v>211</v>
      </c>
      <c r="AA1" s="14" t="s">
        <v>212</v>
      </c>
      <c r="AB1" s="14" t="s">
        <v>213</v>
      </c>
      <c r="AC1" s="14" t="s">
        <v>214</v>
      </c>
      <c r="AD1" s="14" t="s">
        <v>215</v>
      </c>
      <c r="AE1" s="14" t="s">
        <v>216</v>
      </c>
      <c r="AF1" s="11" t="s">
        <v>222</v>
      </c>
      <c r="AG1" s="11" t="s">
        <v>223</v>
      </c>
      <c r="AH1" s="12" t="s">
        <v>217</v>
      </c>
      <c r="AI1" s="12" t="s">
        <v>218</v>
      </c>
      <c r="AJ1" s="11" t="s">
        <v>219</v>
      </c>
      <c r="AK1" s="11" t="s">
        <v>224</v>
      </c>
      <c r="AL1" s="155" t="s">
        <v>7</v>
      </c>
      <c r="AM1" s="156" t="s">
        <v>8</v>
      </c>
      <c r="AN1" s="156" t="s">
        <v>9</v>
      </c>
      <c r="AO1" s="156" t="s">
        <v>201</v>
      </c>
      <c r="AP1" s="156" t="s">
        <v>10</v>
      </c>
      <c r="AQ1" s="156" t="s">
        <v>11</v>
      </c>
      <c r="AR1" s="156" t="s">
        <v>12</v>
      </c>
      <c r="AS1" s="156" t="s">
        <v>13</v>
      </c>
      <c r="AT1" s="156" t="s">
        <v>14</v>
      </c>
      <c r="AU1" s="156" t="s">
        <v>15</v>
      </c>
      <c r="AV1" s="156" t="s">
        <v>16</v>
      </c>
      <c r="AW1" s="156" t="s">
        <v>17</v>
      </c>
    </row>
    <row r="2" spans="1:49" x14ac:dyDescent="0.35">
      <c r="A2" s="6">
        <f>'All Data'!A3</f>
        <v>5680177263</v>
      </c>
      <c r="B2" s="6" t="s">
        <v>18</v>
      </c>
      <c r="C2" s="6"/>
      <c r="D2" s="6" t="s">
        <v>20</v>
      </c>
      <c r="E2" s="6"/>
      <c r="F2" s="6"/>
      <c r="G2" s="6"/>
      <c r="H2" s="6"/>
      <c r="I2" s="6"/>
      <c r="J2" s="6" t="s">
        <v>26</v>
      </c>
      <c r="K2" s="6"/>
      <c r="L2" s="6"/>
      <c r="M2" s="6"/>
      <c r="N2" s="6"/>
      <c r="O2" s="8"/>
      <c r="P2" s="8">
        <f t="shared" ref="P2:P64" si="0">COUNTA(B2:N2)</f>
        <v>3</v>
      </c>
      <c r="Q2" s="8">
        <f t="shared" ref="Q2:Q64" si="1">3/P2</f>
        <v>1</v>
      </c>
      <c r="R2" s="8"/>
      <c r="S2" s="8">
        <f>IF($P2&lt;3,IF($B2=$B$1,1,0),IF($B2=$B$1,$Q2,0))</f>
        <v>1</v>
      </c>
      <c r="T2" s="8">
        <f t="shared" ref="T2:T64" si="2">IF($P2&lt;3,IF($C2=$C$1,1,0),IF($C2=$C$1,$Q2,0))</f>
        <v>0</v>
      </c>
      <c r="U2" s="8">
        <f t="shared" ref="U2:U64" si="3">IF($P2&lt;3,IF($D2=$D$1,1,0),IF($D2=$D$1,$Q2,0))</f>
        <v>1</v>
      </c>
      <c r="V2" s="88">
        <f t="shared" ref="V2:V63" si="4">IF($P2&lt;3,IF($E2=$E$1,1,0),IF($E2=$E$1,$Q2,0))</f>
        <v>0</v>
      </c>
      <c r="W2" s="88">
        <f t="shared" ref="W2:W63" si="5">IF($P2&lt;3,IF($F2=$F$1,1,0),IF($F2=$F$1,$Q2,0))</f>
        <v>0</v>
      </c>
      <c r="X2" s="88">
        <f t="shared" ref="X2:X63" si="6">IF($P2&lt;3,IF($G2=$G$1,1,0),IF($G2=$G$1,$Q2,0))</f>
        <v>0</v>
      </c>
      <c r="Y2" s="88">
        <f t="shared" ref="Y2:Y63" si="7">IF($P2&lt;3,IF($H2=$H$1,1,0),IF($H2=$H$1,$Q2,0))</f>
        <v>0</v>
      </c>
      <c r="Z2" s="88">
        <f t="shared" ref="Z2:Z63" si="8">IF($P2&lt;3,IF($I2=$I$1,1,0),IF($I2=$I$1,$Q2,0))</f>
        <v>0</v>
      </c>
      <c r="AA2" s="88">
        <f t="shared" ref="AA2:AA63" si="9">IF($P2&lt;3,IF($J2=$J$1,1,0),IF($J2=$J$1,$Q2,0))</f>
        <v>1</v>
      </c>
      <c r="AB2" s="88">
        <f t="shared" ref="AB2:AB63" si="10">IF($P2&lt;3,IF($K2=$K$1,1,0),IF($K2=$K$1,$Q2,0))</f>
        <v>0</v>
      </c>
      <c r="AC2" s="88">
        <f t="shared" ref="AC2:AC63" si="11">IF($P2&lt;3,IF($L2=$L$1,1,0),IF($L2=$L$1,$Q2,0))</f>
        <v>0</v>
      </c>
      <c r="AD2" s="88">
        <f t="shared" ref="AD2:AD63" si="12">IF($P2&lt;3,IF($M2=$M$1,1,0),IF($M2=$M$1,$Q2,0))</f>
        <v>0</v>
      </c>
      <c r="AE2" s="88">
        <f t="shared" ref="AE2:AE63" si="13">IF($P2&lt;3,IF($N2=$N$1,1,0),IF($N2=$N$1,$Q2,0))</f>
        <v>0</v>
      </c>
      <c r="AF2" s="8"/>
      <c r="AG2" s="8"/>
      <c r="AH2" s="8">
        <f t="shared" ref="AH2:AH64" si="14">SUM(S2:AE2)</f>
        <v>3</v>
      </c>
      <c r="AI2" s="8">
        <f t="shared" ref="AI2:AI64" si="15">P2</f>
        <v>3</v>
      </c>
      <c r="AJ2" s="8" t="str">
        <f t="shared" ref="AJ2:AJ64" si="16">IF(AH2=AI2,"Correct",IF(AH2=3,"Correct","Wrong"))</f>
        <v>Correct</v>
      </c>
      <c r="AK2" s="8"/>
      <c r="AL2" s="159" t="str">
        <f>IFERROR(VLOOKUP(Table1[[#This Row],[RespondentID]],'All Data'!$A3:$CN575,81,FALSE),"unknown")</f>
        <v>Male</v>
      </c>
      <c r="AM2" s="159">
        <f>IFERROR(VLOOKUP(Table1[[#This Row],[RespondentID]],'All Data'!$A3:$CN575,82,FALSE),"unknown")</f>
        <v>55</v>
      </c>
      <c r="AN2" s="159" t="str">
        <f>IFERROR(VLOOKUP(Table1[[#This Row],[RespondentID]],'All Data'!$A3:$CN575,83,FALSE),"unknown")</f>
        <v>Suffolk</v>
      </c>
      <c r="AO2" s="159" t="str">
        <f>IFERROR(VLOOKUP(Table1[[#This Row],[RespondentID]],'All Data'!$A3:$CN575,84,FALSE),"unknown")</f>
        <v>Patchogue, 11772</v>
      </c>
      <c r="AP2" s="159" t="str">
        <f>IFERROR(VLOOKUP(Table1[[#This Row],[RespondentID]],'All Data'!$A3:$CN575,85,FALSE),"unknown")</f>
        <v>White/Caucasian</v>
      </c>
      <c r="AQ2" s="159" t="str">
        <f>IFERROR(VLOOKUP(Table1[[#This Row],[RespondentID]],'All Data'!$A3:$CN575,86,FALSE),"unknown")</f>
        <v>No</v>
      </c>
      <c r="AR2" s="159" t="str">
        <f>IFERROR(VLOOKUP(Table1[[#This Row],[RespondentID]],'All Data'!$A3:$CN575,87,FALSE),"unknown")</f>
        <v xml:space="preserve">English </v>
      </c>
      <c r="AS2" s="159" t="str">
        <f>IFERROR(VLOOKUP(Table1[[#This Row],[RespondentID]],'All Data'!$A3:$CN575,88,FALSE),"unknown")</f>
        <v>$20,000 to $34,999</v>
      </c>
      <c r="AT2" s="159" t="str">
        <f>IFERROR(VLOOKUP(Table1[[#This Row],[RespondentID]],'All Data'!$A3:$CN575,89,FALSE),"unknown")</f>
        <v>Some college</v>
      </c>
      <c r="AU2" s="159" t="str">
        <f>IFERROR(VLOOKUP(Table1[[#This Row],[RespondentID]],'All Data'!$A3:$CN575,90,FALSE),"unknown")</f>
        <v>Employed for wages</v>
      </c>
      <c r="AV2" s="159" t="str">
        <f>IFERROR(VLOOKUP(Table1[[#This Row],[RespondentID]],'All Data'!$A3:$CN575,91,FALSE),"unknown")</f>
        <v>Yes</v>
      </c>
      <c r="AW2" s="159" t="str">
        <f>IFERROR(VLOOKUP(Table1[[#This Row],[RespondentID]],'All Data'!$A3:$CN575,92,FALSE),"unknown")</f>
        <v>Yes</v>
      </c>
    </row>
    <row r="3" spans="1:49" x14ac:dyDescent="0.35">
      <c r="A3" s="6">
        <f>'All Data'!A4</f>
        <v>5680166334</v>
      </c>
      <c r="B3" s="6"/>
      <c r="C3" s="6"/>
      <c r="D3" s="6"/>
      <c r="E3" s="6"/>
      <c r="F3" s="6"/>
      <c r="G3" s="6"/>
      <c r="H3" s="6"/>
      <c r="I3" s="6"/>
      <c r="J3" s="6"/>
      <c r="K3" s="6" t="s">
        <v>27</v>
      </c>
      <c r="L3" s="6"/>
      <c r="M3" s="6"/>
      <c r="N3" s="6"/>
      <c r="O3" s="8"/>
      <c r="P3" s="8">
        <f t="shared" si="0"/>
        <v>1</v>
      </c>
      <c r="Q3" s="8">
        <f t="shared" si="1"/>
        <v>3</v>
      </c>
      <c r="R3" s="8"/>
      <c r="S3" s="8">
        <f>IF($P3&lt;3,IF($B3=$B$1,1,0),IF($B3=$B$1,$Q3,0))</f>
        <v>0</v>
      </c>
      <c r="T3" s="8">
        <f t="shared" si="2"/>
        <v>0</v>
      </c>
      <c r="U3" s="8">
        <f t="shared" si="3"/>
        <v>0</v>
      </c>
      <c r="V3" s="88">
        <f t="shared" si="4"/>
        <v>0</v>
      </c>
      <c r="W3" s="88">
        <f t="shared" si="5"/>
        <v>0</v>
      </c>
      <c r="X3" s="88">
        <f t="shared" si="6"/>
        <v>0</v>
      </c>
      <c r="Y3" s="88">
        <f t="shared" si="7"/>
        <v>0</v>
      </c>
      <c r="Z3" s="88">
        <f t="shared" si="8"/>
        <v>0</v>
      </c>
      <c r="AA3" s="88">
        <f t="shared" si="9"/>
        <v>0</v>
      </c>
      <c r="AB3" s="88">
        <f t="shared" si="10"/>
        <v>1</v>
      </c>
      <c r="AC3" s="88">
        <f t="shared" si="11"/>
        <v>0</v>
      </c>
      <c r="AD3" s="88">
        <f t="shared" si="12"/>
        <v>0</v>
      </c>
      <c r="AE3" s="88">
        <f t="shared" si="13"/>
        <v>0</v>
      </c>
      <c r="AF3" s="8"/>
      <c r="AG3" s="8"/>
      <c r="AH3" s="8">
        <f t="shared" si="14"/>
        <v>1</v>
      </c>
      <c r="AI3" s="8">
        <f t="shared" si="15"/>
        <v>1</v>
      </c>
      <c r="AJ3" s="8" t="str">
        <f t="shared" si="16"/>
        <v>Correct</v>
      </c>
      <c r="AK3" s="8"/>
      <c r="AL3" s="159" t="str">
        <f>IFERROR(VLOOKUP(Table1[[#This Row],[RespondentID]],'All Data'!$A4:$CN576,81,FALSE),"unknown")</f>
        <v>Female</v>
      </c>
      <c r="AM3" s="159">
        <f>IFERROR(VLOOKUP(Table1[[#This Row],[RespondentID]],'All Data'!$A4:$CN576,82,FALSE),"unknown")</f>
        <v>49</v>
      </c>
      <c r="AN3" s="159" t="str">
        <f>IFERROR(VLOOKUP(Table1[[#This Row],[RespondentID]],'All Data'!$A4:$CN576,83,FALSE),"unknown")</f>
        <v>Nassau</v>
      </c>
      <c r="AO3" s="159" t="str">
        <f>IFERROR(VLOOKUP(Table1[[#This Row],[RespondentID]],'All Data'!$A4:$CN576,84,FALSE),"unknown")</f>
        <v>Franklin Square, 11010</v>
      </c>
      <c r="AP3" s="159" t="str">
        <f>IFERROR(VLOOKUP(Table1[[#This Row],[RespondentID]],'All Data'!$A4:$CN576,85,FALSE),"unknown")</f>
        <v>White/Caucasian</v>
      </c>
      <c r="AQ3" s="159" t="str">
        <f>IFERROR(VLOOKUP(Table1[[#This Row],[RespondentID]],'All Data'!$A4:$CN576,86,FALSE),"unknown")</f>
        <v>No</v>
      </c>
      <c r="AR3" s="159" t="str">
        <f>IFERROR(VLOOKUP(Table1[[#This Row],[RespondentID]],'All Data'!$A4:$CN576,87,FALSE),"unknown")</f>
        <v xml:space="preserve">English </v>
      </c>
      <c r="AS3" s="159" t="str">
        <f>IFERROR(VLOOKUP(Table1[[#This Row],[RespondentID]],'All Data'!$A4:$CN576,88,FALSE),"unknown")</f>
        <v>$50,000 to $74,999</v>
      </c>
      <c r="AT3" s="159" t="str">
        <f>IFERROR(VLOOKUP(Table1[[#This Row],[RespondentID]],'All Data'!$A4:$CN576,89,FALSE),"unknown")</f>
        <v>College graduate</v>
      </c>
      <c r="AU3" s="159" t="str">
        <f>IFERROR(VLOOKUP(Table1[[#This Row],[RespondentID]],'All Data'!$A4:$CN576,90,FALSE),"unknown")</f>
        <v>Employed for wages</v>
      </c>
      <c r="AV3" s="159" t="str">
        <f>IFERROR(VLOOKUP(Table1[[#This Row],[RespondentID]],'All Data'!$A4:$CN576,91,FALSE),"unknown")</f>
        <v>Yes</v>
      </c>
      <c r="AW3" s="159" t="str">
        <f>IFERROR(VLOOKUP(Table1[[#This Row],[RespondentID]],'All Data'!$A4:$CN576,92,FALSE),"unknown")</f>
        <v>Yes</v>
      </c>
    </row>
    <row r="4" spans="1:49" x14ac:dyDescent="0.35">
      <c r="A4" s="6">
        <f>'All Data'!A5</f>
        <v>5680154299</v>
      </c>
      <c r="B4" s="6"/>
      <c r="C4" s="6" t="s">
        <v>19</v>
      </c>
      <c r="D4" s="6"/>
      <c r="E4" s="6"/>
      <c r="F4" s="6"/>
      <c r="G4" s="6" t="s">
        <v>23</v>
      </c>
      <c r="H4" s="6"/>
      <c r="I4" s="6" t="s">
        <v>25</v>
      </c>
      <c r="J4" s="6"/>
      <c r="K4" s="6"/>
      <c r="L4" s="6"/>
      <c r="M4" s="6"/>
      <c r="N4" s="6"/>
      <c r="O4" s="8"/>
      <c r="P4" s="8">
        <f t="shared" si="0"/>
        <v>3</v>
      </c>
      <c r="Q4" s="8">
        <f t="shared" si="1"/>
        <v>1</v>
      </c>
      <c r="R4" s="8"/>
      <c r="S4" s="8">
        <f t="shared" ref="S4:S67" si="17">IF($P4&lt;3,IF($B4=$B$1,1,0),IF($B4=$B$1,$Q4,0))</f>
        <v>0</v>
      </c>
      <c r="T4" s="8">
        <f t="shared" si="2"/>
        <v>1</v>
      </c>
      <c r="U4" s="8">
        <f t="shared" si="3"/>
        <v>0</v>
      </c>
      <c r="V4" s="88">
        <f t="shared" si="4"/>
        <v>0</v>
      </c>
      <c r="W4" s="88">
        <f t="shared" si="5"/>
        <v>0</v>
      </c>
      <c r="X4" s="88">
        <f t="shared" si="6"/>
        <v>1</v>
      </c>
      <c r="Y4" s="88">
        <f t="shared" si="7"/>
        <v>0</v>
      </c>
      <c r="Z4" s="88">
        <f t="shared" si="8"/>
        <v>1</v>
      </c>
      <c r="AA4" s="88">
        <f t="shared" si="9"/>
        <v>0</v>
      </c>
      <c r="AB4" s="88">
        <f t="shared" si="10"/>
        <v>0</v>
      </c>
      <c r="AC4" s="88">
        <f t="shared" si="11"/>
        <v>0</v>
      </c>
      <c r="AD4" s="88">
        <f t="shared" si="12"/>
        <v>0</v>
      </c>
      <c r="AE4" s="88">
        <f t="shared" si="13"/>
        <v>0</v>
      </c>
      <c r="AF4" s="8"/>
      <c r="AG4" s="8"/>
      <c r="AH4" s="8">
        <f t="shared" si="14"/>
        <v>3</v>
      </c>
      <c r="AI4" s="8">
        <f t="shared" si="15"/>
        <v>3</v>
      </c>
      <c r="AJ4" s="8" t="str">
        <f t="shared" si="16"/>
        <v>Correct</v>
      </c>
      <c r="AK4" s="8"/>
      <c r="AL4" s="159" t="str">
        <f>IFERROR(VLOOKUP(Table1[[#This Row],[RespondentID]],'All Data'!$A5:$CN577,81,FALSE),"unknown")</f>
        <v>Female</v>
      </c>
      <c r="AM4" s="159">
        <f>IFERROR(VLOOKUP(Table1[[#This Row],[RespondentID]],'All Data'!$A5:$CN577,82,FALSE),"unknown")</f>
        <v>66</v>
      </c>
      <c r="AN4" s="159" t="str">
        <f>IFERROR(VLOOKUP(Table1[[#This Row],[RespondentID]],'All Data'!$A5:$CN577,83,FALSE),"unknown")</f>
        <v>Nassau</v>
      </c>
      <c r="AO4" s="159" t="str">
        <f>IFERROR(VLOOKUP(Table1[[#This Row],[RespondentID]],'All Data'!$A5:$CN577,84,FALSE),"unknown")</f>
        <v>Cedarhurst, 11516</v>
      </c>
      <c r="AP4" s="159" t="str">
        <f>IFERROR(VLOOKUP(Table1[[#This Row],[RespondentID]],'All Data'!$A5:$CN577,85,FALSE),"unknown")</f>
        <v>White/Caucasian</v>
      </c>
      <c r="AQ4" s="159" t="str">
        <f>IFERROR(VLOOKUP(Table1[[#This Row],[RespondentID]],'All Data'!$A5:$CN577,86,FALSE),"unknown")</f>
        <v>No</v>
      </c>
      <c r="AR4" s="159" t="str">
        <f>IFERROR(VLOOKUP(Table1[[#This Row],[RespondentID]],'All Data'!$A5:$CN577,87,FALSE),"unknown")</f>
        <v xml:space="preserve">English </v>
      </c>
      <c r="AS4" s="159" t="str">
        <f>IFERROR(VLOOKUP(Table1[[#This Row],[RespondentID]],'All Data'!$A5:$CN577,88,FALSE),"unknown")</f>
        <v>Over $125,000</v>
      </c>
      <c r="AT4" s="159" t="str">
        <f>IFERROR(VLOOKUP(Table1[[#This Row],[RespondentID]],'All Data'!$A5:$CN577,89,FALSE),"unknown")</f>
        <v>College graduate</v>
      </c>
      <c r="AU4" s="159" t="str">
        <f>IFERROR(VLOOKUP(Table1[[#This Row],[RespondentID]],'All Data'!$A5:$CN577,90,FALSE),"unknown")</f>
        <v>Out of work and looking for work</v>
      </c>
      <c r="AV4" s="159" t="str">
        <f>IFERROR(VLOOKUP(Table1[[#This Row],[RespondentID]],'All Data'!$A5:$CN577,91,FALSE),"unknown")</f>
        <v>Yes</v>
      </c>
      <c r="AW4" s="159" t="str">
        <f>IFERROR(VLOOKUP(Table1[[#This Row],[RespondentID]],'All Data'!$A5:$CN577,92,FALSE),"unknown")</f>
        <v>Yes</v>
      </c>
    </row>
    <row r="5" spans="1:49" x14ac:dyDescent="0.35">
      <c r="A5" s="6">
        <f>'All Data'!A6</f>
        <v>5680152287</v>
      </c>
      <c r="B5" s="6"/>
      <c r="C5" s="6" t="s">
        <v>19</v>
      </c>
      <c r="D5" s="6"/>
      <c r="E5" s="6"/>
      <c r="F5" s="6"/>
      <c r="G5" s="6"/>
      <c r="H5" s="6"/>
      <c r="I5" s="6" t="s">
        <v>25</v>
      </c>
      <c r="J5" s="6" t="s">
        <v>26</v>
      </c>
      <c r="K5" s="6"/>
      <c r="L5" s="6"/>
      <c r="M5" s="6"/>
      <c r="N5" s="6"/>
      <c r="O5" s="8"/>
      <c r="P5" s="8">
        <f t="shared" si="0"/>
        <v>3</v>
      </c>
      <c r="Q5" s="8">
        <f t="shared" si="1"/>
        <v>1</v>
      </c>
      <c r="R5" s="8"/>
      <c r="S5" s="8">
        <f t="shared" si="17"/>
        <v>0</v>
      </c>
      <c r="T5" s="8">
        <f t="shared" si="2"/>
        <v>1</v>
      </c>
      <c r="U5" s="8">
        <f t="shared" si="3"/>
        <v>0</v>
      </c>
      <c r="V5" s="88">
        <f t="shared" si="4"/>
        <v>0</v>
      </c>
      <c r="W5" s="88">
        <f t="shared" si="5"/>
        <v>0</v>
      </c>
      <c r="X5" s="88">
        <f t="shared" si="6"/>
        <v>0</v>
      </c>
      <c r="Y5" s="88">
        <f t="shared" si="7"/>
        <v>0</v>
      </c>
      <c r="Z5" s="88">
        <f t="shared" si="8"/>
        <v>1</v>
      </c>
      <c r="AA5" s="88">
        <f t="shared" si="9"/>
        <v>1</v>
      </c>
      <c r="AB5" s="88">
        <f t="shared" si="10"/>
        <v>0</v>
      </c>
      <c r="AC5" s="88">
        <f t="shared" si="11"/>
        <v>0</v>
      </c>
      <c r="AD5" s="88">
        <f t="shared" si="12"/>
        <v>0</v>
      </c>
      <c r="AE5" s="88">
        <f t="shared" si="13"/>
        <v>0</v>
      </c>
      <c r="AF5" s="8"/>
      <c r="AG5" s="8"/>
      <c r="AH5" s="8">
        <f t="shared" si="14"/>
        <v>3</v>
      </c>
      <c r="AI5" s="8">
        <f t="shared" si="15"/>
        <v>3</v>
      </c>
      <c r="AJ5" s="8" t="str">
        <f t="shared" si="16"/>
        <v>Correct</v>
      </c>
      <c r="AK5" s="8"/>
      <c r="AL5" s="159" t="str">
        <f>IFERROR(VLOOKUP(Table1[[#This Row],[RespondentID]],'All Data'!$A6:$CN578,81,FALSE),"unknown")</f>
        <v>Female</v>
      </c>
      <c r="AM5" s="159">
        <f>IFERROR(VLOOKUP(Table1[[#This Row],[RespondentID]],'All Data'!$A6:$CN578,82,FALSE),"unknown")</f>
        <v>66</v>
      </c>
      <c r="AN5" s="159" t="str">
        <f>IFERROR(VLOOKUP(Table1[[#This Row],[RespondentID]],'All Data'!$A6:$CN578,83,FALSE),"unknown")</f>
        <v>Nassau</v>
      </c>
      <c r="AO5" s="159" t="str">
        <f>IFERROR(VLOOKUP(Table1[[#This Row],[RespondentID]],'All Data'!$A6:$CN578,84,FALSE),"unknown")</f>
        <v>East Meadow, 11554</v>
      </c>
      <c r="AP5" s="159">
        <f>IFERROR(VLOOKUP(Table1[[#This Row],[RespondentID]],'All Data'!$A6:$CN578,85,FALSE),"unknown")</f>
        <v>0</v>
      </c>
      <c r="AQ5" s="159">
        <f>IFERROR(VLOOKUP(Table1[[#This Row],[RespondentID]],'All Data'!$A6:$CN578,86,FALSE),"unknown")</f>
        <v>0</v>
      </c>
      <c r="AR5" s="159" t="str">
        <f>IFERROR(VLOOKUP(Table1[[#This Row],[RespondentID]],'All Data'!$A6:$CN578,87,FALSE),"unknown")</f>
        <v xml:space="preserve"> </v>
      </c>
      <c r="AS5" s="159">
        <f>IFERROR(VLOOKUP(Table1[[#This Row],[RespondentID]],'All Data'!$A6:$CN578,88,FALSE),"unknown")</f>
        <v>0</v>
      </c>
      <c r="AT5" s="159">
        <f>IFERROR(VLOOKUP(Table1[[#This Row],[RespondentID]],'All Data'!$A6:$CN578,89,FALSE),"unknown")</f>
        <v>0</v>
      </c>
      <c r="AU5" s="159">
        <f>IFERROR(VLOOKUP(Table1[[#This Row],[RespondentID]],'All Data'!$A6:$CN578,90,FALSE),"unknown")</f>
        <v>0</v>
      </c>
      <c r="AV5" s="159">
        <f>IFERROR(VLOOKUP(Table1[[#This Row],[RespondentID]],'All Data'!$A6:$CN578,91,FALSE),"unknown")</f>
        <v>0</v>
      </c>
      <c r="AW5" s="159">
        <f>IFERROR(VLOOKUP(Table1[[#This Row],[RespondentID]],'All Data'!$A6:$CN578,92,FALSE),"unknown")</f>
        <v>0</v>
      </c>
    </row>
    <row r="6" spans="1:49" x14ac:dyDescent="0.35">
      <c r="A6" s="6">
        <f>'All Data'!A7</f>
        <v>5680083806</v>
      </c>
      <c r="B6" s="6"/>
      <c r="C6" s="6"/>
      <c r="D6" s="6" t="s">
        <v>20</v>
      </c>
      <c r="E6" s="6"/>
      <c r="F6" s="6"/>
      <c r="G6" s="6"/>
      <c r="H6" s="6"/>
      <c r="I6" s="6"/>
      <c r="J6" s="6" t="s">
        <v>26</v>
      </c>
      <c r="K6" s="6" t="s">
        <v>27</v>
      </c>
      <c r="L6" s="6"/>
      <c r="M6" s="6"/>
      <c r="N6" s="6"/>
      <c r="O6" s="8"/>
      <c r="P6" s="8">
        <f t="shared" si="0"/>
        <v>3</v>
      </c>
      <c r="Q6" s="8">
        <f t="shared" si="1"/>
        <v>1</v>
      </c>
      <c r="R6" s="8"/>
      <c r="S6" s="8">
        <f t="shared" si="17"/>
        <v>0</v>
      </c>
      <c r="T6" s="8">
        <f t="shared" si="2"/>
        <v>0</v>
      </c>
      <c r="U6" s="8">
        <f t="shared" si="3"/>
        <v>1</v>
      </c>
      <c r="V6" s="88">
        <f t="shared" si="4"/>
        <v>0</v>
      </c>
      <c r="W6" s="88">
        <f t="shared" si="5"/>
        <v>0</v>
      </c>
      <c r="X6" s="88">
        <f t="shared" si="6"/>
        <v>0</v>
      </c>
      <c r="Y6" s="88">
        <f t="shared" si="7"/>
        <v>0</v>
      </c>
      <c r="Z6" s="88">
        <f t="shared" si="8"/>
        <v>0</v>
      </c>
      <c r="AA6" s="88">
        <f t="shared" si="9"/>
        <v>1</v>
      </c>
      <c r="AB6" s="88">
        <f t="shared" si="10"/>
        <v>1</v>
      </c>
      <c r="AC6" s="88">
        <f t="shared" si="11"/>
        <v>0</v>
      </c>
      <c r="AD6" s="88">
        <f t="shared" si="12"/>
        <v>0</v>
      </c>
      <c r="AE6" s="88">
        <f t="shared" si="13"/>
        <v>0</v>
      </c>
      <c r="AF6" s="8"/>
      <c r="AG6" s="8"/>
      <c r="AH6" s="8">
        <f t="shared" si="14"/>
        <v>3</v>
      </c>
      <c r="AI6" s="8">
        <f t="shared" si="15"/>
        <v>3</v>
      </c>
      <c r="AJ6" s="8" t="str">
        <f t="shared" si="16"/>
        <v>Correct</v>
      </c>
      <c r="AK6" s="8"/>
      <c r="AL6" s="159" t="str">
        <f>IFERROR(VLOOKUP(Table1[[#This Row],[RespondentID]],'All Data'!$A7:$CN579,81,FALSE),"unknown")</f>
        <v>Female</v>
      </c>
      <c r="AM6" s="159">
        <f>IFERROR(VLOOKUP(Table1[[#This Row],[RespondentID]],'All Data'!$A7:$CN579,82,FALSE),"unknown")</f>
        <v>34</v>
      </c>
      <c r="AN6" s="159" t="str">
        <f>IFERROR(VLOOKUP(Table1[[#This Row],[RespondentID]],'All Data'!$A7:$CN579,83,FALSE),"unknown")</f>
        <v>Suffolk</v>
      </c>
      <c r="AO6" s="159" t="str">
        <f>IFERROR(VLOOKUP(Table1[[#This Row],[RespondentID]],'All Data'!$A7:$CN579,84,FALSE),"unknown")</f>
        <v>Saint James, 11780</v>
      </c>
      <c r="AP6" s="159" t="str">
        <f>IFERROR(VLOOKUP(Table1[[#This Row],[RespondentID]],'All Data'!$A7:$CN579,85,FALSE),"unknown")</f>
        <v>White/Caucasian</v>
      </c>
      <c r="AQ6" s="159" t="str">
        <f>IFERROR(VLOOKUP(Table1[[#This Row],[RespondentID]],'All Data'!$A7:$CN579,86,FALSE),"unknown")</f>
        <v>No</v>
      </c>
      <c r="AR6" s="159" t="str">
        <f>IFERROR(VLOOKUP(Table1[[#This Row],[RespondentID]],'All Data'!$A7:$CN579,87,FALSE),"unknown")</f>
        <v xml:space="preserve">English </v>
      </c>
      <c r="AS6" s="159" t="str">
        <f>IFERROR(VLOOKUP(Table1[[#This Row],[RespondentID]],'All Data'!$A7:$CN579,88,FALSE),"unknown")</f>
        <v>Over $125,000</v>
      </c>
      <c r="AT6" s="159" t="str">
        <f>IFERROR(VLOOKUP(Table1[[#This Row],[RespondentID]],'All Data'!$A7:$CN579,89,FALSE),"unknown")</f>
        <v>Graduate school</v>
      </c>
      <c r="AU6" s="159" t="str">
        <f>IFERROR(VLOOKUP(Table1[[#This Row],[RespondentID]],'All Data'!$A7:$CN579,90,FALSE),"unknown")</f>
        <v>Employed for wages</v>
      </c>
      <c r="AV6" s="159" t="str">
        <f>IFERROR(VLOOKUP(Table1[[#This Row],[RespondentID]],'All Data'!$A7:$CN579,91,FALSE),"unknown")</f>
        <v>Yes</v>
      </c>
      <c r="AW6" s="159" t="str">
        <f>IFERROR(VLOOKUP(Table1[[#This Row],[RespondentID]],'All Data'!$A7:$CN579,92,FALSE),"unknown")</f>
        <v>Yes</v>
      </c>
    </row>
    <row r="7" spans="1:49" x14ac:dyDescent="0.35">
      <c r="A7" s="6">
        <f>'All Data'!A8</f>
        <v>5680036303</v>
      </c>
      <c r="B7" s="6"/>
      <c r="C7" s="6"/>
      <c r="D7" s="6"/>
      <c r="E7" s="6"/>
      <c r="F7" s="6"/>
      <c r="G7" s="6"/>
      <c r="H7" s="6"/>
      <c r="I7" s="6"/>
      <c r="J7" s="6" t="s">
        <v>26</v>
      </c>
      <c r="K7" s="6" t="s">
        <v>27</v>
      </c>
      <c r="L7" s="6"/>
      <c r="M7" s="6"/>
      <c r="N7" s="6" t="s">
        <v>30</v>
      </c>
      <c r="O7" s="8"/>
      <c r="P7" s="8">
        <f t="shared" si="0"/>
        <v>3</v>
      </c>
      <c r="Q7" s="8">
        <f t="shared" si="1"/>
        <v>1</v>
      </c>
      <c r="R7" s="8"/>
      <c r="S7" s="8">
        <f t="shared" si="17"/>
        <v>0</v>
      </c>
      <c r="T7" s="8">
        <f t="shared" si="2"/>
        <v>0</v>
      </c>
      <c r="U7" s="8">
        <f t="shared" si="3"/>
        <v>0</v>
      </c>
      <c r="V7" s="88">
        <f t="shared" si="4"/>
        <v>0</v>
      </c>
      <c r="W7" s="88">
        <f t="shared" si="5"/>
        <v>0</v>
      </c>
      <c r="X7" s="88">
        <f t="shared" si="6"/>
        <v>0</v>
      </c>
      <c r="Y7" s="88">
        <f t="shared" si="7"/>
        <v>0</v>
      </c>
      <c r="Z7" s="88">
        <f t="shared" si="8"/>
        <v>0</v>
      </c>
      <c r="AA7" s="88">
        <f t="shared" si="9"/>
        <v>1</v>
      </c>
      <c r="AB7" s="88">
        <f t="shared" si="10"/>
        <v>1</v>
      </c>
      <c r="AC7" s="88">
        <f t="shared" si="11"/>
        <v>0</v>
      </c>
      <c r="AD7" s="88">
        <f t="shared" si="12"/>
        <v>0</v>
      </c>
      <c r="AE7" s="88">
        <f t="shared" si="13"/>
        <v>1</v>
      </c>
      <c r="AF7" s="8"/>
      <c r="AG7" s="8"/>
      <c r="AH7" s="8">
        <f t="shared" si="14"/>
        <v>3</v>
      </c>
      <c r="AI7" s="8">
        <f t="shared" si="15"/>
        <v>3</v>
      </c>
      <c r="AJ7" s="8" t="str">
        <f t="shared" si="16"/>
        <v>Correct</v>
      </c>
      <c r="AK7" s="8"/>
      <c r="AL7" s="159" t="str">
        <f>IFERROR(VLOOKUP(Table1[[#This Row],[RespondentID]],'All Data'!$A8:$CN580,81,FALSE),"unknown")</f>
        <v>Male</v>
      </c>
      <c r="AM7" s="159">
        <f>IFERROR(VLOOKUP(Table1[[#This Row],[RespondentID]],'All Data'!$A8:$CN580,82,FALSE),"unknown")</f>
        <v>38</v>
      </c>
      <c r="AN7" s="159" t="str">
        <f>IFERROR(VLOOKUP(Table1[[#This Row],[RespondentID]],'All Data'!$A8:$CN580,83,FALSE),"unknown")</f>
        <v>Suffolk</v>
      </c>
      <c r="AO7" s="159" t="str">
        <f>IFERROR(VLOOKUP(Table1[[#This Row],[RespondentID]],'All Data'!$A8:$CN580,84,FALSE),"unknown")</f>
        <v>Port Jefferson, 11777</v>
      </c>
      <c r="AP7" s="159" t="str">
        <f>IFERROR(VLOOKUP(Table1[[#This Row],[RespondentID]],'All Data'!$A8:$CN580,85,FALSE),"unknown")</f>
        <v>White/Caucasian</v>
      </c>
      <c r="AQ7" s="159" t="str">
        <f>IFERROR(VLOOKUP(Table1[[#This Row],[RespondentID]],'All Data'!$A8:$CN580,86,FALSE),"unknown")</f>
        <v>No</v>
      </c>
      <c r="AR7" s="159" t="str">
        <f>IFERROR(VLOOKUP(Table1[[#This Row],[RespondentID]],'All Data'!$A8:$CN580,87,FALSE),"unknown")</f>
        <v xml:space="preserve">English </v>
      </c>
      <c r="AS7" s="159" t="str">
        <f>IFERROR(VLOOKUP(Table1[[#This Row],[RespondentID]],'All Data'!$A8:$CN580,88,FALSE),"unknown")</f>
        <v>Over $125,000</v>
      </c>
      <c r="AT7" s="159" t="str">
        <f>IFERROR(VLOOKUP(Table1[[#This Row],[RespondentID]],'All Data'!$A8:$CN580,89,FALSE),"unknown")</f>
        <v>Graduate school</v>
      </c>
      <c r="AU7" s="159" t="str">
        <f>IFERROR(VLOOKUP(Table1[[#This Row],[RespondentID]],'All Data'!$A8:$CN580,90,FALSE),"unknown")</f>
        <v>Self-employed</v>
      </c>
      <c r="AV7" s="159" t="str">
        <f>IFERROR(VLOOKUP(Table1[[#This Row],[RespondentID]],'All Data'!$A8:$CN580,91,FALSE),"unknown")</f>
        <v>Yes</v>
      </c>
      <c r="AW7" s="159" t="str">
        <f>IFERROR(VLOOKUP(Table1[[#This Row],[RespondentID]],'All Data'!$A8:$CN580,92,FALSE),"unknown")</f>
        <v>Yes</v>
      </c>
    </row>
    <row r="8" spans="1:49" x14ac:dyDescent="0.35">
      <c r="A8" s="6">
        <f>'All Data'!A9</f>
        <v>5680035420</v>
      </c>
      <c r="B8" s="6"/>
      <c r="C8" s="6" t="s">
        <v>19</v>
      </c>
      <c r="D8" s="6"/>
      <c r="E8" s="6"/>
      <c r="F8" s="6"/>
      <c r="G8" s="6"/>
      <c r="H8" s="6"/>
      <c r="I8" s="6"/>
      <c r="J8" s="6"/>
      <c r="K8" s="6"/>
      <c r="L8" s="6"/>
      <c r="M8" s="6" t="s">
        <v>29</v>
      </c>
      <c r="N8" s="6"/>
      <c r="O8" s="8"/>
      <c r="P8" s="8">
        <f t="shared" si="0"/>
        <v>2</v>
      </c>
      <c r="Q8" s="8">
        <f t="shared" si="1"/>
        <v>1.5</v>
      </c>
      <c r="R8" s="8"/>
      <c r="S8" s="8">
        <f t="shared" si="17"/>
        <v>0</v>
      </c>
      <c r="T8" s="8">
        <f t="shared" si="2"/>
        <v>1</v>
      </c>
      <c r="U8" s="8">
        <f t="shared" si="3"/>
        <v>0</v>
      </c>
      <c r="V8" s="88">
        <f t="shared" si="4"/>
        <v>0</v>
      </c>
      <c r="W8" s="88">
        <f t="shared" si="5"/>
        <v>0</v>
      </c>
      <c r="X8" s="88">
        <f t="shared" si="6"/>
        <v>0</v>
      </c>
      <c r="Y8" s="88">
        <f t="shared" si="7"/>
        <v>0</v>
      </c>
      <c r="Z8" s="88">
        <f t="shared" si="8"/>
        <v>0</v>
      </c>
      <c r="AA8" s="88">
        <f t="shared" si="9"/>
        <v>0</v>
      </c>
      <c r="AB8" s="88">
        <f t="shared" si="10"/>
        <v>0</v>
      </c>
      <c r="AC8" s="88">
        <f t="shared" si="11"/>
        <v>0</v>
      </c>
      <c r="AD8" s="88">
        <f t="shared" si="12"/>
        <v>1</v>
      </c>
      <c r="AE8" s="88">
        <f t="shared" si="13"/>
        <v>0</v>
      </c>
      <c r="AF8" s="8"/>
      <c r="AG8" s="8"/>
      <c r="AH8" s="8">
        <f t="shared" si="14"/>
        <v>2</v>
      </c>
      <c r="AI8" s="8">
        <f t="shared" si="15"/>
        <v>2</v>
      </c>
      <c r="AJ8" s="8" t="str">
        <f t="shared" si="16"/>
        <v>Correct</v>
      </c>
      <c r="AK8" s="8"/>
      <c r="AL8" s="159" t="str">
        <f>IFERROR(VLOOKUP(Table1[[#This Row],[RespondentID]],'All Data'!$A9:$CN581,81,FALSE),"unknown")</f>
        <v>Female</v>
      </c>
      <c r="AM8" s="159">
        <f>IFERROR(VLOOKUP(Table1[[#This Row],[RespondentID]],'All Data'!$A9:$CN581,82,FALSE),"unknown")</f>
        <v>32</v>
      </c>
      <c r="AN8" s="159" t="str">
        <f>IFERROR(VLOOKUP(Table1[[#This Row],[RespondentID]],'All Data'!$A9:$CN581,83,FALSE),"unknown")</f>
        <v>Suffolk</v>
      </c>
      <c r="AO8" s="159" t="str">
        <f>IFERROR(VLOOKUP(Table1[[#This Row],[RespondentID]],'All Data'!$A9:$CN581,84,FALSE),"unknown")</f>
        <v>Setauket, 11733</v>
      </c>
      <c r="AP8" s="159" t="str">
        <f>IFERROR(VLOOKUP(Table1[[#This Row],[RespondentID]],'All Data'!$A9:$CN581,85,FALSE),"unknown")</f>
        <v>White/Caucasian</v>
      </c>
      <c r="AQ8" s="159" t="str">
        <f>IFERROR(VLOOKUP(Table1[[#This Row],[RespondentID]],'All Data'!$A9:$CN581,86,FALSE),"unknown")</f>
        <v>No</v>
      </c>
      <c r="AR8" s="159" t="str">
        <f>IFERROR(VLOOKUP(Table1[[#This Row],[RespondentID]],'All Data'!$A9:$CN581,87,FALSE),"unknown")</f>
        <v xml:space="preserve">English </v>
      </c>
      <c r="AS8" s="159" t="str">
        <f>IFERROR(VLOOKUP(Table1[[#This Row],[RespondentID]],'All Data'!$A9:$CN581,88,FALSE),"unknown")</f>
        <v>$0-$19,999</v>
      </c>
      <c r="AT8" s="159" t="str">
        <f>IFERROR(VLOOKUP(Table1[[#This Row],[RespondentID]],'All Data'!$A9:$CN581,89,FALSE),"unknown")</f>
        <v>College graduate</v>
      </c>
      <c r="AU8" s="159" t="str">
        <f>IFERROR(VLOOKUP(Table1[[#This Row],[RespondentID]],'All Data'!$A9:$CN581,90,FALSE),"unknown")</f>
        <v>Self-employed</v>
      </c>
      <c r="AV8" s="159" t="str">
        <f>IFERROR(VLOOKUP(Table1[[#This Row],[RespondentID]],'All Data'!$A9:$CN581,91,FALSE),"unknown")</f>
        <v>Yes</v>
      </c>
      <c r="AW8" s="159" t="str">
        <f>IFERROR(VLOOKUP(Table1[[#This Row],[RespondentID]],'All Data'!$A9:$CN581,92,FALSE),"unknown")</f>
        <v>Yes</v>
      </c>
    </row>
    <row r="9" spans="1:49" x14ac:dyDescent="0.35">
      <c r="A9" s="6">
        <f>'All Data'!A10</f>
        <v>5680032631</v>
      </c>
      <c r="B9" s="6"/>
      <c r="C9" s="6"/>
      <c r="D9" s="6"/>
      <c r="E9" s="6"/>
      <c r="F9" s="6"/>
      <c r="G9" s="6"/>
      <c r="H9" s="6" t="s">
        <v>24</v>
      </c>
      <c r="I9" s="6"/>
      <c r="J9" s="6"/>
      <c r="K9" s="6" t="s">
        <v>27</v>
      </c>
      <c r="L9" s="6" t="s">
        <v>28</v>
      </c>
      <c r="M9" s="6"/>
      <c r="N9" s="6"/>
      <c r="O9" s="8"/>
      <c r="P9" s="8">
        <f t="shared" si="0"/>
        <v>3</v>
      </c>
      <c r="Q9" s="8">
        <f t="shared" si="1"/>
        <v>1</v>
      </c>
      <c r="R9" s="8"/>
      <c r="S9" s="8">
        <f t="shared" si="17"/>
        <v>0</v>
      </c>
      <c r="T9" s="8">
        <f t="shared" si="2"/>
        <v>0</v>
      </c>
      <c r="U9" s="8">
        <f t="shared" si="3"/>
        <v>0</v>
      </c>
      <c r="V9" s="88">
        <f t="shared" si="4"/>
        <v>0</v>
      </c>
      <c r="W9" s="88">
        <f t="shared" si="5"/>
        <v>0</v>
      </c>
      <c r="X9" s="88">
        <f t="shared" si="6"/>
        <v>0</v>
      </c>
      <c r="Y9" s="88">
        <f t="shared" si="7"/>
        <v>1</v>
      </c>
      <c r="Z9" s="88">
        <f t="shared" si="8"/>
        <v>0</v>
      </c>
      <c r="AA9" s="88">
        <f t="shared" si="9"/>
        <v>0</v>
      </c>
      <c r="AB9" s="88">
        <f t="shared" si="10"/>
        <v>1</v>
      </c>
      <c r="AC9" s="88">
        <f t="shared" si="11"/>
        <v>1</v>
      </c>
      <c r="AD9" s="88">
        <f t="shared" si="12"/>
        <v>0</v>
      </c>
      <c r="AE9" s="88">
        <f t="shared" si="13"/>
        <v>0</v>
      </c>
      <c r="AF9" s="8"/>
      <c r="AG9" s="8"/>
      <c r="AH9" s="8">
        <f t="shared" si="14"/>
        <v>3</v>
      </c>
      <c r="AI9" s="8">
        <f t="shared" si="15"/>
        <v>3</v>
      </c>
      <c r="AJ9" s="8" t="str">
        <f t="shared" si="16"/>
        <v>Correct</v>
      </c>
      <c r="AK9" s="8"/>
      <c r="AL9" s="159" t="str">
        <f>IFERROR(VLOOKUP(Table1[[#This Row],[RespondentID]],'All Data'!$A10:$CN582,81,FALSE),"unknown")</f>
        <v>Female</v>
      </c>
      <c r="AM9" s="159">
        <f>IFERROR(VLOOKUP(Table1[[#This Row],[RespondentID]],'All Data'!$A10:$CN582,82,FALSE),"unknown")</f>
        <v>37</v>
      </c>
      <c r="AN9" s="159" t="str">
        <f>IFERROR(VLOOKUP(Table1[[#This Row],[RespondentID]],'All Data'!$A10:$CN582,83,FALSE),"unknown")</f>
        <v>Suffolk</v>
      </c>
      <c r="AO9" s="159" t="str">
        <f>IFERROR(VLOOKUP(Table1[[#This Row],[RespondentID]],'All Data'!$A10:$CN582,84,FALSE),"unknown")</f>
        <v>Bay Shore, 11706</v>
      </c>
      <c r="AP9" s="159" t="str">
        <f>IFERROR(VLOOKUP(Table1[[#This Row],[RespondentID]],'All Data'!$A10:$CN582,85,FALSE),"unknown")</f>
        <v>Asian/Pacific Islander</v>
      </c>
      <c r="AQ9" s="159" t="str">
        <f>IFERROR(VLOOKUP(Table1[[#This Row],[RespondentID]],'All Data'!$A10:$CN582,86,FALSE),"unknown")</f>
        <v>No</v>
      </c>
      <c r="AR9" s="159" t="str">
        <f>IFERROR(VLOOKUP(Table1[[#This Row],[RespondentID]],'All Data'!$A10:$CN582,87,FALSE),"unknown")</f>
        <v xml:space="preserve">English </v>
      </c>
      <c r="AS9" s="159" t="str">
        <f>IFERROR(VLOOKUP(Table1[[#This Row],[RespondentID]],'All Data'!$A10:$CN582,88,FALSE),"unknown")</f>
        <v>$75,000 to $125,000</v>
      </c>
      <c r="AT9" s="159" t="str">
        <f>IFERROR(VLOOKUP(Table1[[#This Row],[RespondentID]],'All Data'!$A10:$CN582,89,FALSE),"unknown")</f>
        <v>Some high school</v>
      </c>
      <c r="AU9" s="159" t="str">
        <f>IFERROR(VLOOKUP(Table1[[#This Row],[RespondentID]],'All Data'!$A10:$CN582,90,FALSE),"unknown")</f>
        <v>Out of work, but not currently looking</v>
      </c>
      <c r="AV9" s="159" t="str">
        <f>IFERROR(VLOOKUP(Table1[[#This Row],[RespondentID]],'All Data'!$A10:$CN582,91,FALSE),"unknown")</f>
        <v>Yes</v>
      </c>
      <c r="AW9" s="159" t="str">
        <f>IFERROR(VLOOKUP(Table1[[#This Row],[RespondentID]],'All Data'!$A10:$CN582,92,FALSE),"unknown")</f>
        <v>Yes</v>
      </c>
    </row>
    <row r="10" spans="1:49" x14ac:dyDescent="0.35">
      <c r="A10" s="6">
        <f>'All Data'!A11</f>
        <v>5679546403</v>
      </c>
      <c r="B10" s="6"/>
      <c r="C10" s="6"/>
      <c r="D10" s="6" t="s">
        <v>20</v>
      </c>
      <c r="E10" s="6"/>
      <c r="F10" s="6"/>
      <c r="G10" s="6"/>
      <c r="H10" s="6"/>
      <c r="I10" s="6"/>
      <c r="J10" s="6"/>
      <c r="K10" s="6" t="s">
        <v>27</v>
      </c>
      <c r="L10" s="6" t="s">
        <v>28</v>
      </c>
      <c r="M10" s="6"/>
      <c r="N10" s="6"/>
      <c r="O10" s="8"/>
      <c r="P10" s="8">
        <f t="shared" si="0"/>
        <v>3</v>
      </c>
      <c r="Q10" s="8">
        <f t="shared" si="1"/>
        <v>1</v>
      </c>
      <c r="R10" s="8"/>
      <c r="S10" s="8">
        <f t="shared" si="17"/>
        <v>0</v>
      </c>
      <c r="T10" s="8">
        <f t="shared" si="2"/>
        <v>0</v>
      </c>
      <c r="U10" s="8">
        <f t="shared" si="3"/>
        <v>1</v>
      </c>
      <c r="V10" s="88">
        <f t="shared" si="4"/>
        <v>0</v>
      </c>
      <c r="W10" s="88">
        <f t="shared" si="5"/>
        <v>0</v>
      </c>
      <c r="X10" s="88">
        <f t="shared" si="6"/>
        <v>0</v>
      </c>
      <c r="Y10" s="88">
        <f t="shared" si="7"/>
        <v>0</v>
      </c>
      <c r="Z10" s="88">
        <f t="shared" si="8"/>
        <v>0</v>
      </c>
      <c r="AA10" s="88">
        <f t="shared" si="9"/>
        <v>0</v>
      </c>
      <c r="AB10" s="88">
        <f t="shared" si="10"/>
        <v>1</v>
      </c>
      <c r="AC10" s="88">
        <f t="shared" si="11"/>
        <v>1</v>
      </c>
      <c r="AD10" s="88">
        <f t="shared" si="12"/>
        <v>0</v>
      </c>
      <c r="AE10" s="88">
        <f t="shared" si="13"/>
        <v>0</v>
      </c>
      <c r="AF10" s="8"/>
      <c r="AG10" s="8"/>
      <c r="AH10" s="8">
        <f t="shared" si="14"/>
        <v>3</v>
      </c>
      <c r="AI10" s="8">
        <f t="shared" si="15"/>
        <v>3</v>
      </c>
      <c r="AJ10" s="8" t="str">
        <f t="shared" si="16"/>
        <v>Correct</v>
      </c>
      <c r="AK10" s="8"/>
      <c r="AL10" s="159" t="str">
        <f>IFERROR(VLOOKUP(Table1[[#This Row],[RespondentID]],'All Data'!$A11:$CN583,81,FALSE),"unknown")</f>
        <v>Female</v>
      </c>
      <c r="AM10" s="159">
        <f>IFERROR(VLOOKUP(Table1[[#This Row],[RespondentID]],'All Data'!$A11:$CN583,82,FALSE),"unknown")</f>
        <v>32</v>
      </c>
      <c r="AN10" s="159" t="str">
        <f>IFERROR(VLOOKUP(Table1[[#This Row],[RespondentID]],'All Data'!$A11:$CN583,83,FALSE),"unknown")</f>
        <v>Nassau</v>
      </c>
      <c r="AO10" s="159" t="str">
        <f>IFERROR(VLOOKUP(Table1[[#This Row],[RespondentID]],'All Data'!$A11:$CN583,84,FALSE),"unknown")</f>
        <v>Massapequa, 11758</v>
      </c>
      <c r="AP10" s="159" t="str">
        <f>IFERROR(VLOOKUP(Table1[[#This Row],[RespondentID]],'All Data'!$A11:$CN583,85,FALSE),"unknown")</f>
        <v>White/Caucasian</v>
      </c>
      <c r="AQ10" s="159" t="str">
        <f>IFERROR(VLOOKUP(Table1[[#This Row],[RespondentID]],'All Data'!$A11:$CN583,86,FALSE),"unknown")</f>
        <v>No</v>
      </c>
      <c r="AR10" s="159" t="str">
        <f>IFERROR(VLOOKUP(Table1[[#This Row],[RespondentID]],'All Data'!$A11:$CN583,87,FALSE),"unknown")</f>
        <v xml:space="preserve">English </v>
      </c>
      <c r="AS10" s="159" t="str">
        <f>IFERROR(VLOOKUP(Table1[[#This Row],[RespondentID]],'All Data'!$A11:$CN583,88,FALSE),"unknown")</f>
        <v>Over $125,000</v>
      </c>
      <c r="AT10" s="159" t="str">
        <f>IFERROR(VLOOKUP(Table1[[#This Row],[RespondentID]],'All Data'!$A11:$CN583,89,FALSE),"unknown")</f>
        <v>Graduate school</v>
      </c>
      <c r="AU10" s="159" t="str">
        <f>IFERROR(VLOOKUP(Table1[[#This Row],[RespondentID]],'All Data'!$A11:$CN583,90,FALSE),"unknown")</f>
        <v>Employed for wages</v>
      </c>
      <c r="AV10" s="159" t="str">
        <f>IFERROR(VLOOKUP(Table1[[#This Row],[RespondentID]],'All Data'!$A11:$CN583,91,FALSE),"unknown")</f>
        <v>Yes</v>
      </c>
      <c r="AW10" s="159" t="str">
        <f>IFERROR(VLOOKUP(Table1[[#This Row],[RespondentID]],'All Data'!$A11:$CN583,92,FALSE),"unknown")</f>
        <v>Yes</v>
      </c>
    </row>
    <row r="11" spans="1:49" x14ac:dyDescent="0.35">
      <c r="A11" s="6">
        <f>'All Data'!A12</f>
        <v>5679163997</v>
      </c>
      <c r="B11" s="6"/>
      <c r="C11" s="6" t="s">
        <v>19</v>
      </c>
      <c r="D11" s="6"/>
      <c r="E11" s="6"/>
      <c r="F11" s="6"/>
      <c r="G11" s="6"/>
      <c r="H11" s="6"/>
      <c r="I11" s="6"/>
      <c r="J11" s="6"/>
      <c r="K11" s="6" t="s">
        <v>27</v>
      </c>
      <c r="L11" s="6" t="s">
        <v>28</v>
      </c>
      <c r="M11" s="6"/>
      <c r="N11" s="6"/>
      <c r="O11" s="8"/>
      <c r="P11" s="8">
        <f t="shared" si="0"/>
        <v>3</v>
      </c>
      <c r="Q11" s="8">
        <f t="shared" si="1"/>
        <v>1</v>
      </c>
      <c r="R11" s="8"/>
      <c r="S11" s="8">
        <f t="shared" si="17"/>
        <v>0</v>
      </c>
      <c r="T11" s="8">
        <f t="shared" si="2"/>
        <v>1</v>
      </c>
      <c r="U11" s="8">
        <f t="shared" si="3"/>
        <v>0</v>
      </c>
      <c r="V11" s="88">
        <f t="shared" si="4"/>
        <v>0</v>
      </c>
      <c r="W11" s="88">
        <f t="shared" si="5"/>
        <v>0</v>
      </c>
      <c r="X11" s="88">
        <f t="shared" si="6"/>
        <v>0</v>
      </c>
      <c r="Y11" s="88">
        <f t="shared" si="7"/>
        <v>0</v>
      </c>
      <c r="Z11" s="88">
        <f t="shared" si="8"/>
        <v>0</v>
      </c>
      <c r="AA11" s="88">
        <f t="shared" si="9"/>
        <v>0</v>
      </c>
      <c r="AB11" s="88">
        <f t="shared" si="10"/>
        <v>1</v>
      </c>
      <c r="AC11" s="88">
        <f t="shared" si="11"/>
        <v>1</v>
      </c>
      <c r="AD11" s="88">
        <f t="shared" si="12"/>
        <v>0</v>
      </c>
      <c r="AE11" s="88">
        <f t="shared" si="13"/>
        <v>0</v>
      </c>
      <c r="AF11" s="8"/>
      <c r="AG11" s="8"/>
      <c r="AH11" s="8">
        <f t="shared" si="14"/>
        <v>3</v>
      </c>
      <c r="AI11" s="8">
        <f t="shared" si="15"/>
        <v>3</v>
      </c>
      <c r="AJ11" s="8" t="str">
        <f t="shared" si="16"/>
        <v>Correct</v>
      </c>
      <c r="AK11" s="8"/>
      <c r="AL11" s="159" t="str">
        <f>IFERROR(VLOOKUP(Table1[[#This Row],[RespondentID]],'All Data'!$A12:$CN584,81,FALSE),"unknown")</f>
        <v>Female</v>
      </c>
      <c r="AM11" s="159">
        <f>IFERROR(VLOOKUP(Table1[[#This Row],[RespondentID]],'All Data'!$A12:$CN584,82,FALSE),"unknown")</f>
        <v>62</v>
      </c>
      <c r="AN11" s="159" t="str">
        <f>IFERROR(VLOOKUP(Table1[[#This Row],[RespondentID]],'All Data'!$A12:$CN584,83,FALSE),"unknown")</f>
        <v>Nassau</v>
      </c>
      <c r="AO11" s="159" t="str">
        <f>IFERROR(VLOOKUP(Table1[[#This Row],[RespondentID]],'All Data'!$A12:$CN584,84,FALSE),"unknown")</f>
        <v>Seaford, 11783</v>
      </c>
      <c r="AP11" s="159" t="str">
        <f>IFERROR(VLOOKUP(Table1[[#This Row],[RespondentID]],'All Data'!$A12:$CN584,85,FALSE),"unknown")</f>
        <v>White/Caucasian</v>
      </c>
      <c r="AQ11" s="159" t="str">
        <f>IFERROR(VLOOKUP(Table1[[#This Row],[RespondentID]],'All Data'!$A12:$CN584,86,FALSE),"unknown")</f>
        <v>No</v>
      </c>
      <c r="AR11" s="159" t="str">
        <f>IFERROR(VLOOKUP(Table1[[#This Row],[RespondentID]],'All Data'!$A12:$CN584,87,FALSE),"unknown")</f>
        <v xml:space="preserve">English </v>
      </c>
      <c r="AS11" s="159" t="str">
        <f>IFERROR(VLOOKUP(Table1[[#This Row],[RespondentID]],'All Data'!$A12:$CN584,88,FALSE),"unknown")</f>
        <v>Over $125,000</v>
      </c>
      <c r="AT11" s="159" t="str">
        <f>IFERROR(VLOOKUP(Table1[[#This Row],[RespondentID]],'All Data'!$A12:$CN584,89,FALSE),"unknown")</f>
        <v>Graduate school</v>
      </c>
      <c r="AU11" s="159" t="str">
        <f>IFERROR(VLOOKUP(Table1[[#This Row],[RespondentID]],'All Data'!$A12:$CN584,90,FALSE),"unknown")</f>
        <v>Employed for wages</v>
      </c>
      <c r="AV11" s="159" t="str">
        <f>IFERROR(VLOOKUP(Table1[[#This Row],[RespondentID]],'All Data'!$A12:$CN584,91,FALSE),"unknown")</f>
        <v>Yes</v>
      </c>
      <c r="AW11" s="159" t="str">
        <f>IFERROR(VLOOKUP(Table1[[#This Row],[RespondentID]],'All Data'!$A12:$CN584,92,FALSE),"unknown")</f>
        <v>Yes</v>
      </c>
    </row>
    <row r="12" spans="1:49" x14ac:dyDescent="0.35">
      <c r="A12" s="6">
        <f>'All Data'!A13</f>
        <v>5678881372</v>
      </c>
      <c r="B12" s="6"/>
      <c r="C12" s="6"/>
      <c r="D12" s="6"/>
      <c r="E12" s="6" t="s">
        <v>21</v>
      </c>
      <c r="F12" s="6"/>
      <c r="G12" s="6"/>
      <c r="H12" s="6"/>
      <c r="I12" s="6"/>
      <c r="J12" s="6"/>
      <c r="K12" s="6" t="s">
        <v>27</v>
      </c>
      <c r="L12" s="6" t="s">
        <v>28</v>
      </c>
      <c r="M12" s="6"/>
      <c r="N12" s="6"/>
      <c r="O12" s="8"/>
      <c r="P12" s="8">
        <f t="shared" si="0"/>
        <v>3</v>
      </c>
      <c r="Q12" s="8">
        <f t="shared" si="1"/>
        <v>1</v>
      </c>
      <c r="R12" s="8"/>
      <c r="S12" s="8">
        <f t="shared" si="17"/>
        <v>0</v>
      </c>
      <c r="T12" s="8">
        <f t="shared" si="2"/>
        <v>0</v>
      </c>
      <c r="U12" s="8">
        <f t="shared" si="3"/>
        <v>0</v>
      </c>
      <c r="V12" s="88">
        <f t="shared" si="4"/>
        <v>1</v>
      </c>
      <c r="W12" s="88">
        <f t="shared" si="5"/>
        <v>0</v>
      </c>
      <c r="X12" s="88">
        <f t="shared" si="6"/>
        <v>0</v>
      </c>
      <c r="Y12" s="88">
        <f t="shared" si="7"/>
        <v>0</v>
      </c>
      <c r="Z12" s="88">
        <f t="shared" si="8"/>
        <v>0</v>
      </c>
      <c r="AA12" s="88">
        <f t="shared" si="9"/>
        <v>0</v>
      </c>
      <c r="AB12" s="88">
        <f t="shared" si="10"/>
        <v>1</v>
      </c>
      <c r="AC12" s="88">
        <f t="shared" si="11"/>
        <v>1</v>
      </c>
      <c r="AD12" s="88">
        <f t="shared" si="12"/>
        <v>0</v>
      </c>
      <c r="AE12" s="88">
        <f t="shared" si="13"/>
        <v>0</v>
      </c>
      <c r="AF12" s="8"/>
      <c r="AG12" s="8"/>
      <c r="AH12" s="8">
        <f t="shared" si="14"/>
        <v>3</v>
      </c>
      <c r="AI12" s="8">
        <f t="shared" si="15"/>
        <v>3</v>
      </c>
      <c r="AJ12" s="8" t="str">
        <f t="shared" si="16"/>
        <v>Correct</v>
      </c>
      <c r="AK12" s="8"/>
      <c r="AL12" s="159" t="str">
        <f>IFERROR(VLOOKUP(Table1[[#This Row],[RespondentID]],'All Data'!$A13:$CN585,81,FALSE),"unknown")</f>
        <v>Female</v>
      </c>
      <c r="AM12" s="159">
        <f>IFERROR(VLOOKUP(Table1[[#This Row],[RespondentID]],'All Data'!$A13:$CN585,82,FALSE),"unknown")</f>
        <v>73</v>
      </c>
      <c r="AN12" s="159" t="str">
        <f>IFERROR(VLOOKUP(Table1[[#This Row],[RespondentID]],'All Data'!$A13:$CN585,83,FALSE),"unknown")</f>
        <v>Suffolk</v>
      </c>
      <c r="AO12" s="159" t="str">
        <f>IFERROR(VLOOKUP(Table1[[#This Row],[RespondentID]],'All Data'!$A13:$CN585,84,FALSE),"unknown")</f>
        <v>Bay Shore, 11706</v>
      </c>
      <c r="AP12" s="159" t="str">
        <f>IFERROR(VLOOKUP(Table1[[#This Row],[RespondentID]],'All Data'!$A13:$CN585,85,FALSE),"unknown")</f>
        <v>White/Caucasian</v>
      </c>
      <c r="AQ12" s="159" t="str">
        <f>IFERROR(VLOOKUP(Table1[[#This Row],[RespondentID]],'All Data'!$A13:$CN585,86,FALSE),"unknown")</f>
        <v>No</v>
      </c>
      <c r="AR12" s="159" t="str">
        <f>IFERROR(VLOOKUP(Table1[[#This Row],[RespondentID]],'All Data'!$A13:$CN585,87,FALSE),"unknown")</f>
        <v xml:space="preserve">English </v>
      </c>
      <c r="AS12" s="159" t="str">
        <f>IFERROR(VLOOKUP(Table1[[#This Row],[RespondentID]],'All Data'!$A13:$CN585,88,FALSE),"unknown")</f>
        <v>$75,000 to $125,000</v>
      </c>
      <c r="AT12" s="159" t="str">
        <f>IFERROR(VLOOKUP(Table1[[#This Row],[RespondentID]],'All Data'!$A13:$CN585,89,FALSE),"unknown")</f>
        <v>College graduate</v>
      </c>
      <c r="AU12" s="159" t="str">
        <f>IFERROR(VLOOKUP(Table1[[#This Row],[RespondentID]],'All Data'!$A13:$CN585,90,FALSE),"unknown")</f>
        <v>Retired</v>
      </c>
      <c r="AV12" s="159" t="str">
        <f>IFERROR(VLOOKUP(Table1[[#This Row],[RespondentID]],'All Data'!$A13:$CN585,91,FALSE),"unknown")</f>
        <v>Yes</v>
      </c>
      <c r="AW12" s="159" t="str">
        <f>IFERROR(VLOOKUP(Table1[[#This Row],[RespondentID]],'All Data'!$A13:$CN585,92,FALSE),"unknown")</f>
        <v>Yes</v>
      </c>
    </row>
    <row r="13" spans="1:49" x14ac:dyDescent="0.35">
      <c r="A13" s="6">
        <f>'All Data'!A14</f>
        <v>5678806933</v>
      </c>
      <c r="B13" s="6"/>
      <c r="C13" s="6"/>
      <c r="D13" s="6"/>
      <c r="E13" s="6"/>
      <c r="F13" s="6"/>
      <c r="G13" s="6"/>
      <c r="H13" s="6"/>
      <c r="I13" s="6"/>
      <c r="J13" s="6"/>
      <c r="K13" s="6" t="s">
        <v>27</v>
      </c>
      <c r="L13" s="6" t="s">
        <v>28</v>
      </c>
      <c r="M13" s="6"/>
      <c r="N13" s="6" t="s">
        <v>30</v>
      </c>
      <c r="O13" s="8"/>
      <c r="P13" s="8">
        <f t="shared" si="0"/>
        <v>3</v>
      </c>
      <c r="Q13" s="8">
        <f t="shared" si="1"/>
        <v>1</v>
      </c>
      <c r="R13" s="8"/>
      <c r="S13" s="8">
        <f t="shared" si="17"/>
        <v>0</v>
      </c>
      <c r="T13" s="8">
        <f t="shared" si="2"/>
        <v>0</v>
      </c>
      <c r="U13" s="8">
        <f t="shared" si="3"/>
        <v>0</v>
      </c>
      <c r="V13" s="88">
        <f t="shared" si="4"/>
        <v>0</v>
      </c>
      <c r="W13" s="88">
        <f t="shared" si="5"/>
        <v>0</v>
      </c>
      <c r="X13" s="88">
        <f t="shared" si="6"/>
        <v>0</v>
      </c>
      <c r="Y13" s="88">
        <f t="shared" si="7"/>
        <v>0</v>
      </c>
      <c r="Z13" s="88">
        <f t="shared" si="8"/>
        <v>0</v>
      </c>
      <c r="AA13" s="88">
        <f t="shared" si="9"/>
        <v>0</v>
      </c>
      <c r="AB13" s="88">
        <f t="shared" si="10"/>
        <v>1</v>
      </c>
      <c r="AC13" s="88">
        <f t="shared" si="11"/>
        <v>1</v>
      </c>
      <c r="AD13" s="88">
        <f t="shared" si="12"/>
        <v>0</v>
      </c>
      <c r="AE13" s="88">
        <f t="shared" si="13"/>
        <v>1</v>
      </c>
      <c r="AF13" s="8"/>
      <c r="AG13" s="8"/>
      <c r="AH13" s="8">
        <f t="shared" si="14"/>
        <v>3</v>
      </c>
      <c r="AI13" s="8">
        <f t="shared" si="15"/>
        <v>3</v>
      </c>
      <c r="AJ13" s="8" t="str">
        <f t="shared" si="16"/>
        <v>Correct</v>
      </c>
      <c r="AK13" s="8"/>
      <c r="AL13" s="159" t="str">
        <f>IFERROR(VLOOKUP(Table1[[#This Row],[RespondentID]],'All Data'!$A14:$CN586,81,FALSE),"unknown")</f>
        <v>Female</v>
      </c>
      <c r="AM13" s="159">
        <f>IFERROR(VLOOKUP(Table1[[#This Row],[RespondentID]],'All Data'!$A14:$CN586,82,FALSE),"unknown")</f>
        <v>66</v>
      </c>
      <c r="AN13" s="159" t="str">
        <f>IFERROR(VLOOKUP(Table1[[#This Row],[RespondentID]],'All Data'!$A14:$CN586,83,FALSE),"unknown")</f>
        <v>Suffolk</v>
      </c>
      <c r="AO13" s="159" t="str">
        <f>IFERROR(VLOOKUP(Table1[[#This Row],[RespondentID]],'All Data'!$A14:$CN586,84,FALSE),"unknown")</f>
        <v>Islip Manor, 11751</v>
      </c>
      <c r="AP13" s="159" t="str">
        <f>IFERROR(VLOOKUP(Table1[[#This Row],[RespondentID]],'All Data'!$A14:$CN586,85,FALSE),"unknown")</f>
        <v>White/Caucasian</v>
      </c>
      <c r="AQ13" s="159" t="str">
        <f>IFERROR(VLOOKUP(Table1[[#This Row],[RespondentID]],'All Data'!$A14:$CN586,86,FALSE),"unknown")</f>
        <v>No</v>
      </c>
      <c r="AR13" s="159" t="str">
        <f>IFERROR(VLOOKUP(Table1[[#This Row],[RespondentID]],'All Data'!$A14:$CN586,87,FALSE),"unknown")</f>
        <v xml:space="preserve">English </v>
      </c>
      <c r="AS13" s="159" t="str">
        <f>IFERROR(VLOOKUP(Table1[[#This Row],[RespondentID]],'All Data'!$A14:$CN586,88,FALSE),"unknown")</f>
        <v>Over $125,000</v>
      </c>
      <c r="AT13" s="159" t="str">
        <f>IFERROR(VLOOKUP(Table1[[#This Row],[RespondentID]],'All Data'!$A14:$CN586,89,FALSE),"unknown")</f>
        <v>Graduate school</v>
      </c>
      <c r="AU13" s="159" t="str">
        <f>IFERROR(VLOOKUP(Table1[[#This Row],[RespondentID]],'All Data'!$A14:$CN586,90,FALSE),"unknown")</f>
        <v>Retired</v>
      </c>
      <c r="AV13" s="159" t="str">
        <f>IFERROR(VLOOKUP(Table1[[#This Row],[RespondentID]],'All Data'!$A14:$CN586,91,FALSE),"unknown")</f>
        <v>Yes</v>
      </c>
      <c r="AW13" s="159" t="str">
        <f>IFERROR(VLOOKUP(Table1[[#This Row],[RespondentID]],'All Data'!$A14:$CN586,92,FALSE),"unknown")</f>
        <v>Yes</v>
      </c>
    </row>
    <row r="14" spans="1:49" x14ac:dyDescent="0.35">
      <c r="A14" s="6">
        <f>'All Data'!A15</f>
        <v>5678445723</v>
      </c>
      <c r="B14" s="6"/>
      <c r="C14" s="6" t="s">
        <v>19</v>
      </c>
      <c r="D14" s="6"/>
      <c r="E14" s="6"/>
      <c r="F14" s="6"/>
      <c r="G14" s="6"/>
      <c r="H14" s="6"/>
      <c r="I14" s="6"/>
      <c r="J14" s="6" t="s">
        <v>26</v>
      </c>
      <c r="K14" s="6"/>
      <c r="L14" s="6" t="s">
        <v>28</v>
      </c>
      <c r="M14" s="6"/>
      <c r="N14" s="6"/>
      <c r="O14" s="8"/>
      <c r="P14" s="8">
        <f t="shared" si="0"/>
        <v>3</v>
      </c>
      <c r="Q14" s="8">
        <f t="shared" si="1"/>
        <v>1</v>
      </c>
      <c r="R14" s="8"/>
      <c r="S14" s="8">
        <f t="shared" si="17"/>
        <v>0</v>
      </c>
      <c r="T14" s="8">
        <f t="shared" si="2"/>
        <v>1</v>
      </c>
      <c r="U14" s="8">
        <f t="shared" si="3"/>
        <v>0</v>
      </c>
      <c r="V14" s="88">
        <f t="shared" si="4"/>
        <v>0</v>
      </c>
      <c r="W14" s="88">
        <f t="shared" si="5"/>
        <v>0</v>
      </c>
      <c r="X14" s="88">
        <f t="shared" si="6"/>
        <v>0</v>
      </c>
      <c r="Y14" s="88">
        <f t="shared" si="7"/>
        <v>0</v>
      </c>
      <c r="Z14" s="88">
        <f t="shared" si="8"/>
        <v>0</v>
      </c>
      <c r="AA14" s="88">
        <f t="shared" si="9"/>
        <v>1</v>
      </c>
      <c r="AB14" s="88">
        <f t="shared" si="10"/>
        <v>0</v>
      </c>
      <c r="AC14" s="88">
        <f t="shared" si="11"/>
        <v>1</v>
      </c>
      <c r="AD14" s="88">
        <f t="shared" si="12"/>
        <v>0</v>
      </c>
      <c r="AE14" s="88">
        <f t="shared" si="13"/>
        <v>0</v>
      </c>
      <c r="AF14" s="8"/>
      <c r="AG14" s="8"/>
      <c r="AH14" s="8">
        <f t="shared" si="14"/>
        <v>3</v>
      </c>
      <c r="AI14" s="8">
        <f t="shared" si="15"/>
        <v>3</v>
      </c>
      <c r="AJ14" s="8" t="str">
        <f t="shared" si="16"/>
        <v>Correct</v>
      </c>
      <c r="AK14" s="8"/>
      <c r="AL14" s="159" t="str">
        <f>IFERROR(VLOOKUP(Table1[[#This Row],[RespondentID]],'All Data'!$A15:$CN587,81,FALSE),"unknown")</f>
        <v>Female</v>
      </c>
      <c r="AM14" s="159">
        <f>IFERROR(VLOOKUP(Table1[[#This Row],[RespondentID]],'All Data'!$A15:$CN587,82,FALSE),"unknown")</f>
        <v>66</v>
      </c>
      <c r="AN14" s="159" t="str">
        <f>IFERROR(VLOOKUP(Table1[[#This Row],[RespondentID]],'All Data'!$A15:$CN587,83,FALSE),"unknown")</f>
        <v>Suffolk</v>
      </c>
      <c r="AO14" s="159" t="str">
        <f>IFERROR(VLOOKUP(Table1[[#This Row],[RespondentID]],'All Data'!$A15:$CN587,84,FALSE),"unknown")</f>
        <v>West Babylon, 11704</v>
      </c>
      <c r="AP14" s="159" t="str">
        <f>IFERROR(VLOOKUP(Table1[[#This Row],[RespondentID]],'All Data'!$A15:$CN587,85,FALSE),"unknown")</f>
        <v>White/Caucasian</v>
      </c>
      <c r="AQ14" s="159" t="str">
        <f>IFERROR(VLOOKUP(Table1[[#This Row],[RespondentID]],'All Data'!$A15:$CN587,86,FALSE),"unknown")</f>
        <v>No</v>
      </c>
      <c r="AR14" s="159" t="str">
        <f>IFERROR(VLOOKUP(Table1[[#This Row],[RespondentID]],'All Data'!$A15:$CN587,87,FALSE),"unknown")</f>
        <v xml:space="preserve">English </v>
      </c>
      <c r="AS14" s="159" t="str">
        <f>IFERROR(VLOOKUP(Table1[[#This Row],[RespondentID]],'All Data'!$A15:$CN587,88,FALSE),"unknown")</f>
        <v>$75,000 to $125,000</v>
      </c>
      <c r="AT14" s="159" t="str">
        <f>IFERROR(VLOOKUP(Table1[[#This Row],[RespondentID]],'All Data'!$A15:$CN587,89,FALSE),"unknown")</f>
        <v>Some college</v>
      </c>
      <c r="AU14" s="159" t="str">
        <f>IFERROR(VLOOKUP(Table1[[#This Row],[RespondentID]],'All Data'!$A15:$CN587,90,FALSE),"unknown")</f>
        <v>Retired</v>
      </c>
      <c r="AV14" s="159" t="str">
        <f>IFERROR(VLOOKUP(Table1[[#This Row],[RespondentID]],'All Data'!$A15:$CN587,91,FALSE),"unknown")</f>
        <v>Yes</v>
      </c>
      <c r="AW14" s="159" t="str">
        <f>IFERROR(VLOOKUP(Table1[[#This Row],[RespondentID]],'All Data'!$A15:$CN587,92,FALSE),"unknown")</f>
        <v>Yes</v>
      </c>
    </row>
    <row r="15" spans="1:49" x14ac:dyDescent="0.35">
      <c r="A15" s="6">
        <f>'All Data'!A16</f>
        <v>5678417350</v>
      </c>
      <c r="B15" s="6"/>
      <c r="C15" s="6" t="s">
        <v>19</v>
      </c>
      <c r="D15" s="6" t="s">
        <v>20</v>
      </c>
      <c r="E15" s="6"/>
      <c r="F15" s="6"/>
      <c r="G15" s="6"/>
      <c r="H15" s="6"/>
      <c r="I15" s="6"/>
      <c r="J15" s="6" t="s">
        <v>26</v>
      </c>
      <c r="K15" s="6"/>
      <c r="L15" s="6"/>
      <c r="M15" s="6"/>
      <c r="N15" s="6"/>
      <c r="O15" s="8"/>
      <c r="P15" s="8">
        <f t="shared" si="0"/>
        <v>3</v>
      </c>
      <c r="Q15" s="8">
        <f t="shared" si="1"/>
        <v>1</v>
      </c>
      <c r="R15" s="8"/>
      <c r="S15" s="8">
        <f t="shared" si="17"/>
        <v>0</v>
      </c>
      <c r="T15" s="8">
        <f t="shared" si="2"/>
        <v>1</v>
      </c>
      <c r="U15" s="8">
        <f t="shared" si="3"/>
        <v>1</v>
      </c>
      <c r="V15" s="88">
        <f t="shared" si="4"/>
        <v>0</v>
      </c>
      <c r="W15" s="88">
        <f t="shared" si="5"/>
        <v>0</v>
      </c>
      <c r="X15" s="88">
        <f t="shared" si="6"/>
        <v>0</v>
      </c>
      <c r="Y15" s="88">
        <f t="shared" si="7"/>
        <v>0</v>
      </c>
      <c r="Z15" s="88">
        <f t="shared" si="8"/>
        <v>0</v>
      </c>
      <c r="AA15" s="88">
        <f t="shared" si="9"/>
        <v>1</v>
      </c>
      <c r="AB15" s="88">
        <f t="shared" si="10"/>
        <v>0</v>
      </c>
      <c r="AC15" s="88">
        <f t="shared" si="11"/>
        <v>0</v>
      </c>
      <c r="AD15" s="88">
        <f t="shared" si="12"/>
        <v>0</v>
      </c>
      <c r="AE15" s="88">
        <f t="shared" si="13"/>
        <v>0</v>
      </c>
      <c r="AF15" s="8"/>
      <c r="AG15" s="8"/>
      <c r="AH15" s="8">
        <f t="shared" si="14"/>
        <v>3</v>
      </c>
      <c r="AI15" s="8">
        <f t="shared" si="15"/>
        <v>3</v>
      </c>
      <c r="AJ15" s="8" t="str">
        <f t="shared" si="16"/>
        <v>Correct</v>
      </c>
      <c r="AK15" s="8"/>
      <c r="AL15" s="159" t="str">
        <f>IFERROR(VLOOKUP(Table1[[#This Row],[RespondentID]],'All Data'!$A16:$CN588,81,FALSE),"unknown")</f>
        <v>Female</v>
      </c>
      <c r="AM15" s="159">
        <f>IFERROR(VLOOKUP(Table1[[#This Row],[RespondentID]],'All Data'!$A16:$CN588,82,FALSE),"unknown")</f>
        <v>64</v>
      </c>
      <c r="AN15" s="159" t="str">
        <f>IFERROR(VLOOKUP(Table1[[#This Row],[RespondentID]],'All Data'!$A16:$CN588,83,FALSE),"unknown")</f>
        <v>Suffolk</v>
      </c>
      <c r="AO15" s="159" t="str">
        <f>IFERROR(VLOOKUP(Table1[[#This Row],[RespondentID]],'All Data'!$A16:$CN588,84,FALSE),"unknown")</f>
        <v>Commack, 11725</v>
      </c>
      <c r="AP15" s="159" t="str">
        <f>IFERROR(VLOOKUP(Table1[[#This Row],[RespondentID]],'All Data'!$A16:$CN588,85,FALSE),"unknown")</f>
        <v>White/Caucasian</v>
      </c>
      <c r="AQ15" s="159" t="str">
        <f>IFERROR(VLOOKUP(Table1[[#This Row],[RespondentID]],'All Data'!$A16:$CN588,86,FALSE),"unknown")</f>
        <v>No</v>
      </c>
      <c r="AR15" s="159" t="str">
        <f>IFERROR(VLOOKUP(Table1[[#This Row],[RespondentID]],'All Data'!$A16:$CN588,87,FALSE),"unknown")</f>
        <v xml:space="preserve">English </v>
      </c>
      <c r="AS15" s="159" t="str">
        <f>IFERROR(VLOOKUP(Table1[[#This Row],[RespondentID]],'All Data'!$A16:$CN588,88,FALSE),"unknown")</f>
        <v>$50,000 to $74,999</v>
      </c>
      <c r="AT15" s="159" t="str">
        <f>IFERROR(VLOOKUP(Table1[[#This Row],[RespondentID]],'All Data'!$A16:$CN588,89,FALSE),"unknown")</f>
        <v>College graduate</v>
      </c>
      <c r="AU15" s="159" t="str">
        <f>IFERROR(VLOOKUP(Table1[[#This Row],[RespondentID]],'All Data'!$A16:$CN588,90,FALSE),"unknown")</f>
        <v>Retired</v>
      </c>
      <c r="AV15" s="159" t="str">
        <f>IFERROR(VLOOKUP(Table1[[#This Row],[RespondentID]],'All Data'!$A16:$CN588,91,FALSE),"unknown")</f>
        <v>Yes</v>
      </c>
      <c r="AW15" s="159" t="str">
        <f>IFERROR(VLOOKUP(Table1[[#This Row],[RespondentID]],'All Data'!$A16:$CN588,92,FALSE),"unknown")</f>
        <v>Yes</v>
      </c>
    </row>
    <row r="16" spans="1:49" x14ac:dyDescent="0.35">
      <c r="A16" s="6">
        <f>'All Data'!A17</f>
        <v>5678381728</v>
      </c>
      <c r="B16" s="6"/>
      <c r="C16" s="6" t="s">
        <v>19</v>
      </c>
      <c r="D16" s="6"/>
      <c r="E16" s="6"/>
      <c r="F16" s="6"/>
      <c r="G16" s="6"/>
      <c r="H16" s="6"/>
      <c r="I16" s="6"/>
      <c r="J16" s="6"/>
      <c r="K16" s="6"/>
      <c r="L16" s="6"/>
      <c r="M16" s="6" t="s">
        <v>29</v>
      </c>
      <c r="N16" s="6"/>
      <c r="O16" s="8"/>
      <c r="P16" s="8">
        <f t="shared" si="0"/>
        <v>2</v>
      </c>
      <c r="Q16" s="8">
        <f t="shared" si="1"/>
        <v>1.5</v>
      </c>
      <c r="R16" s="8"/>
      <c r="S16" s="8">
        <f t="shared" si="17"/>
        <v>0</v>
      </c>
      <c r="T16" s="8">
        <f t="shared" si="2"/>
        <v>1</v>
      </c>
      <c r="U16" s="8">
        <f t="shared" si="3"/>
        <v>0</v>
      </c>
      <c r="V16" s="88">
        <f t="shared" si="4"/>
        <v>0</v>
      </c>
      <c r="W16" s="88">
        <f t="shared" si="5"/>
        <v>0</v>
      </c>
      <c r="X16" s="88">
        <f t="shared" si="6"/>
        <v>0</v>
      </c>
      <c r="Y16" s="88">
        <f t="shared" si="7"/>
        <v>0</v>
      </c>
      <c r="Z16" s="88">
        <f t="shared" si="8"/>
        <v>0</v>
      </c>
      <c r="AA16" s="88">
        <f t="shared" si="9"/>
        <v>0</v>
      </c>
      <c r="AB16" s="88">
        <f t="shared" si="10"/>
        <v>0</v>
      </c>
      <c r="AC16" s="88">
        <f t="shared" si="11"/>
        <v>0</v>
      </c>
      <c r="AD16" s="88">
        <f t="shared" si="12"/>
        <v>1</v>
      </c>
      <c r="AE16" s="88">
        <f t="shared" si="13"/>
        <v>0</v>
      </c>
      <c r="AF16" s="8"/>
      <c r="AG16" s="8"/>
      <c r="AH16" s="8">
        <f t="shared" si="14"/>
        <v>2</v>
      </c>
      <c r="AI16" s="8">
        <f t="shared" si="15"/>
        <v>2</v>
      </c>
      <c r="AJ16" s="8" t="str">
        <f t="shared" si="16"/>
        <v>Correct</v>
      </c>
      <c r="AK16" s="8"/>
      <c r="AL16" s="159" t="str">
        <f>IFERROR(VLOOKUP(Table1[[#This Row],[RespondentID]],'All Data'!$A17:$CN589,81,FALSE),"unknown")</f>
        <v>Female</v>
      </c>
      <c r="AM16" s="159">
        <f>IFERROR(VLOOKUP(Table1[[#This Row],[RespondentID]],'All Data'!$A17:$CN589,82,FALSE),"unknown")</f>
        <v>59</v>
      </c>
      <c r="AN16" s="159" t="str">
        <f>IFERROR(VLOOKUP(Table1[[#This Row],[RespondentID]],'All Data'!$A17:$CN589,83,FALSE),"unknown")</f>
        <v>Nassau</v>
      </c>
      <c r="AO16" s="159" t="str">
        <f>IFERROR(VLOOKUP(Table1[[#This Row],[RespondentID]],'All Data'!$A17:$CN589,84,FALSE),"unknown")</f>
        <v>Merrick, 11566</v>
      </c>
      <c r="AP16" s="159">
        <f>IFERROR(VLOOKUP(Table1[[#This Row],[RespondentID]],'All Data'!$A17:$CN589,85,FALSE),"unknown")</f>
        <v>0</v>
      </c>
      <c r="AQ16" s="159">
        <f>IFERROR(VLOOKUP(Table1[[#This Row],[RespondentID]],'All Data'!$A17:$CN589,86,FALSE),"unknown")</f>
        <v>0</v>
      </c>
      <c r="AR16" s="159" t="str">
        <f>IFERROR(VLOOKUP(Table1[[#This Row],[RespondentID]],'All Data'!$A17:$CN589,87,FALSE),"unknown")</f>
        <v xml:space="preserve"> </v>
      </c>
      <c r="AS16" s="159">
        <f>IFERROR(VLOOKUP(Table1[[#This Row],[RespondentID]],'All Data'!$A17:$CN589,88,FALSE),"unknown")</f>
        <v>0</v>
      </c>
      <c r="AT16" s="159">
        <f>IFERROR(VLOOKUP(Table1[[#This Row],[RespondentID]],'All Data'!$A17:$CN589,89,FALSE),"unknown")</f>
        <v>0</v>
      </c>
      <c r="AU16" s="159">
        <f>IFERROR(VLOOKUP(Table1[[#This Row],[RespondentID]],'All Data'!$A17:$CN589,90,FALSE),"unknown")</f>
        <v>0</v>
      </c>
      <c r="AV16" s="159">
        <f>IFERROR(VLOOKUP(Table1[[#This Row],[RespondentID]],'All Data'!$A17:$CN589,91,FALSE),"unknown")</f>
        <v>0</v>
      </c>
      <c r="AW16" s="159">
        <f>IFERROR(VLOOKUP(Table1[[#This Row],[RespondentID]],'All Data'!$A17:$CN589,92,FALSE),"unknown")</f>
        <v>0</v>
      </c>
    </row>
    <row r="17" spans="1:49" x14ac:dyDescent="0.35">
      <c r="A17" s="6">
        <f>'All Data'!A18</f>
        <v>5678375353</v>
      </c>
      <c r="B17" s="6"/>
      <c r="C17" s="6"/>
      <c r="D17" s="6"/>
      <c r="E17" s="6"/>
      <c r="F17" s="6"/>
      <c r="G17" s="6"/>
      <c r="H17" s="6"/>
      <c r="I17" s="6"/>
      <c r="J17" s="6"/>
      <c r="K17" s="6" t="s">
        <v>27</v>
      </c>
      <c r="L17" s="6" t="s">
        <v>28</v>
      </c>
      <c r="M17" s="6" t="s">
        <v>29</v>
      </c>
      <c r="N17" s="6"/>
      <c r="O17" s="8"/>
      <c r="P17" s="8">
        <f t="shared" si="0"/>
        <v>3</v>
      </c>
      <c r="Q17" s="8">
        <f t="shared" si="1"/>
        <v>1</v>
      </c>
      <c r="R17" s="8"/>
      <c r="S17" s="8">
        <f t="shared" si="17"/>
        <v>0</v>
      </c>
      <c r="T17" s="8">
        <f t="shared" si="2"/>
        <v>0</v>
      </c>
      <c r="U17" s="8">
        <f t="shared" si="3"/>
        <v>0</v>
      </c>
      <c r="V17" s="88">
        <f t="shared" si="4"/>
        <v>0</v>
      </c>
      <c r="W17" s="88">
        <f t="shared" si="5"/>
        <v>0</v>
      </c>
      <c r="X17" s="88">
        <f t="shared" si="6"/>
        <v>0</v>
      </c>
      <c r="Y17" s="88">
        <f t="shared" si="7"/>
        <v>0</v>
      </c>
      <c r="Z17" s="88">
        <f t="shared" si="8"/>
        <v>0</v>
      </c>
      <c r="AA17" s="88">
        <f t="shared" si="9"/>
        <v>0</v>
      </c>
      <c r="AB17" s="88">
        <f t="shared" si="10"/>
        <v>1</v>
      </c>
      <c r="AC17" s="88">
        <f t="shared" si="11"/>
        <v>1</v>
      </c>
      <c r="AD17" s="88">
        <f t="shared" si="12"/>
        <v>1</v>
      </c>
      <c r="AE17" s="88">
        <f t="shared" si="13"/>
        <v>0</v>
      </c>
      <c r="AF17" s="8"/>
      <c r="AG17" s="8"/>
      <c r="AH17" s="8">
        <f t="shared" si="14"/>
        <v>3</v>
      </c>
      <c r="AI17" s="8">
        <f t="shared" si="15"/>
        <v>3</v>
      </c>
      <c r="AJ17" s="8" t="str">
        <f t="shared" si="16"/>
        <v>Correct</v>
      </c>
      <c r="AK17" s="8"/>
      <c r="AL17" s="159" t="str">
        <f>IFERROR(VLOOKUP(Table1[[#This Row],[RespondentID]],'All Data'!$A18:$CN590,81,FALSE),"unknown")</f>
        <v>Female</v>
      </c>
      <c r="AM17" s="159">
        <f>IFERROR(VLOOKUP(Table1[[#This Row],[RespondentID]],'All Data'!$A18:$CN590,82,FALSE),"unknown")</f>
        <v>54</v>
      </c>
      <c r="AN17" s="159" t="str">
        <f>IFERROR(VLOOKUP(Table1[[#This Row],[RespondentID]],'All Data'!$A18:$CN590,83,FALSE),"unknown")</f>
        <v>Suffolk</v>
      </c>
      <c r="AO17" s="159" t="str">
        <f>IFERROR(VLOOKUP(Table1[[#This Row],[RespondentID]],'All Data'!$A18:$CN590,84,FALSE),"unknown")</f>
        <v>Miller Place, 11764</v>
      </c>
      <c r="AP17" s="159" t="str">
        <f>IFERROR(VLOOKUP(Table1[[#This Row],[RespondentID]],'All Data'!$A18:$CN590,85,FALSE),"unknown")</f>
        <v>White/Caucasian</v>
      </c>
      <c r="AQ17" s="159" t="str">
        <f>IFERROR(VLOOKUP(Table1[[#This Row],[RespondentID]],'All Data'!$A18:$CN590,86,FALSE),"unknown")</f>
        <v>No</v>
      </c>
      <c r="AR17" s="159" t="str">
        <f>IFERROR(VLOOKUP(Table1[[#This Row],[RespondentID]],'All Data'!$A18:$CN590,87,FALSE),"unknown")</f>
        <v xml:space="preserve">English </v>
      </c>
      <c r="AS17" s="159" t="str">
        <f>IFERROR(VLOOKUP(Table1[[#This Row],[RespondentID]],'All Data'!$A18:$CN590,88,FALSE),"unknown")</f>
        <v>$75,000 to $125,000</v>
      </c>
      <c r="AT17" s="159" t="str">
        <f>IFERROR(VLOOKUP(Table1[[#This Row],[RespondentID]],'All Data'!$A18:$CN590,89,FALSE),"unknown")</f>
        <v>Graduate school</v>
      </c>
      <c r="AU17" s="159" t="str">
        <f>IFERROR(VLOOKUP(Table1[[#This Row],[RespondentID]],'All Data'!$A18:$CN590,90,FALSE),"unknown")</f>
        <v>Out of work and looking for work</v>
      </c>
      <c r="AV17" s="159" t="str">
        <f>IFERROR(VLOOKUP(Table1[[#This Row],[RespondentID]],'All Data'!$A18:$CN590,91,FALSE),"unknown")</f>
        <v>Yes</v>
      </c>
      <c r="AW17" s="159" t="str">
        <f>IFERROR(VLOOKUP(Table1[[#This Row],[RespondentID]],'All Data'!$A18:$CN590,92,FALSE),"unknown")</f>
        <v>Yes</v>
      </c>
    </row>
    <row r="18" spans="1:49" x14ac:dyDescent="0.35">
      <c r="A18" s="6">
        <f>'All Data'!A19</f>
        <v>5678305921</v>
      </c>
      <c r="B18" s="6"/>
      <c r="C18" s="6" t="s">
        <v>19</v>
      </c>
      <c r="D18" s="6"/>
      <c r="E18" s="6"/>
      <c r="F18" s="6"/>
      <c r="G18" s="6"/>
      <c r="H18" s="6"/>
      <c r="I18" s="6"/>
      <c r="J18" s="6"/>
      <c r="K18" s="6"/>
      <c r="L18" s="6" t="s">
        <v>28</v>
      </c>
      <c r="M18" s="6"/>
      <c r="N18" s="6" t="s">
        <v>30</v>
      </c>
      <c r="O18" s="8"/>
      <c r="P18" s="8">
        <f t="shared" si="0"/>
        <v>3</v>
      </c>
      <c r="Q18" s="8">
        <f t="shared" si="1"/>
        <v>1</v>
      </c>
      <c r="R18" s="8"/>
      <c r="S18" s="8">
        <f t="shared" si="17"/>
        <v>0</v>
      </c>
      <c r="T18" s="8">
        <f t="shared" si="2"/>
        <v>1</v>
      </c>
      <c r="U18" s="8">
        <f t="shared" si="3"/>
        <v>0</v>
      </c>
      <c r="V18" s="88">
        <f t="shared" si="4"/>
        <v>0</v>
      </c>
      <c r="W18" s="88">
        <f t="shared" si="5"/>
        <v>0</v>
      </c>
      <c r="X18" s="88">
        <f t="shared" si="6"/>
        <v>0</v>
      </c>
      <c r="Y18" s="88">
        <f t="shared" si="7"/>
        <v>0</v>
      </c>
      <c r="Z18" s="88">
        <f t="shared" si="8"/>
        <v>0</v>
      </c>
      <c r="AA18" s="88">
        <f t="shared" si="9"/>
        <v>0</v>
      </c>
      <c r="AB18" s="88">
        <f t="shared" si="10"/>
        <v>0</v>
      </c>
      <c r="AC18" s="88">
        <f t="shared" si="11"/>
        <v>1</v>
      </c>
      <c r="AD18" s="88">
        <f t="shared" si="12"/>
        <v>0</v>
      </c>
      <c r="AE18" s="88">
        <f t="shared" si="13"/>
        <v>1</v>
      </c>
      <c r="AF18" s="8"/>
      <c r="AG18" s="8"/>
      <c r="AH18" s="8">
        <f t="shared" si="14"/>
        <v>3</v>
      </c>
      <c r="AI18" s="8">
        <f t="shared" si="15"/>
        <v>3</v>
      </c>
      <c r="AJ18" s="8" t="str">
        <f t="shared" si="16"/>
        <v>Correct</v>
      </c>
      <c r="AK18" s="8"/>
      <c r="AL18" s="159" t="str">
        <f>IFERROR(VLOOKUP(Table1[[#This Row],[RespondentID]],'All Data'!$A19:$CN591,81,FALSE),"unknown")</f>
        <v>Female</v>
      </c>
      <c r="AM18" s="159">
        <f>IFERROR(VLOOKUP(Table1[[#This Row],[RespondentID]],'All Data'!$A19:$CN591,82,FALSE),"unknown")</f>
        <v>45</v>
      </c>
      <c r="AN18" s="159" t="str">
        <f>IFERROR(VLOOKUP(Table1[[#This Row],[RespondentID]],'All Data'!$A19:$CN591,83,FALSE),"unknown")</f>
        <v>Nassau</v>
      </c>
      <c r="AO18" s="159" t="str">
        <f>IFERROR(VLOOKUP(Table1[[#This Row],[RespondentID]],'All Data'!$A19:$CN591,84,FALSE),"unknown")</f>
        <v>East Rockaway, 11518</v>
      </c>
      <c r="AP18" s="159" t="str">
        <f>IFERROR(VLOOKUP(Table1[[#This Row],[RespondentID]],'All Data'!$A19:$CN591,85,FALSE),"unknown")</f>
        <v>White/Caucasian</v>
      </c>
      <c r="AQ18" s="159" t="str">
        <f>IFERROR(VLOOKUP(Table1[[#This Row],[RespondentID]],'All Data'!$A19:$CN591,86,FALSE),"unknown")</f>
        <v>No</v>
      </c>
      <c r="AR18" s="159" t="str">
        <f>IFERROR(VLOOKUP(Table1[[#This Row],[RespondentID]],'All Data'!$A19:$CN591,87,FALSE),"unknown")</f>
        <v xml:space="preserve">English </v>
      </c>
      <c r="AS18" s="159" t="str">
        <f>IFERROR(VLOOKUP(Table1[[#This Row],[RespondentID]],'All Data'!$A19:$CN591,88,FALSE),"unknown")</f>
        <v>$75,000 to $125,000</v>
      </c>
      <c r="AT18" s="159" t="str">
        <f>IFERROR(VLOOKUP(Table1[[#This Row],[RespondentID]],'All Data'!$A19:$CN591,89,FALSE),"unknown")</f>
        <v>Graduate school</v>
      </c>
      <c r="AU18" s="159" t="str">
        <f>IFERROR(VLOOKUP(Table1[[#This Row],[RespondentID]],'All Data'!$A19:$CN591,90,FALSE),"unknown")</f>
        <v>Self-employed</v>
      </c>
      <c r="AV18" s="159" t="str">
        <f>IFERROR(VLOOKUP(Table1[[#This Row],[RespondentID]],'All Data'!$A19:$CN591,91,FALSE),"unknown")</f>
        <v>Yes</v>
      </c>
      <c r="AW18" s="159" t="str">
        <f>IFERROR(VLOOKUP(Table1[[#This Row],[RespondentID]],'All Data'!$A19:$CN591,92,FALSE),"unknown")</f>
        <v>Yes</v>
      </c>
    </row>
    <row r="19" spans="1:49" x14ac:dyDescent="0.35">
      <c r="A19" s="6">
        <f>'All Data'!A20</f>
        <v>5678301396</v>
      </c>
      <c r="B19" s="6"/>
      <c r="C19" s="6"/>
      <c r="D19" s="6"/>
      <c r="E19" s="6"/>
      <c r="F19" s="6"/>
      <c r="G19" s="6" t="s">
        <v>23</v>
      </c>
      <c r="H19" s="6"/>
      <c r="I19" s="6"/>
      <c r="J19" s="6"/>
      <c r="K19" s="6"/>
      <c r="L19" s="6" t="s">
        <v>28</v>
      </c>
      <c r="M19" s="6" t="s">
        <v>29</v>
      </c>
      <c r="N19" s="6"/>
      <c r="O19" s="8"/>
      <c r="P19" s="8">
        <f t="shared" si="0"/>
        <v>3</v>
      </c>
      <c r="Q19" s="8">
        <f t="shared" si="1"/>
        <v>1</v>
      </c>
      <c r="R19" s="8"/>
      <c r="S19" s="8">
        <f t="shared" si="17"/>
        <v>0</v>
      </c>
      <c r="T19" s="8">
        <f t="shared" si="2"/>
        <v>0</v>
      </c>
      <c r="U19" s="8">
        <f t="shared" si="3"/>
        <v>0</v>
      </c>
      <c r="V19" s="88">
        <f t="shared" si="4"/>
        <v>0</v>
      </c>
      <c r="W19" s="88">
        <f t="shared" si="5"/>
        <v>0</v>
      </c>
      <c r="X19" s="88">
        <f t="shared" si="6"/>
        <v>1</v>
      </c>
      <c r="Y19" s="88">
        <f t="shared" si="7"/>
        <v>0</v>
      </c>
      <c r="Z19" s="88">
        <f t="shared" si="8"/>
        <v>0</v>
      </c>
      <c r="AA19" s="88">
        <f t="shared" si="9"/>
        <v>0</v>
      </c>
      <c r="AB19" s="88">
        <f t="shared" si="10"/>
        <v>0</v>
      </c>
      <c r="AC19" s="88">
        <f t="shared" si="11"/>
        <v>1</v>
      </c>
      <c r="AD19" s="88">
        <f t="shared" si="12"/>
        <v>1</v>
      </c>
      <c r="AE19" s="88">
        <f t="shared" si="13"/>
        <v>0</v>
      </c>
      <c r="AF19" s="8"/>
      <c r="AG19" s="8"/>
      <c r="AH19" s="8">
        <f t="shared" si="14"/>
        <v>3</v>
      </c>
      <c r="AI19" s="8">
        <f t="shared" si="15"/>
        <v>3</v>
      </c>
      <c r="AJ19" s="8" t="str">
        <f t="shared" si="16"/>
        <v>Correct</v>
      </c>
      <c r="AK19" s="8"/>
      <c r="AL19" s="159" t="str">
        <f>IFERROR(VLOOKUP(Table1[[#This Row],[RespondentID]],'All Data'!$A20:$CN592,81,FALSE),"unknown")</f>
        <v>Female</v>
      </c>
      <c r="AM19" s="159">
        <f>IFERROR(VLOOKUP(Table1[[#This Row],[RespondentID]],'All Data'!$A20:$CN592,82,FALSE),"unknown")</f>
        <v>56</v>
      </c>
      <c r="AN19" s="159" t="str">
        <f>IFERROR(VLOOKUP(Table1[[#This Row],[RespondentID]],'All Data'!$A20:$CN592,83,FALSE),"unknown")</f>
        <v>Suffolk</v>
      </c>
      <c r="AO19" s="159" t="str">
        <f>IFERROR(VLOOKUP(Table1[[#This Row],[RespondentID]],'All Data'!$A20:$CN592,84,FALSE),"unknown")</f>
        <v>Port Jefferson Station, 11776</v>
      </c>
      <c r="AP19" s="159" t="str">
        <f>IFERROR(VLOOKUP(Table1[[#This Row],[RespondentID]],'All Data'!$A20:$CN592,85,FALSE),"unknown")</f>
        <v>White/Caucasian</v>
      </c>
      <c r="AQ19" s="159" t="str">
        <f>IFERROR(VLOOKUP(Table1[[#This Row],[RespondentID]],'All Data'!$A20:$CN592,86,FALSE),"unknown")</f>
        <v>No</v>
      </c>
      <c r="AR19" s="159" t="str">
        <f>IFERROR(VLOOKUP(Table1[[#This Row],[RespondentID]],'All Data'!$A20:$CN592,87,FALSE),"unknown")</f>
        <v xml:space="preserve">English </v>
      </c>
      <c r="AS19" s="159" t="str">
        <f>IFERROR(VLOOKUP(Table1[[#This Row],[RespondentID]],'All Data'!$A20:$CN592,88,FALSE),"unknown")</f>
        <v>$75,000 to $125,000</v>
      </c>
      <c r="AT19" s="159" t="str">
        <f>IFERROR(VLOOKUP(Table1[[#This Row],[RespondentID]],'All Data'!$A20:$CN592,89,FALSE),"unknown")</f>
        <v>College graduate</v>
      </c>
      <c r="AU19" s="159" t="str">
        <f>IFERROR(VLOOKUP(Table1[[#This Row],[RespondentID]],'All Data'!$A20:$CN592,90,FALSE),"unknown")</f>
        <v>Employed for wages</v>
      </c>
      <c r="AV19" s="159" t="str">
        <f>IFERROR(VLOOKUP(Table1[[#This Row],[RespondentID]],'All Data'!$A20:$CN592,91,FALSE),"unknown")</f>
        <v>Yes</v>
      </c>
      <c r="AW19" s="159" t="str">
        <f>IFERROR(VLOOKUP(Table1[[#This Row],[RespondentID]],'All Data'!$A20:$CN592,92,FALSE),"unknown")</f>
        <v>Yes</v>
      </c>
    </row>
    <row r="20" spans="1:49" x14ac:dyDescent="0.35">
      <c r="A20" s="6">
        <f>'All Data'!A21</f>
        <v>5678295375</v>
      </c>
      <c r="B20" s="6"/>
      <c r="C20" s="6"/>
      <c r="D20" s="6" t="s">
        <v>20</v>
      </c>
      <c r="E20" s="6"/>
      <c r="F20" s="6"/>
      <c r="G20" s="6"/>
      <c r="H20" s="6"/>
      <c r="I20" s="6"/>
      <c r="J20" s="6"/>
      <c r="K20" s="6"/>
      <c r="L20" s="6" t="s">
        <v>28</v>
      </c>
      <c r="M20" s="6"/>
      <c r="N20" s="6" t="s">
        <v>30</v>
      </c>
      <c r="O20" s="8"/>
      <c r="P20" s="8">
        <f t="shared" si="0"/>
        <v>3</v>
      </c>
      <c r="Q20" s="8">
        <f t="shared" si="1"/>
        <v>1</v>
      </c>
      <c r="R20" s="8"/>
      <c r="S20" s="8">
        <f t="shared" si="17"/>
        <v>0</v>
      </c>
      <c r="T20" s="8">
        <f t="shared" si="2"/>
        <v>0</v>
      </c>
      <c r="U20" s="8">
        <f t="shared" si="3"/>
        <v>1</v>
      </c>
      <c r="V20" s="88">
        <f t="shared" si="4"/>
        <v>0</v>
      </c>
      <c r="W20" s="88">
        <f t="shared" si="5"/>
        <v>0</v>
      </c>
      <c r="X20" s="88">
        <f t="shared" si="6"/>
        <v>0</v>
      </c>
      <c r="Y20" s="88">
        <f t="shared" si="7"/>
        <v>0</v>
      </c>
      <c r="Z20" s="88">
        <f t="shared" si="8"/>
        <v>0</v>
      </c>
      <c r="AA20" s="88">
        <f t="shared" si="9"/>
        <v>0</v>
      </c>
      <c r="AB20" s="88">
        <f t="shared" si="10"/>
        <v>0</v>
      </c>
      <c r="AC20" s="88">
        <f t="shared" si="11"/>
        <v>1</v>
      </c>
      <c r="AD20" s="88">
        <f t="shared" si="12"/>
        <v>0</v>
      </c>
      <c r="AE20" s="88">
        <f t="shared" si="13"/>
        <v>1</v>
      </c>
      <c r="AF20" s="8"/>
      <c r="AG20" s="8"/>
      <c r="AH20" s="8">
        <f t="shared" si="14"/>
        <v>3</v>
      </c>
      <c r="AI20" s="8">
        <f t="shared" si="15"/>
        <v>3</v>
      </c>
      <c r="AJ20" s="8" t="str">
        <f t="shared" si="16"/>
        <v>Correct</v>
      </c>
      <c r="AK20" s="8"/>
      <c r="AL20" s="159" t="str">
        <f>IFERROR(VLOOKUP(Table1[[#This Row],[RespondentID]],'All Data'!$A21:$CN593,81,FALSE),"unknown")</f>
        <v>Male</v>
      </c>
      <c r="AM20" s="159">
        <f>IFERROR(VLOOKUP(Table1[[#This Row],[RespondentID]],'All Data'!$A21:$CN593,82,FALSE),"unknown")</f>
        <v>62</v>
      </c>
      <c r="AN20" s="159" t="str">
        <f>IFERROR(VLOOKUP(Table1[[#This Row],[RespondentID]],'All Data'!$A21:$CN593,83,FALSE),"unknown")</f>
        <v>Suffolk</v>
      </c>
      <c r="AO20" s="159" t="str">
        <f>IFERROR(VLOOKUP(Table1[[#This Row],[RespondentID]],'All Data'!$A21:$CN593,84,FALSE),"unknown")</f>
        <v>Bay Shore, 11706</v>
      </c>
      <c r="AP20" s="159" t="str">
        <f>IFERROR(VLOOKUP(Table1[[#This Row],[RespondentID]],'All Data'!$A21:$CN593,85,FALSE),"unknown")</f>
        <v>White/Caucasian</v>
      </c>
      <c r="AQ20" s="159" t="str">
        <f>IFERROR(VLOOKUP(Table1[[#This Row],[RespondentID]],'All Data'!$A21:$CN593,86,FALSE),"unknown")</f>
        <v>No</v>
      </c>
      <c r="AR20" s="159" t="str">
        <f>IFERROR(VLOOKUP(Table1[[#This Row],[RespondentID]],'All Data'!$A21:$CN593,87,FALSE),"unknown")</f>
        <v xml:space="preserve">English </v>
      </c>
      <c r="AS20" s="159" t="str">
        <f>IFERROR(VLOOKUP(Table1[[#This Row],[RespondentID]],'All Data'!$A21:$CN593,88,FALSE),"unknown")</f>
        <v>Over $125,000</v>
      </c>
      <c r="AT20" s="159" t="str">
        <f>IFERROR(VLOOKUP(Table1[[#This Row],[RespondentID]],'All Data'!$A21:$CN593,89,FALSE),"unknown")</f>
        <v>College graduate</v>
      </c>
      <c r="AU20" s="159" t="str">
        <f>IFERROR(VLOOKUP(Table1[[#This Row],[RespondentID]],'All Data'!$A21:$CN593,90,FALSE),"unknown")</f>
        <v>Employed for wages</v>
      </c>
      <c r="AV20" s="159" t="str">
        <f>IFERROR(VLOOKUP(Table1[[#This Row],[RespondentID]],'All Data'!$A21:$CN593,91,FALSE),"unknown")</f>
        <v>Yes</v>
      </c>
      <c r="AW20" s="159" t="str">
        <f>IFERROR(VLOOKUP(Table1[[#This Row],[RespondentID]],'All Data'!$A21:$CN593,92,FALSE),"unknown")</f>
        <v>Yes</v>
      </c>
    </row>
    <row r="21" spans="1:49" x14ac:dyDescent="0.35">
      <c r="A21" s="6">
        <f>'All Data'!A22</f>
        <v>5678276655</v>
      </c>
      <c r="B21" s="6"/>
      <c r="C21" s="6"/>
      <c r="D21" s="6" t="s">
        <v>20</v>
      </c>
      <c r="E21" s="6"/>
      <c r="F21" s="6"/>
      <c r="G21" s="6"/>
      <c r="H21" s="6"/>
      <c r="I21" s="6"/>
      <c r="J21" s="6"/>
      <c r="K21" s="6" t="s">
        <v>27</v>
      </c>
      <c r="L21" s="6" t="s">
        <v>28</v>
      </c>
      <c r="M21" s="6"/>
      <c r="N21" s="6"/>
      <c r="O21" s="8"/>
      <c r="P21" s="8">
        <f t="shared" si="0"/>
        <v>3</v>
      </c>
      <c r="Q21" s="8">
        <f t="shared" si="1"/>
        <v>1</v>
      </c>
      <c r="R21" s="8"/>
      <c r="S21" s="8">
        <f t="shared" si="17"/>
        <v>0</v>
      </c>
      <c r="T21" s="8">
        <f t="shared" si="2"/>
        <v>0</v>
      </c>
      <c r="U21" s="8">
        <f t="shared" si="3"/>
        <v>1</v>
      </c>
      <c r="V21" s="88">
        <f t="shared" si="4"/>
        <v>0</v>
      </c>
      <c r="W21" s="88">
        <f t="shared" si="5"/>
        <v>0</v>
      </c>
      <c r="X21" s="88">
        <f t="shared" si="6"/>
        <v>0</v>
      </c>
      <c r="Y21" s="88">
        <f t="shared" si="7"/>
        <v>0</v>
      </c>
      <c r="Z21" s="88">
        <f t="shared" si="8"/>
        <v>0</v>
      </c>
      <c r="AA21" s="88">
        <f t="shared" si="9"/>
        <v>0</v>
      </c>
      <c r="AB21" s="88">
        <f t="shared" si="10"/>
        <v>1</v>
      </c>
      <c r="AC21" s="88">
        <f t="shared" si="11"/>
        <v>1</v>
      </c>
      <c r="AD21" s="88">
        <f t="shared" si="12"/>
        <v>0</v>
      </c>
      <c r="AE21" s="88">
        <f t="shared" si="13"/>
        <v>0</v>
      </c>
      <c r="AF21" s="8"/>
      <c r="AG21" s="8"/>
      <c r="AH21" s="8">
        <f t="shared" si="14"/>
        <v>3</v>
      </c>
      <c r="AI21" s="8">
        <f t="shared" si="15"/>
        <v>3</v>
      </c>
      <c r="AJ21" s="8" t="str">
        <f t="shared" si="16"/>
        <v>Correct</v>
      </c>
      <c r="AK21" s="8"/>
      <c r="AL21" s="159" t="str">
        <f>IFERROR(VLOOKUP(Table1[[#This Row],[RespondentID]],'All Data'!$A22:$CN594,81,FALSE),"unknown")</f>
        <v>Female</v>
      </c>
      <c r="AM21" s="159">
        <f>IFERROR(VLOOKUP(Table1[[#This Row],[RespondentID]],'All Data'!$A22:$CN594,82,FALSE),"unknown")</f>
        <v>29</v>
      </c>
      <c r="AN21" s="159" t="str">
        <f>IFERROR(VLOOKUP(Table1[[#This Row],[RespondentID]],'All Data'!$A22:$CN594,83,FALSE),"unknown")</f>
        <v>Suffolk</v>
      </c>
      <c r="AO21" s="159" t="str">
        <f>IFERROR(VLOOKUP(Table1[[#This Row],[RespondentID]],'All Data'!$A22:$CN594,84,FALSE),"unknown")</f>
        <v>Port Jefferson Station, 11776</v>
      </c>
      <c r="AP21" s="159" t="str">
        <f>IFERROR(VLOOKUP(Table1[[#This Row],[RespondentID]],'All Data'!$A22:$CN594,85,FALSE),"unknown")</f>
        <v>White/Caucasian</v>
      </c>
      <c r="AQ21" s="159" t="str">
        <f>IFERROR(VLOOKUP(Table1[[#This Row],[RespondentID]],'All Data'!$A22:$CN594,86,FALSE),"unknown")</f>
        <v>No</v>
      </c>
      <c r="AR21" s="159" t="str">
        <f>IFERROR(VLOOKUP(Table1[[#This Row],[RespondentID]],'All Data'!$A22:$CN594,87,FALSE),"unknown")</f>
        <v xml:space="preserve">English </v>
      </c>
      <c r="AS21" s="159" t="str">
        <f>IFERROR(VLOOKUP(Table1[[#This Row],[RespondentID]],'All Data'!$A22:$CN594,88,FALSE),"unknown")</f>
        <v>$75,000 to $125,000</v>
      </c>
      <c r="AT21" s="159" t="str">
        <f>IFERROR(VLOOKUP(Table1[[#This Row],[RespondentID]],'All Data'!$A22:$CN594,89,FALSE),"unknown")</f>
        <v>Graduate school</v>
      </c>
      <c r="AU21" s="159" t="str">
        <f>IFERROR(VLOOKUP(Table1[[#This Row],[RespondentID]],'All Data'!$A22:$CN594,90,FALSE),"unknown")</f>
        <v>Employed for wages</v>
      </c>
      <c r="AV21" s="159" t="str">
        <f>IFERROR(VLOOKUP(Table1[[#This Row],[RespondentID]],'All Data'!$A22:$CN594,91,FALSE),"unknown")</f>
        <v>Yes</v>
      </c>
      <c r="AW21" s="159" t="str">
        <f>IFERROR(VLOOKUP(Table1[[#This Row],[RespondentID]],'All Data'!$A22:$CN594,92,FALSE),"unknown")</f>
        <v>Yes</v>
      </c>
    </row>
    <row r="22" spans="1:49" x14ac:dyDescent="0.35">
      <c r="A22" s="6">
        <f>'All Data'!A23</f>
        <v>5678275873</v>
      </c>
      <c r="B22" s="6"/>
      <c r="C22" s="6" t="s">
        <v>19</v>
      </c>
      <c r="D22" s="6"/>
      <c r="E22" s="6"/>
      <c r="F22" s="6"/>
      <c r="G22" s="6"/>
      <c r="H22" s="6"/>
      <c r="I22" s="6"/>
      <c r="J22" s="6"/>
      <c r="K22" s="6" t="s">
        <v>27</v>
      </c>
      <c r="L22" s="6" t="s">
        <v>28</v>
      </c>
      <c r="M22" s="6"/>
      <c r="N22" s="6"/>
      <c r="O22" s="8"/>
      <c r="P22" s="8">
        <f t="shared" si="0"/>
        <v>3</v>
      </c>
      <c r="Q22" s="8">
        <f t="shared" si="1"/>
        <v>1</v>
      </c>
      <c r="R22" s="8"/>
      <c r="S22" s="8">
        <f t="shared" si="17"/>
        <v>0</v>
      </c>
      <c r="T22" s="8">
        <f t="shared" si="2"/>
        <v>1</v>
      </c>
      <c r="U22" s="8">
        <f t="shared" si="3"/>
        <v>0</v>
      </c>
      <c r="V22" s="88">
        <f t="shared" si="4"/>
        <v>0</v>
      </c>
      <c r="W22" s="88">
        <f t="shared" si="5"/>
        <v>0</v>
      </c>
      <c r="X22" s="88">
        <f t="shared" si="6"/>
        <v>0</v>
      </c>
      <c r="Y22" s="88">
        <f t="shared" si="7"/>
        <v>0</v>
      </c>
      <c r="Z22" s="88">
        <f t="shared" si="8"/>
        <v>0</v>
      </c>
      <c r="AA22" s="88">
        <f t="shared" si="9"/>
        <v>0</v>
      </c>
      <c r="AB22" s="88">
        <f t="shared" si="10"/>
        <v>1</v>
      </c>
      <c r="AC22" s="88">
        <f t="shared" si="11"/>
        <v>1</v>
      </c>
      <c r="AD22" s="88">
        <f t="shared" si="12"/>
        <v>0</v>
      </c>
      <c r="AE22" s="88">
        <f t="shared" si="13"/>
        <v>0</v>
      </c>
      <c r="AF22" s="8"/>
      <c r="AG22" s="8"/>
      <c r="AH22" s="8">
        <f t="shared" si="14"/>
        <v>3</v>
      </c>
      <c r="AI22" s="8">
        <f t="shared" si="15"/>
        <v>3</v>
      </c>
      <c r="AJ22" s="8" t="str">
        <f t="shared" si="16"/>
        <v>Correct</v>
      </c>
      <c r="AK22" s="8"/>
      <c r="AL22" s="159" t="str">
        <f>IFERROR(VLOOKUP(Table1[[#This Row],[RespondentID]],'All Data'!$A23:$CN595,81,FALSE),"unknown")</f>
        <v>Female</v>
      </c>
      <c r="AM22" s="159">
        <f>IFERROR(VLOOKUP(Table1[[#This Row],[RespondentID]],'All Data'!$A23:$CN595,82,FALSE),"unknown")</f>
        <v>29</v>
      </c>
      <c r="AN22" s="159" t="str">
        <f>IFERROR(VLOOKUP(Table1[[#This Row],[RespondentID]],'All Data'!$A23:$CN595,83,FALSE),"unknown")</f>
        <v>Suffolk</v>
      </c>
      <c r="AO22" s="159" t="str">
        <f>IFERROR(VLOOKUP(Table1[[#This Row],[RespondentID]],'All Data'!$A23:$CN595,84,FALSE),"unknown")</f>
        <v>Oakdale, 11769</v>
      </c>
      <c r="AP22" s="159" t="str">
        <f>IFERROR(VLOOKUP(Table1[[#This Row],[RespondentID]],'All Data'!$A23:$CN595,85,FALSE),"unknown")</f>
        <v>White/Caucasian</v>
      </c>
      <c r="AQ22" s="159" t="str">
        <f>IFERROR(VLOOKUP(Table1[[#This Row],[RespondentID]],'All Data'!$A23:$CN595,86,FALSE),"unknown")</f>
        <v>No</v>
      </c>
      <c r="AR22" s="159" t="str">
        <f>IFERROR(VLOOKUP(Table1[[#This Row],[RespondentID]],'All Data'!$A23:$CN595,87,FALSE),"unknown")</f>
        <v xml:space="preserve">English </v>
      </c>
      <c r="AS22" s="159" t="str">
        <f>IFERROR(VLOOKUP(Table1[[#This Row],[RespondentID]],'All Data'!$A23:$CN595,88,FALSE),"unknown")</f>
        <v>Over $125,000</v>
      </c>
      <c r="AT22" s="159" t="str">
        <f>IFERROR(VLOOKUP(Table1[[#This Row],[RespondentID]],'All Data'!$A23:$CN595,89,FALSE),"unknown")</f>
        <v>Some college</v>
      </c>
      <c r="AU22" s="159" t="str">
        <f>IFERROR(VLOOKUP(Table1[[#This Row],[RespondentID]],'All Data'!$A23:$CN595,90,FALSE),"unknown")</f>
        <v>Employed for wages</v>
      </c>
      <c r="AV22" s="159" t="str">
        <f>IFERROR(VLOOKUP(Table1[[#This Row],[RespondentID]],'All Data'!$A23:$CN595,91,FALSE),"unknown")</f>
        <v>Yes</v>
      </c>
      <c r="AW22" s="159" t="str">
        <f>IFERROR(VLOOKUP(Table1[[#This Row],[RespondentID]],'All Data'!$A23:$CN595,92,FALSE),"unknown")</f>
        <v>Yes</v>
      </c>
    </row>
    <row r="23" spans="1:49" x14ac:dyDescent="0.35">
      <c r="A23" s="6">
        <f>'All Data'!A24</f>
        <v>5678274783</v>
      </c>
      <c r="B23" s="6"/>
      <c r="C23" s="6"/>
      <c r="D23" s="6"/>
      <c r="E23" s="6"/>
      <c r="F23" s="6"/>
      <c r="G23" s="6"/>
      <c r="H23" s="6" t="s">
        <v>24</v>
      </c>
      <c r="I23" s="6"/>
      <c r="J23" s="6"/>
      <c r="K23" s="6" t="s">
        <v>27</v>
      </c>
      <c r="L23" s="6" t="s">
        <v>28</v>
      </c>
      <c r="M23" s="6"/>
      <c r="N23" s="6"/>
      <c r="O23" s="8"/>
      <c r="P23" s="8">
        <f t="shared" si="0"/>
        <v>3</v>
      </c>
      <c r="Q23" s="8">
        <f t="shared" si="1"/>
        <v>1</v>
      </c>
      <c r="R23" s="8"/>
      <c r="S23" s="8">
        <f t="shared" si="17"/>
        <v>0</v>
      </c>
      <c r="T23" s="8">
        <f t="shared" si="2"/>
        <v>0</v>
      </c>
      <c r="U23" s="8">
        <f t="shared" si="3"/>
        <v>0</v>
      </c>
      <c r="V23" s="88">
        <f t="shared" si="4"/>
        <v>0</v>
      </c>
      <c r="W23" s="88">
        <f t="shared" si="5"/>
        <v>0</v>
      </c>
      <c r="X23" s="88">
        <f t="shared" si="6"/>
        <v>0</v>
      </c>
      <c r="Y23" s="88">
        <f t="shared" si="7"/>
        <v>1</v>
      </c>
      <c r="Z23" s="88">
        <f t="shared" si="8"/>
        <v>0</v>
      </c>
      <c r="AA23" s="88">
        <f t="shared" si="9"/>
        <v>0</v>
      </c>
      <c r="AB23" s="88">
        <f t="shared" si="10"/>
        <v>1</v>
      </c>
      <c r="AC23" s="88">
        <f t="shared" si="11"/>
        <v>1</v>
      </c>
      <c r="AD23" s="88">
        <f t="shared" si="12"/>
        <v>0</v>
      </c>
      <c r="AE23" s="88">
        <f t="shared" si="13"/>
        <v>0</v>
      </c>
      <c r="AF23" s="8"/>
      <c r="AG23" s="8"/>
      <c r="AH23" s="8">
        <f t="shared" si="14"/>
        <v>3</v>
      </c>
      <c r="AI23" s="8">
        <f t="shared" si="15"/>
        <v>3</v>
      </c>
      <c r="AJ23" s="8" t="str">
        <f t="shared" si="16"/>
        <v>Correct</v>
      </c>
      <c r="AK23" s="8"/>
      <c r="AL23" s="159" t="str">
        <f>IFERROR(VLOOKUP(Table1[[#This Row],[RespondentID]],'All Data'!$A24:$CN596,81,FALSE),"unknown")</f>
        <v>Male</v>
      </c>
      <c r="AM23" s="159">
        <f>IFERROR(VLOOKUP(Table1[[#This Row],[RespondentID]],'All Data'!$A24:$CN596,82,FALSE),"unknown")</f>
        <v>54</v>
      </c>
      <c r="AN23" s="159" t="str">
        <f>IFERROR(VLOOKUP(Table1[[#This Row],[RespondentID]],'All Data'!$A24:$CN596,83,FALSE),"unknown")</f>
        <v>Nassau</v>
      </c>
      <c r="AO23" s="159" t="str">
        <f>IFERROR(VLOOKUP(Table1[[#This Row],[RespondentID]],'All Data'!$A24:$CN596,84,FALSE),"unknown")</f>
        <v>Garden City, 11530</v>
      </c>
      <c r="AP23" s="159" t="str">
        <f>IFERROR(VLOOKUP(Table1[[#This Row],[RespondentID]],'All Data'!$A24:$CN596,85,FALSE),"unknown")</f>
        <v>White/Caucasian</v>
      </c>
      <c r="AQ23" s="159" t="str">
        <f>IFERROR(VLOOKUP(Table1[[#This Row],[RespondentID]],'All Data'!$A24:$CN596,86,FALSE),"unknown")</f>
        <v>No</v>
      </c>
      <c r="AR23" s="159" t="str">
        <f>IFERROR(VLOOKUP(Table1[[#This Row],[RespondentID]],'All Data'!$A24:$CN596,87,FALSE),"unknown")</f>
        <v xml:space="preserve">English </v>
      </c>
      <c r="AS23" s="159" t="str">
        <f>IFERROR(VLOOKUP(Table1[[#This Row],[RespondentID]],'All Data'!$A24:$CN596,88,FALSE),"unknown")</f>
        <v>Over $125,000</v>
      </c>
      <c r="AT23" s="159" t="str">
        <f>IFERROR(VLOOKUP(Table1[[#This Row],[RespondentID]],'All Data'!$A24:$CN596,89,FALSE),"unknown")</f>
        <v>Doctorate</v>
      </c>
      <c r="AU23" s="159" t="str">
        <f>IFERROR(VLOOKUP(Table1[[#This Row],[RespondentID]],'All Data'!$A24:$CN596,90,FALSE),"unknown")</f>
        <v>Employed for wages</v>
      </c>
      <c r="AV23" s="159" t="str">
        <f>IFERROR(VLOOKUP(Table1[[#This Row],[RespondentID]],'All Data'!$A24:$CN596,91,FALSE),"unknown")</f>
        <v>Yes</v>
      </c>
      <c r="AW23" s="159" t="str">
        <f>IFERROR(VLOOKUP(Table1[[#This Row],[RespondentID]],'All Data'!$A24:$CN596,92,FALSE),"unknown")</f>
        <v>Yes</v>
      </c>
    </row>
    <row r="24" spans="1:49" x14ac:dyDescent="0.35">
      <c r="A24" s="6">
        <f>'All Data'!A25</f>
        <v>5678226072</v>
      </c>
      <c r="B24" s="6"/>
      <c r="C24" s="6" t="s">
        <v>19</v>
      </c>
      <c r="D24" s="6"/>
      <c r="E24" s="6"/>
      <c r="F24" s="6"/>
      <c r="G24" s="6"/>
      <c r="H24" s="6"/>
      <c r="I24" s="6"/>
      <c r="J24" s="6"/>
      <c r="K24" s="6" t="s">
        <v>27</v>
      </c>
      <c r="L24" s="6" t="s">
        <v>28</v>
      </c>
      <c r="M24" s="6"/>
      <c r="N24" s="6"/>
      <c r="O24" s="8"/>
      <c r="P24" s="8">
        <f t="shared" si="0"/>
        <v>3</v>
      </c>
      <c r="Q24" s="8">
        <f t="shared" si="1"/>
        <v>1</v>
      </c>
      <c r="R24" s="8"/>
      <c r="S24" s="8">
        <f t="shared" si="17"/>
        <v>0</v>
      </c>
      <c r="T24" s="8">
        <f t="shared" si="2"/>
        <v>1</v>
      </c>
      <c r="U24" s="8">
        <f t="shared" si="3"/>
        <v>0</v>
      </c>
      <c r="V24" s="88">
        <f t="shared" si="4"/>
        <v>0</v>
      </c>
      <c r="W24" s="88">
        <f t="shared" si="5"/>
        <v>0</v>
      </c>
      <c r="X24" s="88">
        <f t="shared" si="6"/>
        <v>0</v>
      </c>
      <c r="Y24" s="88">
        <f t="shared" si="7"/>
        <v>0</v>
      </c>
      <c r="Z24" s="88">
        <f t="shared" si="8"/>
        <v>0</v>
      </c>
      <c r="AA24" s="88">
        <f t="shared" si="9"/>
        <v>0</v>
      </c>
      <c r="AB24" s="88">
        <f t="shared" si="10"/>
        <v>1</v>
      </c>
      <c r="AC24" s="88">
        <f t="shared" si="11"/>
        <v>1</v>
      </c>
      <c r="AD24" s="88">
        <f t="shared" si="12"/>
        <v>0</v>
      </c>
      <c r="AE24" s="88">
        <f t="shared" si="13"/>
        <v>0</v>
      </c>
      <c r="AF24" s="8"/>
      <c r="AG24" s="8"/>
      <c r="AH24" s="8">
        <f t="shared" si="14"/>
        <v>3</v>
      </c>
      <c r="AI24" s="8">
        <f t="shared" si="15"/>
        <v>3</v>
      </c>
      <c r="AJ24" s="8" t="str">
        <f t="shared" si="16"/>
        <v>Correct</v>
      </c>
      <c r="AK24" s="8"/>
      <c r="AL24" s="159" t="str">
        <f>IFERROR(VLOOKUP(Table1[[#This Row],[RespondentID]],'All Data'!$A25:$CN597,81,FALSE),"unknown")</f>
        <v>Female</v>
      </c>
      <c r="AM24" s="159">
        <f>IFERROR(VLOOKUP(Table1[[#This Row],[RespondentID]],'All Data'!$A25:$CN597,82,FALSE),"unknown")</f>
        <v>40</v>
      </c>
      <c r="AN24" s="159" t="str">
        <f>IFERROR(VLOOKUP(Table1[[#This Row],[RespondentID]],'All Data'!$A25:$CN597,83,FALSE),"unknown")</f>
        <v>Suffolk</v>
      </c>
      <c r="AO24" s="159" t="str">
        <f>IFERROR(VLOOKUP(Table1[[#This Row],[RespondentID]],'All Data'!$A25:$CN597,84,FALSE),"unknown")</f>
        <v>Smithtown, 11787</v>
      </c>
      <c r="AP24" s="159" t="str">
        <f>IFERROR(VLOOKUP(Table1[[#This Row],[RespondentID]],'All Data'!$A25:$CN597,85,FALSE),"unknown")</f>
        <v>White/Caucasian</v>
      </c>
      <c r="AQ24" s="159" t="str">
        <f>IFERROR(VLOOKUP(Table1[[#This Row],[RespondentID]],'All Data'!$A25:$CN597,86,FALSE),"unknown")</f>
        <v>No</v>
      </c>
      <c r="AR24" s="159" t="str">
        <f>IFERROR(VLOOKUP(Table1[[#This Row],[RespondentID]],'All Data'!$A25:$CN597,87,FALSE),"unknown")</f>
        <v xml:space="preserve">English </v>
      </c>
      <c r="AS24" s="159" t="str">
        <f>IFERROR(VLOOKUP(Table1[[#This Row],[RespondentID]],'All Data'!$A25:$CN597,88,FALSE),"unknown")</f>
        <v>Over $125,000</v>
      </c>
      <c r="AT24" s="159" t="str">
        <f>IFERROR(VLOOKUP(Table1[[#This Row],[RespondentID]],'All Data'!$A25:$CN597,89,FALSE),"unknown")</f>
        <v>Graduate school</v>
      </c>
      <c r="AU24" s="159" t="str">
        <f>IFERROR(VLOOKUP(Table1[[#This Row],[RespondentID]],'All Data'!$A25:$CN597,90,FALSE),"unknown")</f>
        <v>Employed for wages</v>
      </c>
      <c r="AV24" s="159" t="str">
        <f>IFERROR(VLOOKUP(Table1[[#This Row],[RespondentID]],'All Data'!$A25:$CN597,91,FALSE),"unknown")</f>
        <v>Yes</v>
      </c>
      <c r="AW24" s="159" t="str">
        <f>IFERROR(VLOOKUP(Table1[[#This Row],[RespondentID]],'All Data'!$A25:$CN597,92,FALSE),"unknown")</f>
        <v>Yes</v>
      </c>
    </row>
    <row r="25" spans="1:49" x14ac:dyDescent="0.35">
      <c r="A25" s="6">
        <f>'All Data'!A26</f>
        <v>5678223749</v>
      </c>
      <c r="B25" s="6"/>
      <c r="C25" s="6"/>
      <c r="D25" s="6"/>
      <c r="E25" s="6"/>
      <c r="F25" s="6"/>
      <c r="G25" s="6" t="s">
        <v>23</v>
      </c>
      <c r="H25" s="6"/>
      <c r="I25" s="6"/>
      <c r="J25" s="6"/>
      <c r="K25" s="6"/>
      <c r="L25" s="6" t="s">
        <v>28</v>
      </c>
      <c r="M25" s="6"/>
      <c r="N25" s="6" t="s">
        <v>30</v>
      </c>
      <c r="O25" s="8"/>
      <c r="P25" s="8">
        <f t="shared" si="0"/>
        <v>3</v>
      </c>
      <c r="Q25" s="8">
        <f t="shared" si="1"/>
        <v>1</v>
      </c>
      <c r="R25" s="8"/>
      <c r="S25" s="8">
        <f t="shared" si="17"/>
        <v>0</v>
      </c>
      <c r="T25" s="8">
        <f t="shared" si="2"/>
        <v>0</v>
      </c>
      <c r="U25" s="8">
        <f t="shared" si="3"/>
        <v>0</v>
      </c>
      <c r="V25" s="88">
        <f t="shared" si="4"/>
        <v>0</v>
      </c>
      <c r="W25" s="88">
        <f t="shared" si="5"/>
        <v>0</v>
      </c>
      <c r="X25" s="88">
        <f t="shared" si="6"/>
        <v>1</v>
      </c>
      <c r="Y25" s="88">
        <f t="shared" si="7"/>
        <v>0</v>
      </c>
      <c r="Z25" s="88">
        <f t="shared" si="8"/>
        <v>0</v>
      </c>
      <c r="AA25" s="88">
        <f t="shared" si="9"/>
        <v>0</v>
      </c>
      <c r="AB25" s="88">
        <f t="shared" si="10"/>
        <v>0</v>
      </c>
      <c r="AC25" s="88">
        <f t="shared" si="11"/>
        <v>1</v>
      </c>
      <c r="AD25" s="88">
        <f t="shared" si="12"/>
        <v>0</v>
      </c>
      <c r="AE25" s="88">
        <f t="shared" si="13"/>
        <v>1</v>
      </c>
      <c r="AF25" s="8"/>
      <c r="AG25" s="8"/>
      <c r="AH25" s="8">
        <f t="shared" si="14"/>
        <v>3</v>
      </c>
      <c r="AI25" s="8">
        <f t="shared" si="15"/>
        <v>3</v>
      </c>
      <c r="AJ25" s="8" t="str">
        <f t="shared" si="16"/>
        <v>Correct</v>
      </c>
      <c r="AK25" s="8"/>
      <c r="AL25" s="159" t="str">
        <f>IFERROR(VLOOKUP(Table1[[#This Row],[RespondentID]],'All Data'!$A26:$CN598,81,FALSE),"unknown")</f>
        <v>Female</v>
      </c>
      <c r="AM25" s="159">
        <f>IFERROR(VLOOKUP(Table1[[#This Row],[RespondentID]],'All Data'!$A26:$CN598,82,FALSE),"unknown")</f>
        <v>77</v>
      </c>
      <c r="AN25" s="159" t="str">
        <f>IFERROR(VLOOKUP(Table1[[#This Row],[RespondentID]],'All Data'!$A26:$CN598,83,FALSE),"unknown")</f>
        <v>Suffolk</v>
      </c>
      <c r="AO25" s="159" t="str">
        <f>IFERROR(VLOOKUP(Table1[[#This Row],[RespondentID]],'All Data'!$A26:$CN598,84,FALSE),"unknown")</f>
        <v>Brookhaven, 11719</v>
      </c>
      <c r="AP25" s="159">
        <f>IFERROR(VLOOKUP(Table1[[#This Row],[RespondentID]],'All Data'!$A26:$CN598,85,FALSE),"unknown")</f>
        <v>0</v>
      </c>
      <c r="AQ25" s="159">
        <f>IFERROR(VLOOKUP(Table1[[#This Row],[RespondentID]],'All Data'!$A26:$CN598,86,FALSE),"unknown")</f>
        <v>0</v>
      </c>
      <c r="AR25" s="159" t="str">
        <f>IFERROR(VLOOKUP(Table1[[#This Row],[RespondentID]],'All Data'!$A26:$CN598,87,FALSE),"unknown")</f>
        <v xml:space="preserve"> </v>
      </c>
      <c r="AS25" s="159">
        <f>IFERROR(VLOOKUP(Table1[[#This Row],[RespondentID]],'All Data'!$A26:$CN598,88,FALSE),"unknown")</f>
        <v>0</v>
      </c>
      <c r="AT25" s="159">
        <f>IFERROR(VLOOKUP(Table1[[#This Row],[RespondentID]],'All Data'!$A26:$CN598,89,FALSE),"unknown")</f>
        <v>0</v>
      </c>
      <c r="AU25" s="159">
        <f>IFERROR(VLOOKUP(Table1[[#This Row],[RespondentID]],'All Data'!$A26:$CN598,90,FALSE),"unknown")</f>
        <v>0</v>
      </c>
      <c r="AV25" s="159">
        <f>IFERROR(VLOOKUP(Table1[[#This Row],[RespondentID]],'All Data'!$A26:$CN598,91,FALSE),"unknown")</f>
        <v>0</v>
      </c>
      <c r="AW25" s="159">
        <f>IFERROR(VLOOKUP(Table1[[#This Row],[RespondentID]],'All Data'!$A26:$CN598,92,FALSE),"unknown")</f>
        <v>0</v>
      </c>
    </row>
    <row r="26" spans="1:49" x14ac:dyDescent="0.35">
      <c r="A26" s="6">
        <f>'All Data'!A27</f>
        <v>5678221894</v>
      </c>
      <c r="B26" s="6"/>
      <c r="C26" s="6"/>
      <c r="D26" s="6"/>
      <c r="E26" s="6"/>
      <c r="F26" s="6"/>
      <c r="G26" s="6" t="s">
        <v>23</v>
      </c>
      <c r="H26" s="6"/>
      <c r="I26" s="6"/>
      <c r="J26" s="6"/>
      <c r="K26" s="6"/>
      <c r="L26" s="6"/>
      <c r="M26" s="6"/>
      <c r="N26" s="6"/>
      <c r="O26" s="8"/>
      <c r="P26" s="8">
        <f t="shared" si="0"/>
        <v>1</v>
      </c>
      <c r="Q26" s="8">
        <f t="shared" si="1"/>
        <v>3</v>
      </c>
      <c r="R26" s="8"/>
      <c r="S26" s="8">
        <f t="shared" si="17"/>
        <v>0</v>
      </c>
      <c r="T26" s="8">
        <f t="shared" si="2"/>
        <v>0</v>
      </c>
      <c r="U26" s="8">
        <f>IF($P26&lt;3,IF($D26=$D$1,1,0),IF($D26=$D$1,$Q26,0))</f>
        <v>0</v>
      </c>
      <c r="V26" s="88">
        <f t="shared" si="4"/>
        <v>0</v>
      </c>
      <c r="W26" s="88">
        <f t="shared" si="5"/>
        <v>0</v>
      </c>
      <c r="X26" s="88">
        <f t="shared" si="6"/>
        <v>1</v>
      </c>
      <c r="Y26" s="88">
        <f t="shared" si="7"/>
        <v>0</v>
      </c>
      <c r="Z26" s="88">
        <f t="shared" si="8"/>
        <v>0</v>
      </c>
      <c r="AA26" s="88">
        <f t="shared" si="9"/>
        <v>0</v>
      </c>
      <c r="AB26" s="88">
        <f t="shared" si="10"/>
        <v>0</v>
      </c>
      <c r="AC26" s="88">
        <f t="shared" si="11"/>
        <v>0</v>
      </c>
      <c r="AD26" s="88">
        <f t="shared" si="12"/>
        <v>0</v>
      </c>
      <c r="AE26" s="88">
        <f t="shared" si="13"/>
        <v>0</v>
      </c>
      <c r="AF26" s="8"/>
      <c r="AG26" s="8"/>
      <c r="AH26" s="8">
        <f t="shared" si="14"/>
        <v>1</v>
      </c>
      <c r="AI26" s="8">
        <f t="shared" si="15"/>
        <v>1</v>
      </c>
      <c r="AJ26" s="8" t="str">
        <f t="shared" si="16"/>
        <v>Correct</v>
      </c>
      <c r="AK26" s="8"/>
      <c r="AL26" s="159" t="str">
        <f>IFERROR(VLOOKUP(Table1[[#This Row],[RespondentID]],'All Data'!$A27:$CN599,81,FALSE),"unknown")</f>
        <v>Male</v>
      </c>
      <c r="AM26" s="159">
        <f>IFERROR(VLOOKUP(Table1[[#This Row],[RespondentID]],'All Data'!$A27:$CN599,82,FALSE),"unknown")</f>
        <v>37</v>
      </c>
      <c r="AN26" s="159" t="str">
        <f>IFERROR(VLOOKUP(Table1[[#This Row],[RespondentID]],'All Data'!$A27:$CN599,83,FALSE),"unknown")</f>
        <v>Suffolk</v>
      </c>
      <c r="AO26" s="159" t="str">
        <f>IFERROR(VLOOKUP(Table1[[#This Row],[RespondentID]],'All Data'!$A27:$CN599,84,FALSE),"unknown")</f>
        <v>Holtsville, 11742</v>
      </c>
      <c r="AP26" s="159" t="str">
        <f>IFERROR(VLOOKUP(Table1[[#This Row],[RespondentID]],'All Data'!$A27:$CN599,85,FALSE),"unknown")</f>
        <v>White/Caucasian</v>
      </c>
      <c r="AQ26" s="159" t="str">
        <f>IFERROR(VLOOKUP(Table1[[#This Row],[RespondentID]],'All Data'!$A27:$CN599,86,FALSE),"unknown")</f>
        <v>No</v>
      </c>
      <c r="AR26" s="159" t="str">
        <f>IFERROR(VLOOKUP(Table1[[#This Row],[RespondentID]],'All Data'!$A27:$CN599,87,FALSE),"unknown")</f>
        <v xml:space="preserve">English </v>
      </c>
      <c r="AS26" s="159" t="str">
        <f>IFERROR(VLOOKUP(Table1[[#This Row],[RespondentID]],'All Data'!$A27:$CN599,88,FALSE),"unknown")</f>
        <v>$50,000 to $74,999</v>
      </c>
      <c r="AT26" s="159" t="str">
        <f>IFERROR(VLOOKUP(Table1[[#This Row],[RespondentID]],'All Data'!$A27:$CN599,89,FALSE),"unknown")</f>
        <v>College graduate</v>
      </c>
      <c r="AU26" s="159" t="str">
        <f>IFERROR(VLOOKUP(Table1[[#This Row],[RespondentID]],'All Data'!$A27:$CN599,90,FALSE),"unknown")</f>
        <v>Employed for wages</v>
      </c>
      <c r="AV26" s="159" t="str">
        <f>IFERROR(VLOOKUP(Table1[[#This Row],[RespondentID]],'All Data'!$A27:$CN599,91,FALSE),"unknown")</f>
        <v>Yes</v>
      </c>
      <c r="AW26" s="159" t="str">
        <f>IFERROR(VLOOKUP(Table1[[#This Row],[RespondentID]],'All Data'!$A27:$CN599,92,FALSE),"unknown")</f>
        <v>Yes</v>
      </c>
    </row>
    <row r="27" spans="1:49" x14ac:dyDescent="0.35">
      <c r="A27" s="6">
        <f>'All Data'!A28</f>
        <v>5678221834</v>
      </c>
      <c r="B27" s="6"/>
      <c r="C27" s="6" t="s">
        <v>19</v>
      </c>
      <c r="D27" s="6"/>
      <c r="E27" s="6"/>
      <c r="F27" s="6"/>
      <c r="G27" s="6"/>
      <c r="H27" s="6"/>
      <c r="I27" s="6" t="s">
        <v>25</v>
      </c>
      <c r="J27" s="6"/>
      <c r="K27" s="6"/>
      <c r="L27" s="6"/>
      <c r="M27" s="6"/>
      <c r="N27" s="6" t="s">
        <v>30</v>
      </c>
      <c r="O27" s="8"/>
      <c r="P27" s="8">
        <f t="shared" si="0"/>
        <v>3</v>
      </c>
      <c r="Q27" s="8">
        <f t="shared" si="1"/>
        <v>1</v>
      </c>
      <c r="R27" s="8"/>
      <c r="S27" s="8">
        <f t="shared" si="17"/>
        <v>0</v>
      </c>
      <c r="T27" s="8">
        <f t="shared" si="2"/>
        <v>1</v>
      </c>
      <c r="U27" s="8">
        <f t="shared" si="3"/>
        <v>0</v>
      </c>
      <c r="V27" s="88">
        <f t="shared" si="4"/>
        <v>0</v>
      </c>
      <c r="W27" s="88">
        <f t="shared" si="5"/>
        <v>0</v>
      </c>
      <c r="X27" s="88">
        <f t="shared" si="6"/>
        <v>0</v>
      </c>
      <c r="Y27" s="88">
        <f t="shared" si="7"/>
        <v>0</v>
      </c>
      <c r="Z27" s="88">
        <f t="shared" si="8"/>
        <v>1</v>
      </c>
      <c r="AA27" s="88">
        <f t="shared" si="9"/>
        <v>0</v>
      </c>
      <c r="AB27" s="88">
        <f t="shared" si="10"/>
        <v>0</v>
      </c>
      <c r="AC27" s="88">
        <f t="shared" si="11"/>
        <v>0</v>
      </c>
      <c r="AD27" s="88">
        <f t="shared" si="12"/>
        <v>0</v>
      </c>
      <c r="AE27" s="88">
        <f t="shared" si="13"/>
        <v>1</v>
      </c>
      <c r="AF27" s="8"/>
      <c r="AG27" s="8"/>
      <c r="AH27" s="8">
        <f t="shared" si="14"/>
        <v>3</v>
      </c>
      <c r="AI27" s="8">
        <f t="shared" si="15"/>
        <v>3</v>
      </c>
      <c r="AJ27" s="8" t="str">
        <f t="shared" si="16"/>
        <v>Correct</v>
      </c>
      <c r="AK27" s="8"/>
      <c r="AL27" s="159" t="str">
        <f>IFERROR(VLOOKUP(Table1[[#This Row],[RespondentID]],'All Data'!$A28:$CN600,81,FALSE),"unknown")</f>
        <v>Female</v>
      </c>
      <c r="AM27" s="159">
        <f>IFERROR(VLOOKUP(Table1[[#This Row],[RespondentID]],'All Data'!$A28:$CN600,82,FALSE),"unknown")</f>
        <v>46</v>
      </c>
      <c r="AN27" s="159" t="str">
        <f>IFERROR(VLOOKUP(Table1[[#This Row],[RespondentID]],'All Data'!$A28:$CN600,83,FALSE),"unknown")</f>
        <v>Suffolk</v>
      </c>
      <c r="AO27" s="159" t="str">
        <f>IFERROR(VLOOKUP(Table1[[#This Row],[RespondentID]],'All Data'!$A28:$CN600,84,FALSE),"unknown")</f>
        <v>Nesconset, 11767</v>
      </c>
      <c r="AP27" s="159" t="str">
        <f>IFERROR(VLOOKUP(Table1[[#This Row],[RespondentID]],'All Data'!$A28:$CN600,85,FALSE),"unknown")</f>
        <v>White/Caucasian</v>
      </c>
      <c r="AQ27" s="159" t="str">
        <f>IFERROR(VLOOKUP(Table1[[#This Row],[RespondentID]],'All Data'!$A28:$CN600,86,FALSE),"unknown")</f>
        <v>No</v>
      </c>
      <c r="AR27" s="159" t="str">
        <f>IFERROR(VLOOKUP(Table1[[#This Row],[RespondentID]],'All Data'!$A28:$CN600,87,FALSE),"unknown")</f>
        <v xml:space="preserve">English </v>
      </c>
      <c r="AS27" s="159" t="str">
        <f>IFERROR(VLOOKUP(Table1[[#This Row],[RespondentID]],'All Data'!$A28:$CN600,88,FALSE),"unknown")</f>
        <v>Over $125,000</v>
      </c>
      <c r="AT27" s="159" t="str">
        <f>IFERROR(VLOOKUP(Table1[[#This Row],[RespondentID]],'All Data'!$A28:$CN600,89,FALSE),"unknown")</f>
        <v>Graduate school</v>
      </c>
      <c r="AU27" s="159" t="str">
        <f>IFERROR(VLOOKUP(Table1[[#This Row],[RespondentID]],'All Data'!$A28:$CN600,90,FALSE),"unknown")</f>
        <v>Employed for wages</v>
      </c>
      <c r="AV27" s="159" t="str">
        <f>IFERROR(VLOOKUP(Table1[[#This Row],[RespondentID]],'All Data'!$A28:$CN600,91,FALSE),"unknown")</f>
        <v>Yes</v>
      </c>
      <c r="AW27" s="159" t="str">
        <f>IFERROR(VLOOKUP(Table1[[#This Row],[RespondentID]],'All Data'!$A28:$CN600,92,FALSE),"unknown")</f>
        <v>Yes</v>
      </c>
    </row>
    <row r="28" spans="1:49" x14ac:dyDescent="0.35">
      <c r="A28" s="6">
        <f>'All Data'!A29</f>
        <v>5678219361</v>
      </c>
      <c r="B28" s="6"/>
      <c r="C28" s="6" t="s">
        <v>19</v>
      </c>
      <c r="D28" s="6"/>
      <c r="E28" s="6"/>
      <c r="F28" s="6"/>
      <c r="G28" s="6"/>
      <c r="H28" s="6"/>
      <c r="I28" s="6"/>
      <c r="J28" s="6"/>
      <c r="K28" s="6"/>
      <c r="L28" s="6"/>
      <c r="M28" s="6"/>
      <c r="N28" s="6"/>
      <c r="O28" s="8"/>
      <c r="P28" s="8">
        <f t="shared" si="0"/>
        <v>1</v>
      </c>
      <c r="Q28" s="8">
        <f t="shared" si="1"/>
        <v>3</v>
      </c>
      <c r="R28" s="8"/>
      <c r="S28" s="8">
        <f t="shared" si="17"/>
        <v>0</v>
      </c>
      <c r="T28" s="8">
        <f t="shared" si="2"/>
        <v>1</v>
      </c>
      <c r="U28" s="8">
        <f t="shared" si="3"/>
        <v>0</v>
      </c>
      <c r="V28" s="88">
        <f t="shared" si="4"/>
        <v>0</v>
      </c>
      <c r="W28" s="88">
        <f t="shared" si="5"/>
        <v>0</v>
      </c>
      <c r="X28" s="88">
        <f t="shared" si="6"/>
        <v>0</v>
      </c>
      <c r="Y28" s="88">
        <f t="shared" si="7"/>
        <v>0</v>
      </c>
      <c r="Z28" s="88">
        <f t="shared" si="8"/>
        <v>0</v>
      </c>
      <c r="AA28" s="88">
        <f t="shared" si="9"/>
        <v>0</v>
      </c>
      <c r="AB28" s="88">
        <f t="shared" si="10"/>
        <v>0</v>
      </c>
      <c r="AC28" s="88">
        <f t="shared" si="11"/>
        <v>0</v>
      </c>
      <c r="AD28" s="88">
        <f t="shared" si="12"/>
        <v>0</v>
      </c>
      <c r="AE28" s="88">
        <f t="shared" si="13"/>
        <v>0</v>
      </c>
      <c r="AF28" s="8"/>
      <c r="AG28" s="8"/>
      <c r="AH28" s="8">
        <f t="shared" si="14"/>
        <v>1</v>
      </c>
      <c r="AI28" s="8">
        <f t="shared" si="15"/>
        <v>1</v>
      </c>
      <c r="AJ28" s="8" t="str">
        <f t="shared" si="16"/>
        <v>Correct</v>
      </c>
      <c r="AK28" s="8"/>
      <c r="AL28" s="159" t="str">
        <f>IFERROR(VLOOKUP(Table1[[#This Row],[RespondentID]],'All Data'!$A29:$CN601,81,FALSE),"unknown")</f>
        <v>Female</v>
      </c>
      <c r="AM28" s="159">
        <f>IFERROR(VLOOKUP(Table1[[#This Row],[RespondentID]],'All Data'!$A29:$CN601,82,FALSE),"unknown")</f>
        <v>53</v>
      </c>
      <c r="AN28" s="159" t="str">
        <f>IFERROR(VLOOKUP(Table1[[#This Row],[RespondentID]],'All Data'!$A29:$CN601,83,FALSE),"unknown")</f>
        <v>Suffolk</v>
      </c>
      <c r="AO28" s="159" t="str">
        <f>IFERROR(VLOOKUP(Table1[[#This Row],[RespondentID]],'All Data'!$A29:$CN601,84,FALSE),"unknown")</f>
        <v>Ronkonkoma, 11779</v>
      </c>
      <c r="AP28" s="159" t="str">
        <f>IFERROR(VLOOKUP(Table1[[#This Row],[RespondentID]],'All Data'!$A29:$CN601,85,FALSE),"unknown")</f>
        <v>White/Caucasian</v>
      </c>
      <c r="AQ28" s="159" t="str">
        <f>IFERROR(VLOOKUP(Table1[[#This Row],[RespondentID]],'All Data'!$A29:$CN601,86,FALSE),"unknown")</f>
        <v>No</v>
      </c>
      <c r="AR28" s="159" t="str">
        <f>IFERROR(VLOOKUP(Table1[[#This Row],[RespondentID]],'All Data'!$A29:$CN601,87,FALSE),"unknown")</f>
        <v xml:space="preserve">English </v>
      </c>
      <c r="AS28" s="159" t="str">
        <f>IFERROR(VLOOKUP(Table1[[#This Row],[RespondentID]],'All Data'!$A29:$CN601,88,FALSE),"unknown")</f>
        <v>$75,000 to $125,000</v>
      </c>
      <c r="AT28" s="159" t="str">
        <f>IFERROR(VLOOKUP(Table1[[#This Row],[RespondentID]],'All Data'!$A29:$CN601,89,FALSE),"unknown")</f>
        <v>High school graduate</v>
      </c>
      <c r="AU28" s="159" t="str">
        <f>IFERROR(VLOOKUP(Table1[[#This Row],[RespondentID]],'All Data'!$A29:$CN601,90,FALSE),"unknown")</f>
        <v>Employed for wages</v>
      </c>
      <c r="AV28" s="159" t="str">
        <f>IFERROR(VLOOKUP(Table1[[#This Row],[RespondentID]],'All Data'!$A29:$CN601,91,FALSE),"unknown")</f>
        <v>Yes</v>
      </c>
      <c r="AW28" s="159" t="str">
        <f>IFERROR(VLOOKUP(Table1[[#This Row],[RespondentID]],'All Data'!$A29:$CN601,92,FALSE),"unknown")</f>
        <v>Yes</v>
      </c>
    </row>
    <row r="29" spans="1:49" x14ac:dyDescent="0.35">
      <c r="A29" s="6">
        <f>'All Data'!A30</f>
        <v>5678216642</v>
      </c>
      <c r="B29" s="6"/>
      <c r="C29" s="6"/>
      <c r="D29" s="6"/>
      <c r="E29" s="6" t="s">
        <v>21</v>
      </c>
      <c r="F29" s="6"/>
      <c r="G29" s="6"/>
      <c r="H29" s="6"/>
      <c r="I29" s="6"/>
      <c r="J29" s="6"/>
      <c r="K29" s="6" t="s">
        <v>27</v>
      </c>
      <c r="L29" s="6"/>
      <c r="M29" s="6"/>
      <c r="N29" s="6"/>
      <c r="O29" s="8"/>
      <c r="P29" s="8">
        <f t="shared" si="0"/>
        <v>2</v>
      </c>
      <c r="Q29" s="8">
        <f t="shared" si="1"/>
        <v>1.5</v>
      </c>
      <c r="R29" s="8"/>
      <c r="S29" s="8">
        <f t="shared" si="17"/>
        <v>0</v>
      </c>
      <c r="T29" s="8">
        <f t="shared" si="2"/>
        <v>0</v>
      </c>
      <c r="U29" s="8">
        <f t="shared" si="3"/>
        <v>0</v>
      </c>
      <c r="V29" s="88">
        <f t="shared" si="4"/>
        <v>1</v>
      </c>
      <c r="W29" s="88">
        <f t="shared" si="5"/>
        <v>0</v>
      </c>
      <c r="X29" s="88">
        <f t="shared" si="6"/>
        <v>0</v>
      </c>
      <c r="Y29" s="88">
        <f t="shared" si="7"/>
        <v>0</v>
      </c>
      <c r="Z29" s="88">
        <f t="shared" si="8"/>
        <v>0</v>
      </c>
      <c r="AA29" s="88">
        <f t="shared" si="9"/>
        <v>0</v>
      </c>
      <c r="AB29" s="88">
        <f t="shared" si="10"/>
        <v>1</v>
      </c>
      <c r="AC29" s="88">
        <f t="shared" si="11"/>
        <v>0</v>
      </c>
      <c r="AD29" s="88">
        <f t="shared" si="12"/>
        <v>0</v>
      </c>
      <c r="AE29" s="88">
        <f t="shared" si="13"/>
        <v>0</v>
      </c>
      <c r="AF29" s="8"/>
      <c r="AG29" s="8"/>
      <c r="AH29" s="8">
        <f t="shared" si="14"/>
        <v>2</v>
      </c>
      <c r="AI29" s="8">
        <f t="shared" si="15"/>
        <v>2</v>
      </c>
      <c r="AJ29" s="8" t="str">
        <f t="shared" si="16"/>
        <v>Correct</v>
      </c>
      <c r="AK29" s="8"/>
      <c r="AL29" s="159" t="str">
        <f>IFERROR(VLOOKUP(Table1[[#This Row],[RespondentID]],'All Data'!$A30:$CN602,81,FALSE),"unknown")</f>
        <v>Female</v>
      </c>
      <c r="AM29" s="159">
        <f>IFERROR(VLOOKUP(Table1[[#This Row],[RespondentID]],'All Data'!$A30:$CN602,82,FALSE),"unknown")</f>
        <v>57</v>
      </c>
      <c r="AN29" s="159" t="str">
        <f>IFERROR(VLOOKUP(Table1[[#This Row],[RespondentID]],'All Data'!$A30:$CN602,83,FALSE),"unknown")</f>
        <v>Suffolk</v>
      </c>
      <c r="AO29" s="159" t="str">
        <f>IFERROR(VLOOKUP(Table1[[#This Row],[RespondentID]],'All Data'!$A30:$CN602,84,FALSE),"unknown")</f>
        <v>Bayport, 11705</v>
      </c>
      <c r="AP29" s="159" t="str">
        <f>IFERROR(VLOOKUP(Table1[[#This Row],[RespondentID]],'All Data'!$A30:$CN602,85,FALSE),"unknown")</f>
        <v>White/Caucasian</v>
      </c>
      <c r="AQ29" s="159" t="str">
        <f>IFERROR(VLOOKUP(Table1[[#This Row],[RespondentID]],'All Data'!$A30:$CN602,86,FALSE),"unknown")</f>
        <v>Yes</v>
      </c>
      <c r="AR29" s="159" t="str">
        <f>IFERROR(VLOOKUP(Table1[[#This Row],[RespondentID]],'All Data'!$A30:$CN602,87,FALSE),"unknown")</f>
        <v xml:space="preserve">English </v>
      </c>
      <c r="AS29" s="159" t="str">
        <f>IFERROR(VLOOKUP(Table1[[#This Row],[RespondentID]],'All Data'!$A30:$CN602,88,FALSE),"unknown")</f>
        <v>Over $125,000</v>
      </c>
      <c r="AT29" s="159" t="str">
        <f>IFERROR(VLOOKUP(Table1[[#This Row],[RespondentID]],'All Data'!$A30:$CN602,89,FALSE),"unknown")</f>
        <v>Other (please specify)</v>
      </c>
      <c r="AU29" s="159" t="str">
        <f>IFERROR(VLOOKUP(Table1[[#This Row],[RespondentID]],'All Data'!$A30:$CN602,90,FALSE),"unknown")</f>
        <v>Employed for wages</v>
      </c>
      <c r="AV29" s="159" t="str">
        <f>IFERROR(VLOOKUP(Table1[[#This Row],[RespondentID]],'All Data'!$A30:$CN602,91,FALSE),"unknown")</f>
        <v>Yes</v>
      </c>
      <c r="AW29" s="159" t="str">
        <f>IFERROR(VLOOKUP(Table1[[#This Row],[RespondentID]],'All Data'!$A30:$CN602,92,FALSE),"unknown")</f>
        <v>Yes</v>
      </c>
    </row>
    <row r="30" spans="1:49" x14ac:dyDescent="0.35">
      <c r="A30" s="6">
        <f>'All Data'!A31</f>
        <v>5678207516</v>
      </c>
      <c r="B30" s="6"/>
      <c r="C30" s="6"/>
      <c r="D30" s="6" t="s">
        <v>20</v>
      </c>
      <c r="E30" s="6"/>
      <c r="F30" s="6"/>
      <c r="G30" s="6"/>
      <c r="H30" s="6"/>
      <c r="I30" s="6"/>
      <c r="J30" s="6"/>
      <c r="K30" s="6" t="s">
        <v>27</v>
      </c>
      <c r="L30" s="6"/>
      <c r="M30" s="6"/>
      <c r="N30" s="6" t="s">
        <v>30</v>
      </c>
      <c r="O30" s="8"/>
      <c r="P30" s="8">
        <f t="shared" si="0"/>
        <v>3</v>
      </c>
      <c r="Q30" s="8">
        <f t="shared" si="1"/>
        <v>1</v>
      </c>
      <c r="R30" s="8"/>
      <c r="S30" s="8">
        <f t="shared" si="17"/>
        <v>0</v>
      </c>
      <c r="T30" s="8">
        <f t="shared" si="2"/>
        <v>0</v>
      </c>
      <c r="U30" s="8">
        <f t="shared" si="3"/>
        <v>1</v>
      </c>
      <c r="V30" s="88">
        <f t="shared" si="4"/>
        <v>0</v>
      </c>
      <c r="W30" s="88">
        <f t="shared" si="5"/>
        <v>0</v>
      </c>
      <c r="X30" s="88">
        <f t="shared" si="6"/>
        <v>0</v>
      </c>
      <c r="Y30" s="88">
        <f t="shared" si="7"/>
        <v>0</v>
      </c>
      <c r="Z30" s="88">
        <f t="shared" si="8"/>
        <v>0</v>
      </c>
      <c r="AA30" s="88">
        <f t="shared" si="9"/>
        <v>0</v>
      </c>
      <c r="AB30" s="88">
        <f t="shared" si="10"/>
        <v>1</v>
      </c>
      <c r="AC30" s="88">
        <f t="shared" si="11"/>
        <v>0</v>
      </c>
      <c r="AD30" s="88">
        <f t="shared" si="12"/>
        <v>0</v>
      </c>
      <c r="AE30" s="88">
        <f t="shared" si="13"/>
        <v>1</v>
      </c>
      <c r="AF30" s="8"/>
      <c r="AG30" s="8"/>
      <c r="AH30" s="8">
        <f t="shared" si="14"/>
        <v>3</v>
      </c>
      <c r="AI30" s="8">
        <f t="shared" si="15"/>
        <v>3</v>
      </c>
      <c r="AJ30" s="8" t="str">
        <f t="shared" si="16"/>
        <v>Correct</v>
      </c>
      <c r="AK30" s="8"/>
      <c r="AL30" s="159" t="str">
        <f>IFERROR(VLOOKUP(Table1[[#This Row],[RespondentID]],'All Data'!$A31:$CN603,81,FALSE),"unknown")</f>
        <v>Female</v>
      </c>
      <c r="AM30" s="159">
        <f>IFERROR(VLOOKUP(Table1[[#This Row],[RespondentID]],'All Data'!$A31:$CN603,82,FALSE),"unknown")</f>
        <v>51</v>
      </c>
      <c r="AN30" s="159" t="str">
        <f>IFERROR(VLOOKUP(Table1[[#This Row],[RespondentID]],'All Data'!$A31:$CN603,83,FALSE),"unknown")</f>
        <v>Nassau</v>
      </c>
      <c r="AO30" s="159" t="str">
        <f>IFERROR(VLOOKUP(Table1[[#This Row],[RespondentID]],'All Data'!$A31:$CN603,84,FALSE),"unknown")</f>
        <v>Mineola, 11501</v>
      </c>
      <c r="AP30" s="159" t="str">
        <f>IFERROR(VLOOKUP(Table1[[#This Row],[RespondentID]],'All Data'!$A31:$CN603,85,FALSE),"unknown")</f>
        <v>White/Caucasian</v>
      </c>
      <c r="AQ30" s="159" t="str">
        <f>IFERROR(VLOOKUP(Table1[[#This Row],[RespondentID]],'All Data'!$A31:$CN603,86,FALSE),"unknown")</f>
        <v>No</v>
      </c>
      <c r="AR30" s="159" t="str">
        <f>IFERROR(VLOOKUP(Table1[[#This Row],[RespondentID]],'All Data'!$A31:$CN603,87,FALSE),"unknown")</f>
        <v xml:space="preserve">English </v>
      </c>
      <c r="AS30" s="159" t="str">
        <f>IFERROR(VLOOKUP(Table1[[#This Row],[RespondentID]],'All Data'!$A31:$CN603,88,FALSE),"unknown")</f>
        <v>$75,000 to $125,000</v>
      </c>
      <c r="AT30" s="159" t="str">
        <f>IFERROR(VLOOKUP(Table1[[#This Row],[RespondentID]],'All Data'!$A31:$CN603,89,FALSE),"unknown")</f>
        <v>College graduate</v>
      </c>
      <c r="AU30" s="159" t="str">
        <f>IFERROR(VLOOKUP(Table1[[#This Row],[RespondentID]],'All Data'!$A31:$CN603,90,FALSE),"unknown")</f>
        <v>Employed for wages</v>
      </c>
      <c r="AV30" s="159" t="str">
        <f>IFERROR(VLOOKUP(Table1[[#This Row],[RespondentID]],'All Data'!$A31:$CN603,91,FALSE),"unknown")</f>
        <v>Yes</v>
      </c>
      <c r="AW30" s="159" t="str">
        <f>IFERROR(VLOOKUP(Table1[[#This Row],[RespondentID]],'All Data'!$A31:$CN603,92,FALSE),"unknown")</f>
        <v>Yes</v>
      </c>
    </row>
    <row r="31" spans="1:49" x14ac:dyDescent="0.35">
      <c r="A31" s="6">
        <f>'All Data'!A32</f>
        <v>5678199064</v>
      </c>
      <c r="B31" s="6"/>
      <c r="C31" s="6"/>
      <c r="D31" s="6"/>
      <c r="E31" s="6"/>
      <c r="F31" s="6"/>
      <c r="G31" s="6"/>
      <c r="H31" s="6"/>
      <c r="I31" s="6"/>
      <c r="J31" s="6"/>
      <c r="K31" s="6"/>
      <c r="L31" s="6" t="s">
        <v>28</v>
      </c>
      <c r="M31" s="6"/>
      <c r="N31" s="6" t="s">
        <v>30</v>
      </c>
      <c r="O31" s="8"/>
      <c r="P31" s="8">
        <f t="shared" si="0"/>
        <v>2</v>
      </c>
      <c r="Q31" s="8">
        <f t="shared" si="1"/>
        <v>1.5</v>
      </c>
      <c r="R31" s="8"/>
      <c r="S31" s="8">
        <f t="shared" si="17"/>
        <v>0</v>
      </c>
      <c r="T31" s="8">
        <f t="shared" si="2"/>
        <v>0</v>
      </c>
      <c r="U31" s="8">
        <f t="shared" si="3"/>
        <v>0</v>
      </c>
      <c r="V31" s="88">
        <f t="shared" si="4"/>
        <v>0</v>
      </c>
      <c r="W31" s="88">
        <f t="shared" si="5"/>
        <v>0</v>
      </c>
      <c r="X31" s="88">
        <f t="shared" si="6"/>
        <v>0</v>
      </c>
      <c r="Y31" s="88">
        <f t="shared" si="7"/>
        <v>0</v>
      </c>
      <c r="Z31" s="88">
        <f t="shared" si="8"/>
        <v>0</v>
      </c>
      <c r="AA31" s="88">
        <f t="shared" si="9"/>
        <v>0</v>
      </c>
      <c r="AB31" s="88">
        <f t="shared" si="10"/>
        <v>0</v>
      </c>
      <c r="AC31" s="88">
        <f t="shared" si="11"/>
        <v>1</v>
      </c>
      <c r="AD31" s="88">
        <f t="shared" si="12"/>
        <v>0</v>
      </c>
      <c r="AE31" s="88">
        <f t="shared" si="13"/>
        <v>1</v>
      </c>
      <c r="AF31" s="8"/>
      <c r="AG31" s="8"/>
      <c r="AH31" s="8">
        <f t="shared" si="14"/>
        <v>2</v>
      </c>
      <c r="AI31" s="8">
        <f t="shared" si="15"/>
        <v>2</v>
      </c>
      <c r="AJ31" s="8" t="str">
        <f t="shared" si="16"/>
        <v>Correct</v>
      </c>
      <c r="AK31" s="8"/>
      <c r="AL31" s="159" t="str">
        <f>IFERROR(VLOOKUP(Table1[[#This Row],[RespondentID]],'All Data'!$A32:$CN604,81,FALSE),"unknown")</f>
        <v>Female</v>
      </c>
      <c r="AM31" s="159">
        <f>IFERROR(VLOOKUP(Table1[[#This Row],[RespondentID]],'All Data'!$A32:$CN604,82,FALSE),"unknown")</f>
        <v>44</v>
      </c>
      <c r="AN31" s="159" t="str">
        <f>IFERROR(VLOOKUP(Table1[[#This Row],[RespondentID]],'All Data'!$A32:$CN604,83,FALSE),"unknown")</f>
        <v>Suffolk</v>
      </c>
      <c r="AO31" s="159" t="str">
        <f>IFERROR(VLOOKUP(Table1[[#This Row],[RespondentID]],'All Data'!$A32:$CN604,84,FALSE),"unknown")</f>
        <v>Patchogue, 11772</v>
      </c>
      <c r="AP31" s="159" t="str">
        <f>IFERROR(VLOOKUP(Table1[[#This Row],[RespondentID]],'All Data'!$A32:$CN604,85,FALSE),"unknown")</f>
        <v>White/Caucasian</v>
      </c>
      <c r="AQ31" s="159" t="str">
        <f>IFERROR(VLOOKUP(Table1[[#This Row],[RespondentID]],'All Data'!$A32:$CN604,86,FALSE),"unknown")</f>
        <v>No</v>
      </c>
      <c r="AR31" s="159" t="str">
        <f>IFERROR(VLOOKUP(Table1[[#This Row],[RespondentID]],'All Data'!$A32:$CN604,87,FALSE),"unknown")</f>
        <v xml:space="preserve">English </v>
      </c>
      <c r="AS31" s="159" t="str">
        <f>IFERROR(VLOOKUP(Table1[[#This Row],[RespondentID]],'All Data'!$A32:$CN604,88,FALSE),"unknown")</f>
        <v>Over $125,000</v>
      </c>
      <c r="AT31" s="159" t="str">
        <f>IFERROR(VLOOKUP(Table1[[#This Row],[RespondentID]],'All Data'!$A32:$CN604,89,FALSE),"unknown")</f>
        <v>College graduate</v>
      </c>
      <c r="AU31" s="159" t="str">
        <f>IFERROR(VLOOKUP(Table1[[#This Row],[RespondentID]],'All Data'!$A32:$CN604,90,FALSE),"unknown")</f>
        <v>Employed for wages</v>
      </c>
      <c r="AV31" s="159" t="str">
        <f>IFERROR(VLOOKUP(Table1[[#This Row],[RespondentID]],'All Data'!$A32:$CN604,91,FALSE),"unknown")</f>
        <v>Yes</v>
      </c>
      <c r="AW31" s="159" t="str">
        <f>IFERROR(VLOOKUP(Table1[[#This Row],[RespondentID]],'All Data'!$A32:$CN604,92,FALSE),"unknown")</f>
        <v>Yes</v>
      </c>
    </row>
    <row r="32" spans="1:49" x14ac:dyDescent="0.35">
      <c r="A32" s="6">
        <f>'All Data'!A33</f>
        <v>5678198720</v>
      </c>
      <c r="B32" s="6"/>
      <c r="C32" s="6"/>
      <c r="D32" s="6"/>
      <c r="E32" s="6"/>
      <c r="F32" s="6"/>
      <c r="G32" s="6" t="s">
        <v>23</v>
      </c>
      <c r="H32" s="6"/>
      <c r="I32" s="6"/>
      <c r="J32" s="6"/>
      <c r="K32" s="6"/>
      <c r="L32" s="6"/>
      <c r="M32" s="6"/>
      <c r="N32" s="6"/>
      <c r="O32" s="8"/>
      <c r="P32" s="8">
        <f t="shared" si="0"/>
        <v>1</v>
      </c>
      <c r="Q32" s="8">
        <f t="shared" si="1"/>
        <v>3</v>
      </c>
      <c r="R32" s="8"/>
      <c r="S32" s="8">
        <f t="shared" si="17"/>
        <v>0</v>
      </c>
      <c r="T32" s="8">
        <f t="shared" si="2"/>
        <v>0</v>
      </c>
      <c r="U32" s="8">
        <f t="shared" si="3"/>
        <v>0</v>
      </c>
      <c r="V32" s="88">
        <f t="shared" si="4"/>
        <v>0</v>
      </c>
      <c r="W32" s="88">
        <f t="shared" si="5"/>
        <v>0</v>
      </c>
      <c r="X32" s="88">
        <f t="shared" si="6"/>
        <v>1</v>
      </c>
      <c r="Y32" s="88">
        <f t="shared" si="7"/>
        <v>0</v>
      </c>
      <c r="Z32" s="88">
        <f t="shared" si="8"/>
        <v>0</v>
      </c>
      <c r="AA32" s="88">
        <f t="shared" si="9"/>
        <v>0</v>
      </c>
      <c r="AB32" s="88">
        <f t="shared" si="10"/>
        <v>0</v>
      </c>
      <c r="AC32" s="88">
        <f t="shared" si="11"/>
        <v>0</v>
      </c>
      <c r="AD32" s="88">
        <f t="shared" si="12"/>
        <v>0</v>
      </c>
      <c r="AE32" s="88">
        <f t="shared" si="13"/>
        <v>0</v>
      </c>
      <c r="AF32" s="8"/>
      <c r="AG32" s="8"/>
      <c r="AH32" s="8">
        <f t="shared" si="14"/>
        <v>1</v>
      </c>
      <c r="AI32" s="8">
        <f t="shared" si="15"/>
        <v>1</v>
      </c>
      <c r="AJ32" s="8" t="str">
        <f t="shared" si="16"/>
        <v>Correct</v>
      </c>
      <c r="AK32" s="8"/>
      <c r="AL32" s="159" t="str">
        <f>IFERROR(VLOOKUP(Table1[[#This Row],[RespondentID]],'All Data'!$A33:$CN605,81,FALSE),"unknown")</f>
        <v>Male</v>
      </c>
      <c r="AM32" s="159">
        <f>IFERROR(VLOOKUP(Table1[[#This Row],[RespondentID]],'All Data'!$A33:$CN605,82,FALSE),"unknown")</f>
        <v>60</v>
      </c>
      <c r="AN32" s="159" t="str">
        <f>IFERROR(VLOOKUP(Table1[[#This Row],[RespondentID]],'All Data'!$A33:$CN605,83,FALSE),"unknown")</f>
        <v>Suffolk</v>
      </c>
      <c r="AO32" s="159" t="str">
        <f>IFERROR(VLOOKUP(Table1[[#This Row],[RespondentID]],'All Data'!$A33:$CN605,84,FALSE),"unknown")</f>
        <v>North Patchogue, 11772</v>
      </c>
      <c r="AP32" s="159" t="str">
        <f>IFERROR(VLOOKUP(Table1[[#This Row],[RespondentID]],'All Data'!$A33:$CN605,85,FALSE),"unknown")</f>
        <v>White/Caucasian</v>
      </c>
      <c r="AQ32" s="159" t="str">
        <f>IFERROR(VLOOKUP(Table1[[#This Row],[RespondentID]],'All Data'!$A33:$CN605,86,FALSE),"unknown")</f>
        <v>No</v>
      </c>
      <c r="AR32" s="159" t="str">
        <f>IFERROR(VLOOKUP(Table1[[#This Row],[RespondentID]],'All Data'!$A33:$CN605,87,FALSE),"unknown")</f>
        <v xml:space="preserve">English </v>
      </c>
      <c r="AS32" s="159" t="str">
        <f>IFERROR(VLOOKUP(Table1[[#This Row],[RespondentID]],'All Data'!$A33:$CN605,88,FALSE),"unknown")</f>
        <v>$75,000 to $125,000</v>
      </c>
      <c r="AT32" s="159" t="str">
        <f>IFERROR(VLOOKUP(Table1[[#This Row],[RespondentID]],'All Data'!$A33:$CN605,89,FALSE),"unknown")</f>
        <v>Some college</v>
      </c>
      <c r="AU32" s="159" t="str">
        <f>IFERROR(VLOOKUP(Table1[[#This Row],[RespondentID]],'All Data'!$A33:$CN605,90,FALSE),"unknown")</f>
        <v>Employed for wages</v>
      </c>
      <c r="AV32" s="159" t="str">
        <f>IFERROR(VLOOKUP(Table1[[#This Row],[RespondentID]],'All Data'!$A33:$CN605,91,FALSE),"unknown")</f>
        <v>Yes</v>
      </c>
      <c r="AW32" s="159" t="str">
        <f>IFERROR(VLOOKUP(Table1[[#This Row],[RespondentID]],'All Data'!$A33:$CN605,92,FALSE),"unknown")</f>
        <v>Yes</v>
      </c>
    </row>
    <row r="33" spans="1:49" x14ac:dyDescent="0.35">
      <c r="A33" s="6">
        <f>'All Data'!A34</f>
        <v>5678193151</v>
      </c>
      <c r="B33" s="6"/>
      <c r="C33" s="6" t="s">
        <v>19</v>
      </c>
      <c r="D33" s="6"/>
      <c r="E33" s="6"/>
      <c r="F33" s="6" t="s">
        <v>22</v>
      </c>
      <c r="G33" s="6"/>
      <c r="H33" s="6"/>
      <c r="I33" s="6"/>
      <c r="J33" s="6"/>
      <c r="K33" s="6"/>
      <c r="L33" s="6" t="s">
        <v>28</v>
      </c>
      <c r="M33" s="6"/>
      <c r="N33" s="6"/>
      <c r="O33" s="8"/>
      <c r="P33" s="8">
        <f t="shared" si="0"/>
        <v>3</v>
      </c>
      <c r="Q33" s="8">
        <f t="shared" si="1"/>
        <v>1</v>
      </c>
      <c r="R33" s="8"/>
      <c r="S33" s="8">
        <f t="shared" si="17"/>
        <v>0</v>
      </c>
      <c r="T33" s="8">
        <f t="shared" si="2"/>
        <v>1</v>
      </c>
      <c r="U33" s="8">
        <f t="shared" si="3"/>
        <v>0</v>
      </c>
      <c r="V33" s="88">
        <f t="shared" si="4"/>
        <v>0</v>
      </c>
      <c r="W33" s="88">
        <f t="shared" si="5"/>
        <v>1</v>
      </c>
      <c r="X33" s="88">
        <f t="shared" si="6"/>
        <v>0</v>
      </c>
      <c r="Y33" s="88">
        <f t="shared" si="7"/>
        <v>0</v>
      </c>
      <c r="Z33" s="88">
        <f t="shared" si="8"/>
        <v>0</v>
      </c>
      <c r="AA33" s="88">
        <f t="shared" si="9"/>
        <v>0</v>
      </c>
      <c r="AB33" s="88">
        <f t="shared" si="10"/>
        <v>0</v>
      </c>
      <c r="AC33" s="88">
        <f t="shared" si="11"/>
        <v>1</v>
      </c>
      <c r="AD33" s="88">
        <f t="shared" si="12"/>
        <v>0</v>
      </c>
      <c r="AE33" s="88">
        <f t="shared" si="13"/>
        <v>0</v>
      </c>
      <c r="AF33" s="8"/>
      <c r="AG33" s="8"/>
      <c r="AH33" s="8">
        <f t="shared" si="14"/>
        <v>3</v>
      </c>
      <c r="AI33" s="8">
        <f t="shared" si="15"/>
        <v>3</v>
      </c>
      <c r="AJ33" s="8" t="str">
        <f t="shared" si="16"/>
        <v>Correct</v>
      </c>
      <c r="AK33" s="8"/>
      <c r="AL33" s="159" t="str">
        <f>IFERROR(VLOOKUP(Table1[[#This Row],[RespondentID]],'All Data'!$A34:$CN606,81,FALSE),"unknown")</f>
        <v>Female</v>
      </c>
      <c r="AM33" s="159">
        <f>IFERROR(VLOOKUP(Table1[[#This Row],[RespondentID]],'All Data'!$A34:$CN606,82,FALSE),"unknown")</f>
        <v>25</v>
      </c>
      <c r="AN33" s="159" t="str">
        <f>IFERROR(VLOOKUP(Table1[[#This Row],[RespondentID]],'All Data'!$A34:$CN606,83,FALSE),"unknown")</f>
        <v>Nassau</v>
      </c>
      <c r="AO33" s="159" t="str">
        <f>IFERROR(VLOOKUP(Table1[[#This Row],[RespondentID]],'All Data'!$A34:$CN606,84,FALSE),"unknown")</f>
        <v>Massapequa Park, 11762</v>
      </c>
      <c r="AP33" s="159" t="str">
        <f>IFERROR(VLOOKUP(Table1[[#This Row],[RespondentID]],'All Data'!$A34:$CN606,85,FALSE),"unknown")</f>
        <v>White/Caucasian</v>
      </c>
      <c r="AQ33" s="159" t="str">
        <f>IFERROR(VLOOKUP(Table1[[#This Row],[RespondentID]],'All Data'!$A34:$CN606,86,FALSE),"unknown")</f>
        <v>No</v>
      </c>
      <c r="AR33" s="159" t="str">
        <f>IFERROR(VLOOKUP(Table1[[#This Row],[RespondentID]],'All Data'!$A34:$CN606,87,FALSE),"unknown")</f>
        <v xml:space="preserve">English </v>
      </c>
      <c r="AS33" s="159" t="str">
        <f>IFERROR(VLOOKUP(Table1[[#This Row],[RespondentID]],'All Data'!$A34:$CN606,88,FALSE),"unknown")</f>
        <v>Over $125,000</v>
      </c>
      <c r="AT33" s="159" t="str">
        <f>IFERROR(VLOOKUP(Table1[[#This Row],[RespondentID]],'All Data'!$A34:$CN606,89,FALSE),"unknown")</f>
        <v>College graduate</v>
      </c>
      <c r="AU33" s="159" t="str">
        <f>IFERROR(VLOOKUP(Table1[[#This Row],[RespondentID]],'All Data'!$A34:$CN606,90,FALSE),"unknown")</f>
        <v>Employed for wages</v>
      </c>
      <c r="AV33" s="159" t="str">
        <f>IFERROR(VLOOKUP(Table1[[#This Row],[RespondentID]],'All Data'!$A34:$CN606,91,FALSE),"unknown")</f>
        <v>Yes</v>
      </c>
      <c r="AW33" s="159" t="str">
        <f>IFERROR(VLOOKUP(Table1[[#This Row],[RespondentID]],'All Data'!$A34:$CN606,92,FALSE),"unknown")</f>
        <v>Yes</v>
      </c>
    </row>
    <row r="34" spans="1:49" x14ac:dyDescent="0.35">
      <c r="A34" s="6">
        <f>'All Data'!A35</f>
        <v>5678191922</v>
      </c>
      <c r="B34" s="6"/>
      <c r="C34" s="6" t="s">
        <v>19</v>
      </c>
      <c r="D34" s="6"/>
      <c r="E34" s="6"/>
      <c r="F34" s="6"/>
      <c r="G34" s="6" t="s">
        <v>23</v>
      </c>
      <c r="H34" s="6"/>
      <c r="I34" s="6"/>
      <c r="J34" s="6"/>
      <c r="K34" s="6"/>
      <c r="L34" s="6"/>
      <c r="M34" s="6"/>
      <c r="N34" s="6" t="s">
        <v>30</v>
      </c>
      <c r="O34" s="8"/>
      <c r="P34" s="8">
        <f t="shared" si="0"/>
        <v>3</v>
      </c>
      <c r="Q34" s="8">
        <f t="shared" si="1"/>
        <v>1</v>
      </c>
      <c r="R34" s="8"/>
      <c r="S34" s="8">
        <f t="shared" si="17"/>
        <v>0</v>
      </c>
      <c r="T34" s="8">
        <f t="shared" si="2"/>
        <v>1</v>
      </c>
      <c r="U34" s="8">
        <f t="shared" si="3"/>
        <v>0</v>
      </c>
      <c r="V34" s="88">
        <f t="shared" si="4"/>
        <v>0</v>
      </c>
      <c r="W34" s="88">
        <f t="shared" si="5"/>
        <v>0</v>
      </c>
      <c r="X34" s="88">
        <f t="shared" si="6"/>
        <v>1</v>
      </c>
      <c r="Y34" s="88">
        <f t="shared" si="7"/>
        <v>0</v>
      </c>
      <c r="Z34" s="88">
        <f t="shared" si="8"/>
        <v>0</v>
      </c>
      <c r="AA34" s="88">
        <f t="shared" si="9"/>
        <v>0</v>
      </c>
      <c r="AB34" s="88">
        <f t="shared" si="10"/>
        <v>0</v>
      </c>
      <c r="AC34" s="88">
        <f t="shared" si="11"/>
        <v>0</v>
      </c>
      <c r="AD34" s="88">
        <f t="shared" si="12"/>
        <v>0</v>
      </c>
      <c r="AE34" s="88">
        <f t="shared" si="13"/>
        <v>1</v>
      </c>
      <c r="AF34" s="8"/>
      <c r="AG34" s="8"/>
      <c r="AH34" s="8">
        <f t="shared" si="14"/>
        <v>3</v>
      </c>
      <c r="AI34" s="8">
        <f t="shared" si="15"/>
        <v>3</v>
      </c>
      <c r="AJ34" s="8" t="str">
        <f t="shared" si="16"/>
        <v>Correct</v>
      </c>
      <c r="AK34" s="8"/>
      <c r="AL34" s="159" t="str">
        <f>IFERROR(VLOOKUP(Table1[[#This Row],[RespondentID]],'All Data'!$A35:$CN607,81,FALSE),"unknown")</f>
        <v>Female</v>
      </c>
      <c r="AM34" s="159">
        <f>IFERROR(VLOOKUP(Table1[[#This Row],[RespondentID]],'All Data'!$A35:$CN607,82,FALSE),"unknown")</f>
        <v>35</v>
      </c>
      <c r="AN34" s="159" t="str">
        <f>IFERROR(VLOOKUP(Table1[[#This Row],[RespondentID]],'All Data'!$A35:$CN607,83,FALSE),"unknown")</f>
        <v>Suffolk</v>
      </c>
      <c r="AO34" s="159" t="str">
        <f>IFERROR(VLOOKUP(Table1[[#This Row],[RespondentID]],'All Data'!$A35:$CN607,84,FALSE),"unknown")</f>
        <v>Holbrook, 11741</v>
      </c>
      <c r="AP34" s="159" t="str">
        <f>IFERROR(VLOOKUP(Table1[[#This Row],[RespondentID]],'All Data'!$A35:$CN607,85,FALSE),"unknown")</f>
        <v>White/Caucasian</v>
      </c>
      <c r="AQ34" s="159" t="str">
        <f>IFERROR(VLOOKUP(Table1[[#This Row],[RespondentID]],'All Data'!$A35:$CN607,86,FALSE),"unknown")</f>
        <v>No</v>
      </c>
      <c r="AR34" s="159" t="str">
        <f>IFERROR(VLOOKUP(Table1[[#This Row],[RespondentID]],'All Data'!$A35:$CN607,87,FALSE),"unknown")</f>
        <v xml:space="preserve">English </v>
      </c>
      <c r="AS34" s="159" t="str">
        <f>IFERROR(VLOOKUP(Table1[[#This Row],[RespondentID]],'All Data'!$A35:$CN607,88,FALSE),"unknown")</f>
        <v>$75,000 to $125,000</v>
      </c>
      <c r="AT34" s="159" t="str">
        <f>IFERROR(VLOOKUP(Table1[[#This Row],[RespondentID]],'All Data'!$A35:$CN607,89,FALSE),"unknown")</f>
        <v>Graduate school</v>
      </c>
      <c r="AU34" s="159" t="str">
        <f>IFERROR(VLOOKUP(Table1[[#This Row],[RespondentID]],'All Data'!$A35:$CN607,90,FALSE),"unknown")</f>
        <v>Employed for wages</v>
      </c>
      <c r="AV34" s="159" t="str">
        <f>IFERROR(VLOOKUP(Table1[[#This Row],[RespondentID]],'All Data'!$A35:$CN607,91,FALSE),"unknown")</f>
        <v>Yes</v>
      </c>
      <c r="AW34" s="159" t="str">
        <f>IFERROR(VLOOKUP(Table1[[#This Row],[RespondentID]],'All Data'!$A35:$CN607,92,FALSE),"unknown")</f>
        <v>Yes</v>
      </c>
    </row>
    <row r="35" spans="1:49" x14ac:dyDescent="0.35">
      <c r="A35" s="6">
        <f>'All Data'!A36</f>
        <v>5678188691</v>
      </c>
      <c r="B35" s="6"/>
      <c r="C35" s="6"/>
      <c r="D35" s="6"/>
      <c r="E35" s="6"/>
      <c r="F35" s="6"/>
      <c r="G35" s="6" t="s">
        <v>23</v>
      </c>
      <c r="H35" s="6"/>
      <c r="I35" s="6"/>
      <c r="J35" s="6"/>
      <c r="K35" s="6" t="s">
        <v>27</v>
      </c>
      <c r="L35" s="6" t="s">
        <v>28</v>
      </c>
      <c r="M35" s="6"/>
      <c r="N35" s="6"/>
      <c r="O35" s="8"/>
      <c r="P35" s="8">
        <f t="shared" si="0"/>
        <v>3</v>
      </c>
      <c r="Q35" s="8">
        <f t="shared" si="1"/>
        <v>1</v>
      </c>
      <c r="R35" s="8"/>
      <c r="S35" s="8">
        <f t="shared" si="17"/>
        <v>0</v>
      </c>
      <c r="T35" s="8">
        <f t="shared" si="2"/>
        <v>0</v>
      </c>
      <c r="U35" s="8">
        <f t="shared" si="3"/>
        <v>0</v>
      </c>
      <c r="V35" s="88">
        <f t="shared" si="4"/>
        <v>0</v>
      </c>
      <c r="W35" s="88">
        <f t="shared" si="5"/>
        <v>0</v>
      </c>
      <c r="X35" s="88">
        <f t="shared" si="6"/>
        <v>1</v>
      </c>
      <c r="Y35" s="88">
        <f t="shared" si="7"/>
        <v>0</v>
      </c>
      <c r="Z35" s="88">
        <f t="shared" si="8"/>
        <v>0</v>
      </c>
      <c r="AA35" s="88">
        <f t="shared" si="9"/>
        <v>0</v>
      </c>
      <c r="AB35" s="88">
        <f t="shared" si="10"/>
        <v>1</v>
      </c>
      <c r="AC35" s="88">
        <f t="shared" si="11"/>
        <v>1</v>
      </c>
      <c r="AD35" s="88">
        <f t="shared" si="12"/>
        <v>0</v>
      </c>
      <c r="AE35" s="88">
        <f t="shared" si="13"/>
        <v>0</v>
      </c>
      <c r="AF35" s="8"/>
      <c r="AG35" s="8"/>
      <c r="AH35" s="8">
        <f t="shared" si="14"/>
        <v>3</v>
      </c>
      <c r="AI35" s="8">
        <f t="shared" si="15"/>
        <v>3</v>
      </c>
      <c r="AJ35" s="8" t="str">
        <f t="shared" si="16"/>
        <v>Correct</v>
      </c>
      <c r="AK35" s="8"/>
      <c r="AL35" s="159" t="str">
        <f>IFERROR(VLOOKUP(Table1[[#This Row],[RespondentID]],'All Data'!$A36:$CN608,81,FALSE),"unknown")</f>
        <v>Female</v>
      </c>
      <c r="AM35" s="159">
        <f>IFERROR(VLOOKUP(Table1[[#This Row],[RespondentID]],'All Data'!$A36:$CN608,82,FALSE),"unknown")</f>
        <v>45</v>
      </c>
      <c r="AN35" s="159" t="str">
        <f>IFERROR(VLOOKUP(Table1[[#This Row],[RespondentID]],'All Data'!$A36:$CN608,83,FALSE),"unknown")</f>
        <v>Nassau</v>
      </c>
      <c r="AO35" s="159" t="str">
        <f>IFERROR(VLOOKUP(Table1[[#This Row],[RespondentID]],'All Data'!$A36:$CN608,84,FALSE),"unknown")</f>
        <v>East Rockaway, 11518</v>
      </c>
      <c r="AP35" s="159" t="str">
        <f>IFERROR(VLOOKUP(Table1[[#This Row],[RespondentID]],'All Data'!$A36:$CN608,85,FALSE),"unknown")</f>
        <v>White/Caucasian</v>
      </c>
      <c r="AQ35" s="159" t="str">
        <f>IFERROR(VLOOKUP(Table1[[#This Row],[RespondentID]],'All Data'!$A36:$CN608,86,FALSE),"unknown")</f>
        <v>No</v>
      </c>
      <c r="AR35" s="159" t="str">
        <f>IFERROR(VLOOKUP(Table1[[#This Row],[RespondentID]],'All Data'!$A36:$CN608,87,FALSE),"unknown")</f>
        <v xml:space="preserve">English </v>
      </c>
      <c r="AS35" s="159" t="str">
        <f>IFERROR(VLOOKUP(Table1[[#This Row],[RespondentID]],'All Data'!$A36:$CN608,88,FALSE),"unknown")</f>
        <v>$75,000 to $125,000</v>
      </c>
      <c r="AT35" s="159" t="str">
        <f>IFERROR(VLOOKUP(Table1[[#This Row],[RespondentID]],'All Data'!$A36:$CN608,89,FALSE),"unknown")</f>
        <v>Graduate school</v>
      </c>
      <c r="AU35" s="159" t="str">
        <f>IFERROR(VLOOKUP(Table1[[#This Row],[RespondentID]],'All Data'!$A36:$CN608,90,FALSE),"unknown")</f>
        <v>Employed for wages</v>
      </c>
      <c r="AV35" s="159" t="str">
        <f>IFERROR(VLOOKUP(Table1[[#This Row],[RespondentID]],'All Data'!$A36:$CN608,91,FALSE),"unknown")</f>
        <v>Yes</v>
      </c>
      <c r="AW35" s="159" t="str">
        <f>IFERROR(VLOOKUP(Table1[[#This Row],[RespondentID]],'All Data'!$A36:$CN608,92,FALSE),"unknown")</f>
        <v>Yes</v>
      </c>
    </row>
    <row r="36" spans="1:49" x14ac:dyDescent="0.35">
      <c r="A36" s="6">
        <f>'All Data'!A37</f>
        <v>5678188449</v>
      </c>
      <c r="B36" s="6"/>
      <c r="C36" s="6" t="s">
        <v>19</v>
      </c>
      <c r="D36" s="6"/>
      <c r="E36" s="6"/>
      <c r="F36" s="6"/>
      <c r="G36" s="6"/>
      <c r="H36" s="6"/>
      <c r="I36" s="6"/>
      <c r="J36" s="6"/>
      <c r="K36" s="6"/>
      <c r="L36" s="6"/>
      <c r="M36" s="6"/>
      <c r="N36" s="6"/>
      <c r="O36" s="8"/>
      <c r="P36" s="8">
        <f t="shared" si="0"/>
        <v>1</v>
      </c>
      <c r="Q36" s="8">
        <f t="shared" si="1"/>
        <v>3</v>
      </c>
      <c r="R36" s="8"/>
      <c r="S36" s="8">
        <f t="shared" si="17"/>
        <v>0</v>
      </c>
      <c r="T36" s="8">
        <f t="shared" si="2"/>
        <v>1</v>
      </c>
      <c r="U36" s="8">
        <f t="shared" si="3"/>
        <v>0</v>
      </c>
      <c r="V36" s="88">
        <f t="shared" si="4"/>
        <v>0</v>
      </c>
      <c r="W36" s="88">
        <f t="shared" si="5"/>
        <v>0</v>
      </c>
      <c r="X36" s="88">
        <f t="shared" si="6"/>
        <v>0</v>
      </c>
      <c r="Y36" s="88">
        <f t="shared" si="7"/>
        <v>0</v>
      </c>
      <c r="Z36" s="88">
        <f t="shared" si="8"/>
        <v>0</v>
      </c>
      <c r="AA36" s="88">
        <f t="shared" si="9"/>
        <v>0</v>
      </c>
      <c r="AB36" s="88">
        <f t="shared" si="10"/>
        <v>0</v>
      </c>
      <c r="AC36" s="88">
        <f t="shared" si="11"/>
        <v>0</v>
      </c>
      <c r="AD36" s="88">
        <f t="shared" si="12"/>
        <v>0</v>
      </c>
      <c r="AE36" s="88">
        <f t="shared" si="13"/>
        <v>0</v>
      </c>
      <c r="AF36" s="8"/>
      <c r="AG36" s="8"/>
      <c r="AH36" s="8">
        <f t="shared" si="14"/>
        <v>1</v>
      </c>
      <c r="AI36" s="8">
        <f t="shared" si="15"/>
        <v>1</v>
      </c>
      <c r="AJ36" s="8" t="str">
        <f t="shared" si="16"/>
        <v>Correct</v>
      </c>
      <c r="AK36" s="8"/>
      <c r="AL36" s="159" t="str">
        <f>IFERROR(VLOOKUP(Table1[[#This Row],[RespondentID]],'All Data'!$A37:$CN609,81,FALSE),"unknown")</f>
        <v>Female</v>
      </c>
      <c r="AM36" s="159">
        <f>IFERROR(VLOOKUP(Table1[[#This Row],[RespondentID]],'All Data'!$A37:$CN609,82,FALSE),"unknown")</f>
        <v>56</v>
      </c>
      <c r="AN36" s="159" t="str">
        <f>IFERROR(VLOOKUP(Table1[[#This Row],[RespondentID]],'All Data'!$A37:$CN609,83,FALSE),"unknown")</f>
        <v>Suffolk</v>
      </c>
      <c r="AO36" s="159" t="str">
        <f>IFERROR(VLOOKUP(Table1[[#This Row],[RespondentID]],'All Data'!$A37:$CN609,84,FALSE),"unknown")</f>
        <v>Mount Sinai, 11766</v>
      </c>
      <c r="AP36" s="159" t="str">
        <f>IFERROR(VLOOKUP(Table1[[#This Row],[RespondentID]],'All Data'!$A37:$CN609,85,FALSE),"unknown")</f>
        <v>White/Caucasian</v>
      </c>
      <c r="AQ36" s="159" t="str">
        <f>IFERROR(VLOOKUP(Table1[[#This Row],[RespondentID]],'All Data'!$A37:$CN609,86,FALSE),"unknown")</f>
        <v>No</v>
      </c>
      <c r="AR36" s="159" t="str">
        <f>IFERROR(VLOOKUP(Table1[[#This Row],[RespondentID]],'All Data'!$A37:$CN609,87,FALSE),"unknown")</f>
        <v xml:space="preserve">English </v>
      </c>
      <c r="AS36" s="159" t="str">
        <f>IFERROR(VLOOKUP(Table1[[#This Row],[RespondentID]],'All Data'!$A37:$CN609,88,FALSE),"unknown")</f>
        <v>$50,000 to $74,999</v>
      </c>
      <c r="AT36" s="159" t="str">
        <f>IFERROR(VLOOKUP(Table1[[#This Row],[RespondentID]],'All Data'!$A37:$CN609,89,FALSE),"unknown")</f>
        <v>Technical school</v>
      </c>
      <c r="AU36" s="159" t="str">
        <f>IFERROR(VLOOKUP(Table1[[#This Row],[RespondentID]],'All Data'!$A37:$CN609,90,FALSE),"unknown")</f>
        <v>Employed for wages</v>
      </c>
      <c r="AV36" s="159" t="str">
        <f>IFERROR(VLOOKUP(Table1[[#This Row],[RespondentID]],'All Data'!$A37:$CN609,91,FALSE),"unknown")</f>
        <v>Yes</v>
      </c>
      <c r="AW36" s="159" t="str">
        <f>IFERROR(VLOOKUP(Table1[[#This Row],[RespondentID]],'All Data'!$A37:$CN609,92,FALSE),"unknown")</f>
        <v>Yes</v>
      </c>
    </row>
    <row r="37" spans="1:49" x14ac:dyDescent="0.35">
      <c r="A37" s="6">
        <f>'All Data'!A38</f>
        <v>5678187695</v>
      </c>
      <c r="B37" s="6"/>
      <c r="C37" s="6"/>
      <c r="D37" s="6"/>
      <c r="E37" s="6"/>
      <c r="F37" s="6"/>
      <c r="G37" s="6"/>
      <c r="H37" s="6"/>
      <c r="I37" s="6"/>
      <c r="J37" s="6"/>
      <c r="K37" s="6" t="s">
        <v>27</v>
      </c>
      <c r="L37" s="6" t="s">
        <v>28</v>
      </c>
      <c r="M37" s="6" t="s">
        <v>29</v>
      </c>
      <c r="N37" s="6"/>
      <c r="O37" s="8"/>
      <c r="P37" s="8">
        <f t="shared" si="0"/>
        <v>3</v>
      </c>
      <c r="Q37" s="8">
        <f t="shared" si="1"/>
        <v>1</v>
      </c>
      <c r="R37" s="8"/>
      <c r="S37" s="8">
        <f t="shared" si="17"/>
        <v>0</v>
      </c>
      <c r="T37" s="8">
        <f t="shared" si="2"/>
        <v>0</v>
      </c>
      <c r="U37" s="8">
        <f t="shared" si="3"/>
        <v>0</v>
      </c>
      <c r="V37" s="88">
        <f t="shared" si="4"/>
        <v>0</v>
      </c>
      <c r="W37" s="88">
        <f t="shared" si="5"/>
        <v>0</v>
      </c>
      <c r="X37" s="88">
        <f t="shared" si="6"/>
        <v>0</v>
      </c>
      <c r="Y37" s="88">
        <f t="shared" si="7"/>
        <v>0</v>
      </c>
      <c r="Z37" s="88">
        <f t="shared" si="8"/>
        <v>0</v>
      </c>
      <c r="AA37" s="88">
        <f t="shared" si="9"/>
        <v>0</v>
      </c>
      <c r="AB37" s="88">
        <f t="shared" si="10"/>
        <v>1</v>
      </c>
      <c r="AC37" s="88">
        <f t="shared" si="11"/>
        <v>1</v>
      </c>
      <c r="AD37" s="88">
        <f t="shared" si="12"/>
        <v>1</v>
      </c>
      <c r="AE37" s="88">
        <f t="shared" si="13"/>
        <v>0</v>
      </c>
      <c r="AF37" s="8"/>
      <c r="AG37" s="8"/>
      <c r="AH37" s="8">
        <f t="shared" si="14"/>
        <v>3</v>
      </c>
      <c r="AI37" s="8">
        <f t="shared" si="15"/>
        <v>3</v>
      </c>
      <c r="AJ37" s="8" t="str">
        <f t="shared" si="16"/>
        <v>Correct</v>
      </c>
      <c r="AK37" s="8"/>
      <c r="AL37" s="159" t="str">
        <f>IFERROR(VLOOKUP(Table1[[#This Row],[RespondentID]],'All Data'!$A38:$CN610,81,FALSE),"unknown")</f>
        <v>Female</v>
      </c>
      <c r="AM37" s="159">
        <f>IFERROR(VLOOKUP(Table1[[#This Row],[RespondentID]],'All Data'!$A38:$CN610,82,FALSE),"unknown")</f>
        <v>50</v>
      </c>
      <c r="AN37" s="159" t="str">
        <f>IFERROR(VLOOKUP(Table1[[#This Row],[RespondentID]],'All Data'!$A38:$CN610,83,FALSE),"unknown")</f>
        <v>Suffolk</v>
      </c>
      <c r="AO37" s="159" t="str">
        <f>IFERROR(VLOOKUP(Table1[[#This Row],[RespondentID]],'All Data'!$A38:$CN610,84,FALSE),"unknown")</f>
        <v>Holbrook, 11741</v>
      </c>
      <c r="AP37" s="159" t="str">
        <f>IFERROR(VLOOKUP(Table1[[#This Row],[RespondentID]],'All Data'!$A38:$CN610,85,FALSE),"unknown")</f>
        <v>White/Caucasian</v>
      </c>
      <c r="AQ37" s="159" t="str">
        <f>IFERROR(VLOOKUP(Table1[[#This Row],[RespondentID]],'All Data'!$A38:$CN610,86,FALSE),"unknown")</f>
        <v>No</v>
      </c>
      <c r="AR37" s="159" t="str">
        <f>IFERROR(VLOOKUP(Table1[[#This Row],[RespondentID]],'All Data'!$A38:$CN610,87,FALSE),"unknown")</f>
        <v xml:space="preserve">English </v>
      </c>
      <c r="AS37" s="159" t="str">
        <f>IFERROR(VLOOKUP(Table1[[#This Row],[RespondentID]],'All Data'!$A38:$CN610,88,FALSE),"unknown")</f>
        <v>Over $125,000</v>
      </c>
      <c r="AT37" s="159" t="str">
        <f>IFERROR(VLOOKUP(Table1[[#This Row],[RespondentID]],'All Data'!$A38:$CN610,89,FALSE),"unknown")</f>
        <v>Other (please specify)</v>
      </c>
      <c r="AU37" s="159" t="str">
        <f>IFERROR(VLOOKUP(Table1[[#This Row],[RespondentID]],'All Data'!$A38:$CN610,90,FALSE),"unknown")</f>
        <v>Employed for wages</v>
      </c>
      <c r="AV37" s="159" t="str">
        <f>IFERROR(VLOOKUP(Table1[[#This Row],[RespondentID]],'All Data'!$A38:$CN610,91,FALSE),"unknown")</f>
        <v>Yes</v>
      </c>
      <c r="AW37" s="159" t="str">
        <f>IFERROR(VLOOKUP(Table1[[#This Row],[RespondentID]],'All Data'!$A38:$CN610,92,FALSE),"unknown")</f>
        <v>Yes</v>
      </c>
    </row>
    <row r="38" spans="1:49" x14ac:dyDescent="0.35">
      <c r="A38" s="6">
        <f>'All Data'!A39</f>
        <v>5678173649</v>
      </c>
      <c r="B38" s="6"/>
      <c r="C38" s="6"/>
      <c r="D38" s="6"/>
      <c r="E38" s="6"/>
      <c r="F38" s="6"/>
      <c r="G38" s="6"/>
      <c r="H38" s="6"/>
      <c r="I38" s="6"/>
      <c r="J38" s="6"/>
      <c r="K38" s="6" t="s">
        <v>27</v>
      </c>
      <c r="L38" s="6" t="s">
        <v>28</v>
      </c>
      <c r="M38" s="6"/>
      <c r="N38" s="6" t="s">
        <v>30</v>
      </c>
      <c r="O38" s="8"/>
      <c r="P38" s="8">
        <f t="shared" si="0"/>
        <v>3</v>
      </c>
      <c r="Q38" s="8">
        <f t="shared" si="1"/>
        <v>1</v>
      </c>
      <c r="R38" s="8"/>
      <c r="S38" s="8">
        <f t="shared" si="17"/>
        <v>0</v>
      </c>
      <c r="T38" s="8">
        <f t="shared" si="2"/>
        <v>0</v>
      </c>
      <c r="U38" s="8">
        <f t="shared" si="3"/>
        <v>0</v>
      </c>
      <c r="V38" s="88">
        <f t="shared" si="4"/>
        <v>0</v>
      </c>
      <c r="W38" s="88">
        <f t="shared" si="5"/>
        <v>0</v>
      </c>
      <c r="X38" s="88">
        <f t="shared" si="6"/>
        <v>0</v>
      </c>
      <c r="Y38" s="88">
        <f t="shared" si="7"/>
        <v>0</v>
      </c>
      <c r="Z38" s="88">
        <f t="shared" si="8"/>
        <v>0</v>
      </c>
      <c r="AA38" s="88">
        <f t="shared" si="9"/>
        <v>0</v>
      </c>
      <c r="AB38" s="88">
        <f t="shared" si="10"/>
        <v>1</v>
      </c>
      <c r="AC38" s="88">
        <f t="shared" si="11"/>
        <v>1</v>
      </c>
      <c r="AD38" s="88">
        <f t="shared" si="12"/>
        <v>0</v>
      </c>
      <c r="AE38" s="88">
        <f t="shared" si="13"/>
        <v>1</v>
      </c>
      <c r="AF38" s="8"/>
      <c r="AG38" s="8"/>
      <c r="AH38" s="8">
        <f t="shared" si="14"/>
        <v>3</v>
      </c>
      <c r="AI38" s="8">
        <f t="shared" si="15"/>
        <v>3</v>
      </c>
      <c r="AJ38" s="8" t="str">
        <f t="shared" si="16"/>
        <v>Correct</v>
      </c>
      <c r="AK38" s="8"/>
      <c r="AL38" s="159" t="str">
        <f>IFERROR(VLOOKUP(Table1[[#This Row],[RespondentID]],'All Data'!$A39:$CN611,81,FALSE),"unknown")</f>
        <v>Female</v>
      </c>
      <c r="AM38" s="159">
        <f>IFERROR(VLOOKUP(Table1[[#This Row],[RespondentID]],'All Data'!$A39:$CN611,82,FALSE),"unknown")</f>
        <v>45</v>
      </c>
      <c r="AN38" s="159" t="str">
        <f>IFERROR(VLOOKUP(Table1[[#This Row],[RespondentID]],'All Data'!$A39:$CN611,83,FALSE),"unknown")</f>
        <v>Nassau</v>
      </c>
      <c r="AO38" s="159" t="str">
        <f>IFERROR(VLOOKUP(Table1[[#This Row],[RespondentID]],'All Data'!$A39:$CN611,84,FALSE),"unknown")</f>
        <v>East Meadow, 11554</v>
      </c>
      <c r="AP38" s="159" t="str">
        <f>IFERROR(VLOOKUP(Table1[[#This Row],[RespondentID]],'All Data'!$A39:$CN611,85,FALSE),"unknown")</f>
        <v>White/Caucasian</v>
      </c>
      <c r="AQ38" s="159" t="str">
        <f>IFERROR(VLOOKUP(Table1[[#This Row],[RespondentID]],'All Data'!$A39:$CN611,86,FALSE),"unknown")</f>
        <v>No</v>
      </c>
      <c r="AR38" s="159" t="str">
        <f>IFERROR(VLOOKUP(Table1[[#This Row],[RespondentID]],'All Data'!$A39:$CN611,87,FALSE),"unknown")</f>
        <v xml:space="preserve">English </v>
      </c>
      <c r="AS38" s="159" t="str">
        <f>IFERROR(VLOOKUP(Table1[[#This Row],[RespondentID]],'All Data'!$A39:$CN611,88,FALSE),"unknown")</f>
        <v>$50,000 to $74,999</v>
      </c>
      <c r="AT38" s="159" t="str">
        <f>IFERROR(VLOOKUP(Table1[[#This Row],[RespondentID]],'All Data'!$A39:$CN611,89,FALSE),"unknown")</f>
        <v>Some college</v>
      </c>
      <c r="AU38" s="159" t="str">
        <f>IFERROR(VLOOKUP(Table1[[#This Row],[RespondentID]],'All Data'!$A39:$CN611,90,FALSE),"unknown")</f>
        <v>Employed for wages</v>
      </c>
      <c r="AV38" s="159" t="str">
        <f>IFERROR(VLOOKUP(Table1[[#This Row],[RespondentID]],'All Data'!$A39:$CN611,91,FALSE),"unknown")</f>
        <v>Yes</v>
      </c>
      <c r="AW38" s="159" t="str">
        <f>IFERROR(VLOOKUP(Table1[[#This Row],[RespondentID]],'All Data'!$A39:$CN611,92,FALSE),"unknown")</f>
        <v>Yes</v>
      </c>
    </row>
    <row r="39" spans="1:49" x14ac:dyDescent="0.35">
      <c r="A39" s="6">
        <f>'All Data'!A40</f>
        <v>5678055433</v>
      </c>
      <c r="B39" s="6"/>
      <c r="C39" s="6" t="s">
        <v>19</v>
      </c>
      <c r="D39" s="6"/>
      <c r="E39" s="6"/>
      <c r="F39" s="6"/>
      <c r="G39" s="6"/>
      <c r="H39" s="6"/>
      <c r="I39" s="6"/>
      <c r="J39" s="6"/>
      <c r="K39" s="6" t="s">
        <v>27</v>
      </c>
      <c r="L39" s="6" t="s">
        <v>28</v>
      </c>
      <c r="M39" s="6"/>
      <c r="N39" s="6"/>
      <c r="O39" s="8"/>
      <c r="P39" s="8">
        <f t="shared" si="0"/>
        <v>3</v>
      </c>
      <c r="Q39" s="8">
        <f t="shared" si="1"/>
        <v>1</v>
      </c>
      <c r="R39" s="8"/>
      <c r="S39" s="8">
        <f t="shared" si="17"/>
        <v>0</v>
      </c>
      <c r="T39" s="8">
        <f t="shared" si="2"/>
        <v>1</v>
      </c>
      <c r="U39" s="8">
        <f t="shared" si="3"/>
        <v>0</v>
      </c>
      <c r="V39" s="88">
        <f t="shared" si="4"/>
        <v>0</v>
      </c>
      <c r="W39" s="88">
        <f t="shared" si="5"/>
        <v>0</v>
      </c>
      <c r="X39" s="88">
        <f t="shared" si="6"/>
        <v>0</v>
      </c>
      <c r="Y39" s="88">
        <f t="shared" si="7"/>
        <v>0</v>
      </c>
      <c r="Z39" s="88">
        <f t="shared" si="8"/>
        <v>0</v>
      </c>
      <c r="AA39" s="88">
        <f t="shared" si="9"/>
        <v>0</v>
      </c>
      <c r="AB39" s="88">
        <f t="shared" si="10"/>
        <v>1</v>
      </c>
      <c r="AC39" s="88">
        <f t="shared" si="11"/>
        <v>1</v>
      </c>
      <c r="AD39" s="88">
        <f t="shared" si="12"/>
        <v>0</v>
      </c>
      <c r="AE39" s="88">
        <f t="shared" si="13"/>
        <v>0</v>
      </c>
      <c r="AF39" s="8"/>
      <c r="AG39" s="8"/>
      <c r="AH39" s="8">
        <f t="shared" si="14"/>
        <v>3</v>
      </c>
      <c r="AI39" s="8">
        <f t="shared" si="15"/>
        <v>3</v>
      </c>
      <c r="AJ39" s="8" t="str">
        <f t="shared" si="16"/>
        <v>Correct</v>
      </c>
      <c r="AK39" s="8"/>
      <c r="AL39" s="159" t="str">
        <f>IFERROR(VLOOKUP(Table1[[#This Row],[RespondentID]],'All Data'!$A40:$CN612,81,FALSE),"unknown")</f>
        <v>Male</v>
      </c>
      <c r="AM39" s="159">
        <f>IFERROR(VLOOKUP(Table1[[#This Row],[RespondentID]],'All Data'!$A40:$CN612,82,FALSE),"unknown")</f>
        <v>29</v>
      </c>
      <c r="AN39" s="159" t="str">
        <f>IFERROR(VLOOKUP(Table1[[#This Row],[RespondentID]],'All Data'!$A40:$CN612,83,FALSE),"unknown")</f>
        <v>Suffolk</v>
      </c>
      <c r="AO39" s="159" t="str">
        <f>IFERROR(VLOOKUP(Table1[[#This Row],[RespondentID]],'All Data'!$A40:$CN612,84,FALSE),"unknown")</f>
        <v>Stony Brook, 11790</v>
      </c>
      <c r="AP39" s="159" t="str">
        <f>IFERROR(VLOOKUP(Table1[[#This Row],[RespondentID]],'All Data'!$A40:$CN612,85,FALSE),"unknown")</f>
        <v>White/Caucasian</v>
      </c>
      <c r="AQ39" s="159" t="str">
        <f>IFERROR(VLOOKUP(Table1[[#This Row],[RespondentID]],'All Data'!$A40:$CN612,86,FALSE),"unknown")</f>
        <v>No</v>
      </c>
      <c r="AR39" s="159" t="str">
        <f>IFERROR(VLOOKUP(Table1[[#This Row],[RespondentID]],'All Data'!$A40:$CN612,87,FALSE),"unknown")</f>
        <v xml:space="preserve">English </v>
      </c>
      <c r="AS39" s="159" t="str">
        <f>IFERROR(VLOOKUP(Table1[[#This Row],[RespondentID]],'All Data'!$A40:$CN612,88,FALSE),"unknown")</f>
        <v>$75,000 to $125,000</v>
      </c>
      <c r="AT39" s="159" t="str">
        <f>IFERROR(VLOOKUP(Table1[[#This Row],[RespondentID]],'All Data'!$A40:$CN612,89,FALSE),"unknown")</f>
        <v>College graduate</v>
      </c>
      <c r="AU39" s="159" t="str">
        <f>IFERROR(VLOOKUP(Table1[[#This Row],[RespondentID]],'All Data'!$A40:$CN612,90,FALSE),"unknown")</f>
        <v>Employed for wages</v>
      </c>
      <c r="AV39" s="159" t="str">
        <f>IFERROR(VLOOKUP(Table1[[#This Row],[RespondentID]],'All Data'!$A40:$CN612,91,FALSE),"unknown")</f>
        <v>Yes</v>
      </c>
      <c r="AW39" s="159" t="str">
        <f>IFERROR(VLOOKUP(Table1[[#This Row],[RespondentID]],'All Data'!$A40:$CN612,92,FALSE),"unknown")</f>
        <v>Yes</v>
      </c>
    </row>
    <row r="40" spans="1:49" x14ac:dyDescent="0.35">
      <c r="A40" s="6">
        <f>'All Data'!A41</f>
        <v>5678051723</v>
      </c>
      <c r="B40" s="6"/>
      <c r="C40" s="6" t="s">
        <v>19</v>
      </c>
      <c r="D40" s="6" t="s">
        <v>20</v>
      </c>
      <c r="E40" s="6"/>
      <c r="F40" s="6"/>
      <c r="G40" s="6"/>
      <c r="H40" s="6"/>
      <c r="I40" s="6"/>
      <c r="J40" s="6"/>
      <c r="K40" s="6"/>
      <c r="L40" s="6" t="s">
        <v>28</v>
      </c>
      <c r="M40" s="6"/>
      <c r="N40" s="6"/>
      <c r="O40" s="8"/>
      <c r="P40" s="8">
        <f t="shared" si="0"/>
        <v>3</v>
      </c>
      <c r="Q40" s="8">
        <f t="shared" si="1"/>
        <v>1</v>
      </c>
      <c r="R40" s="8"/>
      <c r="S40" s="8">
        <f t="shared" si="17"/>
        <v>0</v>
      </c>
      <c r="T40" s="8">
        <f t="shared" si="2"/>
        <v>1</v>
      </c>
      <c r="U40" s="8">
        <f t="shared" si="3"/>
        <v>1</v>
      </c>
      <c r="V40" s="88">
        <f t="shared" si="4"/>
        <v>0</v>
      </c>
      <c r="W40" s="88">
        <f t="shared" si="5"/>
        <v>0</v>
      </c>
      <c r="X40" s="88">
        <f t="shared" si="6"/>
        <v>0</v>
      </c>
      <c r="Y40" s="88">
        <f t="shared" si="7"/>
        <v>0</v>
      </c>
      <c r="Z40" s="88">
        <f t="shared" si="8"/>
        <v>0</v>
      </c>
      <c r="AA40" s="88">
        <f t="shared" si="9"/>
        <v>0</v>
      </c>
      <c r="AB40" s="88">
        <f t="shared" si="10"/>
        <v>0</v>
      </c>
      <c r="AC40" s="88">
        <f t="shared" si="11"/>
        <v>1</v>
      </c>
      <c r="AD40" s="88">
        <f t="shared" si="12"/>
        <v>0</v>
      </c>
      <c r="AE40" s="88">
        <f t="shared" si="13"/>
        <v>0</v>
      </c>
      <c r="AF40" s="8"/>
      <c r="AG40" s="8"/>
      <c r="AH40" s="8">
        <f t="shared" si="14"/>
        <v>3</v>
      </c>
      <c r="AI40" s="8">
        <f t="shared" si="15"/>
        <v>3</v>
      </c>
      <c r="AJ40" s="8" t="str">
        <f t="shared" si="16"/>
        <v>Correct</v>
      </c>
      <c r="AK40" s="8"/>
      <c r="AL40" s="159" t="str">
        <f>IFERROR(VLOOKUP(Table1[[#This Row],[RespondentID]],'All Data'!$A41:$CN613,81,FALSE),"unknown")</f>
        <v>Male</v>
      </c>
      <c r="AM40" s="159">
        <f>IFERROR(VLOOKUP(Table1[[#This Row],[RespondentID]],'All Data'!$A41:$CN613,82,FALSE),"unknown")</f>
        <v>65</v>
      </c>
      <c r="AN40" s="159" t="str">
        <f>IFERROR(VLOOKUP(Table1[[#This Row],[RespondentID]],'All Data'!$A41:$CN613,83,FALSE),"unknown")</f>
        <v>Suffolk</v>
      </c>
      <c r="AO40" s="159" t="str">
        <f>IFERROR(VLOOKUP(Table1[[#This Row],[RespondentID]],'All Data'!$A41:$CN613,84,FALSE),"unknown")</f>
        <v>Holbrook, 11741</v>
      </c>
      <c r="AP40" s="159" t="str">
        <f>IFERROR(VLOOKUP(Table1[[#This Row],[RespondentID]],'All Data'!$A41:$CN613,85,FALSE),"unknown")</f>
        <v>White/Caucasian</v>
      </c>
      <c r="AQ40" s="159" t="str">
        <f>IFERROR(VLOOKUP(Table1[[#This Row],[RespondentID]],'All Data'!$A41:$CN613,86,FALSE),"unknown")</f>
        <v>No</v>
      </c>
      <c r="AR40" s="159" t="str">
        <f>IFERROR(VLOOKUP(Table1[[#This Row],[RespondentID]],'All Data'!$A41:$CN613,87,FALSE),"unknown")</f>
        <v xml:space="preserve">English </v>
      </c>
      <c r="AS40" s="159" t="str">
        <f>IFERROR(VLOOKUP(Table1[[#This Row],[RespondentID]],'All Data'!$A41:$CN613,88,FALSE),"unknown")</f>
        <v>$75,000 to $125,000</v>
      </c>
      <c r="AT40" s="159" t="str">
        <f>IFERROR(VLOOKUP(Table1[[#This Row],[RespondentID]],'All Data'!$A41:$CN613,89,FALSE),"unknown")</f>
        <v>Graduate school</v>
      </c>
      <c r="AU40" s="159" t="str">
        <f>IFERROR(VLOOKUP(Table1[[#This Row],[RespondentID]],'All Data'!$A41:$CN613,90,FALSE),"unknown")</f>
        <v>Retired</v>
      </c>
      <c r="AV40" s="159" t="str">
        <f>IFERROR(VLOOKUP(Table1[[#This Row],[RespondentID]],'All Data'!$A41:$CN613,91,FALSE),"unknown")</f>
        <v>Yes</v>
      </c>
      <c r="AW40" s="159" t="str">
        <f>IFERROR(VLOOKUP(Table1[[#This Row],[RespondentID]],'All Data'!$A41:$CN613,92,FALSE),"unknown")</f>
        <v>Yes</v>
      </c>
    </row>
    <row r="41" spans="1:49" x14ac:dyDescent="0.35">
      <c r="A41" s="6">
        <f>'All Data'!A42</f>
        <v>5678049260</v>
      </c>
      <c r="B41" s="6"/>
      <c r="C41" s="6"/>
      <c r="D41" s="6"/>
      <c r="E41" s="6"/>
      <c r="F41" s="6"/>
      <c r="G41" s="6"/>
      <c r="H41" s="6"/>
      <c r="I41" s="6"/>
      <c r="J41" s="6"/>
      <c r="K41" s="6"/>
      <c r="L41" s="6"/>
      <c r="M41" s="6"/>
      <c r="N41" s="6"/>
      <c r="O41" s="8"/>
      <c r="P41" s="8">
        <f t="shared" si="0"/>
        <v>0</v>
      </c>
      <c r="Q41" s="8" t="e">
        <f t="shared" si="1"/>
        <v>#DIV/0!</v>
      </c>
      <c r="R41" s="8"/>
      <c r="S41" s="8">
        <f t="shared" si="17"/>
        <v>0</v>
      </c>
      <c r="T41" s="8">
        <f t="shared" si="2"/>
        <v>0</v>
      </c>
      <c r="U41" s="8">
        <f t="shared" si="3"/>
        <v>0</v>
      </c>
      <c r="V41" s="88">
        <f t="shared" si="4"/>
        <v>0</v>
      </c>
      <c r="W41" s="88">
        <f t="shared" si="5"/>
        <v>0</v>
      </c>
      <c r="X41" s="88">
        <f t="shared" si="6"/>
        <v>0</v>
      </c>
      <c r="Y41" s="88">
        <f t="shared" si="7"/>
        <v>0</v>
      </c>
      <c r="Z41" s="88">
        <f t="shared" si="8"/>
        <v>0</v>
      </c>
      <c r="AA41" s="88">
        <f t="shared" si="9"/>
        <v>0</v>
      </c>
      <c r="AB41" s="88">
        <f t="shared" si="10"/>
        <v>0</v>
      </c>
      <c r="AC41" s="88">
        <f t="shared" si="11"/>
        <v>0</v>
      </c>
      <c r="AD41" s="88">
        <f t="shared" si="12"/>
        <v>0</v>
      </c>
      <c r="AE41" s="88">
        <f t="shared" si="13"/>
        <v>0</v>
      </c>
      <c r="AF41" s="8"/>
      <c r="AG41" s="8"/>
      <c r="AH41" s="8">
        <f t="shared" si="14"/>
        <v>0</v>
      </c>
      <c r="AI41" s="8">
        <f t="shared" si="15"/>
        <v>0</v>
      </c>
      <c r="AJ41" s="8" t="str">
        <f t="shared" si="16"/>
        <v>Correct</v>
      </c>
      <c r="AK41" s="8"/>
      <c r="AL41" s="159" t="str">
        <f>IFERROR(VLOOKUP(Table1[[#This Row],[RespondentID]],'All Data'!$A42:$CN614,81,FALSE),"unknown")</f>
        <v>Male</v>
      </c>
      <c r="AM41" s="159">
        <f>IFERROR(VLOOKUP(Table1[[#This Row],[RespondentID]],'All Data'!$A42:$CN614,82,FALSE),"unknown")</f>
        <v>79</v>
      </c>
      <c r="AN41" s="159" t="str">
        <f>IFERROR(VLOOKUP(Table1[[#This Row],[RespondentID]],'All Data'!$A42:$CN614,83,FALSE),"unknown")</f>
        <v>Nassau</v>
      </c>
      <c r="AO41" s="159" t="str">
        <f>IFERROR(VLOOKUP(Table1[[#This Row],[RespondentID]],'All Data'!$A42:$CN614,84,FALSE),"unknown")</f>
        <v>Plainview, 11803</v>
      </c>
      <c r="AP41" s="159" t="str">
        <f>IFERROR(VLOOKUP(Table1[[#This Row],[RespondentID]],'All Data'!$A42:$CN614,85,FALSE),"unknown")</f>
        <v>White/Caucasian</v>
      </c>
      <c r="AQ41" s="159" t="str">
        <f>IFERROR(VLOOKUP(Table1[[#This Row],[RespondentID]],'All Data'!$A42:$CN614,86,FALSE),"unknown")</f>
        <v>No</v>
      </c>
      <c r="AR41" s="159" t="str">
        <f>IFERROR(VLOOKUP(Table1[[#This Row],[RespondentID]],'All Data'!$A42:$CN614,87,FALSE),"unknown")</f>
        <v xml:space="preserve">English </v>
      </c>
      <c r="AS41" s="159" t="str">
        <f>IFERROR(VLOOKUP(Table1[[#This Row],[RespondentID]],'All Data'!$A42:$CN614,88,FALSE),"unknown")</f>
        <v>$75,000 to $125,000</v>
      </c>
      <c r="AT41" s="159" t="str">
        <f>IFERROR(VLOOKUP(Table1[[#This Row],[RespondentID]],'All Data'!$A42:$CN614,89,FALSE),"unknown")</f>
        <v>Graduate school</v>
      </c>
      <c r="AU41" s="159" t="str">
        <f>IFERROR(VLOOKUP(Table1[[#This Row],[RespondentID]],'All Data'!$A42:$CN614,90,FALSE),"unknown")</f>
        <v>Retired</v>
      </c>
      <c r="AV41" s="159" t="str">
        <f>IFERROR(VLOOKUP(Table1[[#This Row],[RespondentID]],'All Data'!$A42:$CN614,91,FALSE),"unknown")</f>
        <v>Yes</v>
      </c>
      <c r="AW41" s="159" t="str">
        <f>IFERROR(VLOOKUP(Table1[[#This Row],[RespondentID]],'All Data'!$A42:$CN614,92,FALSE),"unknown")</f>
        <v>Yes</v>
      </c>
    </row>
    <row r="42" spans="1:49" x14ac:dyDescent="0.35">
      <c r="A42" s="6">
        <f>'All Data'!A43</f>
        <v>5677807483</v>
      </c>
      <c r="B42" s="6"/>
      <c r="C42" s="6"/>
      <c r="D42" s="6"/>
      <c r="E42" s="6"/>
      <c r="F42" s="6"/>
      <c r="G42" s="6"/>
      <c r="H42" s="6"/>
      <c r="I42" s="6"/>
      <c r="J42" s="6"/>
      <c r="K42" s="6" t="s">
        <v>27</v>
      </c>
      <c r="L42" s="6" t="s">
        <v>28</v>
      </c>
      <c r="M42" s="6"/>
      <c r="N42" s="6"/>
      <c r="O42" s="8"/>
      <c r="P42" s="8">
        <f t="shared" si="0"/>
        <v>2</v>
      </c>
      <c r="Q42" s="8">
        <f t="shared" si="1"/>
        <v>1.5</v>
      </c>
      <c r="R42" s="8"/>
      <c r="S42" s="8">
        <f t="shared" si="17"/>
        <v>0</v>
      </c>
      <c r="T42" s="8">
        <f t="shared" si="2"/>
        <v>0</v>
      </c>
      <c r="U42" s="8">
        <f t="shared" si="3"/>
        <v>0</v>
      </c>
      <c r="V42" s="88">
        <f t="shared" si="4"/>
        <v>0</v>
      </c>
      <c r="W42" s="88">
        <f t="shared" si="5"/>
        <v>0</v>
      </c>
      <c r="X42" s="88">
        <f t="shared" si="6"/>
        <v>0</v>
      </c>
      <c r="Y42" s="88">
        <f t="shared" si="7"/>
        <v>0</v>
      </c>
      <c r="Z42" s="88">
        <f t="shared" si="8"/>
        <v>0</v>
      </c>
      <c r="AA42" s="88">
        <f t="shared" si="9"/>
        <v>0</v>
      </c>
      <c r="AB42" s="88">
        <f t="shared" si="10"/>
        <v>1</v>
      </c>
      <c r="AC42" s="88">
        <f t="shared" si="11"/>
        <v>1</v>
      </c>
      <c r="AD42" s="88">
        <f t="shared" si="12"/>
        <v>0</v>
      </c>
      <c r="AE42" s="88">
        <f t="shared" si="13"/>
        <v>0</v>
      </c>
      <c r="AF42" s="8"/>
      <c r="AG42" s="8"/>
      <c r="AH42" s="8">
        <f t="shared" si="14"/>
        <v>2</v>
      </c>
      <c r="AI42" s="8">
        <f t="shared" si="15"/>
        <v>2</v>
      </c>
      <c r="AJ42" s="8" t="str">
        <f t="shared" si="16"/>
        <v>Correct</v>
      </c>
      <c r="AK42" s="8"/>
      <c r="AL42" s="159" t="str">
        <f>IFERROR(VLOOKUP(Table1[[#This Row],[RespondentID]],'All Data'!$A43:$CN615,81,FALSE),"unknown")</f>
        <v>Male</v>
      </c>
      <c r="AM42" s="159">
        <f>IFERROR(VLOOKUP(Table1[[#This Row],[RespondentID]],'All Data'!$A43:$CN615,82,FALSE),"unknown")</f>
        <v>50</v>
      </c>
      <c r="AN42" s="159" t="str">
        <f>IFERROR(VLOOKUP(Table1[[#This Row],[RespondentID]],'All Data'!$A43:$CN615,83,FALSE),"unknown")</f>
        <v>Suffolk</v>
      </c>
      <c r="AO42" s="159" t="str">
        <f>IFERROR(VLOOKUP(Table1[[#This Row],[RespondentID]],'All Data'!$A43:$CN615,84,FALSE),"unknown")</f>
        <v>Deer Park, 11729</v>
      </c>
      <c r="AP42" s="159" t="str">
        <f>IFERROR(VLOOKUP(Table1[[#This Row],[RespondentID]],'All Data'!$A43:$CN615,85,FALSE),"unknown")</f>
        <v>White/Caucasian</v>
      </c>
      <c r="AQ42" s="159" t="str">
        <f>IFERROR(VLOOKUP(Table1[[#This Row],[RespondentID]],'All Data'!$A43:$CN615,86,FALSE),"unknown")</f>
        <v>No</v>
      </c>
      <c r="AR42" s="159" t="str">
        <f>IFERROR(VLOOKUP(Table1[[#This Row],[RespondentID]],'All Data'!$A43:$CN615,87,FALSE),"unknown")</f>
        <v xml:space="preserve">English </v>
      </c>
      <c r="AS42" s="159" t="str">
        <f>IFERROR(VLOOKUP(Table1[[#This Row],[RespondentID]],'All Data'!$A43:$CN615,88,FALSE),"unknown")</f>
        <v>$50,000 to $74,999</v>
      </c>
      <c r="AT42" s="159" t="str">
        <f>IFERROR(VLOOKUP(Table1[[#This Row],[RespondentID]],'All Data'!$A43:$CN615,89,FALSE),"unknown")</f>
        <v>Some college</v>
      </c>
      <c r="AU42" s="159" t="str">
        <f>IFERROR(VLOOKUP(Table1[[#This Row],[RespondentID]],'All Data'!$A43:$CN615,90,FALSE),"unknown")</f>
        <v>Employed for wages</v>
      </c>
      <c r="AV42" s="159" t="str">
        <f>IFERROR(VLOOKUP(Table1[[#This Row],[RespondentID]],'All Data'!$A43:$CN615,91,FALSE),"unknown")</f>
        <v>Yes</v>
      </c>
      <c r="AW42" s="159" t="str">
        <f>IFERROR(VLOOKUP(Table1[[#This Row],[RespondentID]],'All Data'!$A43:$CN615,92,FALSE),"unknown")</f>
        <v>No</v>
      </c>
    </row>
    <row r="43" spans="1:49" x14ac:dyDescent="0.35">
      <c r="A43" s="6">
        <f>'All Data'!A44</f>
        <v>5677677729</v>
      </c>
      <c r="B43" s="6"/>
      <c r="C43" s="6"/>
      <c r="D43" s="6"/>
      <c r="E43" s="6"/>
      <c r="F43" s="6"/>
      <c r="G43" s="6"/>
      <c r="H43" s="6"/>
      <c r="I43" s="6" t="s">
        <v>25</v>
      </c>
      <c r="J43" s="6"/>
      <c r="K43" s="6" t="s">
        <v>27</v>
      </c>
      <c r="L43" s="6" t="s">
        <v>28</v>
      </c>
      <c r="M43" s="6"/>
      <c r="N43" s="6"/>
      <c r="O43" s="8"/>
      <c r="P43" s="8">
        <f t="shared" si="0"/>
        <v>3</v>
      </c>
      <c r="Q43" s="8">
        <f t="shared" si="1"/>
        <v>1</v>
      </c>
      <c r="R43" s="8"/>
      <c r="S43" s="8">
        <f t="shared" si="17"/>
        <v>0</v>
      </c>
      <c r="T43" s="8">
        <f t="shared" si="2"/>
        <v>0</v>
      </c>
      <c r="U43" s="8">
        <f t="shared" si="3"/>
        <v>0</v>
      </c>
      <c r="V43" s="88">
        <f t="shared" si="4"/>
        <v>0</v>
      </c>
      <c r="W43" s="88">
        <f t="shared" si="5"/>
        <v>0</v>
      </c>
      <c r="X43" s="88">
        <f t="shared" si="6"/>
        <v>0</v>
      </c>
      <c r="Y43" s="88">
        <f t="shared" si="7"/>
        <v>0</v>
      </c>
      <c r="Z43" s="88">
        <f t="shared" si="8"/>
        <v>1</v>
      </c>
      <c r="AA43" s="88">
        <f t="shared" si="9"/>
        <v>0</v>
      </c>
      <c r="AB43" s="88">
        <f t="shared" si="10"/>
        <v>1</v>
      </c>
      <c r="AC43" s="88">
        <f t="shared" si="11"/>
        <v>1</v>
      </c>
      <c r="AD43" s="88">
        <f t="shared" si="12"/>
        <v>0</v>
      </c>
      <c r="AE43" s="88">
        <f t="shared" si="13"/>
        <v>0</v>
      </c>
      <c r="AF43" s="8"/>
      <c r="AG43" s="8"/>
      <c r="AH43" s="8">
        <f t="shared" si="14"/>
        <v>3</v>
      </c>
      <c r="AI43" s="8">
        <f t="shared" si="15"/>
        <v>3</v>
      </c>
      <c r="AJ43" s="8" t="str">
        <f t="shared" si="16"/>
        <v>Correct</v>
      </c>
      <c r="AK43" s="8"/>
      <c r="AL43" s="159" t="str">
        <f>IFERROR(VLOOKUP(Table1[[#This Row],[RespondentID]],'All Data'!$A44:$CN616,81,FALSE),"unknown")</f>
        <v>Female</v>
      </c>
      <c r="AM43" s="159">
        <f>IFERROR(VLOOKUP(Table1[[#This Row],[RespondentID]],'All Data'!$A44:$CN616,82,FALSE),"unknown")</f>
        <v>50</v>
      </c>
      <c r="AN43" s="159" t="str">
        <f>IFERROR(VLOOKUP(Table1[[#This Row],[RespondentID]],'All Data'!$A44:$CN616,83,FALSE),"unknown")</f>
        <v>Suffolk</v>
      </c>
      <c r="AO43" s="159" t="str">
        <f>IFERROR(VLOOKUP(Table1[[#This Row],[RespondentID]],'All Data'!$A44:$CN616,84,FALSE),"unknown")</f>
        <v>Huntington Station, 11746</v>
      </c>
      <c r="AP43" s="159" t="str">
        <f>IFERROR(VLOOKUP(Table1[[#This Row],[RespondentID]],'All Data'!$A44:$CN616,85,FALSE),"unknown")</f>
        <v>White/Caucasian</v>
      </c>
      <c r="AQ43" s="159" t="str">
        <f>IFERROR(VLOOKUP(Table1[[#This Row],[RespondentID]],'All Data'!$A44:$CN616,86,FALSE),"unknown")</f>
        <v>No</v>
      </c>
      <c r="AR43" s="159" t="str">
        <f>IFERROR(VLOOKUP(Table1[[#This Row],[RespondentID]],'All Data'!$A44:$CN616,87,FALSE),"unknown")</f>
        <v xml:space="preserve">English Italian </v>
      </c>
      <c r="AS43" s="159" t="str">
        <f>IFERROR(VLOOKUP(Table1[[#This Row],[RespondentID]],'All Data'!$A44:$CN616,88,FALSE),"unknown")</f>
        <v>Over $125,000</v>
      </c>
      <c r="AT43" s="159" t="str">
        <f>IFERROR(VLOOKUP(Table1[[#This Row],[RespondentID]],'All Data'!$A44:$CN616,89,FALSE),"unknown")</f>
        <v>College graduate</v>
      </c>
      <c r="AU43" s="159" t="str">
        <f>IFERROR(VLOOKUP(Table1[[#This Row],[RespondentID]],'All Data'!$A44:$CN616,90,FALSE),"unknown")</f>
        <v>Employed for wages</v>
      </c>
      <c r="AV43" s="159" t="str">
        <f>IFERROR(VLOOKUP(Table1[[#This Row],[RespondentID]],'All Data'!$A44:$CN616,91,FALSE),"unknown")</f>
        <v>Yes</v>
      </c>
      <c r="AW43" s="159" t="str">
        <f>IFERROR(VLOOKUP(Table1[[#This Row],[RespondentID]],'All Data'!$A44:$CN616,92,FALSE),"unknown")</f>
        <v>Yes</v>
      </c>
    </row>
    <row r="44" spans="1:49" x14ac:dyDescent="0.35">
      <c r="A44" s="6">
        <f>'All Data'!A45</f>
        <v>5677654392</v>
      </c>
      <c r="B44" s="6"/>
      <c r="C44" s="6" t="s">
        <v>19</v>
      </c>
      <c r="D44" s="6" t="s">
        <v>20</v>
      </c>
      <c r="E44" s="6"/>
      <c r="F44" s="6"/>
      <c r="G44" s="6"/>
      <c r="H44" s="6"/>
      <c r="I44" s="6"/>
      <c r="J44" s="6" t="s">
        <v>26</v>
      </c>
      <c r="K44" s="6"/>
      <c r="L44" s="6"/>
      <c r="M44" s="6"/>
      <c r="N44" s="6"/>
      <c r="O44" s="8"/>
      <c r="P44" s="8">
        <f t="shared" si="0"/>
        <v>3</v>
      </c>
      <c r="Q44" s="8">
        <f t="shared" si="1"/>
        <v>1</v>
      </c>
      <c r="R44" s="8"/>
      <c r="S44" s="8">
        <f t="shared" si="17"/>
        <v>0</v>
      </c>
      <c r="T44" s="8">
        <f t="shared" si="2"/>
        <v>1</v>
      </c>
      <c r="U44" s="8">
        <f t="shared" si="3"/>
        <v>1</v>
      </c>
      <c r="V44" s="88">
        <f t="shared" si="4"/>
        <v>0</v>
      </c>
      <c r="W44" s="88">
        <f t="shared" si="5"/>
        <v>0</v>
      </c>
      <c r="X44" s="88">
        <f t="shared" si="6"/>
        <v>0</v>
      </c>
      <c r="Y44" s="88">
        <f t="shared" si="7"/>
        <v>0</v>
      </c>
      <c r="Z44" s="88">
        <f t="shared" si="8"/>
        <v>0</v>
      </c>
      <c r="AA44" s="88">
        <f t="shared" si="9"/>
        <v>1</v>
      </c>
      <c r="AB44" s="88">
        <f t="shared" si="10"/>
        <v>0</v>
      </c>
      <c r="AC44" s="88">
        <f t="shared" si="11"/>
        <v>0</v>
      </c>
      <c r="AD44" s="88">
        <f t="shared" si="12"/>
        <v>0</v>
      </c>
      <c r="AE44" s="88">
        <f t="shared" si="13"/>
        <v>0</v>
      </c>
      <c r="AF44" s="8"/>
      <c r="AG44" s="8"/>
      <c r="AH44" s="8">
        <f t="shared" si="14"/>
        <v>3</v>
      </c>
      <c r="AI44" s="8">
        <f t="shared" si="15"/>
        <v>3</v>
      </c>
      <c r="AJ44" s="8" t="str">
        <f t="shared" si="16"/>
        <v>Correct</v>
      </c>
      <c r="AK44" s="8"/>
      <c r="AL44" s="159" t="str">
        <f>IFERROR(VLOOKUP(Table1[[#This Row],[RespondentID]],'All Data'!$A45:$CN617,81,FALSE),"unknown")</f>
        <v>Female</v>
      </c>
      <c r="AM44" s="159">
        <f>IFERROR(VLOOKUP(Table1[[#This Row],[RespondentID]],'All Data'!$A45:$CN617,82,FALSE),"unknown")</f>
        <v>38</v>
      </c>
      <c r="AN44" s="159" t="str">
        <f>IFERROR(VLOOKUP(Table1[[#This Row],[RespondentID]],'All Data'!$A45:$CN617,83,FALSE),"unknown")</f>
        <v>Suffolk</v>
      </c>
      <c r="AO44" s="159" t="str">
        <f>IFERROR(VLOOKUP(Table1[[#This Row],[RespondentID]],'All Data'!$A45:$CN617,84,FALSE),"unknown")</f>
        <v>Manorville, 11949</v>
      </c>
      <c r="AP44" s="159" t="str">
        <f>IFERROR(VLOOKUP(Table1[[#This Row],[RespondentID]],'All Data'!$A45:$CN617,85,FALSE),"unknown")</f>
        <v>White/Caucasian</v>
      </c>
      <c r="AQ44" s="159" t="str">
        <f>IFERROR(VLOOKUP(Table1[[#This Row],[RespondentID]],'All Data'!$A45:$CN617,86,FALSE),"unknown")</f>
        <v>No</v>
      </c>
      <c r="AR44" s="159" t="str">
        <f>IFERROR(VLOOKUP(Table1[[#This Row],[RespondentID]],'All Data'!$A45:$CN617,87,FALSE),"unknown")</f>
        <v xml:space="preserve">English </v>
      </c>
      <c r="AS44" s="159" t="str">
        <f>IFERROR(VLOOKUP(Table1[[#This Row],[RespondentID]],'All Data'!$A45:$CN617,88,FALSE),"unknown")</f>
        <v>$35,000 to $49,999</v>
      </c>
      <c r="AT44" s="159" t="str">
        <f>IFERROR(VLOOKUP(Table1[[#This Row],[RespondentID]],'All Data'!$A45:$CN617,89,FALSE),"unknown")</f>
        <v>Graduate school</v>
      </c>
      <c r="AU44" s="159" t="str">
        <f>IFERROR(VLOOKUP(Table1[[#This Row],[RespondentID]],'All Data'!$A45:$CN617,90,FALSE),"unknown")</f>
        <v>Employed for wages</v>
      </c>
      <c r="AV44" s="159" t="str">
        <f>IFERROR(VLOOKUP(Table1[[#This Row],[RespondentID]],'All Data'!$A45:$CN617,91,FALSE),"unknown")</f>
        <v>Yes</v>
      </c>
      <c r="AW44" s="159" t="str">
        <f>IFERROR(VLOOKUP(Table1[[#This Row],[RespondentID]],'All Data'!$A45:$CN617,92,FALSE),"unknown")</f>
        <v>Yes</v>
      </c>
    </row>
    <row r="45" spans="1:49" x14ac:dyDescent="0.35">
      <c r="A45" s="6">
        <f>'All Data'!A46</f>
        <v>5677436994</v>
      </c>
      <c r="B45" s="6"/>
      <c r="C45" s="6"/>
      <c r="D45" s="6"/>
      <c r="E45" s="6"/>
      <c r="F45" s="6"/>
      <c r="G45" s="6"/>
      <c r="H45" s="6" t="s">
        <v>24</v>
      </c>
      <c r="I45" s="6"/>
      <c r="J45" s="6"/>
      <c r="K45" s="6" t="s">
        <v>27</v>
      </c>
      <c r="L45" s="6" t="s">
        <v>28</v>
      </c>
      <c r="M45" s="6"/>
      <c r="N45" s="6"/>
      <c r="O45" s="8"/>
      <c r="P45" s="8">
        <f t="shared" si="0"/>
        <v>3</v>
      </c>
      <c r="Q45" s="8">
        <f t="shared" si="1"/>
        <v>1</v>
      </c>
      <c r="R45" s="8"/>
      <c r="S45" s="8">
        <f t="shared" si="17"/>
        <v>0</v>
      </c>
      <c r="T45" s="8">
        <f t="shared" si="2"/>
        <v>0</v>
      </c>
      <c r="U45" s="8">
        <f t="shared" si="3"/>
        <v>0</v>
      </c>
      <c r="V45" s="88">
        <f t="shared" si="4"/>
        <v>0</v>
      </c>
      <c r="W45" s="88">
        <f t="shared" si="5"/>
        <v>0</v>
      </c>
      <c r="X45" s="88">
        <f t="shared" si="6"/>
        <v>0</v>
      </c>
      <c r="Y45" s="88">
        <f t="shared" si="7"/>
        <v>1</v>
      </c>
      <c r="Z45" s="88">
        <f t="shared" si="8"/>
        <v>0</v>
      </c>
      <c r="AA45" s="88">
        <f t="shared" si="9"/>
        <v>0</v>
      </c>
      <c r="AB45" s="88">
        <f t="shared" si="10"/>
        <v>1</v>
      </c>
      <c r="AC45" s="88">
        <f t="shared" si="11"/>
        <v>1</v>
      </c>
      <c r="AD45" s="88">
        <f t="shared" si="12"/>
        <v>0</v>
      </c>
      <c r="AE45" s="88">
        <f t="shared" si="13"/>
        <v>0</v>
      </c>
      <c r="AF45" s="8"/>
      <c r="AG45" s="8"/>
      <c r="AH45" s="8">
        <f t="shared" si="14"/>
        <v>3</v>
      </c>
      <c r="AI45" s="8">
        <f t="shared" si="15"/>
        <v>3</v>
      </c>
      <c r="AJ45" s="8" t="str">
        <f t="shared" si="16"/>
        <v>Correct</v>
      </c>
      <c r="AK45" s="8"/>
      <c r="AL45" s="159" t="str">
        <f>IFERROR(VLOOKUP(Table1[[#This Row],[RespondentID]],'All Data'!$A46:$CN618,81,FALSE),"unknown")</f>
        <v>Female</v>
      </c>
      <c r="AM45" s="159">
        <f>IFERROR(VLOOKUP(Table1[[#This Row],[RespondentID]],'All Data'!$A46:$CN618,82,FALSE),"unknown")</f>
        <v>38</v>
      </c>
      <c r="AN45" s="159" t="str">
        <f>IFERROR(VLOOKUP(Table1[[#This Row],[RespondentID]],'All Data'!$A46:$CN618,83,FALSE),"unknown")</f>
        <v>Suffolk</v>
      </c>
      <c r="AO45" s="159" t="str">
        <f>IFERROR(VLOOKUP(Table1[[#This Row],[RespondentID]],'All Data'!$A46:$CN618,84,FALSE),"unknown")</f>
        <v>Medford, 11763</v>
      </c>
      <c r="AP45" s="159" t="str">
        <f>IFERROR(VLOOKUP(Table1[[#This Row],[RespondentID]],'All Data'!$A46:$CN618,85,FALSE),"unknown")</f>
        <v>White/Caucasian</v>
      </c>
      <c r="AQ45" s="159" t="str">
        <f>IFERROR(VLOOKUP(Table1[[#This Row],[RespondentID]],'All Data'!$A46:$CN618,86,FALSE),"unknown")</f>
        <v>No</v>
      </c>
      <c r="AR45" s="159" t="str">
        <f>IFERROR(VLOOKUP(Table1[[#This Row],[RespondentID]],'All Data'!$A46:$CN618,87,FALSE),"unknown")</f>
        <v xml:space="preserve">English </v>
      </c>
      <c r="AS45" s="159" t="str">
        <f>IFERROR(VLOOKUP(Table1[[#This Row],[RespondentID]],'All Data'!$A46:$CN618,88,FALSE),"unknown")</f>
        <v>Over $125,000</v>
      </c>
      <c r="AT45" s="159" t="str">
        <f>IFERROR(VLOOKUP(Table1[[#This Row],[RespondentID]],'All Data'!$A46:$CN618,89,FALSE),"unknown")</f>
        <v>College graduate</v>
      </c>
      <c r="AU45" s="159" t="str">
        <f>IFERROR(VLOOKUP(Table1[[#This Row],[RespondentID]],'All Data'!$A46:$CN618,90,FALSE),"unknown")</f>
        <v>Out of work and looking for work</v>
      </c>
      <c r="AV45" s="159" t="str">
        <f>IFERROR(VLOOKUP(Table1[[#This Row],[RespondentID]],'All Data'!$A46:$CN618,91,FALSE),"unknown")</f>
        <v>Yes</v>
      </c>
      <c r="AW45" s="159" t="str">
        <f>IFERROR(VLOOKUP(Table1[[#This Row],[RespondentID]],'All Data'!$A46:$CN618,92,FALSE),"unknown")</f>
        <v>Yes</v>
      </c>
    </row>
    <row r="46" spans="1:49" x14ac:dyDescent="0.35">
      <c r="A46" s="6">
        <f>'All Data'!A47</f>
        <v>5677432987</v>
      </c>
      <c r="B46" s="6"/>
      <c r="C46" s="6" t="s">
        <v>19</v>
      </c>
      <c r="D46" s="6"/>
      <c r="E46" s="6" t="s">
        <v>21</v>
      </c>
      <c r="F46" s="6"/>
      <c r="G46" s="6"/>
      <c r="H46" s="6"/>
      <c r="I46" s="6"/>
      <c r="J46" s="6"/>
      <c r="K46" s="6"/>
      <c r="L46" s="6" t="s">
        <v>28</v>
      </c>
      <c r="M46" s="6"/>
      <c r="N46" s="6"/>
      <c r="O46" s="8"/>
      <c r="P46" s="8">
        <f t="shared" si="0"/>
        <v>3</v>
      </c>
      <c r="Q46" s="8">
        <f t="shared" si="1"/>
        <v>1</v>
      </c>
      <c r="R46" s="8"/>
      <c r="S46" s="8">
        <f t="shared" si="17"/>
        <v>0</v>
      </c>
      <c r="T46" s="8">
        <f t="shared" si="2"/>
        <v>1</v>
      </c>
      <c r="U46" s="8">
        <f t="shared" si="3"/>
        <v>0</v>
      </c>
      <c r="V46" s="88">
        <f t="shared" si="4"/>
        <v>1</v>
      </c>
      <c r="W46" s="88">
        <f t="shared" si="5"/>
        <v>0</v>
      </c>
      <c r="X46" s="88">
        <f t="shared" si="6"/>
        <v>0</v>
      </c>
      <c r="Y46" s="88">
        <f t="shared" si="7"/>
        <v>0</v>
      </c>
      <c r="Z46" s="88">
        <f t="shared" si="8"/>
        <v>0</v>
      </c>
      <c r="AA46" s="88">
        <f t="shared" si="9"/>
        <v>0</v>
      </c>
      <c r="AB46" s="88">
        <f t="shared" si="10"/>
        <v>0</v>
      </c>
      <c r="AC46" s="88">
        <f t="shared" si="11"/>
        <v>1</v>
      </c>
      <c r="AD46" s="88">
        <f t="shared" si="12"/>
        <v>0</v>
      </c>
      <c r="AE46" s="88">
        <f t="shared" si="13"/>
        <v>0</v>
      </c>
      <c r="AF46" s="8"/>
      <c r="AG46" s="8"/>
      <c r="AH46" s="8">
        <f t="shared" si="14"/>
        <v>3</v>
      </c>
      <c r="AI46" s="8">
        <f t="shared" si="15"/>
        <v>3</v>
      </c>
      <c r="AJ46" s="8" t="str">
        <f t="shared" si="16"/>
        <v>Correct</v>
      </c>
      <c r="AK46" s="8"/>
      <c r="AL46" s="159" t="str">
        <f>IFERROR(VLOOKUP(Table1[[#This Row],[RespondentID]],'All Data'!$A47:$CN619,81,FALSE),"unknown")</f>
        <v>Female</v>
      </c>
      <c r="AM46" s="159">
        <f>IFERROR(VLOOKUP(Table1[[#This Row],[RespondentID]],'All Data'!$A47:$CN619,82,FALSE),"unknown")</f>
        <v>41</v>
      </c>
      <c r="AN46" s="159" t="str">
        <f>IFERROR(VLOOKUP(Table1[[#This Row],[RespondentID]],'All Data'!$A47:$CN619,83,FALSE),"unknown")</f>
        <v>Queens</v>
      </c>
      <c r="AO46" s="159">
        <f>IFERROR(VLOOKUP(Table1[[#This Row],[RespondentID]],'All Data'!$A47:$CN619,84,FALSE),"unknown")</f>
        <v>0</v>
      </c>
      <c r="AP46" s="159" t="str">
        <f>IFERROR(VLOOKUP(Table1[[#This Row],[RespondentID]],'All Data'!$A47:$CN619,85,FALSE),"unknown")</f>
        <v>Multi-racial</v>
      </c>
      <c r="AQ46" s="159" t="str">
        <f>IFERROR(VLOOKUP(Table1[[#This Row],[RespondentID]],'All Data'!$A47:$CN619,86,FALSE),"unknown")</f>
        <v>No</v>
      </c>
      <c r="AR46" s="159" t="str">
        <f>IFERROR(VLOOKUP(Table1[[#This Row],[RespondentID]],'All Data'!$A47:$CN619,87,FALSE),"unknown")</f>
        <v xml:space="preserve">English </v>
      </c>
      <c r="AS46" s="159" t="str">
        <f>IFERROR(VLOOKUP(Table1[[#This Row],[RespondentID]],'All Data'!$A47:$CN619,88,FALSE),"unknown")</f>
        <v>$35,000 to $49,999</v>
      </c>
      <c r="AT46" s="159" t="str">
        <f>IFERROR(VLOOKUP(Table1[[#This Row],[RespondentID]],'All Data'!$A47:$CN619,89,FALSE),"unknown")</f>
        <v>College graduate</v>
      </c>
      <c r="AU46" s="159" t="str">
        <f>IFERROR(VLOOKUP(Table1[[#This Row],[RespondentID]],'All Data'!$A47:$CN619,90,FALSE),"unknown")</f>
        <v>Employed for wages</v>
      </c>
      <c r="AV46" s="159" t="str">
        <f>IFERROR(VLOOKUP(Table1[[#This Row],[RespondentID]],'All Data'!$A47:$CN619,91,FALSE),"unknown")</f>
        <v>Yes</v>
      </c>
      <c r="AW46" s="159" t="str">
        <f>IFERROR(VLOOKUP(Table1[[#This Row],[RespondentID]],'All Data'!$A47:$CN619,92,FALSE),"unknown")</f>
        <v>Yes</v>
      </c>
    </row>
    <row r="47" spans="1:49" x14ac:dyDescent="0.35">
      <c r="A47" s="6">
        <f>'All Data'!A48</f>
        <v>5677431704</v>
      </c>
      <c r="B47" s="6"/>
      <c r="C47" s="6"/>
      <c r="D47" s="6" t="s">
        <v>20</v>
      </c>
      <c r="E47" s="6"/>
      <c r="F47" s="6"/>
      <c r="G47" s="6"/>
      <c r="H47" s="6"/>
      <c r="I47" s="6"/>
      <c r="J47" s="6"/>
      <c r="K47" s="6"/>
      <c r="L47" s="6" t="s">
        <v>28</v>
      </c>
      <c r="M47" s="6"/>
      <c r="N47" s="6"/>
      <c r="O47" s="8"/>
      <c r="P47" s="8">
        <f t="shared" si="0"/>
        <v>2</v>
      </c>
      <c r="Q47" s="8">
        <f t="shared" si="1"/>
        <v>1.5</v>
      </c>
      <c r="R47" s="8"/>
      <c r="S47" s="8">
        <f t="shared" si="17"/>
        <v>0</v>
      </c>
      <c r="T47" s="8">
        <f t="shared" si="2"/>
        <v>0</v>
      </c>
      <c r="U47" s="8">
        <f t="shared" si="3"/>
        <v>1</v>
      </c>
      <c r="V47" s="88">
        <f t="shared" si="4"/>
        <v>0</v>
      </c>
      <c r="W47" s="88">
        <f t="shared" si="5"/>
        <v>0</v>
      </c>
      <c r="X47" s="88">
        <f t="shared" si="6"/>
        <v>0</v>
      </c>
      <c r="Y47" s="88">
        <f t="shared" si="7"/>
        <v>0</v>
      </c>
      <c r="Z47" s="88">
        <f t="shared" si="8"/>
        <v>0</v>
      </c>
      <c r="AA47" s="88">
        <f t="shared" si="9"/>
        <v>0</v>
      </c>
      <c r="AB47" s="88">
        <f t="shared" si="10"/>
        <v>0</v>
      </c>
      <c r="AC47" s="88">
        <f t="shared" si="11"/>
        <v>1</v>
      </c>
      <c r="AD47" s="88">
        <f t="shared" si="12"/>
        <v>0</v>
      </c>
      <c r="AE47" s="88">
        <f t="shared" si="13"/>
        <v>0</v>
      </c>
      <c r="AF47" s="8"/>
      <c r="AG47" s="8"/>
      <c r="AH47" s="8">
        <f t="shared" si="14"/>
        <v>2</v>
      </c>
      <c r="AI47" s="8">
        <f t="shared" si="15"/>
        <v>2</v>
      </c>
      <c r="AJ47" s="8" t="str">
        <f t="shared" si="16"/>
        <v>Correct</v>
      </c>
      <c r="AK47" s="8"/>
      <c r="AL47" s="159" t="str">
        <f>IFERROR(VLOOKUP(Table1[[#This Row],[RespondentID]],'All Data'!$A48:$CN620,81,FALSE),"unknown")</f>
        <v>Female</v>
      </c>
      <c r="AM47" s="159">
        <f>IFERROR(VLOOKUP(Table1[[#This Row],[RespondentID]],'All Data'!$A48:$CN620,82,FALSE),"unknown")</f>
        <v>47</v>
      </c>
      <c r="AN47" s="159" t="str">
        <f>IFERROR(VLOOKUP(Table1[[#This Row],[RespondentID]],'All Data'!$A48:$CN620,83,FALSE),"unknown")</f>
        <v>Suffolk</v>
      </c>
      <c r="AO47" s="159" t="str">
        <f>IFERROR(VLOOKUP(Table1[[#This Row],[RespondentID]],'All Data'!$A48:$CN620,84,FALSE),"unknown")</f>
        <v>Centereach, 11720</v>
      </c>
      <c r="AP47" s="159" t="str">
        <f>IFERROR(VLOOKUP(Table1[[#This Row],[RespondentID]],'All Data'!$A48:$CN620,85,FALSE),"unknown")</f>
        <v>White/Caucasian</v>
      </c>
      <c r="AQ47" s="159" t="str">
        <f>IFERROR(VLOOKUP(Table1[[#This Row],[RespondentID]],'All Data'!$A48:$CN620,86,FALSE),"unknown")</f>
        <v>No</v>
      </c>
      <c r="AR47" s="159" t="str">
        <f>IFERROR(VLOOKUP(Table1[[#This Row],[RespondentID]],'All Data'!$A48:$CN620,87,FALSE),"unknown")</f>
        <v xml:space="preserve">English </v>
      </c>
      <c r="AS47" s="159" t="str">
        <f>IFERROR(VLOOKUP(Table1[[#This Row],[RespondentID]],'All Data'!$A48:$CN620,88,FALSE),"unknown")</f>
        <v>$75,000 to $125,000</v>
      </c>
      <c r="AT47" s="159" t="str">
        <f>IFERROR(VLOOKUP(Table1[[#This Row],[RespondentID]],'All Data'!$A48:$CN620,89,FALSE),"unknown")</f>
        <v>Graduate school</v>
      </c>
      <c r="AU47" s="159" t="str">
        <f>IFERROR(VLOOKUP(Table1[[#This Row],[RespondentID]],'All Data'!$A48:$CN620,90,FALSE),"unknown")</f>
        <v>Employed for wages</v>
      </c>
      <c r="AV47" s="159" t="str">
        <f>IFERROR(VLOOKUP(Table1[[#This Row],[RespondentID]],'All Data'!$A48:$CN620,91,FALSE),"unknown")</f>
        <v>Yes</v>
      </c>
      <c r="AW47" s="159" t="str">
        <f>IFERROR(VLOOKUP(Table1[[#This Row],[RespondentID]],'All Data'!$A48:$CN620,92,FALSE),"unknown")</f>
        <v>Yes</v>
      </c>
    </row>
    <row r="48" spans="1:49" x14ac:dyDescent="0.35">
      <c r="A48" s="6">
        <f>'All Data'!A49</f>
        <v>5677408650</v>
      </c>
      <c r="B48" s="6"/>
      <c r="C48" s="6"/>
      <c r="D48" s="6"/>
      <c r="E48" s="6"/>
      <c r="F48" s="6"/>
      <c r="G48" s="6" t="s">
        <v>23</v>
      </c>
      <c r="H48" s="6"/>
      <c r="I48" s="6"/>
      <c r="J48" s="6"/>
      <c r="K48" s="6" t="s">
        <v>27</v>
      </c>
      <c r="L48" s="6"/>
      <c r="M48" s="6"/>
      <c r="N48" s="6"/>
      <c r="O48" s="8"/>
      <c r="P48" s="8">
        <f t="shared" si="0"/>
        <v>2</v>
      </c>
      <c r="Q48" s="8">
        <f t="shared" si="1"/>
        <v>1.5</v>
      </c>
      <c r="R48" s="8"/>
      <c r="S48" s="8">
        <f t="shared" si="17"/>
        <v>0</v>
      </c>
      <c r="T48" s="8">
        <f t="shared" si="2"/>
        <v>0</v>
      </c>
      <c r="U48" s="8">
        <f t="shared" si="3"/>
        <v>0</v>
      </c>
      <c r="V48" s="88">
        <f t="shared" si="4"/>
        <v>0</v>
      </c>
      <c r="W48" s="88">
        <f t="shared" si="5"/>
        <v>0</v>
      </c>
      <c r="X48" s="88">
        <f t="shared" si="6"/>
        <v>1</v>
      </c>
      <c r="Y48" s="88">
        <f t="shared" si="7"/>
        <v>0</v>
      </c>
      <c r="Z48" s="88">
        <f t="shared" si="8"/>
        <v>0</v>
      </c>
      <c r="AA48" s="88">
        <f t="shared" si="9"/>
        <v>0</v>
      </c>
      <c r="AB48" s="88">
        <f t="shared" si="10"/>
        <v>1</v>
      </c>
      <c r="AC48" s="88">
        <f t="shared" si="11"/>
        <v>0</v>
      </c>
      <c r="AD48" s="88">
        <f t="shared" si="12"/>
        <v>0</v>
      </c>
      <c r="AE48" s="88">
        <f t="shared" si="13"/>
        <v>0</v>
      </c>
      <c r="AF48" s="8"/>
      <c r="AG48" s="8"/>
      <c r="AH48" s="8">
        <f t="shared" si="14"/>
        <v>2</v>
      </c>
      <c r="AI48" s="8">
        <f t="shared" si="15"/>
        <v>2</v>
      </c>
      <c r="AJ48" s="8" t="str">
        <f t="shared" si="16"/>
        <v>Correct</v>
      </c>
      <c r="AK48" s="8"/>
      <c r="AL48" s="159" t="str">
        <f>IFERROR(VLOOKUP(Table1[[#This Row],[RespondentID]],'All Data'!$A49:$CN621,81,FALSE),"unknown")</f>
        <v>Female</v>
      </c>
      <c r="AM48" s="159">
        <f>IFERROR(VLOOKUP(Table1[[#This Row],[RespondentID]],'All Data'!$A49:$CN621,82,FALSE),"unknown")</f>
        <v>52</v>
      </c>
      <c r="AN48" s="159" t="str">
        <f>IFERROR(VLOOKUP(Table1[[#This Row],[RespondentID]],'All Data'!$A49:$CN621,83,FALSE),"unknown")</f>
        <v>Suffolk</v>
      </c>
      <c r="AO48" s="159" t="str">
        <f>IFERROR(VLOOKUP(Table1[[#This Row],[RespondentID]],'All Data'!$A49:$CN621,84,FALSE),"unknown")</f>
        <v>Commack, 11725</v>
      </c>
      <c r="AP48" s="159" t="str">
        <f>IFERROR(VLOOKUP(Table1[[#This Row],[RespondentID]],'All Data'!$A49:$CN621,85,FALSE),"unknown")</f>
        <v>White/Caucasian</v>
      </c>
      <c r="AQ48" s="159" t="str">
        <f>IFERROR(VLOOKUP(Table1[[#This Row],[RespondentID]],'All Data'!$A49:$CN621,86,FALSE),"unknown")</f>
        <v>No</v>
      </c>
      <c r="AR48" s="159" t="str">
        <f>IFERROR(VLOOKUP(Table1[[#This Row],[RespondentID]],'All Data'!$A49:$CN621,87,FALSE),"unknown")</f>
        <v xml:space="preserve">English </v>
      </c>
      <c r="AS48" s="159" t="str">
        <f>IFERROR(VLOOKUP(Table1[[#This Row],[RespondentID]],'All Data'!$A49:$CN621,88,FALSE),"unknown")</f>
        <v>Over $125,000</v>
      </c>
      <c r="AT48" s="159" t="str">
        <f>IFERROR(VLOOKUP(Table1[[#This Row],[RespondentID]],'All Data'!$A49:$CN621,89,FALSE),"unknown")</f>
        <v>Doctorate</v>
      </c>
      <c r="AU48" s="159" t="str">
        <f>IFERROR(VLOOKUP(Table1[[#This Row],[RespondentID]],'All Data'!$A49:$CN621,90,FALSE),"unknown")</f>
        <v>Out of work, but not currently looking</v>
      </c>
      <c r="AV48" s="159" t="str">
        <f>IFERROR(VLOOKUP(Table1[[#This Row],[RespondentID]],'All Data'!$A49:$CN621,91,FALSE),"unknown")</f>
        <v>Yes</v>
      </c>
      <c r="AW48" s="159" t="str">
        <f>IFERROR(VLOOKUP(Table1[[#This Row],[RespondentID]],'All Data'!$A49:$CN621,92,FALSE),"unknown")</f>
        <v>Yes</v>
      </c>
    </row>
    <row r="49" spans="1:49" x14ac:dyDescent="0.35">
      <c r="A49" s="6">
        <f>'All Data'!A50</f>
        <v>5677392438</v>
      </c>
      <c r="B49" s="6"/>
      <c r="C49" s="6" t="s">
        <v>19</v>
      </c>
      <c r="D49" s="6"/>
      <c r="E49" s="6"/>
      <c r="F49" s="6"/>
      <c r="G49" s="6"/>
      <c r="H49" s="6"/>
      <c r="I49" s="6"/>
      <c r="J49" s="6"/>
      <c r="K49" s="6" t="s">
        <v>27</v>
      </c>
      <c r="L49" s="6" t="s">
        <v>28</v>
      </c>
      <c r="M49" s="6"/>
      <c r="N49" s="6"/>
      <c r="O49" s="8"/>
      <c r="P49" s="8">
        <f t="shared" si="0"/>
        <v>3</v>
      </c>
      <c r="Q49" s="8">
        <f t="shared" si="1"/>
        <v>1</v>
      </c>
      <c r="R49" s="8"/>
      <c r="S49" s="8">
        <f t="shared" si="17"/>
        <v>0</v>
      </c>
      <c r="T49" s="8">
        <f t="shared" si="2"/>
        <v>1</v>
      </c>
      <c r="U49" s="8">
        <f t="shared" si="3"/>
        <v>0</v>
      </c>
      <c r="V49" s="88">
        <f t="shared" si="4"/>
        <v>0</v>
      </c>
      <c r="W49" s="88">
        <f t="shared" si="5"/>
        <v>0</v>
      </c>
      <c r="X49" s="88">
        <f t="shared" si="6"/>
        <v>0</v>
      </c>
      <c r="Y49" s="88">
        <f t="shared" si="7"/>
        <v>0</v>
      </c>
      <c r="Z49" s="88">
        <f t="shared" si="8"/>
        <v>0</v>
      </c>
      <c r="AA49" s="88">
        <f t="shared" si="9"/>
        <v>0</v>
      </c>
      <c r="AB49" s="88">
        <f t="shared" si="10"/>
        <v>1</v>
      </c>
      <c r="AC49" s="88">
        <f t="shared" si="11"/>
        <v>1</v>
      </c>
      <c r="AD49" s="88">
        <f t="shared" si="12"/>
        <v>0</v>
      </c>
      <c r="AE49" s="88">
        <f t="shared" si="13"/>
        <v>0</v>
      </c>
      <c r="AF49" s="8"/>
      <c r="AG49" s="8"/>
      <c r="AH49" s="8">
        <f t="shared" si="14"/>
        <v>3</v>
      </c>
      <c r="AI49" s="8">
        <f t="shared" si="15"/>
        <v>3</v>
      </c>
      <c r="AJ49" s="8" t="str">
        <f t="shared" si="16"/>
        <v>Correct</v>
      </c>
      <c r="AK49" s="8"/>
      <c r="AL49" s="159" t="str">
        <f>IFERROR(VLOOKUP(Table1[[#This Row],[RespondentID]],'All Data'!$A50:$CN622,81,FALSE),"unknown")</f>
        <v>Female</v>
      </c>
      <c r="AM49" s="159">
        <f>IFERROR(VLOOKUP(Table1[[#This Row],[RespondentID]],'All Data'!$A50:$CN622,82,FALSE),"unknown")</f>
        <v>52</v>
      </c>
      <c r="AN49" s="159" t="str">
        <f>IFERROR(VLOOKUP(Table1[[#This Row],[RespondentID]],'All Data'!$A50:$CN622,83,FALSE),"unknown")</f>
        <v>Suffolk</v>
      </c>
      <c r="AO49" s="159" t="str">
        <f>IFERROR(VLOOKUP(Table1[[#This Row],[RespondentID]],'All Data'!$A50:$CN622,84,FALSE),"unknown")</f>
        <v>Cold Spring Hills, 11743</v>
      </c>
      <c r="AP49" s="159" t="str">
        <f>IFERROR(VLOOKUP(Table1[[#This Row],[RespondentID]],'All Data'!$A50:$CN622,85,FALSE),"unknown")</f>
        <v>White/Caucasian</v>
      </c>
      <c r="AQ49" s="159" t="str">
        <f>IFERROR(VLOOKUP(Table1[[#This Row],[RespondentID]],'All Data'!$A50:$CN622,86,FALSE),"unknown")</f>
        <v>No</v>
      </c>
      <c r="AR49" s="159" t="str">
        <f>IFERROR(VLOOKUP(Table1[[#This Row],[RespondentID]],'All Data'!$A50:$CN622,87,FALSE),"unknown")</f>
        <v xml:space="preserve">English </v>
      </c>
      <c r="AS49" s="159" t="str">
        <f>IFERROR(VLOOKUP(Table1[[#This Row],[RespondentID]],'All Data'!$A50:$CN622,88,FALSE),"unknown")</f>
        <v>$50,000 to $74,999</v>
      </c>
      <c r="AT49" s="159" t="str">
        <f>IFERROR(VLOOKUP(Table1[[#This Row],[RespondentID]],'All Data'!$A50:$CN622,89,FALSE),"unknown")</f>
        <v>Some college</v>
      </c>
      <c r="AU49" s="159" t="str">
        <f>IFERROR(VLOOKUP(Table1[[#This Row],[RespondentID]],'All Data'!$A50:$CN622,90,FALSE),"unknown")</f>
        <v>Retired</v>
      </c>
      <c r="AV49" s="159" t="str">
        <f>IFERROR(VLOOKUP(Table1[[#This Row],[RespondentID]],'All Data'!$A50:$CN622,91,FALSE),"unknown")</f>
        <v>Yes</v>
      </c>
      <c r="AW49" s="159" t="str">
        <f>IFERROR(VLOOKUP(Table1[[#This Row],[RespondentID]],'All Data'!$A50:$CN622,92,FALSE),"unknown")</f>
        <v>Yes</v>
      </c>
    </row>
    <row r="50" spans="1:49" x14ac:dyDescent="0.35">
      <c r="A50" s="6">
        <f>'All Data'!A51</f>
        <v>5677383162</v>
      </c>
      <c r="B50" s="6"/>
      <c r="C50" s="6" t="s">
        <v>19</v>
      </c>
      <c r="D50" s="6" t="s">
        <v>20</v>
      </c>
      <c r="E50" s="6"/>
      <c r="F50" s="6"/>
      <c r="G50" s="6"/>
      <c r="H50" s="6"/>
      <c r="I50" s="6"/>
      <c r="J50" s="6"/>
      <c r="K50" s="6"/>
      <c r="L50" s="6" t="s">
        <v>28</v>
      </c>
      <c r="M50" s="6"/>
      <c r="N50" s="6"/>
      <c r="O50" s="8"/>
      <c r="P50" s="8">
        <f t="shared" si="0"/>
        <v>3</v>
      </c>
      <c r="Q50" s="8">
        <f t="shared" si="1"/>
        <v>1</v>
      </c>
      <c r="R50" s="8"/>
      <c r="S50" s="8">
        <f t="shared" si="17"/>
        <v>0</v>
      </c>
      <c r="T50" s="8">
        <f t="shared" si="2"/>
        <v>1</v>
      </c>
      <c r="U50" s="8">
        <f t="shared" si="3"/>
        <v>1</v>
      </c>
      <c r="V50" s="88">
        <f t="shared" si="4"/>
        <v>0</v>
      </c>
      <c r="W50" s="88">
        <f t="shared" si="5"/>
        <v>0</v>
      </c>
      <c r="X50" s="88">
        <f t="shared" si="6"/>
        <v>0</v>
      </c>
      <c r="Y50" s="88">
        <f t="shared" si="7"/>
        <v>0</v>
      </c>
      <c r="Z50" s="88">
        <f t="shared" si="8"/>
        <v>0</v>
      </c>
      <c r="AA50" s="88">
        <f t="shared" si="9"/>
        <v>0</v>
      </c>
      <c r="AB50" s="88">
        <f t="shared" si="10"/>
        <v>0</v>
      </c>
      <c r="AC50" s="88">
        <f t="shared" si="11"/>
        <v>1</v>
      </c>
      <c r="AD50" s="88">
        <f t="shared" si="12"/>
        <v>0</v>
      </c>
      <c r="AE50" s="88">
        <f t="shared" si="13"/>
        <v>0</v>
      </c>
      <c r="AF50" s="8"/>
      <c r="AG50" s="8"/>
      <c r="AH50" s="8">
        <f t="shared" si="14"/>
        <v>3</v>
      </c>
      <c r="AI50" s="8">
        <f t="shared" si="15"/>
        <v>3</v>
      </c>
      <c r="AJ50" s="8" t="str">
        <f t="shared" si="16"/>
        <v>Correct</v>
      </c>
      <c r="AK50" s="8"/>
      <c r="AL50" s="159" t="str">
        <f>IFERROR(VLOOKUP(Table1[[#This Row],[RespondentID]],'All Data'!$A51:$CN623,81,FALSE),"unknown")</f>
        <v>Female</v>
      </c>
      <c r="AM50" s="159">
        <f>IFERROR(VLOOKUP(Table1[[#This Row],[RespondentID]],'All Data'!$A51:$CN623,82,FALSE),"unknown")</f>
        <v>40</v>
      </c>
      <c r="AN50" s="159" t="str">
        <f>IFERROR(VLOOKUP(Table1[[#This Row],[RespondentID]],'All Data'!$A51:$CN623,83,FALSE),"unknown")</f>
        <v>Suffolk</v>
      </c>
      <c r="AO50" s="159" t="str">
        <f>IFERROR(VLOOKUP(Table1[[#This Row],[RespondentID]],'All Data'!$A51:$CN623,84,FALSE),"unknown")</f>
        <v>Setauket, 11733</v>
      </c>
      <c r="AP50" s="159" t="str">
        <f>IFERROR(VLOOKUP(Table1[[#This Row],[RespondentID]],'All Data'!$A51:$CN623,85,FALSE),"unknown")</f>
        <v>White/Caucasian</v>
      </c>
      <c r="AQ50" s="159" t="str">
        <f>IFERROR(VLOOKUP(Table1[[#This Row],[RespondentID]],'All Data'!$A51:$CN623,86,FALSE),"unknown")</f>
        <v>No</v>
      </c>
      <c r="AR50" s="159" t="str">
        <f>IFERROR(VLOOKUP(Table1[[#This Row],[RespondentID]],'All Data'!$A51:$CN623,87,FALSE),"unknown")</f>
        <v xml:space="preserve">English </v>
      </c>
      <c r="AS50" s="159" t="str">
        <f>IFERROR(VLOOKUP(Table1[[#This Row],[RespondentID]],'All Data'!$A51:$CN623,88,FALSE),"unknown")</f>
        <v>Over $125,000</v>
      </c>
      <c r="AT50" s="159" t="str">
        <f>IFERROR(VLOOKUP(Table1[[#This Row],[RespondentID]],'All Data'!$A51:$CN623,89,FALSE),"unknown")</f>
        <v>College graduate</v>
      </c>
      <c r="AU50" s="159" t="str">
        <f>IFERROR(VLOOKUP(Table1[[#This Row],[RespondentID]],'All Data'!$A51:$CN623,90,FALSE),"unknown")</f>
        <v>Employed for wages</v>
      </c>
      <c r="AV50" s="159" t="str">
        <f>IFERROR(VLOOKUP(Table1[[#This Row],[RespondentID]],'All Data'!$A51:$CN623,91,FALSE),"unknown")</f>
        <v>Yes</v>
      </c>
      <c r="AW50" s="159" t="str">
        <f>IFERROR(VLOOKUP(Table1[[#This Row],[RespondentID]],'All Data'!$A51:$CN623,92,FALSE),"unknown")</f>
        <v>Yes</v>
      </c>
    </row>
    <row r="51" spans="1:49" x14ac:dyDescent="0.35">
      <c r="A51" s="6">
        <f>'All Data'!A52</f>
        <v>5677370615</v>
      </c>
      <c r="B51" s="6"/>
      <c r="C51" s="6" t="s">
        <v>19</v>
      </c>
      <c r="D51" s="6"/>
      <c r="E51" s="6"/>
      <c r="F51" s="6"/>
      <c r="G51" s="6"/>
      <c r="H51" s="6" t="s">
        <v>24</v>
      </c>
      <c r="I51" s="6"/>
      <c r="J51" s="6"/>
      <c r="K51" s="6"/>
      <c r="L51" s="6"/>
      <c r="M51" s="6" t="s">
        <v>29</v>
      </c>
      <c r="N51" s="6"/>
      <c r="O51" s="8"/>
      <c r="P51" s="8">
        <f t="shared" si="0"/>
        <v>3</v>
      </c>
      <c r="Q51" s="8">
        <f t="shared" si="1"/>
        <v>1</v>
      </c>
      <c r="R51" s="8"/>
      <c r="S51" s="8">
        <f t="shared" si="17"/>
        <v>0</v>
      </c>
      <c r="T51" s="8">
        <f t="shared" si="2"/>
        <v>1</v>
      </c>
      <c r="U51" s="8">
        <f t="shared" si="3"/>
        <v>0</v>
      </c>
      <c r="V51" s="88">
        <f t="shared" si="4"/>
        <v>0</v>
      </c>
      <c r="W51" s="88">
        <f t="shared" si="5"/>
        <v>0</v>
      </c>
      <c r="X51" s="88">
        <f t="shared" si="6"/>
        <v>0</v>
      </c>
      <c r="Y51" s="88">
        <f t="shared" si="7"/>
        <v>1</v>
      </c>
      <c r="Z51" s="88">
        <f t="shared" si="8"/>
        <v>0</v>
      </c>
      <c r="AA51" s="88">
        <f t="shared" si="9"/>
        <v>0</v>
      </c>
      <c r="AB51" s="88">
        <f t="shared" si="10"/>
        <v>0</v>
      </c>
      <c r="AC51" s="88">
        <f t="shared" si="11"/>
        <v>0</v>
      </c>
      <c r="AD51" s="88">
        <f t="shared" si="12"/>
        <v>1</v>
      </c>
      <c r="AE51" s="88">
        <f t="shared" si="13"/>
        <v>0</v>
      </c>
      <c r="AF51" s="8"/>
      <c r="AG51" s="8"/>
      <c r="AH51" s="8">
        <f t="shared" si="14"/>
        <v>3</v>
      </c>
      <c r="AI51" s="8">
        <f t="shared" si="15"/>
        <v>3</v>
      </c>
      <c r="AJ51" s="8" t="str">
        <f t="shared" si="16"/>
        <v>Correct</v>
      </c>
      <c r="AK51" s="8"/>
      <c r="AL51" s="159" t="str">
        <f>IFERROR(VLOOKUP(Table1[[#This Row],[RespondentID]],'All Data'!$A52:$CN624,81,FALSE),"unknown")</f>
        <v>Female</v>
      </c>
      <c r="AM51" s="159">
        <f>IFERROR(VLOOKUP(Table1[[#This Row],[RespondentID]],'All Data'!$A52:$CN624,82,FALSE),"unknown")</f>
        <v>40</v>
      </c>
      <c r="AN51" s="159" t="str">
        <f>IFERROR(VLOOKUP(Table1[[#This Row],[RespondentID]],'All Data'!$A52:$CN624,83,FALSE),"unknown")</f>
        <v>Suffolk</v>
      </c>
      <c r="AO51" s="159" t="str">
        <f>IFERROR(VLOOKUP(Table1[[#This Row],[RespondentID]],'All Data'!$A52:$CN624,84,FALSE),"unknown")</f>
        <v>Brookhaven, 11719</v>
      </c>
      <c r="AP51" s="159" t="str">
        <f>IFERROR(VLOOKUP(Table1[[#This Row],[RespondentID]],'All Data'!$A52:$CN624,85,FALSE),"unknown")</f>
        <v>Black/African American</v>
      </c>
      <c r="AQ51" s="159" t="str">
        <f>IFERROR(VLOOKUP(Table1[[#This Row],[RespondentID]],'All Data'!$A52:$CN624,86,FALSE),"unknown")</f>
        <v>No</v>
      </c>
      <c r="AR51" s="159" t="str">
        <f>IFERROR(VLOOKUP(Table1[[#This Row],[RespondentID]],'All Data'!$A52:$CN624,87,FALSE),"unknown")</f>
        <v xml:space="preserve">English </v>
      </c>
      <c r="AS51" s="159" t="str">
        <f>IFERROR(VLOOKUP(Table1[[#This Row],[RespondentID]],'All Data'!$A52:$CN624,88,FALSE),"unknown")</f>
        <v>Over $125,000</v>
      </c>
      <c r="AT51" s="159" t="str">
        <f>IFERROR(VLOOKUP(Table1[[#This Row],[RespondentID]],'All Data'!$A52:$CN624,89,FALSE),"unknown")</f>
        <v>Doctorate</v>
      </c>
      <c r="AU51" s="159" t="str">
        <f>IFERROR(VLOOKUP(Table1[[#This Row],[RespondentID]],'All Data'!$A52:$CN624,90,FALSE),"unknown")</f>
        <v>Employed for wages</v>
      </c>
      <c r="AV51" s="159" t="str">
        <f>IFERROR(VLOOKUP(Table1[[#This Row],[RespondentID]],'All Data'!$A52:$CN624,91,FALSE),"unknown")</f>
        <v>Yes</v>
      </c>
      <c r="AW51" s="159" t="str">
        <f>IFERROR(VLOOKUP(Table1[[#This Row],[RespondentID]],'All Data'!$A52:$CN624,92,FALSE),"unknown")</f>
        <v>Yes</v>
      </c>
    </row>
    <row r="52" spans="1:49" x14ac:dyDescent="0.35">
      <c r="A52" s="6">
        <f>'All Data'!A53</f>
        <v>5677359249</v>
      </c>
      <c r="B52" s="6"/>
      <c r="C52" s="6"/>
      <c r="D52" s="6"/>
      <c r="E52" s="6"/>
      <c r="F52" s="6"/>
      <c r="G52" s="6"/>
      <c r="H52" s="6"/>
      <c r="I52" s="6"/>
      <c r="J52" s="6"/>
      <c r="K52" s="6" t="s">
        <v>27</v>
      </c>
      <c r="L52" s="6" t="s">
        <v>28</v>
      </c>
      <c r="M52" s="6"/>
      <c r="N52" s="6"/>
      <c r="O52" s="8"/>
      <c r="P52" s="8">
        <f t="shared" si="0"/>
        <v>2</v>
      </c>
      <c r="Q52" s="8">
        <f t="shared" si="1"/>
        <v>1.5</v>
      </c>
      <c r="R52" s="8"/>
      <c r="S52" s="8">
        <f t="shared" si="17"/>
        <v>0</v>
      </c>
      <c r="T52" s="8">
        <f t="shared" si="2"/>
        <v>0</v>
      </c>
      <c r="U52" s="8">
        <f t="shared" si="3"/>
        <v>0</v>
      </c>
      <c r="V52" s="88">
        <f t="shared" si="4"/>
        <v>0</v>
      </c>
      <c r="W52" s="88">
        <f t="shared" si="5"/>
        <v>0</v>
      </c>
      <c r="X52" s="88">
        <f t="shared" si="6"/>
        <v>0</v>
      </c>
      <c r="Y52" s="88">
        <f t="shared" si="7"/>
        <v>0</v>
      </c>
      <c r="Z52" s="88">
        <f t="shared" si="8"/>
        <v>0</v>
      </c>
      <c r="AA52" s="88">
        <f t="shared" si="9"/>
        <v>0</v>
      </c>
      <c r="AB52" s="88">
        <f t="shared" si="10"/>
        <v>1</v>
      </c>
      <c r="AC52" s="88">
        <f t="shared" si="11"/>
        <v>1</v>
      </c>
      <c r="AD52" s="88">
        <f t="shared" si="12"/>
        <v>0</v>
      </c>
      <c r="AE52" s="88">
        <f t="shared" si="13"/>
        <v>0</v>
      </c>
      <c r="AF52" s="8"/>
      <c r="AG52" s="8"/>
      <c r="AH52" s="8">
        <f t="shared" si="14"/>
        <v>2</v>
      </c>
      <c r="AI52" s="8">
        <f t="shared" si="15"/>
        <v>2</v>
      </c>
      <c r="AJ52" s="8" t="str">
        <f t="shared" si="16"/>
        <v>Correct</v>
      </c>
      <c r="AK52" s="8"/>
      <c r="AL52" s="159" t="str">
        <f>IFERROR(VLOOKUP(Table1[[#This Row],[RespondentID]],'All Data'!$A53:$CN625,81,FALSE),"unknown")</f>
        <v>Female</v>
      </c>
      <c r="AM52" s="159">
        <f>IFERROR(VLOOKUP(Table1[[#This Row],[RespondentID]],'All Data'!$A53:$CN625,82,FALSE),"unknown")</f>
        <v>40</v>
      </c>
      <c r="AN52" s="159" t="str">
        <f>IFERROR(VLOOKUP(Table1[[#This Row],[RespondentID]],'All Data'!$A53:$CN625,83,FALSE),"unknown")</f>
        <v>Suffolk</v>
      </c>
      <c r="AO52" s="159" t="str">
        <f>IFERROR(VLOOKUP(Table1[[#This Row],[RespondentID]],'All Data'!$A53:$CN625,84,FALSE),"unknown")</f>
        <v>Holbrook, 11741</v>
      </c>
      <c r="AP52" s="159" t="str">
        <f>IFERROR(VLOOKUP(Table1[[#This Row],[RespondentID]],'All Data'!$A53:$CN625,85,FALSE),"unknown")</f>
        <v>White/Caucasian</v>
      </c>
      <c r="AQ52" s="159" t="str">
        <f>IFERROR(VLOOKUP(Table1[[#This Row],[RespondentID]],'All Data'!$A53:$CN625,86,FALSE),"unknown")</f>
        <v>No</v>
      </c>
      <c r="AR52" s="159" t="str">
        <f>IFERROR(VLOOKUP(Table1[[#This Row],[RespondentID]],'All Data'!$A53:$CN625,87,FALSE),"unknown")</f>
        <v xml:space="preserve">English </v>
      </c>
      <c r="AS52" s="159" t="str">
        <f>IFERROR(VLOOKUP(Table1[[#This Row],[RespondentID]],'All Data'!$A53:$CN625,88,FALSE),"unknown")</f>
        <v>Over $125,000</v>
      </c>
      <c r="AT52" s="159" t="str">
        <f>IFERROR(VLOOKUP(Table1[[#This Row],[RespondentID]],'All Data'!$A53:$CN625,89,FALSE),"unknown")</f>
        <v>Graduate school</v>
      </c>
      <c r="AU52" s="159" t="str">
        <f>IFERROR(VLOOKUP(Table1[[#This Row],[RespondentID]],'All Data'!$A53:$CN625,90,FALSE),"unknown")</f>
        <v>Employed for wages</v>
      </c>
      <c r="AV52" s="159" t="str">
        <f>IFERROR(VLOOKUP(Table1[[#This Row],[RespondentID]],'All Data'!$A53:$CN625,91,FALSE),"unknown")</f>
        <v>Yes</v>
      </c>
      <c r="AW52" s="159" t="str">
        <f>IFERROR(VLOOKUP(Table1[[#This Row],[RespondentID]],'All Data'!$A53:$CN625,92,FALSE),"unknown")</f>
        <v>Yes</v>
      </c>
    </row>
    <row r="53" spans="1:49" x14ac:dyDescent="0.35">
      <c r="A53" s="6">
        <f>'All Data'!A54</f>
        <v>5677353671</v>
      </c>
      <c r="B53" s="6"/>
      <c r="C53" s="6"/>
      <c r="D53" s="6" t="s">
        <v>20</v>
      </c>
      <c r="E53" s="6"/>
      <c r="F53" s="6"/>
      <c r="G53" s="6" t="s">
        <v>23</v>
      </c>
      <c r="H53" s="6"/>
      <c r="I53" s="6"/>
      <c r="J53" s="6"/>
      <c r="K53" s="6"/>
      <c r="L53" s="6"/>
      <c r="M53" s="6"/>
      <c r="N53" s="6" t="s">
        <v>30</v>
      </c>
      <c r="O53" s="8"/>
      <c r="P53" s="8">
        <f t="shared" si="0"/>
        <v>3</v>
      </c>
      <c r="Q53" s="8">
        <f t="shared" si="1"/>
        <v>1</v>
      </c>
      <c r="R53" s="8"/>
      <c r="S53" s="8">
        <f t="shared" si="17"/>
        <v>0</v>
      </c>
      <c r="T53" s="8">
        <f t="shared" si="2"/>
        <v>0</v>
      </c>
      <c r="U53" s="8">
        <f t="shared" si="3"/>
        <v>1</v>
      </c>
      <c r="V53" s="88">
        <f t="shared" si="4"/>
        <v>0</v>
      </c>
      <c r="W53" s="88">
        <f t="shared" si="5"/>
        <v>0</v>
      </c>
      <c r="X53" s="88">
        <f t="shared" si="6"/>
        <v>1</v>
      </c>
      <c r="Y53" s="88">
        <f t="shared" si="7"/>
        <v>0</v>
      </c>
      <c r="Z53" s="88">
        <f t="shared" si="8"/>
        <v>0</v>
      </c>
      <c r="AA53" s="88">
        <f t="shared" si="9"/>
        <v>0</v>
      </c>
      <c r="AB53" s="88">
        <f t="shared" si="10"/>
        <v>0</v>
      </c>
      <c r="AC53" s="88">
        <f t="shared" si="11"/>
        <v>0</v>
      </c>
      <c r="AD53" s="88">
        <f t="shared" si="12"/>
        <v>0</v>
      </c>
      <c r="AE53" s="88">
        <f t="shared" si="13"/>
        <v>1</v>
      </c>
      <c r="AF53" s="8"/>
      <c r="AG53" s="8"/>
      <c r="AH53" s="8">
        <f t="shared" si="14"/>
        <v>3</v>
      </c>
      <c r="AI53" s="8">
        <f t="shared" si="15"/>
        <v>3</v>
      </c>
      <c r="AJ53" s="8" t="str">
        <f t="shared" si="16"/>
        <v>Correct</v>
      </c>
      <c r="AK53" s="8"/>
      <c r="AL53" s="159" t="str">
        <f>IFERROR(VLOOKUP(Table1[[#This Row],[RespondentID]],'All Data'!$A54:$CN626,81,FALSE),"unknown")</f>
        <v>Female</v>
      </c>
      <c r="AM53" s="159">
        <f>IFERROR(VLOOKUP(Table1[[#This Row],[RespondentID]],'All Data'!$A54:$CN626,82,FALSE),"unknown")</f>
        <v>50</v>
      </c>
      <c r="AN53" s="159" t="str">
        <f>IFERROR(VLOOKUP(Table1[[#This Row],[RespondentID]],'All Data'!$A54:$CN626,83,FALSE),"unknown")</f>
        <v>Suffolk</v>
      </c>
      <c r="AO53" s="159" t="str">
        <f>IFERROR(VLOOKUP(Table1[[#This Row],[RespondentID]],'All Data'!$A54:$CN626,84,FALSE),"unknown")</f>
        <v>Northport, 11768</v>
      </c>
      <c r="AP53" s="159" t="str">
        <f>IFERROR(VLOOKUP(Table1[[#This Row],[RespondentID]],'All Data'!$A54:$CN626,85,FALSE),"unknown")</f>
        <v>White/Caucasian</v>
      </c>
      <c r="AQ53" s="159" t="str">
        <f>IFERROR(VLOOKUP(Table1[[#This Row],[RespondentID]],'All Data'!$A54:$CN626,86,FALSE),"unknown")</f>
        <v>No</v>
      </c>
      <c r="AR53" s="159" t="str">
        <f>IFERROR(VLOOKUP(Table1[[#This Row],[RespondentID]],'All Data'!$A54:$CN626,87,FALSE),"unknown")</f>
        <v xml:space="preserve">English </v>
      </c>
      <c r="AS53" s="159" t="str">
        <f>IFERROR(VLOOKUP(Table1[[#This Row],[RespondentID]],'All Data'!$A54:$CN626,88,FALSE),"unknown")</f>
        <v>Over $125,000</v>
      </c>
      <c r="AT53" s="159" t="str">
        <f>IFERROR(VLOOKUP(Table1[[#This Row],[RespondentID]],'All Data'!$A54:$CN626,89,FALSE),"unknown")</f>
        <v>Graduate school</v>
      </c>
      <c r="AU53" s="159" t="str">
        <f>IFERROR(VLOOKUP(Table1[[#This Row],[RespondentID]],'All Data'!$A54:$CN626,90,FALSE),"unknown")</f>
        <v>Employed for wages</v>
      </c>
      <c r="AV53" s="159" t="str">
        <f>IFERROR(VLOOKUP(Table1[[#This Row],[RespondentID]],'All Data'!$A54:$CN626,91,FALSE),"unknown")</f>
        <v>Yes</v>
      </c>
      <c r="AW53" s="159" t="str">
        <f>IFERROR(VLOOKUP(Table1[[#This Row],[RespondentID]],'All Data'!$A54:$CN626,92,FALSE),"unknown")</f>
        <v>Yes</v>
      </c>
    </row>
    <row r="54" spans="1:49" x14ac:dyDescent="0.35">
      <c r="A54" s="6">
        <f>'All Data'!A55</f>
        <v>5677353607</v>
      </c>
      <c r="B54" s="6"/>
      <c r="C54" s="6"/>
      <c r="D54" s="6" t="s">
        <v>20</v>
      </c>
      <c r="E54" s="6"/>
      <c r="F54" s="6"/>
      <c r="G54" s="6"/>
      <c r="H54" s="6"/>
      <c r="I54" s="6"/>
      <c r="J54" s="6" t="s">
        <v>26</v>
      </c>
      <c r="K54" s="6"/>
      <c r="L54" s="6"/>
      <c r="M54" s="6"/>
      <c r="N54" s="6" t="s">
        <v>30</v>
      </c>
      <c r="O54" s="8"/>
      <c r="P54" s="8">
        <f t="shared" si="0"/>
        <v>3</v>
      </c>
      <c r="Q54" s="8">
        <f t="shared" si="1"/>
        <v>1</v>
      </c>
      <c r="R54" s="8"/>
      <c r="S54" s="8">
        <f t="shared" si="17"/>
        <v>0</v>
      </c>
      <c r="T54" s="8">
        <f t="shared" si="2"/>
        <v>0</v>
      </c>
      <c r="U54" s="8">
        <f t="shared" si="3"/>
        <v>1</v>
      </c>
      <c r="V54" s="88">
        <f t="shared" si="4"/>
        <v>0</v>
      </c>
      <c r="W54" s="88">
        <f t="shared" si="5"/>
        <v>0</v>
      </c>
      <c r="X54" s="88">
        <f t="shared" si="6"/>
        <v>0</v>
      </c>
      <c r="Y54" s="88">
        <f t="shared" si="7"/>
        <v>0</v>
      </c>
      <c r="Z54" s="88">
        <f t="shared" si="8"/>
        <v>0</v>
      </c>
      <c r="AA54" s="88">
        <f t="shared" si="9"/>
        <v>1</v>
      </c>
      <c r="AB54" s="88">
        <f t="shared" si="10"/>
        <v>0</v>
      </c>
      <c r="AC54" s="88">
        <f t="shared" si="11"/>
        <v>0</v>
      </c>
      <c r="AD54" s="88">
        <f t="shared" si="12"/>
        <v>0</v>
      </c>
      <c r="AE54" s="88">
        <f t="shared" si="13"/>
        <v>1</v>
      </c>
      <c r="AF54" s="8"/>
      <c r="AG54" s="8"/>
      <c r="AH54" s="8">
        <f t="shared" si="14"/>
        <v>3</v>
      </c>
      <c r="AI54" s="8">
        <f t="shared" si="15"/>
        <v>3</v>
      </c>
      <c r="AJ54" s="8" t="str">
        <f t="shared" si="16"/>
        <v>Correct</v>
      </c>
      <c r="AK54" s="8"/>
      <c r="AL54" s="159" t="str">
        <f>IFERROR(VLOOKUP(Table1[[#This Row],[RespondentID]],'All Data'!$A55:$CN627,81,FALSE),"unknown")</f>
        <v>Male</v>
      </c>
      <c r="AM54" s="159">
        <f>IFERROR(VLOOKUP(Table1[[#This Row],[RespondentID]],'All Data'!$A55:$CN627,82,FALSE),"unknown")</f>
        <v>42</v>
      </c>
      <c r="AN54" s="159" t="str">
        <f>IFERROR(VLOOKUP(Table1[[#This Row],[RespondentID]],'All Data'!$A55:$CN627,83,FALSE),"unknown")</f>
        <v>Suffolk</v>
      </c>
      <c r="AO54" s="159" t="str">
        <f>IFERROR(VLOOKUP(Table1[[#This Row],[RespondentID]],'All Data'!$A55:$CN627,84,FALSE),"unknown")</f>
        <v>Patchogue, 11772</v>
      </c>
      <c r="AP54" s="159" t="str">
        <f>IFERROR(VLOOKUP(Table1[[#This Row],[RespondentID]],'All Data'!$A55:$CN627,85,FALSE),"unknown")</f>
        <v>White/Caucasian</v>
      </c>
      <c r="AQ54" s="159" t="str">
        <f>IFERROR(VLOOKUP(Table1[[#This Row],[RespondentID]],'All Data'!$A55:$CN627,86,FALSE),"unknown")</f>
        <v>No</v>
      </c>
      <c r="AR54" s="159" t="str">
        <f>IFERROR(VLOOKUP(Table1[[#This Row],[RespondentID]],'All Data'!$A55:$CN627,87,FALSE),"unknown")</f>
        <v xml:space="preserve">English </v>
      </c>
      <c r="AS54" s="159" t="str">
        <f>IFERROR(VLOOKUP(Table1[[#This Row],[RespondentID]],'All Data'!$A55:$CN627,88,FALSE),"unknown")</f>
        <v>Over $125,000</v>
      </c>
      <c r="AT54" s="159" t="str">
        <f>IFERROR(VLOOKUP(Table1[[#This Row],[RespondentID]],'All Data'!$A55:$CN627,89,FALSE),"unknown")</f>
        <v>Graduate school</v>
      </c>
      <c r="AU54" s="159" t="str">
        <f>IFERROR(VLOOKUP(Table1[[#This Row],[RespondentID]],'All Data'!$A55:$CN627,90,FALSE),"unknown")</f>
        <v>Employed for wages</v>
      </c>
      <c r="AV54" s="159" t="str">
        <f>IFERROR(VLOOKUP(Table1[[#This Row],[RespondentID]],'All Data'!$A55:$CN627,91,FALSE),"unknown")</f>
        <v>Yes</v>
      </c>
      <c r="AW54" s="159" t="str">
        <f>IFERROR(VLOOKUP(Table1[[#This Row],[RespondentID]],'All Data'!$A55:$CN627,92,FALSE),"unknown")</f>
        <v>Yes</v>
      </c>
    </row>
    <row r="55" spans="1:49" x14ac:dyDescent="0.35">
      <c r="A55" s="6">
        <f>'All Data'!A56</f>
        <v>5677351772</v>
      </c>
      <c r="B55" s="6"/>
      <c r="C55" s="6"/>
      <c r="D55" s="6" t="s">
        <v>20</v>
      </c>
      <c r="E55" s="6"/>
      <c r="F55" s="6"/>
      <c r="G55" s="6"/>
      <c r="H55" s="6"/>
      <c r="I55" s="6"/>
      <c r="J55" s="6" t="s">
        <v>26</v>
      </c>
      <c r="K55" s="6"/>
      <c r="L55" s="6"/>
      <c r="M55" s="6"/>
      <c r="N55" s="6" t="s">
        <v>30</v>
      </c>
      <c r="O55" s="8"/>
      <c r="P55" s="8">
        <f t="shared" si="0"/>
        <v>3</v>
      </c>
      <c r="Q55" s="8">
        <f t="shared" si="1"/>
        <v>1</v>
      </c>
      <c r="R55" s="8"/>
      <c r="S55" s="8">
        <f t="shared" si="17"/>
        <v>0</v>
      </c>
      <c r="T55" s="8">
        <f t="shared" si="2"/>
        <v>0</v>
      </c>
      <c r="U55" s="8">
        <f t="shared" si="3"/>
        <v>1</v>
      </c>
      <c r="V55" s="88">
        <f t="shared" si="4"/>
        <v>0</v>
      </c>
      <c r="W55" s="88">
        <f t="shared" si="5"/>
        <v>0</v>
      </c>
      <c r="X55" s="88">
        <f t="shared" si="6"/>
        <v>0</v>
      </c>
      <c r="Y55" s="88">
        <f t="shared" si="7"/>
        <v>0</v>
      </c>
      <c r="Z55" s="88">
        <f t="shared" si="8"/>
        <v>0</v>
      </c>
      <c r="AA55" s="88">
        <f t="shared" si="9"/>
        <v>1</v>
      </c>
      <c r="AB55" s="88">
        <f t="shared" si="10"/>
        <v>0</v>
      </c>
      <c r="AC55" s="88">
        <f t="shared" si="11"/>
        <v>0</v>
      </c>
      <c r="AD55" s="88">
        <f t="shared" si="12"/>
        <v>0</v>
      </c>
      <c r="AE55" s="88">
        <f t="shared" si="13"/>
        <v>1</v>
      </c>
      <c r="AF55" s="8"/>
      <c r="AG55" s="8"/>
      <c r="AH55" s="8">
        <f t="shared" si="14"/>
        <v>3</v>
      </c>
      <c r="AI55" s="8">
        <f t="shared" si="15"/>
        <v>3</v>
      </c>
      <c r="AJ55" s="8" t="str">
        <f t="shared" si="16"/>
        <v>Correct</v>
      </c>
      <c r="AK55" s="8"/>
      <c r="AL55" s="159" t="str">
        <f>IFERROR(VLOOKUP(Table1[[#This Row],[RespondentID]],'All Data'!$A56:$CN628,81,FALSE),"unknown")</f>
        <v>Female</v>
      </c>
      <c r="AM55" s="159">
        <f>IFERROR(VLOOKUP(Table1[[#This Row],[RespondentID]],'All Data'!$A56:$CN628,82,FALSE),"unknown")</f>
        <v>42</v>
      </c>
      <c r="AN55" s="159" t="str">
        <f>IFERROR(VLOOKUP(Table1[[#This Row],[RespondentID]],'All Data'!$A56:$CN628,83,FALSE),"unknown")</f>
        <v>Suffolk</v>
      </c>
      <c r="AO55" s="159" t="str">
        <f>IFERROR(VLOOKUP(Table1[[#This Row],[RespondentID]],'All Data'!$A56:$CN628,84,FALSE),"unknown")</f>
        <v>Sayville, 11782</v>
      </c>
      <c r="AP55" s="159" t="str">
        <f>IFERROR(VLOOKUP(Table1[[#This Row],[RespondentID]],'All Data'!$A56:$CN628,85,FALSE),"unknown")</f>
        <v>Other (please specify)</v>
      </c>
      <c r="AQ55" s="159" t="str">
        <f>IFERROR(VLOOKUP(Table1[[#This Row],[RespondentID]],'All Data'!$A56:$CN628,86,FALSE),"unknown")</f>
        <v>No</v>
      </c>
      <c r="AR55" s="159" t="str">
        <f>IFERROR(VLOOKUP(Table1[[#This Row],[RespondentID]],'All Data'!$A56:$CN628,87,FALSE),"unknown")</f>
        <v xml:space="preserve">English </v>
      </c>
      <c r="AS55" s="159" t="str">
        <f>IFERROR(VLOOKUP(Table1[[#This Row],[RespondentID]],'All Data'!$A56:$CN628,88,FALSE),"unknown")</f>
        <v>Over $125,000</v>
      </c>
      <c r="AT55" s="159" t="str">
        <f>IFERROR(VLOOKUP(Table1[[#This Row],[RespondentID]],'All Data'!$A56:$CN628,89,FALSE),"unknown")</f>
        <v>Graduate school</v>
      </c>
      <c r="AU55" s="159" t="str">
        <f>IFERROR(VLOOKUP(Table1[[#This Row],[RespondentID]],'All Data'!$A56:$CN628,90,FALSE),"unknown")</f>
        <v>Employed for wages</v>
      </c>
      <c r="AV55" s="159" t="str">
        <f>IFERROR(VLOOKUP(Table1[[#This Row],[RespondentID]],'All Data'!$A56:$CN628,91,FALSE),"unknown")</f>
        <v>Yes</v>
      </c>
      <c r="AW55" s="159" t="str">
        <f>IFERROR(VLOOKUP(Table1[[#This Row],[RespondentID]],'All Data'!$A56:$CN628,92,FALSE),"unknown")</f>
        <v>Yes</v>
      </c>
    </row>
    <row r="56" spans="1:49" x14ac:dyDescent="0.35">
      <c r="A56" s="6">
        <f>'All Data'!A57</f>
        <v>5677351744</v>
      </c>
      <c r="B56" s="6"/>
      <c r="C56" s="6"/>
      <c r="D56" s="6"/>
      <c r="E56" s="6"/>
      <c r="F56" s="6"/>
      <c r="G56" s="6"/>
      <c r="H56" s="6"/>
      <c r="I56" s="6"/>
      <c r="J56" s="6"/>
      <c r="K56" s="6" t="s">
        <v>27</v>
      </c>
      <c r="L56" s="6" t="s">
        <v>28</v>
      </c>
      <c r="M56" s="6"/>
      <c r="N56" s="6" t="s">
        <v>30</v>
      </c>
      <c r="O56" s="8"/>
      <c r="P56" s="8">
        <f t="shared" si="0"/>
        <v>3</v>
      </c>
      <c r="Q56" s="8">
        <f t="shared" si="1"/>
        <v>1</v>
      </c>
      <c r="R56" s="8"/>
      <c r="S56" s="8">
        <f t="shared" si="17"/>
        <v>0</v>
      </c>
      <c r="T56" s="8">
        <f t="shared" si="2"/>
        <v>0</v>
      </c>
      <c r="U56" s="8">
        <f t="shared" si="3"/>
        <v>0</v>
      </c>
      <c r="V56" s="88">
        <f t="shared" si="4"/>
        <v>0</v>
      </c>
      <c r="W56" s="88">
        <f t="shared" si="5"/>
        <v>0</v>
      </c>
      <c r="X56" s="88">
        <f t="shared" si="6"/>
        <v>0</v>
      </c>
      <c r="Y56" s="88">
        <f t="shared" si="7"/>
        <v>0</v>
      </c>
      <c r="Z56" s="88">
        <f t="shared" si="8"/>
        <v>0</v>
      </c>
      <c r="AA56" s="88">
        <f t="shared" si="9"/>
        <v>0</v>
      </c>
      <c r="AB56" s="88">
        <f t="shared" si="10"/>
        <v>1</v>
      </c>
      <c r="AC56" s="88">
        <f t="shared" si="11"/>
        <v>1</v>
      </c>
      <c r="AD56" s="88">
        <f t="shared" si="12"/>
        <v>0</v>
      </c>
      <c r="AE56" s="88">
        <f t="shared" si="13"/>
        <v>1</v>
      </c>
      <c r="AF56" s="8"/>
      <c r="AG56" s="8"/>
      <c r="AH56" s="8">
        <f t="shared" si="14"/>
        <v>3</v>
      </c>
      <c r="AI56" s="8">
        <f t="shared" si="15"/>
        <v>3</v>
      </c>
      <c r="AJ56" s="8" t="str">
        <f t="shared" si="16"/>
        <v>Correct</v>
      </c>
      <c r="AK56" s="8"/>
      <c r="AL56" s="159" t="str">
        <f>IFERROR(VLOOKUP(Table1[[#This Row],[RespondentID]],'All Data'!$A57:$CN629,81,FALSE),"unknown")</f>
        <v>Female</v>
      </c>
      <c r="AM56" s="159">
        <f>IFERROR(VLOOKUP(Table1[[#This Row],[RespondentID]],'All Data'!$A57:$CN629,82,FALSE),"unknown")</f>
        <v>26</v>
      </c>
      <c r="AN56" s="159" t="str">
        <f>IFERROR(VLOOKUP(Table1[[#This Row],[RespondentID]],'All Data'!$A57:$CN629,83,FALSE),"unknown")</f>
        <v>Suffolk</v>
      </c>
      <c r="AO56" s="159" t="str">
        <f>IFERROR(VLOOKUP(Table1[[#This Row],[RespondentID]],'All Data'!$A57:$CN629,84,FALSE),"unknown")</f>
        <v>Patchogue, 11772</v>
      </c>
      <c r="AP56" s="159" t="str">
        <f>IFERROR(VLOOKUP(Table1[[#This Row],[RespondentID]],'All Data'!$A57:$CN629,85,FALSE),"unknown")</f>
        <v>White/Caucasian</v>
      </c>
      <c r="AQ56" s="159" t="str">
        <f>IFERROR(VLOOKUP(Table1[[#This Row],[RespondentID]],'All Data'!$A57:$CN629,86,FALSE),"unknown")</f>
        <v>No</v>
      </c>
      <c r="AR56" s="159" t="str">
        <f>IFERROR(VLOOKUP(Table1[[#This Row],[RespondentID]],'All Data'!$A57:$CN629,87,FALSE),"unknown")</f>
        <v xml:space="preserve">English </v>
      </c>
      <c r="AS56" s="159" t="str">
        <f>IFERROR(VLOOKUP(Table1[[#This Row],[RespondentID]],'All Data'!$A57:$CN629,88,FALSE),"unknown")</f>
        <v>Over $125,000</v>
      </c>
      <c r="AT56" s="159" t="str">
        <f>IFERROR(VLOOKUP(Table1[[#This Row],[RespondentID]],'All Data'!$A57:$CN629,89,FALSE),"unknown")</f>
        <v>College graduate</v>
      </c>
      <c r="AU56" s="159" t="str">
        <f>IFERROR(VLOOKUP(Table1[[#This Row],[RespondentID]],'All Data'!$A57:$CN629,90,FALSE),"unknown")</f>
        <v>Employed for wages</v>
      </c>
      <c r="AV56" s="159" t="str">
        <f>IFERROR(VLOOKUP(Table1[[#This Row],[RespondentID]],'All Data'!$A57:$CN629,91,FALSE),"unknown")</f>
        <v>Yes</v>
      </c>
      <c r="AW56" s="159" t="str">
        <f>IFERROR(VLOOKUP(Table1[[#This Row],[RespondentID]],'All Data'!$A57:$CN629,92,FALSE),"unknown")</f>
        <v>Yes</v>
      </c>
    </row>
    <row r="57" spans="1:49" x14ac:dyDescent="0.35">
      <c r="A57" s="6">
        <f>'All Data'!A58</f>
        <v>5677350229</v>
      </c>
      <c r="B57" s="6"/>
      <c r="C57" s="6"/>
      <c r="D57" s="6"/>
      <c r="E57" s="6"/>
      <c r="F57" s="6"/>
      <c r="G57" s="6" t="s">
        <v>23</v>
      </c>
      <c r="H57" s="6"/>
      <c r="I57" s="6"/>
      <c r="J57" s="6"/>
      <c r="K57" s="6" t="s">
        <v>27</v>
      </c>
      <c r="L57" s="6"/>
      <c r="M57" s="6"/>
      <c r="N57" s="6" t="s">
        <v>30</v>
      </c>
      <c r="O57" s="8"/>
      <c r="P57" s="8">
        <f t="shared" si="0"/>
        <v>3</v>
      </c>
      <c r="Q57" s="8">
        <f t="shared" si="1"/>
        <v>1</v>
      </c>
      <c r="R57" s="8"/>
      <c r="S57" s="8">
        <f t="shared" si="17"/>
        <v>0</v>
      </c>
      <c r="T57" s="8">
        <f t="shared" si="2"/>
        <v>0</v>
      </c>
      <c r="U57" s="8">
        <f t="shared" si="3"/>
        <v>0</v>
      </c>
      <c r="V57" s="88">
        <f t="shared" si="4"/>
        <v>0</v>
      </c>
      <c r="W57" s="88">
        <f t="shared" si="5"/>
        <v>0</v>
      </c>
      <c r="X57" s="88">
        <f t="shared" si="6"/>
        <v>1</v>
      </c>
      <c r="Y57" s="88">
        <f t="shared" si="7"/>
        <v>0</v>
      </c>
      <c r="Z57" s="88">
        <f t="shared" si="8"/>
        <v>0</v>
      </c>
      <c r="AA57" s="88">
        <f t="shared" si="9"/>
        <v>0</v>
      </c>
      <c r="AB57" s="88">
        <f t="shared" si="10"/>
        <v>1</v>
      </c>
      <c r="AC57" s="88">
        <f t="shared" si="11"/>
        <v>0</v>
      </c>
      <c r="AD57" s="88">
        <f t="shared" si="12"/>
        <v>0</v>
      </c>
      <c r="AE57" s="88">
        <f t="shared" si="13"/>
        <v>1</v>
      </c>
      <c r="AF57" s="8"/>
      <c r="AG57" s="8"/>
      <c r="AH57" s="8">
        <f t="shared" si="14"/>
        <v>3</v>
      </c>
      <c r="AI57" s="8">
        <f t="shared" si="15"/>
        <v>3</v>
      </c>
      <c r="AJ57" s="8" t="str">
        <f t="shared" si="16"/>
        <v>Correct</v>
      </c>
      <c r="AK57" s="8"/>
      <c r="AL57" s="159" t="str">
        <f>IFERROR(VLOOKUP(Table1[[#This Row],[RespondentID]],'All Data'!$A58:$CN630,81,FALSE),"unknown")</f>
        <v>Female</v>
      </c>
      <c r="AM57" s="159">
        <f>IFERROR(VLOOKUP(Table1[[#This Row],[RespondentID]],'All Data'!$A58:$CN630,82,FALSE),"unknown")</f>
        <v>35</v>
      </c>
      <c r="AN57" s="159" t="str">
        <f>IFERROR(VLOOKUP(Table1[[#This Row],[RespondentID]],'All Data'!$A58:$CN630,83,FALSE),"unknown")</f>
        <v>Suffolk</v>
      </c>
      <c r="AO57" s="159" t="str">
        <f>IFERROR(VLOOKUP(Table1[[#This Row],[RespondentID]],'All Data'!$A58:$CN630,84,FALSE),"unknown")</f>
        <v>Patchogue, 11772</v>
      </c>
      <c r="AP57" s="159" t="str">
        <f>IFERROR(VLOOKUP(Table1[[#This Row],[RespondentID]],'All Data'!$A58:$CN630,85,FALSE),"unknown")</f>
        <v>White/Caucasian</v>
      </c>
      <c r="AQ57" s="159" t="str">
        <f>IFERROR(VLOOKUP(Table1[[#This Row],[RespondentID]],'All Data'!$A58:$CN630,86,FALSE),"unknown")</f>
        <v>No</v>
      </c>
      <c r="AR57" s="159" t="str">
        <f>IFERROR(VLOOKUP(Table1[[#This Row],[RespondentID]],'All Data'!$A58:$CN630,87,FALSE),"unknown")</f>
        <v xml:space="preserve">English </v>
      </c>
      <c r="AS57" s="159" t="str">
        <f>IFERROR(VLOOKUP(Table1[[#This Row],[RespondentID]],'All Data'!$A58:$CN630,88,FALSE),"unknown")</f>
        <v>$50,000 to $74,999</v>
      </c>
      <c r="AT57" s="159" t="str">
        <f>IFERROR(VLOOKUP(Table1[[#This Row],[RespondentID]],'All Data'!$A58:$CN630,89,FALSE),"unknown")</f>
        <v>Technical school</v>
      </c>
      <c r="AU57" s="159" t="str">
        <f>IFERROR(VLOOKUP(Table1[[#This Row],[RespondentID]],'All Data'!$A58:$CN630,90,FALSE),"unknown")</f>
        <v>Employed for wages</v>
      </c>
      <c r="AV57" s="159" t="str">
        <f>IFERROR(VLOOKUP(Table1[[#This Row],[RespondentID]],'All Data'!$A58:$CN630,91,FALSE),"unknown")</f>
        <v>Yes</v>
      </c>
      <c r="AW57" s="159" t="str">
        <f>IFERROR(VLOOKUP(Table1[[#This Row],[RespondentID]],'All Data'!$A58:$CN630,92,FALSE),"unknown")</f>
        <v>Yes</v>
      </c>
    </row>
    <row r="58" spans="1:49" x14ac:dyDescent="0.35">
      <c r="A58" s="6">
        <f>'All Data'!A59</f>
        <v>5677349499</v>
      </c>
      <c r="B58" s="6"/>
      <c r="C58" s="6" t="s">
        <v>19</v>
      </c>
      <c r="D58" s="6"/>
      <c r="E58" s="6"/>
      <c r="F58" s="6"/>
      <c r="G58" s="6"/>
      <c r="H58" s="6"/>
      <c r="I58" s="6"/>
      <c r="J58" s="6"/>
      <c r="K58" s="6" t="s">
        <v>27</v>
      </c>
      <c r="L58" s="6"/>
      <c r="M58" s="6" t="s">
        <v>29</v>
      </c>
      <c r="N58" s="6"/>
      <c r="O58" s="8"/>
      <c r="P58" s="8">
        <f t="shared" si="0"/>
        <v>3</v>
      </c>
      <c r="Q58" s="8">
        <f t="shared" si="1"/>
        <v>1</v>
      </c>
      <c r="R58" s="8"/>
      <c r="S58" s="8">
        <f t="shared" si="17"/>
        <v>0</v>
      </c>
      <c r="T58" s="8">
        <f t="shared" si="2"/>
        <v>1</v>
      </c>
      <c r="U58" s="8">
        <f t="shared" si="3"/>
        <v>0</v>
      </c>
      <c r="V58" s="88">
        <f t="shared" si="4"/>
        <v>0</v>
      </c>
      <c r="W58" s="88">
        <f t="shared" si="5"/>
        <v>0</v>
      </c>
      <c r="X58" s="88">
        <f t="shared" si="6"/>
        <v>0</v>
      </c>
      <c r="Y58" s="88">
        <f t="shared" si="7"/>
        <v>0</v>
      </c>
      <c r="Z58" s="88">
        <f t="shared" si="8"/>
        <v>0</v>
      </c>
      <c r="AA58" s="88">
        <f t="shared" si="9"/>
        <v>0</v>
      </c>
      <c r="AB58" s="88">
        <f t="shared" si="10"/>
        <v>1</v>
      </c>
      <c r="AC58" s="88">
        <f t="shared" si="11"/>
        <v>0</v>
      </c>
      <c r="AD58" s="88">
        <f t="shared" si="12"/>
        <v>1</v>
      </c>
      <c r="AE58" s="88">
        <f t="shared" si="13"/>
        <v>0</v>
      </c>
      <c r="AF58" s="8"/>
      <c r="AG58" s="8"/>
      <c r="AH58" s="8">
        <f t="shared" si="14"/>
        <v>3</v>
      </c>
      <c r="AI58" s="8">
        <f t="shared" si="15"/>
        <v>3</v>
      </c>
      <c r="AJ58" s="8" t="str">
        <f t="shared" si="16"/>
        <v>Correct</v>
      </c>
      <c r="AK58" s="8"/>
      <c r="AL58" s="159" t="str">
        <f>IFERROR(VLOOKUP(Table1[[#This Row],[RespondentID]],'All Data'!$A59:$CN631,81,FALSE),"unknown")</f>
        <v>Male</v>
      </c>
      <c r="AM58" s="159">
        <f>IFERROR(VLOOKUP(Table1[[#This Row],[RespondentID]],'All Data'!$A59:$CN631,82,FALSE),"unknown")</f>
        <v>35</v>
      </c>
      <c r="AN58" s="159" t="str">
        <f>IFERROR(VLOOKUP(Table1[[#This Row],[RespondentID]],'All Data'!$A59:$CN631,83,FALSE),"unknown")</f>
        <v>Nassau</v>
      </c>
      <c r="AO58" s="159" t="str">
        <f>IFERROR(VLOOKUP(Table1[[#This Row],[RespondentID]],'All Data'!$A59:$CN631,84,FALSE),"unknown")</f>
        <v>Massapequa Park, 11762</v>
      </c>
      <c r="AP58" s="159" t="str">
        <f>IFERROR(VLOOKUP(Table1[[#This Row],[RespondentID]],'All Data'!$A59:$CN631,85,FALSE),"unknown")</f>
        <v>White/Caucasian</v>
      </c>
      <c r="AQ58" s="159" t="str">
        <f>IFERROR(VLOOKUP(Table1[[#This Row],[RespondentID]],'All Data'!$A59:$CN631,86,FALSE),"unknown")</f>
        <v>No</v>
      </c>
      <c r="AR58" s="159" t="str">
        <f>IFERROR(VLOOKUP(Table1[[#This Row],[RespondentID]],'All Data'!$A59:$CN631,87,FALSE),"unknown")</f>
        <v xml:space="preserve">English </v>
      </c>
      <c r="AS58" s="159" t="str">
        <f>IFERROR(VLOOKUP(Table1[[#This Row],[RespondentID]],'All Data'!$A59:$CN631,88,FALSE),"unknown")</f>
        <v>Over $125,000</v>
      </c>
      <c r="AT58" s="159" t="str">
        <f>IFERROR(VLOOKUP(Table1[[#This Row],[RespondentID]],'All Data'!$A59:$CN631,89,FALSE),"unknown")</f>
        <v>Graduate school</v>
      </c>
      <c r="AU58" s="159" t="str">
        <f>IFERROR(VLOOKUP(Table1[[#This Row],[RespondentID]],'All Data'!$A59:$CN631,90,FALSE),"unknown")</f>
        <v>Employed for wages</v>
      </c>
      <c r="AV58" s="159" t="str">
        <f>IFERROR(VLOOKUP(Table1[[#This Row],[RespondentID]],'All Data'!$A59:$CN631,91,FALSE),"unknown")</f>
        <v>Yes</v>
      </c>
      <c r="AW58" s="159" t="str">
        <f>IFERROR(VLOOKUP(Table1[[#This Row],[RespondentID]],'All Data'!$A59:$CN631,92,FALSE),"unknown")</f>
        <v>Yes</v>
      </c>
    </row>
    <row r="59" spans="1:49" x14ac:dyDescent="0.35">
      <c r="A59" s="6">
        <f>'All Data'!A60</f>
        <v>5677348925</v>
      </c>
      <c r="B59" s="6"/>
      <c r="C59" s="6"/>
      <c r="D59" s="6"/>
      <c r="E59" s="6"/>
      <c r="F59" s="6"/>
      <c r="G59" s="6" t="s">
        <v>23</v>
      </c>
      <c r="H59" s="6"/>
      <c r="I59" s="6"/>
      <c r="J59" s="6"/>
      <c r="K59" s="6" t="s">
        <v>27</v>
      </c>
      <c r="L59" s="6" t="s">
        <v>28</v>
      </c>
      <c r="M59" s="6"/>
      <c r="N59" s="6"/>
      <c r="O59" s="8"/>
      <c r="P59" s="8">
        <f t="shared" si="0"/>
        <v>3</v>
      </c>
      <c r="Q59" s="8">
        <f t="shared" si="1"/>
        <v>1</v>
      </c>
      <c r="R59" s="8"/>
      <c r="S59" s="8">
        <f t="shared" si="17"/>
        <v>0</v>
      </c>
      <c r="T59" s="8">
        <f t="shared" si="2"/>
        <v>0</v>
      </c>
      <c r="U59" s="8">
        <f t="shared" si="3"/>
        <v>0</v>
      </c>
      <c r="V59" s="88">
        <f t="shared" si="4"/>
        <v>0</v>
      </c>
      <c r="W59" s="88">
        <f t="shared" si="5"/>
        <v>0</v>
      </c>
      <c r="X59" s="88">
        <f t="shared" si="6"/>
        <v>1</v>
      </c>
      <c r="Y59" s="88">
        <f t="shared" si="7"/>
        <v>0</v>
      </c>
      <c r="Z59" s="88">
        <f t="shared" si="8"/>
        <v>0</v>
      </c>
      <c r="AA59" s="88">
        <f t="shared" si="9"/>
        <v>0</v>
      </c>
      <c r="AB59" s="88">
        <f t="shared" si="10"/>
        <v>1</v>
      </c>
      <c r="AC59" s="88">
        <f t="shared" si="11"/>
        <v>1</v>
      </c>
      <c r="AD59" s="88">
        <f t="shared" si="12"/>
        <v>0</v>
      </c>
      <c r="AE59" s="88">
        <f t="shared" si="13"/>
        <v>0</v>
      </c>
      <c r="AF59" s="8"/>
      <c r="AG59" s="8"/>
      <c r="AH59" s="8">
        <f t="shared" si="14"/>
        <v>3</v>
      </c>
      <c r="AI59" s="8">
        <f t="shared" si="15"/>
        <v>3</v>
      </c>
      <c r="AJ59" s="8" t="str">
        <f t="shared" si="16"/>
        <v>Correct</v>
      </c>
      <c r="AK59" s="8"/>
      <c r="AL59" s="159" t="str">
        <f>IFERROR(VLOOKUP(Table1[[#This Row],[RespondentID]],'All Data'!$A60:$CN632,81,FALSE),"unknown")</f>
        <v>Female</v>
      </c>
      <c r="AM59" s="159">
        <f>IFERROR(VLOOKUP(Table1[[#This Row],[RespondentID]],'All Data'!$A60:$CN632,82,FALSE),"unknown")</f>
        <v>50</v>
      </c>
      <c r="AN59" s="159" t="str">
        <f>IFERROR(VLOOKUP(Table1[[#This Row],[RespondentID]],'All Data'!$A60:$CN632,83,FALSE),"unknown")</f>
        <v>Suffolk</v>
      </c>
      <c r="AO59" s="159" t="str">
        <f>IFERROR(VLOOKUP(Table1[[#This Row],[RespondentID]],'All Data'!$A60:$CN632,84,FALSE),"unknown")</f>
        <v>Holbrook, 11741</v>
      </c>
      <c r="AP59" s="159" t="str">
        <f>IFERROR(VLOOKUP(Table1[[#This Row],[RespondentID]],'All Data'!$A60:$CN632,85,FALSE),"unknown")</f>
        <v>White/Caucasian</v>
      </c>
      <c r="AQ59" s="159" t="str">
        <f>IFERROR(VLOOKUP(Table1[[#This Row],[RespondentID]],'All Data'!$A60:$CN632,86,FALSE),"unknown")</f>
        <v>No</v>
      </c>
      <c r="AR59" s="159" t="str">
        <f>IFERROR(VLOOKUP(Table1[[#This Row],[RespondentID]],'All Data'!$A60:$CN632,87,FALSE),"unknown")</f>
        <v xml:space="preserve">English </v>
      </c>
      <c r="AS59" s="159" t="str">
        <f>IFERROR(VLOOKUP(Table1[[#This Row],[RespondentID]],'All Data'!$A60:$CN632,88,FALSE),"unknown")</f>
        <v>Over $125,000</v>
      </c>
      <c r="AT59" s="159" t="str">
        <f>IFERROR(VLOOKUP(Table1[[#This Row],[RespondentID]],'All Data'!$A60:$CN632,89,FALSE),"unknown")</f>
        <v>Graduate school</v>
      </c>
      <c r="AU59" s="159" t="str">
        <f>IFERROR(VLOOKUP(Table1[[#This Row],[RespondentID]],'All Data'!$A60:$CN632,90,FALSE),"unknown")</f>
        <v>Employed for wages</v>
      </c>
      <c r="AV59" s="159" t="str">
        <f>IFERROR(VLOOKUP(Table1[[#This Row],[RespondentID]],'All Data'!$A60:$CN632,91,FALSE),"unknown")</f>
        <v>Yes</v>
      </c>
      <c r="AW59" s="159" t="str">
        <f>IFERROR(VLOOKUP(Table1[[#This Row],[RespondentID]],'All Data'!$A60:$CN632,92,FALSE),"unknown")</f>
        <v>Yes</v>
      </c>
    </row>
    <row r="60" spans="1:49" x14ac:dyDescent="0.35">
      <c r="A60" s="6">
        <f>'All Data'!A61</f>
        <v>5677348427</v>
      </c>
      <c r="B60" s="6" t="s">
        <v>18</v>
      </c>
      <c r="C60" s="6"/>
      <c r="D60" s="6"/>
      <c r="E60" s="6"/>
      <c r="F60" s="6" t="s">
        <v>22</v>
      </c>
      <c r="G60" s="6"/>
      <c r="H60" s="6"/>
      <c r="I60" s="6"/>
      <c r="J60" s="6"/>
      <c r="K60" s="6" t="s">
        <v>27</v>
      </c>
      <c r="L60" s="6"/>
      <c r="M60" s="6"/>
      <c r="N60" s="6"/>
      <c r="O60" s="8"/>
      <c r="P60" s="8">
        <f t="shared" si="0"/>
        <v>3</v>
      </c>
      <c r="Q60" s="8">
        <f t="shared" si="1"/>
        <v>1</v>
      </c>
      <c r="R60" s="8"/>
      <c r="S60" s="8">
        <f t="shared" si="17"/>
        <v>1</v>
      </c>
      <c r="T60" s="8">
        <f t="shared" si="2"/>
        <v>0</v>
      </c>
      <c r="U60" s="8">
        <f t="shared" si="3"/>
        <v>0</v>
      </c>
      <c r="V60" s="88">
        <f t="shared" si="4"/>
        <v>0</v>
      </c>
      <c r="W60" s="88">
        <f t="shared" si="5"/>
        <v>1</v>
      </c>
      <c r="X60" s="88">
        <f t="shared" si="6"/>
        <v>0</v>
      </c>
      <c r="Y60" s="88">
        <f t="shared" si="7"/>
        <v>0</v>
      </c>
      <c r="Z60" s="88">
        <f t="shared" si="8"/>
        <v>0</v>
      </c>
      <c r="AA60" s="88">
        <f t="shared" si="9"/>
        <v>0</v>
      </c>
      <c r="AB60" s="88">
        <f t="shared" si="10"/>
        <v>1</v>
      </c>
      <c r="AC60" s="88">
        <f t="shared" si="11"/>
        <v>0</v>
      </c>
      <c r="AD60" s="88">
        <f t="shared" si="12"/>
        <v>0</v>
      </c>
      <c r="AE60" s="88">
        <f t="shared" si="13"/>
        <v>0</v>
      </c>
      <c r="AF60" s="8"/>
      <c r="AG60" s="8"/>
      <c r="AH60" s="8">
        <f t="shared" si="14"/>
        <v>3</v>
      </c>
      <c r="AI60" s="8">
        <f t="shared" si="15"/>
        <v>3</v>
      </c>
      <c r="AJ60" s="8" t="str">
        <f t="shared" si="16"/>
        <v>Correct</v>
      </c>
      <c r="AK60" s="8"/>
      <c r="AL60" s="159" t="str">
        <f>IFERROR(VLOOKUP(Table1[[#This Row],[RespondentID]],'All Data'!$A61:$CN633,81,FALSE),"unknown")</f>
        <v>Other</v>
      </c>
      <c r="AM60" s="159">
        <f>IFERROR(VLOOKUP(Table1[[#This Row],[RespondentID]],'All Data'!$A61:$CN633,82,FALSE),"unknown")</f>
        <v>24</v>
      </c>
      <c r="AN60" s="159" t="str">
        <f>IFERROR(VLOOKUP(Table1[[#This Row],[RespondentID]],'All Data'!$A61:$CN633,83,FALSE),"unknown")</f>
        <v>Nassau</v>
      </c>
      <c r="AO60" s="159" t="str">
        <f>IFERROR(VLOOKUP(Table1[[#This Row],[RespondentID]],'All Data'!$A61:$CN633,84,FALSE),"unknown")</f>
        <v>Levittown, 11756</v>
      </c>
      <c r="AP60" s="159" t="str">
        <f>IFERROR(VLOOKUP(Table1[[#This Row],[RespondentID]],'All Data'!$A61:$CN633,85,FALSE),"unknown")</f>
        <v>White/Caucasian</v>
      </c>
      <c r="AQ60" s="159" t="str">
        <f>IFERROR(VLOOKUP(Table1[[#This Row],[RespondentID]],'All Data'!$A61:$CN633,86,FALSE),"unknown")</f>
        <v>No</v>
      </c>
      <c r="AR60" s="159" t="str">
        <f>IFERROR(VLOOKUP(Table1[[#This Row],[RespondentID]],'All Data'!$A61:$CN633,87,FALSE),"unknown")</f>
        <v xml:space="preserve">English </v>
      </c>
      <c r="AS60" s="159" t="str">
        <f>IFERROR(VLOOKUP(Table1[[#This Row],[RespondentID]],'All Data'!$A61:$CN633,88,FALSE),"unknown")</f>
        <v>$50,000 to $74,999</v>
      </c>
      <c r="AT60" s="159" t="str">
        <f>IFERROR(VLOOKUP(Table1[[#This Row],[RespondentID]],'All Data'!$A61:$CN633,89,FALSE),"unknown")</f>
        <v>College graduate</v>
      </c>
      <c r="AU60" s="159" t="str">
        <f>IFERROR(VLOOKUP(Table1[[#This Row],[RespondentID]],'All Data'!$A61:$CN633,90,FALSE),"unknown")</f>
        <v>Employed for wages</v>
      </c>
      <c r="AV60" s="159" t="str">
        <f>IFERROR(VLOOKUP(Table1[[#This Row],[RespondentID]],'All Data'!$A61:$CN633,91,FALSE),"unknown")</f>
        <v>Yes</v>
      </c>
      <c r="AW60" s="159" t="str">
        <f>IFERROR(VLOOKUP(Table1[[#This Row],[RespondentID]],'All Data'!$A61:$CN633,92,FALSE),"unknown")</f>
        <v>Yes</v>
      </c>
    </row>
    <row r="61" spans="1:49" x14ac:dyDescent="0.35">
      <c r="A61" s="6">
        <f>'All Data'!A62</f>
        <v>5677267791</v>
      </c>
      <c r="B61" s="6"/>
      <c r="C61" s="6" t="s">
        <v>19</v>
      </c>
      <c r="D61" s="6"/>
      <c r="E61" s="6"/>
      <c r="F61" s="6"/>
      <c r="G61" s="6"/>
      <c r="H61" s="6"/>
      <c r="I61" s="6"/>
      <c r="J61" s="6" t="s">
        <v>26</v>
      </c>
      <c r="K61" s="6"/>
      <c r="L61" s="6"/>
      <c r="M61" s="6"/>
      <c r="N61" s="6" t="s">
        <v>30</v>
      </c>
      <c r="O61" s="8"/>
      <c r="P61" s="8">
        <f t="shared" si="0"/>
        <v>3</v>
      </c>
      <c r="Q61" s="8">
        <f t="shared" si="1"/>
        <v>1</v>
      </c>
      <c r="R61" s="8"/>
      <c r="S61" s="8">
        <f t="shared" si="17"/>
        <v>0</v>
      </c>
      <c r="T61" s="8">
        <f t="shared" si="2"/>
        <v>1</v>
      </c>
      <c r="U61" s="8">
        <f t="shared" si="3"/>
        <v>0</v>
      </c>
      <c r="V61" s="88">
        <f t="shared" si="4"/>
        <v>0</v>
      </c>
      <c r="W61" s="88">
        <f t="shared" si="5"/>
        <v>0</v>
      </c>
      <c r="X61" s="88">
        <f t="shared" si="6"/>
        <v>0</v>
      </c>
      <c r="Y61" s="88">
        <f t="shared" si="7"/>
        <v>0</v>
      </c>
      <c r="Z61" s="88">
        <f t="shared" si="8"/>
        <v>0</v>
      </c>
      <c r="AA61" s="88">
        <f t="shared" si="9"/>
        <v>1</v>
      </c>
      <c r="AB61" s="88">
        <f t="shared" si="10"/>
        <v>0</v>
      </c>
      <c r="AC61" s="88">
        <f t="shared" si="11"/>
        <v>0</v>
      </c>
      <c r="AD61" s="88">
        <f t="shared" si="12"/>
        <v>0</v>
      </c>
      <c r="AE61" s="88">
        <f t="shared" si="13"/>
        <v>1</v>
      </c>
      <c r="AF61" s="8"/>
      <c r="AG61" s="8"/>
      <c r="AH61" s="8">
        <f t="shared" si="14"/>
        <v>3</v>
      </c>
      <c r="AI61" s="8">
        <f t="shared" si="15"/>
        <v>3</v>
      </c>
      <c r="AJ61" s="8" t="str">
        <f t="shared" si="16"/>
        <v>Correct</v>
      </c>
      <c r="AK61" s="8"/>
      <c r="AL61" s="159" t="str">
        <f>IFERROR(VLOOKUP(Table1[[#This Row],[RespondentID]],'All Data'!$A62:$CN634,81,FALSE),"unknown")</f>
        <v>Female</v>
      </c>
      <c r="AM61" s="159">
        <f>IFERROR(VLOOKUP(Table1[[#This Row],[RespondentID]],'All Data'!$A62:$CN634,82,FALSE),"unknown")</f>
        <v>60</v>
      </c>
      <c r="AN61" s="159" t="str">
        <f>IFERROR(VLOOKUP(Table1[[#This Row],[RespondentID]],'All Data'!$A62:$CN634,83,FALSE),"unknown")</f>
        <v>Suffolk</v>
      </c>
      <c r="AO61" s="159" t="str">
        <f>IFERROR(VLOOKUP(Table1[[#This Row],[RespondentID]],'All Data'!$A62:$CN634,84,FALSE),"unknown")</f>
        <v>East Northport, 11731</v>
      </c>
      <c r="AP61" s="159" t="str">
        <f>IFERROR(VLOOKUP(Table1[[#This Row],[RespondentID]],'All Data'!$A62:$CN634,85,FALSE),"unknown")</f>
        <v>White/Caucasian</v>
      </c>
      <c r="AQ61" s="159" t="str">
        <f>IFERROR(VLOOKUP(Table1[[#This Row],[RespondentID]],'All Data'!$A62:$CN634,86,FALSE),"unknown")</f>
        <v>No</v>
      </c>
      <c r="AR61" s="159" t="str">
        <f>IFERROR(VLOOKUP(Table1[[#This Row],[RespondentID]],'All Data'!$A62:$CN634,87,FALSE),"unknown")</f>
        <v xml:space="preserve">English </v>
      </c>
      <c r="AS61" s="159" t="str">
        <f>IFERROR(VLOOKUP(Table1[[#This Row],[RespondentID]],'All Data'!$A62:$CN634,88,FALSE),"unknown")</f>
        <v>Over $125,000</v>
      </c>
      <c r="AT61" s="159" t="str">
        <f>IFERROR(VLOOKUP(Table1[[#This Row],[RespondentID]],'All Data'!$A62:$CN634,89,FALSE),"unknown")</f>
        <v>Doctorate</v>
      </c>
      <c r="AU61" s="159" t="str">
        <f>IFERROR(VLOOKUP(Table1[[#This Row],[RespondentID]],'All Data'!$A62:$CN634,90,FALSE),"unknown")</f>
        <v>Employed for wages</v>
      </c>
      <c r="AV61" s="159" t="str">
        <f>IFERROR(VLOOKUP(Table1[[#This Row],[RespondentID]],'All Data'!$A62:$CN634,91,FALSE),"unknown")</f>
        <v>Yes</v>
      </c>
      <c r="AW61" s="159" t="str">
        <f>IFERROR(VLOOKUP(Table1[[#This Row],[RespondentID]],'All Data'!$A62:$CN634,92,FALSE),"unknown")</f>
        <v>Yes</v>
      </c>
    </row>
    <row r="62" spans="1:49" x14ac:dyDescent="0.35">
      <c r="A62" s="6">
        <f>'All Data'!A63</f>
        <v>5676981978</v>
      </c>
      <c r="B62" s="6" t="s">
        <v>18</v>
      </c>
      <c r="C62" s="6"/>
      <c r="D62" s="6"/>
      <c r="E62" s="6"/>
      <c r="F62" s="6"/>
      <c r="G62" s="6"/>
      <c r="H62" s="6"/>
      <c r="I62" s="6"/>
      <c r="J62" s="6" t="s">
        <v>26</v>
      </c>
      <c r="K62" s="6" t="s">
        <v>27</v>
      </c>
      <c r="L62" s="6"/>
      <c r="M62" s="6"/>
      <c r="N62" s="6"/>
      <c r="O62" s="8"/>
      <c r="P62" s="8">
        <f t="shared" si="0"/>
        <v>3</v>
      </c>
      <c r="Q62" s="8">
        <f t="shared" si="1"/>
        <v>1</v>
      </c>
      <c r="R62" s="8"/>
      <c r="S62" s="8">
        <f t="shared" si="17"/>
        <v>1</v>
      </c>
      <c r="T62" s="8">
        <f t="shared" si="2"/>
        <v>0</v>
      </c>
      <c r="U62" s="8">
        <f t="shared" si="3"/>
        <v>0</v>
      </c>
      <c r="V62" s="88">
        <f t="shared" si="4"/>
        <v>0</v>
      </c>
      <c r="W62" s="88">
        <f t="shared" si="5"/>
        <v>0</v>
      </c>
      <c r="X62" s="88">
        <f t="shared" si="6"/>
        <v>0</v>
      </c>
      <c r="Y62" s="88">
        <f t="shared" si="7"/>
        <v>0</v>
      </c>
      <c r="Z62" s="88">
        <f t="shared" si="8"/>
        <v>0</v>
      </c>
      <c r="AA62" s="88">
        <f t="shared" si="9"/>
        <v>1</v>
      </c>
      <c r="AB62" s="88">
        <f t="shared" si="10"/>
        <v>1</v>
      </c>
      <c r="AC62" s="88">
        <f t="shared" si="11"/>
        <v>0</v>
      </c>
      <c r="AD62" s="88">
        <f t="shared" si="12"/>
        <v>0</v>
      </c>
      <c r="AE62" s="88">
        <f t="shared" si="13"/>
        <v>0</v>
      </c>
      <c r="AF62" s="8"/>
      <c r="AG62" s="8"/>
      <c r="AH62" s="8">
        <f t="shared" si="14"/>
        <v>3</v>
      </c>
      <c r="AI62" s="8">
        <f t="shared" si="15"/>
        <v>3</v>
      </c>
      <c r="AJ62" s="8" t="str">
        <f t="shared" si="16"/>
        <v>Correct</v>
      </c>
      <c r="AK62" s="8"/>
      <c r="AL62" s="159">
        <f>IFERROR(VLOOKUP(Table1[[#This Row],[RespondentID]],'All Data'!$A63:$CN635,81,FALSE),"unknown")</f>
        <v>0</v>
      </c>
      <c r="AM62" s="159">
        <f>IFERROR(VLOOKUP(Table1[[#This Row],[RespondentID]],'All Data'!$A63:$CN635,82,FALSE),"unknown")</f>
        <v>0</v>
      </c>
      <c r="AN62" s="159">
        <f>IFERROR(VLOOKUP(Table1[[#This Row],[RespondentID]],'All Data'!$A63:$CN635,83,FALSE),"unknown")</f>
        <v>0</v>
      </c>
      <c r="AO62" s="159">
        <f>IFERROR(VLOOKUP(Table1[[#This Row],[RespondentID]],'All Data'!$A63:$CN635,84,FALSE),"unknown")</f>
        <v>0</v>
      </c>
      <c r="AP62" s="159">
        <f>IFERROR(VLOOKUP(Table1[[#This Row],[RespondentID]],'All Data'!$A63:$CN635,85,FALSE),"unknown")</f>
        <v>0</v>
      </c>
      <c r="AQ62" s="159">
        <f>IFERROR(VLOOKUP(Table1[[#This Row],[RespondentID]],'All Data'!$A63:$CN635,86,FALSE),"unknown")</f>
        <v>0</v>
      </c>
      <c r="AR62" s="159" t="str">
        <f>IFERROR(VLOOKUP(Table1[[#This Row],[RespondentID]],'All Data'!$A63:$CN635,87,FALSE),"unknown")</f>
        <v xml:space="preserve"> </v>
      </c>
      <c r="AS62" s="159">
        <f>IFERROR(VLOOKUP(Table1[[#This Row],[RespondentID]],'All Data'!$A63:$CN635,88,FALSE),"unknown")</f>
        <v>0</v>
      </c>
      <c r="AT62" s="159">
        <f>IFERROR(VLOOKUP(Table1[[#This Row],[RespondentID]],'All Data'!$A63:$CN635,89,FALSE),"unknown")</f>
        <v>0</v>
      </c>
      <c r="AU62" s="159">
        <f>IFERROR(VLOOKUP(Table1[[#This Row],[RespondentID]],'All Data'!$A63:$CN635,90,FALSE),"unknown")</f>
        <v>0</v>
      </c>
      <c r="AV62" s="159">
        <f>IFERROR(VLOOKUP(Table1[[#This Row],[RespondentID]],'All Data'!$A63:$CN635,91,FALSE),"unknown")</f>
        <v>0</v>
      </c>
      <c r="AW62" s="159">
        <f>IFERROR(VLOOKUP(Table1[[#This Row],[RespondentID]],'All Data'!$A63:$CN635,92,FALSE),"unknown")</f>
        <v>0</v>
      </c>
    </row>
    <row r="63" spans="1:49" x14ac:dyDescent="0.35">
      <c r="A63" s="6">
        <f>'All Data'!A64</f>
        <v>5676967460</v>
      </c>
      <c r="B63" s="6"/>
      <c r="C63" s="6" t="s">
        <v>19</v>
      </c>
      <c r="D63" s="6"/>
      <c r="E63" s="6"/>
      <c r="F63" s="6"/>
      <c r="G63" s="6" t="s">
        <v>23</v>
      </c>
      <c r="H63" s="6"/>
      <c r="I63" s="6"/>
      <c r="J63" s="6" t="s">
        <v>26</v>
      </c>
      <c r="K63" s="6"/>
      <c r="L63" s="6"/>
      <c r="M63" s="6"/>
      <c r="N63" s="6"/>
      <c r="O63" s="8"/>
      <c r="P63" s="8">
        <f t="shared" si="0"/>
        <v>3</v>
      </c>
      <c r="Q63" s="8">
        <f t="shared" si="1"/>
        <v>1</v>
      </c>
      <c r="R63" s="8"/>
      <c r="S63" s="8">
        <f t="shared" si="17"/>
        <v>0</v>
      </c>
      <c r="T63" s="8">
        <f t="shared" si="2"/>
        <v>1</v>
      </c>
      <c r="U63" s="8">
        <f t="shared" si="3"/>
        <v>0</v>
      </c>
      <c r="V63" s="88">
        <f t="shared" si="4"/>
        <v>0</v>
      </c>
      <c r="W63" s="88">
        <f t="shared" si="5"/>
        <v>0</v>
      </c>
      <c r="X63" s="88">
        <f t="shared" si="6"/>
        <v>1</v>
      </c>
      <c r="Y63" s="88">
        <f t="shared" si="7"/>
        <v>0</v>
      </c>
      <c r="Z63" s="88">
        <f t="shared" si="8"/>
        <v>0</v>
      </c>
      <c r="AA63" s="88">
        <f t="shared" si="9"/>
        <v>1</v>
      </c>
      <c r="AB63" s="88">
        <f t="shared" si="10"/>
        <v>0</v>
      </c>
      <c r="AC63" s="88">
        <f t="shared" si="11"/>
        <v>0</v>
      </c>
      <c r="AD63" s="88">
        <f t="shared" si="12"/>
        <v>0</v>
      </c>
      <c r="AE63" s="88">
        <f t="shared" si="13"/>
        <v>0</v>
      </c>
      <c r="AF63" s="8"/>
      <c r="AG63" s="8"/>
      <c r="AH63" s="8">
        <f t="shared" si="14"/>
        <v>3</v>
      </c>
      <c r="AI63" s="8">
        <f t="shared" si="15"/>
        <v>3</v>
      </c>
      <c r="AJ63" s="8" t="str">
        <f t="shared" si="16"/>
        <v>Correct</v>
      </c>
      <c r="AK63" s="8"/>
      <c r="AL63" s="159" t="str">
        <f>IFERROR(VLOOKUP(Table1[[#This Row],[RespondentID]],'All Data'!$A64:$CN636,81,FALSE),"unknown")</f>
        <v>Female</v>
      </c>
      <c r="AM63" s="159">
        <f>IFERROR(VLOOKUP(Table1[[#This Row],[RespondentID]],'All Data'!$A64:$CN636,82,FALSE),"unknown")</f>
        <v>70</v>
      </c>
      <c r="AN63" s="159" t="str">
        <f>IFERROR(VLOOKUP(Table1[[#This Row],[RespondentID]],'All Data'!$A64:$CN636,83,FALSE),"unknown")</f>
        <v>Nassau</v>
      </c>
      <c r="AO63" s="159" t="str">
        <f>IFERROR(VLOOKUP(Table1[[#This Row],[RespondentID]],'All Data'!$A64:$CN636,84,FALSE),"unknown")</f>
        <v>East Meadow, 11554</v>
      </c>
      <c r="AP63" s="159" t="str">
        <f>IFERROR(VLOOKUP(Table1[[#This Row],[RespondentID]],'All Data'!$A64:$CN636,85,FALSE),"unknown")</f>
        <v>White/Caucasian</v>
      </c>
      <c r="AQ63" s="159" t="str">
        <f>IFERROR(VLOOKUP(Table1[[#This Row],[RespondentID]],'All Data'!$A64:$CN636,86,FALSE),"unknown")</f>
        <v>No</v>
      </c>
      <c r="AR63" s="159" t="str">
        <f>IFERROR(VLOOKUP(Table1[[#This Row],[RespondentID]],'All Data'!$A64:$CN636,87,FALSE),"unknown")</f>
        <v xml:space="preserve">English </v>
      </c>
      <c r="AS63" s="159" t="str">
        <f>IFERROR(VLOOKUP(Table1[[#This Row],[RespondentID]],'All Data'!$A64:$CN636,88,FALSE),"unknown")</f>
        <v>$75,000 to $125,000</v>
      </c>
      <c r="AT63" s="159" t="str">
        <f>IFERROR(VLOOKUP(Table1[[#This Row],[RespondentID]],'All Data'!$A64:$CN636,89,FALSE),"unknown")</f>
        <v>College graduate</v>
      </c>
      <c r="AU63" s="159" t="str">
        <f>IFERROR(VLOOKUP(Table1[[#This Row],[RespondentID]],'All Data'!$A64:$CN636,90,FALSE),"unknown")</f>
        <v>Retired</v>
      </c>
      <c r="AV63" s="159" t="str">
        <f>IFERROR(VLOOKUP(Table1[[#This Row],[RespondentID]],'All Data'!$A64:$CN636,91,FALSE),"unknown")</f>
        <v>Yes</v>
      </c>
      <c r="AW63" s="159" t="str">
        <f>IFERROR(VLOOKUP(Table1[[#This Row],[RespondentID]],'All Data'!$A64:$CN636,92,FALSE),"unknown")</f>
        <v>Yes</v>
      </c>
    </row>
    <row r="64" spans="1:49" x14ac:dyDescent="0.35">
      <c r="A64" s="6">
        <f>'All Data'!A65</f>
        <v>5676948999</v>
      </c>
      <c r="B64" s="6"/>
      <c r="C64" s="6"/>
      <c r="D64" s="6"/>
      <c r="E64" s="6"/>
      <c r="F64" s="6"/>
      <c r="G64" s="6"/>
      <c r="H64" s="6" t="s">
        <v>24</v>
      </c>
      <c r="I64" s="6"/>
      <c r="J64" s="6" t="s">
        <v>26</v>
      </c>
      <c r="K64" s="6"/>
      <c r="L64" s="6"/>
      <c r="M64" s="6"/>
      <c r="N64" s="6" t="s">
        <v>30</v>
      </c>
      <c r="O64" s="8"/>
      <c r="P64" s="8">
        <f t="shared" si="0"/>
        <v>3</v>
      </c>
      <c r="Q64" s="8">
        <f t="shared" si="1"/>
        <v>1</v>
      </c>
      <c r="R64" s="8"/>
      <c r="S64" s="8">
        <f t="shared" si="17"/>
        <v>0</v>
      </c>
      <c r="T64" s="8">
        <f t="shared" si="2"/>
        <v>0</v>
      </c>
      <c r="U64" s="8">
        <f t="shared" si="3"/>
        <v>0</v>
      </c>
      <c r="V64" s="88">
        <f t="shared" ref="V64:V127" si="18">IF($P64&lt;3,IF($E64=$E$1,1,0),IF($E64=$E$1,$Q64,0))</f>
        <v>0</v>
      </c>
      <c r="W64" s="88">
        <f t="shared" ref="W64:W127" si="19">IF($P64&lt;3,IF($F64=$F$1,1,0),IF($F64=$F$1,$Q64,0))</f>
        <v>0</v>
      </c>
      <c r="X64" s="88">
        <f t="shared" ref="X64:X127" si="20">IF($P64&lt;3,IF($G64=$G$1,1,0),IF($G64=$G$1,$Q64,0))</f>
        <v>0</v>
      </c>
      <c r="Y64" s="88">
        <f t="shared" ref="Y64:Y127" si="21">IF($P64&lt;3,IF($H64=$H$1,1,0),IF($H64=$H$1,$Q64,0))</f>
        <v>1</v>
      </c>
      <c r="Z64" s="88">
        <f t="shared" ref="Z64:Z127" si="22">IF($P64&lt;3,IF($I64=$I$1,1,0),IF($I64=$I$1,$Q64,0))</f>
        <v>0</v>
      </c>
      <c r="AA64" s="88">
        <f t="shared" ref="AA64:AA127" si="23">IF($P64&lt;3,IF($J64=$J$1,1,0),IF($J64=$J$1,$Q64,0))</f>
        <v>1</v>
      </c>
      <c r="AB64" s="88">
        <f t="shared" ref="AB64:AB127" si="24">IF($P64&lt;3,IF($K64=$K$1,1,0),IF($K64=$K$1,$Q64,0))</f>
        <v>0</v>
      </c>
      <c r="AC64" s="88">
        <f t="shared" ref="AC64:AC127" si="25">IF($P64&lt;3,IF($L64=$L$1,1,0),IF($L64=$L$1,$Q64,0))</f>
        <v>0</v>
      </c>
      <c r="AD64" s="88">
        <f t="shared" ref="AD64:AD127" si="26">IF($P64&lt;3,IF($M64=$M$1,1,0),IF($M64=$M$1,$Q64,0))</f>
        <v>0</v>
      </c>
      <c r="AE64" s="88">
        <f t="shared" ref="AE64:AE127" si="27">IF($P64&lt;3,IF($N64=$N$1,1,0),IF($N64=$N$1,$Q64,0))</f>
        <v>1</v>
      </c>
      <c r="AF64" s="8"/>
      <c r="AG64" s="8"/>
      <c r="AH64" s="8">
        <f t="shared" si="14"/>
        <v>3</v>
      </c>
      <c r="AI64" s="8">
        <f t="shared" si="15"/>
        <v>3</v>
      </c>
      <c r="AJ64" s="8" t="str">
        <f t="shared" si="16"/>
        <v>Correct</v>
      </c>
      <c r="AK64" s="8"/>
      <c r="AL64" s="159">
        <f>IFERROR(VLOOKUP(Table1[[#This Row],[RespondentID]],'All Data'!$A65:$CN637,81,FALSE),"unknown")</f>
        <v>0</v>
      </c>
      <c r="AM64" s="159">
        <f>IFERROR(VLOOKUP(Table1[[#This Row],[RespondentID]],'All Data'!$A65:$CN637,82,FALSE),"unknown")</f>
        <v>0</v>
      </c>
      <c r="AN64" s="159">
        <f>IFERROR(VLOOKUP(Table1[[#This Row],[RespondentID]],'All Data'!$A65:$CN637,83,FALSE),"unknown")</f>
        <v>0</v>
      </c>
      <c r="AO64" s="159">
        <f>IFERROR(VLOOKUP(Table1[[#This Row],[RespondentID]],'All Data'!$A65:$CN637,84,FALSE),"unknown")</f>
        <v>0</v>
      </c>
      <c r="AP64" s="159">
        <f>IFERROR(VLOOKUP(Table1[[#This Row],[RespondentID]],'All Data'!$A65:$CN637,85,FALSE),"unknown")</f>
        <v>0</v>
      </c>
      <c r="AQ64" s="159">
        <f>IFERROR(VLOOKUP(Table1[[#This Row],[RespondentID]],'All Data'!$A65:$CN637,86,FALSE),"unknown")</f>
        <v>0</v>
      </c>
      <c r="AR64" s="159" t="str">
        <f>IFERROR(VLOOKUP(Table1[[#This Row],[RespondentID]],'All Data'!$A65:$CN637,87,FALSE),"unknown")</f>
        <v xml:space="preserve"> </v>
      </c>
      <c r="AS64" s="159">
        <f>IFERROR(VLOOKUP(Table1[[#This Row],[RespondentID]],'All Data'!$A65:$CN637,88,FALSE),"unknown")</f>
        <v>0</v>
      </c>
      <c r="AT64" s="159">
        <f>IFERROR(VLOOKUP(Table1[[#This Row],[RespondentID]],'All Data'!$A65:$CN637,89,FALSE),"unknown")</f>
        <v>0</v>
      </c>
      <c r="AU64" s="159">
        <f>IFERROR(VLOOKUP(Table1[[#This Row],[RespondentID]],'All Data'!$A65:$CN637,90,FALSE),"unknown")</f>
        <v>0</v>
      </c>
      <c r="AV64" s="159">
        <f>IFERROR(VLOOKUP(Table1[[#This Row],[RespondentID]],'All Data'!$A65:$CN637,91,FALSE),"unknown")</f>
        <v>0</v>
      </c>
      <c r="AW64" s="159">
        <f>IFERROR(VLOOKUP(Table1[[#This Row],[RespondentID]],'All Data'!$A65:$CN637,92,FALSE),"unknown")</f>
        <v>0</v>
      </c>
    </row>
    <row r="65" spans="1:49" x14ac:dyDescent="0.35">
      <c r="A65" s="6">
        <f>'All Data'!A66</f>
        <v>5676846574</v>
      </c>
      <c r="B65" s="6"/>
      <c r="C65" s="6"/>
      <c r="D65" s="6"/>
      <c r="E65" s="6"/>
      <c r="F65" s="6"/>
      <c r="G65" s="6"/>
      <c r="H65" s="6"/>
      <c r="I65" s="6"/>
      <c r="J65" s="6"/>
      <c r="K65" s="6" t="s">
        <v>27</v>
      </c>
      <c r="L65" s="6" t="s">
        <v>28</v>
      </c>
      <c r="M65" s="6"/>
      <c r="N65" s="6" t="s">
        <v>30</v>
      </c>
      <c r="O65" s="8"/>
      <c r="P65" s="8">
        <f t="shared" ref="P65:P128" si="28">COUNTA(B65:N65)</f>
        <v>3</v>
      </c>
      <c r="Q65" s="8">
        <f t="shared" ref="Q65:Q128" si="29">3/P65</f>
        <v>1</v>
      </c>
      <c r="R65" s="8"/>
      <c r="S65" s="8">
        <f t="shared" si="17"/>
        <v>0</v>
      </c>
      <c r="T65" s="8">
        <f t="shared" ref="T65:T128" si="30">IF($P65&lt;3,IF($C65=$C$1,1,0),IF($C65=$C$1,$Q65,0))</f>
        <v>0</v>
      </c>
      <c r="U65" s="8">
        <f t="shared" ref="U65:U128" si="31">IF($P65&lt;3,IF($D65=$D$1,1,0),IF($D65=$D$1,$Q65,0))</f>
        <v>0</v>
      </c>
      <c r="V65" s="88">
        <f t="shared" si="18"/>
        <v>0</v>
      </c>
      <c r="W65" s="88">
        <f t="shared" si="19"/>
        <v>0</v>
      </c>
      <c r="X65" s="88">
        <f t="shared" si="20"/>
        <v>0</v>
      </c>
      <c r="Y65" s="88">
        <f t="shared" si="21"/>
        <v>0</v>
      </c>
      <c r="Z65" s="88">
        <f t="shared" si="22"/>
        <v>0</v>
      </c>
      <c r="AA65" s="88">
        <f t="shared" si="23"/>
        <v>0</v>
      </c>
      <c r="AB65" s="88">
        <f t="shared" si="24"/>
        <v>1</v>
      </c>
      <c r="AC65" s="88">
        <f t="shared" si="25"/>
        <v>1</v>
      </c>
      <c r="AD65" s="88">
        <f t="shared" si="26"/>
        <v>0</v>
      </c>
      <c r="AE65" s="88">
        <f t="shared" si="27"/>
        <v>1</v>
      </c>
      <c r="AF65" s="8"/>
      <c r="AG65" s="8"/>
      <c r="AH65" s="8">
        <f t="shared" ref="AH65:AH128" si="32">SUM(S65:AE65)</f>
        <v>3</v>
      </c>
      <c r="AI65" s="8">
        <f t="shared" ref="AI65:AI128" si="33">P65</f>
        <v>3</v>
      </c>
      <c r="AJ65" s="8" t="str">
        <f t="shared" ref="AJ65:AJ128" si="34">IF(AH65=AI65,"Correct",IF(AH65=3,"Correct","Wrong"))</f>
        <v>Correct</v>
      </c>
      <c r="AK65" s="8"/>
      <c r="AL65" s="159" t="str">
        <f>IFERROR(VLOOKUP(Table1[[#This Row],[RespondentID]],'All Data'!$A66:$CN638,81,FALSE),"unknown")</f>
        <v>Female</v>
      </c>
      <c r="AM65" s="159">
        <f>IFERROR(VLOOKUP(Table1[[#This Row],[RespondentID]],'All Data'!$A66:$CN638,82,FALSE),"unknown")</f>
        <v>31</v>
      </c>
      <c r="AN65" s="159" t="str">
        <f>IFERROR(VLOOKUP(Table1[[#This Row],[RespondentID]],'All Data'!$A66:$CN638,83,FALSE),"unknown")</f>
        <v>Nassau</v>
      </c>
      <c r="AO65" s="159" t="str">
        <f>IFERROR(VLOOKUP(Table1[[#This Row],[RespondentID]],'All Data'!$A66:$CN638,84,FALSE),"unknown")</f>
        <v>Wantagh, 11793</v>
      </c>
      <c r="AP65" s="159" t="str">
        <f>IFERROR(VLOOKUP(Table1[[#This Row],[RespondentID]],'All Data'!$A66:$CN638,85,FALSE),"unknown")</f>
        <v>White/Caucasian</v>
      </c>
      <c r="AQ65" s="159" t="str">
        <f>IFERROR(VLOOKUP(Table1[[#This Row],[RespondentID]],'All Data'!$A66:$CN638,86,FALSE),"unknown")</f>
        <v>No</v>
      </c>
      <c r="AR65" s="159" t="str">
        <f>IFERROR(VLOOKUP(Table1[[#This Row],[RespondentID]],'All Data'!$A66:$CN638,87,FALSE),"unknown")</f>
        <v xml:space="preserve">English </v>
      </c>
      <c r="AS65" s="159" t="str">
        <f>IFERROR(VLOOKUP(Table1[[#This Row],[RespondentID]],'All Data'!$A66:$CN638,88,FALSE),"unknown")</f>
        <v>$75,000 to $125,000</v>
      </c>
      <c r="AT65" s="159" t="str">
        <f>IFERROR(VLOOKUP(Table1[[#This Row],[RespondentID]],'All Data'!$A66:$CN638,89,FALSE),"unknown")</f>
        <v>College graduate</v>
      </c>
      <c r="AU65" s="159" t="str">
        <f>IFERROR(VLOOKUP(Table1[[#This Row],[RespondentID]],'All Data'!$A66:$CN638,90,FALSE),"unknown")</f>
        <v>Employed for wages</v>
      </c>
      <c r="AV65" s="159" t="str">
        <f>IFERROR(VLOOKUP(Table1[[#This Row],[RespondentID]],'All Data'!$A66:$CN638,91,FALSE),"unknown")</f>
        <v>Yes</v>
      </c>
      <c r="AW65" s="159" t="str">
        <f>IFERROR(VLOOKUP(Table1[[#This Row],[RespondentID]],'All Data'!$A66:$CN638,92,FALSE),"unknown")</f>
        <v>Yes</v>
      </c>
    </row>
    <row r="66" spans="1:49" x14ac:dyDescent="0.35">
      <c r="A66" s="6">
        <f>'All Data'!A67</f>
        <v>5676541476</v>
      </c>
      <c r="B66" s="6"/>
      <c r="C66" s="6"/>
      <c r="D66" s="6"/>
      <c r="E66" s="6"/>
      <c r="F66" s="6"/>
      <c r="G66" s="6"/>
      <c r="H66" s="6"/>
      <c r="I66" s="6"/>
      <c r="J66" s="6"/>
      <c r="K66" s="6" t="s">
        <v>27</v>
      </c>
      <c r="L66" s="6" t="s">
        <v>28</v>
      </c>
      <c r="M66" s="6" t="s">
        <v>29</v>
      </c>
      <c r="N66" s="6"/>
      <c r="O66" s="8"/>
      <c r="P66" s="8">
        <f t="shared" si="28"/>
        <v>3</v>
      </c>
      <c r="Q66" s="8">
        <f t="shared" si="29"/>
        <v>1</v>
      </c>
      <c r="R66" s="8"/>
      <c r="S66" s="8">
        <f t="shared" si="17"/>
        <v>0</v>
      </c>
      <c r="T66" s="8">
        <f t="shared" si="30"/>
        <v>0</v>
      </c>
      <c r="U66" s="8">
        <f t="shared" si="31"/>
        <v>0</v>
      </c>
      <c r="V66" s="88">
        <f t="shared" si="18"/>
        <v>0</v>
      </c>
      <c r="W66" s="88">
        <f t="shared" si="19"/>
        <v>0</v>
      </c>
      <c r="X66" s="88">
        <f t="shared" si="20"/>
        <v>0</v>
      </c>
      <c r="Y66" s="88">
        <f t="shared" si="21"/>
        <v>0</v>
      </c>
      <c r="Z66" s="88">
        <f t="shared" si="22"/>
        <v>0</v>
      </c>
      <c r="AA66" s="88">
        <f t="shared" si="23"/>
        <v>0</v>
      </c>
      <c r="AB66" s="88">
        <f t="shared" si="24"/>
        <v>1</v>
      </c>
      <c r="AC66" s="88">
        <f t="shared" si="25"/>
        <v>1</v>
      </c>
      <c r="AD66" s="88">
        <f t="shared" si="26"/>
        <v>1</v>
      </c>
      <c r="AE66" s="88">
        <f t="shared" si="27"/>
        <v>0</v>
      </c>
      <c r="AF66" s="8"/>
      <c r="AG66" s="8"/>
      <c r="AH66" s="8">
        <f t="shared" si="32"/>
        <v>3</v>
      </c>
      <c r="AI66" s="8">
        <f t="shared" si="33"/>
        <v>3</v>
      </c>
      <c r="AJ66" s="8" t="str">
        <f t="shared" si="34"/>
        <v>Correct</v>
      </c>
      <c r="AK66" s="8"/>
      <c r="AL66" s="159" t="str">
        <f>IFERROR(VLOOKUP(Table1[[#This Row],[RespondentID]],'All Data'!$A67:$CN639,81,FALSE),"unknown")</f>
        <v>Female</v>
      </c>
      <c r="AM66" s="159">
        <f>IFERROR(VLOOKUP(Table1[[#This Row],[RespondentID]],'All Data'!$A67:$CN639,82,FALSE),"unknown")</f>
        <v>54</v>
      </c>
      <c r="AN66" s="159" t="str">
        <f>IFERROR(VLOOKUP(Table1[[#This Row],[RespondentID]],'All Data'!$A67:$CN639,83,FALSE),"unknown")</f>
        <v>Suffolk</v>
      </c>
      <c r="AO66" s="159" t="str">
        <f>IFERROR(VLOOKUP(Table1[[#This Row],[RespondentID]],'All Data'!$A67:$CN639,84,FALSE),"unknown")</f>
        <v>Port Jefferson Station, 11776</v>
      </c>
      <c r="AP66" s="159" t="str">
        <f>IFERROR(VLOOKUP(Table1[[#This Row],[RespondentID]],'All Data'!$A67:$CN639,85,FALSE),"unknown")</f>
        <v>White/Caucasian</v>
      </c>
      <c r="AQ66" s="159" t="str">
        <f>IFERROR(VLOOKUP(Table1[[#This Row],[RespondentID]],'All Data'!$A67:$CN639,86,FALSE),"unknown")</f>
        <v>No</v>
      </c>
      <c r="AR66" s="159" t="str">
        <f>IFERROR(VLOOKUP(Table1[[#This Row],[RespondentID]],'All Data'!$A67:$CN639,87,FALSE),"unknown")</f>
        <v xml:space="preserve">English </v>
      </c>
      <c r="AS66" s="159" t="str">
        <f>IFERROR(VLOOKUP(Table1[[#This Row],[RespondentID]],'All Data'!$A67:$CN639,88,FALSE),"unknown")</f>
        <v>$75,000 to $125,000</v>
      </c>
      <c r="AT66" s="159" t="str">
        <f>IFERROR(VLOOKUP(Table1[[#This Row],[RespondentID]],'All Data'!$A67:$CN639,89,FALSE),"unknown")</f>
        <v>High school graduate</v>
      </c>
      <c r="AU66" s="159" t="str">
        <f>IFERROR(VLOOKUP(Table1[[#This Row],[RespondentID]],'All Data'!$A67:$CN639,90,FALSE),"unknown")</f>
        <v>Employed for wages</v>
      </c>
      <c r="AV66" s="159" t="str">
        <f>IFERROR(VLOOKUP(Table1[[#This Row],[RespondentID]],'All Data'!$A67:$CN639,91,FALSE),"unknown")</f>
        <v>Yes</v>
      </c>
      <c r="AW66" s="159" t="str">
        <f>IFERROR(VLOOKUP(Table1[[#This Row],[RespondentID]],'All Data'!$A67:$CN639,92,FALSE),"unknown")</f>
        <v>Yes</v>
      </c>
    </row>
    <row r="67" spans="1:49" x14ac:dyDescent="0.35">
      <c r="A67" s="6">
        <f>'All Data'!A68</f>
        <v>5674779809</v>
      </c>
      <c r="B67" s="6"/>
      <c r="C67" s="6"/>
      <c r="D67" s="6"/>
      <c r="E67" s="6"/>
      <c r="F67" s="6"/>
      <c r="G67" s="6"/>
      <c r="H67" s="6" t="s">
        <v>24</v>
      </c>
      <c r="I67" s="6"/>
      <c r="J67" s="6"/>
      <c r="K67" s="6"/>
      <c r="L67" s="6" t="s">
        <v>28</v>
      </c>
      <c r="M67" s="6"/>
      <c r="N67" s="6" t="s">
        <v>30</v>
      </c>
      <c r="O67" s="8"/>
      <c r="P67" s="8">
        <f t="shared" si="28"/>
        <v>3</v>
      </c>
      <c r="Q67" s="8">
        <f t="shared" si="29"/>
        <v>1</v>
      </c>
      <c r="R67" s="8"/>
      <c r="S67" s="8">
        <f t="shared" si="17"/>
        <v>0</v>
      </c>
      <c r="T67" s="8">
        <f t="shared" si="30"/>
        <v>0</v>
      </c>
      <c r="U67" s="8">
        <f t="shared" si="31"/>
        <v>0</v>
      </c>
      <c r="V67" s="88">
        <f t="shared" si="18"/>
        <v>0</v>
      </c>
      <c r="W67" s="88">
        <f t="shared" si="19"/>
        <v>0</v>
      </c>
      <c r="X67" s="88">
        <f t="shared" si="20"/>
        <v>0</v>
      </c>
      <c r="Y67" s="88">
        <f t="shared" si="21"/>
        <v>1</v>
      </c>
      <c r="Z67" s="88">
        <f t="shared" si="22"/>
        <v>0</v>
      </c>
      <c r="AA67" s="88">
        <f t="shared" si="23"/>
        <v>0</v>
      </c>
      <c r="AB67" s="88">
        <f t="shared" si="24"/>
        <v>0</v>
      </c>
      <c r="AC67" s="88">
        <f t="shared" si="25"/>
        <v>1</v>
      </c>
      <c r="AD67" s="88">
        <f t="shared" si="26"/>
        <v>0</v>
      </c>
      <c r="AE67" s="88">
        <f t="shared" si="27"/>
        <v>1</v>
      </c>
      <c r="AF67" s="8"/>
      <c r="AG67" s="8"/>
      <c r="AH67" s="8">
        <f t="shared" si="32"/>
        <v>3</v>
      </c>
      <c r="AI67" s="8">
        <f t="shared" si="33"/>
        <v>3</v>
      </c>
      <c r="AJ67" s="8" t="str">
        <f t="shared" si="34"/>
        <v>Correct</v>
      </c>
      <c r="AK67" s="8"/>
      <c r="AL67" s="159" t="str">
        <f>IFERROR(VLOOKUP(Table1[[#This Row],[RespondentID]],'All Data'!$A68:$CN640,81,FALSE),"unknown")</f>
        <v>Male</v>
      </c>
      <c r="AM67" s="159">
        <f>IFERROR(VLOOKUP(Table1[[#This Row],[RespondentID]],'All Data'!$A68:$CN640,82,FALSE),"unknown")</f>
        <v>46</v>
      </c>
      <c r="AN67" s="159" t="str">
        <f>IFERROR(VLOOKUP(Table1[[#This Row],[RespondentID]],'All Data'!$A68:$CN640,83,FALSE),"unknown")</f>
        <v>Suffolk</v>
      </c>
      <c r="AO67" s="159" t="str">
        <f>IFERROR(VLOOKUP(Table1[[#This Row],[RespondentID]],'All Data'!$A68:$CN640,84,FALSE),"unknown")</f>
        <v>Middle Island, 11953</v>
      </c>
      <c r="AP67" s="159" t="str">
        <f>IFERROR(VLOOKUP(Table1[[#This Row],[RespondentID]],'All Data'!$A68:$CN640,85,FALSE),"unknown")</f>
        <v>Other (please specify)</v>
      </c>
      <c r="AQ67" s="159" t="str">
        <f>IFERROR(VLOOKUP(Table1[[#This Row],[RespondentID]],'All Data'!$A68:$CN640,86,FALSE),"unknown")</f>
        <v>No</v>
      </c>
      <c r="AR67" s="159" t="str">
        <f>IFERROR(VLOOKUP(Table1[[#This Row],[RespondentID]],'All Data'!$A68:$CN640,87,FALSE),"unknown")</f>
        <v xml:space="preserve">English </v>
      </c>
      <c r="AS67" s="159" t="str">
        <f>IFERROR(VLOOKUP(Table1[[#This Row],[RespondentID]],'All Data'!$A68:$CN640,88,FALSE),"unknown")</f>
        <v>Over $125,000</v>
      </c>
      <c r="AT67" s="159" t="str">
        <f>IFERROR(VLOOKUP(Table1[[#This Row],[RespondentID]],'All Data'!$A68:$CN640,89,FALSE),"unknown")</f>
        <v>College graduate</v>
      </c>
      <c r="AU67" s="159" t="str">
        <f>IFERROR(VLOOKUP(Table1[[#This Row],[RespondentID]],'All Data'!$A68:$CN640,90,FALSE),"unknown")</f>
        <v>Self-employed</v>
      </c>
      <c r="AV67" s="159" t="str">
        <f>IFERROR(VLOOKUP(Table1[[#This Row],[RespondentID]],'All Data'!$A68:$CN640,91,FALSE),"unknown")</f>
        <v>No, but I did in the past</v>
      </c>
      <c r="AW67" s="159" t="str">
        <f>IFERROR(VLOOKUP(Table1[[#This Row],[RespondentID]],'All Data'!$A68:$CN640,92,FALSE),"unknown")</f>
        <v>Yes</v>
      </c>
    </row>
    <row r="68" spans="1:49" x14ac:dyDescent="0.35">
      <c r="A68" s="6">
        <f>'All Data'!A69</f>
        <v>5674148016</v>
      </c>
      <c r="B68" s="6"/>
      <c r="C68" s="6" t="s">
        <v>19</v>
      </c>
      <c r="D68" s="6"/>
      <c r="E68" s="6"/>
      <c r="F68" s="6"/>
      <c r="G68" s="6"/>
      <c r="H68" s="6"/>
      <c r="I68" s="6"/>
      <c r="J68" s="6" t="s">
        <v>26</v>
      </c>
      <c r="K68" s="6"/>
      <c r="L68" s="6"/>
      <c r="M68" s="6"/>
      <c r="N68" s="6"/>
      <c r="O68" s="8"/>
      <c r="P68" s="8">
        <f t="shared" si="28"/>
        <v>2</v>
      </c>
      <c r="Q68" s="8">
        <f t="shared" si="29"/>
        <v>1.5</v>
      </c>
      <c r="R68" s="8"/>
      <c r="S68" s="8">
        <f t="shared" ref="S68:S131" si="35">IF($P68&lt;3,IF($B68=$B$1,1,0),IF($B68=$B$1,$Q68,0))</f>
        <v>0</v>
      </c>
      <c r="T68" s="8">
        <f t="shared" si="30"/>
        <v>1</v>
      </c>
      <c r="U68" s="8">
        <f t="shared" si="31"/>
        <v>0</v>
      </c>
      <c r="V68" s="88">
        <f t="shared" si="18"/>
        <v>0</v>
      </c>
      <c r="W68" s="88">
        <f t="shared" si="19"/>
        <v>0</v>
      </c>
      <c r="X68" s="88">
        <f t="shared" si="20"/>
        <v>0</v>
      </c>
      <c r="Y68" s="88">
        <f t="shared" si="21"/>
        <v>0</v>
      </c>
      <c r="Z68" s="88">
        <f t="shared" si="22"/>
        <v>0</v>
      </c>
      <c r="AA68" s="88">
        <f t="shared" si="23"/>
        <v>1</v>
      </c>
      <c r="AB68" s="88">
        <f t="shared" si="24"/>
        <v>0</v>
      </c>
      <c r="AC68" s="88">
        <f t="shared" si="25"/>
        <v>0</v>
      </c>
      <c r="AD68" s="88">
        <f t="shared" si="26"/>
        <v>0</v>
      </c>
      <c r="AE68" s="88">
        <f t="shared" si="27"/>
        <v>0</v>
      </c>
      <c r="AF68" s="8"/>
      <c r="AG68" s="8"/>
      <c r="AH68" s="8">
        <f t="shared" si="32"/>
        <v>2</v>
      </c>
      <c r="AI68" s="8">
        <f t="shared" si="33"/>
        <v>2</v>
      </c>
      <c r="AJ68" s="8" t="str">
        <f t="shared" si="34"/>
        <v>Correct</v>
      </c>
      <c r="AK68" s="8"/>
      <c r="AL68" s="159" t="str">
        <f>IFERROR(VLOOKUP(Table1[[#This Row],[RespondentID]],'All Data'!$A69:$CN641,81,FALSE),"unknown")</f>
        <v>Male</v>
      </c>
      <c r="AM68" s="159">
        <f>IFERROR(VLOOKUP(Table1[[#This Row],[RespondentID]],'All Data'!$A69:$CN641,82,FALSE),"unknown")</f>
        <v>83</v>
      </c>
      <c r="AN68" s="159" t="str">
        <f>IFERROR(VLOOKUP(Table1[[#This Row],[RespondentID]],'All Data'!$A69:$CN641,83,FALSE),"unknown")</f>
        <v>Nassau</v>
      </c>
      <c r="AO68" s="159" t="str">
        <f>IFERROR(VLOOKUP(Table1[[#This Row],[RespondentID]],'All Data'!$A69:$CN641,84,FALSE),"unknown")</f>
        <v>Syosset, 11791</v>
      </c>
      <c r="AP68" s="159" t="str">
        <f>IFERROR(VLOOKUP(Table1[[#This Row],[RespondentID]],'All Data'!$A69:$CN641,85,FALSE),"unknown")</f>
        <v>White/Caucasian</v>
      </c>
      <c r="AQ68" s="159" t="str">
        <f>IFERROR(VLOOKUP(Table1[[#This Row],[RespondentID]],'All Data'!$A69:$CN641,86,FALSE),"unknown")</f>
        <v>No</v>
      </c>
      <c r="AR68" s="159" t="str">
        <f>IFERROR(VLOOKUP(Table1[[#This Row],[RespondentID]],'All Data'!$A69:$CN641,87,FALSE),"unknown")</f>
        <v xml:space="preserve">English </v>
      </c>
      <c r="AS68" s="159" t="str">
        <f>IFERROR(VLOOKUP(Table1[[#This Row],[RespondentID]],'All Data'!$A69:$CN641,88,FALSE),"unknown")</f>
        <v>$75,000 to $125,000</v>
      </c>
      <c r="AT68" s="159" t="str">
        <f>IFERROR(VLOOKUP(Table1[[#This Row],[RespondentID]],'All Data'!$A69:$CN641,89,FALSE),"unknown")</f>
        <v>Technical school</v>
      </c>
      <c r="AU68" s="159" t="str">
        <f>IFERROR(VLOOKUP(Table1[[#This Row],[RespondentID]],'All Data'!$A69:$CN641,90,FALSE),"unknown")</f>
        <v>Retired</v>
      </c>
      <c r="AV68" s="159" t="str">
        <f>IFERROR(VLOOKUP(Table1[[#This Row],[RespondentID]],'All Data'!$A69:$CN641,91,FALSE),"unknown")</f>
        <v>Yes</v>
      </c>
      <c r="AW68" s="159" t="str">
        <f>IFERROR(VLOOKUP(Table1[[#This Row],[RespondentID]],'All Data'!$A69:$CN641,92,FALSE),"unknown")</f>
        <v>Yes</v>
      </c>
    </row>
    <row r="69" spans="1:49" x14ac:dyDescent="0.35">
      <c r="A69" s="6">
        <f>'All Data'!A70</f>
        <v>5674144275</v>
      </c>
      <c r="B69" s="6"/>
      <c r="C69" s="6"/>
      <c r="D69" s="6" t="s">
        <v>20</v>
      </c>
      <c r="E69" s="6" t="s">
        <v>21</v>
      </c>
      <c r="F69" s="6"/>
      <c r="G69" s="6"/>
      <c r="H69" s="6" t="s">
        <v>24</v>
      </c>
      <c r="I69" s="6"/>
      <c r="J69" s="6"/>
      <c r="K69" s="6"/>
      <c r="L69" s="6"/>
      <c r="M69" s="6"/>
      <c r="N69" s="6"/>
      <c r="O69" s="8"/>
      <c r="P69" s="8">
        <f t="shared" si="28"/>
        <v>3</v>
      </c>
      <c r="Q69" s="8">
        <f t="shared" si="29"/>
        <v>1</v>
      </c>
      <c r="R69" s="8"/>
      <c r="S69" s="8">
        <f t="shared" si="35"/>
        <v>0</v>
      </c>
      <c r="T69" s="8">
        <f t="shared" si="30"/>
        <v>0</v>
      </c>
      <c r="U69" s="8">
        <f t="shared" si="31"/>
        <v>1</v>
      </c>
      <c r="V69" s="88">
        <f t="shared" si="18"/>
        <v>1</v>
      </c>
      <c r="W69" s="88">
        <f t="shared" si="19"/>
        <v>0</v>
      </c>
      <c r="X69" s="88">
        <f t="shared" si="20"/>
        <v>0</v>
      </c>
      <c r="Y69" s="88">
        <f t="shared" si="21"/>
        <v>1</v>
      </c>
      <c r="Z69" s="88">
        <f t="shared" si="22"/>
        <v>0</v>
      </c>
      <c r="AA69" s="88">
        <f t="shared" si="23"/>
        <v>0</v>
      </c>
      <c r="AB69" s="88">
        <f t="shared" si="24"/>
        <v>0</v>
      </c>
      <c r="AC69" s="88">
        <f t="shared" si="25"/>
        <v>0</v>
      </c>
      <c r="AD69" s="88">
        <f t="shared" si="26"/>
        <v>0</v>
      </c>
      <c r="AE69" s="88">
        <f t="shared" si="27"/>
        <v>0</v>
      </c>
      <c r="AF69" s="8"/>
      <c r="AG69" s="8"/>
      <c r="AH69" s="8">
        <f t="shared" si="32"/>
        <v>3</v>
      </c>
      <c r="AI69" s="8">
        <f t="shared" si="33"/>
        <v>3</v>
      </c>
      <c r="AJ69" s="8" t="str">
        <f t="shared" si="34"/>
        <v>Correct</v>
      </c>
      <c r="AK69" s="8"/>
      <c r="AL69" s="159" t="str">
        <f>IFERROR(VLOOKUP(Table1[[#This Row],[RespondentID]],'All Data'!$A70:$CN642,81,FALSE),"unknown")</f>
        <v>Female</v>
      </c>
      <c r="AM69" s="159">
        <f>IFERROR(VLOOKUP(Table1[[#This Row],[RespondentID]],'All Data'!$A70:$CN642,82,FALSE),"unknown")</f>
        <v>60</v>
      </c>
      <c r="AN69" s="159" t="str">
        <f>IFERROR(VLOOKUP(Table1[[#This Row],[RespondentID]],'All Data'!$A70:$CN642,83,FALSE),"unknown")</f>
        <v>Suffolk</v>
      </c>
      <c r="AO69" s="159" t="str">
        <f>IFERROR(VLOOKUP(Table1[[#This Row],[RespondentID]],'All Data'!$A70:$CN642,84,FALSE),"unknown")</f>
        <v>Bay Shore, 11706</v>
      </c>
      <c r="AP69" s="159" t="str">
        <f>IFERROR(VLOOKUP(Table1[[#This Row],[RespondentID]],'All Data'!$A70:$CN642,85,FALSE),"unknown")</f>
        <v>White/Caucasian</v>
      </c>
      <c r="AQ69" s="159" t="str">
        <f>IFERROR(VLOOKUP(Table1[[#This Row],[RespondentID]],'All Data'!$A70:$CN642,86,FALSE),"unknown")</f>
        <v>No</v>
      </c>
      <c r="AR69" s="159" t="str">
        <f>IFERROR(VLOOKUP(Table1[[#This Row],[RespondentID]],'All Data'!$A70:$CN642,87,FALSE),"unknown")</f>
        <v xml:space="preserve">English </v>
      </c>
      <c r="AS69" s="159" t="str">
        <f>IFERROR(VLOOKUP(Table1[[#This Row],[RespondentID]],'All Data'!$A70:$CN642,88,FALSE),"unknown")</f>
        <v>$75,000 to $125,000</v>
      </c>
      <c r="AT69" s="159" t="str">
        <f>IFERROR(VLOOKUP(Table1[[#This Row],[RespondentID]],'All Data'!$A70:$CN642,89,FALSE),"unknown")</f>
        <v>Some college</v>
      </c>
      <c r="AU69" s="159" t="str">
        <f>IFERROR(VLOOKUP(Table1[[#This Row],[RespondentID]],'All Data'!$A70:$CN642,90,FALSE),"unknown")</f>
        <v>Employed for wages</v>
      </c>
      <c r="AV69" s="159" t="str">
        <f>IFERROR(VLOOKUP(Table1[[#This Row],[RespondentID]],'All Data'!$A70:$CN642,91,FALSE),"unknown")</f>
        <v>Yes</v>
      </c>
      <c r="AW69" s="159" t="str">
        <f>IFERROR(VLOOKUP(Table1[[#This Row],[RespondentID]],'All Data'!$A70:$CN642,92,FALSE),"unknown")</f>
        <v>Yes</v>
      </c>
    </row>
    <row r="70" spans="1:49" x14ac:dyDescent="0.35">
      <c r="A70" s="6">
        <f>'All Data'!A71</f>
        <v>5673321775</v>
      </c>
      <c r="B70" s="6"/>
      <c r="C70" s="6" t="s">
        <v>19</v>
      </c>
      <c r="D70" s="6" t="s">
        <v>20</v>
      </c>
      <c r="E70" s="6"/>
      <c r="F70" s="6"/>
      <c r="G70" s="6"/>
      <c r="H70" s="6"/>
      <c r="I70" s="6"/>
      <c r="J70" s="6" t="s">
        <v>26</v>
      </c>
      <c r="K70" s="6"/>
      <c r="L70" s="6"/>
      <c r="M70" s="6"/>
      <c r="N70" s="6"/>
      <c r="O70" s="8"/>
      <c r="P70" s="8">
        <f t="shared" si="28"/>
        <v>3</v>
      </c>
      <c r="Q70" s="8">
        <f t="shared" si="29"/>
        <v>1</v>
      </c>
      <c r="R70" s="8"/>
      <c r="S70" s="8">
        <f t="shared" si="35"/>
        <v>0</v>
      </c>
      <c r="T70" s="8">
        <f t="shared" si="30"/>
        <v>1</v>
      </c>
      <c r="U70" s="8">
        <f t="shared" si="31"/>
        <v>1</v>
      </c>
      <c r="V70" s="88">
        <f t="shared" si="18"/>
        <v>0</v>
      </c>
      <c r="W70" s="88">
        <f t="shared" si="19"/>
        <v>0</v>
      </c>
      <c r="X70" s="88">
        <f t="shared" si="20"/>
        <v>0</v>
      </c>
      <c r="Y70" s="88">
        <f t="shared" si="21"/>
        <v>0</v>
      </c>
      <c r="Z70" s="88">
        <f t="shared" si="22"/>
        <v>0</v>
      </c>
      <c r="AA70" s="88">
        <f t="shared" si="23"/>
        <v>1</v>
      </c>
      <c r="AB70" s="88">
        <f t="shared" si="24"/>
        <v>0</v>
      </c>
      <c r="AC70" s="88">
        <f t="shared" si="25"/>
        <v>0</v>
      </c>
      <c r="AD70" s="88">
        <f t="shared" si="26"/>
        <v>0</v>
      </c>
      <c r="AE70" s="88">
        <f t="shared" si="27"/>
        <v>0</v>
      </c>
      <c r="AF70" s="8"/>
      <c r="AG70" s="8"/>
      <c r="AH70" s="8">
        <f t="shared" si="32"/>
        <v>3</v>
      </c>
      <c r="AI70" s="8">
        <f t="shared" si="33"/>
        <v>3</v>
      </c>
      <c r="AJ70" s="8" t="str">
        <f t="shared" si="34"/>
        <v>Correct</v>
      </c>
      <c r="AK70" s="8"/>
      <c r="AL70" s="159" t="str">
        <f>IFERROR(VLOOKUP(Table1[[#This Row],[RespondentID]],'All Data'!$A71:$CN643,81,FALSE),"unknown")</f>
        <v>Male</v>
      </c>
      <c r="AM70" s="159">
        <f>IFERROR(VLOOKUP(Table1[[#This Row],[RespondentID]],'All Data'!$A71:$CN643,82,FALSE),"unknown")</f>
        <v>57</v>
      </c>
      <c r="AN70" s="159" t="str">
        <f>IFERROR(VLOOKUP(Table1[[#This Row],[RespondentID]],'All Data'!$A71:$CN643,83,FALSE),"unknown")</f>
        <v>Suffolk</v>
      </c>
      <c r="AO70" s="159" t="str">
        <f>IFERROR(VLOOKUP(Table1[[#This Row],[RespondentID]],'All Data'!$A71:$CN643,84,FALSE),"unknown")</f>
        <v>Deer Park, 11729</v>
      </c>
      <c r="AP70" s="159" t="str">
        <f>IFERROR(VLOOKUP(Table1[[#This Row],[RespondentID]],'All Data'!$A71:$CN643,85,FALSE),"unknown")</f>
        <v>White/Caucasian</v>
      </c>
      <c r="AQ70" s="159" t="str">
        <f>IFERROR(VLOOKUP(Table1[[#This Row],[RespondentID]],'All Data'!$A71:$CN643,86,FALSE),"unknown")</f>
        <v>No</v>
      </c>
      <c r="AR70" s="159" t="str">
        <f>IFERROR(VLOOKUP(Table1[[#This Row],[RespondentID]],'All Data'!$A71:$CN643,87,FALSE),"unknown")</f>
        <v xml:space="preserve">English </v>
      </c>
      <c r="AS70" s="159" t="str">
        <f>IFERROR(VLOOKUP(Table1[[#This Row],[RespondentID]],'All Data'!$A71:$CN643,88,FALSE),"unknown")</f>
        <v>Over $125,000</v>
      </c>
      <c r="AT70" s="159" t="str">
        <f>IFERROR(VLOOKUP(Table1[[#This Row],[RespondentID]],'All Data'!$A71:$CN643,89,FALSE),"unknown")</f>
        <v>College graduate</v>
      </c>
      <c r="AU70" s="159" t="str">
        <f>IFERROR(VLOOKUP(Table1[[#This Row],[RespondentID]],'All Data'!$A71:$CN643,90,FALSE),"unknown")</f>
        <v>Employed for wages</v>
      </c>
      <c r="AV70" s="159" t="str">
        <f>IFERROR(VLOOKUP(Table1[[#This Row],[RespondentID]],'All Data'!$A71:$CN643,91,FALSE),"unknown")</f>
        <v>Yes</v>
      </c>
      <c r="AW70" s="159" t="str">
        <f>IFERROR(VLOOKUP(Table1[[#This Row],[RespondentID]],'All Data'!$A71:$CN643,92,FALSE),"unknown")</f>
        <v>Yes</v>
      </c>
    </row>
    <row r="71" spans="1:49" x14ac:dyDescent="0.35">
      <c r="A71" s="6">
        <f>'All Data'!A72</f>
        <v>5672892500</v>
      </c>
      <c r="B71" s="6"/>
      <c r="C71" s="6" t="s">
        <v>19</v>
      </c>
      <c r="D71" s="6" t="s">
        <v>20</v>
      </c>
      <c r="E71" s="6"/>
      <c r="F71" s="6"/>
      <c r="G71" s="6"/>
      <c r="H71" s="6"/>
      <c r="I71" s="6"/>
      <c r="J71" s="6"/>
      <c r="K71" s="6"/>
      <c r="L71" s="6"/>
      <c r="M71" s="6"/>
      <c r="N71" s="6"/>
      <c r="O71" s="8"/>
      <c r="P71" s="8">
        <f t="shared" si="28"/>
        <v>2</v>
      </c>
      <c r="Q71" s="8">
        <f t="shared" si="29"/>
        <v>1.5</v>
      </c>
      <c r="R71" s="8"/>
      <c r="S71" s="8">
        <f t="shared" si="35"/>
        <v>0</v>
      </c>
      <c r="T71" s="8">
        <f t="shared" si="30"/>
        <v>1</v>
      </c>
      <c r="U71" s="8">
        <f t="shared" si="31"/>
        <v>1</v>
      </c>
      <c r="V71" s="88">
        <f t="shared" si="18"/>
        <v>0</v>
      </c>
      <c r="W71" s="88">
        <f t="shared" si="19"/>
        <v>0</v>
      </c>
      <c r="X71" s="88">
        <f t="shared" si="20"/>
        <v>0</v>
      </c>
      <c r="Y71" s="88">
        <f t="shared" si="21"/>
        <v>0</v>
      </c>
      <c r="Z71" s="88">
        <f t="shared" si="22"/>
        <v>0</v>
      </c>
      <c r="AA71" s="88">
        <f t="shared" si="23"/>
        <v>0</v>
      </c>
      <c r="AB71" s="88">
        <f t="shared" si="24"/>
        <v>0</v>
      </c>
      <c r="AC71" s="88">
        <f t="shared" si="25"/>
        <v>0</v>
      </c>
      <c r="AD71" s="88">
        <f t="shared" si="26"/>
        <v>0</v>
      </c>
      <c r="AE71" s="88">
        <f t="shared" si="27"/>
        <v>0</v>
      </c>
      <c r="AF71" s="8"/>
      <c r="AG71" s="8"/>
      <c r="AH71" s="8">
        <f t="shared" si="32"/>
        <v>2</v>
      </c>
      <c r="AI71" s="8">
        <f t="shared" si="33"/>
        <v>2</v>
      </c>
      <c r="AJ71" s="8" t="str">
        <f t="shared" si="34"/>
        <v>Correct</v>
      </c>
      <c r="AK71" s="8"/>
      <c r="AL71" s="159" t="str">
        <f>IFERROR(VLOOKUP(Table1[[#This Row],[RespondentID]],'All Data'!$A72:$CN644,81,FALSE),"unknown")</f>
        <v>Female</v>
      </c>
      <c r="AM71" s="159">
        <f>IFERROR(VLOOKUP(Table1[[#This Row],[RespondentID]],'All Data'!$A72:$CN644,82,FALSE),"unknown")</f>
        <v>48</v>
      </c>
      <c r="AN71" s="159" t="str">
        <f>IFERROR(VLOOKUP(Table1[[#This Row],[RespondentID]],'All Data'!$A72:$CN644,83,FALSE),"unknown")</f>
        <v>Suffolk</v>
      </c>
      <c r="AO71" s="159" t="str">
        <f>IFERROR(VLOOKUP(Table1[[#This Row],[RespondentID]],'All Data'!$A72:$CN644,84,FALSE),"unknown")</f>
        <v>Lindenhurst, 11757</v>
      </c>
      <c r="AP71" s="159" t="str">
        <f>IFERROR(VLOOKUP(Table1[[#This Row],[RespondentID]],'All Data'!$A72:$CN644,85,FALSE),"unknown")</f>
        <v>White/Caucasian</v>
      </c>
      <c r="AQ71" s="159" t="str">
        <f>IFERROR(VLOOKUP(Table1[[#This Row],[RespondentID]],'All Data'!$A72:$CN644,86,FALSE),"unknown")</f>
        <v>No</v>
      </c>
      <c r="AR71" s="159" t="str">
        <f>IFERROR(VLOOKUP(Table1[[#This Row],[RespondentID]],'All Data'!$A72:$CN644,87,FALSE),"unknown")</f>
        <v xml:space="preserve">English </v>
      </c>
      <c r="AS71" s="159" t="str">
        <f>IFERROR(VLOOKUP(Table1[[#This Row],[RespondentID]],'All Data'!$A72:$CN644,88,FALSE),"unknown")</f>
        <v>Over $125,000</v>
      </c>
      <c r="AT71" s="159" t="str">
        <f>IFERROR(VLOOKUP(Table1[[#This Row],[RespondentID]],'All Data'!$A72:$CN644,89,FALSE),"unknown")</f>
        <v>Graduate school</v>
      </c>
      <c r="AU71" s="159" t="str">
        <f>IFERROR(VLOOKUP(Table1[[#This Row],[RespondentID]],'All Data'!$A72:$CN644,90,FALSE),"unknown")</f>
        <v>Employed for wages</v>
      </c>
      <c r="AV71" s="159" t="str">
        <f>IFERROR(VLOOKUP(Table1[[#This Row],[RespondentID]],'All Data'!$A72:$CN644,91,FALSE),"unknown")</f>
        <v>Yes</v>
      </c>
      <c r="AW71" s="159" t="str">
        <f>IFERROR(VLOOKUP(Table1[[#This Row],[RespondentID]],'All Data'!$A72:$CN644,92,FALSE),"unknown")</f>
        <v>Yes</v>
      </c>
    </row>
    <row r="72" spans="1:49" x14ac:dyDescent="0.35">
      <c r="A72" s="6">
        <f>'All Data'!A73</f>
        <v>5672846134</v>
      </c>
      <c r="B72" s="6"/>
      <c r="C72" s="6" t="s">
        <v>19</v>
      </c>
      <c r="D72" s="6"/>
      <c r="E72" s="6"/>
      <c r="F72" s="6"/>
      <c r="G72" s="6"/>
      <c r="H72" s="6"/>
      <c r="I72" s="6"/>
      <c r="J72" s="6"/>
      <c r="K72" s="6"/>
      <c r="L72" s="6"/>
      <c r="M72" s="6"/>
      <c r="N72" s="6"/>
      <c r="O72" s="8"/>
      <c r="P72" s="8">
        <f t="shared" si="28"/>
        <v>1</v>
      </c>
      <c r="Q72" s="8">
        <f t="shared" si="29"/>
        <v>3</v>
      </c>
      <c r="R72" s="8"/>
      <c r="S72" s="8">
        <f t="shared" si="35"/>
        <v>0</v>
      </c>
      <c r="T72" s="8">
        <f t="shared" si="30"/>
        <v>1</v>
      </c>
      <c r="U72" s="8">
        <f t="shared" si="31"/>
        <v>0</v>
      </c>
      <c r="V72" s="88">
        <f t="shared" si="18"/>
        <v>0</v>
      </c>
      <c r="W72" s="88">
        <f t="shared" si="19"/>
        <v>0</v>
      </c>
      <c r="X72" s="88">
        <f t="shared" si="20"/>
        <v>0</v>
      </c>
      <c r="Y72" s="88">
        <f t="shared" si="21"/>
        <v>0</v>
      </c>
      <c r="Z72" s="88">
        <f t="shared" si="22"/>
        <v>0</v>
      </c>
      <c r="AA72" s="88">
        <f t="shared" si="23"/>
        <v>0</v>
      </c>
      <c r="AB72" s="88">
        <f t="shared" si="24"/>
        <v>0</v>
      </c>
      <c r="AC72" s="88">
        <f t="shared" si="25"/>
        <v>0</v>
      </c>
      <c r="AD72" s="88">
        <f t="shared" si="26"/>
        <v>0</v>
      </c>
      <c r="AE72" s="88">
        <f t="shared" si="27"/>
        <v>0</v>
      </c>
      <c r="AF72" s="8"/>
      <c r="AG72" s="8"/>
      <c r="AH72" s="8">
        <f t="shared" si="32"/>
        <v>1</v>
      </c>
      <c r="AI72" s="8">
        <f t="shared" si="33"/>
        <v>1</v>
      </c>
      <c r="AJ72" s="8" t="str">
        <f t="shared" si="34"/>
        <v>Correct</v>
      </c>
      <c r="AK72" s="8"/>
      <c r="AL72" s="159" t="str">
        <f>IFERROR(VLOOKUP(Table1[[#This Row],[RespondentID]],'All Data'!$A73:$CN645,81,FALSE),"unknown")</f>
        <v>Female</v>
      </c>
      <c r="AM72" s="159">
        <f>IFERROR(VLOOKUP(Table1[[#This Row],[RespondentID]],'All Data'!$A73:$CN645,82,FALSE),"unknown")</f>
        <v>41</v>
      </c>
      <c r="AN72" s="159" t="str">
        <f>IFERROR(VLOOKUP(Table1[[#This Row],[RespondentID]],'All Data'!$A73:$CN645,83,FALSE),"unknown")</f>
        <v>Suffolk</v>
      </c>
      <c r="AO72" s="159" t="str">
        <f>IFERROR(VLOOKUP(Table1[[#This Row],[RespondentID]],'All Data'!$A73:$CN645,84,FALSE),"unknown")</f>
        <v>Nesconset, 11767</v>
      </c>
      <c r="AP72" s="159" t="str">
        <f>IFERROR(VLOOKUP(Table1[[#This Row],[RespondentID]],'All Data'!$A73:$CN645,85,FALSE),"unknown")</f>
        <v>White/Caucasian</v>
      </c>
      <c r="AQ72" s="159" t="str">
        <f>IFERROR(VLOOKUP(Table1[[#This Row],[RespondentID]],'All Data'!$A73:$CN645,86,FALSE),"unknown")</f>
        <v>No</v>
      </c>
      <c r="AR72" s="159" t="str">
        <f>IFERROR(VLOOKUP(Table1[[#This Row],[RespondentID]],'All Data'!$A73:$CN645,87,FALSE),"unknown")</f>
        <v xml:space="preserve">English </v>
      </c>
      <c r="AS72" s="159" t="str">
        <f>IFERROR(VLOOKUP(Table1[[#This Row],[RespondentID]],'All Data'!$A73:$CN645,88,FALSE),"unknown")</f>
        <v>$0-$19,999</v>
      </c>
      <c r="AT72" s="159" t="str">
        <f>IFERROR(VLOOKUP(Table1[[#This Row],[RespondentID]],'All Data'!$A73:$CN645,89,FALSE),"unknown")</f>
        <v>Some college</v>
      </c>
      <c r="AU72" s="159" t="str">
        <f>IFERROR(VLOOKUP(Table1[[#This Row],[RespondentID]],'All Data'!$A73:$CN645,90,FALSE),"unknown")</f>
        <v>Employed for wages</v>
      </c>
      <c r="AV72" s="159" t="str">
        <f>IFERROR(VLOOKUP(Table1[[#This Row],[RespondentID]],'All Data'!$A73:$CN645,91,FALSE),"unknown")</f>
        <v>Yes</v>
      </c>
      <c r="AW72" s="159" t="str">
        <f>IFERROR(VLOOKUP(Table1[[#This Row],[RespondentID]],'All Data'!$A73:$CN645,92,FALSE),"unknown")</f>
        <v>Yes</v>
      </c>
    </row>
    <row r="73" spans="1:49" x14ac:dyDescent="0.35">
      <c r="A73" s="6">
        <f>'All Data'!A74</f>
        <v>5672736771</v>
      </c>
      <c r="B73" s="6"/>
      <c r="C73" s="6"/>
      <c r="D73" s="6"/>
      <c r="E73" s="6"/>
      <c r="F73" s="6"/>
      <c r="G73" s="6"/>
      <c r="H73" s="6" t="s">
        <v>24</v>
      </c>
      <c r="I73" s="6"/>
      <c r="J73" s="6"/>
      <c r="K73" s="6" t="s">
        <v>27</v>
      </c>
      <c r="L73" s="6" t="s">
        <v>28</v>
      </c>
      <c r="M73" s="6"/>
      <c r="N73" s="6"/>
      <c r="O73" s="8"/>
      <c r="P73" s="8">
        <f t="shared" si="28"/>
        <v>3</v>
      </c>
      <c r="Q73" s="8">
        <f t="shared" si="29"/>
        <v>1</v>
      </c>
      <c r="R73" s="8"/>
      <c r="S73" s="8">
        <f t="shared" si="35"/>
        <v>0</v>
      </c>
      <c r="T73" s="8">
        <f t="shared" si="30"/>
        <v>0</v>
      </c>
      <c r="U73" s="8">
        <f t="shared" si="31"/>
        <v>0</v>
      </c>
      <c r="V73" s="88">
        <f t="shared" si="18"/>
        <v>0</v>
      </c>
      <c r="W73" s="88">
        <f t="shared" si="19"/>
        <v>0</v>
      </c>
      <c r="X73" s="88">
        <f t="shared" si="20"/>
        <v>0</v>
      </c>
      <c r="Y73" s="88">
        <f t="shared" si="21"/>
        <v>1</v>
      </c>
      <c r="Z73" s="88">
        <f t="shared" si="22"/>
        <v>0</v>
      </c>
      <c r="AA73" s="88">
        <f t="shared" si="23"/>
        <v>0</v>
      </c>
      <c r="AB73" s="88">
        <f t="shared" si="24"/>
        <v>1</v>
      </c>
      <c r="AC73" s="88">
        <f t="shared" si="25"/>
        <v>1</v>
      </c>
      <c r="AD73" s="88">
        <f t="shared" si="26"/>
        <v>0</v>
      </c>
      <c r="AE73" s="88">
        <f t="shared" si="27"/>
        <v>0</v>
      </c>
      <c r="AF73" s="8"/>
      <c r="AG73" s="8"/>
      <c r="AH73" s="8">
        <f t="shared" si="32"/>
        <v>3</v>
      </c>
      <c r="AI73" s="8">
        <f t="shared" si="33"/>
        <v>3</v>
      </c>
      <c r="AJ73" s="8" t="str">
        <f t="shared" si="34"/>
        <v>Correct</v>
      </c>
      <c r="AK73" s="8"/>
      <c r="AL73" s="159" t="str">
        <f>IFERROR(VLOOKUP(Table1[[#This Row],[RespondentID]],'All Data'!$A74:$CN646,81,FALSE),"unknown")</f>
        <v>Female</v>
      </c>
      <c r="AM73" s="159">
        <f>IFERROR(VLOOKUP(Table1[[#This Row],[RespondentID]],'All Data'!$A74:$CN646,82,FALSE),"unknown")</f>
        <v>27</v>
      </c>
      <c r="AN73" s="159" t="str">
        <f>IFERROR(VLOOKUP(Table1[[#This Row],[RespondentID]],'All Data'!$A74:$CN646,83,FALSE),"unknown")</f>
        <v>Suffolk</v>
      </c>
      <c r="AO73" s="159" t="str">
        <f>IFERROR(VLOOKUP(Table1[[#This Row],[RespondentID]],'All Data'!$A74:$CN646,84,FALSE),"unknown")</f>
        <v>Wyandanch, 11798</v>
      </c>
      <c r="AP73" s="159" t="str">
        <f>IFERROR(VLOOKUP(Table1[[#This Row],[RespondentID]],'All Data'!$A74:$CN646,85,FALSE),"unknown")</f>
        <v>Black/African American</v>
      </c>
      <c r="AQ73" s="159" t="str">
        <f>IFERROR(VLOOKUP(Table1[[#This Row],[RespondentID]],'All Data'!$A74:$CN646,86,FALSE),"unknown")</f>
        <v>No</v>
      </c>
      <c r="AR73" s="159" t="str">
        <f>IFERROR(VLOOKUP(Table1[[#This Row],[RespondentID]],'All Data'!$A74:$CN646,87,FALSE),"unknown")</f>
        <v xml:space="preserve">English </v>
      </c>
      <c r="AS73" s="159" t="str">
        <f>IFERROR(VLOOKUP(Table1[[#This Row],[RespondentID]],'All Data'!$A74:$CN646,88,FALSE),"unknown")</f>
        <v>$50,000 to $74,999</v>
      </c>
      <c r="AT73" s="159" t="str">
        <f>IFERROR(VLOOKUP(Table1[[#This Row],[RespondentID]],'All Data'!$A74:$CN646,89,FALSE),"unknown")</f>
        <v>Some college</v>
      </c>
      <c r="AU73" s="159" t="str">
        <f>IFERROR(VLOOKUP(Table1[[#This Row],[RespondentID]],'All Data'!$A74:$CN646,90,FALSE),"unknown")</f>
        <v>Employed for wages</v>
      </c>
      <c r="AV73" s="159" t="str">
        <f>IFERROR(VLOOKUP(Table1[[#This Row],[RespondentID]],'All Data'!$A74:$CN646,91,FALSE),"unknown")</f>
        <v>Yes</v>
      </c>
      <c r="AW73" s="159" t="str">
        <f>IFERROR(VLOOKUP(Table1[[#This Row],[RespondentID]],'All Data'!$A74:$CN646,92,FALSE),"unknown")</f>
        <v>Yes</v>
      </c>
    </row>
    <row r="74" spans="1:49" x14ac:dyDescent="0.35">
      <c r="A74" s="6">
        <f>'All Data'!A75</f>
        <v>5672699275</v>
      </c>
      <c r="B74" s="6"/>
      <c r="C74" s="6"/>
      <c r="D74" s="6"/>
      <c r="E74" s="6"/>
      <c r="F74" s="6"/>
      <c r="G74" s="6"/>
      <c r="H74" s="6" t="s">
        <v>24</v>
      </c>
      <c r="I74" s="6"/>
      <c r="J74" s="6"/>
      <c r="K74" s="6"/>
      <c r="L74" s="6"/>
      <c r="M74" s="6"/>
      <c r="N74" s="6"/>
      <c r="O74" s="8"/>
      <c r="P74" s="8">
        <f t="shared" si="28"/>
        <v>1</v>
      </c>
      <c r="Q74" s="8">
        <f t="shared" si="29"/>
        <v>3</v>
      </c>
      <c r="R74" s="8"/>
      <c r="S74" s="8">
        <f t="shared" si="35"/>
        <v>0</v>
      </c>
      <c r="T74" s="8">
        <f t="shared" si="30"/>
        <v>0</v>
      </c>
      <c r="U74" s="8">
        <f t="shared" si="31"/>
        <v>0</v>
      </c>
      <c r="V74" s="88">
        <f t="shared" si="18"/>
        <v>0</v>
      </c>
      <c r="W74" s="88">
        <f t="shared" si="19"/>
        <v>0</v>
      </c>
      <c r="X74" s="88">
        <f t="shared" si="20"/>
        <v>0</v>
      </c>
      <c r="Y74" s="88">
        <f t="shared" si="21"/>
        <v>1</v>
      </c>
      <c r="Z74" s="88">
        <f t="shared" si="22"/>
        <v>0</v>
      </c>
      <c r="AA74" s="88">
        <f t="shared" si="23"/>
        <v>0</v>
      </c>
      <c r="AB74" s="88">
        <f t="shared" si="24"/>
        <v>0</v>
      </c>
      <c r="AC74" s="88">
        <f t="shared" si="25"/>
        <v>0</v>
      </c>
      <c r="AD74" s="88">
        <f t="shared" si="26"/>
        <v>0</v>
      </c>
      <c r="AE74" s="88">
        <f t="shared" si="27"/>
        <v>0</v>
      </c>
      <c r="AF74" s="8"/>
      <c r="AG74" s="8"/>
      <c r="AH74" s="8">
        <f t="shared" si="32"/>
        <v>1</v>
      </c>
      <c r="AI74" s="8">
        <f t="shared" si="33"/>
        <v>1</v>
      </c>
      <c r="AJ74" s="8" t="str">
        <f t="shared" si="34"/>
        <v>Correct</v>
      </c>
      <c r="AK74" s="8"/>
      <c r="AL74" s="159" t="str">
        <f>IFERROR(VLOOKUP(Table1[[#This Row],[RespondentID]],'All Data'!$A75:$CN647,81,FALSE),"unknown")</f>
        <v>Female</v>
      </c>
      <c r="AM74" s="159">
        <f>IFERROR(VLOOKUP(Table1[[#This Row],[RespondentID]],'All Data'!$A75:$CN647,82,FALSE),"unknown")</f>
        <v>52</v>
      </c>
      <c r="AN74" s="159" t="str">
        <f>IFERROR(VLOOKUP(Table1[[#This Row],[RespondentID]],'All Data'!$A75:$CN647,83,FALSE),"unknown")</f>
        <v>Suffolk</v>
      </c>
      <c r="AO74" s="159" t="str">
        <f>IFERROR(VLOOKUP(Table1[[#This Row],[RespondentID]],'All Data'!$A75:$CN647,84,FALSE),"unknown")</f>
        <v>Farmingville, 11738</v>
      </c>
      <c r="AP74" s="159" t="str">
        <f>IFERROR(VLOOKUP(Table1[[#This Row],[RespondentID]],'All Data'!$A75:$CN647,85,FALSE),"unknown")</f>
        <v>Black/African American</v>
      </c>
      <c r="AQ74" s="159" t="str">
        <f>IFERROR(VLOOKUP(Table1[[#This Row],[RespondentID]],'All Data'!$A75:$CN647,86,FALSE),"unknown")</f>
        <v>No</v>
      </c>
      <c r="AR74" s="159" t="str">
        <f>IFERROR(VLOOKUP(Table1[[#This Row],[RespondentID]],'All Data'!$A75:$CN647,87,FALSE),"unknown")</f>
        <v xml:space="preserve">English </v>
      </c>
      <c r="AS74" s="159" t="str">
        <f>IFERROR(VLOOKUP(Table1[[#This Row],[RespondentID]],'All Data'!$A75:$CN647,88,FALSE),"unknown")</f>
        <v>$75,000 to $125,000</v>
      </c>
      <c r="AT74" s="159" t="str">
        <f>IFERROR(VLOOKUP(Table1[[#This Row],[RespondentID]],'All Data'!$A75:$CN647,89,FALSE),"unknown")</f>
        <v>College graduate</v>
      </c>
      <c r="AU74" s="159" t="str">
        <f>IFERROR(VLOOKUP(Table1[[#This Row],[RespondentID]],'All Data'!$A75:$CN647,90,FALSE),"unknown")</f>
        <v>Employed for wages</v>
      </c>
      <c r="AV74" s="159" t="str">
        <f>IFERROR(VLOOKUP(Table1[[#This Row],[RespondentID]],'All Data'!$A75:$CN647,91,FALSE),"unknown")</f>
        <v>Yes</v>
      </c>
      <c r="AW74" s="159" t="str">
        <f>IFERROR(VLOOKUP(Table1[[#This Row],[RespondentID]],'All Data'!$A75:$CN647,92,FALSE),"unknown")</f>
        <v>Yes</v>
      </c>
    </row>
    <row r="75" spans="1:49" x14ac:dyDescent="0.35">
      <c r="A75" s="6">
        <f>'All Data'!A76</f>
        <v>5671498337</v>
      </c>
      <c r="B75" s="6"/>
      <c r="C75" s="6" t="s">
        <v>19</v>
      </c>
      <c r="D75" s="6" t="s">
        <v>20</v>
      </c>
      <c r="E75" s="6"/>
      <c r="F75" s="6"/>
      <c r="G75" s="6"/>
      <c r="H75" s="6"/>
      <c r="I75" s="6"/>
      <c r="J75" s="6"/>
      <c r="K75" s="6"/>
      <c r="L75" s="6"/>
      <c r="M75" s="6"/>
      <c r="N75" s="6"/>
      <c r="O75" s="8"/>
      <c r="P75" s="8">
        <f t="shared" si="28"/>
        <v>2</v>
      </c>
      <c r="Q75" s="8">
        <f t="shared" si="29"/>
        <v>1.5</v>
      </c>
      <c r="R75" s="8"/>
      <c r="S75" s="8">
        <f t="shared" si="35"/>
        <v>0</v>
      </c>
      <c r="T75" s="8">
        <f t="shared" si="30"/>
        <v>1</v>
      </c>
      <c r="U75" s="8">
        <f t="shared" si="31"/>
        <v>1</v>
      </c>
      <c r="V75" s="88">
        <f t="shared" si="18"/>
        <v>0</v>
      </c>
      <c r="W75" s="88">
        <f t="shared" si="19"/>
        <v>0</v>
      </c>
      <c r="X75" s="88">
        <f t="shared" si="20"/>
        <v>0</v>
      </c>
      <c r="Y75" s="88">
        <f t="shared" si="21"/>
        <v>0</v>
      </c>
      <c r="Z75" s="88">
        <f t="shared" si="22"/>
        <v>0</v>
      </c>
      <c r="AA75" s="88">
        <f t="shared" si="23"/>
        <v>0</v>
      </c>
      <c r="AB75" s="88">
        <f t="shared" si="24"/>
        <v>0</v>
      </c>
      <c r="AC75" s="88">
        <f t="shared" si="25"/>
        <v>0</v>
      </c>
      <c r="AD75" s="88">
        <f t="shared" si="26"/>
        <v>0</v>
      </c>
      <c r="AE75" s="88">
        <f t="shared" si="27"/>
        <v>0</v>
      </c>
      <c r="AF75" s="8"/>
      <c r="AG75" s="8"/>
      <c r="AH75" s="8">
        <f t="shared" si="32"/>
        <v>2</v>
      </c>
      <c r="AI75" s="8">
        <f t="shared" si="33"/>
        <v>2</v>
      </c>
      <c r="AJ75" s="8" t="str">
        <f t="shared" si="34"/>
        <v>Correct</v>
      </c>
      <c r="AK75" s="8"/>
      <c r="AL75" s="159" t="str">
        <f>IFERROR(VLOOKUP(Table1[[#This Row],[RespondentID]],'All Data'!$A76:$CN648,81,FALSE),"unknown")</f>
        <v>Female</v>
      </c>
      <c r="AM75" s="159">
        <f>IFERROR(VLOOKUP(Table1[[#This Row],[RespondentID]],'All Data'!$A76:$CN648,82,FALSE),"unknown")</f>
        <v>63</v>
      </c>
      <c r="AN75" s="159" t="str">
        <f>IFERROR(VLOOKUP(Table1[[#This Row],[RespondentID]],'All Data'!$A76:$CN648,83,FALSE),"unknown")</f>
        <v>Nassau</v>
      </c>
      <c r="AO75" s="159" t="str">
        <f>IFERROR(VLOOKUP(Table1[[#This Row],[RespondentID]],'All Data'!$A76:$CN648,84,FALSE),"unknown")</f>
        <v>Williston Park, 11596</v>
      </c>
      <c r="AP75" s="159" t="str">
        <f>IFERROR(VLOOKUP(Table1[[#This Row],[RespondentID]],'All Data'!$A76:$CN648,85,FALSE),"unknown")</f>
        <v>White/Caucasian</v>
      </c>
      <c r="AQ75" s="159" t="str">
        <f>IFERROR(VLOOKUP(Table1[[#This Row],[RespondentID]],'All Data'!$A76:$CN648,86,FALSE),"unknown")</f>
        <v>No</v>
      </c>
      <c r="AR75" s="159" t="str">
        <f>IFERROR(VLOOKUP(Table1[[#This Row],[RespondentID]],'All Data'!$A76:$CN648,87,FALSE),"unknown")</f>
        <v xml:space="preserve">English </v>
      </c>
      <c r="AS75" s="159" t="str">
        <f>IFERROR(VLOOKUP(Table1[[#This Row],[RespondentID]],'All Data'!$A76:$CN648,88,FALSE),"unknown")</f>
        <v>$75,000 to $125,000</v>
      </c>
      <c r="AT75" s="159" t="str">
        <f>IFERROR(VLOOKUP(Table1[[#This Row],[RespondentID]],'All Data'!$A76:$CN648,89,FALSE),"unknown")</f>
        <v>Graduate school</v>
      </c>
      <c r="AU75" s="159" t="str">
        <f>IFERROR(VLOOKUP(Table1[[#This Row],[RespondentID]],'All Data'!$A76:$CN648,90,FALSE),"unknown")</f>
        <v>Retired</v>
      </c>
      <c r="AV75" s="159" t="str">
        <f>IFERROR(VLOOKUP(Table1[[#This Row],[RespondentID]],'All Data'!$A76:$CN648,91,FALSE),"unknown")</f>
        <v>Yes</v>
      </c>
      <c r="AW75" s="159" t="str">
        <f>IFERROR(VLOOKUP(Table1[[#This Row],[RespondentID]],'All Data'!$A76:$CN648,92,FALSE),"unknown")</f>
        <v>No</v>
      </c>
    </row>
    <row r="76" spans="1:49" x14ac:dyDescent="0.35">
      <c r="A76" s="6">
        <f>'All Data'!A77</f>
        <v>5671463121</v>
      </c>
      <c r="B76" s="6"/>
      <c r="C76" s="6"/>
      <c r="D76" s="6"/>
      <c r="E76" s="6"/>
      <c r="F76" s="6"/>
      <c r="G76" s="6"/>
      <c r="H76" s="6"/>
      <c r="I76" s="6"/>
      <c r="J76" s="6"/>
      <c r="K76" s="6" t="s">
        <v>27</v>
      </c>
      <c r="L76" s="6" t="s">
        <v>28</v>
      </c>
      <c r="M76" s="6"/>
      <c r="N76" s="6" t="s">
        <v>30</v>
      </c>
      <c r="O76" s="8"/>
      <c r="P76" s="8">
        <f t="shared" si="28"/>
        <v>3</v>
      </c>
      <c r="Q76" s="8">
        <f t="shared" si="29"/>
        <v>1</v>
      </c>
      <c r="R76" s="8"/>
      <c r="S76" s="8">
        <f t="shared" si="35"/>
        <v>0</v>
      </c>
      <c r="T76" s="8">
        <f t="shared" si="30"/>
        <v>0</v>
      </c>
      <c r="U76" s="8">
        <f t="shared" si="31"/>
        <v>0</v>
      </c>
      <c r="V76" s="88">
        <f t="shared" si="18"/>
        <v>0</v>
      </c>
      <c r="W76" s="88">
        <f t="shared" si="19"/>
        <v>0</v>
      </c>
      <c r="X76" s="88">
        <f t="shared" si="20"/>
        <v>0</v>
      </c>
      <c r="Y76" s="88">
        <f t="shared" si="21"/>
        <v>0</v>
      </c>
      <c r="Z76" s="88">
        <f t="shared" si="22"/>
        <v>0</v>
      </c>
      <c r="AA76" s="88">
        <f t="shared" si="23"/>
        <v>0</v>
      </c>
      <c r="AB76" s="88">
        <f t="shared" si="24"/>
        <v>1</v>
      </c>
      <c r="AC76" s="88">
        <f t="shared" si="25"/>
        <v>1</v>
      </c>
      <c r="AD76" s="88">
        <f t="shared" si="26"/>
        <v>0</v>
      </c>
      <c r="AE76" s="88">
        <f t="shared" si="27"/>
        <v>1</v>
      </c>
      <c r="AF76" s="8"/>
      <c r="AG76" s="8"/>
      <c r="AH76" s="8">
        <f t="shared" si="32"/>
        <v>3</v>
      </c>
      <c r="AI76" s="8">
        <f t="shared" si="33"/>
        <v>3</v>
      </c>
      <c r="AJ76" s="8" t="str">
        <f t="shared" si="34"/>
        <v>Correct</v>
      </c>
      <c r="AK76" s="8"/>
      <c r="AL76" s="159" t="str">
        <f>IFERROR(VLOOKUP(Table1[[#This Row],[RespondentID]],'All Data'!$A77:$CN649,81,FALSE),"unknown")</f>
        <v>Female</v>
      </c>
      <c r="AM76" s="159">
        <f>IFERROR(VLOOKUP(Table1[[#This Row],[RespondentID]],'All Data'!$A77:$CN649,82,FALSE),"unknown")</f>
        <v>65</v>
      </c>
      <c r="AN76" s="159" t="str">
        <f>IFERROR(VLOOKUP(Table1[[#This Row],[RespondentID]],'All Data'!$A77:$CN649,83,FALSE),"unknown")</f>
        <v>Queens</v>
      </c>
      <c r="AO76" s="159">
        <f>IFERROR(VLOOKUP(Table1[[#This Row],[RespondentID]],'All Data'!$A77:$CN649,84,FALSE),"unknown")</f>
        <v>0</v>
      </c>
      <c r="AP76" s="159" t="str">
        <f>IFERROR(VLOOKUP(Table1[[#This Row],[RespondentID]],'All Data'!$A77:$CN649,85,FALSE),"unknown")</f>
        <v>White/Caucasian</v>
      </c>
      <c r="AQ76" s="159" t="str">
        <f>IFERROR(VLOOKUP(Table1[[#This Row],[RespondentID]],'All Data'!$A77:$CN649,86,FALSE),"unknown")</f>
        <v>No</v>
      </c>
      <c r="AR76" s="159" t="str">
        <f>IFERROR(VLOOKUP(Table1[[#This Row],[RespondentID]],'All Data'!$A77:$CN649,87,FALSE),"unknown")</f>
        <v xml:space="preserve">English </v>
      </c>
      <c r="AS76" s="159" t="str">
        <f>IFERROR(VLOOKUP(Table1[[#This Row],[RespondentID]],'All Data'!$A77:$CN649,88,FALSE),"unknown")</f>
        <v>$75,000 to $125,000</v>
      </c>
      <c r="AT76" s="159" t="str">
        <f>IFERROR(VLOOKUP(Table1[[#This Row],[RespondentID]],'All Data'!$A77:$CN649,89,FALSE),"unknown")</f>
        <v>College graduate</v>
      </c>
      <c r="AU76" s="159" t="str">
        <f>IFERROR(VLOOKUP(Table1[[#This Row],[RespondentID]],'All Data'!$A77:$CN649,90,FALSE),"unknown")</f>
        <v>Retired</v>
      </c>
      <c r="AV76" s="159" t="str">
        <f>IFERROR(VLOOKUP(Table1[[#This Row],[RespondentID]],'All Data'!$A77:$CN649,91,FALSE),"unknown")</f>
        <v>Yes</v>
      </c>
      <c r="AW76" s="159" t="str">
        <f>IFERROR(VLOOKUP(Table1[[#This Row],[RespondentID]],'All Data'!$A77:$CN649,92,FALSE),"unknown")</f>
        <v>No</v>
      </c>
    </row>
    <row r="77" spans="1:49" x14ac:dyDescent="0.35">
      <c r="A77" s="6">
        <f>'All Data'!A78</f>
        <v>5671444804</v>
      </c>
      <c r="B77" s="6"/>
      <c r="C77" s="6"/>
      <c r="D77" s="6"/>
      <c r="E77" s="6"/>
      <c r="F77" s="6"/>
      <c r="G77" s="6"/>
      <c r="H77" s="6"/>
      <c r="I77" s="6" t="s">
        <v>25</v>
      </c>
      <c r="J77" s="6"/>
      <c r="K77" s="6"/>
      <c r="L77" s="6" t="s">
        <v>28</v>
      </c>
      <c r="M77" s="6"/>
      <c r="N77" s="6" t="s">
        <v>30</v>
      </c>
      <c r="O77" s="8"/>
      <c r="P77" s="8">
        <f t="shared" si="28"/>
        <v>3</v>
      </c>
      <c r="Q77" s="8">
        <f t="shared" si="29"/>
        <v>1</v>
      </c>
      <c r="R77" s="8"/>
      <c r="S77" s="8">
        <f t="shared" si="35"/>
        <v>0</v>
      </c>
      <c r="T77" s="8">
        <f t="shared" si="30"/>
        <v>0</v>
      </c>
      <c r="U77" s="8">
        <f t="shared" si="31"/>
        <v>0</v>
      </c>
      <c r="V77" s="88">
        <f t="shared" si="18"/>
        <v>0</v>
      </c>
      <c r="W77" s="88">
        <f t="shared" si="19"/>
        <v>0</v>
      </c>
      <c r="X77" s="88">
        <f t="shared" si="20"/>
        <v>0</v>
      </c>
      <c r="Y77" s="88">
        <f t="shared" si="21"/>
        <v>0</v>
      </c>
      <c r="Z77" s="88">
        <f t="shared" si="22"/>
        <v>1</v>
      </c>
      <c r="AA77" s="88">
        <f t="shared" si="23"/>
        <v>0</v>
      </c>
      <c r="AB77" s="88">
        <f t="shared" si="24"/>
        <v>0</v>
      </c>
      <c r="AC77" s="88">
        <f t="shared" si="25"/>
        <v>1</v>
      </c>
      <c r="AD77" s="88">
        <f t="shared" si="26"/>
        <v>0</v>
      </c>
      <c r="AE77" s="88">
        <f t="shared" si="27"/>
        <v>1</v>
      </c>
      <c r="AF77" s="8"/>
      <c r="AG77" s="8"/>
      <c r="AH77" s="8">
        <f t="shared" si="32"/>
        <v>3</v>
      </c>
      <c r="AI77" s="8">
        <f t="shared" si="33"/>
        <v>3</v>
      </c>
      <c r="AJ77" s="8" t="str">
        <f t="shared" si="34"/>
        <v>Correct</v>
      </c>
      <c r="AK77" s="8"/>
      <c r="AL77" s="159" t="str">
        <f>IFERROR(VLOOKUP(Table1[[#This Row],[RespondentID]],'All Data'!$A78:$CN650,81,FALSE),"unknown")</f>
        <v>Female</v>
      </c>
      <c r="AM77" s="159">
        <f>IFERROR(VLOOKUP(Table1[[#This Row],[RespondentID]],'All Data'!$A78:$CN650,82,FALSE),"unknown")</f>
        <v>53</v>
      </c>
      <c r="AN77" s="159" t="str">
        <f>IFERROR(VLOOKUP(Table1[[#This Row],[RespondentID]],'All Data'!$A78:$CN650,83,FALSE),"unknown")</f>
        <v>Suffolk</v>
      </c>
      <c r="AO77" s="159" t="str">
        <f>IFERROR(VLOOKUP(Table1[[#This Row],[RespondentID]],'All Data'!$A78:$CN650,84,FALSE),"unknown")</f>
        <v>West Islip, 11795</v>
      </c>
      <c r="AP77" s="159" t="str">
        <f>IFERROR(VLOOKUP(Table1[[#This Row],[RespondentID]],'All Data'!$A78:$CN650,85,FALSE),"unknown")</f>
        <v>White/Caucasian</v>
      </c>
      <c r="AQ77" s="159" t="str">
        <f>IFERROR(VLOOKUP(Table1[[#This Row],[RespondentID]],'All Data'!$A78:$CN650,86,FALSE),"unknown")</f>
        <v>No</v>
      </c>
      <c r="AR77" s="159" t="str">
        <f>IFERROR(VLOOKUP(Table1[[#This Row],[RespondentID]],'All Data'!$A78:$CN650,87,FALSE),"unknown")</f>
        <v xml:space="preserve">English </v>
      </c>
      <c r="AS77" s="159" t="str">
        <f>IFERROR(VLOOKUP(Table1[[#This Row],[RespondentID]],'All Data'!$A78:$CN650,88,FALSE),"unknown")</f>
        <v>$50,000 to $74,999</v>
      </c>
      <c r="AT77" s="159" t="str">
        <f>IFERROR(VLOOKUP(Table1[[#This Row],[RespondentID]],'All Data'!$A78:$CN650,89,FALSE),"unknown")</f>
        <v>Some college</v>
      </c>
      <c r="AU77" s="159" t="str">
        <f>IFERROR(VLOOKUP(Table1[[#This Row],[RespondentID]],'All Data'!$A78:$CN650,90,FALSE),"unknown")</f>
        <v>Employed for wages</v>
      </c>
      <c r="AV77" s="159" t="str">
        <f>IFERROR(VLOOKUP(Table1[[#This Row],[RespondentID]],'All Data'!$A78:$CN650,91,FALSE),"unknown")</f>
        <v>Yes</v>
      </c>
      <c r="AW77" s="159" t="str">
        <f>IFERROR(VLOOKUP(Table1[[#This Row],[RespondentID]],'All Data'!$A78:$CN650,92,FALSE),"unknown")</f>
        <v>Yes</v>
      </c>
    </row>
    <row r="78" spans="1:49" x14ac:dyDescent="0.35">
      <c r="A78" s="6">
        <f>'All Data'!A79</f>
        <v>5671444582</v>
      </c>
      <c r="B78" s="6"/>
      <c r="C78" s="6"/>
      <c r="D78" s="6"/>
      <c r="E78" s="6"/>
      <c r="F78" s="6"/>
      <c r="G78" s="6"/>
      <c r="H78" s="6"/>
      <c r="I78" s="6"/>
      <c r="J78" s="6"/>
      <c r="K78" s="6" t="s">
        <v>27</v>
      </c>
      <c r="L78" s="6" t="s">
        <v>28</v>
      </c>
      <c r="M78" s="6"/>
      <c r="N78" s="6"/>
      <c r="O78" s="8"/>
      <c r="P78" s="8">
        <f t="shared" si="28"/>
        <v>2</v>
      </c>
      <c r="Q78" s="8">
        <f t="shared" si="29"/>
        <v>1.5</v>
      </c>
      <c r="R78" s="8"/>
      <c r="S78" s="8">
        <f t="shared" si="35"/>
        <v>0</v>
      </c>
      <c r="T78" s="8">
        <f t="shared" si="30"/>
        <v>0</v>
      </c>
      <c r="U78" s="8">
        <f t="shared" si="31"/>
        <v>0</v>
      </c>
      <c r="V78" s="88">
        <f t="shared" si="18"/>
        <v>0</v>
      </c>
      <c r="W78" s="88">
        <f t="shared" si="19"/>
        <v>0</v>
      </c>
      <c r="X78" s="88">
        <f t="shared" si="20"/>
        <v>0</v>
      </c>
      <c r="Y78" s="88">
        <f t="shared" si="21"/>
        <v>0</v>
      </c>
      <c r="Z78" s="88">
        <f t="shared" si="22"/>
        <v>0</v>
      </c>
      <c r="AA78" s="88">
        <f t="shared" si="23"/>
        <v>0</v>
      </c>
      <c r="AB78" s="88">
        <f t="shared" si="24"/>
        <v>1</v>
      </c>
      <c r="AC78" s="88">
        <f t="shared" si="25"/>
        <v>1</v>
      </c>
      <c r="AD78" s="88">
        <f t="shared" si="26"/>
        <v>0</v>
      </c>
      <c r="AE78" s="88">
        <f t="shared" si="27"/>
        <v>0</v>
      </c>
      <c r="AF78" s="8"/>
      <c r="AG78" s="8"/>
      <c r="AH78" s="8">
        <f t="shared" si="32"/>
        <v>2</v>
      </c>
      <c r="AI78" s="8">
        <f t="shared" si="33"/>
        <v>2</v>
      </c>
      <c r="AJ78" s="8" t="str">
        <f t="shared" si="34"/>
        <v>Correct</v>
      </c>
      <c r="AK78" s="8"/>
      <c r="AL78" s="159" t="str">
        <f>IFERROR(VLOOKUP(Table1[[#This Row],[RespondentID]],'All Data'!$A79:$CN651,81,FALSE),"unknown")</f>
        <v>Female</v>
      </c>
      <c r="AM78" s="159">
        <f>IFERROR(VLOOKUP(Table1[[#This Row],[RespondentID]],'All Data'!$A79:$CN651,82,FALSE),"unknown")</f>
        <v>57</v>
      </c>
      <c r="AN78" s="159" t="str">
        <f>IFERROR(VLOOKUP(Table1[[#This Row],[RespondentID]],'All Data'!$A79:$CN651,83,FALSE),"unknown")</f>
        <v>Nassau</v>
      </c>
      <c r="AO78" s="159" t="str">
        <f>IFERROR(VLOOKUP(Table1[[#This Row],[RespondentID]],'All Data'!$A79:$CN651,84,FALSE),"unknown")</f>
        <v>Massapequa Park, 11762</v>
      </c>
      <c r="AP78" s="159" t="str">
        <f>IFERROR(VLOOKUP(Table1[[#This Row],[RespondentID]],'All Data'!$A79:$CN651,85,FALSE),"unknown")</f>
        <v>White/Caucasian</v>
      </c>
      <c r="AQ78" s="159" t="str">
        <f>IFERROR(VLOOKUP(Table1[[#This Row],[RespondentID]],'All Data'!$A79:$CN651,86,FALSE),"unknown")</f>
        <v>No</v>
      </c>
      <c r="AR78" s="159" t="str">
        <f>IFERROR(VLOOKUP(Table1[[#This Row],[RespondentID]],'All Data'!$A79:$CN651,87,FALSE),"unknown")</f>
        <v xml:space="preserve">English </v>
      </c>
      <c r="AS78" s="159" t="str">
        <f>IFERROR(VLOOKUP(Table1[[#This Row],[RespondentID]],'All Data'!$A79:$CN651,88,FALSE),"unknown")</f>
        <v>$75,000 to $125,000</v>
      </c>
      <c r="AT78" s="159" t="str">
        <f>IFERROR(VLOOKUP(Table1[[#This Row],[RespondentID]],'All Data'!$A79:$CN651,89,FALSE),"unknown")</f>
        <v>College graduate</v>
      </c>
      <c r="AU78" s="159" t="str">
        <f>IFERROR(VLOOKUP(Table1[[#This Row],[RespondentID]],'All Data'!$A79:$CN651,90,FALSE),"unknown")</f>
        <v>Employed for wages</v>
      </c>
      <c r="AV78" s="159" t="str">
        <f>IFERROR(VLOOKUP(Table1[[#This Row],[RespondentID]],'All Data'!$A79:$CN651,91,FALSE),"unknown")</f>
        <v>Yes</v>
      </c>
      <c r="AW78" s="159" t="str">
        <f>IFERROR(VLOOKUP(Table1[[#This Row],[RespondentID]],'All Data'!$A79:$CN651,92,FALSE),"unknown")</f>
        <v>Yes</v>
      </c>
    </row>
    <row r="79" spans="1:49" x14ac:dyDescent="0.35">
      <c r="A79" s="6">
        <f>'All Data'!A80</f>
        <v>5671402471</v>
      </c>
      <c r="B79" s="6"/>
      <c r="C79" s="6"/>
      <c r="D79" s="6" t="s">
        <v>20</v>
      </c>
      <c r="E79" s="6" t="s">
        <v>21</v>
      </c>
      <c r="F79" s="6"/>
      <c r="G79" s="6"/>
      <c r="H79" s="6"/>
      <c r="I79" s="6"/>
      <c r="J79" s="6"/>
      <c r="K79" s="6" t="s">
        <v>27</v>
      </c>
      <c r="L79" s="6"/>
      <c r="M79" s="6"/>
      <c r="N79" s="6"/>
      <c r="O79" s="8"/>
      <c r="P79" s="8">
        <f t="shared" si="28"/>
        <v>3</v>
      </c>
      <c r="Q79" s="8">
        <f t="shared" si="29"/>
        <v>1</v>
      </c>
      <c r="R79" s="8"/>
      <c r="S79" s="8">
        <f t="shared" si="35"/>
        <v>0</v>
      </c>
      <c r="T79" s="8">
        <f t="shared" si="30"/>
        <v>0</v>
      </c>
      <c r="U79" s="8">
        <f t="shared" si="31"/>
        <v>1</v>
      </c>
      <c r="V79" s="88">
        <f t="shared" si="18"/>
        <v>1</v>
      </c>
      <c r="W79" s="88">
        <f t="shared" si="19"/>
        <v>0</v>
      </c>
      <c r="X79" s="88">
        <f t="shared" si="20"/>
        <v>0</v>
      </c>
      <c r="Y79" s="88">
        <f t="shared" si="21"/>
        <v>0</v>
      </c>
      <c r="Z79" s="88">
        <f t="shared" si="22"/>
        <v>0</v>
      </c>
      <c r="AA79" s="88">
        <f t="shared" si="23"/>
        <v>0</v>
      </c>
      <c r="AB79" s="88">
        <f t="shared" si="24"/>
        <v>1</v>
      </c>
      <c r="AC79" s="88">
        <f t="shared" si="25"/>
        <v>0</v>
      </c>
      <c r="AD79" s="88">
        <f t="shared" si="26"/>
        <v>0</v>
      </c>
      <c r="AE79" s="88">
        <f t="shared" si="27"/>
        <v>0</v>
      </c>
      <c r="AF79" s="8"/>
      <c r="AG79" s="8"/>
      <c r="AH79" s="8">
        <f t="shared" si="32"/>
        <v>3</v>
      </c>
      <c r="AI79" s="8">
        <f t="shared" si="33"/>
        <v>3</v>
      </c>
      <c r="AJ79" s="8" t="str">
        <f t="shared" si="34"/>
        <v>Correct</v>
      </c>
      <c r="AK79" s="8"/>
      <c r="AL79" s="159" t="str">
        <f>IFERROR(VLOOKUP(Table1[[#This Row],[RespondentID]],'All Data'!$A80:$CN652,81,FALSE),"unknown")</f>
        <v>Female</v>
      </c>
      <c r="AM79" s="159">
        <f>IFERROR(VLOOKUP(Table1[[#This Row],[RespondentID]],'All Data'!$A80:$CN652,82,FALSE),"unknown")</f>
        <v>79</v>
      </c>
      <c r="AN79" s="159" t="str">
        <f>IFERROR(VLOOKUP(Table1[[#This Row],[RespondentID]],'All Data'!$A80:$CN652,83,FALSE),"unknown")</f>
        <v>Suffolk</v>
      </c>
      <c r="AO79" s="159" t="str">
        <f>IFERROR(VLOOKUP(Table1[[#This Row],[RespondentID]],'All Data'!$A80:$CN652,84,FALSE),"unknown")</f>
        <v>Lindenhurst, 11757</v>
      </c>
      <c r="AP79" s="159" t="str">
        <f>IFERROR(VLOOKUP(Table1[[#This Row],[RespondentID]],'All Data'!$A80:$CN652,85,FALSE),"unknown")</f>
        <v>White/Caucasian</v>
      </c>
      <c r="AQ79" s="159" t="str">
        <f>IFERROR(VLOOKUP(Table1[[#This Row],[RespondentID]],'All Data'!$A80:$CN652,86,FALSE),"unknown")</f>
        <v>No</v>
      </c>
      <c r="AR79" s="159" t="str">
        <f>IFERROR(VLOOKUP(Table1[[#This Row],[RespondentID]],'All Data'!$A80:$CN652,87,FALSE),"unknown")</f>
        <v xml:space="preserve">English </v>
      </c>
      <c r="AS79" s="159" t="str">
        <f>IFERROR(VLOOKUP(Table1[[#This Row],[RespondentID]],'All Data'!$A80:$CN652,88,FALSE),"unknown")</f>
        <v>$0-$19,999</v>
      </c>
      <c r="AT79" s="159" t="str">
        <f>IFERROR(VLOOKUP(Table1[[#This Row],[RespondentID]],'All Data'!$A80:$CN652,89,FALSE),"unknown")</f>
        <v>High school graduate</v>
      </c>
      <c r="AU79" s="159" t="str">
        <f>IFERROR(VLOOKUP(Table1[[#This Row],[RespondentID]],'All Data'!$A80:$CN652,90,FALSE),"unknown")</f>
        <v>Retired</v>
      </c>
      <c r="AV79" s="159" t="str">
        <f>IFERROR(VLOOKUP(Table1[[#This Row],[RespondentID]],'All Data'!$A80:$CN652,91,FALSE),"unknown")</f>
        <v>Yes</v>
      </c>
      <c r="AW79" s="159" t="str">
        <f>IFERROR(VLOOKUP(Table1[[#This Row],[RespondentID]],'All Data'!$A80:$CN652,92,FALSE),"unknown")</f>
        <v>No</v>
      </c>
    </row>
    <row r="80" spans="1:49" x14ac:dyDescent="0.35">
      <c r="A80" s="6">
        <f>'All Data'!A81</f>
        <v>5671384455</v>
      </c>
      <c r="B80" s="6"/>
      <c r="C80" s="6" t="s">
        <v>19</v>
      </c>
      <c r="D80" s="6"/>
      <c r="E80" s="6"/>
      <c r="F80" s="6"/>
      <c r="G80" s="6"/>
      <c r="H80" s="6"/>
      <c r="I80" s="6"/>
      <c r="J80" s="6" t="s">
        <v>26</v>
      </c>
      <c r="K80" s="6"/>
      <c r="L80" s="6"/>
      <c r="M80" s="6"/>
      <c r="N80" s="6"/>
      <c r="O80" s="8"/>
      <c r="P80" s="8">
        <f t="shared" si="28"/>
        <v>2</v>
      </c>
      <c r="Q80" s="8">
        <f t="shared" si="29"/>
        <v>1.5</v>
      </c>
      <c r="R80" s="8"/>
      <c r="S80" s="8">
        <f t="shared" si="35"/>
        <v>0</v>
      </c>
      <c r="T80" s="8">
        <f t="shared" si="30"/>
        <v>1</v>
      </c>
      <c r="U80" s="8">
        <f t="shared" si="31"/>
        <v>0</v>
      </c>
      <c r="V80" s="88">
        <f t="shared" si="18"/>
        <v>0</v>
      </c>
      <c r="W80" s="88">
        <f t="shared" si="19"/>
        <v>0</v>
      </c>
      <c r="X80" s="88">
        <f t="shared" si="20"/>
        <v>0</v>
      </c>
      <c r="Y80" s="88">
        <f t="shared" si="21"/>
        <v>0</v>
      </c>
      <c r="Z80" s="88">
        <f t="shared" si="22"/>
        <v>0</v>
      </c>
      <c r="AA80" s="88">
        <f t="shared" si="23"/>
        <v>1</v>
      </c>
      <c r="AB80" s="88">
        <f t="shared" si="24"/>
        <v>0</v>
      </c>
      <c r="AC80" s="88">
        <f t="shared" si="25"/>
        <v>0</v>
      </c>
      <c r="AD80" s="88">
        <f t="shared" si="26"/>
        <v>0</v>
      </c>
      <c r="AE80" s="88">
        <f t="shared" si="27"/>
        <v>0</v>
      </c>
      <c r="AF80" s="8"/>
      <c r="AG80" s="8"/>
      <c r="AH80" s="8">
        <f t="shared" si="32"/>
        <v>2</v>
      </c>
      <c r="AI80" s="8">
        <f t="shared" si="33"/>
        <v>2</v>
      </c>
      <c r="AJ80" s="8" t="str">
        <f t="shared" si="34"/>
        <v>Correct</v>
      </c>
      <c r="AK80" s="8"/>
      <c r="AL80" s="159" t="str">
        <f>IFERROR(VLOOKUP(Table1[[#This Row],[RespondentID]],'All Data'!$A81:$CN653,81,FALSE),"unknown")</f>
        <v>Male</v>
      </c>
      <c r="AM80" s="159">
        <f>IFERROR(VLOOKUP(Table1[[#This Row],[RespondentID]],'All Data'!$A81:$CN653,82,FALSE),"unknown")</f>
        <v>80</v>
      </c>
      <c r="AN80" s="159" t="str">
        <f>IFERROR(VLOOKUP(Table1[[#This Row],[RespondentID]],'All Data'!$A81:$CN653,83,FALSE),"unknown")</f>
        <v>Suffolk</v>
      </c>
      <c r="AO80" s="159" t="str">
        <f>IFERROR(VLOOKUP(Table1[[#This Row],[RespondentID]],'All Data'!$A81:$CN653,84,FALSE),"unknown")</f>
        <v>Kings Park, 11754</v>
      </c>
      <c r="AP80" s="159" t="str">
        <f>IFERROR(VLOOKUP(Table1[[#This Row],[RespondentID]],'All Data'!$A81:$CN653,85,FALSE),"unknown")</f>
        <v>White/Caucasian</v>
      </c>
      <c r="AQ80" s="159" t="str">
        <f>IFERROR(VLOOKUP(Table1[[#This Row],[RespondentID]],'All Data'!$A81:$CN653,86,FALSE),"unknown")</f>
        <v>No</v>
      </c>
      <c r="AR80" s="159" t="str">
        <f>IFERROR(VLOOKUP(Table1[[#This Row],[RespondentID]],'All Data'!$A81:$CN653,87,FALSE),"unknown")</f>
        <v xml:space="preserve">English </v>
      </c>
      <c r="AS80" s="159" t="str">
        <f>IFERROR(VLOOKUP(Table1[[#This Row],[RespondentID]],'All Data'!$A81:$CN653,88,FALSE),"unknown")</f>
        <v>$75,000 to $125,000</v>
      </c>
      <c r="AT80" s="159" t="str">
        <f>IFERROR(VLOOKUP(Table1[[#This Row],[RespondentID]],'All Data'!$A81:$CN653,89,FALSE),"unknown")</f>
        <v>College graduate</v>
      </c>
      <c r="AU80" s="159" t="str">
        <f>IFERROR(VLOOKUP(Table1[[#This Row],[RespondentID]],'All Data'!$A81:$CN653,90,FALSE),"unknown")</f>
        <v>Retired</v>
      </c>
      <c r="AV80" s="159" t="str">
        <f>IFERROR(VLOOKUP(Table1[[#This Row],[RespondentID]],'All Data'!$A81:$CN653,91,FALSE),"unknown")</f>
        <v>Yes</v>
      </c>
      <c r="AW80" s="159" t="str">
        <f>IFERROR(VLOOKUP(Table1[[#This Row],[RespondentID]],'All Data'!$A81:$CN653,92,FALSE),"unknown")</f>
        <v>No</v>
      </c>
    </row>
    <row r="81" spans="1:49" x14ac:dyDescent="0.35">
      <c r="A81" s="6">
        <f>'All Data'!A82</f>
        <v>5671381340</v>
      </c>
      <c r="B81" s="6"/>
      <c r="C81" s="6" t="s">
        <v>19</v>
      </c>
      <c r="D81" s="6"/>
      <c r="E81" s="6"/>
      <c r="F81" s="6"/>
      <c r="G81" s="6"/>
      <c r="H81" s="6"/>
      <c r="I81" s="6"/>
      <c r="J81" s="6" t="s">
        <v>26</v>
      </c>
      <c r="K81" s="6"/>
      <c r="L81" s="6"/>
      <c r="M81" s="6"/>
      <c r="N81" s="6" t="s">
        <v>30</v>
      </c>
      <c r="O81" s="8"/>
      <c r="P81" s="8">
        <f t="shared" si="28"/>
        <v>3</v>
      </c>
      <c r="Q81" s="8">
        <f t="shared" si="29"/>
        <v>1</v>
      </c>
      <c r="R81" s="8"/>
      <c r="S81" s="8">
        <f t="shared" si="35"/>
        <v>0</v>
      </c>
      <c r="T81" s="8">
        <f t="shared" si="30"/>
        <v>1</v>
      </c>
      <c r="U81" s="8">
        <f t="shared" si="31"/>
        <v>0</v>
      </c>
      <c r="V81" s="88">
        <f t="shared" si="18"/>
        <v>0</v>
      </c>
      <c r="W81" s="88">
        <f t="shared" si="19"/>
        <v>0</v>
      </c>
      <c r="X81" s="88">
        <f t="shared" si="20"/>
        <v>0</v>
      </c>
      <c r="Y81" s="88">
        <f t="shared" si="21"/>
        <v>0</v>
      </c>
      <c r="Z81" s="88">
        <f t="shared" si="22"/>
        <v>0</v>
      </c>
      <c r="AA81" s="88">
        <f t="shared" si="23"/>
        <v>1</v>
      </c>
      <c r="AB81" s="88">
        <f t="shared" si="24"/>
        <v>0</v>
      </c>
      <c r="AC81" s="88">
        <f t="shared" si="25"/>
        <v>0</v>
      </c>
      <c r="AD81" s="88">
        <f t="shared" si="26"/>
        <v>0</v>
      </c>
      <c r="AE81" s="88">
        <f t="shared" si="27"/>
        <v>1</v>
      </c>
      <c r="AF81" s="8"/>
      <c r="AG81" s="8"/>
      <c r="AH81" s="8">
        <f t="shared" si="32"/>
        <v>3</v>
      </c>
      <c r="AI81" s="8">
        <f t="shared" si="33"/>
        <v>3</v>
      </c>
      <c r="AJ81" s="8" t="str">
        <f t="shared" si="34"/>
        <v>Correct</v>
      </c>
      <c r="AK81" s="8"/>
      <c r="AL81" s="159" t="str">
        <f>IFERROR(VLOOKUP(Table1[[#This Row],[RespondentID]],'All Data'!$A82:$CN654,81,FALSE),"unknown")</f>
        <v>Male</v>
      </c>
      <c r="AM81" s="159">
        <f>IFERROR(VLOOKUP(Table1[[#This Row],[RespondentID]],'All Data'!$A82:$CN654,82,FALSE),"unknown")</f>
        <v>83</v>
      </c>
      <c r="AN81" s="159" t="str">
        <f>IFERROR(VLOOKUP(Table1[[#This Row],[RespondentID]],'All Data'!$A82:$CN654,83,FALSE),"unknown")</f>
        <v>Nassau</v>
      </c>
      <c r="AO81" s="159" t="str">
        <f>IFERROR(VLOOKUP(Table1[[#This Row],[RespondentID]],'All Data'!$A82:$CN654,84,FALSE),"unknown")</f>
        <v>Syosset, 11791</v>
      </c>
      <c r="AP81" s="159" t="str">
        <f>IFERROR(VLOOKUP(Table1[[#This Row],[RespondentID]],'All Data'!$A82:$CN654,85,FALSE),"unknown")</f>
        <v>White/Caucasian</v>
      </c>
      <c r="AQ81" s="159" t="str">
        <f>IFERROR(VLOOKUP(Table1[[#This Row],[RespondentID]],'All Data'!$A82:$CN654,86,FALSE),"unknown")</f>
        <v>No</v>
      </c>
      <c r="AR81" s="159" t="str">
        <f>IFERROR(VLOOKUP(Table1[[#This Row],[RespondentID]],'All Data'!$A82:$CN654,87,FALSE),"unknown")</f>
        <v xml:space="preserve">English </v>
      </c>
      <c r="AS81" s="159" t="str">
        <f>IFERROR(VLOOKUP(Table1[[#This Row],[RespondentID]],'All Data'!$A82:$CN654,88,FALSE),"unknown")</f>
        <v>$75,000 to $125,000</v>
      </c>
      <c r="AT81" s="159" t="str">
        <f>IFERROR(VLOOKUP(Table1[[#This Row],[RespondentID]],'All Data'!$A82:$CN654,89,FALSE),"unknown")</f>
        <v>Technical school</v>
      </c>
      <c r="AU81" s="159" t="str">
        <f>IFERROR(VLOOKUP(Table1[[#This Row],[RespondentID]],'All Data'!$A82:$CN654,90,FALSE),"unknown")</f>
        <v>Retired</v>
      </c>
      <c r="AV81" s="159" t="str">
        <f>IFERROR(VLOOKUP(Table1[[#This Row],[RespondentID]],'All Data'!$A82:$CN654,91,FALSE),"unknown")</f>
        <v>Yes</v>
      </c>
      <c r="AW81" s="159" t="str">
        <f>IFERROR(VLOOKUP(Table1[[#This Row],[RespondentID]],'All Data'!$A82:$CN654,92,FALSE),"unknown")</f>
        <v>Yes</v>
      </c>
    </row>
    <row r="82" spans="1:49" x14ac:dyDescent="0.35">
      <c r="A82" s="6">
        <f>'All Data'!A83</f>
        <v>5671376663</v>
      </c>
      <c r="B82" s="6"/>
      <c r="C82" s="6"/>
      <c r="D82" s="6"/>
      <c r="E82" s="6"/>
      <c r="F82" s="6"/>
      <c r="G82" s="6"/>
      <c r="H82" s="6"/>
      <c r="I82" s="6"/>
      <c r="J82" s="6"/>
      <c r="K82" s="6" t="s">
        <v>27</v>
      </c>
      <c r="L82" s="6"/>
      <c r="M82" s="6"/>
      <c r="N82" s="6" t="s">
        <v>30</v>
      </c>
      <c r="O82" s="8"/>
      <c r="P82" s="8">
        <f t="shared" si="28"/>
        <v>2</v>
      </c>
      <c r="Q82" s="8">
        <f t="shared" si="29"/>
        <v>1.5</v>
      </c>
      <c r="R82" s="8"/>
      <c r="S82" s="8">
        <f t="shared" si="35"/>
        <v>0</v>
      </c>
      <c r="T82" s="8">
        <f t="shared" si="30"/>
        <v>0</v>
      </c>
      <c r="U82" s="8">
        <f t="shared" si="31"/>
        <v>0</v>
      </c>
      <c r="V82" s="88">
        <f t="shared" si="18"/>
        <v>0</v>
      </c>
      <c r="W82" s="88">
        <f t="shared" si="19"/>
        <v>0</v>
      </c>
      <c r="X82" s="88">
        <f t="shared" si="20"/>
        <v>0</v>
      </c>
      <c r="Y82" s="88">
        <f t="shared" si="21"/>
        <v>0</v>
      </c>
      <c r="Z82" s="88">
        <f t="shared" si="22"/>
        <v>0</v>
      </c>
      <c r="AA82" s="88">
        <f t="shared" si="23"/>
        <v>0</v>
      </c>
      <c r="AB82" s="88">
        <f t="shared" si="24"/>
        <v>1</v>
      </c>
      <c r="AC82" s="88">
        <f t="shared" si="25"/>
        <v>0</v>
      </c>
      <c r="AD82" s="88">
        <f t="shared" si="26"/>
        <v>0</v>
      </c>
      <c r="AE82" s="88">
        <f t="shared" si="27"/>
        <v>1</v>
      </c>
      <c r="AF82" s="8"/>
      <c r="AG82" s="8"/>
      <c r="AH82" s="8">
        <f t="shared" si="32"/>
        <v>2</v>
      </c>
      <c r="AI82" s="8">
        <f t="shared" si="33"/>
        <v>2</v>
      </c>
      <c r="AJ82" s="8" t="str">
        <f t="shared" si="34"/>
        <v>Correct</v>
      </c>
      <c r="AK82" s="8"/>
      <c r="AL82" s="159" t="str">
        <f>IFERROR(VLOOKUP(Table1[[#This Row],[RespondentID]],'All Data'!$A83:$CN655,81,FALSE),"unknown")</f>
        <v>Female</v>
      </c>
      <c r="AM82" s="159">
        <f>IFERROR(VLOOKUP(Table1[[#This Row],[RespondentID]],'All Data'!$A83:$CN655,82,FALSE),"unknown")</f>
        <v>35</v>
      </c>
      <c r="AN82" s="159" t="str">
        <f>IFERROR(VLOOKUP(Table1[[#This Row],[RespondentID]],'All Data'!$A83:$CN655,83,FALSE),"unknown")</f>
        <v>Suffolk</v>
      </c>
      <c r="AO82" s="159" t="str">
        <f>IFERROR(VLOOKUP(Table1[[#This Row],[RespondentID]],'All Data'!$A83:$CN655,84,FALSE),"unknown")</f>
        <v>Selden, 11784</v>
      </c>
      <c r="AP82" s="159" t="str">
        <f>IFERROR(VLOOKUP(Table1[[#This Row],[RespondentID]],'All Data'!$A83:$CN655,85,FALSE),"unknown")</f>
        <v>White/Caucasian</v>
      </c>
      <c r="AQ82" s="159" t="str">
        <f>IFERROR(VLOOKUP(Table1[[#This Row],[RespondentID]],'All Data'!$A83:$CN655,86,FALSE),"unknown")</f>
        <v>No</v>
      </c>
      <c r="AR82" s="159" t="str">
        <f>IFERROR(VLOOKUP(Table1[[#This Row],[RespondentID]],'All Data'!$A83:$CN655,87,FALSE),"unknown")</f>
        <v xml:space="preserve">English </v>
      </c>
      <c r="AS82" s="159" t="str">
        <f>IFERROR(VLOOKUP(Table1[[#This Row],[RespondentID]],'All Data'!$A83:$CN655,88,FALSE),"unknown")</f>
        <v>$35,000 to $49,999</v>
      </c>
      <c r="AT82" s="159" t="str">
        <f>IFERROR(VLOOKUP(Table1[[#This Row],[RespondentID]],'All Data'!$A83:$CN655,89,FALSE),"unknown")</f>
        <v>College graduate</v>
      </c>
      <c r="AU82" s="159" t="str">
        <f>IFERROR(VLOOKUP(Table1[[#This Row],[RespondentID]],'All Data'!$A83:$CN655,90,FALSE),"unknown")</f>
        <v>Employed for wages</v>
      </c>
      <c r="AV82" s="159" t="str">
        <f>IFERROR(VLOOKUP(Table1[[#This Row],[RespondentID]],'All Data'!$A83:$CN655,91,FALSE),"unknown")</f>
        <v>Yes</v>
      </c>
      <c r="AW82" s="159" t="str">
        <f>IFERROR(VLOOKUP(Table1[[#This Row],[RespondentID]],'All Data'!$A83:$CN655,92,FALSE),"unknown")</f>
        <v>Yes</v>
      </c>
    </row>
    <row r="83" spans="1:49" x14ac:dyDescent="0.35">
      <c r="A83" s="6">
        <f>'All Data'!A84</f>
        <v>5671044141</v>
      </c>
      <c r="B83" s="6"/>
      <c r="C83" s="6"/>
      <c r="D83" s="6"/>
      <c r="E83" s="6"/>
      <c r="F83" s="6"/>
      <c r="G83" s="6"/>
      <c r="H83" s="6" t="s">
        <v>24</v>
      </c>
      <c r="I83" s="6"/>
      <c r="J83" s="6"/>
      <c r="K83" s="6"/>
      <c r="L83" s="6"/>
      <c r="M83" s="6"/>
      <c r="N83" s="6"/>
      <c r="O83" s="8"/>
      <c r="P83" s="8">
        <f t="shared" si="28"/>
        <v>1</v>
      </c>
      <c r="Q83" s="8">
        <f t="shared" si="29"/>
        <v>3</v>
      </c>
      <c r="R83" s="8"/>
      <c r="S83" s="8">
        <f t="shared" si="35"/>
        <v>0</v>
      </c>
      <c r="T83" s="8">
        <f t="shared" si="30"/>
        <v>0</v>
      </c>
      <c r="U83" s="8">
        <f t="shared" si="31"/>
        <v>0</v>
      </c>
      <c r="V83" s="88">
        <f t="shared" si="18"/>
        <v>0</v>
      </c>
      <c r="W83" s="88">
        <f t="shared" si="19"/>
        <v>0</v>
      </c>
      <c r="X83" s="88">
        <f t="shared" si="20"/>
        <v>0</v>
      </c>
      <c r="Y83" s="88">
        <f t="shared" si="21"/>
        <v>1</v>
      </c>
      <c r="Z83" s="88">
        <f t="shared" si="22"/>
        <v>0</v>
      </c>
      <c r="AA83" s="88">
        <f t="shared" si="23"/>
        <v>0</v>
      </c>
      <c r="AB83" s="88">
        <f t="shared" si="24"/>
        <v>0</v>
      </c>
      <c r="AC83" s="88">
        <f t="shared" si="25"/>
        <v>0</v>
      </c>
      <c r="AD83" s="88">
        <f t="shared" si="26"/>
        <v>0</v>
      </c>
      <c r="AE83" s="88">
        <f t="shared" si="27"/>
        <v>0</v>
      </c>
      <c r="AF83" s="8"/>
      <c r="AG83" s="8"/>
      <c r="AH83" s="8">
        <f t="shared" si="32"/>
        <v>1</v>
      </c>
      <c r="AI83" s="8">
        <f t="shared" si="33"/>
        <v>1</v>
      </c>
      <c r="AJ83" s="8" t="str">
        <f t="shared" si="34"/>
        <v>Correct</v>
      </c>
      <c r="AK83" s="8"/>
      <c r="AL83" s="159" t="str">
        <f>IFERROR(VLOOKUP(Table1[[#This Row],[RespondentID]],'All Data'!$A84:$CN656,81,FALSE),"unknown")</f>
        <v>Male</v>
      </c>
      <c r="AM83" s="159">
        <f>IFERROR(VLOOKUP(Table1[[#This Row],[RespondentID]],'All Data'!$A84:$CN656,82,FALSE),"unknown")</f>
        <v>39</v>
      </c>
      <c r="AN83" s="159" t="str">
        <f>IFERROR(VLOOKUP(Table1[[#This Row],[RespondentID]],'All Data'!$A84:$CN656,83,FALSE),"unknown")</f>
        <v>Nassau</v>
      </c>
      <c r="AO83" s="159" t="str">
        <f>IFERROR(VLOOKUP(Table1[[#This Row],[RespondentID]],'All Data'!$A84:$CN656,84,FALSE),"unknown")</f>
        <v>Port Washington, 11050</v>
      </c>
      <c r="AP83" s="159" t="str">
        <f>IFERROR(VLOOKUP(Table1[[#This Row],[RespondentID]],'All Data'!$A84:$CN656,85,FALSE),"unknown")</f>
        <v>White/Caucasian</v>
      </c>
      <c r="AQ83" s="159" t="str">
        <f>IFERROR(VLOOKUP(Table1[[#This Row],[RespondentID]],'All Data'!$A84:$CN656,86,FALSE),"unknown")</f>
        <v>No</v>
      </c>
      <c r="AR83" s="159" t="str">
        <f>IFERROR(VLOOKUP(Table1[[#This Row],[RespondentID]],'All Data'!$A84:$CN656,87,FALSE),"unknown")</f>
        <v xml:space="preserve">English </v>
      </c>
      <c r="AS83" s="159" t="str">
        <f>IFERROR(VLOOKUP(Table1[[#This Row],[RespondentID]],'All Data'!$A84:$CN656,88,FALSE),"unknown")</f>
        <v>Over $125,000</v>
      </c>
      <c r="AT83" s="159" t="str">
        <f>IFERROR(VLOOKUP(Table1[[#This Row],[RespondentID]],'All Data'!$A84:$CN656,89,FALSE),"unknown")</f>
        <v>College graduate</v>
      </c>
      <c r="AU83" s="159" t="str">
        <f>IFERROR(VLOOKUP(Table1[[#This Row],[RespondentID]],'All Data'!$A84:$CN656,90,FALSE),"unknown")</f>
        <v>Out of work and looking for work</v>
      </c>
      <c r="AV83" s="159" t="str">
        <f>IFERROR(VLOOKUP(Table1[[#This Row],[RespondentID]],'All Data'!$A84:$CN656,91,FALSE),"unknown")</f>
        <v>Yes</v>
      </c>
      <c r="AW83" s="159" t="str">
        <f>IFERROR(VLOOKUP(Table1[[#This Row],[RespondentID]],'All Data'!$A84:$CN656,92,FALSE),"unknown")</f>
        <v>Yes</v>
      </c>
    </row>
    <row r="84" spans="1:49" x14ac:dyDescent="0.35">
      <c r="A84" s="6">
        <f>'All Data'!A85</f>
        <v>5670282393</v>
      </c>
      <c r="B84" s="6"/>
      <c r="C84" s="6"/>
      <c r="D84" s="6"/>
      <c r="E84" s="6"/>
      <c r="F84" s="6"/>
      <c r="G84" s="6"/>
      <c r="H84" s="6" t="s">
        <v>24</v>
      </c>
      <c r="I84" s="6"/>
      <c r="J84" s="6"/>
      <c r="K84" s="6" t="s">
        <v>27</v>
      </c>
      <c r="L84" s="6" t="s">
        <v>28</v>
      </c>
      <c r="M84" s="6"/>
      <c r="N84" s="6"/>
      <c r="O84" s="8"/>
      <c r="P84" s="8">
        <f t="shared" si="28"/>
        <v>3</v>
      </c>
      <c r="Q84" s="8">
        <f t="shared" si="29"/>
        <v>1</v>
      </c>
      <c r="R84" s="8"/>
      <c r="S84" s="8">
        <f t="shared" si="35"/>
        <v>0</v>
      </c>
      <c r="T84" s="8">
        <f t="shared" si="30"/>
        <v>0</v>
      </c>
      <c r="U84" s="8">
        <f t="shared" si="31"/>
        <v>0</v>
      </c>
      <c r="V84" s="88">
        <f t="shared" si="18"/>
        <v>0</v>
      </c>
      <c r="W84" s="88">
        <f t="shared" si="19"/>
        <v>0</v>
      </c>
      <c r="X84" s="88">
        <f t="shared" si="20"/>
        <v>0</v>
      </c>
      <c r="Y84" s="88">
        <f t="shared" si="21"/>
        <v>1</v>
      </c>
      <c r="Z84" s="88">
        <f t="shared" si="22"/>
        <v>0</v>
      </c>
      <c r="AA84" s="88">
        <f t="shared" si="23"/>
        <v>0</v>
      </c>
      <c r="AB84" s="88">
        <f t="shared" si="24"/>
        <v>1</v>
      </c>
      <c r="AC84" s="88">
        <f t="shared" si="25"/>
        <v>1</v>
      </c>
      <c r="AD84" s="88">
        <f t="shared" si="26"/>
        <v>0</v>
      </c>
      <c r="AE84" s="88">
        <f t="shared" si="27"/>
        <v>0</v>
      </c>
      <c r="AF84" s="8"/>
      <c r="AG84" s="8"/>
      <c r="AH84" s="8">
        <f t="shared" si="32"/>
        <v>3</v>
      </c>
      <c r="AI84" s="8">
        <f t="shared" si="33"/>
        <v>3</v>
      </c>
      <c r="AJ84" s="8" t="str">
        <f t="shared" si="34"/>
        <v>Correct</v>
      </c>
      <c r="AK84" s="8"/>
      <c r="AL84" s="159" t="str">
        <f>IFERROR(VLOOKUP(Table1[[#This Row],[RespondentID]],'All Data'!$A85:$CN657,81,FALSE),"unknown")</f>
        <v>Female</v>
      </c>
      <c r="AM84" s="159">
        <f>IFERROR(VLOOKUP(Table1[[#This Row],[RespondentID]],'All Data'!$A85:$CN657,82,FALSE),"unknown")</f>
        <v>27</v>
      </c>
      <c r="AN84" s="159" t="str">
        <f>IFERROR(VLOOKUP(Table1[[#This Row],[RespondentID]],'All Data'!$A85:$CN657,83,FALSE),"unknown")</f>
        <v>Suffolk</v>
      </c>
      <c r="AO84" s="159" t="str">
        <f>IFERROR(VLOOKUP(Table1[[#This Row],[RespondentID]],'All Data'!$A85:$CN657,84,FALSE),"unknown")</f>
        <v>Bohemia, 11716</v>
      </c>
      <c r="AP84" s="159" t="str">
        <f>IFERROR(VLOOKUP(Table1[[#This Row],[RespondentID]],'All Data'!$A85:$CN657,85,FALSE),"unknown")</f>
        <v>White/Caucasian</v>
      </c>
      <c r="AQ84" s="159" t="str">
        <f>IFERROR(VLOOKUP(Table1[[#This Row],[RespondentID]],'All Data'!$A85:$CN657,86,FALSE),"unknown")</f>
        <v>No</v>
      </c>
      <c r="AR84" s="159" t="str">
        <f>IFERROR(VLOOKUP(Table1[[#This Row],[RespondentID]],'All Data'!$A85:$CN657,87,FALSE),"unknown")</f>
        <v xml:space="preserve">English </v>
      </c>
      <c r="AS84" s="159" t="str">
        <f>IFERROR(VLOOKUP(Table1[[#This Row],[RespondentID]],'All Data'!$A85:$CN657,88,FALSE),"unknown")</f>
        <v>$20,000 to $34,999</v>
      </c>
      <c r="AT84" s="159" t="str">
        <f>IFERROR(VLOOKUP(Table1[[#This Row],[RespondentID]],'All Data'!$A85:$CN657,89,FALSE),"unknown")</f>
        <v>Some college</v>
      </c>
      <c r="AU84" s="159" t="str">
        <f>IFERROR(VLOOKUP(Table1[[#This Row],[RespondentID]],'All Data'!$A85:$CN657,90,FALSE),"unknown")</f>
        <v>Employed for wages</v>
      </c>
      <c r="AV84" s="159" t="str">
        <f>IFERROR(VLOOKUP(Table1[[#This Row],[RespondentID]],'All Data'!$A85:$CN657,91,FALSE),"unknown")</f>
        <v>Yes</v>
      </c>
      <c r="AW84" s="159" t="str">
        <f>IFERROR(VLOOKUP(Table1[[#This Row],[RespondentID]],'All Data'!$A85:$CN657,92,FALSE),"unknown")</f>
        <v>Yes</v>
      </c>
    </row>
    <row r="85" spans="1:49" x14ac:dyDescent="0.35">
      <c r="A85" s="6">
        <f>'All Data'!A86</f>
        <v>5668683789</v>
      </c>
      <c r="B85" s="6"/>
      <c r="C85" s="6" t="s">
        <v>19</v>
      </c>
      <c r="D85" s="6" t="s">
        <v>20</v>
      </c>
      <c r="E85" s="6"/>
      <c r="F85" s="6"/>
      <c r="G85" s="6"/>
      <c r="H85" s="6"/>
      <c r="I85" s="6"/>
      <c r="J85" s="6" t="s">
        <v>26</v>
      </c>
      <c r="K85" s="6"/>
      <c r="L85" s="6"/>
      <c r="M85" s="6"/>
      <c r="N85" s="6"/>
      <c r="O85" s="8"/>
      <c r="P85" s="8">
        <f t="shared" si="28"/>
        <v>3</v>
      </c>
      <c r="Q85" s="8">
        <f t="shared" si="29"/>
        <v>1</v>
      </c>
      <c r="R85" s="8"/>
      <c r="S85" s="8">
        <f t="shared" si="35"/>
        <v>0</v>
      </c>
      <c r="T85" s="8">
        <f t="shared" si="30"/>
        <v>1</v>
      </c>
      <c r="U85" s="8">
        <f t="shared" si="31"/>
        <v>1</v>
      </c>
      <c r="V85" s="88">
        <f t="shared" si="18"/>
        <v>0</v>
      </c>
      <c r="W85" s="88">
        <f t="shared" si="19"/>
        <v>0</v>
      </c>
      <c r="X85" s="88">
        <f t="shared" si="20"/>
        <v>0</v>
      </c>
      <c r="Y85" s="88">
        <f t="shared" si="21"/>
        <v>0</v>
      </c>
      <c r="Z85" s="88">
        <f t="shared" si="22"/>
        <v>0</v>
      </c>
      <c r="AA85" s="88">
        <f t="shared" si="23"/>
        <v>1</v>
      </c>
      <c r="AB85" s="88">
        <f t="shared" si="24"/>
        <v>0</v>
      </c>
      <c r="AC85" s="88">
        <f t="shared" si="25"/>
        <v>0</v>
      </c>
      <c r="AD85" s="88">
        <f t="shared" si="26"/>
        <v>0</v>
      </c>
      <c r="AE85" s="88">
        <f t="shared" si="27"/>
        <v>0</v>
      </c>
      <c r="AF85" s="8"/>
      <c r="AG85" s="8"/>
      <c r="AH85" s="8">
        <f t="shared" si="32"/>
        <v>3</v>
      </c>
      <c r="AI85" s="8">
        <f t="shared" si="33"/>
        <v>3</v>
      </c>
      <c r="AJ85" s="8" t="str">
        <f t="shared" si="34"/>
        <v>Correct</v>
      </c>
      <c r="AK85" s="8"/>
      <c r="AL85" s="159" t="str">
        <f>IFERROR(VLOOKUP(Table1[[#This Row],[RespondentID]],'All Data'!$A86:$CN658,81,FALSE),"unknown")</f>
        <v>Male</v>
      </c>
      <c r="AM85" s="159">
        <f>IFERROR(VLOOKUP(Table1[[#This Row],[RespondentID]],'All Data'!$A86:$CN658,82,FALSE),"unknown")</f>
        <v>83</v>
      </c>
      <c r="AN85" s="159" t="str">
        <f>IFERROR(VLOOKUP(Table1[[#This Row],[RespondentID]],'All Data'!$A86:$CN658,83,FALSE),"unknown")</f>
        <v>Nassau</v>
      </c>
      <c r="AO85" s="159" t="str">
        <f>IFERROR(VLOOKUP(Table1[[#This Row],[RespondentID]],'All Data'!$A86:$CN658,84,FALSE),"unknown")</f>
        <v>Syosset, 11791</v>
      </c>
      <c r="AP85" s="159" t="str">
        <f>IFERROR(VLOOKUP(Table1[[#This Row],[RespondentID]],'All Data'!$A86:$CN658,85,FALSE),"unknown")</f>
        <v>White/Caucasian</v>
      </c>
      <c r="AQ85" s="159" t="str">
        <f>IFERROR(VLOOKUP(Table1[[#This Row],[RespondentID]],'All Data'!$A86:$CN658,86,FALSE),"unknown")</f>
        <v>No</v>
      </c>
      <c r="AR85" s="159" t="str">
        <f>IFERROR(VLOOKUP(Table1[[#This Row],[RespondentID]],'All Data'!$A86:$CN658,87,FALSE),"unknown")</f>
        <v xml:space="preserve">English </v>
      </c>
      <c r="AS85" s="159" t="str">
        <f>IFERROR(VLOOKUP(Table1[[#This Row],[RespondentID]],'All Data'!$A86:$CN658,88,FALSE),"unknown")</f>
        <v>$75,000 to $125,000</v>
      </c>
      <c r="AT85" s="159" t="str">
        <f>IFERROR(VLOOKUP(Table1[[#This Row],[RespondentID]],'All Data'!$A86:$CN658,89,FALSE),"unknown")</f>
        <v>Technical school</v>
      </c>
      <c r="AU85" s="159" t="str">
        <f>IFERROR(VLOOKUP(Table1[[#This Row],[RespondentID]],'All Data'!$A86:$CN658,90,FALSE),"unknown")</f>
        <v>Retired</v>
      </c>
      <c r="AV85" s="159" t="str">
        <f>IFERROR(VLOOKUP(Table1[[#This Row],[RespondentID]],'All Data'!$A86:$CN658,91,FALSE),"unknown")</f>
        <v>Yes</v>
      </c>
      <c r="AW85" s="159" t="str">
        <f>IFERROR(VLOOKUP(Table1[[#This Row],[RespondentID]],'All Data'!$A86:$CN658,92,FALSE),"unknown")</f>
        <v>Yes</v>
      </c>
    </row>
    <row r="86" spans="1:49" x14ac:dyDescent="0.35">
      <c r="A86" s="6">
        <f>'All Data'!A87</f>
        <v>5668607105</v>
      </c>
      <c r="B86" s="6"/>
      <c r="C86" s="6"/>
      <c r="D86" s="6"/>
      <c r="E86" s="6"/>
      <c r="F86" s="6"/>
      <c r="G86" s="6"/>
      <c r="H86" s="6"/>
      <c r="I86" s="6"/>
      <c r="J86" s="6"/>
      <c r="K86" s="6"/>
      <c r="L86" s="6"/>
      <c r="M86" s="6"/>
      <c r="N86" s="6"/>
      <c r="O86" s="8"/>
      <c r="P86" s="8">
        <f t="shared" si="28"/>
        <v>0</v>
      </c>
      <c r="Q86" s="8" t="e">
        <f t="shared" si="29"/>
        <v>#DIV/0!</v>
      </c>
      <c r="R86" s="8"/>
      <c r="S86" s="8">
        <f t="shared" si="35"/>
        <v>0</v>
      </c>
      <c r="T86" s="8">
        <f t="shared" si="30"/>
        <v>0</v>
      </c>
      <c r="U86" s="8">
        <f t="shared" si="31"/>
        <v>0</v>
      </c>
      <c r="V86" s="88">
        <f t="shared" si="18"/>
        <v>0</v>
      </c>
      <c r="W86" s="88">
        <f t="shared" si="19"/>
        <v>0</v>
      </c>
      <c r="X86" s="88">
        <f t="shared" si="20"/>
        <v>0</v>
      </c>
      <c r="Y86" s="88">
        <f t="shared" si="21"/>
        <v>0</v>
      </c>
      <c r="Z86" s="88">
        <f t="shared" si="22"/>
        <v>0</v>
      </c>
      <c r="AA86" s="88">
        <f t="shared" si="23"/>
        <v>0</v>
      </c>
      <c r="AB86" s="88">
        <f t="shared" si="24"/>
        <v>0</v>
      </c>
      <c r="AC86" s="88">
        <f t="shared" si="25"/>
        <v>0</v>
      </c>
      <c r="AD86" s="88">
        <f t="shared" si="26"/>
        <v>0</v>
      </c>
      <c r="AE86" s="88">
        <f t="shared" si="27"/>
        <v>0</v>
      </c>
      <c r="AF86" s="8"/>
      <c r="AG86" s="8"/>
      <c r="AH86" s="8">
        <f t="shared" si="32"/>
        <v>0</v>
      </c>
      <c r="AI86" s="8">
        <f t="shared" si="33"/>
        <v>0</v>
      </c>
      <c r="AJ86" s="8" t="str">
        <f t="shared" si="34"/>
        <v>Correct</v>
      </c>
      <c r="AK86" s="8"/>
      <c r="AL86" s="159" t="str">
        <f>IFERROR(VLOOKUP(Table1[[#This Row],[RespondentID]],'All Data'!$A87:$CN659,81,FALSE),"unknown")</f>
        <v>Female</v>
      </c>
      <c r="AM86" s="159">
        <f>IFERROR(VLOOKUP(Table1[[#This Row],[RespondentID]],'All Data'!$A87:$CN659,82,FALSE),"unknown")</f>
        <v>68</v>
      </c>
      <c r="AN86" s="159" t="str">
        <f>IFERROR(VLOOKUP(Table1[[#This Row],[RespondentID]],'All Data'!$A87:$CN659,83,FALSE),"unknown")</f>
        <v>Suffolk</v>
      </c>
      <c r="AO86" s="159" t="str">
        <f>IFERROR(VLOOKUP(Table1[[#This Row],[RespondentID]],'All Data'!$A87:$CN659,84,FALSE),"unknown")</f>
        <v>Patchogue, 11772</v>
      </c>
      <c r="AP86" s="159" t="str">
        <f>IFERROR(VLOOKUP(Table1[[#This Row],[RespondentID]],'All Data'!$A87:$CN659,85,FALSE),"unknown")</f>
        <v>White/Caucasian</v>
      </c>
      <c r="AQ86" s="159" t="str">
        <f>IFERROR(VLOOKUP(Table1[[#This Row],[RespondentID]],'All Data'!$A87:$CN659,86,FALSE),"unknown")</f>
        <v>No</v>
      </c>
      <c r="AR86" s="159" t="str">
        <f>IFERROR(VLOOKUP(Table1[[#This Row],[RespondentID]],'All Data'!$A87:$CN659,87,FALSE),"unknown")</f>
        <v xml:space="preserve">English </v>
      </c>
      <c r="AS86" s="159" t="str">
        <f>IFERROR(VLOOKUP(Table1[[#This Row],[RespondentID]],'All Data'!$A87:$CN659,88,FALSE),"unknown")</f>
        <v>$75,000 to $125,000</v>
      </c>
      <c r="AT86" s="159" t="str">
        <f>IFERROR(VLOOKUP(Table1[[#This Row],[RespondentID]],'All Data'!$A87:$CN659,89,FALSE),"unknown")</f>
        <v>Other (please specify)</v>
      </c>
      <c r="AU86" s="159" t="str">
        <f>IFERROR(VLOOKUP(Table1[[#This Row],[RespondentID]],'All Data'!$A87:$CN659,90,FALSE),"unknown")</f>
        <v>Employed for wages</v>
      </c>
      <c r="AV86" s="159" t="str">
        <f>IFERROR(VLOOKUP(Table1[[#This Row],[RespondentID]],'All Data'!$A87:$CN659,91,FALSE),"unknown")</f>
        <v>Yes</v>
      </c>
      <c r="AW86" s="159" t="str">
        <f>IFERROR(VLOOKUP(Table1[[#This Row],[RespondentID]],'All Data'!$A87:$CN659,92,FALSE),"unknown")</f>
        <v>Yes</v>
      </c>
    </row>
    <row r="87" spans="1:49" x14ac:dyDescent="0.35">
      <c r="A87" s="6">
        <f>'All Data'!A88</f>
        <v>5668589729</v>
      </c>
      <c r="B87" s="6" t="s">
        <v>18</v>
      </c>
      <c r="C87" s="6" t="s">
        <v>19</v>
      </c>
      <c r="D87" s="6"/>
      <c r="E87" s="6"/>
      <c r="F87" s="6"/>
      <c r="G87" s="6"/>
      <c r="H87" s="6"/>
      <c r="I87" s="6"/>
      <c r="J87" s="6"/>
      <c r="K87" s="6"/>
      <c r="L87" s="6" t="s">
        <v>28</v>
      </c>
      <c r="M87" s="6"/>
      <c r="N87" s="6"/>
      <c r="O87" s="8"/>
      <c r="P87" s="8">
        <f t="shared" si="28"/>
        <v>3</v>
      </c>
      <c r="Q87" s="8">
        <f t="shared" si="29"/>
        <v>1</v>
      </c>
      <c r="R87" s="8"/>
      <c r="S87" s="8">
        <f t="shared" si="35"/>
        <v>1</v>
      </c>
      <c r="T87" s="8">
        <f t="shared" si="30"/>
        <v>1</v>
      </c>
      <c r="U87" s="8">
        <f t="shared" si="31"/>
        <v>0</v>
      </c>
      <c r="V87" s="88">
        <f t="shared" si="18"/>
        <v>0</v>
      </c>
      <c r="W87" s="88">
        <f t="shared" si="19"/>
        <v>0</v>
      </c>
      <c r="X87" s="88">
        <f t="shared" si="20"/>
        <v>0</v>
      </c>
      <c r="Y87" s="88">
        <f t="shared" si="21"/>
        <v>0</v>
      </c>
      <c r="Z87" s="88">
        <f t="shared" si="22"/>
        <v>0</v>
      </c>
      <c r="AA87" s="88">
        <f t="shared" si="23"/>
        <v>0</v>
      </c>
      <c r="AB87" s="88">
        <f t="shared" si="24"/>
        <v>0</v>
      </c>
      <c r="AC87" s="88">
        <f t="shared" si="25"/>
        <v>1</v>
      </c>
      <c r="AD87" s="88">
        <f t="shared" si="26"/>
        <v>0</v>
      </c>
      <c r="AE87" s="88">
        <f t="shared" si="27"/>
        <v>0</v>
      </c>
      <c r="AF87" s="8"/>
      <c r="AG87" s="8"/>
      <c r="AH87" s="8">
        <f t="shared" si="32"/>
        <v>3</v>
      </c>
      <c r="AI87" s="8">
        <f t="shared" si="33"/>
        <v>3</v>
      </c>
      <c r="AJ87" s="8" t="str">
        <f t="shared" si="34"/>
        <v>Correct</v>
      </c>
      <c r="AK87" s="8"/>
      <c r="AL87" s="159" t="str">
        <f>IFERROR(VLOOKUP(Table1[[#This Row],[RespondentID]],'All Data'!$A88:$CN660,81,FALSE),"unknown")</f>
        <v>Male</v>
      </c>
      <c r="AM87" s="159">
        <f>IFERROR(VLOOKUP(Table1[[#This Row],[RespondentID]],'All Data'!$A88:$CN660,82,FALSE),"unknown")</f>
        <v>59</v>
      </c>
      <c r="AN87" s="159" t="str">
        <f>IFERROR(VLOOKUP(Table1[[#This Row],[RespondentID]],'All Data'!$A88:$CN660,83,FALSE),"unknown")</f>
        <v>Suffolk</v>
      </c>
      <c r="AO87" s="159" t="str">
        <f>IFERROR(VLOOKUP(Table1[[#This Row],[RespondentID]],'All Data'!$A88:$CN660,84,FALSE),"unknown")</f>
        <v>Smithtown, 11787</v>
      </c>
      <c r="AP87" s="159" t="str">
        <f>IFERROR(VLOOKUP(Table1[[#This Row],[RespondentID]],'All Data'!$A88:$CN660,85,FALSE),"unknown")</f>
        <v>White/Caucasian</v>
      </c>
      <c r="AQ87" s="159" t="str">
        <f>IFERROR(VLOOKUP(Table1[[#This Row],[RespondentID]],'All Data'!$A88:$CN660,86,FALSE),"unknown")</f>
        <v>No</v>
      </c>
      <c r="AR87" s="159" t="str">
        <f>IFERROR(VLOOKUP(Table1[[#This Row],[RespondentID]],'All Data'!$A88:$CN660,87,FALSE),"unknown")</f>
        <v xml:space="preserve">English </v>
      </c>
      <c r="AS87" s="159" t="str">
        <f>IFERROR(VLOOKUP(Table1[[#This Row],[RespondentID]],'All Data'!$A88:$CN660,88,FALSE),"unknown")</f>
        <v>Over $125,000</v>
      </c>
      <c r="AT87" s="159" t="str">
        <f>IFERROR(VLOOKUP(Table1[[#This Row],[RespondentID]],'All Data'!$A88:$CN660,89,FALSE),"unknown")</f>
        <v>College graduate</v>
      </c>
      <c r="AU87" s="159" t="str">
        <f>IFERROR(VLOOKUP(Table1[[#This Row],[RespondentID]],'All Data'!$A88:$CN660,90,FALSE),"unknown")</f>
        <v>Employed for wages</v>
      </c>
      <c r="AV87" s="159" t="str">
        <f>IFERROR(VLOOKUP(Table1[[#This Row],[RespondentID]],'All Data'!$A88:$CN660,91,FALSE),"unknown")</f>
        <v>Yes</v>
      </c>
      <c r="AW87" s="159" t="str">
        <f>IFERROR(VLOOKUP(Table1[[#This Row],[RespondentID]],'All Data'!$A88:$CN660,92,FALSE),"unknown")</f>
        <v>Yes</v>
      </c>
    </row>
    <row r="88" spans="1:49" x14ac:dyDescent="0.35">
      <c r="A88" s="6">
        <f>'All Data'!A89</f>
        <v>5668550642</v>
      </c>
      <c r="B88" s="6"/>
      <c r="C88" s="6"/>
      <c r="D88" s="6"/>
      <c r="E88" s="6"/>
      <c r="F88" s="6"/>
      <c r="G88" s="6"/>
      <c r="H88" s="6" t="s">
        <v>24</v>
      </c>
      <c r="I88" s="6"/>
      <c r="J88" s="6"/>
      <c r="K88" s="6" t="s">
        <v>27</v>
      </c>
      <c r="L88" s="6" t="s">
        <v>28</v>
      </c>
      <c r="M88" s="6"/>
      <c r="N88" s="6"/>
      <c r="O88" s="8"/>
      <c r="P88" s="8">
        <f t="shared" si="28"/>
        <v>3</v>
      </c>
      <c r="Q88" s="8">
        <f t="shared" si="29"/>
        <v>1</v>
      </c>
      <c r="R88" s="8"/>
      <c r="S88" s="8">
        <f t="shared" si="35"/>
        <v>0</v>
      </c>
      <c r="T88" s="8">
        <f t="shared" si="30"/>
        <v>0</v>
      </c>
      <c r="U88" s="8">
        <f t="shared" si="31"/>
        <v>0</v>
      </c>
      <c r="V88" s="88">
        <f t="shared" si="18"/>
        <v>0</v>
      </c>
      <c r="W88" s="88">
        <f t="shared" si="19"/>
        <v>0</v>
      </c>
      <c r="X88" s="88">
        <f t="shared" si="20"/>
        <v>0</v>
      </c>
      <c r="Y88" s="88">
        <f t="shared" si="21"/>
        <v>1</v>
      </c>
      <c r="Z88" s="88">
        <f t="shared" si="22"/>
        <v>0</v>
      </c>
      <c r="AA88" s="88">
        <f t="shared" si="23"/>
        <v>0</v>
      </c>
      <c r="AB88" s="88">
        <f t="shared" si="24"/>
        <v>1</v>
      </c>
      <c r="AC88" s="88">
        <f t="shared" si="25"/>
        <v>1</v>
      </c>
      <c r="AD88" s="88">
        <f t="shared" si="26"/>
        <v>0</v>
      </c>
      <c r="AE88" s="88">
        <f t="shared" si="27"/>
        <v>0</v>
      </c>
      <c r="AF88" s="8"/>
      <c r="AG88" s="8"/>
      <c r="AH88" s="8">
        <f t="shared" si="32"/>
        <v>3</v>
      </c>
      <c r="AI88" s="8">
        <f t="shared" si="33"/>
        <v>3</v>
      </c>
      <c r="AJ88" s="8" t="str">
        <f t="shared" si="34"/>
        <v>Correct</v>
      </c>
      <c r="AK88" s="8"/>
      <c r="AL88" s="159" t="str">
        <f>IFERROR(VLOOKUP(Table1[[#This Row],[RespondentID]],'All Data'!$A89:$CN661,81,FALSE),"unknown")</f>
        <v>Male</v>
      </c>
      <c r="AM88" s="159">
        <f>IFERROR(VLOOKUP(Table1[[#This Row],[RespondentID]],'All Data'!$A89:$CN661,82,FALSE),"unknown")</f>
        <v>38</v>
      </c>
      <c r="AN88" s="159" t="str">
        <f>IFERROR(VLOOKUP(Table1[[#This Row],[RespondentID]],'All Data'!$A89:$CN661,83,FALSE),"unknown")</f>
        <v>Nassau</v>
      </c>
      <c r="AO88" s="159" t="str">
        <f>IFERROR(VLOOKUP(Table1[[#This Row],[RespondentID]],'All Data'!$A89:$CN661,84,FALSE),"unknown")</f>
        <v>Plainedge, 11756</v>
      </c>
      <c r="AP88" s="159" t="str">
        <f>IFERROR(VLOOKUP(Table1[[#This Row],[RespondentID]],'All Data'!$A89:$CN661,85,FALSE),"unknown")</f>
        <v>White/Caucasian</v>
      </c>
      <c r="AQ88" s="159" t="str">
        <f>IFERROR(VLOOKUP(Table1[[#This Row],[RespondentID]],'All Data'!$A89:$CN661,86,FALSE),"unknown")</f>
        <v>No</v>
      </c>
      <c r="AR88" s="159" t="str">
        <f>IFERROR(VLOOKUP(Table1[[#This Row],[RespondentID]],'All Data'!$A89:$CN661,87,FALSE),"unknown")</f>
        <v xml:space="preserve">English </v>
      </c>
      <c r="AS88" s="159" t="str">
        <f>IFERROR(VLOOKUP(Table1[[#This Row],[RespondentID]],'All Data'!$A89:$CN661,88,FALSE),"unknown")</f>
        <v>Over $125,000</v>
      </c>
      <c r="AT88" s="159" t="str">
        <f>IFERROR(VLOOKUP(Table1[[#This Row],[RespondentID]],'All Data'!$A89:$CN661,89,FALSE),"unknown")</f>
        <v>College graduate</v>
      </c>
      <c r="AU88" s="159" t="str">
        <f>IFERROR(VLOOKUP(Table1[[#This Row],[RespondentID]],'All Data'!$A89:$CN661,90,FALSE),"unknown")</f>
        <v>Employed for wages</v>
      </c>
      <c r="AV88" s="159" t="str">
        <f>IFERROR(VLOOKUP(Table1[[#This Row],[RespondentID]],'All Data'!$A89:$CN661,91,FALSE),"unknown")</f>
        <v>Yes</v>
      </c>
      <c r="AW88" s="159" t="str">
        <f>IFERROR(VLOOKUP(Table1[[#This Row],[RespondentID]],'All Data'!$A89:$CN661,92,FALSE),"unknown")</f>
        <v>Yes</v>
      </c>
    </row>
    <row r="89" spans="1:49" x14ac:dyDescent="0.35">
      <c r="A89" s="6">
        <f>'All Data'!A90</f>
        <v>5668515373</v>
      </c>
      <c r="B89" s="6"/>
      <c r="C89" s="6" t="s">
        <v>19</v>
      </c>
      <c r="D89" s="6"/>
      <c r="E89" s="6" t="s">
        <v>21</v>
      </c>
      <c r="F89" s="6"/>
      <c r="G89" s="6"/>
      <c r="H89" s="6"/>
      <c r="I89" s="6"/>
      <c r="J89" s="6"/>
      <c r="K89" s="6"/>
      <c r="L89" s="6"/>
      <c r="M89" s="6" t="s">
        <v>29</v>
      </c>
      <c r="N89" s="6"/>
      <c r="O89" s="8"/>
      <c r="P89" s="8">
        <f t="shared" si="28"/>
        <v>3</v>
      </c>
      <c r="Q89" s="8">
        <f t="shared" si="29"/>
        <v>1</v>
      </c>
      <c r="R89" s="8"/>
      <c r="S89" s="8">
        <f t="shared" si="35"/>
        <v>0</v>
      </c>
      <c r="T89" s="8">
        <f t="shared" si="30"/>
        <v>1</v>
      </c>
      <c r="U89" s="8">
        <f t="shared" si="31"/>
        <v>0</v>
      </c>
      <c r="V89" s="88">
        <f t="shared" si="18"/>
        <v>1</v>
      </c>
      <c r="W89" s="88">
        <f t="shared" si="19"/>
        <v>0</v>
      </c>
      <c r="X89" s="88">
        <f t="shared" si="20"/>
        <v>0</v>
      </c>
      <c r="Y89" s="88">
        <f t="shared" si="21"/>
        <v>0</v>
      </c>
      <c r="Z89" s="88">
        <f t="shared" si="22"/>
        <v>0</v>
      </c>
      <c r="AA89" s="88">
        <f t="shared" si="23"/>
        <v>0</v>
      </c>
      <c r="AB89" s="88">
        <f t="shared" si="24"/>
        <v>0</v>
      </c>
      <c r="AC89" s="88">
        <f t="shared" si="25"/>
        <v>0</v>
      </c>
      <c r="AD89" s="88">
        <f t="shared" si="26"/>
        <v>1</v>
      </c>
      <c r="AE89" s="88">
        <f t="shared" si="27"/>
        <v>0</v>
      </c>
      <c r="AF89" s="8"/>
      <c r="AG89" s="8"/>
      <c r="AH89" s="8">
        <f t="shared" si="32"/>
        <v>3</v>
      </c>
      <c r="AI89" s="8">
        <f t="shared" si="33"/>
        <v>3</v>
      </c>
      <c r="AJ89" s="8" t="str">
        <f t="shared" si="34"/>
        <v>Correct</v>
      </c>
      <c r="AK89" s="8"/>
      <c r="AL89" s="159" t="str">
        <f>IFERROR(VLOOKUP(Table1[[#This Row],[RespondentID]],'All Data'!$A90:$CN662,81,FALSE),"unknown")</f>
        <v>Female</v>
      </c>
      <c r="AM89" s="159">
        <f>IFERROR(VLOOKUP(Table1[[#This Row],[RespondentID]],'All Data'!$A90:$CN662,82,FALSE),"unknown")</f>
        <v>71</v>
      </c>
      <c r="AN89" s="159" t="str">
        <f>IFERROR(VLOOKUP(Table1[[#This Row],[RespondentID]],'All Data'!$A90:$CN662,83,FALSE),"unknown")</f>
        <v>Suffolk</v>
      </c>
      <c r="AO89" s="159" t="str">
        <f>IFERROR(VLOOKUP(Table1[[#This Row],[RespondentID]],'All Data'!$A90:$CN662,84,FALSE),"unknown")</f>
        <v>North Babylon, 11703</v>
      </c>
      <c r="AP89" s="159" t="str">
        <f>IFERROR(VLOOKUP(Table1[[#This Row],[RespondentID]],'All Data'!$A90:$CN662,85,FALSE),"unknown")</f>
        <v>White/Caucasian</v>
      </c>
      <c r="AQ89" s="159" t="str">
        <f>IFERROR(VLOOKUP(Table1[[#This Row],[RespondentID]],'All Data'!$A90:$CN662,86,FALSE),"unknown")</f>
        <v>No</v>
      </c>
      <c r="AR89" s="159" t="str">
        <f>IFERROR(VLOOKUP(Table1[[#This Row],[RespondentID]],'All Data'!$A90:$CN662,87,FALSE),"unknown")</f>
        <v xml:space="preserve">English </v>
      </c>
      <c r="AS89" s="159" t="str">
        <f>IFERROR(VLOOKUP(Table1[[#This Row],[RespondentID]],'All Data'!$A90:$CN662,88,FALSE),"unknown")</f>
        <v>$75,000 to $125,000</v>
      </c>
      <c r="AT89" s="159" t="str">
        <f>IFERROR(VLOOKUP(Table1[[#This Row],[RespondentID]],'All Data'!$A90:$CN662,89,FALSE),"unknown")</f>
        <v>Graduate school</v>
      </c>
      <c r="AU89" s="159" t="str">
        <f>IFERROR(VLOOKUP(Table1[[#This Row],[RespondentID]],'All Data'!$A90:$CN662,90,FALSE),"unknown")</f>
        <v>Retired</v>
      </c>
      <c r="AV89" s="159" t="str">
        <f>IFERROR(VLOOKUP(Table1[[#This Row],[RespondentID]],'All Data'!$A90:$CN662,91,FALSE),"unknown")</f>
        <v>Yes</v>
      </c>
      <c r="AW89" s="159" t="str">
        <f>IFERROR(VLOOKUP(Table1[[#This Row],[RespondentID]],'All Data'!$A90:$CN662,92,FALSE),"unknown")</f>
        <v>Yes</v>
      </c>
    </row>
    <row r="90" spans="1:49" x14ac:dyDescent="0.35">
      <c r="A90" s="6">
        <f>'All Data'!A91</f>
        <v>5668508261</v>
      </c>
      <c r="B90" s="6"/>
      <c r="C90" s="6" t="s">
        <v>19</v>
      </c>
      <c r="D90" s="6" t="s">
        <v>20</v>
      </c>
      <c r="E90" s="6"/>
      <c r="F90" s="6"/>
      <c r="G90" s="6"/>
      <c r="H90" s="6"/>
      <c r="I90" s="6"/>
      <c r="J90" s="6"/>
      <c r="K90" s="6"/>
      <c r="L90" s="6"/>
      <c r="M90" s="6"/>
      <c r="N90" s="6" t="s">
        <v>30</v>
      </c>
      <c r="O90" s="8"/>
      <c r="P90" s="8">
        <f t="shared" si="28"/>
        <v>3</v>
      </c>
      <c r="Q90" s="8">
        <f t="shared" si="29"/>
        <v>1</v>
      </c>
      <c r="R90" s="8"/>
      <c r="S90" s="8">
        <f t="shared" si="35"/>
        <v>0</v>
      </c>
      <c r="T90" s="8">
        <f t="shared" si="30"/>
        <v>1</v>
      </c>
      <c r="U90" s="8">
        <f t="shared" si="31"/>
        <v>1</v>
      </c>
      <c r="V90" s="88">
        <f t="shared" si="18"/>
        <v>0</v>
      </c>
      <c r="W90" s="88">
        <f t="shared" si="19"/>
        <v>0</v>
      </c>
      <c r="X90" s="88">
        <f t="shared" si="20"/>
        <v>0</v>
      </c>
      <c r="Y90" s="88">
        <f t="shared" si="21"/>
        <v>0</v>
      </c>
      <c r="Z90" s="88">
        <f t="shared" si="22"/>
        <v>0</v>
      </c>
      <c r="AA90" s="88">
        <f t="shared" si="23"/>
        <v>0</v>
      </c>
      <c r="AB90" s="88">
        <f t="shared" si="24"/>
        <v>0</v>
      </c>
      <c r="AC90" s="88">
        <f t="shared" si="25"/>
        <v>0</v>
      </c>
      <c r="AD90" s="88">
        <f t="shared" si="26"/>
        <v>0</v>
      </c>
      <c r="AE90" s="88">
        <f t="shared" si="27"/>
        <v>1</v>
      </c>
      <c r="AF90" s="8"/>
      <c r="AG90" s="8"/>
      <c r="AH90" s="8">
        <f t="shared" si="32"/>
        <v>3</v>
      </c>
      <c r="AI90" s="8">
        <f t="shared" si="33"/>
        <v>3</v>
      </c>
      <c r="AJ90" s="8" t="str">
        <f t="shared" si="34"/>
        <v>Correct</v>
      </c>
      <c r="AK90" s="8"/>
      <c r="AL90" s="159" t="str">
        <f>IFERROR(VLOOKUP(Table1[[#This Row],[RespondentID]],'All Data'!$A91:$CN663,81,FALSE),"unknown")</f>
        <v>Female</v>
      </c>
      <c r="AM90" s="159">
        <f>IFERROR(VLOOKUP(Table1[[#This Row],[RespondentID]],'All Data'!$A91:$CN663,82,FALSE),"unknown")</f>
        <v>79</v>
      </c>
      <c r="AN90" s="159" t="str">
        <f>IFERROR(VLOOKUP(Table1[[#This Row],[RespondentID]],'All Data'!$A91:$CN663,83,FALSE),"unknown")</f>
        <v>Suffolk</v>
      </c>
      <c r="AO90" s="159" t="str">
        <f>IFERROR(VLOOKUP(Table1[[#This Row],[RespondentID]],'All Data'!$A91:$CN663,84,FALSE),"unknown")</f>
        <v>Blue Point, 11715</v>
      </c>
      <c r="AP90" s="159" t="str">
        <f>IFERROR(VLOOKUP(Table1[[#This Row],[RespondentID]],'All Data'!$A91:$CN663,85,FALSE),"unknown")</f>
        <v>White/Caucasian</v>
      </c>
      <c r="AQ90" s="159" t="str">
        <f>IFERROR(VLOOKUP(Table1[[#This Row],[RespondentID]],'All Data'!$A91:$CN663,86,FALSE),"unknown")</f>
        <v>No</v>
      </c>
      <c r="AR90" s="159" t="str">
        <f>IFERROR(VLOOKUP(Table1[[#This Row],[RespondentID]],'All Data'!$A91:$CN663,87,FALSE),"unknown")</f>
        <v xml:space="preserve">English </v>
      </c>
      <c r="AS90" s="159" t="str">
        <f>IFERROR(VLOOKUP(Table1[[#This Row],[RespondentID]],'All Data'!$A91:$CN663,88,FALSE),"unknown")</f>
        <v>$75,000 to $125,000</v>
      </c>
      <c r="AT90" s="159" t="str">
        <f>IFERROR(VLOOKUP(Table1[[#This Row],[RespondentID]],'All Data'!$A91:$CN663,89,FALSE),"unknown")</f>
        <v>Some college</v>
      </c>
      <c r="AU90" s="159" t="str">
        <f>IFERROR(VLOOKUP(Table1[[#This Row],[RespondentID]],'All Data'!$A91:$CN663,90,FALSE),"unknown")</f>
        <v>Retired</v>
      </c>
      <c r="AV90" s="159" t="str">
        <f>IFERROR(VLOOKUP(Table1[[#This Row],[RespondentID]],'All Data'!$A91:$CN663,91,FALSE),"unknown")</f>
        <v>Yes</v>
      </c>
      <c r="AW90" s="159" t="str">
        <f>IFERROR(VLOOKUP(Table1[[#This Row],[RespondentID]],'All Data'!$A91:$CN663,92,FALSE),"unknown")</f>
        <v>Yes</v>
      </c>
    </row>
    <row r="91" spans="1:49" x14ac:dyDescent="0.35">
      <c r="A91" s="6">
        <f>'All Data'!A92</f>
        <v>5668505577</v>
      </c>
      <c r="B91" s="6"/>
      <c r="C91" s="6" t="s">
        <v>19</v>
      </c>
      <c r="D91" s="6"/>
      <c r="E91" s="6"/>
      <c r="F91" s="6"/>
      <c r="G91" s="6" t="s">
        <v>23</v>
      </c>
      <c r="H91" s="6"/>
      <c r="I91" s="6"/>
      <c r="J91" s="6"/>
      <c r="K91" s="6"/>
      <c r="L91" s="6"/>
      <c r="M91" s="6" t="s">
        <v>29</v>
      </c>
      <c r="N91" s="6"/>
      <c r="O91" s="8"/>
      <c r="P91" s="8">
        <f t="shared" si="28"/>
        <v>3</v>
      </c>
      <c r="Q91" s="8">
        <f t="shared" si="29"/>
        <v>1</v>
      </c>
      <c r="R91" s="8"/>
      <c r="S91" s="8">
        <f t="shared" si="35"/>
        <v>0</v>
      </c>
      <c r="T91" s="8">
        <f t="shared" si="30"/>
        <v>1</v>
      </c>
      <c r="U91" s="8">
        <f t="shared" si="31"/>
        <v>0</v>
      </c>
      <c r="V91" s="88">
        <f t="shared" si="18"/>
        <v>0</v>
      </c>
      <c r="W91" s="88">
        <f t="shared" si="19"/>
        <v>0</v>
      </c>
      <c r="X91" s="88">
        <f t="shared" si="20"/>
        <v>1</v>
      </c>
      <c r="Y91" s="88">
        <f t="shared" si="21"/>
        <v>0</v>
      </c>
      <c r="Z91" s="88">
        <f t="shared" si="22"/>
        <v>0</v>
      </c>
      <c r="AA91" s="88">
        <f t="shared" si="23"/>
        <v>0</v>
      </c>
      <c r="AB91" s="88">
        <f t="shared" si="24"/>
        <v>0</v>
      </c>
      <c r="AC91" s="88">
        <f t="shared" si="25"/>
        <v>0</v>
      </c>
      <c r="AD91" s="88">
        <f t="shared" si="26"/>
        <v>1</v>
      </c>
      <c r="AE91" s="88">
        <f t="shared" si="27"/>
        <v>0</v>
      </c>
      <c r="AF91" s="8"/>
      <c r="AG91" s="8"/>
      <c r="AH91" s="8">
        <f t="shared" si="32"/>
        <v>3</v>
      </c>
      <c r="AI91" s="8">
        <f t="shared" si="33"/>
        <v>3</v>
      </c>
      <c r="AJ91" s="8" t="str">
        <f t="shared" si="34"/>
        <v>Correct</v>
      </c>
      <c r="AK91" s="8"/>
      <c r="AL91" s="159" t="str">
        <f>IFERROR(VLOOKUP(Table1[[#This Row],[RespondentID]],'All Data'!$A92:$CN664,81,FALSE),"unknown")</f>
        <v>Male</v>
      </c>
      <c r="AM91" s="159">
        <f>IFERROR(VLOOKUP(Table1[[#This Row],[RespondentID]],'All Data'!$A92:$CN664,82,FALSE),"unknown")</f>
        <v>59</v>
      </c>
      <c r="AN91" s="159" t="str">
        <f>IFERROR(VLOOKUP(Table1[[#This Row],[RespondentID]],'All Data'!$A92:$CN664,83,FALSE),"unknown")</f>
        <v>Nassau</v>
      </c>
      <c r="AO91" s="159" t="str">
        <f>IFERROR(VLOOKUP(Table1[[#This Row],[RespondentID]],'All Data'!$A92:$CN664,84,FALSE),"unknown")</f>
        <v>Bellerose Terrace, 11001</v>
      </c>
      <c r="AP91" s="159" t="str">
        <f>IFERROR(VLOOKUP(Table1[[#This Row],[RespondentID]],'All Data'!$A92:$CN664,85,FALSE),"unknown")</f>
        <v>White/Caucasian</v>
      </c>
      <c r="AQ91" s="159" t="str">
        <f>IFERROR(VLOOKUP(Table1[[#This Row],[RespondentID]],'All Data'!$A92:$CN664,86,FALSE),"unknown")</f>
        <v>No</v>
      </c>
      <c r="AR91" s="159" t="str">
        <f>IFERROR(VLOOKUP(Table1[[#This Row],[RespondentID]],'All Data'!$A92:$CN664,87,FALSE),"unknown")</f>
        <v xml:space="preserve">English </v>
      </c>
      <c r="AS91" s="159" t="str">
        <f>IFERROR(VLOOKUP(Table1[[#This Row],[RespondentID]],'All Data'!$A92:$CN664,88,FALSE),"unknown")</f>
        <v>$75,000 to $125,000</v>
      </c>
      <c r="AT91" s="159" t="str">
        <f>IFERROR(VLOOKUP(Table1[[#This Row],[RespondentID]],'All Data'!$A92:$CN664,89,FALSE),"unknown")</f>
        <v>Some college</v>
      </c>
      <c r="AU91" s="159" t="str">
        <f>IFERROR(VLOOKUP(Table1[[#This Row],[RespondentID]],'All Data'!$A92:$CN664,90,FALSE),"unknown")</f>
        <v>Retired</v>
      </c>
      <c r="AV91" s="159" t="str">
        <f>IFERROR(VLOOKUP(Table1[[#This Row],[RespondentID]],'All Data'!$A92:$CN664,91,FALSE),"unknown")</f>
        <v>Yes</v>
      </c>
      <c r="AW91" s="159" t="str">
        <f>IFERROR(VLOOKUP(Table1[[#This Row],[RespondentID]],'All Data'!$A92:$CN664,92,FALSE),"unknown")</f>
        <v>Yes</v>
      </c>
    </row>
    <row r="92" spans="1:49" x14ac:dyDescent="0.35">
      <c r="A92" s="6">
        <f>'All Data'!A93</f>
        <v>5668483710</v>
      </c>
      <c r="B92" s="6"/>
      <c r="C92" s="6"/>
      <c r="D92" s="6"/>
      <c r="E92" s="6"/>
      <c r="F92" s="6"/>
      <c r="G92" s="6"/>
      <c r="H92" s="6"/>
      <c r="I92" s="6"/>
      <c r="J92" s="6"/>
      <c r="K92" s="6"/>
      <c r="L92" s="6"/>
      <c r="M92" s="6"/>
      <c r="N92" s="6"/>
      <c r="O92" s="8"/>
      <c r="P92" s="8">
        <f t="shared" si="28"/>
        <v>0</v>
      </c>
      <c r="Q92" s="8" t="e">
        <f t="shared" si="29"/>
        <v>#DIV/0!</v>
      </c>
      <c r="R92" s="8"/>
      <c r="S92" s="8">
        <f t="shared" si="35"/>
        <v>0</v>
      </c>
      <c r="T92" s="8">
        <f t="shared" si="30"/>
        <v>0</v>
      </c>
      <c r="U92" s="8">
        <f t="shared" si="31"/>
        <v>0</v>
      </c>
      <c r="V92" s="88">
        <f t="shared" si="18"/>
        <v>0</v>
      </c>
      <c r="W92" s="88">
        <f t="shared" si="19"/>
        <v>0</v>
      </c>
      <c r="X92" s="88">
        <f t="shared" si="20"/>
        <v>0</v>
      </c>
      <c r="Y92" s="88">
        <f t="shared" si="21"/>
        <v>0</v>
      </c>
      <c r="Z92" s="88">
        <f t="shared" si="22"/>
        <v>0</v>
      </c>
      <c r="AA92" s="88">
        <f t="shared" si="23"/>
        <v>0</v>
      </c>
      <c r="AB92" s="88">
        <f t="shared" si="24"/>
        <v>0</v>
      </c>
      <c r="AC92" s="88">
        <f t="shared" si="25"/>
        <v>0</v>
      </c>
      <c r="AD92" s="88">
        <f t="shared" si="26"/>
        <v>0</v>
      </c>
      <c r="AE92" s="88">
        <f t="shared" si="27"/>
        <v>0</v>
      </c>
      <c r="AF92" s="8"/>
      <c r="AG92" s="8"/>
      <c r="AH92" s="8">
        <f t="shared" si="32"/>
        <v>0</v>
      </c>
      <c r="AI92" s="8">
        <f t="shared" si="33"/>
        <v>0</v>
      </c>
      <c r="AJ92" s="8" t="str">
        <f t="shared" si="34"/>
        <v>Correct</v>
      </c>
      <c r="AK92" s="8"/>
      <c r="AL92" s="159" t="str">
        <f>IFERROR(VLOOKUP(Table1[[#This Row],[RespondentID]],'All Data'!$A93:$CN665,81,FALSE),"unknown")</f>
        <v>Female</v>
      </c>
      <c r="AM92" s="159">
        <f>IFERROR(VLOOKUP(Table1[[#This Row],[RespondentID]],'All Data'!$A93:$CN665,82,FALSE),"unknown")</f>
        <v>65</v>
      </c>
      <c r="AN92" s="159" t="str">
        <f>IFERROR(VLOOKUP(Table1[[#This Row],[RespondentID]],'All Data'!$A93:$CN665,83,FALSE),"unknown")</f>
        <v>Suffolk</v>
      </c>
      <c r="AO92" s="159" t="str">
        <f>IFERROR(VLOOKUP(Table1[[#This Row],[RespondentID]],'All Data'!$A93:$CN665,84,FALSE),"unknown")</f>
        <v>Babylon, 11702</v>
      </c>
      <c r="AP92" s="159" t="str">
        <f>IFERROR(VLOOKUP(Table1[[#This Row],[RespondentID]],'All Data'!$A93:$CN665,85,FALSE),"unknown")</f>
        <v>White/Caucasian</v>
      </c>
      <c r="AQ92" s="159" t="str">
        <f>IFERROR(VLOOKUP(Table1[[#This Row],[RespondentID]],'All Data'!$A93:$CN665,86,FALSE),"unknown")</f>
        <v>No</v>
      </c>
      <c r="AR92" s="159" t="str">
        <f>IFERROR(VLOOKUP(Table1[[#This Row],[RespondentID]],'All Data'!$A93:$CN665,87,FALSE),"unknown")</f>
        <v xml:space="preserve">English </v>
      </c>
      <c r="AS92" s="159" t="str">
        <f>IFERROR(VLOOKUP(Table1[[#This Row],[RespondentID]],'All Data'!$A93:$CN665,88,FALSE),"unknown")</f>
        <v>$35,000 to $49,999</v>
      </c>
      <c r="AT92" s="159" t="str">
        <f>IFERROR(VLOOKUP(Table1[[#This Row],[RespondentID]],'All Data'!$A93:$CN665,89,FALSE),"unknown")</f>
        <v>Some college</v>
      </c>
      <c r="AU92" s="159" t="str">
        <f>IFERROR(VLOOKUP(Table1[[#This Row],[RespondentID]],'All Data'!$A93:$CN665,90,FALSE),"unknown")</f>
        <v>Employed for wages</v>
      </c>
      <c r="AV92" s="159" t="str">
        <f>IFERROR(VLOOKUP(Table1[[#This Row],[RespondentID]],'All Data'!$A93:$CN665,91,FALSE),"unknown")</f>
        <v>Yes</v>
      </c>
      <c r="AW92" s="159" t="str">
        <f>IFERROR(VLOOKUP(Table1[[#This Row],[RespondentID]],'All Data'!$A93:$CN665,92,FALSE),"unknown")</f>
        <v>Yes</v>
      </c>
    </row>
    <row r="93" spans="1:49" x14ac:dyDescent="0.35">
      <c r="A93" s="6">
        <f>'All Data'!A94</f>
        <v>5668444164</v>
      </c>
      <c r="B93" s="6"/>
      <c r="C93" s="6" t="s">
        <v>19</v>
      </c>
      <c r="D93" s="6"/>
      <c r="E93" s="6"/>
      <c r="F93" s="6"/>
      <c r="G93" s="6"/>
      <c r="H93" s="6"/>
      <c r="I93" s="6"/>
      <c r="J93" s="6"/>
      <c r="K93" s="6" t="s">
        <v>27</v>
      </c>
      <c r="L93" s="6" t="s">
        <v>28</v>
      </c>
      <c r="M93" s="6"/>
      <c r="N93" s="6"/>
      <c r="O93" s="8"/>
      <c r="P93" s="8">
        <f t="shared" si="28"/>
        <v>3</v>
      </c>
      <c r="Q93" s="8">
        <f t="shared" si="29"/>
        <v>1</v>
      </c>
      <c r="R93" s="8"/>
      <c r="S93" s="8">
        <f t="shared" si="35"/>
        <v>0</v>
      </c>
      <c r="T93" s="8">
        <f t="shared" si="30"/>
        <v>1</v>
      </c>
      <c r="U93" s="8">
        <f t="shared" si="31"/>
        <v>0</v>
      </c>
      <c r="V93" s="88">
        <f t="shared" si="18"/>
        <v>0</v>
      </c>
      <c r="W93" s="88">
        <f t="shared" si="19"/>
        <v>0</v>
      </c>
      <c r="X93" s="88">
        <f t="shared" si="20"/>
        <v>0</v>
      </c>
      <c r="Y93" s="88">
        <f t="shared" si="21"/>
        <v>0</v>
      </c>
      <c r="Z93" s="88">
        <f t="shared" si="22"/>
        <v>0</v>
      </c>
      <c r="AA93" s="88">
        <f t="shared" si="23"/>
        <v>0</v>
      </c>
      <c r="AB93" s="88">
        <f t="shared" si="24"/>
        <v>1</v>
      </c>
      <c r="AC93" s="88">
        <f t="shared" si="25"/>
        <v>1</v>
      </c>
      <c r="AD93" s="88">
        <f t="shared" si="26"/>
        <v>0</v>
      </c>
      <c r="AE93" s="88">
        <f t="shared" si="27"/>
        <v>0</v>
      </c>
      <c r="AF93" s="8"/>
      <c r="AG93" s="8"/>
      <c r="AH93" s="8">
        <f t="shared" si="32"/>
        <v>3</v>
      </c>
      <c r="AI93" s="8">
        <f t="shared" si="33"/>
        <v>3</v>
      </c>
      <c r="AJ93" s="8" t="str">
        <f t="shared" si="34"/>
        <v>Correct</v>
      </c>
      <c r="AK93" s="8"/>
      <c r="AL93" s="159" t="str">
        <f>IFERROR(VLOOKUP(Table1[[#This Row],[RespondentID]],'All Data'!$A94:$CN666,81,FALSE),"unknown")</f>
        <v>Female</v>
      </c>
      <c r="AM93" s="159">
        <f>IFERROR(VLOOKUP(Table1[[#This Row],[RespondentID]],'All Data'!$A94:$CN666,82,FALSE),"unknown")</f>
        <v>68</v>
      </c>
      <c r="AN93" s="159" t="str">
        <f>IFERROR(VLOOKUP(Table1[[#This Row],[RespondentID]],'All Data'!$A94:$CN666,83,FALSE),"unknown")</f>
        <v>Nassau</v>
      </c>
      <c r="AO93" s="159" t="str">
        <f>IFERROR(VLOOKUP(Table1[[#This Row],[RespondentID]],'All Data'!$A94:$CN666,84,FALSE),"unknown")</f>
        <v>Valley Stream, 11580</v>
      </c>
      <c r="AP93" s="159" t="str">
        <f>IFERROR(VLOOKUP(Table1[[#This Row],[RespondentID]],'All Data'!$A94:$CN666,85,FALSE),"unknown")</f>
        <v>White/Caucasian</v>
      </c>
      <c r="AQ93" s="159" t="str">
        <f>IFERROR(VLOOKUP(Table1[[#This Row],[RespondentID]],'All Data'!$A94:$CN666,86,FALSE),"unknown")</f>
        <v>No</v>
      </c>
      <c r="AR93" s="159" t="str">
        <f>IFERROR(VLOOKUP(Table1[[#This Row],[RespondentID]],'All Data'!$A94:$CN666,87,FALSE),"unknown")</f>
        <v xml:space="preserve">English </v>
      </c>
      <c r="AS93" s="159" t="str">
        <f>IFERROR(VLOOKUP(Table1[[#This Row],[RespondentID]],'All Data'!$A94:$CN666,88,FALSE),"unknown")</f>
        <v>$75,000 to $125,000</v>
      </c>
      <c r="AT93" s="159" t="str">
        <f>IFERROR(VLOOKUP(Table1[[#This Row],[RespondentID]],'All Data'!$A94:$CN666,89,FALSE),"unknown")</f>
        <v>College graduate</v>
      </c>
      <c r="AU93" s="159" t="str">
        <f>IFERROR(VLOOKUP(Table1[[#This Row],[RespondentID]],'All Data'!$A94:$CN666,90,FALSE),"unknown")</f>
        <v>Retired</v>
      </c>
      <c r="AV93" s="159" t="str">
        <f>IFERROR(VLOOKUP(Table1[[#This Row],[RespondentID]],'All Data'!$A94:$CN666,91,FALSE),"unknown")</f>
        <v>Yes</v>
      </c>
      <c r="AW93" s="159" t="str">
        <f>IFERROR(VLOOKUP(Table1[[#This Row],[RespondentID]],'All Data'!$A94:$CN666,92,FALSE),"unknown")</f>
        <v>Yes</v>
      </c>
    </row>
    <row r="94" spans="1:49" x14ac:dyDescent="0.35">
      <c r="A94" s="6">
        <f>'All Data'!A95</f>
        <v>5668401260</v>
      </c>
      <c r="B94" s="6"/>
      <c r="C94" s="6"/>
      <c r="D94" s="6" t="s">
        <v>20</v>
      </c>
      <c r="E94" s="6"/>
      <c r="F94" s="6"/>
      <c r="G94" s="6"/>
      <c r="H94" s="6"/>
      <c r="I94" s="6"/>
      <c r="J94" s="6"/>
      <c r="K94" s="6"/>
      <c r="L94" s="6"/>
      <c r="M94" s="6" t="s">
        <v>29</v>
      </c>
      <c r="N94" s="6" t="s">
        <v>30</v>
      </c>
      <c r="O94" s="8"/>
      <c r="P94" s="8">
        <f t="shared" si="28"/>
        <v>3</v>
      </c>
      <c r="Q94" s="8">
        <f t="shared" si="29"/>
        <v>1</v>
      </c>
      <c r="R94" s="8"/>
      <c r="S94" s="8">
        <f t="shared" si="35"/>
        <v>0</v>
      </c>
      <c r="T94" s="8">
        <f t="shared" si="30"/>
        <v>0</v>
      </c>
      <c r="U94" s="8">
        <f t="shared" si="31"/>
        <v>1</v>
      </c>
      <c r="V94" s="88">
        <f t="shared" si="18"/>
        <v>0</v>
      </c>
      <c r="W94" s="88">
        <f t="shared" si="19"/>
        <v>0</v>
      </c>
      <c r="X94" s="88">
        <f t="shared" si="20"/>
        <v>0</v>
      </c>
      <c r="Y94" s="88">
        <f t="shared" si="21"/>
        <v>0</v>
      </c>
      <c r="Z94" s="88">
        <f t="shared" si="22"/>
        <v>0</v>
      </c>
      <c r="AA94" s="88">
        <f t="shared" si="23"/>
        <v>0</v>
      </c>
      <c r="AB94" s="88">
        <f t="shared" si="24"/>
        <v>0</v>
      </c>
      <c r="AC94" s="88">
        <f t="shared" si="25"/>
        <v>0</v>
      </c>
      <c r="AD94" s="88">
        <f t="shared" si="26"/>
        <v>1</v>
      </c>
      <c r="AE94" s="88">
        <f t="shared" si="27"/>
        <v>1</v>
      </c>
      <c r="AF94" s="8"/>
      <c r="AG94" s="8"/>
      <c r="AH94" s="8">
        <f t="shared" si="32"/>
        <v>3</v>
      </c>
      <c r="AI94" s="8">
        <f t="shared" si="33"/>
        <v>3</v>
      </c>
      <c r="AJ94" s="8" t="str">
        <f t="shared" si="34"/>
        <v>Correct</v>
      </c>
      <c r="AK94" s="8"/>
      <c r="AL94" s="159" t="str">
        <f>IFERROR(VLOOKUP(Table1[[#This Row],[RespondentID]],'All Data'!$A95:$CN667,81,FALSE),"unknown")</f>
        <v>Female</v>
      </c>
      <c r="AM94" s="159">
        <f>IFERROR(VLOOKUP(Table1[[#This Row],[RespondentID]],'All Data'!$A95:$CN667,82,FALSE),"unknown")</f>
        <v>72</v>
      </c>
      <c r="AN94" s="159" t="str">
        <f>IFERROR(VLOOKUP(Table1[[#This Row],[RespondentID]],'All Data'!$A95:$CN667,83,FALSE),"unknown")</f>
        <v>Nassau</v>
      </c>
      <c r="AO94" s="159" t="str">
        <f>IFERROR(VLOOKUP(Table1[[#This Row],[RespondentID]],'All Data'!$A95:$CN667,84,FALSE),"unknown")</f>
        <v>Oyster Bay, 11771</v>
      </c>
      <c r="AP94" s="159" t="str">
        <f>IFERROR(VLOOKUP(Table1[[#This Row],[RespondentID]],'All Data'!$A95:$CN667,85,FALSE),"unknown")</f>
        <v>Multi-racial</v>
      </c>
      <c r="AQ94" s="159" t="str">
        <f>IFERROR(VLOOKUP(Table1[[#This Row],[RespondentID]],'All Data'!$A95:$CN667,86,FALSE),"unknown")</f>
        <v>No</v>
      </c>
      <c r="AR94" s="159" t="str">
        <f>IFERROR(VLOOKUP(Table1[[#This Row],[RespondentID]],'All Data'!$A95:$CN667,87,FALSE),"unknown")</f>
        <v xml:space="preserve">English </v>
      </c>
      <c r="AS94" s="159" t="str">
        <f>IFERROR(VLOOKUP(Table1[[#This Row],[RespondentID]],'All Data'!$A95:$CN667,88,FALSE),"unknown")</f>
        <v>$35,000 to $49,999</v>
      </c>
      <c r="AT94" s="159" t="str">
        <f>IFERROR(VLOOKUP(Table1[[#This Row],[RespondentID]],'All Data'!$A95:$CN667,89,FALSE),"unknown")</f>
        <v>College graduate</v>
      </c>
      <c r="AU94" s="159" t="str">
        <f>IFERROR(VLOOKUP(Table1[[#This Row],[RespondentID]],'All Data'!$A95:$CN667,90,FALSE),"unknown")</f>
        <v>Out of work and looking for work</v>
      </c>
      <c r="AV94" s="159" t="str">
        <f>IFERROR(VLOOKUP(Table1[[#This Row],[RespondentID]],'All Data'!$A95:$CN667,91,FALSE),"unknown")</f>
        <v>Yes</v>
      </c>
      <c r="AW94" s="159" t="str">
        <f>IFERROR(VLOOKUP(Table1[[#This Row],[RespondentID]],'All Data'!$A95:$CN667,92,FALSE),"unknown")</f>
        <v>Yes</v>
      </c>
    </row>
    <row r="95" spans="1:49" x14ac:dyDescent="0.35">
      <c r="A95" s="6">
        <f>'All Data'!A96</f>
        <v>5668389472</v>
      </c>
      <c r="B95" s="6" t="s">
        <v>18</v>
      </c>
      <c r="C95" s="6"/>
      <c r="D95" s="6"/>
      <c r="E95" s="6"/>
      <c r="F95" s="6"/>
      <c r="G95" s="6"/>
      <c r="H95" s="6"/>
      <c r="I95" s="6"/>
      <c r="J95" s="6" t="s">
        <v>26</v>
      </c>
      <c r="K95" s="6"/>
      <c r="L95" s="6"/>
      <c r="M95" s="6"/>
      <c r="N95" s="6" t="s">
        <v>30</v>
      </c>
      <c r="O95" s="8"/>
      <c r="P95" s="8">
        <f t="shared" si="28"/>
        <v>3</v>
      </c>
      <c r="Q95" s="8">
        <f t="shared" si="29"/>
        <v>1</v>
      </c>
      <c r="R95" s="8"/>
      <c r="S95" s="8">
        <f t="shared" si="35"/>
        <v>1</v>
      </c>
      <c r="T95" s="8">
        <f t="shared" si="30"/>
        <v>0</v>
      </c>
      <c r="U95" s="8">
        <f t="shared" si="31"/>
        <v>0</v>
      </c>
      <c r="V95" s="88">
        <f t="shared" si="18"/>
        <v>0</v>
      </c>
      <c r="W95" s="88">
        <f t="shared" si="19"/>
        <v>0</v>
      </c>
      <c r="X95" s="88">
        <f t="shared" si="20"/>
        <v>0</v>
      </c>
      <c r="Y95" s="88">
        <f t="shared" si="21"/>
        <v>0</v>
      </c>
      <c r="Z95" s="88">
        <f t="shared" si="22"/>
        <v>0</v>
      </c>
      <c r="AA95" s="88">
        <f t="shared" si="23"/>
        <v>1</v>
      </c>
      <c r="AB95" s="88">
        <f t="shared" si="24"/>
        <v>0</v>
      </c>
      <c r="AC95" s="88">
        <f t="shared" si="25"/>
        <v>0</v>
      </c>
      <c r="AD95" s="88">
        <f t="shared" si="26"/>
        <v>0</v>
      </c>
      <c r="AE95" s="88">
        <f t="shared" si="27"/>
        <v>1</v>
      </c>
      <c r="AF95" s="8"/>
      <c r="AG95" s="8"/>
      <c r="AH95" s="8">
        <f t="shared" si="32"/>
        <v>3</v>
      </c>
      <c r="AI95" s="8">
        <f t="shared" si="33"/>
        <v>3</v>
      </c>
      <c r="AJ95" s="8" t="str">
        <f t="shared" si="34"/>
        <v>Correct</v>
      </c>
      <c r="AK95" s="8"/>
      <c r="AL95" s="159" t="str">
        <f>IFERROR(VLOOKUP(Table1[[#This Row],[RespondentID]],'All Data'!$A96:$CN668,81,FALSE),"unknown")</f>
        <v>Female</v>
      </c>
      <c r="AM95" s="159">
        <f>IFERROR(VLOOKUP(Table1[[#This Row],[RespondentID]],'All Data'!$A96:$CN668,82,FALSE),"unknown")</f>
        <v>69</v>
      </c>
      <c r="AN95" s="159" t="str">
        <f>IFERROR(VLOOKUP(Table1[[#This Row],[RespondentID]],'All Data'!$A96:$CN668,83,FALSE),"unknown")</f>
        <v>Suffolk</v>
      </c>
      <c r="AO95" s="159" t="str">
        <f>IFERROR(VLOOKUP(Table1[[#This Row],[RespondentID]],'All Data'!$A96:$CN668,84,FALSE),"unknown")</f>
        <v>Huntington Station, 11746</v>
      </c>
      <c r="AP95" s="159" t="str">
        <f>IFERROR(VLOOKUP(Table1[[#This Row],[RespondentID]],'All Data'!$A96:$CN668,85,FALSE),"unknown")</f>
        <v>White/Caucasian</v>
      </c>
      <c r="AQ95" s="159" t="str">
        <f>IFERROR(VLOOKUP(Table1[[#This Row],[RespondentID]],'All Data'!$A96:$CN668,86,FALSE),"unknown")</f>
        <v>Yes</v>
      </c>
      <c r="AR95" s="159" t="str">
        <f>IFERROR(VLOOKUP(Table1[[#This Row],[RespondentID]],'All Data'!$A96:$CN668,87,FALSE),"unknown")</f>
        <v xml:space="preserve">English </v>
      </c>
      <c r="AS95" s="159" t="str">
        <f>IFERROR(VLOOKUP(Table1[[#This Row],[RespondentID]],'All Data'!$A96:$CN668,88,FALSE),"unknown")</f>
        <v>$75,000 to $125,000</v>
      </c>
      <c r="AT95" s="159" t="str">
        <f>IFERROR(VLOOKUP(Table1[[#This Row],[RespondentID]],'All Data'!$A96:$CN668,89,FALSE),"unknown")</f>
        <v>College graduate</v>
      </c>
      <c r="AU95" s="159" t="str">
        <f>IFERROR(VLOOKUP(Table1[[#This Row],[RespondentID]],'All Data'!$A96:$CN668,90,FALSE),"unknown")</f>
        <v>Retired</v>
      </c>
      <c r="AV95" s="159" t="str">
        <f>IFERROR(VLOOKUP(Table1[[#This Row],[RespondentID]],'All Data'!$A96:$CN668,91,FALSE),"unknown")</f>
        <v>Yes</v>
      </c>
      <c r="AW95" s="159" t="str">
        <f>IFERROR(VLOOKUP(Table1[[#This Row],[RespondentID]],'All Data'!$A96:$CN668,92,FALSE),"unknown")</f>
        <v>Yes</v>
      </c>
    </row>
    <row r="96" spans="1:49" x14ac:dyDescent="0.35">
      <c r="A96" s="6">
        <f>'All Data'!A97</f>
        <v>5668377905</v>
      </c>
      <c r="B96" s="6"/>
      <c r="C96" s="6" t="s">
        <v>19</v>
      </c>
      <c r="D96" s="6" t="s">
        <v>20</v>
      </c>
      <c r="E96" s="6"/>
      <c r="F96" s="6"/>
      <c r="G96" s="6"/>
      <c r="H96" s="6"/>
      <c r="I96" s="6" t="s">
        <v>25</v>
      </c>
      <c r="J96" s="6"/>
      <c r="K96" s="6"/>
      <c r="L96" s="6"/>
      <c r="M96" s="6"/>
      <c r="N96" s="6"/>
      <c r="O96" s="8"/>
      <c r="P96" s="8">
        <f t="shared" si="28"/>
        <v>3</v>
      </c>
      <c r="Q96" s="8">
        <f t="shared" si="29"/>
        <v>1</v>
      </c>
      <c r="R96" s="8"/>
      <c r="S96" s="8">
        <f t="shared" si="35"/>
        <v>0</v>
      </c>
      <c r="T96" s="8">
        <f t="shared" si="30"/>
        <v>1</v>
      </c>
      <c r="U96" s="8">
        <f t="shared" si="31"/>
        <v>1</v>
      </c>
      <c r="V96" s="88">
        <f t="shared" si="18"/>
        <v>0</v>
      </c>
      <c r="W96" s="88">
        <f t="shared" si="19"/>
        <v>0</v>
      </c>
      <c r="X96" s="88">
        <f t="shared" si="20"/>
        <v>0</v>
      </c>
      <c r="Y96" s="88">
        <f t="shared" si="21"/>
        <v>0</v>
      </c>
      <c r="Z96" s="88">
        <f t="shared" si="22"/>
        <v>1</v>
      </c>
      <c r="AA96" s="88">
        <f t="shared" si="23"/>
        <v>0</v>
      </c>
      <c r="AB96" s="88">
        <f t="shared" si="24"/>
        <v>0</v>
      </c>
      <c r="AC96" s="88">
        <f t="shared" si="25"/>
        <v>0</v>
      </c>
      <c r="AD96" s="88">
        <f t="shared" si="26"/>
        <v>0</v>
      </c>
      <c r="AE96" s="88">
        <f t="shared" si="27"/>
        <v>0</v>
      </c>
      <c r="AF96" s="8"/>
      <c r="AG96" s="8"/>
      <c r="AH96" s="8">
        <f t="shared" si="32"/>
        <v>3</v>
      </c>
      <c r="AI96" s="8">
        <f t="shared" si="33"/>
        <v>3</v>
      </c>
      <c r="AJ96" s="8" t="str">
        <f t="shared" si="34"/>
        <v>Correct</v>
      </c>
      <c r="AK96" s="8"/>
      <c r="AL96" s="159" t="str">
        <f>IFERROR(VLOOKUP(Table1[[#This Row],[RespondentID]],'All Data'!$A97:$CN669,81,FALSE),"unknown")</f>
        <v>Female</v>
      </c>
      <c r="AM96" s="159">
        <f>IFERROR(VLOOKUP(Table1[[#This Row],[RespondentID]],'All Data'!$A97:$CN669,82,FALSE),"unknown")</f>
        <v>59</v>
      </c>
      <c r="AN96" s="159" t="str">
        <f>IFERROR(VLOOKUP(Table1[[#This Row],[RespondentID]],'All Data'!$A97:$CN669,83,FALSE),"unknown")</f>
        <v>Suffolk</v>
      </c>
      <c r="AO96" s="159" t="str">
        <f>IFERROR(VLOOKUP(Table1[[#This Row],[RespondentID]],'All Data'!$A97:$CN669,84,FALSE),"unknown")</f>
        <v>Kings Park, 11754</v>
      </c>
      <c r="AP96" s="159" t="str">
        <f>IFERROR(VLOOKUP(Table1[[#This Row],[RespondentID]],'All Data'!$A97:$CN669,85,FALSE),"unknown")</f>
        <v>White/Caucasian</v>
      </c>
      <c r="AQ96" s="159" t="str">
        <f>IFERROR(VLOOKUP(Table1[[#This Row],[RespondentID]],'All Data'!$A97:$CN669,86,FALSE),"unknown")</f>
        <v>No</v>
      </c>
      <c r="AR96" s="159" t="str">
        <f>IFERROR(VLOOKUP(Table1[[#This Row],[RespondentID]],'All Data'!$A97:$CN669,87,FALSE),"unknown")</f>
        <v xml:space="preserve">English </v>
      </c>
      <c r="AS96" s="159" t="str">
        <f>IFERROR(VLOOKUP(Table1[[#This Row],[RespondentID]],'All Data'!$A97:$CN669,88,FALSE),"unknown")</f>
        <v>$50,000 to $74,999</v>
      </c>
      <c r="AT96" s="159" t="str">
        <f>IFERROR(VLOOKUP(Table1[[#This Row],[RespondentID]],'All Data'!$A97:$CN669,89,FALSE),"unknown")</f>
        <v>College graduate</v>
      </c>
      <c r="AU96" s="159" t="str">
        <f>IFERROR(VLOOKUP(Table1[[#This Row],[RespondentID]],'All Data'!$A97:$CN669,90,FALSE),"unknown")</f>
        <v>Employed for wages</v>
      </c>
      <c r="AV96" s="159" t="str">
        <f>IFERROR(VLOOKUP(Table1[[#This Row],[RespondentID]],'All Data'!$A97:$CN669,91,FALSE),"unknown")</f>
        <v>Yes</v>
      </c>
      <c r="AW96" s="159" t="str">
        <f>IFERROR(VLOOKUP(Table1[[#This Row],[RespondentID]],'All Data'!$A97:$CN669,92,FALSE),"unknown")</f>
        <v>Yes</v>
      </c>
    </row>
    <row r="97" spans="1:49" x14ac:dyDescent="0.35">
      <c r="A97" s="6">
        <f>'All Data'!A98</f>
        <v>5668348692</v>
      </c>
      <c r="B97" s="6"/>
      <c r="C97" s="6"/>
      <c r="D97" s="6"/>
      <c r="E97" s="6"/>
      <c r="F97" s="6"/>
      <c r="G97" s="6"/>
      <c r="H97" s="6"/>
      <c r="I97" s="6"/>
      <c r="J97" s="6"/>
      <c r="K97" s="6"/>
      <c r="L97" s="6"/>
      <c r="M97" s="6"/>
      <c r="N97" s="6"/>
      <c r="O97" s="8"/>
      <c r="P97" s="8">
        <f t="shared" si="28"/>
        <v>0</v>
      </c>
      <c r="Q97" s="8" t="e">
        <f t="shared" si="29"/>
        <v>#DIV/0!</v>
      </c>
      <c r="R97" s="8"/>
      <c r="S97" s="8">
        <f t="shared" si="35"/>
        <v>0</v>
      </c>
      <c r="T97" s="8">
        <f t="shared" si="30"/>
        <v>0</v>
      </c>
      <c r="U97" s="8">
        <f t="shared" si="31"/>
        <v>0</v>
      </c>
      <c r="V97" s="88">
        <f t="shared" si="18"/>
        <v>0</v>
      </c>
      <c r="W97" s="88">
        <f t="shared" si="19"/>
        <v>0</v>
      </c>
      <c r="X97" s="88">
        <f t="shared" si="20"/>
        <v>0</v>
      </c>
      <c r="Y97" s="88">
        <f t="shared" si="21"/>
        <v>0</v>
      </c>
      <c r="Z97" s="88">
        <f t="shared" si="22"/>
        <v>0</v>
      </c>
      <c r="AA97" s="88">
        <f t="shared" si="23"/>
        <v>0</v>
      </c>
      <c r="AB97" s="88">
        <f t="shared" si="24"/>
        <v>0</v>
      </c>
      <c r="AC97" s="88">
        <f t="shared" si="25"/>
        <v>0</v>
      </c>
      <c r="AD97" s="88">
        <f t="shared" si="26"/>
        <v>0</v>
      </c>
      <c r="AE97" s="88">
        <f t="shared" si="27"/>
        <v>0</v>
      </c>
      <c r="AF97" s="8"/>
      <c r="AG97" s="8"/>
      <c r="AH97" s="8">
        <f t="shared" si="32"/>
        <v>0</v>
      </c>
      <c r="AI97" s="8">
        <f t="shared" si="33"/>
        <v>0</v>
      </c>
      <c r="AJ97" s="8" t="str">
        <f t="shared" si="34"/>
        <v>Correct</v>
      </c>
      <c r="AK97" s="8"/>
      <c r="AL97" s="159" t="str">
        <f>IFERROR(VLOOKUP(Table1[[#This Row],[RespondentID]],'All Data'!$A98:$CN670,81,FALSE),"unknown")</f>
        <v>Female</v>
      </c>
      <c r="AM97" s="159">
        <f>IFERROR(VLOOKUP(Table1[[#This Row],[RespondentID]],'All Data'!$A98:$CN670,82,FALSE),"unknown")</f>
        <v>52</v>
      </c>
      <c r="AN97" s="159" t="str">
        <f>IFERROR(VLOOKUP(Table1[[#This Row],[RespondentID]],'All Data'!$A98:$CN670,83,FALSE),"unknown")</f>
        <v>Nassau</v>
      </c>
      <c r="AO97" s="159" t="str">
        <f>IFERROR(VLOOKUP(Table1[[#This Row],[RespondentID]],'All Data'!$A98:$CN670,84,FALSE),"unknown")</f>
        <v>Mineola, 11501</v>
      </c>
      <c r="AP97" s="159" t="str">
        <f>IFERROR(VLOOKUP(Table1[[#This Row],[RespondentID]],'All Data'!$A98:$CN670,85,FALSE),"unknown")</f>
        <v>White/Caucasian</v>
      </c>
      <c r="AQ97" s="159" t="str">
        <f>IFERROR(VLOOKUP(Table1[[#This Row],[RespondentID]],'All Data'!$A98:$CN670,86,FALSE),"unknown")</f>
        <v>No</v>
      </c>
      <c r="AR97" s="159" t="str">
        <f>IFERROR(VLOOKUP(Table1[[#This Row],[RespondentID]],'All Data'!$A98:$CN670,87,FALSE),"unknown")</f>
        <v xml:space="preserve">English </v>
      </c>
      <c r="AS97" s="159" t="str">
        <f>IFERROR(VLOOKUP(Table1[[#This Row],[RespondentID]],'All Data'!$A98:$CN670,88,FALSE),"unknown")</f>
        <v>$35,000 to $49,999</v>
      </c>
      <c r="AT97" s="159" t="str">
        <f>IFERROR(VLOOKUP(Table1[[#This Row],[RespondentID]],'All Data'!$A98:$CN670,89,FALSE),"unknown")</f>
        <v>College graduate</v>
      </c>
      <c r="AU97" s="159" t="str">
        <f>IFERROR(VLOOKUP(Table1[[#This Row],[RespondentID]],'All Data'!$A98:$CN670,90,FALSE),"unknown")</f>
        <v>Employed for wages</v>
      </c>
      <c r="AV97" s="159" t="str">
        <f>IFERROR(VLOOKUP(Table1[[#This Row],[RespondentID]],'All Data'!$A98:$CN670,91,FALSE),"unknown")</f>
        <v>Yes</v>
      </c>
      <c r="AW97" s="159" t="str">
        <f>IFERROR(VLOOKUP(Table1[[#This Row],[RespondentID]],'All Data'!$A98:$CN670,92,FALSE),"unknown")</f>
        <v>Yes</v>
      </c>
    </row>
    <row r="98" spans="1:49" x14ac:dyDescent="0.35">
      <c r="A98" s="6">
        <f>'All Data'!A99</f>
        <v>5668339922</v>
      </c>
      <c r="B98" s="6"/>
      <c r="C98" s="6"/>
      <c r="D98" s="6"/>
      <c r="E98" s="6"/>
      <c r="F98" s="6"/>
      <c r="G98" s="6"/>
      <c r="H98" s="6"/>
      <c r="I98" s="6"/>
      <c r="J98" s="6"/>
      <c r="K98" s="6"/>
      <c r="L98" s="6"/>
      <c r="M98" s="6"/>
      <c r="N98" s="6"/>
      <c r="O98" s="8"/>
      <c r="P98" s="8">
        <f t="shared" si="28"/>
        <v>0</v>
      </c>
      <c r="Q98" s="8" t="e">
        <f t="shared" si="29"/>
        <v>#DIV/0!</v>
      </c>
      <c r="R98" s="8"/>
      <c r="S98" s="8">
        <f t="shared" si="35"/>
        <v>0</v>
      </c>
      <c r="T98" s="8">
        <f t="shared" si="30"/>
        <v>0</v>
      </c>
      <c r="U98" s="8">
        <f t="shared" si="31"/>
        <v>0</v>
      </c>
      <c r="V98" s="88">
        <f t="shared" si="18"/>
        <v>0</v>
      </c>
      <c r="W98" s="88">
        <f t="shared" si="19"/>
        <v>0</v>
      </c>
      <c r="X98" s="88">
        <f t="shared" si="20"/>
        <v>0</v>
      </c>
      <c r="Y98" s="88">
        <f t="shared" si="21"/>
        <v>0</v>
      </c>
      <c r="Z98" s="88">
        <f t="shared" si="22"/>
        <v>0</v>
      </c>
      <c r="AA98" s="88">
        <f t="shared" si="23"/>
        <v>0</v>
      </c>
      <c r="AB98" s="88">
        <f t="shared" si="24"/>
        <v>0</v>
      </c>
      <c r="AC98" s="88">
        <f t="shared" si="25"/>
        <v>0</v>
      </c>
      <c r="AD98" s="88">
        <f t="shared" si="26"/>
        <v>0</v>
      </c>
      <c r="AE98" s="88">
        <f t="shared" si="27"/>
        <v>0</v>
      </c>
      <c r="AF98" s="8"/>
      <c r="AG98" s="8"/>
      <c r="AH98" s="8">
        <f t="shared" si="32"/>
        <v>0</v>
      </c>
      <c r="AI98" s="8">
        <f t="shared" si="33"/>
        <v>0</v>
      </c>
      <c r="AJ98" s="8" t="str">
        <f t="shared" si="34"/>
        <v>Correct</v>
      </c>
      <c r="AK98" s="8"/>
      <c r="AL98" s="159" t="str">
        <f>IFERROR(VLOOKUP(Table1[[#This Row],[RespondentID]],'All Data'!$A99:$CN671,81,FALSE),"unknown")</f>
        <v>Male</v>
      </c>
      <c r="AM98" s="159">
        <f>IFERROR(VLOOKUP(Table1[[#This Row],[RespondentID]],'All Data'!$A99:$CN671,82,FALSE),"unknown")</f>
        <v>65</v>
      </c>
      <c r="AN98" s="159" t="str">
        <f>IFERROR(VLOOKUP(Table1[[#This Row],[RespondentID]],'All Data'!$A99:$CN671,83,FALSE),"unknown")</f>
        <v>Suffolk</v>
      </c>
      <c r="AO98" s="159" t="str">
        <f>IFERROR(VLOOKUP(Table1[[#This Row],[RespondentID]],'All Data'!$A99:$CN671,84,FALSE),"unknown")</f>
        <v>Port Jefferson Station, 11777</v>
      </c>
      <c r="AP98" s="159" t="str">
        <f>IFERROR(VLOOKUP(Table1[[#This Row],[RespondentID]],'All Data'!$A99:$CN671,85,FALSE),"unknown")</f>
        <v>White/Caucasian</v>
      </c>
      <c r="AQ98" s="159" t="str">
        <f>IFERROR(VLOOKUP(Table1[[#This Row],[RespondentID]],'All Data'!$A99:$CN671,86,FALSE),"unknown")</f>
        <v>No</v>
      </c>
      <c r="AR98" s="159" t="str">
        <f>IFERROR(VLOOKUP(Table1[[#This Row],[RespondentID]],'All Data'!$A99:$CN671,87,FALSE),"unknown")</f>
        <v xml:space="preserve">English </v>
      </c>
      <c r="AS98" s="159" t="str">
        <f>IFERROR(VLOOKUP(Table1[[#This Row],[RespondentID]],'All Data'!$A99:$CN671,88,FALSE),"unknown")</f>
        <v>$75,000 to $125,000</v>
      </c>
      <c r="AT98" s="159" t="str">
        <f>IFERROR(VLOOKUP(Table1[[#This Row],[RespondentID]],'All Data'!$A99:$CN671,89,FALSE),"unknown")</f>
        <v>College graduate</v>
      </c>
      <c r="AU98" s="159" t="str">
        <f>IFERROR(VLOOKUP(Table1[[#This Row],[RespondentID]],'All Data'!$A99:$CN671,90,FALSE),"unknown")</f>
        <v>Employed for wages</v>
      </c>
      <c r="AV98" s="159" t="str">
        <f>IFERROR(VLOOKUP(Table1[[#This Row],[RespondentID]],'All Data'!$A99:$CN671,91,FALSE),"unknown")</f>
        <v>Yes</v>
      </c>
      <c r="AW98" s="159" t="str">
        <f>IFERROR(VLOOKUP(Table1[[#This Row],[RespondentID]],'All Data'!$A99:$CN671,92,FALSE),"unknown")</f>
        <v>Yes</v>
      </c>
    </row>
    <row r="99" spans="1:49" x14ac:dyDescent="0.35">
      <c r="A99" s="6">
        <f>'All Data'!A100</f>
        <v>5668320100</v>
      </c>
      <c r="B99" s="6"/>
      <c r="C99" s="6"/>
      <c r="D99" s="6" t="s">
        <v>20</v>
      </c>
      <c r="E99" s="6"/>
      <c r="F99" s="6"/>
      <c r="G99" s="6"/>
      <c r="H99" s="6"/>
      <c r="I99" s="6"/>
      <c r="J99" s="6"/>
      <c r="K99" s="6" t="s">
        <v>27</v>
      </c>
      <c r="L99" s="6"/>
      <c r="M99" s="6"/>
      <c r="N99" s="6" t="s">
        <v>30</v>
      </c>
      <c r="O99" s="8"/>
      <c r="P99" s="8">
        <f t="shared" si="28"/>
        <v>3</v>
      </c>
      <c r="Q99" s="8">
        <f t="shared" si="29"/>
        <v>1</v>
      </c>
      <c r="R99" s="8"/>
      <c r="S99" s="8">
        <f t="shared" si="35"/>
        <v>0</v>
      </c>
      <c r="T99" s="8">
        <f t="shared" si="30"/>
        <v>0</v>
      </c>
      <c r="U99" s="8">
        <f t="shared" si="31"/>
        <v>1</v>
      </c>
      <c r="V99" s="88">
        <f t="shared" si="18"/>
        <v>0</v>
      </c>
      <c r="W99" s="88">
        <f t="shared" si="19"/>
        <v>0</v>
      </c>
      <c r="X99" s="88">
        <f t="shared" si="20"/>
        <v>0</v>
      </c>
      <c r="Y99" s="88">
        <f t="shared" si="21"/>
        <v>0</v>
      </c>
      <c r="Z99" s="88">
        <f t="shared" si="22"/>
        <v>0</v>
      </c>
      <c r="AA99" s="88">
        <f t="shared" si="23"/>
        <v>0</v>
      </c>
      <c r="AB99" s="88">
        <f t="shared" si="24"/>
        <v>1</v>
      </c>
      <c r="AC99" s="88">
        <f t="shared" si="25"/>
        <v>0</v>
      </c>
      <c r="AD99" s="88">
        <f t="shared" si="26"/>
        <v>0</v>
      </c>
      <c r="AE99" s="88">
        <f t="shared" si="27"/>
        <v>1</v>
      </c>
      <c r="AF99" s="8"/>
      <c r="AG99" s="8"/>
      <c r="AH99" s="8">
        <f t="shared" si="32"/>
        <v>3</v>
      </c>
      <c r="AI99" s="8">
        <f t="shared" si="33"/>
        <v>3</v>
      </c>
      <c r="AJ99" s="8" t="str">
        <f t="shared" si="34"/>
        <v>Correct</v>
      </c>
      <c r="AK99" s="8"/>
      <c r="AL99" s="159" t="str">
        <f>IFERROR(VLOOKUP(Table1[[#This Row],[RespondentID]],'All Data'!$A100:$CN672,81,FALSE),"unknown")</f>
        <v>Female</v>
      </c>
      <c r="AM99" s="159">
        <f>IFERROR(VLOOKUP(Table1[[#This Row],[RespondentID]],'All Data'!$A100:$CN672,82,FALSE),"unknown")</f>
        <v>30</v>
      </c>
      <c r="AN99" s="159" t="str">
        <f>IFERROR(VLOOKUP(Table1[[#This Row],[RespondentID]],'All Data'!$A100:$CN672,83,FALSE),"unknown")</f>
        <v>Nassau</v>
      </c>
      <c r="AO99" s="159" t="str">
        <f>IFERROR(VLOOKUP(Table1[[#This Row],[RespondentID]],'All Data'!$A100:$CN672,84,FALSE),"unknown")</f>
        <v>Freeport, 11520</v>
      </c>
      <c r="AP99" s="159" t="str">
        <f>IFERROR(VLOOKUP(Table1[[#This Row],[RespondentID]],'All Data'!$A100:$CN672,85,FALSE),"unknown")</f>
        <v>White/Caucasian</v>
      </c>
      <c r="AQ99" s="159" t="str">
        <f>IFERROR(VLOOKUP(Table1[[#This Row],[RespondentID]],'All Data'!$A100:$CN672,86,FALSE),"unknown")</f>
        <v>No</v>
      </c>
      <c r="AR99" s="159" t="str">
        <f>IFERROR(VLOOKUP(Table1[[#This Row],[RespondentID]],'All Data'!$A100:$CN672,87,FALSE),"unknown")</f>
        <v xml:space="preserve">English </v>
      </c>
      <c r="AS99" s="159" t="str">
        <f>IFERROR(VLOOKUP(Table1[[#This Row],[RespondentID]],'All Data'!$A100:$CN672,88,FALSE),"unknown")</f>
        <v>$75,000 to $125,000</v>
      </c>
      <c r="AT99" s="159" t="str">
        <f>IFERROR(VLOOKUP(Table1[[#This Row],[RespondentID]],'All Data'!$A100:$CN672,89,FALSE),"unknown")</f>
        <v>Doctorate</v>
      </c>
      <c r="AU99" s="159" t="str">
        <f>IFERROR(VLOOKUP(Table1[[#This Row],[RespondentID]],'All Data'!$A100:$CN672,90,FALSE),"unknown")</f>
        <v>Employed for wages</v>
      </c>
      <c r="AV99" s="159" t="str">
        <f>IFERROR(VLOOKUP(Table1[[#This Row],[RespondentID]],'All Data'!$A100:$CN672,91,FALSE),"unknown")</f>
        <v>Yes</v>
      </c>
      <c r="AW99" s="159" t="str">
        <f>IFERROR(VLOOKUP(Table1[[#This Row],[RespondentID]],'All Data'!$A100:$CN672,92,FALSE),"unknown")</f>
        <v>Yes</v>
      </c>
    </row>
    <row r="100" spans="1:49" x14ac:dyDescent="0.35">
      <c r="A100" s="6">
        <f>'All Data'!A101</f>
        <v>5668262128</v>
      </c>
      <c r="B100" s="6"/>
      <c r="C100" s="6" t="s">
        <v>19</v>
      </c>
      <c r="D100" s="6"/>
      <c r="E100" s="6"/>
      <c r="F100" s="6"/>
      <c r="G100" s="6"/>
      <c r="H100" s="6"/>
      <c r="I100" s="6"/>
      <c r="J100" s="6"/>
      <c r="K100" s="6" t="s">
        <v>27</v>
      </c>
      <c r="L100" s="6"/>
      <c r="M100" s="6"/>
      <c r="N100" s="6" t="s">
        <v>30</v>
      </c>
      <c r="O100" s="8"/>
      <c r="P100" s="8">
        <f t="shared" si="28"/>
        <v>3</v>
      </c>
      <c r="Q100" s="8">
        <f t="shared" si="29"/>
        <v>1</v>
      </c>
      <c r="R100" s="8"/>
      <c r="S100" s="8">
        <f t="shared" si="35"/>
        <v>0</v>
      </c>
      <c r="T100" s="8">
        <f t="shared" si="30"/>
        <v>1</v>
      </c>
      <c r="U100" s="8">
        <f t="shared" si="31"/>
        <v>0</v>
      </c>
      <c r="V100" s="88">
        <f t="shared" si="18"/>
        <v>0</v>
      </c>
      <c r="W100" s="88">
        <f t="shared" si="19"/>
        <v>0</v>
      </c>
      <c r="X100" s="88">
        <f t="shared" si="20"/>
        <v>0</v>
      </c>
      <c r="Y100" s="88">
        <f t="shared" si="21"/>
        <v>0</v>
      </c>
      <c r="Z100" s="88">
        <f t="shared" si="22"/>
        <v>0</v>
      </c>
      <c r="AA100" s="88">
        <f t="shared" si="23"/>
        <v>0</v>
      </c>
      <c r="AB100" s="88">
        <f t="shared" si="24"/>
        <v>1</v>
      </c>
      <c r="AC100" s="88">
        <f t="shared" si="25"/>
        <v>0</v>
      </c>
      <c r="AD100" s="88">
        <f t="shared" si="26"/>
        <v>0</v>
      </c>
      <c r="AE100" s="88">
        <f t="shared" si="27"/>
        <v>1</v>
      </c>
      <c r="AF100" s="8"/>
      <c r="AG100" s="8"/>
      <c r="AH100" s="8">
        <f t="shared" si="32"/>
        <v>3</v>
      </c>
      <c r="AI100" s="8">
        <f t="shared" si="33"/>
        <v>3</v>
      </c>
      <c r="AJ100" s="8" t="str">
        <f t="shared" si="34"/>
        <v>Correct</v>
      </c>
      <c r="AK100" s="8"/>
      <c r="AL100" s="159" t="str">
        <f>IFERROR(VLOOKUP(Table1[[#This Row],[RespondentID]],'All Data'!$A101:$CN673,81,FALSE),"unknown")</f>
        <v>Female</v>
      </c>
      <c r="AM100" s="159">
        <f>IFERROR(VLOOKUP(Table1[[#This Row],[RespondentID]],'All Data'!$A101:$CN673,82,FALSE),"unknown")</f>
        <v>51</v>
      </c>
      <c r="AN100" s="159" t="str">
        <f>IFERROR(VLOOKUP(Table1[[#This Row],[RespondentID]],'All Data'!$A101:$CN673,83,FALSE),"unknown")</f>
        <v>Suffolk</v>
      </c>
      <c r="AO100" s="159" t="str">
        <f>IFERROR(VLOOKUP(Table1[[#This Row],[RespondentID]],'All Data'!$A101:$CN673,84,FALSE),"unknown")</f>
        <v>Stony Brook, 11790</v>
      </c>
      <c r="AP100" s="159" t="str">
        <f>IFERROR(VLOOKUP(Table1[[#This Row],[RespondentID]],'All Data'!$A101:$CN673,85,FALSE),"unknown")</f>
        <v>White/Caucasian</v>
      </c>
      <c r="AQ100" s="159" t="str">
        <f>IFERROR(VLOOKUP(Table1[[#This Row],[RespondentID]],'All Data'!$A101:$CN673,86,FALSE),"unknown")</f>
        <v>No</v>
      </c>
      <c r="AR100" s="159" t="str">
        <f>IFERROR(VLOOKUP(Table1[[#This Row],[RespondentID]],'All Data'!$A101:$CN673,87,FALSE),"unknown")</f>
        <v xml:space="preserve">English </v>
      </c>
      <c r="AS100" s="159" t="str">
        <f>IFERROR(VLOOKUP(Table1[[#This Row],[RespondentID]],'All Data'!$A101:$CN673,88,FALSE),"unknown")</f>
        <v>$75,000 to $125,000</v>
      </c>
      <c r="AT100" s="159" t="str">
        <f>IFERROR(VLOOKUP(Table1[[#This Row],[RespondentID]],'All Data'!$A101:$CN673,89,FALSE),"unknown")</f>
        <v>Graduate school</v>
      </c>
      <c r="AU100" s="159" t="str">
        <f>IFERROR(VLOOKUP(Table1[[#This Row],[RespondentID]],'All Data'!$A101:$CN673,90,FALSE),"unknown")</f>
        <v>Employed for wages</v>
      </c>
      <c r="AV100" s="159" t="str">
        <f>IFERROR(VLOOKUP(Table1[[#This Row],[RespondentID]],'All Data'!$A101:$CN673,91,FALSE),"unknown")</f>
        <v>Yes</v>
      </c>
      <c r="AW100" s="159" t="str">
        <f>IFERROR(VLOOKUP(Table1[[#This Row],[RespondentID]],'All Data'!$A101:$CN673,92,FALSE),"unknown")</f>
        <v>Yes</v>
      </c>
    </row>
    <row r="101" spans="1:49" x14ac:dyDescent="0.35">
      <c r="A101" s="6">
        <f>'All Data'!A102</f>
        <v>5668227373</v>
      </c>
      <c r="B101" s="6"/>
      <c r="C101" s="6"/>
      <c r="D101" s="6"/>
      <c r="E101" s="6"/>
      <c r="F101" s="6"/>
      <c r="G101" s="6"/>
      <c r="H101" s="6" t="s">
        <v>24</v>
      </c>
      <c r="I101" s="6"/>
      <c r="J101" s="6"/>
      <c r="K101" s="6" t="s">
        <v>27</v>
      </c>
      <c r="L101" s="6" t="s">
        <v>28</v>
      </c>
      <c r="M101" s="6"/>
      <c r="N101" s="6"/>
      <c r="O101" s="8"/>
      <c r="P101" s="8">
        <f t="shared" si="28"/>
        <v>3</v>
      </c>
      <c r="Q101" s="8">
        <f t="shared" si="29"/>
        <v>1</v>
      </c>
      <c r="R101" s="8"/>
      <c r="S101" s="8">
        <f t="shared" si="35"/>
        <v>0</v>
      </c>
      <c r="T101" s="8">
        <f t="shared" si="30"/>
        <v>0</v>
      </c>
      <c r="U101" s="8">
        <f t="shared" si="31"/>
        <v>0</v>
      </c>
      <c r="V101" s="88">
        <f t="shared" si="18"/>
        <v>0</v>
      </c>
      <c r="W101" s="88">
        <f t="shared" si="19"/>
        <v>0</v>
      </c>
      <c r="X101" s="88">
        <f t="shared" si="20"/>
        <v>0</v>
      </c>
      <c r="Y101" s="88">
        <f t="shared" si="21"/>
        <v>1</v>
      </c>
      <c r="Z101" s="88">
        <f t="shared" si="22"/>
        <v>0</v>
      </c>
      <c r="AA101" s="88">
        <f t="shared" si="23"/>
        <v>0</v>
      </c>
      <c r="AB101" s="88">
        <f t="shared" si="24"/>
        <v>1</v>
      </c>
      <c r="AC101" s="88">
        <f t="shared" si="25"/>
        <v>1</v>
      </c>
      <c r="AD101" s="88">
        <f t="shared" si="26"/>
        <v>0</v>
      </c>
      <c r="AE101" s="88">
        <f t="shared" si="27"/>
        <v>0</v>
      </c>
      <c r="AF101" s="8"/>
      <c r="AG101" s="8"/>
      <c r="AH101" s="8">
        <f t="shared" si="32"/>
        <v>3</v>
      </c>
      <c r="AI101" s="8">
        <f t="shared" si="33"/>
        <v>3</v>
      </c>
      <c r="AJ101" s="8" t="str">
        <f t="shared" si="34"/>
        <v>Correct</v>
      </c>
      <c r="AK101" s="8"/>
      <c r="AL101" s="159" t="str">
        <f>IFERROR(VLOOKUP(Table1[[#This Row],[RespondentID]],'All Data'!$A102:$CN674,81,FALSE),"unknown")</f>
        <v>Female</v>
      </c>
      <c r="AM101" s="159">
        <f>IFERROR(VLOOKUP(Table1[[#This Row],[RespondentID]],'All Data'!$A102:$CN674,82,FALSE),"unknown")</f>
        <v>57</v>
      </c>
      <c r="AN101" s="159" t="str">
        <f>IFERROR(VLOOKUP(Table1[[#This Row],[RespondentID]],'All Data'!$A102:$CN674,83,FALSE),"unknown")</f>
        <v>Nassau</v>
      </c>
      <c r="AO101" s="159" t="str">
        <f>IFERROR(VLOOKUP(Table1[[#This Row],[RespondentID]],'All Data'!$A102:$CN674,84,FALSE),"unknown")</f>
        <v>Massapequa Park, 11762</v>
      </c>
      <c r="AP101" s="159" t="str">
        <f>IFERROR(VLOOKUP(Table1[[#This Row],[RespondentID]],'All Data'!$A102:$CN674,85,FALSE),"unknown")</f>
        <v>White/Caucasian</v>
      </c>
      <c r="AQ101" s="159" t="str">
        <f>IFERROR(VLOOKUP(Table1[[#This Row],[RespondentID]],'All Data'!$A102:$CN674,86,FALSE),"unknown")</f>
        <v>No</v>
      </c>
      <c r="AR101" s="159" t="str">
        <f>IFERROR(VLOOKUP(Table1[[#This Row],[RespondentID]],'All Data'!$A102:$CN674,87,FALSE),"unknown")</f>
        <v xml:space="preserve">English </v>
      </c>
      <c r="AS101" s="159" t="str">
        <f>IFERROR(VLOOKUP(Table1[[#This Row],[RespondentID]],'All Data'!$A102:$CN674,88,FALSE),"unknown")</f>
        <v>$75,000 to $125,000</v>
      </c>
      <c r="AT101" s="159" t="str">
        <f>IFERROR(VLOOKUP(Table1[[#This Row],[RespondentID]],'All Data'!$A102:$CN674,89,FALSE),"unknown")</f>
        <v>College graduate</v>
      </c>
      <c r="AU101" s="159" t="str">
        <f>IFERROR(VLOOKUP(Table1[[#This Row],[RespondentID]],'All Data'!$A102:$CN674,90,FALSE),"unknown")</f>
        <v>Employed for wages</v>
      </c>
      <c r="AV101" s="159" t="str">
        <f>IFERROR(VLOOKUP(Table1[[#This Row],[RespondentID]],'All Data'!$A102:$CN674,91,FALSE),"unknown")</f>
        <v>Yes</v>
      </c>
      <c r="AW101" s="159" t="str">
        <f>IFERROR(VLOOKUP(Table1[[#This Row],[RespondentID]],'All Data'!$A102:$CN674,92,FALSE),"unknown")</f>
        <v>Yes</v>
      </c>
    </row>
    <row r="102" spans="1:49" x14ac:dyDescent="0.35">
      <c r="A102" s="6">
        <f>'All Data'!A103</f>
        <v>5668226091</v>
      </c>
      <c r="B102" s="6" t="s">
        <v>18</v>
      </c>
      <c r="C102" s="6"/>
      <c r="D102" s="6" t="s">
        <v>20</v>
      </c>
      <c r="E102" s="6"/>
      <c r="F102" s="6"/>
      <c r="G102" s="6"/>
      <c r="H102" s="6"/>
      <c r="I102" s="6"/>
      <c r="J102" s="6" t="s">
        <v>26</v>
      </c>
      <c r="K102" s="6"/>
      <c r="L102" s="6"/>
      <c r="M102" s="6"/>
      <c r="N102" s="6"/>
      <c r="O102" s="8"/>
      <c r="P102" s="8">
        <f t="shared" si="28"/>
        <v>3</v>
      </c>
      <c r="Q102" s="8">
        <f t="shared" si="29"/>
        <v>1</v>
      </c>
      <c r="R102" s="8"/>
      <c r="S102" s="8">
        <f t="shared" si="35"/>
        <v>1</v>
      </c>
      <c r="T102" s="8">
        <f t="shared" si="30"/>
        <v>0</v>
      </c>
      <c r="U102" s="8">
        <f t="shared" si="31"/>
        <v>1</v>
      </c>
      <c r="V102" s="88">
        <f t="shared" si="18"/>
        <v>0</v>
      </c>
      <c r="W102" s="88">
        <f t="shared" si="19"/>
        <v>0</v>
      </c>
      <c r="X102" s="88">
        <f t="shared" si="20"/>
        <v>0</v>
      </c>
      <c r="Y102" s="88">
        <f t="shared" si="21"/>
        <v>0</v>
      </c>
      <c r="Z102" s="88">
        <f t="shared" si="22"/>
        <v>0</v>
      </c>
      <c r="AA102" s="88">
        <f t="shared" si="23"/>
        <v>1</v>
      </c>
      <c r="AB102" s="88">
        <f t="shared" si="24"/>
        <v>0</v>
      </c>
      <c r="AC102" s="88">
        <f t="shared" si="25"/>
        <v>0</v>
      </c>
      <c r="AD102" s="88">
        <f t="shared" si="26"/>
        <v>0</v>
      </c>
      <c r="AE102" s="88">
        <f t="shared" si="27"/>
        <v>0</v>
      </c>
      <c r="AF102" s="8"/>
      <c r="AG102" s="8"/>
      <c r="AH102" s="8">
        <f t="shared" si="32"/>
        <v>3</v>
      </c>
      <c r="AI102" s="8">
        <f t="shared" si="33"/>
        <v>3</v>
      </c>
      <c r="AJ102" s="8" t="str">
        <f t="shared" si="34"/>
        <v>Correct</v>
      </c>
      <c r="AK102" s="8"/>
      <c r="AL102" s="159" t="str">
        <f>IFERROR(VLOOKUP(Table1[[#This Row],[RespondentID]],'All Data'!$A103:$CN675,81,FALSE),"unknown")</f>
        <v>Female</v>
      </c>
      <c r="AM102" s="159">
        <f>IFERROR(VLOOKUP(Table1[[#This Row],[RespondentID]],'All Data'!$A103:$CN675,82,FALSE),"unknown")</f>
        <v>52</v>
      </c>
      <c r="AN102" s="159" t="str">
        <f>IFERROR(VLOOKUP(Table1[[#This Row],[RespondentID]],'All Data'!$A103:$CN675,83,FALSE),"unknown")</f>
        <v>Nassau</v>
      </c>
      <c r="AO102" s="159" t="str">
        <f>IFERROR(VLOOKUP(Table1[[#This Row],[RespondentID]],'All Data'!$A103:$CN675,84,FALSE),"unknown")</f>
        <v>Glen Cove, 11542</v>
      </c>
      <c r="AP102" s="159" t="str">
        <f>IFERROR(VLOOKUP(Table1[[#This Row],[RespondentID]],'All Data'!$A103:$CN675,85,FALSE),"unknown")</f>
        <v>White/Caucasian</v>
      </c>
      <c r="AQ102" s="159" t="str">
        <f>IFERROR(VLOOKUP(Table1[[#This Row],[RespondentID]],'All Data'!$A103:$CN675,86,FALSE),"unknown")</f>
        <v>No</v>
      </c>
      <c r="AR102" s="159" t="str">
        <f>IFERROR(VLOOKUP(Table1[[#This Row],[RespondentID]],'All Data'!$A103:$CN675,87,FALSE),"unknown")</f>
        <v xml:space="preserve">English </v>
      </c>
      <c r="AS102" s="159" t="str">
        <f>IFERROR(VLOOKUP(Table1[[#This Row],[RespondentID]],'All Data'!$A103:$CN675,88,FALSE),"unknown")</f>
        <v>Over $125,000</v>
      </c>
      <c r="AT102" s="159" t="str">
        <f>IFERROR(VLOOKUP(Table1[[#This Row],[RespondentID]],'All Data'!$A103:$CN675,89,FALSE),"unknown")</f>
        <v>College graduate</v>
      </c>
      <c r="AU102" s="159" t="str">
        <f>IFERROR(VLOOKUP(Table1[[#This Row],[RespondentID]],'All Data'!$A103:$CN675,90,FALSE),"unknown")</f>
        <v>Employed for wages</v>
      </c>
      <c r="AV102" s="159" t="str">
        <f>IFERROR(VLOOKUP(Table1[[#This Row],[RespondentID]],'All Data'!$A103:$CN675,91,FALSE),"unknown")</f>
        <v>Yes</v>
      </c>
      <c r="AW102" s="159" t="str">
        <f>IFERROR(VLOOKUP(Table1[[#This Row],[RespondentID]],'All Data'!$A103:$CN675,92,FALSE),"unknown")</f>
        <v>Yes</v>
      </c>
    </row>
    <row r="103" spans="1:49" x14ac:dyDescent="0.35">
      <c r="A103" s="6">
        <f>'All Data'!A104</f>
        <v>5668213614</v>
      </c>
      <c r="B103" s="6"/>
      <c r="C103" s="6"/>
      <c r="D103" s="6"/>
      <c r="E103" s="6"/>
      <c r="F103" s="6"/>
      <c r="G103" s="6"/>
      <c r="H103" s="6"/>
      <c r="I103" s="6"/>
      <c r="J103" s="6"/>
      <c r="K103" s="6"/>
      <c r="L103" s="6"/>
      <c r="M103" s="6"/>
      <c r="N103" s="6"/>
      <c r="O103" s="8"/>
      <c r="P103" s="8">
        <f t="shared" si="28"/>
        <v>0</v>
      </c>
      <c r="Q103" s="8" t="e">
        <f t="shared" si="29"/>
        <v>#DIV/0!</v>
      </c>
      <c r="R103" s="8"/>
      <c r="S103" s="8">
        <f t="shared" si="35"/>
        <v>0</v>
      </c>
      <c r="T103" s="8">
        <f t="shared" si="30"/>
        <v>0</v>
      </c>
      <c r="U103" s="8">
        <f t="shared" si="31"/>
        <v>0</v>
      </c>
      <c r="V103" s="88">
        <f t="shared" si="18"/>
        <v>0</v>
      </c>
      <c r="W103" s="88">
        <f t="shared" si="19"/>
        <v>0</v>
      </c>
      <c r="X103" s="88">
        <f t="shared" si="20"/>
        <v>0</v>
      </c>
      <c r="Y103" s="88">
        <f t="shared" si="21"/>
        <v>0</v>
      </c>
      <c r="Z103" s="88">
        <f t="shared" si="22"/>
        <v>0</v>
      </c>
      <c r="AA103" s="88">
        <f t="shared" si="23"/>
        <v>0</v>
      </c>
      <c r="AB103" s="88">
        <f t="shared" si="24"/>
        <v>0</v>
      </c>
      <c r="AC103" s="88">
        <f t="shared" si="25"/>
        <v>0</v>
      </c>
      <c r="AD103" s="88">
        <f t="shared" si="26"/>
        <v>0</v>
      </c>
      <c r="AE103" s="88">
        <f t="shared" si="27"/>
        <v>0</v>
      </c>
      <c r="AF103" s="8"/>
      <c r="AG103" s="8"/>
      <c r="AH103" s="8">
        <f t="shared" si="32"/>
        <v>0</v>
      </c>
      <c r="AI103" s="8">
        <f t="shared" si="33"/>
        <v>0</v>
      </c>
      <c r="AJ103" s="8" t="str">
        <f t="shared" si="34"/>
        <v>Correct</v>
      </c>
      <c r="AK103" s="8"/>
      <c r="AL103" s="159" t="str">
        <f>IFERROR(VLOOKUP(Table1[[#This Row],[RespondentID]],'All Data'!$A104:$CN676,81,FALSE),"unknown")</f>
        <v>Female</v>
      </c>
      <c r="AM103" s="159">
        <f>IFERROR(VLOOKUP(Table1[[#This Row],[RespondentID]],'All Data'!$A104:$CN676,82,FALSE),"unknown")</f>
        <v>60</v>
      </c>
      <c r="AN103" s="159" t="str">
        <f>IFERROR(VLOOKUP(Table1[[#This Row],[RespondentID]],'All Data'!$A104:$CN676,83,FALSE),"unknown")</f>
        <v>Nassau</v>
      </c>
      <c r="AO103" s="159" t="str">
        <f>IFERROR(VLOOKUP(Table1[[#This Row],[RespondentID]],'All Data'!$A104:$CN676,84,FALSE),"unknown")</f>
        <v>Hempstead, 11550</v>
      </c>
      <c r="AP103" s="159" t="str">
        <f>IFERROR(VLOOKUP(Table1[[#This Row],[RespondentID]],'All Data'!$A104:$CN676,85,FALSE),"unknown")</f>
        <v>White/Caucasian</v>
      </c>
      <c r="AQ103" s="159" t="str">
        <f>IFERROR(VLOOKUP(Table1[[#This Row],[RespondentID]],'All Data'!$A104:$CN676,86,FALSE),"unknown")</f>
        <v>No</v>
      </c>
      <c r="AR103" s="159" t="str">
        <f>IFERROR(VLOOKUP(Table1[[#This Row],[RespondentID]],'All Data'!$A104:$CN676,87,FALSE),"unknown")</f>
        <v xml:space="preserve">English </v>
      </c>
      <c r="AS103" s="159" t="str">
        <f>IFERROR(VLOOKUP(Table1[[#This Row],[RespondentID]],'All Data'!$A104:$CN676,88,FALSE),"unknown")</f>
        <v>$35,000 to $49,999</v>
      </c>
      <c r="AT103" s="159" t="str">
        <f>IFERROR(VLOOKUP(Table1[[#This Row],[RespondentID]],'All Data'!$A104:$CN676,89,FALSE),"unknown")</f>
        <v>Some college</v>
      </c>
      <c r="AU103" s="159" t="str">
        <f>IFERROR(VLOOKUP(Table1[[#This Row],[RespondentID]],'All Data'!$A104:$CN676,90,FALSE),"unknown")</f>
        <v>Employed for wages</v>
      </c>
      <c r="AV103" s="159" t="str">
        <f>IFERROR(VLOOKUP(Table1[[#This Row],[RespondentID]],'All Data'!$A104:$CN676,91,FALSE),"unknown")</f>
        <v>Yes</v>
      </c>
      <c r="AW103" s="159" t="str">
        <f>IFERROR(VLOOKUP(Table1[[#This Row],[RespondentID]],'All Data'!$A104:$CN676,92,FALSE),"unknown")</f>
        <v>Yes</v>
      </c>
    </row>
    <row r="104" spans="1:49" x14ac:dyDescent="0.35">
      <c r="A104" s="6">
        <f>'All Data'!A105</f>
        <v>5668206028</v>
      </c>
      <c r="B104" s="6"/>
      <c r="C104" s="6" t="s">
        <v>19</v>
      </c>
      <c r="D104" s="6" t="s">
        <v>20</v>
      </c>
      <c r="E104" s="6"/>
      <c r="F104" s="6"/>
      <c r="G104" s="6"/>
      <c r="H104" s="6"/>
      <c r="I104" s="6"/>
      <c r="J104" s="6" t="s">
        <v>26</v>
      </c>
      <c r="K104" s="6"/>
      <c r="L104" s="6"/>
      <c r="M104" s="6"/>
      <c r="N104" s="6"/>
      <c r="O104" s="8"/>
      <c r="P104" s="8">
        <f t="shared" si="28"/>
        <v>3</v>
      </c>
      <c r="Q104" s="8">
        <f t="shared" si="29"/>
        <v>1</v>
      </c>
      <c r="R104" s="8"/>
      <c r="S104" s="8">
        <f t="shared" si="35"/>
        <v>0</v>
      </c>
      <c r="T104" s="8">
        <f t="shared" si="30"/>
        <v>1</v>
      </c>
      <c r="U104" s="8">
        <f t="shared" si="31"/>
        <v>1</v>
      </c>
      <c r="V104" s="88">
        <f t="shared" si="18"/>
        <v>0</v>
      </c>
      <c r="W104" s="88">
        <f t="shared" si="19"/>
        <v>0</v>
      </c>
      <c r="X104" s="88">
        <f t="shared" si="20"/>
        <v>0</v>
      </c>
      <c r="Y104" s="88">
        <f t="shared" si="21"/>
        <v>0</v>
      </c>
      <c r="Z104" s="88">
        <f t="shared" si="22"/>
        <v>0</v>
      </c>
      <c r="AA104" s="88">
        <f t="shared" si="23"/>
        <v>1</v>
      </c>
      <c r="AB104" s="88">
        <f t="shared" si="24"/>
        <v>0</v>
      </c>
      <c r="AC104" s="88">
        <f t="shared" si="25"/>
        <v>0</v>
      </c>
      <c r="AD104" s="88">
        <f t="shared" si="26"/>
        <v>0</v>
      </c>
      <c r="AE104" s="88">
        <f t="shared" si="27"/>
        <v>0</v>
      </c>
      <c r="AF104" s="8"/>
      <c r="AG104" s="8"/>
      <c r="AH104" s="8">
        <f t="shared" si="32"/>
        <v>3</v>
      </c>
      <c r="AI104" s="8">
        <f t="shared" si="33"/>
        <v>3</v>
      </c>
      <c r="AJ104" s="8" t="str">
        <f t="shared" si="34"/>
        <v>Correct</v>
      </c>
      <c r="AK104" s="8"/>
      <c r="AL104" s="159" t="str">
        <f>IFERROR(VLOOKUP(Table1[[#This Row],[RespondentID]],'All Data'!$A105:$CN677,81,FALSE),"unknown")</f>
        <v>Female</v>
      </c>
      <c r="AM104" s="159">
        <f>IFERROR(VLOOKUP(Table1[[#This Row],[RespondentID]],'All Data'!$A105:$CN677,82,FALSE),"unknown")</f>
        <v>66</v>
      </c>
      <c r="AN104" s="159" t="str">
        <f>IFERROR(VLOOKUP(Table1[[#This Row],[RespondentID]],'All Data'!$A105:$CN677,83,FALSE),"unknown")</f>
        <v>Suffolk</v>
      </c>
      <c r="AO104" s="159" t="str">
        <f>IFERROR(VLOOKUP(Table1[[#This Row],[RespondentID]],'All Data'!$A105:$CN677,84,FALSE),"unknown")</f>
        <v>Bay Shore, 11706</v>
      </c>
      <c r="AP104" s="159" t="str">
        <f>IFERROR(VLOOKUP(Table1[[#This Row],[RespondentID]],'All Data'!$A105:$CN677,85,FALSE),"unknown")</f>
        <v>White/Caucasian</v>
      </c>
      <c r="AQ104" s="159" t="str">
        <f>IFERROR(VLOOKUP(Table1[[#This Row],[RespondentID]],'All Data'!$A105:$CN677,86,FALSE),"unknown")</f>
        <v>No</v>
      </c>
      <c r="AR104" s="159" t="str">
        <f>IFERROR(VLOOKUP(Table1[[#This Row],[RespondentID]],'All Data'!$A105:$CN677,87,FALSE),"unknown")</f>
        <v xml:space="preserve">English </v>
      </c>
      <c r="AS104" s="159" t="str">
        <f>IFERROR(VLOOKUP(Table1[[#This Row],[RespondentID]],'All Data'!$A105:$CN677,88,FALSE),"unknown")</f>
        <v>Over $125,000</v>
      </c>
      <c r="AT104" s="159" t="str">
        <f>IFERROR(VLOOKUP(Table1[[#This Row],[RespondentID]],'All Data'!$A105:$CN677,89,FALSE),"unknown")</f>
        <v>College graduate</v>
      </c>
      <c r="AU104" s="159" t="str">
        <f>IFERROR(VLOOKUP(Table1[[#This Row],[RespondentID]],'All Data'!$A105:$CN677,90,FALSE),"unknown")</f>
        <v>Employed for wages</v>
      </c>
      <c r="AV104" s="159" t="str">
        <f>IFERROR(VLOOKUP(Table1[[#This Row],[RespondentID]],'All Data'!$A105:$CN677,91,FALSE),"unknown")</f>
        <v>Yes</v>
      </c>
      <c r="AW104" s="159" t="str">
        <f>IFERROR(VLOOKUP(Table1[[#This Row],[RespondentID]],'All Data'!$A105:$CN677,92,FALSE),"unknown")</f>
        <v>Yes</v>
      </c>
    </row>
    <row r="105" spans="1:49" x14ac:dyDescent="0.35">
      <c r="A105" s="6">
        <f>'All Data'!A106</f>
        <v>5668195710</v>
      </c>
      <c r="B105" s="6"/>
      <c r="C105" s="6" t="s">
        <v>19</v>
      </c>
      <c r="D105" s="6"/>
      <c r="E105" s="6"/>
      <c r="F105" s="6"/>
      <c r="G105" s="6"/>
      <c r="H105" s="6"/>
      <c r="I105" s="6"/>
      <c r="J105" s="6" t="s">
        <v>26</v>
      </c>
      <c r="K105" s="6"/>
      <c r="L105" s="6"/>
      <c r="M105" s="6"/>
      <c r="N105" s="6" t="s">
        <v>30</v>
      </c>
      <c r="O105" s="8"/>
      <c r="P105" s="8">
        <f t="shared" si="28"/>
        <v>3</v>
      </c>
      <c r="Q105" s="8">
        <f t="shared" si="29"/>
        <v>1</v>
      </c>
      <c r="R105" s="8"/>
      <c r="S105" s="8">
        <f t="shared" si="35"/>
        <v>0</v>
      </c>
      <c r="T105" s="8">
        <f t="shared" si="30"/>
        <v>1</v>
      </c>
      <c r="U105" s="8">
        <f t="shared" si="31"/>
        <v>0</v>
      </c>
      <c r="V105" s="88">
        <f t="shared" si="18"/>
        <v>0</v>
      </c>
      <c r="W105" s="88">
        <f t="shared" si="19"/>
        <v>0</v>
      </c>
      <c r="X105" s="88">
        <f t="shared" si="20"/>
        <v>0</v>
      </c>
      <c r="Y105" s="88">
        <f t="shared" si="21"/>
        <v>0</v>
      </c>
      <c r="Z105" s="88">
        <f t="shared" si="22"/>
        <v>0</v>
      </c>
      <c r="AA105" s="88">
        <f t="shared" si="23"/>
        <v>1</v>
      </c>
      <c r="AB105" s="88">
        <f t="shared" si="24"/>
        <v>0</v>
      </c>
      <c r="AC105" s="88">
        <f t="shared" si="25"/>
        <v>0</v>
      </c>
      <c r="AD105" s="88">
        <f t="shared" si="26"/>
        <v>0</v>
      </c>
      <c r="AE105" s="88">
        <f t="shared" si="27"/>
        <v>1</v>
      </c>
      <c r="AF105" s="8"/>
      <c r="AG105" s="8"/>
      <c r="AH105" s="8">
        <f t="shared" si="32"/>
        <v>3</v>
      </c>
      <c r="AI105" s="8">
        <f t="shared" si="33"/>
        <v>3</v>
      </c>
      <c r="AJ105" s="8" t="str">
        <f t="shared" si="34"/>
        <v>Correct</v>
      </c>
      <c r="AK105" s="8"/>
      <c r="AL105" s="159" t="str">
        <f>IFERROR(VLOOKUP(Table1[[#This Row],[RespondentID]],'All Data'!$A106:$CN678,81,FALSE),"unknown")</f>
        <v>Male</v>
      </c>
      <c r="AM105" s="159">
        <f>IFERROR(VLOOKUP(Table1[[#This Row],[RespondentID]],'All Data'!$A106:$CN678,82,FALSE),"unknown")</f>
        <v>80</v>
      </c>
      <c r="AN105" s="159" t="str">
        <f>IFERROR(VLOOKUP(Table1[[#This Row],[RespondentID]],'All Data'!$A106:$CN678,83,FALSE),"unknown")</f>
        <v>Suffolk</v>
      </c>
      <c r="AO105" s="159" t="str">
        <f>IFERROR(VLOOKUP(Table1[[#This Row],[RespondentID]],'All Data'!$A106:$CN678,84,FALSE),"unknown")</f>
        <v>Kings Park, 11754</v>
      </c>
      <c r="AP105" s="159" t="str">
        <f>IFERROR(VLOOKUP(Table1[[#This Row],[RespondentID]],'All Data'!$A106:$CN678,85,FALSE),"unknown")</f>
        <v>White/Caucasian</v>
      </c>
      <c r="AQ105" s="159" t="str">
        <f>IFERROR(VLOOKUP(Table1[[#This Row],[RespondentID]],'All Data'!$A106:$CN678,86,FALSE),"unknown")</f>
        <v>No</v>
      </c>
      <c r="AR105" s="159" t="str">
        <f>IFERROR(VLOOKUP(Table1[[#This Row],[RespondentID]],'All Data'!$A106:$CN678,87,FALSE),"unknown")</f>
        <v xml:space="preserve">English </v>
      </c>
      <c r="AS105" s="159" t="str">
        <f>IFERROR(VLOOKUP(Table1[[#This Row],[RespondentID]],'All Data'!$A106:$CN678,88,FALSE),"unknown")</f>
        <v>$75,000 to $125,000</v>
      </c>
      <c r="AT105" s="159" t="str">
        <f>IFERROR(VLOOKUP(Table1[[#This Row],[RespondentID]],'All Data'!$A106:$CN678,89,FALSE),"unknown")</f>
        <v>College graduate</v>
      </c>
      <c r="AU105" s="159" t="str">
        <f>IFERROR(VLOOKUP(Table1[[#This Row],[RespondentID]],'All Data'!$A106:$CN678,90,FALSE),"unknown")</f>
        <v>Retired</v>
      </c>
      <c r="AV105" s="159" t="str">
        <f>IFERROR(VLOOKUP(Table1[[#This Row],[RespondentID]],'All Data'!$A106:$CN678,91,FALSE),"unknown")</f>
        <v>Yes</v>
      </c>
      <c r="AW105" s="159" t="str">
        <f>IFERROR(VLOOKUP(Table1[[#This Row],[RespondentID]],'All Data'!$A106:$CN678,92,FALSE),"unknown")</f>
        <v>No</v>
      </c>
    </row>
    <row r="106" spans="1:49" x14ac:dyDescent="0.35">
      <c r="A106" s="6">
        <f>'All Data'!A107</f>
        <v>5666599683</v>
      </c>
      <c r="B106" s="6"/>
      <c r="C106" s="6"/>
      <c r="D106" s="6"/>
      <c r="E106" s="6"/>
      <c r="F106" s="6"/>
      <c r="G106" s="6"/>
      <c r="H106" s="6" t="s">
        <v>24</v>
      </c>
      <c r="I106" s="6"/>
      <c r="J106" s="6"/>
      <c r="K106" s="6"/>
      <c r="L106" s="6"/>
      <c r="M106" s="6"/>
      <c r="N106" s="6"/>
      <c r="O106" s="8"/>
      <c r="P106" s="8">
        <f t="shared" si="28"/>
        <v>1</v>
      </c>
      <c r="Q106" s="8">
        <f t="shared" si="29"/>
        <v>3</v>
      </c>
      <c r="R106" s="8"/>
      <c r="S106" s="8">
        <f t="shared" si="35"/>
        <v>0</v>
      </c>
      <c r="T106" s="8">
        <f t="shared" si="30"/>
        <v>0</v>
      </c>
      <c r="U106" s="8">
        <f t="shared" si="31"/>
        <v>0</v>
      </c>
      <c r="V106" s="88">
        <f t="shared" si="18"/>
        <v>0</v>
      </c>
      <c r="W106" s="88">
        <f t="shared" si="19"/>
        <v>0</v>
      </c>
      <c r="X106" s="88">
        <f t="shared" si="20"/>
        <v>0</v>
      </c>
      <c r="Y106" s="88">
        <f t="shared" si="21"/>
        <v>1</v>
      </c>
      <c r="Z106" s="88">
        <f t="shared" si="22"/>
        <v>0</v>
      </c>
      <c r="AA106" s="88">
        <f t="shared" si="23"/>
        <v>0</v>
      </c>
      <c r="AB106" s="88">
        <f t="shared" si="24"/>
        <v>0</v>
      </c>
      <c r="AC106" s="88">
        <f t="shared" si="25"/>
        <v>0</v>
      </c>
      <c r="AD106" s="88">
        <f t="shared" si="26"/>
        <v>0</v>
      </c>
      <c r="AE106" s="88">
        <f t="shared" si="27"/>
        <v>0</v>
      </c>
      <c r="AF106" s="8"/>
      <c r="AG106" s="8"/>
      <c r="AH106" s="8">
        <f t="shared" si="32"/>
        <v>1</v>
      </c>
      <c r="AI106" s="8">
        <f t="shared" si="33"/>
        <v>1</v>
      </c>
      <c r="AJ106" s="8" t="str">
        <f t="shared" si="34"/>
        <v>Correct</v>
      </c>
      <c r="AK106" s="8"/>
      <c r="AL106" s="159" t="str">
        <f>IFERROR(VLOOKUP(Table1[[#This Row],[RespondentID]],'All Data'!$A107:$CN679,81,FALSE),"unknown")</f>
        <v>Male</v>
      </c>
      <c r="AM106" s="159">
        <f>IFERROR(VLOOKUP(Table1[[#This Row],[RespondentID]],'All Data'!$A107:$CN679,82,FALSE),"unknown")</f>
        <v>51</v>
      </c>
      <c r="AN106" s="159" t="str">
        <f>IFERROR(VLOOKUP(Table1[[#This Row],[RespondentID]],'All Data'!$A107:$CN679,83,FALSE),"unknown")</f>
        <v>Nassau</v>
      </c>
      <c r="AO106" s="159" t="str">
        <f>IFERROR(VLOOKUP(Table1[[#This Row],[RespondentID]],'All Data'!$A107:$CN679,84,FALSE),"unknown")</f>
        <v>Farmingdale, 11735</v>
      </c>
      <c r="AP106" s="159" t="str">
        <f>IFERROR(VLOOKUP(Table1[[#This Row],[RespondentID]],'All Data'!$A107:$CN679,85,FALSE),"unknown")</f>
        <v>Asian/Pacific Islander</v>
      </c>
      <c r="AQ106" s="159" t="str">
        <f>IFERROR(VLOOKUP(Table1[[#This Row],[RespondentID]],'All Data'!$A107:$CN679,86,FALSE),"unknown")</f>
        <v>No</v>
      </c>
      <c r="AR106" s="159" t="str">
        <f>IFERROR(VLOOKUP(Table1[[#This Row],[RespondentID]],'All Data'!$A107:$CN679,87,FALSE),"unknown")</f>
        <v xml:space="preserve">English </v>
      </c>
      <c r="AS106" s="159" t="str">
        <f>IFERROR(VLOOKUP(Table1[[#This Row],[RespondentID]],'All Data'!$A107:$CN679,88,FALSE),"unknown")</f>
        <v>$20,000 to $34,999</v>
      </c>
      <c r="AT106" s="159" t="str">
        <f>IFERROR(VLOOKUP(Table1[[#This Row],[RespondentID]],'All Data'!$A107:$CN679,89,FALSE),"unknown")</f>
        <v>College graduate</v>
      </c>
      <c r="AU106" s="159" t="str">
        <f>IFERROR(VLOOKUP(Table1[[#This Row],[RespondentID]],'All Data'!$A107:$CN679,90,FALSE),"unknown")</f>
        <v>Self-employed</v>
      </c>
      <c r="AV106" s="159" t="str">
        <f>IFERROR(VLOOKUP(Table1[[#This Row],[RespondentID]],'All Data'!$A107:$CN679,91,FALSE),"unknown")</f>
        <v>Yes</v>
      </c>
      <c r="AW106" s="159" t="str">
        <f>IFERROR(VLOOKUP(Table1[[#This Row],[RespondentID]],'All Data'!$A107:$CN679,92,FALSE),"unknown")</f>
        <v>Yes</v>
      </c>
    </row>
    <row r="107" spans="1:49" x14ac:dyDescent="0.35">
      <c r="A107" s="6">
        <f>'All Data'!A108</f>
        <v>5665659347</v>
      </c>
      <c r="B107" s="6"/>
      <c r="C107" s="6" t="s">
        <v>19</v>
      </c>
      <c r="D107" s="6"/>
      <c r="E107" s="6"/>
      <c r="F107" s="6" t="s">
        <v>22</v>
      </c>
      <c r="G107" s="6"/>
      <c r="H107" s="6"/>
      <c r="I107" s="6"/>
      <c r="J107" s="6"/>
      <c r="K107" s="6"/>
      <c r="L107" s="6"/>
      <c r="M107" s="6"/>
      <c r="N107" s="6"/>
      <c r="O107" s="8"/>
      <c r="P107" s="8">
        <f t="shared" si="28"/>
        <v>2</v>
      </c>
      <c r="Q107" s="8">
        <f t="shared" si="29"/>
        <v>1.5</v>
      </c>
      <c r="R107" s="8"/>
      <c r="S107" s="8">
        <f t="shared" si="35"/>
        <v>0</v>
      </c>
      <c r="T107" s="8">
        <f t="shared" si="30"/>
        <v>1</v>
      </c>
      <c r="U107" s="8">
        <f t="shared" si="31"/>
        <v>0</v>
      </c>
      <c r="V107" s="88">
        <f t="shared" si="18"/>
        <v>0</v>
      </c>
      <c r="W107" s="88">
        <f t="shared" si="19"/>
        <v>1</v>
      </c>
      <c r="X107" s="88">
        <f t="shared" si="20"/>
        <v>0</v>
      </c>
      <c r="Y107" s="88">
        <f t="shared" si="21"/>
        <v>0</v>
      </c>
      <c r="Z107" s="88">
        <f t="shared" si="22"/>
        <v>0</v>
      </c>
      <c r="AA107" s="88">
        <f t="shared" si="23"/>
        <v>0</v>
      </c>
      <c r="AB107" s="88">
        <f t="shared" si="24"/>
        <v>0</v>
      </c>
      <c r="AC107" s="88">
        <f t="shared" si="25"/>
        <v>0</v>
      </c>
      <c r="AD107" s="88">
        <f t="shared" si="26"/>
        <v>0</v>
      </c>
      <c r="AE107" s="88">
        <f t="shared" si="27"/>
        <v>0</v>
      </c>
      <c r="AF107" s="8"/>
      <c r="AG107" s="8"/>
      <c r="AH107" s="8">
        <f t="shared" si="32"/>
        <v>2</v>
      </c>
      <c r="AI107" s="8">
        <f t="shared" si="33"/>
        <v>2</v>
      </c>
      <c r="AJ107" s="8" t="str">
        <f t="shared" si="34"/>
        <v>Correct</v>
      </c>
      <c r="AK107" s="8"/>
      <c r="AL107" s="159" t="str">
        <f>IFERROR(VLOOKUP(Table1[[#This Row],[RespondentID]],'All Data'!$A108:$CN680,81,FALSE),"unknown")</f>
        <v>Female</v>
      </c>
      <c r="AM107" s="159">
        <f>IFERROR(VLOOKUP(Table1[[#This Row],[RespondentID]],'All Data'!$A108:$CN680,82,FALSE),"unknown")</f>
        <v>41</v>
      </c>
      <c r="AN107" s="159" t="str">
        <f>IFERROR(VLOOKUP(Table1[[#This Row],[RespondentID]],'All Data'!$A108:$CN680,83,FALSE),"unknown")</f>
        <v>Suffolk</v>
      </c>
      <c r="AO107" s="159" t="str">
        <f>IFERROR(VLOOKUP(Table1[[#This Row],[RespondentID]],'All Data'!$A108:$CN680,84,FALSE),"unknown")</f>
        <v>Nesconset, 11767</v>
      </c>
      <c r="AP107" s="159" t="str">
        <f>IFERROR(VLOOKUP(Table1[[#This Row],[RespondentID]],'All Data'!$A108:$CN680,85,FALSE),"unknown")</f>
        <v>White/Caucasian</v>
      </c>
      <c r="AQ107" s="159" t="str">
        <f>IFERROR(VLOOKUP(Table1[[#This Row],[RespondentID]],'All Data'!$A108:$CN680,86,FALSE),"unknown")</f>
        <v>No</v>
      </c>
      <c r="AR107" s="159" t="str">
        <f>IFERROR(VLOOKUP(Table1[[#This Row],[RespondentID]],'All Data'!$A108:$CN680,87,FALSE),"unknown")</f>
        <v xml:space="preserve">English </v>
      </c>
      <c r="AS107" s="159" t="str">
        <f>IFERROR(VLOOKUP(Table1[[#This Row],[RespondentID]],'All Data'!$A108:$CN680,88,FALSE),"unknown")</f>
        <v>$0-$19,999</v>
      </c>
      <c r="AT107" s="159" t="str">
        <f>IFERROR(VLOOKUP(Table1[[#This Row],[RespondentID]],'All Data'!$A108:$CN680,89,FALSE),"unknown")</f>
        <v>Some college</v>
      </c>
      <c r="AU107" s="159" t="str">
        <f>IFERROR(VLOOKUP(Table1[[#This Row],[RespondentID]],'All Data'!$A108:$CN680,90,FALSE),"unknown")</f>
        <v>Employed for wages</v>
      </c>
      <c r="AV107" s="159" t="str">
        <f>IFERROR(VLOOKUP(Table1[[#This Row],[RespondentID]],'All Data'!$A108:$CN680,91,FALSE),"unknown")</f>
        <v>Yes</v>
      </c>
      <c r="AW107" s="159" t="str">
        <f>IFERROR(VLOOKUP(Table1[[#This Row],[RespondentID]],'All Data'!$A108:$CN680,92,FALSE),"unknown")</f>
        <v>No</v>
      </c>
    </row>
    <row r="108" spans="1:49" x14ac:dyDescent="0.35">
      <c r="A108" s="6">
        <f>'All Data'!A109</f>
        <v>5665286065</v>
      </c>
      <c r="B108" s="6"/>
      <c r="C108" s="6"/>
      <c r="D108" s="6"/>
      <c r="E108" s="6"/>
      <c r="F108" s="6"/>
      <c r="G108" s="6"/>
      <c r="H108" s="6"/>
      <c r="I108" s="6"/>
      <c r="J108" s="6" t="s">
        <v>26</v>
      </c>
      <c r="K108" s="6"/>
      <c r="L108" s="6"/>
      <c r="M108" s="6" t="s">
        <v>29</v>
      </c>
      <c r="N108" s="6" t="s">
        <v>30</v>
      </c>
      <c r="O108" s="8"/>
      <c r="P108" s="8">
        <f t="shared" si="28"/>
        <v>3</v>
      </c>
      <c r="Q108" s="8">
        <f t="shared" si="29"/>
        <v>1</v>
      </c>
      <c r="R108" s="8"/>
      <c r="S108" s="8">
        <f t="shared" si="35"/>
        <v>0</v>
      </c>
      <c r="T108" s="8">
        <f t="shared" si="30"/>
        <v>0</v>
      </c>
      <c r="U108" s="8">
        <f t="shared" si="31"/>
        <v>0</v>
      </c>
      <c r="V108" s="88">
        <f t="shared" si="18"/>
        <v>0</v>
      </c>
      <c r="W108" s="88">
        <f t="shared" si="19"/>
        <v>0</v>
      </c>
      <c r="X108" s="88">
        <f t="shared" si="20"/>
        <v>0</v>
      </c>
      <c r="Y108" s="88">
        <f t="shared" si="21"/>
        <v>0</v>
      </c>
      <c r="Z108" s="88">
        <f t="shared" si="22"/>
        <v>0</v>
      </c>
      <c r="AA108" s="88">
        <f t="shared" si="23"/>
        <v>1</v>
      </c>
      <c r="AB108" s="88">
        <f t="shared" si="24"/>
        <v>0</v>
      </c>
      <c r="AC108" s="88">
        <f t="shared" si="25"/>
        <v>0</v>
      </c>
      <c r="AD108" s="88">
        <f t="shared" si="26"/>
        <v>1</v>
      </c>
      <c r="AE108" s="88">
        <f t="shared" si="27"/>
        <v>1</v>
      </c>
      <c r="AF108" s="8"/>
      <c r="AG108" s="8"/>
      <c r="AH108" s="8">
        <f t="shared" si="32"/>
        <v>3</v>
      </c>
      <c r="AI108" s="8">
        <f t="shared" si="33"/>
        <v>3</v>
      </c>
      <c r="AJ108" s="8" t="str">
        <f t="shared" si="34"/>
        <v>Correct</v>
      </c>
      <c r="AK108" s="8"/>
      <c r="AL108" s="159" t="str">
        <f>IFERROR(VLOOKUP(Table1[[#This Row],[RespondentID]],'All Data'!$A109:$CN681,81,FALSE),"unknown")</f>
        <v>Female</v>
      </c>
      <c r="AM108" s="159">
        <f>IFERROR(VLOOKUP(Table1[[#This Row],[RespondentID]],'All Data'!$A109:$CN681,82,FALSE),"unknown")</f>
        <v>60</v>
      </c>
      <c r="AN108" s="159" t="str">
        <f>IFERROR(VLOOKUP(Table1[[#This Row],[RespondentID]],'All Data'!$A109:$CN681,83,FALSE),"unknown")</f>
        <v>Suffolk</v>
      </c>
      <c r="AO108" s="159" t="str">
        <f>IFERROR(VLOOKUP(Table1[[#This Row],[RespondentID]],'All Data'!$A109:$CN681,84,FALSE),"unknown")</f>
        <v>Mount Sinai, 11766</v>
      </c>
      <c r="AP108" s="159" t="str">
        <f>IFERROR(VLOOKUP(Table1[[#This Row],[RespondentID]],'All Data'!$A109:$CN681,85,FALSE),"unknown")</f>
        <v>White/Caucasian</v>
      </c>
      <c r="AQ108" s="159" t="str">
        <f>IFERROR(VLOOKUP(Table1[[#This Row],[RespondentID]],'All Data'!$A109:$CN681,86,FALSE),"unknown")</f>
        <v>No</v>
      </c>
      <c r="AR108" s="159" t="str">
        <f>IFERROR(VLOOKUP(Table1[[#This Row],[RespondentID]],'All Data'!$A109:$CN681,87,FALSE),"unknown")</f>
        <v xml:space="preserve">English </v>
      </c>
      <c r="AS108" s="159" t="str">
        <f>IFERROR(VLOOKUP(Table1[[#This Row],[RespondentID]],'All Data'!$A109:$CN681,88,FALSE),"unknown")</f>
        <v>Over $125,000</v>
      </c>
      <c r="AT108" s="159" t="str">
        <f>IFERROR(VLOOKUP(Table1[[#This Row],[RespondentID]],'All Data'!$A109:$CN681,89,FALSE),"unknown")</f>
        <v>Graduate school</v>
      </c>
      <c r="AU108" s="159" t="str">
        <f>IFERROR(VLOOKUP(Table1[[#This Row],[RespondentID]],'All Data'!$A109:$CN681,90,FALSE),"unknown")</f>
        <v>Retired</v>
      </c>
      <c r="AV108" s="159" t="str">
        <f>IFERROR(VLOOKUP(Table1[[#This Row],[RespondentID]],'All Data'!$A109:$CN681,91,FALSE),"unknown")</f>
        <v>Yes</v>
      </c>
      <c r="AW108" s="159" t="str">
        <f>IFERROR(VLOOKUP(Table1[[#This Row],[RespondentID]],'All Data'!$A109:$CN681,92,FALSE),"unknown")</f>
        <v>Yes</v>
      </c>
    </row>
    <row r="109" spans="1:49" x14ac:dyDescent="0.35">
      <c r="A109" s="6">
        <f>'All Data'!A110</f>
        <v>5664588025</v>
      </c>
      <c r="B109" s="6"/>
      <c r="C109" s="6"/>
      <c r="D109" s="6"/>
      <c r="E109" s="6"/>
      <c r="F109" s="6"/>
      <c r="G109" s="6"/>
      <c r="H109" s="6"/>
      <c r="I109" s="6"/>
      <c r="J109" s="6"/>
      <c r="K109" s="6"/>
      <c r="L109" s="6"/>
      <c r="M109" s="6"/>
      <c r="N109" s="6"/>
      <c r="O109" s="8"/>
      <c r="P109" s="8">
        <f t="shared" si="28"/>
        <v>0</v>
      </c>
      <c r="Q109" s="8" t="e">
        <f t="shared" si="29"/>
        <v>#DIV/0!</v>
      </c>
      <c r="R109" s="8"/>
      <c r="S109" s="8">
        <f t="shared" si="35"/>
        <v>0</v>
      </c>
      <c r="T109" s="8">
        <f t="shared" si="30"/>
        <v>0</v>
      </c>
      <c r="U109" s="8">
        <f t="shared" si="31"/>
        <v>0</v>
      </c>
      <c r="V109" s="88">
        <f t="shared" si="18"/>
        <v>0</v>
      </c>
      <c r="W109" s="88">
        <f t="shared" si="19"/>
        <v>0</v>
      </c>
      <c r="X109" s="88">
        <f t="shared" si="20"/>
        <v>0</v>
      </c>
      <c r="Y109" s="88">
        <f t="shared" si="21"/>
        <v>0</v>
      </c>
      <c r="Z109" s="88">
        <f t="shared" si="22"/>
        <v>0</v>
      </c>
      <c r="AA109" s="88">
        <f t="shared" si="23"/>
        <v>0</v>
      </c>
      <c r="AB109" s="88">
        <f t="shared" si="24"/>
        <v>0</v>
      </c>
      <c r="AC109" s="88">
        <f t="shared" si="25"/>
        <v>0</v>
      </c>
      <c r="AD109" s="88">
        <f t="shared" si="26"/>
        <v>0</v>
      </c>
      <c r="AE109" s="88">
        <f t="shared" si="27"/>
        <v>0</v>
      </c>
      <c r="AF109" s="8"/>
      <c r="AG109" s="8"/>
      <c r="AH109" s="8">
        <f t="shared" si="32"/>
        <v>0</v>
      </c>
      <c r="AI109" s="8">
        <f t="shared" si="33"/>
        <v>0</v>
      </c>
      <c r="AJ109" s="8" t="str">
        <f t="shared" si="34"/>
        <v>Correct</v>
      </c>
      <c r="AK109" s="8"/>
      <c r="AL109" s="159" t="str">
        <f>IFERROR(VLOOKUP(Table1[[#This Row],[RespondentID]],'All Data'!$A110:$CN682,81,FALSE),"unknown")</f>
        <v>Female</v>
      </c>
      <c r="AM109" s="159">
        <f>IFERROR(VLOOKUP(Table1[[#This Row],[RespondentID]],'All Data'!$A110:$CN682,82,FALSE),"unknown")</f>
        <v>62</v>
      </c>
      <c r="AN109" s="159" t="str">
        <f>IFERROR(VLOOKUP(Table1[[#This Row],[RespondentID]],'All Data'!$A110:$CN682,83,FALSE),"unknown")</f>
        <v>Nassau</v>
      </c>
      <c r="AO109" s="159" t="str">
        <f>IFERROR(VLOOKUP(Table1[[#This Row],[RespondentID]],'All Data'!$A110:$CN682,84,FALSE),"unknown")</f>
        <v>Glen Cove, 11542</v>
      </c>
      <c r="AP109" s="159" t="str">
        <f>IFERROR(VLOOKUP(Table1[[#This Row],[RespondentID]],'All Data'!$A110:$CN682,85,FALSE),"unknown")</f>
        <v>White/Caucasian</v>
      </c>
      <c r="AQ109" s="159" t="str">
        <f>IFERROR(VLOOKUP(Table1[[#This Row],[RespondentID]],'All Data'!$A110:$CN682,86,FALSE),"unknown")</f>
        <v>No</v>
      </c>
      <c r="AR109" s="159" t="str">
        <f>IFERROR(VLOOKUP(Table1[[#This Row],[RespondentID]],'All Data'!$A110:$CN682,87,FALSE),"unknown")</f>
        <v xml:space="preserve">English </v>
      </c>
      <c r="AS109" s="159" t="str">
        <f>IFERROR(VLOOKUP(Table1[[#This Row],[RespondentID]],'All Data'!$A110:$CN682,88,FALSE),"unknown")</f>
        <v>Over $125,000</v>
      </c>
      <c r="AT109" s="159" t="str">
        <f>IFERROR(VLOOKUP(Table1[[#This Row],[RespondentID]],'All Data'!$A110:$CN682,89,FALSE),"unknown")</f>
        <v>Graduate school</v>
      </c>
      <c r="AU109" s="159" t="str">
        <f>IFERROR(VLOOKUP(Table1[[#This Row],[RespondentID]],'All Data'!$A110:$CN682,90,FALSE),"unknown")</f>
        <v>Employed for wages</v>
      </c>
      <c r="AV109" s="159" t="str">
        <f>IFERROR(VLOOKUP(Table1[[#This Row],[RespondentID]],'All Data'!$A110:$CN682,91,FALSE),"unknown")</f>
        <v>Yes</v>
      </c>
      <c r="AW109" s="159" t="str">
        <f>IFERROR(VLOOKUP(Table1[[#This Row],[RespondentID]],'All Data'!$A110:$CN682,92,FALSE),"unknown")</f>
        <v>Yes</v>
      </c>
    </row>
    <row r="110" spans="1:49" x14ac:dyDescent="0.35">
      <c r="A110" s="6">
        <f>'All Data'!A111</f>
        <v>5664331367</v>
      </c>
      <c r="B110" s="6"/>
      <c r="C110" s="6"/>
      <c r="D110" s="6"/>
      <c r="E110" s="6" t="s">
        <v>21</v>
      </c>
      <c r="F110" s="6"/>
      <c r="G110" s="6"/>
      <c r="H110" s="6"/>
      <c r="I110" s="6"/>
      <c r="J110" s="6"/>
      <c r="K110" s="6"/>
      <c r="L110" s="6" t="s">
        <v>28</v>
      </c>
      <c r="M110" s="6" t="s">
        <v>29</v>
      </c>
      <c r="N110" s="6"/>
      <c r="O110" s="8"/>
      <c r="P110" s="8">
        <f t="shared" si="28"/>
        <v>3</v>
      </c>
      <c r="Q110" s="8">
        <f t="shared" si="29"/>
        <v>1</v>
      </c>
      <c r="R110" s="8"/>
      <c r="S110" s="8">
        <f t="shared" si="35"/>
        <v>0</v>
      </c>
      <c r="T110" s="8">
        <f t="shared" si="30"/>
        <v>0</v>
      </c>
      <c r="U110" s="8">
        <f t="shared" si="31"/>
        <v>0</v>
      </c>
      <c r="V110" s="88">
        <f t="shared" si="18"/>
        <v>1</v>
      </c>
      <c r="W110" s="88">
        <f t="shared" si="19"/>
        <v>0</v>
      </c>
      <c r="X110" s="88">
        <f t="shared" si="20"/>
        <v>0</v>
      </c>
      <c r="Y110" s="88">
        <f t="shared" si="21"/>
        <v>0</v>
      </c>
      <c r="Z110" s="88">
        <f t="shared" si="22"/>
        <v>0</v>
      </c>
      <c r="AA110" s="88">
        <f t="shared" si="23"/>
        <v>0</v>
      </c>
      <c r="AB110" s="88">
        <f t="shared" si="24"/>
        <v>0</v>
      </c>
      <c r="AC110" s="88">
        <f t="shared" si="25"/>
        <v>1</v>
      </c>
      <c r="AD110" s="88">
        <f t="shared" si="26"/>
        <v>1</v>
      </c>
      <c r="AE110" s="88">
        <f t="shared" si="27"/>
        <v>0</v>
      </c>
      <c r="AF110" s="8"/>
      <c r="AG110" s="8"/>
      <c r="AH110" s="8">
        <f t="shared" si="32"/>
        <v>3</v>
      </c>
      <c r="AI110" s="8">
        <f t="shared" si="33"/>
        <v>3</v>
      </c>
      <c r="AJ110" s="8" t="str">
        <f t="shared" si="34"/>
        <v>Correct</v>
      </c>
      <c r="AK110" s="8"/>
      <c r="AL110" s="159" t="str">
        <f>IFERROR(VLOOKUP(Table1[[#This Row],[RespondentID]],'All Data'!$A111:$CN683,81,FALSE),"unknown")</f>
        <v>Male</v>
      </c>
      <c r="AM110" s="159">
        <f>IFERROR(VLOOKUP(Table1[[#This Row],[RespondentID]],'All Data'!$A111:$CN683,82,FALSE),"unknown")</f>
        <v>29</v>
      </c>
      <c r="AN110" s="159" t="str">
        <f>IFERROR(VLOOKUP(Table1[[#This Row],[RespondentID]],'All Data'!$A111:$CN683,83,FALSE),"unknown")</f>
        <v>Nassau</v>
      </c>
      <c r="AO110" s="159" t="str">
        <f>IFERROR(VLOOKUP(Table1[[#This Row],[RespondentID]],'All Data'!$A111:$CN683,84,FALSE),"unknown")</f>
        <v>Plainview, 11803</v>
      </c>
      <c r="AP110" s="159" t="str">
        <f>IFERROR(VLOOKUP(Table1[[#This Row],[RespondentID]],'All Data'!$A111:$CN683,85,FALSE),"unknown")</f>
        <v>White/Caucasian</v>
      </c>
      <c r="AQ110" s="159" t="str">
        <f>IFERROR(VLOOKUP(Table1[[#This Row],[RespondentID]],'All Data'!$A111:$CN683,86,FALSE),"unknown")</f>
        <v>No</v>
      </c>
      <c r="AR110" s="159" t="str">
        <f>IFERROR(VLOOKUP(Table1[[#This Row],[RespondentID]],'All Data'!$A111:$CN683,87,FALSE),"unknown")</f>
        <v xml:space="preserve">English </v>
      </c>
      <c r="AS110" s="159" t="str">
        <f>IFERROR(VLOOKUP(Table1[[#This Row],[RespondentID]],'All Data'!$A111:$CN683,88,FALSE),"unknown")</f>
        <v>Over $125,000</v>
      </c>
      <c r="AT110" s="159" t="str">
        <f>IFERROR(VLOOKUP(Table1[[#This Row],[RespondentID]],'All Data'!$A111:$CN683,89,FALSE),"unknown")</f>
        <v>Graduate school</v>
      </c>
      <c r="AU110" s="159" t="str">
        <f>IFERROR(VLOOKUP(Table1[[#This Row],[RespondentID]],'All Data'!$A111:$CN683,90,FALSE),"unknown")</f>
        <v>Student</v>
      </c>
      <c r="AV110" s="159" t="str">
        <f>IFERROR(VLOOKUP(Table1[[#This Row],[RespondentID]],'All Data'!$A111:$CN683,91,FALSE),"unknown")</f>
        <v>Yes</v>
      </c>
      <c r="AW110" s="159" t="str">
        <f>IFERROR(VLOOKUP(Table1[[#This Row],[RespondentID]],'All Data'!$A111:$CN683,92,FALSE),"unknown")</f>
        <v>Yes</v>
      </c>
    </row>
    <row r="111" spans="1:49" x14ac:dyDescent="0.35">
      <c r="A111" s="6">
        <f>'All Data'!A112</f>
        <v>5664163577</v>
      </c>
      <c r="B111" s="6"/>
      <c r="C111" s="6"/>
      <c r="D111" s="6" t="s">
        <v>20</v>
      </c>
      <c r="E111" s="6"/>
      <c r="F111" s="6"/>
      <c r="G111" s="6"/>
      <c r="H111" s="6"/>
      <c r="I111" s="6"/>
      <c r="J111" s="6"/>
      <c r="K111" s="6"/>
      <c r="L111" s="6" t="s">
        <v>28</v>
      </c>
      <c r="M111" s="6"/>
      <c r="N111" s="6" t="s">
        <v>30</v>
      </c>
      <c r="O111" s="8"/>
      <c r="P111" s="8">
        <f t="shared" si="28"/>
        <v>3</v>
      </c>
      <c r="Q111" s="8">
        <f t="shared" si="29"/>
        <v>1</v>
      </c>
      <c r="R111" s="8"/>
      <c r="S111" s="8">
        <f t="shared" si="35"/>
        <v>0</v>
      </c>
      <c r="T111" s="8">
        <f t="shared" si="30"/>
        <v>0</v>
      </c>
      <c r="U111" s="8">
        <f t="shared" si="31"/>
        <v>1</v>
      </c>
      <c r="V111" s="88">
        <f t="shared" si="18"/>
        <v>0</v>
      </c>
      <c r="W111" s="88">
        <f t="shared" si="19"/>
        <v>0</v>
      </c>
      <c r="X111" s="88">
        <f t="shared" si="20"/>
        <v>0</v>
      </c>
      <c r="Y111" s="88">
        <f t="shared" si="21"/>
        <v>0</v>
      </c>
      <c r="Z111" s="88">
        <f t="shared" si="22"/>
        <v>0</v>
      </c>
      <c r="AA111" s="88">
        <f t="shared" si="23"/>
        <v>0</v>
      </c>
      <c r="AB111" s="88">
        <f t="shared" si="24"/>
        <v>0</v>
      </c>
      <c r="AC111" s="88">
        <f t="shared" si="25"/>
        <v>1</v>
      </c>
      <c r="AD111" s="88">
        <f t="shared" si="26"/>
        <v>0</v>
      </c>
      <c r="AE111" s="88">
        <f t="shared" si="27"/>
        <v>1</v>
      </c>
      <c r="AF111" s="8"/>
      <c r="AG111" s="8"/>
      <c r="AH111" s="8">
        <f t="shared" si="32"/>
        <v>3</v>
      </c>
      <c r="AI111" s="8">
        <f t="shared" si="33"/>
        <v>3</v>
      </c>
      <c r="AJ111" s="8" t="str">
        <f t="shared" si="34"/>
        <v>Correct</v>
      </c>
      <c r="AK111" s="8"/>
      <c r="AL111" s="159" t="str">
        <f>IFERROR(VLOOKUP(Table1[[#This Row],[RespondentID]],'All Data'!$A112:$CN684,81,FALSE),"unknown")</f>
        <v>Female</v>
      </c>
      <c r="AM111" s="159">
        <f>IFERROR(VLOOKUP(Table1[[#This Row],[RespondentID]],'All Data'!$A112:$CN684,82,FALSE),"unknown")</f>
        <v>25</v>
      </c>
      <c r="AN111" s="159" t="str">
        <f>IFERROR(VLOOKUP(Table1[[#This Row],[RespondentID]],'All Data'!$A112:$CN684,83,FALSE),"unknown")</f>
        <v>Nassau</v>
      </c>
      <c r="AO111" s="159" t="str">
        <f>IFERROR(VLOOKUP(Table1[[#This Row],[RespondentID]],'All Data'!$A112:$CN684,84,FALSE),"unknown")</f>
        <v>Argo Village, 11003</v>
      </c>
      <c r="AP111" s="159">
        <f>IFERROR(VLOOKUP(Table1[[#This Row],[RespondentID]],'All Data'!$A112:$CN684,85,FALSE),"unknown")</f>
        <v>0</v>
      </c>
      <c r="AQ111" s="159">
        <f>IFERROR(VLOOKUP(Table1[[#This Row],[RespondentID]],'All Data'!$A112:$CN684,86,FALSE),"unknown")</f>
        <v>0</v>
      </c>
      <c r="AR111" s="159" t="str">
        <f>IFERROR(VLOOKUP(Table1[[#This Row],[RespondentID]],'All Data'!$A112:$CN684,87,FALSE),"unknown")</f>
        <v xml:space="preserve"> </v>
      </c>
      <c r="AS111" s="159">
        <f>IFERROR(VLOOKUP(Table1[[#This Row],[RespondentID]],'All Data'!$A112:$CN684,88,FALSE),"unknown")</f>
        <v>0</v>
      </c>
      <c r="AT111" s="159">
        <f>IFERROR(VLOOKUP(Table1[[#This Row],[RespondentID]],'All Data'!$A112:$CN684,89,FALSE),"unknown")</f>
        <v>0</v>
      </c>
      <c r="AU111" s="159">
        <f>IFERROR(VLOOKUP(Table1[[#This Row],[RespondentID]],'All Data'!$A112:$CN684,90,FALSE),"unknown")</f>
        <v>0</v>
      </c>
      <c r="AV111" s="159">
        <f>IFERROR(VLOOKUP(Table1[[#This Row],[RespondentID]],'All Data'!$A112:$CN684,91,FALSE),"unknown")</f>
        <v>0</v>
      </c>
      <c r="AW111" s="159">
        <f>IFERROR(VLOOKUP(Table1[[#This Row],[RespondentID]],'All Data'!$A112:$CN684,92,FALSE),"unknown")</f>
        <v>0</v>
      </c>
    </row>
    <row r="112" spans="1:49" x14ac:dyDescent="0.35">
      <c r="A112" s="6">
        <f>'All Data'!A113</f>
        <v>5659726656</v>
      </c>
      <c r="B112" s="6"/>
      <c r="C112" s="6" t="s">
        <v>19</v>
      </c>
      <c r="D112" s="6" t="s">
        <v>20</v>
      </c>
      <c r="E112" s="6"/>
      <c r="F112" s="6"/>
      <c r="G112" s="6"/>
      <c r="H112" s="6"/>
      <c r="I112" s="6"/>
      <c r="J112" s="6" t="s">
        <v>26</v>
      </c>
      <c r="K112" s="6"/>
      <c r="L112" s="6"/>
      <c r="M112" s="6"/>
      <c r="N112" s="6"/>
      <c r="O112" s="8"/>
      <c r="P112" s="8">
        <f t="shared" si="28"/>
        <v>3</v>
      </c>
      <c r="Q112" s="8">
        <f t="shared" si="29"/>
        <v>1</v>
      </c>
      <c r="R112" s="8"/>
      <c r="S112" s="8">
        <f t="shared" si="35"/>
        <v>0</v>
      </c>
      <c r="T112" s="8">
        <f t="shared" si="30"/>
        <v>1</v>
      </c>
      <c r="U112" s="8">
        <f t="shared" si="31"/>
        <v>1</v>
      </c>
      <c r="V112" s="88">
        <f t="shared" si="18"/>
        <v>0</v>
      </c>
      <c r="W112" s="88">
        <f t="shared" si="19"/>
        <v>0</v>
      </c>
      <c r="X112" s="88">
        <f t="shared" si="20"/>
        <v>0</v>
      </c>
      <c r="Y112" s="88">
        <f t="shared" si="21"/>
        <v>0</v>
      </c>
      <c r="Z112" s="88">
        <f t="shared" si="22"/>
        <v>0</v>
      </c>
      <c r="AA112" s="88">
        <f t="shared" si="23"/>
        <v>1</v>
      </c>
      <c r="AB112" s="88">
        <f t="shared" si="24"/>
        <v>0</v>
      </c>
      <c r="AC112" s="88">
        <f t="shared" si="25"/>
        <v>0</v>
      </c>
      <c r="AD112" s="88">
        <f t="shared" si="26"/>
        <v>0</v>
      </c>
      <c r="AE112" s="88">
        <f t="shared" si="27"/>
        <v>0</v>
      </c>
      <c r="AF112" s="8"/>
      <c r="AG112" s="8"/>
      <c r="AH112" s="8">
        <f t="shared" si="32"/>
        <v>3</v>
      </c>
      <c r="AI112" s="8">
        <f t="shared" si="33"/>
        <v>3</v>
      </c>
      <c r="AJ112" s="8" t="str">
        <f t="shared" si="34"/>
        <v>Correct</v>
      </c>
      <c r="AK112" s="8"/>
      <c r="AL112" s="159" t="str">
        <f>IFERROR(VLOOKUP(Table1[[#This Row],[RespondentID]],'All Data'!$A113:$CN685,81,FALSE),"unknown")</f>
        <v>Female</v>
      </c>
      <c r="AM112" s="159">
        <f>IFERROR(VLOOKUP(Table1[[#This Row],[RespondentID]],'All Data'!$A113:$CN685,82,FALSE),"unknown")</f>
        <v>41</v>
      </c>
      <c r="AN112" s="159" t="str">
        <f>IFERROR(VLOOKUP(Table1[[#This Row],[RespondentID]],'All Data'!$A113:$CN685,83,FALSE),"unknown")</f>
        <v>Suffolk</v>
      </c>
      <c r="AO112" s="159" t="str">
        <f>IFERROR(VLOOKUP(Table1[[#This Row],[RespondentID]],'All Data'!$A113:$CN685,84,FALSE),"unknown")</f>
        <v>Nesconset, 11767</v>
      </c>
      <c r="AP112" s="159" t="str">
        <f>IFERROR(VLOOKUP(Table1[[#This Row],[RespondentID]],'All Data'!$A113:$CN685,85,FALSE),"unknown")</f>
        <v>White/Caucasian</v>
      </c>
      <c r="AQ112" s="159" t="str">
        <f>IFERROR(VLOOKUP(Table1[[#This Row],[RespondentID]],'All Data'!$A113:$CN685,86,FALSE),"unknown")</f>
        <v>No</v>
      </c>
      <c r="AR112" s="159" t="str">
        <f>IFERROR(VLOOKUP(Table1[[#This Row],[RespondentID]],'All Data'!$A113:$CN685,87,FALSE),"unknown")</f>
        <v xml:space="preserve">English </v>
      </c>
      <c r="AS112" s="159" t="str">
        <f>IFERROR(VLOOKUP(Table1[[#This Row],[RespondentID]],'All Data'!$A113:$CN685,88,FALSE),"unknown")</f>
        <v>$0-$19,999</v>
      </c>
      <c r="AT112" s="159" t="str">
        <f>IFERROR(VLOOKUP(Table1[[#This Row],[RespondentID]],'All Data'!$A113:$CN685,89,FALSE),"unknown")</f>
        <v>Some high school</v>
      </c>
      <c r="AU112" s="159" t="str">
        <f>IFERROR(VLOOKUP(Table1[[#This Row],[RespondentID]],'All Data'!$A113:$CN685,90,FALSE),"unknown")</f>
        <v>Employed for wages</v>
      </c>
      <c r="AV112" s="159" t="str">
        <f>IFERROR(VLOOKUP(Table1[[#This Row],[RespondentID]],'All Data'!$A113:$CN685,91,FALSE),"unknown")</f>
        <v>Yes</v>
      </c>
      <c r="AW112" s="159" t="str">
        <f>IFERROR(VLOOKUP(Table1[[#This Row],[RespondentID]],'All Data'!$A113:$CN685,92,FALSE),"unknown")</f>
        <v>Yes</v>
      </c>
    </row>
    <row r="113" spans="1:49" x14ac:dyDescent="0.35">
      <c r="A113" s="6">
        <f>'All Data'!A114</f>
        <v>5659725706</v>
      </c>
      <c r="B113" s="6"/>
      <c r="C113" s="6" t="s">
        <v>19</v>
      </c>
      <c r="D113" s="6" t="s">
        <v>20</v>
      </c>
      <c r="E113" s="6"/>
      <c r="F113" s="6"/>
      <c r="G113" s="6"/>
      <c r="H113" s="6"/>
      <c r="I113" s="6"/>
      <c r="J113" s="6" t="s">
        <v>26</v>
      </c>
      <c r="K113" s="6"/>
      <c r="L113" s="6"/>
      <c r="M113" s="6"/>
      <c r="N113" s="6"/>
      <c r="O113" s="8"/>
      <c r="P113" s="8">
        <f t="shared" si="28"/>
        <v>3</v>
      </c>
      <c r="Q113" s="8">
        <f t="shared" si="29"/>
        <v>1</v>
      </c>
      <c r="R113" s="8"/>
      <c r="S113" s="8">
        <f t="shared" si="35"/>
        <v>0</v>
      </c>
      <c r="T113" s="8">
        <f t="shared" si="30"/>
        <v>1</v>
      </c>
      <c r="U113" s="8">
        <f t="shared" si="31"/>
        <v>1</v>
      </c>
      <c r="V113" s="88">
        <f t="shared" si="18"/>
        <v>0</v>
      </c>
      <c r="W113" s="88">
        <f t="shared" si="19"/>
        <v>0</v>
      </c>
      <c r="X113" s="88">
        <f t="shared" si="20"/>
        <v>0</v>
      </c>
      <c r="Y113" s="88">
        <f t="shared" si="21"/>
        <v>0</v>
      </c>
      <c r="Z113" s="88">
        <f t="shared" si="22"/>
        <v>0</v>
      </c>
      <c r="AA113" s="88">
        <f t="shared" si="23"/>
        <v>1</v>
      </c>
      <c r="AB113" s="88">
        <f t="shared" si="24"/>
        <v>0</v>
      </c>
      <c r="AC113" s="88">
        <f t="shared" si="25"/>
        <v>0</v>
      </c>
      <c r="AD113" s="88">
        <f t="shared" si="26"/>
        <v>0</v>
      </c>
      <c r="AE113" s="88">
        <f t="shared" si="27"/>
        <v>0</v>
      </c>
      <c r="AF113" s="8"/>
      <c r="AG113" s="8"/>
      <c r="AH113" s="8">
        <f t="shared" si="32"/>
        <v>3</v>
      </c>
      <c r="AI113" s="8">
        <f t="shared" si="33"/>
        <v>3</v>
      </c>
      <c r="AJ113" s="8" t="str">
        <f t="shared" si="34"/>
        <v>Correct</v>
      </c>
      <c r="AK113" s="8"/>
      <c r="AL113" s="159" t="str">
        <f>IFERROR(VLOOKUP(Table1[[#This Row],[RespondentID]],'All Data'!$A114:$CN686,81,FALSE),"unknown")</f>
        <v>Female</v>
      </c>
      <c r="AM113" s="159">
        <f>IFERROR(VLOOKUP(Table1[[#This Row],[RespondentID]],'All Data'!$A114:$CN686,82,FALSE),"unknown")</f>
        <v>41</v>
      </c>
      <c r="AN113" s="159" t="str">
        <f>IFERROR(VLOOKUP(Table1[[#This Row],[RespondentID]],'All Data'!$A114:$CN686,83,FALSE),"unknown")</f>
        <v>Suffolk</v>
      </c>
      <c r="AO113" s="159" t="str">
        <f>IFERROR(VLOOKUP(Table1[[#This Row],[RespondentID]],'All Data'!$A114:$CN686,84,FALSE),"unknown")</f>
        <v>Nesconset, 11767</v>
      </c>
      <c r="AP113" s="159">
        <f>IFERROR(VLOOKUP(Table1[[#This Row],[RespondentID]],'All Data'!$A114:$CN686,85,FALSE),"unknown")</f>
        <v>0</v>
      </c>
      <c r="AQ113" s="159">
        <f>IFERROR(VLOOKUP(Table1[[#This Row],[RespondentID]],'All Data'!$A114:$CN686,86,FALSE),"unknown")</f>
        <v>0</v>
      </c>
      <c r="AR113" s="159" t="str">
        <f>IFERROR(VLOOKUP(Table1[[#This Row],[RespondentID]],'All Data'!$A114:$CN686,87,FALSE),"unknown")</f>
        <v xml:space="preserve"> </v>
      </c>
      <c r="AS113" s="159">
        <f>IFERROR(VLOOKUP(Table1[[#This Row],[RespondentID]],'All Data'!$A114:$CN686,88,FALSE),"unknown")</f>
        <v>0</v>
      </c>
      <c r="AT113" s="159">
        <f>IFERROR(VLOOKUP(Table1[[#This Row],[RespondentID]],'All Data'!$A114:$CN686,89,FALSE),"unknown")</f>
        <v>0</v>
      </c>
      <c r="AU113" s="159">
        <f>IFERROR(VLOOKUP(Table1[[#This Row],[RespondentID]],'All Data'!$A114:$CN686,90,FALSE),"unknown")</f>
        <v>0</v>
      </c>
      <c r="AV113" s="159">
        <f>IFERROR(VLOOKUP(Table1[[#This Row],[RespondentID]],'All Data'!$A114:$CN686,91,FALSE),"unknown")</f>
        <v>0</v>
      </c>
      <c r="AW113" s="159">
        <f>IFERROR(VLOOKUP(Table1[[#This Row],[RespondentID]],'All Data'!$A114:$CN686,92,FALSE),"unknown")</f>
        <v>0</v>
      </c>
    </row>
    <row r="114" spans="1:49" x14ac:dyDescent="0.35">
      <c r="A114" s="6">
        <f>'All Data'!A115</f>
        <v>5659723675</v>
      </c>
      <c r="B114" s="6"/>
      <c r="C114" s="6" t="s">
        <v>19</v>
      </c>
      <c r="D114" s="6" t="s">
        <v>20</v>
      </c>
      <c r="E114" s="6"/>
      <c r="F114" s="6"/>
      <c r="G114" s="6"/>
      <c r="H114" s="6"/>
      <c r="I114" s="6"/>
      <c r="J114" s="6" t="s">
        <v>26</v>
      </c>
      <c r="K114" s="6"/>
      <c r="L114" s="6"/>
      <c r="M114" s="6"/>
      <c r="N114" s="6"/>
      <c r="O114" s="8"/>
      <c r="P114" s="8">
        <f t="shared" si="28"/>
        <v>3</v>
      </c>
      <c r="Q114" s="8">
        <f t="shared" si="29"/>
        <v>1</v>
      </c>
      <c r="R114" s="8"/>
      <c r="S114" s="8">
        <f t="shared" si="35"/>
        <v>0</v>
      </c>
      <c r="T114" s="8">
        <f t="shared" si="30"/>
        <v>1</v>
      </c>
      <c r="U114" s="8">
        <f t="shared" si="31"/>
        <v>1</v>
      </c>
      <c r="V114" s="88">
        <f t="shared" si="18"/>
        <v>0</v>
      </c>
      <c r="W114" s="88">
        <f t="shared" si="19"/>
        <v>0</v>
      </c>
      <c r="X114" s="88">
        <f t="shared" si="20"/>
        <v>0</v>
      </c>
      <c r="Y114" s="88">
        <f t="shared" si="21"/>
        <v>0</v>
      </c>
      <c r="Z114" s="88">
        <f t="shared" si="22"/>
        <v>0</v>
      </c>
      <c r="AA114" s="88">
        <f t="shared" si="23"/>
        <v>1</v>
      </c>
      <c r="AB114" s="88">
        <f t="shared" si="24"/>
        <v>0</v>
      </c>
      <c r="AC114" s="88">
        <f t="shared" si="25"/>
        <v>0</v>
      </c>
      <c r="AD114" s="88">
        <f t="shared" si="26"/>
        <v>0</v>
      </c>
      <c r="AE114" s="88">
        <f t="shared" si="27"/>
        <v>0</v>
      </c>
      <c r="AF114" s="8"/>
      <c r="AG114" s="8"/>
      <c r="AH114" s="8">
        <f t="shared" si="32"/>
        <v>3</v>
      </c>
      <c r="AI114" s="8">
        <f t="shared" si="33"/>
        <v>3</v>
      </c>
      <c r="AJ114" s="8" t="str">
        <f t="shared" si="34"/>
        <v>Correct</v>
      </c>
      <c r="AK114" s="8"/>
      <c r="AL114" s="159" t="str">
        <f>IFERROR(VLOOKUP(Table1[[#This Row],[RespondentID]],'All Data'!$A115:$CN687,81,FALSE),"unknown")</f>
        <v>Female</v>
      </c>
      <c r="AM114" s="159">
        <f>IFERROR(VLOOKUP(Table1[[#This Row],[RespondentID]],'All Data'!$A115:$CN687,82,FALSE),"unknown")</f>
        <v>41</v>
      </c>
      <c r="AN114" s="159" t="str">
        <f>IFERROR(VLOOKUP(Table1[[#This Row],[RespondentID]],'All Data'!$A115:$CN687,83,FALSE),"unknown")</f>
        <v>Suffolk</v>
      </c>
      <c r="AO114" s="159" t="str">
        <f>IFERROR(VLOOKUP(Table1[[#This Row],[RespondentID]],'All Data'!$A115:$CN687,84,FALSE),"unknown")</f>
        <v>Nesconset, 11767</v>
      </c>
      <c r="AP114" s="159">
        <f>IFERROR(VLOOKUP(Table1[[#This Row],[RespondentID]],'All Data'!$A115:$CN687,85,FALSE),"unknown")</f>
        <v>0</v>
      </c>
      <c r="AQ114" s="159">
        <f>IFERROR(VLOOKUP(Table1[[#This Row],[RespondentID]],'All Data'!$A115:$CN687,86,FALSE),"unknown")</f>
        <v>0</v>
      </c>
      <c r="AR114" s="159" t="str">
        <f>IFERROR(VLOOKUP(Table1[[#This Row],[RespondentID]],'All Data'!$A115:$CN687,87,FALSE),"unknown")</f>
        <v xml:space="preserve"> </v>
      </c>
      <c r="AS114" s="159">
        <f>IFERROR(VLOOKUP(Table1[[#This Row],[RespondentID]],'All Data'!$A115:$CN687,88,FALSE),"unknown")</f>
        <v>0</v>
      </c>
      <c r="AT114" s="159">
        <f>IFERROR(VLOOKUP(Table1[[#This Row],[RespondentID]],'All Data'!$A115:$CN687,89,FALSE),"unknown")</f>
        <v>0</v>
      </c>
      <c r="AU114" s="159">
        <f>IFERROR(VLOOKUP(Table1[[#This Row],[RespondentID]],'All Data'!$A115:$CN687,90,FALSE),"unknown")</f>
        <v>0</v>
      </c>
      <c r="AV114" s="159">
        <f>IFERROR(VLOOKUP(Table1[[#This Row],[RespondentID]],'All Data'!$A115:$CN687,91,FALSE),"unknown")</f>
        <v>0</v>
      </c>
      <c r="AW114" s="159">
        <f>IFERROR(VLOOKUP(Table1[[#This Row],[RespondentID]],'All Data'!$A115:$CN687,92,FALSE),"unknown")</f>
        <v>0</v>
      </c>
    </row>
    <row r="115" spans="1:49" x14ac:dyDescent="0.35">
      <c r="A115" s="6">
        <f>'All Data'!A116</f>
        <v>5658621038</v>
      </c>
      <c r="B115" s="6"/>
      <c r="C115" s="6"/>
      <c r="D115" s="6"/>
      <c r="E115" s="6"/>
      <c r="F115" s="6"/>
      <c r="G115" s="6"/>
      <c r="H115" s="6"/>
      <c r="I115" s="6"/>
      <c r="J115" s="6"/>
      <c r="K115" s="6"/>
      <c r="L115" s="6" t="s">
        <v>28</v>
      </c>
      <c r="M115" s="6"/>
      <c r="N115" s="6" t="s">
        <v>30</v>
      </c>
      <c r="O115" s="8"/>
      <c r="P115" s="8">
        <f t="shared" si="28"/>
        <v>2</v>
      </c>
      <c r="Q115" s="8">
        <f t="shared" si="29"/>
        <v>1.5</v>
      </c>
      <c r="R115" s="8"/>
      <c r="S115" s="8">
        <f t="shared" si="35"/>
        <v>0</v>
      </c>
      <c r="T115" s="8">
        <f t="shared" si="30"/>
        <v>0</v>
      </c>
      <c r="U115" s="8">
        <f t="shared" si="31"/>
        <v>0</v>
      </c>
      <c r="V115" s="88">
        <f t="shared" si="18"/>
        <v>0</v>
      </c>
      <c r="W115" s="88">
        <f t="shared" si="19"/>
        <v>0</v>
      </c>
      <c r="X115" s="88">
        <f t="shared" si="20"/>
        <v>0</v>
      </c>
      <c r="Y115" s="88">
        <f t="shared" si="21"/>
        <v>0</v>
      </c>
      <c r="Z115" s="88">
        <f t="shared" si="22"/>
        <v>0</v>
      </c>
      <c r="AA115" s="88">
        <f t="shared" si="23"/>
        <v>0</v>
      </c>
      <c r="AB115" s="88">
        <f t="shared" si="24"/>
        <v>0</v>
      </c>
      <c r="AC115" s="88">
        <f t="shared" si="25"/>
        <v>1</v>
      </c>
      <c r="AD115" s="88">
        <f t="shared" si="26"/>
        <v>0</v>
      </c>
      <c r="AE115" s="88">
        <f t="shared" si="27"/>
        <v>1</v>
      </c>
      <c r="AF115" s="8"/>
      <c r="AG115" s="8"/>
      <c r="AH115" s="8">
        <f t="shared" si="32"/>
        <v>2</v>
      </c>
      <c r="AI115" s="8">
        <f t="shared" si="33"/>
        <v>2</v>
      </c>
      <c r="AJ115" s="8" t="str">
        <f t="shared" si="34"/>
        <v>Correct</v>
      </c>
      <c r="AK115" s="8"/>
      <c r="AL115" s="159" t="str">
        <f>IFERROR(VLOOKUP(Table1[[#This Row],[RespondentID]],'All Data'!$A116:$CN688,81,FALSE),"unknown")</f>
        <v>Male</v>
      </c>
      <c r="AM115" s="159">
        <f>IFERROR(VLOOKUP(Table1[[#This Row],[RespondentID]],'All Data'!$A116:$CN688,82,FALSE),"unknown")</f>
        <v>55</v>
      </c>
      <c r="AN115" s="159" t="str">
        <f>IFERROR(VLOOKUP(Table1[[#This Row],[RespondentID]],'All Data'!$A116:$CN688,83,FALSE),"unknown")</f>
        <v>Suffolk</v>
      </c>
      <c r="AO115" s="159" t="str">
        <f>IFERROR(VLOOKUP(Table1[[#This Row],[RespondentID]],'All Data'!$A116:$CN688,84,FALSE),"unknown")</f>
        <v>Sound Beach, 11789</v>
      </c>
      <c r="AP115" s="159" t="str">
        <f>IFERROR(VLOOKUP(Table1[[#This Row],[RespondentID]],'All Data'!$A116:$CN688,85,FALSE),"unknown")</f>
        <v>White/Caucasian</v>
      </c>
      <c r="AQ115" s="159" t="str">
        <f>IFERROR(VLOOKUP(Table1[[#This Row],[RespondentID]],'All Data'!$A116:$CN688,86,FALSE),"unknown")</f>
        <v>No</v>
      </c>
      <c r="AR115" s="159" t="str">
        <f>IFERROR(VLOOKUP(Table1[[#This Row],[RespondentID]],'All Data'!$A116:$CN688,87,FALSE),"unknown")</f>
        <v xml:space="preserve">English </v>
      </c>
      <c r="AS115" s="159" t="str">
        <f>IFERROR(VLOOKUP(Table1[[#This Row],[RespondentID]],'All Data'!$A116:$CN688,88,FALSE),"unknown")</f>
        <v>$0-$19,999</v>
      </c>
      <c r="AT115" s="159" t="str">
        <f>IFERROR(VLOOKUP(Table1[[#This Row],[RespondentID]],'All Data'!$A116:$CN688,89,FALSE),"unknown")</f>
        <v>Some college</v>
      </c>
      <c r="AU115" s="159" t="str">
        <f>IFERROR(VLOOKUP(Table1[[#This Row],[RespondentID]],'All Data'!$A116:$CN688,90,FALSE),"unknown")</f>
        <v>Out of work, but not currently looking</v>
      </c>
      <c r="AV115" s="159" t="str">
        <f>IFERROR(VLOOKUP(Table1[[#This Row],[RespondentID]],'All Data'!$A116:$CN688,91,FALSE),"unknown")</f>
        <v>No, but I did in the past</v>
      </c>
      <c r="AW115" s="159" t="str">
        <f>IFERROR(VLOOKUP(Table1[[#This Row],[RespondentID]],'All Data'!$A116:$CN688,92,FALSE),"unknown")</f>
        <v>No</v>
      </c>
    </row>
    <row r="116" spans="1:49" x14ac:dyDescent="0.35">
      <c r="A116" s="6">
        <f>'All Data'!A117</f>
        <v>5658544714</v>
      </c>
      <c r="B116" s="6"/>
      <c r="C116" s="6" t="s">
        <v>19</v>
      </c>
      <c r="D116" s="6" t="s">
        <v>20</v>
      </c>
      <c r="E116" s="6"/>
      <c r="F116" s="6" t="s">
        <v>22</v>
      </c>
      <c r="G116" s="6"/>
      <c r="H116" s="6"/>
      <c r="I116" s="6"/>
      <c r="J116" s="6"/>
      <c r="K116" s="6"/>
      <c r="L116" s="6"/>
      <c r="M116" s="6"/>
      <c r="N116" s="6"/>
      <c r="O116" s="8"/>
      <c r="P116" s="8">
        <f t="shared" si="28"/>
        <v>3</v>
      </c>
      <c r="Q116" s="8">
        <f t="shared" si="29"/>
        <v>1</v>
      </c>
      <c r="R116" s="8"/>
      <c r="S116" s="8">
        <f t="shared" si="35"/>
        <v>0</v>
      </c>
      <c r="T116" s="8">
        <f t="shared" si="30"/>
        <v>1</v>
      </c>
      <c r="U116" s="8">
        <f t="shared" si="31"/>
        <v>1</v>
      </c>
      <c r="V116" s="88">
        <f t="shared" si="18"/>
        <v>0</v>
      </c>
      <c r="W116" s="88">
        <f t="shared" si="19"/>
        <v>1</v>
      </c>
      <c r="X116" s="88">
        <f t="shared" si="20"/>
        <v>0</v>
      </c>
      <c r="Y116" s="88">
        <f t="shared" si="21"/>
        <v>0</v>
      </c>
      <c r="Z116" s="88">
        <f t="shared" si="22"/>
        <v>0</v>
      </c>
      <c r="AA116" s="88">
        <f t="shared" si="23"/>
        <v>0</v>
      </c>
      <c r="AB116" s="88">
        <f t="shared" si="24"/>
        <v>0</v>
      </c>
      <c r="AC116" s="88">
        <f t="shared" si="25"/>
        <v>0</v>
      </c>
      <c r="AD116" s="88">
        <f t="shared" si="26"/>
        <v>0</v>
      </c>
      <c r="AE116" s="88">
        <f t="shared" si="27"/>
        <v>0</v>
      </c>
      <c r="AF116" s="8"/>
      <c r="AG116" s="8"/>
      <c r="AH116" s="8">
        <f t="shared" si="32"/>
        <v>3</v>
      </c>
      <c r="AI116" s="8">
        <f t="shared" si="33"/>
        <v>3</v>
      </c>
      <c r="AJ116" s="8" t="str">
        <f t="shared" si="34"/>
        <v>Correct</v>
      </c>
      <c r="AK116" s="8"/>
      <c r="AL116" s="159" t="str">
        <f>IFERROR(VLOOKUP(Table1[[#This Row],[RespondentID]],'All Data'!$A117:$CN689,81,FALSE),"unknown")</f>
        <v>Female</v>
      </c>
      <c r="AM116" s="159">
        <f>IFERROR(VLOOKUP(Table1[[#This Row],[RespondentID]],'All Data'!$A117:$CN689,82,FALSE),"unknown")</f>
        <v>41</v>
      </c>
      <c r="AN116" s="159" t="str">
        <f>IFERROR(VLOOKUP(Table1[[#This Row],[RespondentID]],'All Data'!$A117:$CN689,83,FALSE),"unknown")</f>
        <v>Suffolk</v>
      </c>
      <c r="AO116" s="159" t="str">
        <f>IFERROR(VLOOKUP(Table1[[#This Row],[RespondentID]],'All Data'!$A117:$CN689,84,FALSE),"unknown")</f>
        <v>Nesconset, 11767</v>
      </c>
      <c r="AP116" s="159" t="str">
        <f>IFERROR(VLOOKUP(Table1[[#This Row],[RespondentID]],'All Data'!$A117:$CN689,85,FALSE),"unknown")</f>
        <v>White/Caucasian</v>
      </c>
      <c r="AQ116" s="159" t="str">
        <f>IFERROR(VLOOKUP(Table1[[#This Row],[RespondentID]],'All Data'!$A117:$CN689,86,FALSE),"unknown")</f>
        <v>No</v>
      </c>
      <c r="AR116" s="159" t="str">
        <f>IFERROR(VLOOKUP(Table1[[#This Row],[RespondentID]],'All Data'!$A117:$CN689,87,FALSE),"unknown")</f>
        <v xml:space="preserve">English </v>
      </c>
      <c r="AS116" s="159" t="str">
        <f>IFERROR(VLOOKUP(Table1[[#This Row],[RespondentID]],'All Data'!$A117:$CN689,88,FALSE),"unknown")</f>
        <v>$0-$19,999</v>
      </c>
      <c r="AT116" s="159" t="str">
        <f>IFERROR(VLOOKUP(Table1[[#This Row],[RespondentID]],'All Data'!$A117:$CN689,89,FALSE),"unknown")</f>
        <v>Some college</v>
      </c>
      <c r="AU116" s="159" t="str">
        <f>IFERROR(VLOOKUP(Table1[[#This Row],[RespondentID]],'All Data'!$A117:$CN689,90,FALSE),"unknown")</f>
        <v>Employed for wages</v>
      </c>
      <c r="AV116" s="159" t="str">
        <f>IFERROR(VLOOKUP(Table1[[#This Row],[RespondentID]],'All Data'!$A117:$CN689,91,FALSE),"unknown")</f>
        <v>Yes</v>
      </c>
      <c r="AW116" s="159" t="str">
        <f>IFERROR(VLOOKUP(Table1[[#This Row],[RespondentID]],'All Data'!$A117:$CN689,92,FALSE),"unknown")</f>
        <v>Yes</v>
      </c>
    </row>
    <row r="117" spans="1:49" x14ac:dyDescent="0.35">
      <c r="A117" s="6">
        <f>'All Data'!A118</f>
        <v>5657863054</v>
      </c>
      <c r="B117" s="6" t="s">
        <v>18</v>
      </c>
      <c r="C117" s="6"/>
      <c r="D117" s="6"/>
      <c r="E117" s="6"/>
      <c r="F117" s="6"/>
      <c r="G117" s="6"/>
      <c r="H117" s="6"/>
      <c r="I117" s="6"/>
      <c r="J117" s="6"/>
      <c r="K117" s="6" t="s">
        <v>27</v>
      </c>
      <c r="L117" s="6" t="s">
        <v>28</v>
      </c>
      <c r="M117" s="6"/>
      <c r="N117" s="6"/>
      <c r="O117" s="8"/>
      <c r="P117" s="8">
        <f t="shared" si="28"/>
        <v>3</v>
      </c>
      <c r="Q117" s="8">
        <f t="shared" si="29"/>
        <v>1</v>
      </c>
      <c r="R117" s="8"/>
      <c r="S117" s="8">
        <f t="shared" si="35"/>
        <v>1</v>
      </c>
      <c r="T117" s="8">
        <f t="shared" si="30"/>
        <v>0</v>
      </c>
      <c r="U117" s="8">
        <f t="shared" si="31"/>
        <v>0</v>
      </c>
      <c r="V117" s="88">
        <f t="shared" si="18"/>
        <v>0</v>
      </c>
      <c r="W117" s="88">
        <f t="shared" si="19"/>
        <v>0</v>
      </c>
      <c r="X117" s="88">
        <f t="shared" si="20"/>
        <v>0</v>
      </c>
      <c r="Y117" s="88">
        <f t="shared" si="21"/>
        <v>0</v>
      </c>
      <c r="Z117" s="88">
        <f t="shared" si="22"/>
        <v>0</v>
      </c>
      <c r="AA117" s="88">
        <f t="shared" si="23"/>
        <v>0</v>
      </c>
      <c r="AB117" s="88">
        <f t="shared" si="24"/>
        <v>1</v>
      </c>
      <c r="AC117" s="88">
        <f t="shared" si="25"/>
        <v>1</v>
      </c>
      <c r="AD117" s="88">
        <f t="shared" si="26"/>
        <v>0</v>
      </c>
      <c r="AE117" s="88">
        <f t="shared" si="27"/>
        <v>0</v>
      </c>
      <c r="AF117" s="8"/>
      <c r="AG117" s="8"/>
      <c r="AH117" s="8">
        <f t="shared" si="32"/>
        <v>3</v>
      </c>
      <c r="AI117" s="8">
        <f t="shared" si="33"/>
        <v>3</v>
      </c>
      <c r="AJ117" s="8" t="str">
        <f t="shared" si="34"/>
        <v>Correct</v>
      </c>
      <c r="AK117" s="8"/>
      <c r="AL117" s="159" t="str">
        <f>IFERROR(VLOOKUP(Table1[[#This Row],[RespondentID]],'All Data'!$A118:$CN690,81,FALSE),"unknown")</f>
        <v>Female</v>
      </c>
      <c r="AM117" s="159">
        <f>IFERROR(VLOOKUP(Table1[[#This Row],[RespondentID]],'All Data'!$A118:$CN690,82,FALSE),"unknown")</f>
        <v>50</v>
      </c>
      <c r="AN117" s="159" t="str">
        <f>IFERROR(VLOOKUP(Table1[[#This Row],[RespondentID]],'All Data'!$A118:$CN690,83,FALSE),"unknown")</f>
        <v>Suffolk</v>
      </c>
      <c r="AO117" s="159" t="str">
        <f>IFERROR(VLOOKUP(Table1[[#This Row],[RespondentID]],'All Data'!$A118:$CN690,84,FALSE),"unknown")</f>
        <v>Deer Park, 11729</v>
      </c>
      <c r="AP117" s="159" t="str">
        <f>IFERROR(VLOOKUP(Table1[[#This Row],[RespondentID]],'All Data'!$A118:$CN690,85,FALSE),"unknown")</f>
        <v>Black/African American</v>
      </c>
      <c r="AQ117" s="159" t="str">
        <f>IFERROR(VLOOKUP(Table1[[#This Row],[RespondentID]],'All Data'!$A118:$CN690,86,FALSE),"unknown")</f>
        <v>No</v>
      </c>
      <c r="AR117" s="159" t="str">
        <f>IFERROR(VLOOKUP(Table1[[#This Row],[RespondentID]],'All Data'!$A118:$CN690,87,FALSE),"unknown")</f>
        <v xml:space="preserve">English </v>
      </c>
      <c r="AS117" s="159" t="str">
        <f>IFERROR(VLOOKUP(Table1[[#This Row],[RespondentID]],'All Data'!$A118:$CN690,88,FALSE),"unknown")</f>
        <v>$75,000 to $125,000</v>
      </c>
      <c r="AT117" s="159" t="str">
        <f>IFERROR(VLOOKUP(Table1[[#This Row],[RespondentID]],'All Data'!$A118:$CN690,89,FALSE),"unknown")</f>
        <v>Graduate school</v>
      </c>
      <c r="AU117" s="159" t="str">
        <f>IFERROR(VLOOKUP(Table1[[#This Row],[RespondentID]],'All Data'!$A118:$CN690,90,FALSE),"unknown")</f>
        <v>Employed for wages</v>
      </c>
      <c r="AV117" s="159" t="str">
        <f>IFERROR(VLOOKUP(Table1[[#This Row],[RespondentID]],'All Data'!$A118:$CN690,91,FALSE),"unknown")</f>
        <v>Yes</v>
      </c>
      <c r="AW117" s="159" t="str">
        <f>IFERROR(VLOOKUP(Table1[[#This Row],[RespondentID]],'All Data'!$A118:$CN690,92,FALSE),"unknown")</f>
        <v>Yes</v>
      </c>
    </row>
    <row r="118" spans="1:49" x14ac:dyDescent="0.35">
      <c r="A118" s="6">
        <f>'All Data'!A119</f>
        <v>5657098613</v>
      </c>
      <c r="B118" s="6"/>
      <c r="C118" s="6" t="s">
        <v>19</v>
      </c>
      <c r="D118" s="6" t="s">
        <v>20</v>
      </c>
      <c r="E118" s="6"/>
      <c r="F118" s="6" t="s">
        <v>22</v>
      </c>
      <c r="G118" s="6"/>
      <c r="H118" s="6"/>
      <c r="I118" s="6"/>
      <c r="J118" s="6"/>
      <c r="K118" s="6"/>
      <c r="L118" s="6"/>
      <c r="M118" s="6"/>
      <c r="N118" s="6"/>
      <c r="O118" s="8"/>
      <c r="P118" s="8">
        <f t="shared" si="28"/>
        <v>3</v>
      </c>
      <c r="Q118" s="8">
        <f t="shared" si="29"/>
        <v>1</v>
      </c>
      <c r="R118" s="8"/>
      <c r="S118" s="8">
        <f t="shared" si="35"/>
        <v>0</v>
      </c>
      <c r="T118" s="8">
        <f t="shared" si="30"/>
        <v>1</v>
      </c>
      <c r="U118" s="8">
        <f t="shared" si="31"/>
        <v>1</v>
      </c>
      <c r="V118" s="88">
        <f t="shared" si="18"/>
        <v>0</v>
      </c>
      <c r="W118" s="88">
        <f t="shared" si="19"/>
        <v>1</v>
      </c>
      <c r="X118" s="88">
        <f t="shared" si="20"/>
        <v>0</v>
      </c>
      <c r="Y118" s="88">
        <f t="shared" si="21"/>
        <v>0</v>
      </c>
      <c r="Z118" s="88">
        <f t="shared" si="22"/>
        <v>0</v>
      </c>
      <c r="AA118" s="88">
        <f t="shared" si="23"/>
        <v>0</v>
      </c>
      <c r="AB118" s="88">
        <f t="shared" si="24"/>
        <v>0</v>
      </c>
      <c r="AC118" s="88">
        <f t="shared" si="25"/>
        <v>0</v>
      </c>
      <c r="AD118" s="88">
        <f t="shared" si="26"/>
        <v>0</v>
      </c>
      <c r="AE118" s="88">
        <f t="shared" si="27"/>
        <v>0</v>
      </c>
      <c r="AF118" s="8"/>
      <c r="AG118" s="8"/>
      <c r="AH118" s="8">
        <f t="shared" si="32"/>
        <v>3</v>
      </c>
      <c r="AI118" s="8">
        <f t="shared" si="33"/>
        <v>3</v>
      </c>
      <c r="AJ118" s="8" t="str">
        <f t="shared" si="34"/>
        <v>Correct</v>
      </c>
      <c r="AK118" s="8"/>
      <c r="AL118" s="159" t="str">
        <f>IFERROR(VLOOKUP(Table1[[#This Row],[RespondentID]],'All Data'!$A119:$CN691,81,FALSE),"unknown")</f>
        <v>Female</v>
      </c>
      <c r="AM118" s="159">
        <f>IFERROR(VLOOKUP(Table1[[#This Row],[RespondentID]],'All Data'!$A119:$CN691,82,FALSE),"unknown")</f>
        <v>41</v>
      </c>
      <c r="AN118" s="159" t="str">
        <f>IFERROR(VLOOKUP(Table1[[#This Row],[RespondentID]],'All Data'!$A119:$CN691,83,FALSE),"unknown")</f>
        <v>Suffolk</v>
      </c>
      <c r="AO118" s="159" t="str">
        <f>IFERROR(VLOOKUP(Table1[[#This Row],[RespondentID]],'All Data'!$A119:$CN691,84,FALSE),"unknown")</f>
        <v>Smithtown, 11787</v>
      </c>
      <c r="AP118" s="159" t="str">
        <f>IFERROR(VLOOKUP(Table1[[#This Row],[RespondentID]],'All Data'!$A119:$CN691,85,FALSE),"unknown")</f>
        <v>White/Caucasian</v>
      </c>
      <c r="AQ118" s="159" t="str">
        <f>IFERROR(VLOOKUP(Table1[[#This Row],[RespondentID]],'All Data'!$A119:$CN691,86,FALSE),"unknown")</f>
        <v>No</v>
      </c>
      <c r="AR118" s="159" t="str">
        <f>IFERROR(VLOOKUP(Table1[[#This Row],[RespondentID]],'All Data'!$A119:$CN691,87,FALSE),"unknown")</f>
        <v xml:space="preserve">English </v>
      </c>
      <c r="AS118" s="159" t="str">
        <f>IFERROR(VLOOKUP(Table1[[#This Row],[RespondentID]],'All Data'!$A119:$CN691,88,FALSE),"unknown")</f>
        <v>$0-$19,999</v>
      </c>
      <c r="AT118" s="159" t="str">
        <f>IFERROR(VLOOKUP(Table1[[#This Row],[RespondentID]],'All Data'!$A119:$CN691,89,FALSE),"unknown")</f>
        <v>Some high school</v>
      </c>
      <c r="AU118" s="159" t="str">
        <f>IFERROR(VLOOKUP(Table1[[#This Row],[RespondentID]],'All Data'!$A119:$CN691,90,FALSE),"unknown")</f>
        <v>Employed for wages</v>
      </c>
      <c r="AV118" s="159" t="str">
        <f>IFERROR(VLOOKUP(Table1[[#This Row],[RespondentID]],'All Data'!$A119:$CN691,91,FALSE),"unknown")</f>
        <v>Yes</v>
      </c>
      <c r="AW118" s="159" t="str">
        <f>IFERROR(VLOOKUP(Table1[[#This Row],[RespondentID]],'All Data'!$A119:$CN691,92,FALSE),"unknown")</f>
        <v>Yes</v>
      </c>
    </row>
    <row r="119" spans="1:49" x14ac:dyDescent="0.35">
      <c r="A119" s="6">
        <f>'All Data'!A120</f>
        <v>5657094173</v>
      </c>
      <c r="B119" s="6"/>
      <c r="C119" s="6"/>
      <c r="D119" s="6" t="s">
        <v>20</v>
      </c>
      <c r="E119" s="6"/>
      <c r="F119" s="6" t="s">
        <v>22</v>
      </c>
      <c r="G119" s="6"/>
      <c r="H119" s="6"/>
      <c r="I119" s="6"/>
      <c r="J119" s="6"/>
      <c r="K119" s="6"/>
      <c r="L119" s="6"/>
      <c r="M119" s="6" t="s">
        <v>29</v>
      </c>
      <c r="N119" s="6"/>
      <c r="O119" s="8"/>
      <c r="P119" s="8">
        <f t="shared" si="28"/>
        <v>3</v>
      </c>
      <c r="Q119" s="8">
        <f t="shared" si="29"/>
        <v>1</v>
      </c>
      <c r="R119" s="8"/>
      <c r="S119" s="8">
        <f t="shared" si="35"/>
        <v>0</v>
      </c>
      <c r="T119" s="8">
        <f t="shared" si="30"/>
        <v>0</v>
      </c>
      <c r="U119" s="8">
        <f t="shared" si="31"/>
        <v>1</v>
      </c>
      <c r="V119" s="88">
        <f t="shared" si="18"/>
        <v>0</v>
      </c>
      <c r="W119" s="88">
        <f t="shared" si="19"/>
        <v>1</v>
      </c>
      <c r="X119" s="88">
        <f t="shared" si="20"/>
        <v>0</v>
      </c>
      <c r="Y119" s="88">
        <f t="shared" si="21"/>
        <v>0</v>
      </c>
      <c r="Z119" s="88">
        <f t="shared" si="22"/>
        <v>0</v>
      </c>
      <c r="AA119" s="88">
        <f t="shared" si="23"/>
        <v>0</v>
      </c>
      <c r="AB119" s="88">
        <f t="shared" si="24"/>
        <v>0</v>
      </c>
      <c r="AC119" s="88">
        <f t="shared" si="25"/>
        <v>0</v>
      </c>
      <c r="AD119" s="88">
        <f t="shared" si="26"/>
        <v>1</v>
      </c>
      <c r="AE119" s="88">
        <f t="shared" si="27"/>
        <v>0</v>
      </c>
      <c r="AF119" s="8"/>
      <c r="AG119" s="8"/>
      <c r="AH119" s="8">
        <f t="shared" si="32"/>
        <v>3</v>
      </c>
      <c r="AI119" s="8">
        <f t="shared" si="33"/>
        <v>3</v>
      </c>
      <c r="AJ119" s="8" t="str">
        <f t="shared" si="34"/>
        <v>Correct</v>
      </c>
      <c r="AK119" s="8"/>
      <c r="AL119" s="159" t="str">
        <f>IFERROR(VLOOKUP(Table1[[#This Row],[RespondentID]],'All Data'!$A120:$CN692,81,FALSE),"unknown")</f>
        <v>Female</v>
      </c>
      <c r="AM119" s="159">
        <f>IFERROR(VLOOKUP(Table1[[#This Row],[RespondentID]],'All Data'!$A120:$CN692,82,FALSE),"unknown")</f>
        <v>41</v>
      </c>
      <c r="AN119" s="159" t="str">
        <f>IFERROR(VLOOKUP(Table1[[#This Row],[RespondentID]],'All Data'!$A120:$CN692,83,FALSE),"unknown")</f>
        <v>Suffolk</v>
      </c>
      <c r="AO119" s="159" t="str">
        <f>IFERROR(VLOOKUP(Table1[[#This Row],[RespondentID]],'All Data'!$A120:$CN692,84,FALSE),"unknown")</f>
        <v>Nesconset, 11767</v>
      </c>
      <c r="AP119" s="159">
        <f>IFERROR(VLOOKUP(Table1[[#This Row],[RespondentID]],'All Data'!$A120:$CN692,85,FALSE),"unknown")</f>
        <v>0</v>
      </c>
      <c r="AQ119" s="159">
        <f>IFERROR(VLOOKUP(Table1[[#This Row],[RespondentID]],'All Data'!$A120:$CN692,86,FALSE),"unknown")</f>
        <v>0</v>
      </c>
      <c r="AR119" s="159" t="str">
        <f>IFERROR(VLOOKUP(Table1[[#This Row],[RespondentID]],'All Data'!$A120:$CN692,87,FALSE),"unknown")</f>
        <v xml:space="preserve"> </v>
      </c>
      <c r="AS119" s="159">
        <f>IFERROR(VLOOKUP(Table1[[#This Row],[RespondentID]],'All Data'!$A120:$CN692,88,FALSE),"unknown")</f>
        <v>0</v>
      </c>
      <c r="AT119" s="159">
        <f>IFERROR(VLOOKUP(Table1[[#This Row],[RespondentID]],'All Data'!$A120:$CN692,89,FALSE),"unknown")</f>
        <v>0</v>
      </c>
      <c r="AU119" s="159">
        <f>IFERROR(VLOOKUP(Table1[[#This Row],[RespondentID]],'All Data'!$A120:$CN692,90,FALSE),"unknown")</f>
        <v>0</v>
      </c>
      <c r="AV119" s="159">
        <f>IFERROR(VLOOKUP(Table1[[#This Row],[RespondentID]],'All Data'!$A120:$CN692,91,FALSE),"unknown")</f>
        <v>0</v>
      </c>
      <c r="AW119" s="159">
        <f>IFERROR(VLOOKUP(Table1[[#This Row],[RespondentID]],'All Data'!$A120:$CN692,92,FALSE),"unknown")</f>
        <v>0</v>
      </c>
    </row>
    <row r="120" spans="1:49" x14ac:dyDescent="0.35">
      <c r="A120" s="6">
        <f>'All Data'!A121</f>
        <v>5657069444</v>
      </c>
      <c r="B120" s="6"/>
      <c r="C120" s="6" t="s">
        <v>19</v>
      </c>
      <c r="D120" s="6"/>
      <c r="E120" s="6"/>
      <c r="F120" s="6"/>
      <c r="G120" s="6"/>
      <c r="H120" s="6"/>
      <c r="I120" s="6"/>
      <c r="J120" s="6"/>
      <c r="K120" s="6"/>
      <c r="L120" s="6"/>
      <c r="M120" s="6" t="s">
        <v>29</v>
      </c>
      <c r="N120" s="6"/>
      <c r="O120" s="8"/>
      <c r="P120" s="8">
        <f t="shared" si="28"/>
        <v>2</v>
      </c>
      <c r="Q120" s="8">
        <f t="shared" si="29"/>
        <v>1.5</v>
      </c>
      <c r="R120" s="8"/>
      <c r="S120" s="8">
        <f t="shared" si="35"/>
        <v>0</v>
      </c>
      <c r="T120" s="8">
        <f t="shared" si="30"/>
        <v>1</v>
      </c>
      <c r="U120" s="8">
        <f t="shared" si="31"/>
        <v>0</v>
      </c>
      <c r="V120" s="88">
        <f t="shared" si="18"/>
        <v>0</v>
      </c>
      <c r="W120" s="88">
        <f t="shared" si="19"/>
        <v>0</v>
      </c>
      <c r="X120" s="88">
        <f t="shared" si="20"/>
        <v>0</v>
      </c>
      <c r="Y120" s="88">
        <f t="shared" si="21"/>
        <v>0</v>
      </c>
      <c r="Z120" s="88">
        <f t="shared" si="22"/>
        <v>0</v>
      </c>
      <c r="AA120" s="88">
        <f t="shared" si="23"/>
        <v>0</v>
      </c>
      <c r="AB120" s="88">
        <f t="shared" si="24"/>
        <v>0</v>
      </c>
      <c r="AC120" s="88">
        <f t="shared" si="25"/>
        <v>0</v>
      </c>
      <c r="AD120" s="88">
        <f t="shared" si="26"/>
        <v>1</v>
      </c>
      <c r="AE120" s="88">
        <f t="shared" si="27"/>
        <v>0</v>
      </c>
      <c r="AF120" s="8"/>
      <c r="AG120" s="8"/>
      <c r="AH120" s="8">
        <f t="shared" si="32"/>
        <v>2</v>
      </c>
      <c r="AI120" s="8">
        <f t="shared" si="33"/>
        <v>2</v>
      </c>
      <c r="AJ120" s="8" t="str">
        <f t="shared" si="34"/>
        <v>Correct</v>
      </c>
      <c r="AK120" s="8"/>
      <c r="AL120" s="159" t="str">
        <f>IFERROR(VLOOKUP(Table1[[#This Row],[RespondentID]],'All Data'!$A121:$CN693,81,FALSE),"unknown")</f>
        <v>Female</v>
      </c>
      <c r="AM120" s="159">
        <f>IFERROR(VLOOKUP(Table1[[#This Row],[RespondentID]],'All Data'!$A121:$CN693,82,FALSE),"unknown")</f>
        <v>70</v>
      </c>
      <c r="AN120" s="159" t="str">
        <f>IFERROR(VLOOKUP(Table1[[#This Row],[RespondentID]],'All Data'!$A121:$CN693,83,FALSE),"unknown")</f>
        <v>Nassau</v>
      </c>
      <c r="AO120" s="159" t="str">
        <f>IFERROR(VLOOKUP(Table1[[#This Row],[RespondentID]],'All Data'!$A121:$CN693,84,FALSE),"unknown")</f>
        <v>Farmingdale, 11735</v>
      </c>
      <c r="AP120" s="159" t="str">
        <f>IFERROR(VLOOKUP(Table1[[#This Row],[RespondentID]],'All Data'!$A121:$CN693,85,FALSE),"unknown")</f>
        <v>White/Caucasian</v>
      </c>
      <c r="AQ120" s="159" t="str">
        <f>IFERROR(VLOOKUP(Table1[[#This Row],[RespondentID]],'All Data'!$A121:$CN693,86,FALSE),"unknown")</f>
        <v>No</v>
      </c>
      <c r="AR120" s="159" t="str">
        <f>IFERROR(VLOOKUP(Table1[[#This Row],[RespondentID]],'All Data'!$A121:$CN693,87,FALSE),"unknown")</f>
        <v xml:space="preserve">English </v>
      </c>
      <c r="AS120" s="159" t="str">
        <f>IFERROR(VLOOKUP(Table1[[#This Row],[RespondentID]],'All Data'!$A121:$CN693,88,FALSE),"unknown")</f>
        <v>$50,000 to $74,999</v>
      </c>
      <c r="AT120" s="159" t="str">
        <f>IFERROR(VLOOKUP(Table1[[#This Row],[RespondentID]],'All Data'!$A121:$CN693,89,FALSE),"unknown")</f>
        <v>College graduate</v>
      </c>
      <c r="AU120" s="159" t="str">
        <f>IFERROR(VLOOKUP(Table1[[#This Row],[RespondentID]],'All Data'!$A121:$CN693,90,FALSE),"unknown")</f>
        <v>Retired</v>
      </c>
      <c r="AV120" s="159" t="str">
        <f>IFERROR(VLOOKUP(Table1[[#This Row],[RespondentID]],'All Data'!$A121:$CN693,91,FALSE),"unknown")</f>
        <v>Yes</v>
      </c>
      <c r="AW120" s="159" t="str">
        <f>IFERROR(VLOOKUP(Table1[[#This Row],[RespondentID]],'All Data'!$A121:$CN693,92,FALSE),"unknown")</f>
        <v>Yes</v>
      </c>
    </row>
    <row r="121" spans="1:49" x14ac:dyDescent="0.35">
      <c r="A121" s="6">
        <f>'All Data'!A122</f>
        <v>5656391060</v>
      </c>
      <c r="B121" s="6"/>
      <c r="C121" s="6"/>
      <c r="D121" s="6"/>
      <c r="E121" s="6" t="s">
        <v>21</v>
      </c>
      <c r="F121" s="6"/>
      <c r="G121" s="6"/>
      <c r="H121" s="6"/>
      <c r="I121" s="6"/>
      <c r="J121" s="6"/>
      <c r="K121" s="6" t="s">
        <v>27</v>
      </c>
      <c r="L121" s="6"/>
      <c r="M121" s="6" t="s">
        <v>29</v>
      </c>
      <c r="N121" s="6"/>
      <c r="O121" s="8"/>
      <c r="P121" s="8">
        <f t="shared" si="28"/>
        <v>3</v>
      </c>
      <c r="Q121" s="8">
        <f t="shared" si="29"/>
        <v>1</v>
      </c>
      <c r="R121" s="8"/>
      <c r="S121" s="8">
        <f t="shared" si="35"/>
        <v>0</v>
      </c>
      <c r="T121" s="8">
        <f t="shared" si="30"/>
        <v>0</v>
      </c>
      <c r="U121" s="8">
        <f t="shared" si="31"/>
        <v>0</v>
      </c>
      <c r="V121" s="88">
        <f t="shared" si="18"/>
        <v>1</v>
      </c>
      <c r="W121" s="88">
        <f t="shared" si="19"/>
        <v>0</v>
      </c>
      <c r="X121" s="88">
        <f t="shared" si="20"/>
        <v>0</v>
      </c>
      <c r="Y121" s="88">
        <f t="shared" si="21"/>
        <v>0</v>
      </c>
      <c r="Z121" s="88">
        <f t="shared" si="22"/>
        <v>0</v>
      </c>
      <c r="AA121" s="88">
        <f t="shared" si="23"/>
        <v>0</v>
      </c>
      <c r="AB121" s="88">
        <f t="shared" si="24"/>
        <v>1</v>
      </c>
      <c r="AC121" s="88">
        <f t="shared" si="25"/>
        <v>0</v>
      </c>
      <c r="AD121" s="88">
        <f t="shared" si="26"/>
        <v>1</v>
      </c>
      <c r="AE121" s="88">
        <f t="shared" si="27"/>
        <v>0</v>
      </c>
      <c r="AF121" s="8"/>
      <c r="AG121" s="8"/>
      <c r="AH121" s="8">
        <f t="shared" si="32"/>
        <v>3</v>
      </c>
      <c r="AI121" s="8">
        <f t="shared" si="33"/>
        <v>3</v>
      </c>
      <c r="AJ121" s="8" t="str">
        <f t="shared" si="34"/>
        <v>Correct</v>
      </c>
      <c r="AK121" s="8"/>
      <c r="AL121" s="159" t="str">
        <f>IFERROR(VLOOKUP(Table1[[#This Row],[RespondentID]],'All Data'!$A122:$CN694,81,FALSE),"unknown")</f>
        <v>Female</v>
      </c>
      <c r="AM121" s="159">
        <f>IFERROR(VLOOKUP(Table1[[#This Row],[RespondentID]],'All Data'!$A122:$CN694,82,FALSE),"unknown")</f>
        <v>21</v>
      </c>
      <c r="AN121" s="159" t="str">
        <f>IFERROR(VLOOKUP(Table1[[#This Row],[RespondentID]],'All Data'!$A122:$CN694,83,FALSE),"unknown")</f>
        <v>Suffolk</v>
      </c>
      <c r="AO121" s="159" t="str">
        <f>IFERROR(VLOOKUP(Table1[[#This Row],[RespondentID]],'All Data'!$A122:$CN694,84,FALSE),"unknown")</f>
        <v>Amityville, 11701</v>
      </c>
      <c r="AP121" s="159">
        <f>IFERROR(VLOOKUP(Table1[[#This Row],[RespondentID]],'All Data'!$A122:$CN694,85,FALSE),"unknown")</f>
        <v>0</v>
      </c>
      <c r="AQ121" s="159">
        <f>IFERROR(VLOOKUP(Table1[[#This Row],[RespondentID]],'All Data'!$A122:$CN694,86,FALSE),"unknown")</f>
        <v>0</v>
      </c>
      <c r="AR121" s="159" t="str">
        <f>IFERROR(VLOOKUP(Table1[[#This Row],[RespondentID]],'All Data'!$A122:$CN694,87,FALSE),"unknown")</f>
        <v xml:space="preserve"> </v>
      </c>
      <c r="AS121" s="159">
        <f>IFERROR(VLOOKUP(Table1[[#This Row],[RespondentID]],'All Data'!$A122:$CN694,88,FALSE),"unknown")</f>
        <v>0</v>
      </c>
      <c r="AT121" s="159">
        <f>IFERROR(VLOOKUP(Table1[[#This Row],[RespondentID]],'All Data'!$A122:$CN694,89,FALSE),"unknown")</f>
        <v>0</v>
      </c>
      <c r="AU121" s="159">
        <f>IFERROR(VLOOKUP(Table1[[#This Row],[RespondentID]],'All Data'!$A122:$CN694,90,FALSE),"unknown")</f>
        <v>0</v>
      </c>
      <c r="AV121" s="159">
        <f>IFERROR(VLOOKUP(Table1[[#This Row],[RespondentID]],'All Data'!$A122:$CN694,91,FALSE),"unknown")</f>
        <v>0</v>
      </c>
      <c r="AW121" s="159">
        <f>IFERROR(VLOOKUP(Table1[[#This Row],[RespondentID]],'All Data'!$A122:$CN694,92,FALSE),"unknown")</f>
        <v>0</v>
      </c>
    </row>
    <row r="122" spans="1:49" x14ac:dyDescent="0.35">
      <c r="A122" s="6">
        <f>'All Data'!A123</f>
        <v>5655964418</v>
      </c>
      <c r="B122" s="6" t="s">
        <v>18</v>
      </c>
      <c r="C122" s="6"/>
      <c r="D122" s="6"/>
      <c r="E122" s="6"/>
      <c r="F122" s="6"/>
      <c r="G122" s="6"/>
      <c r="H122" s="6"/>
      <c r="I122" s="6"/>
      <c r="J122" s="6" t="s">
        <v>26</v>
      </c>
      <c r="K122" s="6"/>
      <c r="L122" s="6"/>
      <c r="M122" s="6"/>
      <c r="N122" s="6" t="s">
        <v>30</v>
      </c>
      <c r="O122" s="8"/>
      <c r="P122" s="8">
        <f t="shared" si="28"/>
        <v>3</v>
      </c>
      <c r="Q122" s="8">
        <f t="shared" si="29"/>
        <v>1</v>
      </c>
      <c r="R122" s="8"/>
      <c r="S122" s="8">
        <f t="shared" si="35"/>
        <v>1</v>
      </c>
      <c r="T122" s="8">
        <f t="shared" si="30"/>
        <v>0</v>
      </c>
      <c r="U122" s="8">
        <f t="shared" si="31"/>
        <v>0</v>
      </c>
      <c r="V122" s="88">
        <f t="shared" si="18"/>
        <v>0</v>
      </c>
      <c r="W122" s="88">
        <f t="shared" si="19"/>
        <v>0</v>
      </c>
      <c r="X122" s="88">
        <f t="shared" si="20"/>
        <v>0</v>
      </c>
      <c r="Y122" s="88">
        <f t="shared" si="21"/>
        <v>0</v>
      </c>
      <c r="Z122" s="88">
        <f t="shared" si="22"/>
        <v>0</v>
      </c>
      <c r="AA122" s="88">
        <f t="shared" si="23"/>
        <v>1</v>
      </c>
      <c r="AB122" s="88">
        <f t="shared" si="24"/>
        <v>0</v>
      </c>
      <c r="AC122" s="88">
        <f t="shared" si="25"/>
        <v>0</v>
      </c>
      <c r="AD122" s="88">
        <f t="shared" si="26"/>
        <v>0</v>
      </c>
      <c r="AE122" s="88">
        <f t="shared" si="27"/>
        <v>1</v>
      </c>
      <c r="AF122" s="8"/>
      <c r="AG122" s="8"/>
      <c r="AH122" s="8">
        <f t="shared" si="32"/>
        <v>3</v>
      </c>
      <c r="AI122" s="8">
        <f t="shared" si="33"/>
        <v>3</v>
      </c>
      <c r="AJ122" s="8" t="str">
        <f t="shared" si="34"/>
        <v>Correct</v>
      </c>
      <c r="AK122" s="8"/>
      <c r="AL122" s="159" t="str">
        <f>IFERROR(VLOOKUP(Table1[[#This Row],[RespondentID]],'All Data'!$A123:$CN695,81,FALSE),"unknown")</f>
        <v>Female</v>
      </c>
      <c r="AM122" s="159">
        <f>IFERROR(VLOOKUP(Table1[[#This Row],[RespondentID]],'All Data'!$A123:$CN695,82,FALSE),"unknown")</f>
        <v>51</v>
      </c>
      <c r="AN122" s="159" t="str">
        <f>IFERROR(VLOOKUP(Table1[[#This Row],[RespondentID]],'All Data'!$A123:$CN695,83,FALSE),"unknown")</f>
        <v>Suffolk</v>
      </c>
      <c r="AO122" s="159" t="str">
        <f>IFERROR(VLOOKUP(Table1[[#This Row],[RespondentID]],'All Data'!$A123:$CN695,84,FALSE),"unknown")</f>
        <v>Shirley, 11967</v>
      </c>
      <c r="AP122" s="159" t="str">
        <f>IFERROR(VLOOKUP(Table1[[#This Row],[RespondentID]],'All Data'!$A123:$CN695,85,FALSE),"unknown")</f>
        <v>White/Caucasian</v>
      </c>
      <c r="AQ122" s="159" t="str">
        <f>IFERROR(VLOOKUP(Table1[[#This Row],[RespondentID]],'All Data'!$A123:$CN695,86,FALSE),"unknown")</f>
        <v>Yes</v>
      </c>
      <c r="AR122" s="159" t="str">
        <f>IFERROR(VLOOKUP(Table1[[#This Row],[RespondentID]],'All Data'!$A123:$CN695,87,FALSE),"unknown")</f>
        <v xml:space="preserve">English Spanish </v>
      </c>
      <c r="AS122" s="159" t="str">
        <f>IFERROR(VLOOKUP(Table1[[#This Row],[RespondentID]],'All Data'!$A123:$CN695,88,FALSE),"unknown")</f>
        <v>$75,000 to $125,000</v>
      </c>
      <c r="AT122" s="159" t="str">
        <f>IFERROR(VLOOKUP(Table1[[#This Row],[RespondentID]],'All Data'!$A123:$CN695,89,FALSE),"unknown")</f>
        <v>College graduate</v>
      </c>
      <c r="AU122" s="159" t="str">
        <f>IFERROR(VLOOKUP(Table1[[#This Row],[RespondentID]],'All Data'!$A123:$CN695,90,FALSE),"unknown")</f>
        <v>Employed for wages</v>
      </c>
      <c r="AV122" s="159" t="str">
        <f>IFERROR(VLOOKUP(Table1[[#This Row],[RespondentID]],'All Data'!$A123:$CN695,91,FALSE),"unknown")</f>
        <v>Yes</v>
      </c>
      <c r="AW122" s="159" t="str">
        <f>IFERROR(VLOOKUP(Table1[[#This Row],[RespondentID]],'All Data'!$A123:$CN695,92,FALSE),"unknown")</f>
        <v>Yes</v>
      </c>
    </row>
    <row r="123" spans="1:49" x14ac:dyDescent="0.35">
      <c r="A123" s="6">
        <f>'All Data'!A124</f>
        <v>5654019576</v>
      </c>
      <c r="B123" s="6"/>
      <c r="C123" s="6"/>
      <c r="D123" s="6"/>
      <c r="E123" s="6"/>
      <c r="F123" s="6"/>
      <c r="G123" s="6"/>
      <c r="H123" s="6"/>
      <c r="I123" s="6"/>
      <c r="J123" s="6"/>
      <c r="K123" s="6"/>
      <c r="L123" s="6"/>
      <c r="M123" s="6"/>
      <c r="N123" s="6"/>
      <c r="O123" s="8"/>
      <c r="P123" s="8">
        <f t="shared" si="28"/>
        <v>0</v>
      </c>
      <c r="Q123" s="8" t="e">
        <f t="shared" si="29"/>
        <v>#DIV/0!</v>
      </c>
      <c r="R123" s="8"/>
      <c r="S123" s="8">
        <f t="shared" si="35"/>
        <v>0</v>
      </c>
      <c r="T123" s="8">
        <f t="shared" si="30"/>
        <v>0</v>
      </c>
      <c r="U123" s="8">
        <f t="shared" si="31"/>
        <v>0</v>
      </c>
      <c r="V123" s="88">
        <f t="shared" si="18"/>
        <v>0</v>
      </c>
      <c r="W123" s="88">
        <f t="shared" si="19"/>
        <v>0</v>
      </c>
      <c r="X123" s="88">
        <f t="shared" si="20"/>
        <v>0</v>
      </c>
      <c r="Y123" s="88">
        <f t="shared" si="21"/>
        <v>0</v>
      </c>
      <c r="Z123" s="88">
        <f t="shared" si="22"/>
        <v>0</v>
      </c>
      <c r="AA123" s="88">
        <f t="shared" si="23"/>
        <v>0</v>
      </c>
      <c r="AB123" s="88">
        <f t="shared" si="24"/>
        <v>0</v>
      </c>
      <c r="AC123" s="88">
        <f t="shared" si="25"/>
        <v>0</v>
      </c>
      <c r="AD123" s="88">
        <f t="shared" si="26"/>
        <v>0</v>
      </c>
      <c r="AE123" s="88">
        <f t="shared" si="27"/>
        <v>0</v>
      </c>
      <c r="AF123" s="8"/>
      <c r="AG123" s="8"/>
      <c r="AH123" s="8">
        <f t="shared" si="32"/>
        <v>0</v>
      </c>
      <c r="AI123" s="8">
        <f t="shared" si="33"/>
        <v>0</v>
      </c>
      <c r="AJ123" s="8" t="str">
        <f t="shared" si="34"/>
        <v>Correct</v>
      </c>
      <c r="AK123" s="8"/>
      <c r="AL123" s="159" t="str">
        <f>IFERROR(VLOOKUP(Table1[[#This Row],[RespondentID]],'All Data'!$A124:$CN696,81,FALSE),"unknown")</f>
        <v>Female</v>
      </c>
      <c r="AM123" s="159">
        <f>IFERROR(VLOOKUP(Table1[[#This Row],[RespondentID]],'All Data'!$A124:$CN696,82,FALSE),"unknown")</f>
        <v>70</v>
      </c>
      <c r="AN123" s="159" t="str">
        <f>IFERROR(VLOOKUP(Table1[[#This Row],[RespondentID]],'All Data'!$A124:$CN696,83,FALSE),"unknown")</f>
        <v>Nassau</v>
      </c>
      <c r="AO123" s="159" t="str">
        <f>IFERROR(VLOOKUP(Table1[[#This Row],[RespondentID]],'All Data'!$A124:$CN696,84,FALSE),"unknown")</f>
        <v>Thomaston, 11021</v>
      </c>
      <c r="AP123" s="159" t="str">
        <f>IFERROR(VLOOKUP(Table1[[#This Row],[RespondentID]],'All Data'!$A124:$CN696,85,FALSE),"unknown")</f>
        <v>White/Caucasian</v>
      </c>
      <c r="AQ123" s="159" t="str">
        <f>IFERROR(VLOOKUP(Table1[[#This Row],[RespondentID]],'All Data'!$A124:$CN696,86,FALSE),"unknown")</f>
        <v>No</v>
      </c>
      <c r="AR123" s="159" t="str">
        <f>IFERROR(VLOOKUP(Table1[[#This Row],[RespondentID]],'All Data'!$A124:$CN696,87,FALSE),"unknown")</f>
        <v xml:space="preserve">English </v>
      </c>
      <c r="AS123" s="159" t="str">
        <f>IFERROR(VLOOKUP(Table1[[#This Row],[RespondentID]],'All Data'!$A124:$CN696,88,FALSE),"unknown")</f>
        <v>$75,000 to $125,000</v>
      </c>
      <c r="AT123" s="159" t="str">
        <f>IFERROR(VLOOKUP(Table1[[#This Row],[RespondentID]],'All Data'!$A124:$CN696,89,FALSE),"unknown")</f>
        <v>College graduate</v>
      </c>
      <c r="AU123" s="159" t="str">
        <f>IFERROR(VLOOKUP(Table1[[#This Row],[RespondentID]],'All Data'!$A124:$CN696,90,FALSE),"unknown")</f>
        <v>Retired</v>
      </c>
      <c r="AV123" s="159" t="str">
        <f>IFERROR(VLOOKUP(Table1[[#This Row],[RespondentID]],'All Data'!$A124:$CN696,91,FALSE),"unknown")</f>
        <v>Yes</v>
      </c>
      <c r="AW123" s="159" t="str">
        <f>IFERROR(VLOOKUP(Table1[[#This Row],[RespondentID]],'All Data'!$A124:$CN696,92,FALSE),"unknown")</f>
        <v>Yes</v>
      </c>
    </row>
    <row r="124" spans="1:49" x14ac:dyDescent="0.35">
      <c r="A124" s="6">
        <f>'All Data'!A125</f>
        <v>5653801081</v>
      </c>
      <c r="B124" s="6"/>
      <c r="C124" s="6"/>
      <c r="D124" s="6"/>
      <c r="E124" s="6"/>
      <c r="F124" s="6"/>
      <c r="G124" s="6"/>
      <c r="H124" s="6"/>
      <c r="I124" s="6"/>
      <c r="J124" s="6"/>
      <c r="K124" s="6" t="s">
        <v>27</v>
      </c>
      <c r="L124" s="6" t="s">
        <v>28</v>
      </c>
      <c r="M124" s="6"/>
      <c r="N124" s="6"/>
      <c r="O124" s="8"/>
      <c r="P124" s="8">
        <f t="shared" si="28"/>
        <v>2</v>
      </c>
      <c r="Q124" s="8">
        <f t="shared" si="29"/>
        <v>1.5</v>
      </c>
      <c r="R124" s="8"/>
      <c r="S124" s="8">
        <f t="shared" si="35"/>
        <v>0</v>
      </c>
      <c r="T124" s="8">
        <f t="shared" si="30"/>
        <v>0</v>
      </c>
      <c r="U124" s="8">
        <f t="shared" si="31"/>
        <v>0</v>
      </c>
      <c r="V124" s="88">
        <f t="shared" si="18"/>
        <v>0</v>
      </c>
      <c r="W124" s="88">
        <f t="shared" si="19"/>
        <v>0</v>
      </c>
      <c r="X124" s="88">
        <f t="shared" si="20"/>
        <v>0</v>
      </c>
      <c r="Y124" s="88">
        <f t="shared" si="21"/>
        <v>0</v>
      </c>
      <c r="Z124" s="88">
        <f t="shared" si="22"/>
        <v>0</v>
      </c>
      <c r="AA124" s="88">
        <f t="shared" si="23"/>
        <v>0</v>
      </c>
      <c r="AB124" s="88">
        <f t="shared" si="24"/>
        <v>1</v>
      </c>
      <c r="AC124" s="88">
        <f t="shared" si="25"/>
        <v>1</v>
      </c>
      <c r="AD124" s="88">
        <f t="shared" si="26"/>
        <v>0</v>
      </c>
      <c r="AE124" s="88">
        <f t="shared" si="27"/>
        <v>0</v>
      </c>
      <c r="AF124" s="8"/>
      <c r="AG124" s="8"/>
      <c r="AH124" s="8">
        <f t="shared" si="32"/>
        <v>2</v>
      </c>
      <c r="AI124" s="8">
        <f t="shared" si="33"/>
        <v>2</v>
      </c>
      <c r="AJ124" s="8" t="str">
        <f t="shared" si="34"/>
        <v>Correct</v>
      </c>
      <c r="AK124" s="8"/>
      <c r="AL124" s="159" t="str">
        <f>IFERROR(VLOOKUP(Table1[[#This Row],[RespondentID]],'All Data'!$A125:$CN697,81,FALSE),"unknown")</f>
        <v>Female</v>
      </c>
      <c r="AM124" s="159">
        <f>IFERROR(VLOOKUP(Table1[[#This Row],[RespondentID]],'All Data'!$A125:$CN697,82,FALSE),"unknown")</f>
        <v>35</v>
      </c>
      <c r="AN124" s="159" t="str">
        <f>IFERROR(VLOOKUP(Table1[[#This Row],[RespondentID]],'All Data'!$A125:$CN697,83,FALSE),"unknown")</f>
        <v>Suffolk</v>
      </c>
      <c r="AO124" s="159" t="str">
        <f>IFERROR(VLOOKUP(Table1[[#This Row],[RespondentID]],'All Data'!$A125:$CN697,84,FALSE),"unknown")</f>
        <v>Stony Brook, 11790</v>
      </c>
      <c r="AP124" s="159" t="str">
        <f>IFERROR(VLOOKUP(Table1[[#This Row],[RespondentID]],'All Data'!$A125:$CN697,85,FALSE),"unknown")</f>
        <v>White/Caucasian</v>
      </c>
      <c r="AQ124" s="159" t="str">
        <f>IFERROR(VLOOKUP(Table1[[#This Row],[RespondentID]],'All Data'!$A125:$CN697,86,FALSE),"unknown")</f>
        <v>No</v>
      </c>
      <c r="AR124" s="159" t="str">
        <f>IFERROR(VLOOKUP(Table1[[#This Row],[RespondentID]],'All Data'!$A125:$CN697,87,FALSE),"unknown")</f>
        <v xml:space="preserve">English </v>
      </c>
      <c r="AS124" s="159" t="str">
        <f>IFERROR(VLOOKUP(Table1[[#This Row],[RespondentID]],'All Data'!$A125:$CN697,88,FALSE),"unknown")</f>
        <v>$20,000 to $34,999</v>
      </c>
      <c r="AT124" s="159" t="str">
        <f>IFERROR(VLOOKUP(Table1[[#This Row],[RespondentID]],'All Data'!$A125:$CN697,89,FALSE),"unknown")</f>
        <v>College graduate</v>
      </c>
      <c r="AU124" s="159" t="str">
        <f>IFERROR(VLOOKUP(Table1[[#This Row],[RespondentID]],'All Data'!$A125:$CN697,90,FALSE),"unknown")</f>
        <v>Out of work and looking for work</v>
      </c>
      <c r="AV124" s="159" t="str">
        <f>IFERROR(VLOOKUP(Table1[[#This Row],[RespondentID]],'All Data'!$A125:$CN697,91,FALSE),"unknown")</f>
        <v>Yes</v>
      </c>
      <c r="AW124" s="159" t="str">
        <f>IFERROR(VLOOKUP(Table1[[#This Row],[RespondentID]],'All Data'!$A125:$CN697,92,FALSE),"unknown")</f>
        <v>Yes</v>
      </c>
    </row>
    <row r="125" spans="1:49" x14ac:dyDescent="0.35">
      <c r="A125" s="6">
        <f>'All Data'!A126</f>
        <v>5653088885</v>
      </c>
      <c r="B125" s="6"/>
      <c r="C125" s="6"/>
      <c r="D125" s="6"/>
      <c r="E125" s="6"/>
      <c r="F125" s="6"/>
      <c r="G125" s="6"/>
      <c r="H125" s="6"/>
      <c r="I125" s="6"/>
      <c r="J125" s="6"/>
      <c r="K125" s="6"/>
      <c r="L125" s="6"/>
      <c r="M125" s="6"/>
      <c r="N125" s="6"/>
      <c r="O125" s="8"/>
      <c r="P125" s="8">
        <f t="shared" si="28"/>
        <v>0</v>
      </c>
      <c r="Q125" s="8" t="e">
        <f t="shared" si="29"/>
        <v>#DIV/0!</v>
      </c>
      <c r="R125" s="8"/>
      <c r="S125" s="8">
        <f t="shared" si="35"/>
        <v>0</v>
      </c>
      <c r="T125" s="8">
        <f t="shared" si="30"/>
        <v>0</v>
      </c>
      <c r="U125" s="8">
        <f t="shared" si="31"/>
        <v>0</v>
      </c>
      <c r="V125" s="88">
        <f t="shared" si="18"/>
        <v>0</v>
      </c>
      <c r="W125" s="88">
        <f t="shared" si="19"/>
        <v>0</v>
      </c>
      <c r="X125" s="88">
        <f t="shared" si="20"/>
        <v>0</v>
      </c>
      <c r="Y125" s="88">
        <f t="shared" si="21"/>
        <v>0</v>
      </c>
      <c r="Z125" s="88">
        <f t="shared" si="22"/>
        <v>0</v>
      </c>
      <c r="AA125" s="88">
        <f t="shared" si="23"/>
        <v>0</v>
      </c>
      <c r="AB125" s="88">
        <f t="shared" si="24"/>
        <v>0</v>
      </c>
      <c r="AC125" s="88">
        <f t="shared" si="25"/>
        <v>0</v>
      </c>
      <c r="AD125" s="88">
        <f t="shared" si="26"/>
        <v>0</v>
      </c>
      <c r="AE125" s="88">
        <f t="shared" si="27"/>
        <v>0</v>
      </c>
      <c r="AF125" s="8"/>
      <c r="AG125" s="8"/>
      <c r="AH125" s="8">
        <f t="shared" si="32"/>
        <v>0</v>
      </c>
      <c r="AI125" s="8">
        <f t="shared" si="33"/>
        <v>0</v>
      </c>
      <c r="AJ125" s="8" t="str">
        <f t="shared" si="34"/>
        <v>Correct</v>
      </c>
      <c r="AK125" s="8"/>
      <c r="AL125" s="159" t="str">
        <f>IFERROR(VLOOKUP(Table1[[#This Row],[RespondentID]],'All Data'!$A126:$CN698,81,FALSE),"unknown")</f>
        <v>Female</v>
      </c>
      <c r="AM125" s="159">
        <f>IFERROR(VLOOKUP(Table1[[#This Row],[RespondentID]],'All Data'!$A126:$CN698,82,FALSE),"unknown")</f>
        <v>47</v>
      </c>
      <c r="AN125" s="159" t="str">
        <f>IFERROR(VLOOKUP(Table1[[#This Row],[RespondentID]],'All Data'!$A126:$CN698,83,FALSE),"unknown")</f>
        <v>Nassau</v>
      </c>
      <c r="AO125" s="159" t="str">
        <f>IFERROR(VLOOKUP(Table1[[#This Row],[RespondentID]],'All Data'!$A126:$CN698,84,FALSE),"unknown")</f>
        <v>Roosevelt, 11575</v>
      </c>
      <c r="AP125" s="159" t="str">
        <f>IFERROR(VLOOKUP(Table1[[#This Row],[RespondentID]],'All Data'!$A126:$CN698,85,FALSE),"unknown")</f>
        <v>Native American</v>
      </c>
      <c r="AQ125" s="159" t="str">
        <f>IFERROR(VLOOKUP(Table1[[#This Row],[RespondentID]],'All Data'!$A126:$CN698,86,FALSE),"unknown")</f>
        <v>Yes</v>
      </c>
      <c r="AR125" s="159" t="str">
        <f>IFERROR(VLOOKUP(Table1[[#This Row],[RespondentID]],'All Data'!$A126:$CN698,87,FALSE),"unknown")</f>
        <v xml:space="preserve">English Spanish </v>
      </c>
      <c r="AS125" s="159" t="str">
        <f>IFERROR(VLOOKUP(Table1[[#This Row],[RespondentID]],'All Data'!$A126:$CN698,88,FALSE),"unknown")</f>
        <v>$50,000 to $74,999</v>
      </c>
      <c r="AT125" s="159" t="str">
        <f>IFERROR(VLOOKUP(Table1[[#This Row],[RespondentID]],'All Data'!$A126:$CN698,89,FALSE),"unknown")</f>
        <v>College graduate</v>
      </c>
      <c r="AU125" s="159" t="str">
        <f>IFERROR(VLOOKUP(Table1[[#This Row],[RespondentID]],'All Data'!$A126:$CN698,90,FALSE),"unknown")</f>
        <v>Employed for wages</v>
      </c>
      <c r="AV125" s="159" t="str">
        <f>IFERROR(VLOOKUP(Table1[[#This Row],[RespondentID]],'All Data'!$A126:$CN698,91,FALSE),"unknown")</f>
        <v>Yes</v>
      </c>
      <c r="AW125" s="159" t="str">
        <f>IFERROR(VLOOKUP(Table1[[#This Row],[RespondentID]],'All Data'!$A126:$CN698,92,FALSE),"unknown")</f>
        <v>Yes</v>
      </c>
    </row>
    <row r="126" spans="1:49" x14ac:dyDescent="0.35">
      <c r="A126" s="6">
        <f>'All Data'!A127</f>
        <v>5652813360</v>
      </c>
      <c r="B126" s="6"/>
      <c r="C126" s="6" t="s">
        <v>19</v>
      </c>
      <c r="D126" s="6"/>
      <c r="E126" s="6"/>
      <c r="F126" s="6"/>
      <c r="G126" s="6"/>
      <c r="H126" s="6"/>
      <c r="I126" s="6"/>
      <c r="J126" s="6"/>
      <c r="K126" s="6"/>
      <c r="L126" s="6"/>
      <c r="M126" s="6"/>
      <c r="N126" s="6"/>
      <c r="O126" s="8"/>
      <c r="P126" s="8">
        <f t="shared" si="28"/>
        <v>1</v>
      </c>
      <c r="Q126" s="8">
        <f t="shared" si="29"/>
        <v>3</v>
      </c>
      <c r="R126" s="8"/>
      <c r="S126" s="8">
        <f t="shared" si="35"/>
        <v>0</v>
      </c>
      <c r="T126" s="8">
        <f t="shared" si="30"/>
        <v>1</v>
      </c>
      <c r="U126" s="8">
        <f t="shared" si="31"/>
        <v>0</v>
      </c>
      <c r="V126" s="88">
        <f t="shared" si="18"/>
        <v>0</v>
      </c>
      <c r="W126" s="88">
        <f t="shared" si="19"/>
        <v>0</v>
      </c>
      <c r="X126" s="88">
        <f t="shared" si="20"/>
        <v>0</v>
      </c>
      <c r="Y126" s="88">
        <f t="shared" si="21"/>
        <v>0</v>
      </c>
      <c r="Z126" s="88">
        <f t="shared" si="22"/>
        <v>0</v>
      </c>
      <c r="AA126" s="88">
        <f t="shared" si="23"/>
        <v>0</v>
      </c>
      <c r="AB126" s="88">
        <f t="shared" si="24"/>
        <v>0</v>
      </c>
      <c r="AC126" s="88">
        <f t="shared" si="25"/>
        <v>0</v>
      </c>
      <c r="AD126" s="88">
        <f t="shared" si="26"/>
        <v>0</v>
      </c>
      <c r="AE126" s="88">
        <f t="shared" si="27"/>
        <v>0</v>
      </c>
      <c r="AF126" s="8"/>
      <c r="AG126" s="8"/>
      <c r="AH126" s="8">
        <f t="shared" si="32"/>
        <v>1</v>
      </c>
      <c r="AI126" s="8">
        <f t="shared" si="33"/>
        <v>1</v>
      </c>
      <c r="AJ126" s="8" t="str">
        <f t="shared" si="34"/>
        <v>Correct</v>
      </c>
      <c r="AK126" s="8"/>
      <c r="AL126" s="159" t="str">
        <f>IFERROR(VLOOKUP(Table1[[#This Row],[RespondentID]],'All Data'!$A127:$CN699,81,FALSE),"unknown")</f>
        <v>Male</v>
      </c>
      <c r="AM126" s="159">
        <f>IFERROR(VLOOKUP(Table1[[#This Row],[RespondentID]],'All Data'!$A127:$CN699,82,FALSE),"unknown")</f>
        <v>64</v>
      </c>
      <c r="AN126" s="159" t="str">
        <f>IFERROR(VLOOKUP(Table1[[#This Row],[RespondentID]],'All Data'!$A127:$CN699,83,FALSE),"unknown")</f>
        <v>Suffolk</v>
      </c>
      <c r="AO126" s="159" t="str">
        <f>IFERROR(VLOOKUP(Table1[[#This Row],[RespondentID]],'All Data'!$A127:$CN699,84,FALSE),"unknown")</f>
        <v>Mount Sinai, 11766</v>
      </c>
      <c r="AP126" s="159" t="str">
        <f>IFERROR(VLOOKUP(Table1[[#This Row],[RespondentID]],'All Data'!$A127:$CN699,85,FALSE),"unknown")</f>
        <v>White/Caucasian</v>
      </c>
      <c r="AQ126" s="159" t="str">
        <f>IFERROR(VLOOKUP(Table1[[#This Row],[RespondentID]],'All Data'!$A127:$CN699,86,FALSE),"unknown")</f>
        <v>No</v>
      </c>
      <c r="AR126" s="159" t="str">
        <f>IFERROR(VLOOKUP(Table1[[#This Row],[RespondentID]],'All Data'!$A127:$CN699,87,FALSE),"unknown")</f>
        <v xml:space="preserve">English </v>
      </c>
      <c r="AS126" s="159" t="str">
        <f>IFERROR(VLOOKUP(Table1[[#This Row],[RespondentID]],'All Data'!$A127:$CN699,88,FALSE),"unknown")</f>
        <v>$50,000 to $74,999</v>
      </c>
      <c r="AT126" s="159" t="str">
        <f>IFERROR(VLOOKUP(Table1[[#This Row],[RespondentID]],'All Data'!$A127:$CN699,89,FALSE),"unknown")</f>
        <v>College graduate</v>
      </c>
      <c r="AU126" s="159" t="str">
        <f>IFERROR(VLOOKUP(Table1[[#This Row],[RespondentID]],'All Data'!$A127:$CN699,90,FALSE),"unknown")</f>
        <v>Out of work and looking for work</v>
      </c>
      <c r="AV126" s="159" t="str">
        <f>IFERROR(VLOOKUP(Table1[[#This Row],[RespondentID]],'All Data'!$A127:$CN699,91,FALSE),"unknown")</f>
        <v>Yes</v>
      </c>
      <c r="AW126" s="159" t="str">
        <f>IFERROR(VLOOKUP(Table1[[#This Row],[RespondentID]],'All Data'!$A127:$CN699,92,FALSE),"unknown")</f>
        <v>Yes</v>
      </c>
    </row>
    <row r="127" spans="1:49" x14ac:dyDescent="0.35">
      <c r="A127" s="6">
        <f>'All Data'!A128</f>
        <v>5651640738</v>
      </c>
      <c r="B127" s="6"/>
      <c r="C127" s="6"/>
      <c r="D127" s="6"/>
      <c r="E127" s="6"/>
      <c r="F127" s="6"/>
      <c r="G127" s="6"/>
      <c r="H127" s="6"/>
      <c r="I127" s="6"/>
      <c r="J127" s="6"/>
      <c r="K127" s="6"/>
      <c r="L127" s="6"/>
      <c r="M127" s="6"/>
      <c r="N127" s="6"/>
      <c r="O127" s="8"/>
      <c r="P127" s="8">
        <f t="shared" si="28"/>
        <v>0</v>
      </c>
      <c r="Q127" s="8" t="e">
        <f t="shared" si="29"/>
        <v>#DIV/0!</v>
      </c>
      <c r="R127" s="8"/>
      <c r="S127" s="8">
        <f t="shared" si="35"/>
        <v>0</v>
      </c>
      <c r="T127" s="8">
        <f t="shared" si="30"/>
        <v>0</v>
      </c>
      <c r="U127" s="8">
        <f t="shared" si="31"/>
        <v>0</v>
      </c>
      <c r="V127" s="88">
        <f t="shared" si="18"/>
        <v>0</v>
      </c>
      <c r="W127" s="88">
        <f t="shared" si="19"/>
        <v>0</v>
      </c>
      <c r="X127" s="88">
        <f t="shared" si="20"/>
        <v>0</v>
      </c>
      <c r="Y127" s="88">
        <f t="shared" si="21"/>
        <v>0</v>
      </c>
      <c r="Z127" s="88">
        <f t="shared" si="22"/>
        <v>0</v>
      </c>
      <c r="AA127" s="88">
        <f t="shared" si="23"/>
        <v>0</v>
      </c>
      <c r="AB127" s="88">
        <f t="shared" si="24"/>
        <v>0</v>
      </c>
      <c r="AC127" s="88">
        <f t="shared" si="25"/>
        <v>0</v>
      </c>
      <c r="AD127" s="88">
        <f t="shared" si="26"/>
        <v>0</v>
      </c>
      <c r="AE127" s="88">
        <f t="shared" si="27"/>
        <v>0</v>
      </c>
      <c r="AF127" s="8"/>
      <c r="AG127" s="8"/>
      <c r="AH127" s="8">
        <f t="shared" si="32"/>
        <v>0</v>
      </c>
      <c r="AI127" s="8">
        <f t="shared" si="33"/>
        <v>0</v>
      </c>
      <c r="AJ127" s="8" t="str">
        <f t="shared" si="34"/>
        <v>Correct</v>
      </c>
      <c r="AK127" s="8"/>
      <c r="AL127" s="159" t="str">
        <f>IFERROR(VLOOKUP(Table1[[#This Row],[RespondentID]],'All Data'!$A128:$CN700,81,FALSE),"unknown")</f>
        <v>Male</v>
      </c>
      <c r="AM127" s="159">
        <f>IFERROR(VLOOKUP(Table1[[#This Row],[RespondentID]],'All Data'!$A128:$CN700,82,FALSE),"unknown")</f>
        <v>50</v>
      </c>
      <c r="AN127" s="159" t="str">
        <f>IFERROR(VLOOKUP(Table1[[#This Row],[RespondentID]],'All Data'!$A128:$CN700,83,FALSE),"unknown")</f>
        <v>Nassau</v>
      </c>
      <c r="AO127" s="159" t="str">
        <f>IFERROR(VLOOKUP(Table1[[#This Row],[RespondentID]],'All Data'!$A128:$CN700,84,FALSE),"unknown")</f>
        <v>Wantagh, 11793</v>
      </c>
      <c r="AP127" s="159" t="str">
        <f>IFERROR(VLOOKUP(Table1[[#This Row],[RespondentID]],'All Data'!$A128:$CN700,85,FALSE),"unknown")</f>
        <v>Other (please specify)</v>
      </c>
      <c r="AQ127" s="159" t="str">
        <f>IFERROR(VLOOKUP(Table1[[#This Row],[RespondentID]],'All Data'!$A128:$CN700,86,FALSE),"unknown")</f>
        <v>No</v>
      </c>
      <c r="AR127" s="159" t="str">
        <f>IFERROR(VLOOKUP(Table1[[#This Row],[RespondentID]],'All Data'!$A128:$CN700,87,FALSE),"unknown")</f>
        <v xml:space="preserve">English </v>
      </c>
      <c r="AS127" s="159" t="str">
        <f>IFERROR(VLOOKUP(Table1[[#This Row],[RespondentID]],'All Data'!$A128:$CN700,88,FALSE),"unknown")</f>
        <v>$75,000 to $125,000</v>
      </c>
      <c r="AT127" s="159" t="str">
        <f>IFERROR(VLOOKUP(Table1[[#This Row],[RespondentID]],'All Data'!$A128:$CN700,89,FALSE),"unknown")</f>
        <v>Other (please specify)</v>
      </c>
      <c r="AU127" s="159" t="str">
        <f>IFERROR(VLOOKUP(Table1[[#This Row],[RespondentID]],'All Data'!$A128:$CN700,90,FALSE),"unknown")</f>
        <v>Out of work and looking for work</v>
      </c>
      <c r="AV127" s="159" t="str">
        <f>IFERROR(VLOOKUP(Table1[[#This Row],[RespondentID]],'All Data'!$A128:$CN700,91,FALSE),"unknown")</f>
        <v>Yes</v>
      </c>
      <c r="AW127" s="159" t="str">
        <f>IFERROR(VLOOKUP(Table1[[#This Row],[RespondentID]],'All Data'!$A128:$CN700,92,FALSE),"unknown")</f>
        <v>Yes</v>
      </c>
    </row>
    <row r="128" spans="1:49" x14ac:dyDescent="0.35">
      <c r="A128" s="6">
        <f>'All Data'!A129</f>
        <v>5651371773</v>
      </c>
      <c r="B128" s="6"/>
      <c r="C128" s="6"/>
      <c r="D128" s="6"/>
      <c r="E128" s="6"/>
      <c r="F128" s="6"/>
      <c r="G128" s="6"/>
      <c r="H128" s="6"/>
      <c r="I128" s="6"/>
      <c r="J128" s="6"/>
      <c r="K128" s="6"/>
      <c r="L128" s="6"/>
      <c r="M128" s="6"/>
      <c r="N128" s="6"/>
      <c r="O128" s="8"/>
      <c r="P128" s="8">
        <f t="shared" si="28"/>
        <v>0</v>
      </c>
      <c r="Q128" s="8" t="e">
        <f t="shared" si="29"/>
        <v>#DIV/0!</v>
      </c>
      <c r="R128" s="8"/>
      <c r="S128" s="8">
        <f t="shared" si="35"/>
        <v>0</v>
      </c>
      <c r="T128" s="8">
        <f t="shared" si="30"/>
        <v>0</v>
      </c>
      <c r="U128" s="8">
        <f t="shared" si="31"/>
        <v>0</v>
      </c>
      <c r="V128" s="88">
        <f t="shared" ref="V128:V191" si="36">IF($P128&lt;3,IF($E128=$E$1,1,0),IF($E128=$E$1,$Q128,0))</f>
        <v>0</v>
      </c>
      <c r="W128" s="88">
        <f t="shared" ref="W128:W191" si="37">IF($P128&lt;3,IF($F128=$F$1,1,0),IF($F128=$F$1,$Q128,0))</f>
        <v>0</v>
      </c>
      <c r="X128" s="88">
        <f t="shared" ref="X128:X191" si="38">IF($P128&lt;3,IF($G128=$G$1,1,0),IF($G128=$G$1,$Q128,0))</f>
        <v>0</v>
      </c>
      <c r="Y128" s="88">
        <f t="shared" ref="Y128:Y191" si="39">IF($P128&lt;3,IF($H128=$H$1,1,0),IF($H128=$H$1,$Q128,0))</f>
        <v>0</v>
      </c>
      <c r="Z128" s="88">
        <f t="shared" ref="Z128:Z191" si="40">IF($P128&lt;3,IF($I128=$I$1,1,0),IF($I128=$I$1,$Q128,0))</f>
        <v>0</v>
      </c>
      <c r="AA128" s="88">
        <f t="shared" ref="AA128:AA191" si="41">IF($P128&lt;3,IF($J128=$J$1,1,0),IF($J128=$J$1,$Q128,0))</f>
        <v>0</v>
      </c>
      <c r="AB128" s="88">
        <f t="shared" ref="AB128:AB191" si="42">IF($P128&lt;3,IF($K128=$K$1,1,0),IF($K128=$K$1,$Q128,0))</f>
        <v>0</v>
      </c>
      <c r="AC128" s="88">
        <f t="shared" ref="AC128:AC191" si="43">IF($P128&lt;3,IF($L128=$L$1,1,0),IF($L128=$L$1,$Q128,0))</f>
        <v>0</v>
      </c>
      <c r="AD128" s="88">
        <f t="shared" ref="AD128:AD191" si="44">IF($P128&lt;3,IF($M128=$M$1,1,0),IF($M128=$M$1,$Q128,0))</f>
        <v>0</v>
      </c>
      <c r="AE128" s="88">
        <f t="shared" ref="AE128:AE191" si="45">IF($P128&lt;3,IF($N128=$N$1,1,0),IF($N128=$N$1,$Q128,0))</f>
        <v>0</v>
      </c>
      <c r="AF128" s="8"/>
      <c r="AG128" s="8"/>
      <c r="AH128" s="8">
        <f t="shared" si="32"/>
        <v>0</v>
      </c>
      <c r="AI128" s="8">
        <f t="shared" si="33"/>
        <v>0</v>
      </c>
      <c r="AJ128" s="8" t="str">
        <f t="shared" si="34"/>
        <v>Correct</v>
      </c>
      <c r="AK128" s="8"/>
      <c r="AL128" s="159" t="str">
        <f>IFERROR(VLOOKUP(Table1[[#This Row],[RespondentID]],'All Data'!$A129:$CN701,81,FALSE),"unknown")</f>
        <v>Female</v>
      </c>
      <c r="AM128" s="159">
        <f>IFERROR(VLOOKUP(Table1[[#This Row],[RespondentID]],'All Data'!$A129:$CN701,82,FALSE),"unknown")</f>
        <v>35</v>
      </c>
      <c r="AN128" s="159" t="str">
        <f>IFERROR(VLOOKUP(Table1[[#This Row],[RespondentID]],'All Data'!$A129:$CN701,83,FALSE),"unknown")</f>
        <v>Nassau</v>
      </c>
      <c r="AO128" s="159" t="str">
        <f>IFERROR(VLOOKUP(Table1[[#This Row],[RespondentID]],'All Data'!$A129:$CN701,84,FALSE),"unknown")</f>
        <v>Franklin Square, 11010</v>
      </c>
      <c r="AP128" s="159" t="str">
        <f>IFERROR(VLOOKUP(Table1[[#This Row],[RespondentID]],'All Data'!$A129:$CN701,85,FALSE),"unknown")</f>
        <v>White/Caucasian</v>
      </c>
      <c r="AQ128" s="159" t="str">
        <f>IFERROR(VLOOKUP(Table1[[#This Row],[RespondentID]],'All Data'!$A129:$CN701,86,FALSE),"unknown")</f>
        <v>No</v>
      </c>
      <c r="AR128" s="159" t="str">
        <f>IFERROR(VLOOKUP(Table1[[#This Row],[RespondentID]],'All Data'!$A129:$CN701,87,FALSE),"unknown")</f>
        <v xml:space="preserve">English </v>
      </c>
      <c r="AS128" s="159" t="str">
        <f>IFERROR(VLOOKUP(Table1[[#This Row],[RespondentID]],'All Data'!$A129:$CN701,88,FALSE),"unknown")</f>
        <v>$35,000 to $49,999</v>
      </c>
      <c r="AT128" s="159" t="str">
        <f>IFERROR(VLOOKUP(Table1[[#This Row],[RespondentID]],'All Data'!$A129:$CN701,89,FALSE),"unknown")</f>
        <v>Some college</v>
      </c>
      <c r="AU128" s="159" t="str">
        <f>IFERROR(VLOOKUP(Table1[[#This Row],[RespondentID]],'All Data'!$A129:$CN701,90,FALSE),"unknown")</f>
        <v>Employed for wages</v>
      </c>
      <c r="AV128" s="159" t="str">
        <f>IFERROR(VLOOKUP(Table1[[#This Row],[RespondentID]],'All Data'!$A129:$CN701,91,FALSE),"unknown")</f>
        <v>Yes</v>
      </c>
      <c r="AW128" s="159" t="str">
        <f>IFERROR(VLOOKUP(Table1[[#This Row],[RespondentID]],'All Data'!$A129:$CN701,92,FALSE),"unknown")</f>
        <v>Yes</v>
      </c>
    </row>
    <row r="129" spans="1:49" x14ac:dyDescent="0.35">
      <c r="A129" s="6">
        <f>'All Data'!A130</f>
        <v>5650439454</v>
      </c>
      <c r="B129" s="6"/>
      <c r="C129" s="6"/>
      <c r="D129" s="6"/>
      <c r="E129" s="6"/>
      <c r="F129" s="6"/>
      <c r="G129" s="6"/>
      <c r="H129" s="6"/>
      <c r="I129" s="6"/>
      <c r="J129" s="6"/>
      <c r="K129" s="6"/>
      <c r="L129" s="6" t="s">
        <v>28</v>
      </c>
      <c r="M129" s="6"/>
      <c r="N129" s="6"/>
      <c r="O129" s="8"/>
      <c r="P129" s="8">
        <f t="shared" ref="P129:P192" si="46">COUNTA(B129:N129)</f>
        <v>1</v>
      </c>
      <c r="Q129" s="8">
        <f t="shared" ref="Q129:Q192" si="47">3/P129</f>
        <v>3</v>
      </c>
      <c r="R129" s="8"/>
      <c r="S129" s="8">
        <f t="shared" si="35"/>
        <v>0</v>
      </c>
      <c r="T129" s="8">
        <f t="shared" ref="T129:T192" si="48">IF($P129&lt;3,IF($C129=$C$1,1,0),IF($C129=$C$1,$Q129,0))</f>
        <v>0</v>
      </c>
      <c r="U129" s="8">
        <f t="shared" ref="U129:U192" si="49">IF($P129&lt;3,IF($D129=$D$1,1,0),IF($D129=$D$1,$Q129,0))</f>
        <v>0</v>
      </c>
      <c r="V129" s="88">
        <f t="shared" si="36"/>
        <v>0</v>
      </c>
      <c r="W129" s="88">
        <f t="shared" si="37"/>
        <v>0</v>
      </c>
      <c r="X129" s="88">
        <f t="shared" si="38"/>
        <v>0</v>
      </c>
      <c r="Y129" s="88">
        <f t="shared" si="39"/>
        <v>0</v>
      </c>
      <c r="Z129" s="88">
        <f t="shared" si="40"/>
        <v>0</v>
      </c>
      <c r="AA129" s="88">
        <f t="shared" si="41"/>
        <v>0</v>
      </c>
      <c r="AB129" s="88">
        <f t="shared" si="42"/>
        <v>0</v>
      </c>
      <c r="AC129" s="88">
        <f t="shared" si="43"/>
        <v>1</v>
      </c>
      <c r="AD129" s="88">
        <f t="shared" si="44"/>
        <v>0</v>
      </c>
      <c r="AE129" s="88">
        <f t="shared" si="45"/>
        <v>0</v>
      </c>
      <c r="AF129" s="8"/>
      <c r="AG129" s="8"/>
      <c r="AH129" s="8">
        <f t="shared" ref="AH129:AH192" si="50">SUM(S129:AE129)</f>
        <v>1</v>
      </c>
      <c r="AI129" s="8">
        <f t="shared" ref="AI129:AI192" si="51">P129</f>
        <v>1</v>
      </c>
      <c r="AJ129" s="8" t="str">
        <f t="shared" ref="AJ129:AJ192" si="52">IF(AH129=AI129,"Correct",IF(AH129=3,"Correct","Wrong"))</f>
        <v>Correct</v>
      </c>
      <c r="AK129" s="8"/>
      <c r="AL129" s="159" t="str">
        <f>IFERROR(VLOOKUP(Table1[[#This Row],[RespondentID]],'All Data'!$A130:$CN702,81,FALSE),"unknown")</f>
        <v>Male</v>
      </c>
      <c r="AM129" s="159">
        <f>IFERROR(VLOOKUP(Table1[[#This Row],[RespondentID]],'All Data'!$A130:$CN702,82,FALSE),"unknown")</f>
        <v>50</v>
      </c>
      <c r="AN129" s="159" t="str">
        <f>IFERROR(VLOOKUP(Table1[[#This Row],[RespondentID]],'All Data'!$A130:$CN702,83,FALSE),"unknown")</f>
        <v>Suffolk</v>
      </c>
      <c r="AO129" s="159" t="str">
        <f>IFERROR(VLOOKUP(Table1[[#This Row],[RespondentID]],'All Data'!$A130:$CN702,84,FALSE),"unknown")</f>
        <v>Deer Park, 11729</v>
      </c>
      <c r="AP129" s="159" t="str">
        <f>IFERROR(VLOOKUP(Table1[[#This Row],[RespondentID]],'All Data'!$A130:$CN702,85,FALSE),"unknown")</f>
        <v>White/Caucasian</v>
      </c>
      <c r="AQ129" s="159" t="str">
        <f>IFERROR(VLOOKUP(Table1[[#This Row],[RespondentID]],'All Data'!$A130:$CN702,86,FALSE),"unknown")</f>
        <v>No</v>
      </c>
      <c r="AR129" s="159" t="str">
        <f>IFERROR(VLOOKUP(Table1[[#This Row],[RespondentID]],'All Data'!$A130:$CN702,87,FALSE),"unknown")</f>
        <v xml:space="preserve">English </v>
      </c>
      <c r="AS129" s="159" t="str">
        <f>IFERROR(VLOOKUP(Table1[[#This Row],[RespondentID]],'All Data'!$A130:$CN702,88,FALSE),"unknown")</f>
        <v>$50,000 to $74,999</v>
      </c>
      <c r="AT129" s="159" t="str">
        <f>IFERROR(VLOOKUP(Table1[[#This Row],[RespondentID]],'All Data'!$A130:$CN702,89,FALSE),"unknown")</f>
        <v>Some college</v>
      </c>
      <c r="AU129" s="159" t="str">
        <f>IFERROR(VLOOKUP(Table1[[#This Row],[RespondentID]],'All Data'!$A130:$CN702,90,FALSE),"unknown")</f>
        <v>Employed for wages</v>
      </c>
      <c r="AV129" s="159" t="str">
        <f>IFERROR(VLOOKUP(Table1[[#This Row],[RespondentID]],'All Data'!$A130:$CN702,91,FALSE),"unknown")</f>
        <v>Yes</v>
      </c>
      <c r="AW129" s="159" t="str">
        <f>IFERROR(VLOOKUP(Table1[[#This Row],[RespondentID]],'All Data'!$A130:$CN702,92,FALSE),"unknown")</f>
        <v>Yes</v>
      </c>
    </row>
    <row r="130" spans="1:49" x14ac:dyDescent="0.35">
      <c r="A130" s="6">
        <f>'All Data'!A131</f>
        <v>5650318303</v>
      </c>
      <c r="B130" s="6"/>
      <c r="C130" s="6"/>
      <c r="D130" s="6"/>
      <c r="E130" s="6"/>
      <c r="F130" s="6"/>
      <c r="G130" s="6"/>
      <c r="H130" s="6"/>
      <c r="I130" s="6"/>
      <c r="J130" s="6"/>
      <c r="K130" s="6" t="s">
        <v>27</v>
      </c>
      <c r="L130" s="6" t="s">
        <v>28</v>
      </c>
      <c r="M130" s="6"/>
      <c r="N130" s="6"/>
      <c r="O130" s="8"/>
      <c r="P130" s="8">
        <f t="shared" si="46"/>
        <v>2</v>
      </c>
      <c r="Q130" s="8">
        <f t="shared" si="47"/>
        <v>1.5</v>
      </c>
      <c r="R130" s="8"/>
      <c r="S130" s="8">
        <f t="shared" si="35"/>
        <v>0</v>
      </c>
      <c r="T130" s="8">
        <f t="shared" si="48"/>
        <v>0</v>
      </c>
      <c r="U130" s="8">
        <f t="shared" si="49"/>
        <v>0</v>
      </c>
      <c r="V130" s="88">
        <f t="shared" si="36"/>
        <v>0</v>
      </c>
      <c r="W130" s="88">
        <f t="shared" si="37"/>
        <v>0</v>
      </c>
      <c r="X130" s="88">
        <f t="shared" si="38"/>
        <v>0</v>
      </c>
      <c r="Y130" s="88">
        <f t="shared" si="39"/>
        <v>0</v>
      </c>
      <c r="Z130" s="88">
        <f t="shared" si="40"/>
        <v>0</v>
      </c>
      <c r="AA130" s="88">
        <f t="shared" si="41"/>
        <v>0</v>
      </c>
      <c r="AB130" s="88">
        <f t="shared" si="42"/>
        <v>1</v>
      </c>
      <c r="AC130" s="88">
        <f t="shared" si="43"/>
        <v>1</v>
      </c>
      <c r="AD130" s="88">
        <f t="shared" si="44"/>
        <v>0</v>
      </c>
      <c r="AE130" s="88">
        <f t="shared" si="45"/>
        <v>0</v>
      </c>
      <c r="AF130" s="8"/>
      <c r="AG130" s="8"/>
      <c r="AH130" s="8">
        <f t="shared" si="50"/>
        <v>2</v>
      </c>
      <c r="AI130" s="8">
        <f t="shared" si="51"/>
        <v>2</v>
      </c>
      <c r="AJ130" s="8" t="str">
        <f t="shared" si="52"/>
        <v>Correct</v>
      </c>
      <c r="AK130" s="8"/>
      <c r="AL130" s="159" t="str">
        <f>IFERROR(VLOOKUP(Table1[[#This Row],[RespondentID]],'All Data'!$A131:$CN703,81,FALSE),"unknown")</f>
        <v>Female</v>
      </c>
      <c r="AM130" s="159">
        <f>IFERROR(VLOOKUP(Table1[[#This Row],[RespondentID]],'All Data'!$A131:$CN703,82,FALSE),"unknown")</f>
        <v>35</v>
      </c>
      <c r="AN130" s="159" t="str">
        <f>IFERROR(VLOOKUP(Table1[[#This Row],[RespondentID]],'All Data'!$A131:$CN703,83,FALSE),"unknown")</f>
        <v>Suffolk</v>
      </c>
      <c r="AO130" s="159" t="str">
        <f>IFERROR(VLOOKUP(Table1[[#This Row],[RespondentID]],'All Data'!$A131:$CN703,84,FALSE),"unknown")</f>
        <v>Islip, 11751</v>
      </c>
      <c r="AP130" s="159" t="str">
        <f>IFERROR(VLOOKUP(Table1[[#This Row],[RespondentID]],'All Data'!$A131:$CN703,85,FALSE),"unknown")</f>
        <v>White/Caucasian</v>
      </c>
      <c r="AQ130" s="159" t="str">
        <f>IFERROR(VLOOKUP(Table1[[#This Row],[RespondentID]],'All Data'!$A131:$CN703,86,FALSE),"unknown")</f>
        <v>No</v>
      </c>
      <c r="AR130" s="159" t="str">
        <f>IFERROR(VLOOKUP(Table1[[#This Row],[RespondentID]],'All Data'!$A131:$CN703,87,FALSE),"unknown")</f>
        <v xml:space="preserve">English </v>
      </c>
      <c r="AS130" s="159" t="str">
        <f>IFERROR(VLOOKUP(Table1[[#This Row],[RespondentID]],'All Data'!$A131:$CN703,88,FALSE),"unknown")</f>
        <v>$50,000 to $74,999</v>
      </c>
      <c r="AT130" s="159" t="str">
        <f>IFERROR(VLOOKUP(Table1[[#This Row],[RespondentID]],'All Data'!$A131:$CN703,89,FALSE),"unknown")</f>
        <v>Graduate school</v>
      </c>
      <c r="AU130" s="159" t="str">
        <f>IFERROR(VLOOKUP(Table1[[#This Row],[RespondentID]],'All Data'!$A131:$CN703,90,FALSE),"unknown")</f>
        <v>Employed for wages</v>
      </c>
      <c r="AV130" s="159" t="str">
        <f>IFERROR(VLOOKUP(Table1[[#This Row],[RespondentID]],'All Data'!$A131:$CN703,91,FALSE),"unknown")</f>
        <v>Yes</v>
      </c>
      <c r="AW130" s="159" t="str">
        <f>IFERROR(VLOOKUP(Table1[[#This Row],[RespondentID]],'All Data'!$A131:$CN703,92,FALSE),"unknown")</f>
        <v>Yes</v>
      </c>
    </row>
    <row r="131" spans="1:49" x14ac:dyDescent="0.35">
      <c r="A131" s="6">
        <f>'All Data'!A132</f>
        <v>5650160040</v>
      </c>
      <c r="B131" s="6"/>
      <c r="C131" s="6"/>
      <c r="D131" s="6"/>
      <c r="E131" s="6"/>
      <c r="F131" s="6"/>
      <c r="G131" s="6"/>
      <c r="H131" s="6"/>
      <c r="I131" s="6"/>
      <c r="J131" s="6"/>
      <c r="K131" s="6"/>
      <c r="L131" s="6"/>
      <c r="M131" s="6"/>
      <c r="N131" s="6"/>
      <c r="O131" s="8"/>
      <c r="P131" s="8">
        <f t="shared" si="46"/>
        <v>0</v>
      </c>
      <c r="Q131" s="8" t="e">
        <f t="shared" si="47"/>
        <v>#DIV/0!</v>
      </c>
      <c r="R131" s="8"/>
      <c r="S131" s="8">
        <f t="shared" si="35"/>
        <v>0</v>
      </c>
      <c r="T131" s="8">
        <f t="shared" si="48"/>
        <v>0</v>
      </c>
      <c r="U131" s="8">
        <f t="shared" si="49"/>
        <v>0</v>
      </c>
      <c r="V131" s="88">
        <f t="shared" si="36"/>
        <v>0</v>
      </c>
      <c r="W131" s="88">
        <f t="shared" si="37"/>
        <v>0</v>
      </c>
      <c r="X131" s="88">
        <f t="shared" si="38"/>
        <v>0</v>
      </c>
      <c r="Y131" s="88">
        <f t="shared" si="39"/>
        <v>0</v>
      </c>
      <c r="Z131" s="88">
        <f t="shared" si="40"/>
        <v>0</v>
      </c>
      <c r="AA131" s="88">
        <f t="shared" si="41"/>
        <v>0</v>
      </c>
      <c r="AB131" s="88">
        <f t="shared" si="42"/>
        <v>0</v>
      </c>
      <c r="AC131" s="88">
        <f t="shared" si="43"/>
        <v>0</v>
      </c>
      <c r="AD131" s="88">
        <f t="shared" si="44"/>
        <v>0</v>
      </c>
      <c r="AE131" s="88">
        <f t="shared" si="45"/>
        <v>0</v>
      </c>
      <c r="AF131" s="8"/>
      <c r="AG131" s="8"/>
      <c r="AH131" s="8">
        <f t="shared" si="50"/>
        <v>0</v>
      </c>
      <c r="AI131" s="8">
        <f t="shared" si="51"/>
        <v>0</v>
      </c>
      <c r="AJ131" s="8" t="str">
        <f t="shared" si="52"/>
        <v>Correct</v>
      </c>
      <c r="AK131" s="8"/>
      <c r="AL131" s="159" t="str">
        <f>IFERROR(VLOOKUP(Table1[[#This Row],[RespondentID]],'All Data'!$A132:$CN704,81,FALSE),"unknown")</f>
        <v>Female</v>
      </c>
      <c r="AM131" s="159">
        <f>IFERROR(VLOOKUP(Table1[[#This Row],[RespondentID]],'All Data'!$A132:$CN704,82,FALSE),"unknown")</f>
        <v>53</v>
      </c>
      <c r="AN131" s="159" t="str">
        <f>IFERROR(VLOOKUP(Table1[[#This Row],[RespondentID]],'All Data'!$A132:$CN704,83,FALSE),"unknown")</f>
        <v>Nassau</v>
      </c>
      <c r="AO131" s="159" t="str">
        <f>IFERROR(VLOOKUP(Table1[[#This Row],[RespondentID]],'All Data'!$A132:$CN704,84,FALSE),"unknown")</f>
        <v>Farmingdale, 11735</v>
      </c>
      <c r="AP131" s="159" t="str">
        <f>IFERROR(VLOOKUP(Table1[[#This Row],[RespondentID]],'All Data'!$A132:$CN704,85,FALSE),"unknown")</f>
        <v>White/Caucasian</v>
      </c>
      <c r="AQ131" s="159" t="str">
        <f>IFERROR(VLOOKUP(Table1[[#This Row],[RespondentID]],'All Data'!$A132:$CN704,86,FALSE),"unknown")</f>
        <v>No</v>
      </c>
      <c r="AR131" s="159" t="str">
        <f>IFERROR(VLOOKUP(Table1[[#This Row],[RespondentID]],'All Data'!$A132:$CN704,87,FALSE),"unknown")</f>
        <v xml:space="preserve">English </v>
      </c>
      <c r="AS131" s="159" t="str">
        <f>IFERROR(VLOOKUP(Table1[[#This Row],[RespondentID]],'All Data'!$A132:$CN704,88,FALSE),"unknown")</f>
        <v>Over $125,000</v>
      </c>
      <c r="AT131" s="159" t="str">
        <f>IFERROR(VLOOKUP(Table1[[#This Row],[RespondentID]],'All Data'!$A132:$CN704,89,FALSE),"unknown")</f>
        <v>College graduate</v>
      </c>
      <c r="AU131" s="159" t="str">
        <f>IFERROR(VLOOKUP(Table1[[#This Row],[RespondentID]],'All Data'!$A132:$CN704,90,FALSE),"unknown")</f>
        <v>Employed for wages</v>
      </c>
      <c r="AV131" s="159" t="str">
        <f>IFERROR(VLOOKUP(Table1[[#This Row],[RespondentID]],'All Data'!$A132:$CN704,91,FALSE),"unknown")</f>
        <v>Yes</v>
      </c>
      <c r="AW131" s="159" t="str">
        <f>IFERROR(VLOOKUP(Table1[[#This Row],[RespondentID]],'All Data'!$A132:$CN704,92,FALSE),"unknown")</f>
        <v>Yes</v>
      </c>
    </row>
    <row r="132" spans="1:49" x14ac:dyDescent="0.35">
      <c r="A132" s="6">
        <f>'All Data'!A133</f>
        <v>5649860912</v>
      </c>
      <c r="B132" s="6"/>
      <c r="C132" s="6"/>
      <c r="D132" s="6"/>
      <c r="E132" s="6" t="s">
        <v>21</v>
      </c>
      <c r="F132" s="6"/>
      <c r="G132" s="6"/>
      <c r="H132" s="6"/>
      <c r="I132" s="6"/>
      <c r="J132" s="6"/>
      <c r="K132" s="6"/>
      <c r="L132" s="6"/>
      <c r="M132" s="6" t="s">
        <v>29</v>
      </c>
      <c r="N132" s="6" t="s">
        <v>30</v>
      </c>
      <c r="O132" s="8"/>
      <c r="P132" s="8">
        <f t="shared" si="46"/>
        <v>3</v>
      </c>
      <c r="Q132" s="8">
        <f t="shared" si="47"/>
        <v>1</v>
      </c>
      <c r="R132" s="8"/>
      <c r="S132" s="8">
        <f t="shared" ref="S132:S195" si="53">IF($P132&lt;3,IF($B132=$B$1,1,0),IF($B132=$B$1,$Q132,0))</f>
        <v>0</v>
      </c>
      <c r="T132" s="8">
        <f t="shared" si="48"/>
        <v>0</v>
      </c>
      <c r="U132" s="8">
        <f t="shared" si="49"/>
        <v>0</v>
      </c>
      <c r="V132" s="88">
        <f t="shared" si="36"/>
        <v>1</v>
      </c>
      <c r="W132" s="88">
        <f t="shared" si="37"/>
        <v>0</v>
      </c>
      <c r="X132" s="88">
        <f t="shared" si="38"/>
        <v>0</v>
      </c>
      <c r="Y132" s="88">
        <f t="shared" si="39"/>
        <v>0</v>
      </c>
      <c r="Z132" s="88">
        <f t="shared" si="40"/>
        <v>0</v>
      </c>
      <c r="AA132" s="88">
        <f t="shared" si="41"/>
        <v>0</v>
      </c>
      <c r="AB132" s="88">
        <f t="shared" si="42"/>
        <v>0</v>
      </c>
      <c r="AC132" s="88">
        <f t="shared" si="43"/>
        <v>0</v>
      </c>
      <c r="AD132" s="88">
        <f t="shared" si="44"/>
        <v>1</v>
      </c>
      <c r="AE132" s="88">
        <f t="shared" si="45"/>
        <v>1</v>
      </c>
      <c r="AF132" s="8"/>
      <c r="AG132" s="8"/>
      <c r="AH132" s="8">
        <f t="shared" si="50"/>
        <v>3</v>
      </c>
      <c r="AI132" s="8">
        <f t="shared" si="51"/>
        <v>3</v>
      </c>
      <c r="AJ132" s="8" t="str">
        <f t="shared" si="52"/>
        <v>Correct</v>
      </c>
      <c r="AK132" s="8"/>
      <c r="AL132" s="159" t="str">
        <f>IFERROR(VLOOKUP(Table1[[#This Row],[RespondentID]],'All Data'!$A133:$CN705,81,FALSE),"unknown")</f>
        <v>Female</v>
      </c>
      <c r="AM132" s="159">
        <f>IFERROR(VLOOKUP(Table1[[#This Row],[RespondentID]],'All Data'!$A133:$CN705,82,FALSE),"unknown")</f>
        <v>67</v>
      </c>
      <c r="AN132" s="159" t="str">
        <f>IFERROR(VLOOKUP(Table1[[#This Row],[RespondentID]],'All Data'!$A133:$CN705,83,FALSE),"unknown")</f>
        <v>Suffolk</v>
      </c>
      <c r="AO132" s="159" t="str">
        <f>IFERROR(VLOOKUP(Table1[[#This Row],[RespondentID]],'All Data'!$A133:$CN705,84,FALSE),"unknown")</f>
        <v>Bay Shore, 11706</v>
      </c>
      <c r="AP132" s="159" t="str">
        <f>IFERROR(VLOOKUP(Table1[[#This Row],[RespondentID]],'All Data'!$A133:$CN705,85,FALSE),"unknown")</f>
        <v>White/Caucasian</v>
      </c>
      <c r="AQ132" s="159" t="str">
        <f>IFERROR(VLOOKUP(Table1[[#This Row],[RespondentID]],'All Data'!$A133:$CN705,86,FALSE),"unknown")</f>
        <v>No</v>
      </c>
      <c r="AR132" s="159" t="str">
        <f>IFERROR(VLOOKUP(Table1[[#This Row],[RespondentID]],'All Data'!$A133:$CN705,87,FALSE),"unknown")</f>
        <v xml:space="preserve">English </v>
      </c>
      <c r="AS132" s="159" t="str">
        <f>IFERROR(VLOOKUP(Table1[[#This Row],[RespondentID]],'All Data'!$A133:$CN705,88,FALSE),"unknown")</f>
        <v>$35,000 to $49,999</v>
      </c>
      <c r="AT132" s="159" t="str">
        <f>IFERROR(VLOOKUP(Table1[[#This Row],[RespondentID]],'All Data'!$A133:$CN705,89,FALSE),"unknown")</f>
        <v>College graduate</v>
      </c>
      <c r="AU132" s="159" t="str">
        <f>IFERROR(VLOOKUP(Table1[[#This Row],[RespondentID]],'All Data'!$A133:$CN705,90,FALSE),"unknown")</f>
        <v>Retired</v>
      </c>
      <c r="AV132" s="159" t="str">
        <f>IFERROR(VLOOKUP(Table1[[#This Row],[RespondentID]],'All Data'!$A133:$CN705,91,FALSE),"unknown")</f>
        <v>Yes</v>
      </c>
      <c r="AW132" s="159" t="str">
        <f>IFERROR(VLOOKUP(Table1[[#This Row],[RespondentID]],'All Data'!$A133:$CN705,92,FALSE),"unknown")</f>
        <v>Yes</v>
      </c>
    </row>
    <row r="133" spans="1:49" x14ac:dyDescent="0.35">
      <c r="A133" s="6">
        <f>'All Data'!A134</f>
        <v>5649783334</v>
      </c>
      <c r="B133" s="6"/>
      <c r="C133" s="6"/>
      <c r="D133" s="6"/>
      <c r="E133" s="6" t="s">
        <v>21</v>
      </c>
      <c r="F133" s="6"/>
      <c r="G133" s="6"/>
      <c r="H133" s="6" t="s">
        <v>24</v>
      </c>
      <c r="I133" s="6"/>
      <c r="J133" s="6"/>
      <c r="K133" s="6"/>
      <c r="L133" s="6"/>
      <c r="M133" s="6"/>
      <c r="N133" s="6"/>
      <c r="O133" s="8"/>
      <c r="P133" s="8">
        <f t="shared" si="46"/>
        <v>2</v>
      </c>
      <c r="Q133" s="8">
        <f t="shared" si="47"/>
        <v>1.5</v>
      </c>
      <c r="R133" s="8"/>
      <c r="S133" s="8">
        <f t="shared" si="53"/>
        <v>0</v>
      </c>
      <c r="T133" s="8">
        <f t="shared" si="48"/>
        <v>0</v>
      </c>
      <c r="U133" s="8">
        <f t="shared" si="49"/>
        <v>0</v>
      </c>
      <c r="V133" s="88">
        <f t="shared" si="36"/>
        <v>1</v>
      </c>
      <c r="W133" s="88">
        <f t="shared" si="37"/>
        <v>0</v>
      </c>
      <c r="X133" s="88">
        <f t="shared" si="38"/>
        <v>0</v>
      </c>
      <c r="Y133" s="88">
        <f t="shared" si="39"/>
        <v>1</v>
      </c>
      <c r="Z133" s="88">
        <f t="shared" si="40"/>
        <v>0</v>
      </c>
      <c r="AA133" s="88">
        <f t="shared" si="41"/>
        <v>0</v>
      </c>
      <c r="AB133" s="88">
        <f t="shared" si="42"/>
        <v>0</v>
      </c>
      <c r="AC133" s="88">
        <f t="shared" si="43"/>
        <v>0</v>
      </c>
      <c r="AD133" s="88">
        <f t="shared" si="44"/>
        <v>0</v>
      </c>
      <c r="AE133" s="88">
        <f t="shared" si="45"/>
        <v>0</v>
      </c>
      <c r="AF133" s="8"/>
      <c r="AG133" s="8"/>
      <c r="AH133" s="8">
        <f t="shared" si="50"/>
        <v>2</v>
      </c>
      <c r="AI133" s="8">
        <f t="shared" si="51"/>
        <v>2</v>
      </c>
      <c r="AJ133" s="8" t="str">
        <f t="shared" si="52"/>
        <v>Correct</v>
      </c>
      <c r="AK133" s="8"/>
      <c r="AL133" s="159" t="str">
        <f>IFERROR(VLOOKUP(Table1[[#This Row],[RespondentID]],'All Data'!$A134:$CN706,81,FALSE),"unknown")</f>
        <v>Female</v>
      </c>
      <c r="AM133" s="159">
        <f>IFERROR(VLOOKUP(Table1[[#This Row],[RespondentID]],'All Data'!$A134:$CN706,82,FALSE),"unknown")</f>
        <v>60</v>
      </c>
      <c r="AN133" s="159" t="str">
        <f>IFERROR(VLOOKUP(Table1[[#This Row],[RespondentID]],'All Data'!$A134:$CN706,83,FALSE),"unknown")</f>
        <v>Nassau</v>
      </c>
      <c r="AO133" s="159" t="str">
        <f>IFERROR(VLOOKUP(Table1[[#This Row],[RespondentID]],'All Data'!$A134:$CN706,84,FALSE),"unknown")</f>
        <v>Roosevelt, 11575</v>
      </c>
      <c r="AP133" s="159" t="str">
        <f>IFERROR(VLOOKUP(Table1[[#This Row],[RespondentID]],'All Data'!$A134:$CN706,85,FALSE),"unknown")</f>
        <v>White/Caucasian</v>
      </c>
      <c r="AQ133" s="159" t="str">
        <f>IFERROR(VLOOKUP(Table1[[#This Row],[RespondentID]],'All Data'!$A134:$CN706,86,FALSE),"unknown")</f>
        <v>No</v>
      </c>
      <c r="AR133" s="159" t="str">
        <f>IFERROR(VLOOKUP(Table1[[#This Row],[RespondentID]],'All Data'!$A134:$CN706,87,FALSE),"unknown")</f>
        <v xml:space="preserve">English </v>
      </c>
      <c r="AS133" s="159" t="str">
        <f>IFERROR(VLOOKUP(Table1[[#This Row],[RespondentID]],'All Data'!$A134:$CN706,88,FALSE),"unknown")</f>
        <v>$0-$19,999</v>
      </c>
      <c r="AT133" s="159" t="str">
        <f>IFERROR(VLOOKUP(Table1[[#This Row],[RespondentID]],'All Data'!$A134:$CN706,89,FALSE),"unknown")</f>
        <v>College graduate</v>
      </c>
      <c r="AU133" s="159" t="str">
        <f>IFERROR(VLOOKUP(Table1[[#This Row],[RespondentID]],'All Data'!$A134:$CN706,90,FALSE),"unknown")</f>
        <v>Employed for wages</v>
      </c>
      <c r="AV133" s="159" t="str">
        <f>IFERROR(VLOOKUP(Table1[[#This Row],[RespondentID]],'All Data'!$A134:$CN706,91,FALSE),"unknown")</f>
        <v>Yes</v>
      </c>
      <c r="AW133" s="159" t="str">
        <f>IFERROR(VLOOKUP(Table1[[#This Row],[RespondentID]],'All Data'!$A134:$CN706,92,FALSE),"unknown")</f>
        <v>No</v>
      </c>
    </row>
    <row r="134" spans="1:49" x14ac:dyDescent="0.35">
      <c r="A134" s="6">
        <f>'All Data'!A135</f>
        <v>5649727057</v>
      </c>
      <c r="B134" s="6"/>
      <c r="C134" s="6" t="s">
        <v>19</v>
      </c>
      <c r="D134" s="6"/>
      <c r="E134" s="6"/>
      <c r="F134" s="6" t="s">
        <v>22</v>
      </c>
      <c r="G134" s="6"/>
      <c r="H134" s="6"/>
      <c r="I134" s="6"/>
      <c r="J134" s="6"/>
      <c r="K134" s="6"/>
      <c r="L134" s="6" t="s">
        <v>28</v>
      </c>
      <c r="M134" s="6"/>
      <c r="N134" s="6"/>
      <c r="O134" s="8"/>
      <c r="P134" s="8">
        <f t="shared" si="46"/>
        <v>3</v>
      </c>
      <c r="Q134" s="8">
        <f t="shared" si="47"/>
        <v>1</v>
      </c>
      <c r="R134" s="8"/>
      <c r="S134" s="8">
        <f t="shared" si="53"/>
        <v>0</v>
      </c>
      <c r="T134" s="8">
        <f t="shared" si="48"/>
        <v>1</v>
      </c>
      <c r="U134" s="8">
        <f t="shared" si="49"/>
        <v>0</v>
      </c>
      <c r="V134" s="88">
        <f t="shared" si="36"/>
        <v>0</v>
      </c>
      <c r="W134" s="88">
        <f t="shared" si="37"/>
        <v>1</v>
      </c>
      <c r="X134" s="88">
        <f t="shared" si="38"/>
        <v>0</v>
      </c>
      <c r="Y134" s="88">
        <f t="shared" si="39"/>
        <v>0</v>
      </c>
      <c r="Z134" s="88">
        <f t="shared" si="40"/>
        <v>0</v>
      </c>
      <c r="AA134" s="88">
        <f t="shared" si="41"/>
        <v>0</v>
      </c>
      <c r="AB134" s="88">
        <f t="shared" si="42"/>
        <v>0</v>
      </c>
      <c r="AC134" s="88">
        <f t="shared" si="43"/>
        <v>1</v>
      </c>
      <c r="AD134" s="88">
        <f t="shared" si="44"/>
        <v>0</v>
      </c>
      <c r="AE134" s="88">
        <f t="shared" si="45"/>
        <v>0</v>
      </c>
      <c r="AF134" s="8"/>
      <c r="AG134" s="8"/>
      <c r="AH134" s="8">
        <f t="shared" si="50"/>
        <v>3</v>
      </c>
      <c r="AI134" s="8">
        <f t="shared" si="51"/>
        <v>3</v>
      </c>
      <c r="AJ134" s="8" t="str">
        <f t="shared" si="52"/>
        <v>Correct</v>
      </c>
      <c r="AK134" s="8"/>
      <c r="AL134" s="159" t="str">
        <f>IFERROR(VLOOKUP(Table1[[#This Row],[RespondentID]],'All Data'!$A135:$CN707,81,FALSE),"unknown")</f>
        <v>Male</v>
      </c>
      <c r="AM134" s="159">
        <f>IFERROR(VLOOKUP(Table1[[#This Row],[RespondentID]],'All Data'!$A135:$CN707,82,FALSE),"unknown")</f>
        <v>46</v>
      </c>
      <c r="AN134" s="159" t="str">
        <f>IFERROR(VLOOKUP(Table1[[#This Row],[RespondentID]],'All Data'!$A135:$CN707,83,FALSE),"unknown")</f>
        <v>Suffolk</v>
      </c>
      <c r="AO134" s="159" t="str">
        <f>IFERROR(VLOOKUP(Table1[[#This Row],[RespondentID]],'All Data'!$A135:$CN707,84,FALSE),"unknown")</f>
        <v>Centereach, 11720</v>
      </c>
      <c r="AP134" s="159" t="str">
        <f>IFERROR(VLOOKUP(Table1[[#This Row],[RespondentID]],'All Data'!$A135:$CN707,85,FALSE),"unknown")</f>
        <v>White/Caucasian</v>
      </c>
      <c r="AQ134" s="159" t="str">
        <f>IFERROR(VLOOKUP(Table1[[#This Row],[RespondentID]],'All Data'!$A135:$CN707,86,FALSE),"unknown")</f>
        <v>No</v>
      </c>
      <c r="AR134" s="159" t="str">
        <f>IFERROR(VLOOKUP(Table1[[#This Row],[RespondentID]],'All Data'!$A135:$CN707,87,FALSE),"unknown")</f>
        <v xml:space="preserve">English </v>
      </c>
      <c r="AS134" s="159" t="str">
        <f>IFERROR(VLOOKUP(Table1[[#This Row],[RespondentID]],'All Data'!$A135:$CN707,88,FALSE),"unknown")</f>
        <v>$75,000 to $125,000</v>
      </c>
      <c r="AT134" s="159" t="str">
        <f>IFERROR(VLOOKUP(Table1[[#This Row],[RespondentID]],'All Data'!$A135:$CN707,89,FALSE),"unknown")</f>
        <v>High school graduate</v>
      </c>
      <c r="AU134" s="159" t="str">
        <f>IFERROR(VLOOKUP(Table1[[#This Row],[RespondentID]],'All Data'!$A135:$CN707,90,FALSE),"unknown")</f>
        <v>Employed for wages</v>
      </c>
      <c r="AV134" s="159" t="str">
        <f>IFERROR(VLOOKUP(Table1[[#This Row],[RespondentID]],'All Data'!$A135:$CN707,91,FALSE),"unknown")</f>
        <v>Yes</v>
      </c>
      <c r="AW134" s="159" t="str">
        <f>IFERROR(VLOOKUP(Table1[[#This Row],[RespondentID]],'All Data'!$A135:$CN707,92,FALSE),"unknown")</f>
        <v>Yes</v>
      </c>
    </row>
    <row r="135" spans="1:49" x14ac:dyDescent="0.35">
      <c r="A135" s="6">
        <f>'All Data'!A136</f>
        <v>5649711042</v>
      </c>
      <c r="B135" s="6"/>
      <c r="C135" s="6"/>
      <c r="D135" s="6"/>
      <c r="E135" s="6"/>
      <c r="F135" s="6"/>
      <c r="G135" s="6"/>
      <c r="H135" s="6"/>
      <c r="I135" s="6"/>
      <c r="J135" s="6"/>
      <c r="K135" s="6"/>
      <c r="L135" s="6"/>
      <c r="M135" s="6"/>
      <c r="N135" s="6"/>
      <c r="O135" s="8"/>
      <c r="P135" s="8">
        <f t="shared" si="46"/>
        <v>0</v>
      </c>
      <c r="Q135" s="8" t="e">
        <f t="shared" si="47"/>
        <v>#DIV/0!</v>
      </c>
      <c r="R135" s="8"/>
      <c r="S135" s="8">
        <f t="shared" si="53"/>
        <v>0</v>
      </c>
      <c r="T135" s="8">
        <f t="shared" si="48"/>
        <v>0</v>
      </c>
      <c r="U135" s="8">
        <f t="shared" si="49"/>
        <v>0</v>
      </c>
      <c r="V135" s="88">
        <f t="shared" si="36"/>
        <v>0</v>
      </c>
      <c r="W135" s="88">
        <f t="shared" si="37"/>
        <v>0</v>
      </c>
      <c r="X135" s="88">
        <f t="shared" si="38"/>
        <v>0</v>
      </c>
      <c r="Y135" s="88">
        <f t="shared" si="39"/>
        <v>0</v>
      </c>
      <c r="Z135" s="88">
        <f t="shared" si="40"/>
        <v>0</v>
      </c>
      <c r="AA135" s="88">
        <f t="shared" si="41"/>
        <v>0</v>
      </c>
      <c r="AB135" s="88">
        <f t="shared" si="42"/>
        <v>0</v>
      </c>
      <c r="AC135" s="88">
        <f t="shared" si="43"/>
        <v>0</v>
      </c>
      <c r="AD135" s="88">
        <f t="shared" si="44"/>
        <v>0</v>
      </c>
      <c r="AE135" s="88">
        <f t="shared" si="45"/>
        <v>0</v>
      </c>
      <c r="AF135" s="8"/>
      <c r="AG135" s="8"/>
      <c r="AH135" s="8">
        <f t="shared" si="50"/>
        <v>0</v>
      </c>
      <c r="AI135" s="8">
        <f t="shared" si="51"/>
        <v>0</v>
      </c>
      <c r="AJ135" s="8" t="str">
        <f t="shared" si="52"/>
        <v>Correct</v>
      </c>
      <c r="AK135" s="8"/>
      <c r="AL135" s="159" t="str">
        <f>IFERROR(VLOOKUP(Table1[[#This Row],[RespondentID]],'All Data'!$A136:$CN708,81,FALSE),"unknown")</f>
        <v>Female</v>
      </c>
      <c r="AM135" s="159">
        <f>IFERROR(VLOOKUP(Table1[[#This Row],[RespondentID]],'All Data'!$A136:$CN708,82,FALSE),"unknown")</f>
        <v>27</v>
      </c>
      <c r="AN135" s="159" t="str">
        <f>IFERROR(VLOOKUP(Table1[[#This Row],[RespondentID]],'All Data'!$A136:$CN708,83,FALSE),"unknown")</f>
        <v>Nassau</v>
      </c>
      <c r="AO135" s="159" t="str">
        <f>IFERROR(VLOOKUP(Table1[[#This Row],[RespondentID]],'All Data'!$A136:$CN708,84,FALSE),"unknown")</f>
        <v>Floral Park, 11001</v>
      </c>
      <c r="AP135" s="159" t="str">
        <f>IFERROR(VLOOKUP(Table1[[#This Row],[RespondentID]],'All Data'!$A136:$CN708,85,FALSE),"unknown")</f>
        <v>Multi-racial</v>
      </c>
      <c r="AQ135" s="159" t="str">
        <f>IFERROR(VLOOKUP(Table1[[#This Row],[RespondentID]],'All Data'!$A136:$CN708,86,FALSE),"unknown")</f>
        <v>Yes</v>
      </c>
      <c r="AR135" s="159" t="str">
        <f>IFERROR(VLOOKUP(Table1[[#This Row],[RespondentID]],'All Data'!$A136:$CN708,87,FALSE),"unknown")</f>
        <v xml:space="preserve">English </v>
      </c>
      <c r="AS135" s="159" t="str">
        <f>IFERROR(VLOOKUP(Table1[[#This Row],[RespondentID]],'All Data'!$A136:$CN708,88,FALSE),"unknown")</f>
        <v>$75,000 to $125,000</v>
      </c>
      <c r="AT135" s="159" t="str">
        <f>IFERROR(VLOOKUP(Table1[[#This Row],[RespondentID]],'All Data'!$A136:$CN708,89,FALSE),"unknown")</f>
        <v>College graduate</v>
      </c>
      <c r="AU135" s="159" t="str">
        <f>IFERROR(VLOOKUP(Table1[[#This Row],[RespondentID]],'All Data'!$A136:$CN708,90,FALSE),"unknown")</f>
        <v>Employed for wages</v>
      </c>
      <c r="AV135" s="159" t="str">
        <f>IFERROR(VLOOKUP(Table1[[#This Row],[RespondentID]],'All Data'!$A136:$CN708,91,FALSE),"unknown")</f>
        <v>Yes</v>
      </c>
      <c r="AW135" s="159" t="str">
        <f>IFERROR(VLOOKUP(Table1[[#This Row],[RespondentID]],'All Data'!$A136:$CN708,92,FALSE),"unknown")</f>
        <v>Yes</v>
      </c>
    </row>
    <row r="136" spans="1:49" x14ac:dyDescent="0.35">
      <c r="A136" s="6">
        <f>'All Data'!A137</f>
        <v>5649638287</v>
      </c>
      <c r="B136" s="6"/>
      <c r="C136" s="6"/>
      <c r="D136" s="6" t="s">
        <v>20</v>
      </c>
      <c r="E136" s="6"/>
      <c r="F136" s="6" t="s">
        <v>22</v>
      </c>
      <c r="G136" s="6" t="s">
        <v>23</v>
      </c>
      <c r="H136" s="6"/>
      <c r="I136" s="6"/>
      <c r="J136" s="6"/>
      <c r="K136" s="6"/>
      <c r="L136" s="6"/>
      <c r="M136" s="6"/>
      <c r="N136" s="6"/>
      <c r="O136" s="8"/>
      <c r="P136" s="8">
        <f t="shared" si="46"/>
        <v>3</v>
      </c>
      <c r="Q136" s="8">
        <f t="shared" si="47"/>
        <v>1</v>
      </c>
      <c r="R136" s="8"/>
      <c r="S136" s="8">
        <f t="shared" si="53"/>
        <v>0</v>
      </c>
      <c r="T136" s="8">
        <f t="shared" si="48"/>
        <v>0</v>
      </c>
      <c r="U136" s="8">
        <f t="shared" si="49"/>
        <v>1</v>
      </c>
      <c r="V136" s="88">
        <f t="shared" si="36"/>
        <v>0</v>
      </c>
      <c r="W136" s="88">
        <f t="shared" si="37"/>
        <v>1</v>
      </c>
      <c r="X136" s="88">
        <f t="shared" si="38"/>
        <v>1</v>
      </c>
      <c r="Y136" s="88">
        <f t="shared" si="39"/>
        <v>0</v>
      </c>
      <c r="Z136" s="88">
        <f t="shared" si="40"/>
        <v>0</v>
      </c>
      <c r="AA136" s="88">
        <f t="shared" si="41"/>
        <v>0</v>
      </c>
      <c r="AB136" s="88">
        <f t="shared" si="42"/>
        <v>0</v>
      </c>
      <c r="AC136" s="88">
        <f t="shared" si="43"/>
        <v>0</v>
      </c>
      <c r="AD136" s="88">
        <f t="shared" si="44"/>
        <v>0</v>
      </c>
      <c r="AE136" s="88">
        <f t="shared" si="45"/>
        <v>0</v>
      </c>
      <c r="AF136" s="8"/>
      <c r="AG136" s="8"/>
      <c r="AH136" s="8">
        <f t="shared" si="50"/>
        <v>3</v>
      </c>
      <c r="AI136" s="8">
        <f t="shared" si="51"/>
        <v>3</v>
      </c>
      <c r="AJ136" s="8" t="str">
        <f t="shared" si="52"/>
        <v>Correct</v>
      </c>
      <c r="AK136" s="8"/>
      <c r="AL136" s="159" t="str">
        <f>IFERROR(VLOOKUP(Table1[[#This Row],[RespondentID]],'All Data'!$A137:$CN709,81,FALSE),"unknown")</f>
        <v>Female</v>
      </c>
      <c r="AM136" s="159">
        <f>IFERROR(VLOOKUP(Table1[[#This Row],[RespondentID]],'All Data'!$A137:$CN709,82,FALSE),"unknown")</f>
        <v>41</v>
      </c>
      <c r="AN136" s="159" t="str">
        <f>IFERROR(VLOOKUP(Table1[[#This Row],[RespondentID]],'All Data'!$A137:$CN709,83,FALSE),"unknown")</f>
        <v>Suffolk</v>
      </c>
      <c r="AO136" s="159" t="str">
        <f>IFERROR(VLOOKUP(Table1[[#This Row],[RespondentID]],'All Data'!$A137:$CN709,84,FALSE),"unknown")</f>
        <v>Nesconset, 11767</v>
      </c>
      <c r="AP136" s="159">
        <f>IFERROR(VLOOKUP(Table1[[#This Row],[RespondentID]],'All Data'!$A137:$CN709,85,FALSE),"unknown")</f>
        <v>0</v>
      </c>
      <c r="AQ136" s="159">
        <f>IFERROR(VLOOKUP(Table1[[#This Row],[RespondentID]],'All Data'!$A137:$CN709,86,FALSE),"unknown")</f>
        <v>0</v>
      </c>
      <c r="AR136" s="159" t="str">
        <f>IFERROR(VLOOKUP(Table1[[#This Row],[RespondentID]],'All Data'!$A137:$CN709,87,FALSE),"unknown")</f>
        <v xml:space="preserve"> </v>
      </c>
      <c r="AS136" s="159">
        <f>IFERROR(VLOOKUP(Table1[[#This Row],[RespondentID]],'All Data'!$A137:$CN709,88,FALSE),"unknown")</f>
        <v>0</v>
      </c>
      <c r="AT136" s="159">
        <f>IFERROR(VLOOKUP(Table1[[#This Row],[RespondentID]],'All Data'!$A137:$CN709,89,FALSE),"unknown")</f>
        <v>0</v>
      </c>
      <c r="AU136" s="159">
        <f>IFERROR(VLOOKUP(Table1[[#This Row],[RespondentID]],'All Data'!$A137:$CN709,90,FALSE),"unknown")</f>
        <v>0</v>
      </c>
      <c r="AV136" s="159">
        <f>IFERROR(VLOOKUP(Table1[[#This Row],[RespondentID]],'All Data'!$A137:$CN709,91,FALSE),"unknown")</f>
        <v>0</v>
      </c>
      <c r="AW136" s="159">
        <f>IFERROR(VLOOKUP(Table1[[#This Row],[RespondentID]],'All Data'!$A137:$CN709,92,FALSE),"unknown")</f>
        <v>0</v>
      </c>
    </row>
    <row r="137" spans="1:49" x14ac:dyDescent="0.35">
      <c r="A137" s="6">
        <f>'All Data'!A138</f>
        <v>5649140167</v>
      </c>
      <c r="B137" s="6"/>
      <c r="C137" s="6" t="s">
        <v>19</v>
      </c>
      <c r="D137" s="6"/>
      <c r="E137" s="6"/>
      <c r="F137" s="6"/>
      <c r="G137" s="6"/>
      <c r="H137" s="6"/>
      <c r="I137" s="6"/>
      <c r="J137" s="6"/>
      <c r="K137" s="6" t="s">
        <v>27</v>
      </c>
      <c r="L137" s="6" t="s">
        <v>28</v>
      </c>
      <c r="M137" s="6"/>
      <c r="N137" s="6"/>
      <c r="O137" s="8"/>
      <c r="P137" s="8">
        <f t="shared" si="46"/>
        <v>3</v>
      </c>
      <c r="Q137" s="8">
        <f t="shared" si="47"/>
        <v>1</v>
      </c>
      <c r="R137" s="8"/>
      <c r="S137" s="8">
        <f t="shared" si="53"/>
        <v>0</v>
      </c>
      <c r="T137" s="8">
        <f t="shared" si="48"/>
        <v>1</v>
      </c>
      <c r="U137" s="8">
        <f t="shared" si="49"/>
        <v>0</v>
      </c>
      <c r="V137" s="88">
        <f t="shared" si="36"/>
        <v>0</v>
      </c>
      <c r="W137" s="88">
        <f t="shared" si="37"/>
        <v>0</v>
      </c>
      <c r="X137" s="88">
        <f t="shared" si="38"/>
        <v>0</v>
      </c>
      <c r="Y137" s="88">
        <f t="shared" si="39"/>
        <v>0</v>
      </c>
      <c r="Z137" s="88">
        <f t="shared" si="40"/>
        <v>0</v>
      </c>
      <c r="AA137" s="88">
        <f t="shared" si="41"/>
        <v>0</v>
      </c>
      <c r="AB137" s="88">
        <f t="shared" si="42"/>
        <v>1</v>
      </c>
      <c r="AC137" s="88">
        <f t="shared" si="43"/>
        <v>1</v>
      </c>
      <c r="AD137" s="88">
        <f t="shared" si="44"/>
        <v>0</v>
      </c>
      <c r="AE137" s="88">
        <f t="shared" si="45"/>
        <v>0</v>
      </c>
      <c r="AF137" s="8"/>
      <c r="AG137" s="8"/>
      <c r="AH137" s="8">
        <f t="shared" si="50"/>
        <v>3</v>
      </c>
      <c r="AI137" s="8">
        <f t="shared" si="51"/>
        <v>3</v>
      </c>
      <c r="AJ137" s="8" t="str">
        <f t="shared" si="52"/>
        <v>Correct</v>
      </c>
      <c r="AK137" s="8"/>
      <c r="AL137" s="159" t="str">
        <f>IFERROR(VLOOKUP(Table1[[#This Row],[RespondentID]],'All Data'!$A138:$CN710,81,FALSE),"unknown")</f>
        <v>Female</v>
      </c>
      <c r="AM137" s="159">
        <f>IFERROR(VLOOKUP(Table1[[#This Row],[RespondentID]],'All Data'!$A138:$CN710,82,FALSE),"unknown")</f>
        <v>39</v>
      </c>
      <c r="AN137" s="159" t="str">
        <f>IFERROR(VLOOKUP(Table1[[#This Row],[RespondentID]],'All Data'!$A138:$CN710,83,FALSE),"unknown")</f>
        <v>Suffolk</v>
      </c>
      <c r="AO137" s="159" t="str">
        <f>IFERROR(VLOOKUP(Table1[[#This Row],[RespondentID]],'All Data'!$A138:$CN710,84,FALSE),"unknown")</f>
        <v>Brentwood, 11717</v>
      </c>
      <c r="AP137" s="159" t="str">
        <f>IFERROR(VLOOKUP(Table1[[#This Row],[RespondentID]],'All Data'!$A138:$CN710,85,FALSE),"unknown")</f>
        <v>Multi-racial</v>
      </c>
      <c r="AQ137" s="159" t="str">
        <f>IFERROR(VLOOKUP(Table1[[#This Row],[RespondentID]],'All Data'!$A138:$CN710,86,FALSE),"unknown")</f>
        <v>Yes</v>
      </c>
      <c r="AR137" s="159" t="str">
        <f>IFERROR(VLOOKUP(Table1[[#This Row],[RespondentID]],'All Data'!$A138:$CN710,87,FALSE),"unknown")</f>
        <v xml:space="preserve">English Spanish </v>
      </c>
      <c r="AS137" s="159" t="str">
        <f>IFERROR(VLOOKUP(Table1[[#This Row],[RespondentID]],'All Data'!$A138:$CN710,88,FALSE),"unknown")</f>
        <v>$0-$19,999</v>
      </c>
      <c r="AT137" s="159" t="str">
        <f>IFERROR(VLOOKUP(Table1[[#This Row],[RespondentID]],'All Data'!$A138:$CN710,89,FALSE),"unknown")</f>
        <v>High school graduate</v>
      </c>
      <c r="AU137" s="159" t="str">
        <f>IFERROR(VLOOKUP(Table1[[#This Row],[RespondentID]],'All Data'!$A138:$CN710,90,FALSE),"unknown")</f>
        <v>Employed for wages</v>
      </c>
      <c r="AV137" s="159" t="str">
        <f>IFERROR(VLOOKUP(Table1[[#This Row],[RespondentID]],'All Data'!$A138:$CN710,91,FALSE),"unknown")</f>
        <v>Yes</v>
      </c>
      <c r="AW137" s="159" t="str">
        <f>IFERROR(VLOOKUP(Table1[[#This Row],[RespondentID]],'All Data'!$A138:$CN710,92,FALSE),"unknown")</f>
        <v>Yes</v>
      </c>
    </row>
    <row r="138" spans="1:49" x14ac:dyDescent="0.35">
      <c r="A138" s="6">
        <f>'All Data'!A139</f>
        <v>5648482400</v>
      </c>
      <c r="B138" s="6"/>
      <c r="C138" s="6"/>
      <c r="D138" s="6"/>
      <c r="E138" s="6"/>
      <c r="F138" s="6"/>
      <c r="G138" s="6"/>
      <c r="H138" s="6"/>
      <c r="I138" s="6"/>
      <c r="J138" s="6"/>
      <c r="K138" s="6"/>
      <c r="L138" s="6"/>
      <c r="M138" s="6"/>
      <c r="N138" s="6"/>
      <c r="O138" s="8"/>
      <c r="P138" s="8">
        <f t="shared" si="46"/>
        <v>0</v>
      </c>
      <c r="Q138" s="8" t="e">
        <f t="shared" si="47"/>
        <v>#DIV/0!</v>
      </c>
      <c r="R138" s="8"/>
      <c r="S138" s="8">
        <f t="shared" si="53"/>
        <v>0</v>
      </c>
      <c r="T138" s="8">
        <f t="shared" si="48"/>
        <v>0</v>
      </c>
      <c r="U138" s="8">
        <f t="shared" si="49"/>
        <v>0</v>
      </c>
      <c r="V138" s="88">
        <f t="shared" si="36"/>
        <v>0</v>
      </c>
      <c r="W138" s="88">
        <f t="shared" si="37"/>
        <v>0</v>
      </c>
      <c r="X138" s="88">
        <f t="shared" si="38"/>
        <v>0</v>
      </c>
      <c r="Y138" s="88">
        <f t="shared" si="39"/>
        <v>0</v>
      </c>
      <c r="Z138" s="88">
        <f t="shared" si="40"/>
        <v>0</v>
      </c>
      <c r="AA138" s="88">
        <f t="shared" si="41"/>
        <v>0</v>
      </c>
      <c r="AB138" s="88">
        <f t="shared" si="42"/>
        <v>0</v>
      </c>
      <c r="AC138" s="88">
        <f t="shared" si="43"/>
        <v>0</v>
      </c>
      <c r="AD138" s="88">
        <f t="shared" si="44"/>
        <v>0</v>
      </c>
      <c r="AE138" s="88">
        <f t="shared" si="45"/>
        <v>0</v>
      </c>
      <c r="AF138" s="8"/>
      <c r="AG138" s="8"/>
      <c r="AH138" s="8">
        <f t="shared" si="50"/>
        <v>0</v>
      </c>
      <c r="AI138" s="8">
        <f t="shared" si="51"/>
        <v>0</v>
      </c>
      <c r="AJ138" s="8" t="str">
        <f t="shared" si="52"/>
        <v>Correct</v>
      </c>
      <c r="AK138" s="8"/>
      <c r="AL138" s="159" t="str">
        <f>IFERROR(VLOOKUP(Table1[[#This Row],[RespondentID]],'All Data'!$A139:$CN711,81,FALSE),"unknown")</f>
        <v>Female</v>
      </c>
      <c r="AM138" s="159">
        <f>IFERROR(VLOOKUP(Table1[[#This Row],[RespondentID]],'All Data'!$A139:$CN711,82,FALSE),"unknown")</f>
        <v>67</v>
      </c>
      <c r="AN138" s="159" t="str">
        <f>IFERROR(VLOOKUP(Table1[[#This Row],[RespondentID]],'All Data'!$A139:$CN711,83,FALSE),"unknown")</f>
        <v>Nassau</v>
      </c>
      <c r="AO138" s="159" t="str">
        <f>IFERROR(VLOOKUP(Table1[[#This Row],[RespondentID]],'All Data'!$A139:$CN711,84,FALSE),"unknown")</f>
        <v>Port Washington, 11050</v>
      </c>
      <c r="AP138" s="159" t="str">
        <f>IFERROR(VLOOKUP(Table1[[#This Row],[RespondentID]],'All Data'!$A139:$CN711,85,FALSE),"unknown")</f>
        <v>White/Caucasian</v>
      </c>
      <c r="AQ138" s="159" t="str">
        <f>IFERROR(VLOOKUP(Table1[[#This Row],[RespondentID]],'All Data'!$A139:$CN711,86,FALSE),"unknown")</f>
        <v>No</v>
      </c>
      <c r="AR138" s="159" t="str">
        <f>IFERROR(VLOOKUP(Table1[[#This Row],[RespondentID]],'All Data'!$A139:$CN711,87,FALSE),"unknown")</f>
        <v xml:space="preserve">English </v>
      </c>
      <c r="AS138" s="159" t="str">
        <f>IFERROR(VLOOKUP(Table1[[#This Row],[RespondentID]],'All Data'!$A139:$CN711,88,FALSE),"unknown")</f>
        <v>$75,000 to $125,000</v>
      </c>
      <c r="AT138" s="159" t="str">
        <f>IFERROR(VLOOKUP(Table1[[#This Row],[RespondentID]],'All Data'!$A139:$CN711,89,FALSE),"unknown")</f>
        <v>College graduate</v>
      </c>
      <c r="AU138" s="159" t="str">
        <f>IFERROR(VLOOKUP(Table1[[#This Row],[RespondentID]],'All Data'!$A139:$CN711,90,FALSE),"unknown")</f>
        <v>Employed for wages</v>
      </c>
      <c r="AV138" s="159" t="str">
        <f>IFERROR(VLOOKUP(Table1[[#This Row],[RespondentID]],'All Data'!$A139:$CN711,91,FALSE),"unknown")</f>
        <v>Yes</v>
      </c>
      <c r="AW138" s="159" t="str">
        <f>IFERROR(VLOOKUP(Table1[[#This Row],[RespondentID]],'All Data'!$A139:$CN711,92,FALSE),"unknown")</f>
        <v>Yes</v>
      </c>
    </row>
    <row r="139" spans="1:49" x14ac:dyDescent="0.35">
      <c r="A139" s="6">
        <f>'All Data'!A140</f>
        <v>5648401411</v>
      </c>
      <c r="B139" s="6"/>
      <c r="C139" s="6"/>
      <c r="D139" s="6"/>
      <c r="E139" s="6" t="s">
        <v>21</v>
      </c>
      <c r="F139" s="6"/>
      <c r="G139" s="6"/>
      <c r="H139" s="6"/>
      <c r="I139" s="6"/>
      <c r="J139" s="6"/>
      <c r="K139" s="6"/>
      <c r="L139" s="6" t="s">
        <v>28</v>
      </c>
      <c r="M139" s="6"/>
      <c r="N139" s="6"/>
      <c r="O139" s="8"/>
      <c r="P139" s="8">
        <f t="shared" si="46"/>
        <v>2</v>
      </c>
      <c r="Q139" s="8">
        <f t="shared" si="47"/>
        <v>1.5</v>
      </c>
      <c r="R139" s="8"/>
      <c r="S139" s="8">
        <f t="shared" si="53"/>
        <v>0</v>
      </c>
      <c r="T139" s="8">
        <f t="shared" si="48"/>
        <v>0</v>
      </c>
      <c r="U139" s="8">
        <f t="shared" si="49"/>
        <v>0</v>
      </c>
      <c r="V139" s="88">
        <f t="shared" si="36"/>
        <v>1</v>
      </c>
      <c r="W139" s="88">
        <f t="shared" si="37"/>
        <v>0</v>
      </c>
      <c r="X139" s="88">
        <f t="shared" si="38"/>
        <v>0</v>
      </c>
      <c r="Y139" s="88">
        <f t="shared" si="39"/>
        <v>0</v>
      </c>
      <c r="Z139" s="88">
        <f t="shared" si="40"/>
        <v>0</v>
      </c>
      <c r="AA139" s="88">
        <f t="shared" si="41"/>
        <v>0</v>
      </c>
      <c r="AB139" s="88">
        <f t="shared" si="42"/>
        <v>0</v>
      </c>
      <c r="AC139" s="88">
        <f t="shared" si="43"/>
        <v>1</v>
      </c>
      <c r="AD139" s="88">
        <f t="shared" si="44"/>
        <v>0</v>
      </c>
      <c r="AE139" s="88">
        <f t="shared" si="45"/>
        <v>0</v>
      </c>
      <c r="AF139" s="8"/>
      <c r="AG139" s="8"/>
      <c r="AH139" s="8">
        <f t="shared" si="50"/>
        <v>2</v>
      </c>
      <c r="AI139" s="8">
        <f t="shared" si="51"/>
        <v>2</v>
      </c>
      <c r="AJ139" s="8" t="str">
        <f t="shared" si="52"/>
        <v>Correct</v>
      </c>
      <c r="AK139" s="8"/>
      <c r="AL139" s="159" t="str">
        <f>IFERROR(VLOOKUP(Table1[[#This Row],[RespondentID]],'All Data'!$A140:$CN712,81,FALSE),"unknown")</f>
        <v>Female</v>
      </c>
      <c r="AM139" s="159">
        <f>IFERROR(VLOOKUP(Table1[[#This Row],[RespondentID]],'All Data'!$A140:$CN712,82,FALSE),"unknown")</f>
        <v>59</v>
      </c>
      <c r="AN139" s="159" t="str">
        <f>IFERROR(VLOOKUP(Table1[[#This Row],[RespondentID]],'All Data'!$A140:$CN712,83,FALSE),"unknown")</f>
        <v>Suffolk</v>
      </c>
      <c r="AO139" s="159" t="str">
        <f>IFERROR(VLOOKUP(Table1[[#This Row],[RespondentID]],'All Data'!$A140:$CN712,84,FALSE),"unknown")</f>
        <v>Shirley, 11967</v>
      </c>
      <c r="AP139" s="159" t="str">
        <f>IFERROR(VLOOKUP(Table1[[#This Row],[RespondentID]],'All Data'!$A140:$CN712,85,FALSE),"unknown")</f>
        <v>Black/African American</v>
      </c>
      <c r="AQ139" s="159" t="str">
        <f>IFERROR(VLOOKUP(Table1[[#This Row],[RespondentID]],'All Data'!$A140:$CN712,86,FALSE),"unknown")</f>
        <v>Yes</v>
      </c>
      <c r="AR139" s="159" t="str">
        <f>IFERROR(VLOOKUP(Table1[[#This Row],[RespondentID]],'All Data'!$A140:$CN712,87,FALSE),"unknown")</f>
        <v xml:space="preserve">English </v>
      </c>
      <c r="AS139" s="159" t="str">
        <f>IFERROR(VLOOKUP(Table1[[#This Row],[RespondentID]],'All Data'!$A140:$CN712,88,FALSE),"unknown")</f>
        <v>Over $125,000</v>
      </c>
      <c r="AT139" s="159" t="str">
        <f>IFERROR(VLOOKUP(Table1[[#This Row],[RespondentID]],'All Data'!$A140:$CN712,89,FALSE),"unknown")</f>
        <v>College graduate</v>
      </c>
      <c r="AU139" s="159" t="str">
        <f>IFERROR(VLOOKUP(Table1[[#This Row],[RespondentID]],'All Data'!$A140:$CN712,90,FALSE),"unknown")</f>
        <v>Employed for wages</v>
      </c>
      <c r="AV139" s="159" t="str">
        <f>IFERROR(VLOOKUP(Table1[[#This Row],[RespondentID]],'All Data'!$A140:$CN712,91,FALSE),"unknown")</f>
        <v>Yes</v>
      </c>
      <c r="AW139" s="159" t="str">
        <f>IFERROR(VLOOKUP(Table1[[#This Row],[RespondentID]],'All Data'!$A140:$CN712,92,FALSE),"unknown")</f>
        <v>Yes</v>
      </c>
    </row>
    <row r="140" spans="1:49" x14ac:dyDescent="0.35">
      <c r="A140" s="6">
        <f>'All Data'!A141</f>
        <v>5648199799</v>
      </c>
      <c r="B140" s="6"/>
      <c r="C140" s="6" t="s">
        <v>19</v>
      </c>
      <c r="D140" s="6"/>
      <c r="E140" s="6"/>
      <c r="F140" s="6"/>
      <c r="G140" s="6"/>
      <c r="H140" s="6"/>
      <c r="I140" s="6"/>
      <c r="J140" s="6" t="s">
        <v>26</v>
      </c>
      <c r="K140" s="6"/>
      <c r="L140" s="6"/>
      <c r="M140" s="6"/>
      <c r="N140" s="6" t="s">
        <v>30</v>
      </c>
      <c r="O140" s="8"/>
      <c r="P140" s="8">
        <f t="shared" si="46"/>
        <v>3</v>
      </c>
      <c r="Q140" s="8">
        <f t="shared" si="47"/>
        <v>1</v>
      </c>
      <c r="R140" s="8"/>
      <c r="S140" s="8">
        <f t="shared" si="53"/>
        <v>0</v>
      </c>
      <c r="T140" s="8">
        <f t="shared" si="48"/>
        <v>1</v>
      </c>
      <c r="U140" s="8">
        <f t="shared" si="49"/>
        <v>0</v>
      </c>
      <c r="V140" s="88">
        <f t="shared" si="36"/>
        <v>0</v>
      </c>
      <c r="W140" s="88">
        <f t="shared" si="37"/>
        <v>0</v>
      </c>
      <c r="X140" s="88">
        <f t="shared" si="38"/>
        <v>0</v>
      </c>
      <c r="Y140" s="88">
        <f t="shared" si="39"/>
        <v>0</v>
      </c>
      <c r="Z140" s="88">
        <f t="shared" si="40"/>
        <v>0</v>
      </c>
      <c r="AA140" s="88">
        <f t="shared" si="41"/>
        <v>1</v>
      </c>
      <c r="AB140" s="88">
        <f t="shared" si="42"/>
        <v>0</v>
      </c>
      <c r="AC140" s="88">
        <f t="shared" si="43"/>
        <v>0</v>
      </c>
      <c r="AD140" s="88">
        <f t="shared" si="44"/>
        <v>0</v>
      </c>
      <c r="AE140" s="88">
        <f t="shared" si="45"/>
        <v>1</v>
      </c>
      <c r="AF140" s="8"/>
      <c r="AG140" s="8"/>
      <c r="AH140" s="8">
        <f t="shared" si="50"/>
        <v>3</v>
      </c>
      <c r="AI140" s="8">
        <f t="shared" si="51"/>
        <v>3</v>
      </c>
      <c r="AJ140" s="8" t="str">
        <f t="shared" si="52"/>
        <v>Correct</v>
      </c>
      <c r="AK140" s="8"/>
      <c r="AL140" s="159" t="str">
        <f>IFERROR(VLOOKUP(Table1[[#This Row],[RespondentID]],'All Data'!$A141:$CN713,81,FALSE),"unknown")</f>
        <v>Female</v>
      </c>
      <c r="AM140" s="159">
        <f>IFERROR(VLOOKUP(Table1[[#This Row],[RespondentID]],'All Data'!$A141:$CN713,82,FALSE),"unknown")</f>
        <v>59</v>
      </c>
      <c r="AN140" s="159" t="str">
        <f>IFERROR(VLOOKUP(Table1[[#This Row],[RespondentID]],'All Data'!$A141:$CN713,83,FALSE),"unknown")</f>
        <v>Suffolk</v>
      </c>
      <c r="AO140" s="159" t="str">
        <f>IFERROR(VLOOKUP(Table1[[#This Row],[RespondentID]],'All Data'!$A141:$CN713,84,FALSE),"unknown")</f>
        <v>East Northport, 11731</v>
      </c>
      <c r="AP140" s="159" t="str">
        <f>IFERROR(VLOOKUP(Table1[[#This Row],[RespondentID]],'All Data'!$A141:$CN713,85,FALSE),"unknown")</f>
        <v>White/Caucasian</v>
      </c>
      <c r="AQ140" s="159" t="str">
        <f>IFERROR(VLOOKUP(Table1[[#This Row],[RespondentID]],'All Data'!$A141:$CN713,86,FALSE),"unknown")</f>
        <v>No</v>
      </c>
      <c r="AR140" s="159" t="str">
        <f>IFERROR(VLOOKUP(Table1[[#This Row],[RespondentID]],'All Data'!$A141:$CN713,87,FALSE),"unknown")</f>
        <v xml:space="preserve">English </v>
      </c>
      <c r="AS140" s="159" t="str">
        <f>IFERROR(VLOOKUP(Table1[[#This Row],[RespondentID]],'All Data'!$A141:$CN713,88,FALSE),"unknown")</f>
        <v>$75,000 to $125,000</v>
      </c>
      <c r="AT140" s="159" t="str">
        <f>IFERROR(VLOOKUP(Table1[[#This Row],[RespondentID]],'All Data'!$A141:$CN713,89,FALSE),"unknown")</f>
        <v>Doctorate</v>
      </c>
      <c r="AU140" s="159" t="str">
        <f>IFERROR(VLOOKUP(Table1[[#This Row],[RespondentID]],'All Data'!$A141:$CN713,90,FALSE),"unknown")</f>
        <v>Employed for wages</v>
      </c>
      <c r="AV140" s="159" t="str">
        <f>IFERROR(VLOOKUP(Table1[[#This Row],[RespondentID]],'All Data'!$A141:$CN713,91,FALSE),"unknown")</f>
        <v>Yes</v>
      </c>
      <c r="AW140" s="159" t="str">
        <f>IFERROR(VLOOKUP(Table1[[#This Row],[RespondentID]],'All Data'!$A141:$CN713,92,FALSE),"unknown")</f>
        <v>Yes</v>
      </c>
    </row>
    <row r="141" spans="1:49" x14ac:dyDescent="0.35">
      <c r="A141" s="6">
        <f>'All Data'!A142</f>
        <v>5648179228</v>
      </c>
      <c r="B141" s="6"/>
      <c r="C141" s="6"/>
      <c r="D141" s="6" t="s">
        <v>20</v>
      </c>
      <c r="E141" s="6"/>
      <c r="F141" s="6"/>
      <c r="G141" s="6"/>
      <c r="H141" s="6"/>
      <c r="I141" s="6"/>
      <c r="J141" s="6" t="s">
        <v>26</v>
      </c>
      <c r="K141" s="6"/>
      <c r="L141" s="6"/>
      <c r="M141" s="6"/>
      <c r="N141" s="6" t="s">
        <v>30</v>
      </c>
      <c r="O141" s="8"/>
      <c r="P141" s="8">
        <f t="shared" si="46"/>
        <v>3</v>
      </c>
      <c r="Q141" s="8">
        <f t="shared" si="47"/>
        <v>1</v>
      </c>
      <c r="R141" s="8"/>
      <c r="S141" s="8">
        <f t="shared" si="53"/>
        <v>0</v>
      </c>
      <c r="T141" s="8">
        <f t="shared" si="48"/>
        <v>0</v>
      </c>
      <c r="U141" s="8">
        <f t="shared" si="49"/>
        <v>1</v>
      </c>
      <c r="V141" s="88">
        <f t="shared" si="36"/>
        <v>0</v>
      </c>
      <c r="W141" s="88">
        <f t="shared" si="37"/>
        <v>0</v>
      </c>
      <c r="X141" s="88">
        <f t="shared" si="38"/>
        <v>0</v>
      </c>
      <c r="Y141" s="88">
        <f t="shared" si="39"/>
        <v>0</v>
      </c>
      <c r="Z141" s="88">
        <f t="shared" si="40"/>
        <v>0</v>
      </c>
      <c r="AA141" s="88">
        <f t="shared" si="41"/>
        <v>1</v>
      </c>
      <c r="AB141" s="88">
        <f t="shared" si="42"/>
        <v>0</v>
      </c>
      <c r="AC141" s="88">
        <f t="shared" si="43"/>
        <v>0</v>
      </c>
      <c r="AD141" s="88">
        <f t="shared" si="44"/>
        <v>0</v>
      </c>
      <c r="AE141" s="88">
        <f t="shared" si="45"/>
        <v>1</v>
      </c>
      <c r="AF141" s="8"/>
      <c r="AG141" s="8"/>
      <c r="AH141" s="8">
        <f t="shared" si="50"/>
        <v>3</v>
      </c>
      <c r="AI141" s="8">
        <f t="shared" si="51"/>
        <v>3</v>
      </c>
      <c r="AJ141" s="8" t="str">
        <f t="shared" si="52"/>
        <v>Correct</v>
      </c>
      <c r="AK141" s="8"/>
      <c r="AL141" s="159" t="str">
        <f>IFERROR(VLOOKUP(Table1[[#This Row],[RespondentID]],'All Data'!$A142:$CN714,81,FALSE),"unknown")</f>
        <v>Female</v>
      </c>
      <c r="AM141" s="159">
        <f>IFERROR(VLOOKUP(Table1[[#This Row],[RespondentID]],'All Data'!$A142:$CN714,82,FALSE),"unknown")</f>
        <v>52</v>
      </c>
      <c r="AN141" s="159" t="str">
        <f>IFERROR(VLOOKUP(Table1[[#This Row],[RespondentID]],'All Data'!$A142:$CN714,83,FALSE),"unknown")</f>
        <v>Suffolk</v>
      </c>
      <c r="AO141" s="159" t="str">
        <f>IFERROR(VLOOKUP(Table1[[#This Row],[RespondentID]],'All Data'!$A142:$CN714,84,FALSE),"unknown")</f>
        <v>Southampton, 11968</v>
      </c>
      <c r="AP141" s="159">
        <f>IFERROR(VLOOKUP(Table1[[#This Row],[RespondentID]],'All Data'!$A142:$CN714,85,FALSE),"unknown")</f>
        <v>0</v>
      </c>
      <c r="AQ141" s="159">
        <f>IFERROR(VLOOKUP(Table1[[#This Row],[RespondentID]],'All Data'!$A142:$CN714,86,FALSE),"unknown")</f>
        <v>0</v>
      </c>
      <c r="AR141" s="159" t="str">
        <f>IFERROR(VLOOKUP(Table1[[#This Row],[RespondentID]],'All Data'!$A142:$CN714,87,FALSE),"unknown")</f>
        <v xml:space="preserve"> </v>
      </c>
      <c r="AS141" s="159">
        <f>IFERROR(VLOOKUP(Table1[[#This Row],[RespondentID]],'All Data'!$A142:$CN714,88,FALSE),"unknown")</f>
        <v>0</v>
      </c>
      <c r="AT141" s="159">
        <f>IFERROR(VLOOKUP(Table1[[#This Row],[RespondentID]],'All Data'!$A142:$CN714,89,FALSE),"unknown")</f>
        <v>0</v>
      </c>
      <c r="AU141" s="159">
        <f>IFERROR(VLOOKUP(Table1[[#This Row],[RespondentID]],'All Data'!$A142:$CN714,90,FALSE),"unknown")</f>
        <v>0</v>
      </c>
      <c r="AV141" s="159">
        <f>IFERROR(VLOOKUP(Table1[[#This Row],[RespondentID]],'All Data'!$A142:$CN714,91,FALSE),"unknown")</f>
        <v>0</v>
      </c>
      <c r="AW141" s="159">
        <f>IFERROR(VLOOKUP(Table1[[#This Row],[RespondentID]],'All Data'!$A142:$CN714,92,FALSE),"unknown")</f>
        <v>0</v>
      </c>
    </row>
    <row r="142" spans="1:49" x14ac:dyDescent="0.35">
      <c r="A142" s="6">
        <f>'All Data'!A143</f>
        <v>5648144666</v>
      </c>
      <c r="B142" s="6"/>
      <c r="C142" s="6"/>
      <c r="D142" s="6"/>
      <c r="E142" s="6"/>
      <c r="F142" s="6"/>
      <c r="G142" s="6"/>
      <c r="H142" s="6"/>
      <c r="I142" s="6"/>
      <c r="J142" s="6"/>
      <c r="K142" s="6"/>
      <c r="L142" s="6"/>
      <c r="M142" s="6"/>
      <c r="N142" s="6"/>
      <c r="O142" s="8"/>
      <c r="P142" s="8">
        <f t="shared" si="46"/>
        <v>0</v>
      </c>
      <c r="Q142" s="8" t="e">
        <f t="shared" si="47"/>
        <v>#DIV/0!</v>
      </c>
      <c r="R142" s="8"/>
      <c r="S142" s="8">
        <f t="shared" si="53"/>
        <v>0</v>
      </c>
      <c r="T142" s="8">
        <f t="shared" si="48"/>
        <v>0</v>
      </c>
      <c r="U142" s="8">
        <f t="shared" si="49"/>
        <v>0</v>
      </c>
      <c r="V142" s="88">
        <f t="shared" si="36"/>
        <v>0</v>
      </c>
      <c r="W142" s="88">
        <f t="shared" si="37"/>
        <v>0</v>
      </c>
      <c r="X142" s="88">
        <f t="shared" si="38"/>
        <v>0</v>
      </c>
      <c r="Y142" s="88">
        <f t="shared" si="39"/>
        <v>0</v>
      </c>
      <c r="Z142" s="88">
        <f t="shared" si="40"/>
        <v>0</v>
      </c>
      <c r="AA142" s="88">
        <f t="shared" si="41"/>
        <v>0</v>
      </c>
      <c r="AB142" s="88">
        <f t="shared" si="42"/>
        <v>0</v>
      </c>
      <c r="AC142" s="88">
        <f t="shared" si="43"/>
        <v>0</v>
      </c>
      <c r="AD142" s="88">
        <f t="shared" si="44"/>
        <v>0</v>
      </c>
      <c r="AE142" s="88">
        <f t="shared" si="45"/>
        <v>0</v>
      </c>
      <c r="AF142" s="8"/>
      <c r="AG142" s="8"/>
      <c r="AH142" s="8">
        <f t="shared" si="50"/>
        <v>0</v>
      </c>
      <c r="AI142" s="8">
        <f t="shared" si="51"/>
        <v>0</v>
      </c>
      <c r="AJ142" s="8" t="str">
        <f t="shared" si="52"/>
        <v>Correct</v>
      </c>
      <c r="AK142" s="8"/>
      <c r="AL142" s="159" t="str">
        <f>IFERROR(VLOOKUP(Table1[[#This Row],[RespondentID]],'All Data'!$A143:$CN715,81,FALSE),"unknown")</f>
        <v>Female</v>
      </c>
      <c r="AM142" s="159">
        <f>IFERROR(VLOOKUP(Table1[[#This Row],[RespondentID]],'All Data'!$A143:$CN715,82,FALSE),"unknown")</f>
        <v>57</v>
      </c>
      <c r="AN142" s="159" t="str">
        <f>IFERROR(VLOOKUP(Table1[[#This Row],[RespondentID]],'All Data'!$A143:$CN715,83,FALSE),"unknown")</f>
        <v>Suffolk</v>
      </c>
      <c r="AO142" s="159" t="str">
        <f>IFERROR(VLOOKUP(Table1[[#This Row],[RespondentID]],'All Data'!$A143:$CN715,84,FALSE),"unknown")</f>
        <v>Islip Terrace, 11752</v>
      </c>
      <c r="AP142" s="159" t="str">
        <f>IFERROR(VLOOKUP(Table1[[#This Row],[RespondentID]],'All Data'!$A143:$CN715,85,FALSE),"unknown")</f>
        <v>White/Caucasian</v>
      </c>
      <c r="AQ142" s="159" t="str">
        <f>IFERROR(VLOOKUP(Table1[[#This Row],[RespondentID]],'All Data'!$A143:$CN715,86,FALSE),"unknown")</f>
        <v>No</v>
      </c>
      <c r="AR142" s="159" t="str">
        <f>IFERROR(VLOOKUP(Table1[[#This Row],[RespondentID]],'All Data'!$A143:$CN715,87,FALSE),"unknown")</f>
        <v xml:space="preserve">English </v>
      </c>
      <c r="AS142" s="159" t="str">
        <f>IFERROR(VLOOKUP(Table1[[#This Row],[RespondentID]],'All Data'!$A143:$CN715,88,FALSE),"unknown")</f>
        <v>$50,000 to $74,999</v>
      </c>
      <c r="AT142" s="159" t="str">
        <f>IFERROR(VLOOKUP(Table1[[#This Row],[RespondentID]],'All Data'!$A143:$CN715,89,FALSE),"unknown")</f>
        <v>Other (please specify)</v>
      </c>
      <c r="AU142" s="159" t="str">
        <f>IFERROR(VLOOKUP(Table1[[#This Row],[RespondentID]],'All Data'!$A143:$CN715,90,FALSE),"unknown")</f>
        <v>Employed for wages</v>
      </c>
      <c r="AV142" s="159" t="str">
        <f>IFERROR(VLOOKUP(Table1[[#This Row],[RespondentID]],'All Data'!$A143:$CN715,91,FALSE),"unknown")</f>
        <v>Yes</v>
      </c>
      <c r="AW142" s="159" t="str">
        <f>IFERROR(VLOOKUP(Table1[[#This Row],[RespondentID]],'All Data'!$A143:$CN715,92,FALSE),"unknown")</f>
        <v>Yes</v>
      </c>
    </row>
    <row r="143" spans="1:49" x14ac:dyDescent="0.35">
      <c r="A143" s="6">
        <f>'All Data'!A144</f>
        <v>5645383448</v>
      </c>
      <c r="B143" s="6"/>
      <c r="C143" s="6"/>
      <c r="D143" s="6" t="s">
        <v>20</v>
      </c>
      <c r="E143" s="6"/>
      <c r="F143" s="6"/>
      <c r="G143" s="6"/>
      <c r="H143" s="6"/>
      <c r="I143" s="6"/>
      <c r="J143" s="6"/>
      <c r="K143" s="6"/>
      <c r="L143" s="6"/>
      <c r="M143" s="6"/>
      <c r="N143" s="6"/>
      <c r="O143" s="8"/>
      <c r="P143" s="8">
        <f t="shared" si="46"/>
        <v>1</v>
      </c>
      <c r="Q143" s="8">
        <f t="shared" si="47"/>
        <v>3</v>
      </c>
      <c r="R143" s="8"/>
      <c r="S143" s="8">
        <f t="shared" si="53"/>
        <v>0</v>
      </c>
      <c r="T143" s="8">
        <f t="shared" si="48"/>
        <v>0</v>
      </c>
      <c r="U143" s="8">
        <f t="shared" si="49"/>
        <v>1</v>
      </c>
      <c r="V143" s="88">
        <f t="shared" si="36"/>
        <v>0</v>
      </c>
      <c r="W143" s="88">
        <f t="shared" si="37"/>
        <v>0</v>
      </c>
      <c r="X143" s="88">
        <f t="shared" si="38"/>
        <v>0</v>
      </c>
      <c r="Y143" s="88">
        <f t="shared" si="39"/>
        <v>0</v>
      </c>
      <c r="Z143" s="88">
        <f t="shared" si="40"/>
        <v>0</v>
      </c>
      <c r="AA143" s="88">
        <f t="shared" si="41"/>
        <v>0</v>
      </c>
      <c r="AB143" s="88">
        <f t="shared" si="42"/>
        <v>0</v>
      </c>
      <c r="AC143" s="88">
        <f t="shared" si="43"/>
        <v>0</v>
      </c>
      <c r="AD143" s="88">
        <f t="shared" si="44"/>
        <v>0</v>
      </c>
      <c r="AE143" s="88">
        <f t="shared" si="45"/>
        <v>0</v>
      </c>
      <c r="AF143" s="8"/>
      <c r="AG143" s="8"/>
      <c r="AH143" s="8">
        <f t="shared" si="50"/>
        <v>1</v>
      </c>
      <c r="AI143" s="8">
        <f t="shared" si="51"/>
        <v>1</v>
      </c>
      <c r="AJ143" s="8" t="str">
        <f t="shared" si="52"/>
        <v>Correct</v>
      </c>
      <c r="AK143" s="8"/>
      <c r="AL143" s="159" t="str">
        <f>IFERROR(VLOOKUP(Table1[[#This Row],[RespondentID]],'All Data'!$A144:$CN716,81,FALSE),"unknown")</f>
        <v>Female</v>
      </c>
      <c r="AM143" s="159">
        <f>IFERROR(VLOOKUP(Table1[[#This Row],[RespondentID]],'All Data'!$A144:$CN716,82,FALSE),"unknown")</f>
        <v>75</v>
      </c>
      <c r="AN143" s="159" t="str">
        <f>IFERROR(VLOOKUP(Table1[[#This Row],[RespondentID]],'All Data'!$A144:$CN716,83,FALSE),"unknown")</f>
        <v>Suffolk</v>
      </c>
      <c r="AO143" s="159" t="str">
        <f>IFERROR(VLOOKUP(Table1[[#This Row],[RespondentID]],'All Data'!$A144:$CN716,84,FALSE),"unknown")</f>
        <v>Orient Point, 11957</v>
      </c>
      <c r="AP143" s="159" t="str">
        <f>IFERROR(VLOOKUP(Table1[[#This Row],[RespondentID]],'All Data'!$A144:$CN716,85,FALSE),"unknown")</f>
        <v>White/Caucasian</v>
      </c>
      <c r="AQ143" s="159" t="str">
        <f>IFERROR(VLOOKUP(Table1[[#This Row],[RespondentID]],'All Data'!$A144:$CN716,86,FALSE),"unknown")</f>
        <v>No</v>
      </c>
      <c r="AR143" s="159" t="str">
        <f>IFERROR(VLOOKUP(Table1[[#This Row],[RespondentID]],'All Data'!$A144:$CN716,87,FALSE),"unknown")</f>
        <v xml:space="preserve">English </v>
      </c>
      <c r="AS143" s="159" t="str">
        <f>IFERROR(VLOOKUP(Table1[[#This Row],[RespondentID]],'All Data'!$A144:$CN716,88,FALSE),"unknown")</f>
        <v>$75,000 to $125,000</v>
      </c>
      <c r="AT143" s="159" t="str">
        <f>IFERROR(VLOOKUP(Table1[[#This Row],[RespondentID]],'All Data'!$A144:$CN716,89,FALSE),"unknown")</f>
        <v>College graduate</v>
      </c>
      <c r="AU143" s="159" t="str">
        <f>IFERROR(VLOOKUP(Table1[[#This Row],[RespondentID]],'All Data'!$A144:$CN716,90,FALSE),"unknown")</f>
        <v>Retired</v>
      </c>
      <c r="AV143" s="159" t="str">
        <f>IFERROR(VLOOKUP(Table1[[#This Row],[RespondentID]],'All Data'!$A144:$CN716,91,FALSE),"unknown")</f>
        <v>Yes</v>
      </c>
      <c r="AW143" s="159" t="str">
        <f>IFERROR(VLOOKUP(Table1[[#This Row],[RespondentID]],'All Data'!$A144:$CN716,92,FALSE),"unknown")</f>
        <v>Yes</v>
      </c>
    </row>
    <row r="144" spans="1:49" x14ac:dyDescent="0.35">
      <c r="A144" s="6">
        <f>'All Data'!A145</f>
        <v>5641406763</v>
      </c>
      <c r="B144" s="6"/>
      <c r="C144" s="6" t="s">
        <v>19</v>
      </c>
      <c r="D144" s="6"/>
      <c r="E144" s="6"/>
      <c r="F144" s="6"/>
      <c r="G144" s="6"/>
      <c r="H144" s="6"/>
      <c r="I144" s="6"/>
      <c r="J144" s="6"/>
      <c r="K144" s="6"/>
      <c r="L144" s="6" t="s">
        <v>28</v>
      </c>
      <c r="M144" s="6"/>
      <c r="N144" s="6" t="s">
        <v>30</v>
      </c>
      <c r="O144" s="8"/>
      <c r="P144" s="8">
        <f t="shared" si="46"/>
        <v>3</v>
      </c>
      <c r="Q144" s="8">
        <f t="shared" si="47"/>
        <v>1</v>
      </c>
      <c r="R144" s="8"/>
      <c r="S144" s="8">
        <f t="shared" si="53"/>
        <v>0</v>
      </c>
      <c r="T144" s="8">
        <f t="shared" si="48"/>
        <v>1</v>
      </c>
      <c r="U144" s="8">
        <f t="shared" si="49"/>
        <v>0</v>
      </c>
      <c r="V144" s="88">
        <f t="shared" si="36"/>
        <v>0</v>
      </c>
      <c r="W144" s="88">
        <f t="shared" si="37"/>
        <v>0</v>
      </c>
      <c r="X144" s="88">
        <f t="shared" si="38"/>
        <v>0</v>
      </c>
      <c r="Y144" s="88">
        <f t="shared" si="39"/>
        <v>0</v>
      </c>
      <c r="Z144" s="88">
        <f t="shared" si="40"/>
        <v>0</v>
      </c>
      <c r="AA144" s="88">
        <f t="shared" si="41"/>
        <v>0</v>
      </c>
      <c r="AB144" s="88">
        <f t="shared" si="42"/>
        <v>0</v>
      </c>
      <c r="AC144" s="88">
        <f t="shared" si="43"/>
        <v>1</v>
      </c>
      <c r="AD144" s="88">
        <f t="shared" si="44"/>
        <v>0</v>
      </c>
      <c r="AE144" s="88">
        <f t="shared" si="45"/>
        <v>1</v>
      </c>
      <c r="AF144" s="8"/>
      <c r="AG144" s="8"/>
      <c r="AH144" s="8">
        <f t="shared" si="50"/>
        <v>3</v>
      </c>
      <c r="AI144" s="8">
        <f t="shared" si="51"/>
        <v>3</v>
      </c>
      <c r="AJ144" s="8" t="str">
        <f t="shared" si="52"/>
        <v>Correct</v>
      </c>
      <c r="AK144" s="8"/>
      <c r="AL144" s="159" t="str">
        <f>IFERROR(VLOOKUP(Table1[[#This Row],[RespondentID]],'All Data'!$A145:$CN717,81,FALSE),"unknown")</f>
        <v>Male</v>
      </c>
      <c r="AM144" s="159">
        <f>IFERROR(VLOOKUP(Table1[[#This Row],[RespondentID]],'All Data'!$A145:$CN717,82,FALSE),"unknown")</f>
        <v>26</v>
      </c>
      <c r="AN144" s="159" t="str">
        <f>IFERROR(VLOOKUP(Table1[[#This Row],[RespondentID]],'All Data'!$A145:$CN717,83,FALSE),"unknown")</f>
        <v>Suffolk</v>
      </c>
      <c r="AO144" s="159" t="str">
        <f>IFERROR(VLOOKUP(Table1[[#This Row],[RespondentID]],'All Data'!$A145:$CN717,84,FALSE),"unknown")</f>
        <v>Nissequogue, 11780</v>
      </c>
      <c r="AP144" s="159" t="str">
        <f>IFERROR(VLOOKUP(Table1[[#This Row],[RespondentID]],'All Data'!$A145:$CN717,85,FALSE),"unknown")</f>
        <v>White/Caucasian</v>
      </c>
      <c r="AQ144" s="159" t="str">
        <f>IFERROR(VLOOKUP(Table1[[#This Row],[RespondentID]],'All Data'!$A145:$CN717,86,FALSE),"unknown")</f>
        <v>No</v>
      </c>
      <c r="AR144" s="159" t="str">
        <f>IFERROR(VLOOKUP(Table1[[#This Row],[RespondentID]],'All Data'!$A145:$CN717,87,FALSE),"unknown")</f>
        <v xml:space="preserve">English </v>
      </c>
      <c r="AS144" s="159" t="str">
        <f>IFERROR(VLOOKUP(Table1[[#This Row],[RespondentID]],'All Data'!$A145:$CN717,88,FALSE),"unknown")</f>
        <v>$75,000 to $125,000</v>
      </c>
      <c r="AT144" s="159" t="str">
        <f>IFERROR(VLOOKUP(Table1[[#This Row],[RespondentID]],'All Data'!$A145:$CN717,89,FALSE),"unknown")</f>
        <v>Doctorate</v>
      </c>
      <c r="AU144" s="159" t="str">
        <f>IFERROR(VLOOKUP(Table1[[#This Row],[RespondentID]],'All Data'!$A145:$CN717,90,FALSE),"unknown")</f>
        <v>Employed for wages</v>
      </c>
      <c r="AV144" s="159" t="str">
        <f>IFERROR(VLOOKUP(Table1[[#This Row],[RespondentID]],'All Data'!$A145:$CN717,91,FALSE),"unknown")</f>
        <v>No</v>
      </c>
      <c r="AW144" s="159" t="str">
        <f>IFERROR(VLOOKUP(Table1[[#This Row],[RespondentID]],'All Data'!$A145:$CN717,92,FALSE),"unknown")</f>
        <v>Yes</v>
      </c>
    </row>
    <row r="145" spans="1:49" x14ac:dyDescent="0.35">
      <c r="A145" s="6">
        <f>'All Data'!A146</f>
        <v>7081827388</v>
      </c>
      <c r="B145" s="6"/>
      <c r="C145" s="6"/>
      <c r="D145" s="6" t="s">
        <v>20</v>
      </c>
      <c r="E145" s="6"/>
      <c r="F145" s="6"/>
      <c r="G145" s="6"/>
      <c r="H145" s="6" t="s">
        <v>24</v>
      </c>
      <c r="I145" s="6"/>
      <c r="J145" s="6"/>
      <c r="K145" s="6" t="s">
        <v>27</v>
      </c>
      <c r="L145" s="6" t="s">
        <v>28</v>
      </c>
      <c r="M145" s="6"/>
      <c r="N145" s="6" t="s">
        <v>30</v>
      </c>
      <c r="O145" s="8"/>
      <c r="P145" s="8">
        <f t="shared" si="46"/>
        <v>5</v>
      </c>
      <c r="Q145" s="8">
        <f t="shared" si="47"/>
        <v>0.6</v>
      </c>
      <c r="R145" s="8"/>
      <c r="S145" s="8">
        <f t="shared" si="53"/>
        <v>0</v>
      </c>
      <c r="T145" s="8">
        <f t="shared" si="48"/>
        <v>0</v>
      </c>
      <c r="U145" s="8">
        <f t="shared" si="49"/>
        <v>0.6</v>
      </c>
      <c r="V145" s="88">
        <f t="shared" si="36"/>
        <v>0</v>
      </c>
      <c r="W145" s="88">
        <f t="shared" si="37"/>
        <v>0</v>
      </c>
      <c r="X145" s="88">
        <f t="shared" si="38"/>
        <v>0</v>
      </c>
      <c r="Y145" s="88">
        <f t="shared" si="39"/>
        <v>0.6</v>
      </c>
      <c r="Z145" s="88">
        <f t="shared" si="40"/>
        <v>0</v>
      </c>
      <c r="AA145" s="88">
        <f t="shared" si="41"/>
        <v>0</v>
      </c>
      <c r="AB145" s="88">
        <f t="shared" si="42"/>
        <v>0.6</v>
      </c>
      <c r="AC145" s="88">
        <f t="shared" si="43"/>
        <v>0.6</v>
      </c>
      <c r="AD145" s="88">
        <f t="shared" si="44"/>
        <v>0</v>
      </c>
      <c r="AE145" s="88">
        <f t="shared" si="45"/>
        <v>0.6</v>
      </c>
      <c r="AF145" s="8"/>
      <c r="AG145" s="8"/>
      <c r="AH145" s="8">
        <f t="shared" si="50"/>
        <v>3</v>
      </c>
      <c r="AI145" s="8">
        <f t="shared" si="51"/>
        <v>5</v>
      </c>
      <c r="AJ145" s="8" t="str">
        <f t="shared" si="52"/>
        <v>Correct</v>
      </c>
      <c r="AK145" s="8"/>
      <c r="AL145" s="159" t="str">
        <f>IFERROR(VLOOKUP(Table1[[#This Row],[RespondentID]],'All Data'!$A146:$CN718,81,FALSE),"unknown")</f>
        <v>Female</v>
      </c>
      <c r="AM145" s="159">
        <f>IFERROR(VLOOKUP(Table1[[#This Row],[RespondentID]],'All Data'!$A146:$CN718,82,FALSE),"unknown")</f>
        <v>54</v>
      </c>
      <c r="AN145" s="159" t="str">
        <f>IFERROR(VLOOKUP(Table1[[#This Row],[RespondentID]],'All Data'!$A146:$CN718,83,FALSE),"unknown")</f>
        <v>Suffolk</v>
      </c>
      <c r="AO145" s="159">
        <f>IFERROR(VLOOKUP(Table1[[#This Row],[RespondentID]],'All Data'!$A146:$CN718,84,FALSE),"unknown")</f>
        <v>0</v>
      </c>
      <c r="AP145" s="159" t="str">
        <f>IFERROR(VLOOKUP(Table1[[#This Row],[RespondentID]],'All Data'!$A146:$CN718,85,FALSE),"unknown")</f>
        <v>Black/African American</v>
      </c>
      <c r="AQ145" s="159" t="str">
        <f>IFERROR(VLOOKUP(Table1[[#This Row],[RespondentID]],'All Data'!$A146:$CN718,86,FALSE),"unknown")</f>
        <v>No</v>
      </c>
      <c r="AR145" s="159" t="str">
        <f>IFERROR(VLOOKUP(Table1[[#This Row],[RespondentID]],'All Data'!$A146:$CN718,87,FALSE),"unknown")</f>
        <v xml:space="preserve">English </v>
      </c>
      <c r="AS145" s="159" t="str">
        <f>IFERROR(VLOOKUP(Table1[[#This Row],[RespondentID]],'All Data'!$A146:$CN718,88,FALSE),"unknown")</f>
        <v>$35,000 to $49,999</v>
      </c>
      <c r="AT145" s="159" t="str">
        <f>IFERROR(VLOOKUP(Table1[[#This Row],[RespondentID]],'All Data'!$A146:$CN718,89,FALSE),"unknown")</f>
        <v>Some college</v>
      </c>
      <c r="AU145" s="159" t="str">
        <f>IFERROR(VLOOKUP(Table1[[#This Row],[RespondentID]],'All Data'!$A146:$CN718,90,FALSE),"unknown")</f>
        <v>Employed for wages</v>
      </c>
      <c r="AV145" s="159" t="str">
        <f>IFERROR(VLOOKUP(Table1[[#This Row],[RespondentID]],'All Data'!$A146:$CN718,91,FALSE),"unknown")</f>
        <v>Yes</v>
      </c>
      <c r="AW145" s="159" t="str">
        <f>IFERROR(VLOOKUP(Table1[[#This Row],[RespondentID]],'All Data'!$A146:$CN718,92,FALSE),"unknown")</f>
        <v>Yes</v>
      </c>
    </row>
    <row r="146" spans="1:49" x14ac:dyDescent="0.35">
      <c r="A146" s="6">
        <f>'All Data'!A147</f>
        <v>7081827123</v>
      </c>
      <c r="B146" s="6" t="s">
        <v>18</v>
      </c>
      <c r="C146" s="6"/>
      <c r="D146" s="6"/>
      <c r="E146" s="6"/>
      <c r="F146" s="6" t="s">
        <v>22</v>
      </c>
      <c r="G146" s="6"/>
      <c r="H146" s="6"/>
      <c r="I146" s="6" t="s">
        <v>25</v>
      </c>
      <c r="J146" s="6"/>
      <c r="K146" s="6" t="s">
        <v>27</v>
      </c>
      <c r="L146" s="6" t="s">
        <v>28</v>
      </c>
      <c r="M146" s="6"/>
      <c r="N146" s="6" t="s">
        <v>30</v>
      </c>
      <c r="O146" s="8"/>
      <c r="P146" s="8">
        <f t="shared" si="46"/>
        <v>6</v>
      </c>
      <c r="Q146" s="8">
        <f t="shared" si="47"/>
        <v>0.5</v>
      </c>
      <c r="R146" s="8"/>
      <c r="S146" s="8">
        <f t="shared" si="53"/>
        <v>0.5</v>
      </c>
      <c r="T146" s="8">
        <f t="shared" si="48"/>
        <v>0</v>
      </c>
      <c r="U146" s="8">
        <f t="shared" si="49"/>
        <v>0</v>
      </c>
      <c r="V146" s="88">
        <f t="shared" si="36"/>
        <v>0</v>
      </c>
      <c r="W146" s="88">
        <f t="shared" si="37"/>
        <v>0.5</v>
      </c>
      <c r="X146" s="88">
        <f t="shared" si="38"/>
        <v>0</v>
      </c>
      <c r="Y146" s="88">
        <f t="shared" si="39"/>
        <v>0</v>
      </c>
      <c r="Z146" s="88">
        <f t="shared" si="40"/>
        <v>0.5</v>
      </c>
      <c r="AA146" s="88">
        <f t="shared" si="41"/>
        <v>0</v>
      </c>
      <c r="AB146" s="88">
        <f t="shared" si="42"/>
        <v>0.5</v>
      </c>
      <c r="AC146" s="88">
        <f t="shared" si="43"/>
        <v>0.5</v>
      </c>
      <c r="AD146" s="88">
        <f t="shared" si="44"/>
        <v>0</v>
      </c>
      <c r="AE146" s="88">
        <f t="shared" si="45"/>
        <v>0.5</v>
      </c>
      <c r="AF146" s="8"/>
      <c r="AG146" s="8"/>
      <c r="AH146" s="8">
        <f t="shared" si="50"/>
        <v>3</v>
      </c>
      <c r="AI146" s="8">
        <f t="shared" si="51"/>
        <v>6</v>
      </c>
      <c r="AJ146" s="8" t="str">
        <f t="shared" si="52"/>
        <v>Correct</v>
      </c>
      <c r="AK146" s="8"/>
      <c r="AL146" s="159" t="str">
        <f>IFERROR(VLOOKUP(Table1[[#This Row],[RespondentID]],'All Data'!$A147:$CN719,81,FALSE),"unknown")</f>
        <v>Male</v>
      </c>
      <c r="AM146" s="159">
        <f>IFERROR(VLOOKUP(Table1[[#This Row],[RespondentID]],'All Data'!$A147:$CN719,82,FALSE),"unknown")</f>
        <v>58</v>
      </c>
      <c r="AN146" s="159" t="str">
        <f>IFERROR(VLOOKUP(Table1[[#This Row],[RespondentID]],'All Data'!$A147:$CN719,83,FALSE),"unknown")</f>
        <v>Suffolk</v>
      </c>
      <c r="AO146" s="159">
        <f>IFERROR(VLOOKUP(Table1[[#This Row],[RespondentID]],'All Data'!$A147:$CN719,84,FALSE),"unknown")</f>
        <v>0</v>
      </c>
      <c r="AP146" s="159" t="str">
        <f>IFERROR(VLOOKUP(Table1[[#This Row],[RespondentID]],'All Data'!$A147:$CN719,85,FALSE),"unknown")</f>
        <v>Native American</v>
      </c>
      <c r="AQ146" s="159" t="str">
        <f>IFERROR(VLOOKUP(Table1[[#This Row],[RespondentID]],'All Data'!$A147:$CN719,86,FALSE),"unknown")</f>
        <v>No</v>
      </c>
      <c r="AR146" s="159" t="str">
        <f>IFERROR(VLOOKUP(Table1[[#This Row],[RespondentID]],'All Data'!$A147:$CN719,87,FALSE),"unknown")</f>
        <v xml:space="preserve">English </v>
      </c>
      <c r="AS146" s="159" t="str">
        <f>IFERROR(VLOOKUP(Table1[[#This Row],[RespondentID]],'All Data'!$A147:$CN719,88,FALSE),"unknown")</f>
        <v>$0-$19,999</v>
      </c>
      <c r="AT146" s="159" t="str">
        <f>IFERROR(VLOOKUP(Table1[[#This Row],[RespondentID]],'All Data'!$A147:$CN719,89,FALSE),"unknown")</f>
        <v>High school graduate</v>
      </c>
      <c r="AU146" s="159" t="str">
        <f>IFERROR(VLOOKUP(Table1[[#This Row],[RespondentID]],'All Data'!$A147:$CN719,90,FALSE),"unknown")</f>
        <v>Retired</v>
      </c>
      <c r="AV146" s="159" t="str">
        <f>IFERROR(VLOOKUP(Table1[[#This Row],[RespondentID]],'All Data'!$A147:$CN719,91,FALSE),"unknown")</f>
        <v>Yes</v>
      </c>
      <c r="AW146" s="159" t="str">
        <f>IFERROR(VLOOKUP(Table1[[#This Row],[RespondentID]],'All Data'!$A147:$CN719,92,FALSE),"unknown")</f>
        <v>No</v>
      </c>
    </row>
    <row r="147" spans="1:49" x14ac:dyDescent="0.35">
      <c r="A147" s="6">
        <f>'All Data'!A148</f>
        <v>7081826752</v>
      </c>
      <c r="B147" s="6"/>
      <c r="C147" s="6"/>
      <c r="D147" s="6"/>
      <c r="E147" s="6"/>
      <c r="F147" s="6"/>
      <c r="G147" s="6"/>
      <c r="H147" s="6"/>
      <c r="I147" s="6" t="s">
        <v>25</v>
      </c>
      <c r="J147" s="6"/>
      <c r="K147" s="6" t="s">
        <v>27</v>
      </c>
      <c r="L147" s="6" t="s">
        <v>28</v>
      </c>
      <c r="M147" s="6"/>
      <c r="N147" s="6"/>
      <c r="O147" s="8"/>
      <c r="P147" s="8">
        <f t="shared" si="46"/>
        <v>3</v>
      </c>
      <c r="Q147" s="8">
        <f t="shared" si="47"/>
        <v>1</v>
      </c>
      <c r="R147" s="8"/>
      <c r="S147" s="8">
        <f t="shared" si="53"/>
        <v>0</v>
      </c>
      <c r="T147" s="8">
        <f t="shared" si="48"/>
        <v>0</v>
      </c>
      <c r="U147" s="8">
        <f t="shared" si="49"/>
        <v>0</v>
      </c>
      <c r="V147" s="88">
        <f t="shared" si="36"/>
        <v>0</v>
      </c>
      <c r="W147" s="88">
        <f t="shared" si="37"/>
        <v>0</v>
      </c>
      <c r="X147" s="88">
        <f t="shared" si="38"/>
        <v>0</v>
      </c>
      <c r="Y147" s="88">
        <f t="shared" si="39"/>
        <v>0</v>
      </c>
      <c r="Z147" s="88">
        <f t="shared" si="40"/>
        <v>1</v>
      </c>
      <c r="AA147" s="88">
        <f t="shared" si="41"/>
        <v>0</v>
      </c>
      <c r="AB147" s="88">
        <f t="shared" si="42"/>
        <v>1</v>
      </c>
      <c r="AC147" s="88">
        <f t="shared" si="43"/>
        <v>1</v>
      </c>
      <c r="AD147" s="88">
        <f t="shared" si="44"/>
        <v>0</v>
      </c>
      <c r="AE147" s="88">
        <f t="shared" si="45"/>
        <v>0</v>
      </c>
      <c r="AF147" s="8"/>
      <c r="AG147" s="8"/>
      <c r="AH147" s="8">
        <f t="shared" si="50"/>
        <v>3</v>
      </c>
      <c r="AI147" s="8">
        <f t="shared" si="51"/>
        <v>3</v>
      </c>
      <c r="AJ147" s="8" t="str">
        <f t="shared" si="52"/>
        <v>Correct</v>
      </c>
      <c r="AK147" s="8"/>
      <c r="AL147" s="159" t="str">
        <f>IFERROR(VLOOKUP(Table1[[#This Row],[RespondentID]],'All Data'!$A148:$CN720,81,FALSE),"unknown")</f>
        <v>Female</v>
      </c>
      <c r="AM147" s="159">
        <f>IFERROR(VLOOKUP(Table1[[#This Row],[RespondentID]],'All Data'!$A148:$CN720,82,FALSE),"unknown")</f>
        <v>47</v>
      </c>
      <c r="AN147" s="159" t="str">
        <f>IFERROR(VLOOKUP(Table1[[#This Row],[RespondentID]],'All Data'!$A148:$CN720,83,FALSE),"unknown")</f>
        <v>Suffolk</v>
      </c>
      <c r="AO147" s="159">
        <f>IFERROR(VLOOKUP(Table1[[#This Row],[RespondentID]],'All Data'!$A148:$CN720,84,FALSE),"unknown")</f>
        <v>0</v>
      </c>
      <c r="AP147" s="159" t="str">
        <f>IFERROR(VLOOKUP(Table1[[#This Row],[RespondentID]],'All Data'!$A148:$CN720,85,FALSE),"unknown")</f>
        <v>Black/African American</v>
      </c>
      <c r="AQ147" s="159" t="str">
        <f>IFERROR(VLOOKUP(Table1[[#This Row],[RespondentID]],'All Data'!$A148:$CN720,86,FALSE),"unknown")</f>
        <v>No</v>
      </c>
      <c r="AR147" s="159" t="str">
        <f>IFERROR(VLOOKUP(Table1[[#This Row],[RespondentID]],'All Data'!$A148:$CN720,87,FALSE),"unknown")</f>
        <v xml:space="preserve">English </v>
      </c>
      <c r="AS147" s="159" t="str">
        <f>IFERROR(VLOOKUP(Table1[[#This Row],[RespondentID]],'All Data'!$A148:$CN720,88,FALSE),"unknown")</f>
        <v>$0-$19,999</v>
      </c>
      <c r="AT147" s="159" t="str">
        <f>IFERROR(VLOOKUP(Table1[[#This Row],[RespondentID]],'All Data'!$A148:$CN720,89,FALSE),"unknown")</f>
        <v>Some college</v>
      </c>
      <c r="AU147" s="159" t="str">
        <f>IFERROR(VLOOKUP(Table1[[#This Row],[RespondentID]],'All Data'!$A148:$CN720,90,FALSE),"unknown")</f>
        <v>Student</v>
      </c>
      <c r="AV147" s="159" t="str">
        <f>IFERROR(VLOOKUP(Table1[[#This Row],[RespondentID]],'All Data'!$A148:$CN720,91,FALSE),"unknown")</f>
        <v>Yes</v>
      </c>
      <c r="AW147" s="159" t="str">
        <f>IFERROR(VLOOKUP(Table1[[#This Row],[RespondentID]],'All Data'!$A148:$CN720,92,FALSE),"unknown")</f>
        <v>Yes</v>
      </c>
    </row>
    <row r="148" spans="1:49" x14ac:dyDescent="0.35">
      <c r="A148" s="6">
        <f>'All Data'!A149</f>
        <v>7081826503</v>
      </c>
      <c r="B148" s="6" t="s">
        <v>18</v>
      </c>
      <c r="C148" s="6" t="s">
        <v>19</v>
      </c>
      <c r="D148" s="6"/>
      <c r="E148" s="6"/>
      <c r="F148" s="6"/>
      <c r="G148" s="6"/>
      <c r="H148" s="6"/>
      <c r="I148" s="6"/>
      <c r="J148" s="6"/>
      <c r="K148" s="6"/>
      <c r="L148" s="6"/>
      <c r="M148" s="6"/>
      <c r="N148" s="6"/>
      <c r="O148" s="8"/>
      <c r="P148" s="8">
        <f t="shared" si="46"/>
        <v>2</v>
      </c>
      <c r="Q148" s="8">
        <f t="shared" si="47"/>
        <v>1.5</v>
      </c>
      <c r="R148" s="8"/>
      <c r="S148" s="8">
        <f t="shared" si="53"/>
        <v>1</v>
      </c>
      <c r="T148" s="8">
        <f t="shared" si="48"/>
        <v>1</v>
      </c>
      <c r="U148" s="8">
        <f t="shared" si="49"/>
        <v>0</v>
      </c>
      <c r="V148" s="88">
        <f t="shared" si="36"/>
        <v>0</v>
      </c>
      <c r="W148" s="88">
        <f t="shared" si="37"/>
        <v>0</v>
      </c>
      <c r="X148" s="88">
        <f t="shared" si="38"/>
        <v>0</v>
      </c>
      <c r="Y148" s="88">
        <f t="shared" si="39"/>
        <v>0</v>
      </c>
      <c r="Z148" s="88">
        <f t="shared" si="40"/>
        <v>0</v>
      </c>
      <c r="AA148" s="88">
        <f t="shared" si="41"/>
        <v>0</v>
      </c>
      <c r="AB148" s="88">
        <f t="shared" si="42"/>
        <v>0</v>
      </c>
      <c r="AC148" s="88">
        <f t="shared" si="43"/>
        <v>0</v>
      </c>
      <c r="AD148" s="88">
        <f t="shared" si="44"/>
        <v>0</v>
      </c>
      <c r="AE148" s="88">
        <f t="shared" si="45"/>
        <v>0</v>
      </c>
      <c r="AF148" s="8"/>
      <c r="AG148" s="8"/>
      <c r="AH148" s="8">
        <f t="shared" si="50"/>
        <v>2</v>
      </c>
      <c r="AI148" s="8">
        <f t="shared" si="51"/>
        <v>2</v>
      </c>
      <c r="AJ148" s="8" t="str">
        <f t="shared" si="52"/>
        <v>Correct</v>
      </c>
      <c r="AK148" s="8"/>
      <c r="AL148" s="159" t="str">
        <f>IFERROR(VLOOKUP(Table1[[#This Row],[RespondentID]],'All Data'!$A149:$CN721,81,FALSE),"unknown")</f>
        <v>Female</v>
      </c>
      <c r="AM148" s="159">
        <f>IFERROR(VLOOKUP(Table1[[#This Row],[RespondentID]],'All Data'!$A149:$CN721,82,FALSE),"unknown")</f>
        <v>59</v>
      </c>
      <c r="AN148" s="159" t="str">
        <f>IFERROR(VLOOKUP(Table1[[#This Row],[RespondentID]],'All Data'!$A149:$CN721,83,FALSE),"unknown")</f>
        <v>Suffolk</v>
      </c>
      <c r="AO148" s="159" t="str">
        <f>IFERROR(VLOOKUP(Table1[[#This Row],[RespondentID]],'All Data'!$A149:$CN721,84,FALSE),"unknown")</f>
        <v>Wyandanch, 11798</v>
      </c>
      <c r="AP148" s="159" t="str">
        <f>IFERROR(VLOOKUP(Table1[[#This Row],[RespondentID]],'All Data'!$A149:$CN721,85,FALSE),"unknown")</f>
        <v>Black/African American</v>
      </c>
      <c r="AQ148" s="159">
        <f>IFERROR(VLOOKUP(Table1[[#This Row],[RespondentID]],'All Data'!$A149:$CN721,86,FALSE),"unknown")</f>
        <v>0</v>
      </c>
      <c r="AR148" s="159" t="str">
        <f>IFERROR(VLOOKUP(Table1[[#This Row],[RespondentID]],'All Data'!$A149:$CN721,87,FALSE),"unknown")</f>
        <v xml:space="preserve">English </v>
      </c>
      <c r="AS148" s="159" t="str">
        <f>IFERROR(VLOOKUP(Table1[[#This Row],[RespondentID]],'All Data'!$A149:$CN721,88,FALSE),"unknown")</f>
        <v>$35,000 to $49,999</v>
      </c>
      <c r="AT148" s="159" t="str">
        <f>IFERROR(VLOOKUP(Table1[[#This Row],[RespondentID]],'All Data'!$A149:$CN721,89,FALSE),"unknown")</f>
        <v>College graduate</v>
      </c>
      <c r="AU148" s="159" t="str">
        <f>IFERROR(VLOOKUP(Table1[[#This Row],[RespondentID]],'All Data'!$A149:$CN721,90,FALSE),"unknown")</f>
        <v>Employed for wages</v>
      </c>
      <c r="AV148" s="159" t="str">
        <f>IFERROR(VLOOKUP(Table1[[#This Row],[RespondentID]],'All Data'!$A149:$CN721,91,FALSE),"unknown")</f>
        <v>Yes</v>
      </c>
      <c r="AW148" s="159" t="str">
        <f>IFERROR(VLOOKUP(Table1[[#This Row],[RespondentID]],'All Data'!$A149:$CN721,92,FALSE),"unknown")</f>
        <v>Yes</v>
      </c>
    </row>
    <row r="149" spans="1:49" x14ac:dyDescent="0.35">
      <c r="A149" s="6">
        <f>'All Data'!A150</f>
        <v>7081826232</v>
      </c>
      <c r="B149" s="6"/>
      <c r="C149" s="6"/>
      <c r="D149" s="6" t="s">
        <v>20</v>
      </c>
      <c r="E149" s="6"/>
      <c r="F149" s="6"/>
      <c r="G149" s="6"/>
      <c r="H149" s="6"/>
      <c r="I149" s="6"/>
      <c r="J149" s="6"/>
      <c r="K149" s="6"/>
      <c r="L149" s="6" t="s">
        <v>28</v>
      </c>
      <c r="M149" s="6"/>
      <c r="N149" s="6"/>
      <c r="O149" s="8"/>
      <c r="P149" s="8">
        <f t="shared" si="46"/>
        <v>2</v>
      </c>
      <c r="Q149" s="8">
        <f t="shared" si="47"/>
        <v>1.5</v>
      </c>
      <c r="R149" s="8"/>
      <c r="S149" s="8">
        <f t="shared" si="53"/>
        <v>0</v>
      </c>
      <c r="T149" s="8">
        <f t="shared" si="48"/>
        <v>0</v>
      </c>
      <c r="U149" s="8">
        <f t="shared" si="49"/>
        <v>1</v>
      </c>
      <c r="V149" s="88">
        <f t="shared" si="36"/>
        <v>0</v>
      </c>
      <c r="W149" s="88">
        <f t="shared" si="37"/>
        <v>0</v>
      </c>
      <c r="X149" s="88">
        <f t="shared" si="38"/>
        <v>0</v>
      </c>
      <c r="Y149" s="88">
        <f t="shared" si="39"/>
        <v>0</v>
      </c>
      <c r="Z149" s="88">
        <f t="shared" si="40"/>
        <v>0</v>
      </c>
      <c r="AA149" s="88">
        <f t="shared" si="41"/>
        <v>0</v>
      </c>
      <c r="AB149" s="88">
        <f t="shared" si="42"/>
        <v>0</v>
      </c>
      <c r="AC149" s="88">
        <f t="shared" si="43"/>
        <v>1</v>
      </c>
      <c r="AD149" s="88">
        <f t="shared" si="44"/>
        <v>0</v>
      </c>
      <c r="AE149" s="88">
        <f t="shared" si="45"/>
        <v>0</v>
      </c>
      <c r="AF149" s="8"/>
      <c r="AG149" s="8"/>
      <c r="AH149" s="8">
        <f t="shared" si="50"/>
        <v>2</v>
      </c>
      <c r="AI149" s="8">
        <f t="shared" si="51"/>
        <v>2</v>
      </c>
      <c r="AJ149" s="8" t="str">
        <f t="shared" si="52"/>
        <v>Correct</v>
      </c>
      <c r="AK149" s="8"/>
      <c r="AL149" s="159" t="str">
        <f>IFERROR(VLOOKUP(Table1[[#This Row],[RespondentID]],'All Data'!$A150:$CN722,81,FALSE),"unknown")</f>
        <v>Male</v>
      </c>
      <c r="AM149" s="159">
        <f>IFERROR(VLOOKUP(Table1[[#This Row],[RespondentID]],'All Data'!$A150:$CN722,82,FALSE),"unknown")</f>
        <v>65</v>
      </c>
      <c r="AN149" s="159" t="str">
        <f>IFERROR(VLOOKUP(Table1[[#This Row],[RespondentID]],'All Data'!$A150:$CN722,83,FALSE),"unknown")</f>
        <v>Suffolk</v>
      </c>
      <c r="AO149" s="159" t="str">
        <f>IFERROR(VLOOKUP(Table1[[#This Row],[RespondentID]],'All Data'!$A150:$CN722,84,FALSE),"unknown")</f>
        <v>Wyandanch, 11798</v>
      </c>
      <c r="AP149" s="159" t="str">
        <f>IFERROR(VLOOKUP(Table1[[#This Row],[RespondentID]],'All Data'!$A150:$CN722,85,FALSE),"unknown")</f>
        <v>Black/African American</v>
      </c>
      <c r="AQ149" s="159" t="str">
        <f>IFERROR(VLOOKUP(Table1[[#This Row],[RespondentID]],'All Data'!$A150:$CN722,86,FALSE),"unknown")</f>
        <v>No</v>
      </c>
      <c r="AR149" s="159" t="str">
        <f>IFERROR(VLOOKUP(Table1[[#This Row],[RespondentID]],'All Data'!$A150:$CN722,87,FALSE),"unknown")</f>
        <v xml:space="preserve">English </v>
      </c>
      <c r="AS149" s="159" t="str">
        <f>IFERROR(VLOOKUP(Table1[[#This Row],[RespondentID]],'All Data'!$A150:$CN722,88,FALSE),"unknown")</f>
        <v>$20,000 to $34,999</v>
      </c>
      <c r="AT149" s="159" t="str">
        <f>IFERROR(VLOOKUP(Table1[[#This Row],[RespondentID]],'All Data'!$A150:$CN722,89,FALSE),"unknown")</f>
        <v>Technical school</v>
      </c>
      <c r="AU149" s="159" t="str">
        <f>IFERROR(VLOOKUP(Table1[[#This Row],[RespondentID]],'All Data'!$A150:$CN722,90,FALSE),"unknown")</f>
        <v>Employed for wages</v>
      </c>
      <c r="AV149" s="159" t="str">
        <f>IFERROR(VLOOKUP(Table1[[#This Row],[RespondentID]],'All Data'!$A150:$CN722,91,FALSE),"unknown")</f>
        <v>Yes</v>
      </c>
      <c r="AW149" s="159" t="str">
        <f>IFERROR(VLOOKUP(Table1[[#This Row],[RespondentID]],'All Data'!$A150:$CN722,92,FALSE),"unknown")</f>
        <v>Yes</v>
      </c>
    </row>
    <row r="150" spans="1:49" x14ac:dyDescent="0.35">
      <c r="A150" s="6">
        <f>'All Data'!A151</f>
        <v>7081825972</v>
      </c>
      <c r="B150" s="6"/>
      <c r="C150" s="6"/>
      <c r="D150" s="6"/>
      <c r="E150" s="6"/>
      <c r="F150" s="6"/>
      <c r="G150" s="6"/>
      <c r="H150" s="6" t="s">
        <v>24</v>
      </c>
      <c r="I150" s="6"/>
      <c r="J150" s="6"/>
      <c r="K150" s="6"/>
      <c r="L150" s="6" t="s">
        <v>28</v>
      </c>
      <c r="M150" s="6"/>
      <c r="N150" s="6" t="s">
        <v>30</v>
      </c>
      <c r="O150" s="8"/>
      <c r="P150" s="8">
        <f t="shared" si="46"/>
        <v>3</v>
      </c>
      <c r="Q150" s="8">
        <f t="shared" si="47"/>
        <v>1</v>
      </c>
      <c r="R150" s="8"/>
      <c r="S150" s="8">
        <f t="shared" si="53"/>
        <v>0</v>
      </c>
      <c r="T150" s="8">
        <f t="shared" si="48"/>
        <v>0</v>
      </c>
      <c r="U150" s="8">
        <f t="shared" si="49"/>
        <v>0</v>
      </c>
      <c r="V150" s="88">
        <f t="shared" si="36"/>
        <v>0</v>
      </c>
      <c r="W150" s="88">
        <f t="shared" si="37"/>
        <v>0</v>
      </c>
      <c r="X150" s="88">
        <f t="shared" si="38"/>
        <v>0</v>
      </c>
      <c r="Y150" s="88">
        <f t="shared" si="39"/>
        <v>1</v>
      </c>
      <c r="Z150" s="88">
        <f t="shared" si="40"/>
        <v>0</v>
      </c>
      <c r="AA150" s="88">
        <f t="shared" si="41"/>
        <v>0</v>
      </c>
      <c r="AB150" s="88">
        <f t="shared" si="42"/>
        <v>0</v>
      </c>
      <c r="AC150" s="88">
        <f t="shared" si="43"/>
        <v>1</v>
      </c>
      <c r="AD150" s="88">
        <f t="shared" si="44"/>
        <v>0</v>
      </c>
      <c r="AE150" s="88">
        <f t="shared" si="45"/>
        <v>1</v>
      </c>
      <c r="AF150" s="8"/>
      <c r="AG150" s="8"/>
      <c r="AH150" s="8">
        <f t="shared" si="50"/>
        <v>3</v>
      </c>
      <c r="AI150" s="8">
        <f t="shared" si="51"/>
        <v>3</v>
      </c>
      <c r="AJ150" s="8" t="str">
        <f t="shared" si="52"/>
        <v>Correct</v>
      </c>
      <c r="AK150" s="8"/>
      <c r="AL150" s="159" t="str">
        <f>IFERROR(VLOOKUP(Table1[[#This Row],[RespondentID]],'All Data'!$A151:$CN723,81,FALSE),"unknown")</f>
        <v>Female</v>
      </c>
      <c r="AM150" s="159">
        <f>IFERROR(VLOOKUP(Table1[[#This Row],[RespondentID]],'All Data'!$A151:$CN723,82,FALSE),"unknown")</f>
        <v>62</v>
      </c>
      <c r="AN150" s="159" t="str">
        <f>IFERROR(VLOOKUP(Table1[[#This Row],[RespondentID]],'All Data'!$A151:$CN723,83,FALSE),"unknown")</f>
        <v>Suffolk</v>
      </c>
      <c r="AO150" s="159" t="str">
        <f>IFERROR(VLOOKUP(Table1[[#This Row],[RespondentID]],'All Data'!$A151:$CN723,84,FALSE),"unknown")</f>
        <v>Wyandanch, 11798</v>
      </c>
      <c r="AP150" s="159" t="str">
        <f>IFERROR(VLOOKUP(Table1[[#This Row],[RespondentID]],'All Data'!$A151:$CN723,85,FALSE),"unknown")</f>
        <v>Black/African American</v>
      </c>
      <c r="AQ150" s="159" t="str">
        <f>IFERROR(VLOOKUP(Table1[[#This Row],[RespondentID]],'All Data'!$A151:$CN723,86,FALSE),"unknown")</f>
        <v>No</v>
      </c>
      <c r="AR150" s="159" t="str">
        <f>IFERROR(VLOOKUP(Table1[[#This Row],[RespondentID]],'All Data'!$A151:$CN723,87,FALSE),"unknown")</f>
        <v xml:space="preserve">English </v>
      </c>
      <c r="AS150" s="159" t="str">
        <f>IFERROR(VLOOKUP(Table1[[#This Row],[RespondentID]],'All Data'!$A151:$CN723,88,FALSE),"unknown")</f>
        <v>$20,000 to $34,999</v>
      </c>
      <c r="AT150" s="159" t="str">
        <f>IFERROR(VLOOKUP(Table1[[#This Row],[RespondentID]],'All Data'!$A151:$CN723,89,FALSE),"unknown")</f>
        <v>High school graduate</v>
      </c>
      <c r="AU150" s="159" t="str">
        <f>IFERROR(VLOOKUP(Table1[[#This Row],[RespondentID]],'All Data'!$A151:$CN723,90,FALSE),"unknown")</f>
        <v>Employed for wages</v>
      </c>
      <c r="AV150" s="159" t="str">
        <f>IFERROR(VLOOKUP(Table1[[#This Row],[RespondentID]],'All Data'!$A151:$CN723,91,FALSE),"unknown")</f>
        <v>Yes</v>
      </c>
      <c r="AW150" s="159" t="str">
        <f>IFERROR(VLOOKUP(Table1[[#This Row],[RespondentID]],'All Data'!$A151:$CN723,92,FALSE),"unknown")</f>
        <v>Yes</v>
      </c>
    </row>
    <row r="151" spans="1:49" x14ac:dyDescent="0.35">
      <c r="A151" s="6">
        <f>'All Data'!A152</f>
        <v>7081825695</v>
      </c>
      <c r="B151" s="6"/>
      <c r="C151" s="6"/>
      <c r="D151" s="6"/>
      <c r="E151" s="6"/>
      <c r="F151" s="6"/>
      <c r="G151" s="6"/>
      <c r="H151" s="6"/>
      <c r="I151" s="6"/>
      <c r="J151" s="6" t="s">
        <v>26</v>
      </c>
      <c r="K151" s="6"/>
      <c r="L151" s="6" t="s">
        <v>28</v>
      </c>
      <c r="M151" s="6"/>
      <c r="N151" s="6"/>
      <c r="O151" s="8"/>
      <c r="P151" s="8">
        <f t="shared" si="46"/>
        <v>2</v>
      </c>
      <c r="Q151" s="8">
        <f t="shared" si="47"/>
        <v>1.5</v>
      </c>
      <c r="R151" s="8"/>
      <c r="S151" s="8">
        <f t="shared" si="53"/>
        <v>0</v>
      </c>
      <c r="T151" s="8">
        <f t="shared" si="48"/>
        <v>0</v>
      </c>
      <c r="U151" s="8">
        <f t="shared" si="49"/>
        <v>0</v>
      </c>
      <c r="V151" s="88">
        <f t="shared" si="36"/>
        <v>0</v>
      </c>
      <c r="W151" s="88">
        <f t="shared" si="37"/>
        <v>0</v>
      </c>
      <c r="X151" s="88">
        <f t="shared" si="38"/>
        <v>0</v>
      </c>
      <c r="Y151" s="88">
        <f t="shared" si="39"/>
        <v>0</v>
      </c>
      <c r="Z151" s="88">
        <f t="shared" si="40"/>
        <v>0</v>
      </c>
      <c r="AA151" s="88">
        <f t="shared" si="41"/>
        <v>1</v>
      </c>
      <c r="AB151" s="88">
        <f t="shared" si="42"/>
        <v>0</v>
      </c>
      <c r="AC151" s="88">
        <f t="shared" si="43"/>
        <v>1</v>
      </c>
      <c r="AD151" s="88">
        <f t="shared" si="44"/>
        <v>0</v>
      </c>
      <c r="AE151" s="88">
        <f t="shared" si="45"/>
        <v>0</v>
      </c>
      <c r="AF151" s="8"/>
      <c r="AG151" s="8"/>
      <c r="AH151" s="8">
        <f t="shared" si="50"/>
        <v>2</v>
      </c>
      <c r="AI151" s="8">
        <f t="shared" si="51"/>
        <v>2</v>
      </c>
      <c r="AJ151" s="8" t="str">
        <f t="shared" si="52"/>
        <v>Correct</v>
      </c>
      <c r="AK151" s="8"/>
      <c r="AL151" s="159" t="str">
        <f>IFERROR(VLOOKUP(Table1[[#This Row],[RespondentID]],'All Data'!$A152:$CN724,81,FALSE),"unknown")</f>
        <v>Male</v>
      </c>
      <c r="AM151" s="159">
        <f>IFERROR(VLOOKUP(Table1[[#This Row],[RespondentID]],'All Data'!$A152:$CN724,82,FALSE),"unknown")</f>
        <v>62</v>
      </c>
      <c r="AN151" s="159" t="str">
        <f>IFERROR(VLOOKUP(Table1[[#This Row],[RespondentID]],'All Data'!$A152:$CN724,83,FALSE),"unknown")</f>
        <v>Suffolk</v>
      </c>
      <c r="AO151" s="159" t="str">
        <f>IFERROR(VLOOKUP(Table1[[#This Row],[RespondentID]],'All Data'!$A152:$CN724,84,FALSE),"unknown")</f>
        <v>Wyandanch, 11798</v>
      </c>
      <c r="AP151" s="159" t="str">
        <f>IFERROR(VLOOKUP(Table1[[#This Row],[RespondentID]],'All Data'!$A152:$CN724,85,FALSE),"unknown")</f>
        <v>Black/African American</v>
      </c>
      <c r="AQ151" s="159" t="str">
        <f>IFERROR(VLOOKUP(Table1[[#This Row],[RespondentID]],'All Data'!$A152:$CN724,86,FALSE),"unknown")</f>
        <v>No</v>
      </c>
      <c r="AR151" s="159" t="str">
        <f>IFERROR(VLOOKUP(Table1[[#This Row],[RespondentID]],'All Data'!$A152:$CN724,87,FALSE),"unknown")</f>
        <v xml:space="preserve">English </v>
      </c>
      <c r="AS151" s="159" t="str">
        <f>IFERROR(VLOOKUP(Table1[[#This Row],[RespondentID]],'All Data'!$A152:$CN724,88,FALSE),"unknown")</f>
        <v>$0-$19,999</v>
      </c>
      <c r="AT151" s="159" t="str">
        <f>IFERROR(VLOOKUP(Table1[[#This Row],[RespondentID]],'All Data'!$A152:$CN724,89,FALSE),"unknown")</f>
        <v>High school graduate</v>
      </c>
      <c r="AU151" s="159" t="str">
        <f>IFERROR(VLOOKUP(Table1[[#This Row],[RespondentID]],'All Data'!$A152:$CN724,90,FALSE),"unknown")</f>
        <v>Out of work and looking for work</v>
      </c>
      <c r="AV151" s="159" t="str">
        <f>IFERROR(VLOOKUP(Table1[[#This Row],[RespondentID]],'All Data'!$A152:$CN724,91,FALSE),"unknown")</f>
        <v>Yes</v>
      </c>
      <c r="AW151" s="159" t="str">
        <f>IFERROR(VLOOKUP(Table1[[#This Row],[RespondentID]],'All Data'!$A152:$CN724,92,FALSE),"unknown")</f>
        <v>Yes</v>
      </c>
    </row>
    <row r="152" spans="1:49" x14ac:dyDescent="0.35">
      <c r="A152" s="6">
        <f>'All Data'!A153</f>
        <v>7081825492</v>
      </c>
      <c r="B152" s="6"/>
      <c r="C152" s="6"/>
      <c r="D152" s="6"/>
      <c r="E152" s="6"/>
      <c r="F152" s="6"/>
      <c r="G152" s="6"/>
      <c r="H152" s="6"/>
      <c r="I152" s="6" t="s">
        <v>25</v>
      </c>
      <c r="J152" s="6" t="s">
        <v>26</v>
      </c>
      <c r="K152" s="6"/>
      <c r="L152" s="6" t="s">
        <v>28</v>
      </c>
      <c r="M152" s="6"/>
      <c r="N152" s="6"/>
      <c r="O152" s="8"/>
      <c r="P152" s="8">
        <f t="shared" si="46"/>
        <v>3</v>
      </c>
      <c r="Q152" s="8">
        <f t="shared" si="47"/>
        <v>1</v>
      </c>
      <c r="R152" s="8"/>
      <c r="S152" s="8">
        <f t="shared" si="53"/>
        <v>0</v>
      </c>
      <c r="T152" s="8">
        <f t="shared" si="48"/>
        <v>0</v>
      </c>
      <c r="U152" s="8">
        <f t="shared" si="49"/>
        <v>0</v>
      </c>
      <c r="V152" s="88">
        <f t="shared" si="36"/>
        <v>0</v>
      </c>
      <c r="W152" s="88">
        <f t="shared" si="37"/>
        <v>0</v>
      </c>
      <c r="X152" s="88">
        <f t="shared" si="38"/>
        <v>0</v>
      </c>
      <c r="Y152" s="88">
        <f t="shared" si="39"/>
        <v>0</v>
      </c>
      <c r="Z152" s="88">
        <f t="shared" si="40"/>
        <v>1</v>
      </c>
      <c r="AA152" s="88">
        <f t="shared" si="41"/>
        <v>1</v>
      </c>
      <c r="AB152" s="88">
        <f t="shared" si="42"/>
        <v>0</v>
      </c>
      <c r="AC152" s="88">
        <f t="shared" si="43"/>
        <v>1</v>
      </c>
      <c r="AD152" s="88">
        <f t="shared" si="44"/>
        <v>0</v>
      </c>
      <c r="AE152" s="88">
        <f t="shared" si="45"/>
        <v>0</v>
      </c>
      <c r="AF152" s="8"/>
      <c r="AG152" s="8"/>
      <c r="AH152" s="8">
        <f t="shared" si="50"/>
        <v>3</v>
      </c>
      <c r="AI152" s="8">
        <f t="shared" si="51"/>
        <v>3</v>
      </c>
      <c r="AJ152" s="8" t="str">
        <f t="shared" si="52"/>
        <v>Correct</v>
      </c>
      <c r="AK152" s="8"/>
      <c r="AL152" s="159" t="str">
        <f>IFERROR(VLOOKUP(Table1[[#This Row],[RespondentID]],'All Data'!$A153:$CN725,81,FALSE),"unknown")</f>
        <v>Female</v>
      </c>
      <c r="AM152" s="159">
        <f>IFERROR(VLOOKUP(Table1[[#This Row],[RespondentID]],'All Data'!$A153:$CN725,82,FALSE),"unknown")</f>
        <v>54</v>
      </c>
      <c r="AN152" s="159" t="str">
        <f>IFERROR(VLOOKUP(Table1[[#This Row],[RespondentID]],'All Data'!$A153:$CN725,83,FALSE),"unknown")</f>
        <v>Suffolk</v>
      </c>
      <c r="AO152" s="159" t="str">
        <f>IFERROR(VLOOKUP(Table1[[#This Row],[RespondentID]],'All Data'!$A153:$CN725,84,FALSE),"unknown")</f>
        <v>Wyandanch, 11798</v>
      </c>
      <c r="AP152" s="159" t="str">
        <f>IFERROR(VLOOKUP(Table1[[#This Row],[RespondentID]],'All Data'!$A153:$CN725,85,FALSE),"unknown")</f>
        <v>Black/African American</v>
      </c>
      <c r="AQ152" s="159" t="str">
        <f>IFERROR(VLOOKUP(Table1[[#This Row],[RespondentID]],'All Data'!$A153:$CN725,86,FALSE),"unknown")</f>
        <v>No</v>
      </c>
      <c r="AR152" s="159" t="str">
        <f>IFERROR(VLOOKUP(Table1[[#This Row],[RespondentID]],'All Data'!$A153:$CN725,87,FALSE),"unknown")</f>
        <v xml:space="preserve">English </v>
      </c>
      <c r="AS152" s="159" t="str">
        <f>IFERROR(VLOOKUP(Table1[[#This Row],[RespondentID]],'All Data'!$A153:$CN725,88,FALSE),"unknown")</f>
        <v>$20,000 to $34,999</v>
      </c>
      <c r="AT152" s="159" t="str">
        <f>IFERROR(VLOOKUP(Table1[[#This Row],[RespondentID]],'All Data'!$A153:$CN725,89,FALSE),"unknown")</f>
        <v>Some college</v>
      </c>
      <c r="AU152" s="159" t="str">
        <f>IFERROR(VLOOKUP(Table1[[#This Row],[RespondentID]],'All Data'!$A153:$CN725,90,FALSE),"unknown")</f>
        <v>Employed for wages</v>
      </c>
      <c r="AV152" s="159" t="str">
        <f>IFERROR(VLOOKUP(Table1[[#This Row],[RespondentID]],'All Data'!$A153:$CN725,91,FALSE),"unknown")</f>
        <v>Yes</v>
      </c>
      <c r="AW152" s="159" t="str">
        <f>IFERROR(VLOOKUP(Table1[[#This Row],[RespondentID]],'All Data'!$A153:$CN725,92,FALSE),"unknown")</f>
        <v>Yes</v>
      </c>
    </row>
    <row r="153" spans="1:49" x14ac:dyDescent="0.35">
      <c r="A153" s="6">
        <f>'All Data'!A154</f>
        <v>7081825251</v>
      </c>
      <c r="B153" s="6"/>
      <c r="C153" s="6"/>
      <c r="D153" s="6"/>
      <c r="E153" s="6"/>
      <c r="F153" s="6"/>
      <c r="G153" s="6"/>
      <c r="H153" s="6"/>
      <c r="I153" s="6"/>
      <c r="J153" s="6" t="s">
        <v>26</v>
      </c>
      <c r="K153" s="6"/>
      <c r="L153" s="6" t="s">
        <v>28</v>
      </c>
      <c r="M153" s="6"/>
      <c r="N153" s="6"/>
      <c r="O153" s="8"/>
      <c r="P153" s="8">
        <f t="shared" si="46"/>
        <v>2</v>
      </c>
      <c r="Q153" s="8">
        <f t="shared" si="47"/>
        <v>1.5</v>
      </c>
      <c r="R153" s="8"/>
      <c r="S153" s="8">
        <f t="shared" si="53"/>
        <v>0</v>
      </c>
      <c r="T153" s="8">
        <f t="shared" si="48"/>
        <v>0</v>
      </c>
      <c r="U153" s="8">
        <f t="shared" si="49"/>
        <v>0</v>
      </c>
      <c r="V153" s="88">
        <f t="shared" si="36"/>
        <v>0</v>
      </c>
      <c r="W153" s="88">
        <f t="shared" si="37"/>
        <v>0</v>
      </c>
      <c r="X153" s="88">
        <f t="shared" si="38"/>
        <v>0</v>
      </c>
      <c r="Y153" s="88">
        <f t="shared" si="39"/>
        <v>0</v>
      </c>
      <c r="Z153" s="88">
        <f t="shared" si="40"/>
        <v>0</v>
      </c>
      <c r="AA153" s="88">
        <f t="shared" si="41"/>
        <v>1</v>
      </c>
      <c r="AB153" s="88">
        <f t="shared" si="42"/>
        <v>0</v>
      </c>
      <c r="AC153" s="88">
        <f t="shared" si="43"/>
        <v>1</v>
      </c>
      <c r="AD153" s="88">
        <f t="shared" si="44"/>
        <v>0</v>
      </c>
      <c r="AE153" s="88">
        <f t="shared" si="45"/>
        <v>0</v>
      </c>
      <c r="AF153" s="8"/>
      <c r="AG153" s="8"/>
      <c r="AH153" s="8">
        <f t="shared" si="50"/>
        <v>2</v>
      </c>
      <c r="AI153" s="8">
        <f t="shared" si="51"/>
        <v>2</v>
      </c>
      <c r="AJ153" s="8" t="str">
        <f t="shared" si="52"/>
        <v>Correct</v>
      </c>
      <c r="AK153" s="8"/>
      <c r="AL153" s="159" t="str">
        <f>IFERROR(VLOOKUP(Table1[[#This Row],[RespondentID]],'All Data'!$A154:$CN726,81,FALSE),"unknown")</f>
        <v>Female</v>
      </c>
      <c r="AM153" s="159">
        <f>IFERROR(VLOOKUP(Table1[[#This Row],[RespondentID]],'All Data'!$A154:$CN726,82,FALSE),"unknown")</f>
        <v>0</v>
      </c>
      <c r="AN153" s="159" t="str">
        <f>IFERROR(VLOOKUP(Table1[[#This Row],[RespondentID]],'All Data'!$A154:$CN726,83,FALSE),"unknown")</f>
        <v>Suffolk</v>
      </c>
      <c r="AO153" s="159">
        <f>IFERROR(VLOOKUP(Table1[[#This Row],[RespondentID]],'All Data'!$A154:$CN726,84,FALSE),"unknown")</f>
        <v>0</v>
      </c>
      <c r="AP153" s="159" t="str">
        <f>IFERROR(VLOOKUP(Table1[[#This Row],[RespondentID]],'All Data'!$A154:$CN726,85,FALSE),"unknown")</f>
        <v>Black/African American</v>
      </c>
      <c r="AQ153" s="159">
        <f>IFERROR(VLOOKUP(Table1[[#This Row],[RespondentID]],'All Data'!$A154:$CN726,86,FALSE),"unknown")</f>
        <v>0</v>
      </c>
      <c r="AR153" s="159" t="str">
        <f>IFERROR(VLOOKUP(Table1[[#This Row],[RespondentID]],'All Data'!$A154:$CN726,87,FALSE),"unknown")</f>
        <v xml:space="preserve">English </v>
      </c>
      <c r="AS153" s="159" t="str">
        <f>IFERROR(VLOOKUP(Table1[[#This Row],[RespondentID]],'All Data'!$A154:$CN726,88,FALSE),"unknown")</f>
        <v>$0-$19,999</v>
      </c>
      <c r="AT153" s="159" t="str">
        <f>IFERROR(VLOOKUP(Table1[[#This Row],[RespondentID]],'All Data'!$A154:$CN726,89,FALSE),"unknown")</f>
        <v>High school graduate</v>
      </c>
      <c r="AU153" s="159" t="str">
        <f>IFERROR(VLOOKUP(Table1[[#This Row],[RespondentID]],'All Data'!$A154:$CN726,90,FALSE),"unknown")</f>
        <v>Retired</v>
      </c>
      <c r="AV153" s="159" t="str">
        <f>IFERROR(VLOOKUP(Table1[[#This Row],[RespondentID]],'All Data'!$A154:$CN726,91,FALSE),"unknown")</f>
        <v>Yes</v>
      </c>
      <c r="AW153" s="159" t="str">
        <f>IFERROR(VLOOKUP(Table1[[#This Row],[RespondentID]],'All Data'!$A154:$CN726,92,FALSE),"unknown")</f>
        <v>Yes</v>
      </c>
    </row>
    <row r="154" spans="1:49" x14ac:dyDescent="0.35">
      <c r="A154" s="6">
        <f>'All Data'!A155</f>
        <v>7081825022</v>
      </c>
      <c r="B154" s="6"/>
      <c r="C154" s="6"/>
      <c r="D154" s="6" t="s">
        <v>20</v>
      </c>
      <c r="E154" s="6"/>
      <c r="F154" s="6"/>
      <c r="G154" s="6"/>
      <c r="H154" s="6" t="s">
        <v>24</v>
      </c>
      <c r="I154" s="6"/>
      <c r="J154" s="6"/>
      <c r="K154" s="6"/>
      <c r="L154" s="6"/>
      <c r="M154" s="6"/>
      <c r="N154" s="6"/>
      <c r="O154" s="8"/>
      <c r="P154" s="8">
        <f t="shared" si="46"/>
        <v>2</v>
      </c>
      <c r="Q154" s="8">
        <f t="shared" si="47"/>
        <v>1.5</v>
      </c>
      <c r="R154" s="8"/>
      <c r="S154" s="8">
        <f t="shared" si="53"/>
        <v>0</v>
      </c>
      <c r="T154" s="8">
        <f t="shared" si="48"/>
        <v>0</v>
      </c>
      <c r="U154" s="8">
        <f t="shared" si="49"/>
        <v>1</v>
      </c>
      <c r="V154" s="88">
        <f t="shared" si="36"/>
        <v>0</v>
      </c>
      <c r="W154" s="88">
        <f t="shared" si="37"/>
        <v>0</v>
      </c>
      <c r="X154" s="88">
        <f t="shared" si="38"/>
        <v>0</v>
      </c>
      <c r="Y154" s="88">
        <f t="shared" si="39"/>
        <v>1</v>
      </c>
      <c r="Z154" s="88">
        <f t="shared" si="40"/>
        <v>0</v>
      </c>
      <c r="AA154" s="88">
        <f t="shared" si="41"/>
        <v>0</v>
      </c>
      <c r="AB154" s="88">
        <f t="shared" si="42"/>
        <v>0</v>
      </c>
      <c r="AC154" s="88">
        <f t="shared" si="43"/>
        <v>0</v>
      </c>
      <c r="AD154" s="88">
        <f t="shared" si="44"/>
        <v>0</v>
      </c>
      <c r="AE154" s="88">
        <f t="shared" si="45"/>
        <v>0</v>
      </c>
      <c r="AF154" s="8"/>
      <c r="AG154" s="8"/>
      <c r="AH154" s="8">
        <f t="shared" si="50"/>
        <v>2</v>
      </c>
      <c r="AI154" s="8">
        <f t="shared" si="51"/>
        <v>2</v>
      </c>
      <c r="AJ154" s="8" t="str">
        <f t="shared" si="52"/>
        <v>Correct</v>
      </c>
      <c r="AK154" s="8"/>
      <c r="AL154" s="159" t="str">
        <f>IFERROR(VLOOKUP(Table1[[#This Row],[RespondentID]],'All Data'!$A155:$CN727,81,FALSE),"unknown")</f>
        <v>Female</v>
      </c>
      <c r="AM154" s="159">
        <f>IFERROR(VLOOKUP(Table1[[#This Row],[RespondentID]],'All Data'!$A155:$CN727,82,FALSE),"unknown")</f>
        <v>55</v>
      </c>
      <c r="AN154" s="159" t="str">
        <f>IFERROR(VLOOKUP(Table1[[#This Row],[RespondentID]],'All Data'!$A155:$CN727,83,FALSE),"unknown")</f>
        <v>Suffolk</v>
      </c>
      <c r="AO154" s="159">
        <f>IFERROR(VLOOKUP(Table1[[#This Row],[RespondentID]],'All Data'!$A155:$CN727,84,FALSE),"unknown")</f>
        <v>0</v>
      </c>
      <c r="AP154" s="159" t="str">
        <f>IFERROR(VLOOKUP(Table1[[#This Row],[RespondentID]],'All Data'!$A155:$CN727,85,FALSE),"unknown")</f>
        <v>Black/African American</v>
      </c>
      <c r="AQ154" s="159" t="str">
        <f>IFERROR(VLOOKUP(Table1[[#This Row],[RespondentID]],'All Data'!$A155:$CN727,86,FALSE),"unknown")</f>
        <v>No</v>
      </c>
      <c r="AR154" s="159" t="str">
        <f>IFERROR(VLOOKUP(Table1[[#This Row],[RespondentID]],'All Data'!$A155:$CN727,87,FALSE),"unknown")</f>
        <v xml:space="preserve">English </v>
      </c>
      <c r="AS154" s="159" t="str">
        <f>IFERROR(VLOOKUP(Table1[[#This Row],[RespondentID]],'All Data'!$A155:$CN727,88,FALSE),"unknown")</f>
        <v>$0-$19,999</v>
      </c>
      <c r="AT154" s="159" t="str">
        <f>IFERROR(VLOOKUP(Table1[[#This Row],[RespondentID]],'All Data'!$A155:$CN727,89,FALSE),"unknown")</f>
        <v>High school graduate</v>
      </c>
      <c r="AU154" s="159" t="str">
        <f>IFERROR(VLOOKUP(Table1[[#This Row],[RespondentID]],'All Data'!$A155:$CN727,90,FALSE),"unknown")</f>
        <v>Employed for wages</v>
      </c>
      <c r="AV154" s="159" t="str">
        <f>IFERROR(VLOOKUP(Table1[[#This Row],[RespondentID]],'All Data'!$A155:$CN727,91,FALSE),"unknown")</f>
        <v>Yes</v>
      </c>
      <c r="AW154" s="159" t="str">
        <f>IFERROR(VLOOKUP(Table1[[#This Row],[RespondentID]],'All Data'!$A155:$CN727,92,FALSE),"unknown")</f>
        <v>Yes</v>
      </c>
    </row>
    <row r="155" spans="1:49" x14ac:dyDescent="0.35">
      <c r="A155" s="6">
        <f>'All Data'!A156</f>
        <v>7081824812</v>
      </c>
      <c r="B155" s="6" t="s">
        <v>18</v>
      </c>
      <c r="C155" s="6"/>
      <c r="D155" s="6"/>
      <c r="E155" s="6"/>
      <c r="F155" s="6"/>
      <c r="G155" s="6"/>
      <c r="H155" s="6" t="s">
        <v>24</v>
      </c>
      <c r="I155" s="6"/>
      <c r="J155" s="6"/>
      <c r="K155" s="6" t="s">
        <v>27</v>
      </c>
      <c r="L155" s="6" t="s">
        <v>28</v>
      </c>
      <c r="M155" s="6"/>
      <c r="N155" s="6"/>
      <c r="O155" s="8"/>
      <c r="P155" s="8">
        <f t="shared" si="46"/>
        <v>4</v>
      </c>
      <c r="Q155" s="8">
        <f t="shared" si="47"/>
        <v>0.75</v>
      </c>
      <c r="R155" s="8"/>
      <c r="S155" s="8">
        <f t="shared" si="53"/>
        <v>0.75</v>
      </c>
      <c r="T155" s="8">
        <f t="shared" si="48"/>
        <v>0</v>
      </c>
      <c r="U155" s="8">
        <f t="shared" si="49"/>
        <v>0</v>
      </c>
      <c r="V155" s="88">
        <f t="shared" si="36"/>
        <v>0</v>
      </c>
      <c r="W155" s="88">
        <f t="shared" si="37"/>
        <v>0</v>
      </c>
      <c r="X155" s="88">
        <f t="shared" si="38"/>
        <v>0</v>
      </c>
      <c r="Y155" s="88">
        <f t="shared" si="39"/>
        <v>0.75</v>
      </c>
      <c r="Z155" s="88">
        <f t="shared" si="40"/>
        <v>0</v>
      </c>
      <c r="AA155" s="88">
        <f t="shared" si="41"/>
        <v>0</v>
      </c>
      <c r="AB155" s="88">
        <f t="shared" si="42"/>
        <v>0.75</v>
      </c>
      <c r="AC155" s="88">
        <f t="shared" si="43"/>
        <v>0.75</v>
      </c>
      <c r="AD155" s="88">
        <f t="shared" si="44"/>
        <v>0</v>
      </c>
      <c r="AE155" s="88">
        <f t="shared" si="45"/>
        <v>0</v>
      </c>
      <c r="AF155" s="8"/>
      <c r="AG155" s="8"/>
      <c r="AH155" s="8">
        <f t="shared" si="50"/>
        <v>3</v>
      </c>
      <c r="AI155" s="8">
        <f t="shared" si="51"/>
        <v>4</v>
      </c>
      <c r="AJ155" s="8" t="str">
        <f t="shared" si="52"/>
        <v>Correct</v>
      </c>
      <c r="AK155" s="8"/>
      <c r="AL155" s="159" t="str">
        <f>IFERROR(VLOOKUP(Table1[[#This Row],[RespondentID]],'All Data'!$A156:$CN728,81,FALSE),"unknown")</f>
        <v>Female</v>
      </c>
      <c r="AM155" s="159">
        <f>IFERROR(VLOOKUP(Table1[[#This Row],[RespondentID]],'All Data'!$A156:$CN728,82,FALSE),"unknown")</f>
        <v>62</v>
      </c>
      <c r="AN155" s="159" t="str">
        <f>IFERROR(VLOOKUP(Table1[[#This Row],[RespondentID]],'All Data'!$A156:$CN728,83,FALSE),"unknown")</f>
        <v>Suffolk</v>
      </c>
      <c r="AO155" s="159">
        <f>IFERROR(VLOOKUP(Table1[[#This Row],[RespondentID]],'All Data'!$A156:$CN728,84,FALSE),"unknown")</f>
        <v>0</v>
      </c>
      <c r="AP155" s="159" t="str">
        <f>IFERROR(VLOOKUP(Table1[[#This Row],[RespondentID]],'All Data'!$A156:$CN728,85,FALSE),"unknown")</f>
        <v>Black/African American</v>
      </c>
      <c r="AQ155" s="159" t="str">
        <f>IFERROR(VLOOKUP(Table1[[#This Row],[RespondentID]],'All Data'!$A156:$CN728,86,FALSE),"unknown")</f>
        <v>No</v>
      </c>
      <c r="AR155" s="159" t="str">
        <f>IFERROR(VLOOKUP(Table1[[#This Row],[RespondentID]],'All Data'!$A156:$CN728,87,FALSE),"unknown")</f>
        <v xml:space="preserve">English </v>
      </c>
      <c r="AS155" s="159" t="str">
        <f>IFERROR(VLOOKUP(Table1[[#This Row],[RespondentID]],'All Data'!$A156:$CN728,88,FALSE),"unknown")</f>
        <v>$35,000 to $49,999</v>
      </c>
      <c r="AT155" s="159" t="str">
        <f>IFERROR(VLOOKUP(Table1[[#This Row],[RespondentID]],'All Data'!$A156:$CN728,89,FALSE),"unknown")</f>
        <v>Technical school</v>
      </c>
      <c r="AU155" s="159" t="str">
        <f>IFERROR(VLOOKUP(Table1[[#This Row],[RespondentID]],'All Data'!$A156:$CN728,90,FALSE),"unknown")</f>
        <v>Out of work, but not currently looking</v>
      </c>
      <c r="AV155" s="159">
        <f>IFERROR(VLOOKUP(Table1[[#This Row],[RespondentID]],'All Data'!$A156:$CN728,91,FALSE),"unknown")</f>
        <v>0</v>
      </c>
      <c r="AW155" s="159" t="str">
        <f>IFERROR(VLOOKUP(Table1[[#This Row],[RespondentID]],'All Data'!$A156:$CN728,92,FALSE),"unknown")</f>
        <v>No</v>
      </c>
    </row>
    <row r="156" spans="1:49" x14ac:dyDescent="0.35">
      <c r="A156" s="6">
        <f>'All Data'!A157</f>
        <v>7081824511</v>
      </c>
      <c r="B156" s="6"/>
      <c r="C156" s="6"/>
      <c r="D156" s="6"/>
      <c r="E156" s="6"/>
      <c r="F156" s="6"/>
      <c r="G156" s="6"/>
      <c r="H156" s="6"/>
      <c r="I156" s="6"/>
      <c r="J156" s="6"/>
      <c r="K156" s="6" t="s">
        <v>27</v>
      </c>
      <c r="L156" s="6" t="s">
        <v>28</v>
      </c>
      <c r="M156" s="6"/>
      <c r="N156" s="6"/>
      <c r="O156" s="8"/>
      <c r="P156" s="8">
        <f t="shared" si="46"/>
        <v>2</v>
      </c>
      <c r="Q156" s="8">
        <f t="shared" si="47"/>
        <v>1.5</v>
      </c>
      <c r="R156" s="8"/>
      <c r="S156" s="8">
        <f t="shared" si="53"/>
        <v>0</v>
      </c>
      <c r="T156" s="8">
        <f t="shared" si="48"/>
        <v>0</v>
      </c>
      <c r="U156" s="8">
        <f t="shared" si="49"/>
        <v>0</v>
      </c>
      <c r="V156" s="88">
        <f t="shared" si="36"/>
        <v>0</v>
      </c>
      <c r="W156" s="88">
        <f t="shared" si="37"/>
        <v>0</v>
      </c>
      <c r="X156" s="88">
        <f t="shared" si="38"/>
        <v>0</v>
      </c>
      <c r="Y156" s="88">
        <f t="shared" si="39"/>
        <v>0</v>
      </c>
      <c r="Z156" s="88">
        <f t="shared" si="40"/>
        <v>0</v>
      </c>
      <c r="AA156" s="88">
        <f t="shared" si="41"/>
        <v>0</v>
      </c>
      <c r="AB156" s="88">
        <f t="shared" si="42"/>
        <v>1</v>
      </c>
      <c r="AC156" s="88">
        <f t="shared" si="43"/>
        <v>1</v>
      </c>
      <c r="AD156" s="88">
        <f t="shared" si="44"/>
        <v>0</v>
      </c>
      <c r="AE156" s="88">
        <f t="shared" si="45"/>
        <v>0</v>
      </c>
      <c r="AF156" s="8"/>
      <c r="AG156" s="8"/>
      <c r="AH156" s="8">
        <f t="shared" si="50"/>
        <v>2</v>
      </c>
      <c r="AI156" s="8">
        <f t="shared" si="51"/>
        <v>2</v>
      </c>
      <c r="AJ156" s="8" t="str">
        <f t="shared" si="52"/>
        <v>Correct</v>
      </c>
      <c r="AK156" s="8"/>
      <c r="AL156" s="159" t="str">
        <f>IFERROR(VLOOKUP(Table1[[#This Row],[RespondentID]],'All Data'!$A157:$CN729,81,FALSE),"unknown")</f>
        <v>Male</v>
      </c>
      <c r="AM156" s="159">
        <f>IFERROR(VLOOKUP(Table1[[#This Row],[RespondentID]],'All Data'!$A157:$CN729,82,FALSE),"unknown")</f>
        <v>61</v>
      </c>
      <c r="AN156" s="159" t="str">
        <f>IFERROR(VLOOKUP(Table1[[#This Row],[RespondentID]],'All Data'!$A157:$CN729,83,FALSE),"unknown")</f>
        <v>Suffolk</v>
      </c>
      <c r="AO156" s="159">
        <f>IFERROR(VLOOKUP(Table1[[#This Row],[RespondentID]],'All Data'!$A157:$CN729,84,FALSE),"unknown")</f>
        <v>0</v>
      </c>
      <c r="AP156" s="159" t="str">
        <f>IFERROR(VLOOKUP(Table1[[#This Row],[RespondentID]],'All Data'!$A157:$CN729,85,FALSE),"unknown")</f>
        <v>Black/African American</v>
      </c>
      <c r="AQ156" s="159" t="str">
        <f>IFERROR(VLOOKUP(Table1[[#This Row],[RespondentID]],'All Data'!$A157:$CN729,86,FALSE),"unknown")</f>
        <v>No</v>
      </c>
      <c r="AR156" s="159" t="str">
        <f>IFERROR(VLOOKUP(Table1[[#This Row],[RespondentID]],'All Data'!$A157:$CN729,87,FALSE),"unknown")</f>
        <v xml:space="preserve">English </v>
      </c>
      <c r="AS156" s="159" t="str">
        <f>IFERROR(VLOOKUP(Table1[[#This Row],[RespondentID]],'All Data'!$A157:$CN729,88,FALSE),"unknown")</f>
        <v>$0-$19,999</v>
      </c>
      <c r="AT156" s="159" t="str">
        <f>IFERROR(VLOOKUP(Table1[[#This Row],[RespondentID]],'All Data'!$A157:$CN729,89,FALSE),"unknown")</f>
        <v>College graduate</v>
      </c>
      <c r="AU156" s="159" t="str">
        <f>IFERROR(VLOOKUP(Table1[[#This Row],[RespondentID]],'All Data'!$A157:$CN729,90,FALSE),"unknown")</f>
        <v>Out of work and looking for work</v>
      </c>
      <c r="AV156" s="159">
        <f>IFERROR(VLOOKUP(Table1[[#This Row],[RespondentID]],'All Data'!$A157:$CN729,91,FALSE),"unknown")</f>
        <v>0</v>
      </c>
      <c r="AW156" s="159">
        <f>IFERROR(VLOOKUP(Table1[[#This Row],[RespondentID]],'All Data'!$A157:$CN729,92,FALSE),"unknown")</f>
        <v>0</v>
      </c>
    </row>
    <row r="157" spans="1:49" x14ac:dyDescent="0.35">
      <c r="A157" s="6">
        <f>'All Data'!A158</f>
        <v>7081824309</v>
      </c>
      <c r="B157" s="6"/>
      <c r="C157" s="6"/>
      <c r="D157" s="6"/>
      <c r="E157" s="6"/>
      <c r="F157" s="6"/>
      <c r="G157" s="6"/>
      <c r="H157" s="6"/>
      <c r="I157" s="6"/>
      <c r="J157" s="6"/>
      <c r="K157" s="6"/>
      <c r="L157" s="6"/>
      <c r="M157" s="6"/>
      <c r="N157" s="6"/>
      <c r="O157" s="8"/>
      <c r="P157" s="8">
        <f t="shared" si="46"/>
        <v>0</v>
      </c>
      <c r="Q157" s="8" t="e">
        <f t="shared" si="47"/>
        <v>#DIV/0!</v>
      </c>
      <c r="R157" s="8"/>
      <c r="S157" s="8">
        <f t="shared" si="53"/>
        <v>0</v>
      </c>
      <c r="T157" s="8">
        <f t="shared" si="48"/>
        <v>0</v>
      </c>
      <c r="U157" s="8">
        <f t="shared" si="49"/>
        <v>0</v>
      </c>
      <c r="V157" s="88">
        <f t="shared" si="36"/>
        <v>0</v>
      </c>
      <c r="W157" s="88">
        <f t="shared" si="37"/>
        <v>0</v>
      </c>
      <c r="X157" s="88">
        <f t="shared" si="38"/>
        <v>0</v>
      </c>
      <c r="Y157" s="88">
        <f t="shared" si="39"/>
        <v>0</v>
      </c>
      <c r="Z157" s="88">
        <f t="shared" si="40"/>
        <v>0</v>
      </c>
      <c r="AA157" s="88">
        <f t="shared" si="41"/>
        <v>0</v>
      </c>
      <c r="AB157" s="88">
        <f t="shared" si="42"/>
        <v>0</v>
      </c>
      <c r="AC157" s="88">
        <f t="shared" si="43"/>
        <v>0</v>
      </c>
      <c r="AD157" s="88">
        <f t="shared" si="44"/>
        <v>0</v>
      </c>
      <c r="AE157" s="88">
        <f t="shared" si="45"/>
        <v>0</v>
      </c>
      <c r="AF157" s="8"/>
      <c r="AG157" s="8"/>
      <c r="AH157" s="8">
        <f t="shared" si="50"/>
        <v>0</v>
      </c>
      <c r="AI157" s="8">
        <f t="shared" si="51"/>
        <v>0</v>
      </c>
      <c r="AJ157" s="8" t="str">
        <f t="shared" si="52"/>
        <v>Correct</v>
      </c>
      <c r="AK157" s="8"/>
      <c r="AL157" s="159" t="str">
        <f>IFERROR(VLOOKUP(Table1[[#This Row],[RespondentID]],'All Data'!$A158:$CN730,81,FALSE),"unknown")</f>
        <v>Female</v>
      </c>
      <c r="AM157" s="159">
        <f>IFERROR(VLOOKUP(Table1[[#This Row],[RespondentID]],'All Data'!$A158:$CN730,82,FALSE),"unknown")</f>
        <v>37</v>
      </c>
      <c r="AN157" s="159" t="str">
        <f>IFERROR(VLOOKUP(Table1[[#This Row],[RespondentID]],'All Data'!$A158:$CN730,83,FALSE),"unknown")</f>
        <v>Suffolk</v>
      </c>
      <c r="AO157" s="159">
        <f>IFERROR(VLOOKUP(Table1[[#This Row],[RespondentID]],'All Data'!$A158:$CN730,84,FALSE),"unknown")</f>
        <v>0</v>
      </c>
      <c r="AP157" s="159" t="str">
        <f>IFERROR(VLOOKUP(Table1[[#This Row],[RespondentID]],'All Data'!$A158:$CN730,85,FALSE),"unknown")</f>
        <v>Black/African American</v>
      </c>
      <c r="AQ157" s="159" t="str">
        <f>IFERROR(VLOOKUP(Table1[[#This Row],[RespondentID]],'All Data'!$A158:$CN730,86,FALSE),"unknown")</f>
        <v>No</v>
      </c>
      <c r="AR157" s="159" t="str">
        <f>IFERROR(VLOOKUP(Table1[[#This Row],[RespondentID]],'All Data'!$A158:$CN730,87,FALSE),"unknown")</f>
        <v xml:space="preserve">English </v>
      </c>
      <c r="AS157" s="159" t="str">
        <f>IFERROR(VLOOKUP(Table1[[#This Row],[RespondentID]],'All Data'!$A158:$CN730,88,FALSE),"unknown")</f>
        <v>$35,000 to $49,999</v>
      </c>
      <c r="AT157" s="159" t="str">
        <f>IFERROR(VLOOKUP(Table1[[#This Row],[RespondentID]],'All Data'!$A158:$CN730,89,FALSE),"unknown")</f>
        <v>College graduate</v>
      </c>
      <c r="AU157" s="159" t="str">
        <f>IFERROR(VLOOKUP(Table1[[#This Row],[RespondentID]],'All Data'!$A158:$CN730,90,FALSE),"unknown")</f>
        <v>Employed for wages</v>
      </c>
      <c r="AV157" s="159" t="str">
        <f>IFERROR(VLOOKUP(Table1[[#This Row],[RespondentID]],'All Data'!$A158:$CN730,91,FALSE),"unknown")</f>
        <v>Yes</v>
      </c>
      <c r="AW157" s="159" t="str">
        <f>IFERROR(VLOOKUP(Table1[[#This Row],[RespondentID]],'All Data'!$A158:$CN730,92,FALSE),"unknown")</f>
        <v>Yes</v>
      </c>
    </row>
    <row r="158" spans="1:49" x14ac:dyDescent="0.35">
      <c r="A158" s="6">
        <f>'All Data'!A159</f>
        <v>7081824141</v>
      </c>
      <c r="B158" s="6"/>
      <c r="C158" s="6" t="s">
        <v>19</v>
      </c>
      <c r="D158" s="6" t="s">
        <v>20</v>
      </c>
      <c r="E158" s="6"/>
      <c r="F158" s="6"/>
      <c r="G158" s="6"/>
      <c r="H158" s="6"/>
      <c r="I158" s="6"/>
      <c r="J158" s="6" t="s">
        <v>26</v>
      </c>
      <c r="K158" s="6"/>
      <c r="L158" s="6"/>
      <c r="M158" s="6"/>
      <c r="N158" s="6"/>
      <c r="O158" s="8"/>
      <c r="P158" s="8">
        <f t="shared" si="46"/>
        <v>3</v>
      </c>
      <c r="Q158" s="8">
        <f t="shared" si="47"/>
        <v>1</v>
      </c>
      <c r="R158" s="8"/>
      <c r="S158" s="8">
        <f t="shared" si="53"/>
        <v>0</v>
      </c>
      <c r="T158" s="8">
        <f t="shared" si="48"/>
        <v>1</v>
      </c>
      <c r="U158" s="8">
        <f t="shared" si="49"/>
        <v>1</v>
      </c>
      <c r="V158" s="88">
        <f t="shared" si="36"/>
        <v>0</v>
      </c>
      <c r="W158" s="88">
        <f t="shared" si="37"/>
        <v>0</v>
      </c>
      <c r="X158" s="88">
        <f t="shared" si="38"/>
        <v>0</v>
      </c>
      <c r="Y158" s="88">
        <f t="shared" si="39"/>
        <v>0</v>
      </c>
      <c r="Z158" s="88">
        <f t="shared" si="40"/>
        <v>0</v>
      </c>
      <c r="AA158" s="88">
        <f t="shared" si="41"/>
        <v>1</v>
      </c>
      <c r="AB158" s="88">
        <f t="shared" si="42"/>
        <v>0</v>
      </c>
      <c r="AC158" s="88">
        <f t="shared" si="43"/>
        <v>0</v>
      </c>
      <c r="AD158" s="88">
        <f t="shared" si="44"/>
        <v>0</v>
      </c>
      <c r="AE158" s="88">
        <f t="shared" si="45"/>
        <v>0</v>
      </c>
      <c r="AF158" s="8"/>
      <c r="AG158" s="8"/>
      <c r="AH158" s="8">
        <f t="shared" si="50"/>
        <v>3</v>
      </c>
      <c r="AI158" s="8">
        <f t="shared" si="51"/>
        <v>3</v>
      </c>
      <c r="AJ158" s="8" t="str">
        <f t="shared" si="52"/>
        <v>Correct</v>
      </c>
      <c r="AK158" s="8"/>
      <c r="AL158" s="159" t="str">
        <f>IFERROR(VLOOKUP(Table1[[#This Row],[RespondentID]],'All Data'!$A159:$CN731,81,FALSE),"unknown")</f>
        <v>Female</v>
      </c>
      <c r="AM158" s="159">
        <f>IFERROR(VLOOKUP(Table1[[#This Row],[RespondentID]],'All Data'!$A159:$CN731,82,FALSE),"unknown")</f>
        <v>69</v>
      </c>
      <c r="AN158" s="159" t="str">
        <f>IFERROR(VLOOKUP(Table1[[#This Row],[RespondentID]],'All Data'!$A159:$CN731,83,FALSE),"unknown")</f>
        <v>Suffolk</v>
      </c>
      <c r="AO158" s="159" t="str">
        <f>IFERROR(VLOOKUP(Table1[[#This Row],[RespondentID]],'All Data'!$A159:$CN731,84,FALSE),"unknown")</f>
        <v>West Babylon, 11704</v>
      </c>
      <c r="AP158" s="159" t="str">
        <f>IFERROR(VLOOKUP(Table1[[#This Row],[RespondentID]],'All Data'!$A159:$CN731,85,FALSE),"unknown")</f>
        <v>Black/African American</v>
      </c>
      <c r="AQ158" s="159" t="str">
        <f>IFERROR(VLOOKUP(Table1[[#This Row],[RespondentID]],'All Data'!$A159:$CN731,86,FALSE),"unknown")</f>
        <v>No</v>
      </c>
      <c r="AR158" s="159" t="str">
        <f>IFERROR(VLOOKUP(Table1[[#This Row],[RespondentID]],'All Data'!$A159:$CN731,87,FALSE),"unknown")</f>
        <v xml:space="preserve">English </v>
      </c>
      <c r="AS158" s="159" t="str">
        <f>IFERROR(VLOOKUP(Table1[[#This Row],[RespondentID]],'All Data'!$A159:$CN731,88,FALSE),"unknown")</f>
        <v>$0-$19,999</v>
      </c>
      <c r="AT158" s="159" t="str">
        <f>IFERROR(VLOOKUP(Table1[[#This Row],[RespondentID]],'All Data'!$A159:$CN731,89,FALSE),"unknown")</f>
        <v>High school graduate</v>
      </c>
      <c r="AU158" s="159" t="str">
        <f>IFERROR(VLOOKUP(Table1[[#This Row],[RespondentID]],'All Data'!$A159:$CN731,90,FALSE),"unknown")</f>
        <v>Retired</v>
      </c>
      <c r="AV158" s="159" t="str">
        <f>IFERROR(VLOOKUP(Table1[[#This Row],[RespondentID]],'All Data'!$A159:$CN731,91,FALSE),"unknown")</f>
        <v>Yes</v>
      </c>
      <c r="AW158" s="159" t="str">
        <f>IFERROR(VLOOKUP(Table1[[#This Row],[RespondentID]],'All Data'!$A159:$CN731,92,FALSE),"unknown")</f>
        <v>Yes</v>
      </c>
    </row>
    <row r="159" spans="1:49" x14ac:dyDescent="0.35">
      <c r="A159" s="6">
        <f>'All Data'!A160</f>
        <v>7081823887</v>
      </c>
      <c r="B159" s="6"/>
      <c r="C159" s="6"/>
      <c r="D159" s="6"/>
      <c r="E159" s="6"/>
      <c r="F159" s="6"/>
      <c r="G159" s="6"/>
      <c r="H159" s="6"/>
      <c r="I159" s="6"/>
      <c r="J159" s="6" t="s">
        <v>26</v>
      </c>
      <c r="K159" s="6"/>
      <c r="L159" s="6"/>
      <c r="M159" s="6"/>
      <c r="N159" s="6"/>
      <c r="O159" s="8"/>
      <c r="P159" s="8">
        <f t="shared" si="46"/>
        <v>1</v>
      </c>
      <c r="Q159" s="8">
        <f t="shared" si="47"/>
        <v>3</v>
      </c>
      <c r="R159" s="8"/>
      <c r="S159" s="8">
        <f t="shared" si="53"/>
        <v>0</v>
      </c>
      <c r="T159" s="8">
        <f t="shared" si="48"/>
        <v>0</v>
      </c>
      <c r="U159" s="8">
        <f t="shared" si="49"/>
        <v>0</v>
      </c>
      <c r="V159" s="88">
        <f t="shared" si="36"/>
        <v>0</v>
      </c>
      <c r="W159" s="88">
        <f t="shared" si="37"/>
        <v>0</v>
      </c>
      <c r="X159" s="88">
        <f t="shared" si="38"/>
        <v>0</v>
      </c>
      <c r="Y159" s="88">
        <f t="shared" si="39"/>
        <v>0</v>
      </c>
      <c r="Z159" s="88">
        <f t="shared" si="40"/>
        <v>0</v>
      </c>
      <c r="AA159" s="88">
        <f t="shared" si="41"/>
        <v>1</v>
      </c>
      <c r="AB159" s="88">
        <f t="shared" si="42"/>
        <v>0</v>
      </c>
      <c r="AC159" s="88">
        <f t="shared" si="43"/>
        <v>0</v>
      </c>
      <c r="AD159" s="88">
        <f t="shared" si="44"/>
        <v>0</v>
      </c>
      <c r="AE159" s="88">
        <f t="shared" si="45"/>
        <v>0</v>
      </c>
      <c r="AF159" s="8"/>
      <c r="AG159" s="8"/>
      <c r="AH159" s="8">
        <f t="shared" si="50"/>
        <v>1</v>
      </c>
      <c r="AI159" s="8">
        <f t="shared" si="51"/>
        <v>1</v>
      </c>
      <c r="AJ159" s="8" t="str">
        <f t="shared" si="52"/>
        <v>Correct</v>
      </c>
      <c r="AK159" s="8"/>
      <c r="AL159" s="159" t="str">
        <f>IFERROR(VLOOKUP(Table1[[#This Row],[RespondentID]],'All Data'!$A160:$CN732,81,FALSE),"unknown")</f>
        <v>Female</v>
      </c>
      <c r="AM159" s="159">
        <f>IFERROR(VLOOKUP(Table1[[#This Row],[RespondentID]],'All Data'!$A160:$CN732,82,FALSE),"unknown")</f>
        <v>69</v>
      </c>
      <c r="AN159" s="159" t="str">
        <f>IFERROR(VLOOKUP(Table1[[#This Row],[RespondentID]],'All Data'!$A160:$CN732,83,FALSE),"unknown")</f>
        <v>Suffolk</v>
      </c>
      <c r="AO159" s="159" t="str">
        <f>IFERROR(VLOOKUP(Table1[[#This Row],[RespondentID]],'All Data'!$A160:$CN732,84,FALSE),"unknown")</f>
        <v>West Babylon, 11704</v>
      </c>
      <c r="AP159" s="159" t="str">
        <f>IFERROR(VLOOKUP(Table1[[#This Row],[RespondentID]],'All Data'!$A160:$CN732,85,FALSE),"unknown")</f>
        <v>Black/African American</v>
      </c>
      <c r="AQ159" s="159" t="str">
        <f>IFERROR(VLOOKUP(Table1[[#This Row],[RespondentID]],'All Data'!$A160:$CN732,86,FALSE),"unknown")</f>
        <v>No</v>
      </c>
      <c r="AR159" s="159" t="str">
        <f>IFERROR(VLOOKUP(Table1[[#This Row],[RespondentID]],'All Data'!$A160:$CN732,87,FALSE),"unknown")</f>
        <v xml:space="preserve">English </v>
      </c>
      <c r="AS159" s="159" t="str">
        <f>IFERROR(VLOOKUP(Table1[[#This Row],[RespondentID]],'All Data'!$A160:$CN732,88,FALSE),"unknown")</f>
        <v>$20,000 to $34,999</v>
      </c>
      <c r="AT159" s="159" t="str">
        <f>IFERROR(VLOOKUP(Table1[[#This Row],[RespondentID]],'All Data'!$A160:$CN732,89,FALSE),"unknown")</f>
        <v>Some college</v>
      </c>
      <c r="AU159" s="159" t="str">
        <f>IFERROR(VLOOKUP(Table1[[#This Row],[RespondentID]],'All Data'!$A160:$CN732,90,FALSE),"unknown")</f>
        <v>Retired</v>
      </c>
      <c r="AV159" s="159" t="str">
        <f>IFERROR(VLOOKUP(Table1[[#This Row],[RespondentID]],'All Data'!$A160:$CN732,91,FALSE),"unknown")</f>
        <v>Yes</v>
      </c>
      <c r="AW159" s="159" t="str">
        <f>IFERROR(VLOOKUP(Table1[[#This Row],[RespondentID]],'All Data'!$A160:$CN732,92,FALSE),"unknown")</f>
        <v>Yes</v>
      </c>
    </row>
    <row r="160" spans="1:49" x14ac:dyDescent="0.35">
      <c r="A160" s="6">
        <f>'All Data'!A161</f>
        <v>7081823626</v>
      </c>
      <c r="B160" s="6"/>
      <c r="C160" s="6"/>
      <c r="D160" s="6" t="s">
        <v>20</v>
      </c>
      <c r="E160" s="6" t="s">
        <v>21</v>
      </c>
      <c r="F160" s="6"/>
      <c r="G160" s="6"/>
      <c r="H160" s="6"/>
      <c r="I160" s="6"/>
      <c r="J160" s="6"/>
      <c r="K160" s="6"/>
      <c r="L160" s="6" t="s">
        <v>28</v>
      </c>
      <c r="M160" s="6"/>
      <c r="N160" s="6"/>
      <c r="O160" s="8"/>
      <c r="P160" s="8">
        <f t="shared" si="46"/>
        <v>3</v>
      </c>
      <c r="Q160" s="8">
        <f t="shared" si="47"/>
        <v>1</v>
      </c>
      <c r="R160" s="8"/>
      <c r="S160" s="8">
        <f t="shared" si="53"/>
        <v>0</v>
      </c>
      <c r="T160" s="8">
        <f t="shared" si="48"/>
        <v>0</v>
      </c>
      <c r="U160" s="8">
        <f t="shared" si="49"/>
        <v>1</v>
      </c>
      <c r="V160" s="88">
        <f t="shared" si="36"/>
        <v>1</v>
      </c>
      <c r="W160" s="88">
        <f t="shared" si="37"/>
        <v>0</v>
      </c>
      <c r="X160" s="88">
        <f t="shared" si="38"/>
        <v>0</v>
      </c>
      <c r="Y160" s="88">
        <f t="shared" si="39"/>
        <v>0</v>
      </c>
      <c r="Z160" s="88">
        <f t="shared" si="40"/>
        <v>0</v>
      </c>
      <c r="AA160" s="88">
        <f t="shared" si="41"/>
        <v>0</v>
      </c>
      <c r="AB160" s="88">
        <f t="shared" si="42"/>
        <v>0</v>
      </c>
      <c r="AC160" s="88">
        <f t="shared" si="43"/>
        <v>1</v>
      </c>
      <c r="AD160" s="88">
        <f t="shared" si="44"/>
        <v>0</v>
      </c>
      <c r="AE160" s="88">
        <f t="shared" si="45"/>
        <v>0</v>
      </c>
      <c r="AF160" s="8"/>
      <c r="AG160" s="8"/>
      <c r="AH160" s="8">
        <f t="shared" si="50"/>
        <v>3</v>
      </c>
      <c r="AI160" s="8">
        <f t="shared" si="51"/>
        <v>3</v>
      </c>
      <c r="AJ160" s="8" t="str">
        <f t="shared" si="52"/>
        <v>Correct</v>
      </c>
      <c r="AK160" s="8"/>
      <c r="AL160" s="159" t="str">
        <f>IFERROR(VLOOKUP(Table1[[#This Row],[RespondentID]],'All Data'!$A161:$CN733,81,FALSE),"unknown")</f>
        <v>Female</v>
      </c>
      <c r="AM160" s="159">
        <f>IFERROR(VLOOKUP(Table1[[#This Row],[RespondentID]],'All Data'!$A161:$CN733,82,FALSE),"unknown")</f>
        <v>71</v>
      </c>
      <c r="AN160" s="159" t="str">
        <f>IFERROR(VLOOKUP(Table1[[#This Row],[RespondentID]],'All Data'!$A161:$CN733,83,FALSE),"unknown")</f>
        <v>Suffolk</v>
      </c>
      <c r="AO160" s="159" t="str">
        <f>IFERROR(VLOOKUP(Table1[[#This Row],[RespondentID]],'All Data'!$A161:$CN733,84,FALSE),"unknown")</f>
        <v>West Babylon, 11704</v>
      </c>
      <c r="AP160" s="159" t="str">
        <f>IFERROR(VLOOKUP(Table1[[#This Row],[RespondentID]],'All Data'!$A161:$CN733,85,FALSE),"unknown")</f>
        <v>Black/African American</v>
      </c>
      <c r="AQ160" s="159" t="str">
        <f>IFERROR(VLOOKUP(Table1[[#This Row],[RespondentID]],'All Data'!$A161:$CN733,86,FALSE),"unknown")</f>
        <v>No</v>
      </c>
      <c r="AR160" s="159" t="str">
        <f>IFERROR(VLOOKUP(Table1[[#This Row],[RespondentID]],'All Data'!$A161:$CN733,87,FALSE),"unknown")</f>
        <v xml:space="preserve">English </v>
      </c>
      <c r="AS160" s="159" t="str">
        <f>IFERROR(VLOOKUP(Table1[[#This Row],[RespondentID]],'All Data'!$A161:$CN733,88,FALSE),"unknown")</f>
        <v>$0-$19,999</v>
      </c>
      <c r="AT160" s="159" t="str">
        <f>IFERROR(VLOOKUP(Table1[[#This Row],[RespondentID]],'All Data'!$A161:$CN733,89,FALSE),"unknown")</f>
        <v>Some high school</v>
      </c>
      <c r="AU160" s="159" t="str">
        <f>IFERROR(VLOOKUP(Table1[[#This Row],[RespondentID]],'All Data'!$A161:$CN733,90,FALSE),"unknown")</f>
        <v>Retired</v>
      </c>
      <c r="AV160" s="159" t="str">
        <f>IFERROR(VLOOKUP(Table1[[#This Row],[RespondentID]],'All Data'!$A161:$CN733,91,FALSE),"unknown")</f>
        <v>Yes</v>
      </c>
      <c r="AW160" s="159">
        <f>IFERROR(VLOOKUP(Table1[[#This Row],[RespondentID]],'All Data'!$A161:$CN733,92,FALSE),"unknown")</f>
        <v>0</v>
      </c>
    </row>
    <row r="161" spans="1:49" x14ac:dyDescent="0.35">
      <c r="A161" s="6">
        <f>'All Data'!A162</f>
        <v>7081823388</v>
      </c>
      <c r="B161" s="6" t="s">
        <v>18</v>
      </c>
      <c r="C161" s="6" t="s">
        <v>19</v>
      </c>
      <c r="D161" s="6" t="s">
        <v>20</v>
      </c>
      <c r="E161" s="6" t="s">
        <v>21</v>
      </c>
      <c r="F161" s="6" t="s">
        <v>22</v>
      </c>
      <c r="G161" s="6"/>
      <c r="H161" s="6" t="s">
        <v>24</v>
      </c>
      <c r="I161" s="6" t="s">
        <v>25</v>
      </c>
      <c r="J161" s="6" t="s">
        <v>26</v>
      </c>
      <c r="K161" s="6" t="s">
        <v>27</v>
      </c>
      <c r="L161" s="6"/>
      <c r="M161" s="6"/>
      <c r="N161" s="6" t="s">
        <v>30</v>
      </c>
      <c r="O161" s="8"/>
      <c r="P161" s="8">
        <f t="shared" si="46"/>
        <v>10</v>
      </c>
      <c r="Q161" s="8">
        <f t="shared" si="47"/>
        <v>0.3</v>
      </c>
      <c r="R161" s="8"/>
      <c r="S161" s="8">
        <f t="shared" si="53"/>
        <v>0.3</v>
      </c>
      <c r="T161" s="8">
        <f t="shared" si="48"/>
        <v>0.3</v>
      </c>
      <c r="U161" s="8">
        <f t="shared" si="49"/>
        <v>0.3</v>
      </c>
      <c r="V161" s="88">
        <f t="shared" si="36"/>
        <v>0.3</v>
      </c>
      <c r="W161" s="88">
        <f t="shared" si="37"/>
        <v>0.3</v>
      </c>
      <c r="X161" s="88">
        <f t="shared" si="38"/>
        <v>0</v>
      </c>
      <c r="Y161" s="88">
        <f t="shared" si="39"/>
        <v>0.3</v>
      </c>
      <c r="Z161" s="88">
        <f t="shared" si="40"/>
        <v>0.3</v>
      </c>
      <c r="AA161" s="88">
        <f t="shared" si="41"/>
        <v>0.3</v>
      </c>
      <c r="AB161" s="88">
        <f t="shared" si="42"/>
        <v>0.3</v>
      </c>
      <c r="AC161" s="88">
        <f t="shared" si="43"/>
        <v>0</v>
      </c>
      <c r="AD161" s="88">
        <f t="shared" si="44"/>
        <v>0</v>
      </c>
      <c r="AE161" s="88">
        <f t="shared" si="45"/>
        <v>0.3</v>
      </c>
      <c r="AF161" s="8"/>
      <c r="AG161" s="8"/>
      <c r="AH161" s="8">
        <f t="shared" si="50"/>
        <v>2.9999999999999996</v>
      </c>
      <c r="AI161" s="8">
        <f t="shared" si="51"/>
        <v>10</v>
      </c>
      <c r="AJ161" s="8" t="str">
        <f t="shared" si="52"/>
        <v>Correct</v>
      </c>
      <c r="AK161" s="8"/>
      <c r="AL161" s="159" t="str">
        <f>IFERROR(VLOOKUP(Table1[[#This Row],[RespondentID]],'All Data'!$A162:$CN734,81,FALSE),"unknown")</f>
        <v>Female</v>
      </c>
      <c r="AM161" s="159">
        <f>IFERROR(VLOOKUP(Table1[[#This Row],[RespondentID]],'All Data'!$A162:$CN734,82,FALSE),"unknown")</f>
        <v>35</v>
      </c>
      <c r="AN161" s="159" t="str">
        <f>IFERROR(VLOOKUP(Table1[[#This Row],[RespondentID]],'All Data'!$A162:$CN734,83,FALSE),"unknown")</f>
        <v>Suffolk</v>
      </c>
      <c r="AO161" s="159" t="str">
        <f>IFERROR(VLOOKUP(Table1[[#This Row],[RespondentID]],'All Data'!$A162:$CN734,84,FALSE),"unknown")</f>
        <v>Wyandanch, 11798</v>
      </c>
      <c r="AP161" s="159" t="str">
        <f>IFERROR(VLOOKUP(Table1[[#This Row],[RespondentID]],'All Data'!$A162:$CN734,85,FALSE),"unknown")</f>
        <v>Black/African American</v>
      </c>
      <c r="AQ161" s="159" t="str">
        <f>IFERROR(VLOOKUP(Table1[[#This Row],[RespondentID]],'All Data'!$A162:$CN734,86,FALSE),"unknown")</f>
        <v>No</v>
      </c>
      <c r="AR161" s="159" t="str">
        <f>IFERROR(VLOOKUP(Table1[[#This Row],[RespondentID]],'All Data'!$A162:$CN734,87,FALSE),"unknown")</f>
        <v xml:space="preserve">English </v>
      </c>
      <c r="AS161" s="159" t="str">
        <f>IFERROR(VLOOKUP(Table1[[#This Row],[RespondentID]],'All Data'!$A162:$CN734,88,FALSE),"unknown")</f>
        <v>$0-$19,999</v>
      </c>
      <c r="AT161" s="159" t="str">
        <f>IFERROR(VLOOKUP(Table1[[#This Row],[RespondentID]],'All Data'!$A162:$CN734,89,FALSE),"unknown")</f>
        <v>High school graduate</v>
      </c>
      <c r="AU161" s="159" t="str">
        <f>IFERROR(VLOOKUP(Table1[[#This Row],[RespondentID]],'All Data'!$A162:$CN734,90,FALSE),"unknown")</f>
        <v>Out of work and looking for work</v>
      </c>
      <c r="AV161" s="159" t="str">
        <f>IFERROR(VLOOKUP(Table1[[#This Row],[RespondentID]],'All Data'!$A162:$CN734,91,FALSE),"unknown")</f>
        <v>Yes</v>
      </c>
      <c r="AW161" s="159" t="str">
        <f>IFERROR(VLOOKUP(Table1[[#This Row],[RespondentID]],'All Data'!$A162:$CN734,92,FALSE),"unknown")</f>
        <v>Yes</v>
      </c>
    </row>
    <row r="162" spans="1:49" x14ac:dyDescent="0.35">
      <c r="A162" s="6">
        <f>'All Data'!A163</f>
        <v>7081823102</v>
      </c>
      <c r="B162" s="6"/>
      <c r="C162" s="6"/>
      <c r="D162" s="6"/>
      <c r="E162" s="6" t="s">
        <v>21</v>
      </c>
      <c r="F162" s="6"/>
      <c r="G162" s="6"/>
      <c r="H162" s="6"/>
      <c r="I162" s="6"/>
      <c r="J162" s="6" t="s">
        <v>26</v>
      </c>
      <c r="K162" s="6" t="s">
        <v>27</v>
      </c>
      <c r="L162" s="6"/>
      <c r="M162" s="6"/>
      <c r="N162" s="6"/>
      <c r="O162" s="8"/>
      <c r="P162" s="8">
        <f t="shared" si="46"/>
        <v>3</v>
      </c>
      <c r="Q162" s="8">
        <f t="shared" si="47"/>
        <v>1</v>
      </c>
      <c r="R162" s="8"/>
      <c r="S162" s="8">
        <f t="shared" si="53"/>
        <v>0</v>
      </c>
      <c r="T162" s="8">
        <f t="shared" si="48"/>
        <v>0</v>
      </c>
      <c r="U162" s="8">
        <f t="shared" si="49"/>
        <v>0</v>
      </c>
      <c r="V162" s="88">
        <f t="shared" si="36"/>
        <v>1</v>
      </c>
      <c r="W162" s="88">
        <f t="shared" si="37"/>
        <v>0</v>
      </c>
      <c r="X162" s="88">
        <f t="shared" si="38"/>
        <v>0</v>
      </c>
      <c r="Y162" s="88">
        <f t="shared" si="39"/>
        <v>0</v>
      </c>
      <c r="Z162" s="88">
        <f t="shared" si="40"/>
        <v>0</v>
      </c>
      <c r="AA162" s="88">
        <f t="shared" si="41"/>
        <v>1</v>
      </c>
      <c r="AB162" s="88">
        <f t="shared" si="42"/>
        <v>1</v>
      </c>
      <c r="AC162" s="88">
        <f t="shared" si="43"/>
        <v>0</v>
      </c>
      <c r="AD162" s="88">
        <f t="shared" si="44"/>
        <v>0</v>
      </c>
      <c r="AE162" s="88">
        <f t="shared" si="45"/>
        <v>0</v>
      </c>
      <c r="AF162" s="8"/>
      <c r="AG162" s="8"/>
      <c r="AH162" s="8">
        <f t="shared" si="50"/>
        <v>3</v>
      </c>
      <c r="AI162" s="8">
        <f t="shared" si="51"/>
        <v>3</v>
      </c>
      <c r="AJ162" s="8" t="str">
        <f t="shared" si="52"/>
        <v>Correct</v>
      </c>
      <c r="AK162" s="8"/>
      <c r="AL162" s="159" t="str">
        <f>IFERROR(VLOOKUP(Table1[[#This Row],[RespondentID]],'All Data'!$A163:$CN735,81,FALSE),"unknown")</f>
        <v>Female</v>
      </c>
      <c r="AM162" s="159">
        <f>IFERROR(VLOOKUP(Table1[[#This Row],[RespondentID]],'All Data'!$A163:$CN735,82,FALSE),"unknown")</f>
        <v>24</v>
      </c>
      <c r="AN162" s="159" t="str">
        <f>IFERROR(VLOOKUP(Table1[[#This Row],[RespondentID]],'All Data'!$A163:$CN735,83,FALSE),"unknown")</f>
        <v>Suffolk</v>
      </c>
      <c r="AO162" s="159" t="str">
        <f>IFERROR(VLOOKUP(Table1[[#This Row],[RespondentID]],'All Data'!$A163:$CN735,84,FALSE),"unknown")</f>
        <v>Wyandanch, 11798</v>
      </c>
      <c r="AP162" s="159" t="str">
        <f>IFERROR(VLOOKUP(Table1[[#This Row],[RespondentID]],'All Data'!$A163:$CN735,85,FALSE),"unknown")</f>
        <v>Native American</v>
      </c>
      <c r="AQ162" s="159" t="str">
        <f>IFERROR(VLOOKUP(Table1[[#This Row],[RespondentID]],'All Data'!$A163:$CN735,86,FALSE),"unknown")</f>
        <v>No</v>
      </c>
      <c r="AR162" s="159" t="str">
        <f>IFERROR(VLOOKUP(Table1[[#This Row],[RespondentID]],'All Data'!$A163:$CN735,87,FALSE),"unknown")</f>
        <v xml:space="preserve">English </v>
      </c>
      <c r="AS162" s="159">
        <f>IFERROR(VLOOKUP(Table1[[#This Row],[RespondentID]],'All Data'!$A163:$CN735,88,FALSE),"unknown")</f>
        <v>0</v>
      </c>
      <c r="AT162" s="159" t="str">
        <f>IFERROR(VLOOKUP(Table1[[#This Row],[RespondentID]],'All Data'!$A163:$CN735,89,FALSE),"unknown")</f>
        <v>Some high school</v>
      </c>
      <c r="AU162" s="159" t="str">
        <f>IFERROR(VLOOKUP(Table1[[#This Row],[RespondentID]],'All Data'!$A163:$CN735,90,FALSE),"unknown")</f>
        <v>Self-employed</v>
      </c>
      <c r="AV162" s="159" t="str">
        <f>IFERROR(VLOOKUP(Table1[[#This Row],[RespondentID]],'All Data'!$A163:$CN735,91,FALSE),"unknown")</f>
        <v>Yes</v>
      </c>
      <c r="AW162" s="159">
        <f>IFERROR(VLOOKUP(Table1[[#This Row],[RespondentID]],'All Data'!$A163:$CN735,92,FALSE),"unknown")</f>
        <v>0</v>
      </c>
    </row>
    <row r="163" spans="1:49" x14ac:dyDescent="0.35">
      <c r="A163" s="6">
        <f>'All Data'!A164</f>
        <v>7074270291</v>
      </c>
      <c r="B163" s="6"/>
      <c r="C163" s="6"/>
      <c r="D163" s="6"/>
      <c r="E163" s="6" t="s">
        <v>21</v>
      </c>
      <c r="F163" s="6"/>
      <c r="G163" s="6"/>
      <c r="H163" s="6"/>
      <c r="I163" s="6"/>
      <c r="J163" s="6"/>
      <c r="K163" s="6"/>
      <c r="L163" s="6"/>
      <c r="M163" s="6"/>
      <c r="N163" s="6" t="s">
        <v>30</v>
      </c>
      <c r="O163" s="8"/>
      <c r="P163" s="8">
        <f t="shared" si="46"/>
        <v>2</v>
      </c>
      <c r="Q163" s="8">
        <f t="shared" si="47"/>
        <v>1.5</v>
      </c>
      <c r="R163" s="8"/>
      <c r="S163" s="8">
        <f t="shared" si="53"/>
        <v>0</v>
      </c>
      <c r="T163" s="8">
        <f t="shared" si="48"/>
        <v>0</v>
      </c>
      <c r="U163" s="8">
        <f t="shared" si="49"/>
        <v>0</v>
      </c>
      <c r="V163" s="88">
        <f t="shared" si="36"/>
        <v>1</v>
      </c>
      <c r="W163" s="88">
        <f t="shared" si="37"/>
        <v>0</v>
      </c>
      <c r="X163" s="88">
        <f t="shared" si="38"/>
        <v>0</v>
      </c>
      <c r="Y163" s="88">
        <f t="shared" si="39"/>
        <v>0</v>
      </c>
      <c r="Z163" s="88">
        <f t="shared" si="40"/>
        <v>0</v>
      </c>
      <c r="AA163" s="88">
        <f t="shared" si="41"/>
        <v>0</v>
      </c>
      <c r="AB163" s="88">
        <f t="shared" si="42"/>
        <v>0</v>
      </c>
      <c r="AC163" s="88">
        <f t="shared" si="43"/>
        <v>0</v>
      </c>
      <c r="AD163" s="88">
        <f t="shared" si="44"/>
        <v>0</v>
      </c>
      <c r="AE163" s="88">
        <f t="shared" si="45"/>
        <v>1</v>
      </c>
      <c r="AF163" s="8"/>
      <c r="AG163" s="8"/>
      <c r="AH163" s="8">
        <f t="shared" si="50"/>
        <v>2</v>
      </c>
      <c r="AI163" s="8">
        <f t="shared" si="51"/>
        <v>2</v>
      </c>
      <c r="AJ163" s="8" t="str">
        <f t="shared" si="52"/>
        <v>Correct</v>
      </c>
      <c r="AK163" s="8"/>
      <c r="AL163" s="159" t="str">
        <f>IFERROR(VLOOKUP(Table1[[#This Row],[RespondentID]],'All Data'!$A164:$CN736,81,FALSE),"unknown")</f>
        <v>Male</v>
      </c>
      <c r="AM163" s="159">
        <f>IFERROR(VLOOKUP(Table1[[#This Row],[RespondentID]],'All Data'!$A164:$CN736,82,FALSE),"unknown")</f>
        <v>29</v>
      </c>
      <c r="AN163" s="159" t="str">
        <f>IFERROR(VLOOKUP(Table1[[#This Row],[RespondentID]],'All Data'!$A164:$CN736,83,FALSE),"unknown")</f>
        <v>Suffolk</v>
      </c>
      <c r="AO163" s="159" t="str">
        <f>IFERROR(VLOOKUP(Table1[[#This Row],[RespondentID]],'All Data'!$A164:$CN736,84,FALSE),"unknown")</f>
        <v>Lindenhurst, 11757</v>
      </c>
      <c r="AP163" s="159" t="str">
        <f>IFERROR(VLOOKUP(Table1[[#This Row],[RespondentID]],'All Data'!$A164:$CN736,85,FALSE),"unknown")</f>
        <v>White/Caucasian</v>
      </c>
      <c r="AQ163" s="159" t="str">
        <f>IFERROR(VLOOKUP(Table1[[#This Row],[RespondentID]],'All Data'!$A164:$CN736,86,FALSE),"unknown")</f>
        <v>No</v>
      </c>
      <c r="AR163" s="159" t="str">
        <f>IFERROR(VLOOKUP(Table1[[#This Row],[RespondentID]],'All Data'!$A164:$CN736,87,FALSE),"unknown")</f>
        <v xml:space="preserve">English </v>
      </c>
      <c r="AS163" s="159" t="str">
        <f>IFERROR(VLOOKUP(Table1[[#This Row],[RespondentID]],'All Data'!$A164:$CN736,88,FALSE),"unknown")</f>
        <v>Over $125,000</v>
      </c>
      <c r="AT163" s="159" t="str">
        <f>IFERROR(VLOOKUP(Table1[[#This Row],[RespondentID]],'All Data'!$A164:$CN736,89,FALSE),"unknown")</f>
        <v>Graduate school</v>
      </c>
      <c r="AU163" s="159" t="str">
        <f>IFERROR(VLOOKUP(Table1[[#This Row],[RespondentID]],'All Data'!$A164:$CN736,90,FALSE),"unknown")</f>
        <v>Employed for wages</v>
      </c>
      <c r="AV163" s="159" t="str">
        <f>IFERROR(VLOOKUP(Table1[[#This Row],[RespondentID]],'All Data'!$A164:$CN736,91,FALSE),"unknown")</f>
        <v>Yes</v>
      </c>
      <c r="AW163" s="159" t="str">
        <f>IFERROR(VLOOKUP(Table1[[#This Row],[RespondentID]],'All Data'!$A164:$CN736,92,FALSE),"unknown")</f>
        <v>Yes</v>
      </c>
    </row>
    <row r="164" spans="1:49" x14ac:dyDescent="0.35">
      <c r="A164" s="6">
        <f>'All Data'!A165</f>
        <v>7073630508</v>
      </c>
      <c r="B164" s="6"/>
      <c r="C164" s="6" t="s">
        <v>19</v>
      </c>
      <c r="D164" s="6"/>
      <c r="E164" s="6"/>
      <c r="F164" s="6"/>
      <c r="G164" s="6" t="s">
        <v>23</v>
      </c>
      <c r="H164" s="6" t="s">
        <v>24</v>
      </c>
      <c r="I164" s="6" t="s">
        <v>25</v>
      </c>
      <c r="J164" s="6"/>
      <c r="K164" s="6"/>
      <c r="L164" s="6" t="s">
        <v>28</v>
      </c>
      <c r="M164" s="6"/>
      <c r="N164" s="6"/>
      <c r="O164" s="8"/>
      <c r="P164" s="8">
        <f t="shared" si="46"/>
        <v>5</v>
      </c>
      <c r="Q164" s="8">
        <f t="shared" si="47"/>
        <v>0.6</v>
      </c>
      <c r="R164" s="8"/>
      <c r="S164" s="8">
        <f t="shared" si="53"/>
        <v>0</v>
      </c>
      <c r="T164" s="8">
        <f t="shared" si="48"/>
        <v>0.6</v>
      </c>
      <c r="U164" s="8">
        <f t="shared" si="49"/>
        <v>0</v>
      </c>
      <c r="V164" s="88">
        <f t="shared" si="36"/>
        <v>0</v>
      </c>
      <c r="W164" s="88">
        <f t="shared" si="37"/>
        <v>0</v>
      </c>
      <c r="X164" s="88">
        <f t="shared" si="38"/>
        <v>0.6</v>
      </c>
      <c r="Y164" s="88">
        <f t="shared" si="39"/>
        <v>0.6</v>
      </c>
      <c r="Z164" s="88">
        <f t="shared" si="40"/>
        <v>0.6</v>
      </c>
      <c r="AA164" s="88">
        <f t="shared" si="41"/>
        <v>0</v>
      </c>
      <c r="AB164" s="88">
        <f t="shared" si="42"/>
        <v>0</v>
      </c>
      <c r="AC164" s="88">
        <f t="shared" si="43"/>
        <v>0.6</v>
      </c>
      <c r="AD164" s="88">
        <f t="shared" si="44"/>
        <v>0</v>
      </c>
      <c r="AE164" s="88">
        <f t="shared" si="45"/>
        <v>0</v>
      </c>
      <c r="AF164" s="8"/>
      <c r="AG164" s="8"/>
      <c r="AH164" s="8">
        <f t="shared" si="50"/>
        <v>3</v>
      </c>
      <c r="AI164" s="8">
        <f t="shared" si="51"/>
        <v>5</v>
      </c>
      <c r="AJ164" s="8" t="str">
        <f t="shared" si="52"/>
        <v>Correct</v>
      </c>
      <c r="AK164" s="8"/>
      <c r="AL164" s="159" t="str">
        <f>IFERROR(VLOOKUP(Table1[[#This Row],[RespondentID]],'All Data'!$A165:$CN737,81,FALSE),"unknown")</f>
        <v>Female</v>
      </c>
      <c r="AM164" s="159">
        <f>IFERROR(VLOOKUP(Table1[[#This Row],[RespondentID]],'All Data'!$A165:$CN737,82,FALSE),"unknown")</f>
        <v>80</v>
      </c>
      <c r="AN164" s="159" t="str">
        <f>IFERROR(VLOOKUP(Table1[[#This Row],[RespondentID]],'All Data'!$A165:$CN737,83,FALSE),"unknown")</f>
        <v>Suffolk</v>
      </c>
      <c r="AO164" s="159" t="str">
        <f>IFERROR(VLOOKUP(Table1[[#This Row],[RespondentID]],'All Data'!$A165:$CN737,84,FALSE),"unknown")</f>
        <v>Babylon, 11702</v>
      </c>
      <c r="AP164" s="159" t="str">
        <f>IFERROR(VLOOKUP(Table1[[#This Row],[RespondentID]],'All Data'!$A165:$CN737,85,FALSE),"unknown")</f>
        <v>White/Caucasian</v>
      </c>
      <c r="AQ164" s="159" t="str">
        <f>IFERROR(VLOOKUP(Table1[[#This Row],[RespondentID]],'All Data'!$A165:$CN737,86,FALSE),"unknown")</f>
        <v>No</v>
      </c>
      <c r="AR164" s="159" t="str">
        <f>IFERROR(VLOOKUP(Table1[[#This Row],[RespondentID]],'All Data'!$A165:$CN737,87,FALSE),"unknown")</f>
        <v xml:space="preserve">English </v>
      </c>
      <c r="AS164" s="159" t="str">
        <f>IFERROR(VLOOKUP(Table1[[#This Row],[RespondentID]],'All Data'!$A165:$CN737,88,FALSE),"unknown")</f>
        <v>$75,000 to $125,000</v>
      </c>
      <c r="AT164" s="159" t="str">
        <f>IFERROR(VLOOKUP(Table1[[#This Row],[RespondentID]],'All Data'!$A165:$CN737,89,FALSE),"unknown")</f>
        <v>College graduate</v>
      </c>
      <c r="AU164" s="159" t="str">
        <f>IFERROR(VLOOKUP(Table1[[#This Row],[RespondentID]],'All Data'!$A165:$CN737,90,FALSE),"unknown")</f>
        <v>Retired</v>
      </c>
      <c r="AV164" s="159" t="str">
        <f>IFERROR(VLOOKUP(Table1[[#This Row],[RespondentID]],'All Data'!$A165:$CN737,91,FALSE),"unknown")</f>
        <v>Yes</v>
      </c>
      <c r="AW164" s="159" t="str">
        <f>IFERROR(VLOOKUP(Table1[[#This Row],[RespondentID]],'All Data'!$A165:$CN737,92,FALSE),"unknown")</f>
        <v>Yes</v>
      </c>
    </row>
    <row r="165" spans="1:49" x14ac:dyDescent="0.35">
      <c r="A165" s="6">
        <f>'All Data'!A166</f>
        <v>7073433783</v>
      </c>
      <c r="B165" s="6"/>
      <c r="C165" s="6"/>
      <c r="D165" s="6"/>
      <c r="E165" s="6" t="s">
        <v>21</v>
      </c>
      <c r="F165" s="6"/>
      <c r="G165" s="6"/>
      <c r="H165" s="6"/>
      <c r="I165" s="6"/>
      <c r="J165" s="6"/>
      <c r="K165" s="6"/>
      <c r="L165" s="6"/>
      <c r="M165" s="6"/>
      <c r="N165" s="6"/>
      <c r="O165" s="8"/>
      <c r="P165" s="8">
        <f t="shared" si="46"/>
        <v>1</v>
      </c>
      <c r="Q165" s="8">
        <f t="shared" si="47"/>
        <v>3</v>
      </c>
      <c r="R165" s="8"/>
      <c r="S165" s="8">
        <f t="shared" si="53"/>
        <v>0</v>
      </c>
      <c r="T165" s="8">
        <f t="shared" si="48"/>
        <v>0</v>
      </c>
      <c r="U165" s="8">
        <f t="shared" si="49"/>
        <v>0</v>
      </c>
      <c r="V165" s="88">
        <f t="shared" si="36"/>
        <v>1</v>
      </c>
      <c r="W165" s="88">
        <f t="shared" si="37"/>
        <v>0</v>
      </c>
      <c r="X165" s="88">
        <f t="shared" si="38"/>
        <v>0</v>
      </c>
      <c r="Y165" s="88">
        <f t="shared" si="39"/>
        <v>0</v>
      </c>
      <c r="Z165" s="88">
        <f t="shared" si="40"/>
        <v>0</v>
      </c>
      <c r="AA165" s="88">
        <f t="shared" si="41"/>
        <v>0</v>
      </c>
      <c r="AB165" s="88">
        <f t="shared" si="42"/>
        <v>0</v>
      </c>
      <c r="AC165" s="88">
        <f t="shared" si="43"/>
        <v>0</v>
      </c>
      <c r="AD165" s="88">
        <f t="shared" si="44"/>
        <v>0</v>
      </c>
      <c r="AE165" s="88">
        <f t="shared" si="45"/>
        <v>0</v>
      </c>
      <c r="AF165" s="8"/>
      <c r="AG165" s="8"/>
      <c r="AH165" s="8">
        <f t="shared" si="50"/>
        <v>1</v>
      </c>
      <c r="AI165" s="8">
        <f t="shared" si="51"/>
        <v>1</v>
      </c>
      <c r="AJ165" s="8" t="str">
        <f t="shared" si="52"/>
        <v>Correct</v>
      </c>
      <c r="AK165" s="8"/>
      <c r="AL165" s="159" t="str">
        <f>IFERROR(VLOOKUP(Table1[[#This Row],[RespondentID]],'All Data'!$A166:$CN738,81,FALSE),"unknown")</f>
        <v>Male</v>
      </c>
      <c r="AM165" s="159">
        <f>IFERROR(VLOOKUP(Table1[[#This Row],[RespondentID]],'All Data'!$A166:$CN738,82,FALSE),"unknown")</f>
        <v>50</v>
      </c>
      <c r="AN165" s="159" t="str">
        <f>IFERROR(VLOOKUP(Table1[[#This Row],[RespondentID]],'All Data'!$A166:$CN738,83,FALSE),"unknown")</f>
        <v>Suffolk</v>
      </c>
      <c r="AO165" s="159" t="str">
        <f>IFERROR(VLOOKUP(Table1[[#This Row],[RespondentID]],'All Data'!$A166:$CN738,84,FALSE),"unknown")</f>
        <v>West Babylon, 11704</v>
      </c>
      <c r="AP165" s="159">
        <f>IFERROR(VLOOKUP(Table1[[#This Row],[RespondentID]],'All Data'!$A166:$CN738,85,FALSE),"unknown")</f>
        <v>0</v>
      </c>
      <c r="AQ165" s="159" t="str">
        <f>IFERROR(VLOOKUP(Table1[[#This Row],[RespondentID]],'All Data'!$A166:$CN738,86,FALSE),"unknown")</f>
        <v>Yes</v>
      </c>
      <c r="AR165" s="159" t="str">
        <f>IFERROR(VLOOKUP(Table1[[#This Row],[RespondentID]],'All Data'!$A166:$CN738,87,FALSE),"unknown")</f>
        <v xml:space="preserve">English Spanish </v>
      </c>
      <c r="AS165" s="159">
        <f>IFERROR(VLOOKUP(Table1[[#This Row],[RespondentID]],'All Data'!$A166:$CN738,88,FALSE),"unknown")</f>
        <v>0</v>
      </c>
      <c r="AT165" s="159" t="str">
        <f>IFERROR(VLOOKUP(Table1[[#This Row],[RespondentID]],'All Data'!$A166:$CN738,89,FALSE),"unknown")</f>
        <v>College graduate</v>
      </c>
      <c r="AU165" s="159" t="str">
        <f>IFERROR(VLOOKUP(Table1[[#This Row],[RespondentID]],'All Data'!$A166:$CN738,90,FALSE),"unknown")</f>
        <v>Employed for wages</v>
      </c>
      <c r="AV165" s="159" t="str">
        <f>IFERROR(VLOOKUP(Table1[[#This Row],[RespondentID]],'All Data'!$A166:$CN738,91,FALSE),"unknown")</f>
        <v>Yes</v>
      </c>
      <c r="AW165" s="159">
        <f>IFERROR(VLOOKUP(Table1[[#This Row],[RespondentID]],'All Data'!$A166:$CN738,92,FALSE),"unknown")</f>
        <v>0</v>
      </c>
    </row>
    <row r="166" spans="1:49" x14ac:dyDescent="0.35">
      <c r="A166" s="6">
        <f>'All Data'!A167</f>
        <v>7073433622</v>
      </c>
      <c r="B166" s="6"/>
      <c r="C166" s="6"/>
      <c r="D166" s="6"/>
      <c r="E166" s="6" t="s">
        <v>21</v>
      </c>
      <c r="F166" s="6"/>
      <c r="G166" s="6"/>
      <c r="H166" s="6"/>
      <c r="I166" s="6"/>
      <c r="J166" s="6"/>
      <c r="K166" s="6"/>
      <c r="L166" s="6" t="s">
        <v>28</v>
      </c>
      <c r="M166" s="6"/>
      <c r="N166" s="6" t="s">
        <v>30</v>
      </c>
      <c r="O166" s="8"/>
      <c r="P166" s="8">
        <f t="shared" si="46"/>
        <v>3</v>
      </c>
      <c r="Q166" s="8">
        <f t="shared" si="47"/>
        <v>1</v>
      </c>
      <c r="R166" s="8"/>
      <c r="S166" s="8">
        <f t="shared" si="53"/>
        <v>0</v>
      </c>
      <c r="T166" s="8">
        <f t="shared" si="48"/>
        <v>0</v>
      </c>
      <c r="U166" s="8">
        <f t="shared" si="49"/>
        <v>0</v>
      </c>
      <c r="V166" s="88">
        <f t="shared" si="36"/>
        <v>1</v>
      </c>
      <c r="W166" s="88">
        <f t="shared" si="37"/>
        <v>0</v>
      </c>
      <c r="X166" s="88">
        <f t="shared" si="38"/>
        <v>0</v>
      </c>
      <c r="Y166" s="88">
        <f t="shared" si="39"/>
        <v>0</v>
      </c>
      <c r="Z166" s="88">
        <f t="shared" si="40"/>
        <v>0</v>
      </c>
      <c r="AA166" s="88">
        <f t="shared" si="41"/>
        <v>0</v>
      </c>
      <c r="AB166" s="88">
        <f t="shared" si="42"/>
        <v>0</v>
      </c>
      <c r="AC166" s="88">
        <f t="shared" si="43"/>
        <v>1</v>
      </c>
      <c r="AD166" s="88">
        <f t="shared" si="44"/>
        <v>0</v>
      </c>
      <c r="AE166" s="88">
        <f t="shared" si="45"/>
        <v>1</v>
      </c>
      <c r="AF166" s="8"/>
      <c r="AG166" s="8"/>
      <c r="AH166" s="8">
        <f t="shared" si="50"/>
        <v>3</v>
      </c>
      <c r="AI166" s="8">
        <f t="shared" si="51"/>
        <v>3</v>
      </c>
      <c r="AJ166" s="8" t="str">
        <f t="shared" si="52"/>
        <v>Correct</v>
      </c>
      <c r="AK166" s="8"/>
      <c r="AL166" s="159" t="str">
        <f>IFERROR(VLOOKUP(Table1[[#This Row],[RespondentID]],'All Data'!$A167:$CN739,81,FALSE),"unknown")</f>
        <v>Female</v>
      </c>
      <c r="AM166" s="159">
        <f>IFERROR(VLOOKUP(Table1[[#This Row],[RespondentID]],'All Data'!$A167:$CN739,82,FALSE),"unknown")</f>
        <v>62</v>
      </c>
      <c r="AN166" s="159" t="str">
        <f>IFERROR(VLOOKUP(Table1[[#This Row],[RespondentID]],'All Data'!$A167:$CN739,83,FALSE),"unknown")</f>
        <v>Suffolk</v>
      </c>
      <c r="AO166" s="159">
        <f>IFERROR(VLOOKUP(Table1[[#This Row],[RespondentID]],'All Data'!$A167:$CN739,84,FALSE),"unknown")</f>
        <v>0</v>
      </c>
      <c r="AP166" s="159" t="str">
        <f>IFERROR(VLOOKUP(Table1[[#This Row],[RespondentID]],'All Data'!$A167:$CN739,85,FALSE),"unknown")</f>
        <v>White/Caucasian</v>
      </c>
      <c r="AQ166" s="159" t="str">
        <f>IFERROR(VLOOKUP(Table1[[#This Row],[RespondentID]],'All Data'!$A167:$CN739,86,FALSE),"unknown")</f>
        <v>No</v>
      </c>
      <c r="AR166" s="159" t="str">
        <f>IFERROR(VLOOKUP(Table1[[#This Row],[RespondentID]],'All Data'!$A167:$CN739,87,FALSE),"unknown")</f>
        <v xml:space="preserve">English </v>
      </c>
      <c r="AS166" s="159" t="str">
        <f>IFERROR(VLOOKUP(Table1[[#This Row],[RespondentID]],'All Data'!$A167:$CN739,88,FALSE),"unknown")</f>
        <v>$50,000 to $74,999</v>
      </c>
      <c r="AT166" s="159" t="str">
        <f>IFERROR(VLOOKUP(Table1[[#This Row],[RespondentID]],'All Data'!$A167:$CN739,89,FALSE),"unknown")</f>
        <v>College graduate</v>
      </c>
      <c r="AU166" s="159" t="str">
        <f>IFERROR(VLOOKUP(Table1[[#This Row],[RespondentID]],'All Data'!$A167:$CN739,90,FALSE),"unknown")</f>
        <v>Employed for wages</v>
      </c>
      <c r="AV166" s="159" t="str">
        <f>IFERROR(VLOOKUP(Table1[[#This Row],[RespondentID]],'All Data'!$A167:$CN739,91,FALSE),"unknown")</f>
        <v>Yes</v>
      </c>
      <c r="AW166" s="159">
        <f>IFERROR(VLOOKUP(Table1[[#This Row],[RespondentID]],'All Data'!$A167:$CN739,92,FALSE),"unknown")</f>
        <v>0</v>
      </c>
    </row>
    <row r="167" spans="1:49" x14ac:dyDescent="0.35">
      <c r="A167" s="6">
        <f>'All Data'!A168</f>
        <v>7073433513</v>
      </c>
      <c r="B167" s="6"/>
      <c r="C167" s="6"/>
      <c r="D167" s="6" t="s">
        <v>20</v>
      </c>
      <c r="E167" s="6" t="s">
        <v>21</v>
      </c>
      <c r="F167" s="6"/>
      <c r="G167" s="6"/>
      <c r="H167" s="6"/>
      <c r="I167" s="6"/>
      <c r="J167" s="6"/>
      <c r="K167" s="6"/>
      <c r="L167" s="6"/>
      <c r="M167" s="6"/>
      <c r="N167" s="6" t="s">
        <v>30</v>
      </c>
      <c r="O167" s="8"/>
      <c r="P167" s="8">
        <f t="shared" si="46"/>
        <v>3</v>
      </c>
      <c r="Q167" s="8">
        <f t="shared" si="47"/>
        <v>1</v>
      </c>
      <c r="R167" s="8"/>
      <c r="S167" s="8">
        <f t="shared" si="53"/>
        <v>0</v>
      </c>
      <c r="T167" s="8">
        <f t="shared" si="48"/>
        <v>0</v>
      </c>
      <c r="U167" s="8">
        <f t="shared" si="49"/>
        <v>1</v>
      </c>
      <c r="V167" s="88">
        <f t="shared" si="36"/>
        <v>1</v>
      </c>
      <c r="W167" s="88">
        <f t="shared" si="37"/>
        <v>0</v>
      </c>
      <c r="X167" s="88">
        <f t="shared" si="38"/>
        <v>0</v>
      </c>
      <c r="Y167" s="88">
        <f t="shared" si="39"/>
        <v>0</v>
      </c>
      <c r="Z167" s="88">
        <f t="shared" si="40"/>
        <v>0</v>
      </c>
      <c r="AA167" s="88">
        <f t="shared" si="41"/>
        <v>0</v>
      </c>
      <c r="AB167" s="88">
        <f t="shared" si="42"/>
        <v>0</v>
      </c>
      <c r="AC167" s="88">
        <f t="shared" si="43"/>
        <v>0</v>
      </c>
      <c r="AD167" s="88">
        <f t="shared" si="44"/>
        <v>0</v>
      </c>
      <c r="AE167" s="88">
        <f t="shared" si="45"/>
        <v>1</v>
      </c>
      <c r="AF167" s="8"/>
      <c r="AG167" s="8"/>
      <c r="AH167" s="8">
        <f t="shared" si="50"/>
        <v>3</v>
      </c>
      <c r="AI167" s="8">
        <f t="shared" si="51"/>
        <v>3</v>
      </c>
      <c r="AJ167" s="8" t="str">
        <f t="shared" si="52"/>
        <v>Correct</v>
      </c>
      <c r="AK167" s="8"/>
      <c r="AL167" s="159" t="str">
        <f>IFERROR(VLOOKUP(Table1[[#This Row],[RespondentID]],'All Data'!$A168:$CN740,81,FALSE),"unknown")</f>
        <v>Female</v>
      </c>
      <c r="AM167" s="159">
        <f>IFERROR(VLOOKUP(Table1[[#This Row],[RespondentID]],'All Data'!$A168:$CN740,82,FALSE),"unknown")</f>
        <v>0</v>
      </c>
      <c r="AN167" s="159" t="str">
        <f>IFERROR(VLOOKUP(Table1[[#This Row],[RespondentID]],'All Data'!$A168:$CN740,83,FALSE),"unknown")</f>
        <v>Suffolk</v>
      </c>
      <c r="AO167" s="159" t="str">
        <f>IFERROR(VLOOKUP(Table1[[#This Row],[RespondentID]],'All Data'!$A168:$CN740,84,FALSE),"unknown")</f>
        <v>East Islip, 11730</v>
      </c>
      <c r="AP167" s="159" t="str">
        <f>IFERROR(VLOOKUP(Table1[[#This Row],[RespondentID]],'All Data'!$A168:$CN740,85,FALSE),"unknown")</f>
        <v>White/Caucasian</v>
      </c>
      <c r="AQ167" s="159" t="str">
        <f>IFERROR(VLOOKUP(Table1[[#This Row],[RespondentID]],'All Data'!$A168:$CN740,86,FALSE),"unknown")</f>
        <v>No</v>
      </c>
      <c r="AR167" s="159" t="str">
        <f>IFERROR(VLOOKUP(Table1[[#This Row],[RespondentID]],'All Data'!$A168:$CN740,87,FALSE),"unknown")</f>
        <v xml:space="preserve">English </v>
      </c>
      <c r="AS167" s="159">
        <f>IFERROR(VLOOKUP(Table1[[#This Row],[RespondentID]],'All Data'!$A168:$CN740,88,FALSE),"unknown")</f>
        <v>0</v>
      </c>
      <c r="AT167" s="159">
        <f>IFERROR(VLOOKUP(Table1[[#This Row],[RespondentID]],'All Data'!$A168:$CN740,89,FALSE),"unknown")</f>
        <v>0</v>
      </c>
      <c r="AU167" s="159" t="str">
        <f>IFERROR(VLOOKUP(Table1[[#This Row],[RespondentID]],'All Data'!$A168:$CN740,90,FALSE),"unknown")</f>
        <v>Retired</v>
      </c>
      <c r="AV167" s="159" t="str">
        <f>IFERROR(VLOOKUP(Table1[[#This Row],[RespondentID]],'All Data'!$A168:$CN740,91,FALSE),"unknown")</f>
        <v>Yes</v>
      </c>
      <c r="AW167" s="159" t="str">
        <f>IFERROR(VLOOKUP(Table1[[#This Row],[RespondentID]],'All Data'!$A168:$CN740,92,FALSE),"unknown")</f>
        <v>Yes</v>
      </c>
    </row>
    <row r="168" spans="1:49" x14ac:dyDescent="0.35">
      <c r="A168" s="6">
        <f>'All Data'!A169</f>
        <v>7073433389</v>
      </c>
      <c r="B168" s="6"/>
      <c r="C168" s="6" t="s">
        <v>19</v>
      </c>
      <c r="D168" s="6" t="s">
        <v>20</v>
      </c>
      <c r="E168" s="6"/>
      <c r="F168" s="6"/>
      <c r="G168" s="6"/>
      <c r="H168" s="6"/>
      <c r="I168" s="6"/>
      <c r="J168" s="6"/>
      <c r="K168" s="6" t="s">
        <v>27</v>
      </c>
      <c r="L168" s="6"/>
      <c r="M168" s="6"/>
      <c r="N168" s="6"/>
      <c r="O168" s="8"/>
      <c r="P168" s="8">
        <f t="shared" si="46"/>
        <v>3</v>
      </c>
      <c r="Q168" s="8">
        <f t="shared" si="47"/>
        <v>1</v>
      </c>
      <c r="R168" s="8"/>
      <c r="S168" s="8">
        <f t="shared" si="53"/>
        <v>0</v>
      </c>
      <c r="T168" s="8">
        <f t="shared" si="48"/>
        <v>1</v>
      </c>
      <c r="U168" s="8">
        <f t="shared" si="49"/>
        <v>1</v>
      </c>
      <c r="V168" s="88">
        <f t="shared" si="36"/>
        <v>0</v>
      </c>
      <c r="W168" s="88">
        <f t="shared" si="37"/>
        <v>0</v>
      </c>
      <c r="X168" s="88">
        <f t="shared" si="38"/>
        <v>0</v>
      </c>
      <c r="Y168" s="88">
        <f t="shared" si="39"/>
        <v>0</v>
      </c>
      <c r="Z168" s="88">
        <f t="shared" si="40"/>
        <v>0</v>
      </c>
      <c r="AA168" s="88">
        <f t="shared" si="41"/>
        <v>0</v>
      </c>
      <c r="AB168" s="88">
        <f t="shared" si="42"/>
        <v>1</v>
      </c>
      <c r="AC168" s="88">
        <f t="shared" si="43"/>
        <v>0</v>
      </c>
      <c r="AD168" s="88">
        <f t="shared" si="44"/>
        <v>0</v>
      </c>
      <c r="AE168" s="88">
        <f t="shared" si="45"/>
        <v>0</v>
      </c>
      <c r="AF168" s="8"/>
      <c r="AG168" s="8"/>
      <c r="AH168" s="8">
        <f t="shared" si="50"/>
        <v>3</v>
      </c>
      <c r="AI168" s="8">
        <f t="shared" si="51"/>
        <v>3</v>
      </c>
      <c r="AJ168" s="8" t="str">
        <f t="shared" si="52"/>
        <v>Correct</v>
      </c>
      <c r="AK168" s="8"/>
      <c r="AL168" s="159" t="str">
        <f>IFERROR(VLOOKUP(Table1[[#This Row],[RespondentID]],'All Data'!$A169:$CN741,81,FALSE),"unknown")</f>
        <v>Female</v>
      </c>
      <c r="AM168" s="159">
        <f>IFERROR(VLOOKUP(Table1[[#This Row],[RespondentID]],'All Data'!$A169:$CN741,82,FALSE),"unknown")</f>
        <v>30</v>
      </c>
      <c r="AN168" s="159" t="str">
        <f>IFERROR(VLOOKUP(Table1[[#This Row],[RespondentID]],'All Data'!$A169:$CN741,83,FALSE),"unknown")</f>
        <v>Suffolk</v>
      </c>
      <c r="AO168" s="159" t="str">
        <f>IFERROR(VLOOKUP(Table1[[#This Row],[RespondentID]],'All Data'!$A169:$CN741,84,FALSE),"unknown")</f>
        <v>Lindenhurst, 11757</v>
      </c>
      <c r="AP168" s="159" t="str">
        <f>IFERROR(VLOOKUP(Table1[[#This Row],[RespondentID]],'All Data'!$A169:$CN741,85,FALSE),"unknown")</f>
        <v>White/Caucasian</v>
      </c>
      <c r="AQ168" s="159" t="str">
        <f>IFERROR(VLOOKUP(Table1[[#This Row],[RespondentID]],'All Data'!$A169:$CN741,86,FALSE),"unknown")</f>
        <v>No</v>
      </c>
      <c r="AR168" s="159" t="str">
        <f>IFERROR(VLOOKUP(Table1[[#This Row],[RespondentID]],'All Data'!$A169:$CN741,87,FALSE),"unknown")</f>
        <v xml:space="preserve">English </v>
      </c>
      <c r="AS168" s="159" t="str">
        <f>IFERROR(VLOOKUP(Table1[[#This Row],[RespondentID]],'All Data'!$A169:$CN741,88,FALSE),"unknown")</f>
        <v>$50,000 to $74,999</v>
      </c>
      <c r="AT168" s="159" t="str">
        <f>IFERROR(VLOOKUP(Table1[[#This Row],[RespondentID]],'All Data'!$A169:$CN741,89,FALSE),"unknown")</f>
        <v>Graduate school</v>
      </c>
      <c r="AU168" s="159" t="str">
        <f>IFERROR(VLOOKUP(Table1[[#This Row],[RespondentID]],'All Data'!$A169:$CN741,90,FALSE),"unknown")</f>
        <v>Employed for wages</v>
      </c>
      <c r="AV168" s="159" t="str">
        <f>IFERROR(VLOOKUP(Table1[[#This Row],[RespondentID]],'All Data'!$A169:$CN741,91,FALSE),"unknown")</f>
        <v>Yes</v>
      </c>
      <c r="AW168" s="159" t="str">
        <f>IFERROR(VLOOKUP(Table1[[#This Row],[RespondentID]],'All Data'!$A169:$CN741,92,FALSE),"unknown")</f>
        <v>Yes</v>
      </c>
    </row>
    <row r="169" spans="1:49" x14ac:dyDescent="0.35">
      <c r="A169" s="6">
        <f>'All Data'!A170</f>
        <v>7068518940</v>
      </c>
      <c r="B169" s="6"/>
      <c r="C169" s="6" t="s">
        <v>19</v>
      </c>
      <c r="D169" s="6" t="s">
        <v>20</v>
      </c>
      <c r="E169" s="6"/>
      <c r="F169" s="6"/>
      <c r="G169" s="6"/>
      <c r="H169" s="6"/>
      <c r="I169" s="6"/>
      <c r="J169" s="6"/>
      <c r="K169" s="6" t="s">
        <v>27</v>
      </c>
      <c r="L169" s="6"/>
      <c r="M169" s="6"/>
      <c r="N169" s="6"/>
      <c r="O169" s="8"/>
      <c r="P169" s="8">
        <f t="shared" si="46"/>
        <v>3</v>
      </c>
      <c r="Q169" s="8">
        <f t="shared" si="47"/>
        <v>1</v>
      </c>
      <c r="R169" s="8"/>
      <c r="S169" s="8">
        <f t="shared" si="53"/>
        <v>0</v>
      </c>
      <c r="T169" s="8">
        <f t="shared" si="48"/>
        <v>1</v>
      </c>
      <c r="U169" s="8">
        <f t="shared" si="49"/>
        <v>1</v>
      </c>
      <c r="V169" s="88">
        <f t="shared" si="36"/>
        <v>0</v>
      </c>
      <c r="W169" s="88">
        <f t="shared" si="37"/>
        <v>0</v>
      </c>
      <c r="X169" s="88">
        <f t="shared" si="38"/>
        <v>0</v>
      </c>
      <c r="Y169" s="88">
        <f t="shared" si="39"/>
        <v>0</v>
      </c>
      <c r="Z169" s="88">
        <f t="shared" si="40"/>
        <v>0</v>
      </c>
      <c r="AA169" s="88">
        <f t="shared" si="41"/>
        <v>0</v>
      </c>
      <c r="AB169" s="88">
        <f t="shared" si="42"/>
        <v>1</v>
      </c>
      <c r="AC169" s="88">
        <f t="shared" si="43"/>
        <v>0</v>
      </c>
      <c r="AD169" s="88">
        <f t="shared" si="44"/>
        <v>0</v>
      </c>
      <c r="AE169" s="88">
        <f t="shared" si="45"/>
        <v>0</v>
      </c>
      <c r="AF169" s="8"/>
      <c r="AG169" s="8"/>
      <c r="AH169" s="8">
        <f t="shared" si="50"/>
        <v>3</v>
      </c>
      <c r="AI169" s="8">
        <f t="shared" si="51"/>
        <v>3</v>
      </c>
      <c r="AJ169" s="8" t="str">
        <f t="shared" si="52"/>
        <v>Correct</v>
      </c>
      <c r="AK169" s="8"/>
      <c r="AL169" s="159" t="str">
        <f>IFERROR(VLOOKUP(Table1[[#This Row],[RespondentID]],'All Data'!$A170:$CN742,81,FALSE),"unknown")</f>
        <v>Male</v>
      </c>
      <c r="AM169" s="159">
        <f>IFERROR(VLOOKUP(Table1[[#This Row],[RespondentID]],'All Data'!$A170:$CN742,82,FALSE),"unknown")</f>
        <v>43</v>
      </c>
      <c r="AN169" s="159" t="str">
        <f>IFERROR(VLOOKUP(Table1[[#This Row],[RespondentID]],'All Data'!$A170:$CN742,83,FALSE),"unknown")</f>
        <v>Suffolk</v>
      </c>
      <c r="AO169" s="159" t="str">
        <f>IFERROR(VLOOKUP(Table1[[#This Row],[RespondentID]],'All Data'!$A170:$CN742,84,FALSE),"unknown")</f>
        <v>Bayport, 11705</v>
      </c>
      <c r="AP169" s="159" t="str">
        <f>IFERROR(VLOOKUP(Table1[[#This Row],[RespondentID]],'All Data'!$A170:$CN742,85,FALSE),"unknown")</f>
        <v>White/Caucasian</v>
      </c>
      <c r="AQ169" s="159" t="str">
        <f>IFERROR(VLOOKUP(Table1[[#This Row],[RespondentID]],'All Data'!$A170:$CN742,86,FALSE),"unknown")</f>
        <v>No</v>
      </c>
      <c r="AR169" s="159" t="str">
        <f>IFERROR(VLOOKUP(Table1[[#This Row],[RespondentID]],'All Data'!$A170:$CN742,87,FALSE),"unknown")</f>
        <v xml:space="preserve">English </v>
      </c>
      <c r="AS169" s="159" t="str">
        <f>IFERROR(VLOOKUP(Table1[[#This Row],[RespondentID]],'All Data'!$A170:$CN742,88,FALSE),"unknown")</f>
        <v>Over $125,000</v>
      </c>
      <c r="AT169" s="159" t="str">
        <f>IFERROR(VLOOKUP(Table1[[#This Row],[RespondentID]],'All Data'!$A170:$CN742,89,FALSE),"unknown")</f>
        <v>Some college</v>
      </c>
      <c r="AU169" s="159" t="str">
        <f>IFERROR(VLOOKUP(Table1[[#This Row],[RespondentID]],'All Data'!$A170:$CN742,90,FALSE),"unknown")</f>
        <v>Employed for wages</v>
      </c>
      <c r="AV169" s="159" t="str">
        <f>IFERROR(VLOOKUP(Table1[[#This Row],[RespondentID]],'All Data'!$A170:$CN742,91,FALSE),"unknown")</f>
        <v>Yes</v>
      </c>
      <c r="AW169" s="159" t="str">
        <f>IFERROR(VLOOKUP(Table1[[#This Row],[RespondentID]],'All Data'!$A170:$CN742,92,FALSE),"unknown")</f>
        <v>Yes</v>
      </c>
    </row>
    <row r="170" spans="1:49" x14ac:dyDescent="0.35">
      <c r="A170" s="6">
        <f>'All Data'!A171</f>
        <v>7068518772</v>
      </c>
      <c r="B170" s="6"/>
      <c r="C170" s="6"/>
      <c r="D170" s="6"/>
      <c r="E170" s="6" t="s">
        <v>21</v>
      </c>
      <c r="F170" s="6"/>
      <c r="G170" s="6"/>
      <c r="H170" s="6"/>
      <c r="I170" s="6"/>
      <c r="J170" s="6"/>
      <c r="K170" s="6" t="s">
        <v>27</v>
      </c>
      <c r="L170" s="6" t="s">
        <v>28</v>
      </c>
      <c r="M170" s="6"/>
      <c r="N170" s="6"/>
      <c r="O170" s="8"/>
      <c r="P170" s="8">
        <f t="shared" si="46"/>
        <v>3</v>
      </c>
      <c r="Q170" s="8">
        <f t="shared" si="47"/>
        <v>1</v>
      </c>
      <c r="R170" s="8"/>
      <c r="S170" s="8">
        <f t="shared" si="53"/>
        <v>0</v>
      </c>
      <c r="T170" s="8">
        <f t="shared" si="48"/>
        <v>0</v>
      </c>
      <c r="U170" s="8">
        <f t="shared" si="49"/>
        <v>0</v>
      </c>
      <c r="V170" s="88">
        <f t="shared" si="36"/>
        <v>1</v>
      </c>
      <c r="W170" s="88">
        <f t="shared" si="37"/>
        <v>0</v>
      </c>
      <c r="X170" s="88">
        <f t="shared" si="38"/>
        <v>0</v>
      </c>
      <c r="Y170" s="88">
        <f t="shared" si="39"/>
        <v>0</v>
      </c>
      <c r="Z170" s="88">
        <f t="shared" si="40"/>
        <v>0</v>
      </c>
      <c r="AA170" s="88">
        <f t="shared" si="41"/>
        <v>0</v>
      </c>
      <c r="AB170" s="88">
        <f t="shared" si="42"/>
        <v>1</v>
      </c>
      <c r="AC170" s="88">
        <f t="shared" si="43"/>
        <v>1</v>
      </c>
      <c r="AD170" s="88">
        <f t="shared" si="44"/>
        <v>0</v>
      </c>
      <c r="AE170" s="88">
        <f t="shared" si="45"/>
        <v>0</v>
      </c>
      <c r="AF170" s="8"/>
      <c r="AG170" s="8"/>
      <c r="AH170" s="8">
        <f t="shared" si="50"/>
        <v>3</v>
      </c>
      <c r="AI170" s="8">
        <f t="shared" si="51"/>
        <v>3</v>
      </c>
      <c r="AJ170" s="8" t="str">
        <f t="shared" si="52"/>
        <v>Correct</v>
      </c>
      <c r="AK170" s="8"/>
      <c r="AL170" s="159" t="str">
        <f>IFERROR(VLOOKUP(Table1[[#This Row],[RespondentID]],'All Data'!$A171:$CN743,81,FALSE),"unknown")</f>
        <v>Male</v>
      </c>
      <c r="AM170" s="159">
        <f>IFERROR(VLOOKUP(Table1[[#This Row],[RespondentID]],'All Data'!$A171:$CN743,82,FALSE),"unknown")</f>
        <v>33</v>
      </c>
      <c r="AN170" s="159" t="str">
        <f>IFERROR(VLOOKUP(Table1[[#This Row],[RespondentID]],'All Data'!$A171:$CN743,83,FALSE),"unknown")</f>
        <v>Nassau</v>
      </c>
      <c r="AO170" s="159" t="str">
        <f>IFERROR(VLOOKUP(Table1[[#This Row],[RespondentID]],'All Data'!$A171:$CN743,84,FALSE),"unknown")</f>
        <v>Elmont, 11003</v>
      </c>
      <c r="AP170" s="159" t="str">
        <f>IFERROR(VLOOKUP(Table1[[#This Row],[RespondentID]],'All Data'!$A171:$CN743,85,FALSE),"unknown")</f>
        <v>Black/African American</v>
      </c>
      <c r="AQ170" s="159" t="str">
        <f>IFERROR(VLOOKUP(Table1[[#This Row],[RespondentID]],'All Data'!$A171:$CN743,86,FALSE),"unknown")</f>
        <v>No</v>
      </c>
      <c r="AR170" s="159" t="str">
        <f>IFERROR(VLOOKUP(Table1[[#This Row],[RespondentID]],'All Data'!$A171:$CN743,87,FALSE),"unknown")</f>
        <v xml:space="preserve">English </v>
      </c>
      <c r="AS170" s="159" t="str">
        <f>IFERROR(VLOOKUP(Table1[[#This Row],[RespondentID]],'All Data'!$A171:$CN743,88,FALSE),"unknown")</f>
        <v>$75,000 to $125,000</v>
      </c>
      <c r="AT170" s="159" t="str">
        <f>IFERROR(VLOOKUP(Table1[[#This Row],[RespondentID]],'All Data'!$A171:$CN743,89,FALSE),"unknown")</f>
        <v>Some college</v>
      </c>
      <c r="AU170" s="159" t="str">
        <f>IFERROR(VLOOKUP(Table1[[#This Row],[RespondentID]],'All Data'!$A171:$CN743,90,FALSE),"unknown")</f>
        <v>Employed for wages</v>
      </c>
      <c r="AV170" s="159" t="str">
        <f>IFERROR(VLOOKUP(Table1[[#This Row],[RespondentID]],'All Data'!$A171:$CN743,91,FALSE),"unknown")</f>
        <v>Yes</v>
      </c>
      <c r="AW170" s="159" t="str">
        <f>IFERROR(VLOOKUP(Table1[[#This Row],[RespondentID]],'All Data'!$A171:$CN743,92,FALSE),"unknown")</f>
        <v>Yes</v>
      </c>
    </row>
    <row r="171" spans="1:49" x14ac:dyDescent="0.35">
      <c r="A171" s="6">
        <f>'All Data'!A172</f>
        <v>7068518657</v>
      </c>
      <c r="B171" s="6"/>
      <c r="C171" s="6"/>
      <c r="D171" s="6"/>
      <c r="E171" s="6"/>
      <c r="F171" s="6"/>
      <c r="G171" s="6"/>
      <c r="H171" s="6"/>
      <c r="I171" s="6"/>
      <c r="J171" s="6" t="s">
        <v>26</v>
      </c>
      <c r="K171" s="6" t="s">
        <v>27</v>
      </c>
      <c r="L171" s="6" t="s">
        <v>28</v>
      </c>
      <c r="M171" s="6"/>
      <c r="N171" s="6" t="s">
        <v>30</v>
      </c>
      <c r="O171" s="8"/>
      <c r="P171" s="8">
        <f t="shared" si="46"/>
        <v>4</v>
      </c>
      <c r="Q171" s="8">
        <f t="shared" si="47"/>
        <v>0.75</v>
      </c>
      <c r="R171" s="8"/>
      <c r="S171" s="8">
        <f t="shared" si="53"/>
        <v>0</v>
      </c>
      <c r="T171" s="8">
        <f t="shared" si="48"/>
        <v>0</v>
      </c>
      <c r="U171" s="8">
        <f t="shared" si="49"/>
        <v>0</v>
      </c>
      <c r="V171" s="88">
        <f t="shared" si="36"/>
        <v>0</v>
      </c>
      <c r="W171" s="88">
        <f t="shared" si="37"/>
        <v>0</v>
      </c>
      <c r="X171" s="88">
        <f t="shared" si="38"/>
        <v>0</v>
      </c>
      <c r="Y171" s="88">
        <f t="shared" si="39"/>
        <v>0</v>
      </c>
      <c r="Z171" s="88">
        <f t="shared" si="40"/>
        <v>0</v>
      </c>
      <c r="AA171" s="88">
        <f t="shared" si="41"/>
        <v>0.75</v>
      </c>
      <c r="AB171" s="88">
        <f t="shared" si="42"/>
        <v>0.75</v>
      </c>
      <c r="AC171" s="88">
        <f t="shared" si="43"/>
        <v>0.75</v>
      </c>
      <c r="AD171" s="88">
        <f t="shared" si="44"/>
        <v>0</v>
      </c>
      <c r="AE171" s="88">
        <f t="shared" si="45"/>
        <v>0.75</v>
      </c>
      <c r="AF171" s="8"/>
      <c r="AG171" s="8"/>
      <c r="AH171" s="8">
        <f t="shared" si="50"/>
        <v>3</v>
      </c>
      <c r="AI171" s="8">
        <f t="shared" si="51"/>
        <v>4</v>
      </c>
      <c r="AJ171" s="8" t="str">
        <f t="shared" si="52"/>
        <v>Correct</v>
      </c>
      <c r="AK171" s="8"/>
      <c r="AL171" s="159" t="str">
        <f>IFERROR(VLOOKUP(Table1[[#This Row],[RespondentID]],'All Data'!$A172:$CN744,81,FALSE),"unknown")</f>
        <v>Female</v>
      </c>
      <c r="AM171" s="159">
        <f>IFERROR(VLOOKUP(Table1[[#This Row],[RespondentID]],'All Data'!$A172:$CN744,82,FALSE),"unknown")</f>
        <v>55</v>
      </c>
      <c r="AN171" s="159" t="str">
        <f>IFERROR(VLOOKUP(Table1[[#This Row],[RespondentID]],'All Data'!$A172:$CN744,83,FALSE),"unknown")</f>
        <v>Suffolk</v>
      </c>
      <c r="AO171" s="159" t="str">
        <f>IFERROR(VLOOKUP(Table1[[#This Row],[RespondentID]],'All Data'!$A172:$CN744,84,FALSE),"unknown")</f>
        <v>Amityville, 11701</v>
      </c>
      <c r="AP171" s="159" t="str">
        <f>IFERROR(VLOOKUP(Table1[[#This Row],[RespondentID]],'All Data'!$A172:$CN744,85,FALSE),"unknown")</f>
        <v>White/Caucasian</v>
      </c>
      <c r="AQ171" s="159">
        <f>IFERROR(VLOOKUP(Table1[[#This Row],[RespondentID]],'All Data'!$A172:$CN744,86,FALSE),"unknown")</f>
        <v>0</v>
      </c>
      <c r="AR171" s="159" t="str">
        <f>IFERROR(VLOOKUP(Table1[[#This Row],[RespondentID]],'All Data'!$A172:$CN744,87,FALSE),"unknown")</f>
        <v xml:space="preserve">English </v>
      </c>
      <c r="AS171" s="159">
        <f>IFERROR(VLOOKUP(Table1[[#This Row],[RespondentID]],'All Data'!$A172:$CN744,88,FALSE),"unknown")</f>
        <v>0</v>
      </c>
      <c r="AT171" s="159" t="str">
        <f>IFERROR(VLOOKUP(Table1[[#This Row],[RespondentID]],'All Data'!$A172:$CN744,89,FALSE),"unknown")</f>
        <v>High school graduate</v>
      </c>
      <c r="AU171" s="159" t="str">
        <f>IFERROR(VLOOKUP(Table1[[#This Row],[RespondentID]],'All Data'!$A172:$CN744,90,FALSE),"unknown")</f>
        <v>Employed for wages</v>
      </c>
      <c r="AV171" s="159">
        <f>IFERROR(VLOOKUP(Table1[[#This Row],[RespondentID]],'All Data'!$A172:$CN744,91,FALSE),"unknown")</f>
        <v>0</v>
      </c>
      <c r="AW171" s="159" t="str">
        <f>IFERROR(VLOOKUP(Table1[[#This Row],[RespondentID]],'All Data'!$A172:$CN744,92,FALSE),"unknown")</f>
        <v>Yes</v>
      </c>
    </row>
    <row r="172" spans="1:49" x14ac:dyDescent="0.35">
      <c r="A172" s="6">
        <f>'All Data'!A173</f>
        <v>7068518551</v>
      </c>
      <c r="B172" s="6"/>
      <c r="C172" s="6"/>
      <c r="D172" s="6" t="s">
        <v>20</v>
      </c>
      <c r="E172" s="6"/>
      <c r="F172" s="6"/>
      <c r="G172" s="6" t="s">
        <v>23</v>
      </c>
      <c r="H172" s="6"/>
      <c r="I172" s="6"/>
      <c r="J172" s="6" t="s">
        <v>26</v>
      </c>
      <c r="K172" s="6"/>
      <c r="L172" s="6" t="s">
        <v>28</v>
      </c>
      <c r="M172" s="6"/>
      <c r="N172" s="6" t="s">
        <v>30</v>
      </c>
      <c r="O172" s="8"/>
      <c r="P172" s="8">
        <f t="shared" si="46"/>
        <v>5</v>
      </c>
      <c r="Q172" s="8">
        <f t="shared" si="47"/>
        <v>0.6</v>
      </c>
      <c r="R172" s="8"/>
      <c r="S172" s="8">
        <f t="shared" si="53"/>
        <v>0</v>
      </c>
      <c r="T172" s="8">
        <f t="shared" si="48"/>
        <v>0</v>
      </c>
      <c r="U172" s="8">
        <f t="shared" si="49"/>
        <v>0.6</v>
      </c>
      <c r="V172" s="88">
        <f t="shared" si="36"/>
        <v>0</v>
      </c>
      <c r="W172" s="88">
        <f t="shared" si="37"/>
        <v>0</v>
      </c>
      <c r="X172" s="88">
        <f t="shared" si="38"/>
        <v>0.6</v>
      </c>
      <c r="Y172" s="88">
        <f t="shared" si="39"/>
        <v>0</v>
      </c>
      <c r="Z172" s="88">
        <f t="shared" si="40"/>
        <v>0</v>
      </c>
      <c r="AA172" s="88">
        <f t="shared" si="41"/>
        <v>0.6</v>
      </c>
      <c r="AB172" s="88">
        <f t="shared" si="42"/>
        <v>0</v>
      </c>
      <c r="AC172" s="88">
        <f t="shared" si="43"/>
        <v>0.6</v>
      </c>
      <c r="AD172" s="88">
        <f t="shared" si="44"/>
        <v>0</v>
      </c>
      <c r="AE172" s="88">
        <f t="shared" si="45"/>
        <v>0.6</v>
      </c>
      <c r="AF172" s="8"/>
      <c r="AG172" s="8"/>
      <c r="AH172" s="8">
        <f t="shared" si="50"/>
        <v>3</v>
      </c>
      <c r="AI172" s="8">
        <f t="shared" si="51"/>
        <v>5</v>
      </c>
      <c r="AJ172" s="8" t="str">
        <f t="shared" si="52"/>
        <v>Correct</v>
      </c>
      <c r="AK172" s="8"/>
      <c r="AL172" s="159" t="str">
        <f>IFERROR(VLOOKUP(Table1[[#This Row],[RespondentID]],'All Data'!$A173:$CN745,81,FALSE),"unknown")</f>
        <v>Female</v>
      </c>
      <c r="AM172" s="159">
        <f>IFERROR(VLOOKUP(Table1[[#This Row],[RespondentID]],'All Data'!$A173:$CN745,82,FALSE),"unknown")</f>
        <v>70</v>
      </c>
      <c r="AN172" s="159" t="str">
        <f>IFERROR(VLOOKUP(Table1[[#This Row],[RespondentID]],'All Data'!$A173:$CN745,83,FALSE),"unknown")</f>
        <v>Nassau</v>
      </c>
      <c r="AO172" s="159" t="str">
        <f>IFERROR(VLOOKUP(Table1[[#This Row],[RespondentID]],'All Data'!$A173:$CN745,84,FALSE),"unknown")</f>
        <v>Massapequa, 11758</v>
      </c>
      <c r="AP172" s="159" t="str">
        <f>IFERROR(VLOOKUP(Table1[[#This Row],[RespondentID]],'All Data'!$A173:$CN745,85,FALSE),"unknown")</f>
        <v>White/Caucasian</v>
      </c>
      <c r="AQ172" s="159" t="str">
        <f>IFERROR(VLOOKUP(Table1[[#This Row],[RespondentID]],'All Data'!$A173:$CN745,86,FALSE),"unknown")</f>
        <v>No</v>
      </c>
      <c r="AR172" s="159" t="str">
        <f>IFERROR(VLOOKUP(Table1[[#This Row],[RespondentID]],'All Data'!$A173:$CN745,87,FALSE),"unknown")</f>
        <v xml:space="preserve">English </v>
      </c>
      <c r="AS172" s="159" t="str">
        <f>IFERROR(VLOOKUP(Table1[[#This Row],[RespondentID]],'All Data'!$A173:$CN745,88,FALSE),"unknown")</f>
        <v>$75,000 to $125,000</v>
      </c>
      <c r="AT172" s="159" t="str">
        <f>IFERROR(VLOOKUP(Table1[[#This Row],[RespondentID]],'All Data'!$A173:$CN745,89,FALSE),"unknown")</f>
        <v>Some college</v>
      </c>
      <c r="AU172" s="159" t="str">
        <f>IFERROR(VLOOKUP(Table1[[#This Row],[RespondentID]],'All Data'!$A173:$CN745,90,FALSE),"unknown")</f>
        <v>Retired</v>
      </c>
      <c r="AV172" s="159" t="str">
        <f>IFERROR(VLOOKUP(Table1[[#This Row],[RespondentID]],'All Data'!$A173:$CN745,91,FALSE),"unknown")</f>
        <v>Yes</v>
      </c>
      <c r="AW172" s="159" t="str">
        <f>IFERROR(VLOOKUP(Table1[[#This Row],[RespondentID]],'All Data'!$A173:$CN745,92,FALSE),"unknown")</f>
        <v>Yes</v>
      </c>
    </row>
    <row r="173" spans="1:49" x14ac:dyDescent="0.35">
      <c r="A173" s="6">
        <f>'All Data'!A174</f>
        <v>7068518380</v>
      </c>
      <c r="B173" s="6"/>
      <c r="C173" s="6"/>
      <c r="D173" s="6" t="s">
        <v>20</v>
      </c>
      <c r="E173" s="6" t="s">
        <v>21</v>
      </c>
      <c r="F173" s="6"/>
      <c r="G173" s="6"/>
      <c r="H173" s="6"/>
      <c r="I173" s="6" t="s">
        <v>25</v>
      </c>
      <c r="J173" s="6" t="s">
        <v>26</v>
      </c>
      <c r="K173" s="6"/>
      <c r="L173" s="6"/>
      <c r="M173" s="6"/>
      <c r="N173" s="6" t="s">
        <v>30</v>
      </c>
      <c r="O173" s="8"/>
      <c r="P173" s="8">
        <f t="shared" si="46"/>
        <v>5</v>
      </c>
      <c r="Q173" s="8">
        <f t="shared" si="47"/>
        <v>0.6</v>
      </c>
      <c r="R173" s="8"/>
      <c r="S173" s="8">
        <f t="shared" si="53"/>
        <v>0</v>
      </c>
      <c r="T173" s="8">
        <f t="shared" si="48"/>
        <v>0</v>
      </c>
      <c r="U173" s="8">
        <f t="shared" si="49"/>
        <v>0.6</v>
      </c>
      <c r="V173" s="88">
        <f t="shared" si="36"/>
        <v>0.6</v>
      </c>
      <c r="W173" s="88">
        <f t="shared" si="37"/>
        <v>0</v>
      </c>
      <c r="X173" s="88">
        <f t="shared" si="38"/>
        <v>0</v>
      </c>
      <c r="Y173" s="88">
        <f t="shared" si="39"/>
        <v>0</v>
      </c>
      <c r="Z173" s="88">
        <f t="shared" si="40"/>
        <v>0.6</v>
      </c>
      <c r="AA173" s="88">
        <f t="shared" si="41"/>
        <v>0.6</v>
      </c>
      <c r="AB173" s="88">
        <f t="shared" si="42"/>
        <v>0</v>
      </c>
      <c r="AC173" s="88">
        <f t="shared" si="43"/>
        <v>0</v>
      </c>
      <c r="AD173" s="88">
        <f t="shared" si="44"/>
        <v>0</v>
      </c>
      <c r="AE173" s="88">
        <f t="shared" si="45"/>
        <v>0.6</v>
      </c>
      <c r="AF173" s="8"/>
      <c r="AG173" s="8"/>
      <c r="AH173" s="8">
        <f t="shared" si="50"/>
        <v>3</v>
      </c>
      <c r="AI173" s="8">
        <f t="shared" si="51"/>
        <v>5</v>
      </c>
      <c r="AJ173" s="8" t="str">
        <f t="shared" si="52"/>
        <v>Correct</v>
      </c>
      <c r="AK173" s="8"/>
      <c r="AL173" s="159" t="str">
        <f>IFERROR(VLOOKUP(Table1[[#This Row],[RespondentID]],'All Data'!$A174:$CN746,81,FALSE),"unknown")</f>
        <v>Female</v>
      </c>
      <c r="AM173" s="159">
        <f>IFERROR(VLOOKUP(Table1[[#This Row],[RespondentID]],'All Data'!$A174:$CN746,82,FALSE),"unknown")</f>
        <v>40</v>
      </c>
      <c r="AN173" s="159" t="str">
        <f>IFERROR(VLOOKUP(Table1[[#This Row],[RespondentID]],'All Data'!$A174:$CN746,83,FALSE),"unknown")</f>
        <v>Nassau</v>
      </c>
      <c r="AO173" s="159" t="str">
        <f>IFERROR(VLOOKUP(Table1[[#This Row],[RespondentID]],'All Data'!$A174:$CN746,84,FALSE),"unknown")</f>
        <v>Massapequa, 11758</v>
      </c>
      <c r="AP173" s="159" t="str">
        <f>IFERROR(VLOOKUP(Table1[[#This Row],[RespondentID]],'All Data'!$A174:$CN746,85,FALSE),"unknown")</f>
        <v>White/Caucasian</v>
      </c>
      <c r="AQ173" s="159" t="str">
        <f>IFERROR(VLOOKUP(Table1[[#This Row],[RespondentID]],'All Data'!$A174:$CN746,86,FALSE),"unknown")</f>
        <v>No</v>
      </c>
      <c r="AR173" s="159" t="str">
        <f>IFERROR(VLOOKUP(Table1[[#This Row],[RespondentID]],'All Data'!$A174:$CN746,87,FALSE),"unknown")</f>
        <v xml:space="preserve">English </v>
      </c>
      <c r="AS173" s="159" t="str">
        <f>IFERROR(VLOOKUP(Table1[[#This Row],[RespondentID]],'All Data'!$A174:$CN746,88,FALSE),"unknown")</f>
        <v>$75,000 to $125,000</v>
      </c>
      <c r="AT173" s="159" t="str">
        <f>IFERROR(VLOOKUP(Table1[[#This Row],[RespondentID]],'All Data'!$A174:$CN746,89,FALSE),"unknown")</f>
        <v>College graduate</v>
      </c>
      <c r="AU173" s="159" t="str">
        <f>IFERROR(VLOOKUP(Table1[[#This Row],[RespondentID]],'All Data'!$A174:$CN746,90,FALSE),"unknown")</f>
        <v>Employed for wages</v>
      </c>
      <c r="AV173" s="159" t="str">
        <f>IFERROR(VLOOKUP(Table1[[#This Row],[RespondentID]],'All Data'!$A174:$CN746,91,FALSE),"unknown")</f>
        <v>Yes</v>
      </c>
      <c r="AW173" s="159" t="str">
        <f>IFERROR(VLOOKUP(Table1[[#This Row],[RespondentID]],'All Data'!$A174:$CN746,92,FALSE),"unknown")</f>
        <v>Yes</v>
      </c>
    </row>
    <row r="174" spans="1:49" x14ac:dyDescent="0.35">
      <c r="A174" s="6">
        <f>'All Data'!A175</f>
        <v>7068518213</v>
      </c>
      <c r="B174" s="6"/>
      <c r="C174" s="6" t="s">
        <v>19</v>
      </c>
      <c r="D174" s="6"/>
      <c r="E174" s="6" t="s">
        <v>21</v>
      </c>
      <c r="F174" s="6"/>
      <c r="G174" s="6"/>
      <c r="H174" s="6"/>
      <c r="I174" s="6"/>
      <c r="J174" s="6"/>
      <c r="K174" s="6"/>
      <c r="L174" s="6" t="s">
        <v>28</v>
      </c>
      <c r="M174" s="6"/>
      <c r="N174" s="6"/>
      <c r="O174" s="8"/>
      <c r="P174" s="8">
        <f t="shared" si="46"/>
        <v>3</v>
      </c>
      <c r="Q174" s="8">
        <f t="shared" si="47"/>
        <v>1</v>
      </c>
      <c r="R174" s="8"/>
      <c r="S174" s="8">
        <f t="shared" si="53"/>
        <v>0</v>
      </c>
      <c r="T174" s="8">
        <f t="shared" si="48"/>
        <v>1</v>
      </c>
      <c r="U174" s="8">
        <f t="shared" si="49"/>
        <v>0</v>
      </c>
      <c r="V174" s="88">
        <f t="shared" si="36"/>
        <v>1</v>
      </c>
      <c r="W174" s="88">
        <f t="shared" si="37"/>
        <v>0</v>
      </c>
      <c r="X174" s="88">
        <f t="shared" si="38"/>
        <v>0</v>
      </c>
      <c r="Y174" s="88">
        <f t="shared" si="39"/>
        <v>0</v>
      </c>
      <c r="Z174" s="88">
        <f t="shared" si="40"/>
        <v>0</v>
      </c>
      <c r="AA174" s="88">
        <f t="shared" si="41"/>
        <v>0</v>
      </c>
      <c r="AB174" s="88">
        <f t="shared" si="42"/>
        <v>0</v>
      </c>
      <c r="AC174" s="88">
        <f t="shared" si="43"/>
        <v>1</v>
      </c>
      <c r="AD174" s="88">
        <f t="shared" si="44"/>
        <v>0</v>
      </c>
      <c r="AE174" s="88">
        <f t="shared" si="45"/>
        <v>0</v>
      </c>
      <c r="AF174" s="8"/>
      <c r="AG174" s="8"/>
      <c r="AH174" s="8">
        <f t="shared" si="50"/>
        <v>3</v>
      </c>
      <c r="AI174" s="8">
        <f t="shared" si="51"/>
        <v>3</v>
      </c>
      <c r="AJ174" s="8" t="str">
        <f t="shared" si="52"/>
        <v>Correct</v>
      </c>
      <c r="AK174" s="8"/>
      <c r="AL174" s="159" t="str">
        <f>IFERROR(VLOOKUP(Table1[[#This Row],[RespondentID]],'All Data'!$A175:$CN747,81,FALSE),"unknown")</f>
        <v>Female</v>
      </c>
      <c r="AM174" s="159">
        <f>IFERROR(VLOOKUP(Table1[[#This Row],[RespondentID]],'All Data'!$A175:$CN747,82,FALSE),"unknown")</f>
        <v>57</v>
      </c>
      <c r="AN174" s="159" t="str">
        <f>IFERROR(VLOOKUP(Table1[[#This Row],[RespondentID]],'All Data'!$A175:$CN747,83,FALSE),"unknown")</f>
        <v>Suffolk</v>
      </c>
      <c r="AO174" s="159" t="str">
        <f>IFERROR(VLOOKUP(Table1[[#This Row],[RespondentID]],'All Data'!$A175:$CN747,84,FALSE),"unknown")</f>
        <v>Lindenhurst, 11757</v>
      </c>
      <c r="AP174" s="159" t="str">
        <f>IFERROR(VLOOKUP(Table1[[#This Row],[RespondentID]],'All Data'!$A175:$CN747,85,FALSE),"unknown")</f>
        <v>White/Caucasian</v>
      </c>
      <c r="AQ174" s="159" t="str">
        <f>IFERROR(VLOOKUP(Table1[[#This Row],[RespondentID]],'All Data'!$A175:$CN747,86,FALSE),"unknown")</f>
        <v>No</v>
      </c>
      <c r="AR174" s="159" t="str">
        <f>IFERROR(VLOOKUP(Table1[[#This Row],[RespondentID]],'All Data'!$A175:$CN747,87,FALSE),"unknown")</f>
        <v xml:space="preserve">English </v>
      </c>
      <c r="AS174" s="159" t="str">
        <f>IFERROR(VLOOKUP(Table1[[#This Row],[RespondentID]],'All Data'!$A175:$CN747,88,FALSE),"unknown")</f>
        <v>$35,000 to $49,999</v>
      </c>
      <c r="AT174" s="159" t="str">
        <f>IFERROR(VLOOKUP(Table1[[#This Row],[RespondentID]],'All Data'!$A175:$CN747,89,FALSE),"unknown")</f>
        <v>College graduate</v>
      </c>
      <c r="AU174" s="159" t="str">
        <f>IFERROR(VLOOKUP(Table1[[#This Row],[RespondentID]],'All Data'!$A175:$CN747,90,FALSE),"unknown")</f>
        <v>Employed for wages</v>
      </c>
      <c r="AV174" s="159" t="str">
        <f>IFERROR(VLOOKUP(Table1[[#This Row],[RespondentID]],'All Data'!$A175:$CN747,91,FALSE),"unknown")</f>
        <v>Yes</v>
      </c>
      <c r="AW174" s="159" t="str">
        <f>IFERROR(VLOOKUP(Table1[[#This Row],[RespondentID]],'All Data'!$A175:$CN747,92,FALSE),"unknown")</f>
        <v>Yes</v>
      </c>
    </row>
    <row r="175" spans="1:49" x14ac:dyDescent="0.35">
      <c r="A175" s="6">
        <f>'All Data'!A176</f>
        <v>7068518050</v>
      </c>
      <c r="B175" s="6"/>
      <c r="C175" s="6"/>
      <c r="D175" s="6"/>
      <c r="E175" s="6" t="s">
        <v>21</v>
      </c>
      <c r="F175" s="6"/>
      <c r="G175" s="6"/>
      <c r="H175" s="6"/>
      <c r="I175" s="6"/>
      <c r="J175" s="6"/>
      <c r="K175" s="6" t="s">
        <v>27</v>
      </c>
      <c r="L175" s="6"/>
      <c r="M175" s="6"/>
      <c r="N175" s="6" t="s">
        <v>30</v>
      </c>
      <c r="O175" s="8"/>
      <c r="P175" s="8">
        <f t="shared" si="46"/>
        <v>3</v>
      </c>
      <c r="Q175" s="8">
        <f t="shared" si="47"/>
        <v>1</v>
      </c>
      <c r="R175" s="8"/>
      <c r="S175" s="8">
        <f t="shared" si="53"/>
        <v>0</v>
      </c>
      <c r="T175" s="8">
        <f t="shared" si="48"/>
        <v>0</v>
      </c>
      <c r="U175" s="8">
        <f t="shared" si="49"/>
        <v>0</v>
      </c>
      <c r="V175" s="88">
        <f t="shared" si="36"/>
        <v>1</v>
      </c>
      <c r="W175" s="88">
        <f t="shared" si="37"/>
        <v>0</v>
      </c>
      <c r="X175" s="88">
        <f t="shared" si="38"/>
        <v>0</v>
      </c>
      <c r="Y175" s="88">
        <f t="shared" si="39"/>
        <v>0</v>
      </c>
      <c r="Z175" s="88">
        <f t="shared" si="40"/>
        <v>0</v>
      </c>
      <c r="AA175" s="88">
        <f t="shared" si="41"/>
        <v>0</v>
      </c>
      <c r="AB175" s="88">
        <f t="shared" si="42"/>
        <v>1</v>
      </c>
      <c r="AC175" s="88">
        <f t="shared" si="43"/>
        <v>0</v>
      </c>
      <c r="AD175" s="88">
        <f t="shared" si="44"/>
        <v>0</v>
      </c>
      <c r="AE175" s="88">
        <f t="shared" si="45"/>
        <v>1</v>
      </c>
      <c r="AF175" s="8"/>
      <c r="AG175" s="8"/>
      <c r="AH175" s="8">
        <f t="shared" si="50"/>
        <v>3</v>
      </c>
      <c r="AI175" s="8">
        <f t="shared" si="51"/>
        <v>3</v>
      </c>
      <c r="AJ175" s="8" t="str">
        <f t="shared" si="52"/>
        <v>Correct</v>
      </c>
      <c r="AK175" s="8"/>
      <c r="AL175" s="159" t="str">
        <f>IFERROR(VLOOKUP(Table1[[#This Row],[RespondentID]],'All Data'!$A176:$CN748,81,FALSE),"unknown")</f>
        <v>Female</v>
      </c>
      <c r="AM175" s="159">
        <f>IFERROR(VLOOKUP(Table1[[#This Row],[RespondentID]],'All Data'!$A176:$CN748,82,FALSE),"unknown")</f>
        <v>55</v>
      </c>
      <c r="AN175" s="159" t="str">
        <f>IFERROR(VLOOKUP(Table1[[#This Row],[RespondentID]],'All Data'!$A176:$CN748,83,FALSE),"unknown")</f>
        <v>Suffolk</v>
      </c>
      <c r="AO175" s="159">
        <f>IFERROR(VLOOKUP(Table1[[#This Row],[RespondentID]],'All Data'!$A176:$CN748,84,FALSE),"unknown")</f>
        <v>0</v>
      </c>
      <c r="AP175" s="159" t="str">
        <f>IFERROR(VLOOKUP(Table1[[#This Row],[RespondentID]],'All Data'!$A176:$CN748,85,FALSE),"unknown")</f>
        <v>White/Caucasian</v>
      </c>
      <c r="AQ175" s="159" t="str">
        <f>IFERROR(VLOOKUP(Table1[[#This Row],[RespondentID]],'All Data'!$A176:$CN748,86,FALSE),"unknown")</f>
        <v>No</v>
      </c>
      <c r="AR175" s="159" t="str">
        <f>IFERROR(VLOOKUP(Table1[[#This Row],[RespondentID]],'All Data'!$A176:$CN748,87,FALSE),"unknown")</f>
        <v xml:space="preserve">English </v>
      </c>
      <c r="AS175" s="159" t="str">
        <f>IFERROR(VLOOKUP(Table1[[#This Row],[RespondentID]],'All Data'!$A176:$CN748,88,FALSE),"unknown")</f>
        <v>$75,000 to $125,000</v>
      </c>
      <c r="AT175" s="159" t="str">
        <f>IFERROR(VLOOKUP(Table1[[#This Row],[RespondentID]],'All Data'!$A176:$CN748,89,FALSE),"unknown")</f>
        <v>High school graduate</v>
      </c>
      <c r="AU175" s="159" t="str">
        <f>IFERROR(VLOOKUP(Table1[[#This Row],[RespondentID]],'All Data'!$A176:$CN748,90,FALSE),"unknown")</f>
        <v>Employed for wages</v>
      </c>
      <c r="AV175" s="159" t="str">
        <f>IFERROR(VLOOKUP(Table1[[#This Row],[RespondentID]],'All Data'!$A176:$CN748,91,FALSE),"unknown")</f>
        <v>Yes</v>
      </c>
      <c r="AW175" s="159" t="str">
        <f>IFERROR(VLOOKUP(Table1[[#This Row],[RespondentID]],'All Data'!$A176:$CN748,92,FALSE),"unknown")</f>
        <v>Yes</v>
      </c>
    </row>
    <row r="176" spans="1:49" x14ac:dyDescent="0.35">
      <c r="A176" s="6">
        <f>'All Data'!A177</f>
        <v>7068517884</v>
      </c>
      <c r="B176" s="6"/>
      <c r="C176" s="6" t="s">
        <v>19</v>
      </c>
      <c r="D176" s="6"/>
      <c r="E176" s="6"/>
      <c r="F176" s="6"/>
      <c r="G176" s="6"/>
      <c r="H176" s="6"/>
      <c r="I176" s="6"/>
      <c r="J176" s="6"/>
      <c r="K176" s="6"/>
      <c r="L176" s="6"/>
      <c r="M176" s="6"/>
      <c r="N176" s="6"/>
      <c r="O176" s="8"/>
      <c r="P176" s="8">
        <f t="shared" si="46"/>
        <v>1</v>
      </c>
      <c r="Q176" s="8">
        <f t="shared" si="47"/>
        <v>3</v>
      </c>
      <c r="R176" s="8"/>
      <c r="S176" s="8">
        <f t="shared" si="53"/>
        <v>0</v>
      </c>
      <c r="T176" s="8">
        <f t="shared" si="48"/>
        <v>1</v>
      </c>
      <c r="U176" s="8">
        <f t="shared" si="49"/>
        <v>0</v>
      </c>
      <c r="V176" s="88">
        <f t="shared" si="36"/>
        <v>0</v>
      </c>
      <c r="W176" s="88">
        <f t="shared" si="37"/>
        <v>0</v>
      </c>
      <c r="X176" s="88">
        <f t="shared" si="38"/>
        <v>0</v>
      </c>
      <c r="Y176" s="88">
        <f t="shared" si="39"/>
        <v>0</v>
      </c>
      <c r="Z176" s="88">
        <f t="shared" si="40"/>
        <v>0</v>
      </c>
      <c r="AA176" s="88">
        <f t="shared" si="41"/>
        <v>0</v>
      </c>
      <c r="AB176" s="88">
        <f t="shared" si="42"/>
        <v>0</v>
      </c>
      <c r="AC176" s="88">
        <f t="shared" si="43"/>
        <v>0</v>
      </c>
      <c r="AD176" s="88">
        <f t="shared" si="44"/>
        <v>0</v>
      </c>
      <c r="AE176" s="88">
        <f t="shared" si="45"/>
        <v>0</v>
      </c>
      <c r="AF176" s="8"/>
      <c r="AG176" s="8"/>
      <c r="AH176" s="8">
        <f t="shared" si="50"/>
        <v>1</v>
      </c>
      <c r="AI176" s="8">
        <f t="shared" si="51"/>
        <v>1</v>
      </c>
      <c r="AJ176" s="8" t="str">
        <f t="shared" si="52"/>
        <v>Correct</v>
      </c>
      <c r="AK176" s="8"/>
      <c r="AL176" s="159" t="str">
        <f>IFERROR(VLOOKUP(Table1[[#This Row],[RespondentID]],'All Data'!$A177:$CN749,81,FALSE),"unknown")</f>
        <v>Male</v>
      </c>
      <c r="AM176" s="159">
        <f>IFERROR(VLOOKUP(Table1[[#This Row],[RespondentID]],'All Data'!$A177:$CN749,82,FALSE),"unknown")</f>
        <v>60</v>
      </c>
      <c r="AN176" s="159" t="str">
        <f>IFERROR(VLOOKUP(Table1[[#This Row],[RespondentID]],'All Data'!$A177:$CN749,83,FALSE),"unknown")</f>
        <v>Suffolk</v>
      </c>
      <c r="AO176" s="159" t="str">
        <f>IFERROR(VLOOKUP(Table1[[#This Row],[RespondentID]],'All Data'!$A177:$CN749,84,FALSE),"unknown")</f>
        <v>Islip, 11751</v>
      </c>
      <c r="AP176" s="159" t="str">
        <f>IFERROR(VLOOKUP(Table1[[#This Row],[RespondentID]],'All Data'!$A177:$CN749,85,FALSE),"unknown")</f>
        <v>White/Caucasian</v>
      </c>
      <c r="AQ176" s="159">
        <f>IFERROR(VLOOKUP(Table1[[#This Row],[RespondentID]],'All Data'!$A177:$CN749,86,FALSE),"unknown")</f>
        <v>0</v>
      </c>
      <c r="AR176" s="159" t="str">
        <f>IFERROR(VLOOKUP(Table1[[#This Row],[RespondentID]],'All Data'!$A177:$CN749,87,FALSE),"unknown")</f>
        <v xml:space="preserve">English </v>
      </c>
      <c r="AS176" s="159">
        <f>IFERROR(VLOOKUP(Table1[[#This Row],[RespondentID]],'All Data'!$A177:$CN749,88,FALSE),"unknown")</f>
        <v>0</v>
      </c>
      <c r="AT176" s="159" t="str">
        <f>IFERROR(VLOOKUP(Table1[[#This Row],[RespondentID]],'All Data'!$A177:$CN749,89,FALSE),"unknown")</f>
        <v>Some college</v>
      </c>
      <c r="AU176" s="159" t="str">
        <f>IFERROR(VLOOKUP(Table1[[#This Row],[RespondentID]],'All Data'!$A177:$CN749,90,FALSE),"unknown")</f>
        <v>Employed for wages</v>
      </c>
      <c r="AV176" s="159" t="str">
        <f>IFERROR(VLOOKUP(Table1[[#This Row],[RespondentID]],'All Data'!$A177:$CN749,91,FALSE),"unknown")</f>
        <v>Yes</v>
      </c>
      <c r="AW176" s="159" t="str">
        <f>IFERROR(VLOOKUP(Table1[[#This Row],[RespondentID]],'All Data'!$A177:$CN749,92,FALSE),"unknown")</f>
        <v>Yes</v>
      </c>
    </row>
    <row r="177" spans="1:49" x14ac:dyDescent="0.35">
      <c r="A177" s="6">
        <f>'All Data'!A178</f>
        <v>7068517759</v>
      </c>
      <c r="B177" s="6"/>
      <c r="C177" s="6"/>
      <c r="D177" s="6" t="s">
        <v>20</v>
      </c>
      <c r="E177" s="6" t="s">
        <v>21</v>
      </c>
      <c r="F177" s="6"/>
      <c r="G177" s="6"/>
      <c r="H177" s="6"/>
      <c r="I177" s="6"/>
      <c r="J177" s="6"/>
      <c r="K177" s="6"/>
      <c r="L177" s="6"/>
      <c r="M177" s="6"/>
      <c r="N177" s="6" t="s">
        <v>30</v>
      </c>
      <c r="O177" s="8"/>
      <c r="P177" s="8">
        <f t="shared" si="46"/>
        <v>3</v>
      </c>
      <c r="Q177" s="8">
        <f t="shared" si="47"/>
        <v>1</v>
      </c>
      <c r="R177" s="8"/>
      <c r="S177" s="8">
        <f t="shared" si="53"/>
        <v>0</v>
      </c>
      <c r="T177" s="8">
        <f t="shared" si="48"/>
        <v>0</v>
      </c>
      <c r="U177" s="8">
        <f t="shared" si="49"/>
        <v>1</v>
      </c>
      <c r="V177" s="88">
        <f t="shared" si="36"/>
        <v>1</v>
      </c>
      <c r="W177" s="88">
        <f t="shared" si="37"/>
        <v>0</v>
      </c>
      <c r="X177" s="88">
        <f t="shared" si="38"/>
        <v>0</v>
      </c>
      <c r="Y177" s="88">
        <f t="shared" si="39"/>
        <v>0</v>
      </c>
      <c r="Z177" s="88">
        <f t="shared" si="40"/>
        <v>0</v>
      </c>
      <c r="AA177" s="88">
        <f t="shared" si="41"/>
        <v>0</v>
      </c>
      <c r="AB177" s="88">
        <f t="shared" si="42"/>
        <v>0</v>
      </c>
      <c r="AC177" s="88">
        <f t="shared" si="43"/>
        <v>0</v>
      </c>
      <c r="AD177" s="88">
        <f t="shared" si="44"/>
        <v>0</v>
      </c>
      <c r="AE177" s="88">
        <f t="shared" si="45"/>
        <v>1</v>
      </c>
      <c r="AF177" s="8"/>
      <c r="AG177" s="8"/>
      <c r="AH177" s="8">
        <f t="shared" si="50"/>
        <v>3</v>
      </c>
      <c r="AI177" s="8">
        <f t="shared" si="51"/>
        <v>3</v>
      </c>
      <c r="AJ177" s="8" t="str">
        <f t="shared" si="52"/>
        <v>Correct</v>
      </c>
      <c r="AK177" s="8"/>
      <c r="AL177" s="159" t="str">
        <f>IFERROR(VLOOKUP(Table1[[#This Row],[RespondentID]],'All Data'!$A178:$CN750,81,FALSE),"unknown")</f>
        <v>Male</v>
      </c>
      <c r="AM177" s="159">
        <f>IFERROR(VLOOKUP(Table1[[#This Row],[RespondentID]],'All Data'!$A178:$CN750,82,FALSE),"unknown")</f>
        <v>51</v>
      </c>
      <c r="AN177" s="159" t="str">
        <f>IFERROR(VLOOKUP(Table1[[#This Row],[RespondentID]],'All Data'!$A178:$CN750,83,FALSE),"unknown")</f>
        <v>Nassau</v>
      </c>
      <c r="AO177" s="159" t="str">
        <f>IFERROR(VLOOKUP(Table1[[#This Row],[RespondentID]],'All Data'!$A178:$CN750,84,FALSE),"unknown")</f>
        <v>Franklin Square, 11010</v>
      </c>
      <c r="AP177" s="159" t="str">
        <f>IFERROR(VLOOKUP(Table1[[#This Row],[RespondentID]],'All Data'!$A178:$CN750,85,FALSE),"unknown")</f>
        <v>White/Caucasian</v>
      </c>
      <c r="AQ177" s="159" t="str">
        <f>IFERROR(VLOOKUP(Table1[[#This Row],[RespondentID]],'All Data'!$A178:$CN750,86,FALSE),"unknown")</f>
        <v>No</v>
      </c>
      <c r="AR177" s="159" t="str">
        <f>IFERROR(VLOOKUP(Table1[[#This Row],[RespondentID]],'All Data'!$A178:$CN750,87,FALSE),"unknown")</f>
        <v xml:space="preserve">English </v>
      </c>
      <c r="AS177" s="159" t="str">
        <f>IFERROR(VLOOKUP(Table1[[#This Row],[RespondentID]],'All Data'!$A178:$CN750,88,FALSE),"unknown")</f>
        <v>Over $125,000</v>
      </c>
      <c r="AT177" s="159" t="str">
        <f>IFERROR(VLOOKUP(Table1[[#This Row],[RespondentID]],'All Data'!$A178:$CN750,89,FALSE),"unknown")</f>
        <v>High school graduate</v>
      </c>
      <c r="AU177" s="159" t="str">
        <f>IFERROR(VLOOKUP(Table1[[#This Row],[RespondentID]],'All Data'!$A178:$CN750,90,FALSE),"unknown")</f>
        <v>Employed for wages</v>
      </c>
      <c r="AV177" s="159" t="str">
        <f>IFERROR(VLOOKUP(Table1[[#This Row],[RespondentID]],'All Data'!$A178:$CN750,91,FALSE),"unknown")</f>
        <v>Yes</v>
      </c>
      <c r="AW177" s="159" t="str">
        <f>IFERROR(VLOOKUP(Table1[[#This Row],[RespondentID]],'All Data'!$A178:$CN750,92,FALSE),"unknown")</f>
        <v>Yes</v>
      </c>
    </row>
    <row r="178" spans="1:49" x14ac:dyDescent="0.35">
      <c r="A178" s="6">
        <f>'All Data'!A179</f>
        <v>7068517636</v>
      </c>
      <c r="B178" s="6"/>
      <c r="C178" s="6"/>
      <c r="D178" s="6"/>
      <c r="E178" s="6"/>
      <c r="F178" s="6"/>
      <c r="G178" s="6"/>
      <c r="H178" s="6"/>
      <c r="I178" s="6"/>
      <c r="J178" s="6"/>
      <c r="K178" s="6" t="s">
        <v>27</v>
      </c>
      <c r="L178" s="6" t="s">
        <v>28</v>
      </c>
      <c r="M178" s="6"/>
      <c r="N178" s="6"/>
      <c r="O178" s="8"/>
      <c r="P178" s="8">
        <f t="shared" si="46"/>
        <v>2</v>
      </c>
      <c r="Q178" s="8">
        <f t="shared" si="47"/>
        <v>1.5</v>
      </c>
      <c r="R178" s="8"/>
      <c r="S178" s="8">
        <f t="shared" si="53"/>
        <v>0</v>
      </c>
      <c r="T178" s="8">
        <f t="shared" si="48"/>
        <v>0</v>
      </c>
      <c r="U178" s="8">
        <f t="shared" si="49"/>
        <v>0</v>
      </c>
      <c r="V178" s="88">
        <f t="shared" si="36"/>
        <v>0</v>
      </c>
      <c r="W178" s="88">
        <f t="shared" si="37"/>
        <v>0</v>
      </c>
      <c r="X178" s="88">
        <f t="shared" si="38"/>
        <v>0</v>
      </c>
      <c r="Y178" s="88">
        <f t="shared" si="39"/>
        <v>0</v>
      </c>
      <c r="Z178" s="88">
        <f t="shared" si="40"/>
        <v>0</v>
      </c>
      <c r="AA178" s="88">
        <f t="shared" si="41"/>
        <v>0</v>
      </c>
      <c r="AB178" s="88">
        <f t="shared" si="42"/>
        <v>1</v>
      </c>
      <c r="AC178" s="88">
        <f t="shared" si="43"/>
        <v>1</v>
      </c>
      <c r="AD178" s="88">
        <f t="shared" si="44"/>
        <v>0</v>
      </c>
      <c r="AE178" s="88">
        <f t="shared" si="45"/>
        <v>0</v>
      </c>
      <c r="AF178" s="8"/>
      <c r="AG178" s="8"/>
      <c r="AH178" s="8">
        <f t="shared" si="50"/>
        <v>2</v>
      </c>
      <c r="AI178" s="8">
        <f t="shared" si="51"/>
        <v>2</v>
      </c>
      <c r="AJ178" s="8" t="str">
        <f t="shared" si="52"/>
        <v>Correct</v>
      </c>
      <c r="AK178" s="8"/>
      <c r="AL178" s="159" t="str">
        <f>IFERROR(VLOOKUP(Table1[[#This Row],[RespondentID]],'All Data'!$A179:$CN751,81,FALSE),"unknown")</f>
        <v>Female</v>
      </c>
      <c r="AM178" s="159">
        <f>IFERROR(VLOOKUP(Table1[[#This Row],[RespondentID]],'All Data'!$A179:$CN751,82,FALSE),"unknown")</f>
        <v>40</v>
      </c>
      <c r="AN178" s="159" t="str">
        <f>IFERROR(VLOOKUP(Table1[[#This Row],[RespondentID]],'All Data'!$A179:$CN751,83,FALSE),"unknown")</f>
        <v>Nassau</v>
      </c>
      <c r="AO178" s="159" t="str">
        <f>IFERROR(VLOOKUP(Table1[[#This Row],[RespondentID]],'All Data'!$A179:$CN751,84,FALSE),"unknown")</f>
        <v>East Meadow, 11554</v>
      </c>
      <c r="AP178" s="159" t="str">
        <f>IFERROR(VLOOKUP(Table1[[#This Row],[RespondentID]],'All Data'!$A179:$CN751,85,FALSE),"unknown")</f>
        <v>White/Caucasian</v>
      </c>
      <c r="AQ178" s="159" t="str">
        <f>IFERROR(VLOOKUP(Table1[[#This Row],[RespondentID]],'All Data'!$A179:$CN751,86,FALSE),"unknown")</f>
        <v>No</v>
      </c>
      <c r="AR178" s="159" t="str">
        <f>IFERROR(VLOOKUP(Table1[[#This Row],[RespondentID]],'All Data'!$A179:$CN751,87,FALSE),"unknown")</f>
        <v xml:space="preserve">English </v>
      </c>
      <c r="AS178" s="159" t="str">
        <f>IFERROR(VLOOKUP(Table1[[#This Row],[RespondentID]],'All Data'!$A179:$CN751,88,FALSE),"unknown")</f>
        <v>Over $125,000</v>
      </c>
      <c r="AT178" s="159" t="str">
        <f>IFERROR(VLOOKUP(Table1[[#This Row],[RespondentID]],'All Data'!$A179:$CN751,89,FALSE),"unknown")</f>
        <v>Technical school</v>
      </c>
      <c r="AU178" s="159" t="str">
        <f>IFERROR(VLOOKUP(Table1[[#This Row],[RespondentID]],'All Data'!$A179:$CN751,90,FALSE),"unknown")</f>
        <v>Employed for wages</v>
      </c>
      <c r="AV178" s="159" t="str">
        <f>IFERROR(VLOOKUP(Table1[[#This Row],[RespondentID]],'All Data'!$A179:$CN751,91,FALSE),"unknown")</f>
        <v>Yes</v>
      </c>
      <c r="AW178" s="159" t="str">
        <f>IFERROR(VLOOKUP(Table1[[#This Row],[RespondentID]],'All Data'!$A179:$CN751,92,FALSE),"unknown")</f>
        <v>Yes</v>
      </c>
    </row>
    <row r="179" spans="1:49" x14ac:dyDescent="0.35">
      <c r="A179" s="6">
        <f>'All Data'!A180</f>
        <v>7068517529</v>
      </c>
      <c r="B179" s="6"/>
      <c r="C179" s="6"/>
      <c r="D179" s="6"/>
      <c r="E179" s="6"/>
      <c r="F179" s="6"/>
      <c r="G179" s="6"/>
      <c r="H179" s="6"/>
      <c r="I179" s="6"/>
      <c r="J179" s="6"/>
      <c r="K179" s="6"/>
      <c r="L179" s="6"/>
      <c r="M179" s="6"/>
      <c r="N179" s="6"/>
      <c r="O179" s="8"/>
      <c r="P179" s="8">
        <f t="shared" si="46"/>
        <v>0</v>
      </c>
      <c r="Q179" s="8" t="e">
        <f t="shared" si="47"/>
        <v>#DIV/0!</v>
      </c>
      <c r="R179" s="8"/>
      <c r="S179" s="8">
        <f t="shared" si="53"/>
        <v>0</v>
      </c>
      <c r="T179" s="8">
        <f t="shared" si="48"/>
        <v>0</v>
      </c>
      <c r="U179" s="8">
        <f t="shared" si="49"/>
        <v>0</v>
      </c>
      <c r="V179" s="88">
        <f t="shared" si="36"/>
        <v>0</v>
      </c>
      <c r="W179" s="88">
        <f t="shared" si="37"/>
        <v>0</v>
      </c>
      <c r="X179" s="88">
        <f t="shared" si="38"/>
        <v>0</v>
      </c>
      <c r="Y179" s="88">
        <f t="shared" si="39"/>
        <v>0</v>
      </c>
      <c r="Z179" s="88">
        <f t="shared" si="40"/>
        <v>0</v>
      </c>
      <c r="AA179" s="88">
        <f t="shared" si="41"/>
        <v>0</v>
      </c>
      <c r="AB179" s="88">
        <f t="shared" si="42"/>
        <v>0</v>
      </c>
      <c r="AC179" s="88">
        <f t="shared" si="43"/>
        <v>0</v>
      </c>
      <c r="AD179" s="88">
        <f t="shared" si="44"/>
        <v>0</v>
      </c>
      <c r="AE179" s="88">
        <f t="shared" si="45"/>
        <v>0</v>
      </c>
      <c r="AF179" s="8"/>
      <c r="AG179" s="8"/>
      <c r="AH179" s="8">
        <f t="shared" si="50"/>
        <v>0</v>
      </c>
      <c r="AI179" s="8">
        <f t="shared" si="51"/>
        <v>0</v>
      </c>
      <c r="AJ179" s="8" t="str">
        <f t="shared" si="52"/>
        <v>Correct</v>
      </c>
      <c r="AK179" s="8"/>
      <c r="AL179" s="159" t="str">
        <f>IFERROR(VLOOKUP(Table1[[#This Row],[RespondentID]],'All Data'!$A180:$CN752,81,FALSE),"unknown")</f>
        <v>Female</v>
      </c>
      <c r="AM179" s="159">
        <f>IFERROR(VLOOKUP(Table1[[#This Row],[RespondentID]],'All Data'!$A180:$CN752,82,FALSE),"unknown")</f>
        <v>47</v>
      </c>
      <c r="AN179" s="159" t="str">
        <f>IFERROR(VLOOKUP(Table1[[#This Row],[RespondentID]],'All Data'!$A180:$CN752,83,FALSE),"unknown")</f>
        <v>Nassau</v>
      </c>
      <c r="AO179" s="159" t="str">
        <f>IFERROR(VLOOKUP(Table1[[#This Row],[RespondentID]],'All Data'!$A180:$CN752,84,FALSE),"unknown")</f>
        <v>Westbury, 11590</v>
      </c>
      <c r="AP179" s="159" t="str">
        <f>IFERROR(VLOOKUP(Table1[[#This Row],[RespondentID]],'All Data'!$A180:$CN752,85,FALSE),"unknown")</f>
        <v>White/Caucasian</v>
      </c>
      <c r="AQ179" s="159" t="str">
        <f>IFERROR(VLOOKUP(Table1[[#This Row],[RespondentID]],'All Data'!$A180:$CN752,86,FALSE),"unknown")</f>
        <v>No</v>
      </c>
      <c r="AR179" s="159" t="str">
        <f>IFERROR(VLOOKUP(Table1[[#This Row],[RespondentID]],'All Data'!$A180:$CN752,87,FALSE),"unknown")</f>
        <v xml:space="preserve">English </v>
      </c>
      <c r="AS179" s="159">
        <f>IFERROR(VLOOKUP(Table1[[#This Row],[RespondentID]],'All Data'!$A180:$CN752,88,FALSE),"unknown")</f>
        <v>0</v>
      </c>
      <c r="AT179" s="159" t="str">
        <f>IFERROR(VLOOKUP(Table1[[#This Row],[RespondentID]],'All Data'!$A180:$CN752,89,FALSE),"unknown")</f>
        <v>College graduate</v>
      </c>
      <c r="AU179" s="159" t="str">
        <f>IFERROR(VLOOKUP(Table1[[#This Row],[RespondentID]],'All Data'!$A180:$CN752,90,FALSE),"unknown")</f>
        <v>Employed for wages</v>
      </c>
      <c r="AV179" s="159" t="str">
        <f>IFERROR(VLOOKUP(Table1[[#This Row],[RespondentID]],'All Data'!$A180:$CN752,91,FALSE),"unknown")</f>
        <v>Yes</v>
      </c>
      <c r="AW179" s="159" t="str">
        <f>IFERROR(VLOOKUP(Table1[[#This Row],[RespondentID]],'All Data'!$A180:$CN752,92,FALSE),"unknown")</f>
        <v>Yes</v>
      </c>
    </row>
    <row r="180" spans="1:49" x14ac:dyDescent="0.35">
      <c r="A180" s="6">
        <f>'All Data'!A181</f>
        <v>7068517418</v>
      </c>
      <c r="B180" s="6"/>
      <c r="C180" s="6" t="s">
        <v>19</v>
      </c>
      <c r="D180" s="6"/>
      <c r="E180" s="6"/>
      <c r="F180" s="6"/>
      <c r="G180" s="6"/>
      <c r="H180" s="6"/>
      <c r="I180" s="6"/>
      <c r="J180" s="6"/>
      <c r="K180" s="6" t="s">
        <v>27</v>
      </c>
      <c r="L180" s="6" t="s">
        <v>28</v>
      </c>
      <c r="M180" s="6"/>
      <c r="N180" s="6"/>
      <c r="O180" s="8"/>
      <c r="P180" s="8">
        <f t="shared" si="46"/>
        <v>3</v>
      </c>
      <c r="Q180" s="8">
        <f t="shared" si="47"/>
        <v>1</v>
      </c>
      <c r="R180" s="8"/>
      <c r="S180" s="8">
        <f t="shared" si="53"/>
        <v>0</v>
      </c>
      <c r="T180" s="8">
        <f t="shared" si="48"/>
        <v>1</v>
      </c>
      <c r="U180" s="8">
        <f t="shared" si="49"/>
        <v>0</v>
      </c>
      <c r="V180" s="88">
        <f t="shared" si="36"/>
        <v>0</v>
      </c>
      <c r="W180" s="88">
        <f t="shared" si="37"/>
        <v>0</v>
      </c>
      <c r="X180" s="88">
        <f t="shared" si="38"/>
        <v>0</v>
      </c>
      <c r="Y180" s="88">
        <f t="shared" si="39"/>
        <v>0</v>
      </c>
      <c r="Z180" s="88">
        <f t="shared" si="40"/>
        <v>0</v>
      </c>
      <c r="AA180" s="88">
        <f t="shared" si="41"/>
        <v>0</v>
      </c>
      <c r="AB180" s="88">
        <f t="shared" si="42"/>
        <v>1</v>
      </c>
      <c r="AC180" s="88">
        <f t="shared" si="43"/>
        <v>1</v>
      </c>
      <c r="AD180" s="88">
        <f t="shared" si="44"/>
        <v>0</v>
      </c>
      <c r="AE180" s="88">
        <f t="shared" si="45"/>
        <v>0</v>
      </c>
      <c r="AF180" s="8"/>
      <c r="AG180" s="8"/>
      <c r="AH180" s="8">
        <f t="shared" si="50"/>
        <v>3</v>
      </c>
      <c r="AI180" s="8">
        <f t="shared" si="51"/>
        <v>3</v>
      </c>
      <c r="AJ180" s="8" t="str">
        <f t="shared" si="52"/>
        <v>Correct</v>
      </c>
      <c r="AK180" s="8"/>
      <c r="AL180" s="159" t="str">
        <f>IFERROR(VLOOKUP(Table1[[#This Row],[RespondentID]],'All Data'!$A181:$CN753,81,FALSE),"unknown")</f>
        <v>Female</v>
      </c>
      <c r="AM180" s="159">
        <f>IFERROR(VLOOKUP(Table1[[#This Row],[RespondentID]],'All Data'!$A181:$CN753,82,FALSE),"unknown")</f>
        <v>51</v>
      </c>
      <c r="AN180" s="159" t="str">
        <f>IFERROR(VLOOKUP(Table1[[#This Row],[RespondentID]],'All Data'!$A181:$CN753,83,FALSE),"unknown")</f>
        <v>Nassau</v>
      </c>
      <c r="AO180" s="159" t="str">
        <f>IFERROR(VLOOKUP(Table1[[#This Row],[RespondentID]],'All Data'!$A181:$CN753,84,FALSE),"unknown")</f>
        <v>Rockville Centre, 11570</v>
      </c>
      <c r="AP180" s="159" t="str">
        <f>IFERROR(VLOOKUP(Table1[[#This Row],[RespondentID]],'All Data'!$A181:$CN753,85,FALSE),"unknown")</f>
        <v>White/Caucasian</v>
      </c>
      <c r="AQ180" s="159" t="str">
        <f>IFERROR(VLOOKUP(Table1[[#This Row],[RespondentID]],'All Data'!$A181:$CN753,86,FALSE),"unknown")</f>
        <v>No</v>
      </c>
      <c r="AR180" s="159" t="str">
        <f>IFERROR(VLOOKUP(Table1[[#This Row],[RespondentID]],'All Data'!$A181:$CN753,87,FALSE),"unknown")</f>
        <v xml:space="preserve">English </v>
      </c>
      <c r="AS180" s="159">
        <f>IFERROR(VLOOKUP(Table1[[#This Row],[RespondentID]],'All Data'!$A181:$CN753,88,FALSE),"unknown")</f>
        <v>0</v>
      </c>
      <c r="AT180" s="159" t="str">
        <f>IFERROR(VLOOKUP(Table1[[#This Row],[RespondentID]],'All Data'!$A181:$CN753,89,FALSE),"unknown")</f>
        <v>High school graduate</v>
      </c>
      <c r="AU180" s="159" t="str">
        <f>IFERROR(VLOOKUP(Table1[[#This Row],[RespondentID]],'All Data'!$A181:$CN753,90,FALSE),"unknown")</f>
        <v>Employed for wages</v>
      </c>
      <c r="AV180" s="159" t="str">
        <f>IFERROR(VLOOKUP(Table1[[#This Row],[RespondentID]],'All Data'!$A181:$CN753,91,FALSE),"unknown")</f>
        <v>Yes</v>
      </c>
      <c r="AW180" s="159" t="str">
        <f>IFERROR(VLOOKUP(Table1[[#This Row],[RespondentID]],'All Data'!$A181:$CN753,92,FALSE),"unknown")</f>
        <v>Yes</v>
      </c>
    </row>
    <row r="181" spans="1:49" x14ac:dyDescent="0.35">
      <c r="A181" s="6">
        <f>'All Data'!A182</f>
        <v>7068517280</v>
      </c>
      <c r="B181" s="6"/>
      <c r="C181" s="6" t="s">
        <v>19</v>
      </c>
      <c r="D181" s="6"/>
      <c r="E181" s="6" t="s">
        <v>21</v>
      </c>
      <c r="F181" s="6"/>
      <c r="G181" s="6"/>
      <c r="H181" s="6"/>
      <c r="I181" s="6"/>
      <c r="J181" s="6"/>
      <c r="K181" s="6"/>
      <c r="L181" s="6"/>
      <c r="M181" s="6" t="s">
        <v>29</v>
      </c>
      <c r="N181" s="6"/>
      <c r="O181" s="8"/>
      <c r="P181" s="8">
        <f t="shared" si="46"/>
        <v>3</v>
      </c>
      <c r="Q181" s="8">
        <f t="shared" si="47"/>
        <v>1</v>
      </c>
      <c r="R181" s="8"/>
      <c r="S181" s="8">
        <f t="shared" si="53"/>
        <v>0</v>
      </c>
      <c r="T181" s="8">
        <f t="shared" si="48"/>
        <v>1</v>
      </c>
      <c r="U181" s="8">
        <f t="shared" si="49"/>
        <v>0</v>
      </c>
      <c r="V181" s="88">
        <f t="shared" si="36"/>
        <v>1</v>
      </c>
      <c r="W181" s="88">
        <f t="shared" si="37"/>
        <v>0</v>
      </c>
      <c r="X181" s="88">
        <f t="shared" si="38"/>
        <v>0</v>
      </c>
      <c r="Y181" s="88">
        <f t="shared" si="39"/>
        <v>0</v>
      </c>
      <c r="Z181" s="88">
        <f t="shared" si="40"/>
        <v>0</v>
      </c>
      <c r="AA181" s="88">
        <f t="shared" si="41"/>
        <v>0</v>
      </c>
      <c r="AB181" s="88">
        <f t="shared" si="42"/>
        <v>0</v>
      </c>
      <c r="AC181" s="88">
        <f t="shared" si="43"/>
        <v>0</v>
      </c>
      <c r="AD181" s="88">
        <f t="shared" si="44"/>
        <v>1</v>
      </c>
      <c r="AE181" s="88">
        <f t="shared" si="45"/>
        <v>0</v>
      </c>
      <c r="AF181" s="8"/>
      <c r="AG181" s="8"/>
      <c r="AH181" s="8">
        <f t="shared" si="50"/>
        <v>3</v>
      </c>
      <c r="AI181" s="8">
        <f t="shared" si="51"/>
        <v>3</v>
      </c>
      <c r="AJ181" s="8" t="str">
        <f t="shared" si="52"/>
        <v>Correct</v>
      </c>
      <c r="AK181" s="8"/>
      <c r="AL181" s="159" t="str">
        <f>IFERROR(VLOOKUP(Table1[[#This Row],[RespondentID]],'All Data'!$A182:$CN754,81,FALSE),"unknown")</f>
        <v>Female</v>
      </c>
      <c r="AM181" s="159">
        <f>IFERROR(VLOOKUP(Table1[[#This Row],[RespondentID]],'All Data'!$A182:$CN754,82,FALSE),"unknown")</f>
        <v>89</v>
      </c>
      <c r="AN181" s="159" t="str">
        <f>IFERROR(VLOOKUP(Table1[[#This Row],[RespondentID]],'All Data'!$A182:$CN754,83,FALSE),"unknown")</f>
        <v>Nassau</v>
      </c>
      <c r="AO181" s="159" t="str">
        <f>IFERROR(VLOOKUP(Table1[[#This Row],[RespondentID]],'All Data'!$A182:$CN754,84,FALSE),"unknown")</f>
        <v>Lakeview, 11552</v>
      </c>
      <c r="AP181" s="159" t="str">
        <f>IFERROR(VLOOKUP(Table1[[#This Row],[RespondentID]],'All Data'!$A182:$CN754,85,FALSE),"unknown")</f>
        <v>White/Caucasian</v>
      </c>
      <c r="AQ181" s="159" t="str">
        <f>IFERROR(VLOOKUP(Table1[[#This Row],[RespondentID]],'All Data'!$A182:$CN754,86,FALSE),"unknown")</f>
        <v>No</v>
      </c>
      <c r="AR181" s="159" t="str">
        <f>IFERROR(VLOOKUP(Table1[[#This Row],[RespondentID]],'All Data'!$A182:$CN754,87,FALSE),"unknown")</f>
        <v xml:space="preserve">English </v>
      </c>
      <c r="AS181" s="159">
        <f>IFERROR(VLOOKUP(Table1[[#This Row],[RespondentID]],'All Data'!$A182:$CN754,88,FALSE),"unknown")</f>
        <v>0</v>
      </c>
      <c r="AT181" s="159" t="str">
        <f>IFERROR(VLOOKUP(Table1[[#This Row],[RespondentID]],'All Data'!$A182:$CN754,89,FALSE),"unknown")</f>
        <v>High school graduate</v>
      </c>
      <c r="AU181" s="159" t="str">
        <f>IFERROR(VLOOKUP(Table1[[#This Row],[RespondentID]],'All Data'!$A182:$CN754,90,FALSE),"unknown")</f>
        <v>Retired</v>
      </c>
      <c r="AV181" s="159" t="str">
        <f>IFERROR(VLOOKUP(Table1[[#This Row],[RespondentID]],'All Data'!$A182:$CN754,91,FALSE),"unknown")</f>
        <v>Yes</v>
      </c>
      <c r="AW181" s="159" t="str">
        <f>IFERROR(VLOOKUP(Table1[[#This Row],[RespondentID]],'All Data'!$A182:$CN754,92,FALSE),"unknown")</f>
        <v>No</v>
      </c>
    </row>
    <row r="182" spans="1:49" x14ac:dyDescent="0.35">
      <c r="A182" s="6">
        <f>'All Data'!A183</f>
        <v>7068517167</v>
      </c>
      <c r="B182" s="6"/>
      <c r="C182" s="6" t="s">
        <v>19</v>
      </c>
      <c r="D182" s="6"/>
      <c r="E182" s="6"/>
      <c r="F182" s="6"/>
      <c r="G182" s="6"/>
      <c r="H182" s="6"/>
      <c r="I182" s="6"/>
      <c r="J182" s="6" t="s">
        <v>26</v>
      </c>
      <c r="K182" s="6"/>
      <c r="L182" s="6"/>
      <c r="M182" s="6" t="s">
        <v>29</v>
      </c>
      <c r="N182" s="6"/>
      <c r="O182" s="8"/>
      <c r="P182" s="8">
        <f t="shared" si="46"/>
        <v>3</v>
      </c>
      <c r="Q182" s="8">
        <f t="shared" si="47"/>
        <v>1</v>
      </c>
      <c r="R182" s="8"/>
      <c r="S182" s="8">
        <f t="shared" si="53"/>
        <v>0</v>
      </c>
      <c r="T182" s="8">
        <f t="shared" si="48"/>
        <v>1</v>
      </c>
      <c r="U182" s="8">
        <f t="shared" si="49"/>
        <v>0</v>
      </c>
      <c r="V182" s="88">
        <f t="shared" si="36"/>
        <v>0</v>
      </c>
      <c r="W182" s="88">
        <f t="shared" si="37"/>
        <v>0</v>
      </c>
      <c r="X182" s="88">
        <f t="shared" si="38"/>
        <v>0</v>
      </c>
      <c r="Y182" s="88">
        <f t="shared" si="39"/>
        <v>0</v>
      </c>
      <c r="Z182" s="88">
        <f t="shared" si="40"/>
        <v>0</v>
      </c>
      <c r="AA182" s="88">
        <f t="shared" si="41"/>
        <v>1</v>
      </c>
      <c r="AB182" s="88">
        <f t="shared" si="42"/>
        <v>0</v>
      </c>
      <c r="AC182" s="88">
        <f t="shared" si="43"/>
        <v>0</v>
      </c>
      <c r="AD182" s="88">
        <f t="shared" si="44"/>
        <v>1</v>
      </c>
      <c r="AE182" s="88">
        <f t="shared" si="45"/>
        <v>0</v>
      </c>
      <c r="AF182" s="8"/>
      <c r="AG182" s="8"/>
      <c r="AH182" s="8">
        <f t="shared" si="50"/>
        <v>3</v>
      </c>
      <c r="AI182" s="8">
        <f t="shared" si="51"/>
        <v>3</v>
      </c>
      <c r="AJ182" s="8" t="str">
        <f t="shared" si="52"/>
        <v>Correct</v>
      </c>
      <c r="AK182" s="8"/>
      <c r="AL182" s="159" t="str">
        <f>IFERROR(VLOOKUP(Table1[[#This Row],[RespondentID]],'All Data'!$A183:$CN755,81,FALSE),"unknown")</f>
        <v>Female</v>
      </c>
      <c r="AM182" s="159">
        <f>IFERROR(VLOOKUP(Table1[[#This Row],[RespondentID]],'All Data'!$A183:$CN755,82,FALSE),"unknown")</f>
        <v>69</v>
      </c>
      <c r="AN182" s="159" t="str">
        <f>IFERROR(VLOOKUP(Table1[[#This Row],[RespondentID]],'All Data'!$A183:$CN755,83,FALSE),"unknown")</f>
        <v>Nassau</v>
      </c>
      <c r="AO182" s="159" t="str">
        <f>IFERROR(VLOOKUP(Table1[[#This Row],[RespondentID]],'All Data'!$A183:$CN755,84,FALSE),"unknown")</f>
        <v>East Rockaway, 11518</v>
      </c>
      <c r="AP182" s="159">
        <f>IFERROR(VLOOKUP(Table1[[#This Row],[RespondentID]],'All Data'!$A183:$CN755,85,FALSE),"unknown")</f>
        <v>0</v>
      </c>
      <c r="AQ182" s="159">
        <f>IFERROR(VLOOKUP(Table1[[#This Row],[RespondentID]],'All Data'!$A183:$CN755,86,FALSE),"unknown")</f>
        <v>0</v>
      </c>
      <c r="AR182" s="159" t="str">
        <f>IFERROR(VLOOKUP(Table1[[#This Row],[RespondentID]],'All Data'!$A183:$CN755,87,FALSE),"unknown")</f>
        <v xml:space="preserve"> </v>
      </c>
      <c r="AS182" s="159">
        <f>IFERROR(VLOOKUP(Table1[[#This Row],[RespondentID]],'All Data'!$A183:$CN755,88,FALSE),"unknown")</f>
        <v>0</v>
      </c>
      <c r="AT182" s="159" t="str">
        <f>IFERROR(VLOOKUP(Table1[[#This Row],[RespondentID]],'All Data'!$A183:$CN755,89,FALSE),"unknown")</f>
        <v>High school graduate</v>
      </c>
      <c r="AU182" s="159" t="str">
        <f>IFERROR(VLOOKUP(Table1[[#This Row],[RespondentID]],'All Data'!$A183:$CN755,90,FALSE),"unknown")</f>
        <v>Retired</v>
      </c>
      <c r="AV182" s="159" t="str">
        <f>IFERROR(VLOOKUP(Table1[[#This Row],[RespondentID]],'All Data'!$A183:$CN755,91,FALSE),"unknown")</f>
        <v>Yes</v>
      </c>
      <c r="AW182" s="159" t="str">
        <f>IFERROR(VLOOKUP(Table1[[#This Row],[RespondentID]],'All Data'!$A183:$CN755,92,FALSE),"unknown")</f>
        <v>No</v>
      </c>
    </row>
    <row r="183" spans="1:49" x14ac:dyDescent="0.35">
      <c r="A183" s="6">
        <f>'All Data'!A184</f>
        <v>7068517045</v>
      </c>
      <c r="B183" s="6"/>
      <c r="C183" s="6" t="s">
        <v>19</v>
      </c>
      <c r="D183" s="6"/>
      <c r="E183" s="6"/>
      <c r="F183" s="6"/>
      <c r="G183" s="6"/>
      <c r="H183" s="6"/>
      <c r="I183" s="6"/>
      <c r="J183" s="6" t="s">
        <v>26</v>
      </c>
      <c r="K183" s="6"/>
      <c r="L183" s="6"/>
      <c r="M183" s="6" t="s">
        <v>29</v>
      </c>
      <c r="N183" s="6"/>
      <c r="O183" s="8"/>
      <c r="P183" s="8">
        <f t="shared" si="46"/>
        <v>3</v>
      </c>
      <c r="Q183" s="8">
        <f t="shared" si="47"/>
        <v>1</v>
      </c>
      <c r="R183" s="8"/>
      <c r="S183" s="8">
        <f t="shared" si="53"/>
        <v>0</v>
      </c>
      <c r="T183" s="8">
        <f t="shared" si="48"/>
        <v>1</v>
      </c>
      <c r="U183" s="8">
        <f t="shared" si="49"/>
        <v>0</v>
      </c>
      <c r="V183" s="88">
        <f t="shared" si="36"/>
        <v>0</v>
      </c>
      <c r="W183" s="88">
        <f t="shared" si="37"/>
        <v>0</v>
      </c>
      <c r="X183" s="88">
        <f t="shared" si="38"/>
        <v>0</v>
      </c>
      <c r="Y183" s="88">
        <f t="shared" si="39"/>
        <v>0</v>
      </c>
      <c r="Z183" s="88">
        <f t="shared" si="40"/>
        <v>0</v>
      </c>
      <c r="AA183" s="88">
        <f t="shared" si="41"/>
        <v>1</v>
      </c>
      <c r="AB183" s="88">
        <f t="shared" si="42"/>
        <v>0</v>
      </c>
      <c r="AC183" s="88">
        <f t="shared" si="43"/>
        <v>0</v>
      </c>
      <c r="AD183" s="88">
        <f t="shared" si="44"/>
        <v>1</v>
      </c>
      <c r="AE183" s="88">
        <f t="shared" si="45"/>
        <v>0</v>
      </c>
      <c r="AF183" s="8"/>
      <c r="AG183" s="8"/>
      <c r="AH183" s="8">
        <f t="shared" si="50"/>
        <v>3</v>
      </c>
      <c r="AI183" s="8">
        <f t="shared" si="51"/>
        <v>3</v>
      </c>
      <c r="AJ183" s="8" t="str">
        <f t="shared" si="52"/>
        <v>Correct</v>
      </c>
      <c r="AK183" s="8"/>
      <c r="AL183" s="159" t="str">
        <f>IFERROR(VLOOKUP(Table1[[#This Row],[RespondentID]],'All Data'!$A184:$CN756,81,FALSE),"unknown")</f>
        <v>Male</v>
      </c>
      <c r="AM183" s="159">
        <f>IFERROR(VLOOKUP(Table1[[#This Row],[RespondentID]],'All Data'!$A184:$CN756,82,FALSE),"unknown")</f>
        <v>75</v>
      </c>
      <c r="AN183" s="159" t="str">
        <f>IFERROR(VLOOKUP(Table1[[#This Row],[RespondentID]],'All Data'!$A184:$CN756,83,FALSE),"unknown")</f>
        <v>Nassau</v>
      </c>
      <c r="AO183" s="159">
        <f>IFERROR(VLOOKUP(Table1[[#This Row],[RespondentID]],'All Data'!$A184:$CN756,84,FALSE),"unknown")</f>
        <v>0</v>
      </c>
      <c r="AP183" s="159" t="str">
        <f>IFERROR(VLOOKUP(Table1[[#This Row],[RespondentID]],'All Data'!$A184:$CN756,85,FALSE),"unknown")</f>
        <v>White/Caucasian</v>
      </c>
      <c r="AQ183" s="159">
        <f>IFERROR(VLOOKUP(Table1[[#This Row],[RespondentID]],'All Data'!$A184:$CN756,86,FALSE),"unknown")</f>
        <v>0</v>
      </c>
      <c r="AR183" s="159" t="str">
        <f>IFERROR(VLOOKUP(Table1[[#This Row],[RespondentID]],'All Data'!$A184:$CN756,87,FALSE),"unknown")</f>
        <v xml:space="preserve"> </v>
      </c>
      <c r="AS183" s="159">
        <f>IFERROR(VLOOKUP(Table1[[#This Row],[RespondentID]],'All Data'!$A184:$CN756,88,FALSE),"unknown")</f>
        <v>0</v>
      </c>
      <c r="AT183" s="159">
        <f>IFERROR(VLOOKUP(Table1[[#This Row],[RespondentID]],'All Data'!$A184:$CN756,89,FALSE),"unknown")</f>
        <v>0</v>
      </c>
      <c r="AU183" s="159">
        <f>IFERROR(VLOOKUP(Table1[[#This Row],[RespondentID]],'All Data'!$A184:$CN756,90,FALSE),"unknown")</f>
        <v>0</v>
      </c>
      <c r="AV183" s="159" t="str">
        <f>IFERROR(VLOOKUP(Table1[[#This Row],[RespondentID]],'All Data'!$A184:$CN756,91,FALSE),"unknown")</f>
        <v>Yes</v>
      </c>
      <c r="AW183" s="159" t="str">
        <f>IFERROR(VLOOKUP(Table1[[#This Row],[RespondentID]],'All Data'!$A184:$CN756,92,FALSE),"unknown")</f>
        <v>No</v>
      </c>
    </row>
    <row r="184" spans="1:49" x14ac:dyDescent="0.35">
      <c r="A184" s="6">
        <f>'All Data'!A185</f>
        <v>7068516942</v>
      </c>
      <c r="B184" s="6" t="s">
        <v>18</v>
      </c>
      <c r="C184" s="6" t="s">
        <v>19</v>
      </c>
      <c r="D184" s="6"/>
      <c r="E184" s="6"/>
      <c r="F184" s="6"/>
      <c r="G184" s="6"/>
      <c r="H184" s="6" t="s">
        <v>24</v>
      </c>
      <c r="I184" s="6"/>
      <c r="J184" s="6"/>
      <c r="K184" s="6"/>
      <c r="L184" s="6" t="s">
        <v>28</v>
      </c>
      <c r="M184" s="6"/>
      <c r="N184" s="6"/>
      <c r="O184" s="8"/>
      <c r="P184" s="8">
        <f t="shared" si="46"/>
        <v>4</v>
      </c>
      <c r="Q184" s="8">
        <f t="shared" si="47"/>
        <v>0.75</v>
      </c>
      <c r="R184" s="8"/>
      <c r="S184" s="8">
        <f t="shared" si="53"/>
        <v>0.75</v>
      </c>
      <c r="T184" s="8">
        <f t="shared" si="48"/>
        <v>0.75</v>
      </c>
      <c r="U184" s="8">
        <f t="shared" si="49"/>
        <v>0</v>
      </c>
      <c r="V184" s="88">
        <f t="shared" si="36"/>
        <v>0</v>
      </c>
      <c r="W184" s="88">
        <f t="shared" si="37"/>
        <v>0</v>
      </c>
      <c r="X184" s="88">
        <f t="shared" si="38"/>
        <v>0</v>
      </c>
      <c r="Y184" s="88">
        <f t="shared" si="39"/>
        <v>0.75</v>
      </c>
      <c r="Z184" s="88">
        <f t="shared" si="40"/>
        <v>0</v>
      </c>
      <c r="AA184" s="88">
        <f t="shared" si="41"/>
        <v>0</v>
      </c>
      <c r="AB184" s="88">
        <f t="shared" si="42"/>
        <v>0</v>
      </c>
      <c r="AC184" s="88">
        <f t="shared" si="43"/>
        <v>0.75</v>
      </c>
      <c r="AD184" s="88">
        <f t="shared" si="44"/>
        <v>0</v>
      </c>
      <c r="AE184" s="88">
        <f t="shared" si="45"/>
        <v>0</v>
      </c>
      <c r="AF184" s="8"/>
      <c r="AG184" s="8"/>
      <c r="AH184" s="8">
        <f t="shared" si="50"/>
        <v>3</v>
      </c>
      <c r="AI184" s="8">
        <f t="shared" si="51"/>
        <v>4</v>
      </c>
      <c r="AJ184" s="8" t="str">
        <f t="shared" si="52"/>
        <v>Correct</v>
      </c>
      <c r="AK184" s="8"/>
      <c r="AL184" s="159" t="str">
        <f>IFERROR(VLOOKUP(Table1[[#This Row],[RespondentID]],'All Data'!$A185:$CN757,81,FALSE),"unknown")</f>
        <v>Male</v>
      </c>
      <c r="AM184" s="159">
        <f>IFERROR(VLOOKUP(Table1[[#This Row],[RespondentID]],'All Data'!$A185:$CN757,82,FALSE),"unknown")</f>
        <v>76</v>
      </c>
      <c r="AN184" s="159" t="str">
        <f>IFERROR(VLOOKUP(Table1[[#This Row],[RespondentID]],'All Data'!$A185:$CN757,83,FALSE),"unknown")</f>
        <v>Nassau</v>
      </c>
      <c r="AO184" s="159" t="str">
        <f>IFERROR(VLOOKUP(Table1[[#This Row],[RespondentID]],'All Data'!$A185:$CN757,84,FALSE),"unknown")</f>
        <v>Valley Stream, 11581</v>
      </c>
      <c r="AP184" s="159" t="str">
        <f>IFERROR(VLOOKUP(Table1[[#This Row],[RespondentID]],'All Data'!$A185:$CN757,85,FALSE),"unknown")</f>
        <v>White/Caucasian</v>
      </c>
      <c r="AQ184" s="159" t="str">
        <f>IFERROR(VLOOKUP(Table1[[#This Row],[RespondentID]],'All Data'!$A185:$CN757,86,FALSE),"unknown")</f>
        <v>No</v>
      </c>
      <c r="AR184" s="159" t="str">
        <f>IFERROR(VLOOKUP(Table1[[#This Row],[RespondentID]],'All Data'!$A185:$CN757,87,FALSE),"unknown")</f>
        <v xml:space="preserve">English </v>
      </c>
      <c r="AS184" s="159" t="str">
        <f>IFERROR(VLOOKUP(Table1[[#This Row],[RespondentID]],'All Data'!$A185:$CN757,88,FALSE),"unknown")</f>
        <v>$20,000 to $34,999</v>
      </c>
      <c r="AT184" s="159" t="str">
        <f>IFERROR(VLOOKUP(Table1[[#This Row],[RespondentID]],'All Data'!$A185:$CN757,89,FALSE),"unknown")</f>
        <v>High school graduate</v>
      </c>
      <c r="AU184" s="159" t="str">
        <f>IFERROR(VLOOKUP(Table1[[#This Row],[RespondentID]],'All Data'!$A185:$CN757,90,FALSE),"unknown")</f>
        <v>Retired</v>
      </c>
      <c r="AV184" s="159" t="str">
        <f>IFERROR(VLOOKUP(Table1[[#This Row],[RespondentID]],'All Data'!$A185:$CN757,91,FALSE),"unknown")</f>
        <v>Yes</v>
      </c>
      <c r="AW184" s="159" t="str">
        <f>IFERROR(VLOOKUP(Table1[[#This Row],[RespondentID]],'All Data'!$A185:$CN757,92,FALSE),"unknown")</f>
        <v>No</v>
      </c>
    </row>
    <row r="185" spans="1:49" x14ac:dyDescent="0.35">
      <c r="A185" s="6">
        <f>'All Data'!A186</f>
        <v>7068516801</v>
      </c>
      <c r="B185" s="6"/>
      <c r="C185" s="6"/>
      <c r="D185" s="6" t="s">
        <v>20</v>
      </c>
      <c r="E185" s="6"/>
      <c r="F185" s="6"/>
      <c r="G185" s="6" t="s">
        <v>23</v>
      </c>
      <c r="H185" s="6"/>
      <c r="I185" s="6"/>
      <c r="J185" s="6"/>
      <c r="K185" s="6"/>
      <c r="L185" s="6" t="s">
        <v>28</v>
      </c>
      <c r="M185" s="6"/>
      <c r="N185" s="6"/>
      <c r="O185" s="8"/>
      <c r="P185" s="8">
        <f t="shared" si="46"/>
        <v>3</v>
      </c>
      <c r="Q185" s="8">
        <f t="shared" si="47"/>
        <v>1</v>
      </c>
      <c r="R185" s="8"/>
      <c r="S185" s="8">
        <f t="shared" si="53"/>
        <v>0</v>
      </c>
      <c r="T185" s="8">
        <f t="shared" si="48"/>
        <v>0</v>
      </c>
      <c r="U185" s="8">
        <f t="shared" si="49"/>
        <v>1</v>
      </c>
      <c r="V185" s="88">
        <f t="shared" si="36"/>
        <v>0</v>
      </c>
      <c r="W185" s="88">
        <f t="shared" si="37"/>
        <v>0</v>
      </c>
      <c r="X185" s="88">
        <f t="shared" si="38"/>
        <v>1</v>
      </c>
      <c r="Y185" s="88">
        <f t="shared" si="39"/>
        <v>0</v>
      </c>
      <c r="Z185" s="88">
        <f t="shared" si="40"/>
        <v>0</v>
      </c>
      <c r="AA185" s="88">
        <f t="shared" si="41"/>
        <v>0</v>
      </c>
      <c r="AB185" s="88">
        <f t="shared" si="42"/>
        <v>0</v>
      </c>
      <c r="AC185" s="88">
        <f t="shared" si="43"/>
        <v>1</v>
      </c>
      <c r="AD185" s="88">
        <f t="shared" si="44"/>
        <v>0</v>
      </c>
      <c r="AE185" s="88">
        <f t="shared" si="45"/>
        <v>0</v>
      </c>
      <c r="AF185" s="8"/>
      <c r="AG185" s="8"/>
      <c r="AH185" s="8">
        <f t="shared" si="50"/>
        <v>3</v>
      </c>
      <c r="AI185" s="8">
        <f t="shared" si="51"/>
        <v>3</v>
      </c>
      <c r="AJ185" s="8" t="str">
        <f t="shared" si="52"/>
        <v>Correct</v>
      </c>
      <c r="AK185" s="8"/>
      <c r="AL185" s="159" t="str">
        <f>IFERROR(VLOOKUP(Table1[[#This Row],[RespondentID]],'All Data'!$A186:$CN758,81,FALSE),"unknown")</f>
        <v>Female</v>
      </c>
      <c r="AM185" s="159">
        <f>IFERROR(VLOOKUP(Table1[[#This Row],[RespondentID]],'All Data'!$A186:$CN758,82,FALSE),"unknown")</f>
        <v>60</v>
      </c>
      <c r="AN185" s="159" t="str">
        <f>IFERROR(VLOOKUP(Table1[[#This Row],[RespondentID]],'All Data'!$A186:$CN758,83,FALSE),"unknown")</f>
        <v>Nassau</v>
      </c>
      <c r="AO185" s="159" t="str">
        <f>IFERROR(VLOOKUP(Table1[[#This Row],[RespondentID]],'All Data'!$A186:$CN758,84,FALSE),"unknown")</f>
        <v>Valley Stream, 11580</v>
      </c>
      <c r="AP185" s="159" t="str">
        <f>IFERROR(VLOOKUP(Table1[[#This Row],[RespondentID]],'All Data'!$A186:$CN758,85,FALSE),"unknown")</f>
        <v>White/Caucasian</v>
      </c>
      <c r="AQ185" s="159" t="str">
        <f>IFERROR(VLOOKUP(Table1[[#This Row],[RespondentID]],'All Data'!$A186:$CN758,86,FALSE),"unknown")</f>
        <v>No</v>
      </c>
      <c r="AR185" s="159" t="str">
        <f>IFERROR(VLOOKUP(Table1[[#This Row],[RespondentID]],'All Data'!$A186:$CN758,87,FALSE),"unknown")</f>
        <v xml:space="preserve">English </v>
      </c>
      <c r="AS185" s="159" t="str">
        <f>IFERROR(VLOOKUP(Table1[[#This Row],[RespondentID]],'All Data'!$A186:$CN758,88,FALSE),"unknown")</f>
        <v>Over $125,000</v>
      </c>
      <c r="AT185" s="159" t="str">
        <f>IFERROR(VLOOKUP(Table1[[#This Row],[RespondentID]],'All Data'!$A186:$CN758,89,FALSE),"unknown")</f>
        <v>High school graduate</v>
      </c>
      <c r="AU185" s="159" t="str">
        <f>IFERROR(VLOOKUP(Table1[[#This Row],[RespondentID]],'All Data'!$A186:$CN758,90,FALSE),"unknown")</f>
        <v>Employed for wages</v>
      </c>
      <c r="AV185" s="159" t="str">
        <f>IFERROR(VLOOKUP(Table1[[#This Row],[RespondentID]],'All Data'!$A186:$CN758,91,FALSE),"unknown")</f>
        <v>Yes</v>
      </c>
      <c r="AW185" s="159" t="str">
        <f>IFERROR(VLOOKUP(Table1[[#This Row],[RespondentID]],'All Data'!$A186:$CN758,92,FALSE),"unknown")</f>
        <v>Yes</v>
      </c>
    </row>
    <row r="186" spans="1:49" x14ac:dyDescent="0.35">
      <c r="A186" s="6">
        <f>'All Data'!A187</f>
        <v>7068516673</v>
      </c>
      <c r="B186" s="6"/>
      <c r="C186" s="6"/>
      <c r="D186" s="6"/>
      <c r="E186" s="6" t="s">
        <v>21</v>
      </c>
      <c r="F186" s="6"/>
      <c r="G186" s="6"/>
      <c r="H186" s="6"/>
      <c r="I186" s="6"/>
      <c r="J186" s="6"/>
      <c r="K186" s="6"/>
      <c r="L186" s="6"/>
      <c r="M186" s="6"/>
      <c r="N186" s="6"/>
      <c r="O186" s="8"/>
      <c r="P186" s="8">
        <f t="shared" si="46"/>
        <v>1</v>
      </c>
      <c r="Q186" s="8">
        <f t="shared" si="47"/>
        <v>3</v>
      </c>
      <c r="R186" s="8"/>
      <c r="S186" s="8">
        <f t="shared" si="53"/>
        <v>0</v>
      </c>
      <c r="T186" s="8">
        <f t="shared" si="48"/>
        <v>0</v>
      </c>
      <c r="U186" s="8">
        <f t="shared" si="49"/>
        <v>0</v>
      </c>
      <c r="V186" s="88">
        <f t="shared" si="36"/>
        <v>1</v>
      </c>
      <c r="W186" s="88">
        <f t="shared" si="37"/>
        <v>0</v>
      </c>
      <c r="X186" s="88">
        <f t="shared" si="38"/>
        <v>0</v>
      </c>
      <c r="Y186" s="88">
        <f t="shared" si="39"/>
        <v>0</v>
      </c>
      <c r="Z186" s="88">
        <f t="shared" si="40"/>
        <v>0</v>
      </c>
      <c r="AA186" s="88">
        <f t="shared" si="41"/>
        <v>0</v>
      </c>
      <c r="AB186" s="88">
        <f t="shared" si="42"/>
        <v>0</v>
      </c>
      <c r="AC186" s="88">
        <f t="shared" si="43"/>
        <v>0</v>
      </c>
      <c r="AD186" s="88">
        <f t="shared" si="44"/>
        <v>0</v>
      </c>
      <c r="AE186" s="88">
        <f t="shared" si="45"/>
        <v>0</v>
      </c>
      <c r="AF186" s="8"/>
      <c r="AG186" s="8"/>
      <c r="AH186" s="8">
        <f t="shared" si="50"/>
        <v>1</v>
      </c>
      <c r="AI186" s="8">
        <f t="shared" si="51"/>
        <v>1</v>
      </c>
      <c r="AJ186" s="8" t="str">
        <f t="shared" si="52"/>
        <v>Correct</v>
      </c>
      <c r="AK186" s="8"/>
      <c r="AL186" s="159" t="str">
        <f>IFERROR(VLOOKUP(Table1[[#This Row],[RespondentID]],'All Data'!$A187:$CN759,81,FALSE),"unknown")</f>
        <v>Male</v>
      </c>
      <c r="AM186" s="159">
        <f>IFERROR(VLOOKUP(Table1[[#This Row],[RespondentID]],'All Data'!$A187:$CN759,82,FALSE),"unknown")</f>
        <v>69</v>
      </c>
      <c r="AN186" s="159" t="str">
        <f>IFERROR(VLOOKUP(Table1[[#This Row],[RespondentID]],'All Data'!$A187:$CN759,83,FALSE),"unknown")</f>
        <v>Nassau</v>
      </c>
      <c r="AO186" s="159" t="str">
        <f>IFERROR(VLOOKUP(Table1[[#This Row],[RespondentID]],'All Data'!$A187:$CN759,84,FALSE),"unknown")</f>
        <v>Valley Stream, 11580</v>
      </c>
      <c r="AP186" s="159" t="str">
        <f>IFERROR(VLOOKUP(Table1[[#This Row],[RespondentID]],'All Data'!$A187:$CN759,85,FALSE),"unknown")</f>
        <v>White/Caucasian</v>
      </c>
      <c r="AQ186" s="159" t="str">
        <f>IFERROR(VLOOKUP(Table1[[#This Row],[RespondentID]],'All Data'!$A187:$CN759,86,FALSE),"unknown")</f>
        <v>No</v>
      </c>
      <c r="AR186" s="159" t="str">
        <f>IFERROR(VLOOKUP(Table1[[#This Row],[RespondentID]],'All Data'!$A187:$CN759,87,FALSE),"unknown")</f>
        <v xml:space="preserve">English </v>
      </c>
      <c r="AS186" s="159" t="str">
        <f>IFERROR(VLOOKUP(Table1[[#This Row],[RespondentID]],'All Data'!$A187:$CN759,88,FALSE),"unknown")</f>
        <v>$75,000 to $125,000</v>
      </c>
      <c r="AT186" s="159" t="str">
        <f>IFERROR(VLOOKUP(Table1[[#This Row],[RespondentID]],'All Data'!$A187:$CN759,89,FALSE),"unknown")</f>
        <v>Some college</v>
      </c>
      <c r="AU186" s="159" t="str">
        <f>IFERROR(VLOOKUP(Table1[[#This Row],[RespondentID]],'All Data'!$A187:$CN759,90,FALSE),"unknown")</f>
        <v>Employed for wages</v>
      </c>
      <c r="AV186" s="159" t="str">
        <f>IFERROR(VLOOKUP(Table1[[#This Row],[RespondentID]],'All Data'!$A187:$CN759,91,FALSE),"unknown")</f>
        <v>Yes</v>
      </c>
      <c r="AW186" s="159" t="str">
        <f>IFERROR(VLOOKUP(Table1[[#This Row],[RespondentID]],'All Data'!$A187:$CN759,92,FALSE),"unknown")</f>
        <v>Yes</v>
      </c>
    </row>
    <row r="187" spans="1:49" x14ac:dyDescent="0.35">
      <c r="A187" s="6">
        <f>'All Data'!A188</f>
        <v>7068516565</v>
      </c>
      <c r="B187" s="6"/>
      <c r="C187" s="6"/>
      <c r="D187" s="6" t="s">
        <v>20</v>
      </c>
      <c r="E187" s="6" t="s">
        <v>21</v>
      </c>
      <c r="F187" s="6"/>
      <c r="G187" s="6"/>
      <c r="H187" s="6"/>
      <c r="I187" s="6"/>
      <c r="J187" s="6"/>
      <c r="K187" s="6"/>
      <c r="L187" s="6"/>
      <c r="M187" s="6" t="s">
        <v>29</v>
      </c>
      <c r="N187" s="6"/>
      <c r="O187" s="8"/>
      <c r="P187" s="8">
        <f t="shared" si="46"/>
        <v>3</v>
      </c>
      <c r="Q187" s="8">
        <f t="shared" si="47"/>
        <v>1</v>
      </c>
      <c r="R187" s="8"/>
      <c r="S187" s="8">
        <f t="shared" si="53"/>
        <v>0</v>
      </c>
      <c r="T187" s="8">
        <f t="shared" si="48"/>
        <v>0</v>
      </c>
      <c r="U187" s="8">
        <f t="shared" si="49"/>
        <v>1</v>
      </c>
      <c r="V187" s="88">
        <f t="shared" si="36"/>
        <v>1</v>
      </c>
      <c r="W187" s="88">
        <f t="shared" si="37"/>
        <v>0</v>
      </c>
      <c r="X187" s="88">
        <f t="shared" si="38"/>
        <v>0</v>
      </c>
      <c r="Y187" s="88">
        <f t="shared" si="39"/>
        <v>0</v>
      </c>
      <c r="Z187" s="88">
        <f t="shared" si="40"/>
        <v>0</v>
      </c>
      <c r="AA187" s="88">
        <f t="shared" si="41"/>
        <v>0</v>
      </c>
      <c r="AB187" s="88">
        <f t="shared" si="42"/>
        <v>0</v>
      </c>
      <c r="AC187" s="88">
        <f t="shared" si="43"/>
        <v>0</v>
      </c>
      <c r="AD187" s="88">
        <f t="shared" si="44"/>
        <v>1</v>
      </c>
      <c r="AE187" s="88">
        <f t="shared" si="45"/>
        <v>0</v>
      </c>
      <c r="AF187" s="8"/>
      <c r="AG187" s="8"/>
      <c r="AH187" s="8">
        <f t="shared" si="50"/>
        <v>3</v>
      </c>
      <c r="AI187" s="8">
        <f t="shared" si="51"/>
        <v>3</v>
      </c>
      <c r="AJ187" s="8" t="str">
        <f t="shared" si="52"/>
        <v>Correct</v>
      </c>
      <c r="AK187" s="8"/>
      <c r="AL187" s="159" t="str">
        <f>IFERROR(VLOOKUP(Table1[[#This Row],[RespondentID]],'All Data'!$A188:$CN760,81,FALSE),"unknown")</f>
        <v>Male</v>
      </c>
      <c r="AM187" s="159">
        <f>IFERROR(VLOOKUP(Table1[[#This Row],[RespondentID]],'All Data'!$A188:$CN760,82,FALSE),"unknown")</f>
        <v>76</v>
      </c>
      <c r="AN187" s="159" t="str">
        <f>IFERROR(VLOOKUP(Table1[[#This Row],[RespondentID]],'All Data'!$A188:$CN760,83,FALSE),"unknown")</f>
        <v>Nassau</v>
      </c>
      <c r="AO187" s="159" t="str">
        <f>IFERROR(VLOOKUP(Table1[[#This Row],[RespondentID]],'All Data'!$A188:$CN760,84,FALSE),"unknown")</f>
        <v>New Hyde Park, 11040</v>
      </c>
      <c r="AP187" s="159" t="str">
        <f>IFERROR(VLOOKUP(Table1[[#This Row],[RespondentID]],'All Data'!$A188:$CN760,85,FALSE),"unknown")</f>
        <v>White/Caucasian</v>
      </c>
      <c r="AQ187" s="159" t="str">
        <f>IFERROR(VLOOKUP(Table1[[#This Row],[RespondentID]],'All Data'!$A188:$CN760,86,FALSE),"unknown")</f>
        <v>No</v>
      </c>
      <c r="AR187" s="159" t="str">
        <f>IFERROR(VLOOKUP(Table1[[#This Row],[RespondentID]],'All Data'!$A188:$CN760,87,FALSE),"unknown")</f>
        <v xml:space="preserve">English </v>
      </c>
      <c r="AS187" s="159" t="str">
        <f>IFERROR(VLOOKUP(Table1[[#This Row],[RespondentID]],'All Data'!$A188:$CN760,88,FALSE),"unknown")</f>
        <v>$50,000 to $74,999</v>
      </c>
      <c r="AT187" s="159" t="str">
        <f>IFERROR(VLOOKUP(Table1[[#This Row],[RespondentID]],'All Data'!$A188:$CN760,89,FALSE),"unknown")</f>
        <v>High school graduate</v>
      </c>
      <c r="AU187" s="159" t="str">
        <f>IFERROR(VLOOKUP(Table1[[#This Row],[RespondentID]],'All Data'!$A188:$CN760,90,FALSE),"unknown")</f>
        <v>Retired</v>
      </c>
      <c r="AV187" s="159" t="str">
        <f>IFERROR(VLOOKUP(Table1[[#This Row],[RespondentID]],'All Data'!$A188:$CN760,91,FALSE),"unknown")</f>
        <v>Yes</v>
      </c>
      <c r="AW187" s="159" t="str">
        <f>IFERROR(VLOOKUP(Table1[[#This Row],[RespondentID]],'All Data'!$A188:$CN760,92,FALSE),"unknown")</f>
        <v>No</v>
      </c>
    </row>
    <row r="188" spans="1:49" x14ac:dyDescent="0.35">
      <c r="A188" s="6">
        <f>'All Data'!A189</f>
        <v>7068516419</v>
      </c>
      <c r="B188" s="6"/>
      <c r="C188" s="6" t="s">
        <v>19</v>
      </c>
      <c r="D188" s="6"/>
      <c r="E188" s="6"/>
      <c r="F188" s="6"/>
      <c r="G188" s="6"/>
      <c r="H188" s="6"/>
      <c r="I188" s="6"/>
      <c r="J188" s="6" t="s">
        <v>26</v>
      </c>
      <c r="K188" s="6"/>
      <c r="L188" s="6"/>
      <c r="M188" s="6"/>
      <c r="N188" s="6" t="s">
        <v>30</v>
      </c>
      <c r="O188" s="8"/>
      <c r="P188" s="8">
        <f t="shared" si="46"/>
        <v>3</v>
      </c>
      <c r="Q188" s="8">
        <f t="shared" si="47"/>
        <v>1</v>
      </c>
      <c r="R188" s="8"/>
      <c r="S188" s="8">
        <f t="shared" si="53"/>
        <v>0</v>
      </c>
      <c r="T188" s="8">
        <f t="shared" si="48"/>
        <v>1</v>
      </c>
      <c r="U188" s="8">
        <f t="shared" si="49"/>
        <v>0</v>
      </c>
      <c r="V188" s="88">
        <f t="shared" si="36"/>
        <v>0</v>
      </c>
      <c r="W188" s="88">
        <f t="shared" si="37"/>
        <v>0</v>
      </c>
      <c r="X188" s="88">
        <f t="shared" si="38"/>
        <v>0</v>
      </c>
      <c r="Y188" s="88">
        <f t="shared" si="39"/>
        <v>0</v>
      </c>
      <c r="Z188" s="88">
        <f t="shared" si="40"/>
        <v>0</v>
      </c>
      <c r="AA188" s="88">
        <f t="shared" si="41"/>
        <v>1</v>
      </c>
      <c r="AB188" s="88">
        <f t="shared" si="42"/>
        <v>0</v>
      </c>
      <c r="AC188" s="88">
        <f t="shared" si="43"/>
        <v>0</v>
      </c>
      <c r="AD188" s="88">
        <f t="shared" si="44"/>
        <v>0</v>
      </c>
      <c r="AE188" s="88">
        <f t="shared" si="45"/>
        <v>1</v>
      </c>
      <c r="AF188" s="8"/>
      <c r="AG188" s="8"/>
      <c r="AH188" s="8">
        <f t="shared" si="50"/>
        <v>3</v>
      </c>
      <c r="AI188" s="8">
        <f t="shared" si="51"/>
        <v>3</v>
      </c>
      <c r="AJ188" s="8" t="str">
        <f t="shared" si="52"/>
        <v>Correct</v>
      </c>
      <c r="AK188" s="8"/>
      <c r="AL188" s="159" t="str">
        <f>IFERROR(VLOOKUP(Table1[[#This Row],[RespondentID]],'All Data'!$A189:$CN761,81,FALSE),"unknown")</f>
        <v>Female</v>
      </c>
      <c r="AM188" s="159">
        <f>IFERROR(VLOOKUP(Table1[[#This Row],[RespondentID]],'All Data'!$A189:$CN761,82,FALSE),"unknown")</f>
        <v>63</v>
      </c>
      <c r="AN188" s="159" t="str">
        <f>IFERROR(VLOOKUP(Table1[[#This Row],[RespondentID]],'All Data'!$A189:$CN761,83,FALSE),"unknown")</f>
        <v>Suffolk</v>
      </c>
      <c r="AO188" s="159" t="str">
        <f>IFERROR(VLOOKUP(Table1[[#This Row],[RespondentID]],'All Data'!$A189:$CN761,84,FALSE),"unknown")</f>
        <v>Bay Shore, 11706</v>
      </c>
      <c r="AP188" s="159" t="str">
        <f>IFERROR(VLOOKUP(Table1[[#This Row],[RespondentID]],'All Data'!$A189:$CN761,85,FALSE),"unknown")</f>
        <v>White/Caucasian</v>
      </c>
      <c r="AQ188" s="159" t="str">
        <f>IFERROR(VLOOKUP(Table1[[#This Row],[RespondentID]],'All Data'!$A189:$CN761,86,FALSE),"unknown")</f>
        <v>No</v>
      </c>
      <c r="AR188" s="159" t="str">
        <f>IFERROR(VLOOKUP(Table1[[#This Row],[RespondentID]],'All Data'!$A189:$CN761,87,FALSE),"unknown")</f>
        <v xml:space="preserve">English </v>
      </c>
      <c r="AS188" s="159">
        <f>IFERROR(VLOOKUP(Table1[[#This Row],[RespondentID]],'All Data'!$A189:$CN761,88,FALSE),"unknown")</f>
        <v>0</v>
      </c>
      <c r="AT188" s="159" t="str">
        <f>IFERROR(VLOOKUP(Table1[[#This Row],[RespondentID]],'All Data'!$A189:$CN761,89,FALSE),"unknown")</f>
        <v>College graduate</v>
      </c>
      <c r="AU188" s="159" t="str">
        <f>IFERROR(VLOOKUP(Table1[[#This Row],[RespondentID]],'All Data'!$A189:$CN761,90,FALSE),"unknown")</f>
        <v>Retired</v>
      </c>
      <c r="AV188" s="159" t="str">
        <f>IFERROR(VLOOKUP(Table1[[#This Row],[RespondentID]],'All Data'!$A189:$CN761,91,FALSE),"unknown")</f>
        <v>Yes</v>
      </c>
      <c r="AW188" s="159" t="str">
        <f>IFERROR(VLOOKUP(Table1[[#This Row],[RespondentID]],'All Data'!$A189:$CN761,92,FALSE),"unknown")</f>
        <v>Yes</v>
      </c>
    </row>
    <row r="189" spans="1:49" x14ac:dyDescent="0.35">
      <c r="A189" s="6">
        <f>'All Data'!A190</f>
        <v>7068309689</v>
      </c>
      <c r="B189" s="6"/>
      <c r="C189" s="6"/>
      <c r="D189" s="6"/>
      <c r="E189" s="6"/>
      <c r="F189" s="6"/>
      <c r="G189" s="6"/>
      <c r="H189" s="6"/>
      <c r="I189" s="6"/>
      <c r="J189" s="6"/>
      <c r="K189" s="6"/>
      <c r="L189" s="6"/>
      <c r="M189" s="6"/>
      <c r="N189" s="6"/>
      <c r="O189" s="8"/>
      <c r="P189" s="8">
        <f t="shared" si="46"/>
        <v>0</v>
      </c>
      <c r="Q189" s="8" t="e">
        <f t="shared" si="47"/>
        <v>#DIV/0!</v>
      </c>
      <c r="R189" s="8"/>
      <c r="S189" s="8">
        <f t="shared" si="53"/>
        <v>0</v>
      </c>
      <c r="T189" s="8">
        <f t="shared" si="48"/>
        <v>0</v>
      </c>
      <c r="U189" s="8">
        <f t="shared" si="49"/>
        <v>0</v>
      </c>
      <c r="V189" s="88">
        <f t="shared" si="36"/>
        <v>0</v>
      </c>
      <c r="W189" s="88">
        <f t="shared" si="37"/>
        <v>0</v>
      </c>
      <c r="X189" s="88">
        <f t="shared" si="38"/>
        <v>0</v>
      </c>
      <c r="Y189" s="88">
        <f t="shared" si="39"/>
        <v>0</v>
      </c>
      <c r="Z189" s="88">
        <f t="shared" si="40"/>
        <v>0</v>
      </c>
      <c r="AA189" s="88">
        <f t="shared" si="41"/>
        <v>0</v>
      </c>
      <c r="AB189" s="88">
        <f t="shared" si="42"/>
        <v>0</v>
      </c>
      <c r="AC189" s="88">
        <f t="shared" si="43"/>
        <v>0</v>
      </c>
      <c r="AD189" s="88">
        <f t="shared" si="44"/>
        <v>0</v>
      </c>
      <c r="AE189" s="88">
        <f t="shared" si="45"/>
        <v>0</v>
      </c>
      <c r="AF189" s="8"/>
      <c r="AG189" s="8"/>
      <c r="AH189" s="8">
        <f t="shared" si="50"/>
        <v>0</v>
      </c>
      <c r="AI189" s="8">
        <f t="shared" si="51"/>
        <v>0</v>
      </c>
      <c r="AJ189" s="8" t="str">
        <f t="shared" si="52"/>
        <v>Correct</v>
      </c>
      <c r="AK189" s="8"/>
      <c r="AL189" s="159" t="str">
        <f>IFERROR(VLOOKUP(Table1[[#This Row],[RespondentID]],'All Data'!$A190:$CN762,81,FALSE),"unknown")</f>
        <v>Male</v>
      </c>
      <c r="AM189" s="159">
        <f>IFERROR(VLOOKUP(Table1[[#This Row],[RespondentID]],'All Data'!$A190:$CN762,82,FALSE),"unknown")</f>
        <v>77</v>
      </c>
      <c r="AN189" s="159" t="str">
        <f>IFERROR(VLOOKUP(Table1[[#This Row],[RespondentID]],'All Data'!$A190:$CN762,83,FALSE),"unknown")</f>
        <v>Nassau</v>
      </c>
      <c r="AO189" s="159" t="str">
        <f>IFERROR(VLOOKUP(Table1[[#This Row],[RespondentID]],'All Data'!$A190:$CN762,84,FALSE),"unknown")</f>
        <v>Valley Stream, 11580</v>
      </c>
      <c r="AP189" s="159" t="str">
        <f>IFERROR(VLOOKUP(Table1[[#This Row],[RespondentID]],'All Data'!$A190:$CN762,85,FALSE),"unknown")</f>
        <v>White/Caucasian</v>
      </c>
      <c r="AQ189" s="159" t="str">
        <f>IFERROR(VLOOKUP(Table1[[#This Row],[RespondentID]],'All Data'!$A190:$CN762,86,FALSE),"unknown")</f>
        <v>No</v>
      </c>
      <c r="AR189" s="159" t="str">
        <f>IFERROR(VLOOKUP(Table1[[#This Row],[RespondentID]],'All Data'!$A190:$CN762,87,FALSE),"unknown")</f>
        <v xml:space="preserve">English </v>
      </c>
      <c r="AS189" s="159">
        <f>IFERROR(VLOOKUP(Table1[[#This Row],[RespondentID]],'All Data'!$A190:$CN762,88,FALSE),"unknown")</f>
        <v>0</v>
      </c>
      <c r="AT189" s="159" t="str">
        <f>IFERROR(VLOOKUP(Table1[[#This Row],[RespondentID]],'All Data'!$A190:$CN762,89,FALSE),"unknown")</f>
        <v>College graduate</v>
      </c>
      <c r="AU189" s="159" t="str">
        <f>IFERROR(VLOOKUP(Table1[[#This Row],[RespondentID]],'All Data'!$A190:$CN762,90,FALSE),"unknown")</f>
        <v>Retired</v>
      </c>
      <c r="AV189" s="159" t="str">
        <f>IFERROR(VLOOKUP(Table1[[#This Row],[RespondentID]],'All Data'!$A190:$CN762,91,FALSE),"unknown")</f>
        <v>Yes</v>
      </c>
      <c r="AW189" s="159" t="str">
        <f>IFERROR(VLOOKUP(Table1[[#This Row],[RespondentID]],'All Data'!$A190:$CN762,92,FALSE),"unknown")</f>
        <v>No</v>
      </c>
    </row>
    <row r="190" spans="1:49" x14ac:dyDescent="0.35">
      <c r="A190" s="6">
        <f>'All Data'!A191</f>
        <v>7068309576</v>
      </c>
      <c r="B190" s="6"/>
      <c r="C190" s="6" t="s">
        <v>19</v>
      </c>
      <c r="D190" s="6"/>
      <c r="E190" s="6"/>
      <c r="F190" s="6"/>
      <c r="G190" s="6"/>
      <c r="H190" s="6"/>
      <c r="I190" s="6" t="s">
        <v>25</v>
      </c>
      <c r="J190" s="6"/>
      <c r="K190" s="6"/>
      <c r="L190" s="6"/>
      <c r="M190" s="6"/>
      <c r="N190" s="6"/>
      <c r="O190" s="8"/>
      <c r="P190" s="8">
        <f t="shared" si="46"/>
        <v>2</v>
      </c>
      <c r="Q190" s="8">
        <f t="shared" si="47"/>
        <v>1.5</v>
      </c>
      <c r="R190" s="8"/>
      <c r="S190" s="8">
        <f t="shared" si="53"/>
        <v>0</v>
      </c>
      <c r="T190" s="8">
        <f t="shared" si="48"/>
        <v>1</v>
      </c>
      <c r="U190" s="8">
        <f t="shared" si="49"/>
        <v>0</v>
      </c>
      <c r="V190" s="88">
        <f t="shared" si="36"/>
        <v>0</v>
      </c>
      <c r="W190" s="88">
        <f t="shared" si="37"/>
        <v>0</v>
      </c>
      <c r="X190" s="88">
        <f t="shared" si="38"/>
        <v>0</v>
      </c>
      <c r="Y190" s="88">
        <f t="shared" si="39"/>
        <v>0</v>
      </c>
      <c r="Z190" s="88">
        <f t="shared" si="40"/>
        <v>1</v>
      </c>
      <c r="AA190" s="88">
        <f t="shared" si="41"/>
        <v>0</v>
      </c>
      <c r="AB190" s="88">
        <f t="shared" si="42"/>
        <v>0</v>
      </c>
      <c r="AC190" s="88">
        <f t="shared" si="43"/>
        <v>0</v>
      </c>
      <c r="AD190" s="88">
        <f t="shared" si="44"/>
        <v>0</v>
      </c>
      <c r="AE190" s="88">
        <f t="shared" si="45"/>
        <v>0</v>
      </c>
      <c r="AF190" s="8"/>
      <c r="AG190" s="8"/>
      <c r="AH190" s="8">
        <f t="shared" si="50"/>
        <v>2</v>
      </c>
      <c r="AI190" s="8">
        <f t="shared" si="51"/>
        <v>2</v>
      </c>
      <c r="AJ190" s="8" t="str">
        <f t="shared" si="52"/>
        <v>Correct</v>
      </c>
      <c r="AK190" s="8"/>
      <c r="AL190" s="159" t="str">
        <f>IFERROR(VLOOKUP(Table1[[#This Row],[RespondentID]],'All Data'!$A191:$CN763,81,FALSE),"unknown")</f>
        <v>Female</v>
      </c>
      <c r="AM190" s="159">
        <f>IFERROR(VLOOKUP(Table1[[#This Row],[RespondentID]],'All Data'!$A191:$CN763,82,FALSE),"unknown")</f>
        <v>59</v>
      </c>
      <c r="AN190" s="159" t="str">
        <f>IFERROR(VLOOKUP(Table1[[#This Row],[RespondentID]],'All Data'!$A191:$CN763,83,FALSE),"unknown")</f>
        <v>Nassau</v>
      </c>
      <c r="AO190" s="159" t="str">
        <f>IFERROR(VLOOKUP(Table1[[#This Row],[RespondentID]],'All Data'!$A191:$CN763,84,FALSE),"unknown")</f>
        <v>Valley Stream, 11581</v>
      </c>
      <c r="AP190" s="159" t="str">
        <f>IFERROR(VLOOKUP(Table1[[#This Row],[RespondentID]],'All Data'!$A191:$CN763,85,FALSE),"unknown")</f>
        <v>White/Caucasian</v>
      </c>
      <c r="AQ190" s="159" t="str">
        <f>IFERROR(VLOOKUP(Table1[[#This Row],[RespondentID]],'All Data'!$A191:$CN763,86,FALSE),"unknown")</f>
        <v>No</v>
      </c>
      <c r="AR190" s="159" t="str">
        <f>IFERROR(VLOOKUP(Table1[[#This Row],[RespondentID]],'All Data'!$A191:$CN763,87,FALSE),"unknown")</f>
        <v xml:space="preserve">English </v>
      </c>
      <c r="AS190" s="159" t="str">
        <f>IFERROR(VLOOKUP(Table1[[#This Row],[RespondentID]],'All Data'!$A191:$CN763,88,FALSE),"unknown")</f>
        <v>$75,000 to $125,000</v>
      </c>
      <c r="AT190" s="159" t="str">
        <f>IFERROR(VLOOKUP(Table1[[#This Row],[RespondentID]],'All Data'!$A191:$CN763,89,FALSE),"unknown")</f>
        <v>College graduate</v>
      </c>
      <c r="AU190" s="159" t="str">
        <f>IFERROR(VLOOKUP(Table1[[#This Row],[RespondentID]],'All Data'!$A191:$CN763,90,FALSE),"unknown")</f>
        <v>Retired</v>
      </c>
      <c r="AV190" s="159" t="str">
        <f>IFERROR(VLOOKUP(Table1[[#This Row],[RespondentID]],'All Data'!$A191:$CN763,91,FALSE),"unknown")</f>
        <v>Yes</v>
      </c>
      <c r="AW190" s="159" t="str">
        <f>IFERROR(VLOOKUP(Table1[[#This Row],[RespondentID]],'All Data'!$A191:$CN763,92,FALSE),"unknown")</f>
        <v>Yes</v>
      </c>
    </row>
    <row r="191" spans="1:49" x14ac:dyDescent="0.35">
      <c r="A191" s="6">
        <f>'All Data'!A192</f>
        <v>7068309414</v>
      </c>
      <c r="B191" s="6"/>
      <c r="C191" s="6" t="s">
        <v>19</v>
      </c>
      <c r="D191" s="6" t="s">
        <v>20</v>
      </c>
      <c r="E191" s="6"/>
      <c r="F191" s="6"/>
      <c r="G191" s="6"/>
      <c r="H191" s="6"/>
      <c r="I191" s="6"/>
      <c r="J191" s="6"/>
      <c r="K191" s="6"/>
      <c r="L191" s="6"/>
      <c r="M191" s="6" t="s">
        <v>29</v>
      </c>
      <c r="N191" s="6"/>
      <c r="O191" s="8"/>
      <c r="P191" s="8">
        <f t="shared" si="46"/>
        <v>3</v>
      </c>
      <c r="Q191" s="8">
        <f t="shared" si="47"/>
        <v>1</v>
      </c>
      <c r="R191" s="8"/>
      <c r="S191" s="8">
        <f t="shared" si="53"/>
        <v>0</v>
      </c>
      <c r="T191" s="8">
        <f t="shared" si="48"/>
        <v>1</v>
      </c>
      <c r="U191" s="8">
        <f t="shared" si="49"/>
        <v>1</v>
      </c>
      <c r="V191" s="88">
        <f t="shared" si="36"/>
        <v>0</v>
      </c>
      <c r="W191" s="88">
        <f t="shared" si="37"/>
        <v>0</v>
      </c>
      <c r="X191" s="88">
        <f t="shared" si="38"/>
        <v>0</v>
      </c>
      <c r="Y191" s="88">
        <f t="shared" si="39"/>
        <v>0</v>
      </c>
      <c r="Z191" s="88">
        <f t="shared" si="40"/>
        <v>0</v>
      </c>
      <c r="AA191" s="88">
        <f t="shared" si="41"/>
        <v>0</v>
      </c>
      <c r="AB191" s="88">
        <f t="shared" si="42"/>
        <v>0</v>
      </c>
      <c r="AC191" s="88">
        <f t="shared" si="43"/>
        <v>0</v>
      </c>
      <c r="AD191" s="88">
        <f t="shared" si="44"/>
        <v>1</v>
      </c>
      <c r="AE191" s="88">
        <f t="shared" si="45"/>
        <v>0</v>
      </c>
      <c r="AF191" s="8"/>
      <c r="AG191" s="8"/>
      <c r="AH191" s="8">
        <f t="shared" si="50"/>
        <v>3</v>
      </c>
      <c r="AI191" s="8">
        <f t="shared" si="51"/>
        <v>3</v>
      </c>
      <c r="AJ191" s="8" t="str">
        <f t="shared" si="52"/>
        <v>Correct</v>
      </c>
      <c r="AK191" s="8"/>
      <c r="AL191" s="159" t="str">
        <f>IFERROR(VLOOKUP(Table1[[#This Row],[RespondentID]],'All Data'!$A192:$CN764,81,FALSE),"unknown")</f>
        <v>Female</v>
      </c>
      <c r="AM191" s="159">
        <f>IFERROR(VLOOKUP(Table1[[#This Row],[RespondentID]],'All Data'!$A192:$CN764,82,FALSE),"unknown")</f>
        <v>72</v>
      </c>
      <c r="AN191" s="159" t="str">
        <f>IFERROR(VLOOKUP(Table1[[#This Row],[RespondentID]],'All Data'!$A192:$CN764,83,FALSE),"unknown")</f>
        <v>Nassau</v>
      </c>
      <c r="AO191" s="159" t="str">
        <f>IFERROR(VLOOKUP(Table1[[#This Row],[RespondentID]],'All Data'!$A192:$CN764,84,FALSE),"unknown")</f>
        <v>Syosset, 11791</v>
      </c>
      <c r="AP191" s="159" t="str">
        <f>IFERROR(VLOOKUP(Table1[[#This Row],[RespondentID]],'All Data'!$A192:$CN764,85,FALSE),"unknown")</f>
        <v>White/Caucasian</v>
      </c>
      <c r="AQ191" s="159" t="str">
        <f>IFERROR(VLOOKUP(Table1[[#This Row],[RespondentID]],'All Data'!$A192:$CN764,86,FALSE),"unknown")</f>
        <v>Yes</v>
      </c>
      <c r="AR191" s="159" t="str">
        <f>IFERROR(VLOOKUP(Table1[[#This Row],[RespondentID]],'All Data'!$A192:$CN764,87,FALSE),"unknown")</f>
        <v xml:space="preserve">English Spanish </v>
      </c>
      <c r="AS191" s="159" t="str">
        <f>IFERROR(VLOOKUP(Table1[[#This Row],[RespondentID]],'All Data'!$A192:$CN764,88,FALSE),"unknown")</f>
        <v>$75,000 to $125,000</v>
      </c>
      <c r="AT191" s="159" t="str">
        <f>IFERROR(VLOOKUP(Table1[[#This Row],[RespondentID]],'All Data'!$A192:$CN764,89,FALSE),"unknown")</f>
        <v>Graduate school</v>
      </c>
      <c r="AU191" s="159" t="str">
        <f>IFERROR(VLOOKUP(Table1[[#This Row],[RespondentID]],'All Data'!$A192:$CN764,90,FALSE),"unknown")</f>
        <v>Retired</v>
      </c>
      <c r="AV191" s="159" t="str">
        <f>IFERROR(VLOOKUP(Table1[[#This Row],[RespondentID]],'All Data'!$A192:$CN764,91,FALSE),"unknown")</f>
        <v>Yes</v>
      </c>
      <c r="AW191" s="159" t="str">
        <f>IFERROR(VLOOKUP(Table1[[#This Row],[RespondentID]],'All Data'!$A192:$CN764,92,FALSE),"unknown")</f>
        <v>Yes</v>
      </c>
    </row>
    <row r="192" spans="1:49" x14ac:dyDescent="0.35">
      <c r="A192" s="6">
        <f>'All Data'!A193</f>
        <v>7068309286</v>
      </c>
      <c r="B192" s="6"/>
      <c r="C192" s="6"/>
      <c r="D192" s="6"/>
      <c r="E192" s="6"/>
      <c r="F192" s="6"/>
      <c r="G192" s="6"/>
      <c r="H192" s="6"/>
      <c r="I192" s="6"/>
      <c r="J192" s="6"/>
      <c r="K192" s="6"/>
      <c r="L192" s="6"/>
      <c r="M192" s="6" t="s">
        <v>29</v>
      </c>
      <c r="N192" s="6"/>
      <c r="O192" s="8"/>
      <c r="P192" s="8">
        <f t="shared" si="46"/>
        <v>1</v>
      </c>
      <c r="Q192" s="8">
        <f t="shared" si="47"/>
        <v>3</v>
      </c>
      <c r="R192" s="8"/>
      <c r="S192" s="8">
        <f t="shared" si="53"/>
        <v>0</v>
      </c>
      <c r="T192" s="8">
        <f t="shared" si="48"/>
        <v>0</v>
      </c>
      <c r="U192" s="8">
        <f t="shared" si="49"/>
        <v>0</v>
      </c>
      <c r="V192" s="88">
        <f t="shared" ref="V192:V255" si="54">IF($P192&lt;3,IF($E192=$E$1,1,0),IF($E192=$E$1,$Q192,0))</f>
        <v>0</v>
      </c>
      <c r="W192" s="88">
        <f t="shared" ref="W192:W255" si="55">IF($P192&lt;3,IF($F192=$F$1,1,0),IF($F192=$F$1,$Q192,0))</f>
        <v>0</v>
      </c>
      <c r="X192" s="88">
        <f t="shared" ref="X192:X255" si="56">IF($P192&lt;3,IF($G192=$G$1,1,0),IF($G192=$G$1,$Q192,0))</f>
        <v>0</v>
      </c>
      <c r="Y192" s="88">
        <f t="shared" ref="Y192:Y255" si="57">IF($P192&lt;3,IF($H192=$H$1,1,0),IF($H192=$H$1,$Q192,0))</f>
        <v>0</v>
      </c>
      <c r="Z192" s="88">
        <f t="shared" ref="Z192:Z255" si="58">IF($P192&lt;3,IF($I192=$I$1,1,0),IF($I192=$I$1,$Q192,0))</f>
        <v>0</v>
      </c>
      <c r="AA192" s="88">
        <f t="shared" ref="AA192:AA255" si="59">IF($P192&lt;3,IF($J192=$J$1,1,0),IF($J192=$J$1,$Q192,0))</f>
        <v>0</v>
      </c>
      <c r="AB192" s="88">
        <f t="shared" ref="AB192:AB255" si="60">IF($P192&lt;3,IF($K192=$K$1,1,0),IF($K192=$K$1,$Q192,0))</f>
        <v>0</v>
      </c>
      <c r="AC192" s="88">
        <f t="shared" ref="AC192:AC255" si="61">IF($P192&lt;3,IF($L192=$L$1,1,0),IF($L192=$L$1,$Q192,0))</f>
        <v>0</v>
      </c>
      <c r="AD192" s="88">
        <f t="shared" ref="AD192:AD255" si="62">IF($P192&lt;3,IF($M192=$M$1,1,0),IF($M192=$M$1,$Q192,0))</f>
        <v>1</v>
      </c>
      <c r="AE192" s="88">
        <f t="shared" ref="AE192:AE255" si="63">IF($P192&lt;3,IF($N192=$N$1,1,0),IF($N192=$N$1,$Q192,0))</f>
        <v>0</v>
      </c>
      <c r="AF192" s="8"/>
      <c r="AG192" s="8"/>
      <c r="AH192" s="8">
        <f t="shared" si="50"/>
        <v>1</v>
      </c>
      <c r="AI192" s="8">
        <f t="shared" si="51"/>
        <v>1</v>
      </c>
      <c r="AJ192" s="8" t="str">
        <f t="shared" si="52"/>
        <v>Correct</v>
      </c>
      <c r="AK192" s="8"/>
      <c r="AL192" s="159" t="str">
        <f>IFERROR(VLOOKUP(Table1[[#This Row],[RespondentID]],'All Data'!$A193:$CN765,81,FALSE),"unknown")</f>
        <v>Female</v>
      </c>
      <c r="AM192" s="159">
        <f>IFERROR(VLOOKUP(Table1[[#This Row],[RespondentID]],'All Data'!$A193:$CN765,82,FALSE),"unknown")</f>
        <v>77</v>
      </c>
      <c r="AN192" s="159" t="str">
        <f>IFERROR(VLOOKUP(Table1[[#This Row],[RespondentID]],'All Data'!$A193:$CN765,83,FALSE),"unknown")</f>
        <v>Nassau</v>
      </c>
      <c r="AO192" s="159" t="str">
        <f>IFERROR(VLOOKUP(Table1[[#This Row],[RespondentID]],'All Data'!$A193:$CN765,84,FALSE),"unknown")</f>
        <v>Hicksville, 11801</v>
      </c>
      <c r="AP192" s="159" t="str">
        <f>IFERROR(VLOOKUP(Table1[[#This Row],[RespondentID]],'All Data'!$A193:$CN765,85,FALSE),"unknown")</f>
        <v>White/Caucasian</v>
      </c>
      <c r="AQ192" s="159" t="str">
        <f>IFERROR(VLOOKUP(Table1[[#This Row],[RespondentID]],'All Data'!$A193:$CN765,86,FALSE),"unknown")</f>
        <v>No</v>
      </c>
      <c r="AR192" s="159" t="str">
        <f>IFERROR(VLOOKUP(Table1[[#This Row],[RespondentID]],'All Data'!$A193:$CN765,87,FALSE),"unknown")</f>
        <v xml:space="preserve">English </v>
      </c>
      <c r="AS192" s="159">
        <f>IFERROR(VLOOKUP(Table1[[#This Row],[RespondentID]],'All Data'!$A193:$CN765,88,FALSE),"unknown")</f>
        <v>0</v>
      </c>
      <c r="AT192" s="159" t="str">
        <f>IFERROR(VLOOKUP(Table1[[#This Row],[RespondentID]],'All Data'!$A193:$CN765,89,FALSE),"unknown")</f>
        <v>Some college</v>
      </c>
      <c r="AU192" s="159" t="str">
        <f>IFERROR(VLOOKUP(Table1[[#This Row],[RespondentID]],'All Data'!$A193:$CN765,90,FALSE),"unknown")</f>
        <v>Retired</v>
      </c>
      <c r="AV192" s="159" t="str">
        <f>IFERROR(VLOOKUP(Table1[[#This Row],[RespondentID]],'All Data'!$A193:$CN765,91,FALSE),"unknown")</f>
        <v>Yes</v>
      </c>
      <c r="AW192" s="159" t="str">
        <f>IFERROR(VLOOKUP(Table1[[#This Row],[RespondentID]],'All Data'!$A193:$CN765,92,FALSE),"unknown")</f>
        <v>No</v>
      </c>
    </row>
    <row r="193" spans="1:49" x14ac:dyDescent="0.35">
      <c r="A193" s="6">
        <f>'All Data'!A194</f>
        <v>7068309141</v>
      </c>
      <c r="B193" s="6"/>
      <c r="C193" s="6"/>
      <c r="D193" s="6"/>
      <c r="E193" s="6"/>
      <c r="F193" s="6"/>
      <c r="G193" s="6"/>
      <c r="H193" s="6"/>
      <c r="I193" s="6"/>
      <c r="J193" s="6" t="s">
        <v>26</v>
      </c>
      <c r="K193" s="6"/>
      <c r="L193" s="6"/>
      <c r="M193" s="6"/>
      <c r="N193" s="6"/>
      <c r="O193" s="8"/>
      <c r="P193" s="8">
        <f t="shared" ref="P193:P256" si="64">COUNTA(B193:N193)</f>
        <v>1</v>
      </c>
      <c r="Q193" s="8">
        <f t="shared" ref="Q193:Q256" si="65">3/P193</f>
        <v>3</v>
      </c>
      <c r="R193" s="8"/>
      <c r="S193" s="8">
        <f t="shared" si="53"/>
        <v>0</v>
      </c>
      <c r="T193" s="8">
        <f t="shared" ref="T193:T256" si="66">IF($P193&lt;3,IF($C193=$C$1,1,0),IF($C193=$C$1,$Q193,0))</f>
        <v>0</v>
      </c>
      <c r="U193" s="8">
        <f t="shared" ref="U193:U256" si="67">IF($P193&lt;3,IF($D193=$D$1,1,0),IF($D193=$D$1,$Q193,0))</f>
        <v>0</v>
      </c>
      <c r="V193" s="88">
        <f t="shared" si="54"/>
        <v>0</v>
      </c>
      <c r="W193" s="88">
        <f t="shared" si="55"/>
        <v>0</v>
      </c>
      <c r="X193" s="88">
        <f t="shared" si="56"/>
        <v>0</v>
      </c>
      <c r="Y193" s="88">
        <f t="shared" si="57"/>
        <v>0</v>
      </c>
      <c r="Z193" s="88">
        <f t="shared" si="58"/>
        <v>0</v>
      </c>
      <c r="AA193" s="88">
        <f t="shared" si="59"/>
        <v>1</v>
      </c>
      <c r="AB193" s="88">
        <f t="shared" si="60"/>
        <v>0</v>
      </c>
      <c r="AC193" s="88">
        <f t="shared" si="61"/>
        <v>0</v>
      </c>
      <c r="AD193" s="88">
        <f t="shared" si="62"/>
        <v>0</v>
      </c>
      <c r="AE193" s="88">
        <f t="shared" si="63"/>
        <v>0</v>
      </c>
      <c r="AF193" s="8"/>
      <c r="AG193" s="8"/>
      <c r="AH193" s="8">
        <f t="shared" ref="AH193:AH256" si="68">SUM(S193:AE193)</f>
        <v>1</v>
      </c>
      <c r="AI193" s="8">
        <f t="shared" ref="AI193:AI256" si="69">P193</f>
        <v>1</v>
      </c>
      <c r="AJ193" s="8" t="str">
        <f t="shared" ref="AJ193:AJ256" si="70">IF(AH193=AI193,"Correct",IF(AH193=3,"Correct","Wrong"))</f>
        <v>Correct</v>
      </c>
      <c r="AK193" s="8"/>
      <c r="AL193" s="159" t="str">
        <f>IFERROR(VLOOKUP(Table1[[#This Row],[RespondentID]],'All Data'!$A194:$CN766,81,FALSE),"unknown")</f>
        <v>Female</v>
      </c>
      <c r="AM193" s="159">
        <f>IFERROR(VLOOKUP(Table1[[#This Row],[RespondentID]],'All Data'!$A194:$CN766,82,FALSE),"unknown")</f>
        <v>49</v>
      </c>
      <c r="AN193" s="159" t="str">
        <f>IFERROR(VLOOKUP(Table1[[#This Row],[RespondentID]],'All Data'!$A194:$CN766,83,FALSE),"unknown")</f>
        <v>Nassau</v>
      </c>
      <c r="AO193" s="159" t="str">
        <f>IFERROR(VLOOKUP(Table1[[#This Row],[RespondentID]],'All Data'!$A194:$CN766,84,FALSE),"unknown")</f>
        <v>Westbury, 11590</v>
      </c>
      <c r="AP193" s="159" t="str">
        <f>IFERROR(VLOOKUP(Table1[[#This Row],[RespondentID]],'All Data'!$A194:$CN766,85,FALSE),"unknown")</f>
        <v>Asian/Pacific Islander</v>
      </c>
      <c r="AQ193" s="159" t="str">
        <f>IFERROR(VLOOKUP(Table1[[#This Row],[RespondentID]],'All Data'!$A194:$CN766,86,FALSE),"unknown")</f>
        <v>No</v>
      </c>
      <c r="AR193" s="159" t="str">
        <f>IFERROR(VLOOKUP(Table1[[#This Row],[RespondentID]],'All Data'!$A194:$CN766,87,FALSE),"unknown")</f>
        <v xml:space="preserve">English </v>
      </c>
      <c r="AS193" s="159" t="str">
        <f>IFERROR(VLOOKUP(Table1[[#This Row],[RespondentID]],'All Data'!$A194:$CN766,88,FALSE),"unknown")</f>
        <v>$35,000 to $49,999</v>
      </c>
      <c r="AT193" s="159" t="str">
        <f>IFERROR(VLOOKUP(Table1[[#This Row],[RespondentID]],'All Data'!$A194:$CN766,89,FALSE),"unknown")</f>
        <v>College graduate</v>
      </c>
      <c r="AU193" s="159" t="str">
        <f>IFERROR(VLOOKUP(Table1[[#This Row],[RespondentID]],'All Data'!$A194:$CN766,90,FALSE),"unknown")</f>
        <v>Employed for wages</v>
      </c>
      <c r="AV193" s="159" t="str">
        <f>IFERROR(VLOOKUP(Table1[[#This Row],[RespondentID]],'All Data'!$A194:$CN766,91,FALSE),"unknown")</f>
        <v>Yes</v>
      </c>
      <c r="AW193" s="159" t="str">
        <f>IFERROR(VLOOKUP(Table1[[#This Row],[RespondentID]],'All Data'!$A194:$CN766,92,FALSE),"unknown")</f>
        <v>Yes</v>
      </c>
    </row>
    <row r="194" spans="1:49" x14ac:dyDescent="0.35">
      <c r="A194" s="6">
        <f>'All Data'!A195</f>
        <v>7068308975</v>
      </c>
      <c r="B194" s="6"/>
      <c r="C194" s="6"/>
      <c r="D194" s="6"/>
      <c r="E194" s="6"/>
      <c r="F194" s="6"/>
      <c r="G194" s="6" t="s">
        <v>23</v>
      </c>
      <c r="H194" s="6"/>
      <c r="I194" s="6" t="s">
        <v>25</v>
      </c>
      <c r="J194" s="6"/>
      <c r="K194" s="6"/>
      <c r="L194" s="6"/>
      <c r="M194" s="6"/>
      <c r="N194" s="6" t="s">
        <v>30</v>
      </c>
      <c r="O194" s="8"/>
      <c r="P194" s="8">
        <f t="shared" si="64"/>
        <v>3</v>
      </c>
      <c r="Q194" s="8">
        <f t="shared" si="65"/>
        <v>1</v>
      </c>
      <c r="R194" s="8"/>
      <c r="S194" s="8">
        <f t="shared" si="53"/>
        <v>0</v>
      </c>
      <c r="T194" s="8">
        <f t="shared" si="66"/>
        <v>0</v>
      </c>
      <c r="U194" s="8">
        <f t="shared" si="67"/>
        <v>0</v>
      </c>
      <c r="V194" s="88">
        <f t="shared" si="54"/>
        <v>0</v>
      </c>
      <c r="W194" s="88">
        <f t="shared" si="55"/>
        <v>0</v>
      </c>
      <c r="X194" s="88">
        <f t="shared" si="56"/>
        <v>1</v>
      </c>
      <c r="Y194" s="88">
        <f t="shared" si="57"/>
        <v>0</v>
      </c>
      <c r="Z194" s="88">
        <f t="shared" si="58"/>
        <v>1</v>
      </c>
      <c r="AA194" s="88">
        <f t="shared" si="59"/>
        <v>0</v>
      </c>
      <c r="AB194" s="88">
        <f t="shared" si="60"/>
        <v>0</v>
      </c>
      <c r="AC194" s="88">
        <f t="shared" si="61"/>
        <v>0</v>
      </c>
      <c r="AD194" s="88">
        <f t="shared" si="62"/>
        <v>0</v>
      </c>
      <c r="AE194" s="88">
        <f t="shared" si="63"/>
        <v>1</v>
      </c>
      <c r="AF194" s="8"/>
      <c r="AG194" s="8"/>
      <c r="AH194" s="8">
        <f t="shared" si="68"/>
        <v>3</v>
      </c>
      <c r="AI194" s="8">
        <f t="shared" si="69"/>
        <v>3</v>
      </c>
      <c r="AJ194" s="8" t="str">
        <f t="shared" si="70"/>
        <v>Correct</v>
      </c>
      <c r="AK194" s="8"/>
      <c r="AL194" s="159" t="str">
        <f>IFERROR(VLOOKUP(Table1[[#This Row],[RespondentID]],'All Data'!$A195:$CN767,81,FALSE),"unknown")</f>
        <v>Female</v>
      </c>
      <c r="AM194" s="159">
        <f>IFERROR(VLOOKUP(Table1[[#This Row],[RespondentID]],'All Data'!$A195:$CN767,82,FALSE),"unknown")</f>
        <v>71</v>
      </c>
      <c r="AN194" s="159" t="str">
        <f>IFERROR(VLOOKUP(Table1[[#This Row],[RespondentID]],'All Data'!$A195:$CN767,83,FALSE),"unknown")</f>
        <v>Nassau</v>
      </c>
      <c r="AO194" s="159" t="str">
        <f>IFERROR(VLOOKUP(Table1[[#This Row],[RespondentID]],'All Data'!$A195:$CN767,84,FALSE),"unknown")</f>
        <v>Syosset, 11791</v>
      </c>
      <c r="AP194" s="159" t="str">
        <f>IFERROR(VLOOKUP(Table1[[#This Row],[RespondentID]],'All Data'!$A195:$CN767,85,FALSE),"unknown")</f>
        <v>White/Caucasian</v>
      </c>
      <c r="AQ194" s="159" t="str">
        <f>IFERROR(VLOOKUP(Table1[[#This Row],[RespondentID]],'All Data'!$A195:$CN767,86,FALSE),"unknown")</f>
        <v>No</v>
      </c>
      <c r="AR194" s="159" t="str">
        <f>IFERROR(VLOOKUP(Table1[[#This Row],[RespondentID]],'All Data'!$A195:$CN767,87,FALSE),"unknown")</f>
        <v xml:space="preserve">English </v>
      </c>
      <c r="AS194" s="159">
        <f>IFERROR(VLOOKUP(Table1[[#This Row],[RespondentID]],'All Data'!$A195:$CN767,88,FALSE),"unknown")</f>
        <v>0</v>
      </c>
      <c r="AT194" s="159" t="str">
        <f>IFERROR(VLOOKUP(Table1[[#This Row],[RespondentID]],'All Data'!$A195:$CN767,89,FALSE),"unknown")</f>
        <v>Some college</v>
      </c>
      <c r="AU194" s="159" t="str">
        <f>IFERROR(VLOOKUP(Table1[[#This Row],[RespondentID]],'All Data'!$A195:$CN767,90,FALSE),"unknown")</f>
        <v>Retired</v>
      </c>
      <c r="AV194" s="159" t="str">
        <f>IFERROR(VLOOKUP(Table1[[#This Row],[RespondentID]],'All Data'!$A195:$CN767,91,FALSE),"unknown")</f>
        <v>Yes</v>
      </c>
      <c r="AW194" s="159" t="str">
        <f>IFERROR(VLOOKUP(Table1[[#This Row],[RespondentID]],'All Data'!$A195:$CN767,92,FALSE),"unknown")</f>
        <v>No</v>
      </c>
    </row>
    <row r="195" spans="1:49" x14ac:dyDescent="0.35">
      <c r="A195" s="6">
        <f>'All Data'!A196</f>
        <v>7068308829</v>
      </c>
      <c r="B195" s="6" t="s">
        <v>18</v>
      </c>
      <c r="C195" s="6" t="s">
        <v>19</v>
      </c>
      <c r="D195" s="6" t="s">
        <v>20</v>
      </c>
      <c r="E195" s="6"/>
      <c r="F195" s="6"/>
      <c r="G195" s="6"/>
      <c r="H195" s="6"/>
      <c r="I195" s="6"/>
      <c r="J195" s="6"/>
      <c r="K195" s="6"/>
      <c r="L195" s="6"/>
      <c r="M195" s="6"/>
      <c r="N195" s="6"/>
      <c r="O195" s="8"/>
      <c r="P195" s="8">
        <f t="shared" si="64"/>
        <v>3</v>
      </c>
      <c r="Q195" s="8">
        <f t="shared" si="65"/>
        <v>1</v>
      </c>
      <c r="R195" s="8"/>
      <c r="S195" s="8">
        <f t="shared" si="53"/>
        <v>1</v>
      </c>
      <c r="T195" s="8">
        <f t="shared" si="66"/>
        <v>1</v>
      </c>
      <c r="U195" s="8">
        <f t="shared" si="67"/>
        <v>1</v>
      </c>
      <c r="V195" s="88">
        <f t="shared" si="54"/>
        <v>0</v>
      </c>
      <c r="W195" s="88">
        <f t="shared" si="55"/>
        <v>0</v>
      </c>
      <c r="X195" s="88">
        <f t="shared" si="56"/>
        <v>0</v>
      </c>
      <c r="Y195" s="88">
        <f t="shared" si="57"/>
        <v>0</v>
      </c>
      <c r="Z195" s="88">
        <f t="shared" si="58"/>
        <v>0</v>
      </c>
      <c r="AA195" s="88">
        <f t="shared" si="59"/>
        <v>0</v>
      </c>
      <c r="AB195" s="88">
        <f t="shared" si="60"/>
        <v>0</v>
      </c>
      <c r="AC195" s="88">
        <f t="shared" si="61"/>
        <v>0</v>
      </c>
      <c r="AD195" s="88">
        <f t="shared" si="62"/>
        <v>0</v>
      </c>
      <c r="AE195" s="88">
        <f t="shared" si="63"/>
        <v>0</v>
      </c>
      <c r="AF195" s="8"/>
      <c r="AG195" s="8"/>
      <c r="AH195" s="8">
        <f t="shared" si="68"/>
        <v>3</v>
      </c>
      <c r="AI195" s="8">
        <f t="shared" si="69"/>
        <v>3</v>
      </c>
      <c r="AJ195" s="8" t="str">
        <f t="shared" si="70"/>
        <v>Correct</v>
      </c>
      <c r="AK195" s="8"/>
      <c r="AL195" s="159" t="str">
        <f>IFERROR(VLOOKUP(Table1[[#This Row],[RespondentID]],'All Data'!$A196:$CN768,81,FALSE),"unknown")</f>
        <v>Female</v>
      </c>
      <c r="AM195" s="159">
        <f>IFERROR(VLOOKUP(Table1[[#This Row],[RespondentID]],'All Data'!$A196:$CN768,82,FALSE),"unknown")</f>
        <v>70</v>
      </c>
      <c r="AN195" s="159" t="str">
        <f>IFERROR(VLOOKUP(Table1[[#This Row],[RespondentID]],'All Data'!$A196:$CN768,83,FALSE),"unknown")</f>
        <v>Nassau</v>
      </c>
      <c r="AO195" s="159" t="str">
        <f>IFERROR(VLOOKUP(Table1[[#This Row],[RespondentID]],'All Data'!$A196:$CN768,84,FALSE),"unknown")</f>
        <v>Woodbury, 11797</v>
      </c>
      <c r="AP195" s="159" t="str">
        <f>IFERROR(VLOOKUP(Table1[[#This Row],[RespondentID]],'All Data'!$A196:$CN768,85,FALSE),"unknown")</f>
        <v>White/Caucasian</v>
      </c>
      <c r="AQ195" s="159" t="str">
        <f>IFERROR(VLOOKUP(Table1[[#This Row],[RespondentID]],'All Data'!$A196:$CN768,86,FALSE),"unknown")</f>
        <v>No</v>
      </c>
      <c r="AR195" s="159" t="str">
        <f>IFERROR(VLOOKUP(Table1[[#This Row],[RespondentID]],'All Data'!$A196:$CN768,87,FALSE),"unknown")</f>
        <v xml:space="preserve">English </v>
      </c>
      <c r="AS195" s="159" t="str">
        <f>IFERROR(VLOOKUP(Table1[[#This Row],[RespondentID]],'All Data'!$A196:$CN768,88,FALSE),"unknown")</f>
        <v>$50,000 to $74,999</v>
      </c>
      <c r="AT195" s="159" t="str">
        <f>IFERROR(VLOOKUP(Table1[[#This Row],[RespondentID]],'All Data'!$A196:$CN768,89,FALSE),"unknown")</f>
        <v>College graduate</v>
      </c>
      <c r="AU195" s="159" t="str">
        <f>IFERROR(VLOOKUP(Table1[[#This Row],[RespondentID]],'All Data'!$A196:$CN768,90,FALSE),"unknown")</f>
        <v>Retired</v>
      </c>
      <c r="AV195" s="159" t="str">
        <f>IFERROR(VLOOKUP(Table1[[#This Row],[RespondentID]],'All Data'!$A196:$CN768,91,FALSE),"unknown")</f>
        <v>Yes</v>
      </c>
      <c r="AW195" s="159" t="str">
        <f>IFERROR(VLOOKUP(Table1[[#This Row],[RespondentID]],'All Data'!$A196:$CN768,92,FALSE),"unknown")</f>
        <v>Yes</v>
      </c>
    </row>
    <row r="196" spans="1:49" x14ac:dyDescent="0.35">
      <c r="A196" s="6">
        <f>'All Data'!A197</f>
        <v>7068308671</v>
      </c>
      <c r="B196" s="6"/>
      <c r="C196" s="6"/>
      <c r="D196" s="6"/>
      <c r="E196" s="6"/>
      <c r="F196" s="6"/>
      <c r="G196" s="6"/>
      <c r="H196" s="6"/>
      <c r="I196" s="6"/>
      <c r="J196" s="6"/>
      <c r="K196" s="6"/>
      <c r="L196" s="6"/>
      <c r="M196" s="6" t="s">
        <v>29</v>
      </c>
      <c r="N196" s="6"/>
      <c r="O196" s="8"/>
      <c r="P196" s="8">
        <f t="shared" si="64"/>
        <v>1</v>
      </c>
      <c r="Q196" s="8">
        <f t="shared" si="65"/>
        <v>3</v>
      </c>
      <c r="R196" s="8"/>
      <c r="S196" s="8">
        <f t="shared" ref="S196:S259" si="71">IF($P196&lt;3,IF($B196=$B$1,1,0),IF($B196=$B$1,$Q196,0))</f>
        <v>0</v>
      </c>
      <c r="T196" s="8">
        <f t="shared" si="66"/>
        <v>0</v>
      </c>
      <c r="U196" s="8">
        <f t="shared" si="67"/>
        <v>0</v>
      </c>
      <c r="V196" s="88">
        <f t="shared" si="54"/>
        <v>0</v>
      </c>
      <c r="W196" s="88">
        <f t="shared" si="55"/>
        <v>0</v>
      </c>
      <c r="X196" s="88">
        <f t="shared" si="56"/>
        <v>0</v>
      </c>
      <c r="Y196" s="88">
        <f t="shared" si="57"/>
        <v>0</v>
      </c>
      <c r="Z196" s="88">
        <f t="shared" si="58"/>
        <v>0</v>
      </c>
      <c r="AA196" s="88">
        <f t="shared" si="59"/>
        <v>0</v>
      </c>
      <c r="AB196" s="88">
        <f t="shared" si="60"/>
        <v>0</v>
      </c>
      <c r="AC196" s="88">
        <f t="shared" si="61"/>
        <v>0</v>
      </c>
      <c r="AD196" s="88">
        <f t="shared" si="62"/>
        <v>1</v>
      </c>
      <c r="AE196" s="88">
        <f t="shared" si="63"/>
        <v>0</v>
      </c>
      <c r="AF196" s="8"/>
      <c r="AG196" s="8"/>
      <c r="AH196" s="8">
        <f t="shared" si="68"/>
        <v>1</v>
      </c>
      <c r="AI196" s="8">
        <f t="shared" si="69"/>
        <v>1</v>
      </c>
      <c r="AJ196" s="8" t="str">
        <f t="shared" si="70"/>
        <v>Correct</v>
      </c>
      <c r="AK196" s="8"/>
      <c r="AL196" s="159" t="str">
        <f>IFERROR(VLOOKUP(Table1[[#This Row],[RespondentID]],'All Data'!$A197:$CN769,81,FALSE),"unknown")</f>
        <v>Male</v>
      </c>
      <c r="AM196" s="159">
        <f>IFERROR(VLOOKUP(Table1[[#This Row],[RespondentID]],'All Data'!$A197:$CN769,82,FALSE),"unknown")</f>
        <v>65</v>
      </c>
      <c r="AN196" s="159" t="str">
        <f>IFERROR(VLOOKUP(Table1[[#This Row],[RespondentID]],'All Data'!$A197:$CN769,83,FALSE),"unknown")</f>
        <v>Nassau</v>
      </c>
      <c r="AO196" s="159" t="str">
        <f>IFERROR(VLOOKUP(Table1[[#This Row],[RespondentID]],'All Data'!$A197:$CN769,84,FALSE),"unknown")</f>
        <v>Hicksville, 11801</v>
      </c>
      <c r="AP196" s="159" t="str">
        <f>IFERROR(VLOOKUP(Table1[[#This Row],[RespondentID]],'All Data'!$A197:$CN769,85,FALSE),"unknown")</f>
        <v>White/Caucasian</v>
      </c>
      <c r="AQ196" s="159" t="str">
        <f>IFERROR(VLOOKUP(Table1[[#This Row],[RespondentID]],'All Data'!$A197:$CN769,86,FALSE),"unknown")</f>
        <v>No</v>
      </c>
      <c r="AR196" s="159" t="str">
        <f>IFERROR(VLOOKUP(Table1[[#This Row],[RespondentID]],'All Data'!$A197:$CN769,87,FALSE),"unknown")</f>
        <v xml:space="preserve">English </v>
      </c>
      <c r="AS196" s="159" t="str">
        <f>IFERROR(VLOOKUP(Table1[[#This Row],[RespondentID]],'All Data'!$A197:$CN769,88,FALSE),"unknown")</f>
        <v>$75,000 to $125,000</v>
      </c>
      <c r="AT196" s="159" t="str">
        <f>IFERROR(VLOOKUP(Table1[[#This Row],[RespondentID]],'All Data'!$A197:$CN769,89,FALSE),"unknown")</f>
        <v>College graduate</v>
      </c>
      <c r="AU196" s="159" t="str">
        <f>IFERROR(VLOOKUP(Table1[[#This Row],[RespondentID]],'All Data'!$A197:$CN769,90,FALSE),"unknown")</f>
        <v>Retired</v>
      </c>
      <c r="AV196" s="159" t="str">
        <f>IFERROR(VLOOKUP(Table1[[#This Row],[RespondentID]],'All Data'!$A197:$CN769,91,FALSE),"unknown")</f>
        <v>Yes</v>
      </c>
      <c r="AW196" s="159" t="str">
        <f>IFERROR(VLOOKUP(Table1[[#This Row],[RespondentID]],'All Data'!$A197:$CN769,92,FALSE),"unknown")</f>
        <v>No</v>
      </c>
    </row>
    <row r="197" spans="1:49" x14ac:dyDescent="0.35">
      <c r="A197" s="6">
        <f>'All Data'!A198</f>
        <v>7068308550</v>
      </c>
      <c r="B197" s="6"/>
      <c r="C197" s="6" t="s">
        <v>19</v>
      </c>
      <c r="D197" s="6" t="s">
        <v>20</v>
      </c>
      <c r="E197" s="6"/>
      <c r="F197" s="6"/>
      <c r="G197" s="6"/>
      <c r="H197" s="6"/>
      <c r="I197" s="6" t="s">
        <v>25</v>
      </c>
      <c r="J197" s="6"/>
      <c r="K197" s="6"/>
      <c r="L197" s="6"/>
      <c r="M197" s="6"/>
      <c r="N197" s="6"/>
      <c r="O197" s="8"/>
      <c r="P197" s="8">
        <f t="shared" si="64"/>
        <v>3</v>
      </c>
      <c r="Q197" s="8">
        <f t="shared" si="65"/>
        <v>1</v>
      </c>
      <c r="R197" s="8"/>
      <c r="S197" s="8">
        <f t="shared" si="71"/>
        <v>0</v>
      </c>
      <c r="T197" s="8">
        <f t="shared" si="66"/>
        <v>1</v>
      </c>
      <c r="U197" s="8">
        <f t="shared" si="67"/>
        <v>1</v>
      </c>
      <c r="V197" s="88">
        <f t="shared" si="54"/>
        <v>0</v>
      </c>
      <c r="W197" s="88">
        <f t="shared" si="55"/>
        <v>0</v>
      </c>
      <c r="X197" s="88">
        <f t="shared" si="56"/>
        <v>0</v>
      </c>
      <c r="Y197" s="88">
        <f t="shared" si="57"/>
        <v>0</v>
      </c>
      <c r="Z197" s="88">
        <f t="shared" si="58"/>
        <v>1</v>
      </c>
      <c r="AA197" s="88">
        <f t="shared" si="59"/>
        <v>0</v>
      </c>
      <c r="AB197" s="88">
        <f t="shared" si="60"/>
        <v>0</v>
      </c>
      <c r="AC197" s="88">
        <f t="shared" si="61"/>
        <v>0</v>
      </c>
      <c r="AD197" s="88">
        <f t="shared" si="62"/>
        <v>0</v>
      </c>
      <c r="AE197" s="88">
        <f t="shared" si="63"/>
        <v>0</v>
      </c>
      <c r="AF197" s="8"/>
      <c r="AG197" s="8"/>
      <c r="AH197" s="8">
        <f t="shared" si="68"/>
        <v>3</v>
      </c>
      <c r="AI197" s="8">
        <f t="shared" si="69"/>
        <v>3</v>
      </c>
      <c r="AJ197" s="8" t="str">
        <f t="shared" si="70"/>
        <v>Correct</v>
      </c>
      <c r="AK197" s="8"/>
      <c r="AL197" s="159" t="str">
        <f>IFERROR(VLOOKUP(Table1[[#This Row],[RespondentID]],'All Data'!$A198:$CN770,81,FALSE),"unknown")</f>
        <v>Female</v>
      </c>
      <c r="AM197" s="159">
        <f>IFERROR(VLOOKUP(Table1[[#This Row],[RespondentID]],'All Data'!$A198:$CN770,82,FALSE),"unknown")</f>
        <v>76</v>
      </c>
      <c r="AN197" s="159" t="str">
        <f>IFERROR(VLOOKUP(Table1[[#This Row],[RespondentID]],'All Data'!$A198:$CN770,83,FALSE),"unknown")</f>
        <v>Nassau</v>
      </c>
      <c r="AO197" s="159" t="str">
        <f>IFERROR(VLOOKUP(Table1[[#This Row],[RespondentID]],'All Data'!$A198:$CN770,84,FALSE),"unknown")</f>
        <v>Woodbury, 11797</v>
      </c>
      <c r="AP197" s="159" t="str">
        <f>IFERROR(VLOOKUP(Table1[[#This Row],[RespondentID]],'All Data'!$A198:$CN770,85,FALSE),"unknown")</f>
        <v>White/Caucasian</v>
      </c>
      <c r="AQ197" s="159" t="str">
        <f>IFERROR(VLOOKUP(Table1[[#This Row],[RespondentID]],'All Data'!$A198:$CN770,86,FALSE),"unknown")</f>
        <v>No</v>
      </c>
      <c r="AR197" s="159" t="str">
        <f>IFERROR(VLOOKUP(Table1[[#This Row],[RespondentID]],'All Data'!$A198:$CN770,87,FALSE),"unknown")</f>
        <v xml:space="preserve">English </v>
      </c>
      <c r="AS197" s="159" t="str">
        <f>IFERROR(VLOOKUP(Table1[[#This Row],[RespondentID]],'All Data'!$A198:$CN770,88,FALSE),"unknown")</f>
        <v>$0-$19,999</v>
      </c>
      <c r="AT197" s="159" t="str">
        <f>IFERROR(VLOOKUP(Table1[[#This Row],[RespondentID]],'All Data'!$A198:$CN770,89,FALSE),"unknown")</f>
        <v>High school graduate</v>
      </c>
      <c r="AU197" s="159" t="str">
        <f>IFERROR(VLOOKUP(Table1[[#This Row],[RespondentID]],'All Data'!$A198:$CN770,90,FALSE),"unknown")</f>
        <v>Retired</v>
      </c>
      <c r="AV197" s="159" t="str">
        <f>IFERROR(VLOOKUP(Table1[[#This Row],[RespondentID]],'All Data'!$A198:$CN770,91,FALSE),"unknown")</f>
        <v>Yes</v>
      </c>
      <c r="AW197" s="159" t="str">
        <f>IFERROR(VLOOKUP(Table1[[#This Row],[RespondentID]],'All Data'!$A198:$CN770,92,FALSE),"unknown")</f>
        <v>No</v>
      </c>
    </row>
    <row r="198" spans="1:49" x14ac:dyDescent="0.35">
      <c r="A198" s="6">
        <f>'All Data'!A199</f>
        <v>7068308392</v>
      </c>
      <c r="B198" s="6"/>
      <c r="C198" s="6" t="s">
        <v>19</v>
      </c>
      <c r="D198" s="6"/>
      <c r="E198" s="6"/>
      <c r="F198" s="6"/>
      <c r="G198" s="6"/>
      <c r="H198" s="6"/>
      <c r="I198" s="6" t="s">
        <v>25</v>
      </c>
      <c r="J198" s="6"/>
      <c r="K198" s="6"/>
      <c r="L198" s="6" t="s">
        <v>28</v>
      </c>
      <c r="M198" s="6"/>
      <c r="N198" s="6"/>
      <c r="O198" s="8"/>
      <c r="P198" s="8">
        <f t="shared" si="64"/>
        <v>3</v>
      </c>
      <c r="Q198" s="8">
        <f t="shared" si="65"/>
        <v>1</v>
      </c>
      <c r="R198" s="8"/>
      <c r="S198" s="8">
        <f t="shared" si="71"/>
        <v>0</v>
      </c>
      <c r="T198" s="8">
        <f t="shared" si="66"/>
        <v>1</v>
      </c>
      <c r="U198" s="8">
        <f t="shared" si="67"/>
        <v>0</v>
      </c>
      <c r="V198" s="88">
        <f t="shared" si="54"/>
        <v>0</v>
      </c>
      <c r="W198" s="88">
        <f t="shared" si="55"/>
        <v>0</v>
      </c>
      <c r="X198" s="88">
        <f t="shared" si="56"/>
        <v>0</v>
      </c>
      <c r="Y198" s="88">
        <f t="shared" si="57"/>
        <v>0</v>
      </c>
      <c r="Z198" s="88">
        <f t="shared" si="58"/>
        <v>1</v>
      </c>
      <c r="AA198" s="88">
        <f t="shared" si="59"/>
        <v>0</v>
      </c>
      <c r="AB198" s="88">
        <f t="shared" si="60"/>
        <v>0</v>
      </c>
      <c r="AC198" s="88">
        <f t="shared" si="61"/>
        <v>1</v>
      </c>
      <c r="AD198" s="88">
        <f t="shared" si="62"/>
        <v>0</v>
      </c>
      <c r="AE198" s="88">
        <f t="shared" si="63"/>
        <v>0</v>
      </c>
      <c r="AF198" s="8"/>
      <c r="AG198" s="8"/>
      <c r="AH198" s="8">
        <f t="shared" si="68"/>
        <v>3</v>
      </c>
      <c r="AI198" s="8">
        <f t="shared" si="69"/>
        <v>3</v>
      </c>
      <c r="AJ198" s="8" t="str">
        <f t="shared" si="70"/>
        <v>Correct</v>
      </c>
      <c r="AK198" s="8"/>
      <c r="AL198" s="159" t="str">
        <f>IFERROR(VLOOKUP(Table1[[#This Row],[RespondentID]],'All Data'!$A199:$CN771,81,FALSE),"unknown")</f>
        <v>Female</v>
      </c>
      <c r="AM198" s="159">
        <f>IFERROR(VLOOKUP(Table1[[#This Row],[RespondentID]],'All Data'!$A199:$CN771,82,FALSE),"unknown")</f>
        <v>77</v>
      </c>
      <c r="AN198" s="159" t="str">
        <f>IFERROR(VLOOKUP(Table1[[#This Row],[RespondentID]],'All Data'!$A199:$CN771,83,FALSE),"unknown")</f>
        <v>Nassau</v>
      </c>
      <c r="AO198" s="159" t="str">
        <f>IFERROR(VLOOKUP(Table1[[#This Row],[RespondentID]],'All Data'!$A199:$CN771,84,FALSE),"unknown")</f>
        <v>North Massapequa, 11758</v>
      </c>
      <c r="AP198" s="159" t="str">
        <f>IFERROR(VLOOKUP(Table1[[#This Row],[RespondentID]],'All Data'!$A199:$CN771,85,FALSE),"unknown")</f>
        <v>White/Caucasian</v>
      </c>
      <c r="AQ198" s="159" t="str">
        <f>IFERROR(VLOOKUP(Table1[[#This Row],[RespondentID]],'All Data'!$A199:$CN771,86,FALSE),"unknown")</f>
        <v>No</v>
      </c>
      <c r="AR198" s="159" t="str">
        <f>IFERROR(VLOOKUP(Table1[[#This Row],[RespondentID]],'All Data'!$A199:$CN771,87,FALSE),"unknown")</f>
        <v xml:space="preserve"> </v>
      </c>
      <c r="AS198" s="159">
        <f>IFERROR(VLOOKUP(Table1[[#This Row],[RespondentID]],'All Data'!$A199:$CN771,88,FALSE),"unknown")</f>
        <v>0</v>
      </c>
      <c r="AT198" s="159" t="str">
        <f>IFERROR(VLOOKUP(Table1[[#This Row],[RespondentID]],'All Data'!$A199:$CN771,89,FALSE),"unknown")</f>
        <v>Some college</v>
      </c>
      <c r="AU198" s="159" t="str">
        <f>IFERROR(VLOOKUP(Table1[[#This Row],[RespondentID]],'All Data'!$A199:$CN771,90,FALSE),"unknown")</f>
        <v>Retired</v>
      </c>
      <c r="AV198" s="159" t="str">
        <f>IFERROR(VLOOKUP(Table1[[#This Row],[RespondentID]],'All Data'!$A199:$CN771,91,FALSE),"unknown")</f>
        <v>Yes</v>
      </c>
      <c r="AW198" s="159" t="str">
        <f>IFERROR(VLOOKUP(Table1[[#This Row],[RespondentID]],'All Data'!$A199:$CN771,92,FALSE),"unknown")</f>
        <v>Yes</v>
      </c>
    </row>
    <row r="199" spans="1:49" x14ac:dyDescent="0.35">
      <c r="A199" s="6">
        <f>'All Data'!A200</f>
        <v>7068308266</v>
      </c>
      <c r="B199" s="6"/>
      <c r="C199" s="6" t="s">
        <v>19</v>
      </c>
      <c r="D199" s="6"/>
      <c r="E199" s="6"/>
      <c r="F199" s="6"/>
      <c r="G199" s="6"/>
      <c r="H199" s="6"/>
      <c r="I199" s="6"/>
      <c r="J199" s="6"/>
      <c r="K199" s="6"/>
      <c r="L199" s="6" t="s">
        <v>28</v>
      </c>
      <c r="M199" s="6" t="s">
        <v>29</v>
      </c>
      <c r="N199" s="6"/>
      <c r="O199" s="8"/>
      <c r="P199" s="8">
        <f t="shared" si="64"/>
        <v>3</v>
      </c>
      <c r="Q199" s="8">
        <f t="shared" si="65"/>
        <v>1</v>
      </c>
      <c r="R199" s="8"/>
      <c r="S199" s="8">
        <f t="shared" si="71"/>
        <v>0</v>
      </c>
      <c r="T199" s="8">
        <f t="shared" si="66"/>
        <v>1</v>
      </c>
      <c r="U199" s="8">
        <f t="shared" si="67"/>
        <v>0</v>
      </c>
      <c r="V199" s="88">
        <f t="shared" si="54"/>
        <v>0</v>
      </c>
      <c r="W199" s="88">
        <f t="shared" si="55"/>
        <v>0</v>
      </c>
      <c r="X199" s="88">
        <f t="shared" si="56"/>
        <v>0</v>
      </c>
      <c r="Y199" s="88">
        <f t="shared" si="57"/>
        <v>0</v>
      </c>
      <c r="Z199" s="88">
        <f t="shared" si="58"/>
        <v>0</v>
      </c>
      <c r="AA199" s="88">
        <f t="shared" si="59"/>
        <v>0</v>
      </c>
      <c r="AB199" s="88">
        <f t="shared" si="60"/>
        <v>0</v>
      </c>
      <c r="AC199" s="88">
        <f t="shared" si="61"/>
        <v>1</v>
      </c>
      <c r="AD199" s="88">
        <f t="shared" si="62"/>
        <v>1</v>
      </c>
      <c r="AE199" s="88">
        <f t="shared" si="63"/>
        <v>0</v>
      </c>
      <c r="AF199" s="8"/>
      <c r="AG199" s="8"/>
      <c r="AH199" s="8">
        <f t="shared" si="68"/>
        <v>3</v>
      </c>
      <c r="AI199" s="8">
        <f t="shared" si="69"/>
        <v>3</v>
      </c>
      <c r="AJ199" s="8" t="str">
        <f t="shared" si="70"/>
        <v>Correct</v>
      </c>
      <c r="AK199" s="8"/>
      <c r="AL199" s="159" t="str">
        <f>IFERROR(VLOOKUP(Table1[[#This Row],[RespondentID]],'All Data'!$A200:$CN772,81,FALSE),"unknown")</f>
        <v>Female</v>
      </c>
      <c r="AM199" s="159">
        <f>IFERROR(VLOOKUP(Table1[[#This Row],[RespondentID]],'All Data'!$A200:$CN772,82,FALSE),"unknown")</f>
        <v>63</v>
      </c>
      <c r="AN199" s="159" t="str">
        <f>IFERROR(VLOOKUP(Table1[[#This Row],[RespondentID]],'All Data'!$A200:$CN772,83,FALSE),"unknown")</f>
        <v>Nassau</v>
      </c>
      <c r="AO199" s="159" t="str">
        <f>IFERROR(VLOOKUP(Table1[[#This Row],[RespondentID]],'All Data'!$A200:$CN772,84,FALSE),"unknown")</f>
        <v>Hicksville, 11801</v>
      </c>
      <c r="AP199" s="159" t="str">
        <f>IFERROR(VLOOKUP(Table1[[#This Row],[RespondentID]],'All Data'!$A200:$CN772,85,FALSE),"unknown")</f>
        <v>White/Caucasian</v>
      </c>
      <c r="AQ199" s="159" t="str">
        <f>IFERROR(VLOOKUP(Table1[[#This Row],[RespondentID]],'All Data'!$A200:$CN772,86,FALSE),"unknown")</f>
        <v>No</v>
      </c>
      <c r="AR199" s="159" t="str">
        <f>IFERROR(VLOOKUP(Table1[[#This Row],[RespondentID]],'All Data'!$A200:$CN772,87,FALSE),"unknown")</f>
        <v xml:space="preserve">English </v>
      </c>
      <c r="AS199" s="159">
        <f>IFERROR(VLOOKUP(Table1[[#This Row],[RespondentID]],'All Data'!$A200:$CN772,88,FALSE),"unknown")</f>
        <v>0</v>
      </c>
      <c r="AT199" s="159" t="str">
        <f>IFERROR(VLOOKUP(Table1[[#This Row],[RespondentID]],'All Data'!$A200:$CN772,89,FALSE),"unknown")</f>
        <v>High school graduate</v>
      </c>
      <c r="AU199" s="159" t="str">
        <f>IFERROR(VLOOKUP(Table1[[#This Row],[RespondentID]],'All Data'!$A200:$CN772,90,FALSE),"unknown")</f>
        <v>Retired</v>
      </c>
      <c r="AV199" s="159" t="str">
        <f>IFERROR(VLOOKUP(Table1[[#This Row],[RespondentID]],'All Data'!$A200:$CN772,91,FALSE),"unknown")</f>
        <v>Yes</v>
      </c>
      <c r="AW199" s="159" t="str">
        <f>IFERROR(VLOOKUP(Table1[[#This Row],[RespondentID]],'All Data'!$A200:$CN772,92,FALSE),"unknown")</f>
        <v>Yes</v>
      </c>
    </row>
    <row r="200" spans="1:49" x14ac:dyDescent="0.35">
      <c r="A200" s="6">
        <f>'All Data'!A201</f>
        <v>7068308122</v>
      </c>
      <c r="B200" s="6"/>
      <c r="C200" s="6"/>
      <c r="D200" s="6" t="s">
        <v>20</v>
      </c>
      <c r="E200" s="6"/>
      <c r="F200" s="6"/>
      <c r="G200" s="6"/>
      <c r="H200" s="6"/>
      <c r="I200" s="6"/>
      <c r="J200" s="6"/>
      <c r="K200" s="6"/>
      <c r="L200" s="6"/>
      <c r="M200" s="6"/>
      <c r="N200" s="6"/>
      <c r="O200" s="8"/>
      <c r="P200" s="8">
        <f t="shared" si="64"/>
        <v>1</v>
      </c>
      <c r="Q200" s="8">
        <f t="shared" si="65"/>
        <v>3</v>
      </c>
      <c r="R200" s="8"/>
      <c r="S200" s="8">
        <f t="shared" si="71"/>
        <v>0</v>
      </c>
      <c r="T200" s="8">
        <f t="shared" si="66"/>
        <v>0</v>
      </c>
      <c r="U200" s="8">
        <f t="shared" si="67"/>
        <v>1</v>
      </c>
      <c r="V200" s="88">
        <f t="shared" si="54"/>
        <v>0</v>
      </c>
      <c r="W200" s="88">
        <f t="shared" si="55"/>
        <v>0</v>
      </c>
      <c r="X200" s="88">
        <f t="shared" si="56"/>
        <v>0</v>
      </c>
      <c r="Y200" s="88">
        <f t="shared" si="57"/>
        <v>0</v>
      </c>
      <c r="Z200" s="88">
        <f t="shared" si="58"/>
        <v>0</v>
      </c>
      <c r="AA200" s="88">
        <f t="shared" si="59"/>
        <v>0</v>
      </c>
      <c r="AB200" s="88">
        <f t="shared" si="60"/>
        <v>0</v>
      </c>
      <c r="AC200" s="88">
        <f t="shared" si="61"/>
        <v>0</v>
      </c>
      <c r="AD200" s="88">
        <f t="shared" si="62"/>
        <v>0</v>
      </c>
      <c r="AE200" s="88">
        <f t="shared" si="63"/>
        <v>0</v>
      </c>
      <c r="AF200" s="8"/>
      <c r="AG200" s="8"/>
      <c r="AH200" s="8">
        <f t="shared" si="68"/>
        <v>1</v>
      </c>
      <c r="AI200" s="8">
        <f t="shared" si="69"/>
        <v>1</v>
      </c>
      <c r="AJ200" s="8" t="str">
        <f t="shared" si="70"/>
        <v>Correct</v>
      </c>
      <c r="AK200" s="8"/>
      <c r="AL200" s="159" t="str">
        <f>IFERROR(VLOOKUP(Table1[[#This Row],[RespondentID]],'All Data'!$A201:$CN773,81,FALSE),"unknown")</f>
        <v>Female</v>
      </c>
      <c r="AM200" s="159">
        <f>IFERROR(VLOOKUP(Table1[[#This Row],[RespondentID]],'All Data'!$A201:$CN773,82,FALSE),"unknown")</f>
        <v>84</v>
      </c>
      <c r="AN200" s="159" t="str">
        <f>IFERROR(VLOOKUP(Table1[[#This Row],[RespondentID]],'All Data'!$A201:$CN773,83,FALSE),"unknown")</f>
        <v>Nassau</v>
      </c>
      <c r="AO200" s="159">
        <f>IFERROR(VLOOKUP(Table1[[#This Row],[RespondentID]],'All Data'!$A201:$CN773,84,FALSE),"unknown")</f>
        <v>0</v>
      </c>
      <c r="AP200" s="159" t="str">
        <f>IFERROR(VLOOKUP(Table1[[#This Row],[RespondentID]],'All Data'!$A201:$CN773,85,FALSE),"unknown")</f>
        <v>White/Caucasian</v>
      </c>
      <c r="AQ200" s="159" t="str">
        <f>IFERROR(VLOOKUP(Table1[[#This Row],[RespondentID]],'All Data'!$A201:$CN773,86,FALSE),"unknown")</f>
        <v>No</v>
      </c>
      <c r="AR200" s="159" t="str">
        <f>IFERROR(VLOOKUP(Table1[[#This Row],[RespondentID]],'All Data'!$A201:$CN773,87,FALSE),"unknown")</f>
        <v xml:space="preserve">English Italian </v>
      </c>
      <c r="AS200" s="159" t="str">
        <f>IFERROR(VLOOKUP(Table1[[#This Row],[RespondentID]],'All Data'!$A201:$CN773,88,FALSE),"unknown")</f>
        <v>$50,000 to $74,999</v>
      </c>
      <c r="AT200" s="159" t="str">
        <f>IFERROR(VLOOKUP(Table1[[#This Row],[RespondentID]],'All Data'!$A201:$CN773,89,FALSE),"unknown")</f>
        <v>High school graduate</v>
      </c>
      <c r="AU200" s="159" t="str">
        <f>IFERROR(VLOOKUP(Table1[[#This Row],[RespondentID]],'All Data'!$A201:$CN773,90,FALSE),"unknown")</f>
        <v>Retired</v>
      </c>
      <c r="AV200" s="159" t="str">
        <f>IFERROR(VLOOKUP(Table1[[#This Row],[RespondentID]],'All Data'!$A201:$CN773,91,FALSE),"unknown")</f>
        <v>Yes</v>
      </c>
      <c r="AW200" s="159" t="str">
        <f>IFERROR(VLOOKUP(Table1[[#This Row],[RespondentID]],'All Data'!$A201:$CN773,92,FALSE),"unknown")</f>
        <v>Yes</v>
      </c>
    </row>
    <row r="201" spans="1:49" x14ac:dyDescent="0.35">
      <c r="A201" s="6">
        <f>'All Data'!A202</f>
        <v>7068307980</v>
      </c>
      <c r="B201" s="6" t="s">
        <v>18</v>
      </c>
      <c r="C201" s="6" t="s">
        <v>19</v>
      </c>
      <c r="D201" s="6" t="s">
        <v>20</v>
      </c>
      <c r="E201" s="6" t="s">
        <v>21</v>
      </c>
      <c r="F201" s="6"/>
      <c r="G201" s="6"/>
      <c r="H201" s="6" t="s">
        <v>24</v>
      </c>
      <c r="I201" s="6" t="s">
        <v>25</v>
      </c>
      <c r="J201" s="6"/>
      <c r="K201" s="6"/>
      <c r="L201" s="6"/>
      <c r="M201" s="6"/>
      <c r="N201" s="6" t="s">
        <v>30</v>
      </c>
      <c r="O201" s="8"/>
      <c r="P201" s="8">
        <f t="shared" si="64"/>
        <v>7</v>
      </c>
      <c r="Q201" s="8">
        <f t="shared" si="65"/>
        <v>0.42857142857142855</v>
      </c>
      <c r="R201" s="8"/>
      <c r="S201" s="8">
        <f t="shared" si="71"/>
        <v>0.42857142857142855</v>
      </c>
      <c r="T201" s="8">
        <f t="shared" si="66"/>
        <v>0.42857142857142855</v>
      </c>
      <c r="U201" s="8">
        <f t="shared" si="67"/>
        <v>0.42857142857142855</v>
      </c>
      <c r="V201" s="88">
        <f t="shared" si="54"/>
        <v>0.42857142857142855</v>
      </c>
      <c r="W201" s="88">
        <f t="shared" si="55"/>
        <v>0</v>
      </c>
      <c r="X201" s="88">
        <f t="shared" si="56"/>
        <v>0</v>
      </c>
      <c r="Y201" s="88">
        <f t="shared" si="57"/>
        <v>0.42857142857142855</v>
      </c>
      <c r="Z201" s="88">
        <f t="shared" si="58"/>
        <v>0.42857142857142855</v>
      </c>
      <c r="AA201" s="88">
        <f t="shared" si="59"/>
        <v>0</v>
      </c>
      <c r="AB201" s="88">
        <f t="shared" si="60"/>
        <v>0</v>
      </c>
      <c r="AC201" s="88">
        <f t="shared" si="61"/>
        <v>0</v>
      </c>
      <c r="AD201" s="88">
        <f t="shared" si="62"/>
        <v>0</v>
      </c>
      <c r="AE201" s="88">
        <f t="shared" si="63"/>
        <v>0.42857142857142855</v>
      </c>
      <c r="AF201" s="8"/>
      <c r="AG201" s="8"/>
      <c r="AH201" s="8">
        <f t="shared" si="68"/>
        <v>2.9999999999999996</v>
      </c>
      <c r="AI201" s="8">
        <f t="shared" si="69"/>
        <v>7</v>
      </c>
      <c r="AJ201" s="8" t="str">
        <f t="shared" si="70"/>
        <v>Correct</v>
      </c>
      <c r="AK201" s="8"/>
      <c r="AL201" s="159" t="str">
        <f>IFERROR(VLOOKUP(Table1[[#This Row],[RespondentID]],'All Data'!$A202:$CN774,81,FALSE),"unknown")</f>
        <v>Female</v>
      </c>
      <c r="AM201" s="159">
        <f>IFERROR(VLOOKUP(Table1[[#This Row],[RespondentID]],'All Data'!$A202:$CN774,82,FALSE),"unknown")</f>
        <v>66</v>
      </c>
      <c r="AN201" s="159" t="str">
        <f>IFERROR(VLOOKUP(Table1[[#This Row],[RespondentID]],'All Data'!$A202:$CN774,83,FALSE),"unknown")</f>
        <v>Nassau</v>
      </c>
      <c r="AO201" s="159" t="str">
        <f>IFERROR(VLOOKUP(Table1[[#This Row],[RespondentID]],'All Data'!$A202:$CN774,84,FALSE),"unknown")</f>
        <v>New Cassel, 11590</v>
      </c>
      <c r="AP201" s="159" t="str">
        <f>IFERROR(VLOOKUP(Table1[[#This Row],[RespondentID]],'All Data'!$A202:$CN774,85,FALSE),"unknown")</f>
        <v>White/Caucasian</v>
      </c>
      <c r="AQ201" s="159">
        <f>IFERROR(VLOOKUP(Table1[[#This Row],[RespondentID]],'All Data'!$A202:$CN774,86,FALSE),"unknown")</f>
        <v>0</v>
      </c>
      <c r="AR201" s="159" t="str">
        <f>IFERROR(VLOOKUP(Table1[[#This Row],[RespondentID]],'All Data'!$A202:$CN774,87,FALSE),"unknown")</f>
        <v xml:space="preserve">English </v>
      </c>
      <c r="AS201" s="159" t="str">
        <f>IFERROR(VLOOKUP(Table1[[#This Row],[RespondentID]],'All Data'!$A202:$CN774,88,FALSE),"unknown")</f>
        <v>$50,000 to $74,999</v>
      </c>
      <c r="AT201" s="159" t="str">
        <f>IFERROR(VLOOKUP(Table1[[#This Row],[RespondentID]],'All Data'!$A202:$CN774,89,FALSE),"unknown")</f>
        <v>Some college</v>
      </c>
      <c r="AU201" s="159" t="str">
        <f>IFERROR(VLOOKUP(Table1[[#This Row],[RespondentID]],'All Data'!$A202:$CN774,90,FALSE),"unknown")</f>
        <v>Retired</v>
      </c>
      <c r="AV201" s="159" t="str">
        <f>IFERROR(VLOOKUP(Table1[[#This Row],[RespondentID]],'All Data'!$A202:$CN774,91,FALSE),"unknown")</f>
        <v>Yes</v>
      </c>
      <c r="AW201" s="159" t="str">
        <f>IFERROR(VLOOKUP(Table1[[#This Row],[RespondentID]],'All Data'!$A202:$CN774,92,FALSE),"unknown")</f>
        <v>Yes</v>
      </c>
    </row>
    <row r="202" spans="1:49" x14ac:dyDescent="0.35">
      <c r="A202" s="6">
        <f>'All Data'!A203</f>
        <v>7068307803</v>
      </c>
      <c r="B202" s="6"/>
      <c r="C202" s="6" t="s">
        <v>19</v>
      </c>
      <c r="D202" s="6" t="s">
        <v>20</v>
      </c>
      <c r="E202" s="6"/>
      <c r="F202" s="6"/>
      <c r="G202" s="6"/>
      <c r="H202" s="6"/>
      <c r="I202" s="6"/>
      <c r="J202" s="6" t="s">
        <v>26</v>
      </c>
      <c r="K202" s="6"/>
      <c r="L202" s="6"/>
      <c r="M202" s="6"/>
      <c r="N202" s="6"/>
      <c r="O202" s="8"/>
      <c r="P202" s="8">
        <f t="shared" si="64"/>
        <v>3</v>
      </c>
      <c r="Q202" s="8">
        <f t="shared" si="65"/>
        <v>1</v>
      </c>
      <c r="R202" s="8"/>
      <c r="S202" s="8">
        <f t="shared" si="71"/>
        <v>0</v>
      </c>
      <c r="T202" s="8">
        <f t="shared" si="66"/>
        <v>1</v>
      </c>
      <c r="U202" s="8">
        <f t="shared" si="67"/>
        <v>1</v>
      </c>
      <c r="V202" s="88">
        <f t="shared" si="54"/>
        <v>0</v>
      </c>
      <c r="W202" s="88">
        <f t="shared" si="55"/>
        <v>0</v>
      </c>
      <c r="X202" s="88">
        <f t="shared" si="56"/>
        <v>0</v>
      </c>
      <c r="Y202" s="88">
        <f t="shared" si="57"/>
        <v>0</v>
      </c>
      <c r="Z202" s="88">
        <f t="shared" si="58"/>
        <v>0</v>
      </c>
      <c r="AA202" s="88">
        <f t="shared" si="59"/>
        <v>1</v>
      </c>
      <c r="AB202" s="88">
        <f t="shared" si="60"/>
        <v>0</v>
      </c>
      <c r="AC202" s="88">
        <f t="shared" si="61"/>
        <v>0</v>
      </c>
      <c r="AD202" s="88">
        <f t="shared" si="62"/>
        <v>0</v>
      </c>
      <c r="AE202" s="88">
        <f t="shared" si="63"/>
        <v>0</v>
      </c>
      <c r="AF202" s="8"/>
      <c r="AG202" s="8"/>
      <c r="AH202" s="8">
        <f t="shared" si="68"/>
        <v>3</v>
      </c>
      <c r="AI202" s="8">
        <f t="shared" si="69"/>
        <v>3</v>
      </c>
      <c r="AJ202" s="8" t="str">
        <f t="shared" si="70"/>
        <v>Correct</v>
      </c>
      <c r="AK202" s="8"/>
      <c r="AL202" s="159" t="str">
        <f>IFERROR(VLOOKUP(Table1[[#This Row],[RespondentID]],'All Data'!$A203:$CN775,81,FALSE),"unknown")</f>
        <v>Male</v>
      </c>
      <c r="AM202" s="159">
        <f>IFERROR(VLOOKUP(Table1[[#This Row],[RespondentID]],'All Data'!$A203:$CN775,82,FALSE),"unknown")</f>
        <v>82</v>
      </c>
      <c r="AN202" s="159" t="str">
        <f>IFERROR(VLOOKUP(Table1[[#This Row],[RespondentID]],'All Data'!$A203:$CN775,83,FALSE),"unknown")</f>
        <v>Nassau</v>
      </c>
      <c r="AO202" s="159">
        <f>IFERROR(VLOOKUP(Table1[[#This Row],[RespondentID]],'All Data'!$A203:$CN775,84,FALSE),"unknown")</f>
        <v>0</v>
      </c>
      <c r="AP202" s="159" t="str">
        <f>IFERROR(VLOOKUP(Table1[[#This Row],[RespondentID]],'All Data'!$A203:$CN775,85,FALSE),"unknown")</f>
        <v>Multi-racial</v>
      </c>
      <c r="AQ202" s="159" t="str">
        <f>IFERROR(VLOOKUP(Table1[[#This Row],[RespondentID]],'All Data'!$A203:$CN775,86,FALSE),"unknown")</f>
        <v>No</v>
      </c>
      <c r="AR202" s="159" t="str">
        <f>IFERROR(VLOOKUP(Table1[[#This Row],[RespondentID]],'All Data'!$A203:$CN775,87,FALSE),"unknown")</f>
        <v xml:space="preserve">English </v>
      </c>
      <c r="AS202" s="159">
        <f>IFERROR(VLOOKUP(Table1[[#This Row],[RespondentID]],'All Data'!$A203:$CN775,88,FALSE),"unknown")</f>
        <v>0</v>
      </c>
      <c r="AT202" s="159" t="str">
        <f>IFERROR(VLOOKUP(Table1[[#This Row],[RespondentID]],'All Data'!$A203:$CN775,89,FALSE),"unknown")</f>
        <v>College graduate</v>
      </c>
      <c r="AU202" s="159" t="str">
        <f>IFERROR(VLOOKUP(Table1[[#This Row],[RespondentID]],'All Data'!$A203:$CN775,90,FALSE),"unknown")</f>
        <v>Retired</v>
      </c>
      <c r="AV202" s="159" t="str">
        <f>IFERROR(VLOOKUP(Table1[[#This Row],[RespondentID]],'All Data'!$A203:$CN775,91,FALSE),"unknown")</f>
        <v>Yes</v>
      </c>
      <c r="AW202" s="159" t="str">
        <f>IFERROR(VLOOKUP(Table1[[#This Row],[RespondentID]],'All Data'!$A203:$CN775,92,FALSE),"unknown")</f>
        <v>Yes</v>
      </c>
    </row>
    <row r="203" spans="1:49" x14ac:dyDescent="0.35">
      <c r="A203" s="6">
        <f>'All Data'!A204</f>
        <v>7068307692</v>
      </c>
      <c r="B203" s="6"/>
      <c r="C203" s="6"/>
      <c r="D203" s="6"/>
      <c r="E203" s="6"/>
      <c r="F203" s="6"/>
      <c r="G203" s="6"/>
      <c r="H203" s="6"/>
      <c r="I203" s="6"/>
      <c r="J203" s="6"/>
      <c r="K203" s="6"/>
      <c r="L203" s="6" t="s">
        <v>28</v>
      </c>
      <c r="M203" s="6"/>
      <c r="N203" s="6"/>
      <c r="O203" s="8"/>
      <c r="P203" s="8">
        <f t="shared" si="64"/>
        <v>1</v>
      </c>
      <c r="Q203" s="8">
        <f t="shared" si="65"/>
        <v>3</v>
      </c>
      <c r="R203" s="8"/>
      <c r="S203" s="8">
        <f t="shared" si="71"/>
        <v>0</v>
      </c>
      <c r="T203" s="8">
        <f t="shared" si="66"/>
        <v>0</v>
      </c>
      <c r="U203" s="8">
        <f t="shared" si="67"/>
        <v>0</v>
      </c>
      <c r="V203" s="88">
        <f t="shared" si="54"/>
        <v>0</v>
      </c>
      <c r="W203" s="88">
        <f t="shared" si="55"/>
        <v>0</v>
      </c>
      <c r="X203" s="88">
        <f t="shared" si="56"/>
        <v>0</v>
      </c>
      <c r="Y203" s="88">
        <f t="shared" si="57"/>
        <v>0</v>
      </c>
      <c r="Z203" s="88">
        <f t="shared" si="58"/>
        <v>0</v>
      </c>
      <c r="AA203" s="88">
        <f t="shared" si="59"/>
        <v>0</v>
      </c>
      <c r="AB203" s="88">
        <f t="shared" si="60"/>
        <v>0</v>
      </c>
      <c r="AC203" s="88">
        <f t="shared" si="61"/>
        <v>1</v>
      </c>
      <c r="AD203" s="88">
        <f t="shared" si="62"/>
        <v>0</v>
      </c>
      <c r="AE203" s="88">
        <f t="shared" si="63"/>
        <v>0</v>
      </c>
      <c r="AF203" s="8"/>
      <c r="AG203" s="8"/>
      <c r="AH203" s="8">
        <f t="shared" si="68"/>
        <v>1</v>
      </c>
      <c r="AI203" s="8">
        <f t="shared" si="69"/>
        <v>1</v>
      </c>
      <c r="AJ203" s="8" t="str">
        <f t="shared" si="70"/>
        <v>Correct</v>
      </c>
      <c r="AK203" s="8"/>
      <c r="AL203" s="159" t="str">
        <f>IFERROR(VLOOKUP(Table1[[#This Row],[RespondentID]],'All Data'!$A204:$CN776,81,FALSE),"unknown")</f>
        <v>Male</v>
      </c>
      <c r="AM203" s="159">
        <f>IFERROR(VLOOKUP(Table1[[#This Row],[RespondentID]],'All Data'!$A204:$CN776,82,FALSE),"unknown")</f>
        <v>72</v>
      </c>
      <c r="AN203" s="159" t="str">
        <f>IFERROR(VLOOKUP(Table1[[#This Row],[RespondentID]],'All Data'!$A204:$CN776,83,FALSE),"unknown")</f>
        <v>Nassau</v>
      </c>
      <c r="AO203" s="159" t="str">
        <f>IFERROR(VLOOKUP(Table1[[#This Row],[RespondentID]],'All Data'!$A204:$CN776,84,FALSE),"unknown")</f>
        <v>Carle Place, 11514</v>
      </c>
      <c r="AP203" s="159">
        <f>IFERROR(VLOOKUP(Table1[[#This Row],[RespondentID]],'All Data'!$A204:$CN776,85,FALSE),"unknown")</f>
        <v>0</v>
      </c>
      <c r="AQ203" s="159">
        <f>IFERROR(VLOOKUP(Table1[[#This Row],[RespondentID]],'All Data'!$A204:$CN776,86,FALSE),"unknown")</f>
        <v>0</v>
      </c>
      <c r="AR203" s="159" t="str">
        <f>IFERROR(VLOOKUP(Table1[[#This Row],[RespondentID]],'All Data'!$A204:$CN776,87,FALSE),"unknown")</f>
        <v xml:space="preserve">English </v>
      </c>
      <c r="AS203" s="159" t="str">
        <f>IFERROR(VLOOKUP(Table1[[#This Row],[RespondentID]],'All Data'!$A204:$CN776,88,FALSE),"unknown")</f>
        <v>$20,000 to $34,999</v>
      </c>
      <c r="AT203" s="159" t="str">
        <f>IFERROR(VLOOKUP(Table1[[#This Row],[RespondentID]],'All Data'!$A204:$CN776,89,FALSE),"unknown")</f>
        <v>Technical school</v>
      </c>
      <c r="AU203" s="159" t="str">
        <f>IFERROR(VLOOKUP(Table1[[#This Row],[RespondentID]],'All Data'!$A204:$CN776,90,FALSE),"unknown")</f>
        <v>Retired</v>
      </c>
      <c r="AV203" s="159" t="str">
        <f>IFERROR(VLOOKUP(Table1[[#This Row],[RespondentID]],'All Data'!$A204:$CN776,91,FALSE),"unknown")</f>
        <v>Yes</v>
      </c>
      <c r="AW203" s="159" t="str">
        <f>IFERROR(VLOOKUP(Table1[[#This Row],[RespondentID]],'All Data'!$A204:$CN776,92,FALSE),"unknown")</f>
        <v>Yes</v>
      </c>
    </row>
    <row r="204" spans="1:49" x14ac:dyDescent="0.35">
      <c r="A204" s="6">
        <f>'All Data'!A205</f>
        <v>7068307580</v>
      </c>
      <c r="B204" s="6"/>
      <c r="C204" s="6"/>
      <c r="D204" s="6" t="s">
        <v>20</v>
      </c>
      <c r="E204" s="6"/>
      <c r="F204" s="6"/>
      <c r="G204" s="6"/>
      <c r="H204" s="6"/>
      <c r="I204" s="6" t="s">
        <v>25</v>
      </c>
      <c r="J204" s="6"/>
      <c r="K204" s="6"/>
      <c r="L204" s="6"/>
      <c r="M204" s="6" t="s">
        <v>29</v>
      </c>
      <c r="N204" s="6"/>
      <c r="O204" s="8"/>
      <c r="P204" s="8">
        <f t="shared" si="64"/>
        <v>3</v>
      </c>
      <c r="Q204" s="8">
        <f t="shared" si="65"/>
        <v>1</v>
      </c>
      <c r="R204" s="8"/>
      <c r="S204" s="8">
        <f t="shared" si="71"/>
        <v>0</v>
      </c>
      <c r="T204" s="8">
        <f t="shared" si="66"/>
        <v>0</v>
      </c>
      <c r="U204" s="8">
        <f t="shared" si="67"/>
        <v>1</v>
      </c>
      <c r="V204" s="88">
        <f t="shared" si="54"/>
        <v>0</v>
      </c>
      <c r="W204" s="88">
        <f t="shared" si="55"/>
        <v>0</v>
      </c>
      <c r="X204" s="88">
        <f t="shared" si="56"/>
        <v>0</v>
      </c>
      <c r="Y204" s="88">
        <f t="shared" si="57"/>
        <v>0</v>
      </c>
      <c r="Z204" s="88">
        <f t="shared" si="58"/>
        <v>1</v>
      </c>
      <c r="AA204" s="88">
        <f t="shared" si="59"/>
        <v>0</v>
      </c>
      <c r="AB204" s="88">
        <f t="shared" si="60"/>
        <v>0</v>
      </c>
      <c r="AC204" s="88">
        <f t="shared" si="61"/>
        <v>0</v>
      </c>
      <c r="AD204" s="88">
        <f t="shared" si="62"/>
        <v>1</v>
      </c>
      <c r="AE204" s="88">
        <f t="shared" si="63"/>
        <v>0</v>
      </c>
      <c r="AF204" s="8"/>
      <c r="AG204" s="8"/>
      <c r="AH204" s="8">
        <f t="shared" si="68"/>
        <v>3</v>
      </c>
      <c r="AI204" s="8">
        <f t="shared" si="69"/>
        <v>3</v>
      </c>
      <c r="AJ204" s="8" t="str">
        <f t="shared" si="70"/>
        <v>Correct</v>
      </c>
      <c r="AK204" s="8"/>
      <c r="AL204" s="159" t="str">
        <f>IFERROR(VLOOKUP(Table1[[#This Row],[RespondentID]],'All Data'!$A205:$CN777,81,FALSE),"unknown")</f>
        <v>Female</v>
      </c>
      <c r="AM204" s="159">
        <f>IFERROR(VLOOKUP(Table1[[#This Row],[RespondentID]],'All Data'!$A205:$CN777,82,FALSE),"unknown")</f>
        <v>69</v>
      </c>
      <c r="AN204" s="159" t="str">
        <f>IFERROR(VLOOKUP(Table1[[#This Row],[RespondentID]],'All Data'!$A205:$CN777,83,FALSE),"unknown")</f>
        <v>Nassau</v>
      </c>
      <c r="AO204" s="159" t="str">
        <f>IFERROR(VLOOKUP(Table1[[#This Row],[RespondentID]],'All Data'!$A205:$CN777,84,FALSE),"unknown")</f>
        <v>New Hyde Park, 11040</v>
      </c>
      <c r="AP204" s="159" t="str">
        <f>IFERROR(VLOOKUP(Table1[[#This Row],[RespondentID]],'All Data'!$A205:$CN777,85,FALSE),"unknown")</f>
        <v>Asian/Pacific Islander</v>
      </c>
      <c r="AQ204" s="159" t="str">
        <f>IFERROR(VLOOKUP(Table1[[#This Row],[RespondentID]],'All Data'!$A205:$CN777,86,FALSE),"unknown")</f>
        <v>No</v>
      </c>
      <c r="AR204" s="159" t="str">
        <f>IFERROR(VLOOKUP(Table1[[#This Row],[RespondentID]],'All Data'!$A205:$CN777,87,FALSE),"unknown")</f>
        <v xml:space="preserve"> </v>
      </c>
      <c r="AS204" s="159" t="str">
        <f>IFERROR(VLOOKUP(Table1[[#This Row],[RespondentID]],'All Data'!$A205:$CN777,88,FALSE),"unknown")</f>
        <v>$35,000 to $49,999</v>
      </c>
      <c r="AT204" s="159">
        <f>IFERROR(VLOOKUP(Table1[[#This Row],[RespondentID]],'All Data'!$A205:$CN777,89,FALSE),"unknown")</f>
        <v>0</v>
      </c>
      <c r="AU204" s="159" t="str">
        <f>IFERROR(VLOOKUP(Table1[[#This Row],[RespondentID]],'All Data'!$A205:$CN777,90,FALSE),"unknown")</f>
        <v>Retired</v>
      </c>
      <c r="AV204" s="159" t="str">
        <f>IFERROR(VLOOKUP(Table1[[#This Row],[RespondentID]],'All Data'!$A205:$CN777,91,FALSE),"unknown")</f>
        <v>Yes</v>
      </c>
      <c r="AW204" s="159">
        <f>IFERROR(VLOOKUP(Table1[[#This Row],[RespondentID]],'All Data'!$A205:$CN777,92,FALSE),"unknown")</f>
        <v>0</v>
      </c>
    </row>
    <row r="205" spans="1:49" x14ac:dyDescent="0.35">
      <c r="A205" s="6">
        <f>'All Data'!A206</f>
        <v>7068307429</v>
      </c>
      <c r="B205" s="6" t="s">
        <v>18</v>
      </c>
      <c r="C205" s="6"/>
      <c r="D205" s="6" t="s">
        <v>20</v>
      </c>
      <c r="E205" s="6"/>
      <c r="F205" s="6"/>
      <c r="G205" s="6"/>
      <c r="H205" s="6"/>
      <c r="I205" s="6"/>
      <c r="J205" s="6"/>
      <c r="K205" s="6"/>
      <c r="L205" s="6"/>
      <c r="M205" s="6"/>
      <c r="N205" s="6" t="s">
        <v>30</v>
      </c>
      <c r="O205" s="8"/>
      <c r="P205" s="8">
        <f t="shared" si="64"/>
        <v>3</v>
      </c>
      <c r="Q205" s="8">
        <f t="shared" si="65"/>
        <v>1</v>
      </c>
      <c r="R205" s="8"/>
      <c r="S205" s="8">
        <f t="shared" si="71"/>
        <v>1</v>
      </c>
      <c r="T205" s="8">
        <f t="shared" si="66"/>
        <v>0</v>
      </c>
      <c r="U205" s="8">
        <f t="shared" si="67"/>
        <v>1</v>
      </c>
      <c r="V205" s="88">
        <f t="shared" si="54"/>
        <v>0</v>
      </c>
      <c r="W205" s="88">
        <f t="shared" si="55"/>
        <v>0</v>
      </c>
      <c r="X205" s="88">
        <f t="shared" si="56"/>
        <v>0</v>
      </c>
      <c r="Y205" s="88">
        <f t="shared" si="57"/>
        <v>0</v>
      </c>
      <c r="Z205" s="88">
        <f t="shared" si="58"/>
        <v>0</v>
      </c>
      <c r="AA205" s="88">
        <f t="shared" si="59"/>
        <v>0</v>
      </c>
      <c r="AB205" s="88">
        <f t="shared" si="60"/>
        <v>0</v>
      </c>
      <c r="AC205" s="88">
        <f t="shared" si="61"/>
        <v>0</v>
      </c>
      <c r="AD205" s="88">
        <f t="shared" si="62"/>
        <v>0</v>
      </c>
      <c r="AE205" s="88">
        <f t="shared" si="63"/>
        <v>1</v>
      </c>
      <c r="AF205" s="8"/>
      <c r="AG205" s="8"/>
      <c r="AH205" s="8">
        <f t="shared" si="68"/>
        <v>3</v>
      </c>
      <c r="AI205" s="8">
        <f t="shared" si="69"/>
        <v>3</v>
      </c>
      <c r="AJ205" s="8" t="str">
        <f t="shared" si="70"/>
        <v>Correct</v>
      </c>
      <c r="AK205" s="8"/>
      <c r="AL205" s="159" t="str">
        <f>IFERROR(VLOOKUP(Table1[[#This Row],[RespondentID]],'All Data'!$A206:$CN778,81,FALSE),"unknown")</f>
        <v>Male</v>
      </c>
      <c r="AM205" s="159">
        <f>IFERROR(VLOOKUP(Table1[[#This Row],[RespondentID]],'All Data'!$A206:$CN778,82,FALSE),"unknown")</f>
        <v>76</v>
      </c>
      <c r="AN205" s="159" t="str">
        <f>IFERROR(VLOOKUP(Table1[[#This Row],[RespondentID]],'All Data'!$A206:$CN778,83,FALSE),"unknown")</f>
        <v>Nassau</v>
      </c>
      <c r="AO205" s="159" t="str">
        <f>IFERROR(VLOOKUP(Table1[[#This Row],[RespondentID]],'All Data'!$A206:$CN778,84,FALSE),"unknown")</f>
        <v>Great Neck, 11021</v>
      </c>
      <c r="AP205" s="159" t="str">
        <f>IFERROR(VLOOKUP(Table1[[#This Row],[RespondentID]],'All Data'!$A206:$CN778,85,FALSE),"unknown")</f>
        <v>White/Caucasian</v>
      </c>
      <c r="AQ205" s="159" t="str">
        <f>IFERROR(VLOOKUP(Table1[[#This Row],[RespondentID]],'All Data'!$A206:$CN778,86,FALSE),"unknown")</f>
        <v>No</v>
      </c>
      <c r="AR205" s="159" t="str">
        <f>IFERROR(VLOOKUP(Table1[[#This Row],[RespondentID]],'All Data'!$A206:$CN778,87,FALSE),"unknown")</f>
        <v xml:space="preserve">English </v>
      </c>
      <c r="AS205" s="159" t="str">
        <f>IFERROR(VLOOKUP(Table1[[#This Row],[RespondentID]],'All Data'!$A206:$CN778,88,FALSE),"unknown")</f>
        <v>$20,000 to $34,999</v>
      </c>
      <c r="AT205" s="159" t="str">
        <f>IFERROR(VLOOKUP(Table1[[#This Row],[RespondentID]],'All Data'!$A206:$CN778,89,FALSE),"unknown")</f>
        <v>Some college</v>
      </c>
      <c r="AU205" s="159" t="str">
        <f>IFERROR(VLOOKUP(Table1[[#This Row],[RespondentID]],'All Data'!$A206:$CN778,90,FALSE),"unknown")</f>
        <v>Retired</v>
      </c>
      <c r="AV205" s="159" t="str">
        <f>IFERROR(VLOOKUP(Table1[[#This Row],[RespondentID]],'All Data'!$A206:$CN778,91,FALSE),"unknown")</f>
        <v>Yes</v>
      </c>
      <c r="AW205" s="159" t="str">
        <f>IFERROR(VLOOKUP(Table1[[#This Row],[RespondentID]],'All Data'!$A206:$CN778,92,FALSE),"unknown")</f>
        <v>Yes</v>
      </c>
    </row>
    <row r="206" spans="1:49" x14ac:dyDescent="0.35">
      <c r="A206" s="6">
        <f>'All Data'!A207</f>
        <v>7068307208</v>
      </c>
      <c r="B206" s="6"/>
      <c r="C206" s="6" t="s">
        <v>19</v>
      </c>
      <c r="D206" s="6" t="s">
        <v>20</v>
      </c>
      <c r="E206" s="6"/>
      <c r="F206" s="6"/>
      <c r="G206" s="6"/>
      <c r="H206" s="6"/>
      <c r="I206" s="6"/>
      <c r="J206" s="6" t="s">
        <v>26</v>
      </c>
      <c r="K206" s="6"/>
      <c r="L206" s="6"/>
      <c r="M206" s="6"/>
      <c r="N206" s="6"/>
      <c r="O206" s="8"/>
      <c r="P206" s="8">
        <f t="shared" si="64"/>
        <v>3</v>
      </c>
      <c r="Q206" s="8">
        <f t="shared" si="65"/>
        <v>1</v>
      </c>
      <c r="R206" s="8"/>
      <c r="S206" s="8">
        <f t="shared" si="71"/>
        <v>0</v>
      </c>
      <c r="T206" s="8">
        <f t="shared" si="66"/>
        <v>1</v>
      </c>
      <c r="U206" s="8">
        <f t="shared" si="67"/>
        <v>1</v>
      </c>
      <c r="V206" s="88">
        <f t="shared" si="54"/>
        <v>0</v>
      </c>
      <c r="W206" s="88">
        <f t="shared" si="55"/>
        <v>0</v>
      </c>
      <c r="X206" s="88">
        <f t="shared" si="56"/>
        <v>0</v>
      </c>
      <c r="Y206" s="88">
        <f t="shared" si="57"/>
        <v>0</v>
      </c>
      <c r="Z206" s="88">
        <f t="shared" si="58"/>
        <v>0</v>
      </c>
      <c r="AA206" s="88">
        <f t="shared" si="59"/>
        <v>1</v>
      </c>
      <c r="AB206" s="88">
        <f t="shared" si="60"/>
        <v>0</v>
      </c>
      <c r="AC206" s="88">
        <f t="shared" si="61"/>
        <v>0</v>
      </c>
      <c r="AD206" s="88">
        <f t="shared" si="62"/>
        <v>0</v>
      </c>
      <c r="AE206" s="88">
        <f t="shared" si="63"/>
        <v>0</v>
      </c>
      <c r="AF206" s="8"/>
      <c r="AG206" s="8"/>
      <c r="AH206" s="8">
        <f t="shared" si="68"/>
        <v>3</v>
      </c>
      <c r="AI206" s="8">
        <f t="shared" si="69"/>
        <v>3</v>
      </c>
      <c r="AJ206" s="8" t="str">
        <f t="shared" si="70"/>
        <v>Correct</v>
      </c>
      <c r="AK206" s="8"/>
      <c r="AL206" s="159" t="str">
        <f>IFERROR(VLOOKUP(Table1[[#This Row],[RespondentID]],'All Data'!$A207:$CN779,81,FALSE),"unknown")</f>
        <v>Male</v>
      </c>
      <c r="AM206" s="159">
        <f>IFERROR(VLOOKUP(Table1[[#This Row],[RespondentID]],'All Data'!$A207:$CN779,82,FALSE),"unknown")</f>
        <v>77</v>
      </c>
      <c r="AN206" s="159" t="str">
        <f>IFERROR(VLOOKUP(Table1[[#This Row],[RespondentID]],'All Data'!$A207:$CN779,83,FALSE),"unknown")</f>
        <v>Nassau</v>
      </c>
      <c r="AO206" s="159" t="str">
        <f>IFERROR(VLOOKUP(Table1[[#This Row],[RespondentID]],'All Data'!$A207:$CN779,84,FALSE),"unknown")</f>
        <v>Franklin Square, 11010</v>
      </c>
      <c r="AP206" s="159" t="str">
        <f>IFERROR(VLOOKUP(Table1[[#This Row],[RespondentID]],'All Data'!$A207:$CN779,85,FALSE),"unknown")</f>
        <v>White/Caucasian</v>
      </c>
      <c r="AQ206" s="159">
        <f>IFERROR(VLOOKUP(Table1[[#This Row],[RespondentID]],'All Data'!$A207:$CN779,86,FALSE),"unknown")</f>
        <v>0</v>
      </c>
      <c r="AR206" s="159" t="str">
        <f>IFERROR(VLOOKUP(Table1[[#This Row],[RespondentID]],'All Data'!$A207:$CN779,87,FALSE),"unknown")</f>
        <v xml:space="preserve">English </v>
      </c>
      <c r="AS206" s="159" t="str">
        <f>IFERROR(VLOOKUP(Table1[[#This Row],[RespondentID]],'All Data'!$A207:$CN779,88,FALSE),"unknown")</f>
        <v>$50,000 to $74,999</v>
      </c>
      <c r="AT206" s="159" t="str">
        <f>IFERROR(VLOOKUP(Table1[[#This Row],[RespondentID]],'All Data'!$A207:$CN779,89,FALSE),"unknown")</f>
        <v>College graduate</v>
      </c>
      <c r="AU206" s="159" t="str">
        <f>IFERROR(VLOOKUP(Table1[[#This Row],[RespondentID]],'All Data'!$A207:$CN779,90,FALSE),"unknown")</f>
        <v>Retired</v>
      </c>
      <c r="AV206" s="159" t="str">
        <f>IFERROR(VLOOKUP(Table1[[#This Row],[RespondentID]],'All Data'!$A207:$CN779,91,FALSE),"unknown")</f>
        <v>Yes</v>
      </c>
      <c r="AW206" s="159" t="str">
        <f>IFERROR(VLOOKUP(Table1[[#This Row],[RespondentID]],'All Data'!$A207:$CN779,92,FALSE),"unknown")</f>
        <v>Yes</v>
      </c>
    </row>
    <row r="207" spans="1:49" x14ac:dyDescent="0.35">
      <c r="A207" s="6">
        <f>'All Data'!A208</f>
        <v>7045796123</v>
      </c>
      <c r="B207" s="6"/>
      <c r="C207" s="6"/>
      <c r="D207" s="6"/>
      <c r="E207" s="6"/>
      <c r="F207" s="6"/>
      <c r="G207" s="6"/>
      <c r="H207" s="6"/>
      <c r="I207" s="6"/>
      <c r="J207" s="6"/>
      <c r="K207" s="6"/>
      <c r="L207" s="6" t="s">
        <v>28</v>
      </c>
      <c r="M207" s="6"/>
      <c r="N207" s="6" t="s">
        <v>30</v>
      </c>
      <c r="O207" s="8"/>
      <c r="P207" s="8">
        <f t="shared" si="64"/>
        <v>2</v>
      </c>
      <c r="Q207" s="8">
        <f t="shared" si="65"/>
        <v>1.5</v>
      </c>
      <c r="R207" s="8"/>
      <c r="S207" s="8">
        <f t="shared" si="71"/>
        <v>0</v>
      </c>
      <c r="T207" s="8">
        <f t="shared" si="66"/>
        <v>0</v>
      </c>
      <c r="U207" s="8">
        <f t="shared" si="67"/>
        <v>0</v>
      </c>
      <c r="V207" s="88">
        <f t="shared" si="54"/>
        <v>0</v>
      </c>
      <c r="W207" s="88">
        <f t="shared" si="55"/>
        <v>0</v>
      </c>
      <c r="X207" s="88">
        <f t="shared" si="56"/>
        <v>0</v>
      </c>
      <c r="Y207" s="88">
        <f t="shared" si="57"/>
        <v>0</v>
      </c>
      <c r="Z207" s="88">
        <f t="shared" si="58"/>
        <v>0</v>
      </c>
      <c r="AA207" s="88">
        <f t="shared" si="59"/>
        <v>0</v>
      </c>
      <c r="AB207" s="88">
        <f t="shared" si="60"/>
        <v>0</v>
      </c>
      <c r="AC207" s="88">
        <f t="shared" si="61"/>
        <v>1</v>
      </c>
      <c r="AD207" s="88">
        <f t="shared" si="62"/>
        <v>0</v>
      </c>
      <c r="AE207" s="88">
        <f t="shared" si="63"/>
        <v>1</v>
      </c>
      <c r="AF207" s="8"/>
      <c r="AG207" s="8"/>
      <c r="AH207" s="8">
        <f t="shared" si="68"/>
        <v>2</v>
      </c>
      <c r="AI207" s="8">
        <f t="shared" si="69"/>
        <v>2</v>
      </c>
      <c r="AJ207" s="8" t="str">
        <f t="shared" si="70"/>
        <v>Correct</v>
      </c>
      <c r="AK207" s="8"/>
      <c r="AL207" s="159" t="str">
        <f>IFERROR(VLOOKUP(Table1[[#This Row],[RespondentID]],'All Data'!$A208:$CN780,81,FALSE),"unknown")</f>
        <v>Female</v>
      </c>
      <c r="AM207" s="159">
        <f>IFERROR(VLOOKUP(Table1[[#This Row],[RespondentID]],'All Data'!$A208:$CN780,82,FALSE),"unknown")</f>
        <v>86</v>
      </c>
      <c r="AN207" s="159" t="str">
        <f>IFERROR(VLOOKUP(Table1[[#This Row],[RespondentID]],'All Data'!$A208:$CN780,83,FALSE),"unknown")</f>
        <v>Suffolk</v>
      </c>
      <c r="AO207" s="159" t="str">
        <f>IFERROR(VLOOKUP(Table1[[#This Row],[RespondentID]],'All Data'!$A208:$CN780,84,FALSE),"unknown")</f>
        <v>West Babylon, 11704</v>
      </c>
      <c r="AP207" s="159" t="str">
        <f>IFERROR(VLOOKUP(Table1[[#This Row],[RespondentID]],'All Data'!$A208:$CN780,85,FALSE),"unknown")</f>
        <v>White/Caucasian</v>
      </c>
      <c r="AQ207" s="159" t="str">
        <f>IFERROR(VLOOKUP(Table1[[#This Row],[RespondentID]],'All Data'!$A208:$CN780,86,FALSE),"unknown")</f>
        <v>No</v>
      </c>
      <c r="AR207" s="159" t="str">
        <f>IFERROR(VLOOKUP(Table1[[#This Row],[RespondentID]],'All Data'!$A208:$CN780,87,FALSE),"unknown")</f>
        <v xml:space="preserve">English </v>
      </c>
      <c r="AS207" s="159" t="str">
        <f>IFERROR(VLOOKUP(Table1[[#This Row],[RespondentID]],'All Data'!$A208:$CN780,88,FALSE),"unknown")</f>
        <v>$0-$19,999</v>
      </c>
      <c r="AT207" s="159" t="str">
        <f>IFERROR(VLOOKUP(Table1[[#This Row],[RespondentID]],'All Data'!$A208:$CN780,89,FALSE),"unknown")</f>
        <v>High school graduate</v>
      </c>
      <c r="AU207" s="159" t="str">
        <f>IFERROR(VLOOKUP(Table1[[#This Row],[RespondentID]],'All Data'!$A208:$CN780,90,FALSE),"unknown")</f>
        <v>Retired</v>
      </c>
      <c r="AV207" s="159" t="str">
        <f>IFERROR(VLOOKUP(Table1[[#This Row],[RespondentID]],'All Data'!$A208:$CN780,91,FALSE),"unknown")</f>
        <v>Yes</v>
      </c>
      <c r="AW207" s="159" t="str">
        <f>IFERROR(VLOOKUP(Table1[[#This Row],[RespondentID]],'All Data'!$A208:$CN780,92,FALSE),"unknown")</f>
        <v>No</v>
      </c>
    </row>
    <row r="208" spans="1:49" x14ac:dyDescent="0.35">
      <c r="A208" s="6">
        <f>'All Data'!A209</f>
        <v>7045795942</v>
      </c>
      <c r="B208" s="6"/>
      <c r="C208" s="6"/>
      <c r="D208" s="6"/>
      <c r="E208" s="6"/>
      <c r="F208" s="6"/>
      <c r="G208" s="6"/>
      <c r="H208" s="6"/>
      <c r="I208" s="6"/>
      <c r="J208" s="6"/>
      <c r="K208" s="6" t="s">
        <v>27</v>
      </c>
      <c r="L208" s="6" t="s">
        <v>28</v>
      </c>
      <c r="M208" s="6" t="s">
        <v>29</v>
      </c>
      <c r="N208" s="6"/>
      <c r="O208" s="8"/>
      <c r="P208" s="8">
        <f t="shared" si="64"/>
        <v>3</v>
      </c>
      <c r="Q208" s="8">
        <f t="shared" si="65"/>
        <v>1</v>
      </c>
      <c r="R208" s="8"/>
      <c r="S208" s="8">
        <f t="shared" si="71"/>
        <v>0</v>
      </c>
      <c r="T208" s="8">
        <f t="shared" si="66"/>
        <v>0</v>
      </c>
      <c r="U208" s="8">
        <f t="shared" si="67"/>
        <v>0</v>
      </c>
      <c r="V208" s="88">
        <f t="shared" si="54"/>
        <v>0</v>
      </c>
      <c r="W208" s="88">
        <f t="shared" si="55"/>
        <v>0</v>
      </c>
      <c r="X208" s="88">
        <f t="shared" si="56"/>
        <v>0</v>
      </c>
      <c r="Y208" s="88">
        <f t="shared" si="57"/>
        <v>0</v>
      </c>
      <c r="Z208" s="88">
        <f t="shared" si="58"/>
        <v>0</v>
      </c>
      <c r="AA208" s="88">
        <f t="shared" si="59"/>
        <v>0</v>
      </c>
      <c r="AB208" s="88">
        <f t="shared" si="60"/>
        <v>1</v>
      </c>
      <c r="AC208" s="88">
        <f t="shared" si="61"/>
        <v>1</v>
      </c>
      <c r="AD208" s="88">
        <f t="shared" si="62"/>
        <v>1</v>
      </c>
      <c r="AE208" s="88">
        <f t="shared" si="63"/>
        <v>0</v>
      </c>
      <c r="AF208" s="8"/>
      <c r="AG208" s="8"/>
      <c r="AH208" s="8">
        <f t="shared" si="68"/>
        <v>3</v>
      </c>
      <c r="AI208" s="8">
        <f t="shared" si="69"/>
        <v>3</v>
      </c>
      <c r="AJ208" s="8" t="str">
        <f t="shared" si="70"/>
        <v>Correct</v>
      </c>
      <c r="AK208" s="8"/>
      <c r="AL208" s="159" t="str">
        <f>IFERROR(VLOOKUP(Table1[[#This Row],[RespondentID]],'All Data'!$A209:$CN781,81,FALSE),"unknown")</f>
        <v>Female</v>
      </c>
      <c r="AM208" s="159">
        <f>IFERROR(VLOOKUP(Table1[[#This Row],[RespondentID]],'All Data'!$A209:$CN781,82,FALSE),"unknown")</f>
        <v>67</v>
      </c>
      <c r="AN208" s="159" t="str">
        <f>IFERROR(VLOOKUP(Table1[[#This Row],[RespondentID]],'All Data'!$A209:$CN781,83,FALSE),"unknown")</f>
        <v>Suffolk</v>
      </c>
      <c r="AO208" s="159" t="str">
        <f>IFERROR(VLOOKUP(Table1[[#This Row],[RespondentID]],'All Data'!$A209:$CN781,84,FALSE),"unknown")</f>
        <v>Deer Park, 11729</v>
      </c>
      <c r="AP208" s="159" t="str">
        <f>IFERROR(VLOOKUP(Table1[[#This Row],[RespondentID]],'All Data'!$A209:$CN781,85,FALSE),"unknown")</f>
        <v>White/Caucasian</v>
      </c>
      <c r="AQ208" s="159">
        <f>IFERROR(VLOOKUP(Table1[[#This Row],[RespondentID]],'All Data'!$A209:$CN781,86,FALSE),"unknown")</f>
        <v>0</v>
      </c>
      <c r="AR208" s="159" t="str">
        <f>IFERROR(VLOOKUP(Table1[[#This Row],[RespondentID]],'All Data'!$A209:$CN781,87,FALSE),"unknown")</f>
        <v xml:space="preserve">English </v>
      </c>
      <c r="AS208" s="159" t="str">
        <f>IFERROR(VLOOKUP(Table1[[#This Row],[RespondentID]],'All Data'!$A209:$CN781,88,FALSE),"unknown")</f>
        <v>$35,000 to $49,999</v>
      </c>
      <c r="AT208" s="159" t="str">
        <f>IFERROR(VLOOKUP(Table1[[#This Row],[RespondentID]],'All Data'!$A209:$CN781,89,FALSE),"unknown")</f>
        <v>High school graduate</v>
      </c>
      <c r="AU208" s="159" t="str">
        <f>IFERROR(VLOOKUP(Table1[[#This Row],[RespondentID]],'All Data'!$A209:$CN781,90,FALSE),"unknown")</f>
        <v>Retired</v>
      </c>
      <c r="AV208" s="159" t="str">
        <f>IFERROR(VLOOKUP(Table1[[#This Row],[RespondentID]],'All Data'!$A209:$CN781,91,FALSE),"unknown")</f>
        <v>Yes</v>
      </c>
      <c r="AW208" s="159" t="str">
        <f>IFERROR(VLOOKUP(Table1[[#This Row],[RespondentID]],'All Data'!$A209:$CN781,92,FALSE),"unknown")</f>
        <v>Yes</v>
      </c>
    </row>
    <row r="209" spans="1:49" x14ac:dyDescent="0.35">
      <c r="A209" s="6">
        <f>'All Data'!A210</f>
        <v>7045795683</v>
      </c>
      <c r="B209" s="6"/>
      <c r="C209" s="6"/>
      <c r="D209" s="6"/>
      <c r="E209" s="6"/>
      <c r="F209" s="6"/>
      <c r="G209" s="6"/>
      <c r="H209" s="6"/>
      <c r="I209" s="6"/>
      <c r="J209" s="6"/>
      <c r="K209" s="6"/>
      <c r="L209" s="6" t="s">
        <v>28</v>
      </c>
      <c r="M209" s="6" t="s">
        <v>29</v>
      </c>
      <c r="N209" s="6"/>
      <c r="O209" s="8"/>
      <c r="P209" s="8">
        <f t="shared" si="64"/>
        <v>2</v>
      </c>
      <c r="Q209" s="8">
        <f t="shared" si="65"/>
        <v>1.5</v>
      </c>
      <c r="R209" s="8"/>
      <c r="S209" s="8">
        <f t="shared" si="71"/>
        <v>0</v>
      </c>
      <c r="T209" s="8">
        <f t="shared" si="66"/>
        <v>0</v>
      </c>
      <c r="U209" s="8">
        <f t="shared" si="67"/>
        <v>0</v>
      </c>
      <c r="V209" s="88">
        <f t="shared" si="54"/>
        <v>0</v>
      </c>
      <c r="W209" s="88">
        <f t="shared" si="55"/>
        <v>0</v>
      </c>
      <c r="X209" s="88">
        <f t="shared" si="56"/>
        <v>0</v>
      </c>
      <c r="Y209" s="88">
        <f t="shared" si="57"/>
        <v>0</v>
      </c>
      <c r="Z209" s="88">
        <f t="shared" si="58"/>
        <v>0</v>
      </c>
      <c r="AA209" s="88">
        <f t="shared" si="59"/>
        <v>0</v>
      </c>
      <c r="AB209" s="88">
        <f t="shared" si="60"/>
        <v>0</v>
      </c>
      <c r="AC209" s="88">
        <f t="shared" si="61"/>
        <v>1</v>
      </c>
      <c r="AD209" s="88">
        <f t="shared" si="62"/>
        <v>1</v>
      </c>
      <c r="AE209" s="88">
        <f t="shared" si="63"/>
        <v>0</v>
      </c>
      <c r="AF209" s="8"/>
      <c r="AG209" s="8"/>
      <c r="AH209" s="8">
        <f t="shared" si="68"/>
        <v>2</v>
      </c>
      <c r="AI209" s="8">
        <f t="shared" si="69"/>
        <v>2</v>
      </c>
      <c r="AJ209" s="8" t="str">
        <f t="shared" si="70"/>
        <v>Correct</v>
      </c>
      <c r="AK209" s="8"/>
      <c r="AL209" s="159" t="str">
        <f>IFERROR(VLOOKUP(Table1[[#This Row],[RespondentID]],'All Data'!$A210:$CN782,81,FALSE),"unknown")</f>
        <v>Female</v>
      </c>
      <c r="AM209" s="159">
        <f>IFERROR(VLOOKUP(Table1[[#This Row],[RespondentID]],'All Data'!$A210:$CN782,82,FALSE),"unknown")</f>
        <v>0</v>
      </c>
      <c r="AN209" s="159" t="str">
        <f>IFERROR(VLOOKUP(Table1[[#This Row],[RespondentID]],'All Data'!$A210:$CN782,83,FALSE),"unknown")</f>
        <v>Suffolk</v>
      </c>
      <c r="AO209" s="159" t="str">
        <f>IFERROR(VLOOKUP(Table1[[#This Row],[RespondentID]],'All Data'!$A210:$CN782,84,FALSE),"unknown")</f>
        <v>Bay Shore, 11706</v>
      </c>
      <c r="AP209" s="159" t="str">
        <f>IFERROR(VLOOKUP(Table1[[#This Row],[RespondentID]],'All Data'!$A210:$CN782,85,FALSE),"unknown")</f>
        <v>White/Caucasian</v>
      </c>
      <c r="AQ209" s="159" t="str">
        <f>IFERROR(VLOOKUP(Table1[[#This Row],[RespondentID]],'All Data'!$A210:$CN782,86,FALSE),"unknown")</f>
        <v>No</v>
      </c>
      <c r="AR209" s="159" t="str">
        <f>IFERROR(VLOOKUP(Table1[[#This Row],[RespondentID]],'All Data'!$A210:$CN782,87,FALSE),"unknown")</f>
        <v xml:space="preserve">English </v>
      </c>
      <c r="AS209" s="159" t="str">
        <f>IFERROR(VLOOKUP(Table1[[#This Row],[RespondentID]],'All Data'!$A210:$CN782,88,FALSE),"unknown")</f>
        <v>$75,000 to $125,000</v>
      </c>
      <c r="AT209" s="159" t="str">
        <f>IFERROR(VLOOKUP(Table1[[#This Row],[RespondentID]],'All Data'!$A210:$CN782,89,FALSE),"unknown")</f>
        <v>Some college</v>
      </c>
      <c r="AU209" s="159" t="str">
        <f>IFERROR(VLOOKUP(Table1[[#This Row],[RespondentID]],'All Data'!$A210:$CN782,90,FALSE),"unknown")</f>
        <v>Retired</v>
      </c>
      <c r="AV209" s="159" t="str">
        <f>IFERROR(VLOOKUP(Table1[[#This Row],[RespondentID]],'All Data'!$A210:$CN782,91,FALSE),"unknown")</f>
        <v>Yes</v>
      </c>
      <c r="AW209" s="159" t="str">
        <f>IFERROR(VLOOKUP(Table1[[#This Row],[RespondentID]],'All Data'!$A210:$CN782,92,FALSE),"unknown")</f>
        <v>Yes</v>
      </c>
    </row>
    <row r="210" spans="1:49" x14ac:dyDescent="0.35">
      <c r="A210" s="6">
        <f>'All Data'!A211</f>
        <v>7045795390</v>
      </c>
      <c r="B210" s="6"/>
      <c r="C210" s="6" t="s">
        <v>19</v>
      </c>
      <c r="D210" s="6"/>
      <c r="E210" s="6"/>
      <c r="F210" s="6"/>
      <c r="G210" s="6"/>
      <c r="H210" s="6"/>
      <c r="I210" s="6"/>
      <c r="J210" s="6"/>
      <c r="K210" s="6"/>
      <c r="L210" s="6"/>
      <c r="M210" s="6" t="s">
        <v>29</v>
      </c>
      <c r="N210" s="6" t="s">
        <v>30</v>
      </c>
      <c r="O210" s="8"/>
      <c r="P210" s="8">
        <f t="shared" si="64"/>
        <v>3</v>
      </c>
      <c r="Q210" s="8">
        <f t="shared" si="65"/>
        <v>1</v>
      </c>
      <c r="R210" s="8"/>
      <c r="S210" s="8">
        <f t="shared" si="71"/>
        <v>0</v>
      </c>
      <c r="T210" s="8">
        <f t="shared" si="66"/>
        <v>1</v>
      </c>
      <c r="U210" s="8">
        <f t="shared" si="67"/>
        <v>0</v>
      </c>
      <c r="V210" s="88">
        <f t="shared" si="54"/>
        <v>0</v>
      </c>
      <c r="W210" s="88">
        <f t="shared" si="55"/>
        <v>0</v>
      </c>
      <c r="X210" s="88">
        <f t="shared" si="56"/>
        <v>0</v>
      </c>
      <c r="Y210" s="88">
        <f t="shared" si="57"/>
        <v>0</v>
      </c>
      <c r="Z210" s="88">
        <f t="shared" si="58"/>
        <v>0</v>
      </c>
      <c r="AA210" s="88">
        <f t="shared" si="59"/>
        <v>0</v>
      </c>
      <c r="AB210" s="88">
        <f t="shared" si="60"/>
        <v>0</v>
      </c>
      <c r="AC210" s="88">
        <f t="shared" si="61"/>
        <v>0</v>
      </c>
      <c r="AD210" s="88">
        <f t="shared" si="62"/>
        <v>1</v>
      </c>
      <c r="AE210" s="88">
        <f t="shared" si="63"/>
        <v>1</v>
      </c>
      <c r="AF210" s="8"/>
      <c r="AG210" s="8"/>
      <c r="AH210" s="8">
        <f t="shared" si="68"/>
        <v>3</v>
      </c>
      <c r="AI210" s="8">
        <f t="shared" si="69"/>
        <v>3</v>
      </c>
      <c r="AJ210" s="8" t="str">
        <f t="shared" si="70"/>
        <v>Correct</v>
      </c>
      <c r="AK210" s="8"/>
      <c r="AL210" s="159" t="str">
        <f>IFERROR(VLOOKUP(Table1[[#This Row],[RespondentID]],'All Data'!$A211:$CN783,81,FALSE),"unknown")</f>
        <v>Female</v>
      </c>
      <c r="AM210" s="159">
        <f>IFERROR(VLOOKUP(Table1[[#This Row],[RespondentID]],'All Data'!$A211:$CN783,82,FALSE),"unknown")</f>
        <v>0</v>
      </c>
      <c r="AN210" s="159" t="str">
        <f>IFERROR(VLOOKUP(Table1[[#This Row],[RespondentID]],'All Data'!$A211:$CN783,83,FALSE),"unknown")</f>
        <v>Suffolk</v>
      </c>
      <c r="AO210" s="159" t="str">
        <f>IFERROR(VLOOKUP(Table1[[#This Row],[RespondentID]],'All Data'!$A211:$CN783,84,FALSE),"unknown")</f>
        <v>Babylon, 11703</v>
      </c>
      <c r="AP210" s="159" t="str">
        <f>IFERROR(VLOOKUP(Table1[[#This Row],[RespondentID]],'All Data'!$A211:$CN783,85,FALSE),"unknown")</f>
        <v>White/Caucasian</v>
      </c>
      <c r="AQ210" s="159" t="str">
        <f>IFERROR(VLOOKUP(Table1[[#This Row],[RespondentID]],'All Data'!$A211:$CN783,86,FALSE),"unknown")</f>
        <v>No</v>
      </c>
      <c r="AR210" s="159" t="str">
        <f>IFERROR(VLOOKUP(Table1[[#This Row],[RespondentID]],'All Data'!$A211:$CN783,87,FALSE),"unknown")</f>
        <v xml:space="preserve">English </v>
      </c>
      <c r="AS210" s="159">
        <f>IFERROR(VLOOKUP(Table1[[#This Row],[RespondentID]],'All Data'!$A211:$CN783,88,FALSE),"unknown")</f>
        <v>0</v>
      </c>
      <c r="AT210" s="159" t="str">
        <f>IFERROR(VLOOKUP(Table1[[#This Row],[RespondentID]],'All Data'!$A211:$CN783,89,FALSE),"unknown")</f>
        <v>Technical school</v>
      </c>
      <c r="AU210" s="159" t="str">
        <f>IFERROR(VLOOKUP(Table1[[#This Row],[RespondentID]],'All Data'!$A211:$CN783,90,FALSE),"unknown")</f>
        <v>Retired</v>
      </c>
      <c r="AV210" s="159" t="str">
        <f>IFERROR(VLOOKUP(Table1[[#This Row],[RespondentID]],'All Data'!$A211:$CN783,91,FALSE),"unknown")</f>
        <v>Yes</v>
      </c>
      <c r="AW210" s="159" t="str">
        <f>IFERROR(VLOOKUP(Table1[[#This Row],[RespondentID]],'All Data'!$A211:$CN783,92,FALSE),"unknown")</f>
        <v>No</v>
      </c>
    </row>
    <row r="211" spans="1:49" x14ac:dyDescent="0.35">
      <c r="A211" s="6">
        <f>'All Data'!A212</f>
        <v>7045795153</v>
      </c>
      <c r="B211" s="6"/>
      <c r="C211" s="6" t="s">
        <v>19</v>
      </c>
      <c r="D211" s="6"/>
      <c r="E211" s="6"/>
      <c r="F211" s="6"/>
      <c r="G211" s="6"/>
      <c r="H211" s="6"/>
      <c r="I211" s="6"/>
      <c r="J211" s="6"/>
      <c r="K211" s="6"/>
      <c r="L211" s="6"/>
      <c r="M211" s="6"/>
      <c r="N211" s="6"/>
      <c r="O211" s="8"/>
      <c r="P211" s="8">
        <f t="shared" si="64"/>
        <v>1</v>
      </c>
      <c r="Q211" s="8">
        <f t="shared" si="65"/>
        <v>3</v>
      </c>
      <c r="R211" s="8"/>
      <c r="S211" s="8">
        <f t="shared" si="71"/>
        <v>0</v>
      </c>
      <c r="T211" s="8">
        <f t="shared" si="66"/>
        <v>1</v>
      </c>
      <c r="U211" s="8">
        <f t="shared" si="67"/>
        <v>0</v>
      </c>
      <c r="V211" s="88">
        <f t="shared" si="54"/>
        <v>0</v>
      </c>
      <c r="W211" s="88">
        <f t="shared" si="55"/>
        <v>0</v>
      </c>
      <c r="X211" s="88">
        <f t="shared" si="56"/>
        <v>0</v>
      </c>
      <c r="Y211" s="88">
        <f t="shared" si="57"/>
        <v>0</v>
      </c>
      <c r="Z211" s="88">
        <f t="shared" si="58"/>
        <v>0</v>
      </c>
      <c r="AA211" s="88">
        <f t="shared" si="59"/>
        <v>0</v>
      </c>
      <c r="AB211" s="88">
        <f t="shared" si="60"/>
        <v>0</v>
      </c>
      <c r="AC211" s="88">
        <f t="shared" si="61"/>
        <v>0</v>
      </c>
      <c r="AD211" s="88">
        <f t="shared" si="62"/>
        <v>0</v>
      </c>
      <c r="AE211" s="88">
        <f t="shared" si="63"/>
        <v>0</v>
      </c>
      <c r="AF211" s="8"/>
      <c r="AG211" s="8"/>
      <c r="AH211" s="8">
        <f t="shared" si="68"/>
        <v>1</v>
      </c>
      <c r="AI211" s="8">
        <f t="shared" si="69"/>
        <v>1</v>
      </c>
      <c r="AJ211" s="8" t="str">
        <f t="shared" si="70"/>
        <v>Correct</v>
      </c>
      <c r="AK211" s="8"/>
      <c r="AL211" s="159" t="str">
        <f>IFERROR(VLOOKUP(Table1[[#This Row],[RespondentID]],'All Data'!$A212:$CN784,81,FALSE),"unknown")</f>
        <v>Female</v>
      </c>
      <c r="AM211" s="159">
        <f>IFERROR(VLOOKUP(Table1[[#This Row],[RespondentID]],'All Data'!$A212:$CN784,82,FALSE),"unknown")</f>
        <v>80</v>
      </c>
      <c r="AN211" s="159" t="str">
        <f>IFERROR(VLOOKUP(Table1[[#This Row],[RespondentID]],'All Data'!$A212:$CN784,83,FALSE),"unknown")</f>
        <v>Suffolk</v>
      </c>
      <c r="AO211" s="159" t="str">
        <f>IFERROR(VLOOKUP(Table1[[#This Row],[RespondentID]],'All Data'!$A212:$CN784,84,FALSE),"unknown")</f>
        <v>West Babylon, 11704</v>
      </c>
      <c r="AP211" s="159" t="str">
        <f>IFERROR(VLOOKUP(Table1[[#This Row],[RespondentID]],'All Data'!$A212:$CN784,85,FALSE),"unknown")</f>
        <v>White/Caucasian</v>
      </c>
      <c r="AQ211" s="159" t="str">
        <f>IFERROR(VLOOKUP(Table1[[#This Row],[RespondentID]],'All Data'!$A212:$CN784,86,FALSE),"unknown")</f>
        <v>No</v>
      </c>
      <c r="AR211" s="159" t="str">
        <f>IFERROR(VLOOKUP(Table1[[#This Row],[RespondentID]],'All Data'!$A212:$CN784,87,FALSE),"unknown")</f>
        <v xml:space="preserve">English </v>
      </c>
      <c r="AS211" s="159" t="str">
        <f>IFERROR(VLOOKUP(Table1[[#This Row],[RespondentID]],'All Data'!$A212:$CN784,88,FALSE),"unknown")</f>
        <v>$0-$19,999</v>
      </c>
      <c r="AT211" s="159" t="str">
        <f>IFERROR(VLOOKUP(Table1[[#This Row],[RespondentID]],'All Data'!$A212:$CN784,89,FALSE),"unknown")</f>
        <v>High school graduate</v>
      </c>
      <c r="AU211" s="159" t="str">
        <f>IFERROR(VLOOKUP(Table1[[#This Row],[RespondentID]],'All Data'!$A212:$CN784,90,FALSE),"unknown")</f>
        <v>Retired</v>
      </c>
      <c r="AV211" s="159" t="str">
        <f>IFERROR(VLOOKUP(Table1[[#This Row],[RespondentID]],'All Data'!$A212:$CN784,91,FALSE),"unknown")</f>
        <v>Yes</v>
      </c>
      <c r="AW211" s="159" t="str">
        <f>IFERROR(VLOOKUP(Table1[[#This Row],[RespondentID]],'All Data'!$A212:$CN784,92,FALSE),"unknown")</f>
        <v>Yes</v>
      </c>
    </row>
    <row r="212" spans="1:49" x14ac:dyDescent="0.35">
      <c r="A212" s="6">
        <f>'All Data'!A213</f>
        <v>7045794933</v>
      </c>
      <c r="B212" s="6"/>
      <c r="C212" s="6" t="s">
        <v>19</v>
      </c>
      <c r="D212" s="6"/>
      <c r="E212" s="6"/>
      <c r="F212" s="6"/>
      <c r="G212" s="6" t="s">
        <v>23</v>
      </c>
      <c r="H212" s="6"/>
      <c r="I212" s="6"/>
      <c r="J212" s="6" t="s">
        <v>26</v>
      </c>
      <c r="K212" s="6" t="s">
        <v>27</v>
      </c>
      <c r="L212" s="6" t="s">
        <v>28</v>
      </c>
      <c r="M212" s="6"/>
      <c r="N212" s="6"/>
      <c r="O212" s="8"/>
      <c r="P212" s="8">
        <f t="shared" si="64"/>
        <v>5</v>
      </c>
      <c r="Q212" s="8">
        <f t="shared" si="65"/>
        <v>0.6</v>
      </c>
      <c r="R212" s="8"/>
      <c r="S212" s="8">
        <f t="shared" si="71"/>
        <v>0</v>
      </c>
      <c r="T212" s="8">
        <f t="shared" si="66"/>
        <v>0.6</v>
      </c>
      <c r="U212" s="8">
        <f t="shared" si="67"/>
        <v>0</v>
      </c>
      <c r="V212" s="88">
        <f t="shared" si="54"/>
        <v>0</v>
      </c>
      <c r="W212" s="88">
        <f t="shared" si="55"/>
        <v>0</v>
      </c>
      <c r="X212" s="88">
        <f t="shared" si="56"/>
        <v>0.6</v>
      </c>
      <c r="Y212" s="88">
        <f t="shared" si="57"/>
        <v>0</v>
      </c>
      <c r="Z212" s="88">
        <f t="shared" si="58"/>
        <v>0</v>
      </c>
      <c r="AA212" s="88">
        <f t="shared" si="59"/>
        <v>0.6</v>
      </c>
      <c r="AB212" s="88">
        <f t="shared" si="60"/>
        <v>0.6</v>
      </c>
      <c r="AC212" s="88">
        <f t="shared" si="61"/>
        <v>0.6</v>
      </c>
      <c r="AD212" s="88">
        <f t="shared" si="62"/>
        <v>0</v>
      </c>
      <c r="AE212" s="88">
        <f t="shared" si="63"/>
        <v>0</v>
      </c>
      <c r="AF212" s="8"/>
      <c r="AG212" s="8"/>
      <c r="AH212" s="8">
        <f t="shared" si="68"/>
        <v>3</v>
      </c>
      <c r="AI212" s="8">
        <f t="shared" si="69"/>
        <v>5</v>
      </c>
      <c r="AJ212" s="8" t="str">
        <f t="shared" si="70"/>
        <v>Correct</v>
      </c>
      <c r="AK212" s="8"/>
      <c r="AL212" s="159" t="str">
        <f>IFERROR(VLOOKUP(Table1[[#This Row],[RespondentID]],'All Data'!$A213:$CN785,81,FALSE),"unknown")</f>
        <v>Female</v>
      </c>
      <c r="AM212" s="159">
        <f>IFERROR(VLOOKUP(Table1[[#This Row],[RespondentID]],'All Data'!$A213:$CN785,82,FALSE),"unknown")</f>
        <v>74</v>
      </c>
      <c r="AN212" s="159" t="str">
        <f>IFERROR(VLOOKUP(Table1[[#This Row],[RespondentID]],'All Data'!$A213:$CN785,83,FALSE),"unknown")</f>
        <v>Suffolk</v>
      </c>
      <c r="AO212" s="159" t="str">
        <f>IFERROR(VLOOKUP(Table1[[#This Row],[RespondentID]],'All Data'!$A213:$CN785,84,FALSE),"unknown")</f>
        <v>West Babylon, 11704</v>
      </c>
      <c r="AP212" s="159" t="str">
        <f>IFERROR(VLOOKUP(Table1[[#This Row],[RespondentID]],'All Data'!$A213:$CN785,85,FALSE),"unknown")</f>
        <v>White/Caucasian</v>
      </c>
      <c r="AQ212" s="159">
        <f>IFERROR(VLOOKUP(Table1[[#This Row],[RespondentID]],'All Data'!$A213:$CN785,86,FALSE),"unknown")</f>
        <v>0</v>
      </c>
      <c r="AR212" s="159" t="str">
        <f>IFERROR(VLOOKUP(Table1[[#This Row],[RespondentID]],'All Data'!$A213:$CN785,87,FALSE),"unknown")</f>
        <v xml:space="preserve"> </v>
      </c>
      <c r="AS212" s="159">
        <f>IFERROR(VLOOKUP(Table1[[#This Row],[RespondentID]],'All Data'!$A213:$CN785,88,FALSE),"unknown")</f>
        <v>0</v>
      </c>
      <c r="AT212" s="159" t="str">
        <f>IFERROR(VLOOKUP(Table1[[#This Row],[RespondentID]],'All Data'!$A213:$CN785,89,FALSE),"unknown")</f>
        <v>Some college</v>
      </c>
      <c r="AU212" s="159" t="str">
        <f>IFERROR(VLOOKUP(Table1[[#This Row],[RespondentID]],'All Data'!$A213:$CN785,90,FALSE),"unknown")</f>
        <v>Retired</v>
      </c>
      <c r="AV212" s="159" t="str">
        <f>IFERROR(VLOOKUP(Table1[[#This Row],[RespondentID]],'All Data'!$A213:$CN785,91,FALSE),"unknown")</f>
        <v>Yes</v>
      </c>
      <c r="AW212" s="159" t="str">
        <f>IFERROR(VLOOKUP(Table1[[#This Row],[RespondentID]],'All Data'!$A213:$CN785,92,FALSE),"unknown")</f>
        <v>Yes</v>
      </c>
    </row>
    <row r="213" spans="1:49" x14ac:dyDescent="0.35">
      <c r="A213" s="6">
        <f>'All Data'!A214</f>
        <v>7045794685</v>
      </c>
      <c r="B213" s="6"/>
      <c r="C213" s="6" t="s">
        <v>19</v>
      </c>
      <c r="D213" s="6"/>
      <c r="E213" s="6"/>
      <c r="F213" s="6"/>
      <c r="G213" s="6"/>
      <c r="H213" s="6"/>
      <c r="I213" s="6"/>
      <c r="J213" s="6"/>
      <c r="K213" s="6"/>
      <c r="L213" s="6" t="s">
        <v>28</v>
      </c>
      <c r="M213" s="6"/>
      <c r="N213" s="6"/>
      <c r="O213" s="8"/>
      <c r="P213" s="8">
        <f t="shared" si="64"/>
        <v>2</v>
      </c>
      <c r="Q213" s="8">
        <f t="shared" si="65"/>
        <v>1.5</v>
      </c>
      <c r="R213" s="8"/>
      <c r="S213" s="8">
        <f t="shared" si="71"/>
        <v>0</v>
      </c>
      <c r="T213" s="8">
        <f t="shared" si="66"/>
        <v>1</v>
      </c>
      <c r="U213" s="8">
        <f t="shared" si="67"/>
        <v>0</v>
      </c>
      <c r="V213" s="88">
        <f t="shared" si="54"/>
        <v>0</v>
      </c>
      <c r="W213" s="88">
        <f t="shared" si="55"/>
        <v>0</v>
      </c>
      <c r="X213" s="88">
        <f t="shared" si="56"/>
        <v>0</v>
      </c>
      <c r="Y213" s="88">
        <f t="shared" si="57"/>
        <v>0</v>
      </c>
      <c r="Z213" s="88">
        <f t="shared" si="58"/>
        <v>0</v>
      </c>
      <c r="AA213" s="88">
        <f t="shared" si="59"/>
        <v>0</v>
      </c>
      <c r="AB213" s="88">
        <f t="shared" si="60"/>
        <v>0</v>
      </c>
      <c r="AC213" s="88">
        <f t="shared" si="61"/>
        <v>1</v>
      </c>
      <c r="AD213" s="88">
        <f t="shared" si="62"/>
        <v>0</v>
      </c>
      <c r="AE213" s="88">
        <f t="shared" si="63"/>
        <v>0</v>
      </c>
      <c r="AF213" s="8"/>
      <c r="AG213" s="8"/>
      <c r="AH213" s="8">
        <f t="shared" si="68"/>
        <v>2</v>
      </c>
      <c r="AI213" s="8">
        <f t="shared" si="69"/>
        <v>2</v>
      </c>
      <c r="AJ213" s="8" t="str">
        <f t="shared" si="70"/>
        <v>Correct</v>
      </c>
      <c r="AK213" s="8"/>
      <c r="AL213" s="159" t="str">
        <f>IFERROR(VLOOKUP(Table1[[#This Row],[RespondentID]],'All Data'!$A214:$CN786,81,FALSE),"unknown")</f>
        <v>Female</v>
      </c>
      <c r="AM213" s="159">
        <f>IFERROR(VLOOKUP(Table1[[#This Row],[RespondentID]],'All Data'!$A214:$CN786,82,FALSE),"unknown")</f>
        <v>86</v>
      </c>
      <c r="AN213" s="159" t="str">
        <f>IFERROR(VLOOKUP(Table1[[#This Row],[RespondentID]],'All Data'!$A214:$CN786,83,FALSE),"unknown")</f>
        <v>Suffolk</v>
      </c>
      <c r="AO213" s="159" t="str">
        <f>IFERROR(VLOOKUP(Table1[[#This Row],[RespondentID]],'All Data'!$A214:$CN786,84,FALSE),"unknown")</f>
        <v>West Islip, 11795</v>
      </c>
      <c r="AP213" s="159" t="str">
        <f>IFERROR(VLOOKUP(Table1[[#This Row],[RespondentID]],'All Data'!$A214:$CN786,85,FALSE),"unknown")</f>
        <v>White/Caucasian</v>
      </c>
      <c r="AQ213" s="159" t="str">
        <f>IFERROR(VLOOKUP(Table1[[#This Row],[RespondentID]],'All Data'!$A214:$CN786,86,FALSE),"unknown")</f>
        <v>No</v>
      </c>
      <c r="AR213" s="159" t="str">
        <f>IFERROR(VLOOKUP(Table1[[#This Row],[RespondentID]],'All Data'!$A214:$CN786,87,FALSE),"unknown")</f>
        <v xml:space="preserve">English </v>
      </c>
      <c r="AS213" s="159" t="str">
        <f>IFERROR(VLOOKUP(Table1[[#This Row],[RespondentID]],'All Data'!$A214:$CN786,88,FALSE),"unknown")</f>
        <v>$50,000 to $74,999</v>
      </c>
      <c r="AT213" s="159" t="str">
        <f>IFERROR(VLOOKUP(Table1[[#This Row],[RespondentID]],'All Data'!$A214:$CN786,89,FALSE),"unknown")</f>
        <v>Some college</v>
      </c>
      <c r="AU213" s="159" t="str">
        <f>IFERROR(VLOOKUP(Table1[[#This Row],[RespondentID]],'All Data'!$A214:$CN786,90,FALSE),"unknown")</f>
        <v>Retired</v>
      </c>
      <c r="AV213" s="159" t="str">
        <f>IFERROR(VLOOKUP(Table1[[#This Row],[RespondentID]],'All Data'!$A214:$CN786,91,FALSE),"unknown")</f>
        <v>Yes</v>
      </c>
      <c r="AW213" s="159">
        <f>IFERROR(VLOOKUP(Table1[[#This Row],[RespondentID]],'All Data'!$A214:$CN786,92,FALSE),"unknown")</f>
        <v>0</v>
      </c>
    </row>
    <row r="214" spans="1:49" x14ac:dyDescent="0.35">
      <c r="A214" s="6">
        <f>'All Data'!A215</f>
        <v>7045794478</v>
      </c>
      <c r="B214" s="6"/>
      <c r="C214" s="6"/>
      <c r="D214" s="6"/>
      <c r="E214" s="6"/>
      <c r="F214" s="6"/>
      <c r="G214" s="6"/>
      <c r="H214" s="6"/>
      <c r="I214" s="6" t="s">
        <v>25</v>
      </c>
      <c r="J214" s="6"/>
      <c r="K214" s="6"/>
      <c r="L214" s="6" t="s">
        <v>28</v>
      </c>
      <c r="M214" s="6"/>
      <c r="N214" s="6"/>
      <c r="O214" s="8"/>
      <c r="P214" s="8">
        <f t="shared" si="64"/>
        <v>2</v>
      </c>
      <c r="Q214" s="8">
        <f t="shared" si="65"/>
        <v>1.5</v>
      </c>
      <c r="R214" s="8"/>
      <c r="S214" s="8">
        <f t="shared" si="71"/>
        <v>0</v>
      </c>
      <c r="T214" s="8">
        <f t="shared" si="66"/>
        <v>0</v>
      </c>
      <c r="U214" s="8">
        <f t="shared" si="67"/>
        <v>0</v>
      </c>
      <c r="V214" s="88">
        <f t="shared" si="54"/>
        <v>0</v>
      </c>
      <c r="W214" s="88">
        <f t="shared" si="55"/>
        <v>0</v>
      </c>
      <c r="X214" s="88">
        <f t="shared" si="56"/>
        <v>0</v>
      </c>
      <c r="Y214" s="88">
        <f t="shared" si="57"/>
        <v>0</v>
      </c>
      <c r="Z214" s="88">
        <f t="shared" si="58"/>
        <v>1</v>
      </c>
      <c r="AA214" s="88">
        <f t="shared" si="59"/>
        <v>0</v>
      </c>
      <c r="AB214" s="88">
        <f t="shared" si="60"/>
        <v>0</v>
      </c>
      <c r="AC214" s="88">
        <f t="shared" si="61"/>
        <v>1</v>
      </c>
      <c r="AD214" s="88">
        <f t="shared" si="62"/>
        <v>0</v>
      </c>
      <c r="AE214" s="88">
        <f t="shared" si="63"/>
        <v>0</v>
      </c>
      <c r="AF214" s="8"/>
      <c r="AG214" s="8"/>
      <c r="AH214" s="8">
        <f t="shared" si="68"/>
        <v>2</v>
      </c>
      <c r="AI214" s="8">
        <f t="shared" si="69"/>
        <v>2</v>
      </c>
      <c r="AJ214" s="8" t="str">
        <f t="shared" si="70"/>
        <v>Correct</v>
      </c>
      <c r="AK214" s="8"/>
      <c r="AL214" s="159" t="str">
        <f>IFERROR(VLOOKUP(Table1[[#This Row],[RespondentID]],'All Data'!$A215:$CN787,81,FALSE),"unknown")</f>
        <v>Female</v>
      </c>
      <c r="AM214" s="159">
        <f>IFERROR(VLOOKUP(Table1[[#This Row],[RespondentID]],'All Data'!$A215:$CN787,82,FALSE),"unknown")</f>
        <v>48</v>
      </c>
      <c r="AN214" s="159" t="str">
        <f>IFERROR(VLOOKUP(Table1[[#This Row],[RespondentID]],'All Data'!$A215:$CN787,83,FALSE),"unknown")</f>
        <v>Suffolk</v>
      </c>
      <c r="AO214" s="159" t="str">
        <f>IFERROR(VLOOKUP(Table1[[#This Row],[RespondentID]],'All Data'!$A215:$CN787,84,FALSE),"unknown")</f>
        <v>Holbrook, 11741</v>
      </c>
      <c r="AP214" s="159" t="str">
        <f>IFERROR(VLOOKUP(Table1[[#This Row],[RespondentID]],'All Data'!$A215:$CN787,85,FALSE),"unknown")</f>
        <v>White/Caucasian</v>
      </c>
      <c r="AQ214" s="159" t="str">
        <f>IFERROR(VLOOKUP(Table1[[#This Row],[RespondentID]],'All Data'!$A215:$CN787,86,FALSE),"unknown")</f>
        <v>No</v>
      </c>
      <c r="AR214" s="159" t="str">
        <f>IFERROR(VLOOKUP(Table1[[#This Row],[RespondentID]],'All Data'!$A215:$CN787,87,FALSE),"unknown")</f>
        <v xml:space="preserve">English </v>
      </c>
      <c r="AS214" s="159">
        <f>IFERROR(VLOOKUP(Table1[[#This Row],[RespondentID]],'All Data'!$A215:$CN787,88,FALSE),"unknown")</f>
        <v>0</v>
      </c>
      <c r="AT214" s="159">
        <f>IFERROR(VLOOKUP(Table1[[#This Row],[RespondentID]],'All Data'!$A215:$CN787,89,FALSE),"unknown")</f>
        <v>0</v>
      </c>
      <c r="AU214" s="159" t="str">
        <f>IFERROR(VLOOKUP(Table1[[#This Row],[RespondentID]],'All Data'!$A215:$CN787,90,FALSE),"unknown")</f>
        <v>Employed for wages</v>
      </c>
      <c r="AV214" s="159" t="str">
        <f>IFERROR(VLOOKUP(Table1[[#This Row],[RespondentID]],'All Data'!$A215:$CN787,91,FALSE),"unknown")</f>
        <v>Yes</v>
      </c>
      <c r="AW214" s="159" t="str">
        <f>IFERROR(VLOOKUP(Table1[[#This Row],[RespondentID]],'All Data'!$A215:$CN787,92,FALSE),"unknown")</f>
        <v>Yes</v>
      </c>
    </row>
    <row r="215" spans="1:49" x14ac:dyDescent="0.35">
      <c r="A215" s="6">
        <f>'All Data'!A216</f>
        <v>7045794249</v>
      </c>
      <c r="B215" s="6"/>
      <c r="C215" s="6" t="s">
        <v>19</v>
      </c>
      <c r="D215" s="6"/>
      <c r="E215" s="6"/>
      <c r="F215" s="6"/>
      <c r="G215" s="6"/>
      <c r="H215" s="6"/>
      <c r="I215" s="6"/>
      <c r="J215" s="6" t="s">
        <v>26</v>
      </c>
      <c r="K215" s="6" t="s">
        <v>27</v>
      </c>
      <c r="L215" s="6"/>
      <c r="M215" s="6"/>
      <c r="N215" s="6"/>
      <c r="O215" s="8"/>
      <c r="P215" s="8">
        <f t="shared" si="64"/>
        <v>3</v>
      </c>
      <c r="Q215" s="8">
        <f t="shared" si="65"/>
        <v>1</v>
      </c>
      <c r="R215" s="8"/>
      <c r="S215" s="8">
        <f t="shared" si="71"/>
        <v>0</v>
      </c>
      <c r="T215" s="8">
        <f t="shared" si="66"/>
        <v>1</v>
      </c>
      <c r="U215" s="8">
        <f t="shared" si="67"/>
        <v>0</v>
      </c>
      <c r="V215" s="88">
        <f t="shared" si="54"/>
        <v>0</v>
      </c>
      <c r="W215" s="88">
        <f t="shared" si="55"/>
        <v>0</v>
      </c>
      <c r="X215" s="88">
        <f t="shared" si="56"/>
        <v>0</v>
      </c>
      <c r="Y215" s="88">
        <f t="shared" si="57"/>
        <v>0</v>
      </c>
      <c r="Z215" s="88">
        <f t="shared" si="58"/>
        <v>0</v>
      </c>
      <c r="AA215" s="88">
        <f t="shared" si="59"/>
        <v>1</v>
      </c>
      <c r="AB215" s="88">
        <f t="shared" si="60"/>
        <v>1</v>
      </c>
      <c r="AC215" s="88">
        <f t="shared" si="61"/>
        <v>0</v>
      </c>
      <c r="AD215" s="88">
        <f t="shared" si="62"/>
        <v>0</v>
      </c>
      <c r="AE215" s="88">
        <f t="shared" si="63"/>
        <v>0</v>
      </c>
      <c r="AF215" s="8"/>
      <c r="AG215" s="8"/>
      <c r="AH215" s="8">
        <f t="shared" si="68"/>
        <v>3</v>
      </c>
      <c r="AI215" s="8">
        <f t="shared" si="69"/>
        <v>3</v>
      </c>
      <c r="AJ215" s="8" t="str">
        <f t="shared" si="70"/>
        <v>Correct</v>
      </c>
      <c r="AK215" s="8"/>
      <c r="AL215" s="159" t="str">
        <f>IFERROR(VLOOKUP(Table1[[#This Row],[RespondentID]],'All Data'!$A216:$CN788,81,FALSE),"unknown")</f>
        <v>Female</v>
      </c>
      <c r="AM215" s="159">
        <f>IFERROR(VLOOKUP(Table1[[#This Row],[RespondentID]],'All Data'!$A216:$CN788,82,FALSE),"unknown")</f>
        <v>43</v>
      </c>
      <c r="AN215" s="159" t="str">
        <f>IFERROR(VLOOKUP(Table1[[#This Row],[RespondentID]],'All Data'!$A216:$CN788,83,FALSE),"unknown")</f>
        <v>Nassau</v>
      </c>
      <c r="AO215" s="159" t="str">
        <f>IFERROR(VLOOKUP(Table1[[#This Row],[RespondentID]],'All Data'!$A216:$CN788,84,FALSE),"unknown")</f>
        <v>Merrick, 11566</v>
      </c>
      <c r="AP215" s="159" t="str">
        <f>IFERROR(VLOOKUP(Table1[[#This Row],[RespondentID]],'All Data'!$A216:$CN788,85,FALSE),"unknown")</f>
        <v>White/Caucasian</v>
      </c>
      <c r="AQ215" s="159" t="str">
        <f>IFERROR(VLOOKUP(Table1[[#This Row],[RespondentID]],'All Data'!$A216:$CN788,86,FALSE),"unknown")</f>
        <v>No</v>
      </c>
      <c r="AR215" s="159" t="str">
        <f>IFERROR(VLOOKUP(Table1[[#This Row],[RespondentID]],'All Data'!$A216:$CN788,87,FALSE),"unknown")</f>
        <v xml:space="preserve">English </v>
      </c>
      <c r="AS215" s="159" t="str">
        <f>IFERROR(VLOOKUP(Table1[[#This Row],[RespondentID]],'All Data'!$A216:$CN788,88,FALSE),"unknown")</f>
        <v>$50,000 to $74,999</v>
      </c>
      <c r="AT215" s="159" t="str">
        <f>IFERROR(VLOOKUP(Table1[[#This Row],[RespondentID]],'All Data'!$A216:$CN788,89,FALSE),"unknown")</f>
        <v>Graduate school</v>
      </c>
      <c r="AU215" s="159" t="str">
        <f>IFERROR(VLOOKUP(Table1[[#This Row],[RespondentID]],'All Data'!$A216:$CN788,90,FALSE),"unknown")</f>
        <v>Employed for wages</v>
      </c>
      <c r="AV215" s="159" t="str">
        <f>IFERROR(VLOOKUP(Table1[[#This Row],[RespondentID]],'All Data'!$A216:$CN788,91,FALSE),"unknown")</f>
        <v>Yes</v>
      </c>
      <c r="AW215" s="159" t="str">
        <f>IFERROR(VLOOKUP(Table1[[#This Row],[RespondentID]],'All Data'!$A216:$CN788,92,FALSE),"unknown")</f>
        <v>Yes</v>
      </c>
    </row>
    <row r="216" spans="1:49" x14ac:dyDescent="0.35">
      <c r="A216" s="6">
        <f>'All Data'!A217</f>
        <v>7045793996</v>
      </c>
      <c r="B216" s="6" t="s">
        <v>18</v>
      </c>
      <c r="C216" s="6" t="s">
        <v>19</v>
      </c>
      <c r="D216" s="6"/>
      <c r="E216" s="6"/>
      <c r="F216" s="6"/>
      <c r="G216" s="6"/>
      <c r="H216" s="6"/>
      <c r="I216" s="6"/>
      <c r="J216" s="6" t="s">
        <v>26</v>
      </c>
      <c r="K216" s="6"/>
      <c r="L216" s="6" t="s">
        <v>28</v>
      </c>
      <c r="M216" s="6"/>
      <c r="N216" s="6" t="s">
        <v>30</v>
      </c>
      <c r="O216" s="8"/>
      <c r="P216" s="8">
        <f t="shared" si="64"/>
        <v>5</v>
      </c>
      <c r="Q216" s="8">
        <f t="shared" si="65"/>
        <v>0.6</v>
      </c>
      <c r="R216" s="8"/>
      <c r="S216" s="8">
        <f t="shared" si="71"/>
        <v>0.6</v>
      </c>
      <c r="T216" s="8">
        <f t="shared" si="66"/>
        <v>0.6</v>
      </c>
      <c r="U216" s="8">
        <f t="shared" si="67"/>
        <v>0</v>
      </c>
      <c r="V216" s="88">
        <f t="shared" si="54"/>
        <v>0</v>
      </c>
      <c r="W216" s="88">
        <f t="shared" si="55"/>
        <v>0</v>
      </c>
      <c r="X216" s="88">
        <f t="shared" si="56"/>
        <v>0</v>
      </c>
      <c r="Y216" s="88">
        <f t="shared" si="57"/>
        <v>0</v>
      </c>
      <c r="Z216" s="88">
        <f t="shared" si="58"/>
        <v>0</v>
      </c>
      <c r="AA216" s="88">
        <f t="shared" si="59"/>
        <v>0.6</v>
      </c>
      <c r="AB216" s="88">
        <f t="shared" si="60"/>
        <v>0</v>
      </c>
      <c r="AC216" s="88">
        <f t="shared" si="61"/>
        <v>0.6</v>
      </c>
      <c r="AD216" s="88">
        <f t="shared" si="62"/>
        <v>0</v>
      </c>
      <c r="AE216" s="88">
        <f t="shared" si="63"/>
        <v>0.6</v>
      </c>
      <c r="AF216" s="8"/>
      <c r="AG216" s="8"/>
      <c r="AH216" s="8">
        <f t="shared" si="68"/>
        <v>3</v>
      </c>
      <c r="AI216" s="8">
        <f t="shared" si="69"/>
        <v>5</v>
      </c>
      <c r="AJ216" s="8" t="str">
        <f t="shared" si="70"/>
        <v>Correct</v>
      </c>
      <c r="AK216" s="8"/>
      <c r="AL216" s="159" t="str">
        <f>IFERROR(VLOOKUP(Table1[[#This Row],[RespondentID]],'All Data'!$A217:$CN789,81,FALSE),"unknown")</f>
        <v>Male</v>
      </c>
      <c r="AM216" s="159">
        <f>IFERROR(VLOOKUP(Table1[[#This Row],[RespondentID]],'All Data'!$A217:$CN789,82,FALSE),"unknown")</f>
        <v>53</v>
      </c>
      <c r="AN216" s="159" t="str">
        <f>IFERROR(VLOOKUP(Table1[[#This Row],[RespondentID]],'All Data'!$A217:$CN789,83,FALSE),"unknown")</f>
        <v>Suffolk</v>
      </c>
      <c r="AO216" s="159" t="str">
        <f>IFERROR(VLOOKUP(Table1[[#This Row],[RespondentID]],'All Data'!$A217:$CN789,84,FALSE),"unknown")</f>
        <v>West Islip, 11795</v>
      </c>
      <c r="AP216" s="159" t="str">
        <f>IFERROR(VLOOKUP(Table1[[#This Row],[RespondentID]],'All Data'!$A217:$CN789,85,FALSE),"unknown")</f>
        <v>White/Caucasian</v>
      </c>
      <c r="AQ216" s="159" t="str">
        <f>IFERROR(VLOOKUP(Table1[[#This Row],[RespondentID]],'All Data'!$A217:$CN789,86,FALSE),"unknown")</f>
        <v>Yes</v>
      </c>
      <c r="AR216" s="159" t="str">
        <f>IFERROR(VLOOKUP(Table1[[#This Row],[RespondentID]],'All Data'!$A217:$CN789,87,FALSE),"unknown")</f>
        <v xml:space="preserve"> </v>
      </c>
      <c r="AS216" s="159" t="str">
        <f>IFERROR(VLOOKUP(Table1[[#This Row],[RespondentID]],'All Data'!$A217:$CN789,88,FALSE),"unknown")</f>
        <v>Over $125,000</v>
      </c>
      <c r="AT216" s="159" t="str">
        <f>IFERROR(VLOOKUP(Table1[[#This Row],[RespondentID]],'All Data'!$A217:$CN789,89,FALSE),"unknown")</f>
        <v>Some college</v>
      </c>
      <c r="AU216" s="159" t="str">
        <f>IFERROR(VLOOKUP(Table1[[#This Row],[RespondentID]],'All Data'!$A217:$CN789,90,FALSE),"unknown")</f>
        <v>Employed for wages</v>
      </c>
      <c r="AV216" s="159" t="str">
        <f>IFERROR(VLOOKUP(Table1[[#This Row],[RespondentID]],'All Data'!$A217:$CN789,91,FALSE),"unknown")</f>
        <v>Yes</v>
      </c>
      <c r="AW216" s="159" t="str">
        <f>IFERROR(VLOOKUP(Table1[[#This Row],[RespondentID]],'All Data'!$A217:$CN789,92,FALSE),"unknown")</f>
        <v>Yes</v>
      </c>
    </row>
    <row r="217" spans="1:49" x14ac:dyDescent="0.35">
      <c r="A217" s="6">
        <f>'All Data'!A218</f>
        <v>7045793721</v>
      </c>
      <c r="B217" s="6"/>
      <c r="C217" s="6"/>
      <c r="D217" s="6" t="s">
        <v>20</v>
      </c>
      <c r="E217" s="6"/>
      <c r="F217" s="6"/>
      <c r="G217" s="6" t="s">
        <v>23</v>
      </c>
      <c r="H217" s="6"/>
      <c r="I217" s="6"/>
      <c r="J217" s="6" t="s">
        <v>26</v>
      </c>
      <c r="K217" s="6"/>
      <c r="L217" s="6"/>
      <c r="M217" s="6"/>
      <c r="N217" s="6"/>
      <c r="O217" s="8"/>
      <c r="P217" s="8">
        <f t="shared" si="64"/>
        <v>3</v>
      </c>
      <c r="Q217" s="8">
        <f t="shared" si="65"/>
        <v>1</v>
      </c>
      <c r="R217" s="8"/>
      <c r="S217" s="8">
        <f t="shared" si="71"/>
        <v>0</v>
      </c>
      <c r="T217" s="8">
        <f t="shared" si="66"/>
        <v>0</v>
      </c>
      <c r="U217" s="8">
        <f t="shared" si="67"/>
        <v>1</v>
      </c>
      <c r="V217" s="88">
        <f t="shared" si="54"/>
        <v>0</v>
      </c>
      <c r="W217" s="88">
        <f t="shared" si="55"/>
        <v>0</v>
      </c>
      <c r="X217" s="88">
        <f t="shared" si="56"/>
        <v>1</v>
      </c>
      <c r="Y217" s="88">
        <f t="shared" si="57"/>
        <v>0</v>
      </c>
      <c r="Z217" s="88">
        <f t="shared" si="58"/>
        <v>0</v>
      </c>
      <c r="AA217" s="88">
        <f t="shared" si="59"/>
        <v>1</v>
      </c>
      <c r="AB217" s="88">
        <f t="shared" si="60"/>
        <v>0</v>
      </c>
      <c r="AC217" s="88">
        <f t="shared" si="61"/>
        <v>0</v>
      </c>
      <c r="AD217" s="88">
        <f t="shared" si="62"/>
        <v>0</v>
      </c>
      <c r="AE217" s="88">
        <f t="shared" si="63"/>
        <v>0</v>
      </c>
      <c r="AF217" s="8"/>
      <c r="AG217" s="8"/>
      <c r="AH217" s="8">
        <f t="shared" si="68"/>
        <v>3</v>
      </c>
      <c r="AI217" s="8">
        <f t="shared" si="69"/>
        <v>3</v>
      </c>
      <c r="AJ217" s="8" t="str">
        <f t="shared" si="70"/>
        <v>Correct</v>
      </c>
      <c r="AK217" s="8"/>
      <c r="AL217" s="159" t="str">
        <f>IFERROR(VLOOKUP(Table1[[#This Row],[RespondentID]],'All Data'!$A218:$CN790,81,FALSE),"unknown")</f>
        <v>Female</v>
      </c>
      <c r="AM217" s="159">
        <f>IFERROR(VLOOKUP(Table1[[#This Row],[RespondentID]],'All Data'!$A218:$CN790,82,FALSE),"unknown")</f>
        <v>52</v>
      </c>
      <c r="AN217" s="159" t="str">
        <f>IFERROR(VLOOKUP(Table1[[#This Row],[RespondentID]],'All Data'!$A218:$CN790,83,FALSE),"unknown")</f>
        <v>Suffolk</v>
      </c>
      <c r="AO217" s="159" t="str">
        <f>IFERROR(VLOOKUP(Table1[[#This Row],[RespondentID]],'All Data'!$A218:$CN790,84,FALSE),"unknown")</f>
        <v>West Islip, 11795</v>
      </c>
      <c r="AP217" s="159" t="str">
        <f>IFERROR(VLOOKUP(Table1[[#This Row],[RespondentID]],'All Data'!$A218:$CN790,85,FALSE),"unknown")</f>
        <v>White/Caucasian</v>
      </c>
      <c r="AQ217" s="159" t="str">
        <f>IFERROR(VLOOKUP(Table1[[#This Row],[RespondentID]],'All Data'!$A218:$CN790,86,FALSE),"unknown")</f>
        <v>No</v>
      </c>
      <c r="AR217" s="159" t="str">
        <f>IFERROR(VLOOKUP(Table1[[#This Row],[RespondentID]],'All Data'!$A218:$CN790,87,FALSE),"unknown")</f>
        <v xml:space="preserve">English </v>
      </c>
      <c r="AS217" s="159" t="str">
        <f>IFERROR(VLOOKUP(Table1[[#This Row],[RespondentID]],'All Data'!$A218:$CN790,88,FALSE),"unknown")</f>
        <v>Over $125,000</v>
      </c>
      <c r="AT217" s="159" t="str">
        <f>IFERROR(VLOOKUP(Table1[[#This Row],[RespondentID]],'All Data'!$A218:$CN790,89,FALSE),"unknown")</f>
        <v>Graduate school</v>
      </c>
      <c r="AU217" s="159" t="str">
        <f>IFERROR(VLOOKUP(Table1[[#This Row],[RespondentID]],'All Data'!$A218:$CN790,90,FALSE),"unknown")</f>
        <v>Employed for wages</v>
      </c>
      <c r="AV217" s="159" t="str">
        <f>IFERROR(VLOOKUP(Table1[[#This Row],[RespondentID]],'All Data'!$A218:$CN790,91,FALSE),"unknown")</f>
        <v>Yes</v>
      </c>
      <c r="AW217" s="159" t="str">
        <f>IFERROR(VLOOKUP(Table1[[#This Row],[RespondentID]],'All Data'!$A218:$CN790,92,FALSE),"unknown")</f>
        <v>Yes</v>
      </c>
    </row>
    <row r="218" spans="1:49" x14ac:dyDescent="0.35">
      <c r="A218" s="6">
        <f>'All Data'!A219</f>
        <v>7045793252</v>
      </c>
      <c r="B218" s="6"/>
      <c r="C218" s="6" t="s">
        <v>19</v>
      </c>
      <c r="D218" s="6"/>
      <c r="E218" s="6"/>
      <c r="F218" s="6"/>
      <c r="G218" s="6"/>
      <c r="H218" s="6"/>
      <c r="I218" s="6"/>
      <c r="J218" s="6"/>
      <c r="K218" s="6"/>
      <c r="L218" s="6" t="s">
        <v>28</v>
      </c>
      <c r="M218" s="6" t="s">
        <v>29</v>
      </c>
      <c r="N218" s="6"/>
      <c r="O218" s="8"/>
      <c r="P218" s="8">
        <f t="shared" si="64"/>
        <v>3</v>
      </c>
      <c r="Q218" s="8">
        <f t="shared" si="65"/>
        <v>1</v>
      </c>
      <c r="R218" s="8"/>
      <c r="S218" s="8">
        <f t="shared" si="71"/>
        <v>0</v>
      </c>
      <c r="T218" s="8">
        <f t="shared" si="66"/>
        <v>1</v>
      </c>
      <c r="U218" s="8">
        <f t="shared" si="67"/>
        <v>0</v>
      </c>
      <c r="V218" s="88">
        <f t="shared" si="54"/>
        <v>0</v>
      </c>
      <c r="W218" s="88">
        <f t="shared" si="55"/>
        <v>0</v>
      </c>
      <c r="X218" s="88">
        <f t="shared" si="56"/>
        <v>0</v>
      </c>
      <c r="Y218" s="88">
        <f t="shared" si="57"/>
        <v>0</v>
      </c>
      <c r="Z218" s="88">
        <f t="shared" si="58"/>
        <v>0</v>
      </c>
      <c r="AA218" s="88">
        <f t="shared" si="59"/>
        <v>0</v>
      </c>
      <c r="AB218" s="88">
        <f t="shared" si="60"/>
        <v>0</v>
      </c>
      <c r="AC218" s="88">
        <f t="shared" si="61"/>
        <v>1</v>
      </c>
      <c r="AD218" s="88">
        <f t="shared" si="62"/>
        <v>1</v>
      </c>
      <c r="AE218" s="88">
        <f t="shared" si="63"/>
        <v>0</v>
      </c>
      <c r="AF218" s="8"/>
      <c r="AG218" s="8"/>
      <c r="AH218" s="8">
        <f t="shared" si="68"/>
        <v>3</v>
      </c>
      <c r="AI218" s="8">
        <f t="shared" si="69"/>
        <v>3</v>
      </c>
      <c r="AJ218" s="8" t="str">
        <f t="shared" si="70"/>
        <v>Correct</v>
      </c>
      <c r="AK218" s="8"/>
      <c r="AL218" s="159" t="str">
        <f>IFERROR(VLOOKUP(Table1[[#This Row],[RespondentID]],'All Data'!$A219:$CN791,81,FALSE),"unknown")</f>
        <v>Female</v>
      </c>
      <c r="AM218" s="159">
        <f>IFERROR(VLOOKUP(Table1[[#This Row],[RespondentID]],'All Data'!$A219:$CN791,82,FALSE),"unknown")</f>
        <v>73</v>
      </c>
      <c r="AN218" s="159" t="str">
        <f>IFERROR(VLOOKUP(Table1[[#This Row],[RespondentID]],'All Data'!$A219:$CN791,83,FALSE),"unknown")</f>
        <v>Suffolk</v>
      </c>
      <c r="AO218" s="159" t="str">
        <f>IFERROR(VLOOKUP(Table1[[#This Row],[RespondentID]],'All Data'!$A219:$CN791,84,FALSE),"unknown")</f>
        <v>Babylon, 11702</v>
      </c>
      <c r="AP218" s="159" t="str">
        <f>IFERROR(VLOOKUP(Table1[[#This Row],[RespondentID]],'All Data'!$A219:$CN791,85,FALSE),"unknown")</f>
        <v>Multi-racial</v>
      </c>
      <c r="AQ218" s="159" t="str">
        <f>IFERROR(VLOOKUP(Table1[[#This Row],[RespondentID]],'All Data'!$A219:$CN791,86,FALSE),"unknown")</f>
        <v>No</v>
      </c>
      <c r="AR218" s="159" t="str">
        <f>IFERROR(VLOOKUP(Table1[[#This Row],[RespondentID]],'All Data'!$A219:$CN791,87,FALSE),"unknown")</f>
        <v xml:space="preserve">English </v>
      </c>
      <c r="AS218" s="159" t="str">
        <f>IFERROR(VLOOKUP(Table1[[#This Row],[RespondentID]],'All Data'!$A219:$CN791,88,FALSE),"unknown")</f>
        <v>$35,000 to $49,999</v>
      </c>
      <c r="AT218" s="159" t="str">
        <f>IFERROR(VLOOKUP(Table1[[#This Row],[RespondentID]],'All Data'!$A219:$CN791,89,FALSE),"unknown")</f>
        <v>College graduate</v>
      </c>
      <c r="AU218" s="159" t="str">
        <f>IFERROR(VLOOKUP(Table1[[#This Row],[RespondentID]],'All Data'!$A219:$CN791,90,FALSE),"unknown")</f>
        <v>Retired</v>
      </c>
      <c r="AV218" s="159" t="str">
        <f>IFERROR(VLOOKUP(Table1[[#This Row],[RespondentID]],'All Data'!$A219:$CN791,91,FALSE),"unknown")</f>
        <v>Yes</v>
      </c>
      <c r="AW218" s="159" t="str">
        <f>IFERROR(VLOOKUP(Table1[[#This Row],[RespondentID]],'All Data'!$A219:$CN791,92,FALSE),"unknown")</f>
        <v>Yes</v>
      </c>
    </row>
    <row r="219" spans="1:49" x14ac:dyDescent="0.35">
      <c r="A219" s="6">
        <f>'All Data'!A220</f>
        <v>7045792997</v>
      </c>
      <c r="B219" s="6"/>
      <c r="C219" s="6"/>
      <c r="D219" s="6"/>
      <c r="E219" s="6"/>
      <c r="F219" s="6"/>
      <c r="G219" s="6"/>
      <c r="H219" s="6"/>
      <c r="I219" s="6"/>
      <c r="J219" s="6"/>
      <c r="K219" s="6"/>
      <c r="L219" s="6" t="s">
        <v>28</v>
      </c>
      <c r="M219" s="6"/>
      <c r="N219" s="6" t="s">
        <v>30</v>
      </c>
      <c r="O219" s="8"/>
      <c r="P219" s="8">
        <f t="shared" si="64"/>
        <v>2</v>
      </c>
      <c r="Q219" s="8">
        <f t="shared" si="65"/>
        <v>1.5</v>
      </c>
      <c r="R219" s="8"/>
      <c r="S219" s="8">
        <f t="shared" si="71"/>
        <v>0</v>
      </c>
      <c r="T219" s="8">
        <f t="shared" si="66"/>
        <v>0</v>
      </c>
      <c r="U219" s="8">
        <f t="shared" si="67"/>
        <v>0</v>
      </c>
      <c r="V219" s="88">
        <f t="shared" si="54"/>
        <v>0</v>
      </c>
      <c r="W219" s="88">
        <f t="shared" si="55"/>
        <v>0</v>
      </c>
      <c r="X219" s="88">
        <f t="shared" si="56"/>
        <v>0</v>
      </c>
      <c r="Y219" s="88">
        <f t="shared" si="57"/>
        <v>0</v>
      </c>
      <c r="Z219" s="88">
        <f t="shared" si="58"/>
        <v>0</v>
      </c>
      <c r="AA219" s="88">
        <f t="shared" si="59"/>
        <v>0</v>
      </c>
      <c r="AB219" s="88">
        <f t="shared" si="60"/>
        <v>0</v>
      </c>
      <c r="AC219" s="88">
        <f t="shared" si="61"/>
        <v>1</v>
      </c>
      <c r="AD219" s="88">
        <f t="shared" si="62"/>
        <v>0</v>
      </c>
      <c r="AE219" s="88">
        <f t="shared" si="63"/>
        <v>1</v>
      </c>
      <c r="AF219" s="8"/>
      <c r="AG219" s="8"/>
      <c r="AH219" s="8">
        <f t="shared" si="68"/>
        <v>2</v>
      </c>
      <c r="AI219" s="8">
        <f t="shared" si="69"/>
        <v>2</v>
      </c>
      <c r="AJ219" s="8" t="str">
        <f t="shared" si="70"/>
        <v>Correct</v>
      </c>
      <c r="AK219" s="8"/>
      <c r="AL219" s="159" t="str">
        <f>IFERROR(VLOOKUP(Table1[[#This Row],[RespondentID]],'All Data'!$A220:$CN792,81,FALSE),"unknown")</f>
        <v>Male</v>
      </c>
      <c r="AM219" s="159">
        <f>IFERROR(VLOOKUP(Table1[[#This Row],[RespondentID]],'All Data'!$A220:$CN792,82,FALSE),"unknown")</f>
        <v>81</v>
      </c>
      <c r="AN219" s="159" t="str">
        <f>IFERROR(VLOOKUP(Table1[[#This Row],[RespondentID]],'All Data'!$A220:$CN792,83,FALSE),"unknown")</f>
        <v>Suffolk</v>
      </c>
      <c r="AO219" s="159" t="str">
        <f>IFERROR(VLOOKUP(Table1[[#This Row],[RespondentID]],'All Data'!$A220:$CN792,84,FALSE),"unknown")</f>
        <v>West Babylon, 11704</v>
      </c>
      <c r="AP219" s="159" t="str">
        <f>IFERROR(VLOOKUP(Table1[[#This Row],[RespondentID]],'All Data'!$A220:$CN792,85,FALSE),"unknown")</f>
        <v>White/Caucasian</v>
      </c>
      <c r="AQ219" s="159">
        <f>IFERROR(VLOOKUP(Table1[[#This Row],[RespondentID]],'All Data'!$A220:$CN792,86,FALSE),"unknown")</f>
        <v>0</v>
      </c>
      <c r="AR219" s="159" t="str">
        <f>IFERROR(VLOOKUP(Table1[[#This Row],[RespondentID]],'All Data'!$A220:$CN792,87,FALSE),"unknown")</f>
        <v xml:space="preserve">English </v>
      </c>
      <c r="AS219" s="159" t="str">
        <f>IFERROR(VLOOKUP(Table1[[#This Row],[RespondentID]],'All Data'!$A220:$CN792,88,FALSE),"unknown")</f>
        <v>$50,000 to $74,999</v>
      </c>
      <c r="AT219" s="159" t="str">
        <f>IFERROR(VLOOKUP(Table1[[#This Row],[RespondentID]],'All Data'!$A220:$CN792,89,FALSE),"unknown")</f>
        <v>Some college</v>
      </c>
      <c r="AU219" s="159" t="str">
        <f>IFERROR(VLOOKUP(Table1[[#This Row],[RespondentID]],'All Data'!$A220:$CN792,90,FALSE),"unknown")</f>
        <v>Retired</v>
      </c>
      <c r="AV219" s="159" t="str">
        <f>IFERROR(VLOOKUP(Table1[[#This Row],[RespondentID]],'All Data'!$A220:$CN792,91,FALSE),"unknown")</f>
        <v>Yes</v>
      </c>
      <c r="AW219" s="159" t="str">
        <f>IFERROR(VLOOKUP(Table1[[#This Row],[RespondentID]],'All Data'!$A220:$CN792,92,FALSE),"unknown")</f>
        <v>Yes</v>
      </c>
    </row>
    <row r="220" spans="1:49" x14ac:dyDescent="0.35">
      <c r="A220" s="6">
        <f>'All Data'!A221</f>
        <v>7045792767</v>
      </c>
      <c r="B220" s="6"/>
      <c r="C220" s="6" t="s">
        <v>19</v>
      </c>
      <c r="D220" s="6"/>
      <c r="E220" s="6"/>
      <c r="F220" s="6"/>
      <c r="G220" s="6"/>
      <c r="H220" s="6" t="s">
        <v>24</v>
      </c>
      <c r="I220" s="6"/>
      <c r="J220" s="6"/>
      <c r="K220" s="6"/>
      <c r="L220" s="6" t="s">
        <v>28</v>
      </c>
      <c r="M220" s="6"/>
      <c r="N220" s="6"/>
      <c r="O220" s="8"/>
      <c r="P220" s="8">
        <f t="shared" si="64"/>
        <v>3</v>
      </c>
      <c r="Q220" s="8">
        <f t="shared" si="65"/>
        <v>1</v>
      </c>
      <c r="R220" s="8"/>
      <c r="S220" s="8">
        <f t="shared" si="71"/>
        <v>0</v>
      </c>
      <c r="T220" s="8">
        <f t="shared" si="66"/>
        <v>1</v>
      </c>
      <c r="U220" s="8">
        <f t="shared" si="67"/>
        <v>0</v>
      </c>
      <c r="V220" s="88">
        <f t="shared" si="54"/>
        <v>0</v>
      </c>
      <c r="W220" s="88">
        <f t="shared" si="55"/>
        <v>0</v>
      </c>
      <c r="X220" s="88">
        <f t="shared" si="56"/>
        <v>0</v>
      </c>
      <c r="Y220" s="88">
        <f t="shared" si="57"/>
        <v>1</v>
      </c>
      <c r="Z220" s="88">
        <f t="shared" si="58"/>
        <v>0</v>
      </c>
      <c r="AA220" s="88">
        <f t="shared" si="59"/>
        <v>0</v>
      </c>
      <c r="AB220" s="88">
        <f t="shared" si="60"/>
        <v>0</v>
      </c>
      <c r="AC220" s="88">
        <f t="shared" si="61"/>
        <v>1</v>
      </c>
      <c r="AD220" s="88">
        <f t="shared" si="62"/>
        <v>0</v>
      </c>
      <c r="AE220" s="88">
        <f t="shared" si="63"/>
        <v>0</v>
      </c>
      <c r="AF220" s="8"/>
      <c r="AG220" s="8"/>
      <c r="AH220" s="8">
        <f t="shared" si="68"/>
        <v>3</v>
      </c>
      <c r="AI220" s="8">
        <f t="shared" si="69"/>
        <v>3</v>
      </c>
      <c r="AJ220" s="8" t="str">
        <f t="shared" si="70"/>
        <v>Correct</v>
      </c>
      <c r="AK220" s="8"/>
      <c r="AL220" s="159" t="str">
        <f>IFERROR(VLOOKUP(Table1[[#This Row],[RespondentID]],'All Data'!$A221:$CN793,81,FALSE),"unknown")</f>
        <v>Female</v>
      </c>
      <c r="AM220" s="159">
        <f>IFERROR(VLOOKUP(Table1[[#This Row],[RespondentID]],'All Data'!$A221:$CN793,82,FALSE),"unknown")</f>
        <v>92</v>
      </c>
      <c r="AN220" s="159" t="str">
        <f>IFERROR(VLOOKUP(Table1[[#This Row],[RespondentID]],'All Data'!$A221:$CN793,83,FALSE),"unknown")</f>
        <v>Suffolk</v>
      </c>
      <c r="AO220" s="159" t="str">
        <f>IFERROR(VLOOKUP(Table1[[#This Row],[RespondentID]],'All Data'!$A221:$CN793,84,FALSE),"unknown")</f>
        <v>North Babylon, 11703</v>
      </c>
      <c r="AP220" s="159" t="str">
        <f>IFERROR(VLOOKUP(Table1[[#This Row],[RespondentID]],'All Data'!$A221:$CN793,85,FALSE),"unknown")</f>
        <v>White/Caucasian</v>
      </c>
      <c r="AQ220" s="159" t="str">
        <f>IFERROR(VLOOKUP(Table1[[#This Row],[RespondentID]],'All Data'!$A221:$CN793,86,FALSE),"unknown")</f>
        <v>No</v>
      </c>
      <c r="AR220" s="159" t="str">
        <f>IFERROR(VLOOKUP(Table1[[#This Row],[RespondentID]],'All Data'!$A221:$CN793,87,FALSE),"unknown")</f>
        <v xml:space="preserve"> </v>
      </c>
      <c r="AS220" s="159" t="str">
        <f>IFERROR(VLOOKUP(Table1[[#This Row],[RespondentID]],'All Data'!$A221:$CN793,88,FALSE),"unknown")</f>
        <v>$20,000 to $34,999</v>
      </c>
      <c r="AT220" s="159" t="str">
        <f>IFERROR(VLOOKUP(Table1[[#This Row],[RespondentID]],'All Data'!$A221:$CN793,89,FALSE),"unknown")</f>
        <v>Some college</v>
      </c>
      <c r="AU220" s="159" t="str">
        <f>IFERROR(VLOOKUP(Table1[[#This Row],[RespondentID]],'All Data'!$A221:$CN793,90,FALSE),"unknown")</f>
        <v>Retired</v>
      </c>
      <c r="AV220" s="159" t="str">
        <f>IFERROR(VLOOKUP(Table1[[#This Row],[RespondentID]],'All Data'!$A221:$CN793,91,FALSE),"unknown")</f>
        <v>Yes</v>
      </c>
      <c r="AW220" s="159" t="str">
        <f>IFERROR(VLOOKUP(Table1[[#This Row],[RespondentID]],'All Data'!$A221:$CN793,92,FALSE),"unknown")</f>
        <v>Yes</v>
      </c>
    </row>
    <row r="221" spans="1:49" x14ac:dyDescent="0.35">
      <c r="A221" s="6">
        <f>'All Data'!A222</f>
        <v>7045792414</v>
      </c>
      <c r="B221" s="6"/>
      <c r="C221" s="6"/>
      <c r="D221" s="6" t="s">
        <v>20</v>
      </c>
      <c r="E221" s="6"/>
      <c r="F221" s="6"/>
      <c r="G221" s="6"/>
      <c r="H221" s="6"/>
      <c r="I221" s="6"/>
      <c r="J221" s="6" t="s">
        <v>26</v>
      </c>
      <c r="K221" s="6" t="s">
        <v>27</v>
      </c>
      <c r="L221" s="6"/>
      <c r="M221" s="6"/>
      <c r="N221" s="6"/>
      <c r="O221" s="8"/>
      <c r="P221" s="8">
        <f t="shared" si="64"/>
        <v>3</v>
      </c>
      <c r="Q221" s="8">
        <f t="shared" si="65"/>
        <v>1</v>
      </c>
      <c r="R221" s="8"/>
      <c r="S221" s="8">
        <f t="shared" si="71"/>
        <v>0</v>
      </c>
      <c r="T221" s="8">
        <f t="shared" si="66"/>
        <v>0</v>
      </c>
      <c r="U221" s="8">
        <f t="shared" si="67"/>
        <v>1</v>
      </c>
      <c r="V221" s="88">
        <f t="shared" si="54"/>
        <v>0</v>
      </c>
      <c r="W221" s="88">
        <f t="shared" si="55"/>
        <v>0</v>
      </c>
      <c r="X221" s="88">
        <f t="shared" si="56"/>
        <v>0</v>
      </c>
      <c r="Y221" s="88">
        <f t="shared" si="57"/>
        <v>0</v>
      </c>
      <c r="Z221" s="88">
        <f t="shared" si="58"/>
        <v>0</v>
      </c>
      <c r="AA221" s="88">
        <f t="shared" si="59"/>
        <v>1</v>
      </c>
      <c r="AB221" s="88">
        <f t="shared" si="60"/>
        <v>1</v>
      </c>
      <c r="AC221" s="88">
        <f t="shared" si="61"/>
        <v>0</v>
      </c>
      <c r="AD221" s="88">
        <f t="shared" si="62"/>
        <v>0</v>
      </c>
      <c r="AE221" s="88">
        <f t="shared" si="63"/>
        <v>0</v>
      </c>
      <c r="AF221" s="8"/>
      <c r="AG221" s="8"/>
      <c r="AH221" s="8">
        <f t="shared" si="68"/>
        <v>3</v>
      </c>
      <c r="AI221" s="8">
        <f t="shared" si="69"/>
        <v>3</v>
      </c>
      <c r="AJ221" s="8" t="str">
        <f t="shared" si="70"/>
        <v>Correct</v>
      </c>
      <c r="AK221" s="8"/>
      <c r="AL221" s="159" t="str">
        <f>IFERROR(VLOOKUP(Table1[[#This Row],[RespondentID]],'All Data'!$A222:$CN794,81,FALSE),"unknown")</f>
        <v>Female</v>
      </c>
      <c r="AM221" s="159">
        <f>IFERROR(VLOOKUP(Table1[[#This Row],[RespondentID]],'All Data'!$A222:$CN794,82,FALSE),"unknown")</f>
        <v>73</v>
      </c>
      <c r="AN221" s="159" t="str">
        <f>IFERROR(VLOOKUP(Table1[[#This Row],[RespondentID]],'All Data'!$A222:$CN794,83,FALSE),"unknown")</f>
        <v>Suffolk</v>
      </c>
      <c r="AO221" s="159" t="str">
        <f>IFERROR(VLOOKUP(Table1[[#This Row],[RespondentID]],'All Data'!$A222:$CN794,84,FALSE),"unknown")</f>
        <v>Deer Park, 11729</v>
      </c>
      <c r="AP221" s="159" t="str">
        <f>IFERROR(VLOOKUP(Table1[[#This Row],[RespondentID]],'All Data'!$A222:$CN794,85,FALSE),"unknown")</f>
        <v>Black/African American</v>
      </c>
      <c r="AQ221" s="159" t="str">
        <f>IFERROR(VLOOKUP(Table1[[#This Row],[RespondentID]],'All Data'!$A222:$CN794,86,FALSE),"unknown")</f>
        <v>No</v>
      </c>
      <c r="AR221" s="159" t="str">
        <f>IFERROR(VLOOKUP(Table1[[#This Row],[RespondentID]],'All Data'!$A222:$CN794,87,FALSE),"unknown")</f>
        <v xml:space="preserve">English </v>
      </c>
      <c r="AS221" s="159" t="str">
        <f>IFERROR(VLOOKUP(Table1[[#This Row],[RespondentID]],'All Data'!$A222:$CN794,88,FALSE),"unknown")</f>
        <v>$50,000 to $74,999</v>
      </c>
      <c r="AT221" s="159" t="str">
        <f>IFERROR(VLOOKUP(Table1[[#This Row],[RespondentID]],'All Data'!$A222:$CN794,89,FALSE),"unknown")</f>
        <v>Some college</v>
      </c>
      <c r="AU221" s="159" t="str">
        <f>IFERROR(VLOOKUP(Table1[[#This Row],[RespondentID]],'All Data'!$A222:$CN794,90,FALSE),"unknown")</f>
        <v>Retired</v>
      </c>
      <c r="AV221" s="159" t="str">
        <f>IFERROR(VLOOKUP(Table1[[#This Row],[RespondentID]],'All Data'!$A222:$CN794,91,FALSE),"unknown")</f>
        <v>Yes</v>
      </c>
      <c r="AW221" s="159" t="str">
        <f>IFERROR(VLOOKUP(Table1[[#This Row],[RespondentID]],'All Data'!$A222:$CN794,92,FALSE),"unknown")</f>
        <v>Yes</v>
      </c>
    </row>
    <row r="222" spans="1:49" x14ac:dyDescent="0.35">
      <c r="A222" s="6">
        <f>'All Data'!A223</f>
        <v>7045792166</v>
      </c>
      <c r="B222" s="6"/>
      <c r="C222" s="6" t="s">
        <v>19</v>
      </c>
      <c r="D222" s="6"/>
      <c r="E222" s="6"/>
      <c r="F222" s="6"/>
      <c r="G222" s="6"/>
      <c r="H222" s="6"/>
      <c r="I222" s="6" t="s">
        <v>25</v>
      </c>
      <c r="J222" s="6" t="s">
        <v>26</v>
      </c>
      <c r="K222" s="6"/>
      <c r="L222" s="6"/>
      <c r="M222" s="6"/>
      <c r="N222" s="6"/>
      <c r="O222" s="8"/>
      <c r="P222" s="8">
        <f t="shared" si="64"/>
        <v>3</v>
      </c>
      <c r="Q222" s="8">
        <f t="shared" si="65"/>
        <v>1</v>
      </c>
      <c r="R222" s="8"/>
      <c r="S222" s="8">
        <f t="shared" si="71"/>
        <v>0</v>
      </c>
      <c r="T222" s="8">
        <f t="shared" si="66"/>
        <v>1</v>
      </c>
      <c r="U222" s="8">
        <f t="shared" si="67"/>
        <v>0</v>
      </c>
      <c r="V222" s="88">
        <f t="shared" si="54"/>
        <v>0</v>
      </c>
      <c r="W222" s="88">
        <f t="shared" si="55"/>
        <v>0</v>
      </c>
      <c r="X222" s="88">
        <f t="shared" si="56"/>
        <v>0</v>
      </c>
      <c r="Y222" s="88">
        <f t="shared" si="57"/>
        <v>0</v>
      </c>
      <c r="Z222" s="88">
        <f t="shared" si="58"/>
        <v>1</v>
      </c>
      <c r="AA222" s="88">
        <f t="shared" si="59"/>
        <v>1</v>
      </c>
      <c r="AB222" s="88">
        <f t="shared" si="60"/>
        <v>0</v>
      </c>
      <c r="AC222" s="88">
        <f t="shared" si="61"/>
        <v>0</v>
      </c>
      <c r="AD222" s="88">
        <f t="shared" si="62"/>
        <v>0</v>
      </c>
      <c r="AE222" s="88">
        <f t="shared" si="63"/>
        <v>0</v>
      </c>
      <c r="AF222" s="8"/>
      <c r="AG222" s="8"/>
      <c r="AH222" s="8">
        <f t="shared" si="68"/>
        <v>3</v>
      </c>
      <c r="AI222" s="8">
        <f t="shared" si="69"/>
        <v>3</v>
      </c>
      <c r="AJ222" s="8" t="str">
        <f t="shared" si="70"/>
        <v>Correct</v>
      </c>
      <c r="AK222" s="8"/>
      <c r="AL222" s="159" t="str">
        <f>IFERROR(VLOOKUP(Table1[[#This Row],[RespondentID]],'All Data'!$A223:$CN795,81,FALSE),"unknown")</f>
        <v>Female</v>
      </c>
      <c r="AM222" s="159">
        <f>IFERROR(VLOOKUP(Table1[[#This Row],[RespondentID]],'All Data'!$A223:$CN795,82,FALSE),"unknown")</f>
        <v>88</v>
      </c>
      <c r="AN222" s="159" t="str">
        <f>IFERROR(VLOOKUP(Table1[[#This Row],[RespondentID]],'All Data'!$A223:$CN795,83,FALSE),"unknown")</f>
        <v>Suffolk</v>
      </c>
      <c r="AO222" s="159" t="str">
        <f>IFERROR(VLOOKUP(Table1[[#This Row],[RespondentID]],'All Data'!$A223:$CN795,84,FALSE),"unknown")</f>
        <v>Amityville, 11701</v>
      </c>
      <c r="AP222" s="159" t="str">
        <f>IFERROR(VLOOKUP(Table1[[#This Row],[RespondentID]],'All Data'!$A223:$CN795,85,FALSE),"unknown")</f>
        <v>White/Caucasian</v>
      </c>
      <c r="AQ222" s="159" t="str">
        <f>IFERROR(VLOOKUP(Table1[[#This Row],[RespondentID]],'All Data'!$A223:$CN795,86,FALSE),"unknown")</f>
        <v>No</v>
      </c>
      <c r="AR222" s="159" t="str">
        <f>IFERROR(VLOOKUP(Table1[[#This Row],[RespondentID]],'All Data'!$A223:$CN795,87,FALSE),"unknown")</f>
        <v xml:space="preserve"> </v>
      </c>
      <c r="AS222" s="159" t="str">
        <f>IFERROR(VLOOKUP(Table1[[#This Row],[RespondentID]],'All Data'!$A223:$CN795,88,FALSE),"unknown")</f>
        <v>$20,000 to $34,999</v>
      </c>
      <c r="AT222" s="159" t="str">
        <f>IFERROR(VLOOKUP(Table1[[#This Row],[RespondentID]],'All Data'!$A223:$CN795,89,FALSE),"unknown")</f>
        <v>College graduate</v>
      </c>
      <c r="AU222" s="159" t="str">
        <f>IFERROR(VLOOKUP(Table1[[#This Row],[RespondentID]],'All Data'!$A223:$CN795,90,FALSE),"unknown")</f>
        <v>Retired</v>
      </c>
      <c r="AV222" s="159" t="str">
        <f>IFERROR(VLOOKUP(Table1[[#This Row],[RespondentID]],'All Data'!$A223:$CN795,91,FALSE),"unknown")</f>
        <v>No</v>
      </c>
      <c r="AW222" s="159" t="str">
        <f>IFERROR(VLOOKUP(Table1[[#This Row],[RespondentID]],'All Data'!$A223:$CN795,92,FALSE),"unknown")</f>
        <v>No</v>
      </c>
    </row>
    <row r="223" spans="1:49" x14ac:dyDescent="0.35">
      <c r="A223" s="6">
        <f>'All Data'!A224</f>
        <v>7045791736</v>
      </c>
      <c r="B223" s="6"/>
      <c r="C223" s="6"/>
      <c r="D223" s="6" t="s">
        <v>20</v>
      </c>
      <c r="E223" s="6"/>
      <c r="F223" s="6"/>
      <c r="G223" s="6"/>
      <c r="H223" s="6"/>
      <c r="I223" s="6"/>
      <c r="J223" s="6"/>
      <c r="K223" s="6"/>
      <c r="L223" s="6"/>
      <c r="M223" s="6" t="s">
        <v>29</v>
      </c>
      <c r="N223" s="6"/>
      <c r="O223" s="8"/>
      <c r="P223" s="8">
        <f t="shared" si="64"/>
        <v>2</v>
      </c>
      <c r="Q223" s="8">
        <f t="shared" si="65"/>
        <v>1.5</v>
      </c>
      <c r="R223" s="8"/>
      <c r="S223" s="8">
        <f t="shared" si="71"/>
        <v>0</v>
      </c>
      <c r="T223" s="8">
        <f t="shared" si="66"/>
        <v>0</v>
      </c>
      <c r="U223" s="8">
        <f t="shared" si="67"/>
        <v>1</v>
      </c>
      <c r="V223" s="88">
        <f t="shared" si="54"/>
        <v>0</v>
      </c>
      <c r="W223" s="88">
        <f t="shared" si="55"/>
        <v>0</v>
      </c>
      <c r="X223" s="88">
        <f t="shared" si="56"/>
        <v>0</v>
      </c>
      <c r="Y223" s="88">
        <f t="shared" si="57"/>
        <v>0</v>
      </c>
      <c r="Z223" s="88">
        <f t="shared" si="58"/>
        <v>0</v>
      </c>
      <c r="AA223" s="88">
        <f t="shared" si="59"/>
        <v>0</v>
      </c>
      <c r="AB223" s="88">
        <f t="shared" si="60"/>
        <v>0</v>
      </c>
      <c r="AC223" s="88">
        <f t="shared" si="61"/>
        <v>0</v>
      </c>
      <c r="AD223" s="88">
        <f t="shared" si="62"/>
        <v>1</v>
      </c>
      <c r="AE223" s="88">
        <f t="shared" si="63"/>
        <v>0</v>
      </c>
      <c r="AF223" s="8"/>
      <c r="AG223" s="8"/>
      <c r="AH223" s="8">
        <f t="shared" si="68"/>
        <v>2</v>
      </c>
      <c r="AI223" s="8">
        <f t="shared" si="69"/>
        <v>2</v>
      </c>
      <c r="AJ223" s="8" t="str">
        <f t="shared" si="70"/>
        <v>Correct</v>
      </c>
      <c r="AK223" s="8"/>
      <c r="AL223" s="159" t="str">
        <f>IFERROR(VLOOKUP(Table1[[#This Row],[RespondentID]],'All Data'!$A224:$CN796,81,FALSE),"unknown")</f>
        <v>Female</v>
      </c>
      <c r="AM223" s="159">
        <f>IFERROR(VLOOKUP(Table1[[#This Row],[RespondentID]],'All Data'!$A224:$CN796,82,FALSE),"unknown")</f>
        <v>59</v>
      </c>
      <c r="AN223" s="159" t="str">
        <f>IFERROR(VLOOKUP(Table1[[#This Row],[RespondentID]],'All Data'!$A224:$CN796,83,FALSE),"unknown")</f>
        <v>Suffolk</v>
      </c>
      <c r="AO223" s="159" t="str">
        <f>IFERROR(VLOOKUP(Table1[[#This Row],[RespondentID]],'All Data'!$A224:$CN796,84,FALSE),"unknown")</f>
        <v>West Babylon, 11704</v>
      </c>
      <c r="AP223" s="159" t="str">
        <f>IFERROR(VLOOKUP(Table1[[#This Row],[RespondentID]],'All Data'!$A224:$CN796,85,FALSE),"unknown")</f>
        <v>White/Caucasian</v>
      </c>
      <c r="AQ223" s="159" t="str">
        <f>IFERROR(VLOOKUP(Table1[[#This Row],[RespondentID]],'All Data'!$A224:$CN796,86,FALSE),"unknown")</f>
        <v>No</v>
      </c>
      <c r="AR223" s="159" t="str">
        <f>IFERROR(VLOOKUP(Table1[[#This Row],[RespondentID]],'All Data'!$A224:$CN796,87,FALSE),"unknown")</f>
        <v xml:space="preserve">English </v>
      </c>
      <c r="AS223" s="159" t="str">
        <f>IFERROR(VLOOKUP(Table1[[#This Row],[RespondentID]],'All Data'!$A224:$CN796,88,FALSE),"unknown")</f>
        <v>$50,000 to $74,999</v>
      </c>
      <c r="AT223" s="159" t="str">
        <f>IFERROR(VLOOKUP(Table1[[#This Row],[RespondentID]],'All Data'!$A224:$CN796,89,FALSE),"unknown")</f>
        <v>Some college</v>
      </c>
      <c r="AU223" s="159" t="str">
        <f>IFERROR(VLOOKUP(Table1[[#This Row],[RespondentID]],'All Data'!$A224:$CN796,90,FALSE),"unknown")</f>
        <v>Employed for wages</v>
      </c>
      <c r="AV223" s="159" t="str">
        <f>IFERROR(VLOOKUP(Table1[[#This Row],[RespondentID]],'All Data'!$A224:$CN796,91,FALSE),"unknown")</f>
        <v>Yes</v>
      </c>
      <c r="AW223" s="159" t="str">
        <f>IFERROR(VLOOKUP(Table1[[#This Row],[RespondentID]],'All Data'!$A224:$CN796,92,FALSE),"unknown")</f>
        <v>Yes</v>
      </c>
    </row>
    <row r="224" spans="1:49" x14ac:dyDescent="0.35">
      <c r="A224" s="6">
        <f>'All Data'!A225</f>
        <v>7045791498</v>
      </c>
      <c r="B224" s="6"/>
      <c r="C224" s="6"/>
      <c r="D224" s="6" t="s">
        <v>20</v>
      </c>
      <c r="E224" s="6"/>
      <c r="F224" s="6"/>
      <c r="G224" s="6"/>
      <c r="H224" s="6"/>
      <c r="I224" s="6"/>
      <c r="J224" s="6"/>
      <c r="K224" s="6"/>
      <c r="L224" s="6"/>
      <c r="M224" s="6" t="s">
        <v>29</v>
      </c>
      <c r="N224" s="6"/>
      <c r="O224" s="8"/>
      <c r="P224" s="8">
        <f t="shared" si="64"/>
        <v>2</v>
      </c>
      <c r="Q224" s="8">
        <f t="shared" si="65"/>
        <v>1.5</v>
      </c>
      <c r="R224" s="8"/>
      <c r="S224" s="8">
        <f t="shared" si="71"/>
        <v>0</v>
      </c>
      <c r="T224" s="8">
        <f t="shared" si="66"/>
        <v>0</v>
      </c>
      <c r="U224" s="8">
        <f t="shared" si="67"/>
        <v>1</v>
      </c>
      <c r="V224" s="88">
        <f t="shared" si="54"/>
        <v>0</v>
      </c>
      <c r="W224" s="88">
        <f t="shared" si="55"/>
        <v>0</v>
      </c>
      <c r="X224" s="88">
        <f t="shared" si="56"/>
        <v>0</v>
      </c>
      <c r="Y224" s="88">
        <f t="shared" si="57"/>
        <v>0</v>
      </c>
      <c r="Z224" s="88">
        <f t="shared" si="58"/>
        <v>0</v>
      </c>
      <c r="AA224" s="88">
        <f t="shared" si="59"/>
        <v>0</v>
      </c>
      <c r="AB224" s="88">
        <f t="shared" si="60"/>
        <v>0</v>
      </c>
      <c r="AC224" s="88">
        <f t="shared" si="61"/>
        <v>0</v>
      </c>
      <c r="AD224" s="88">
        <f t="shared" si="62"/>
        <v>1</v>
      </c>
      <c r="AE224" s="88">
        <f t="shared" si="63"/>
        <v>0</v>
      </c>
      <c r="AF224" s="8"/>
      <c r="AG224" s="8"/>
      <c r="AH224" s="8">
        <f t="shared" si="68"/>
        <v>2</v>
      </c>
      <c r="AI224" s="8">
        <f t="shared" si="69"/>
        <v>2</v>
      </c>
      <c r="AJ224" s="8" t="str">
        <f t="shared" si="70"/>
        <v>Correct</v>
      </c>
      <c r="AK224" s="8"/>
      <c r="AL224" s="159" t="str">
        <f>IFERROR(VLOOKUP(Table1[[#This Row],[RespondentID]],'All Data'!$A225:$CN797,81,FALSE),"unknown")</f>
        <v>Female</v>
      </c>
      <c r="AM224" s="159">
        <f>IFERROR(VLOOKUP(Table1[[#This Row],[RespondentID]],'All Data'!$A225:$CN797,82,FALSE),"unknown")</f>
        <v>59</v>
      </c>
      <c r="AN224" s="159" t="str">
        <f>IFERROR(VLOOKUP(Table1[[#This Row],[RespondentID]],'All Data'!$A225:$CN797,83,FALSE),"unknown")</f>
        <v>Suffolk</v>
      </c>
      <c r="AO224" s="159">
        <f>IFERROR(VLOOKUP(Table1[[#This Row],[RespondentID]],'All Data'!$A225:$CN797,84,FALSE),"unknown")</f>
        <v>0</v>
      </c>
      <c r="AP224" s="159">
        <f>IFERROR(VLOOKUP(Table1[[#This Row],[RespondentID]],'All Data'!$A225:$CN797,85,FALSE),"unknown")</f>
        <v>0</v>
      </c>
      <c r="AQ224" s="159">
        <f>IFERROR(VLOOKUP(Table1[[#This Row],[RespondentID]],'All Data'!$A225:$CN797,86,FALSE),"unknown")</f>
        <v>0</v>
      </c>
      <c r="AR224" s="159" t="str">
        <f>IFERROR(VLOOKUP(Table1[[#This Row],[RespondentID]],'All Data'!$A225:$CN797,87,FALSE),"unknown")</f>
        <v xml:space="preserve"> </v>
      </c>
      <c r="AS224" s="159">
        <f>IFERROR(VLOOKUP(Table1[[#This Row],[RespondentID]],'All Data'!$A225:$CN797,88,FALSE),"unknown")</f>
        <v>0</v>
      </c>
      <c r="AT224" s="159">
        <f>IFERROR(VLOOKUP(Table1[[#This Row],[RespondentID]],'All Data'!$A225:$CN797,89,FALSE),"unknown")</f>
        <v>0</v>
      </c>
      <c r="AU224" s="159">
        <f>IFERROR(VLOOKUP(Table1[[#This Row],[RespondentID]],'All Data'!$A225:$CN797,90,FALSE),"unknown")</f>
        <v>0</v>
      </c>
      <c r="AV224" s="159">
        <f>IFERROR(VLOOKUP(Table1[[#This Row],[RespondentID]],'All Data'!$A225:$CN797,91,FALSE),"unknown")</f>
        <v>0</v>
      </c>
      <c r="AW224" s="159">
        <f>IFERROR(VLOOKUP(Table1[[#This Row],[RespondentID]],'All Data'!$A225:$CN797,92,FALSE),"unknown")</f>
        <v>0</v>
      </c>
    </row>
    <row r="225" spans="1:49" x14ac:dyDescent="0.35">
      <c r="A225" s="6">
        <f>'All Data'!A226</f>
        <v>7045791218</v>
      </c>
      <c r="B225" s="6"/>
      <c r="C225" s="6"/>
      <c r="D225" s="6"/>
      <c r="E225" s="6"/>
      <c r="F225" s="6"/>
      <c r="G225" s="6"/>
      <c r="H225" s="6"/>
      <c r="I225" s="6" t="s">
        <v>25</v>
      </c>
      <c r="J225" s="6"/>
      <c r="K225" s="6" t="s">
        <v>27</v>
      </c>
      <c r="L225" s="6"/>
      <c r="M225" s="6"/>
      <c r="N225" s="6" t="s">
        <v>30</v>
      </c>
      <c r="O225" s="8"/>
      <c r="P225" s="8">
        <f t="shared" si="64"/>
        <v>3</v>
      </c>
      <c r="Q225" s="8">
        <f t="shared" si="65"/>
        <v>1</v>
      </c>
      <c r="R225" s="8"/>
      <c r="S225" s="8">
        <f t="shared" si="71"/>
        <v>0</v>
      </c>
      <c r="T225" s="8">
        <f t="shared" si="66"/>
        <v>0</v>
      </c>
      <c r="U225" s="8">
        <f t="shared" si="67"/>
        <v>0</v>
      </c>
      <c r="V225" s="88">
        <f t="shared" si="54"/>
        <v>0</v>
      </c>
      <c r="W225" s="88">
        <f t="shared" si="55"/>
        <v>0</v>
      </c>
      <c r="X225" s="88">
        <f t="shared" si="56"/>
        <v>0</v>
      </c>
      <c r="Y225" s="88">
        <f t="shared" si="57"/>
        <v>0</v>
      </c>
      <c r="Z225" s="88">
        <f t="shared" si="58"/>
        <v>1</v>
      </c>
      <c r="AA225" s="88">
        <f t="shared" si="59"/>
        <v>0</v>
      </c>
      <c r="AB225" s="88">
        <f t="shared" si="60"/>
        <v>1</v>
      </c>
      <c r="AC225" s="88">
        <f t="shared" si="61"/>
        <v>0</v>
      </c>
      <c r="AD225" s="88">
        <f t="shared" si="62"/>
        <v>0</v>
      </c>
      <c r="AE225" s="88">
        <f t="shared" si="63"/>
        <v>1</v>
      </c>
      <c r="AF225" s="8"/>
      <c r="AG225" s="8"/>
      <c r="AH225" s="8">
        <f t="shared" si="68"/>
        <v>3</v>
      </c>
      <c r="AI225" s="8">
        <f t="shared" si="69"/>
        <v>3</v>
      </c>
      <c r="AJ225" s="8" t="str">
        <f t="shared" si="70"/>
        <v>Correct</v>
      </c>
      <c r="AK225" s="8"/>
      <c r="AL225" s="159" t="str">
        <f>IFERROR(VLOOKUP(Table1[[#This Row],[RespondentID]],'All Data'!$A226:$CN798,81,FALSE),"unknown")</f>
        <v>Female</v>
      </c>
      <c r="AM225" s="159">
        <f>IFERROR(VLOOKUP(Table1[[#This Row],[RespondentID]],'All Data'!$A226:$CN798,82,FALSE),"unknown")</f>
        <v>55</v>
      </c>
      <c r="AN225" s="159" t="str">
        <f>IFERROR(VLOOKUP(Table1[[#This Row],[RespondentID]],'All Data'!$A226:$CN798,83,FALSE),"unknown")</f>
        <v>Suffolk</v>
      </c>
      <c r="AO225" s="159" t="str">
        <f>IFERROR(VLOOKUP(Table1[[#This Row],[RespondentID]],'All Data'!$A226:$CN798,84,FALSE),"unknown")</f>
        <v>Islip Terrace, 11752</v>
      </c>
      <c r="AP225" s="159" t="str">
        <f>IFERROR(VLOOKUP(Table1[[#This Row],[RespondentID]],'All Data'!$A226:$CN798,85,FALSE),"unknown")</f>
        <v>White/Caucasian</v>
      </c>
      <c r="AQ225" s="159" t="str">
        <f>IFERROR(VLOOKUP(Table1[[#This Row],[RespondentID]],'All Data'!$A226:$CN798,86,FALSE),"unknown")</f>
        <v>No</v>
      </c>
      <c r="AR225" s="159" t="str">
        <f>IFERROR(VLOOKUP(Table1[[#This Row],[RespondentID]],'All Data'!$A226:$CN798,87,FALSE),"unknown")</f>
        <v xml:space="preserve">English </v>
      </c>
      <c r="AS225" s="159" t="str">
        <f>IFERROR(VLOOKUP(Table1[[#This Row],[RespondentID]],'All Data'!$A226:$CN798,88,FALSE),"unknown")</f>
        <v>Over $125,000</v>
      </c>
      <c r="AT225" s="159" t="str">
        <f>IFERROR(VLOOKUP(Table1[[#This Row],[RespondentID]],'All Data'!$A226:$CN798,89,FALSE),"unknown")</f>
        <v>College graduate</v>
      </c>
      <c r="AU225" s="159" t="str">
        <f>IFERROR(VLOOKUP(Table1[[#This Row],[RespondentID]],'All Data'!$A226:$CN798,90,FALSE),"unknown")</f>
        <v>Employed for wages</v>
      </c>
      <c r="AV225" s="159" t="str">
        <f>IFERROR(VLOOKUP(Table1[[#This Row],[RespondentID]],'All Data'!$A226:$CN798,91,FALSE),"unknown")</f>
        <v>Yes</v>
      </c>
      <c r="AW225" s="159" t="str">
        <f>IFERROR(VLOOKUP(Table1[[#This Row],[RespondentID]],'All Data'!$A226:$CN798,92,FALSE),"unknown")</f>
        <v>Yes</v>
      </c>
    </row>
    <row r="226" spans="1:49" x14ac:dyDescent="0.35">
      <c r="A226" s="6">
        <f>'All Data'!A227</f>
        <v>7045791022</v>
      </c>
      <c r="B226" s="6"/>
      <c r="C226" s="6"/>
      <c r="D226" s="6"/>
      <c r="E226" s="6"/>
      <c r="F226" s="6"/>
      <c r="G226" s="6"/>
      <c r="H226" s="6"/>
      <c r="I226" s="6"/>
      <c r="J226" s="6"/>
      <c r="K226" s="6"/>
      <c r="L226" s="6"/>
      <c r="M226" s="6"/>
      <c r="N226" s="6"/>
      <c r="O226" s="8"/>
      <c r="P226" s="8">
        <f t="shared" si="64"/>
        <v>0</v>
      </c>
      <c r="Q226" s="8" t="e">
        <f t="shared" si="65"/>
        <v>#DIV/0!</v>
      </c>
      <c r="R226" s="8"/>
      <c r="S226" s="8">
        <f t="shared" si="71"/>
        <v>0</v>
      </c>
      <c r="T226" s="8">
        <f t="shared" si="66"/>
        <v>0</v>
      </c>
      <c r="U226" s="8">
        <f t="shared" si="67"/>
        <v>0</v>
      </c>
      <c r="V226" s="88">
        <f t="shared" si="54"/>
        <v>0</v>
      </c>
      <c r="W226" s="88">
        <f t="shared" si="55"/>
        <v>0</v>
      </c>
      <c r="X226" s="88">
        <f t="shared" si="56"/>
        <v>0</v>
      </c>
      <c r="Y226" s="88">
        <f t="shared" si="57"/>
        <v>0</v>
      </c>
      <c r="Z226" s="88">
        <f t="shared" si="58"/>
        <v>0</v>
      </c>
      <c r="AA226" s="88">
        <f t="shared" si="59"/>
        <v>0</v>
      </c>
      <c r="AB226" s="88">
        <f t="shared" si="60"/>
        <v>0</v>
      </c>
      <c r="AC226" s="88">
        <f t="shared" si="61"/>
        <v>0</v>
      </c>
      <c r="AD226" s="88">
        <f t="shared" si="62"/>
        <v>0</v>
      </c>
      <c r="AE226" s="88">
        <f t="shared" si="63"/>
        <v>0</v>
      </c>
      <c r="AF226" s="8"/>
      <c r="AG226" s="8"/>
      <c r="AH226" s="8">
        <f t="shared" si="68"/>
        <v>0</v>
      </c>
      <c r="AI226" s="8">
        <f t="shared" si="69"/>
        <v>0</v>
      </c>
      <c r="AJ226" s="8" t="str">
        <f t="shared" si="70"/>
        <v>Correct</v>
      </c>
      <c r="AK226" s="8"/>
      <c r="AL226" s="159" t="str">
        <f>IFERROR(VLOOKUP(Table1[[#This Row],[RespondentID]],'All Data'!$A227:$CN799,81,FALSE),"unknown")</f>
        <v>Female</v>
      </c>
      <c r="AM226" s="159">
        <f>IFERROR(VLOOKUP(Table1[[#This Row],[RespondentID]],'All Data'!$A227:$CN799,82,FALSE),"unknown")</f>
        <v>89</v>
      </c>
      <c r="AN226" s="159" t="str">
        <f>IFERROR(VLOOKUP(Table1[[#This Row],[RespondentID]],'All Data'!$A227:$CN799,83,FALSE),"unknown")</f>
        <v>Suffolk</v>
      </c>
      <c r="AO226" s="159" t="str">
        <f>IFERROR(VLOOKUP(Table1[[#This Row],[RespondentID]],'All Data'!$A227:$CN799,84,FALSE),"unknown")</f>
        <v>Bay Shore, 11706</v>
      </c>
      <c r="AP226" s="159" t="str">
        <f>IFERROR(VLOOKUP(Table1[[#This Row],[RespondentID]],'All Data'!$A227:$CN799,85,FALSE),"unknown")</f>
        <v>White/Caucasian</v>
      </c>
      <c r="AQ226" s="159" t="str">
        <f>IFERROR(VLOOKUP(Table1[[#This Row],[RespondentID]],'All Data'!$A227:$CN799,86,FALSE),"unknown")</f>
        <v>No</v>
      </c>
      <c r="AR226" s="159" t="str">
        <f>IFERROR(VLOOKUP(Table1[[#This Row],[RespondentID]],'All Data'!$A227:$CN799,87,FALSE),"unknown")</f>
        <v xml:space="preserve">English </v>
      </c>
      <c r="AS226" s="159">
        <f>IFERROR(VLOOKUP(Table1[[#This Row],[RespondentID]],'All Data'!$A227:$CN799,88,FALSE),"unknown")</f>
        <v>0</v>
      </c>
      <c r="AT226" s="159">
        <f>IFERROR(VLOOKUP(Table1[[#This Row],[RespondentID]],'All Data'!$A227:$CN799,89,FALSE),"unknown")</f>
        <v>0</v>
      </c>
      <c r="AU226" s="159" t="str">
        <f>IFERROR(VLOOKUP(Table1[[#This Row],[RespondentID]],'All Data'!$A227:$CN799,90,FALSE),"unknown")</f>
        <v>Retired</v>
      </c>
      <c r="AV226" s="159" t="str">
        <f>IFERROR(VLOOKUP(Table1[[#This Row],[RespondentID]],'All Data'!$A227:$CN799,91,FALSE),"unknown")</f>
        <v>Yes</v>
      </c>
      <c r="AW226" s="159">
        <f>IFERROR(VLOOKUP(Table1[[#This Row],[RespondentID]],'All Data'!$A227:$CN799,92,FALSE),"unknown")</f>
        <v>0</v>
      </c>
    </row>
    <row r="227" spans="1:49" x14ac:dyDescent="0.35">
      <c r="A227" s="6">
        <f>'All Data'!A228</f>
        <v>7045790768</v>
      </c>
      <c r="B227" s="6"/>
      <c r="C227" s="6"/>
      <c r="D227" s="6"/>
      <c r="E227" s="6"/>
      <c r="F227" s="6"/>
      <c r="G227" s="6"/>
      <c r="H227" s="6"/>
      <c r="I227" s="6"/>
      <c r="J227" s="6"/>
      <c r="K227" s="6"/>
      <c r="L227" s="6"/>
      <c r="M227" s="6"/>
      <c r="N227" s="6"/>
      <c r="O227" s="8"/>
      <c r="P227" s="8">
        <f t="shared" si="64"/>
        <v>0</v>
      </c>
      <c r="Q227" s="8" t="e">
        <f t="shared" si="65"/>
        <v>#DIV/0!</v>
      </c>
      <c r="R227" s="8"/>
      <c r="S227" s="8">
        <f t="shared" si="71"/>
        <v>0</v>
      </c>
      <c r="T227" s="8">
        <f t="shared" si="66"/>
        <v>0</v>
      </c>
      <c r="U227" s="8">
        <f t="shared" si="67"/>
        <v>0</v>
      </c>
      <c r="V227" s="88">
        <f t="shared" si="54"/>
        <v>0</v>
      </c>
      <c r="W227" s="88">
        <f t="shared" si="55"/>
        <v>0</v>
      </c>
      <c r="X227" s="88">
        <f t="shared" si="56"/>
        <v>0</v>
      </c>
      <c r="Y227" s="88">
        <f t="shared" si="57"/>
        <v>0</v>
      </c>
      <c r="Z227" s="88">
        <f t="shared" si="58"/>
        <v>0</v>
      </c>
      <c r="AA227" s="88">
        <f t="shared" si="59"/>
        <v>0</v>
      </c>
      <c r="AB227" s="88">
        <f t="shared" si="60"/>
        <v>0</v>
      </c>
      <c r="AC227" s="88">
        <f t="shared" si="61"/>
        <v>0</v>
      </c>
      <c r="AD227" s="88">
        <f t="shared" si="62"/>
        <v>0</v>
      </c>
      <c r="AE227" s="88">
        <f t="shared" si="63"/>
        <v>0</v>
      </c>
      <c r="AF227" s="8"/>
      <c r="AG227" s="8"/>
      <c r="AH227" s="8">
        <f t="shared" si="68"/>
        <v>0</v>
      </c>
      <c r="AI227" s="8">
        <f t="shared" si="69"/>
        <v>0</v>
      </c>
      <c r="AJ227" s="8" t="str">
        <f t="shared" si="70"/>
        <v>Correct</v>
      </c>
      <c r="AK227" s="8"/>
      <c r="AL227" s="159" t="str">
        <f>IFERROR(VLOOKUP(Table1[[#This Row],[RespondentID]],'All Data'!$A228:$CN800,81,FALSE),"unknown")</f>
        <v>Female</v>
      </c>
      <c r="AM227" s="159">
        <f>IFERROR(VLOOKUP(Table1[[#This Row],[RespondentID]],'All Data'!$A228:$CN800,82,FALSE),"unknown")</f>
        <v>84</v>
      </c>
      <c r="AN227" s="159" t="str">
        <f>IFERROR(VLOOKUP(Table1[[#This Row],[RespondentID]],'All Data'!$A228:$CN800,83,FALSE),"unknown")</f>
        <v>Suffolk</v>
      </c>
      <c r="AO227" s="159" t="str">
        <f>IFERROR(VLOOKUP(Table1[[#This Row],[RespondentID]],'All Data'!$A228:$CN800,84,FALSE),"unknown")</f>
        <v>Lindenhurst, 11757</v>
      </c>
      <c r="AP227" s="159" t="str">
        <f>IFERROR(VLOOKUP(Table1[[#This Row],[RespondentID]],'All Data'!$A228:$CN800,85,FALSE),"unknown")</f>
        <v>White/Caucasian</v>
      </c>
      <c r="AQ227" s="159" t="str">
        <f>IFERROR(VLOOKUP(Table1[[#This Row],[RespondentID]],'All Data'!$A228:$CN800,86,FALSE),"unknown")</f>
        <v>No</v>
      </c>
      <c r="AR227" s="159" t="str">
        <f>IFERROR(VLOOKUP(Table1[[#This Row],[RespondentID]],'All Data'!$A228:$CN800,87,FALSE),"unknown")</f>
        <v xml:space="preserve">English Italian </v>
      </c>
      <c r="AS227" s="159" t="str">
        <f>IFERROR(VLOOKUP(Table1[[#This Row],[RespondentID]],'All Data'!$A228:$CN800,88,FALSE),"unknown")</f>
        <v>$35,000 to $49,999</v>
      </c>
      <c r="AT227" s="159" t="str">
        <f>IFERROR(VLOOKUP(Table1[[#This Row],[RespondentID]],'All Data'!$A228:$CN800,89,FALSE),"unknown")</f>
        <v>High school graduate</v>
      </c>
      <c r="AU227" s="159" t="str">
        <f>IFERROR(VLOOKUP(Table1[[#This Row],[RespondentID]],'All Data'!$A228:$CN800,90,FALSE),"unknown")</f>
        <v>Retired</v>
      </c>
      <c r="AV227" s="159" t="str">
        <f>IFERROR(VLOOKUP(Table1[[#This Row],[RespondentID]],'All Data'!$A228:$CN800,91,FALSE),"unknown")</f>
        <v>Yes</v>
      </c>
      <c r="AW227" s="159" t="str">
        <f>IFERROR(VLOOKUP(Table1[[#This Row],[RespondentID]],'All Data'!$A228:$CN800,92,FALSE),"unknown")</f>
        <v>Yes</v>
      </c>
    </row>
    <row r="228" spans="1:49" x14ac:dyDescent="0.35">
      <c r="A228" s="6">
        <f>'All Data'!A229</f>
        <v>7045790517</v>
      </c>
      <c r="B228" s="6"/>
      <c r="C228" s="6" t="s">
        <v>19</v>
      </c>
      <c r="D228" s="6"/>
      <c r="E228" s="6"/>
      <c r="F228" s="6"/>
      <c r="G228" s="6"/>
      <c r="H228" s="6"/>
      <c r="I228" s="6" t="s">
        <v>25</v>
      </c>
      <c r="J228" s="6"/>
      <c r="K228" s="6"/>
      <c r="L228" s="6"/>
      <c r="M228" s="6"/>
      <c r="N228" s="6" t="s">
        <v>30</v>
      </c>
      <c r="O228" s="8"/>
      <c r="P228" s="8">
        <f t="shared" si="64"/>
        <v>3</v>
      </c>
      <c r="Q228" s="8">
        <f t="shared" si="65"/>
        <v>1</v>
      </c>
      <c r="R228" s="8"/>
      <c r="S228" s="8">
        <f t="shared" si="71"/>
        <v>0</v>
      </c>
      <c r="T228" s="8">
        <f t="shared" si="66"/>
        <v>1</v>
      </c>
      <c r="U228" s="8">
        <f t="shared" si="67"/>
        <v>0</v>
      </c>
      <c r="V228" s="88">
        <f t="shared" si="54"/>
        <v>0</v>
      </c>
      <c r="W228" s="88">
        <f t="shared" si="55"/>
        <v>0</v>
      </c>
      <c r="X228" s="88">
        <f t="shared" si="56"/>
        <v>0</v>
      </c>
      <c r="Y228" s="88">
        <f t="shared" si="57"/>
        <v>0</v>
      </c>
      <c r="Z228" s="88">
        <f t="shared" si="58"/>
        <v>1</v>
      </c>
      <c r="AA228" s="88">
        <f t="shared" si="59"/>
        <v>0</v>
      </c>
      <c r="AB228" s="88">
        <f t="shared" si="60"/>
        <v>0</v>
      </c>
      <c r="AC228" s="88">
        <f t="shared" si="61"/>
        <v>0</v>
      </c>
      <c r="AD228" s="88">
        <f t="shared" si="62"/>
        <v>0</v>
      </c>
      <c r="AE228" s="88">
        <f t="shared" si="63"/>
        <v>1</v>
      </c>
      <c r="AF228" s="8"/>
      <c r="AG228" s="8"/>
      <c r="AH228" s="8">
        <f t="shared" si="68"/>
        <v>3</v>
      </c>
      <c r="AI228" s="8">
        <f t="shared" si="69"/>
        <v>3</v>
      </c>
      <c r="AJ228" s="8" t="str">
        <f t="shared" si="70"/>
        <v>Correct</v>
      </c>
      <c r="AK228" s="8"/>
      <c r="AL228" s="159" t="str">
        <f>IFERROR(VLOOKUP(Table1[[#This Row],[RespondentID]],'All Data'!$A229:$CN801,81,FALSE),"unknown")</f>
        <v>Female</v>
      </c>
      <c r="AM228" s="159">
        <f>IFERROR(VLOOKUP(Table1[[#This Row],[RespondentID]],'All Data'!$A229:$CN801,82,FALSE),"unknown")</f>
        <v>78</v>
      </c>
      <c r="AN228" s="159" t="str">
        <f>IFERROR(VLOOKUP(Table1[[#This Row],[RespondentID]],'All Data'!$A229:$CN801,83,FALSE),"unknown")</f>
        <v>Suffolk</v>
      </c>
      <c r="AO228" s="159" t="str">
        <f>IFERROR(VLOOKUP(Table1[[#This Row],[RespondentID]],'All Data'!$A229:$CN801,84,FALSE),"unknown")</f>
        <v>Copiague, 11726</v>
      </c>
      <c r="AP228" s="159" t="str">
        <f>IFERROR(VLOOKUP(Table1[[#This Row],[RespondentID]],'All Data'!$A229:$CN801,85,FALSE),"unknown")</f>
        <v>White/Caucasian</v>
      </c>
      <c r="AQ228" s="159">
        <f>IFERROR(VLOOKUP(Table1[[#This Row],[RespondentID]],'All Data'!$A229:$CN801,86,FALSE),"unknown")</f>
        <v>0</v>
      </c>
      <c r="AR228" s="159" t="str">
        <f>IFERROR(VLOOKUP(Table1[[#This Row],[RespondentID]],'All Data'!$A229:$CN801,87,FALSE),"unknown")</f>
        <v xml:space="preserve">English </v>
      </c>
      <c r="AS228" s="159">
        <f>IFERROR(VLOOKUP(Table1[[#This Row],[RespondentID]],'All Data'!$A229:$CN801,88,FALSE),"unknown")</f>
        <v>0</v>
      </c>
      <c r="AT228" s="159" t="str">
        <f>IFERROR(VLOOKUP(Table1[[#This Row],[RespondentID]],'All Data'!$A229:$CN801,89,FALSE),"unknown")</f>
        <v>Some high school</v>
      </c>
      <c r="AU228" s="159" t="str">
        <f>IFERROR(VLOOKUP(Table1[[#This Row],[RespondentID]],'All Data'!$A229:$CN801,90,FALSE),"unknown")</f>
        <v>Retired</v>
      </c>
      <c r="AV228" s="159" t="str">
        <f>IFERROR(VLOOKUP(Table1[[#This Row],[RespondentID]],'All Data'!$A229:$CN801,91,FALSE),"unknown")</f>
        <v>Yes</v>
      </c>
      <c r="AW228" s="159" t="str">
        <f>IFERROR(VLOOKUP(Table1[[#This Row],[RespondentID]],'All Data'!$A229:$CN801,92,FALSE),"unknown")</f>
        <v>No</v>
      </c>
    </row>
    <row r="229" spans="1:49" x14ac:dyDescent="0.35">
      <c r="A229" s="6">
        <f>'All Data'!A230</f>
        <v>7045790301</v>
      </c>
      <c r="B229" s="6"/>
      <c r="C229" s="6" t="s">
        <v>19</v>
      </c>
      <c r="D229" s="6" t="s">
        <v>20</v>
      </c>
      <c r="E229" s="6"/>
      <c r="F229" s="6"/>
      <c r="G229" s="6"/>
      <c r="H229" s="6"/>
      <c r="I229" s="6"/>
      <c r="J229" s="6"/>
      <c r="K229" s="6" t="s">
        <v>27</v>
      </c>
      <c r="L229" s="6" t="s">
        <v>28</v>
      </c>
      <c r="M229" s="6"/>
      <c r="N229" s="6" t="s">
        <v>30</v>
      </c>
      <c r="O229" s="8"/>
      <c r="P229" s="8">
        <f t="shared" si="64"/>
        <v>5</v>
      </c>
      <c r="Q229" s="8">
        <f t="shared" si="65"/>
        <v>0.6</v>
      </c>
      <c r="R229" s="8"/>
      <c r="S229" s="8">
        <f t="shared" si="71"/>
        <v>0</v>
      </c>
      <c r="T229" s="8">
        <f t="shared" si="66"/>
        <v>0.6</v>
      </c>
      <c r="U229" s="8">
        <f t="shared" si="67"/>
        <v>0.6</v>
      </c>
      <c r="V229" s="88">
        <f t="shared" si="54"/>
        <v>0</v>
      </c>
      <c r="W229" s="88">
        <f t="shared" si="55"/>
        <v>0</v>
      </c>
      <c r="X229" s="88">
        <f t="shared" si="56"/>
        <v>0</v>
      </c>
      <c r="Y229" s="88">
        <f t="shared" si="57"/>
        <v>0</v>
      </c>
      <c r="Z229" s="88">
        <f t="shared" si="58"/>
        <v>0</v>
      </c>
      <c r="AA229" s="88">
        <f t="shared" si="59"/>
        <v>0</v>
      </c>
      <c r="AB229" s="88">
        <f t="shared" si="60"/>
        <v>0.6</v>
      </c>
      <c r="AC229" s="88">
        <f t="shared" si="61"/>
        <v>0.6</v>
      </c>
      <c r="AD229" s="88">
        <f t="shared" si="62"/>
        <v>0</v>
      </c>
      <c r="AE229" s="88">
        <f t="shared" si="63"/>
        <v>0.6</v>
      </c>
      <c r="AF229" s="8"/>
      <c r="AG229" s="8"/>
      <c r="AH229" s="8">
        <f t="shared" si="68"/>
        <v>3</v>
      </c>
      <c r="AI229" s="8">
        <f t="shared" si="69"/>
        <v>5</v>
      </c>
      <c r="AJ229" s="8" t="str">
        <f t="shared" si="70"/>
        <v>Correct</v>
      </c>
      <c r="AK229" s="8"/>
      <c r="AL229" s="159" t="str">
        <f>IFERROR(VLOOKUP(Table1[[#This Row],[RespondentID]],'All Data'!$A230:$CN802,81,FALSE),"unknown")</f>
        <v>Female</v>
      </c>
      <c r="AM229" s="159">
        <f>IFERROR(VLOOKUP(Table1[[#This Row],[RespondentID]],'All Data'!$A230:$CN802,82,FALSE),"unknown")</f>
        <v>30</v>
      </c>
      <c r="AN229" s="159" t="str">
        <f>IFERROR(VLOOKUP(Table1[[#This Row],[RespondentID]],'All Data'!$A230:$CN802,83,FALSE),"unknown")</f>
        <v>Suffolk</v>
      </c>
      <c r="AO229" s="159" t="str">
        <f>IFERROR(VLOOKUP(Table1[[#This Row],[RespondentID]],'All Data'!$A230:$CN802,84,FALSE),"unknown")</f>
        <v>Sayville, 11782</v>
      </c>
      <c r="AP229" s="159">
        <f>IFERROR(VLOOKUP(Table1[[#This Row],[RespondentID]],'All Data'!$A230:$CN802,85,FALSE),"unknown")</f>
        <v>0</v>
      </c>
      <c r="AQ229" s="159" t="str">
        <f>IFERROR(VLOOKUP(Table1[[#This Row],[RespondentID]],'All Data'!$A230:$CN802,86,FALSE),"unknown")</f>
        <v>No</v>
      </c>
      <c r="AR229" s="159" t="str">
        <f>IFERROR(VLOOKUP(Table1[[#This Row],[RespondentID]],'All Data'!$A230:$CN802,87,FALSE),"unknown")</f>
        <v xml:space="preserve">English </v>
      </c>
      <c r="AS229" s="159" t="str">
        <f>IFERROR(VLOOKUP(Table1[[#This Row],[RespondentID]],'All Data'!$A230:$CN802,88,FALSE),"unknown")</f>
        <v>$75,000 to $125,000</v>
      </c>
      <c r="AT229" s="159" t="str">
        <f>IFERROR(VLOOKUP(Table1[[#This Row],[RespondentID]],'All Data'!$A230:$CN802,89,FALSE),"unknown")</f>
        <v>Graduate school</v>
      </c>
      <c r="AU229" s="159" t="str">
        <f>IFERROR(VLOOKUP(Table1[[#This Row],[RespondentID]],'All Data'!$A230:$CN802,90,FALSE),"unknown")</f>
        <v>Employed for wages</v>
      </c>
      <c r="AV229" s="159" t="str">
        <f>IFERROR(VLOOKUP(Table1[[#This Row],[RespondentID]],'All Data'!$A230:$CN802,91,FALSE),"unknown")</f>
        <v>Yes</v>
      </c>
      <c r="AW229" s="159" t="str">
        <f>IFERROR(VLOOKUP(Table1[[#This Row],[RespondentID]],'All Data'!$A230:$CN802,92,FALSE),"unknown")</f>
        <v>Yes</v>
      </c>
    </row>
    <row r="230" spans="1:49" x14ac:dyDescent="0.35">
      <c r="A230" s="6">
        <f>'All Data'!A231</f>
        <v>7045790047</v>
      </c>
      <c r="B230" s="6"/>
      <c r="C230" s="6" t="s">
        <v>19</v>
      </c>
      <c r="D230" s="6" t="s">
        <v>20</v>
      </c>
      <c r="E230" s="6"/>
      <c r="F230" s="6"/>
      <c r="G230" s="6"/>
      <c r="H230" s="6"/>
      <c r="I230" s="6"/>
      <c r="J230" s="6"/>
      <c r="K230" s="6"/>
      <c r="L230" s="6"/>
      <c r="M230" s="6"/>
      <c r="N230" s="6" t="s">
        <v>30</v>
      </c>
      <c r="O230" s="8"/>
      <c r="P230" s="8">
        <f t="shared" si="64"/>
        <v>3</v>
      </c>
      <c r="Q230" s="8">
        <f t="shared" si="65"/>
        <v>1</v>
      </c>
      <c r="R230" s="8"/>
      <c r="S230" s="8">
        <f t="shared" si="71"/>
        <v>0</v>
      </c>
      <c r="T230" s="8">
        <f t="shared" si="66"/>
        <v>1</v>
      </c>
      <c r="U230" s="8">
        <f t="shared" si="67"/>
        <v>1</v>
      </c>
      <c r="V230" s="88">
        <f t="shared" si="54"/>
        <v>0</v>
      </c>
      <c r="W230" s="88">
        <f t="shared" si="55"/>
        <v>0</v>
      </c>
      <c r="X230" s="88">
        <f t="shared" si="56"/>
        <v>0</v>
      </c>
      <c r="Y230" s="88">
        <f t="shared" si="57"/>
        <v>0</v>
      </c>
      <c r="Z230" s="88">
        <f t="shared" si="58"/>
        <v>0</v>
      </c>
      <c r="AA230" s="88">
        <f t="shared" si="59"/>
        <v>0</v>
      </c>
      <c r="AB230" s="88">
        <f t="shared" si="60"/>
        <v>0</v>
      </c>
      <c r="AC230" s="88">
        <f t="shared" si="61"/>
        <v>0</v>
      </c>
      <c r="AD230" s="88">
        <f t="shared" si="62"/>
        <v>0</v>
      </c>
      <c r="AE230" s="88">
        <f t="shared" si="63"/>
        <v>1</v>
      </c>
      <c r="AF230" s="8"/>
      <c r="AG230" s="8"/>
      <c r="AH230" s="8">
        <f t="shared" si="68"/>
        <v>3</v>
      </c>
      <c r="AI230" s="8">
        <f t="shared" si="69"/>
        <v>3</v>
      </c>
      <c r="AJ230" s="8" t="str">
        <f t="shared" si="70"/>
        <v>Correct</v>
      </c>
      <c r="AK230" s="8"/>
      <c r="AL230" s="159" t="str">
        <f>IFERROR(VLOOKUP(Table1[[#This Row],[RespondentID]],'All Data'!$A231:$CN803,81,FALSE),"unknown")</f>
        <v>Female</v>
      </c>
      <c r="AM230" s="159">
        <f>IFERROR(VLOOKUP(Table1[[#This Row],[RespondentID]],'All Data'!$A231:$CN803,82,FALSE),"unknown")</f>
        <v>70</v>
      </c>
      <c r="AN230" s="159" t="str">
        <f>IFERROR(VLOOKUP(Table1[[#This Row],[RespondentID]],'All Data'!$A231:$CN803,83,FALSE),"unknown")</f>
        <v>Suffolk</v>
      </c>
      <c r="AO230" s="159" t="str">
        <f>IFERROR(VLOOKUP(Table1[[#This Row],[RespondentID]],'All Data'!$A231:$CN803,84,FALSE),"unknown")</f>
        <v>Sayville, 11782</v>
      </c>
      <c r="AP230" s="159" t="str">
        <f>IFERROR(VLOOKUP(Table1[[#This Row],[RespondentID]],'All Data'!$A231:$CN803,85,FALSE),"unknown")</f>
        <v>White/Caucasian</v>
      </c>
      <c r="AQ230" s="159" t="str">
        <f>IFERROR(VLOOKUP(Table1[[#This Row],[RespondentID]],'All Data'!$A231:$CN803,86,FALSE),"unknown")</f>
        <v>No</v>
      </c>
      <c r="AR230" s="159" t="str">
        <f>IFERROR(VLOOKUP(Table1[[#This Row],[RespondentID]],'All Data'!$A231:$CN803,87,FALSE),"unknown")</f>
        <v xml:space="preserve">English </v>
      </c>
      <c r="AS230" s="159" t="str">
        <f>IFERROR(VLOOKUP(Table1[[#This Row],[RespondentID]],'All Data'!$A231:$CN803,88,FALSE),"unknown")</f>
        <v>$35,000 to $49,999</v>
      </c>
      <c r="AT230" s="159" t="str">
        <f>IFERROR(VLOOKUP(Table1[[#This Row],[RespondentID]],'All Data'!$A231:$CN803,89,FALSE),"unknown")</f>
        <v>Graduate school</v>
      </c>
      <c r="AU230" s="159" t="str">
        <f>IFERROR(VLOOKUP(Table1[[#This Row],[RespondentID]],'All Data'!$A231:$CN803,90,FALSE),"unknown")</f>
        <v>Retired</v>
      </c>
      <c r="AV230" s="159" t="str">
        <f>IFERROR(VLOOKUP(Table1[[#This Row],[RespondentID]],'All Data'!$A231:$CN803,91,FALSE),"unknown")</f>
        <v>Yes</v>
      </c>
      <c r="AW230" s="159" t="str">
        <f>IFERROR(VLOOKUP(Table1[[#This Row],[RespondentID]],'All Data'!$A231:$CN803,92,FALSE),"unknown")</f>
        <v>Yes</v>
      </c>
    </row>
    <row r="231" spans="1:49" x14ac:dyDescent="0.35">
      <c r="A231" s="6">
        <f>'All Data'!A232</f>
        <v>7045789790</v>
      </c>
      <c r="B231" s="6"/>
      <c r="C231" s="6"/>
      <c r="D231" s="6" t="s">
        <v>20</v>
      </c>
      <c r="E231" s="6"/>
      <c r="F231" s="6"/>
      <c r="G231" s="6"/>
      <c r="H231" s="6"/>
      <c r="I231" s="6"/>
      <c r="J231" s="6" t="s">
        <v>26</v>
      </c>
      <c r="K231" s="6"/>
      <c r="L231" s="6"/>
      <c r="M231" s="6"/>
      <c r="N231" s="6" t="s">
        <v>30</v>
      </c>
      <c r="O231" s="8"/>
      <c r="P231" s="8">
        <f t="shared" si="64"/>
        <v>3</v>
      </c>
      <c r="Q231" s="8">
        <f t="shared" si="65"/>
        <v>1</v>
      </c>
      <c r="R231" s="8"/>
      <c r="S231" s="8">
        <f t="shared" si="71"/>
        <v>0</v>
      </c>
      <c r="T231" s="8">
        <f t="shared" si="66"/>
        <v>0</v>
      </c>
      <c r="U231" s="8">
        <f t="shared" si="67"/>
        <v>1</v>
      </c>
      <c r="V231" s="88">
        <f t="shared" si="54"/>
        <v>0</v>
      </c>
      <c r="W231" s="88">
        <f t="shared" si="55"/>
        <v>0</v>
      </c>
      <c r="X231" s="88">
        <f t="shared" si="56"/>
        <v>0</v>
      </c>
      <c r="Y231" s="88">
        <f t="shared" si="57"/>
        <v>0</v>
      </c>
      <c r="Z231" s="88">
        <f t="shared" si="58"/>
        <v>0</v>
      </c>
      <c r="AA231" s="88">
        <f t="shared" si="59"/>
        <v>1</v>
      </c>
      <c r="AB231" s="88">
        <f t="shared" si="60"/>
        <v>0</v>
      </c>
      <c r="AC231" s="88">
        <f t="shared" si="61"/>
        <v>0</v>
      </c>
      <c r="AD231" s="88">
        <f t="shared" si="62"/>
        <v>0</v>
      </c>
      <c r="AE231" s="88">
        <f t="shared" si="63"/>
        <v>1</v>
      </c>
      <c r="AF231" s="8"/>
      <c r="AG231" s="8"/>
      <c r="AH231" s="8">
        <f t="shared" si="68"/>
        <v>3</v>
      </c>
      <c r="AI231" s="8">
        <f t="shared" si="69"/>
        <v>3</v>
      </c>
      <c r="AJ231" s="8" t="str">
        <f t="shared" si="70"/>
        <v>Correct</v>
      </c>
      <c r="AK231" s="8"/>
      <c r="AL231" s="159" t="str">
        <f>IFERROR(VLOOKUP(Table1[[#This Row],[RespondentID]],'All Data'!$A232:$CN804,81,FALSE),"unknown")</f>
        <v>Female</v>
      </c>
      <c r="AM231" s="159">
        <f>IFERROR(VLOOKUP(Table1[[#This Row],[RespondentID]],'All Data'!$A232:$CN804,82,FALSE),"unknown")</f>
        <v>60</v>
      </c>
      <c r="AN231" s="159" t="str">
        <f>IFERROR(VLOOKUP(Table1[[#This Row],[RespondentID]],'All Data'!$A232:$CN804,83,FALSE),"unknown")</f>
        <v>Suffolk</v>
      </c>
      <c r="AO231" s="159" t="str">
        <f>IFERROR(VLOOKUP(Table1[[#This Row],[RespondentID]],'All Data'!$A232:$CN804,84,FALSE),"unknown")</f>
        <v>Stony Brook, 11790</v>
      </c>
      <c r="AP231" s="159" t="str">
        <f>IFERROR(VLOOKUP(Table1[[#This Row],[RespondentID]],'All Data'!$A232:$CN804,85,FALSE),"unknown")</f>
        <v>White/Caucasian</v>
      </c>
      <c r="AQ231" s="159" t="str">
        <f>IFERROR(VLOOKUP(Table1[[#This Row],[RespondentID]],'All Data'!$A232:$CN804,86,FALSE),"unknown")</f>
        <v>No</v>
      </c>
      <c r="AR231" s="159" t="str">
        <f>IFERROR(VLOOKUP(Table1[[#This Row],[RespondentID]],'All Data'!$A232:$CN804,87,FALSE),"unknown")</f>
        <v xml:space="preserve">English Spanish </v>
      </c>
      <c r="AS231" s="159" t="str">
        <f>IFERROR(VLOOKUP(Table1[[#This Row],[RespondentID]],'All Data'!$A232:$CN804,88,FALSE),"unknown")</f>
        <v>$75,000 to $125,000</v>
      </c>
      <c r="AT231" s="159" t="str">
        <f>IFERROR(VLOOKUP(Table1[[#This Row],[RespondentID]],'All Data'!$A232:$CN804,89,FALSE),"unknown")</f>
        <v>College graduate</v>
      </c>
      <c r="AU231" s="159" t="str">
        <f>IFERROR(VLOOKUP(Table1[[#This Row],[RespondentID]],'All Data'!$A232:$CN804,90,FALSE),"unknown")</f>
        <v>Retired</v>
      </c>
      <c r="AV231" s="159" t="str">
        <f>IFERROR(VLOOKUP(Table1[[#This Row],[RespondentID]],'All Data'!$A232:$CN804,91,FALSE),"unknown")</f>
        <v>Yes</v>
      </c>
      <c r="AW231" s="159" t="str">
        <f>IFERROR(VLOOKUP(Table1[[#This Row],[RespondentID]],'All Data'!$A232:$CN804,92,FALSE),"unknown")</f>
        <v>Yes</v>
      </c>
    </row>
    <row r="232" spans="1:49" x14ac:dyDescent="0.35">
      <c r="A232" s="6">
        <f>'All Data'!A233</f>
        <v>7045789365</v>
      </c>
      <c r="B232" s="6"/>
      <c r="C232" s="6"/>
      <c r="D232" s="6"/>
      <c r="E232" s="6"/>
      <c r="F232" s="6"/>
      <c r="G232" s="6"/>
      <c r="H232" s="6"/>
      <c r="I232" s="6"/>
      <c r="J232" s="6"/>
      <c r="K232" s="6"/>
      <c r="L232" s="6"/>
      <c r="M232" s="6"/>
      <c r="N232" s="6"/>
      <c r="O232" s="8"/>
      <c r="P232" s="8">
        <f t="shared" si="64"/>
        <v>0</v>
      </c>
      <c r="Q232" s="8" t="e">
        <f t="shared" si="65"/>
        <v>#DIV/0!</v>
      </c>
      <c r="R232" s="8"/>
      <c r="S232" s="8">
        <f t="shared" si="71"/>
        <v>0</v>
      </c>
      <c r="T232" s="8">
        <f t="shared" si="66"/>
        <v>0</v>
      </c>
      <c r="U232" s="8">
        <f t="shared" si="67"/>
        <v>0</v>
      </c>
      <c r="V232" s="88">
        <f t="shared" si="54"/>
        <v>0</v>
      </c>
      <c r="W232" s="88">
        <f t="shared" si="55"/>
        <v>0</v>
      </c>
      <c r="X232" s="88">
        <f t="shared" si="56"/>
        <v>0</v>
      </c>
      <c r="Y232" s="88">
        <f t="shared" si="57"/>
        <v>0</v>
      </c>
      <c r="Z232" s="88">
        <f t="shared" si="58"/>
        <v>0</v>
      </c>
      <c r="AA232" s="88">
        <f t="shared" si="59"/>
        <v>0</v>
      </c>
      <c r="AB232" s="88">
        <f t="shared" si="60"/>
        <v>0</v>
      </c>
      <c r="AC232" s="88">
        <f t="shared" si="61"/>
        <v>0</v>
      </c>
      <c r="AD232" s="88">
        <f t="shared" si="62"/>
        <v>0</v>
      </c>
      <c r="AE232" s="88">
        <f t="shared" si="63"/>
        <v>0</v>
      </c>
      <c r="AF232" s="8"/>
      <c r="AG232" s="8"/>
      <c r="AH232" s="8">
        <f t="shared" si="68"/>
        <v>0</v>
      </c>
      <c r="AI232" s="8">
        <f t="shared" si="69"/>
        <v>0</v>
      </c>
      <c r="AJ232" s="8" t="str">
        <f t="shared" si="70"/>
        <v>Correct</v>
      </c>
      <c r="AK232" s="8"/>
      <c r="AL232" s="159" t="str">
        <f>IFERROR(VLOOKUP(Table1[[#This Row],[RespondentID]],'All Data'!$A233:$CN805,81,FALSE),"unknown")</f>
        <v>Female</v>
      </c>
      <c r="AM232" s="159">
        <f>IFERROR(VLOOKUP(Table1[[#This Row],[RespondentID]],'All Data'!$A233:$CN805,82,FALSE),"unknown")</f>
        <v>90</v>
      </c>
      <c r="AN232" s="159" t="str">
        <f>IFERROR(VLOOKUP(Table1[[#This Row],[RespondentID]],'All Data'!$A233:$CN805,83,FALSE),"unknown")</f>
        <v>Suffolk</v>
      </c>
      <c r="AO232" s="159" t="str">
        <f>IFERROR(VLOOKUP(Table1[[#This Row],[RespondentID]],'All Data'!$A233:$CN805,84,FALSE),"unknown")</f>
        <v>West Islip, 11795</v>
      </c>
      <c r="AP232" s="159" t="str">
        <f>IFERROR(VLOOKUP(Table1[[#This Row],[RespondentID]],'All Data'!$A233:$CN805,85,FALSE),"unknown")</f>
        <v>White/Caucasian</v>
      </c>
      <c r="AQ232" s="159" t="str">
        <f>IFERROR(VLOOKUP(Table1[[#This Row],[RespondentID]],'All Data'!$A233:$CN805,86,FALSE),"unknown")</f>
        <v>No</v>
      </c>
      <c r="AR232" s="159" t="str">
        <f>IFERROR(VLOOKUP(Table1[[#This Row],[RespondentID]],'All Data'!$A233:$CN805,87,FALSE),"unknown")</f>
        <v xml:space="preserve">English </v>
      </c>
      <c r="AS232" s="159" t="str">
        <f>IFERROR(VLOOKUP(Table1[[#This Row],[RespondentID]],'All Data'!$A233:$CN805,88,FALSE),"unknown")</f>
        <v>$20,000 to $34,999</v>
      </c>
      <c r="AT232" s="159" t="str">
        <f>IFERROR(VLOOKUP(Table1[[#This Row],[RespondentID]],'All Data'!$A233:$CN805,89,FALSE),"unknown")</f>
        <v>Some college</v>
      </c>
      <c r="AU232" s="159" t="str">
        <f>IFERROR(VLOOKUP(Table1[[#This Row],[RespondentID]],'All Data'!$A233:$CN805,90,FALSE),"unknown")</f>
        <v>Retired</v>
      </c>
      <c r="AV232" s="159" t="str">
        <f>IFERROR(VLOOKUP(Table1[[#This Row],[RespondentID]],'All Data'!$A233:$CN805,91,FALSE),"unknown")</f>
        <v>Yes</v>
      </c>
      <c r="AW232" s="159" t="str">
        <f>IFERROR(VLOOKUP(Table1[[#This Row],[RespondentID]],'All Data'!$A233:$CN805,92,FALSE),"unknown")</f>
        <v>No</v>
      </c>
    </row>
    <row r="233" spans="1:49" x14ac:dyDescent="0.35">
      <c r="A233" s="6">
        <f>'All Data'!A234</f>
        <v>7045789067</v>
      </c>
      <c r="B233" s="6"/>
      <c r="C233" s="6"/>
      <c r="D233" s="6"/>
      <c r="E233" s="6"/>
      <c r="F233" s="6"/>
      <c r="G233" s="6"/>
      <c r="H233" s="6"/>
      <c r="I233" s="6"/>
      <c r="J233" s="6"/>
      <c r="K233" s="6"/>
      <c r="L233" s="6"/>
      <c r="M233" s="6"/>
      <c r="N233" s="6"/>
      <c r="O233" s="8"/>
      <c r="P233" s="8">
        <f t="shared" si="64"/>
        <v>0</v>
      </c>
      <c r="Q233" s="8" t="e">
        <f t="shared" si="65"/>
        <v>#DIV/0!</v>
      </c>
      <c r="R233" s="8"/>
      <c r="S233" s="8">
        <f t="shared" si="71"/>
        <v>0</v>
      </c>
      <c r="T233" s="8">
        <f t="shared" si="66"/>
        <v>0</v>
      </c>
      <c r="U233" s="8">
        <f t="shared" si="67"/>
        <v>0</v>
      </c>
      <c r="V233" s="88">
        <f t="shared" si="54"/>
        <v>0</v>
      </c>
      <c r="W233" s="88">
        <f t="shared" si="55"/>
        <v>0</v>
      </c>
      <c r="X233" s="88">
        <f t="shared" si="56"/>
        <v>0</v>
      </c>
      <c r="Y233" s="88">
        <f t="shared" si="57"/>
        <v>0</v>
      </c>
      <c r="Z233" s="88">
        <f t="shared" si="58"/>
        <v>0</v>
      </c>
      <c r="AA233" s="88">
        <f t="shared" si="59"/>
        <v>0</v>
      </c>
      <c r="AB233" s="88">
        <f t="shared" si="60"/>
        <v>0</v>
      </c>
      <c r="AC233" s="88">
        <f t="shared" si="61"/>
        <v>0</v>
      </c>
      <c r="AD233" s="88">
        <f t="shared" si="62"/>
        <v>0</v>
      </c>
      <c r="AE233" s="88">
        <f t="shared" si="63"/>
        <v>0</v>
      </c>
      <c r="AF233" s="8"/>
      <c r="AG233" s="8"/>
      <c r="AH233" s="8">
        <f t="shared" si="68"/>
        <v>0</v>
      </c>
      <c r="AI233" s="8">
        <f t="shared" si="69"/>
        <v>0</v>
      </c>
      <c r="AJ233" s="8" t="str">
        <f t="shared" si="70"/>
        <v>Correct</v>
      </c>
      <c r="AK233" s="8"/>
      <c r="AL233" s="159" t="str">
        <f>IFERROR(VLOOKUP(Table1[[#This Row],[RespondentID]],'All Data'!$A234:$CN806,81,FALSE),"unknown")</f>
        <v>Female</v>
      </c>
      <c r="AM233" s="159">
        <f>IFERROR(VLOOKUP(Table1[[#This Row],[RespondentID]],'All Data'!$A234:$CN806,82,FALSE),"unknown")</f>
        <v>71</v>
      </c>
      <c r="AN233" s="159" t="str">
        <f>IFERROR(VLOOKUP(Table1[[#This Row],[RespondentID]],'All Data'!$A234:$CN806,83,FALSE),"unknown")</f>
        <v>Suffolk</v>
      </c>
      <c r="AO233" s="159" t="str">
        <f>IFERROR(VLOOKUP(Table1[[#This Row],[RespondentID]],'All Data'!$A234:$CN806,84,FALSE),"unknown")</f>
        <v>Lindenhurst, 11757</v>
      </c>
      <c r="AP233" s="159" t="str">
        <f>IFERROR(VLOOKUP(Table1[[#This Row],[RespondentID]],'All Data'!$A234:$CN806,85,FALSE),"unknown")</f>
        <v>White/Caucasian</v>
      </c>
      <c r="AQ233" s="159" t="str">
        <f>IFERROR(VLOOKUP(Table1[[#This Row],[RespondentID]],'All Data'!$A234:$CN806,86,FALSE),"unknown")</f>
        <v>No</v>
      </c>
      <c r="AR233" s="159" t="str">
        <f>IFERROR(VLOOKUP(Table1[[#This Row],[RespondentID]],'All Data'!$A234:$CN806,87,FALSE),"unknown")</f>
        <v xml:space="preserve">English </v>
      </c>
      <c r="AS233" s="159" t="str">
        <f>IFERROR(VLOOKUP(Table1[[#This Row],[RespondentID]],'All Data'!$A234:$CN806,88,FALSE),"unknown")</f>
        <v>$75,000 to $125,000</v>
      </c>
      <c r="AT233" s="159" t="str">
        <f>IFERROR(VLOOKUP(Table1[[#This Row],[RespondentID]],'All Data'!$A234:$CN806,89,FALSE),"unknown")</f>
        <v>High school graduate</v>
      </c>
      <c r="AU233" s="159" t="str">
        <f>IFERROR(VLOOKUP(Table1[[#This Row],[RespondentID]],'All Data'!$A234:$CN806,90,FALSE),"unknown")</f>
        <v>Retired</v>
      </c>
      <c r="AV233" s="159" t="str">
        <f>IFERROR(VLOOKUP(Table1[[#This Row],[RespondentID]],'All Data'!$A234:$CN806,91,FALSE),"unknown")</f>
        <v>Yes</v>
      </c>
      <c r="AW233" s="159" t="str">
        <f>IFERROR(VLOOKUP(Table1[[#This Row],[RespondentID]],'All Data'!$A234:$CN806,92,FALSE),"unknown")</f>
        <v>Yes</v>
      </c>
    </row>
    <row r="234" spans="1:49" x14ac:dyDescent="0.35">
      <c r="A234" s="6">
        <f>'All Data'!A235</f>
        <v>7045788871</v>
      </c>
      <c r="B234" s="6" t="s">
        <v>18</v>
      </c>
      <c r="C234" s="6" t="s">
        <v>19</v>
      </c>
      <c r="D234" s="6" t="s">
        <v>20</v>
      </c>
      <c r="E234" s="6"/>
      <c r="F234" s="6"/>
      <c r="G234" s="6"/>
      <c r="H234" s="6"/>
      <c r="I234" s="6"/>
      <c r="J234" s="6"/>
      <c r="K234" s="6"/>
      <c r="L234" s="6"/>
      <c r="M234" s="6"/>
      <c r="N234" s="6"/>
      <c r="O234" s="8"/>
      <c r="P234" s="8">
        <f t="shared" si="64"/>
        <v>3</v>
      </c>
      <c r="Q234" s="8">
        <f t="shared" si="65"/>
        <v>1</v>
      </c>
      <c r="R234" s="8"/>
      <c r="S234" s="8">
        <f t="shared" si="71"/>
        <v>1</v>
      </c>
      <c r="T234" s="8">
        <f t="shared" si="66"/>
        <v>1</v>
      </c>
      <c r="U234" s="8">
        <f t="shared" si="67"/>
        <v>1</v>
      </c>
      <c r="V234" s="88">
        <f t="shared" si="54"/>
        <v>0</v>
      </c>
      <c r="W234" s="88">
        <f t="shared" si="55"/>
        <v>0</v>
      </c>
      <c r="X234" s="88">
        <f t="shared" si="56"/>
        <v>0</v>
      </c>
      <c r="Y234" s="88">
        <f t="shared" si="57"/>
        <v>0</v>
      </c>
      <c r="Z234" s="88">
        <f t="shared" si="58"/>
        <v>0</v>
      </c>
      <c r="AA234" s="88">
        <f t="shared" si="59"/>
        <v>0</v>
      </c>
      <c r="AB234" s="88">
        <f t="shared" si="60"/>
        <v>0</v>
      </c>
      <c r="AC234" s="88">
        <f t="shared" si="61"/>
        <v>0</v>
      </c>
      <c r="AD234" s="88">
        <f t="shared" si="62"/>
        <v>0</v>
      </c>
      <c r="AE234" s="88">
        <f t="shared" si="63"/>
        <v>0</v>
      </c>
      <c r="AF234" s="8"/>
      <c r="AG234" s="8"/>
      <c r="AH234" s="8">
        <f t="shared" si="68"/>
        <v>3</v>
      </c>
      <c r="AI234" s="8">
        <f t="shared" si="69"/>
        <v>3</v>
      </c>
      <c r="AJ234" s="8" t="str">
        <f t="shared" si="70"/>
        <v>Correct</v>
      </c>
      <c r="AK234" s="8"/>
      <c r="AL234" s="159" t="str">
        <f>IFERROR(VLOOKUP(Table1[[#This Row],[RespondentID]],'All Data'!$A235:$CN807,81,FALSE),"unknown")</f>
        <v>Male</v>
      </c>
      <c r="AM234" s="159">
        <f>IFERROR(VLOOKUP(Table1[[#This Row],[RespondentID]],'All Data'!$A235:$CN807,82,FALSE),"unknown")</f>
        <v>68</v>
      </c>
      <c r="AN234" s="159" t="str">
        <f>IFERROR(VLOOKUP(Table1[[#This Row],[RespondentID]],'All Data'!$A235:$CN807,83,FALSE),"unknown")</f>
        <v>Suffolk</v>
      </c>
      <c r="AO234" s="159" t="str">
        <f>IFERROR(VLOOKUP(Table1[[#This Row],[RespondentID]],'All Data'!$A235:$CN807,84,FALSE),"unknown")</f>
        <v>Lindenhurst, 11757</v>
      </c>
      <c r="AP234" s="159" t="str">
        <f>IFERROR(VLOOKUP(Table1[[#This Row],[RespondentID]],'All Data'!$A235:$CN807,85,FALSE),"unknown")</f>
        <v>White/Caucasian</v>
      </c>
      <c r="AQ234" s="159" t="str">
        <f>IFERROR(VLOOKUP(Table1[[#This Row],[RespondentID]],'All Data'!$A235:$CN807,86,FALSE),"unknown")</f>
        <v>No</v>
      </c>
      <c r="AR234" s="159" t="str">
        <f>IFERROR(VLOOKUP(Table1[[#This Row],[RespondentID]],'All Data'!$A235:$CN807,87,FALSE),"unknown")</f>
        <v xml:space="preserve">English </v>
      </c>
      <c r="AS234" s="159" t="str">
        <f>IFERROR(VLOOKUP(Table1[[#This Row],[RespondentID]],'All Data'!$A235:$CN807,88,FALSE),"unknown")</f>
        <v>$75,000 to $125,000</v>
      </c>
      <c r="AT234" s="159" t="str">
        <f>IFERROR(VLOOKUP(Table1[[#This Row],[RespondentID]],'All Data'!$A235:$CN807,89,FALSE),"unknown")</f>
        <v>College graduate</v>
      </c>
      <c r="AU234" s="159" t="str">
        <f>IFERROR(VLOOKUP(Table1[[#This Row],[RespondentID]],'All Data'!$A235:$CN807,90,FALSE),"unknown")</f>
        <v>Employed for wages</v>
      </c>
      <c r="AV234" s="159" t="str">
        <f>IFERROR(VLOOKUP(Table1[[#This Row],[RespondentID]],'All Data'!$A235:$CN807,91,FALSE),"unknown")</f>
        <v>Yes</v>
      </c>
      <c r="AW234" s="159" t="str">
        <f>IFERROR(VLOOKUP(Table1[[#This Row],[RespondentID]],'All Data'!$A235:$CN807,92,FALSE),"unknown")</f>
        <v>Yes</v>
      </c>
    </row>
    <row r="235" spans="1:49" x14ac:dyDescent="0.35">
      <c r="A235" s="6">
        <f>'All Data'!A236</f>
        <v>7045788643</v>
      </c>
      <c r="B235" s="6"/>
      <c r="C235" s="6"/>
      <c r="D235" s="6"/>
      <c r="E235" s="6"/>
      <c r="F235" s="6"/>
      <c r="G235" s="6"/>
      <c r="H235" s="6"/>
      <c r="I235" s="6"/>
      <c r="J235" s="6"/>
      <c r="K235" s="6"/>
      <c r="L235" s="6"/>
      <c r="M235" s="6"/>
      <c r="N235" s="6"/>
      <c r="O235" s="8"/>
      <c r="P235" s="8">
        <f t="shared" si="64"/>
        <v>0</v>
      </c>
      <c r="Q235" s="8" t="e">
        <f t="shared" si="65"/>
        <v>#DIV/0!</v>
      </c>
      <c r="R235" s="8"/>
      <c r="S235" s="8">
        <f t="shared" si="71"/>
        <v>0</v>
      </c>
      <c r="T235" s="8">
        <f t="shared" si="66"/>
        <v>0</v>
      </c>
      <c r="U235" s="8">
        <f t="shared" si="67"/>
        <v>0</v>
      </c>
      <c r="V235" s="88">
        <f t="shared" si="54"/>
        <v>0</v>
      </c>
      <c r="W235" s="88">
        <f t="shared" si="55"/>
        <v>0</v>
      </c>
      <c r="X235" s="88">
        <f t="shared" si="56"/>
        <v>0</v>
      </c>
      <c r="Y235" s="88">
        <f t="shared" si="57"/>
        <v>0</v>
      </c>
      <c r="Z235" s="88">
        <f t="shared" si="58"/>
        <v>0</v>
      </c>
      <c r="AA235" s="88">
        <f t="shared" si="59"/>
        <v>0</v>
      </c>
      <c r="AB235" s="88">
        <f t="shared" si="60"/>
        <v>0</v>
      </c>
      <c r="AC235" s="88">
        <f t="shared" si="61"/>
        <v>0</v>
      </c>
      <c r="AD235" s="88">
        <f t="shared" si="62"/>
        <v>0</v>
      </c>
      <c r="AE235" s="88">
        <f t="shared" si="63"/>
        <v>0</v>
      </c>
      <c r="AF235" s="8"/>
      <c r="AG235" s="8"/>
      <c r="AH235" s="8">
        <f t="shared" si="68"/>
        <v>0</v>
      </c>
      <c r="AI235" s="8">
        <f t="shared" si="69"/>
        <v>0</v>
      </c>
      <c r="AJ235" s="8" t="str">
        <f t="shared" si="70"/>
        <v>Correct</v>
      </c>
      <c r="AK235" s="8"/>
      <c r="AL235" s="159" t="str">
        <f>IFERROR(VLOOKUP(Table1[[#This Row],[RespondentID]],'All Data'!$A236:$CN808,81,FALSE),"unknown")</f>
        <v>Female</v>
      </c>
      <c r="AM235" s="159">
        <f>IFERROR(VLOOKUP(Table1[[#This Row],[RespondentID]],'All Data'!$A236:$CN808,82,FALSE),"unknown")</f>
        <v>0</v>
      </c>
      <c r="AN235" s="159" t="str">
        <f>IFERROR(VLOOKUP(Table1[[#This Row],[RespondentID]],'All Data'!$A236:$CN808,83,FALSE),"unknown")</f>
        <v>Suffolk</v>
      </c>
      <c r="AO235" s="159" t="str">
        <f>IFERROR(VLOOKUP(Table1[[#This Row],[RespondentID]],'All Data'!$A236:$CN808,84,FALSE),"unknown")</f>
        <v>North Babylon, 11703</v>
      </c>
      <c r="AP235" s="159" t="str">
        <f>IFERROR(VLOOKUP(Table1[[#This Row],[RespondentID]],'All Data'!$A236:$CN808,85,FALSE),"unknown")</f>
        <v>White/Caucasian</v>
      </c>
      <c r="AQ235" s="159" t="str">
        <f>IFERROR(VLOOKUP(Table1[[#This Row],[RespondentID]],'All Data'!$A236:$CN808,86,FALSE),"unknown")</f>
        <v>No</v>
      </c>
      <c r="AR235" s="159" t="str">
        <f>IFERROR(VLOOKUP(Table1[[#This Row],[RespondentID]],'All Data'!$A236:$CN808,87,FALSE),"unknown")</f>
        <v xml:space="preserve">English </v>
      </c>
      <c r="AS235" s="159" t="str">
        <f>IFERROR(VLOOKUP(Table1[[#This Row],[RespondentID]],'All Data'!$A236:$CN808,88,FALSE),"unknown")</f>
        <v>$75,000 to $125,000</v>
      </c>
      <c r="AT235" s="159" t="str">
        <f>IFERROR(VLOOKUP(Table1[[#This Row],[RespondentID]],'All Data'!$A236:$CN808,89,FALSE),"unknown")</f>
        <v>Graduate school</v>
      </c>
      <c r="AU235" s="159" t="str">
        <f>IFERROR(VLOOKUP(Table1[[#This Row],[RespondentID]],'All Data'!$A236:$CN808,90,FALSE),"unknown")</f>
        <v>Retired</v>
      </c>
      <c r="AV235" s="159" t="str">
        <f>IFERROR(VLOOKUP(Table1[[#This Row],[RespondentID]],'All Data'!$A236:$CN808,91,FALSE),"unknown")</f>
        <v>Yes</v>
      </c>
      <c r="AW235" s="159" t="str">
        <f>IFERROR(VLOOKUP(Table1[[#This Row],[RespondentID]],'All Data'!$A236:$CN808,92,FALSE),"unknown")</f>
        <v>Yes</v>
      </c>
    </row>
    <row r="236" spans="1:49" x14ac:dyDescent="0.35">
      <c r="A236" s="6">
        <f>'All Data'!A237</f>
        <v>7045788405</v>
      </c>
      <c r="B236" s="6"/>
      <c r="C236" s="6" t="s">
        <v>19</v>
      </c>
      <c r="D236" s="6" t="s">
        <v>20</v>
      </c>
      <c r="E236" s="6"/>
      <c r="F236" s="6"/>
      <c r="G236" s="6"/>
      <c r="H236" s="6"/>
      <c r="I236" s="6"/>
      <c r="J236" s="6" t="s">
        <v>26</v>
      </c>
      <c r="K236" s="6"/>
      <c r="L236" s="6"/>
      <c r="M236" s="6"/>
      <c r="N236" s="6"/>
      <c r="O236" s="8"/>
      <c r="P236" s="8">
        <f t="shared" si="64"/>
        <v>3</v>
      </c>
      <c r="Q236" s="8">
        <f t="shared" si="65"/>
        <v>1</v>
      </c>
      <c r="R236" s="8"/>
      <c r="S236" s="8">
        <f t="shared" si="71"/>
        <v>0</v>
      </c>
      <c r="T236" s="8">
        <f t="shared" si="66"/>
        <v>1</v>
      </c>
      <c r="U236" s="8">
        <f t="shared" si="67"/>
        <v>1</v>
      </c>
      <c r="V236" s="88">
        <f t="shared" si="54"/>
        <v>0</v>
      </c>
      <c r="W236" s="88">
        <f t="shared" si="55"/>
        <v>0</v>
      </c>
      <c r="X236" s="88">
        <f t="shared" si="56"/>
        <v>0</v>
      </c>
      <c r="Y236" s="88">
        <f t="shared" si="57"/>
        <v>0</v>
      </c>
      <c r="Z236" s="88">
        <f t="shared" si="58"/>
        <v>0</v>
      </c>
      <c r="AA236" s="88">
        <f t="shared" si="59"/>
        <v>1</v>
      </c>
      <c r="AB236" s="88">
        <f t="shared" si="60"/>
        <v>0</v>
      </c>
      <c r="AC236" s="88">
        <f t="shared" si="61"/>
        <v>0</v>
      </c>
      <c r="AD236" s="88">
        <f t="shared" si="62"/>
        <v>0</v>
      </c>
      <c r="AE236" s="88">
        <f t="shared" si="63"/>
        <v>0</v>
      </c>
      <c r="AF236" s="8"/>
      <c r="AG236" s="8"/>
      <c r="AH236" s="8">
        <f t="shared" si="68"/>
        <v>3</v>
      </c>
      <c r="AI236" s="8">
        <f t="shared" si="69"/>
        <v>3</v>
      </c>
      <c r="AJ236" s="8" t="str">
        <f t="shared" si="70"/>
        <v>Correct</v>
      </c>
      <c r="AK236" s="8"/>
      <c r="AL236" s="159" t="str">
        <f>IFERROR(VLOOKUP(Table1[[#This Row],[RespondentID]],'All Data'!$A237:$CN809,81,FALSE),"unknown")</f>
        <v>Male</v>
      </c>
      <c r="AM236" s="159">
        <f>IFERROR(VLOOKUP(Table1[[#This Row],[RespondentID]],'All Data'!$A237:$CN809,82,FALSE),"unknown")</f>
        <v>75</v>
      </c>
      <c r="AN236" s="159" t="str">
        <f>IFERROR(VLOOKUP(Table1[[#This Row],[RespondentID]],'All Data'!$A237:$CN809,83,FALSE),"unknown")</f>
        <v>Suffolk</v>
      </c>
      <c r="AO236" s="159" t="str">
        <f>IFERROR(VLOOKUP(Table1[[#This Row],[RespondentID]],'All Data'!$A237:$CN809,84,FALSE),"unknown")</f>
        <v>North Babylon, 11703</v>
      </c>
      <c r="AP236" s="159" t="str">
        <f>IFERROR(VLOOKUP(Table1[[#This Row],[RespondentID]],'All Data'!$A237:$CN809,85,FALSE),"unknown")</f>
        <v>White/Caucasian</v>
      </c>
      <c r="AQ236" s="159" t="str">
        <f>IFERROR(VLOOKUP(Table1[[#This Row],[RespondentID]],'All Data'!$A237:$CN809,86,FALSE),"unknown")</f>
        <v>No</v>
      </c>
      <c r="AR236" s="159" t="str">
        <f>IFERROR(VLOOKUP(Table1[[#This Row],[RespondentID]],'All Data'!$A237:$CN809,87,FALSE),"unknown")</f>
        <v xml:space="preserve">English </v>
      </c>
      <c r="AS236" s="159" t="str">
        <f>IFERROR(VLOOKUP(Table1[[#This Row],[RespondentID]],'All Data'!$A237:$CN809,88,FALSE),"unknown")</f>
        <v>$75,000 to $125,000</v>
      </c>
      <c r="AT236" s="159" t="str">
        <f>IFERROR(VLOOKUP(Table1[[#This Row],[RespondentID]],'All Data'!$A237:$CN809,89,FALSE),"unknown")</f>
        <v>College graduate</v>
      </c>
      <c r="AU236" s="159" t="str">
        <f>IFERROR(VLOOKUP(Table1[[#This Row],[RespondentID]],'All Data'!$A237:$CN809,90,FALSE),"unknown")</f>
        <v>Retired</v>
      </c>
      <c r="AV236" s="159" t="str">
        <f>IFERROR(VLOOKUP(Table1[[#This Row],[RespondentID]],'All Data'!$A237:$CN809,91,FALSE),"unknown")</f>
        <v>Yes</v>
      </c>
      <c r="AW236" s="159" t="str">
        <f>IFERROR(VLOOKUP(Table1[[#This Row],[RespondentID]],'All Data'!$A237:$CN809,92,FALSE),"unknown")</f>
        <v>Yes</v>
      </c>
    </row>
    <row r="237" spans="1:49" x14ac:dyDescent="0.35">
      <c r="A237" s="6">
        <f>'All Data'!A238</f>
        <v>7045788173</v>
      </c>
      <c r="B237" s="6"/>
      <c r="C237" s="6" t="s">
        <v>19</v>
      </c>
      <c r="D237" s="6"/>
      <c r="E237" s="6"/>
      <c r="F237" s="6"/>
      <c r="G237" s="6"/>
      <c r="H237" s="6"/>
      <c r="I237" s="6" t="s">
        <v>25</v>
      </c>
      <c r="J237" s="6"/>
      <c r="K237" s="6"/>
      <c r="L237" s="6"/>
      <c r="M237" s="6" t="s">
        <v>29</v>
      </c>
      <c r="N237" s="6"/>
      <c r="O237" s="8"/>
      <c r="P237" s="8">
        <f t="shared" si="64"/>
        <v>3</v>
      </c>
      <c r="Q237" s="8">
        <f t="shared" si="65"/>
        <v>1</v>
      </c>
      <c r="R237" s="8"/>
      <c r="S237" s="8">
        <f t="shared" si="71"/>
        <v>0</v>
      </c>
      <c r="T237" s="8">
        <f t="shared" si="66"/>
        <v>1</v>
      </c>
      <c r="U237" s="8">
        <f t="shared" si="67"/>
        <v>0</v>
      </c>
      <c r="V237" s="88">
        <f t="shared" si="54"/>
        <v>0</v>
      </c>
      <c r="W237" s="88">
        <f t="shared" si="55"/>
        <v>0</v>
      </c>
      <c r="X237" s="88">
        <f t="shared" si="56"/>
        <v>0</v>
      </c>
      <c r="Y237" s="88">
        <f t="shared" si="57"/>
        <v>0</v>
      </c>
      <c r="Z237" s="88">
        <f t="shared" si="58"/>
        <v>1</v>
      </c>
      <c r="AA237" s="88">
        <f t="shared" si="59"/>
        <v>0</v>
      </c>
      <c r="AB237" s="88">
        <f t="shared" si="60"/>
        <v>0</v>
      </c>
      <c r="AC237" s="88">
        <f t="shared" si="61"/>
        <v>0</v>
      </c>
      <c r="AD237" s="88">
        <f t="shared" si="62"/>
        <v>1</v>
      </c>
      <c r="AE237" s="88">
        <f t="shared" si="63"/>
        <v>0</v>
      </c>
      <c r="AF237" s="8"/>
      <c r="AG237" s="8"/>
      <c r="AH237" s="8">
        <f t="shared" si="68"/>
        <v>3</v>
      </c>
      <c r="AI237" s="8">
        <f t="shared" si="69"/>
        <v>3</v>
      </c>
      <c r="AJ237" s="8" t="str">
        <f t="shared" si="70"/>
        <v>Correct</v>
      </c>
      <c r="AK237" s="8"/>
      <c r="AL237" s="159" t="str">
        <f>IFERROR(VLOOKUP(Table1[[#This Row],[RespondentID]],'All Data'!$A238:$CN810,81,FALSE),"unknown")</f>
        <v>Female</v>
      </c>
      <c r="AM237" s="159">
        <f>IFERROR(VLOOKUP(Table1[[#This Row],[RespondentID]],'All Data'!$A238:$CN810,82,FALSE),"unknown")</f>
        <v>76</v>
      </c>
      <c r="AN237" s="159" t="str">
        <f>IFERROR(VLOOKUP(Table1[[#This Row],[RespondentID]],'All Data'!$A238:$CN810,83,FALSE),"unknown")</f>
        <v>Suffolk</v>
      </c>
      <c r="AO237" s="159" t="str">
        <f>IFERROR(VLOOKUP(Table1[[#This Row],[RespondentID]],'All Data'!$A238:$CN810,84,FALSE),"unknown")</f>
        <v>Hampton Bays, 11946</v>
      </c>
      <c r="AP237" s="159" t="str">
        <f>IFERROR(VLOOKUP(Table1[[#This Row],[RespondentID]],'All Data'!$A238:$CN810,85,FALSE),"unknown")</f>
        <v>White/Caucasian</v>
      </c>
      <c r="AQ237" s="159" t="str">
        <f>IFERROR(VLOOKUP(Table1[[#This Row],[RespondentID]],'All Data'!$A238:$CN810,86,FALSE),"unknown")</f>
        <v>No</v>
      </c>
      <c r="AR237" s="159" t="str">
        <f>IFERROR(VLOOKUP(Table1[[#This Row],[RespondentID]],'All Data'!$A238:$CN810,87,FALSE),"unknown")</f>
        <v xml:space="preserve">English </v>
      </c>
      <c r="AS237" s="159" t="str">
        <f>IFERROR(VLOOKUP(Table1[[#This Row],[RespondentID]],'All Data'!$A238:$CN810,88,FALSE),"unknown")</f>
        <v>$75,000 to $125,000</v>
      </c>
      <c r="AT237" s="159" t="str">
        <f>IFERROR(VLOOKUP(Table1[[#This Row],[RespondentID]],'All Data'!$A238:$CN810,89,FALSE),"unknown")</f>
        <v>College graduate</v>
      </c>
      <c r="AU237" s="159" t="str">
        <f>IFERROR(VLOOKUP(Table1[[#This Row],[RespondentID]],'All Data'!$A238:$CN810,90,FALSE),"unknown")</f>
        <v>Retired</v>
      </c>
      <c r="AV237" s="159" t="str">
        <f>IFERROR(VLOOKUP(Table1[[#This Row],[RespondentID]],'All Data'!$A238:$CN810,91,FALSE),"unknown")</f>
        <v>Yes</v>
      </c>
      <c r="AW237" s="159" t="str">
        <f>IFERROR(VLOOKUP(Table1[[#This Row],[RespondentID]],'All Data'!$A238:$CN810,92,FALSE),"unknown")</f>
        <v>Yes</v>
      </c>
    </row>
    <row r="238" spans="1:49" x14ac:dyDescent="0.35">
      <c r="A238" s="6">
        <f>'All Data'!A239</f>
        <v>7045787901</v>
      </c>
      <c r="B238" s="6"/>
      <c r="C238" s="6" t="s">
        <v>19</v>
      </c>
      <c r="D238" s="6"/>
      <c r="E238" s="6"/>
      <c r="F238" s="6"/>
      <c r="G238" s="6"/>
      <c r="H238" s="6"/>
      <c r="I238" s="6"/>
      <c r="J238" s="6"/>
      <c r="K238" s="6"/>
      <c r="L238" s="6"/>
      <c r="M238" s="6"/>
      <c r="N238" s="6" t="s">
        <v>30</v>
      </c>
      <c r="O238" s="8"/>
      <c r="P238" s="8">
        <f t="shared" si="64"/>
        <v>2</v>
      </c>
      <c r="Q238" s="8">
        <f t="shared" si="65"/>
        <v>1.5</v>
      </c>
      <c r="R238" s="8"/>
      <c r="S238" s="8">
        <f t="shared" si="71"/>
        <v>0</v>
      </c>
      <c r="T238" s="8">
        <f t="shared" si="66"/>
        <v>1</v>
      </c>
      <c r="U238" s="8">
        <f t="shared" si="67"/>
        <v>0</v>
      </c>
      <c r="V238" s="88">
        <f t="shared" si="54"/>
        <v>0</v>
      </c>
      <c r="W238" s="88">
        <f t="shared" si="55"/>
        <v>0</v>
      </c>
      <c r="X238" s="88">
        <f t="shared" si="56"/>
        <v>0</v>
      </c>
      <c r="Y238" s="88">
        <f t="shared" si="57"/>
        <v>0</v>
      </c>
      <c r="Z238" s="88">
        <f t="shared" si="58"/>
        <v>0</v>
      </c>
      <c r="AA238" s="88">
        <f t="shared" si="59"/>
        <v>0</v>
      </c>
      <c r="AB238" s="88">
        <f t="shared" si="60"/>
        <v>0</v>
      </c>
      <c r="AC238" s="88">
        <f t="shared" si="61"/>
        <v>0</v>
      </c>
      <c r="AD238" s="88">
        <f t="shared" si="62"/>
        <v>0</v>
      </c>
      <c r="AE238" s="88">
        <f t="shared" si="63"/>
        <v>1</v>
      </c>
      <c r="AF238" s="8"/>
      <c r="AG238" s="8"/>
      <c r="AH238" s="8">
        <f t="shared" si="68"/>
        <v>2</v>
      </c>
      <c r="AI238" s="8">
        <f t="shared" si="69"/>
        <v>2</v>
      </c>
      <c r="AJ238" s="8" t="str">
        <f t="shared" si="70"/>
        <v>Correct</v>
      </c>
      <c r="AK238" s="8"/>
      <c r="AL238" s="159" t="str">
        <f>IFERROR(VLOOKUP(Table1[[#This Row],[RespondentID]],'All Data'!$A239:$CN811,81,FALSE),"unknown")</f>
        <v>Male</v>
      </c>
      <c r="AM238" s="159">
        <f>IFERROR(VLOOKUP(Table1[[#This Row],[RespondentID]],'All Data'!$A239:$CN811,82,FALSE),"unknown")</f>
        <v>76</v>
      </c>
      <c r="AN238" s="159" t="str">
        <f>IFERROR(VLOOKUP(Table1[[#This Row],[RespondentID]],'All Data'!$A239:$CN811,83,FALSE),"unknown")</f>
        <v>Suffolk</v>
      </c>
      <c r="AO238" s="159" t="str">
        <f>IFERROR(VLOOKUP(Table1[[#This Row],[RespondentID]],'All Data'!$A239:$CN811,84,FALSE),"unknown")</f>
        <v>Hampton Bays, 11946</v>
      </c>
      <c r="AP238" s="159" t="str">
        <f>IFERROR(VLOOKUP(Table1[[#This Row],[RespondentID]],'All Data'!$A239:$CN811,85,FALSE),"unknown")</f>
        <v>White/Caucasian</v>
      </c>
      <c r="AQ238" s="159" t="str">
        <f>IFERROR(VLOOKUP(Table1[[#This Row],[RespondentID]],'All Data'!$A239:$CN811,86,FALSE),"unknown")</f>
        <v>No</v>
      </c>
      <c r="AR238" s="159" t="str">
        <f>IFERROR(VLOOKUP(Table1[[#This Row],[RespondentID]],'All Data'!$A239:$CN811,87,FALSE),"unknown")</f>
        <v xml:space="preserve">English </v>
      </c>
      <c r="AS238" s="159">
        <f>IFERROR(VLOOKUP(Table1[[#This Row],[RespondentID]],'All Data'!$A239:$CN811,88,FALSE),"unknown")</f>
        <v>0</v>
      </c>
      <c r="AT238" s="159" t="str">
        <f>IFERROR(VLOOKUP(Table1[[#This Row],[RespondentID]],'All Data'!$A239:$CN811,89,FALSE),"unknown")</f>
        <v>Some college</v>
      </c>
      <c r="AU238" s="159" t="str">
        <f>IFERROR(VLOOKUP(Table1[[#This Row],[RespondentID]],'All Data'!$A239:$CN811,90,FALSE),"unknown")</f>
        <v>Retired</v>
      </c>
      <c r="AV238" s="159" t="str">
        <f>IFERROR(VLOOKUP(Table1[[#This Row],[RespondentID]],'All Data'!$A239:$CN811,91,FALSE),"unknown")</f>
        <v>Yes</v>
      </c>
      <c r="AW238" s="159" t="str">
        <f>IFERROR(VLOOKUP(Table1[[#This Row],[RespondentID]],'All Data'!$A239:$CN811,92,FALSE),"unknown")</f>
        <v>Yes</v>
      </c>
    </row>
    <row r="239" spans="1:49" x14ac:dyDescent="0.35">
      <c r="A239" s="6">
        <f>'All Data'!A240</f>
        <v>7045787624</v>
      </c>
      <c r="B239" s="6"/>
      <c r="C239" s="6" t="s">
        <v>19</v>
      </c>
      <c r="D239" s="6"/>
      <c r="E239" s="6"/>
      <c r="F239" s="6"/>
      <c r="G239" s="6"/>
      <c r="H239" s="6"/>
      <c r="I239" s="6"/>
      <c r="J239" s="6" t="s">
        <v>26</v>
      </c>
      <c r="K239" s="6"/>
      <c r="L239" s="6"/>
      <c r="M239" s="6"/>
      <c r="N239" s="6" t="s">
        <v>30</v>
      </c>
      <c r="O239" s="8"/>
      <c r="P239" s="8">
        <f t="shared" si="64"/>
        <v>3</v>
      </c>
      <c r="Q239" s="8">
        <f t="shared" si="65"/>
        <v>1</v>
      </c>
      <c r="R239" s="8"/>
      <c r="S239" s="8">
        <f t="shared" si="71"/>
        <v>0</v>
      </c>
      <c r="T239" s="8">
        <f t="shared" si="66"/>
        <v>1</v>
      </c>
      <c r="U239" s="8">
        <f t="shared" si="67"/>
        <v>0</v>
      </c>
      <c r="V239" s="88">
        <f t="shared" si="54"/>
        <v>0</v>
      </c>
      <c r="W239" s="88">
        <f t="shared" si="55"/>
        <v>0</v>
      </c>
      <c r="X239" s="88">
        <f t="shared" si="56"/>
        <v>0</v>
      </c>
      <c r="Y239" s="88">
        <f t="shared" si="57"/>
        <v>0</v>
      </c>
      <c r="Z239" s="88">
        <f t="shared" si="58"/>
        <v>0</v>
      </c>
      <c r="AA239" s="88">
        <f t="shared" si="59"/>
        <v>1</v>
      </c>
      <c r="AB239" s="88">
        <f t="shared" si="60"/>
        <v>0</v>
      </c>
      <c r="AC239" s="88">
        <f t="shared" si="61"/>
        <v>0</v>
      </c>
      <c r="AD239" s="88">
        <f t="shared" si="62"/>
        <v>0</v>
      </c>
      <c r="AE239" s="88">
        <f t="shared" si="63"/>
        <v>1</v>
      </c>
      <c r="AF239" s="8"/>
      <c r="AG239" s="8"/>
      <c r="AH239" s="8">
        <f t="shared" si="68"/>
        <v>3</v>
      </c>
      <c r="AI239" s="8">
        <f t="shared" si="69"/>
        <v>3</v>
      </c>
      <c r="AJ239" s="8" t="str">
        <f t="shared" si="70"/>
        <v>Correct</v>
      </c>
      <c r="AK239" s="8"/>
      <c r="AL239" s="159" t="str">
        <f>IFERROR(VLOOKUP(Table1[[#This Row],[RespondentID]],'All Data'!$A240:$CN812,81,FALSE),"unknown")</f>
        <v>Female</v>
      </c>
      <c r="AM239" s="159">
        <f>IFERROR(VLOOKUP(Table1[[#This Row],[RespondentID]],'All Data'!$A240:$CN812,82,FALSE),"unknown")</f>
        <v>65</v>
      </c>
      <c r="AN239" s="159" t="str">
        <f>IFERROR(VLOOKUP(Table1[[#This Row],[RespondentID]],'All Data'!$A240:$CN812,83,FALSE),"unknown")</f>
        <v>Suffolk</v>
      </c>
      <c r="AO239" s="159" t="str">
        <f>IFERROR(VLOOKUP(Table1[[#This Row],[RespondentID]],'All Data'!$A240:$CN812,84,FALSE),"unknown")</f>
        <v>Brentwood, 11717</v>
      </c>
      <c r="AP239" s="159">
        <f>IFERROR(VLOOKUP(Table1[[#This Row],[RespondentID]],'All Data'!$A240:$CN812,85,FALSE),"unknown")</f>
        <v>0</v>
      </c>
      <c r="AQ239" s="159" t="str">
        <f>IFERROR(VLOOKUP(Table1[[#This Row],[RespondentID]],'All Data'!$A240:$CN812,86,FALSE),"unknown")</f>
        <v>Yes</v>
      </c>
      <c r="AR239" s="159" t="str">
        <f>IFERROR(VLOOKUP(Table1[[#This Row],[RespondentID]],'All Data'!$A240:$CN812,87,FALSE),"unknown")</f>
        <v xml:space="preserve">English </v>
      </c>
      <c r="AS239" s="159" t="str">
        <f>IFERROR(VLOOKUP(Table1[[#This Row],[RespondentID]],'All Data'!$A240:$CN812,88,FALSE),"unknown")</f>
        <v>$75,000 to $125,000</v>
      </c>
      <c r="AT239" s="159" t="str">
        <f>IFERROR(VLOOKUP(Table1[[#This Row],[RespondentID]],'All Data'!$A240:$CN812,89,FALSE),"unknown")</f>
        <v>Some college</v>
      </c>
      <c r="AU239" s="159" t="str">
        <f>IFERROR(VLOOKUP(Table1[[#This Row],[RespondentID]],'All Data'!$A240:$CN812,90,FALSE),"unknown")</f>
        <v>Retired</v>
      </c>
      <c r="AV239" s="159" t="str">
        <f>IFERROR(VLOOKUP(Table1[[#This Row],[RespondentID]],'All Data'!$A240:$CN812,91,FALSE),"unknown")</f>
        <v>Yes</v>
      </c>
      <c r="AW239" s="159" t="str">
        <f>IFERROR(VLOOKUP(Table1[[#This Row],[RespondentID]],'All Data'!$A240:$CN812,92,FALSE),"unknown")</f>
        <v>Yes</v>
      </c>
    </row>
    <row r="240" spans="1:49" x14ac:dyDescent="0.35">
      <c r="A240" s="6">
        <f>'All Data'!A241</f>
        <v>7045787280</v>
      </c>
      <c r="B240" s="6"/>
      <c r="C240" s="6" t="s">
        <v>19</v>
      </c>
      <c r="D240" s="6" t="s">
        <v>20</v>
      </c>
      <c r="E240" s="6"/>
      <c r="F240" s="6"/>
      <c r="G240" s="6"/>
      <c r="H240" s="6"/>
      <c r="I240" s="6"/>
      <c r="J240" s="6"/>
      <c r="K240" s="6" t="s">
        <v>27</v>
      </c>
      <c r="L240" s="6"/>
      <c r="M240" s="6" t="s">
        <v>29</v>
      </c>
      <c r="N240" s="6" t="s">
        <v>30</v>
      </c>
      <c r="O240" s="8"/>
      <c r="P240" s="8">
        <f t="shared" si="64"/>
        <v>5</v>
      </c>
      <c r="Q240" s="8">
        <f t="shared" si="65"/>
        <v>0.6</v>
      </c>
      <c r="R240" s="8"/>
      <c r="S240" s="8">
        <f t="shared" si="71"/>
        <v>0</v>
      </c>
      <c r="T240" s="8">
        <f t="shared" si="66"/>
        <v>0.6</v>
      </c>
      <c r="U240" s="8">
        <f t="shared" si="67"/>
        <v>0.6</v>
      </c>
      <c r="V240" s="88">
        <f t="shared" si="54"/>
        <v>0</v>
      </c>
      <c r="W240" s="88">
        <f t="shared" si="55"/>
        <v>0</v>
      </c>
      <c r="X240" s="88">
        <f t="shared" si="56"/>
        <v>0</v>
      </c>
      <c r="Y240" s="88">
        <f t="shared" si="57"/>
        <v>0</v>
      </c>
      <c r="Z240" s="88">
        <f t="shared" si="58"/>
        <v>0</v>
      </c>
      <c r="AA240" s="88">
        <f t="shared" si="59"/>
        <v>0</v>
      </c>
      <c r="AB240" s="88">
        <f t="shared" si="60"/>
        <v>0.6</v>
      </c>
      <c r="AC240" s="88">
        <f t="shared" si="61"/>
        <v>0</v>
      </c>
      <c r="AD240" s="88">
        <f t="shared" si="62"/>
        <v>0.6</v>
      </c>
      <c r="AE240" s="88">
        <f t="shared" si="63"/>
        <v>0.6</v>
      </c>
      <c r="AF240" s="8"/>
      <c r="AG240" s="8"/>
      <c r="AH240" s="8">
        <f t="shared" si="68"/>
        <v>3</v>
      </c>
      <c r="AI240" s="8">
        <f t="shared" si="69"/>
        <v>5</v>
      </c>
      <c r="AJ240" s="8" t="str">
        <f t="shared" si="70"/>
        <v>Correct</v>
      </c>
      <c r="AK240" s="8"/>
      <c r="AL240" s="159" t="str">
        <f>IFERROR(VLOOKUP(Table1[[#This Row],[RespondentID]],'All Data'!$A241:$CN813,81,FALSE),"unknown")</f>
        <v>Male</v>
      </c>
      <c r="AM240" s="159">
        <f>IFERROR(VLOOKUP(Table1[[#This Row],[RespondentID]],'All Data'!$A241:$CN813,82,FALSE),"unknown")</f>
        <v>75</v>
      </c>
      <c r="AN240" s="159" t="str">
        <f>IFERROR(VLOOKUP(Table1[[#This Row],[RespondentID]],'All Data'!$A241:$CN813,83,FALSE),"unknown")</f>
        <v>Suffolk</v>
      </c>
      <c r="AO240" s="159" t="str">
        <f>IFERROR(VLOOKUP(Table1[[#This Row],[RespondentID]],'All Data'!$A241:$CN813,84,FALSE),"unknown")</f>
        <v>Huntington Station, 11746</v>
      </c>
      <c r="AP240" s="159">
        <f>IFERROR(VLOOKUP(Table1[[#This Row],[RespondentID]],'All Data'!$A241:$CN813,85,FALSE),"unknown")</f>
        <v>0</v>
      </c>
      <c r="AQ240" s="159">
        <f>IFERROR(VLOOKUP(Table1[[#This Row],[RespondentID]],'All Data'!$A241:$CN813,86,FALSE),"unknown")</f>
        <v>0</v>
      </c>
      <c r="AR240" s="159" t="str">
        <f>IFERROR(VLOOKUP(Table1[[#This Row],[RespondentID]],'All Data'!$A241:$CN813,87,FALSE),"unknown")</f>
        <v xml:space="preserve">English </v>
      </c>
      <c r="AS240" s="159" t="str">
        <f>IFERROR(VLOOKUP(Table1[[#This Row],[RespondentID]],'All Data'!$A241:$CN813,88,FALSE),"unknown")</f>
        <v>$75,000 to $125,000</v>
      </c>
      <c r="AT240" s="159" t="str">
        <f>IFERROR(VLOOKUP(Table1[[#This Row],[RespondentID]],'All Data'!$A241:$CN813,89,FALSE),"unknown")</f>
        <v>College graduate</v>
      </c>
      <c r="AU240" s="159" t="str">
        <f>IFERROR(VLOOKUP(Table1[[#This Row],[RespondentID]],'All Data'!$A241:$CN813,90,FALSE),"unknown")</f>
        <v>Retired</v>
      </c>
      <c r="AV240" s="159" t="str">
        <f>IFERROR(VLOOKUP(Table1[[#This Row],[RespondentID]],'All Data'!$A241:$CN813,91,FALSE),"unknown")</f>
        <v>Yes</v>
      </c>
      <c r="AW240" s="159">
        <f>IFERROR(VLOOKUP(Table1[[#This Row],[RespondentID]],'All Data'!$A241:$CN813,92,FALSE),"unknown")</f>
        <v>0</v>
      </c>
    </row>
    <row r="241" spans="1:49" x14ac:dyDescent="0.35">
      <c r="A241" s="6">
        <f>'All Data'!A242</f>
        <v>7045787020</v>
      </c>
      <c r="B241" s="6"/>
      <c r="C241" s="6" t="s">
        <v>19</v>
      </c>
      <c r="D241" s="6"/>
      <c r="E241" s="6"/>
      <c r="F241" s="6"/>
      <c r="G241" s="6"/>
      <c r="H241" s="6"/>
      <c r="I241" s="6"/>
      <c r="J241" s="6"/>
      <c r="K241" s="6"/>
      <c r="L241" s="6"/>
      <c r="M241" s="6"/>
      <c r="N241" s="6"/>
      <c r="O241" s="8"/>
      <c r="P241" s="8">
        <f t="shared" si="64"/>
        <v>1</v>
      </c>
      <c r="Q241" s="8">
        <f t="shared" si="65"/>
        <v>3</v>
      </c>
      <c r="R241" s="8"/>
      <c r="S241" s="8">
        <f t="shared" si="71"/>
        <v>0</v>
      </c>
      <c r="T241" s="8">
        <f t="shared" si="66"/>
        <v>1</v>
      </c>
      <c r="U241" s="8">
        <f t="shared" si="67"/>
        <v>0</v>
      </c>
      <c r="V241" s="88">
        <f t="shared" si="54"/>
        <v>0</v>
      </c>
      <c r="W241" s="88">
        <f t="shared" si="55"/>
        <v>0</v>
      </c>
      <c r="X241" s="88">
        <f t="shared" si="56"/>
        <v>0</v>
      </c>
      <c r="Y241" s="88">
        <f t="shared" si="57"/>
        <v>0</v>
      </c>
      <c r="Z241" s="88">
        <f t="shared" si="58"/>
        <v>0</v>
      </c>
      <c r="AA241" s="88">
        <f t="shared" si="59"/>
        <v>0</v>
      </c>
      <c r="AB241" s="88">
        <f t="shared" si="60"/>
        <v>0</v>
      </c>
      <c r="AC241" s="88">
        <f t="shared" si="61"/>
        <v>0</v>
      </c>
      <c r="AD241" s="88">
        <f t="shared" si="62"/>
        <v>0</v>
      </c>
      <c r="AE241" s="88">
        <f t="shared" si="63"/>
        <v>0</v>
      </c>
      <c r="AF241" s="8"/>
      <c r="AG241" s="8"/>
      <c r="AH241" s="8">
        <f t="shared" si="68"/>
        <v>1</v>
      </c>
      <c r="AI241" s="8">
        <f t="shared" si="69"/>
        <v>1</v>
      </c>
      <c r="AJ241" s="8" t="str">
        <f t="shared" si="70"/>
        <v>Correct</v>
      </c>
      <c r="AK241" s="8"/>
      <c r="AL241" s="159" t="str">
        <f>IFERROR(VLOOKUP(Table1[[#This Row],[RespondentID]],'All Data'!$A242:$CN814,81,FALSE),"unknown")</f>
        <v>Female</v>
      </c>
      <c r="AM241" s="159">
        <f>IFERROR(VLOOKUP(Table1[[#This Row],[RespondentID]],'All Data'!$A242:$CN814,82,FALSE),"unknown")</f>
        <v>79</v>
      </c>
      <c r="AN241" s="159" t="str">
        <f>IFERROR(VLOOKUP(Table1[[#This Row],[RespondentID]],'All Data'!$A242:$CN814,83,FALSE),"unknown")</f>
        <v>Suffolk</v>
      </c>
      <c r="AO241" s="159" t="str">
        <f>IFERROR(VLOOKUP(Table1[[#This Row],[RespondentID]],'All Data'!$A242:$CN814,84,FALSE),"unknown")</f>
        <v>Deer Park, 11729</v>
      </c>
      <c r="AP241" s="159" t="str">
        <f>IFERROR(VLOOKUP(Table1[[#This Row],[RespondentID]],'All Data'!$A242:$CN814,85,FALSE),"unknown")</f>
        <v>White/Caucasian</v>
      </c>
      <c r="AQ241" s="159" t="str">
        <f>IFERROR(VLOOKUP(Table1[[#This Row],[RespondentID]],'All Data'!$A242:$CN814,86,FALSE),"unknown")</f>
        <v>No</v>
      </c>
      <c r="AR241" s="159" t="str">
        <f>IFERROR(VLOOKUP(Table1[[#This Row],[RespondentID]],'All Data'!$A242:$CN814,87,FALSE),"unknown")</f>
        <v xml:space="preserve">English </v>
      </c>
      <c r="AS241" s="159">
        <f>IFERROR(VLOOKUP(Table1[[#This Row],[RespondentID]],'All Data'!$A242:$CN814,88,FALSE),"unknown")</f>
        <v>0</v>
      </c>
      <c r="AT241" s="159" t="str">
        <f>IFERROR(VLOOKUP(Table1[[#This Row],[RespondentID]],'All Data'!$A242:$CN814,89,FALSE),"unknown")</f>
        <v>Some college</v>
      </c>
      <c r="AU241" s="159" t="str">
        <f>IFERROR(VLOOKUP(Table1[[#This Row],[RespondentID]],'All Data'!$A242:$CN814,90,FALSE),"unknown")</f>
        <v>Retired</v>
      </c>
      <c r="AV241" s="159" t="str">
        <f>IFERROR(VLOOKUP(Table1[[#This Row],[RespondentID]],'All Data'!$A242:$CN814,91,FALSE),"unknown")</f>
        <v>Yes</v>
      </c>
      <c r="AW241" s="159">
        <f>IFERROR(VLOOKUP(Table1[[#This Row],[RespondentID]],'All Data'!$A242:$CN814,92,FALSE),"unknown")</f>
        <v>0</v>
      </c>
    </row>
    <row r="242" spans="1:49" x14ac:dyDescent="0.35">
      <c r="A242" s="6">
        <f>'All Data'!A243</f>
        <v>7045786734</v>
      </c>
      <c r="B242" s="6"/>
      <c r="C242" s="6" t="s">
        <v>19</v>
      </c>
      <c r="D242" s="6" t="s">
        <v>20</v>
      </c>
      <c r="E242" s="6"/>
      <c r="F242" s="6"/>
      <c r="G242" s="6"/>
      <c r="H242" s="6"/>
      <c r="I242" s="6"/>
      <c r="J242" s="6"/>
      <c r="K242" s="6"/>
      <c r="L242" s="6"/>
      <c r="M242" s="6" t="s">
        <v>29</v>
      </c>
      <c r="N242" s="6"/>
      <c r="O242" s="8"/>
      <c r="P242" s="8">
        <f t="shared" si="64"/>
        <v>3</v>
      </c>
      <c r="Q242" s="8">
        <f t="shared" si="65"/>
        <v>1</v>
      </c>
      <c r="R242" s="8"/>
      <c r="S242" s="8">
        <f t="shared" si="71"/>
        <v>0</v>
      </c>
      <c r="T242" s="8">
        <f t="shared" si="66"/>
        <v>1</v>
      </c>
      <c r="U242" s="8">
        <f t="shared" si="67"/>
        <v>1</v>
      </c>
      <c r="V242" s="88">
        <f t="shared" si="54"/>
        <v>0</v>
      </c>
      <c r="W242" s="88">
        <f t="shared" si="55"/>
        <v>0</v>
      </c>
      <c r="X242" s="88">
        <f t="shared" si="56"/>
        <v>0</v>
      </c>
      <c r="Y242" s="88">
        <f t="shared" si="57"/>
        <v>0</v>
      </c>
      <c r="Z242" s="88">
        <f t="shared" si="58"/>
        <v>0</v>
      </c>
      <c r="AA242" s="88">
        <f t="shared" si="59"/>
        <v>0</v>
      </c>
      <c r="AB242" s="88">
        <f t="shared" si="60"/>
        <v>0</v>
      </c>
      <c r="AC242" s="88">
        <f t="shared" si="61"/>
        <v>0</v>
      </c>
      <c r="AD242" s="88">
        <f t="shared" si="62"/>
        <v>1</v>
      </c>
      <c r="AE242" s="88">
        <f t="shared" si="63"/>
        <v>0</v>
      </c>
      <c r="AF242" s="8"/>
      <c r="AG242" s="8"/>
      <c r="AH242" s="8">
        <f t="shared" si="68"/>
        <v>3</v>
      </c>
      <c r="AI242" s="8">
        <f t="shared" si="69"/>
        <v>3</v>
      </c>
      <c r="AJ242" s="8" t="str">
        <f t="shared" si="70"/>
        <v>Correct</v>
      </c>
      <c r="AK242" s="8"/>
      <c r="AL242" s="159" t="str">
        <f>IFERROR(VLOOKUP(Table1[[#This Row],[RespondentID]],'All Data'!$A243:$CN815,81,FALSE),"unknown")</f>
        <v>Female</v>
      </c>
      <c r="AM242" s="159">
        <f>IFERROR(VLOOKUP(Table1[[#This Row],[RespondentID]],'All Data'!$A243:$CN815,82,FALSE),"unknown")</f>
        <v>61</v>
      </c>
      <c r="AN242" s="159" t="str">
        <f>IFERROR(VLOOKUP(Table1[[#This Row],[RespondentID]],'All Data'!$A243:$CN815,83,FALSE),"unknown")</f>
        <v>Suffolk</v>
      </c>
      <c r="AO242" s="159" t="str">
        <f>IFERROR(VLOOKUP(Table1[[#This Row],[RespondentID]],'All Data'!$A243:$CN815,84,FALSE),"unknown")</f>
        <v>Islip Terrace, 11752</v>
      </c>
      <c r="AP242" s="159" t="str">
        <f>IFERROR(VLOOKUP(Table1[[#This Row],[RespondentID]],'All Data'!$A243:$CN815,85,FALSE),"unknown")</f>
        <v>White/Caucasian</v>
      </c>
      <c r="AQ242" s="159" t="str">
        <f>IFERROR(VLOOKUP(Table1[[#This Row],[RespondentID]],'All Data'!$A243:$CN815,86,FALSE),"unknown")</f>
        <v>No</v>
      </c>
      <c r="AR242" s="159" t="str">
        <f>IFERROR(VLOOKUP(Table1[[#This Row],[RespondentID]],'All Data'!$A243:$CN815,87,FALSE),"unknown")</f>
        <v xml:space="preserve">English </v>
      </c>
      <c r="AS242" s="159" t="str">
        <f>IFERROR(VLOOKUP(Table1[[#This Row],[RespondentID]],'All Data'!$A243:$CN815,88,FALSE),"unknown")</f>
        <v>Over $125,000</v>
      </c>
      <c r="AT242" s="159" t="str">
        <f>IFERROR(VLOOKUP(Table1[[#This Row],[RespondentID]],'All Data'!$A243:$CN815,89,FALSE),"unknown")</f>
        <v>College graduate</v>
      </c>
      <c r="AU242" s="159" t="str">
        <f>IFERROR(VLOOKUP(Table1[[#This Row],[RespondentID]],'All Data'!$A243:$CN815,90,FALSE),"unknown")</f>
        <v>Retired</v>
      </c>
      <c r="AV242" s="159" t="str">
        <f>IFERROR(VLOOKUP(Table1[[#This Row],[RespondentID]],'All Data'!$A243:$CN815,91,FALSE),"unknown")</f>
        <v>Yes</v>
      </c>
      <c r="AW242" s="159" t="str">
        <f>IFERROR(VLOOKUP(Table1[[#This Row],[RespondentID]],'All Data'!$A243:$CN815,92,FALSE),"unknown")</f>
        <v>Yes</v>
      </c>
    </row>
    <row r="243" spans="1:49" x14ac:dyDescent="0.35">
      <c r="A243" s="6">
        <f>'All Data'!A244</f>
        <v>7045786541</v>
      </c>
      <c r="B243" s="6"/>
      <c r="C243" s="6"/>
      <c r="D243" s="6"/>
      <c r="E243" s="6" t="s">
        <v>21</v>
      </c>
      <c r="F243" s="6"/>
      <c r="G243" s="6"/>
      <c r="H243" s="6"/>
      <c r="I243" s="6"/>
      <c r="J243" s="6"/>
      <c r="K243" s="6"/>
      <c r="L243" s="6" t="s">
        <v>28</v>
      </c>
      <c r="M243" s="6"/>
      <c r="N243" s="6" t="s">
        <v>30</v>
      </c>
      <c r="O243" s="8"/>
      <c r="P243" s="8">
        <f t="shared" si="64"/>
        <v>3</v>
      </c>
      <c r="Q243" s="8">
        <f t="shared" si="65"/>
        <v>1</v>
      </c>
      <c r="R243" s="8"/>
      <c r="S243" s="8">
        <f t="shared" si="71"/>
        <v>0</v>
      </c>
      <c r="T243" s="8">
        <f t="shared" si="66"/>
        <v>0</v>
      </c>
      <c r="U243" s="8">
        <f t="shared" si="67"/>
        <v>0</v>
      </c>
      <c r="V243" s="88">
        <f t="shared" si="54"/>
        <v>1</v>
      </c>
      <c r="W243" s="88">
        <f t="shared" si="55"/>
        <v>0</v>
      </c>
      <c r="X243" s="88">
        <f t="shared" si="56"/>
        <v>0</v>
      </c>
      <c r="Y243" s="88">
        <f t="shared" si="57"/>
        <v>0</v>
      </c>
      <c r="Z243" s="88">
        <f t="shared" si="58"/>
        <v>0</v>
      </c>
      <c r="AA243" s="88">
        <f t="shared" si="59"/>
        <v>0</v>
      </c>
      <c r="AB243" s="88">
        <f t="shared" si="60"/>
        <v>0</v>
      </c>
      <c r="AC243" s="88">
        <f t="shared" si="61"/>
        <v>1</v>
      </c>
      <c r="AD243" s="88">
        <f t="shared" si="62"/>
        <v>0</v>
      </c>
      <c r="AE243" s="88">
        <f t="shared" si="63"/>
        <v>1</v>
      </c>
      <c r="AF243" s="8"/>
      <c r="AG243" s="8"/>
      <c r="AH243" s="8">
        <f t="shared" si="68"/>
        <v>3</v>
      </c>
      <c r="AI243" s="8">
        <f t="shared" si="69"/>
        <v>3</v>
      </c>
      <c r="AJ243" s="8" t="str">
        <f t="shared" si="70"/>
        <v>Correct</v>
      </c>
      <c r="AK243" s="8"/>
      <c r="AL243" s="159" t="str">
        <f>IFERROR(VLOOKUP(Table1[[#This Row],[RespondentID]],'All Data'!$A244:$CN816,81,FALSE),"unknown")</f>
        <v>Female</v>
      </c>
      <c r="AM243" s="159">
        <f>IFERROR(VLOOKUP(Table1[[#This Row],[RespondentID]],'All Data'!$A244:$CN816,82,FALSE),"unknown")</f>
        <v>50</v>
      </c>
      <c r="AN243" s="159" t="str">
        <f>IFERROR(VLOOKUP(Table1[[#This Row],[RespondentID]],'All Data'!$A244:$CN816,83,FALSE),"unknown")</f>
        <v>Suffolk</v>
      </c>
      <c r="AO243" s="159" t="str">
        <f>IFERROR(VLOOKUP(Table1[[#This Row],[RespondentID]],'All Data'!$A244:$CN816,84,FALSE),"unknown")</f>
        <v>Medford, 11763</v>
      </c>
      <c r="AP243" s="159" t="str">
        <f>IFERROR(VLOOKUP(Table1[[#This Row],[RespondentID]],'All Data'!$A244:$CN816,85,FALSE),"unknown")</f>
        <v>White/Caucasian</v>
      </c>
      <c r="AQ243" s="159" t="str">
        <f>IFERROR(VLOOKUP(Table1[[#This Row],[RespondentID]],'All Data'!$A244:$CN816,86,FALSE),"unknown")</f>
        <v>No</v>
      </c>
      <c r="AR243" s="159" t="str">
        <f>IFERROR(VLOOKUP(Table1[[#This Row],[RespondentID]],'All Data'!$A244:$CN816,87,FALSE),"unknown")</f>
        <v xml:space="preserve">English </v>
      </c>
      <c r="AS243" s="159" t="str">
        <f>IFERROR(VLOOKUP(Table1[[#This Row],[RespondentID]],'All Data'!$A244:$CN816,88,FALSE),"unknown")</f>
        <v>$75,000 to $125,000</v>
      </c>
      <c r="AT243" s="159" t="str">
        <f>IFERROR(VLOOKUP(Table1[[#This Row],[RespondentID]],'All Data'!$A244:$CN816,89,FALSE),"unknown")</f>
        <v>College graduate</v>
      </c>
      <c r="AU243" s="159" t="str">
        <f>IFERROR(VLOOKUP(Table1[[#This Row],[RespondentID]],'All Data'!$A244:$CN816,90,FALSE),"unknown")</f>
        <v>Employed for wages</v>
      </c>
      <c r="AV243" s="159" t="str">
        <f>IFERROR(VLOOKUP(Table1[[#This Row],[RespondentID]],'All Data'!$A244:$CN816,91,FALSE),"unknown")</f>
        <v>Yes</v>
      </c>
      <c r="AW243" s="159" t="str">
        <f>IFERROR(VLOOKUP(Table1[[#This Row],[RespondentID]],'All Data'!$A244:$CN816,92,FALSE),"unknown")</f>
        <v>Yes</v>
      </c>
    </row>
    <row r="244" spans="1:49" x14ac:dyDescent="0.35">
      <c r="A244" s="6">
        <f>'All Data'!A245</f>
        <v>7045786308</v>
      </c>
      <c r="B244" s="6"/>
      <c r="C244" s="6" t="s">
        <v>19</v>
      </c>
      <c r="D244" s="6" t="s">
        <v>20</v>
      </c>
      <c r="E244" s="6"/>
      <c r="F244" s="6"/>
      <c r="G244" s="6"/>
      <c r="H244" s="6"/>
      <c r="I244" s="6"/>
      <c r="J244" s="6"/>
      <c r="K244" s="6"/>
      <c r="L244" s="6" t="s">
        <v>28</v>
      </c>
      <c r="M244" s="6"/>
      <c r="N244" s="6"/>
      <c r="O244" s="8"/>
      <c r="P244" s="8">
        <f t="shared" si="64"/>
        <v>3</v>
      </c>
      <c r="Q244" s="8">
        <f t="shared" si="65"/>
        <v>1</v>
      </c>
      <c r="R244" s="8"/>
      <c r="S244" s="8">
        <f t="shared" si="71"/>
        <v>0</v>
      </c>
      <c r="T244" s="8">
        <f t="shared" si="66"/>
        <v>1</v>
      </c>
      <c r="U244" s="8">
        <f t="shared" si="67"/>
        <v>1</v>
      </c>
      <c r="V244" s="88">
        <f t="shared" si="54"/>
        <v>0</v>
      </c>
      <c r="W244" s="88">
        <f t="shared" si="55"/>
        <v>0</v>
      </c>
      <c r="X244" s="88">
        <f t="shared" si="56"/>
        <v>0</v>
      </c>
      <c r="Y244" s="88">
        <f t="shared" si="57"/>
        <v>0</v>
      </c>
      <c r="Z244" s="88">
        <f t="shared" si="58"/>
        <v>0</v>
      </c>
      <c r="AA244" s="88">
        <f t="shared" si="59"/>
        <v>0</v>
      </c>
      <c r="AB244" s="88">
        <f t="shared" si="60"/>
        <v>0</v>
      </c>
      <c r="AC244" s="88">
        <f t="shared" si="61"/>
        <v>1</v>
      </c>
      <c r="AD244" s="88">
        <f t="shared" si="62"/>
        <v>0</v>
      </c>
      <c r="AE244" s="88">
        <f t="shared" si="63"/>
        <v>0</v>
      </c>
      <c r="AF244" s="8"/>
      <c r="AG244" s="8"/>
      <c r="AH244" s="8">
        <f t="shared" si="68"/>
        <v>3</v>
      </c>
      <c r="AI244" s="8">
        <f t="shared" si="69"/>
        <v>3</v>
      </c>
      <c r="AJ244" s="8" t="str">
        <f t="shared" si="70"/>
        <v>Correct</v>
      </c>
      <c r="AK244" s="8"/>
      <c r="AL244" s="159" t="str">
        <f>IFERROR(VLOOKUP(Table1[[#This Row],[RespondentID]],'All Data'!$A245:$CN817,81,FALSE),"unknown")</f>
        <v>Female</v>
      </c>
      <c r="AM244" s="159">
        <f>IFERROR(VLOOKUP(Table1[[#This Row],[RespondentID]],'All Data'!$A245:$CN817,82,FALSE),"unknown")</f>
        <v>0</v>
      </c>
      <c r="AN244" s="159" t="str">
        <f>IFERROR(VLOOKUP(Table1[[#This Row],[RespondentID]],'All Data'!$A245:$CN817,83,FALSE),"unknown")</f>
        <v>Suffolk</v>
      </c>
      <c r="AO244" s="159" t="str">
        <f>IFERROR(VLOOKUP(Table1[[#This Row],[RespondentID]],'All Data'!$A245:$CN817,84,FALSE),"unknown")</f>
        <v>Lindenhurst, 11757</v>
      </c>
      <c r="AP244" s="159" t="str">
        <f>IFERROR(VLOOKUP(Table1[[#This Row],[RespondentID]],'All Data'!$A245:$CN817,85,FALSE),"unknown")</f>
        <v>White/Caucasian</v>
      </c>
      <c r="AQ244" s="159" t="str">
        <f>IFERROR(VLOOKUP(Table1[[#This Row],[RespondentID]],'All Data'!$A245:$CN817,86,FALSE),"unknown")</f>
        <v>No</v>
      </c>
      <c r="AR244" s="159" t="str">
        <f>IFERROR(VLOOKUP(Table1[[#This Row],[RespondentID]],'All Data'!$A245:$CN817,87,FALSE),"unknown")</f>
        <v xml:space="preserve">English </v>
      </c>
      <c r="AS244" s="159" t="str">
        <f>IFERROR(VLOOKUP(Table1[[#This Row],[RespondentID]],'All Data'!$A245:$CN817,88,FALSE),"unknown")</f>
        <v>$50,000 to $74,999</v>
      </c>
      <c r="AT244" s="159" t="str">
        <f>IFERROR(VLOOKUP(Table1[[#This Row],[RespondentID]],'All Data'!$A245:$CN817,89,FALSE),"unknown")</f>
        <v>Some college</v>
      </c>
      <c r="AU244" s="159" t="str">
        <f>IFERROR(VLOOKUP(Table1[[#This Row],[RespondentID]],'All Data'!$A245:$CN817,90,FALSE),"unknown")</f>
        <v>Retired</v>
      </c>
      <c r="AV244" s="159" t="str">
        <f>IFERROR(VLOOKUP(Table1[[#This Row],[RespondentID]],'All Data'!$A245:$CN817,91,FALSE),"unknown")</f>
        <v>Yes</v>
      </c>
      <c r="AW244" s="159" t="str">
        <f>IFERROR(VLOOKUP(Table1[[#This Row],[RespondentID]],'All Data'!$A245:$CN817,92,FALSE),"unknown")</f>
        <v>No</v>
      </c>
    </row>
    <row r="245" spans="1:49" x14ac:dyDescent="0.35">
      <c r="A245" s="6">
        <f>'All Data'!A246</f>
        <v>7045786079</v>
      </c>
      <c r="B245" s="6"/>
      <c r="C245" s="6" t="s">
        <v>19</v>
      </c>
      <c r="D245" s="6" t="s">
        <v>20</v>
      </c>
      <c r="E245" s="6"/>
      <c r="F245" s="6"/>
      <c r="G245" s="6"/>
      <c r="H245" s="6"/>
      <c r="I245" s="6" t="s">
        <v>25</v>
      </c>
      <c r="J245" s="6"/>
      <c r="K245" s="6"/>
      <c r="L245" s="6"/>
      <c r="M245" s="6"/>
      <c r="N245" s="6"/>
      <c r="O245" s="8"/>
      <c r="P245" s="8">
        <f t="shared" si="64"/>
        <v>3</v>
      </c>
      <c r="Q245" s="8">
        <f t="shared" si="65"/>
        <v>1</v>
      </c>
      <c r="R245" s="8"/>
      <c r="S245" s="8">
        <f t="shared" si="71"/>
        <v>0</v>
      </c>
      <c r="T245" s="8">
        <f t="shared" si="66"/>
        <v>1</v>
      </c>
      <c r="U245" s="8">
        <f t="shared" si="67"/>
        <v>1</v>
      </c>
      <c r="V245" s="88">
        <f t="shared" si="54"/>
        <v>0</v>
      </c>
      <c r="W245" s="88">
        <f t="shared" si="55"/>
        <v>0</v>
      </c>
      <c r="X245" s="88">
        <f t="shared" si="56"/>
        <v>0</v>
      </c>
      <c r="Y245" s="88">
        <f t="shared" si="57"/>
        <v>0</v>
      </c>
      <c r="Z245" s="88">
        <f t="shared" si="58"/>
        <v>1</v>
      </c>
      <c r="AA245" s="88">
        <f t="shared" si="59"/>
        <v>0</v>
      </c>
      <c r="AB245" s="88">
        <f t="shared" si="60"/>
        <v>0</v>
      </c>
      <c r="AC245" s="88">
        <f t="shared" si="61"/>
        <v>0</v>
      </c>
      <c r="AD245" s="88">
        <f t="shared" si="62"/>
        <v>0</v>
      </c>
      <c r="AE245" s="88">
        <f t="shared" si="63"/>
        <v>0</v>
      </c>
      <c r="AF245" s="8"/>
      <c r="AG245" s="8"/>
      <c r="AH245" s="8">
        <f t="shared" si="68"/>
        <v>3</v>
      </c>
      <c r="AI245" s="8">
        <f t="shared" si="69"/>
        <v>3</v>
      </c>
      <c r="AJ245" s="8" t="str">
        <f t="shared" si="70"/>
        <v>Correct</v>
      </c>
      <c r="AK245" s="8"/>
      <c r="AL245" s="159" t="str">
        <f>IFERROR(VLOOKUP(Table1[[#This Row],[RespondentID]],'All Data'!$A246:$CN818,81,FALSE),"unknown")</f>
        <v>Female</v>
      </c>
      <c r="AM245" s="159">
        <f>IFERROR(VLOOKUP(Table1[[#This Row],[RespondentID]],'All Data'!$A246:$CN818,82,FALSE),"unknown")</f>
        <v>53</v>
      </c>
      <c r="AN245" s="159" t="str">
        <f>IFERROR(VLOOKUP(Table1[[#This Row],[RespondentID]],'All Data'!$A246:$CN818,83,FALSE),"unknown")</f>
        <v>Suffolk</v>
      </c>
      <c r="AO245" s="159" t="str">
        <f>IFERROR(VLOOKUP(Table1[[#This Row],[RespondentID]],'All Data'!$A246:$CN818,84,FALSE),"unknown")</f>
        <v>Smithtown, 11787</v>
      </c>
      <c r="AP245" s="159" t="str">
        <f>IFERROR(VLOOKUP(Table1[[#This Row],[RespondentID]],'All Data'!$A246:$CN818,85,FALSE),"unknown")</f>
        <v>White/Caucasian</v>
      </c>
      <c r="AQ245" s="159" t="str">
        <f>IFERROR(VLOOKUP(Table1[[#This Row],[RespondentID]],'All Data'!$A246:$CN818,86,FALSE),"unknown")</f>
        <v>No</v>
      </c>
      <c r="AR245" s="159" t="str">
        <f>IFERROR(VLOOKUP(Table1[[#This Row],[RespondentID]],'All Data'!$A246:$CN818,87,FALSE),"unknown")</f>
        <v xml:space="preserve">English </v>
      </c>
      <c r="AS245" s="159">
        <f>IFERROR(VLOOKUP(Table1[[#This Row],[RespondentID]],'All Data'!$A246:$CN818,88,FALSE),"unknown")</f>
        <v>0</v>
      </c>
      <c r="AT245" s="159" t="str">
        <f>IFERROR(VLOOKUP(Table1[[#This Row],[RespondentID]],'All Data'!$A246:$CN818,89,FALSE),"unknown")</f>
        <v>College graduate</v>
      </c>
      <c r="AU245" s="159" t="str">
        <f>IFERROR(VLOOKUP(Table1[[#This Row],[RespondentID]],'All Data'!$A246:$CN818,90,FALSE),"unknown")</f>
        <v>Out of work, but not currently looking</v>
      </c>
      <c r="AV245" s="159" t="str">
        <f>IFERROR(VLOOKUP(Table1[[#This Row],[RespondentID]],'All Data'!$A246:$CN818,91,FALSE),"unknown")</f>
        <v>Yes</v>
      </c>
      <c r="AW245" s="159" t="str">
        <f>IFERROR(VLOOKUP(Table1[[#This Row],[RespondentID]],'All Data'!$A246:$CN818,92,FALSE),"unknown")</f>
        <v>Yes</v>
      </c>
    </row>
    <row r="246" spans="1:49" x14ac:dyDescent="0.35">
      <c r="A246" s="6">
        <f>'All Data'!A247</f>
        <v>7045785812</v>
      </c>
      <c r="B246" s="6"/>
      <c r="C246" s="6" t="s">
        <v>19</v>
      </c>
      <c r="D246" s="6"/>
      <c r="E246" s="6"/>
      <c r="F246" s="6"/>
      <c r="G246" s="6"/>
      <c r="H246" s="6"/>
      <c r="I246" s="6"/>
      <c r="J246" s="6"/>
      <c r="K246" s="6"/>
      <c r="L246" s="6"/>
      <c r="M246" s="6"/>
      <c r="N246" s="6"/>
      <c r="O246" s="8"/>
      <c r="P246" s="8">
        <f t="shared" si="64"/>
        <v>1</v>
      </c>
      <c r="Q246" s="8">
        <f t="shared" si="65"/>
        <v>3</v>
      </c>
      <c r="R246" s="8"/>
      <c r="S246" s="8">
        <f t="shared" si="71"/>
        <v>0</v>
      </c>
      <c r="T246" s="8">
        <f t="shared" si="66"/>
        <v>1</v>
      </c>
      <c r="U246" s="8">
        <f t="shared" si="67"/>
        <v>0</v>
      </c>
      <c r="V246" s="88">
        <f t="shared" si="54"/>
        <v>0</v>
      </c>
      <c r="W246" s="88">
        <f t="shared" si="55"/>
        <v>0</v>
      </c>
      <c r="X246" s="88">
        <f t="shared" si="56"/>
        <v>0</v>
      </c>
      <c r="Y246" s="88">
        <f t="shared" si="57"/>
        <v>0</v>
      </c>
      <c r="Z246" s="88">
        <f t="shared" si="58"/>
        <v>0</v>
      </c>
      <c r="AA246" s="88">
        <f t="shared" si="59"/>
        <v>0</v>
      </c>
      <c r="AB246" s="88">
        <f t="shared" si="60"/>
        <v>0</v>
      </c>
      <c r="AC246" s="88">
        <f t="shared" si="61"/>
        <v>0</v>
      </c>
      <c r="AD246" s="88">
        <f t="shared" si="62"/>
        <v>0</v>
      </c>
      <c r="AE246" s="88">
        <f t="shared" si="63"/>
        <v>0</v>
      </c>
      <c r="AF246" s="8"/>
      <c r="AG246" s="8"/>
      <c r="AH246" s="8">
        <f t="shared" si="68"/>
        <v>1</v>
      </c>
      <c r="AI246" s="8">
        <f t="shared" si="69"/>
        <v>1</v>
      </c>
      <c r="AJ246" s="8" t="str">
        <f t="shared" si="70"/>
        <v>Correct</v>
      </c>
      <c r="AK246" s="8"/>
      <c r="AL246" s="159" t="str">
        <f>IFERROR(VLOOKUP(Table1[[#This Row],[RespondentID]],'All Data'!$A247:$CN819,81,FALSE),"unknown")</f>
        <v>Female</v>
      </c>
      <c r="AM246" s="159">
        <f>IFERROR(VLOOKUP(Table1[[#This Row],[RespondentID]],'All Data'!$A247:$CN819,82,FALSE),"unknown")</f>
        <v>73</v>
      </c>
      <c r="AN246" s="159" t="str">
        <f>IFERROR(VLOOKUP(Table1[[#This Row],[RespondentID]],'All Data'!$A247:$CN819,83,FALSE),"unknown")</f>
        <v>Suffolk</v>
      </c>
      <c r="AO246" s="159" t="str">
        <f>IFERROR(VLOOKUP(Table1[[#This Row],[RespondentID]],'All Data'!$A247:$CN819,84,FALSE),"unknown")</f>
        <v>Huntington, 11743</v>
      </c>
      <c r="AP246" s="159" t="str">
        <f>IFERROR(VLOOKUP(Table1[[#This Row],[RespondentID]],'All Data'!$A247:$CN819,85,FALSE),"unknown")</f>
        <v>White/Caucasian</v>
      </c>
      <c r="AQ246" s="159">
        <f>IFERROR(VLOOKUP(Table1[[#This Row],[RespondentID]],'All Data'!$A247:$CN819,86,FALSE),"unknown")</f>
        <v>0</v>
      </c>
      <c r="AR246" s="159" t="str">
        <f>IFERROR(VLOOKUP(Table1[[#This Row],[RespondentID]],'All Data'!$A247:$CN819,87,FALSE),"unknown")</f>
        <v xml:space="preserve"> </v>
      </c>
      <c r="AS246" s="159">
        <f>IFERROR(VLOOKUP(Table1[[#This Row],[RespondentID]],'All Data'!$A247:$CN819,88,FALSE),"unknown")</f>
        <v>0</v>
      </c>
      <c r="AT246" s="159" t="str">
        <f>IFERROR(VLOOKUP(Table1[[#This Row],[RespondentID]],'All Data'!$A247:$CN819,89,FALSE),"unknown")</f>
        <v>Some college</v>
      </c>
      <c r="AU246" s="159" t="str">
        <f>IFERROR(VLOOKUP(Table1[[#This Row],[RespondentID]],'All Data'!$A247:$CN819,90,FALSE),"unknown")</f>
        <v>Retired</v>
      </c>
      <c r="AV246" s="159" t="str">
        <f>IFERROR(VLOOKUP(Table1[[#This Row],[RespondentID]],'All Data'!$A247:$CN819,91,FALSE),"unknown")</f>
        <v>Yes</v>
      </c>
      <c r="AW246" s="159" t="str">
        <f>IFERROR(VLOOKUP(Table1[[#This Row],[RespondentID]],'All Data'!$A247:$CN819,92,FALSE),"unknown")</f>
        <v>Yes</v>
      </c>
    </row>
    <row r="247" spans="1:49" x14ac:dyDescent="0.35">
      <c r="A247" s="6">
        <f>'All Data'!A248</f>
        <v>7045785380</v>
      </c>
      <c r="B247" s="6"/>
      <c r="C247" s="6" t="s">
        <v>19</v>
      </c>
      <c r="D247" s="6"/>
      <c r="E247" s="6"/>
      <c r="F247" s="6"/>
      <c r="G247" s="6"/>
      <c r="H247" s="6"/>
      <c r="I247" s="6"/>
      <c r="J247" s="6" t="s">
        <v>26</v>
      </c>
      <c r="K247" s="6"/>
      <c r="L247" s="6"/>
      <c r="M247" s="6"/>
      <c r="N247" s="6" t="s">
        <v>30</v>
      </c>
      <c r="O247" s="8"/>
      <c r="P247" s="8">
        <f t="shared" si="64"/>
        <v>3</v>
      </c>
      <c r="Q247" s="8">
        <f t="shared" si="65"/>
        <v>1</v>
      </c>
      <c r="R247" s="8"/>
      <c r="S247" s="8">
        <f t="shared" si="71"/>
        <v>0</v>
      </c>
      <c r="T247" s="8">
        <f t="shared" si="66"/>
        <v>1</v>
      </c>
      <c r="U247" s="8">
        <f t="shared" si="67"/>
        <v>0</v>
      </c>
      <c r="V247" s="88">
        <f t="shared" si="54"/>
        <v>0</v>
      </c>
      <c r="W247" s="88">
        <f t="shared" si="55"/>
        <v>0</v>
      </c>
      <c r="X247" s="88">
        <f t="shared" si="56"/>
        <v>0</v>
      </c>
      <c r="Y247" s="88">
        <f t="shared" si="57"/>
        <v>0</v>
      </c>
      <c r="Z247" s="88">
        <f t="shared" si="58"/>
        <v>0</v>
      </c>
      <c r="AA247" s="88">
        <f t="shared" si="59"/>
        <v>1</v>
      </c>
      <c r="AB247" s="88">
        <f t="shared" si="60"/>
        <v>0</v>
      </c>
      <c r="AC247" s="88">
        <f t="shared" si="61"/>
        <v>0</v>
      </c>
      <c r="AD247" s="88">
        <f t="shared" si="62"/>
        <v>0</v>
      </c>
      <c r="AE247" s="88">
        <f t="shared" si="63"/>
        <v>1</v>
      </c>
      <c r="AF247" s="8"/>
      <c r="AG247" s="8"/>
      <c r="AH247" s="8">
        <f t="shared" si="68"/>
        <v>3</v>
      </c>
      <c r="AI247" s="8">
        <f t="shared" si="69"/>
        <v>3</v>
      </c>
      <c r="AJ247" s="8" t="str">
        <f t="shared" si="70"/>
        <v>Correct</v>
      </c>
      <c r="AK247" s="8"/>
      <c r="AL247" s="159" t="str">
        <f>IFERROR(VLOOKUP(Table1[[#This Row],[RespondentID]],'All Data'!$A248:$CN820,81,FALSE),"unknown")</f>
        <v>Female</v>
      </c>
      <c r="AM247" s="159">
        <f>IFERROR(VLOOKUP(Table1[[#This Row],[RespondentID]],'All Data'!$A248:$CN820,82,FALSE),"unknown")</f>
        <v>35</v>
      </c>
      <c r="AN247" s="159" t="str">
        <f>IFERROR(VLOOKUP(Table1[[#This Row],[RespondentID]],'All Data'!$A248:$CN820,83,FALSE),"unknown")</f>
        <v>Suffolk</v>
      </c>
      <c r="AO247" s="159" t="str">
        <f>IFERROR(VLOOKUP(Table1[[#This Row],[RespondentID]],'All Data'!$A248:$CN820,84,FALSE),"unknown")</f>
        <v>West Babylon, 11704</v>
      </c>
      <c r="AP247" s="159" t="str">
        <f>IFERROR(VLOOKUP(Table1[[#This Row],[RespondentID]],'All Data'!$A248:$CN820,85,FALSE),"unknown")</f>
        <v>White/Caucasian</v>
      </c>
      <c r="AQ247" s="159">
        <f>IFERROR(VLOOKUP(Table1[[#This Row],[RespondentID]],'All Data'!$A248:$CN820,86,FALSE),"unknown")</f>
        <v>0</v>
      </c>
      <c r="AR247" s="159" t="str">
        <f>IFERROR(VLOOKUP(Table1[[#This Row],[RespondentID]],'All Data'!$A248:$CN820,87,FALSE),"unknown")</f>
        <v xml:space="preserve">English </v>
      </c>
      <c r="AS247" s="159" t="str">
        <f>IFERROR(VLOOKUP(Table1[[#This Row],[RespondentID]],'All Data'!$A248:$CN820,88,FALSE),"unknown")</f>
        <v>$50,000 to $74,999</v>
      </c>
      <c r="AT247" s="159" t="str">
        <f>IFERROR(VLOOKUP(Table1[[#This Row],[RespondentID]],'All Data'!$A248:$CN820,89,FALSE),"unknown")</f>
        <v>College graduate</v>
      </c>
      <c r="AU247" s="159" t="str">
        <f>IFERROR(VLOOKUP(Table1[[#This Row],[RespondentID]],'All Data'!$A248:$CN820,90,FALSE),"unknown")</f>
        <v>Employed for wages</v>
      </c>
      <c r="AV247" s="159" t="str">
        <f>IFERROR(VLOOKUP(Table1[[#This Row],[RespondentID]],'All Data'!$A248:$CN820,91,FALSE),"unknown")</f>
        <v>Yes</v>
      </c>
      <c r="AW247" s="159" t="str">
        <f>IFERROR(VLOOKUP(Table1[[#This Row],[RespondentID]],'All Data'!$A248:$CN820,92,FALSE),"unknown")</f>
        <v>Yes</v>
      </c>
    </row>
    <row r="248" spans="1:49" x14ac:dyDescent="0.35">
      <c r="A248" s="6">
        <f>'All Data'!A249</f>
        <v>7045785081</v>
      </c>
      <c r="B248" s="6"/>
      <c r="C248" s="6" t="s">
        <v>19</v>
      </c>
      <c r="D248" s="6" t="s">
        <v>20</v>
      </c>
      <c r="E248" s="6"/>
      <c r="F248" s="6"/>
      <c r="G248" s="6"/>
      <c r="H248" s="6"/>
      <c r="I248" s="6"/>
      <c r="J248" s="6" t="s">
        <v>26</v>
      </c>
      <c r="K248" s="6"/>
      <c r="L248" s="6"/>
      <c r="M248" s="6"/>
      <c r="N248" s="6"/>
      <c r="O248" s="8"/>
      <c r="P248" s="8">
        <f t="shared" si="64"/>
        <v>3</v>
      </c>
      <c r="Q248" s="8">
        <f t="shared" si="65"/>
        <v>1</v>
      </c>
      <c r="R248" s="8"/>
      <c r="S248" s="8">
        <f t="shared" si="71"/>
        <v>0</v>
      </c>
      <c r="T248" s="8">
        <f t="shared" si="66"/>
        <v>1</v>
      </c>
      <c r="U248" s="8">
        <f t="shared" si="67"/>
        <v>1</v>
      </c>
      <c r="V248" s="88">
        <f t="shared" si="54"/>
        <v>0</v>
      </c>
      <c r="W248" s="88">
        <f t="shared" si="55"/>
        <v>0</v>
      </c>
      <c r="X248" s="88">
        <f t="shared" si="56"/>
        <v>0</v>
      </c>
      <c r="Y248" s="88">
        <f t="shared" si="57"/>
        <v>0</v>
      </c>
      <c r="Z248" s="88">
        <f t="shared" si="58"/>
        <v>0</v>
      </c>
      <c r="AA248" s="88">
        <f t="shared" si="59"/>
        <v>1</v>
      </c>
      <c r="AB248" s="88">
        <f t="shared" si="60"/>
        <v>0</v>
      </c>
      <c r="AC248" s="88">
        <f t="shared" si="61"/>
        <v>0</v>
      </c>
      <c r="AD248" s="88">
        <f t="shared" si="62"/>
        <v>0</v>
      </c>
      <c r="AE248" s="88">
        <f t="shared" si="63"/>
        <v>0</v>
      </c>
      <c r="AF248" s="8"/>
      <c r="AG248" s="8"/>
      <c r="AH248" s="8">
        <f t="shared" si="68"/>
        <v>3</v>
      </c>
      <c r="AI248" s="8">
        <f t="shared" si="69"/>
        <v>3</v>
      </c>
      <c r="AJ248" s="8" t="str">
        <f t="shared" si="70"/>
        <v>Correct</v>
      </c>
      <c r="AK248" s="8"/>
      <c r="AL248" s="159" t="str">
        <f>IFERROR(VLOOKUP(Table1[[#This Row],[RespondentID]],'All Data'!$A249:$CN821,81,FALSE),"unknown")</f>
        <v>Female</v>
      </c>
      <c r="AM248" s="159">
        <f>IFERROR(VLOOKUP(Table1[[#This Row],[RespondentID]],'All Data'!$A249:$CN821,82,FALSE),"unknown")</f>
        <v>22</v>
      </c>
      <c r="AN248" s="159" t="str">
        <f>IFERROR(VLOOKUP(Table1[[#This Row],[RespondentID]],'All Data'!$A249:$CN821,83,FALSE),"unknown")</f>
        <v>Queens</v>
      </c>
      <c r="AO248" s="159">
        <f>IFERROR(VLOOKUP(Table1[[#This Row],[RespondentID]],'All Data'!$A249:$CN821,84,FALSE),"unknown")</f>
        <v>0</v>
      </c>
      <c r="AP248" s="159" t="str">
        <f>IFERROR(VLOOKUP(Table1[[#This Row],[RespondentID]],'All Data'!$A249:$CN821,85,FALSE),"unknown")</f>
        <v>Black/African American</v>
      </c>
      <c r="AQ248" s="159" t="str">
        <f>IFERROR(VLOOKUP(Table1[[#This Row],[RespondentID]],'All Data'!$A249:$CN821,86,FALSE),"unknown")</f>
        <v>No</v>
      </c>
      <c r="AR248" s="159" t="str">
        <f>IFERROR(VLOOKUP(Table1[[#This Row],[RespondentID]],'All Data'!$A249:$CN821,87,FALSE),"unknown")</f>
        <v xml:space="preserve">English </v>
      </c>
      <c r="AS248" s="159" t="str">
        <f>IFERROR(VLOOKUP(Table1[[#This Row],[RespondentID]],'All Data'!$A249:$CN821,88,FALSE),"unknown")</f>
        <v>$0-$19,999</v>
      </c>
      <c r="AT248" s="159" t="str">
        <f>IFERROR(VLOOKUP(Table1[[#This Row],[RespondentID]],'All Data'!$A249:$CN821,89,FALSE),"unknown")</f>
        <v>Some college</v>
      </c>
      <c r="AU248" s="159" t="str">
        <f>IFERROR(VLOOKUP(Table1[[#This Row],[RespondentID]],'All Data'!$A249:$CN821,90,FALSE),"unknown")</f>
        <v>Student</v>
      </c>
      <c r="AV248" s="159" t="str">
        <f>IFERROR(VLOOKUP(Table1[[#This Row],[RespondentID]],'All Data'!$A249:$CN821,91,FALSE),"unknown")</f>
        <v>Yes</v>
      </c>
      <c r="AW248" s="159" t="str">
        <f>IFERROR(VLOOKUP(Table1[[#This Row],[RespondentID]],'All Data'!$A249:$CN821,92,FALSE),"unknown")</f>
        <v>Yes</v>
      </c>
    </row>
    <row r="249" spans="1:49" x14ac:dyDescent="0.35">
      <c r="A249" s="6">
        <f>'All Data'!A250</f>
        <v>7045784878</v>
      </c>
      <c r="B249" s="6"/>
      <c r="C249" s="6" t="s">
        <v>19</v>
      </c>
      <c r="D249" s="6"/>
      <c r="E249" s="6"/>
      <c r="F249" s="6"/>
      <c r="G249" s="6"/>
      <c r="H249" s="6"/>
      <c r="I249" s="6" t="s">
        <v>25</v>
      </c>
      <c r="J249" s="6"/>
      <c r="K249" s="6"/>
      <c r="L249" s="6"/>
      <c r="M249" s="6" t="s">
        <v>29</v>
      </c>
      <c r="N249" s="6"/>
      <c r="O249" s="8"/>
      <c r="P249" s="8">
        <f t="shared" si="64"/>
        <v>3</v>
      </c>
      <c r="Q249" s="8">
        <f t="shared" si="65"/>
        <v>1</v>
      </c>
      <c r="R249" s="8"/>
      <c r="S249" s="8">
        <f t="shared" si="71"/>
        <v>0</v>
      </c>
      <c r="T249" s="8">
        <f t="shared" si="66"/>
        <v>1</v>
      </c>
      <c r="U249" s="8">
        <f t="shared" si="67"/>
        <v>0</v>
      </c>
      <c r="V249" s="88">
        <f t="shared" si="54"/>
        <v>0</v>
      </c>
      <c r="W249" s="88">
        <f t="shared" si="55"/>
        <v>0</v>
      </c>
      <c r="X249" s="88">
        <f t="shared" si="56"/>
        <v>0</v>
      </c>
      <c r="Y249" s="88">
        <f t="shared" si="57"/>
        <v>0</v>
      </c>
      <c r="Z249" s="88">
        <f t="shared" si="58"/>
        <v>1</v>
      </c>
      <c r="AA249" s="88">
        <f t="shared" si="59"/>
        <v>0</v>
      </c>
      <c r="AB249" s="88">
        <f t="shared" si="60"/>
        <v>0</v>
      </c>
      <c r="AC249" s="88">
        <f t="shared" si="61"/>
        <v>0</v>
      </c>
      <c r="AD249" s="88">
        <f t="shared" si="62"/>
        <v>1</v>
      </c>
      <c r="AE249" s="88">
        <f t="shared" si="63"/>
        <v>0</v>
      </c>
      <c r="AF249" s="8"/>
      <c r="AG249" s="8"/>
      <c r="AH249" s="8">
        <f t="shared" si="68"/>
        <v>3</v>
      </c>
      <c r="AI249" s="8">
        <f t="shared" si="69"/>
        <v>3</v>
      </c>
      <c r="AJ249" s="8" t="str">
        <f t="shared" si="70"/>
        <v>Correct</v>
      </c>
      <c r="AK249" s="8"/>
      <c r="AL249" s="159" t="str">
        <f>IFERROR(VLOOKUP(Table1[[#This Row],[RespondentID]],'All Data'!$A250:$CN822,81,FALSE),"unknown")</f>
        <v>Female</v>
      </c>
      <c r="AM249" s="159">
        <f>IFERROR(VLOOKUP(Table1[[#This Row],[RespondentID]],'All Data'!$A250:$CN822,82,FALSE),"unknown")</f>
        <v>58</v>
      </c>
      <c r="AN249" s="159" t="str">
        <f>IFERROR(VLOOKUP(Table1[[#This Row],[RespondentID]],'All Data'!$A250:$CN822,83,FALSE),"unknown")</f>
        <v>Suffolk</v>
      </c>
      <c r="AO249" s="159" t="str">
        <f>IFERROR(VLOOKUP(Table1[[#This Row],[RespondentID]],'All Data'!$A250:$CN822,84,FALSE),"unknown")</f>
        <v>Bay Shore, 11706</v>
      </c>
      <c r="AP249" s="159" t="str">
        <f>IFERROR(VLOOKUP(Table1[[#This Row],[RespondentID]],'All Data'!$A250:$CN822,85,FALSE),"unknown")</f>
        <v>White/Caucasian</v>
      </c>
      <c r="AQ249" s="159" t="str">
        <f>IFERROR(VLOOKUP(Table1[[#This Row],[RespondentID]],'All Data'!$A250:$CN822,86,FALSE),"unknown")</f>
        <v>No</v>
      </c>
      <c r="AR249" s="159" t="str">
        <f>IFERROR(VLOOKUP(Table1[[#This Row],[RespondentID]],'All Data'!$A250:$CN822,87,FALSE),"unknown")</f>
        <v xml:space="preserve">English </v>
      </c>
      <c r="AS249" s="159" t="str">
        <f>IFERROR(VLOOKUP(Table1[[#This Row],[RespondentID]],'All Data'!$A250:$CN822,88,FALSE),"unknown")</f>
        <v>$75,000 to $125,000</v>
      </c>
      <c r="AT249" s="159" t="str">
        <f>IFERROR(VLOOKUP(Table1[[#This Row],[RespondentID]],'All Data'!$A250:$CN822,89,FALSE),"unknown")</f>
        <v>High school graduate</v>
      </c>
      <c r="AU249" s="159" t="str">
        <f>IFERROR(VLOOKUP(Table1[[#This Row],[RespondentID]],'All Data'!$A250:$CN822,90,FALSE),"unknown")</f>
        <v>Employed for wages</v>
      </c>
      <c r="AV249" s="159" t="str">
        <f>IFERROR(VLOOKUP(Table1[[#This Row],[RespondentID]],'All Data'!$A250:$CN822,91,FALSE),"unknown")</f>
        <v>Yes</v>
      </c>
      <c r="AW249" s="159" t="str">
        <f>IFERROR(VLOOKUP(Table1[[#This Row],[RespondentID]],'All Data'!$A250:$CN822,92,FALSE),"unknown")</f>
        <v>Yes</v>
      </c>
    </row>
    <row r="250" spans="1:49" x14ac:dyDescent="0.35">
      <c r="A250" s="6">
        <f>'All Data'!A251</f>
        <v>7045784577</v>
      </c>
      <c r="B250" s="6"/>
      <c r="C250" s="6" t="s">
        <v>19</v>
      </c>
      <c r="D250" s="6" t="s">
        <v>20</v>
      </c>
      <c r="E250" s="6"/>
      <c r="F250" s="6"/>
      <c r="G250" s="6"/>
      <c r="H250" s="6"/>
      <c r="I250" s="6" t="s">
        <v>25</v>
      </c>
      <c r="J250" s="6"/>
      <c r="K250" s="6"/>
      <c r="L250" s="6"/>
      <c r="M250" s="6"/>
      <c r="N250" s="6"/>
      <c r="O250" s="8"/>
      <c r="P250" s="8">
        <f t="shared" si="64"/>
        <v>3</v>
      </c>
      <c r="Q250" s="8">
        <f t="shared" si="65"/>
        <v>1</v>
      </c>
      <c r="R250" s="8"/>
      <c r="S250" s="8">
        <f t="shared" si="71"/>
        <v>0</v>
      </c>
      <c r="T250" s="8">
        <f t="shared" si="66"/>
        <v>1</v>
      </c>
      <c r="U250" s="8">
        <f t="shared" si="67"/>
        <v>1</v>
      </c>
      <c r="V250" s="88">
        <f t="shared" si="54"/>
        <v>0</v>
      </c>
      <c r="W250" s="88">
        <f t="shared" si="55"/>
        <v>0</v>
      </c>
      <c r="X250" s="88">
        <f t="shared" si="56"/>
        <v>0</v>
      </c>
      <c r="Y250" s="88">
        <f t="shared" si="57"/>
        <v>0</v>
      </c>
      <c r="Z250" s="88">
        <f t="shared" si="58"/>
        <v>1</v>
      </c>
      <c r="AA250" s="88">
        <f t="shared" si="59"/>
        <v>0</v>
      </c>
      <c r="AB250" s="88">
        <f t="shared" si="60"/>
        <v>0</v>
      </c>
      <c r="AC250" s="88">
        <f t="shared" si="61"/>
        <v>0</v>
      </c>
      <c r="AD250" s="88">
        <f t="shared" si="62"/>
        <v>0</v>
      </c>
      <c r="AE250" s="88">
        <f t="shared" si="63"/>
        <v>0</v>
      </c>
      <c r="AF250" s="8"/>
      <c r="AG250" s="8"/>
      <c r="AH250" s="8">
        <f t="shared" si="68"/>
        <v>3</v>
      </c>
      <c r="AI250" s="8">
        <f t="shared" si="69"/>
        <v>3</v>
      </c>
      <c r="AJ250" s="8" t="str">
        <f t="shared" si="70"/>
        <v>Correct</v>
      </c>
      <c r="AK250" s="8"/>
      <c r="AL250" s="159" t="str">
        <f>IFERROR(VLOOKUP(Table1[[#This Row],[RespondentID]],'All Data'!$A251:$CN823,81,FALSE),"unknown")</f>
        <v>Female</v>
      </c>
      <c r="AM250" s="159">
        <f>IFERROR(VLOOKUP(Table1[[#This Row],[RespondentID]],'All Data'!$A251:$CN823,82,FALSE),"unknown")</f>
        <v>67</v>
      </c>
      <c r="AN250" s="159" t="str">
        <f>IFERROR(VLOOKUP(Table1[[#This Row],[RespondentID]],'All Data'!$A251:$CN823,83,FALSE),"unknown")</f>
        <v>Suffolk</v>
      </c>
      <c r="AO250" s="159" t="str">
        <f>IFERROR(VLOOKUP(Table1[[#This Row],[RespondentID]],'All Data'!$A251:$CN823,84,FALSE),"unknown")</f>
        <v>Oakdale, 11769</v>
      </c>
      <c r="AP250" s="159" t="str">
        <f>IFERROR(VLOOKUP(Table1[[#This Row],[RespondentID]],'All Data'!$A251:$CN823,85,FALSE),"unknown")</f>
        <v>White/Caucasian</v>
      </c>
      <c r="AQ250" s="159" t="str">
        <f>IFERROR(VLOOKUP(Table1[[#This Row],[RespondentID]],'All Data'!$A251:$CN823,86,FALSE),"unknown")</f>
        <v>No</v>
      </c>
      <c r="AR250" s="159" t="str">
        <f>IFERROR(VLOOKUP(Table1[[#This Row],[RespondentID]],'All Data'!$A251:$CN823,87,FALSE),"unknown")</f>
        <v xml:space="preserve">English </v>
      </c>
      <c r="AS250" s="159" t="str">
        <f>IFERROR(VLOOKUP(Table1[[#This Row],[RespondentID]],'All Data'!$A251:$CN823,88,FALSE),"unknown")</f>
        <v>$75,000 to $125,000</v>
      </c>
      <c r="AT250" s="159" t="str">
        <f>IFERROR(VLOOKUP(Table1[[#This Row],[RespondentID]],'All Data'!$A251:$CN823,89,FALSE),"unknown")</f>
        <v>Technical school</v>
      </c>
      <c r="AU250" s="159" t="str">
        <f>IFERROR(VLOOKUP(Table1[[#This Row],[RespondentID]],'All Data'!$A251:$CN823,90,FALSE),"unknown")</f>
        <v>Employed for wages</v>
      </c>
      <c r="AV250" s="159" t="str">
        <f>IFERROR(VLOOKUP(Table1[[#This Row],[RespondentID]],'All Data'!$A251:$CN823,91,FALSE),"unknown")</f>
        <v>Yes</v>
      </c>
      <c r="AW250" s="159" t="str">
        <f>IFERROR(VLOOKUP(Table1[[#This Row],[RespondentID]],'All Data'!$A251:$CN823,92,FALSE),"unknown")</f>
        <v>Yes</v>
      </c>
    </row>
    <row r="251" spans="1:49" x14ac:dyDescent="0.35">
      <c r="A251" s="6">
        <f>'All Data'!A252</f>
        <v>7045784181</v>
      </c>
      <c r="B251" s="6"/>
      <c r="C251" s="6" t="s">
        <v>19</v>
      </c>
      <c r="D251" s="6"/>
      <c r="E251" s="6"/>
      <c r="F251" s="6"/>
      <c r="G251" s="6"/>
      <c r="H251" s="6"/>
      <c r="I251" s="6" t="s">
        <v>25</v>
      </c>
      <c r="J251" s="6" t="s">
        <v>26</v>
      </c>
      <c r="K251" s="6"/>
      <c r="L251" s="6"/>
      <c r="M251" s="6"/>
      <c r="N251" s="6"/>
      <c r="O251" s="8"/>
      <c r="P251" s="8">
        <f t="shared" si="64"/>
        <v>3</v>
      </c>
      <c r="Q251" s="8">
        <f t="shared" si="65"/>
        <v>1</v>
      </c>
      <c r="R251" s="8"/>
      <c r="S251" s="8">
        <f t="shared" si="71"/>
        <v>0</v>
      </c>
      <c r="T251" s="8">
        <f t="shared" si="66"/>
        <v>1</v>
      </c>
      <c r="U251" s="8">
        <f t="shared" si="67"/>
        <v>0</v>
      </c>
      <c r="V251" s="88">
        <f t="shared" si="54"/>
        <v>0</v>
      </c>
      <c r="W251" s="88">
        <f t="shared" si="55"/>
        <v>0</v>
      </c>
      <c r="X251" s="88">
        <f t="shared" si="56"/>
        <v>0</v>
      </c>
      <c r="Y251" s="88">
        <f t="shared" si="57"/>
        <v>0</v>
      </c>
      <c r="Z251" s="88">
        <f t="shared" si="58"/>
        <v>1</v>
      </c>
      <c r="AA251" s="88">
        <f t="shared" si="59"/>
        <v>1</v>
      </c>
      <c r="AB251" s="88">
        <f t="shared" si="60"/>
        <v>0</v>
      </c>
      <c r="AC251" s="88">
        <f t="shared" si="61"/>
        <v>0</v>
      </c>
      <c r="AD251" s="88">
        <f t="shared" si="62"/>
        <v>0</v>
      </c>
      <c r="AE251" s="88">
        <f t="shared" si="63"/>
        <v>0</v>
      </c>
      <c r="AF251" s="8"/>
      <c r="AG251" s="8"/>
      <c r="AH251" s="8">
        <f t="shared" si="68"/>
        <v>3</v>
      </c>
      <c r="AI251" s="8">
        <f t="shared" si="69"/>
        <v>3</v>
      </c>
      <c r="AJ251" s="8" t="str">
        <f t="shared" si="70"/>
        <v>Correct</v>
      </c>
      <c r="AK251" s="8"/>
      <c r="AL251" s="159" t="str">
        <f>IFERROR(VLOOKUP(Table1[[#This Row],[RespondentID]],'All Data'!$A252:$CN824,81,FALSE),"unknown")</f>
        <v>Female</v>
      </c>
      <c r="AM251" s="159">
        <f>IFERROR(VLOOKUP(Table1[[#This Row],[RespondentID]],'All Data'!$A252:$CN824,82,FALSE),"unknown")</f>
        <v>60</v>
      </c>
      <c r="AN251" s="159" t="str">
        <f>IFERROR(VLOOKUP(Table1[[#This Row],[RespondentID]],'All Data'!$A252:$CN824,83,FALSE),"unknown")</f>
        <v>Suffolk</v>
      </c>
      <c r="AO251" s="159" t="str">
        <f>IFERROR(VLOOKUP(Table1[[#This Row],[RespondentID]],'All Data'!$A252:$CN824,84,FALSE),"unknown")</f>
        <v>Bay Shore, 11706</v>
      </c>
      <c r="AP251" s="159">
        <f>IFERROR(VLOOKUP(Table1[[#This Row],[RespondentID]],'All Data'!$A252:$CN824,85,FALSE),"unknown")</f>
        <v>0</v>
      </c>
      <c r="AQ251" s="159">
        <f>IFERROR(VLOOKUP(Table1[[#This Row],[RespondentID]],'All Data'!$A252:$CN824,86,FALSE),"unknown")</f>
        <v>0</v>
      </c>
      <c r="AR251" s="159" t="str">
        <f>IFERROR(VLOOKUP(Table1[[#This Row],[RespondentID]],'All Data'!$A252:$CN824,87,FALSE),"unknown")</f>
        <v xml:space="preserve">English Spanish </v>
      </c>
      <c r="AS251" s="159" t="str">
        <f>IFERROR(VLOOKUP(Table1[[#This Row],[RespondentID]],'All Data'!$A252:$CN824,88,FALSE),"unknown")</f>
        <v>$75,000 to $125,000</v>
      </c>
      <c r="AT251" s="159" t="str">
        <f>IFERROR(VLOOKUP(Table1[[#This Row],[RespondentID]],'All Data'!$A252:$CN824,89,FALSE),"unknown")</f>
        <v>High school graduate</v>
      </c>
      <c r="AU251" s="159" t="str">
        <f>IFERROR(VLOOKUP(Table1[[#This Row],[RespondentID]],'All Data'!$A252:$CN824,90,FALSE),"unknown")</f>
        <v>Retired</v>
      </c>
      <c r="AV251" s="159" t="str">
        <f>IFERROR(VLOOKUP(Table1[[#This Row],[RespondentID]],'All Data'!$A252:$CN824,91,FALSE),"unknown")</f>
        <v>Yes</v>
      </c>
      <c r="AW251" s="159" t="str">
        <f>IFERROR(VLOOKUP(Table1[[#This Row],[RespondentID]],'All Data'!$A252:$CN824,92,FALSE),"unknown")</f>
        <v>No</v>
      </c>
    </row>
    <row r="252" spans="1:49" x14ac:dyDescent="0.35">
      <c r="A252" s="6">
        <f>'All Data'!A253</f>
        <v>7045783975</v>
      </c>
      <c r="B252" s="6"/>
      <c r="C252" s="6" t="s">
        <v>19</v>
      </c>
      <c r="D252" s="6"/>
      <c r="E252" s="6"/>
      <c r="F252" s="6"/>
      <c r="G252" s="6"/>
      <c r="H252" s="6"/>
      <c r="I252" s="6"/>
      <c r="J252" s="6"/>
      <c r="K252" s="6"/>
      <c r="L252" s="6"/>
      <c r="M252" s="6" t="s">
        <v>29</v>
      </c>
      <c r="N252" s="6"/>
      <c r="O252" s="8"/>
      <c r="P252" s="8">
        <f t="shared" si="64"/>
        <v>2</v>
      </c>
      <c r="Q252" s="8">
        <f t="shared" si="65"/>
        <v>1.5</v>
      </c>
      <c r="R252" s="8"/>
      <c r="S252" s="8">
        <f t="shared" si="71"/>
        <v>0</v>
      </c>
      <c r="T252" s="8">
        <f t="shared" si="66"/>
        <v>1</v>
      </c>
      <c r="U252" s="8">
        <f t="shared" si="67"/>
        <v>0</v>
      </c>
      <c r="V252" s="88">
        <f t="shared" si="54"/>
        <v>0</v>
      </c>
      <c r="W252" s="88">
        <f t="shared" si="55"/>
        <v>0</v>
      </c>
      <c r="X252" s="88">
        <f t="shared" si="56"/>
        <v>0</v>
      </c>
      <c r="Y252" s="88">
        <f t="shared" si="57"/>
        <v>0</v>
      </c>
      <c r="Z252" s="88">
        <f t="shared" si="58"/>
        <v>0</v>
      </c>
      <c r="AA252" s="88">
        <f t="shared" si="59"/>
        <v>0</v>
      </c>
      <c r="AB252" s="88">
        <f t="shared" si="60"/>
        <v>0</v>
      </c>
      <c r="AC252" s="88">
        <f t="shared" si="61"/>
        <v>0</v>
      </c>
      <c r="AD252" s="88">
        <f t="shared" si="62"/>
        <v>1</v>
      </c>
      <c r="AE252" s="88">
        <f t="shared" si="63"/>
        <v>0</v>
      </c>
      <c r="AF252" s="8"/>
      <c r="AG252" s="8"/>
      <c r="AH252" s="8">
        <f t="shared" si="68"/>
        <v>2</v>
      </c>
      <c r="AI252" s="8">
        <f t="shared" si="69"/>
        <v>2</v>
      </c>
      <c r="AJ252" s="8" t="str">
        <f t="shared" si="70"/>
        <v>Correct</v>
      </c>
      <c r="AK252" s="8"/>
      <c r="AL252" s="159" t="str">
        <f>IFERROR(VLOOKUP(Table1[[#This Row],[RespondentID]],'All Data'!$A253:$CN825,81,FALSE),"unknown")</f>
        <v>Male</v>
      </c>
      <c r="AM252" s="159">
        <f>IFERROR(VLOOKUP(Table1[[#This Row],[RespondentID]],'All Data'!$A253:$CN825,82,FALSE),"unknown")</f>
        <v>78</v>
      </c>
      <c r="AN252" s="159" t="str">
        <f>IFERROR(VLOOKUP(Table1[[#This Row],[RespondentID]],'All Data'!$A253:$CN825,83,FALSE),"unknown")</f>
        <v>Suffolk</v>
      </c>
      <c r="AO252" s="159" t="str">
        <f>IFERROR(VLOOKUP(Table1[[#This Row],[RespondentID]],'All Data'!$A253:$CN825,84,FALSE),"unknown")</f>
        <v>West Islip, 11795</v>
      </c>
      <c r="AP252" s="159" t="str">
        <f>IFERROR(VLOOKUP(Table1[[#This Row],[RespondentID]],'All Data'!$A253:$CN825,85,FALSE),"unknown")</f>
        <v>White/Caucasian</v>
      </c>
      <c r="AQ252" s="159" t="str">
        <f>IFERROR(VLOOKUP(Table1[[#This Row],[RespondentID]],'All Data'!$A253:$CN825,86,FALSE),"unknown")</f>
        <v>Yes</v>
      </c>
      <c r="AR252" s="159" t="str">
        <f>IFERROR(VLOOKUP(Table1[[#This Row],[RespondentID]],'All Data'!$A253:$CN825,87,FALSE),"unknown")</f>
        <v xml:space="preserve">English </v>
      </c>
      <c r="AS252" s="159" t="str">
        <f>IFERROR(VLOOKUP(Table1[[#This Row],[RespondentID]],'All Data'!$A253:$CN825,88,FALSE),"unknown")</f>
        <v>Over $125,000</v>
      </c>
      <c r="AT252" s="159" t="str">
        <f>IFERROR(VLOOKUP(Table1[[#This Row],[RespondentID]],'All Data'!$A253:$CN825,89,FALSE),"unknown")</f>
        <v>Graduate school</v>
      </c>
      <c r="AU252" s="159" t="str">
        <f>IFERROR(VLOOKUP(Table1[[#This Row],[RespondentID]],'All Data'!$A253:$CN825,90,FALSE),"unknown")</f>
        <v>Retired</v>
      </c>
      <c r="AV252" s="159" t="str">
        <f>IFERROR(VLOOKUP(Table1[[#This Row],[RespondentID]],'All Data'!$A253:$CN825,91,FALSE),"unknown")</f>
        <v>Yes</v>
      </c>
      <c r="AW252" s="159" t="str">
        <f>IFERROR(VLOOKUP(Table1[[#This Row],[RespondentID]],'All Data'!$A253:$CN825,92,FALSE),"unknown")</f>
        <v>Yes</v>
      </c>
    </row>
    <row r="253" spans="1:49" x14ac:dyDescent="0.35">
      <c r="A253" s="6">
        <f>'All Data'!A254</f>
        <v>7045783563</v>
      </c>
      <c r="B253" s="6"/>
      <c r="C253" s="6"/>
      <c r="D253" s="6"/>
      <c r="E253" s="6"/>
      <c r="F253" s="6"/>
      <c r="G253" s="6"/>
      <c r="H253" s="6"/>
      <c r="I253" s="6"/>
      <c r="J253" s="6"/>
      <c r="K253" s="6"/>
      <c r="L253" s="6"/>
      <c r="M253" s="6"/>
      <c r="N253" s="6"/>
      <c r="O253" s="8"/>
      <c r="P253" s="8">
        <f t="shared" si="64"/>
        <v>0</v>
      </c>
      <c r="Q253" s="8" t="e">
        <f t="shared" si="65"/>
        <v>#DIV/0!</v>
      </c>
      <c r="R253" s="8"/>
      <c r="S253" s="8">
        <f t="shared" si="71"/>
        <v>0</v>
      </c>
      <c r="T253" s="8">
        <f t="shared" si="66"/>
        <v>0</v>
      </c>
      <c r="U253" s="8">
        <f t="shared" si="67"/>
        <v>0</v>
      </c>
      <c r="V253" s="88">
        <f t="shared" si="54"/>
        <v>0</v>
      </c>
      <c r="W253" s="88">
        <f t="shared" si="55"/>
        <v>0</v>
      </c>
      <c r="X253" s="88">
        <f t="shared" si="56"/>
        <v>0</v>
      </c>
      <c r="Y253" s="88">
        <f t="shared" si="57"/>
        <v>0</v>
      </c>
      <c r="Z253" s="88">
        <f t="shared" si="58"/>
        <v>0</v>
      </c>
      <c r="AA253" s="88">
        <f t="shared" si="59"/>
        <v>0</v>
      </c>
      <c r="AB253" s="88">
        <f t="shared" si="60"/>
        <v>0</v>
      </c>
      <c r="AC253" s="88">
        <f t="shared" si="61"/>
        <v>0</v>
      </c>
      <c r="AD253" s="88">
        <f t="shared" si="62"/>
        <v>0</v>
      </c>
      <c r="AE253" s="88">
        <f t="shared" si="63"/>
        <v>0</v>
      </c>
      <c r="AF253" s="8"/>
      <c r="AG253" s="8"/>
      <c r="AH253" s="8">
        <f t="shared" si="68"/>
        <v>0</v>
      </c>
      <c r="AI253" s="8">
        <f t="shared" si="69"/>
        <v>0</v>
      </c>
      <c r="AJ253" s="8" t="str">
        <f t="shared" si="70"/>
        <v>Correct</v>
      </c>
      <c r="AK253" s="8"/>
      <c r="AL253" s="159" t="str">
        <f>IFERROR(VLOOKUP(Table1[[#This Row],[RespondentID]],'All Data'!$A254:$CN826,81,FALSE),"unknown")</f>
        <v>Female</v>
      </c>
      <c r="AM253" s="159">
        <f>IFERROR(VLOOKUP(Table1[[#This Row],[RespondentID]],'All Data'!$A254:$CN826,82,FALSE),"unknown")</f>
        <v>78</v>
      </c>
      <c r="AN253" s="159" t="str">
        <f>IFERROR(VLOOKUP(Table1[[#This Row],[RespondentID]],'All Data'!$A254:$CN826,83,FALSE),"unknown")</f>
        <v>Suffolk</v>
      </c>
      <c r="AO253" s="159" t="str">
        <f>IFERROR(VLOOKUP(Table1[[#This Row],[RespondentID]],'All Data'!$A254:$CN826,84,FALSE),"unknown")</f>
        <v>West Islip, 11795</v>
      </c>
      <c r="AP253" s="159" t="str">
        <f>IFERROR(VLOOKUP(Table1[[#This Row],[RespondentID]],'All Data'!$A254:$CN826,85,FALSE),"unknown")</f>
        <v>White/Caucasian</v>
      </c>
      <c r="AQ253" s="159" t="str">
        <f>IFERROR(VLOOKUP(Table1[[#This Row],[RespondentID]],'All Data'!$A254:$CN826,86,FALSE),"unknown")</f>
        <v>No</v>
      </c>
      <c r="AR253" s="159" t="str">
        <f>IFERROR(VLOOKUP(Table1[[#This Row],[RespondentID]],'All Data'!$A254:$CN826,87,FALSE),"unknown")</f>
        <v xml:space="preserve">English Spanish </v>
      </c>
      <c r="AS253" s="159">
        <f>IFERROR(VLOOKUP(Table1[[#This Row],[RespondentID]],'All Data'!$A254:$CN826,88,FALSE),"unknown")</f>
        <v>0</v>
      </c>
      <c r="AT253" s="159" t="str">
        <f>IFERROR(VLOOKUP(Table1[[#This Row],[RespondentID]],'All Data'!$A254:$CN826,89,FALSE),"unknown")</f>
        <v>Graduate school</v>
      </c>
      <c r="AU253" s="159" t="str">
        <f>IFERROR(VLOOKUP(Table1[[#This Row],[RespondentID]],'All Data'!$A254:$CN826,90,FALSE),"unknown")</f>
        <v>Retired</v>
      </c>
      <c r="AV253" s="159" t="str">
        <f>IFERROR(VLOOKUP(Table1[[#This Row],[RespondentID]],'All Data'!$A254:$CN826,91,FALSE),"unknown")</f>
        <v>Yes</v>
      </c>
      <c r="AW253" s="159" t="str">
        <f>IFERROR(VLOOKUP(Table1[[#This Row],[RespondentID]],'All Data'!$A254:$CN826,92,FALSE),"unknown")</f>
        <v>No</v>
      </c>
    </row>
    <row r="254" spans="1:49" x14ac:dyDescent="0.35">
      <c r="A254" s="6">
        <f>'All Data'!A255</f>
        <v>7045783316</v>
      </c>
      <c r="B254" s="6"/>
      <c r="C254" s="6"/>
      <c r="D254" s="6"/>
      <c r="E254" s="6"/>
      <c r="F254" s="6"/>
      <c r="G254" s="6"/>
      <c r="H254" s="6"/>
      <c r="I254" s="6"/>
      <c r="J254" s="6"/>
      <c r="K254" s="6" t="s">
        <v>27</v>
      </c>
      <c r="L254" s="6" t="s">
        <v>28</v>
      </c>
      <c r="M254" s="6"/>
      <c r="N254" s="6"/>
      <c r="O254" s="8"/>
      <c r="P254" s="8">
        <f t="shared" si="64"/>
        <v>2</v>
      </c>
      <c r="Q254" s="8">
        <f t="shared" si="65"/>
        <v>1.5</v>
      </c>
      <c r="R254" s="8"/>
      <c r="S254" s="8">
        <f t="shared" si="71"/>
        <v>0</v>
      </c>
      <c r="T254" s="8">
        <f t="shared" si="66"/>
        <v>0</v>
      </c>
      <c r="U254" s="8">
        <f t="shared" si="67"/>
        <v>0</v>
      </c>
      <c r="V254" s="88">
        <f t="shared" si="54"/>
        <v>0</v>
      </c>
      <c r="W254" s="88">
        <f t="shared" si="55"/>
        <v>0</v>
      </c>
      <c r="X254" s="88">
        <f t="shared" si="56"/>
        <v>0</v>
      </c>
      <c r="Y254" s="88">
        <f t="shared" si="57"/>
        <v>0</v>
      </c>
      <c r="Z254" s="88">
        <f t="shared" si="58"/>
        <v>0</v>
      </c>
      <c r="AA254" s="88">
        <f t="shared" si="59"/>
        <v>0</v>
      </c>
      <c r="AB254" s="88">
        <f t="shared" si="60"/>
        <v>1</v>
      </c>
      <c r="AC254" s="88">
        <f t="shared" si="61"/>
        <v>1</v>
      </c>
      <c r="AD254" s="88">
        <f t="shared" si="62"/>
        <v>0</v>
      </c>
      <c r="AE254" s="88">
        <f t="shared" si="63"/>
        <v>0</v>
      </c>
      <c r="AF254" s="8"/>
      <c r="AG254" s="8"/>
      <c r="AH254" s="8">
        <f t="shared" si="68"/>
        <v>2</v>
      </c>
      <c r="AI254" s="8">
        <f t="shared" si="69"/>
        <v>2</v>
      </c>
      <c r="AJ254" s="8" t="str">
        <f t="shared" si="70"/>
        <v>Correct</v>
      </c>
      <c r="AK254" s="8"/>
      <c r="AL254" s="159" t="str">
        <f>IFERROR(VLOOKUP(Table1[[#This Row],[RespondentID]],'All Data'!$A255:$CN827,81,FALSE),"unknown")</f>
        <v>Female</v>
      </c>
      <c r="AM254" s="159">
        <f>IFERROR(VLOOKUP(Table1[[#This Row],[RespondentID]],'All Data'!$A255:$CN827,82,FALSE),"unknown")</f>
        <v>73</v>
      </c>
      <c r="AN254" s="159" t="str">
        <f>IFERROR(VLOOKUP(Table1[[#This Row],[RespondentID]],'All Data'!$A255:$CN827,83,FALSE),"unknown")</f>
        <v>Suffolk</v>
      </c>
      <c r="AO254" s="159" t="str">
        <f>IFERROR(VLOOKUP(Table1[[#This Row],[RespondentID]],'All Data'!$A255:$CN827,84,FALSE),"unknown")</f>
        <v>Selden, 11784</v>
      </c>
      <c r="AP254" s="159" t="str">
        <f>IFERROR(VLOOKUP(Table1[[#This Row],[RespondentID]],'All Data'!$A255:$CN827,85,FALSE),"unknown")</f>
        <v>White/Caucasian</v>
      </c>
      <c r="AQ254" s="159" t="str">
        <f>IFERROR(VLOOKUP(Table1[[#This Row],[RespondentID]],'All Data'!$A255:$CN827,86,FALSE),"unknown")</f>
        <v>No</v>
      </c>
      <c r="AR254" s="159" t="str">
        <f>IFERROR(VLOOKUP(Table1[[#This Row],[RespondentID]],'All Data'!$A255:$CN827,87,FALSE),"unknown")</f>
        <v xml:space="preserve">English </v>
      </c>
      <c r="AS254" s="159">
        <f>IFERROR(VLOOKUP(Table1[[#This Row],[RespondentID]],'All Data'!$A255:$CN827,88,FALSE),"unknown")</f>
        <v>0</v>
      </c>
      <c r="AT254" s="159" t="str">
        <f>IFERROR(VLOOKUP(Table1[[#This Row],[RespondentID]],'All Data'!$A255:$CN827,89,FALSE),"unknown")</f>
        <v>College graduate</v>
      </c>
      <c r="AU254" s="159" t="str">
        <f>IFERROR(VLOOKUP(Table1[[#This Row],[RespondentID]],'All Data'!$A255:$CN827,90,FALSE),"unknown")</f>
        <v>Retired</v>
      </c>
      <c r="AV254" s="159" t="str">
        <f>IFERROR(VLOOKUP(Table1[[#This Row],[RespondentID]],'All Data'!$A255:$CN827,91,FALSE),"unknown")</f>
        <v>Yes</v>
      </c>
      <c r="AW254" s="159" t="str">
        <f>IFERROR(VLOOKUP(Table1[[#This Row],[RespondentID]],'All Data'!$A255:$CN827,92,FALSE),"unknown")</f>
        <v>Yes</v>
      </c>
    </row>
    <row r="255" spans="1:49" x14ac:dyDescent="0.35">
      <c r="A255" s="6">
        <f>'All Data'!A256</f>
        <v>7045782626</v>
      </c>
      <c r="B255" s="6"/>
      <c r="C255" s="6" t="s">
        <v>19</v>
      </c>
      <c r="D255" s="6" t="s">
        <v>20</v>
      </c>
      <c r="E255" s="6"/>
      <c r="F255" s="6"/>
      <c r="G255" s="6"/>
      <c r="H255" s="6"/>
      <c r="I255" s="6"/>
      <c r="J255" s="6"/>
      <c r="K255" s="6"/>
      <c r="L255" s="6"/>
      <c r="M255" s="6"/>
      <c r="N255" s="6" t="s">
        <v>30</v>
      </c>
      <c r="O255" s="8"/>
      <c r="P255" s="8">
        <f t="shared" si="64"/>
        <v>3</v>
      </c>
      <c r="Q255" s="8">
        <f t="shared" si="65"/>
        <v>1</v>
      </c>
      <c r="R255" s="8"/>
      <c r="S255" s="8">
        <f t="shared" si="71"/>
        <v>0</v>
      </c>
      <c r="T255" s="8">
        <f t="shared" si="66"/>
        <v>1</v>
      </c>
      <c r="U255" s="8">
        <f t="shared" si="67"/>
        <v>1</v>
      </c>
      <c r="V255" s="88">
        <f t="shared" si="54"/>
        <v>0</v>
      </c>
      <c r="W255" s="88">
        <f t="shared" si="55"/>
        <v>0</v>
      </c>
      <c r="X255" s="88">
        <f t="shared" si="56"/>
        <v>0</v>
      </c>
      <c r="Y255" s="88">
        <f t="shared" si="57"/>
        <v>0</v>
      </c>
      <c r="Z255" s="88">
        <f t="shared" si="58"/>
        <v>0</v>
      </c>
      <c r="AA255" s="88">
        <f t="shared" si="59"/>
        <v>0</v>
      </c>
      <c r="AB255" s="88">
        <f t="shared" si="60"/>
        <v>0</v>
      </c>
      <c r="AC255" s="88">
        <f t="shared" si="61"/>
        <v>0</v>
      </c>
      <c r="AD255" s="88">
        <f t="shared" si="62"/>
        <v>0</v>
      </c>
      <c r="AE255" s="88">
        <f t="shared" si="63"/>
        <v>1</v>
      </c>
      <c r="AF255" s="8"/>
      <c r="AG255" s="8"/>
      <c r="AH255" s="8">
        <f t="shared" si="68"/>
        <v>3</v>
      </c>
      <c r="AI255" s="8">
        <f t="shared" si="69"/>
        <v>3</v>
      </c>
      <c r="AJ255" s="8" t="str">
        <f t="shared" si="70"/>
        <v>Correct</v>
      </c>
      <c r="AK255" s="8"/>
      <c r="AL255" s="159" t="str">
        <f>IFERROR(VLOOKUP(Table1[[#This Row],[RespondentID]],'All Data'!$A256:$CN828,81,FALSE),"unknown")</f>
        <v>Male</v>
      </c>
      <c r="AM255" s="159">
        <f>IFERROR(VLOOKUP(Table1[[#This Row],[RespondentID]],'All Data'!$A256:$CN828,82,FALSE),"unknown")</f>
        <v>65</v>
      </c>
      <c r="AN255" s="159" t="str">
        <f>IFERROR(VLOOKUP(Table1[[#This Row],[RespondentID]],'All Data'!$A256:$CN828,83,FALSE),"unknown")</f>
        <v>Suffolk</v>
      </c>
      <c r="AO255" s="159" t="str">
        <f>IFERROR(VLOOKUP(Table1[[#This Row],[RespondentID]],'All Data'!$A256:$CN828,84,FALSE),"unknown")</f>
        <v>Deer Park, 11729</v>
      </c>
      <c r="AP255" s="159" t="str">
        <f>IFERROR(VLOOKUP(Table1[[#This Row],[RespondentID]],'All Data'!$A256:$CN828,85,FALSE),"unknown")</f>
        <v>White/Caucasian</v>
      </c>
      <c r="AQ255" s="159" t="str">
        <f>IFERROR(VLOOKUP(Table1[[#This Row],[RespondentID]],'All Data'!$A256:$CN828,86,FALSE),"unknown")</f>
        <v>No</v>
      </c>
      <c r="AR255" s="159" t="str">
        <f>IFERROR(VLOOKUP(Table1[[#This Row],[RespondentID]],'All Data'!$A256:$CN828,87,FALSE),"unknown")</f>
        <v xml:space="preserve">English </v>
      </c>
      <c r="AS255" s="159">
        <f>IFERROR(VLOOKUP(Table1[[#This Row],[RespondentID]],'All Data'!$A256:$CN828,88,FALSE),"unknown")</f>
        <v>0</v>
      </c>
      <c r="AT255" s="159" t="str">
        <f>IFERROR(VLOOKUP(Table1[[#This Row],[RespondentID]],'All Data'!$A256:$CN828,89,FALSE),"unknown")</f>
        <v>Doctorate</v>
      </c>
      <c r="AU255" s="159" t="str">
        <f>IFERROR(VLOOKUP(Table1[[#This Row],[RespondentID]],'All Data'!$A256:$CN828,90,FALSE),"unknown")</f>
        <v>Retired</v>
      </c>
      <c r="AV255" s="159" t="str">
        <f>IFERROR(VLOOKUP(Table1[[#This Row],[RespondentID]],'All Data'!$A256:$CN828,91,FALSE),"unknown")</f>
        <v>Yes</v>
      </c>
      <c r="AW255" s="159" t="str">
        <f>IFERROR(VLOOKUP(Table1[[#This Row],[RespondentID]],'All Data'!$A256:$CN828,92,FALSE),"unknown")</f>
        <v>Yes</v>
      </c>
    </row>
    <row r="256" spans="1:49" x14ac:dyDescent="0.35">
      <c r="A256" s="6">
        <f>'All Data'!A257</f>
        <v>7045782234</v>
      </c>
      <c r="B256" s="6"/>
      <c r="C256" s="6"/>
      <c r="D256" s="6"/>
      <c r="E256" s="6"/>
      <c r="F256" s="6"/>
      <c r="G256" s="6"/>
      <c r="H256" s="6"/>
      <c r="I256" s="6" t="s">
        <v>25</v>
      </c>
      <c r="J256" s="6"/>
      <c r="K256" s="6" t="s">
        <v>27</v>
      </c>
      <c r="L256" s="6" t="s">
        <v>28</v>
      </c>
      <c r="M256" s="6" t="s">
        <v>29</v>
      </c>
      <c r="N256" s="6"/>
      <c r="O256" s="8"/>
      <c r="P256" s="8">
        <f t="shared" si="64"/>
        <v>4</v>
      </c>
      <c r="Q256" s="8">
        <f t="shared" si="65"/>
        <v>0.75</v>
      </c>
      <c r="R256" s="8"/>
      <c r="S256" s="8">
        <f t="shared" si="71"/>
        <v>0</v>
      </c>
      <c r="T256" s="8">
        <f t="shared" si="66"/>
        <v>0</v>
      </c>
      <c r="U256" s="8">
        <f t="shared" si="67"/>
        <v>0</v>
      </c>
      <c r="V256" s="88">
        <f t="shared" ref="V256:V319" si="72">IF($P256&lt;3,IF($E256=$E$1,1,0),IF($E256=$E$1,$Q256,0))</f>
        <v>0</v>
      </c>
      <c r="W256" s="88">
        <f t="shared" ref="W256:W319" si="73">IF($P256&lt;3,IF($F256=$F$1,1,0),IF($F256=$F$1,$Q256,0))</f>
        <v>0</v>
      </c>
      <c r="X256" s="88">
        <f t="shared" ref="X256:X319" si="74">IF($P256&lt;3,IF($G256=$G$1,1,0),IF($G256=$G$1,$Q256,0))</f>
        <v>0</v>
      </c>
      <c r="Y256" s="88">
        <f t="shared" ref="Y256:Y319" si="75">IF($P256&lt;3,IF($H256=$H$1,1,0),IF($H256=$H$1,$Q256,0))</f>
        <v>0</v>
      </c>
      <c r="Z256" s="88">
        <f t="shared" ref="Z256:Z319" si="76">IF($P256&lt;3,IF($I256=$I$1,1,0),IF($I256=$I$1,$Q256,0))</f>
        <v>0.75</v>
      </c>
      <c r="AA256" s="88">
        <f t="shared" ref="AA256:AA319" si="77">IF($P256&lt;3,IF($J256=$J$1,1,0),IF($J256=$J$1,$Q256,0))</f>
        <v>0</v>
      </c>
      <c r="AB256" s="88">
        <f t="shared" ref="AB256:AB319" si="78">IF($P256&lt;3,IF($K256=$K$1,1,0),IF($K256=$K$1,$Q256,0))</f>
        <v>0.75</v>
      </c>
      <c r="AC256" s="88">
        <f t="shared" ref="AC256:AC319" si="79">IF($P256&lt;3,IF($L256=$L$1,1,0),IF($L256=$L$1,$Q256,0))</f>
        <v>0.75</v>
      </c>
      <c r="AD256" s="88">
        <f t="shared" ref="AD256:AD319" si="80">IF($P256&lt;3,IF($M256=$M$1,1,0),IF($M256=$M$1,$Q256,0))</f>
        <v>0.75</v>
      </c>
      <c r="AE256" s="88">
        <f t="shared" ref="AE256:AE319" si="81">IF($P256&lt;3,IF($N256=$N$1,1,0),IF($N256=$N$1,$Q256,0))</f>
        <v>0</v>
      </c>
      <c r="AF256" s="8"/>
      <c r="AG256" s="8"/>
      <c r="AH256" s="8">
        <f t="shared" si="68"/>
        <v>3</v>
      </c>
      <c r="AI256" s="8">
        <f t="shared" si="69"/>
        <v>4</v>
      </c>
      <c r="AJ256" s="8" t="str">
        <f t="shared" si="70"/>
        <v>Correct</v>
      </c>
      <c r="AK256" s="8"/>
      <c r="AL256" s="159" t="str">
        <f>IFERROR(VLOOKUP(Table1[[#This Row],[RespondentID]],'All Data'!$A257:$CN829,81,FALSE),"unknown")</f>
        <v>Female</v>
      </c>
      <c r="AM256" s="159">
        <f>IFERROR(VLOOKUP(Table1[[#This Row],[RespondentID]],'All Data'!$A257:$CN829,82,FALSE),"unknown")</f>
        <v>57</v>
      </c>
      <c r="AN256" s="159" t="str">
        <f>IFERROR(VLOOKUP(Table1[[#This Row],[RespondentID]],'All Data'!$A257:$CN829,83,FALSE),"unknown")</f>
        <v>Suffolk</v>
      </c>
      <c r="AO256" s="159" t="str">
        <f>IFERROR(VLOOKUP(Table1[[#This Row],[RespondentID]],'All Data'!$A257:$CN829,84,FALSE),"unknown")</f>
        <v>Babylon, 11702</v>
      </c>
      <c r="AP256" s="159" t="str">
        <f>IFERROR(VLOOKUP(Table1[[#This Row],[RespondentID]],'All Data'!$A257:$CN829,85,FALSE),"unknown")</f>
        <v>White/Caucasian</v>
      </c>
      <c r="AQ256" s="159">
        <f>IFERROR(VLOOKUP(Table1[[#This Row],[RespondentID]],'All Data'!$A257:$CN829,86,FALSE),"unknown")</f>
        <v>0</v>
      </c>
      <c r="AR256" s="159" t="str">
        <f>IFERROR(VLOOKUP(Table1[[#This Row],[RespondentID]],'All Data'!$A257:$CN829,87,FALSE),"unknown")</f>
        <v xml:space="preserve">English </v>
      </c>
      <c r="AS256" s="159" t="str">
        <f>IFERROR(VLOOKUP(Table1[[#This Row],[RespondentID]],'All Data'!$A257:$CN829,88,FALSE),"unknown")</f>
        <v>Over $125,000</v>
      </c>
      <c r="AT256" s="159" t="str">
        <f>IFERROR(VLOOKUP(Table1[[#This Row],[RespondentID]],'All Data'!$A257:$CN829,89,FALSE),"unknown")</f>
        <v>Graduate school</v>
      </c>
      <c r="AU256" s="159" t="str">
        <f>IFERROR(VLOOKUP(Table1[[#This Row],[RespondentID]],'All Data'!$A257:$CN829,90,FALSE),"unknown")</f>
        <v>Employed for wages</v>
      </c>
      <c r="AV256" s="159" t="str">
        <f>IFERROR(VLOOKUP(Table1[[#This Row],[RespondentID]],'All Data'!$A257:$CN829,91,FALSE),"unknown")</f>
        <v>Yes</v>
      </c>
      <c r="AW256" s="159" t="str">
        <f>IFERROR(VLOOKUP(Table1[[#This Row],[RespondentID]],'All Data'!$A257:$CN829,92,FALSE),"unknown")</f>
        <v>Yes</v>
      </c>
    </row>
    <row r="257" spans="1:49" x14ac:dyDescent="0.35">
      <c r="A257" s="6">
        <f>'All Data'!A258</f>
        <v>7045781500</v>
      </c>
      <c r="B257" s="6"/>
      <c r="C257" s="6"/>
      <c r="D257" s="6" t="s">
        <v>20</v>
      </c>
      <c r="E257" s="6"/>
      <c r="F257" s="6"/>
      <c r="G257" s="6"/>
      <c r="H257" s="6"/>
      <c r="I257" s="6"/>
      <c r="J257" s="6" t="s">
        <v>26</v>
      </c>
      <c r="K257" s="6"/>
      <c r="L257" s="6"/>
      <c r="M257" s="6"/>
      <c r="N257" s="6" t="s">
        <v>30</v>
      </c>
      <c r="O257" s="8"/>
      <c r="P257" s="8">
        <f t="shared" ref="P257:P320" si="82">COUNTA(B257:N257)</f>
        <v>3</v>
      </c>
      <c r="Q257" s="8">
        <f t="shared" ref="Q257:Q320" si="83">3/P257</f>
        <v>1</v>
      </c>
      <c r="R257" s="8"/>
      <c r="S257" s="8">
        <f t="shared" si="71"/>
        <v>0</v>
      </c>
      <c r="T257" s="8">
        <f t="shared" ref="T257:T320" si="84">IF($P257&lt;3,IF($C257=$C$1,1,0),IF($C257=$C$1,$Q257,0))</f>
        <v>0</v>
      </c>
      <c r="U257" s="8">
        <f t="shared" ref="U257:U320" si="85">IF($P257&lt;3,IF($D257=$D$1,1,0),IF($D257=$D$1,$Q257,0))</f>
        <v>1</v>
      </c>
      <c r="V257" s="88">
        <f t="shared" si="72"/>
        <v>0</v>
      </c>
      <c r="W257" s="88">
        <f t="shared" si="73"/>
        <v>0</v>
      </c>
      <c r="X257" s="88">
        <f t="shared" si="74"/>
        <v>0</v>
      </c>
      <c r="Y257" s="88">
        <f t="shared" si="75"/>
        <v>0</v>
      </c>
      <c r="Z257" s="88">
        <f t="shared" si="76"/>
        <v>0</v>
      </c>
      <c r="AA257" s="88">
        <f t="shared" si="77"/>
        <v>1</v>
      </c>
      <c r="AB257" s="88">
        <f t="shared" si="78"/>
        <v>0</v>
      </c>
      <c r="AC257" s="88">
        <f t="shared" si="79"/>
        <v>0</v>
      </c>
      <c r="AD257" s="88">
        <f t="shared" si="80"/>
        <v>0</v>
      </c>
      <c r="AE257" s="88">
        <f t="shared" si="81"/>
        <v>1</v>
      </c>
      <c r="AF257" s="8"/>
      <c r="AG257" s="8"/>
      <c r="AH257" s="8">
        <f t="shared" ref="AH257:AH320" si="86">SUM(S257:AE257)</f>
        <v>3</v>
      </c>
      <c r="AI257" s="8">
        <f t="shared" ref="AI257:AI320" si="87">P257</f>
        <v>3</v>
      </c>
      <c r="AJ257" s="8" t="str">
        <f t="shared" ref="AJ257:AJ320" si="88">IF(AH257=AI257,"Correct",IF(AH257=3,"Correct","Wrong"))</f>
        <v>Correct</v>
      </c>
      <c r="AK257" s="8"/>
      <c r="AL257" s="159" t="str">
        <f>IFERROR(VLOOKUP(Table1[[#This Row],[RespondentID]],'All Data'!$A258:$CN830,81,FALSE),"unknown")</f>
        <v>Male</v>
      </c>
      <c r="AM257" s="159">
        <f>IFERROR(VLOOKUP(Table1[[#This Row],[RespondentID]],'All Data'!$A258:$CN830,82,FALSE),"unknown")</f>
        <v>67</v>
      </c>
      <c r="AN257" s="159" t="str">
        <f>IFERROR(VLOOKUP(Table1[[#This Row],[RespondentID]],'All Data'!$A258:$CN830,83,FALSE),"unknown")</f>
        <v>Suffolk</v>
      </c>
      <c r="AO257" s="159" t="str">
        <f>IFERROR(VLOOKUP(Table1[[#This Row],[RespondentID]],'All Data'!$A258:$CN830,84,FALSE),"unknown")</f>
        <v>Deer Park, 11729</v>
      </c>
      <c r="AP257" s="159" t="str">
        <f>IFERROR(VLOOKUP(Table1[[#This Row],[RespondentID]],'All Data'!$A258:$CN830,85,FALSE),"unknown")</f>
        <v>White/Caucasian</v>
      </c>
      <c r="AQ257" s="159" t="str">
        <f>IFERROR(VLOOKUP(Table1[[#This Row],[RespondentID]],'All Data'!$A258:$CN830,86,FALSE),"unknown")</f>
        <v>No</v>
      </c>
      <c r="AR257" s="159" t="str">
        <f>IFERROR(VLOOKUP(Table1[[#This Row],[RespondentID]],'All Data'!$A258:$CN830,87,FALSE),"unknown")</f>
        <v xml:space="preserve">English </v>
      </c>
      <c r="AS257" s="159">
        <f>IFERROR(VLOOKUP(Table1[[#This Row],[RespondentID]],'All Data'!$A258:$CN830,88,FALSE),"unknown")</f>
        <v>0</v>
      </c>
      <c r="AT257" s="159" t="str">
        <f>IFERROR(VLOOKUP(Table1[[#This Row],[RespondentID]],'All Data'!$A258:$CN830,89,FALSE),"unknown")</f>
        <v>Graduate school</v>
      </c>
      <c r="AU257" s="159" t="str">
        <f>IFERROR(VLOOKUP(Table1[[#This Row],[RespondentID]],'All Data'!$A258:$CN830,90,FALSE),"unknown")</f>
        <v>Retired</v>
      </c>
      <c r="AV257" s="159" t="str">
        <f>IFERROR(VLOOKUP(Table1[[#This Row],[RespondentID]],'All Data'!$A258:$CN830,91,FALSE),"unknown")</f>
        <v>Yes</v>
      </c>
      <c r="AW257" s="159" t="str">
        <f>IFERROR(VLOOKUP(Table1[[#This Row],[RespondentID]],'All Data'!$A258:$CN830,92,FALSE),"unknown")</f>
        <v>Yes</v>
      </c>
    </row>
    <row r="258" spans="1:49" x14ac:dyDescent="0.35">
      <c r="A258" s="6">
        <f>'All Data'!A259</f>
        <v>7045781034</v>
      </c>
      <c r="B258" s="6"/>
      <c r="C258" s="6"/>
      <c r="D258" s="6"/>
      <c r="E258" s="6"/>
      <c r="F258" s="6"/>
      <c r="G258" s="6"/>
      <c r="H258" s="6"/>
      <c r="I258" s="6"/>
      <c r="J258" s="6"/>
      <c r="K258" s="6"/>
      <c r="L258" s="6"/>
      <c r="M258" s="6"/>
      <c r="N258" s="6"/>
      <c r="O258" s="8"/>
      <c r="P258" s="8">
        <f t="shared" si="82"/>
        <v>0</v>
      </c>
      <c r="Q258" s="8" t="e">
        <f t="shared" si="83"/>
        <v>#DIV/0!</v>
      </c>
      <c r="R258" s="8"/>
      <c r="S258" s="8">
        <f t="shared" si="71"/>
        <v>0</v>
      </c>
      <c r="T258" s="8">
        <f t="shared" si="84"/>
        <v>0</v>
      </c>
      <c r="U258" s="8">
        <f t="shared" si="85"/>
        <v>0</v>
      </c>
      <c r="V258" s="88">
        <f t="shared" si="72"/>
        <v>0</v>
      </c>
      <c r="W258" s="88">
        <f t="shared" si="73"/>
        <v>0</v>
      </c>
      <c r="X258" s="88">
        <f t="shared" si="74"/>
        <v>0</v>
      </c>
      <c r="Y258" s="88">
        <f t="shared" si="75"/>
        <v>0</v>
      </c>
      <c r="Z258" s="88">
        <f t="shared" si="76"/>
        <v>0</v>
      </c>
      <c r="AA258" s="88">
        <f t="shared" si="77"/>
        <v>0</v>
      </c>
      <c r="AB258" s="88">
        <f t="shared" si="78"/>
        <v>0</v>
      </c>
      <c r="AC258" s="88">
        <f t="shared" si="79"/>
        <v>0</v>
      </c>
      <c r="AD258" s="88">
        <f t="shared" si="80"/>
        <v>0</v>
      </c>
      <c r="AE258" s="88">
        <f t="shared" si="81"/>
        <v>0</v>
      </c>
      <c r="AF258" s="8"/>
      <c r="AG258" s="8"/>
      <c r="AH258" s="8">
        <f t="shared" si="86"/>
        <v>0</v>
      </c>
      <c r="AI258" s="8">
        <f t="shared" si="87"/>
        <v>0</v>
      </c>
      <c r="AJ258" s="8" t="str">
        <f t="shared" si="88"/>
        <v>Correct</v>
      </c>
      <c r="AK258" s="8"/>
      <c r="AL258" s="159" t="str">
        <f>IFERROR(VLOOKUP(Table1[[#This Row],[RespondentID]],'All Data'!$A259:$CN831,81,FALSE),"unknown")</f>
        <v>Male</v>
      </c>
      <c r="AM258" s="159">
        <f>IFERROR(VLOOKUP(Table1[[#This Row],[RespondentID]],'All Data'!$A259:$CN831,82,FALSE),"unknown")</f>
        <v>62</v>
      </c>
      <c r="AN258" s="159" t="str">
        <f>IFERROR(VLOOKUP(Table1[[#This Row],[RespondentID]],'All Data'!$A259:$CN831,83,FALSE),"unknown")</f>
        <v>Nassau</v>
      </c>
      <c r="AO258" s="159" t="str">
        <f>IFERROR(VLOOKUP(Table1[[#This Row],[RespondentID]],'All Data'!$A259:$CN831,84,FALSE),"unknown")</f>
        <v>Seaford, 11783</v>
      </c>
      <c r="AP258" s="159" t="str">
        <f>IFERROR(VLOOKUP(Table1[[#This Row],[RespondentID]],'All Data'!$A259:$CN831,85,FALSE),"unknown")</f>
        <v>White/Caucasian</v>
      </c>
      <c r="AQ258" s="159" t="str">
        <f>IFERROR(VLOOKUP(Table1[[#This Row],[RespondentID]],'All Data'!$A259:$CN831,86,FALSE),"unknown")</f>
        <v>No</v>
      </c>
      <c r="AR258" s="159" t="str">
        <f>IFERROR(VLOOKUP(Table1[[#This Row],[RespondentID]],'All Data'!$A259:$CN831,87,FALSE),"unknown")</f>
        <v xml:space="preserve">English </v>
      </c>
      <c r="AS258" s="159" t="str">
        <f>IFERROR(VLOOKUP(Table1[[#This Row],[RespondentID]],'All Data'!$A259:$CN831,88,FALSE),"unknown")</f>
        <v>$75,000 to $125,000</v>
      </c>
      <c r="AT258" s="159" t="str">
        <f>IFERROR(VLOOKUP(Table1[[#This Row],[RespondentID]],'All Data'!$A259:$CN831,89,FALSE),"unknown")</f>
        <v>High school graduate</v>
      </c>
      <c r="AU258" s="159" t="str">
        <f>IFERROR(VLOOKUP(Table1[[#This Row],[RespondentID]],'All Data'!$A259:$CN831,90,FALSE),"unknown")</f>
        <v>Retired</v>
      </c>
      <c r="AV258" s="159" t="str">
        <f>IFERROR(VLOOKUP(Table1[[#This Row],[RespondentID]],'All Data'!$A259:$CN831,91,FALSE),"unknown")</f>
        <v>Yes</v>
      </c>
      <c r="AW258" s="159" t="str">
        <f>IFERROR(VLOOKUP(Table1[[#This Row],[RespondentID]],'All Data'!$A259:$CN831,92,FALSE),"unknown")</f>
        <v>Yes</v>
      </c>
    </row>
    <row r="259" spans="1:49" x14ac:dyDescent="0.35">
      <c r="A259" s="6">
        <f>'All Data'!A260</f>
        <v>7045780595</v>
      </c>
      <c r="B259" s="6"/>
      <c r="C259" s="6"/>
      <c r="D259" s="6" t="s">
        <v>20</v>
      </c>
      <c r="E259" s="6" t="s">
        <v>21</v>
      </c>
      <c r="F259" s="6"/>
      <c r="G259" s="6"/>
      <c r="H259" s="6"/>
      <c r="I259" s="6"/>
      <c r="J259" s="6"/>
      <c r="K259" s="6"/>
      <c r="L259" s="6"/>
      <c r="M259" s="6"/>
      <c r="N259" s="6"/>
      <c r="O259" s="8"/>
      <c r="P259" s="8">
        <f t="shared" si="82"/>
        <v>2</v>
      </c>
      <c r="Q259" s="8">
        <f t="shared" si="83"/>
        <v>1.5</v>
      </c>
      <c r="R259" s="8"/>
      <c r="S259" s="8">
        <f t="shared" si="71"/>
        <v>0</v>
      </c>
      <c r="T259" s="8">
        <f t="shared" si="84"/>
        <v>0</v>
      </c>
      <c r="U259" s="8">
        <f t="shared" si="85"/>
        <v>1</v>
      </c>
      <c r="V259" s="88">
        <f t="shared" si="72"/>
        <v>1</v>
      </c>
      <c r="W259" s="88">
        <f t="shared" si="73"/>
        <v>0</v>
      </c>
      <c r="X259" s="88">
        <f t="shared" si="74"/>
        <v>0</v>
      </c>
      <c r="Y259" s="88">
        <f t="shared" si="75"/>
        <v>0</v>
      </c>
      <c r="Z259" s="88">
        <f t="shared" si="76"/>
        <v>0</v>
      </c>
      <c r="AA259" s="88">
        <f t="shared" si="77"/>
        <v>0</v>
      </c>
      <c r="AB259" s="88">
        <f t="shared" si="78"/>
        <v>0</v>
      </c>
      <c r="AC259" s="88">
        <f t="shared" si="79"/>
        <v>0</v>
      </c>
      <c r="AD259" s="88">
        <f t="shared" si="80"/>
        <v>0</v>
      </c>
      <c r="AE259" s="88">
        <f t="shared" si="81"/>
        <v>0</v>
      </c>
      <c r="AF259" s="8"/>
      <c r="AG259" s="8"/>
      <c r="AH259" s="8">
        <f t="shared" si="86"/>
        <v>2</v>
      </c>
      <c r="AI259" s="8">
        <f t="shared" si="87"/>
        <v>2</v>
      </c>
      <c r="AJ259" s="8" t="str">
        <f t="shared" si="88"/>
        <v>Correct</v>
      </c>
      <c r="AK259" s="8"/>
      <c r="AL259" s="159" t="str">
        <f>IFERROR(VLOOKUP(Table1[[#This Row],[RespondentID]],'All Data'!$A260:$CN832,81,FALSE),"unknown")</f>
        <v>Female</v>
      </c>
      <c r="AM259" s="159">
        <f>IFERROR(VLOOKUP(Table1[[#This Row],[RespondentID]],'All Data'!$A260:$CN832,82,FALSE),"unknown")</f>
        <v>80</v>
      </c>
      <c r="AN259" s="159" t="str">
        <f>IFERROR(VLOOKUP(Table1[[#This Row],[RespondentID]],'All Data'!$A260:$CN832,83,FALSE),"unknown")</f>
        <v>Suffolk</v>
      </c>
      <c r="AO259" s="159" t="str">
        <f>IFERROR(VLOOKUP(Table1[[#This Row],[RespondentID]],'All Data'!$A260:$CN832,84,FALSE),"unknown")</f>
        <v>Hauppauge, 11788</v>
      </c>
      <c r="AP259" s="159" t="str">
        <f>IFERROR(VLOOKUP(Table1[[#This Row],[RespondentID]],'All Data'!$A260:$CN832,85,FALSE),"unknown")</f>
        <v>White/Caucasian</v>
      </c>
      <c r="AQ259" s="159" t="str">
        <f>IFERROR(VLOOKUP(Table1[[#This Row],[RespondentID]],'All Data'!$A260:$CN832,86,FALSE),"unknown")</f>
        <v>No</v>
      </c>
      <c r="AR259" s="159" t="str">
        <f>IFERROR(VLOOKUP(Table1[[#This Row],[RespondentID]],'All Data'!$A260:$CN832,87,FALSE),"unknown")</f>
        <v xml:space="preserve">English </v>
      </c>
      <c r="AS259" s="159">
        <f>IFERROR(VLOOKUP(Table1[[#This Row],[RespondentID]],'All Data'!$A260:$CN832,88,FALSE),"unknown")</f>
        <v>0</v>
      </c>
      <c r="AT259" s="159" t="str">
        <f>IFERROR(VLOOKUP(Table1[[#This Row],[RespondentID]],'All Data'!$A260:$CN832,89,FALSE),"unknown")</f>
        <v>Graduate school</v>
      </c>
      <c r="AU259" s="159">
        <f>IFERROR(VLOOKUP(Table1[[#This Row],[RespondentID]],'All Data'!$A260:$CN832,90,FALSE),"unknown")</f>
        <v>0</v>
      </c>
      <c r="AV259" s="159">
        <f>IFERROR(VLOOKUP(Table1[[#This Row],[RespondentID]],'All Data'!$A260:$CN832,91,FALSE),"unknown")</f>
        <v>0</v>
      </c>
      <c r="AW259" s="159">
        <f>IFERROR(VLOOKUP(Table1[[#This Row],[RespondentID]],'All Data'!$A260:$CN832,92,FALSE),"unknown")</f>
        <v>0</v>
      </c>
    </row>
    <row r="260" spans="1:49" x14ac:dyDescent="0.35">
      <c r="A260" s="6">
        <f>'All Data'!A261</f>
        <v>7045780203</v>
      </c>
      <c r="B260" s="6"/>
      <c r="C260" s="6"/>
      <c r="D260" s="6" t="s">
        <v>20</v>
      </c>
      <c r="E260" s="6"/>
      <c r="F260" s="6"/>
      <c r="G260" s="6"/>
      <c r="H260" s="6"/>
      <c r="I260" s="6"/>
      <c r="J260" s="6"/>
      <c r="K260" s="6"/>
      <c r="L260" s="6"/>
      <c r="M260" s="6" t="s">
        <v>29</v>
      </c>
      <c r="N260" s="6" t="s">
        <v>30</v>
      </c>
      <c r="O260" s="8"/>
      <c r="P260" s="8">
        <f t="shared" si="82"/>
        <v>3</v>
      </c>
      <c r="Q260" s="8">
        <f t="shared" si="83"/>
        <v>1</v>
      </c>
      <c r="R260" s="8"/>
      <c r="S260" s="8">
        <f t="shared" ref="S260:S323" si="89">IF($P260&lt;3,IF($B260=$B$1,1,0),IF($B260=$B$1,$Q260,0))</f>
        <v>0</v>
      </c>
      <c r="T260" s="8">
        <f t="shared" si="84"/>
        <v>0</v>
      </c>
      <c r="U260" s="8">
        <f t="shared" si="85"/>
        <v>1</v>
      </c>
      <c r="V260" s="88">
        <f t="shared" si="72"/>
        <v>0</v>
      </c>
      <c r="W260" s="88">
        <f t="shared" si="73"/>
        <v>0</v>
      </c>
      <c r="X260" s="88">
        <f t="shared" si="74"/>
        <v>0</v>
      </c>
      <c r="Y260" s="88">
        <f t="shared" si="75"/>
        <v>0</v>
      </c>
      <c r="Z260" s="88">
        <f t="shared" si="76"/>
        <v>0</v>
      </c>
      <c r="AA260" s="88">
        <f t="shared" si="77"/>
        <v>0</v>
      </c>
      <c r="AB260" s="88">
        <f t="shared" si="78"/>
        <v>0</v>
      </c>
      <c r="AC260" s="88">
        <f t="shared" si="79"/>
        <v>0</v>
      </c>
      <c r="AD260" s="88">
        <f t="shared" si="80"/>
        <v>1</v>
      </c>
      <c r="AE260" s="88">
        <f t="shared" si="81"/>
        <v>1</v>
      </c>
      <c r="AF260" s="8"/>
      <c r="AG260" s="8"/>
      <c r="AH260" s="8">
        <f t="shared" si="86"/>
        <v>3</v>
      </c>
      <c r="AI260" s="8">
        <f t="shared" si="87"/>
        <v>3</v>
      </c>
      <c r="AJ260" s="8" t="str">
        <f t="shared" si="88"/>
        <v>Correct</v>
      </c>
      <c r="AK260" s="8"/>
      <c r="AL260" s="159" t="str">
        <f>IFERROR(VLOOKUP(Table1[[#This Row],[RespondentID]],'All Data'!$A261:$CN833,81,FALSE),"unknown")</f>
        <v>Female</v>
      </c>
      <c r="AM260" s="159">
        <f>IFERROR(VLOOKUP(Table1[[#This Row],[RespondentID]],'All Data'!$A261:$CN833,82,FALSE),"unknown")</f>
        <v>83</v>
      </c>
      <c r="AN260" s="159" t="str">
        <f>IFERROR(VLOOKUP(Table1[[#This Row],[RespondentID]],'All Data'!$A261:$CN833,83,FALSE),"unknown")</f>
        <v>Suffolk</v>
      </c>
      <c r="AO260" s="159" t="str">
        <f>IFERROR(VLOOKUP(Table1[[#This Row],[RespondentID]],'All Data'!$A261:$CN833,84,FALSE),"unknown")</f>
        <v>Islip, 11751</v>
      </c>
      <c r="AP260" s="159" t="str">
        <f>IFERROR(VLOOKUP(Table1[[#This Row],[RespondentID]],'All Data'!$A261:$CN833,85,FALSE),"unknown")</f>
        <v>White/Caucasian</v>
      </c>
      <c r="AQ260" s="159" t="str">
        <f>IFERROR(VLOOKUP(Table1[[#This Row],[RespondentID]],'All Data'!$A261:$CN833,86,FALSE),"unknown")</f>
        <v>No</v>
      </c>
      <c r="AR260" s="159" t="str">
        <f>IFERROR(VLOOKUP(Table1[[#This Row],[RespondentID]],'All Data'!$A261:$CN833,87,FALSE),"unknown")</f>
        <v xml:space="preserve">English </v>
      </c>
      <c r="AS260" s="159" t="str">
        <f>IFERROR(VLOOKUP(Table1[[#This Row],[RespondentID]],'All Data'!$A261:$CN833,88,FALSE),"unknown")</f>
        <v>Over $125,000</v>
      </c>
      <c r="AT260" s="159" t="str">
        <f>IFERROR(VLOOKUP(Table1[[#This Row],[RespondentID]],'All Data'!$A261:$CN833,89,FALSE),"unknown")</f>
        <v>Graduate school</v>
      </c>
      <c r="AU260" s="159" t="str">
        <f>IFERROR(VLOOKUP(Table1[[#This Row],[RespondentID]],'All Data'!$A261:$CN833,90,FALSE),"unknown")</f>
        <v>Retired</v>
      </c>
      <c r="AV260" s="159" t="str">
        <f>IFERROR(VLOOKUP(Table1[[#This Row],[RespondentID]],'All Data'!$A261:$CN833,91,FALSE),"unknown")</f>
        <v>Yes</v>
      </c>
      <c r="AW260" s="159" t="str">
        <f>IFERROR(VLOOKUP(Table1[[#This Row],[RespondentID]],'All Data'!$A261:$CN833,92,FALSE),"unknown")</f>
        <v>Yes</v>
      </c>
    </row>
    <row r="261" spans="1:49" x14ac:dyDescent="0.35">
      <c r="A261" s="6">
        <f>'All Data'!A262</f>
        <v>7045779729</v>
      </c>
      <c r="B261" s="6"/>
      <c r="C261" s="6" t="s">
        <v>19</v>
      </c>
      <c r="D261" s="6"/>
      <c r="E261" s="6"/>
      <c r="F261" s="6"/>
      <c r="G261" s="6"/>
      <c r="H261" s="6"/>
      <c r="I261" s="6"/>
      <c r="J261" s="6" t="s">
        <v>26</v>
      </c>
      <c r="K261" s="6"/>
      <c r="L261" s="6" t="s">
        <v>28</v>
      </c>
      <c r="M261" s="6"/>
      <c r="N261" s="6"/>
      <c r="O261" s="8"/>
      <c r="P261" s="8">
        <f t="shared" si="82"/>
        <v>3</v>
      </c>
      <c r="Q261" s="8">
        <f t="shared" si="83"/>
        <v>1</v>
      </c>
      <c r="R261" s="8"/>
      <c r="S261" s="8">
        <f t="shared" si="89"/>
        <v>0</v>
      </c>
      <c r="T261" s="8">
        <f t="shared" si="84"/>
        <v>1</v>
      </c>
      <c r="U261" s="8">
        <f t="shared" si="85"/>
        <v>0</v>
      </c>
      <c r="V261" s="88">
        <f t="shared" si="72"/>
        <v>0</v>
      </c>
      <c r="W261" s="88">
        <f t="shared" si="73"/>
        <v>0</v>
      </c>
      <c r="X261" s="88">
        <f t="shared" si="74"/>
        <v>0</v>
      </c>
      <c r="Y261" s="88">
        <f t="shared" si="75"/>
        <v>0</v>
      </c>
      <c r="Z261" s="88">
        <f t="shared" si="76"/>
        <v>0</v>
      </c>
      <c r="AA261" s="88">
        <f t="shared" si="77"/>
        <v>1</v>
      </c>
      <c r="AB261" s="88">
        <f t="shared" si="78"/>
        <v>0</v>
      </c>
      <c r="AC261" s="88">
        <f t="shared" si="79"/>
        <v>1</v>
      </c>
      <c r="AD261" s="88">
        <f t="shared" si="80"/>
        <v>0</v>
      </c>
      <c r="AE261" s="88">
        <f t="shared" si="81"/>
        <v>0</v>
      </c>
      <c r="AF261" s="8"/>
      <c r="AG261" s="8"/>
      <c r="AH261" s="8">
        <f t="shared" si="86"/>
        <v>3</v>
      </c>
      <c r="AI261" s="8">
        <f t="shared" si="87"/>
        <v>3</v>
      </c>
      <c r="AJ261" s="8" t="str">
        <f t="shared" si="88"/>
        <v>Correct</v>
      </c>
      <c r="AK261" s="8"/>
      <c r="AL261" s="159" t="str">
        <f>IFERROR(VLOOKUP(Table1[[#This Row],[RespondentID]],'All Data'!$A262:$CN834,81,FALSE),"unknown")</f>
        <v>Female</v>
      </c>
      <c r="AM261" s="159">
        <f>IFERROR(VLOOKUP(Table1[[#This Row],[RespondentID]],'All Data'!$A262:$CN834,82,FALSE),"unknown")</f>
        <v>91</v>
      </c>
      <c r="AN261" s="159" t="str">
        <f>IFERROR(VLOOKUP(Table1[[#This Row],[RespondentID]],'All Data'!$A262:$CN834,83,FALSE),"unknown")</f>
        <v>Suffolk</v>
      </c>
      <c r="AO261" s="159" t="str">
        <f>IFERROR(VLOOKUP(Table1[[#This Row],[RespondentID]],'All Data'!$A262:$CN834,84,FALSE),"unknown")</f>
        <v>West Islip, 11795</v>
      </c>
      <c r="AP261" s="159" t="str">
        <f>IFERROR(VLOOKUP(Table1[[#This Row],[RespondentID]],'All Data'!$A262:$CN834,85,FALSE),"unknown")</f>
        <v>Native American</v>
      </c>
      <c r="AQ261" s="159" t="str">
        <f>IFERROR(VLOOKUP(Table1[[#This Row],[RespondentID]],'All Data'!$A262:$CN834,86,FALSE),"unknown")</f>
        <v>No</v>
      </c>
      <c r="AR261" s="159" t="str">
        <f>IFERROR(VLOOKUP(Table1[[#This Row],[RespondentID]],'All Data'!$A262:$CN834,87,FALSE),"unknown")</f>
        <v xml:space="preserve">English </v>
      </c>
      <c r="AS261" s="159" t="str">
        <f>IFERROR(VLOOKUP(Table1[[#This Row],[RespondentID]],'All Data'!$A262:$CN834,88,FALSE),"unknown")</f>
        <v>$0-$19,999</v>
      </c>
      <c r="AT261" s="159" t="str">
        <f>IFERROR(VLOOKUP(Table1[[#This Row],[RespondentID]],'All Data'!$A262:$CN834,89,FALSE),"unknown")</f>
        <v>High school graduate</v>
      </c>
      <c r="AU261" s="159" t="str">
        <f>IFERROR(VLOOKUP(Table1[[#This Row],[RespondentID]],'All Data'!$A262:$CN834,90,FALSE),"unknown")</f>
        <v>Self-employed</v>
      </c>
      <c r="AV261" s="159" t="str">
        <f>IFERROR(VLOOKUP(Table1[[#This Row],[RespondentID]],'All Data'!$A262:$CN834,91,FALSE),"unknown")</f>
        <v>Yes</v>
      </c>
      <c r="AW261" s="159" t="str">
        <f>IFERROR(VLOOKUP(Table1[[#This Row],[RespondentID]],'All Data'!$A262:$CN834,92,FALSE),"unknown")</f>
        <v>No</v>
      </c>
    </row>
    <row r="262" spans="1:49" x14ac:dyDescent="0.35">
      <c r="A262" s="6">
        <f>'All Data'!A263</f>
        <v>7045779436</v>
      </c>
      <c r="B262" s="6"/>
      <c r="C262" s="6"/>
      <c r="D262" s="6"/>
      <c r="E262" s="6"/>
      <c r="F262" s="6"/>
      <c r="G262" s="6"/>
      <c r="H262" s="6"/>
      <c r="I262" s="6"/>
      <c r="J262" s="6"/>
      <c r="K262" s="6"/>
      <c r="L262" s="6"/>
      <c r="M262" s="6" t="s">
        <v>29</v>
      </c>
      <c r="N262" s="6"/>
      <c r="O262" s="8"/>
      <c r="P262" s="8">
        <f t="shared" si="82"/>
        <v>1</v>
      </c>
      <c r="Q262" s="8">
        <f t="shared" si="83"/>
        <v>3</v>
      </c>
      <c r="R262" s="8"/>
      <c r="S262" s="8">
        <f t="shared" si="89"/>
        <v>0</v>
      </c>
      <c r="T262" s="8">
        <f t="shared" si="84"/>
        <v>0</v>
      </c>
      <c r="U262" s="8">
        <f t="shared" si="85"/>
        <v>0</v>
      </c>
      <c r="V262" s="88">
        <f t="shared" si="72"/>
        <v>0</v>
      </c>
      <c r="W262" s="88">
        <f t="shared" si="73"/>
        <v>0</v>
      </c>
      <c r="X262" s="88">
        <f t="shared" si="74"/>
        <v>0</v>
      </c>
      <c r="Y262" s="88">
        <f t="shared" si="75"/>
        <v>0</v>
      </c>
      <c r="Z262" s="88">
        <f t="shared" si="76"/>
        <v>0</v>
      </c>
      <c r="AA262" s="88">
        <f t="shared" si="77"/>
        <v>0</v>
      </c>
      <c r="AB262" s="88">
        <f t="shared" si="78"/>
        <v>0</v>
      </c>
      <c r="AC262" s="88">
        <f t="shared" si="79"/>
        <v>0</v>
      </c>
      <c r="AD262" s="88">
        <f t="shared" si="80"/>
        <v>1</v>
      </c>
      <c r="AE262" s="88">
        <f t="shared" si="81"/>
        <v>0</v>
      </c>
      <c r="AF262" s="8"/>
      <c r="AG262" s="8"/>
      <c r="AH262" s="8">
        <f t="shared" si="86"/>
        <v>1</v>
      </c>
      <c r="AI262" s="8">
        <f t="shared" si="87"/>
        <v>1</v>
      </c>
      <c r="AJ262" s="8" t="str">
        <f t="shared" si="88"/>
        <v>Correct</v>
      </c>
      <c r="AK262" s="8"/>
      <c r="AL262" s="159" t="str">
        <f>IFERROR(VLOOKUP(Table1[[#This Row],[RespondentID]],'All Data'!$A263:$CN835,81,FALSE),"unknown")</f>
        <v>Female</v>
      </c>
      <c r="AM262" s="159">
        <f>IFERROR(VLOOKUP(Table1[[#This Row],[RespondentID]],'All Data'!$A263:$CN835,82,FALSE),"unknown")</f>
        <v>90</v>
      </c>
      <c r="AN262" s="159" t="str">
        <f>IFERROR(VLOOKUP(Table1[[#This Row],[RespondentID]],'All Data'!$A263:$CN835,83,FALSE),"unknown")</f>
        <v>Suffolk</v>
      </c>
      <c r="AO262" s="159" t="str">
        <f>IFERROR(VLOOKUP(Table1[[#This Row],[RespondentID]],'All Data'!$A263:$CN835,84,FALSE),"unknown")</f>
        <v>Bay Shore, 11706</v>
      </c>
      <c r="AP262" s="159" t="str">
        <f>IFERROR(VLOOKUP(Table1[[#This Row],[RespondentID]],'All Data'!$A263:$CN835,85,FALSE),"unknown")</f>
        <v>White/Caucasian</v>
      </c>
      <c r="AQ262" s="159" t="str">
        <f>IFERROR(VLOOKUP(Table1[[#This Row],[RespondentID]],'All Data'!$A263:$CN835,86,FALSE),"unknown")</f>
        <v>No</v>
      </c>
      <c r="AR262" s="159" t="str">
        <f>IFERROR(VLOOKUP(Table1[[#This Row],[RespondentID]],'All Data'!$A263:$CN835,87,FALSE),"unknown")</f>
        <v xml:space="preserve"> </v>
      </c>
      <c r="AS262" s="159" t="str">
        <f>IFERROR(VLOOKUP(Table1[[#This Row],[RespondentID]],'All Data'!$A263:$CN835,88,FALSE),"unknown")</f>
        <v>$0-$19,999</v>
      </c>
      <c r="AT262" s="159" t="str">
        <f>IFERROR(VLOOKUP(Table1[[#This Row],[RespondentID]],'All Data'!$A263:$CN835,89,FALSE),"unknown")</f>
        <v>High school graduate</v>
      </c>
      <c r="AU262" s="159" t="str">
        <f>IFERROR(VLOOKUP(Table1[[#This Row],[RespondentID]],'All Data'!$A263:$CN835,90,FALSE),"unknown")</f>
        <v>Retired</v>
      </c>
      <c r="AV262" s="159" t="str">
        <f>IFERROR(VLOOKUP(Table1[[#This Row],[RespondentID]],'All Data'!$A263:$CN835,91,FALSE),"unknown")</f>
        <v>Yes</v>
      </c>
      <c r="AW262" s="159" t="str">
        <f>IFERROR(VLOOKUP(Table1[[#This Row],[RespondentID]],'All Data'!$A263:$CN835,92,FALSE),"unknown")</f>
        <v>No</v>
      </c>
    </row>
    <row r="263" spans="1:49" x14ac:dyDescent="0.35">
      <c r="A263" s="6">
        <f>'All Data'!A264</f>
        <v>7045779097</v>
      </c>
      <c r="B263" s="6"/>
      <c r="C263" s="6" t="s">
        <v>19</v>
      </c>
      <c r="D263" s="6"/>
      <c r="E263" s="6"/>
      <c r="F263" s="6"/>
      <c r="G263" s="6"/>
      <c r="H263" s="6"/>
      <c r="I263" s="6"/>
      <c r="J263" s="6" t="s">
        <v>26</v>
      </c>
      <c r="K263" s="6"/>
      <c r="L263" s="6"/>
      <c r="M263" s="6"/>
      <c r="N263" s="6"/>
      <c r="O263" s="8"/>
      <c r="P263" s="8">
        <f t="shared" si="82"/>
        <v>2</v>
      </c>
      <c r="Q263" s="8">
        <f t="shared" si="83"/>
        <v>1.5</v>
      </c>
      <c r="R263" s="8"/>
      <c r="S263" s="8">
        <f t="shared" si="89"/>
        <v>0</v>
      </c>
      <c r="T263" s="8">
        <f t="shared" si="84"/>
        <v>1</v>
      </c>
      <c r="U263" s="8">
        <f t="shared" si="85"/>
        <v>0</v>
      </c>
      <c r="V263" s="88">
        <f t="shared" si="72"/>
        <v>0</v>
      </c>
      <c r="W263" s="88">
        <f t="shared" si="73"/>
        <v>0</v>
      </c>
      <c r="X263" s="88">
        <f t="shared" si="74"/>
        <v>0</v>
      </c>
      <c r="Y263" s="88">
        <f t="shared" si="75"/>
        <v>0</v>
      </c>
      <c r="Z263" s="88">
        <f t="shared" si="76"/>
        <v>0</v>
      </c>
      <c r="AA263" s="88">
        <f t="shared" si="77"/>
        <v>1</v>
      </c>
      <c r="AB263" s="88">
        <f t="shared" si="78"/>
        <v>0</v>
      </c>
      <c r="AC263" s="88">
        <f t="shared" si="79"/>
        <v>0</v>
      </c>
      <c r="AD263" s="88">
        <f t="shared" si="80"/>
        <v>0</v>
      </c>
      <c r="AE263" s="88">
        <f t="shared" si="81"/>
        <v>0</v>
      </c>
      <c r="AF263" s="8"/>
      <c r="AG263" s="8"/>
      <c r="AH263" s="8">
        <f t="shared" si="86"/>
        <v>2</v>
      </c>
      <c r="AI263" s="8">
        <f t="shared" si="87"/>
        <v>2</v>
      </c>
      <c r="AJ263" s="8" t="str">
        <f t="shared" si="88"/>
        <v>Correct</v>
      </c>
      <c r="AK263" s="8"/>
      <c r="AL263" s="159" t="str">
        <f>IFERROR(VLOOKUP(Table1[[#This Row],[RespondentID]],'All Data'!$A264:$CN836,81,FALSE),"unknown")</f>
        <v>Male</v>
      </c>
      <c r="AM263" s="159">
        <f>IFERROR(VLOOKUP(Table1[[#This Row],[RespondentID]],'All Data'!$A264:$CN836,82,FALSE),"unknown")</f>
        <v>89</v>
      </c>
      <c r="AN263" s="159" t="str">
        <f>IFERROR(VLOOKUP(Table1[[#This Row],[RespondentID]],'All Data'!$A264:$CN836,83,FALSE),"unknown")</f>
        <v>Suffolk</v>
      </c>
      <c r="AO263" s="159" t="str">
        <f>IFERROR(VLOOKUP(Table1[[#This Row],[RespondentID]],'All Data'!$A264:$CN836,84,FALSE),"unknown")</f>
        <v>Islip, 11751</v>
      </c>
      <c r="AP263" s="159" t="str">
        <f>IFERROR(VLOOKUP(Table1[[#This Row],[RespondentID]],'All Data'!$A264:$CN836,85,FALSE),"unknown")</f>
        <v>White/Caucasian</v>
      </c>
      <c r="AQ263" s="159" t="str">
        <f>IFERROR(VLOOKUP(Table1[[#This Row],[RespondentID]],'All Data'!$A264:$CN836,86,FALSE),"unknown")</f>
        <v>No</v>
      </c>
      <c r="AR263" s="159" t="str">
        <f>IFERROR(VLOOKUP(Table1[[#This Row],[RespondentID]],'All Data'!$A264:$CN836,87,FALSE),"unknown")</f>
        <v xml:space="preserve"> </v>
      </c>
      <c r="AS263" s="159" t="str">
        <f>IFERROR(VLOOKUP(Table1[[#This Row],[RespondentID]],'All Data'!$A264:$CN836,88,FALSE),"unknown")</f>
        <v>$75,000 to $125,000</v>
      </c>
      <c r="AT263" s="159" t="str">
        <f>IFERROR(VLOOKUP(Table1[[#This Row],[RespondentID]],'All Data'!$A264:$CN836,89,FALSE),"unknown")</f>
        <v>High school graduate</v>
      </c>
      <c r="AU263" s="159" t="str">
        <f>IFERROR(VLOOKUP(Table1[[#This Row],[RespondentID]],'All Data'!$A264:$CN836,90,FALSE),"unknown")</f>
        <v>Retired</v>
      </c>
      <c r="AV263" s="159" t="str">
        <f>IFERROR(VLOOKUP(Table1[[#This Row],[RespondentID]],'All Data'!$A264:$CN836,91,FALSE),"unknown")</f>
        <v>Yes</v>
      </c>
      <c r="AW263" s="159" t="str">
        <f>IFERROR(VLOOKUP(Table1[[#This Row],[RespondentID]],'All Data'!$A264:$CN836,92,FALSE),"unknown")</f>
        <v>No</v>
      </c>
    </row>
    <row r="264" spans="1:49" x14ac:dyDescent="0.35">
      <c r="A264" s="6">
        <f>'All Data'!A265</f>
        <v>7045778782</v>
      </c>
      <c r="B264" s="6"/>
      <c r="C264" s="6" t="s">
        <v>19</v>
      </c>
      <c r="D264" s="6"/>
      <c r="E264" s="6"/>
      <c r="F264" s="6"/>
      <c r="G264" s="6"/>
      <c r="H264" s="6"/>
      <c r="I264" s="6"/>
      <c r="J264" s="6"/>
      <c r="K264" s="6"/>
      <c r="L264" s="6"/>
      <c r="M264" s="6"/>
      <c r="N264" s="6"/>
      <c r="O264" s="8"/>
      <c r="P264" s="8">
        <f t="shared" si="82"/>
        <v>1</v>
      </c>
      <c r="Q264" s="8">
        <f t="shared" si="83"/>
        <v>3</v>
      </c>
      <c r="R264" s="8"/>
      <c r="S264" s="8">
        <f t="shared" si="89"/>
        <v>0</v>
      </c>
      <c r="T264" s="8">
        <f t="shared" si="84"/>
        <v>1</v>
      </c>
      <c r="U264" s="8">
        <f t="shared" si="85"/>
        <v>0</v>
      </c>
      <c r="V264" s="88">
        <f t="shared" si="72"/>
        <v>0</v>
      </c>
      <c r="W264" s="88">
        <f t="shared" si="73"/>
        <v>0</v>
      </c>
      <c r="X264" s="88">
        <f t="shared" si="74"/>
        <v>0</v>
      </c>
      <c r="Y264" s="88">
        <f t="shared" si="75"/>
        <v>0</v>
      </c>
      <c r="Z264" s="88">
        <f t="shared" si="76"/>
        <v>0</v>
      </c>
      <c r="AA264" s="88">
        <f t="shared" si="77"/>
        <v>0</v>
      </c>
      <c r="AB264" s="88">
        <f t="shared" si="78"/>
        <v>0</v>
      </c>
      <c r="AC264" s="88">
        <f t="shared" si="79"/>
        <v>0</v>
      </c>
      <c r="AD264" s="88">
        <f t="shared" si="80"/>
        <v>0</v>
      </c>
      <c r="AE264" s="88">
        <f t="shared" si="81"/>
        <v>0</v>
      </c>
      <c r="AF264" s="8"/>
      <c r="AG264" s="8"/>
      <c r="AH264" s="8">
        <f t="shared" si="86"/>
        <v>1</v>
      </c>
      <c r="AI264" s="8">
        <f t="shared" si="87"/>
        <v>1</v>
      </c>
      <c r="AJ264" s="8" t="str">
        <f t="shared" si="88"/>
        <v>Correct</v>
      </c>
      <c r="AK264" s="8"/>
      <c r="AL264" s="159" t="str">
        <f>IFERROR(VLOOKUP(Table1[[#This Row],[RespondentID]],'All Data'!$A265:$CN837,81,FALSE),"unknown")</f>
        <v>Male</v>
      </c>
      <c r="AM264" s="159">
        <f>IFERROR(VLOOKUP(Table1[[#This Row],[RespondentID]],'All Data'!$A265:$CN837,82,FALSE),"unknown")</f>
        <v>0</v>
      </c>
      <c r="AN264" s="159" t="str">
        <f>IFERROR(VLOOKUP(Table1[[#This Row],[RespondentID]],'All Data'!$A265:$CN837,83,FALSE),"unknown")</f>
        <v>Suffolk</v>
      </c>
      <c r="AO264" s="159" t="str">
        <f>IFERROR(VLOOKUP(Table1[[#This Row],[RespondentID]],'All Data'!$A265:$CN837,84,FALSE),"unknown")</f>
        <v>Islip, 11751</v>
      </c>
      <c r="AP264" s="159" t="str">
        <f>IFERROR(VLOOKUP(Table1[[#This Row],[RespondentID]],'All Data'!$A265:$CN837,85,FALSE),"unknown")</f>
        <v>White/Caucasian</v>
      </c>
      <c r="AQ264" s="159" t="str">
        <f>IFERROR(VLOOKUP(Table1[[#This Row],[RespondentID]],'All Data'!$A265:$CN837,86,FALSE),"unknown")</f>
        <v>No</v>
      </c>
      <c r="AR264" s="159" t="str">
        <f>IFERROR(VLOOKUP(Table1[[#This Row],[RespondentID]],'All Data'!$A265:$CN837,87,FALSE),"unknown")</f>
        <v xml:space="preserve">English </v>
      </c>
      <c r="AS264" s="159" t="str">
        <f>IFERROR(VLOOKUP(Table1[[#This Row],[RespondentID]],'All Data'!$A265:$CN837,88,FALSE),"unknown")</f>
        <v>$75,000 to $125,000</v>
      </c>
      <c r="AT264" s="159" t="str">
        <f>IFERROR(VLOOKUP(Table1[[#This Row],[RespondentID]],'All Data'!$A265:$CN837,89,FALSE),"unknown")</f>
        <v>Technical school</v>
      </c>
      <c r="AU264" s="159" t="str">
        <f>IFERROR(VLOOKUP(Table1[[#This Row],[RespondentID]],'All Data'!$A265:$CN837,90,FALSE),"unknown")</f>
        <v>Retired</v>
      </c>
      <c r="AV264" s="159" t="str">
        <f>IFERROR(VLOOKUP(Table1[[#This Row],[RespondentID]],'All Data'!$A265:$CN837,91,FALSE),"unknown")</f>
        <v>No</v>
      </c>
      <c r="AW264" s="159" t="str">
        <f>IFERROR(VLOOKUP(Table1[[#This Row],[RespondentID]],'All Data'!$A265:$CN837,92,FALSE),"unknown")</f>
        <v>Yes</v>
      </c>
    </row>
    <row r="265" spans="1:49" x14ac:dyDescent="0.35">
      <c r="A265" s="6">
        <f>'All Data'!A266</f>
        <v>7045778531</v>
      </c>
      <c r="B265" s="6"/>
      <c r="C265" s="6"/>
      <c r="D265" s="6"/>
      <c r="E265" s="6"/>
      <c r="F265" s="6"/>
      <c r="G265" s="6"/>
      <c r="H265" s="6" t="s">
        <v>24</v>
      </c>
      <c r="I265" s="6"/>
      <c r="J265" s="6" t="s">
        <v>26</v>
      </c>
      <c r="K265" s="6"/>
      <c r="L265" s="6" t="s">
        <v>28</v>
      </c>
      <c r="M265" s="6"/>
      <c r="N265" s="6"/>
      <c r="O265" s="8"/>
      <c r="P265" s="8">
        <f t="shared" si="82"/>
        <v>3</v>
      </c>
      <c r="Q265" s="8">
        <f t="shared" si="83"/>
        <v>1</v>
      </c>
      <c r="R265" s="8"/>
      <c r="S265" s="8">
        <f t="shared" si="89"/>
        <v>0</v>
      </c>
      <c r="T265" s="8">
        <f t="shared" si="84"/>
        <v>0</v>
      </c>
      <c r="U265" s="8">
        <f t="shared" si="85"/>
        <v>0</v>
      </c>
      <c r="V265" s="88">
        <f t="shared" si="72"/>
        <v>0</v>
      </c>
      <c r="W265" s="88">
        <f t="shared" si="73"/>
        <v>0</v>
      </c>
      <c r="X265" s="88">
        <f t="shared" si="74"/>
        <v>0</v>
      </c>
      <c r="Y265" s="88">
        <f t="shared" si="75"/>
        <v>1</v>
      </c>
      <c r="Z265" s="88">
        <f t="shared" si="76"/>
        <v>0</v>
      </c>
      <c r="AA265" s="88">
        <f t="shared" si="77"/>
        <v>1</v>
      </c>
      <c r="AB265" s="88">
        <f t="shared" si="78"/>
        <v>0</v>
      </c>
      <c r="AC265" s="88">
        <f t="shared" si="79"/>
        <v>1</v>
      </c>
      <c r="AD265" s="88">
        <f t="shared" si="80"/>
        <v>0</v>
      </c>
      <c r="AE265" s="88">
        <f t="shared" si="81"/>
        <v>0</v>
      </c>
      <c r="AF265" s="8"/>
      <c r="AG265" s="8"/>
      <c r="AH265" s="8">
        <f t="shared" si="86"/>
        <v>3</v>
      </c>
      <c r="AI265" s="8">
        <f t="shared" si="87"/>
        <v>3</v>
      </c>
      <c r="AJ265" s="8" t="str">
        <f t="shared" si="88"/>
        <v>Correct</v>
      </c>
      <c r="AK265" s="8"/>
      <c r="AL265" s="159" t="str">
        <f>IFERROR(VLOOKUP(Table1[[#This Row],[RespondentID]],'All Data'!$A266:$CN838,81,FALSE),"unknown")</f>
        <v>Female</v>
      </c>
      <c r="AM265" s="159">
        <f>IFERROR(VLOOKUP(Table1[[#This Row],[RespondentID]],'All Data'!$A266:$CN838,82,FALSE),"unknown")</f>
        <v>70</v>
      </c>
      <c r="AN265" s="159" t="str">
        <f>IFERROR(VLOOKUP(Table1[[#This Row],[RespondentID]],'All Data'!$A266:$CN838,83,FALSE),"unknown")</f>
        <v>Suffolk</v>
      </c>
      <c r="AO265" s="159" t="str">
        <f>IFERROR(VLOOKUP(Table1[[#This Row],[RespondentID]],'All Data'!$A266:$CN838,84,FALSE),"unknown")</f>
        <v>Lindenhurst, 11757</v>
      </c>
      <c r="AP265" s="159" t="str">
        <f>IFERROR(VLOOKUP(Table1[[#This Row],[RespondentID]],'All Data'!$A266:$CN838,85,FALSE),"unknown")</f>
        <v>Native American</v>
      </c>
      <c r="AQ265" s="159" t="str">
        <f>IFERROR(VLOOKUP(Table1[[#This Row],[RespondentID]],'All Data'!$A266:$CN838,86,FALSE),"unknown")</f>
        <v>No</v>
      </c>
      <c r="AR265" s="159" t="str">
        <f>IFERROR(VLOOKUP(Table1[[#This Row],[RespondentID]],'All Data'!$A266:$CN838,87,FALSE),"unknown")</f>
        <v xml:space="preserve">English </v>
      </c>
      <c r="AS265" s="159" t="str">
        <f>IFERROR(VLOOKUP(Table1[[#This Row],[RespondentID]],'All Data'!$A266:$CN838,88,FALSE),"unknown")</f>
        <v>$50,000 to $74,999</v>
      </c>
      <c r="AT265" s="159" t="str">
        <f>IFERROR(VLOOKUP(Table1[[#This Row],[RespondentID]],'All Data'!$A266:$CN838,89,FALSE),"unknown")</f>
        <v>Graduate school</v>
      </c>
      <c r="AU265" s="159" t="str">
        <f>IFERROR(VLOOKUP(Table1[[#This Row],[RespondentID]],'All Data'!$A266:$CN838,90,FALSE),"unknown")</f>
        <v>Retired</v>
      </c>
      <c r="AV265" s="159" t="str">
        <f>IFERROR(VLOOKUP(Table1[[#This Row],[RespondentID]],'All Data'!$A266:$CN838,91,FALSE),"unknown")</f>
        <v>Yes</v>
      </c>
      <c r="AW265" s="159" t="str">
        <f>IFERROR(VLOOKUP(Table1[[#This Row],[RespondentID]],'All Data'!$A266:$CN838,92,FALSE),"unknown")</f>
        <v>Yes</v>
      </c>
    </row>
    <row r="266" spans="1:49" x14ac:dyDescent="0.35">
      <c r="A266" s="6">
        <f>'All Data'!A267</f>
        <v>7045777758</v>
      </c>
      <c r="B266" s="6"/>
      <c r="C266" s="6"/>
      <c r="D266" s="6"/>
      <c r="E266" s="6"/>
      <c r="F266" s="6"/>
      <c r="G266" s="6"/>
      <c r="H266" s="6"/>
      <c r="I266" s="6"/>
      <c r="J266" s="6"/>
      <c r="K266" s="6"/>
      <c r="L266" s="6"/>
      <c r="M266" s="6"/>
      <c r="N266" s="6"/>
      <c r="O266" s="8"/>
      <c r="P266" s="8">
        <f t="shared" si="82"/>
        <v>0</v>
      </c>
      <c r="Q266" s="8" t="e">
        <f t="shared" si="83"/>
        <v>#DIV/0!</v>
      </c>
      <c r="R266" s="8"/>
      <c r="S266" s="8">
        <f t="shared" si="89"/>
        <v>0</v>
      </c>
      <c r="T266" s="8">
        <f t="shared" si="84"/>
        <v>0</v>
      </c>
      <c r="U266" s="8">
        <f t="shared" si="85"/>
        <v>0</v>
      </c>
      <c r="V266" s="88">
        <f t="shared" si="72"/>
        <v>0</v>
      </c>
      <c r="W266" s="88">
        <f t="shared" si="73"/>
        <v>0</v>
      </c>
      <c r="X266" s="88">
        <f t="shared" si="74"/>
        <v>0</v>
      </c>
      <c r="Y266" s="88">
        <f t="shared" si="75"/>
        <v>0</v>
      </c>
      <c r="Z266" s="88">
        <f t="shared" si="76"/>
        <v>0</v>
      </c>
      <c r="AA266" s="88">
        <f t="shared" si="77"/>
        <v>0</v>
      </c>
      <c r="AB266" s="88">
        <f t="shared" si="78"/>
        <v>0</v>
      </c>
      <c r="AC266" s="88">
        <f t="shared" si="79"/>
        <v>0</v>
      </c>
      <c r="AD266" s="88">
        <f t="shared" si="80"/>
        <v>0</v>
      </c>
      <c r="AE266" s="88">
        <f t="shared" si="81"/>
        <v>0</v>
      </c>
      <c r="AF266" s="8"/>
      <c r="AG266" s="8"/>
      <c r="AH266" s="8">
        <f t="shared" si="86"/>
        <v>0</v>
      </c>
      <c r="AI266" s="8">
        <f t="shared" si="87"/>
        <v>0</v>
      </c>
      <c r="AJ266" s="8" t="str">
        <f t="shared" si="88"/>
        <v>Correct</v>
      </c>
      <c r="AK266" s="8"/>
      <c r="AL266" s="159" t="str">
        <f>IFERROR(VLOOKUP(Table1[[#This Row],[RespondentID]],'All Data'!$A267:$CN839,81,FALSE),"unknown")</f>
        <v>Female</v>
      </c>
      <c r="AM266" s="159">
        <f>IFERROR(VLOOKUP(Table1[[#This Row],[RespondentID]],'All Data'!$A267:$CN839,82,FALSE),"unknown")</f>
        <v>58</v>
      </c>
      <c r="AN266" s="159" t="str">
        <f>IFERROR(VLOOKUP(Table1[[#This Row],[RespondentID]],'All Data'!$A267:$CN839,83,FALSE),"unknown")</f>
        <v>Suffolk</v>
      </c>
      <c r="AO266" s="159" t="str">
        <f>IFERROR(VLOOKUP(Table1[[#This Row],[RespondentID]],'All Data'!$A267:$CN839,84,FALSE),"unknown")</f>
        <v>Blue Point, 11715</v>
      </c>
      <c r="AP266" s="159" t="str">
        <f>IFERROR(VLOOKUP(Table1[[#This Row],[RespondentID]],'All Data'!$A267:$CN839,85,FALSE),"unknown")</f>
        <v>White/Caucasian</v>
      </c>
      <c r="AQ266" s="159" t="str">
        <f>IFERROR(VLOOKUP(Table1[[#This Row],[RespondentID]],'All Data'!$A267:$CN839,86,FALSE),"unknown")</f>
        <v>No</v>
      </c>
      <c r="AR266" s="159" t="str">
        <f>IFERROR(VLOOKUP(Table1[[#This Row],[RespondentID]],'All Data'!$A267:$CN839,87,FALSE),"unknown")</f>
        <v xml:space="preserve">English </v>
      </c>
      <c r="AS266" s="159" t="str">
        <f>IFERROR(VLOOKUP(Table1[[#This Row],[RespondentID]],'All Data'!$A267:$CN839,88,FALSE),"unknown")</f>
        <v>Over $125,000</v>
      </c>
      <c r="AT266" s="159" t="str">
        <f>IFERROR(VLOOKUP(Table1[[#This Row],[RespondentID]],'All Data'!$A267:$CN839,89,FALSE),"unknown")</f>
        <v>College graduate</v>
      </c>
      <c r="AU266" s="159" t="str">
        <f>IFERROR(VLOOKUP(Table1[[#This Row],[RespondentID]],'All Data'!$A267:$CN839,90,FALSE),"unknown")</f>
        <v>Employed for wages</v>
      </c>
      <c r="AV266" s="159" t="str">
        <f>IFERROR(VLOOKUP(Table1[[#This Row],[RespondentID]],'All Data'!$A267:$CN839,91,FALSE),"unknown")</f>
        <v>Yes</v>
      </c>
      <c r="AW266" s="159" t="str">
        <f>IFERROR(VLOOKUP(Table1[[#This Row],[RespondentID]],'All Data'!$A267:$CN839,92,FALSE),"unknown")</f>
        <v>Yes</v>
      </c>
    </row>
    <row r="267" spans="1:49" x14ac:dyDescent="0.35">
      <c r="A267" s="6">
        <f>'All Data'!A268</f>
        <v>7045777498</v>
      </c>
      <c r="B267" s="6"/>
      <c r="C267" s="6"/>
      <c r="D267" s="6"/>
      <c r="E267" s="6"/>
      <c r="F267" s="6"/>
      <c r="G267" s="6"/>
      <c r="H267" s="6"/>
      <c r="I267" s="6"/>
      <c r="J267" s="6" t="s">
        <v>26</v>
      </c>
      <c r="K267" s="6"/>
      <c r="L267" s="6" t="s">
        <v>28</v>
      </c>
      <c r="M267" s="6"/>
      <c r="N267" s="6"/>
      <c r="O267" s="8"/>
      <c r="P267" s="8">
        <f t="shared" si="82"/>
        <v>2</v>
      </c>
      <c r="Q267" s="8">
        <f t="shared" si="83"/>
        <v>1.5</v>
      </c>
      <c r="R267" s="8"/>
      <c r="S267" s="8">
        <f t="shared" si="89"/>
        <v>0</v>
      </c>
      <c r="T267" s="8">
        <f t="shared" si="84"/>
        <v>0</v>
      </c>
      <c r="U267" s="8">
        <f t="shared" si="85"/>
        <v>0</v>
      </c>
      <c r="V267" s="88">
        <f t="shared" si="72"/>
        <v>0</v>
      </c>
      <c r="W267" s="88">
        <f t="shared" si="73"/>
        <v>0</v>
      </c>
      <c r="X267" s="88">
        <f t="shared" si="74"/>
        <v>0</v>
      </c>
      <c r="Y267" s="88">
        <f t="shared" si="75"/>
        <v>0</v>
      </c>
      <c r="Z267" s="88">
        <f t="shared" si="76"/>
        <v>0</v>
      </c>
      <c r="AA267" s="88">
        <f t="shared" si="77"/>
        <v>1</v>
      </c>
      <c r="AB267" s="88">
        <f t="shared" si="78"/>
        <v>0</v>
      </c>
      <c r="AC267" s="88">
        <f t="shared" si="79"/>
        <v>1</v>
      </c>
      <c r="AD267" s="88">
        <f t="shared" si="80"/>
        <v>0</v>
      </c>
      <c r="AE267" s="88">
        <f t="shared" si="81"/>
        <v>0</v>
      </c>
      <c r="AF267" s="8"/>
      <c r="AG267" s="8"/>
      <c r="AH267" s="8">
        <f t="shared" si="86"/>
        <v>2</v>
      </c>
      <c r="AI267" s="8">
        <f t="shared" si="87"/>
        <v>2</v>
      </c>
      <c r="AJ267" s="8" t="str">
        <f t="shared" si="88"/>
        <v>Correct</v>
      </c>
      <c r="AK267" s="8"/>
      <c r="AL267" s="159" t="str">
        <f>IFERROR(VLOOKUP(Table1[[#This Row],[RespondentID]],'All Data'!$A268:$CN840,81,FALSE),"unknown")</f>
        <v>Female</v>
      </c>
      <c r="AM267" s="159">
        <f>IFERROR(VLOOKUP(Table1[[#This Row],[RespondentID]],'All Data'!$A268:$CN840,82,FALSE),"unknown")</f>
        <v>86</v>
      </c>
      <c r="AN267" s="159" t="str">
        <f>IFERROR(VLOOKUP(Table1[[#This Row],[RespondentID]],'All Data'!$A268:$CN840,83,FALSE),"unknown")</f>
        <v>Suffolk</v>
      </c>
      <c r="AO267" s="159" t="str">
        <f>IFERROR(VLOOKUP(Table1[[#This Row],[RespondentID]],'All Data'!$A268:$CN840,84,FALSE),"unknown")</f>
        <v>Babylon, 11704</v>
      </c>
      <c r="AP267" s="159" t="str">
        <f>IFERROR(VLOOKUP(Table1[[#This Row],[RespondentID]],'All Data'!$A268:$CN840,85,FALSE),"unknown")</f>
        <v>White/Caucasian</v>
      </c>
      <c r="AQ267" s="159">
        <f>IFERROR(VLOOKUP(Table1[[#This Row],[RespondentID]],'All Data'!$A268:$CN840,86,FALSE),"unknown")</f>
        <v>0</v>
      </c>
      <c r="AR267" s="159" t="str">
        <f>IFERROR(VLOOKUP(Table1[[#This Row],[RespondentID]],'All Data'!$A268:$CN840,87,FALSE),"unknown")</f>
        <v xml:space="preserve">English </v>
      </c>
      <c r="AS267" s="159" t="str">
        <f>IFERROR(VLOOKUP(Table1[[#This Row],[RespondentID]],'All Data'!$A268:$CN840,88,FALSE),"unknown")</f>
        <v>$0-$19,999</v>
      </c>
      <c r="AT267" s="159" t="str">
        <f>IFERROR(VLOOKUP(Table1[[#This Row],[RespondentID]],'All Data'!$A268:$CN840,89,FALSE),"unknown")</f>
        <v>High school graduate</v>
      </c>
      <c r="AU267" s="159" t="str">
        <f>IFERROR(VLOOKUP(Table1[[#This Row],[RespondentID]],'All Data'!$A268:$CN840,90,FALSE),"unknown")</f>
        <v>Self-employed</v>
      </c>
      <c r="AV267" s="159" t="str">
        <f>IFERROR(VLOOKUP(Table1[[#This Row],[RespondentID]],'All Data'!$A268:$CN840,91,FALSE),"unknown")</f>
        <v>Yes</v>
      </c>
      <c r="AW267" s="159" t="str">
        <f>IFERROR(VLOOKUP(Table1[[#This Row],[RespondentID]],'All Data'!$A268:$CN840,92,FALSE),"unknown")</f>
        <v>Yes</v>
      </c>
    </row>
    <row r="268" spans="1:49" x14ac:dyDescent="0.35">
      <c r="A268" s="6">
        <f>'All Data'!A269</f>
        <v>7045777256</v>
      </c>
      <c r="B268" s="6"/>
      <c r="C268" s="6" t="s">
        <v>19</v>
      </c>
      <c r="D268" s="6"/>
      <c r="E268" s="6"/>
      <c r="F268" s="6"/>
      <c r="G268" s="6"/>
      <c r="H268" s="6"/>
      <c r="I268" s="6"/>
      <c r="J268" s="6"/>
      <c r="K268" s="6" t="s">
        <v>27</v>
      </c>
      <c r="L268" s="6"/>
      <c r="M268" s="6" t="s">
        <v>29</v>
      </c>
      <c r="N268" s="6"/>
      <c r="O268" s="8"/>
      <c r="P268" s="8">
        <f t="shared" si="82"/>
        <v>3</v>
      </c>
      <c r="Q268" s="8">
        <f t="shared" si="83"/>
        <v>1</v>
      </c>
      <c r="R268" s="8"/>
      <c r="S268" s="8">
        <f t="shared" si="89"/>
        <v>0</v>
      </c>
      <c r="T268" s="8">
        <f t="shared" si="84"/>
        <v>1</v>
      </c>
      <c r="U268" s="8">
        <f t="shared" si="85"/>
        <v>0</v>
      </c>
      <c r="V268" s="88">
        <f t="shared" si="72"/>
        <v>0</v>
      </c>
      <c r="W268" s="88">
        <f t="shared" si="73"/>
        <v>0</v>
      </c>
      <c r="X268" s="88">
        <f t="shared" si="74"/>
        <v>0</v>
      </c>
      <c r="Y268" s="88">
        <f t="shared" si="75"/>
        <v>0</v>
      </c>
      <c r="Z268" s="88">
        <f t="shared" si="76"/>
        <v>0</v>
      </c>
      <c r="AA268" s="88">
        <f t="shared" si="77"/>
        <v>0</v>
      </c>
      <c r="AB268" s="88">
        <f t="shared" si="78"/>
        <v>1</v>
      </c>
      <c r="AC268" s="88">
        <f t="shared" si="79"/>
        <v>0</v>
      </c>
      <c r="AD268" s="88">
        <f t="shared" si="80"/>
        <v>1</v>
      </c>
      <c r="AE268" s="88">
        <f t="shared" si="81"/>
        <v>0</v>
      </c>
      <c r="AF268" s="8"/>
      <c r="AG268" s="8"/>
      <c r="AH268" s="8">
        <f t="shared" si="86"/>
        <v>3</v>
      </c>
      <c r="AI268" s="8">
        <f t="shared" si="87"/>
        <v>3</v>
      </c>
      <c r="AJ268" s="8" t="str">
        <f t="shared" si="88"/>
        <v>Correct</v>
      </c>
      <c r="AK268" s="8"/>
      <c r="AL268" s="159" t="str">
        <f>IFERROR(VLOOKUP(Table1[[#This Row],[RespondentID]],'All Data'!$A269:$CN841,81,FALSE),"unknown")</f>
        <v>Male</v>
      </c>
      <c r="AM268" s="159">
        <f>IFERROR(VLOOKUP(Table1[[#This Row],[RespondentID]],'All Data'!$A269:$CN841,82,FALSE),"unknown")</f>
        <v>59</v>
      </c>
      <c r="AN268" s="159" t="str">
        <f>IFERROR(VLOOKUP(Table1[[#This Row],[RespondentID]],'All Data'!$A269:$CN841,83,FALSE),"unknown")</f>
        <v>Suffolk</v>
      </c>
      <c r="AO268" s="159" t="str">
        <f>IFERROR(VLOOKUP(Table1[[#This Row],[RespondentID]],'All Data'!$A269:$CN841,84,FALSE),"unknown")</f>
        <v>West Babylon, 11704</v>
      </c>
      <c r="AP268" s="159" t="str">
        <f>IFERROR(VLOOKUP(Table1[[#This Row],[RespondentID]],'All Data'!$A269:$CN841,85,FALSE),"unknown")</f>
        <v>White/Caucasian</v>
      </c>
      <c r="AQ268" s="159" t="str">
        <f>IFERROR(VLOOKUP(Table1[[#This Row],[RespondentID]],'All Data'!$A269:$CN841,86,FALSE),"unknown")</f>
        <v>No</v>
      </c>
      <c r="AR268" s="159" t="str">
        <f>IFERROR(VLOOKUP(Table1[[#This Row],[RespondentID]],'All Data'!$A269:$CN841,87,FALSE),"unknown")</f>
        <v xml:space="preserve">English </v>
      </c>
      <c r="AS268" s="159" t="str">
        <f>IFERROR(VLOOKUP(Table1[[#This Row],[RespondentID]],'All Data'!$A269:$CN841,88,FALSE),"unknown")</f>
        <v>$75,000 to $125,000</v>
      </c>
      <c r="AT268" s="159" t="str">
        <f>IFERROR(VLOOKUP(Table1[[#This Row],[RespondentID]],'All Data'!$A269:$CN841,89,FALSE),"unknown")</f>
        <v>Some college</v>
      </c>
      <c r="AU268" s="159" t="str">
        <f>IFERROR(VLOOKUP(Table1[[#This Row],[RespondentID]],'All Data'!$A269:$CN841,90,FALSE),"unknown")</f>
        <v>Employed for wages</v>
      </c>
      <c r="AV268" s="159" t="str">
        <f>IFERROR(VLOOKUP(Table1[[#This Row],[RespondentID]],'All Data'!$A269:$CN841,91,FALSE),"unknown")</f>
        <v>Yes</v>
      </c>
      <c r="AW268" s="159" t="str">
        <f>IFERROR(VLOOKUP(Table1[[#This Row],[RespondentID]],'All Data'!$A269:$CN841,92,FALSE),"unknown")</f>
        <v>No</v>
      </c>
    </row>
    <row r="269" spans="1:49" x14ac:dyDescent="0.35">
      <c r="A269" s="6">
        <f>'All Data'!A270</f>
        <v>7045776774</v>
      </c>
      <c r="B269" s="6"/>
      <c r="C269" s="6" t="s">
        <v>19</v>
      </c>
      <c r="D269" s="6" t="s">
        <v>20</v>
      </c>
      <c r="E269" s="6"/>
      <c r="F269" s="6"/>
      <c r="G269" s="6"/>
      <c r="H269" s="6"/>
      <c r="I269" s="6"/>
      <c r="J269" s="6" t="s">
        <v>26</v>
      </c>
      <c r="K269" s="6"/>
      <c r="L269" s="6"/>
      <c r="M269" s="6"/>
      <c r="N269" s="6"/>
      <c r="O269" s="8"/>
      <c r="P269" s="8">
        <f t="shared" si="82"/>
        <v>3</v>
      </c>
      <c r="Q269" s="8">
        <f t="shared" si="83"/>
        <v>1</v>
      </c>
      <c r="R269" s="8"/>
      <c r="S269" s="8">
        <f t="shared" si="89"/>
        <v>0</v>
      </c>
      <c r="T269" s="8">
        <f t="shared" si="84"/>
        <v>1</v>
      </c>
      <c r="U269" s="8">
        <f t="shared" si="85"/>
        <v>1</v>
      </c>
      <c r="V269" s="88">
        <f t="shared" si="72"/>
        <v>0</v>
      </c>
      <c r="W269" s="88">
        <f t="shared" si="73"/>
        <v>0</v>
      </c>
      <c r="X269" s="88">
        <f t="shared" si="74"/>
        <v>0</v>
      </c>
      <c r="Y269" s="88">
        <f t="shared" si="75"/>
        <v>0</v>
      </c>
      <c r="Z269" s="88">
        <f t="shared" si="76"/>
        <v>0</v>
      </c>
      <c r="AA269" s="88">
        <f t="shared" si="77"/>
        <v>1</v>
      </c>
      <c r="AB269" s="88">
        <f t="shared" si="78"/>
        <v>0</v>
      </c>
      <c r="AC269" s="88">
        <f t="shared" si="79"/>
        <v>0</v>
      </c>
      <c r="AD269" s="88">
        <f t="shared" si="80"/>
        <v>0</v>
      </c>
      <c r="AE269" s="88">
        <f t="shared" si="81"/>
        <v>0</v>
      </c>
      <c r="AF269" s="8"/>
      <c r="AG269" s="8"/>
      <c r="AH269" s="8">
        <f t="shared" si="86"/>
        <v>3</v>
      </c>
      <c r="AI269" s="8">
        <f t="shared" si="87"/>
        <v>3</v>
      </c>
      <c r="AJ269" s="8" t="str">
        <f t="shared" si="88"/>
        <v>Correct</v>
      </c>
      <c r="AK269" s="8"/>
      <c r="AL269" s="159" t="str">
        <f>IFERROR(VLOOKUP(Table1[[#This Row],[RespondentID]],'All Data'!$A270:$CN842,81,FALSE),"unknown")</f>
        <v>Female</v>
      </c>
      <c r="AM269" s="159">
        <f>IFERROR(VLOOKUP(Table1[[#This Row],[RespondentID]],'All Data'!$A270:$CN842,82,FALSE),"unknown")</f>
        <v>68</v>
      </c>
      <c r="AN269" s="159" t="str">
        <f>IFERROR(VLOOKUP(Table1[[#This Row],[RespondentID]],'All Data'!$A270:$CN842,83,FALSE),"unknown")</f>
        <v>Suffolk</v>
      </c>
      <c r="AO269" s="159" t="str">
        <f>IFERROR(VLOOKUP(Table1[[#This Row],[RespondentID]],'All Data'!$A270:$CN842,84,FALSE),"unknown")</f>
        <v>Oakdale, 11769</v>
      </c>
      <c r="AP269" s="159" t="str">
        <f>IFERROR(VLOOKUP(Table1[[#This Row],[RespondentID]],'All Data'!$A270:$CN842,85,FALSE),"unknown")</f>
        <v>White/Caucasian</v>
      </c>
      <c r="AQ269" s="159" t="str">
        <f>IFERROR(VLOOKUP(Table1[[#This Row],[RespondentID]],'All Data'!$A270:$CN842,86,FALSE),"unknown")</f>
        <v>No</v>
      </c>
      <c r="AR269" s="159" t="str">
        <f>IFERROR(VLOOKUP(Table1[[#This Row],[RespondentID]],'All Data'!$A270:$CN842,87,FALSE),"unknown")</f>
        <v xml:space="preserve">English </v>
      </c>
      <c r="AS269" s="159" t="str">
        <f>IFERROR(VLOOKUP(Table1[[#This Row],[RespondentID]],'All Data'!$A270:$CN842,88,FALSE),"unknown")</f>
        <v>$35,000 to $49,999</v>
      </c>
      <c r="AT269" s="159" t="str">
        <f>IFERROR(VLOOKUP(Table1[[#This Row],[RespondentID]],'All Data'!$A270:$CN842,89,FALSE),"unknown")</f>
        <v>High school graduate</v>
      </c>
      <c r="AU269" s="159" t="str">
        <f>IFERROR(VLOOKUP(Table1[[#This Row],[RespondentID]],'All Data'!$A270:$CN842,90,FALSE),"unknown")</f>
        <v>Retired</v>
      </c>
      <c r="AV269" s="159" t="str">
        <f>IFERROR(VLOOKUP(Table1[[#This Row],[RespondentID]],'All Data'!$A270:$CN842,91,FALSE),"unknown")</f>
        <v>Yes</v>
      </c>
      <c r="AW269" s="159" t="str">
        <f>IFERROR(VLOOKUP(Table1[[#This Row],[RespondentID]],'All Data'!$A270:$CN842,92,FALSE),"unknown")</f>
        <v>No</v>
      </c>
    </row>
    <row r="270" spans="1:49" x14ac:dyDescent="0.35">
      <c r="A270" s="6">
        <f>'All Data'!A271</f>
        <v>7045776404</v>
      </c>
      <c r="B270" s="6"/>
      <c r="C270" s="6" t="s">
        <v>19</v>
      </c>
      <c r="D270" s="6" t="s">
        <v>20</v>
      </c>
      <c r="E270" s="6"/>
      <c r="F270" s="6"/>
      <c r="G270" s="6"/>
      <c r="H270" s="6"/>
      <c r="I270" s="6"/>
      <c r="J270" s="6"/>
      <c r="K270" s="6" t="s">
        <v>27</v>
      </c>
      <c r="L270" s="6"/>
      <c r="M270" s="6"/>
      <c r="N270" s="6"/>
      <c r="O270" s="8"/>
      <c r="P270" s="8">
        <f t="shared" si="82"/>
        <v>3</v>
      </c>
      <c r="Q270" s="8">
        <f t="shared" si="83"/>
        <v>1</v>
      </c>
      <c r="R270" s="8"/>
      <c r="S270" s="8">
        <f t="shared" si="89"/>
        <v>0</v>
      </c>
      <c r="T270" s="8">
        <f t="shared" si="84"/>
        <v>1</v>
      </c>
      <c r="U270" s="8">
        <f t="shared" si="85"/>
        <v>1</v>
      </c>
      <c r="V270" s="88">
        <f t="shared" si="72"/>
        <v>0</v>
      </c>
      <c r="W270" s="88">
        <f t="shared" si="73"/>
        <v>0</v>
      </c>
      <c r="X270" s="88">
        <f t="shared" si="74"/>
        <v>0</v>
      </c>
      <c r="Y270" s="88">
        <f t="shared" si="75"/>
        <v>0</v>
      </c>
      <c r="Z270" s="88">
        <f t="shared" si="76"/>
        <v>0</v>
      </c>
      <c r="AA270" s="88">
        <f t="shared" si="77"/>
        <v>0</v>
      </c>
      <c r="AB270" s="88">
        <f t="shared" si="78"/>
        <v>1</v>
      </c>
      <c r="AC270" s="88">
        <f t="shared" si="79"/>
        <v>0</v>
      </c>
      <c r="AD270" s="88">
        <f t="shared" si="80"/>
        <v>0</v>
      </c>
      <c r="AE270" s="88">
        <f t="shared" si="81"/>
        <v>0</v>
      </c>
      <c r="AF270" s="8"/>
      <c r="AG270" s="8"/>
      <c r="AH270" s="8">
        <f t="shared" si="86"/>
        <v>3</v>
      </c>
      <c r="AI270" s="8">
        <f t="shared" si="87"/>
        <v>3</v>
      </c>
      <c r="AJ270" s="8" t="str">
        <f t="shared" si="88"/>
        <v>Correct</v>
      </c>
      <c r="AK270" s="8"/>
      <c r="AL270" s="159" t="str">
        <f>IFERROR(VLOOKUP(Table1[[#This Row],[RespondentID]],'All Data'!$A271:$CN843,81,FALSE),"unknown")</f>
        <v>Female</v>
      </c>
      <c r="AM270" s="159">
        <f>IFERROR(VLOOKUP(Table1[[#This Row],[RespondentID]],'All Data'!$A271:$CN843,82,FALSE),"unknown")</f>
        <v>68</v>
      </c>
      <c r="AN270" s="159" t="str">
        <f>IFERROR(VLOOKUP(Table1[[#This Row],[RespondentID]],'All Data'!$A271:$CN843,83,FALSE),"unknown")</f>
        <v>Suffolk</v>
      </c>
      <c r="AO270" s="159" t="str">
        <f>IFERROR(VLOOKUP(Table1[[#This Row],[RespondentID]],'All Data'!$A271:$CN843,84,FALSE),"unknown")</f>
        <v>Lindenhurst, 11757</v>
      </c>
      <c r="AP270" s="159" t="str">
        <f>IFERROR(VLOOKUP(Table1[[#This Row],[RespondentID]],'All Data'!$A271:$CN843,85,FALSE),"unknown")</f>
        <v>White/Caucasian</v>
      </c>
      <c r="AQ270" s="159" t="str">
        <f>IFERROR(VLOOKUP(Table1[[#This Row],[RespondentID]],'All Data'!$A271:$CN843,86,FALSE),"unknown")</f>
        <v>No</v>
      </c>
      <c r="AR270" s="159" t="str">
        <f>IFERROR(VLOOKUP(Table1[[#This Row],[RespondentID]],'All Data'!$A271:$CN843,87,FALSE),"unknown")</f>
        <v xml:space="preserve">English </v>
      </c>
      <c r="AS270" s="159" t="str">
        <f>IFERROR(VLOOKUP(Table1[[#This Row],[RespondentID]],'All Data'!$A271:$CN843,88,FALSE),"unknown")</f>
        <v>Over $125,000</v>
      </c>
      <c r="AT270" s="159" t="str">
        <f>IFERROR(VLOOKUP(Table1[[#This Row],[RespondentID]],'All Data'!$A271:$CN843,89,FALSE),"unknown")</f>
        <v>Graduate school</v>
      </c>
      <c r="AU270" s="159" t="str">
        <f>IFERROR(VLOOKUP(Table1[[#This Row],[RespondentID]],'All Data'!$A271:$CN843,90,FALSE),"unknown")</f>
        <v>Retired</v>
      </c>
      <c r="AV270" s="159" t="str">
        <f>IFERROR(VLOOKUP(Table1[[#This Row],[RespondentID]],'All Data'!$A271:$CN843,91,FALSE),"unknown")</f>
        <v>Yes</v>
      </c>
      <c r="AW270" s="159" t="str">
        <f>IFERROR(VLOOKUP(Table1[[#This Row],[RespondentID]],'All Data'!$A271:$CN843,92,FALSE),"unknown")</f>
        <v>Yes</v>
      </c>
    </row>
    <row r="271" spans="1:49" x14ac:dyDescent="0.35">
      <c r="A271" s="6">
        <f>'All Data'!A272</f>
        <v>7045776139</v>
      </c>
      <c r="B271" s="6"/>
      <c r="C271" s="6" t="s">
        <v>19</v>
      </c>
      <c r="D271" s="6" t="s">
        <v>20</v>
      </c>
      <c r="E271" s="6"/>
      <c r="F271" s="6"/>
      <c r="G271" s="6"/>
      <c r="H271" s="6"/>
      <c r="I271" s="6"/>
      <c r="J271" s="6"/>
      <c r="K271" s="6" t="s">
        <v>27</v>
      </c>
      <c r="L271" s="6"/>
      <c r="M271" s="6"/>
      <c r="N271" s="6"/>
      <c r="O271" s="8"/>
      <c r="P271" s="8">
        <f t="shared" si="82"/>
        <v>3</v>
      </c>
      <c r="Q271" s="8">
        <f t="shared" si="83"/>
        <v>1</v>
      </c>
      <c r="R271" s="8"/>
      <c r="S271" s="8">
        <f t="shared" si="89"/>
        <v>0</v>
      </c>
      <c r="T271" s="8">
        <f t="shared" si="84"/>
        <v>1</v>
      </c>
      <c r="U271" s="8">
        <f t="shared" si="85"/>
        <v>1</v>
      </c>
      <c r="V271" s="88">
        <f t="shared" si="72"/>
        <v>0</v>
      </c>
      <c r="W271" s="88">
        <f t="shared" si="73"/>
        <v>0</v>
      </c>
      <c r="X271" s="88">
        <f t="shared" si="74"/>
        <v>0</v>
      </c>
      <c r="Y271" s="88">
        <f t="shared" si="75"/>
        <v>0</v>
      </c>
      <c r="Z271" s="88">
        <f t="shared" si="76"/>
        <v>0</v>
      </c>
      <c r="AA271" s="88">
        <f t="shared" si="77"/>
        <v>0</v>
      </c>
      <c r="AB271" s="88">
        <f t="shared" si="78"/>
        <v>1</v>
      </c>
      <c r="AC271" s="88">
        <f t="shared" si="79"/>
        <v>0</v>
      </c>
      <c r="AD271" s="88">
        <f t="shared" si="80"/>
        <v>0</v>
      </c>
      <c r="AE271" s="88">
        <f t="shared" si="81"/>
        <v>0</v>
      </c>
      <c r="AF271" s="8"/>
      <c r="AG271" s="8"/>
      <c r="AH271" s="8">
        <f t="shared" si="86"/>
        <v>3</v>
      </c>
      <c r="AI271" s="8">
        <f t="shared" si="87"/>
        <v>3</v>
      </c>
      <c r="AJ271" s="8" t="str">
        <f t="shared" si="88"/>
        <v>Correct</v>
      </c>
      <c r="AK271" s="8"/>
      <c r="AL271" s="159" t="str">
        <f>IFERROR(VLOOKUP(Table1[[#This Row],[RespondentID]],'All Data'!$A272:$CN844,81,FALSE),"unknown")</f>
        <v>Female</v>
      </c>
      <c r="AM271" s="159">
        <f>IFERROR(VLOOKUP(Table1[[#This Row],[RespondentID]],'All Data'!$A272:$CN844,82,FALSE),"unknown")</f>
        <v>71</v>
      </c>
      <c r="AN271" s="159" t="str">
        <f>IFERROR(VLOOKUP(Table1[[#This Row],[RespondentID]],'All Data'!$A272:$CN844,83,FALSE),"unknown")</f>
        <v>Suffolk</v>
      </c>
      <c r="AO271" s="159" t="str">
        <f>IFERROR(VLOOKUP(Table1[[#This Row],[RespondentID]],'All Data'!$A272:$CN844,84,FALSE),"unknown")</f>
        <v>Lindenhurst, 11757</v>
      </c>
      <c r="AP271" s="159" t="str">
        <f>IFERROR(VLOOKUP(Table1[[#This Row],[RespondentID]],'All Data'!$A272:$CN844,85,FALSE),"unknown")</f>
        <v>White/Caucasian</v>
      </c>
      <c r="AQ271" s="159" t="str">
        <f>IFERROR(VLOOKUP(Table1[[#This Row],[RespondentID]],'All Data'!$A272:$CN844,86,FALSE),"unknown")</f>
        <v>No</v>
      </c>
      <c r="AR271" s="159" t="str">
        <f>IFERROR(VLOOKUP(Table1[[#This Row],[RespondentID]],'All Data'!$A272:$CN844,87,FALSE),"unknown")</f>
        <v xml:space="preserve">English </v>
      </c>
      <c r="AS271" s="159" t="str">
        <f>IFERROR(VLOOKUP(Table1[[#This Row],[RespondentID]],'All Data'!$A272:$CN844,88,FALSE),"unknown")</f>
        <v>Over $125,000</v>
      </c>
      <c r="AT271" s="159" t="str">
        <f>IFERROR(VLOOKUP(Table1[[#This Row],[RespondentID]],'All Data'!$A272:$CN844,89,FALSE),"unknown")</f>
        <v>Graduate school</v>
      </c>
      <c r="AU271" s="159" t="str">
        <f>IFERROR(VLOOKUP(Table1[[#This Row],[RespondentID]],'All Data'!$A272:$CN844,90,FALSE),"unknown")</f>
        <v>Retired</v>
      </c>
      <c r="AV271" s="159" t="str">
        <f>IFERROR(VLOOKUP(Table1[[#This Row],[RespondentID]],'All Data'!$A272:$CN844,91,FALSE),"unknown")</f>
        <v>Yes</v>
      </c>
      <c r="AW271" s="159" t="str">
        <f>IFERROR(VLOOKUP(Table1[[#This Row],[RespondentID]],'All Data'!$A272:$CN844,92,FALSE),"unknown")</f>
        <v>Yes</v>
      </c>
    </row>
    <row r="272" spans="1:49" x14ac:dyDescent="0.35">
      <c r="A272" s="6">
        <f>'All Data'!A273</f>
        <v>7045775644</v>
      </c>
      <c r="B272" s="6"/>
      <c r="C272" s="6"/>
      <c r="D272" s="6" t="s">
        <v>20</v>
      </c>
      <c r="E272" s="6"/>
      <c r="F272" s="6"/>
      <c r="G272" s="6"/>
      <c r="H272" s="6"/>
      <c r="I272" s="6"/>
      <c r="J272" s="6"/>
      <c r="K272" s="6"/>
      <c r="L272" s="6"/>
      <c r="M272" s="6"/>
      <c r="N272" s="6" t="s">
        <v>30</v>
      </c>
      <c r="O272" s="8"/>
      <c r="P272" s="8">
        <f t="shared" si="82"/>
        <v>2</v>
      </c>
      <c r="Q272" s="8">
        <f t="shared" si="83"/>
        <v>1.5</v>
      </c>
      <c r="R272" s="8"/>
      <c r="S272" s="8">
        <f t="shared" si="89"/>
        <v>0</v>
      </c>
      <c r="T272" s="8">
        <f t="shared" si="84"/>
        <v>0</v>
      </c>
      <c r="U272" s="8">
        <f t="shared" si="85"/>
        <v>1</v>
      </c>
      <c r="V272" s="88">
        <f t="shared" si="72"/>
        <v>0</v>
      </c>
      <c r="W272" s="88">
        <f t="shared" si="73"/>
        <v>0</v>
      </c>
      <c r="X272" s="88">
        <f t="shared" si="74"/>
        <v>0</v>
      </c>
      <c r="Y272" s="88">
        <f t="shared" si="75"/>
        <v>0</v>
      </c>
      <c r="Z272" s="88">
        <f t="shared" si="76"/>
        <v>0</v>
      </c>
      <c r="AA272" s="88">
        <f t="shared" si="77"/>
        <v>0</v>
      </c>
      <c r="AB272" s="88">
        <f t="shared" si="78"/>
        <v>0</v>
      </c>
      <c r="AC272" s="88">
        <f t="shared" si="79"/>
        <v>0</v>
      </c>
      <c r="AD272" s="88">
        <f t="shared" si="80"/>
        <v>0</v>
      </c>
      <c r="AE272" s="88">
        <f t="shared" si="81"/>
        <v>1</v>
      </c>
      <c r="AF272" s="8"/>
      <c r="AG272" s="8"/>
      <c r="AH272" s="8">
        <f t="shared" si="86"/>
        <v>2</v>
      </c>
      <c r="AI272" s="8">
        <f t="shared" si="87"/>
        <v>2</v>
      </c>
      <c r="AJ272" s="8" t="str">
        <f t="shared" si="88"/>
        <v>Correct</v>
      </c>
      <c r="AK272" s="8"/>
      <c r="AL272" s="159" t="str">
        <f>IFERROR(VLOOKUP(Table1[[#This Row],[RespondentID]],'All Data'!$A273:$CN845,81,FALSE),"unknown")</f>
        <v>Male</v>
      </c>
      <c r="AM272" s="159">
        <f>IFERROR(VLOOKUP(Table1[[#This Row],[RespondentID]],'All Data'!$A273:$CN845,82,FALSE),"unknown")</f>
        <v>0</v>
      </c>
      <c r="AN272" s="159" t="str">
        <f>IFERROR(VLOOKUP(Table1[[#This Row],[RespondentID]],'All Data'!$A273:$CN845,83,FALSE),"unknown")</f>
        <v>Suffolk</v>
      </c>
      <c r="AO272" s="159" t="str">
        <f>IFERROR(VLOOKUP(Table1[[#This Row],[RespondentID]],'All Data'!$A273:$CN845,84,FALSE),"unknown")</f>
        <v>Copiague, 11726</v>
      </c>
      <c r="AP272" s="159" t="str">
        <f>IFERROR(VLOOKUP(Table1[[#This Row],[RespondentID]],'All Data'!$A273:$CN845,85,FALSE),"unknown")</f>
        <v>White/Caucasian</v>
      </c>
      <c r="AQ272" s="159" t="str">
        <f>IFERROR(VLOOKUP(Table1[[#This Row],[RespondentID]],'All Data'!$A273:$CN845,86,FALSE),"unknown")</f>
        <v>No</v>
      </c>
      <c r="AR272" s="159" t="str">
        <f>IFERROR(VLOOKUP(Table1[[#This Row],[RespondentID]],'All Data'!$A273:$CN845,87,FALSE),"unknown")</f>
        <v xml:space="preserve">English </v>
      </c>
      <c r="AS272" s="159" t="str">
        <f>IFERROR(VLOOKUP(Table1[[#This Row],[RespondentID]],'All Data'!$A273:$CN845,88,FALSE),"unknown")</f>
        <v>$20,000 to $34,999</v>
      </c>
      <c r="AT272" s="159" t="str">
        <f>IFERROR(VLOOKUP(Table1[[#This Row],[RespondentID]],'All Data'!$A273:$CN845,89,FALSE),"unknown")</f>
        <v>High school graduate</v>
      </c>
      <c r="AU272" s="159" t="str">
        <f>IFERROR(VLOOKUP(Table1[[#This Row],[RespondentID]],'All Data'!$A273:$CN845,90,FALSE),"unknown")</f>
        <v>Employed for wages</v>
      </c>
      <c r="AV272" s="159" t="str">
        <f>IFERROR(VLOOKUP(Table1[[#This Row],[RespondentID]],'All Data'!$A273:$CN845,91,FALSE),"unknown")</f>
        <v>Yes</v>
      </c>
      <c r="AW272" s="159" t="str">
        <f>IFERROR(VLOOKUP(Table1[[#This Row],[RespondentID]],'All Data'!$A273:$CN845,92,FALSE),"unknown")</f>
        <v>No</v>
      </c>
    </row>
    <row r="273" spans="1:49" x14ac:dyDescent="0.35">
      <c r="A273" s="6">
        <f>'All Data'!A274</f>
        <v>7045775443</v>
      </c>
      <c r="B273" s="6"/>
      <c r="C273" s="6"/>
      <c r="D273" s="6" t="s">
        <v>20</v>
      </c>
      <c r="E273" s="6"/>
      <c r="F273" s="6"/>
      <c r="G273" s="6"/>
      <c r="H273" s="6"/>
      <c r="I273" s="6"/>
      <c r="J273" s="6" t="s">
        <v>26</v>
      </c>
      <c r="K273" s="6"/>
      <c r="L273" s="6"/>
      <c r="M273" s="6"/>
      <c r="N273" s="6" t="s">
        <v>30</v>
      </c>
      <c r="O273" s="8"/>
      <c r="P273" s="8">
        <f t="shared" si="82"/>
        <v>3</v>
      </c>
      <c r="Q273" s="8">
        <f t="shared" si="83"/>
        <v>1</v>
      </c>
      <c r="R273" s="8"/>
      <c r="S273" s="8">
        <f t="shared" si="89"/>
        <v>0</v>
      </c>
      <c r="T273" s="8">
        <f t="shared" si="84"/>
        <v>0</v>
      </c>
      <c r="U273" s="8">
        <f t="shared" si="85"/>
        <v>1</v>
      </c>
      <c r="V273" s="88">
        <f t="shared" si="72"/>
        <v>0</v>
      </c>
      <c r="W273" s="88">
        <f t="shared" si="73"/>
        <v>0</v>
      </c>
      <c r="X273" s="88">
        <f t="shared" si="74"/>
        <v>0</v>
      </c>
      <c r="Y273" s="88">
        <f t="shared" si="75"/>
        <v>0</v>
      </c>
      <c r="Z273" s="88">
        <f t="shared" si="76"/>
        <v>0</v>
      </c>
      <c r="AA273" s="88">
        <f t="shared" si="77"/>
        <v>1</v>
      </c>
      <c r="AB273" s="88">
        <f t="shared" si="78"/>
        <v>0</v>
      </c>
      <c r="AC273" s="88">
        <f t="shared" si="79"/>
        <v>0</v>
      </c>
      <c r="AD273" s="88">
        <f t="shared" si="80"/>
        <v>0</v>
      </c>
      <c r="AE273" s="88">
        <f t="shared" si="81"/>
        <v>1</v>
      </c>
      <c r="AF273" s="8"/>
      <c r="AG273" s="8"/>
      <c r="AH273" s="8">
        <f t="shared" si="86"/>
        <v>3</v>
      </c>
      <c r="AI273" s="8">
        <f t="shared" si="87"/>
        <v>3</v>
      </c>
      <c r="AJ273" s="8" t="str">
        <f t="shared" si="88"/>
        <v>Correct</v>
      </c>
      <c r="AK273" s="8"/>
      <c r="AL273" s="159" t="str">
        <f>IFERROR(VLOOKUP(Table1[[#This Row],[RespondentID]],'All Data'!$A274:$CN846,81,FALSE),"unknown")</f>
        <v>Female</v>
      </c>
      <c r="AM273" s="159">
        <f>IFERROR(VLOOKUP(Table1[[#This Row],[RespondentID]],'All Data'!$A274:$CN846,82,FALSE),"unknown")</f>
        <v>71</v>
      </c>
      <c r="AN273" s="159" t="str">
        <f>IFERROR(VLOOKUP(Table1[[#This Row],[RespondentID]],'All Data'!$A274:$CN846,83,FALSE),"unknown")</f>
        <v>Suffolk</v>
      </c>
      <c r="AO273" s="159" t="str">
        <f>IFERROR(VLOOKUP(Table1[[#This Row],[RespondentID]],'All Data'!$A274:$CN846,84,FALSE),"unknown")</f>
        <v>Copiague, 11726</v>
      </c>
      <c r="AP273" s="159" t="str">
        <f>IFERROR(VLOOKUP(Table1[[#This Row],[RespondentID]],'All Data'!$A274:$CN846,85,FALSE),"unknown")</f>
        <v>White/Caucasian</v>
      </c>
      <c r="AQ273" s="159" t="str">
        <f>IFERROR(VLOOKUP(Table1[[#This Row],[RespondentID]],'All Data'!$A274:$CN846,86,FALSE),"unknown")</f>
        <v>No</v>
      </c>
      <c r="AR273" s="159" t="str">
        <f>IFERROR(VLOOKUP(Table1[[#This Row],[RespondentID]],'All Data'!$A274:$CN846,87,FALSE),"unknown")</f>
        <v xml:space="preserve">English </v>
      </c>
      <c r="AS273" s="159" t="str">
        <f>IFERROR(VLOOKUP(Table1[[#This Row],[RespondentID]],'All Data'!$A274:$CN846,88,FALSE),"unknown")</f>
        <v>$20,000 to $34,999</v>
      </c>
      <c r="AT273" s="159" t="str">
        <f>IFERROR(VLOOKUP(Table1[[#This Row],[RespondentID]],'All Data'!$A274:$CN846,89,FALSE),"unknown")</f>
        <v>Some college</v>
      </c>
      <c r="AU273" s="159" t="str">
        <f>IFERROR(VLOOKUP(Table1[[#This Row],[RespondentID]],'All Data'!$A274:$CN846,90,FALSE),"unknown")</f>
        <v>Retired</v>
      </c>
      <c r="AV273" s="159" t="str">
        <f>IFERROR(VLOOKUP(Table1[[#This Row],[RespondentID]],'All Data'!$A274:$CN846,91,FALSE),"unknown")</f>
        <v>Yes</v>
      </c>
      <c r="AW273" s="159" t="str">
        <f>IFERROR(VLOOKUP(Table1[[#This Row],[RespondentID]],'All Data'!$A274:$CN846,92,FALSE),"unknown")</f>
        <v>Yes</v>
      </c>
    </row>
    <row r="274" spans="1:49" x14ac:dyDescent="0.35">
      <c r="A274" s="6">
        <f>'All Data'!A275</f>
        <v>7045775235</v>
      </c>
      <c r="B274" s="6"/>
      <c r="C274" s="6"/>
      <c r="D274" s="6"/>
      <c r="E274" s="6"/>
      <c r="F274" s="6"/>
      <c r="G274" s="6"/>
      <c r="H274" s="6"/>
      <c r="I274" s="6"/>
      <c r="J274" s="6"/>
      <c r="K274" s="6"/>
      <c r="L274" s="6"/>
      <c r="M274" s="6"/>
      <c r="N274" s="6"/>
      <c r="O274" s="8"/>
      <c r="P274" s="8">
        <f t="shared" si="82"/>
        <v>0</v>
      </c>
      <c r="Q274" s="8" t="e">
        <f t="shared" si="83"/>
        <v>#DIV/0!</v>
      </c>
      <c r="R274" s="8"/>
      <c r="S274" s="8">
        <f t="shared" si="89"/>
        <v>0</v>
      </c>
      <c r="T274" s="8">
        <f t="shared" si="84"/>
        <v>0</v>
      </c>
      <c r="U274" s="8">
        <f t="shared" si="85"/>
        <v>0</v>
      </c>
      <c r="V274" s="88">
        <f t="shared" si="72"/>
        <v>0</v>
      </c>
      <c r="W274" s="88">
        <f t="shared" si="73"/>
        <v>0</v>
      </c>
      <c r="X274" s="88">
        <f t="shared" si="74"/>
        <v>0</v>
      </c>
      <c r="Y274" s="88">
        <f t="shared" si="75"/>
        <v>0</v>
      </c>
      <c r="Z274" s="88">
        <f t="shared" si="76"/>
        <v>0</v>
      </c>
      <c r="AA274" s="88">
        <f t="shared" si="77"/>
        <v>0</v>
      </c>
      <c r="AB274" s="88">
        <f t="shared" si="78"/>
        <v>0</v>
      </c>
      <c r="AC274" s="88">
        <f t="shared" si="79"/>
        <v>0</v>
      </c>
      <c r="AD274" s="88">
        <f t="shared" si="80"/>
        <v>0</v>
      </c>
      <c r="AE274" s="88">
        <f t="shared" si="81"/>
        <v>0</v>
      </c>
      <c r="AF274" s="8"/>
      <c r="AG274" s="8"/>
      <c r="AH274" s="8">
        <f t="shared" si="86"/>
        <v>0</v>
      </c>
      <c r="AI274" s="8">
        <f t="shared" si="87"/>
        <v>0</v>
      </c>
      <c r="AJ274" s="8" t="str">
        <f t="shared" si="88"/>
        <v>Correct</v>
      </c>
      <c r="AK274" s="8"/>
      <c r="AL274" s="159">
        <f>IFERROR(VLOOKUP(Table1[[#This Row],[RespondentID]],'All Data'!$A275:$CN847,81,FALSE),"unknown")</f>
        <v>0</v>
      </c>
      <c r="AM274" s="159">
        <f>IFERROR(VLOOKUP(Table1[[#This Row],[RespondentID]],'All Data'!$A275:$CN847,82,FALSE),"unknown")</f>
        <v>0</v>
      </c>
      <c r="AN274" s="159" t="str">
        <f>IFERROR(VLOOKUP(Table1[[#This Row],[RespondentID]],'All Data'!$A275:$CN847,83,FALSE),"unknown")</f>
        <v>Suffolk</v>
      </c>
      <c r="AO274" s="159" t="str">
        <f>IFERROR(VLOOKUP(Table1[[#This Row],[RespondentID]],'All Data'!$A275:$CN847,84,FALSE),"unknown")</f>
        <v>East Islip, 11730</v>
      </c>
      <c r="AP274" s="159" t="str">
        <f>IFERROR(VLOOKUP(Table1[[#This Row],[RespondentID]],'All Data'!$A275:$CN847,85,FALSE),"unknown")</f>
        <v>White/Caucasian</v>
      </c>
      <c r="AQ274" s="159" t="str">
        <f>IFERROR(VLOOKUP(Table1[[#This Row],[RespondentID]],'All Data'!$A275:$CN847,86,FALSE),"unknown")</f>
        <v>No</v>
      </c>
      <c r="AR274" s="159" t="str">
        <f>IFERROR(VLOOKUP(Table1[[#This Row],[RespondentID]],'All Data'!$A275:$CN847,87,FALSE),"unknown")</f>
        <v xml:space="preserve">English </v>
      </c>
      <c r="AS274" s="159" t="str">
        <f>IFERROR(VLOOKUP(Table1[[#This Row],[RespondentID]],'All Data'!$A275:$CN847,88,FALSE),"unknown")</f>
        <v>$75,000 to $125,000</v>
      </c>
      <c r="AT274" s="159" t="str">
        <f>IFERROR(VLOOKUP(Table1[[#This Row],[RespondentID]],'All Data'!$A275:$CN847,89,FALSE),"unknown")</f>
        <v>Some college</v>
      </c>
      <c r="AU274" s="159" t="str">
        <f>IFERROR(VLOOKUP(Table1[[#This Row],[RespondentID]],'All Data'!$A275:$CN847,90,FALSE),"unknown")</f>
        <v>Retired</v>
      </c>
      <c r="AV274" s="159" t="str">
        <f>IFERROR(VLOOKUP(Table1[[#This Row],[RespondentID]],'All Data'!$A275:$CN847,91,FALSE),"unknown")</f>
        <v>Yes</v>
      </c>
      <c r="AW274" s="159" t="str">
        <f>IFERROR(VLOOKUP(Table1[[#This Row],[RespondentID]],'All Data'!$A275:$CN847,92,FALSE),"unknown")</f>
        <v>Yes</v>
      </c>
    </row>
    <row r="275" spans="1:49" x14ac:dyDescent="0.35">
      <c r="A275" s="6">
        <f>'All Data'!A276</f>
        <v>7045775058</v>
      </c>
      <c r="B275" s="6"/>
      <c r="C275" s="6"/>
      <c r="D275" s="6"/>
      <c r="E275" s="6"/>
      <c r="F275" s="6"/>
      <c r="G275" s="6"/>
      <c r="H275" s="6"/>
      <c r="I275" s="6"/>
      <c r="J275" s="6"/>
      <c r="K275" s="6"/>
      <c r="L275" s="6"/>
      <c r="M275" s="6"/>
      <c r="N275" s="6"/>
      <c r="O275" s="8"/>
      <c r="P275" s="8">
        <f t="shared" si="82"/>
        <v>0</v>
      </c>
      <c r="Q275" s="8" t="e">
        <f t="shared" si="83"/>
        <v>#DIV/0!</v>
      </c>
      <c r="R275" s="8"/>
      <c r="S275" s="8">
        <f t="shared" si="89"/>
        <v>0</v>
      </c>
      <c r="T275" s="8">
        <f t="shared" si="84"/>
        <v>0</v>
      </c>
      <c r="U275" s="8">
        <f t="shared" si="85"/>
        <v>0</v>
      </c>
      <c r="V275" s="88">
        <f t="shared" si="72"/>
        <v>0</v>
      </c>
      <c r="W275" s="88">
        <f t="shared" si="73"/>
        <v>0</v>
      </c>
      <c r="X275" s="88">
        <f t="shared" si="74"/>
        <v>0</v>
      </c>
      <c r="Y275" s="88">
        <f t="shared" si="75"/>
        <v>0</v>
      </c>
      <c r="Z275" s="88">
        <f t="shared" si="76"/>
        <v>0</v>
      </c>
      <c r="AA275" s="88">
        <f t="shared" si="77"/>
        <v>0</v>
      </c>
      <c r="AB275" s="88">
        <f t="shared" si="78"/>
        <v>0</v>
      </c>
      <c r="AC275" s="88">
        <f t="shared" si="79"/>
        <v>0</v>
      </c>
      <c r="AD275" s="88">
        <f t="shared" si="80"/>
        <v>0</v>
      </c>
      <c r="AE275" s="88">
        <f t="shared" si="81"/>
        <v>0</v>
      </c>
      <c r="AF275" s="8"/>
      <c r="AG275" s="8"/>
      <c r="AH275" s="8">
        <f t="shared" si="86"/>
        <v>0</v>
      </c>
      <c r="AI275" s="8">
        <f t="shared" si="87"/>
        <v>0</v>
      </c>
      <c r="AJ275" s="8" t="str">
        <f t="shared" si="88"/>
        <v>Correct</v>
      </c>
      <c r="AK275" s="8"/>
      <c r="AL275" s="159" t="str">
        <f>IFERROR(VLOOKUP(Table1[[#This Row],[RespondentID]],'All Data'!$A276:$CN848,81,FALSE),"unknown")</f>
        <v>Male</v>
      </c>
      <c r="AM275" s="159">
        <f>IFERROR(VLOOKUP(Table1[[#This Row],[RespondentID]],'All Data'!$A276:$CN848,82,FALSE),"unknown")</f>
        <v>89</v>
      </c>
      <c r="AN275" s="159" t="str">
        <f>IFERROR(VLOOKUP(Table1[[#This Row],[RespondentID]],'All Data'!$A276:$CN848,83,FALSE),"unknown")</f>
        <v>Suffolk</v>
      </c>
      <c r="AO275" s="159" t="str">
        <f>IFERROR(VLOOKUP(Table1[[#This Row],[RespondentID]],'All Data'!$A276:$CN848,84,FALSE),"unknown")</f>
        <v>East Islip, 11730</v>
      </c>
      <c r="AP275" s="159" t="str">
        <f>IFERROR(VLOOKUP(Table1[[#This Row],[RespondentID]],'All Data'!$A276:$CN848,85,FALSE),"unknown")</f>
        <v>White/Caucasian</v>
      </c>
      <c r="AQ275" s="159">
        <f>IFERROR(VLOOKUP(Table1[[#This Row],[RespondentID]],'All Data'!$A276:$CN848,86,FALSE),"unknown")</f>
        <v>0</v>
      </c>
      <c r="AR275" s="159" t="str">
        <f>IFERROR(VLOOKUP(Table1[[#This Row],[RespondentID]],'All Data'!$A276:$CN848,87,FALSE),"unknown")</f>
        <v xml:space="preserve">English </v>
      </c>
      <c r="AS275" s="159" t="str">
        <f>IFERROR(VLOOKUP(Table1[[#This Row],[RespondentID]],'All Data'!$A276:$CN848,88,FALSE),"unknown")</f>
        <v>$75,000 to $125,000</v>
      </c>
      <c r="AT275" s="159" t="str">
        <f>IFERROR(VLOOKUP(Table1[[#This Row],[RespondentID]],'All Data'!$A276:$CN848,89,FALSE),"unknown")</f>
        <v>Some college</v>
      </c>
      <c r="AU275" s="159" t="str">
        <f>IFERROR(VLOOKUP(Table1[[#This Row],[RespondentID]],'All Data'!$A276:$CN848,90,FALSE),"unknown")</f>
        <v>Retired</v>
      </c>
      <c r="AV275" s="159" t="str">
        <f>IFERROR(VLOOKUP(Table1[[#This Row],[RespondentID]],'All Data'!$A276:$CN848,91,FALSE),"unknown")</f>
        <v>Yes</v>
      </c>
      <c r="AW275" s="159" t="str">
        <f>IFERROR(VLOOKUP(Table1[[#This Row],[RespondentID]],'All Data'!$A276:$CN848,92,FALSE),"unknown")</f>
        <v>Yes</v>
      </c>
    </row>
    <row r="276" spans="1:49" x14ac:dyDescent="0.35">
      <c r="A276" s="6">
        <f>'All Data'!A277</f>
        <v>7045774846</v>
      </c>
      <c r="B276" s="6"/>
      <c r="C276" s="6"/>
      <c r="D276" s="6"/>
      <c r="E276" s="6" t="s">
        <v>21</v>
      </c>
      <c r="F276" s="6"/>
      <c r="G276" s="6"/>
      <c r="H276" s="6"/>
      <c r="I276" s="6"/>
      <c r="J276" s="6"/>
      <c r="K276" s="6"/>
      <c r="L276" s="6"/>
      <c r="M276" s="6"/>
      <c r="N276" s="6"/>
      <c r="O276" s="8"/>
      <c r="P276" s="8">
        <f t="shared" si="82"/>
        <v>1</v>
      </c>
      <c r="Q276" s="8">
        <f t="shared" si="83"/>
        <v>3</v>
      </c>
      <c r="R276" s="8"/>
      <c r="S276" s="8">
        <f t="shared" si="89"/>
        <v>0</v>
      </c>
      <c r="T276" s="8">
        <f t="shared" si="84"/>
        <v>0</v>
      </c>
      <c r="U276" s="8">
        <f t="shared" si="85"/>
        <v>0</v>
      </c>
      <c r="V276" s="88">
        <f t="shared" si="72"/>
        <v>1</v>
      </c>
      <c r="W276" s="88">
        <f t="shared" si="73"/>
        <v>0</v>
      </c>
      <c r="X276" s="88">
        <f t="shared" si="74"/>
        <v>0</v>
      </c>
      <c r="Y276" s="88">
        <f t="shared" si="75"/>
        <v>0</v>
      </c>
      <c r="Z276" s="88">
        <f t="shared" si="76"/>
        <v>0</v>
      </c>
      <c r="AA276" s="88">
        <f t="shared" si="77"/>
        <v>0</v>
      </c>
      <c r="AB276" s="88">
        <f t="shared" si="78"/>
        <v>0</v>
      </c>
      <c r="AC276" s="88">
        <f t="shared" si="79"/>
        <v>0</v>
      </c>
      <c r="AD276" s="88">
        <f t="shared" si="80"/>
        <v>0</v>
      </c>
      <c r="AE276" s="88">
        <f t="shared" si="81"/>
        <v>0</v>
      </c>
      <c r="AF276" s="8"/>
      <c r="AG276" s="8"/>
      <c r="AH276" s="8">
        <f t="shared" si="86"/>
        <v>1</v>
      </c>
      <c r="AI276" s="8">
        <f t="shared" si="87"/>
        <v>1</v>
      </c>
      <c r="AJ276" s="8" t="str">
        <f t="shared" si="88"/>
        <v>Correct</v>
      </c>
      <c r="AK276" s="8"/>
      <c r="AL276" s="159" t="str">
        <f>IFERROR(VLOOKUP(Table1[[#This Row],[RespondentID]],'All Data'!$A277:$CN849,81,FALSE),"unknown")</f>
        <v>Female</v>
      </c>
      <c r="AM276" s="159">
        <f>IFERROR(VLOOKUP(Table1[[#This Row],[RespondentID]],'All Data'!$A277:$CN849,82,FALSE),"unknown")</f>
        <v>84</v>
      </c>
      <c r="AN276" s="159" t="str">
        <f>IFERROR(VLOOKUP(Table1[[#This Row],[RespondentID]],'All Data'!$A277:$CN849,83,FALSE),"unknown")</f>
        <v>Suffolk</v>
      </c>
      <c r="AO276" s="159" t="str">
        <f>IFERROR(VLOOKUP(Table1[[#This Row],[RespondentID]],'All Data'!$A277:$CN849,84,FALSE),"unknown")</f>
        <v>East Islip, 11730</v>
      </c>
      <c r="AP276" s="159" t="str">
        <f>IFERROR(VLOOKUP(Table1[[#This Row],[RespondentID]],'All Data'!$A277:$CN849,85,FALSE),"unknown")</f>
        <v>White/Caucasian</v>
      </c>
      <c r="AQ276" s="159" t="str">
        <f>IFERROR(VLOOKUP(Table1[[#This Row],[RespondentID]],'All Data'!$A277:$CN849,86,FALSE),"unknown")</f>
        <v>No</v>
      </c>
      <c r="AR276" s="159" t="str">
        <f>IFERROR(VLOOKUP(Table1[[#This Row],[RespondentID]],'All Data'!$A277:$CN849,87,FALSE),"unknown")</f>
        <v xml:space="preserve">English </v>
      </c>
      <c r="AS276" s="159" t="str">
        <f>IFERROR(VLOOKUP(Table1[[#This Row],[RespondentID]],'All Data'!$A277:$CN849,88,FALSE),"unknown")</f>
        <v>$35,000 to $49,999</v>
      </c>
      <c r="AT276" s="159" t="str">
        <f>IFERROR(VLOOKUP(Table1[[#This Row],[RespondentID]],'All Data'!$A277:$CN849,89,FALSE),"unknown")</f>
        <v>High school graduate</v>
      </c>
      <c r="AU276" s="159" t="str">
        <f>IFERROR(VLOOKUP(Table1[[#This Row],[RespondentID]],'All Data'!$A277:$CN849,90,FALSE),"unknown")</f>
        <v>Retired</v>
      </c>
      <c r="AV276" s="159" t="str">
        <f>IFERROR(VLOOKUP(Table1[[#This Row],[RespondentID]],'All Data'!$A277:$CN849,91,FALSE),"unknown")</f>
        <v>Yes</v>
      </c>
      <c r="AW276" s="159" t="str">
        <f>IFERROR(VLOOKUP(Table1[[#This Row],[RespondentID]],'All Data'!$A277:$CN849,92,FALSE),"unknown")</f>
        <v>No</v>
      </c>
    </row>
    <row r="277" spans="1:49" x14ac:dyDescent="0.35">
      <c r="A277" s="6">
        <f>'All Data'!A278</f>
        <v>7045774221</v>
      </c>
      <c r="B277" s="6"/>
      <c r="C277" s="6" t="s">
        <v>19</v>
      </c>
      <c r="D277" s="6" t="s">
        <v>20</v>
      </c>
      <c r="E277" s="6"/>
      <c r="F277" s="6"/>
      <c r="G277" s="6"/>
      <c r="H277" s="6"/>
      <c r="I277" s="6" t="s">
        <v>25</v>
      </c>
      <c r="J277" s="6"/>
      <c r="K277" s="6"/>
      <c r="L277" s="6"/>
      <c r="M277" s="6"/>
      <c r="N277" s="6"/>
      <c r="O277" s="8"/>
      <c r="P277" s="8">
        <f t="shared" si="82"/>
        <v>3</v>
      </c>
      <c r="Q277" s="8">
        <f t="shared" si="83"/>
        <v>1</v>
      </c>
      <c r="R277" s="8"/>
      <c r="S277" s="8">
        <f t="shared" si="89"/>
        <v>0</v>
      </c>
      <c r="T277" s="8">
        <f t="shared" si="84"/>
        <v>1</v>
      </c>
      <c r="U277" s="8">
        <f t="shared" si="85"/>
        <v>1</v>
      </c>
      <c r="V277" s="88">
        <f t="shared" si="72"/>
        <v>0</v>
      </c>
      <c r="W277" s="88">
        <f t="shared" si="73"/>
        <v>0</v>
      </c>
      <c r="X277" s="88">
        <f t="shared" si="74"/>
        <v>0</v>
      </c>
      <c r="Y277" s="88">
        <f t="shared" si="75"/>
        <v>0</v>
      </c>
      <c r="Z277" s="88">
        <f t="shared" si="76"/>
        <v>1</v>
      </c>
      <c r="AA277" s="88">
        <f t="shared" si="77"/>
        <v>0</v>
      </c>
      <c r="AB277" s="88">
        <f t="shared" si="78"/>
        <v>0</v>
      </c>
      <c r="AC277" s="88">
        <f t="shared" si="79"/>
        <v>0</v>
      </c>
      <c r="AD277" s="88">
        <f t="shared" si="80"/>
        <v>0</v>
      </c>
      <c r="AE277" s="88">
        <f t="shared" si="81"/>
        <v>0</v>
      </c>
      <c r="AF277" s="8"/>
      <c r="AG277" s="8"/>
      <c r="AH277" s="8">
        <f t="shared" si="86"/>
        <v>3</v>
      </c>
      <c r="AI277" s="8">
        <f t="shared" si="87"/>
        <v>3</v>
      </c>
      <c r="AJ277" s="8" t="str">
        <f t="shared" si="88"/>
        <v>Correct</v>
      </c>
      <c r="AK277" s="8"/>
      <c r="AL277" s="159" t="str">
        <f>IFERROR(VLOOKUP(Table1[[#This Row],[RespondentID]],'All Data'!$A278:$CN850,81,FALSE),"unknown")</f>
        <v>Female</v>
      </c>
      <c r="AM277" s="159">
        <f>IFERROR(VLOOKUP(Table1[[#This Row],[RespondentID]],'All Data'!$A278:$CN850,82,FALSE),"unknown")</f>
        <v>71</v>
      </c>
      <c r="AN277" s="159" t="str">
        <f>IFERROR(VLOOKUP(Table1[[#This Row],[RespondentID]],'All Data'!$A278:$CN850,83,FALSE),"unknown")</f>
        <v>Suffolk</v>
      </c>
      <c r="AO277" s="159" t="str">
        <f>IFERROR(VLOOKUP(Table1[[#This Row],[RespondentID]],'All Data'!$A278:$CN850,84,FALSE),"unknown")</f>
        <v>Lindenhurst, 11757</v>
      </c>
      <c r="AP277" s="159" t="str">
        <f>IFERROR(VLOOKUP(Table1[[#This Row],[RespondentID]],'All Data'!$A278:$CN850,85,FALSE),"unknown")</f>
        <v>White/Caucasian</v>
      </c>
      <c r="AQ277" s="159" t="str">
        <f>IFERROR(VLOOKUP(Table1[[#This Row],[RespondentID]],'All Data'!$A278:$CN850,86,FALSE),"unknown")</f>
        <v>No</v>
      </c>
      <c r="AR277" s="159" t="str">
        <f>IFERROR(VLOOKUP(Table1[[#This Row],[RespondentID]],'All Data'!$A278:$CN850,87,FALSE),"unknown")</f>
        <v xml:space="preserve">English </v>
      </c>
      <c r="AS277" s="159">
        <f>IFERROR(VLOOKUP(Table1[[#This Row],[RespondentID]],'All Data'!$A278:$CN850,88,FALSE),"unknown")</f>
        <v>0</v>
      </c>
      <c r="AT277" s="159" t="str">
        <f>IFERROR(VLOOKUP(Table1[[#This Row],[RespondentID]],'All Data'!$A278:$CN850,89,FALSE),"unknown")</f>
        <v>Graduate school</v>
      </c>
      <c r="AU277" s="159" t="str">
        <f>IFERROR(VLOOKUP(Table1[[#This Row],[RespondentID]],'All Data'!$A278:$CN850,90,FALSE),"unknown")</f>
        <v>Retired</v>
      </c>
      <c r="AV277" s="159" t="str">
        <f>IFERROR(VLOOKUP(Table1[[#This Row],[RespondentID]],'All Data'!$A278:$CN850,91,FALSE),"unknown")</f>
        <v>Yes</v>
      </c>
      <c r="AW277" s="159" t="str">
        <f>IFERROR(VLOOKUP(Table1[[#This Row],[RespondentID]],'All Data'!$A278:$CN850,92,FALSE),"unknown")</f>
        <v>Yes</v>
      </c>
    </row>
    <row r="278" spans="1:49" x14ac:dyDescent="0.35">
      <c r="A278" s="6">
        <f>'All Data'!A279</f>
        <v>7045773962</v>
      </c>
      <c r="B278" s="6"/>
      <c r="C278" s="6"/>
      <c r="D278" s="6" t="s">
        <v>20</v>
      </c>
      <c r="E278" s="6"/>
      <c r="F278" s="6"/>
      <c r="G278" s="6"/>
      <c r="H278" s="6"/>
      <c r="I278" s="6"/>
      <c r="J278" s="6" t="s">
        <v>26</v>
      </c>
      <c r="K278" s="6" t="s">
        <v>27</v>
      </c>
      <c r="L278" s="6"/>
      <c r="M278" s="6"/>
      <c r="N278" s="6"/>
      <c r="O278" s="8"/>
      <c r="P278" s="8">
        <f t="shared" si="82"/>
        <v>3</v>
      </c>
      <c r="Q278" s="8">
        <f t="shared" si="83"/>
        <v>1</v>
      </c>
      <c r="R278" s="8"/>
      <c r="S278" s="8">
        <f t="shared" si="89"/>
        <v>0</v>
      </c>
      <c r="T278" s="8">
        <f t="shared" si="84"/>
        <v>0</v>
      </c>
      <c r="U278" s="8">
        <f t="shared" si="85"/>
        <v>1</v>
      </c>
      <c r="V278" s="88">
        <f t="shared" si="72"/>
        <v>0</v>
      </c>
      <c r="W278" s="88">
        <f t="shared" si="73"/>
        <v>0</v>
      </c>
      <c r="X278" s="88">
        <f t="shared" si="74"/>
        <v>0</v>
      </c>
      <c r="Y278" s="88">
        <f t="shared" si="75"/>
        <v>0</v>
      </c>
      <c r="Z278" s="88">
        <f t="shared" si="76"/>
        <v>0</v>
      </c>
      <c r="AA278" s="88">
        <f t="shared" si="77"/>
        <v>1</v>
      </c>
      <c r="AB278" s="88">
        <f t="shared" si="78"/>
        <v>1</v>
      </c>
      <c r="AC278" s="88">
        <f t="shared" si="79"/>
        <v>0</v>
      </c>
      <c r="AD278" s="88">
        <f t="shared" si="80"/>
        <v>0</v>
      </c>
      <c r="AE278" s="88">
        <f t="shared" si="81"/>
        <v>0</v>
      </c>
      <c r="AF278" s="8"/>
      <c r="AG278" s="8"/>
      <c r="AH278" s="8">
        <f t="shared" si="86"/>
        <v>3</v>
      </c>
      <c r="AI278" s="8">
        <f t="shared" si="87"/>
        <v>3</v>
      </c>
      <c r="AJ278" s="8" t="str">
        <f t="shared" si="88"/>
        <v>Correct</v>
      </c>
      <c r="AK278" s="8"/>
      <c r="AL278" s="159" t="str">
        <f>IFERROR(VLOOKUP(Table1[[#This Row],[RespondentID]],'All Data'!$A279:$CN851,81,FALSE),"unknown")</f>
        <v>Female</v>
      </c>
      <c r="AM278" s="159">
        <f>IFERROR(VLOOKUP(Table1[[#This Row],[RespondentID]],'All Data'!$A279:$CN851,82,FALSE),"unknown")</f>
        <v>69</v>
      </c>
      <c r="AN278" s="159" t="str">
        <f>IFERROR(VLOOKUP(Table1[[#This Row],[RespondentID]],'All Data'!$A279:$CN851,83,FALSE),"unknown")</f>
        <v>Suffolk</v>
      </c>
      <c r="AO278" s="159" t="str">
        <f>IFERROR(VLOOKUP(Table1[[#This Row],[RespondentID]],'All Data'!$A279:$CN851,84,FALSE),"unknown")</f>
        <v>East Setauket, 11733</v>
      </c>
      <c r="AP278" s="159" t="str">
        <f>IFERROR(VLOOKUP(Table1[[#This Row],[RespondentID]],'All Data'!$A279:$CN851,85,FALSE),"unknown")</f>
        <v>White/Caucasian</v>
      </c>
      <c r="AQ278" s="159" t="str">
        <f>IFERROR(VLOOKUP(Table1[[#This Row],[RespondentID]],'All Data'!$A279:$CN851,86,FALSE),"unknown")</f>
        <v>No</v>
      </c>
      <c r="AR278" s="159" t="str">
        <f>IFERROR(VLOOKUP(Table1[[#This Row],[RespondentID]],'All Data'!$A279:$CN851,87,FALSE),"unknown")</f>
        <v xml:space="preserve">English </v>
      </c>
      <c r="AS278" s="159" t="str">
        <f>IFERROR(VLOOKUP(Table1[[#This Row],[RespondentID]],'All Data'!$A279:$CN851,88,FALSE),"unknown")</f>
        <v>$50,000 to $74,999</v>
      </c>
      <c r="AT278" s="159" t="str">
        <f>IFERROR(VLOOKUP(Table1[[#This Row],[RespondentID]],'All Data'!$A279:$CN851,89,FALSE),"unknown")</f>
        <v>Graduate school</v>
      </c>
      <c r="AU278" s="159" t="str">
        <f>IFERROR(VLOOKUP(Table1[[#This Row],[RespondentID]],'All Data'!$A279:$CN851,90,FALSE),"unknown")</f>
        <v>Retired</v>
      </c>
      <c r="AV278" s="159" t="str">
        <f>IFERROR(VLOOKUP(Table1[[#This Row],[RespondentID]],'All Data'!$A279:$CN851,91,FALSE),"unknown")</f>
        <v>Yes</v>
      </c>
      <c r="AW278" s="159" t="str">
        <f>IFERROR(VLOOKUP(Table1[[#This Row],[RespondentID]],'All Data'!$A279:$CN851,92,FALSE),"unknown")</f>
        <v>Yes</v>
      </c>
    </row>
    <row r="279" spans="1:49" x14ac:dyDescent="0.35">
      <c r="A279" s="6">
        <f>'All Data'!A280</f>
        <v>7045773524</v>
      </c>
      <c r="B279" s="6"/>
      <c r="C279" s="6"/>
      <c r="D279" s="6"/>
      <c r="E279" s="6"/>
      <c r="F279" s="6"/>
      <c r="G279" s="6"/>
      <c r="H279" s="6"/>
      <c r="I279" s="6"/>
      <c r="J279" s="6" t="s">
        <v>26</v>
      </c>
      <c r="K279" s="6" t="s">
        <v>27</v>
      </c>
      <c r="L279" s="6"/>
      <c r="M279" s="6"/>
      <c r="N279" s="6" t="s">
        <v>30</v>
      </c>
      <c r="O279" s="8"/>
      <c r="P279" s="8">
        <f t="shared" si="82"/>
        <v>3</v>
      </c>
      <c r="Q279" s="8">
        <f t="shared" si="83"/>
        <v>1</v>
      </c>
      <c r="R279" s="8"/>
      <c r="S279" s="8">
        <f t="shared" si="89"/>
        <v>0</v>
      </c>
      <c r="T279" s="8">
        <f t="shared" si="84"/>
        <v>0</v>
      </c>
      <c r="U279" s="8">
        <f t="shared" si="85"/>
        <v>0</v>
      </c>
      <c r="V279" s="88">
        <f t="shared" si="72"/>
        <v>0</v>
      </c>
      <c r="W279" s="88">
        <f t="shared" si="73"/>
        <v>0</v>
      </c>
      <c r="X279" s="88">
        <f t="shared" si="74"/>
        <v>0</v>
      </c>
      <c r="Y279" s="88">
        <f t="shared" si="75"/>
        <v>0</v>
      </c>
      <c r="Z279" s="88">
        <f t="shared" si="76"/>
        <v>0</v>
      </c>
      <c r="AA279" s="88">
        <f t="shared" si="77"/>
        <v>1</v>
      </c>
      <c r="AB279" s="88">
        <f t="shared" si="78"/>
        <v>1</v>
      </c>
      <c r="AC279" s="88">
        <f t="shared" si="79"/>
        <v>0</v>
      </c>
      <c r="AD279" s="88">
        <f t="shared" si="80"/>
        <v>0</v>
      </c>
      <c r="AE279" s="88">
        <f t="shared" si="81"/>
        <v>1</v>
      </c>
      <c r="AF279" s="8"/>
      <c r="AG279" s="8"/>
      <c r="AH279" s="8">
        <f t="shared" si="86"/>
        <v>3</v>
      </c>
      <c r="AI279" s="8">
        <f t="shared" si="87"/>
        <v>3</v>
      </c>
      <c r="AJ279" s="8" t="str">
        <f t="shared" si="88"/>
        <v>Correct</v>
      </c>
      <c r="AK279" s="8"/>
      <c r="AL279" s="159" t="str">
        <f>IFERROR(VLOOKUP(Table1[[#This Row],[RespondentID]],'All Data'!$A280:$CN852,81,FALSE),"unknown")</f>
        <v>Female</v>
      </c>
      <c r="AM279" s="159">
        <f>IFERROR(VLOOKUP(Table1[[#This Row],[RespondentID]],'All Data'!$A280:$CN852,82,FALSE),"unknown")</f>
        <v>66</v>
      </c>
      <c r="AN279" s="159" t="str">
        <f>IFERROR(VLOOKUP(Table1[[#This Row],[RespondentID]],'All Data'!$A280:$CN852,83,FALSE),"unknown")</f>
        <v>Suffolk</v>
      </c>
      <c r="AO279" s="159" t="str">
        <f>IFERROR(VLOOKUP(Table1[[#This Row],[RespondentID]],'All Data'!$A280:$CN852,84,FALSE),"unknown")</f>
        <v>Bay Shore, 11706</v>
      </c>
      <c r="AP279" s="159" t="str">
        <f>IFERROR(VLOOKUP(Table1[[#This Row],[RespondentID]],'All Data'!$A280:$CN852,85,FALSE),"unknown")</f>
        <v>White/Caucasian</v>
      </c>
      <c r="AQ279" s="159" t="str">
        <f>IFERROR(VLOOKUP(Table1[[#This Row],[RespondentID]],'All Data'!$A280:$CN852,86,FALSE),"unknown")</f>
        <v>No</v>
      </c>
      <c r="AR279" s="159" t="str">
        <f>IFERROR(VLOOKUP(Table1[[#This Row],[RespondentID]],'All Data'!$A280:$CN852,87,FALSE),"unknown")</f>
        <v xml:space="preserve">English </v>
      </c>
      <c r="AS279" s="159" t="str">
        <f>IFERROR(VLOOKUP(Table1[[#This Row],[RespondentID]],'All Data'!$A280:$CN852,88,FALSE),"unknown")</f>
        <v>$50,000 to $74,999</v>
      </c>
      <c r="AT279" s="159" t="str">
        <f>IFERROR(VLOOKUP(Table1[[#This Row],[RespondentID]],'All Data'!$A280:$CN852,89,FALSE),"unknown")</f>
        <v>College graduate</v>
      </c>
      <c r="AU279" s="159" t="str">
        <f>IFERROR(VLOOKUP(Table1[[#This Row],[RespondentID]],'All Data'!$A280:$CN852,90,FALSE),"unknown")</f>
        <v>Retired</v>
      </c>
      <c r="AV279" s="159" t="str">
        <f>IFERROR(VLOOKUP(Table1[[#This Row],[RespondentID]],'All Data'!$A280:$CN852,91,FALSE),"unknown")</f>
        <v>Yes</v>
      </c>
      <c r="AW279" s="159" t="str">
        <f>IFERROR(VLOOKUP(Table1[[#This Row],[RespondentID]],'All Data'!$A280:$CN852,92,FALSE),"unknown")</f>
        <v>Yes</v>
      </c>
    </row>
    <row r="280" spans="1:49" x14ac:dyDescent="0.35">
      <c r="A280" s="6">
        <f>'All Data'!A281</f>
        <v>7045773232</v>
      </c>
      <c r="B280" s="6" t="s">
        <v>18</v>
      </c>
      <c r="C280" s="6"/>
      <c r="D280" s="6"/>
      <c r="E280" s="6"/>
      <c r="F280" s="6"/>
      <c r="G280" s="6"/>
      <c r="H280" s="6"/>
      <c r="I280" s="6"/>
      <c r="J280" s="6"/>
      <c r="K280" s="6" t="s">
        <v>27</v>
      </c>
      <c r="L280" s="6"/>
      <c r="M280" s="6"/>
      <c r="N280" s="6"/>
      <c r="O280" s="8"/>
      <c r="P280" s="8">
        <f t="shared" si="82"/>
        <v>2</v>
      </c>
      <c r="Q280" s="8">
        <f t="shared" si="83"/>
        <v>1.5</v>
      </c>
      <c r="R280" s="8"/>
      <c r="S280" s="8">
        <f t="shared" si="89"/>
        <v>1</v>
      </c>
      <c r="T280" s="8">
        <f t="shared" si="84"/>
        <v>0</v>
      </c>
      <c r="U280" s="8">
        <f t="shared" si="85"/>
        <v>0</v>
      </c>
      <c r="V280" s="88">
        <f t="shared" si="72"/>
        <v>0</v>
      </c>
      <c r="W280" s="88">
        <f t="shared" si="73"/>
        <v>0</v>
      </c>
      <c r="X280" s="88">
        <f t="shared" si="74"/>
        <v>0</v>
      </c>
      <c r="Y280" s="88">
        <f t="shared" si="75"/>
        <v>0</v>
      </c>
      <c r="Z280" s="88">
        <f t="shared" si="76"/>
        <v>0</v>
      </c>
      <c r="AA280" s="88">
        <f t="shared" si="77"/>
        <v>0</v>
      </c>
      <c r="AB280" s="88">
        <f t="shared" si="78"/>
        <v>1</v>
      </c>
      <c r="AC280" s="88">
        <f t="shared" si="79"/>
        <v>0</v>
      </c>
      <c r="AD280" s="88">
        <f t="shared" si="80"/>
        <v>0</v>
      </c>
      <c r="AE280" s="88">
        <f t="shared" si="81"/>
        <v>0</v>
      </c>
      <c r="AF280" s="8"/>
      <c r="AG280" s="8"/>
      <c r="AH280" s="8">
        <f t="shared" si="86"/>
        <v>2</v>
      </c>
      <c r="AI280" s="8">
        <f t="shared" si="87"/>
        <v>2</v>
      </c>
      <c r="AJ280" s="8" t="str">
        <f t="shared" si="88"/>
        <v>Correct</v>
      </c>
      <c r="AK280" s="8"/>
      <c r="AL280" s="159" t="str">
        <f>IFERROR(VLOOKUP(Table1[[#This Row],[RespondentID]],'All Data'!$A281:$CN853,81,FALSE),"unknown")</f>
        <v>Female</v>
      </c>
      <c r="AM280" s="159">
        <f>IFERROR(VLOOKUP(Table1[[#This Row],[RespondentID]],'All Data'!$A281:$CN853,82,FALSE),"unknown")</f>
        <v>62</v>
      </c>
      <c r="AN280" s="159" t="str">
        <f>IFERROR(VLOOKUP(Table1[[#This Row],[RespondentID]],'All Data'!$A281:$CN853,83,FALSE),"unknown")</f>
        <v>Suffolk</v>
      </c>
      <c r="AO280" s="159" t="str">
        <f>IFERROR(VLOOKUP(Table1[[#This Row],[RespondentID]],'All Data'!$A281:$CN853,84,FALSE),"unknown")</f>
        <v>Brentwood, 11717</v>
      </c>
      <c r="AP280" s="159" t="str">
        <f>IFERROR(VLOOKUP(Table1[[#This Row],[RespondentID]],'All Data'!$A281:$CN853,85,FALSE),"unknown")</f>
        <v>Multi-racial</v>
      </c>
      <c r="AQ280" s="159" t="str">
        <f>IFERROR(VLOOKUP(Table1[[#This Row],[RespondentID]],'All Data'!$A281:$CN853,86,FALSE),"unknown")</f>
        <v>Yes</v>
      </c>
      <c r="AR280" s="159" t="str">
        <f>IFERROR(VLOOKUP(Table1[[#This Row],[RespondentID]],'All Data'!$A281:$CN853,87,FALSE),"unknown")</f>
        <v xml:space="preserve">English Spanish </v>
      </c>
      <c r="AS280" s="159" t="str">
        <f>IFERROR(VLOOKUP(Table1[[#This Row],[RespondentID]],'All Data'!$A281:$CN853,88,FALSE),"unknown")</f>
        <v>$50,000 to $74,999</v>
      </c>
      <c r="AT280" s="159" t="str">
        <f>IFERROR(VLOOKUP(Table1[[#This Row],[RespondentID]],'All Data'!$A281:$CN853,89,FALSE),"unknown")</f>
        <v>Graduate school</v>
      </c>
      <c r="AU280" s="159" t="str">
        <f>IFERROR(VLOOKUP(Table1[[#This Row],[RespondentID]],'All Data'!$A281:$CN853,90,FALSE),"unknown")</f>
        <v>Employed for wages</v>
      </c>
      <c r="AV280" s="159" t="str">
        <f>IFERROR(VLOOKUP(Table1[[#This Row],[RespondentID]],'All Data'!$A281:$CN853,91,FALSE),"unknown")</f>
        <v>Yes</v>
      </c>
      <c r="AW280" s="159" t="str">
        <f>IFERROR(VLOOKUP(Table1[[#This Row],[RespondentID]],'All Data'!$A281:$CN853,92,FALSE),"unknown")</f>
        <v>Yes</v>
      </c>
    </row>
    <row r="281" spans="1:49" x14ac:dyDescent="0.35">
      <c r="A281" s="6">
        <f>'All Data'!A282</f>
        <v>7045772808</v>
      </c>
      <c r="B281" s="6"/>
      <c r="C281" s="6" t="s">
        <v>19</v>
      </c>
      <c r="D281" s="6"/>
      <c r="E281" s="6"/>
      <c r="F281" s="6"/>
      <c r="G281" s="6"/>
      <c r="H281" s="6"/>
      <c r="I281" s="6" t="s">
        <v>25</v>
      </c>
      <c r="J281" s="6" t="s">
        <v>26</v>
      </c>
      <c r="K281" s="6"/>
      <c r="L281" s="6"/>
      <c r="M281" s="6"/>
      <c r="N281" s="6"/>
      <c r="O281" s="8"/>
      <c r="P281" s="8">
        <f t="shared" si="82"/>
        <v>3</v>
      </c>
      <c r="Q281" s="8">
        <f t="shared" si="83"/>
        <v>1</v>
      </c>
      <c r="R281" s="8"/>
      <c r="S281" s="8">
        <f t="shared" si="89"/>
        <v>0</v>
      </c>
      <c r="T281" s="8">
        <f t="shared" si="84"/>
        <v>1</v>
      </c>
      <c r="U281" s="8">
        <f t="shared" si="85"/>
        <v>0</v>
      </c>
      <c r="V281" s="88">
        <f t="shared" si="72"/>
        <v>0</v>
      </c>
      <c r="W281" s="88">
        <f t="shared" si="73"/>
        <v>0</v>
      </c>
      <c r="X281" s="88">
        <f t="shared" si="74"/>
        <v>0</v>
      </c>
      <c r="Y281" s="88">
        <f t="shared" si="75"/>
        <v>0</v>
      </c>
      <c r="Z281" s="88">
        <f t="shared" si="76"/>
        <v>1</v>
      </c>
      <c r="AA281" s="88">
        <f t="shared" si="77"/>
        <v>1</v>
      </c>
      <c r="AB281" s="88">
        <f t="shared" si="78"/>
        <v>0</v>
      </c>
      <c r="AC281" s="88">
        <f t="shared" si="79"/>
        <v>0</v>
      </c>
      <c r="AD281" s="88">
        <f t="shared" si="80"/>
        <v>0</v>
      </c>
      <c r="AE281" s="88">
        <f t="shared" si="81"/>
        <v>0</v>
      </c>
      <c r="AF281" s="8"/>
      <c r="AG281" s="8"/>
      <c r="AH281" s="8">
        <f t="shared" si="86"/>
        <v>3</v>
      </c>
      <c r="AI281" s="8">
        <f t="shared" si="87"/>
        <v>3</v>
      </c>
      <c r="AJ281" s="8" t="str">
        <f t="shared" si="88"/>
        <v>Correct</v>
      </c>
      <c r="AK281" s="8"/>
      <c r="AL281" s="159" t="str">
        <f>IFERROR(VLOOKUP(Table1[[#This Row],[RespondentID]],'All Data'!$A282:$CN854,81,FALSE),"unknown")</f>
        <v>Female</v>
      </c>
      <c r="AM281" s="159">
        <f>IFERROR(VLOOKUP(Table1[[#This Row],[RespondentID]],'All Data'!$A282:$CN854,82,FALSE),"unknown")</f>
        <v>78</v>
      </c>
      <c r="AN281" s="159" t="str">
        <f>IFERROR(VLOOKUP(Table1[[#This Row],[RespondentID]],'All Data'!$A282:$CN854,83,FALSE),"unknown")</f>
        <v>Suffolk</v>
      </c>
      <c r="AO281" s="159" t="str">
        <f>IFERROR(VLOOKUP(Table1[[#This Row],[RespondentID]],'All Data'!$A282:$CN854,84,FALSE),"unknown")</f>
        <v>Bay Shore, 11706</v>
      </c>
      <c r="AP281" s="159" t="str">
        <f>IFERROR(VLOOKUP(Table1[[#This Row],[RespondentID]],'All Data'!$A282:$CN854,85,FALSE),"unknown")</f>
        <v>Black/African American</v>
      </c>
      <c r="AQ281" s="159" t="str">
        <f>IFERROR(VLOOKUP(Table1[[#This Row],[RespondentID]],'All Data'!$A282:$CN854,86,FALSE),"unknown")</f>
        <v>No</v>
      </c>
      <c r="AR281" s="159" t="str">
        <f>IFERROR(VLOOKUP(Table1[[#This Row],[RespondentID]],'All Data'!$A282:$CN854,87,FALSE),"unknown")</f>
        <v xml:space="preserve">English </v>
      </c>
      <c r="AS281" s="159" t="str">
        <f>IFERROR(VLOOKUP(Table1[[#This Row],[RespondentID]],'All Data'!$A282:$CN854,88,FALSE),"unknown")</f>
        <v>$50,000 to $74,999</v>
      </c>
      <c r="AT281" s="159" t="str">
        <f>IFERROR(VLOOKUP(Table1[[#This Row],[RespondentID]],'All Data'!$A282:$CN854,89,FALSE),"unknown")</f>
        <v>Some college</v>
      </c>
      <c r="AU281" s="159" t="str">
        <f>IFERROR(VLOOKUP(Table1[[#This Row],[RespondentID]],'All Data'!$A282:$CN854,90,FALSE),"unknown")</f>
        <v>Retired</v>
      </c>
      <c r="AV281" s="159" t="str">
        <f>IFERROR(VLOOKUP(Table1[[#This Row],[RespondentID]],'All Data'!$A282:$CN854,91,FALSE),"unknown")</f>
        <v>Yes</v>
      </c>
      <c r="AW281" s="159" t="str">
        <f>IFERROR(VLOOKUP(Table1[[#This Row],[RespondentID]],'All Data'!$A282:$CN854,92,FALSE),"unknown")</f>
        <v>Yes</v>
      </c>
    </row>
    <row r="282" spans="1:49" x14ac:dyDescent="0.35">
      <c r="A282" s="6">
        <f>'All Data'!A283</f>
        <v>7045772515</v>
      </c>
      <c r="B282" s="6"/>
      <c r="C282" s="6"/>
      <c r="D282" s="6"/>
      <c r="E282" s="6"/>
      <c r="F282" s="6"/>
      <c r="G282" s="6"/>
      <c r="H282" s="6"/>
      <c r="I282" s="6"/>
      <c r="J282" s="6"/>
      <c r="K282" s="6"/>
      <c r="L282" s="6" t="s">
        <v>28</v>
      </c>
      <c r="M282" s="6" t="s">
        <v>29</v>
      </c>
      <c r="N282" s="6" t="s">
        <v>30</v>
      </c>
      <c r="O282" s="8"/>
      <c r="P282" s="8">
        <f t="shared" si="82"/>
        <v>3</v>
      </c>
      <c r="Q282" s="8">
        <f t="shared" si="83"/>
        <v>1</v>
      </c>
      <c r="R282" s="8"/>
      <c r="S282" s="8">
        <f t="shared" si="89"/>
        <v>0</v>
      </c>
      <c r="T282" s="8">
        <f t="shared" si="84"/>
        <v>0</v>
      </c>
      <c r="U282" s="8">
        <f t="shared" si="85"/>
        <v>0</v>
      </c>
      <c r="V282" s="88">
        <f t="shared" si="72"/>
        <v>0</v>
      </c>
      <c r="W282" s="88">
        <f t="shared" si="73"/>
        <v>0</v>
      </c>
      <c r="X282" s="88">
        <f t="shared" si="74"/>
        <v>0</v>
      </c>
      <c r="Y282" s="88">
        <f t="shared" si="75"/>
        <v>0</v>
      </c>
      <c r="Z282" s="88">
        <f t="shared" si="76"/>
        <v>0</v>
      </c>
      <c r="AA282" s="88">
        <f t="shared" si="77"/>
        <v>0</v>
      </c>
      <c r="AB282" s="88">
        <f t="shared" si="78"/>
        <v>0</v>
      </c>
      <c r="AC282" s="88">
        <f t="shared" si="79"/>
        <v>1</v>
      </c>
      <c r="AD282" s="88">
        <f t="shared" si="80"/>
        <v>1</v>
      </c>
      <c r="AE282" s="88">
        <f t="shared" si="81"/>
        <v>1</v>
      </c>
      <c r="AF282" s="8"/>
      <c r="AG282" s="8"/>
      <c r="AH282" s="8">
        <f t="shared" si="86"/>
        <v>3</v>
      </c>
      <c r="AI282" s="8">
        <f t="shared" si="87"/>
        <v>3</v>
      </c>
      <c r="AJ282" s="8" t="str">
        <f t="shared" si="88"/>
        <v>Correct</v>
      </c>
      <c r="AK282" s="8"/>
      <c r="AL282" s="159" t="str">
        <f>IFERROR(VLOOKUP(Table1[[#This Row],[RespondentID]],'All Data'!$A283:$CN855,81,FALSE),"unknown")</f>
        <v>Female</v>
      </c>
      <c r="AM282" s="159">
        <f>IFERROR(VLOOKUP(Table1[[#This Row],[RespondentID]],'All Data'!$A283:$CN855,82,FALSE),"unknown")</f>
        <v>82</v>
      </c>
      <c r="AN282" s="159" t="str">
        <f>IFERROR(VLOOKUP(Table1[[#This Row],[RespondentID]],'All Data'!$A283:$CN855,83,FALSE),"unknown")</f>
        <v>Suffolk</v>
      </c>
      <c r="AO282" s="159" t="str">
        <f>IFERROR(VLOOKUP(Table1[[#This Row],[RespondentID]],'All Data'!$A283:$CN855,84,FALSE),"unknown")</f>
        <v>Islip Terrace, 11752</v>
      </c>
      <c r="AP282" s="159" t="str">
        <f>IFERROR(VLOOKUP(Table1[[#This Row],[RespondentID]],'All Data'!$A283:$CN855,85,FALSE),"unknown")</f>
        <v>White/Caucasian</v>
      </c>
      <c r="AQ282" s="159" t="str">
        <f>IFERROR(VLOOKUP(Table1[[#This Row],[RespondentID]],'All Data'!$A283:$CN855,86,FALSE),"unknown")</f>
        <v>No</v>
      </c>
      <c r="AR282" s="159" t="str">
        <f>IFERROR(VLOOKUP(Table1[[#This Row],[RespondentID]],'All Data'!$A283:$CN855,87,FALSE),"unknown")</f>
        <v xml:space="preserve">English </v>
      </c>
      <c r="AS282" s="159" t="str">
        <f>IFERROR(VLOOKUP(Table1[[#This Row],[RespondentID]],'All Data'!$A283:$CN855,88,FALSE),"unknown")</f>
        <v>$20,000 to $34,999</v>
      </c>
      <c r="AT282" s="159" t="str">
        <f>IFERROR(VLOOKUP(Table1[[#This Row],[RespondentID]],'All Data'!$A283:$CN855,89,FALSE),"unknown")</f>
        <v>Graduate school</v>
      </c>
      <c r="AU282" s="159" t="str">
        <f>IFERROR(VLOOKUP(Table1[[#This Row],[RespondentID]],'All Data'!$A283:$CN855,90,FALSE),"unknown")</f>
        <v>Employed for wages</v>
      </c>
      <c r="AV282" s="159" t="str">
        <f>IFERROR(VLOOKUP(Table1[[#This Row],[RespondentID]],'All Data'!$A283:$CN855,91,FALSE),"unknown")</f>
        <v>Yes</v>
      </c>
      <c r="AW282" s="159" t="str">
        <f>IFERROR(VLOOKUP(Table1[[#This Row],[RespondentID]],'All Data'!$A283:$CN855,92,FALSE),"unknown")</f>
        <v>No</v>
      </c>
    </row>
    <row r="283" spans="1:49" x14ac:dyDescent="0.35">
      <c r="A283" s="6">
        <f>'All Data'!A284</f>
        <v>7045772328</v>
      </c>
      <c r="B283" s="6"/>
      <c r="C283" s="6" t="s">
        <v>19</v>
      </c>
      <c r="D283" s="6"/>
      <c r="E283" s="6"/>
      <c r="F283" s="6"/>
      <c r="G283" s="6"/>
      <c r="H283" s="6"/>
      <c r="I283" s="6"/>
      <c r="J283" s="6"/>
      <c r="K283" s="6"/>
      <c r="L283" s="6"/>
      <c r="M283" s="6"/>
      <c r="N283" s="6"/>
      <c r="O283" s="8"/>
      <c r="P283" s="8">
        <f t="shared" si="82"/>
        <v>1</v>
      </c>
      <c r="Q283" s="8">
        <f t="shared" si="83"/>
        <v>3</v>
      </c>
      <c r="R283" s="8"/>
      <c r="S283" s="8">
        <f t="shared" si="89"/>
        <v>0</v>
      </c>
      <c r="T283" s="8">
        <f t="shared" si="84"/>
        <v>1</v>
      </c>
      <c r="U283" s="8">
        <f t="shared" si="85"/>
        <v>0</v>
      </c>
      <c r="V283" s="88">
        <f t="shared" si="72"/>
        <v>0</v>
      </c>
      <c r="W283" s="88">
        <f t="shared" si="73"/>
        <v>0</v>
      </c>
      <c r="X283" s="88">
        <f t="shared" si="74"/>
        <v>0</v>
      </c>
      <c r="Y283" s="88">
        <f t="shared" si="75"/>
        <v>0</v>
      </c>
      <c r="Z283" s="88">
        <f t="shared" si="76"/>
        <v>0</v>
      </c>
      <c r="AA283" s="88">
        <f t="shared" si="77"/>
        <v>0</v>
      </c>
      <c r="AB283" s="88">
        <f t="shared" si="78"/>
        <v>0</v>
      </c>
      <c r="AC283" s="88">
        <f t="shared" si="79"/>
        <v>0</v>
      </c>
      <c r="AD283" s="88">
        <f t="shared" si="80"/>
        <v>0</v>
      </c>
      <c r="AE283" s="88">
        <f t="shared" si="81"/>
        <v>0</v>
      </c>
      <c r="AF283" s="8"/>
      <c r="AG283" s="8"/>
      <c r="AH283" s="8">
        <f t="shared" si="86"/>
        <v>1</v>
      </c>
      <c r="AI283" s="8">
        <f t="shared" si="87"/>
        <v>1</v>
      </c>
      <c r="AJ283" s="8" t="str">
        <f t="shared" si="88"/>
        <v>Correct</v>
      </c>
      <c r="AK283" s="8"/>
      <c r="AL283" s="159" t="str">
        <f>IFERROR(VLOOKUP(Table1[[#This Row],[RespondentID]],'All Data'!$A284:$CN856,81,FALSE),"unknown")</f>
        <v>Female</v>
      </c>
      <c r="AM283" s="159">
        <f>IFERROR(VLOOKUP(Table1[[#This Row],[RespondentID]],'All Data'!$A284:$CN856,82,FALSE),"unknown")</f>
        <v>54</v>
      </c>
      <c r="AN283" s="159" t="str">
        <f>IFERROR(VLOOKUP(Table1[[#This Row],[RespondentID]],'All Data'!$A284:$CN856,83,FALSE),"unknown")</f>
        <v>Suffolk</v>
      </c>
      <c r="AO283" s="159" t="str">
        <f>IFERROR(VLOOKUP(Table1[[#This Row],[RespondentID]],'All Data'!$A284:$CN856,84,FALSE),"unknown")</f>
        <v>Central Islip, 11722</v>
      </c>
      <c r="AP283" s="159" t="str">
        <f>IFERROR(VLOOKUP(Table1[[#This Row],[RespondentID]],'All Data'!$A284:$CN856,85,FALSE),"unknown")</f>
        <v>White/Caucasian</v>
      </c>
      <c r="AQ283" s="159" t="str">
        <f>IFERROR(VLOOKUP(Table1[[#This Row],[RespondentID]],'All Data'!$A284:$CN856,86,FALSE),"unknown")</f>
        <v>No</v>
      </c>
      <c r="AR283" s="159" t="str">
        <f>IFERROR(VLOOKUP(Table1[[#This Row],[RespondentID]],'All Data'!$A284:$CN856,87,FALSE),"unknown")</f>
        <v xml:space="preserve">English </v>
      </c>
      <c r="AS283" s="159" t="str">
        <f>IFERROR(VLOOKUP(Table1[[#This Row],[RespondentID]],'All Data'!$A284:$CN856,88,FALSE),"unknown")</f>
        <v>$35,000 to $49,999</v>
      </c>
      <c r="AT283" s="159" t="str">
        <f>IFERROR(VLOOKUP(Table1[[#This Row],[RespondentID]],'All Data'!$A284:$CN856,89,FALSE),"unknown")</f>
        <v>College graduate</v>
      </c>
      <c r="AU283" s="159" t="str">
        <f>IFERROR(VLOOKUP(Table1[[#This Row],[RespondentID]],'All Data'!$A284:$CN856,90,FALSE),"unknown")</f>
        <v>Retired</v>
      </c>
      <c r="AV283" s="159" t="str">
        <f>IFERROR(VLOOKUP(Table1[[#This Row],[RespondentID]],'All Data'!$A284:$CN856,91,FALSE),"unknown")</f>
        <v>Yes</v>
      </c>
      <c r="AW283" s="159" t="str">
        <f>IFERROR(VLOOKUP(Table1[[#This Row],[RespondentID]],'All Data'!$A284:$CN856,92,FALSE),"unknown")</f>
        <v>No</v>
      </c>
    </row>
    <row r="284" spans="1:49" x14ac:dyDescent="0.35">
      <c r="A284" s="6">
        <f>'All Data'!A285</f>
        <v>7045772084</v>
      </c>
      <c r="B284" s="6"/>
      <c r="C284" s="6" t="s">
        <v>19</v>
      </c>
      <c r="D284" s="6"/>
      <c r="E284" s="6"/>
      <c r="F284" s="6"/>
      <c r="G284" s="6"/>
      <c r="H284" s="6"/>
      <c r="I284" s="6"/>
      <c r="J284" s="6"/>
      <c r="K284" s="6"/>
      <c r="L284" s="6" t="s">
        <v>28</v>
      </c>
      <c r="M284" s="6"/>
      <c r="N284" s="6" t="s">
        <v>30</v>
      </c>
      <c r="O284" s="8"/>
      <c r="P284" s="8">
        <f t="shared" si="82"/>
        <v>3</v>
      </c>
      <c r="Q284" s="8">
        <f t="shared" si="83"/>
        <v>1</v>
      </c>
      <c r="R284" s="8"/>
      <c r="S284" s="8">
        <f t="shared" si="89"/>
        <v>0</v>
      </c>
      <c r="T284" s="8">
        <f t="shared" si="84"/>
        <v>1</v>
      </c>
      <c r="U284" s="8">
        <f t="shared" si="85"/>
        <v>0</v>
      </c>
      <c r="V284" s="88">
        <f t="shared" si="72"/>
        <v>0</v>
      </c>
      <c r="W284" s="88">
        <f t="shared" si="73"/>
        <v>0</v>
      </c>
      <c r="X284" s="88">
        <f t="shared" si="74"/>
        <v>0</v>
      </c>
      <c r="Y284" s="88">
        <f t="shared" si="75"/>
        <v>0</v>
      </c>
      <c r="Z284" s="88">
        <f t="shared" si="76"/>
        <v>0</v>
      </c>
      <c r="AA284" s="88">
        <f t="shared" si="77"/>
        <v>0</v>
      </c>
      <c r="AB284" s="88">
        <f t="shared" si="78"/>
        <v>0</v>
      </c>
      <c r="AC284" s="88">
        <f t="shared" si="79"/>
        <v>1</v>
      </c>
      <c r="AD284" s="88">
        <f t="shared" si="80"/>
        <v>0</v>
      </c>
      <c r="AE284" s="88">
        <f t="shared" si="81"/>
        <v>1</v>
      </c>
      <c r="AF284" s="8"/>
      <c r="AG284" s="8"/>
      <c r="AH284" s="8">
        <f t="shared" si="86"/>
        <v>3</v>
      </c>
      <c r="AI284" s="8">
        <f t="shared" si="87"/>
        <v>3</v>
      </c>
      <c r="AJ284" s="8" t="str">
        <f t="shared" si="88"/>
        <v>Correct</v>
      </c>
      <c r="AK284" s="8"/>
      <c r="AL284" s="159" t="str">
        <f>IFERROR(VLOOKUP(Table1[[#This Row],[RespondentID]],'All Data'!$A285:$CN857,81,FALSE),"unknown")</f>
        <v>Male</v>
      </c>
      <c r="AM284" s="159">
        <f>IFERROR(VLOOKUP(Table1[[#This Row],[RespondentID]],'All Data'!$A285:$CN857,82,FALSE),"unknown")</f>
        <v>74</v>
      </c>
      <c r="AN284" s="159" t="str">
        <f>IFERROR(VLOOKUP(Table1[[#This Row],[RespondentID]],'All Data'!$A285:$CN857,83,FALSE),"unknown")</f>
        <v>Suffolk</v>
      </c>
      <c r="AO284" s="159" t="str">
        <f>IFERROR(VLOOKUP(Table1[[#This Row],[RespondentID]],'All Data'!$A285:$CN857,84,FALSE),"unknown")</f>
        <v>West Islip, 11795</v>
      </c>
      <c r="AP284" s="159" t="str">
        <f>IFERROR(VLOOKUP(Table1[[#This Row],[RespondentID]],'All Data'!$A285:$CN857,85,FALSE),"unknown")</f>
        <v>White/Caucasian</v>
      </c>
      <c r="AQ284" s="159" t="str">
        <f>IFERROR(VLOOKUP(Table1[[#This Row],[RespondentID]],'All Data'!$A285:$CN857,86,FALSE),"unknown")</f>
        <v>No</v>
      </c>
      <c r="AR284" s="159" t="str">
        <f>IFERROR(VLOOKUP(Table1[[#This Row],[RespondentID]],'All Data'!$A285:$CN857,87,FALSE),"unknown")</f>
        <v xml:space="preserve">English </v>
      </c>
      <c r="AS284" s="159" t="str">
        <f>IFERROR(VLOOKUP(Table1[[#This Row],[RespondentID]],'All Data'!$A285:$CN857,88,FALSE),"unknown")</f>
        <v>Over $125,000</v>
      </c>
      <c r="AT284" s="159" t="str">
        <f>IFERROR(VLOOKUP(Table1[[#This Row],[RespondentID]],'All Data'!$A285:$CN857,89,FALSE),"unknown")</f>
        <v>College graduate</v>
      </c>
      <c r="AU284" s="159" t="str">
        <f>IFERROR(VLOOKUP(Table1[[#This Row],[RespondentID]],'All Data'!$A285:$CN857,90,FALSE),"unknown")</f>
        <v>Retired</v>
      </c>
      <c r="AV284" s="159" t="str">
        <f>IFERROR(VLOOKUP(Table1[[#This Row],[RespondentID]],'All Data'!$A285:$CN857,91,FALSE),"unknown")</f>
        <v>Yes</v>
      </c>
      <c r="AW284" s="159" t="str">
        <f>IFERROR(VLOOKUP(Table1[[#This Row],[RespondentID]],'All Data'!$A285:$CN857,92,FALSE),"unknown")</f>
        <v>No</v>
      </c>
    </row>
    <row r="285" spans="1:49" x14ac:dyDescent="0.35">
      <c r="A285" s="6">
        <f>'All Data'!A286</f>
        <v>7045771777</v>
      </c>
      <c r="B285" s="6"/>
      <c r="C285" s="6"/>
      <c r="D285" s="6" t="s">
        <v>20</v>
      </c>
      <c r="E285" s="6"/>
      <c r="F285" s="6"/>
      <c r="G285" s="6"/>
      <c r="H285" s="6"/>
      <c r="I285" s="6" t="s">
        <v>25</v>
      </c>
      <c r="J285" s="6" t="s">
        <v>26</v>
      </c>
      <c r="K285" s="6" t="s">
        <v>27</v>
      </c>
      <c r="L285" s="6" t="s">
        <v>28</v>
      </c>
      <c r="M285" s="6"/>
      <c r="N285" s="6" t="s">
        <v>30</v>
      </c>
      <c r="O285" s="8"/>
      <c r="P285" s="8">
        <f t="shared" si="82"/>
        <v>6</v>
      </c>
      <c r="Q285" s="8">
        <f t="shared" si="83"/>
        <v>0.5</v>
      </c>
      <c r="R285" s="8"/>
      <c r="S285" s="8">
        <f t="shared" si="89"/>
        <v>0</v>
      </c>
      <c r="T285" s="8">
        <f t="shared" si="84"/>
        <v>0</v>
      </c>
      <c r="U285" s="8">
        <f t="shared" si="85"/>
        <v>0.5</v>
      </c>
      <c r="V285" s="88">
        <f t="shared" si="72"/>
        <v>0</v>
      </c>
      <c r="W285" s="88">
        <f t="shared" si="73"/>
        <v>0</v>
      </c>
      <c r="X285" s="88">
        <f t="shared" si="74"/>
        <v>0</v>
      </c>
      <c r="Y285" s="88">
        <f t="shared" si="75"/>
        <v>0</v>
      </c>
      <c r="Z285" s="88">
        <f t="shared" si="76"/>
        <v>0.5</v>
      </c>
      <c r="AA285" s="88">
        <f t="shared" si="77"/>
        <v>0.5</v>
      </c>
      <c r="AB285" s="88">
        <f t="shared" si="78"/>
        <v>0.5</v>
      </c>
      <c r="AC285" s="88">
        <f t="shared" si="79"/>
        <v>0.5</v>
      </c>
      <c r="AD285" s="88">
        <f t="shared" si="80"/>
        <v>0</v>
      </c>
      <c r="AE285" s="88">
        <f t="shared" si="81"/>
        <v>0.5</v>
      </c>
      <c r="AF285" s="8"/>
      <c r="AG285" s="8"/>
      <c r="AH285" s="8">
        <f t="shared" si="86"/>
        <v>3</v>
      </c>
      <c r="AI285" s="8">
        <f t="shared" si="87"/>
        <v>6</v>
      </c>
      <c r="AJ285" s="8" t="str">
        <f t="shared" si="88"/>
        <v>Correct</v>
      </c>
      <c r="AK285" s="8"/>
      <c r="AL285" s="159" t="str">
        <f>IFERROR(VLOOKUP(Table1[[#This Row],[RespondentID]],'All Data'!$A286:$CN858,81,FALSE),"unknown")</f>
        <v>Female</v>
      </c>
      <c r="AM285" s="159">
        <f>IFERROR(VLOOKUP(Table1[[#This Row],[RespondentID]],'All Data'!$A286:$CN858,82,FALSE),"unknown")</f>
        <v>62</v>
      </c>
      <c r="AN285" s="159" t="str">
        <f>IFERROR(VLOOKUP(Table1[[#This Row],[RespondentID]],'All Data'!$A286:$CN858,83,FALSE),"unknown")</f>
        <v>Suffolk</v>
      </c>
      <c r="AO285" s="159" t="str">
        <f>IFERROR(VLOOKUP(Table1[[#This Row],[RespondentID]],'All Data'!$A286:$CN858,84,FALSE),"unknown")</f>
        <v>Brentwood, 11717</v>
      </c>
      <c r="AP285" s="159" t="str">
        <f>IFERROR(VLOOKUP(Table1[[#This Row],[RespondentID]],'All Data'!$A286:$CN858,85,FALSE),"unknown")</f>
        <v>White/Caucasian</v>
      </c>
      <c r="AQ285" s="159" t="str">
        <f>IFERROR(VLOOKUP(Table1[[#This Row],[RespondentID]],'All Data'!$A286:$CN858,86,FALSE),"unknown")</f>
        <v>No</v>
      </c>
      <c r="AR285" s="159" t="str">
        <f>IFERROR(VLOOKUP(Table1[[#This Row],[RespondentID]],'All Data'!$A286:$CN858,87,FALSE),"unknown")</f>
        <v xml:space="preserve">English </v>
      </c>
      <c r="AS285" s="159" t="str">
        <f>IFERROR(VLOOKUP(Table1[[#This Row],[RespondentID]],'All Data'!$A286:$CN858,88,FALSE),"unknown")</f>
        <v>$75,000 to $125,000</v>
      </c>
      <c r="AT285" s="159" t="str">
        <f>IFERROR(VLOOKUP(Table1[[#This Row],[RespondentID]],'All Data'!$A286:$CN858,89,FALSE),"unknown")</f>
        <v>Graduate school</v>
      </c>
      <c r="AU285" s="159" t="str">
        <f>IFERROR(VLOOKUP(Table1[[#This Row],[RespondentID]],'All Data'!$A286:$CN858,90,FALSE),"unknown")</f>
        <v>Employed for wages</v>
      </c>
      <c r="AV285" s="159" t="str">
        <f>IFERROR(VLOOKUP(Table1[[#This Row],[RespondentID]],'All Data'!$A286:$CN858,91,FALSE),"unknown")</f>
        <v>Yes</v>
      </c>
      <c r="AW285" s="159" t="str">
        <f>IFERROR(VLOOKUP(Table1[[#This Row],[RespondentID]],'All Data'!$A286:$CN858,92,FALSE),"unknown")</f>
        <v>Yes</v>
      </c>
    </row>
    <row r="286" spans="1:49" x14ac:dyDescent="0.35">
      <c r="A286" s="6">
        <f>'All Data'!A287</f>
        <v>7045771436</v>
      </c>
      <c r="B286" s="6"/>
      <c r="C286" s="6" t="s">
        <v>19</v>
      </c>
      <c r="D286" s="6"/>
      <c r="E286" s="6"/>
      <c r="F286" s="6"/>
      <c r="G286" s="6"/>
      <c r="H286" s="6"/>
      <c r="I286" s="6"/>
      <c r="J286" s="6"/>
      <c r="K286" s="6" t="s">
        <v>27</v>
      </c>
      <c r="L286" s="6" t="s">
        <v>28</v>
      </c>
      <c r="M286" s="6"/>
      <c r="N286" s="6"/>
      <c r="O286" s="8"/>
      <c r="P286" s="8">
        <f t="shared" si="82"/>
        <v>3</v>
      </c>
      <c r="Q286" s="8">
        <f t="shared" si="83"/>
        <v>1</v>
      </c>
      <c r="R286" s="8"/>
      <c r="S286" s="8">
        <f t="shared" si="89"/>
        <v>0</v>
      </c>
      <c r="T286" s="8">
        <f t="shared" si="84"/>
        <v>1</v>
      </c>
      <c r="U286" s="8">
        <f t="shared" si="85"/>
        <v>0</v>
      </c>
      <c r="V286" s="88">
        <f t="shared" si="72"/>
        <v>0</v>
      </c>
      <c r="W286" s="88">
        <f t="shared" si="73"/>
        <v>0</v>
      </c>
      <c r="X286" s="88">
        <f t="shared" si="74"/>
        <v>0</v>
      </c>
      <c r="Y286" s="88">
        <f t="shared" si="75"/>
        <v>0</v>
      </c>
      <c r="Z286" s="88">
        <f t="shared" si="76"/>
        <v>0</v>
      </c>
      <c r="AA286" s="88">
        <f t="shared" si="77"/>
        <v>0</v>
      </c>
      <c r="AB286" s="88">
        <f t="shared" si="78"/>
        <v>1</v>
      </c>
      <c r="AC286" s="88">
        <f t="shared" si="79"/>
        <v>1</v>
      </c>
      <c r="AD286" s="88">
        <f t="shared" si="80"/>
        <v>0</v>
      </c>
      <c r="AE286" s="88">
        <f t="shared" si="81"/>
        <v>0</v>
      </c>
      <c r="AF286" s="8"/>
      <c r="AG286" s="8"/>
      <c r="AH286" s="8">
        <f t="shared" si="86"/>
        <v>3</v>
      </c>
      <c r="AI286" s="8">
        <f t="shared" si="87"/>
        <v>3</v>
      </c>
      <c r="AJ286" s="8" t="str">
        <f t="shared" si="88"/>
        <v>Correct</v>
      </c>
      <c r="AK286" s="8"/>
      <c r="AL286" s="159" t="str">
        <f>IFERROR(VLOOKUP(Table1[[#This Row],[RespondentID]],'All Data'!$A287:$CN859,81,FALSE),"unknown")</f>
        <v>Female</v>
      </c>
      <c r="AM286" s="159">
        <f>IFERROR(VLOOKUP(Table1[[#This Row],[RespondentID]],'All Data'!$A287:$CN859,82,FALSE),"unknown")</f>
        <v>62</v>
      </c>
      <c r="AN286" s="159" t="str">
        <f>IFERROR(VLOOKUP(Table1[[#This Row],[RespondentID]],'All Data'!$A287:$CN859,83,FALSE),"unknown")</f>
        <v>Suffolk</v>
      </c>
      <c r="AO286" s="159" t="str">
        <f>IFERROR(VLOOKUP(Table1[[#This Row],[RespondentID]],'All Data'!$A287:$CN859,84,FALSE),"unknown")</f>
        <v>Mastic Beach, 11951</v>
      </c>
      <c r="AP286" s="159" t="str">
        <f>IFERROR(VLOOKUP(Table1[[#This Row],[RespondentID]],'All Data'!$A287:$CN859,85,FALSE),"unknown")</f>
        <v>White/Caucasian</v>
      </c>
      <c r="AQ286" s="159" t="str">
        <f>IFERROR(VLOOKUP(Table1[[#This Row],[RespondentID]],'All Data'!$A287:$CN859,86,FALSE),"unknown")</f>
        <v>No</v>
      </c>
      <c r="AR286" s="159" t="str">
        <f>IFERROR(VLOOKUP(Table1[[#This Row],[RespondentID]],'All Data'!$A287:$CN859,87,FALSE),"unknown")</f>
        <v xml:space="preserve">English </v>
      </c>
      <c r="AS286" s="159" t="str">
        <f>IFERROR(VLOOKUP(Table1[[#This Row],[RespondentID]],'All Data'!$A287:$CN859,88,FALSE),"unknown")</f>
        <v>Over $125,000</v>
      </c>
      <c r="AT286" s="159" t="str">
        <f>IFERROR(VLOOKUP(Table1[[#This Row],[RespondentID]],'All Data'!$A287:$CN859,89,FALSE),"unknown")</f>
        <v>College graduate</v>
      </c>
      <c r="AU286" s="159" t="str">
        <f>IFERROR(VLOOKUP(Table1[[#This Row],[RespondentID]],'All Data'!$A287:$CN859,90,FALSE),"unknown")</f>
        <v>Retired</v>
      </c>
      <c r="AV286" s="159" t="str">
        <f>IFERROR(VLOOKUP(Table1[[#This Row],[RespondentID]],'All Data'!$A287:$CN859,91,FALSE),"unknown")</f>
        <v>Yes</v>
      </c>
      <c r="AW286" s="159" t="str">
        <f>IFERROR(VLOOKUP(Table1[[#This Row],[RespondentID]],'All Data'!$A287:$CN859,92,FALSE),"unknown")</f>
        <v>Yes</v>
      </c>
    </row>
    <row r="287" spans="1:49" x14ac:dyDescent="0.35">
      <c r="A287" s="6">
        <f>'All Data'!A288</f>
        <v>7045771204</v>
      </c>
      <c r="B287" s="6"/>
      <c r="C287" s="6"/>
      <c r="D287" s="6"/>
      <c r="E287" s="6"/>
      <c r="F287" s="6"/>
      <c r="G287" s="6"/>
      <c r="H287" s="6"/>
      <c r="I287" s="6"/>
      <c r="J287" s="6" t="s">
        <v>26</v>
      </c>
      <c r="K287" s="6"/>
      <c r="L287" s="6" t="s">
        <v>28</v>
      </c>
      <c r="M287" s="6"/>
      <c r="N287" s="6" t="s">
        <v>30</v>
      </c>
      <c r="O287" s="8"/>
      <c r="P287" s="8">
        <f t="shared" si="82"/>
        <v>3</v>
      </c>
      <c r="Q287" s="8">
        <f t="shared" si="83"/>
        <v>1</v>
      </c>
      <c r="R287" s="8"/>
      <c r="S287" s="8">
        <f t="shared" si="89"/>
        <v>0</v>
      </c>
      <c r="T287" s="8">
        <f t="shared" si="84"/>
        <v>0</v>
      </c>
      <c r="U287" s="8">
        <f t="shared" si="85"/>
        <v>0</v>
      </c>
      <c r="V287" s="88">
        <f t="shared" si="72"/>
        <v>0</v>
      </c>
      <c r="W287" s="88">
        <f t="shared" si="73"/>
        <v>0</v>
      </c>
      <c r="X287" s="88">
        <f t="shared" si="74"/>
        <v>0</v>
      </c>
      <c r="Y287" s="88">
        <f t="shared" si="75"/>
        <v>0</v>
      </c>
      <c r="Z287" s="88">
        <f t="shared" si="76"/>
        <v>0</v>
      </c>
      <c r="AA287" s="88">
        <f t="shared" si="77"/>
        <v>1</v>
      </c>
      <c r="AB287" s="88">
        <f t="shared" si="78"/>
        <v>0</v>
      </c>
      <c r="AC287" s="88">
        <f t="shared" si="79"/>
        <v>1</v>
      </c>
      <c r="AD287" s="88">
        <f t="shared" si="80"/>
        <v>0</v>
      </c>
      <c r="AE287" s="88">
        <f t="shared" si="81"/>
        <v>1</v>
      </c>
      <c r="AF287" s="8"/>
      <c r="AG287" s="8"/>
      <c r="AH287" s="8">
        <f t="shared" si="86"/>
        <v>3</v>
      </c>
      <c r="AI287" s="8">
        <f t="shared" si="87"/>
        <v>3</v>
      </c>
      <c r="AJ287" s="8" t="str">
        <f t="shared" si="88"/>
        <v>Correct</v>
      </c>
      <c r="AK287" s="8"/>
      <c r="AL287" s="159" t="str">
        <f>IFERROR(VLOOKUP(Table1[[#This Row],[RespondentID]],'All Data'!$A288:$CN860,81,FALSE),"unknown")</f>
        <v>Female</v>
      </c>
      <c r="AM287" s="159">
        <f>IFERROR(VLOOKUP(Table1[[#This Row],[RespondentID]],'All Data'!$A288:$CN860,82,FALSE),"unknown")</f>
        <v>68</v>
      </c>
      <c r="AN287" s="159" t="str">
        <f>IFERROR(VLOOKUP(Table1[[#This Row],[RespondentID]],'All Data'!$A288:$CN860,83,FALSE),"unknown")</f>
        <v>Suffolk</v>
      </c>
      <c r="AO287" s="159" t="str">
        <f>IFERROR(VLOOKUP(Table1[[#This Row],[RespondentID]],'All Data'!$A288:$CN860,84,FALSE),"unknown")</f>
        <v>Islip Terrace, 11752</v>
      </c>
      <c r="AP287" s="159" t="str">
        <f>IFERROR(VLOOKUP(Table1[[#This Row],[RespondentID]],'All Data'!$A288:$CN860,85,FALSE),"unknown")</f>
        <v>White/Caucasian</v>
      </c>
      <c r="AQ287" s="159" t="str">
        <f>IFERROR(VLOOKUP(Table1[[#This Row],[RespondentID]],'All Data'!$A288:$CN860,86,FALSE),"unknown")</f>
        <v>No</v>
      </c>
      <c r="AR287" s="159" t="str">
        <f>IFERROR(VLOOKUP(Table1[[#This Row],[RespondentID]],'All Data'!$A288:$CN860,87,FALSE),"unknown")</f>
        <v xml:space="preserve">English </v>
      </c>
      <c r="AS287" s="159">
        <f>IFERROR(VLOOKUP(Table1[[#This Row],[RespondentID]],'All Data'!$A288:$CN860,88,FALSE),"unknown")</f>
        <v>0</v>
      </c>
      <c r="AT287" s="159">
        <f>IFERROR(VLOOKUP(Table1[[#This Row],[RespondentID]],'All Data'!$A288:$CN860,89,FALSE),"unknown")</f>
        <v>0</v>
      </c>
      <c r="AU287" s="159" t="str">
        <f>IFERROR(VLOOKUP(Table1[[#This Row],[RespondentID]],'All Data'!$A288:$CN860,90,FALSE),"unknown")</f>
        <v>Retired</v>
      </c>
      <c r="AV287" s="159" t="str">
        <f>IFERROR(VLOOKUP(Table1[[#This Row],[RespondentID]],'All Data'!$A288:$CN860,91,FALSE),"unknown")</f>
        <v>Yes</v>
      </c>
      <c r="AW287" s="159" t="str">
        <f>IFERROR(VLOOKUP(Table1[[#This Row],[RespondentID]],'All Data'!$A288:$CN860,92,FALSE),"unknown")</f>
        <v>Yes</v>
      </c>
    </row>
    <row r="288" spans="1:49" x14ac:dyDescent="0.35">
      <c r="A288" s="6">
        <f>'All Data'!A289</f>
        <v>7045770957</v>
      </c>
      <c r="B288" s="6"/>
      <c r="C288" s="6"/>
      <c r="D288" s="6"/>
      <c r="E288" s="6"/>
      <c r="F288" s="6"/>
      <c r="G288" s="6"/>
      <c r="H288" s="6"/>
      <c r="I288" s="6" t="s">
        <v>25</v>
      </c>
      <c r="J288" s="6"/>
      <c r="K288" s="6"/>
      <c r="L288" s="6" t="s">
        <v>28</v>
      </c>
      <c r="M288" s="6"/>
      <c r="N288" s="6" t="s">
        <v>30</v>
      </c>
      <c r="O288" s="8"/>
      <c r="P288" s="8">
        <f t="shared" si="82"/>
        <v>3</v>
      </c>
      <c r="Q288" s="8">
        <f t="shared" si="83"/>
        <v>1</v>
      </c>
      <c r="R288" s="8"/>
      <c r="S288" s="8">
        <f t="shared" si="89"/>
        <v>0</v>
      </c>
      <c r="T288" s="8">
        <f t="shared" si="84"/>
        <v>0</v>
      </c>
      <c r="U288" s="8">
        <f t="shared" si="85"/>
        <v>0</v>
      </c>
      <c r="V288" s="88">
        <f t="shared" si="72"/>
        <v>0</v>
      </c>
      <c r="W288" s="88">
        <f t="shared" si="73"/>
        <v>0</v>
      </c>
      <c r="X288" s="88">
        <f t="shared" si="74"/>
        <v>0</v>
      </c>
      <c r="Y288" s="88">
        <f t="shared" si="75"/>
        <v>0</v>
      </c>
      <c r="Z288" s="88">
        <f t="shared" si="76"/>
        <v>1</v>
      </c>
      <c r="AA288" s="88">
        <f t="shared" si="77"/>
        <v>0</v>
      </c>
      <c r="AB288" s="88">
        <f t="shared" si="78"/>
        <v>0</v>
      </c>
      <c r="AC288" s="88">
        <f t="shared" si="79"/>
        <v>1</v>
      </c>
      <c r="AD288" s="88">
        <f t="shared" si="80"/>
        <v>0</v>
      </c>
      <c r="AE288" s="88">
        <f t="shared" si="81"/>
        <v>1</v>
      </c>
      <c r="AF288" s="8"/>
      <c r="AG288" s="8"/>
      <c r="AH288" s="8">
        <f t="shared" si="86"/>
        <v>3</v>
      </c>
      <c r="AI288" s="8">
        <f t="shared" si="87"/>
        <v>3</v>
      </c>
      <c r="AJ288" s="8" t="str">
        <f t="shared" si="88"/>
        <v>Correct</v>
      </c>
      <c r="AK288" s="8"/>
      <c r="AL288" s="159" t="str">
        <f>IFERROR(VLOOKUP(Table1[[#This Row],[RespondentID]],'All Data'!$A289:$CN861,81,FALSE),"unknown")</f>
        <v>Female</v>
      </c>
      <c r="AM288" s="159">
        <f>IFERROR(VLOOKUP(Table1[[#This Row],[RespondentID]],'All Data'!$A289:$CN861,82,FALSE),"unknown")</f>
        <v>70</v>
      </c>
      <c r="AN288" s="159" t="str">
        <f>IFERROR(VLOOKUP(Table1[[#This Row],[RespondentID]],'All Data'!$A289:$CN861,83,FALSE),"unknown")</f>
        <v>Suffolk</v>
      </c>
      <c r="AO288" s="159" t="str">
        <f>IFERROR(VLOOKUP(Table1[[#This Row],[RespondentID]],'All Data'!$A289:$CN861,84,FALSE),"unknown")</f>
        <v>Islip Terrace, 11752</v>
      </c>
      <c r="AP288" s="159" t="str">
        <f>IFERROR(VLOOKUP(Table1[[#This Row],[RespondentID]],'All Data'!$A289:$CN861,85,FALSE),"unknown")</f>
        <v>White/Caucasian</v>
      </c>
      <c r="AQ288" s="159" t="str">
        <f>IFERROR(VLOOKUP(Table1[[#This Row],[RespondentID]],'All Data'!$A289:$CN861,86,FALSE),"unknown")</f>
        <v>No</v>
      </c>
      <c r="AR288" s="159" t="str">
        <f>IFERROR(VLOOKUP(Table1[[#This Row],[RespondentID]],'All Data'!$A289:$CN861,87,FALSE),"unknown")</f>
        <v xml:space="preserve">English </v>
      </c>
      <c r="AS288" s="159" t="str">
        <f>IFERROR(VLOOKUP(Table1[[#This Row],[RespondentID]],'All Data'!$A289:$CN861,88,FALSE),"unknown")</f>
        <v>$50,000 to $74,999</v>
      </c>
      <c r="AT288" s="159" t="str">
        <f>IFERROR(VLOOKUP(Table1[[#This Row],[RespondentID]],'All Data'!$A289:$CN861,89,FALSE),"unknown")</f>
        <v>Some college</v>
      </c>
      <c r="AU288" s="159" t="str">
        <f>IFERROR(VLOOKUP(Table1[[#This Row],[RespondentID]],'All Data'!$A289:$CN861,90,FALSE),"unknown")</f>
        <v>Retired</v>
      </c>
      <c r="AV288" s="159" t="str">
        <f>IFERROR(VLOOKUP(Table1[[#This Row],[RespondentID]],'All Data'!$A289:$CN861,91,FALSE),"unknown")</f>
        <v>Yes</v>
      </c>
      <c r="AW288" s="159" t="str">
        <f>IFERROR(VLOOKUP(Table1[[#This Row],[RespondentID]],'All Data'!$A289:$CN861,92,FALSE),"unknown")</f>
        <v>Yes</v>
      </c>
    </row>
    <row r="289" spans="1:49" x14ac:dyDescent="0.35">
      <c r="A289" s="6">
        <f>'All Data'!A290</f>
        <v>7045770683</v>
      </c>
      <c r="B289" s="6"/>
      <c r="C289" s="6" t="s">
        <v>19</v>
      </c>
      <c r="D289" s="6"/>
      <c r="E289" s="6"/>
      <c r="F289" s="6"/>
      <c r="G289" s="6"/>
      <c r="H289" s="6"/>
      <c r="I289" s="6"/>
      <c r="J289" s="6"/>
      <c r="K289" s="6" t="s">
        <v>27</v>
      </c>
      <c r="L289" s="6"/>
      <c r="M289" s="6"/>
      <c r="N289" s="6" t="s">
        <v>30</v>
      </c>
      <c r="O289" s="8"/>
      <c r="P289" s="8">
        <f t="shared" si="82"/>
        <v>3</v>
      </c>
      <c r="Q289" s="8">
        <f t="shared" si="83"/>
        <v>1</v>
      </c>
      <c r="R289" s="8"/>
      <c r="S289" s="8">
        <f t="shared" si="89"/>
        <v>0</v>
      </c>
      <c r="T289" s="8">
        <f t="shared" si="84"/>
        <v>1</v>
      </c>
      <c r="U289" s="8">
        <f t="shared" si="85"/>
        <v>0</v>
      </c>
      <c r="V289" s="88">
        <f t="shared" si="72"/>
        <v>0</v>
      </c>
      <c r="W289" s="88">
        <f t="shared" si="73"/>
        <v>0</v>
      </c>
      <c r="X289" s="88">
        <f t="shared" si="74"/>
        <v>0</v>
      </c>
      <c r="Y289" s="88">
        <f t="shared" si="75"/>
        <v>0</v>
      </c>
      <c r="Z289" s="88">
        <f t="shared" si="76"/>
        <v>0</v>
      </c>
      <c r="AA289" s="88">
        <f t="shared" si="77"/>
        <v>0</v>
      </c>
      <c r="AB289" s="88">
        <f t="shared" si="78"/>
        <v>1</v>
      </c>
      <c r="AC289" s="88">
        <f t="shared" si="79"/>
        <v>0</v>
      </c>
      <c r="AD289" s="88">
        <f t="shared" si="80"/>
        <v>0</v>
      </c>
      <c r="AE289" s="88">
        <f t="shared" si="81"/>
        <v>1</v>
      </c>
      <c r="AF289" s="8"/>
      <c r="AG289" s="8"/>
      <c r="AH289" s="8">
        <f t="shared" si="86"/>
        <v>3</v>
      </c>
      <c r="AI289" s="8">
        <f t="shared" si="87"/>
        <v>3</v>
      </c>
      <c r="AJ289" s="8" t="str">
        <f t="shared" si="88"/>
        <v>Correct</v>
      </c>
      <c r="AK289" s="8"/>
      <c r="AL289" s="159" t="str">
        <f>IFERROR(VLOOKUP(Table1[[#This Row],[RespondentID]],'All Data'!$A290:$CN862,81,FALSE),"unknown")</f>
        <v>Female</v>
      </c>
      <c r="AM289" s="159">
        <f>IFERROR(VLOOKUP(Table1[[#This Row],[RespondentID]],'All Data'!$A290:$CN862,82,FALSE),"unknown")</f>
        <v>34</v>
      </c>
      <c r="AN289" s="159" t="str">
        <f>IFERROR(VLOOKUP(Table1[[#This Row],[RespondentID]],'All Data'!$A290:$CN862,83,FALSE),"unknown")</f>
        <v>Suffolk</v>
      </c>
      <c r="AO289" s="159" t="str">
        <f>IFERROR(VLOOKUP(Table1[[#This Row],[RespondentID]],'All Data'!$A290:$CN862,84,FALSE),"unknown")</f>
        <v>Islip Terrace, 11752</v>
      </c>
      <c r="AP289" s="159" t="str">
        <f>IFERROR(VLOOKUP(Table1[[#This Row],[RespondentID]],'All Data'!$A290:$CN862,85,FALSE),"unknown")</f>
        <v>White/Caucasian</v>
      </c>
      <c r="AQ289" s="159" t="str">
        <f>IFERROR(VLOOKUP(Table1[[#This Row],[RespondentID]],'All Data'!$A290:$CN862,86,FALSE),"unknown")</f>
        <v>Yes</v>
      </c>
      <c r="AR289" s="159" t="str">
        <f>IFERROR(VLOOKUP(Table1[[#This Row],[RespondentID]],'All Data'!$A290:$CN862,87,FALSE),"unknown")</f>
        <v xml:space="preserve">English </v>
      </c>
      <c r="AS289" s="159" t="str">
        <f>IFERROR(VLOOKUP(Table1[[#This Row],[RespondentID]],'All Data'!$A290:$CN862,88,FALSE),"unknown")</f>
        <v>Over $125,000</v>
      </c>
      <c r="AT289" s="159" t="str">
        <f>IFERROR(VLOOKUP(Table1[[#This Row],[RespondentID]],'All Data'!$A290:$CN862,89,FALSE),"unknown")</f>
        <v>College graduate</v>
      </c>
      <c r="AU289" s="159" t="str">
        <f>IFERROR(VLOOKUP(Table1[[#This Row],[RespondentID]],'All Data'!$A290:$CN862,90,FALSE),"unknown")</f>
        <v>Out of work, but not currently looking</v>
      </c>
      <c r="AV289" s="159" t="str">
        <f>IFERROR(VLOOKUP(Table1[[#This Row],[RespondentID]],'All Data'!$A290:$CN862,91,FALSE),"unknown")</f>
        <v>Yes</v>
      </c>
      <c r="AW289" s="159" t="str">
        <f>IFERROR(VLOOKUP(Table1[[#This Row],[RespondentID]],'All Data'!$A290:$CN862,92,FALSE),"unknown")</f>
        <v>Yes</v>
      </c>
    </row>
    <row r="290" spans="1:49" x14ac:dyDescent="0.35">
      <c r="A290" s="6">
        <f>'All Data'!A291</f>
        <v>7045770126</v>
      </c>
      <c r="B290" s="6"/>
      <c r="C290" s="6"/>
      <c r="D290" s="6"/>
      <c r="E290" s="6"/>
      <c r="F290" s="6"/>
      <c r="G290" s="6"/>
      <c r="H290" s="6"/>
      <c r="I290" s="6"/>
      <c r="J290" s="6"/>
      <c r="K290" s="6" t="s">
        <v>27</v>
      </c>
      <c r="L290" s="6"/>
      <c r="M290" s="6" t="s">
        <v>29</v>
      </c>
      <c r="N290" s="6" t="s">
        <v>30</v>
      </c>
      <c r="O290" s="8"/>
      <c r="P290" s="8">
        <f t="shared" si="82"/>
        <v>3</v>
      </c>
      <c r="Q290" s="8">
        <f t="shared" si="83"/>
        <v>1</v>
      </c>
      <c r="R290" s="8"/>
      <c r="S290" s="8">
        <f t="shared" si="89"/>
        <v>0</v>
      </c>
      <c r="T290" s="8">
        <f t="shared" si="84"/>
        <v>0</v>
      </c>
      <c r="U290" s="8">
        <f t="shared" si="85"/>
        <v>0</v>
      </c>
      <c r="V290" s="88">
        <f t="shared" si="72"/>
        <v>0</v>
      </c>
      <c r="W290" s="88">
        <f t="shared" si="73"/>
        <v>0</v>
      </c>
      <c r="X290" s="88">
        <f t="shared" si="74"/>
        <v>0</v>
      </c>
      <c r="Y290" s="88">
        <f t="shared" si="75"/>
        <v>0</v>
      </c>
      <c r="Z290" s="88">
        <f t="shared" si="76"/>
        <v>0</v>
      </c>
      <c r="AA290" s="88">
        <f t="shared" si="77"/>
        <v>0</v>
      </c>
      <c r="AB290" s="88">
        <f t="shared" si="78"/>
        <v>1</v>
      </c>
      <c r="AC290" s="88">
        <f t="shared" si="79"/>
        <v>0</v>
      </c>
      <c r="AD290" s="88">
        <f t="shared" si="80"/>
        <v>1</v>
      </c>
      <c r="AE290" s="88">
        <f t="shared" si="81"/>
        <v>1</v>
      </c>
      <c r="AF290" s="8"/>
      <c r="AG290" s="8"/>
      <c r="AH290" s="8">
        <f t="shared" si="86"/>
        <v>3</v>
      </c>
      <c r="AI290" s="8">
        <f t="shared" si="87"/>
        <v>3</v>
      </c>
      <c r="AJ290" s="8" t="str">
        <f t="shared" si="88"/>
        <v>Correct</v>
      </c>
      <c r="AK290" s="8"/>
      <c r="AL290" s="159" t="str">
        <f>IFERROR(VLOOKUP(Table1[[#This Row],[RespondentID]],'All Data'!$A291:$CN863,81,FALSE),"unknown")</f>
        <v>Female</v>
      </c>
      <c r="AM290" s="159">
        <f>IFERROR(VLOOKUP(Table1[[#This Row],[RespondentID]],'All Data'!$A291:$CN863,82,FALSE),"unknown")</f>
        <v>69</v>
      </c>
      <c r="AN290" s="159" t="str">
        <f>IFERROR(VLOOKUP(Table1[[#This Row],[RespondentID]],'All Data'!$A291:$CN863,83,FALSE),"unknown")</f>
        <v>Suffolk</v>
      </c>
      <c r="AO290" s="159" t="str">
        <f>IFERROR(VLOOKUP(Table1[[#This Row],[RespondentID]],'All Data'!$A291:$CN863,84,FALSE),"unknown")</f>
        <v>Brentwood, 11717</v>
      </c>
      <c r="AP290" s="159" t="str">
        <f>IFERROR(VLOOKUP(Table1[[#This Row],[RespondentID]],'All Data'!$A291:$CN863,85,FALSE),"unknown")</f>
        <v>White/Caucasian</v>
      </c>
      <c r="AQ290" s="159">
        <f>IFERROR(VLOOKUP(Table1[[#This Row],[RespondentID]],'All Data'!$A291:$CN863,86,FALSE),"unknown")</f>
        <v>0</v>
      </c>
      <c r="AR290" s="159" t="str">
        <f>IFERROR(VLOOKUP(Table1[[#This Row],[RespondentID]],'All Data'!$A291:$CN863,87,FALSE),"unknown")</f>
        <v xml:space="preserve">English </v>
      </c>
      <c r="AS290" s="159" t="str">
        <f>IFERROR(VLOOKUP(Table1[[#This Row],[RespondentID]],'All Data'!$A291:$CN863,88,FALSE),"unknown")</f>
        <v>$20,000 to $34,999</v>
      </c>
      <c r="AT290" s="159" t="str">
        <f>IFERROR(VLOOKUP(Table1[[#This Row],[RespondentID]],'All Data'!$A291:$CN863,89,FALSE),"unknown")</f>
        <v>College graduate</v>
      </c>
      <c r="AU290" s="159" t="str">
        <f>IFERROR(VLOOKUP(Table1[[#This Row],[RespondentID]],'All Data'!$A291:$CN863,90,FALSE),"unknown")</f>
        <v>Retired</v>
      </c>
      <c r="AV290" s="159" t="str">
        <f>IFERROR(VLOOKUP(Table1[[#This Row],[RespondentID]],'All Data'!$A291:$CN863,91,FALSE),"unknown")</f>
        <v>Yes</v>
      </c>
      <c r="AW290" s="159" t="str">
        <f>IFERROR(VLOOKUP(Table1[[#This Row],[RespondentID]],'All Data'!$A291:$CN863,92,FALSE),"unknown")</f>
        <v>Yes</v>
      </c>
    </row>
    <row r="291" spans="1:49" x14ac:dyDescent="0.35">
      <c r="A291" s="6">
        <f>'All Data'!A292</f>
        <v>7045769863</v>
      </c>
      <c r="B291" s="6"/>
      <c r="C291" s="6" t="s">
        <v>19</v>
      </c>
      <c r="D291" s="6"/>
      <c r="E291" s="6"/>
      <c r="F291" s="6"/>
      <c r="G291" s="6"/>
      <c r="H291" s="6"/>
      <c r="I291" s="6"/>
      <c r="J291" s="6"/>
      <c r="K291" s="6"/>
      <c r="L291" s="6" t="s">
        <v>28</v>
      </c>
      <c r="M291" s="6" t="s">
        <v>29</v>
      </c>
      <c r="N291" s="6"/>
      <c r="O291" s="8"/>
      <c r="P291" s="8">
        <f t="shared" si="82"/>
        <v>3</v>
      </c>
      <c r="Q291" s="8">
        <f t="shared" si="83"/>
        <v>1</v>
      </c>
      <c r="R291" s="8"/>
      <c r="S291" s="8">
        <f t="shared" si="89"/>
        <v>0</v>
      </c>
      <c r="T291" s="8">
        <f t="shared" si="84"/>
        <v>1</v>
      </c>
      <c r="U291" s="8">
        <f t="shared" si="85"/>
        <v>0</v>
      </c>
      <c r="V291" s="88">
        <f t="shared" si="72"/>
        <v>0</v>
      </c>
      <c r="W291" s="88">
        <f t="shared" si="73"/>
        <v>0</v>
      </c>
      <c r="X291" s="88">
        <f t="shared" si="74"/>
        <v>0</v>
      </c>
      <c r="Y291" s="88">
        <f t="shared" si="75"/>
        <v>0</v>
      </c>
      <c r="Z291" s="88">
        <f t="shared" si="76"/>
        <v>0</v>
      </c>
      <c r="AA291" s="88">
        <f t="shared" si="77"/>
        <v>0</v>
      </c>
      <c r="AB291" s="88">
        <f t="shared" si="78"/>
        <v>0</v>
      </c>
      <c r="AC291" s="88">
        <f t="shared" si="79"/>
        <v>1</v>
      </c>
      <c r="AD291" s="88">
        <f t="shared" si="80"/>
        <v>1</v>
      </c>
      <c r="AE291" s="88">
        <f t="shared" si="81"/>
        <v>0</v>
      </c>
      <c r="AF291" s="8"/>
      <c r="AG291" s="8"/>
      <c r="AH291" s="8">
        <f t="shared" si="86"/>
        <v>3</v>
      </c>
      <c r="AI291" s="8">
        <f t="shared" si="87"/>
        <v>3</v>
      </c>
      <c r="AJ291" s="8" t="str">
        <f t="shared" si="88"/>
        <v>Correct</v>
      </c>
      <c r="AK291" s="8"/>
      <c r="AL291" s="159" t="str">
        <f>IFERROR(VLOOKUP(Table1[[#This Row],[RespondentID]],'All Data'!$A292:$CN864,81,FALSE),"unknown")</f>
        <v>Female</v>
      </c>
      <c r="AM291" s="159">
        <f>IFERROR(VLOOKUP(Table1[[#This Row],[RespondentID]],'All Data'!$A292:$CN864,82,FALSE),"unknown")</f>
        <v>72</v>
      </c>
      <c r="AN291" s="159" t="str">
        <f>IFERROR(VLOOKUP(Table1[[#This Row],[RespondentID]],'All Data'!$A292:$CN864,83,FALSE),"unknown")</f>
        <v>Suffolk</v>
      </c>
      <c r="AO291" s="159" t="str">
        <f>IFERROR(VLOOKUP(Table1[[#This Row],[RespondentID]],'All Data'!$A292:$CN864,84,FALSE),"unknown")</f>
        <v>West Islip, 11795</v>
      </c>
      <c r="AP291" s="159" t="str">
        <f>IFERROR(VLOOKUP(Table1[[#This Row],[RespondentID]],'All Data'!$A292:$CN864,85,FALSE),"unknown")</f>
        <v>White/Caucasian</v>
      </c>
      <c r="AQ291" s="159" t="str">
        <f>IFERROR(VLOOKUP(Table1[[#This Row],[RespondentID]],'All Data'!$A292:$CN864,86,FALSE),"unknown")</f>
        <v>No</v>
      </c>
      <c r="AR291" s="159" t="str">
        <f>IFERROR(VLOOKUP(Table1[[#This Row],[RespondentID]],'All Data'!$A292:$CN864,87,FALSE),"unknown")</f>
        <v xml:space="preserve">English </v>
      </c>
      <c r="AS291" s="159" t="str">
        <f>IFERROR(VLOOKUP(Table1[[#This Row],[RespondentID]],'All Data'!$A292:$CN864,88,FALSE),"unknown")</f>
        <v>$75,000 to $125,000</v>
      </c>
      <c r="AT291" s="159" t="str">
        <f>IFERROR(VLOOKUP(Table1[[#This Row],[RespondentID]],'All Data'!$A292:$CN864,89,FALSE),"unknown")</f>
        <v>Some college</v>
      </c>
      <c r="AU291" s="159" t="str">
        <f>IFERROR(VLOOKUP(Table1[[#This Row],[RespondentID]],'All Data'!$A292:$CN864,90,FALSE),"unknown")</f>
        <v>Retired</v>
      </c>
      <c r="AV291" s="159" t="str">
        <f>IFERROR(VLOOKUP(Table1[[#This Row],[RespondentID]],'All Data'!$A292:$CN864,91,FALSE),"unknown")</f>
        <v>Yes</v>
      </c>
      <c r="AW291" s="159" t="str">
        <f>IFERROR(VLOOKUP(Table1[[#This Row],[RespondentID]],'All Data'!$A292:$CN864,92,FALSE),"unknown")</f>
        <v>Yes</v>
      </c>
    </row>
    <row r="292" spans="1:49" x14ac:dyDescent="0.35">
      <c r="A292" s="6">
        <f>'All Data'!A293</f>
        <v>7045769603</v>
      </c>
      <c r="B292" s="6"/>
      <c r="C292" s="6" t="s">
        <v>19</v>
      </c>
      <c r="D292" s="6" t="s">
        <v>20</v>
      </c>
      <c r="E292" s="6"/>
      <c r="F292" s="6"/>
      <c r="G292" s="6"/>
      <c r="H292" s="6"/>
      <c r="I292" s="6"/>
      <c r="J292" s="6"/>
      <c r="K292" s="6"/>
      <c r="L292" s="6"/>
      <c r="M292" s="6" t="s">
        <v>29</v>
      </c>
      <c r="N292" s="6"/>
      <c r="O292" s="8"/>
      <c r="P292" s="8">
        <f t="shared" si="82"/>
        <v>3</v>
      </c>
      <c r="Q292" s="8">
        <f t="shared" si="83"/>
        <v>1</v>
      </c>
      <c r="R292" s="8"/>
      <c r="S292" s="8">
        <f t="shared" si="89"/>
        <v>0</v>
      </c>
      <c r="T292" s="8">
        <f t="shared" si="84"/>
        <v>1</v>
      </c>
      <c r="U292" s="8">
        <f t="shared" si="85"/>
        <v>1</v>
      </c>
      <c r="V292" s="88">
        <f t="shared" si="72"/>
        <v>0</v>
      </c>
      <c r="W292" s="88">
        <f t="shared" si="73"/>
        <v>0</v>
      </c>
      <c r="X292" s="88">
        <f t="shared" si="74"/>
        <v>0</v>
      </c>
      <c r="Y292" s="88">
        <f t="shared" si="75"/>
        <v>0</v>
      </c>
      <c r="Z292" s="88">
        <f t="shared" si="76"/>
        <v>0</v>
      </c>
      <c r="AA292" s="88">
        <f t="shared" si="77"/>
        <v>0</v>
      </c>
      <c r="AB292" s="88">
        <f t="shared" si="78"/>
        <v>0</v>
      </c>
      <c r="AC292" s="88">
        <f t="shared" si="79"/>
        <v>0</v>
      </c>
      <c r="AD292" s="88">
        <f t="shared" si="80"/>
        <v>1</v>
      </c>
      <c r="AE292" s="88">
        <f t="shared" si="81"/>
        <v>0</v>
      </c>
      <c r="AF292" s="8"/>
      <c r="AG292" s="8"/>
      <c r="AH292" s="8">
        <f t="shared" si="86"/>
        <v>3</v>
      </c>
      <c r="AI292" s="8">
        <f t="shared" si="87"/>
        <v>3</v>
      </c>
      <c r="AJ292" s="8" t="str">
        <f t="shared" si="88"/>
        <v>Correct</v>
      </c>
      <c r="AK292" s="8"/>
      <c r="AL292" s="159" t="str">
        <f>IFERROR(VLOOKUP(Table1[[#This Row],[RespondentID]],'All Data'!$A293:$CN865,81,FALSE),"unknown")</f>
        <v>Male</v>
      </c>
      <c r="AM292" s="159">
        <f>IFERROR(VLOOKUP(Table1[[#This Row],[RespondentID]],'All Data'!$A293:$CN865,82,FALSE),"unknown")</f>
        <v>73</v>
      </c>
      <c r="AN292" s="159" t="str">
        <f>IFERROR(VLOOKUP(Table1[[#This Row],[RespondentID]],'All Data'!$A293:$CN865,83,FALSE),"unknown")</f>
        <v>Suffolk</v>
      </c>
      <c r="AO292" s="159" t="str">
        <f>IFERROR(VLOOKUP(Table1[[#This Row],[RespondentID]],'All Data'!$A293:$CN865,84,FALSE),"unknown")</f>
        <v>Bay Shore, 11706</v>
      </c>
      <c r="AP292" s="159" t="str">
        <f>IFERROR(VLOOKUP(Table1[[#This Row],[RespondentID]],'All Data'!$A293:$CN865,85,FALSE),"unknown")</f>
        <v>White/Caucasian</v>
      </c>
      <c r="AQ292" s="159">
        <f>IFERROR(VLOOKUP(Table1[[#This Row],[RespondentID]],'All Data'!$A293:$CN865,86,FALSE),"unknown")</f>
        <v>0</v>
      </c>
      <c r="AR292" s="159" t="str">
        <f>IFERROR(VLOOKUP(Table1[[#This Row],[RespondentID]],'All Data'!$A293:$CN865,87,FALSE),"unknown")</f>
        <v xml:space="preserve">English </v>
      </c>
      <c r="AS292" s="159" t="str">
        <f>IFERROR(VLOOKUP(Table1[[#This Row],[RespondentID]],'All Data'!$A293:$CN865,88,FALSE),"unknown")</f>
        <v>$75,000 to $125,000</v>
      </c>
      <c r="AT292" s="159" t="str">
        <f>IFERROR(VLOOKUP(Table1[[#This Row],[RespondentID]],'All Data'!$A293:$CN865,89,FALSE),"unknown")</f>
        <v>High school graduate</v>
      </c>
      <c r="AU292" s="159" t="str">
        <f>IFERROR(VLOOKUP(Table1[[#This Row],[RespondentID]],'All Data'!$A293:$CN865,90,FALSE),"unknown")</f>
        <v>Retired</v>
      </c>
      <c r="AV292" s="159" t="str">
        <f>IFERROR(VLOOKUP(Table1[[#This Row],[RespondentID]],'All Data'!$A293:$CN865,91,FALSE),"unknown")</f>
        <v>Yes</v>
      </c>
      <c r="AW292" s="159" t="str">
        <f>IFERROR(VLOOKUP(Table1[[#This Row],[RespondentID]],'All Data'!$A293:$CN865,92,FALSE),"unknown")</f>
        <v>No</v>
      </c>
    </row>
    <row r="293" spans="1:49" x14ac:dyDescent="0.35">
      <c r="A293" s="6">
        <f>'All Data'!A294</f>
        <v>7045769363</v>
      </c>
      <c r="B293" s="6"/>
      <c r="C293" s="6" t="s">
        <v>19</v>
      </c>
      <c r="D293" s="6"/>
      <c r="E293" s="6"/>
      <c r="F293" s="6"/>
      <c r="G293" s="6"/>
      <c r="H293" s="6"/>
      <c r="I293" s="6"/>
      <c r="J293" s="6"/>
      <c r="K293" s="6"/>
      <c r="L293" s="6" t="s">
        <v>28</v>
      </c>
      <c r="M293" s="6"/>
      <c r="N293" s="6"/>
      <c r="O293" s="8"/>
      <c r="P293" s="8">
        <f t="shared" si="82"/>
        <v>2</v>
      </c>
      <c r="Q293" s="8">
        <f t="shared" si="83"/>
        <v>1.5</v>
      </c>
      <c r="R293" s="8"/>
      <c r="S293" s="8">
        <f t="shared" si="89"/>
        <v>0</v>
      </c>
      <c r="T293" s="8">
        <f t="shared" si="84"/>
        <v>1</v>
      </c>
      <c r="U293" s="8">
        <f t="shared" si="85"/>
        <v>0</v>
      </c>
      <c r="V293" s="88">
        <f t="shared" si="72"/>
        <v>0</v>
      </c>
      <c r="W293" s="88">
        <f t="shared" si="73"/>
        <v>0</v>
      </c>
      <c r="X293" s="88">
        <f t="shared" si="74"/>
        <v>0</v>
      </c>
      <c r="Y293" s="88">
        <f t="shared" si="75"/>
        <v>0</v>
      </c>
      <c r="Z293" s="88">
        <f t="shared" si="76"/>
        <v>0</v>
      </c>
      <c r="AA293" s="88">
        <f t="shared" si="77"/>
        <v>0</v>
      </c>
      <c r="AB293" s="88">
        <f t="shared" si="78"/>
        <v>0</v>
      </c>
      <c r="AC293" s="88">
        <f t="shared" si="79"/>
        <v>1</v>
      </c>
      <c r="AD293" s="88">
        <f t="shared" si="80"/>
        <v>0</v>
      </c>
      <c r="AE293" s="88">
        <f t="shared" si="81"/>
        <v>0</v>
      </c>
      <c r="AF293" s="8"/>
      <c r="AG293" s="8"/>
      <c r="AH293" s="8">
        <f t="shared" si="86"/>
        <v>2</v>
      </c>
      <c r="AI293" s="8">
        <f t="shared" si="87"/>
        <v>2</v>
      </c>
      <c r="AJ293" s="8" t="str">
        <f t="shared" si="88"/>
        <v>Correct</v>
      </c>
      <c r="AK293" s="8"/>
      <c r="AL293" s="159" t="str">
        <f>IFERROR(VLOOKUP(Table1[[#This Row],[RespondentID]],'All Data'!$A294:$CN866,81,FALSE),"unknown")</f>
        <v>Female</v>
      </c>
      <c r="AM293" s="159">
        <f>IFERROR(VLOOKUP(Table1[[#This Row],[RespondentID]],'All Data'!$A294:$CN866,82,FALSE),"unknown")</f>
        <v>59</v>
      </c>
      <c r="AN293" s="159" t="str">
        <f>IFERROR(VLOOKUP(Table1[[#This Row],[RespondentID]],'All Data'!$A294:$CN866,83,FALSE),"unknown")</f>
        <v>Suffolk</v>
      </c>
      <c r="AO293" s="159" t="str">
        <f>IFERROR(VLOOKUP(Table1[[#This Row],[RespondentID]],'All Data'!$A294:$CN866,84,FALSE),"unknown")</f>
        <v>Centereach, 11720</v>
      </c>
      <c r="AP293" s="159" t="str">
        <f>IFERROR(VLOOKUP(Table1[[#This Row],[RespondentID]],'All Data'!$A294:$CN866,85,FALSE),"unknown")</f>
        <v>White/Caucasian</v>
      </c>
      <c r="AQ293" s="159" t="str">
        <f>IFERROR(VLOOKUP(Table1[[#This Row],[RespondentID]],'All Data'!$A294:$CN866,86,FALSE),"unknown")</f>
        <v>No</v>
      </c>
      <c r="AR293" s="159" t="str">
        <f>IFERROR(VLOOKUP(Table1[[#This Row],[RespondentID]],'All Data'!$A294:$CN866,87,FALSE),"unknown")</f>
        <v xml:space="preserve">English </v>
      </c>
      <c r="AS293" s="159" t="str">
        <f>IFERROR(VLOOKUP(Table1[[#This Row],[RespondentID]],'All Data'!$A294:$CN866,88,FALSE),"unknown")</f>
        <v>Over $125,000</v>
      </c>
      <c r="AT293" s="159" t="str">
        <f>IFERROR(VLOOKUP(Table1[[#This Row],[RespondentID]],'All Data'!$A294:$CN866,89,FALSE),"unknown")</f>
        <v>College graduate</v>
      </c>
      <c r="AU293" s="159" t="str">
        <f>IFERROR(VLOOKUP(Table1[[#This Row],[RespondentID]],'All Data'!$A294:$CN866,90,FALSE),"unknown")</f>
        <v>Employed for wages</v>
      </c>
      <c r="AV293" s="159" t="str">
        <f>IFERROR(VLOOKUP(Table1[[#This Row],[RespondentID]],'All Data'!$A294:$CN866,91,FALSE),"unknown")</f>
        <v>Yes</v>
      </c>
      <c r="AW293" s="159" t="str">
        <f>IFERROR(VLOOKUP(Table1[[#This Row],[RespondentID]],'All Data'!$A294:$CN866,92,FALSE),"unknown")</f>
        <v>Yes</v>
      </c>
    </row>
    <row r="294" spans="1:49" x14ac:dyDescent="0.35">
      <c r="A294" s="6">
        <f>'All Data'!A295</f>
        <v>7045769068</v>
      </c>
      <c r="B294" s="6" t="s">
        <v>18</v>
      </c>
      <c r="C294" s="6"/>
      <c r="D294" s="6"/>
      <c r="E294" s="6"/>
      <c r="F294" s="6"/>
      <c r="G294" s="6"/>
      <c r="H294" s="6"/>
      <c r="I294" s="6" t="s">
        <v>25</v>
      </c>
      <c r="J294" s="6"/>
      <c r="K294" s="6"/>
      <c r="L294" s="6"/>
      <c r="M294" s="6"/>
      <c r="N294" s="6" t="s">
        <v>30</v>
      </c>
      <c r="O294" s="8"/>
      <c r="P294" s="8">
        <f t="shared" si="82"/>
        <v>3</v>
      </c>
      <c r="Q294" s="8">
        <f t="shared" si="83"/>
        <v>1</v>
      </c>
      <c r="R294" s="8"/>
      <c r="S294" s="8">
        <f t="shared" si="89"/>
        <v>1</v>
      </c>
      <c r="T294" s="8">
        <f t="shared" si="84"/>
        <v>0</v>
      </c>
      <c r="U294" s="8">
        <f t="shared" si="85"/>
        <v>0</v>
      </c>
      <c r="V294" s="88">
        <f t="shared" si="72"/>
        <v>0</v>
      </c>
      <c r="W294" s="88">
        <f t="shared" si="73"/>
        <v>0</v>
      </c>
      <c r="X294" s="88">
        <f t="shared" si="74"/>
        <v>0</v>
      </c>
      <c r="Y294" s="88">
        <f t="shared" si="75"/>
        <v>0</v>
      </c>
      <c r="Z294" s="88">
        <f t="shared" si="76"/>
        <v>1</v>
      </c>
      <c r="AA294" s="88">
        <f t="shared" si="77"/>
        <v>0</v>
      </c>
      <c r="AB294" s="88">
        <f t="shared" si="78"/>
        <v>0</v>
      </c>
      <c r="AC294" s="88">
        <f t="shared" si="79"/>
        <v>0</v>
      </c>
      <c r="AD294" s="88">
        <f t="shared" si="80"/>
        <v>0</v>
      </c>
      <c r="AE294" s="88">
        <f t="shared" si="81"/>
        <v>1</v>
      </c>
      <c r="AF294" s="8"/>
      <c r="AG294" s="8"/>
      <c r="AH294" s="8">
        <f t="shared" si="86"/>
        <v>3</v>
      </c>
      <c r="AI294" s="8">
        <f t="shared" si="87"/>
        <v>3</v>
      </c>
      <c r="AJ294" s="8" t="str">
        <f t="shared" si="88"/>
        <v>Correct</v>
      </c>
      <c r="AK294" s="8"/>
      <c r="AL294" s="159" t="str">
        <f>IFERROR(VLOOKUP(Table1[[#This Row],[RespondentID]],'All Data'!$A295:$CN867,81,FALSE),"unknown")</f>
        <v>Female</v>
      </c>
      <c r="AM294" s="159">
        <f>IFERROR(VLOOKUP(Table1[[#This Row],[RespondentID]],'All Data'!$A295:$CN867,82,FALSE),"unknown")</f>
        <v>66</v>
      </c>
      <c r="AN294" s="159" t="str">
        <f>IFERROR(VLOOKUP(Table1[[#This Row],[RespondentID]],'All Data'!$A295:$CN867,83,FALSE),"unknown")</f>
        <v>Suffolk</v>
      </c>
      <c r="AO294" s="159" t="str">
        <f>IFERROR(VLOOKUP(Table1[[#This Row],[RespondentID]],'All Data'!$A295:$CN867,84,FALSE),"unknown")</f>
        <v>Stony Brook, 11790</v>
      </c>
      <c r="AP294" s="159" t="str">
        <f>IFERROR(VLOOKUP(Table1[[#This Row],[RespondentID]],'All Data'!$A295:$CN867,85,FALSE),"unknown")</f>
        <v>White/Caucasian</v>
      </c>
      <c r="AQ294" s="159" t="str">
        <f>IFERROR(VLOOKUP(Table1[[#This Row],[RespondentID]],'All Data'!$A295:$CN867,86,FALSE),"unknown")</f>
        <v>No</v>
      </c>
      <c r="AR294" s="159" t="str">
        <f>IFERROR(VLOOKUP(Table1[[#This Row],[RespondentID]],'All Data'!$A295:$CN867,87,FALSE),"unknown")</f>
        <v xml:space="preserve">English </v>
      </c>
      <c r="AS294" s="159" t="str">
        <f>IFERROR(VLOOKUP(Table1[[#This Row],[RespondentID]],'All Data'!$A295:$CN867,88,FALSE),"unknown")</f>
        <v>$75,000 to $125,000</v>
      </c>
      <c r="AT294" s="159" t="str">
        <f>IFERROR(VLOOKUP(Table1[[#This Row],[RespondentID]],'All Data'!$A295:$CN867,89,FALSE),"unknown")</f>
        <v>Some college</v>
      </c>
      <c r="AU294" s="159" t="str">
        <f>IFERROR(VLOOKUP(Table1[[#This Row],[RespondentID]],'All Data'!$A295:$CN867,90,FALSE),"unknown")</f>
        <v>Retired</v>
      </c>
      <c r="AV294" s="159" t="str">
        <f>IFERROR(VLOOKUP(Table1[[#This Row],[RespondentID]],'All Data'!$A295:$CN867,91,FALSE),"unknown")</f>
        <v>Yes</v>
      </c>
      <c r="AW294" s="159" t="str">
        <f>IFERROR(VLOOKUP(Table1[[#This Row],[RespondentID]],'All Data'!$A295:$CN867,92,FALSE),"unknown")</f>
        <v>Yes</v>
      </c>
    </row>
    <row r="295" spans="1:49" x14ac:dyDescent="0.35">
      <c r="A295" s="6">
        <f>'All Data'!A296</f>
        <v>7045768707</v>
      </c>
      <c r="B295" s="6"/>
      <c r="C295" s="6"/>
      <c r="D295" s="6"/>
      <c r="E295" s="6"/>
      <c r="F295" s="6"/>
      <c r="G295" s="6"/>
      <c r="H295" s="6"/>
      <c r="I295" s="6"/>
      <c r="J295" s="6"/>
      <c r="K295" s="6"/>
      <c r="L295" s="6" t="s">
        <v>28</v>
      </c>
      <c r="M295" s="6"/>
      <c r="N295" s="6" t="s">
        <v>30</v>
      </c>
      <c r="O295" s="8"/>
      <c r="P295" s="8">
        <f t="shared" si="82"/>
        <v>2</v>
      </c>
      <c r="Q295" s="8">
        <f t="shared" si="83"/>
        <v>1.5</v>
      </c>
      <c r="R295" s="8"/>
      <c r="S295" s="8">
        <f t="shared" si="89"/>
        <v>0</v>
      </c>
      <c r="T295" s="8">
        <f t="shared" si="84"/>
        <v>0</v>
      </c>
      <c r="U295" s="8">
        <f t="shared" si="85"/>
        <v>0</v>
      </c>
      <c r="V295" s="88">
        <f t="shared" si="72"/>
        <v>0</v>
      </c>
      <c r="W295" s="88">
        <f t="shared" si="73"/>
        <v>0</v>
      </c>
      <c r="X295" s="88">
        <f t="shared" si="74"/>
        <v>0</v>
      </c>
      <c r="Y295" s="88">
        <f t="shared" si="75"/>
        <v>0</v>
      </c>
      <c r="Z295" s="88">
        <f t="shared" si="76"/>
        <v>0</v>
      </c>
      <c r="AA295" s="88">
        <f t="shared" si="77"/>
        <v>0</v>
      </c>
      <c r="AB295" s="88">
        <f t="shared" si="78"/>
        <v>0</v>
      </c>
      <c r="AC295" s="88">
        <f t="shared" si="79"/>
        <v>1</v>
      </c>
      <c r="AD295" s="88">
        <f t="shared" si="80"/>
        <v>0</v>
      </c>
      <c r="AE295" s="88">
        <f t="shared" si="81"/>
        <v>1</v>
      </c>
      <c r="AF295" s="8"/>
      <c r="AG295" s="8"/>
      <c r="AH295" s="8">
        <f t="shared" si="86"/>
        <v>2</v>
      </c>
      <c r="AI295" s="8">
        <f t="shared" si="87"/>
        <v>2</v>
      </c>
      <c r="AJ295" s="8" t="str">
        <f t="shared" si="88"/>
        <v>Correct</v>
      </c>
      <c r="AK295" s="8"/>
      <c r="AL295" s="159" t="str">
        <f>IFERROR(VLOOKUP(Table1[[#This Row],[RespondentID]],'All Data'!$A296:$CN868,81,FALSE),"unknown")</f>
        <v>Male</v>
      </c>
      <c r="AM295" s="159">
        <f>IFERROR(VLOOKUP(Table1[[#This Row],[RespondentID]],'All Data'!$A296:$CN868,82,FALSE),"unknown")</f>
        <v>84</v>
      </c>
      <c r="AN295" s="159" t="str">
        <f>IFERROR(VLOOKUP(Table1[[#This Row],[RespondentID]],'All Data'!$A296:$CN868,83,FALSE),"unknown")</f>
        <v>Suffolk</v>
      </c>
      <c r="AO295" s="159" t="str">
        <f>IFERROR(VLOOKUP(Table1[[#This Row],[RespondentID]],'All Data'!$A296:$CN868,84,FALSE),"unknown")</f>
        <v>Northport, 11768</v>
      </c>
      <c r="AP295" s="159" t="str">
        <f>IFERROR(VLOOKUP(Table1[[#This Row],[RespondentID]],'All Data'!$A296:$CN868,85,FALSE),"unknown")</f>
        <v>White/Caucasian</v>
      </c>
      <c r="AQ295" s="159" t="str">
        <f>IFERROR(VLOOKUP(Table1[[#This Row],[RespondentID]],'All Data'!$A296:$CN868,86,FALSE),"unknown")</f>
        <v>No</v>
      </c>
      <c r="AR295" s="159" t="str">
        <f>IFERROR(VLOOKUP(Table1[[#This Row],[RespondentID]],'All Data'!$A296:$CN868,87,FALSE),"unknown")</f>
        <v xml:space="preserve">English </v>
      </c>
      <c r="AS295" s="159" t="str">
        <f>IFERROR(VLOOKUP(Table1[[#This Row],[RespondentID]],'All Data'!$A296:$CN868,88,FALSE),"unknown")</f>
        <v>Over $125,000</v>
      </c>
      <c r="AT295" s="159" t="str">
        <f>IFERROR(VLOOKUP(Table1[[#This Row],[RespondentID]],'All Data'!$A296:$CN868,89,FALSE),"unknown")</f>
        <v>Some college</v>
      </c>
      <c r="AU295" s="159" t="str">
        <f>IFERROR(VLOOKUP(Table1[[#This Row],[RespondentID]],'All Data'!$A296:$CN868,90,FALSE),"unknown")</f>
        <v>Retired</v>
      </c>
      <c r="AV295" s="159" t="str">
        <f>IFERROR(VLOOKUP(Table1[[#This Row],[RespondentID]],'All Data'!$A296:$CN868,91,FALSE),"unknown")</f>
        <v>Yes</v>
      </c>
      <c r="AW295" s="159" t="str">
        <f>IFERROR(VLOOKUP(Table1[[#This Row],[RespondentID]],'All Data'!$A296:$CN868,92,FALSE),"unknown")</f>
        <v>Yes</v>
      </c>
    </row>
    <row r="296" spans="1:49" x14ac:dyDescent="0.35">
      <c r="A296" s="6">
        <f>'All Data'!A297</f>
        <v>7045768471</v>
      </c>
      <c r="B296" s="6"/>
      <c r="C296" s="6"/>
      <c r="D296" s="6"/>
      <c r="E296" s="6"/>
      <c r="F296" s="6"/>
      <c r="G296" s="6"/>
      <c r="H296" s="6"/>
      <c r="I296" s="6"/>
      <c r="J296" s="6"/>
      <c r="K296" s="6"/>
      <c r="L296" s="6"/>
      <c r="M296" s="6" t="s">
        <v>29</v>
      </c>
      <c r="N296" s="6"/>
      <c r="O296" s="8"/>
      <c r="P296" s="8">
        <f t="shared" si="82"/>
        <v>1</v>
      </c>
      <c r="Q296" s="8">
        <f t="shared" si="83"/>
        <v>3</v>
      </c>
      <c r="R296" s="8"/>
      <c r="S296" s="8">
        <f t="shared" si="89"/>
        <v>0</v>
      </c>
      <c r="T296" s="8">
        <f t="shared" si="84"/>
        <v>0</v>
      </c>
      <c r="U296" s="8">
        <f t="shared" si="85"/>
        <v>0</v>
      </c>
      <c r="V296" s="88">
        <f t="shared" si="72"/>
        <v>0</v>
      </c>
      <c r="W296" s="88">
        <f t="shared" si="73"/>
        <v>0</v>
      </c>
      <c r="X296" s="88">
        <f t="shared" si="74"/>
        <v>0</v>
      </c>
      <c r="Y296" s="88">
        <f t="shared" si="75"/>
        <v>0</v>
      </c>
      <c r="Z296" s="88">
        <f t="shared" si="76"/>
        <v>0</v>
      </c>
      <c r="AA296" s="88">
        <f t="shared" si="77"/>
        <v>0</v>
      </c>
      <c r="AB296" s="88">
        <f t="shared" si="78"/>
        <v>0</v>
      </c>
      <c r="AC296" s="88">
        <f t="shared" si="79"/>
        <v>0</v>
      </c>
      <c r="AD296" s="88">
        <f t="shared" si="80"/>
        <v>1</v>
      </c>
      <c r="AE296" s="88">
        <f t="shared" si="81"/>
        <v>0</v>
      </c>
      <c r="AF296" s="8"/>
      <c r="AG296" s="8"/>
      <c r="AH296" s="8">
        <f t="shared" si="86"/>
        <v>1</v>
      </c>
      <c r="AI296" s="8">
        <f t="shared" si="87"/>
        <v>1</v>
      </c>
      <c r="AJ296" s="8" t="str">
        <f t="shared" si="88"/>
        <v>Correct</v>
      </c>
      <c r="AK296" s="8"/>
      <c r="AL296" s="159" t="str">
        <f>IFERROR(VLOOKUP(Table1[[#This Row],[RespondentID]],'All Data'!$A297:$CN869,81,FALSE),"unknown")</f>
        <v>Female</v>
      </c>
      <c r="AM296" s="159">
        <f>IFERROR(VLOOKUP(Table1[[#This Row],[RespondentID]],'All Data'!$A297:$CN869,82,FALSE),"unknown")</f>
        <v>83</v>
      </c>
      <c r="AN296" s="159" t="str">
        <f>IFERROR(VLOOKUP(Table1[[#This Row],[RespondentID]],'All Data'!$A297:$CN869,83,FALSE),"unknown")</f>
        <v>Suffolk</v>
      </c>
      <c r="AO296" s="159" t="str">
        <f>IFERROR(VLOOKUP(Table1[[#This Row],[RespondentID]],'All Data'!$A297:$CN869,84,FALSE),"unknown")</f>
        <v>Fort Salonga, 11768</v>
      </c>
      <c r="AP296" s="159" t="str">
        <f>IFERROR(VLOOKUP(Table1[[#This Row],[RespondentID]],'All Data'!$A297:$CN869,85,FALSE),"unknown")</f>
        <v>White/Caucasian</v>
      </c>
      <c r="AQ296" s="159" t="str">
        <f>IFERROR(VLOOKUP(Table1[[#This Row],[RespondentID]],'All Data'!$A297:$CN869,86,FALSE),"unknown")</f>
        <v>No</v>
      </c>
      <c r="AR296" s="159" t="str">
        <f>IFERROR(VLOOKUP(Table1[[#This Row],[RespondentID]],'All Data'!$A297:$CN869,87,FALSE),"unknown")</f>
        <v xml:space="preserve"> </v>
      </c>
      <c r="AS296" s="159" t="str">
        <f>IFERROR(VLOOKUP(Table1[[#This Row],[RespondentID]],'All Data'!$A297:$CN869,88,FALSE),"unknown")</f>
        <v>Over $125,000</v>
      </c>
      <c r="AT296" s="159" t="str">
        <f>IFERROR(VLOOKUP(Table1[[#This Row],[RespondentID]],'All Data'!$A297:$CN869,89,FALSE),"unknown")</f>
        <v>Some college</v>
      </c>
      <c r="AU296" s="159" t="str">
        <f>IFERROR(VLOOKUP(Table1[[#This Row],[RespondentID]],'All Data'!$A297:$CN869,90,FALSE),"unknown")</f>
        <v>Retired</v>
      </c>
      <c r="AV296" s="159" t="str">
        <f>IFERROR(VLOOKUP(Table1[[#This Row],[RespondentID]],'All Data'!$A297:$CN869,91,FALSE),"unknown")</f>
        <v>Yes</v>
      </c>
      <c r="AW296" s="159" t="str">
        <f>IFERROR(VLOOKUP(Table1[[#This Row],[RespondentID]],'All Data'!$A297:$CN869,92,FALSE),"unknown")</f>
        <v>Yes</v>
      </c>
    </row>
    <row r="297" spans="1:49" x14ac:dyDescent="0.35">
      <c r="A297" s="6">
        <f>'All Data'!A298</f>
        <v>7045768190</v>
      </c>
      <c r="B297" s="6"/>
      <c r="C297" s="6" t="s">
        <v>19</v>
      </c>
      <c r="D297" s="6"/>
      <c r="E297" s="6"/>
      <c r="F297" s="6"/>
      <c r="G297" s="6"/>
      <c r="H297" s="6"/>
      <c r="I297" s="6"/>
      <c r="J297" s="6"/>
      <c r="K297" s="6"/>
      <c r="L297" s="6"/>
      <c r="M297" s="6"/>
      <c r="N297" s="6"/>
      <c r="O297" s="8"/>
      <c r="P297" s="8">
        <f t="shared" si="82"/>
        <v>1</v>
      </c>
      <c r="Q297" s="8">
        <f t="shared" si="83"/>
        <v>3</v>
      </c>
      <c r="R297" s="8"/>
      <c r="S297" s="8">
        <f t="shared" si="89"/>
        <v>0</v>
      </c>
      <c r="T297" s="8">
        <f t="shared" si="84"/>
        <v>1</v>
      </c>
      <c r="U297" s="8">
        <f t="shared" si="85"/>
        <v>0</v>
      </c>
      <c r="V297" s="88">
        <f t="shared" si="72"/>
        <v>0</v>
      </c>
      <c r="W297" s="88">
        <f t="shared" si="73"/>
        <v>0</v>
      </c>
      <c r="X297" s="88">
        <f t="shared" si="74"/>
        <v>0</v>
      </c>
      <c r="Y297" s="88">
        <f t="shared" si="75"/>
        <v>0</v>
      </c>
      <c r="Z297" s="88">
        <f t="shared" si="76"/>
        <v>0</v>
      </c>
      <c r="AA297" s="88">
        <f t="shared" si="77"/>
        <v>0</v>
      </c>
      <c r="AB297" s="88">
        <f t="shared" si="78"/>
        <v>0</v>
      </c>
      <c r="AC297" s="88">
        <f t="shared" si="79"/>
        <v>0</v>
      </c>
      <c r="AD297" s="88">
        <f t="shared" si="80"/>
        <v>0</v>
      </c>
      <c r="AE297" s="88">
        <f t="shared" si="81"/>
        <v>0</v>
      </c>
      <c r="AF297" s="8"/>
      <c r="AG297" s="8"/>
      <c r="AH297" s="8">
        <f t="shared" si="86"/>
        <v>1</v>
      </c>
      <c r="AI297" s="8">
        <f t="shared" si="87"/>
        <v>1</v>
      </c>
      <c r="AJ297" s="8" t="str">
        <f t="shared" si="88"/>
        <v>Correct</v>
      </c>
      <c r="AK297" s="8"/>
      <c r="AL297" s="159" t="str">
        <f>IFERROR(VLOOKUP(Table1[[#This Row],[RespondentID]],'All Data'!$A298:$CN870,81,FALSE),"unknown")</f>
        <v>Female</v>
      </c>
      <c r="AM297" s="159">
        <f>IFERROR(VLOOKUP(Table1[[#This Row],[RespondentID]],'All Data'!$A298:$CN870,82,FALSE),"unknown")</f>
        <v>32</v>
      </c>
      <c r="AN297" s="159" t="str">
        <f>IFERROR(VLOOKUP(Table1[[#This Row],[RespondentID]],'All Data'!$A298:$CN870,83,FALSE),"unknown")</f>
        <v>Suffolk</v>
      </c>
      <c r="AO297" s="159" t="str">
        <f>IFERROR(VLOOKUP(Table1[[#This Row],[RespondentID]],'All Data'!$A298:$CN870,84,FALSE),"unknown")</f>
        <v>Lindenhurst, 11757</v>
      </c>
      <c r="AP297" s="159" t="str">
        <f>IFERROR(VLOOKUP(Table1[[#This Row],[RespondentID]],'All Data'!$A298:$CN870,85,FALSE),"unknown")</f>
        <v>White/Caucasian</v>
      </c>
      <c r="AQ297" s="159" t="str">
        <f>IFERROR(VLOOKUP(Table1[[#This Row],[RespondentID]],'All Data'!$A298:$CN870,86,FALSE),"unknown")</f>
        <v>No</v>
      </c>
      <c r="AR297" s="159" t="str">
        <f>IFERROR(VLOOKUP(Table1[[#This Row],[RespondentID]],'All Data'!$A298:$CN870,87,FALSE),"unknown")</f>
        <v xml:space="preserve">English </v>
      </c>
      <c r="AS297" s="159" t="str">
        <f>IFERROR(VLOOKUP(Table1[[#This Row],[RespondentID]],'All Data'!$A298:$CN870,88,FALSE),"unknown")</f>
        <v>$50,000 to $74,999</v>
      </c>
      <c r="AT297" s="159" t="str">
        <f>IFERROR(VLOOKUP(Table1[[#This Row],[RespondentID]],'All Data'!$A298:$CN870,89,FALSE),"unknown")</f>
        <v>Graduate school</v>
      </c>
      <c r="AU297" s="159" t="str">
        <f>IFERROR(VLOOKUP(Table1[[#This Row],[RespondentID]],'All Data'!$A298:$CN870,90,FALSE),"unknown")</f>
        <v>Employed for wages</v>
      </c>
      <c r="AV297" s="159" t="str">
        <f>IFERROR(VLOOKUP(Table1[[#This Row],[RespondentID]],'All Data'!$A298:$CN870,91,FALSE),"unknown")</f>
        <v>Yes</v>
      </c>
      <c r="AW297" s="159" t="str">
        <f>IFERROR(VLOOKUP(Table1[[#This Row],[RespondentID]],'All Data'!$A298:$CN870,92,FALSE),"unknown")</f>
        <v>Yes</v>
      </c>
    </row>
    <row r="298" spans="1:49" x14ac:dyDescent="0.35">
      <c r="A298" s="6">
        <f>'All Data'!A299</f>
        <v>7045767996</v>
      </c>
      <c r="B298" s="6"/>
      <c r="C298" s="6"/>
      <c r="D298" s="6" t="s">
        <v>20</v>
      </c>
      <c r="E298" s="6"/>
      <c r="F298" s="6"/>
      <c r="G298" s="6"/>
      <c r="H298" s="6"/>
      <c r="I298" s="6"/>
      <c r="J298" s="6"/>
      <c r="K298" s="6" t="s">
        <v>27</v>
      </c>
      <c r="L298" s="6" t="s">
        <v>28</v>
      </c>
      <c r="M298" s="6"/>
      <c r="N298" s="6"/>
      <c r="O298" s="8"/>
      <c r="P298" s="8">
        <f t="shared" si="82"/>
        <v>3</v>
      </c>
      <c r="Q298" s="8">
        <f t="shared" si="83"/>
        <v>1</v>
      </c>
      <c r="R298" s="8"/>
      <c r="S298" s="8">
        <f t="shared" si="89"/>
        <v>0</v>
      </c>
      <c r="T298" s="8">
        <f t="shared" si="84"/>
        <v>0</v>
      </c>
      <c r="U298" s="8">
        <f t="shared" si="85"/>
        <v>1</v>
      </c>
      <c r="V298" s="88">
        <f t="shared" si="72"/>
        <v>0</v>
      </c>
      <c r="W298" s="88">
        <f t="shared" si="73"/>
        <v>0</v>
      </c>
      <c r="X298" s="88">
        <f t="shared" si="74"/>
        <v>0</v>
      </c>
      <c r="Y298" s="88">
        <f t="shared" si="75"/>
        <v>0</v>
      </c>
      <c r="Z298" s="88">
        <f t="shared" si="76"/>
        <v>0</v>
      </c>
      <c r="AA298" s="88">
        <f t="shared" si="77"/>
        <v>0</v>
      </c>
      <c r="AB298" s="88">
        <f t="shared" si="78"/>
        <v>1</v>
      </c>
      <c r="AC298" s="88">
        <f t="shared" si="79"/>
        <v>1</v>
      </c>
      <c r="AD298" s="88">
        <f t="shared" si="80"/>
        <v>0</v>
      </c>
      <c r="AE298" s="88">
        <f t="shared" si="81"/>
        <v>0</v>
      </c>
      <c r="AF298" s="8"/>
      <c r="AG298" s="8"/>
      <c r="AH298" s="8">
        <f t="shared" si="86"/>
        <v>3</v>
      </c>
      <c r="AI298" s="8">
        <f t="shared" si="87"/>
        <v>3</v>
      </c>
      <c r="AJ298" s="8" t="str">
        <f t="shared" si="88"/>
        <v>Correct</v>
      </c>
      <c r="AK298" s="8"/>
      <c r="AL298" s="159" t="str">
        <f>IFERROR(VLOOKUP(Table1[[#This Row],[RespondentID]],'All Data'!$A299:$CN871,81,FALSE),"unknown")</f>
        <v>Female</v>
      </c>
      <c r="AM298" s="159">
        <f>IFERROR(VLOOKUP(Table1[[#This Row],[RespondentID]],'All Data'!$A299:$CN871,82,FALSE),"unknown")</f>
        <v>0</v>
      </c>
      <c r="AN298" s="159" t="str">
        <f>IFERROR(VLOOKUP(Table1[[#This Row],[RespondentID]],'All Data'!$A299:$CN871,83,FALSE),"unknown")</f>
        <v>Suffolk</v>
      </c>
      <c r="AO298" s="159" t="str">
        <f>IFERROR(VLOOKUP(Table1[[#This Row],[RespondentID]],'All Data'!$A299:$CN871,84,FALSE),"unknown")</f>
        <v>Bay Shore, 11706</v>
      </c>
      <c r="AP298" s="159" t="str">
        <f>IFERROR(VLOOKUP(Table1[[#This Row],[RespondentID]],'All Data'!$A299:$CN871,85,FALSE),"unknown")</f>
        <v>Black/African American</v>
      </c>
      <c r="AQ298" s="159">
        <f>IFERROR(VLOOKUP(Table1[[#This Row],[RespondentID]],'All Data'!$A299:$CN871,86,FALSE),"unknown")</f>
        <v>0</v>
      </c>
      <c r="AR298" s="159" t="str">
        <f>IFERROR(VLOOKUP(Table1[[#This Row],[RespondentID]],'All Data'!$A299:$CN871,87,FALSE),"unknown")</f>
        <v xml:space="preserve"> </v>
      </c>
      <c r="AS298" s="159" t="str">
        <f>IFERROR(VLOOKUP(Table1[[#This Row],[RespondentID]],'All Data'!$A299:$CN871,88,FALSE),"unknown")</f>
        <v>$75,000 to $125,000</v>
      </c>
      <c r="AT298" s="159" t="str">
        <f>IFERROR(VLOOKUP(Table1[[#This Row],[RespondentID]],'All Data'!$A299:$CN871,89,FALSE),"unknown")</f>
        <v>College graduate</v>
      </c>
      <c r="AU298" s="159" t="str">
        <f>IFERROR(VLOOKUP(Table1[[#This Row],[RespondentID]],'All Data'!$A299:$CN871,90,FALSE),"unknown")</f>
        <v>Employed for wages</v>
      </c>
      <c r="AV298" s="159" t="str">
        <f>IFERROR(VLOOKUP(Table1[[#This Row],[RespondentID]],'All Data'!$A299:$CN871,91,FALSE),"unknown")</f>
        <v>Yes</v>
      </c>
      <c r="AW298" s="159" t="str">
        <f>IFERROR(VLOOKUP(Table1[[#This Row],[RespondentID]],'All Data'!$A299:$CN871,92,FALSE),"unknown")</f>
        <v>Yes</v>
      </c>
    </row>
    <row r="299" spans="1:49" x14ac:dyDescent="0.35">
      <c r="A299" s="6">
        <f>'All Data'!A300</f>
        <v>7045767642</v>
      </c>
      <c r="B299" s="6"/>
      <c r="C299" s="6" t="s">
        <v>19</v>
      </c>
      <c r="D299" s="6" t="s">
        <v>20</v>
      </c>
      <c r="E299" s="6"/>
      <c r="F299" s="6"/>
      <c r="G299" s="6"/>
      <c r="H299" s="6"/>
      <c r="I299" s="6"/>
      <c r="J299" s="6" t="s">
        <v>26</v>
      </c>
      <c r="K299" s="6"/>
      <c r="L299" s="6"/>
      <c r="M299" s="6"/>
      <c r="N299" s="6"/>
      <c r="O299" s="8"/>
      <c r="P299" s="8">
        <f t="shared" si="82"/>
        <v>3</v>
      </c>
      <c r="Q299" s="8">
        <f t="shared" si="83"/>
        <v>1</v>
      </c>
      <c r="R299" s="8"/>
      <c r="S299" s="8">
        <f t="shared" si="89"/>
        <v>0</v>
      </c>
      <c r="T299" s="8">
        <f t="shared" si="84"/>
        <v>1</v>
      </c>
      <c r="U299" s="8">
        <f t="shared" si="85"/>
        <v>1</v>
      </c>
      <c r="V299" s="88">
        <f t="shared" si="72"/>
        <v>0</v>
      </c>
      <c r="W299" s="88">
        <f t="shared" si="73"/>
        <v>0</v>
      </c>
      <c r="X299" s="88">
        <f t="shared" si="74"/>
        <v>0</v>
      </c>
      <c r="Y299" s="88">
        <f t="shared" si="75"/>
        <v>0</v>
      </c>
      <c r="Z299" s="88">
        <f t="shared" si="76"/>
        <v>0</v>
      </c>
      <c r="AA299" s="88">
        <f t="shared" si="77"/>
        <v>1</v>
      </c>
      <c r="AB299" s="88">
        <f t="shared" si="78"/>
        <v>0</v>
      </c>
      <c r="AC299" s="88">
        <f t="shared" si="79"/>
        <v>0</v>
      </c>
      <c r="AD299" s="88">
        <f t="shared" si="80"/>
        <v>0</v>
      </c>
      <c r="AE299" s="88">
        <f t="shared" si="81"/>
        <v>0</v>
      </c>
      <c r="AF299" s="8"/>
      <c r="AG299" s="8"/>
      <c r="AH299" s="8">
        <f t="shared" si="86"/>
        <v>3</v>
      </c>
      <c r="AI299" s="8">
        <f t="shared" si="87"/>
        <v>3</v>
      </c>
      <c r="AJ299" s="8" t="str">
        <f t="shared" si="88"/>
        <v>Correct</v>
      </c>
      <c r="AK299" s="8"/>
      <c r="AL299" s="159" t="str">
        <f>IFERROR(VLOOKUP(Table1[[#This Row],[RespondentID]],'All Data'!$A300:$CN872,81,FALSE),"unknown")</f>
        <v>Female</v>
      </c>
      <c r="AM299" s="159">
        <f>IFERROR(VLOOKUP(Table1[[#This Row],[RespondentID]],'All Data'!$A300:$CN872,82,FALSE),"unknown")</f>
        <v>75</v>
      </c>
      <c r="AN299" s="159" t="str">
        <f>IFERROR(VLOOKUP(Table1[[#This Row],[RespondentID]],'All Data'!$A300:$CN872,83,FALSE),"unknown")</f>
        <v>Suffolk</v>
      </c>
      <c r="AO299" s="159" t="str">
        <f>IFERROR(VLOOKUP(Table1[[#This Row],[RespondentID]],'All Data'!$A300:$CN872,84,FALSE),"unknown")</f>
        <v>Lindenhurst, 11757</v>
      </c>
      <c r="AP299" s="159" t="str">
        <f>IFERROR(VLOOKUP(Table1[[#This Row],[RespondentID]],'All Data'!$A300:$CN872,85,FALSE),"unknown")</f>
        <v>White/Caucasian</v>
      </c>
      <c r="AQ299" s="159" t="str">
        <f>IFERROR(VLOOKUP(Table1[[#This Row],[RespondentID]],'All Data'!$A300:$CN872,86,FALSE),"unknown")</f>
        <v>No</v>
      </c>
      <c r="AR299" s="159" t="str">
        <f>IFERROR(VLOOKUP(Table1[[#This Row],[RespondentID]],'All Data'!$A300:$CN872,87,FALSE),"unknown")</f>
        <v xml:space="preserve">English Spanish </v>
      </c>
      <c r="AS299" s="159" t="str">
        <f>IFERROR(VLOOKUP(Table1[[#This Row],[RespondentID]],'All Data'!$A300:$CN872,88,FALSE),"unknown")</f>
        <v>$50,000 to $74,999</v>
      </c>
      <c r="AT299" s="159" t="str">
        <f>IFERROR(VLOOKUP(Table1[[#This Row],[RespondentID]],'All Data'!$A300:$CN872,89,FALSE),"unknown")</f>
        <v>High school graduate</v>
      </c>
      <c r="AU299" s="159" t="str">
        <f>IFERROR(VLOOKUP(Table1[[#This Row],[RespondentID]],'All Data'!$A300:$CN872,90,FALSE),"unknown")</f>
        <v>Retired</v>
      </c>
      <c r="AV299" s="159" t="str">
        <f>IFERROR(VLOOKUP(Table1[[#This Row],[RespondentID]],'All Data'!$A300:$CN872,91,FALSE),"unknown")</f>
        <v>Yes</v>
      </c>
      <c r="AW299" s="159" t="str">
        <f>IFERROR(VLOOKUP(Table1[[#This Row],[RespondentID]],'All Data'!$A300:$CN872,92,FALSE),"unknown")</f>
        <v>Yes</v>
      </c>
    </row>
    <row r="300" spans="1:49" x14ac:dyDescent="0.35">
      <c r="A300" s="6">
        <f>'All Data'!A301</f>
        <v>7045767140</v>
      </c>
      <c r="B300" s="6"/>
      <c r="C300" s="6"/>
      <c r="D300" s="6"/>
      <c r="E300" s="6"/>
      <c r="F300" s="6"/>
      <c r="G300" s="6"/>
      <c r="H300" s="6"/>
      <c r="I300" s="6"/>
      <c r="J300" s="6"/>
      <c r="K300" s="6"/>
      <c r="L300" s="6"/>
      <c r="M300" s="6"/>
      <c r="N300" s="6"/>
      <c r="O300" s="8"/>
      <c r="P300" s="8">
        <f t="shared" si="82"/>
        <v>0</v>
      </c>
      <c r="Q300" s="8" t="e">
        <f t="shared" si="83"/>
        <v>#DIV/0!</v>
      </c>
      <c r="R300" s="8"/>
      <c r="S300" s="8">
        <f t="shared" si="89"/>
        <v>0</v>
      </c>
      <c r="T300" s="8">
        <f t="shared" si="84"/>
        <v>0</v>
      </c>
      <c r="U300" s="8">
        <f t="shared" si="85"/>
        <v>0</v>
      </c>
      <c r="V300" s="88">
        <f t="shared" si="72"/>
        <v>0</v>
      </c>
      <c r="W300" s="88">
        <f t="shared" si="73"/>
        <v>0</v>
      </c>
      <c r="X300" s="88">
        <f t="shared" si="74"/>
        <v>0</v>
      </c>
      <c r="Y300" s="88">
        <f t="shared" si="75"/>
        <v>0</v>
      </c>
      <c r="Z300" s="88">
        <f t="shared" si="76"/>
        <v>0</v>
      </c>
      <c r="AA300" s="88">
        <f t="shared" si="77"/>
        <v>0</v>
      </c>
      <c r="AB300" s="88">
        <f t="shared" si="78"/>
        <v>0</v>
      </c>
      <c r="AC300" s="88">
        <f t="shared" si="79"/>
        <v>0</v>
      </c>
      <c r="AD300" s="88">
        <f t="shared" si="80"/>
        <v>0</v>
      </c>
      <c r="AE300" s="88">
        <f t="shared" si="81"/>
        <v>0</v>
      </c>
      <c r="AF300" s="8"/>
      <c r="AG300" s="8"/>
      <c r="AH300" s="8">
        <f t="shared" si="86"/>
        <v>0</v>
      </c>
      <c r="AI300" s="8">
        <f t="shared" si="87"/>
        <v>0</v>
      </c>
      <c r="AJ300" s="8" t="str">
        <f t="shared" si="88"/>
        <v>Correct</v>
      </c>
      <c r="AK300" s="8"/>
      <c r="AL300" s="159" t="str">
        <f>IFERROR(VLOOKUP(Table1[[#This Row],[RespondentID]],'All Data'!$A301:$CN873,81,FALSE),"unknown")</f>
        <v>Female</v>
      </c>
      <c r="AM300" s="159">
        <f>IFERROR(VLOOKUP(Table1[[#This Row],[RespondentID]],'All Data'!$A301:$CN873,82,FALSE),"unknown")</f>
        <v>55</v>
      </c>
      <c r="AN300" s="159" t="str">
        <f>IFERROR(VLOOKUP(Table1[[#This Row],[RespondentID]],'All Data'!$A301:$CN873,83,FALSE),"unknown")</f>
        <v>Suffolk</v>
      </c>
      <c r="AO300" s="159" t="str">
        <f>IFERROR(VLOOKUP(Table1[[#This Row],[RespondentID]],'All Data'!$A301:$CN873,84,FALSE),"unknown")</f>
        <v>Yaphank, 11980</v>
      </c>
      <c r="AP300" s="159" t="str">
        <f>IFERROR(VLOOKUP(Table1[[#This Row],[RespondentID]],'All Data'!$A301:$CN873,85,FALSE),"unknown")</f>
        <v>White/Caucasian</v>
      </c>
      <c r="AQ300" s="159" t="str">
        <f>IFERROR(VLOOKUP(Table1[[#This Row],[RespondentID]],'All Data'!$A301:$CN873,86,FALSE),"unknown")</f>
        <v>No</v>
      </c>
      <c r="AR300" s="159" t="str">
        <f>IFERROR(VLOOKUP(Table1[[#This Row],[RespondentID]],'All Data'!$A301:$CN873,87,FALSE),"unknown")</f>
        <v xml:space="preserve">English </v>
      </c>
      <c r="AS300" s="159" t="str">
        <f>IFERROR(VLOOKUP(Table1[[#This Row],[RespondentID]],'All Data'!$A301:$CN873,88,FALSE),"unknown")</f>
        <v>$75,000 to $125,000</v>
      </c>
      <c r="AT300" s="159" t="str">
        <f>IFERROR(VLOOKUP(Table1[[#This Row],[RespondentID]],'All Data'!$A301:$CN873,89,FALSE),"unknown")</f>
        <v>Technical school</v>
      </c>
      <c r="AU300" s="159" t="str">
        <f>IFERROR(VLOOKUP(Table1[[#This Row],[RespondentID]],'All Data'!$A301:$CN873,90,FALSE),"unknown")</f>
        <v>Self-employed</v>
      </c>
      <c r="AV300" s="159" t="str">
        <f>IFERROR(VLOOKUP(Table1[[#This Row],[RespondentID]],'All Data'!$A301:$CN873,91,FALSE),"unknown")</f>
        <v>Yes</v>
      </c>
      <c r="AW300" s="159" t="str">
        <f>IFERROR(VLOOKUP(Table1[[#This Row],[RespondentID]],'All Data'!$A301:$CN873,92,FALSE),"unknown")</f>
        <v>Yes</v>
      </c>
    </row>
    <row r="301" spans="1:49" x14ac:dyDescent="0.35">
      <c r="A301" s="6">
        <f>'All Data'!A302</f>
        <v>7045766657</v>
      </c>
      <c r="B301" s="6"/>
      <c r="C301" s="6" t="s">
        <v>19</v>
      </c>
      <c r="D301" s="6"/>
      <c r="E301" s="6"/>
      <c r="F301" s="6"/>
      <c r="G301" s="6"/>
      <c r="H301" s="6"/>
      <c r="I301" s="6"/>
      <c r="J301" s="6"/>
      <c r="K301" s="6"/>
      <c r="L301" s="6" t="s">
        <v>28</v>
      </c>
      <c r="M301" s="6" t="s">
        <v>29</v>
      </c>
      <c r="N301" s="6"/>
      <c r="O301" s="8"/>
      <c r="P301" s="8">
        <f t="shared" si="82"/>
        <v>3</v>
      </c>
      <c r="Q301" s="8">
        <f t="shared" si="83"/>
        <v>1</v>
      </c>
      <c r="R301" s="8"/>
      <c r="S301" s="8">
        <f t="shared" si="89"/>
        <v>0</v>
      </c>
      <c r="T301" s="8">
        <f t="shared" si="84"/>
        <v>1</v>
      </c>
      <c r="U301" s="8">
        <f t="shared" si="85"/>
        <v>0</v>
      </c>
      <c r="V301" s="88">
        <f t="shared" si="72"/>
        <v>0</v>
      </c>
      <c r="W301" s="88">
        <f t="shared" si="73"/>
        <v>0</v>
      </c>
      <c r="X301" s="88">
        <f t="shared" si="74"/>
        <v>0</v>
      </c>
      <c r="Y301" s="88">
        <f t="shared" si="75"/>
        <v>0</v>
      </c>
      <c r="Z301" s="88">
        <f t="shared" si="76"/>
        <v>0</v>
      </c>
      <c r="AA301" s="88">
        <f t="shared" si="77"/>
        <v>0</v>
      </c>
      <c r="AB301" s="88">
        <f t="shared" si="78"/>
        <v>0</v>
      </c>
      <c r="AC301" s="88">
        <f t="shared" si="79"/>
        <v>1</v>
      </c>
      <c r="AD301" s="88">
        <f t="shared" si="80"/>
        <v>1</v>
      </c>
      <c r="AE301" s="88">
        <f t="shared" si="81"/>
        <v>0</v>
      </c>
      <c r="AF301" s="8"/>
      <c r="AG301" s="8"/>
      <c r="AH301" s="8">
        <f t="shared" si="86"/>
        <v>3</v>
      </c>
      <c r="AI301" s="8">
        <f t="shared" si="87"/>
        <v>3</v>
      </c>
      <c r="AJ301" s="8" t="str">
        <f t="shared" si="88"/>
        <v>Correct</v>
      </c>
      <c r="AK301" s="8"/>
      <c r="AL301" s="159" t="str">
        <f>IFERROR(VLOOKUP(Table1[[#This Row],[RespondentID]],'All Data'!$A302:$CN874,81,FALSE),"unknown")</f>
        <v>Female</v>
      </c>
      <c r="AM301" s="159">
        <f>IFERROR(VLOOKUP(Table1[[#This Row],[RespondentID]],'All Data'!$A302:$CN874,82,FALSE),"unknown")</f>
        <v>0</v>
      </c>
      <c r="AN301" s="159" t="str">
        <f>IFERROR(VLOOKUP(Table1[[#This Row],[RespondentID]],'All Data'!$A302:$CN874,83,FALSE),"unknown")</f>
        <v>Suffolk</v>
      </c>
      <c r="AO301" s="159" t="str">
        <f>IFERROR(VLOOKUP(Table1[[#This Row],[RespondentID]],'All Data'!$A302:$CN874,84,FALSE),"unknown")</f>
        <v>Lindenhurst, 11757</v>
      </c>
      <c r="AP301" s="159" t="str">
        <f>IFERROR(VLOOKUP(Table1[[#This Row],[RespondentID]],'All Data'!$A302:$CN874,85,FALSE),"unknown")</f>
        <v>White/Caucasian</v>
      </c>
      <c r="AQ301" s="159" t="str">
        <f>IFERROR(VLOOKUP(Table1[[#This Row],[RespondentID]],'All Data'!$A302:$CN874,86,FALSE),"unknown")</f>
        <v>No</v>
      </c>
      <c r="AR301" s="159" t="str">
        <f>IFERROR(VLOOKUP(Table1[[#This Row],[RespondentID]],'All Data'!$A302:$CN874,87,FALSE),"unknown")</f>
        <v xml:space="preserve">English </v>
      </c>
      <c r="AS301" s="159">
        <f>IFERROR(VLOOKUP(Table1[[#This Row],[RespondentID]],'All Data'!$A302:$CN874,88,FALSE),"unknown")</f>
        <v>0</v>
      </c>
      <c r="AT301" s="159">
        <f>IFERROR(VLOOKUP(Table1[[#This Row],[RespondentID]],'All Data'!$A302:$CN874,89,FALSE),"unknown")</f>
        <v>0</v>
      </c>
      <c r="AU301" s="159" t="str">
        <f>IFERROR(VLOOKUP(Table1[[#This Row],[RespondentID]],'All Data'!$A302:$CN874,90,FALSE),"unknown")</f>
        <v>Retired</v>
      </c>
      <c r="AV301" s="159" t="str">
        <f>IFERROR(VLOOKUP(Table1[[#This Row],[RespondentID]],'All Data'!$A302:$CN874,91,FALSE),"unknown")</f>
        <v>Yes</v>
      </c>
      <c r="AW301" s="159" t="str">
        <f>IFERROR(VLOOKUP(Table1[[#This Row],[RespondentID]],'All Data'!$A302:$CN874,92,FALSE),"unknown")</f>
        <v>Yes</v>
      </c>
    </row>
    <row r="302" spans="1:49" x14ac:dyDescent="0.35">
      <c r="A302" s="6">
        <f>'All Data'!A303</f>
        <v>7045766406</v>
      </c>
      <c r="B302" s="6"/>
      <c r="C302" s="6" t="s">
        <v>19</v>
      </c>
      <c r="D302" s="6"/>
      <c r="E302" s="6"/>
      <c r="F302" s="6"/>
      <c r="G302" s="6"/>
      <c r="H302" s="6"/>
      <c r="I302" s="6"/>
      <c r="J302" s="6"/>
      <c r="K302" s="6"/>
      <c r="L302" s="6" t="s">
        <v>28</v>
      </c>
      <c r="M302" s="6" t="s">
        <v>29</v>
      </c>
      <c r="N302" s="6"/>
      <c r="O302" s="8"/>
      <c r="P302" s="8">
        <f t="shared" si="82"/>
        <v>3</v>
      </c>
      <c r="Q302" s="8">
        <f t="shared" si="83"/>
        <v>1</v>
      </c>
      <c r="R302" s="8"/>
      <c r="S302" s="8">
        <f t="shared" si="89"/>
        <v>0</v>
      </c>
      <c r="T302" s="8">
        <f t="shared" si="84"/>
        <v>1</v>
      </c>
      <c r="U302" s="8">
        <f t="shared" si="85"/>
        <v>0</v>
      </c>
      <c r="V302" s="88">
        <f t="shared" si="72"/>
        <v>0</v>
      </c>
      <c r="W302" s="88">
        <f t="shared" si="73"/>
        <v>0</v>
      </c>
      <c r="X302" s="88">
        <f t="shared" si="74"/>
        <v>0</v>
      </c>
      <c r="Y302" s="88">
        <f t="shared" si="75"/>
        <v>0</v>
      </c>
      <c r="Z302" s="88">
        <f t="shared" si="76"/>
        <v>0</v>
      </c>
      <c r="AA302" s="88">
        <f t="shared" si="77"/>
        <v>0</v>
      </c>
      <c r="AB302" s="88">
        <f t="shared" si="78"/>
        <v>0</v>
      </c>
      <c r="AC302" s="88">
        <f t="shared" si="79"/>
        <v>1</v>
      </c>
      <c r="AD302" s="88">
        <f t="shared" si="80"/>
        <v>1</v>
      </c>
      <c r="AE302" s="88">
        <f t="shared" si="81"/>
        <v>0</v>
      </c>
      <c r="AF302" s="8"/>
      <c r="AG302" s="8"/>
      <c r="AH302" s="8">
        <f t="shared" si="86"/>
        <v>3</v>
      </c>
      <c r="AI302" s="8">
        <f t="shared" si="87"/>
        <v>3</v>
      </c>
      <c r="AJ302" s="8" t="str">
        <f t="shared" si="88"/>
        <v>Correct</v>
      </c>
      <c r="AK302" s="8"/>
      <c r="AL302" s="159" t="str">
        <f>IFERROR(VLOOKUP(Table1[[#This Row],[RespondentID]],'All Data'!$A303:$CN875,81,FALSE),"unknown")</f>
        <v>Female</v>
      </c>
      <c r="AM302" s="159">
        <f>IFERROR(VLOOKUP(Table1[[#This Row],[RespondentID]],'All Data'!$A303:$CN875,82,FALSE),"unknown")</f>
        <v>73</v>
      </c>
      <c r="AN302" s="159" t="str">
        <f>IFERROR(VLOOKUP(Table1[[#This Row],[RespondentID]],'All Data'!$A303:$CN875,83,FALSE),"unknown")</f>
        <v>Suffolk</v>
      </c>
      <c r="AO302" s="159" t="str">
        <f>IFERROR(VLOOKUP(Table1[[#This Row],[RespondentID]],'All Data'!$A303:$CN875,84,FALSE),"unknown")</f>
        <v>West Islip, 11795</v>
      </c>
      <c r="AP302" s="159" t="str">
        <f>IFERROR(VLOOKUP(Table1[[#This Row],[RespondentID]],'All Data'!$A303:$CN875,85,FALSE),"unknown")</f>
        <v>White/Caucasian</v>
      </c>
      <c r="AQ302" s="159" t="str">
        <f>IFERROR(VLOOKUP(Table1[[#This Row],[RespondentID]],'All Data'!$A303:$CN875,86,FALSE),"unknown")</f>
        <v>No</v>
      </c>
      <c r="AR302" s="159" t="str">
        <f>IFERROR(VLOOKUP(Table1[[#This Row],[RespondentID]],'All Data'!$A303:$CN875,87,FALSE),"unknown")</f>
        <v xml:space="preserve">English </v>
      </c>
      <c r="AS302" s="159">
        <f>IFERROR(VLOOKUP(Table1[[#This Row],[RespondentID]],'All Data'!$A303:$CN875,88,FALSE),"unknown")</f>
        <v>0</v>
      </c>
      <c r="AT302" s="159" t="str">
        <f>IFERROR(VLOOKUP(Table1[[#This Row],[RespondentID]],'All Data'!$A303:$CN875,89,FALSE),"unknown")</f>
        <v>Graduate school</v>
      </c>
      <c r="AU302" s="159" t="str">
        <f>IFERROR(VLOOKUP(Table1[[#This Row],[RespondentID]],'All Data'!$A303:$CN875,90,FALSE),"unknown")</f>
        <v>Retired</v>
      </c>
      <c r="AV302" s="159" t="str">
        <f>IFERROR(VLOOKUP(Table1[[#This Row],[RespondentID]],'All Data'!$A303:$CN875,91,FALSE),"unknown")</f>
        <v>Yes</v>
      </c>
      <c r="AW302" s="159" t="str">
        <f>IFERROR(VLOOKUP(Table1[[#This Row],[RespondentID]],'All Data'!$A303:$CN875,92,FALSE),"unknown")</f>
        <v>No</v>
      </c>
    </row>
    <row r="303" spans="1:49" x14ac:dyDescent="0.35">
      <c r="A303" s="6">
        <f>'All Data'!A304</f>
        <v>7045766046</v>
      </c>
      <c r="B303" s="6"/>
      <c r="C303" s="6"/>
      <c r="D303" s="6"/>
      <c r="E303" s="6"/>
      <c r="F303" s="6"/>
      <c r="G303" s="6"/>
      <c r="H303" s="6"/>
      <c r="I303" s="6"/>
      <c r="J303" s="6"/>
      <c r="K303" s="6"/>
      <c r="L303" s="6"/>
      <c r="M303" s="6"/>
      <c r="N303" s="6"/>
      <c r="O303" s="8"/>
      <c r="P303" s="8">
        <f t="shared" si="82"/>
        <v>0</v>
      </c>
      <c r="Q303" s="8" t="e">
        <f t="shared" si="83"/>
        <v>#DIV/0!</v>
      </c>
      <c r="R303" s="8"/>
      <c r="S303" s="8">
        <f t="shared" si="89"/>
        <v>0</v>
      </c>
      <c r="T303" s="8">
        <f t="shared" si="84"/>
        <v>0</v>
      </c>
      <c r="U303" s="8">
        <f t="shared" si="85"/>
        <v>0</v>
      </c>
      <c r="V303" s="88">
        <f t="shared" si="72"/>
        <v>0</v>
      </c>
      <c r="W303" s="88">
        <f t="shared" si="73"/>
        <v>0</v>
      </c>
      <c r="X303" s="88">
        <f t="shared" si="74"/>
        <v>0</v>
      </c>
      <c r="Y303" s="88">
        <f t="shared" si="75"/>
        <v>0</v>
      </c>
      <c r="Z303" s="88">
        <f t="shared" si="76"/>
        <v>0</v>
      </c>
      <c r="AA303" s="88">
        <f t="shared" si="77"/>
        <v>0</v>
      </c>
      <c r="AB303" s="88">
        <f t="shared" si="78"/>
        <v>0</v>
      </c>
      <c r="AC303" s="88">
        <f t="shared" si="79"/>
        <v>0</v>
      </c>
      <c r="AD303" s="88">
        <f t="shared" si="80"/>
        <v>0</v>
      </c>
      <c r="AE303" s="88">
        <f t="shared" si="81"/>
        <v>0</v>
      </c>
      <c r="AF303" s="8"/>
      <c r="AG303" s="8"/>
      <c r="AH303" s="8">
        <f t="shared" si="86"/>
        <v>0</v>
      </c>
      <c r="AI303" s="8">
        <f t="shared" si="87"/>
        <v>0</v>
      </c>
      <c r="AJ303" s="8" t="str">
        <f t="shared" si="88"/>
        <v>Correct</v>
      </c>
      <c r="AK303" s="8"/>
      <c r="AL303" s="159" t="str">
        <f>IFERROR(VLOOKUP(Table1[[#This Row],[RespondentID]],'All Data'!$A304:$CN876,81,FALSE),"unknown")</f>
        <v>Female</v>
      </c>
      <c r="AM303" s="159">
        <f>IFERROR(VLOOKUP(Table1[[#This Row],[RespondentID]],'All Data'!$A304:$CN876,82,FALSE),"unknown")</f>
        <v>80</v>
      </c>
      <c r="AN303" s="159" t="str">
        <f>IFERROR(VLOOKUP(Table1[[#This Row],[RespondentID]],'All Data'!$A304:$CN876,83,FALSE),"unknown")</f>
        <v>Suffolk</v>
      </c>
      <c r="AO303" s="159" t="str">
        <f>IFERROR(VLOOKUP(Table1[[#This Row],[RespondentID]],'All Data'!$A304:$CN876,84,FALSE),"unknown")</f>
        <v>Babylon, 11704</v>
      </c>
      <c r="AP303" s="159" t="str">
        <f>IFERROR(VLOOKUP(Table1[[#This Row],[RespondentID]],'All Data'!$A304:$CN876,85,FALSE),"unknown")</f>
        <v>Multi-racial</v>
      </c>
      <c r="AQ303" s="159" t="str">
        <f>IFERROR(VLOOKUP(Table1[[#This Row],[RespondentID]],'All Data'!$A304:$CN876,86,FALSE),"unknown")</f>
        <v>No</v>
      </c>
      <c r="AR303" s="159" t="str">
        <f>IFERROR(VLOOKUP(Table1[[#This Row],[RespondentID]],'All Data'!$A304:$CN876,87,FALSE),"unknown")</f>
        <v xml:space="preserve">English </v>
      </c>
      <c r="AS303" s="159" t="str">
        <f>IFERROR(VLOOKUP(Table1[[#This Row],[RespondentID]],'All Data'!$A304:$CN876,88,FALSE),"unknown")</f>
        <v>$75,000 to $125,000</v>
      </c>
      <c r="AT303" s="159" t="str">
        <f>IFERROR(VLOOKUP(Table1[[#This Row],[RespondentID]],'All Data'!$A304:$CN876,89,FALSE),"unknown")</f>
        <v>Graduate school</v>
      </c>
      <c r="AU303" s="159" t="str">
        <f>IFERROR(VLOOKUP(Table1[[#This Row],[RespondentID]],'All Data'!$A304:$CN876,90,FALSE),"unknown")</f>
        <v>Retired</v>
      </c>
      <c r="AV303" s="159" t="str">
        <f>IFERROR(VLOOKUP(Table1[[#This Row],[RespondentID]],'All Data'!$A304:$CN876,91,FALSE),"unknown")</f>
        <v>Yes</v>
      </c>
      <c r="AW303" s="159" t="str">
        <f>IFERROR(VLOOKUP(Table1[[#This Row],[RespondentID]],'All Data'!$A304:$CN876,92,FALSE),"unknown")</f>
        <v>Yes</v>
      </c>
    </row>
    <row r="304" spans="1:49" x14ac:dyDescent="0.35">
      <c r="A304" s="6">
        <f>'All Data'!A305</f>
        <v>7045765746</v>
      </c>
      <c r="B304" s="6"/>
      <c r="C304" s="6"/>
      <c r="D304" s="6"/>
      <c r="E304" s="6" t="s">
        <v>21</v>
      </c>
      <c r="F304" s="6"/>
      <c r="G304" s="6"/>
      <c r="H304" s="6"/>
      <c r="I304" s="6"/>
      <c r="J304" s="6"/>
      <c r="K304" s="6"/>
      <c r="L304" s="6"/>
      <c r="M304" s="6" t="s">
        <v>29</v>
      </c>
      <c r="N304" s="6"/>
      <c r="O304" s="8"/>
      <c r="P304" s="8">
        <f t="shared" si="82"/>
        <v>2</v>
      </c>
      <c r="Q304" s="8">
        <f t="shared" si="83"/>
        <v>1.5</v>
      </c>
      <c r="R304" s="8"/>
      <c r="S304" s="8">
        <f t="shared" si="89"/>
        <v>0</v>
      </c>
      <c r="T304" s="8">
        <f t="shared" si="84"/>
        <v>0</v>
      </c>
      <c r="U304" s="8">
        <f t="shared" si="85"/>
        <v>0</v>
      </c>
      <c r="V304" s="88">
        <f t="shared" si="72"/>
        <v>1</v>
      </c>
      <c r="W304" s="88">
        <f t="shared" si="73"/>
        <v>0</v>
      </c>
      <c r="X304" s="88">
        <f t="shared" si="74"/>
        <v>0</v>
      </c>
      <c r="Y304" s="88">
        <f t="shared" si="75"/>
        <v>0</v>
      </c>
      <c r="Z304" s="88">
        <f t="shared" si="76"/>
        <v>0</v>
      </c>
      <c r="AA304" s="88">
        <f t="shared" si="77"/>
        <v>0</v>
      </c>
      <c r="AB304" s="88">
        <f t="shared" si="78"/>
        <v>0</v>
      </c>
      <c r="AC304" s="88">
        <f t="shared" si="79"/>
        <v>0</v>
      </c>
      <c r="AD304" s="88">
        <f t="shared" si="80"/>
        <v>1</v>
      </c>
      <c r="AE304" s="88">
        <f t="shared" si="81"/>
        <v>0</v>
      </c>
      <c r="AF304" s="8"/>
      <c r="AG304" s="8"/>
      <c r="AH304" s="8">
        <f t="shared" si="86"/>
        <v>2</v>
      </c>
      <c r="AI304" s="8">
        <f t="shared" si="87"/>
        <v>2</v>
      </c>
      <c r="AJ304" s="8" t="str">
        <f t="shared" si="88"/>
        <v>Correct</v>
      </c>
      <c r="AK304" s="8"/>
      <c r="AL304" s="159" t="str">
        <f>IFERROR(VLOOKUP(Table1[[#This Row],[RespondentID]],'All Data'!$A305:$CN877,81,FALSE),"unknown")</f>
        <v>Female</v>
      </c>
      <c r="AM304" s="159">
        <f>IFERROR(VLOOKUP(Table1[[#This Row],[RespondentID]],'All Data'!$A305:$CN877,82,FALSE),"unknown")</f>
        <v>73</v>
      </c>
      <c r="AN304" s="159" t="str">
        <f>IFERROR(VLOOKUP(Table1[[#This Row],[RespondentID]],'All Data'!$A305:$CN877,83,FALSE),"unknown")</f>
        <v>Suffolk</v>
      </c>
      <c r="AO304" s="159" t="str">
        <f>IFERROR(VLOOKUP(Table1[[#This Row],[RespondentID]],'All Data'!$A305:$CN877,84,FALSE),"unknown")</f>
        <v>Bay Shore, 11706</v>
      </c>
      <c r="AP304" s="159" t="str">
        <f>IFERROR(VLOOKUP(Table1[[#This Row],[RespondentID]],'All Data'!$A305:$CN877,85,FALSE),"unknown")</f>
        <v>White/Caucasian</v>
      </c>
      <c r="AQ304" s="159" t="str">
        <f>IFERROR(VLOOKUP(Table1[[#This Row],[RespondentID]],'All Data'!$A305:$CN877,86,FALSE),"unknown")</f>
        <v>No</v>
      </c>
      <c r="AR304" s="159" t="str">
        <f>IFERROR(VLOOKUP(Table1[[#This Row],[RespondentID]],'All Data'!$A305:$CN877,87,FALSE),"unknown")</f>
        <v xml:space="preserve">English </v>
      </c>
      <c r="AS304" s="159" t="str">
        <f>IFERROR(VLOOKUP(Table1[[#This Row],[RespondentID]],'All Data'!$A305:$CN877,88,FALSE),"unknown")</f>
        <v>$20,000 to $34,999</v>
      </c>
      <c r="AT304" s="159" t="str">
        <f>IFERROR(VLOOKUP(Table1[[#This Row],[RespondentID]],'All Data'!$A305:$CN877,89,FALSE),"unknown")</f>
        <v>College graduate</v>
      </c>
      <c r="AU304" s="159" t="str">
        <f>IFERROR(VLOOKUP(Table1[[#This Row],[RespondentID]],'All Data'!$A305:$CN877,90,FALSE),"unknown")</f>
        <v>Out of work, but not currently looking</v>
      </c>
      <c r="AV304" s="159" t="str">
        <f>IFERROR(VLOOKUP(Table1[[#This Row],[RespondentID]],'All Data'!$A305:$CN877,91,FALSE),"unknown")</f>
        <v>Yes</v>
      </c>
      <c r="AW304" s="159" t="str">
        <f>IFERROR(VLOOKUP(Table1[[#This Row],[RespondentID]],'All Data'!$A305:$CN877,92,FALSE),"unknown")</f>
        <v>No</v>
      </c>
    </row>
    <row r="305" spans="1:49" x14ac:dyDescent="0.35">
      <c r="A305" s="6">
        <f>'All Data'!A306</f>
        <v>7045765475</v>
      </c>
      <c r="B305" s="6" t="s">
        <v>18</v>
      </c>
      <c r="C305" s="6" t="s">
        <v>19</v>
      </c>
      <c r="D305" s="6"/>
      <c r="E305" s="6"/>
      <c r="F305" s="6"/>
      <c r="G305" s="6"/>
      <c r="H305" s="6"/>
      <c r="I305" s="6"/>
      <c r="J305" s="6"/>
      <c r="K305" s="6"/>
      <c r="L305" s="6"/>
      <c r="M305" s="6" t="s">
        <v>29</v>
      </c>
      <c r="N305" s="6"/>
      <c r="O305" s="8"/>
      <c r="P305" s="8">
        <f t="shared" si="82"/>
        <v>3</v>
      </c>
      <c r="Q305" s="8">
        <f t="shared" si="83"/>
        <v>1</v>
      </c>
      <c r="R305" s="8"/>
      <c r="S305" s="8">
        <f t="shared" si="89"/>
        <v>1</v>
      </c>
      <c r="T305" s="8">
        <f t="shared" si="84"/>
        <v>1</v>
      </c>
      <c r="U305" s="8">
        <f t="shared" si="85"/>
        <v>0</v>
      </c>
      <c r="V305" s="88">
        <f t="shared" si="72"/>
        <v>0</v>
      </c>
      <c r="W305" s="88">
        <f t="shared" si="73"/>
        <v>0</v>
      </c>
      <c r="X305" s="88">
        <f t="shared" si="74"/>
        <v>0</v>
      </c>
      <c r="Y305" s="88">
        <f t="shared" si="75"/>
        <v>0</v>
      </c>
      <c r="Z305" s="88">
        <f t="shared" si="76"/>
        <v>0</v>
      </c>
      <c r="AA305" s="88">
        <f t="shared" si="77"/>
        <v>0</v>
      </c>
      <c r="AB305" s="88">
        <f t="shared" si="78"/>
        <v>0</v>
      </c>
      <c r="AC305" s="88">
        <f t="shared" si="79"/>
        <v>0</v>
      </c>
      <c r="AD305" s="88">
        <f t="shared" si="80"/>
        <v>1</v>
      </c>
      <c r="AE305" s="88">
        <f t="shared" si="81"/>
        <v>0</v>
      </c>
      <c r="AF305" s="8"/>
      <c r="AG305" s="8"/>
      <c r="AH305" s="8">
        <f t="shared" si="86"/>
        <v>3</v>
      </c>
      <c r="AI305" s="8">
        <f t="shared" si="87"/>
        <v>3</v>
      </c>
      <c r="AJ305" s="8" t="str">
        <f t="shared" si="88"/>
        <v>Correct</v>
      </c>
      <c r="AK305" s="8"/>
      <c r="AL305" s="159" t="str">
        <f>IFERROR(VLOOKUP(Table1[[#This Row],[RespondentID]],'All Data'!$A306:$CN878,81,FALSE),"unknown")</f>
        <v>Female</v>
      </c>
      <c r="AM305" s="159">
        <f>IFERROR(VLOOKUP(Table1[[#This Row],[RespondentID]],'All Data'!$A306:$CN878,82,FALSE),"unknown")</f>
        <v>81</v>
      </c>
      <c r="AN305" s="159" t="str">
        <f>IFERROR(VLOOKUP(Table1[[#This Row],[RespondentID]],'All Data'!$A306:$CN878,83,FALSE),"unknown")</f>
        <v>Suffolk</v>
      </c>
      <c r="AO305" s="159" t="str">
        <f>IFERROR(VLOOKUP(Table1[[#This Row],[RespondentID]],'All Data'!$A306:$CN878,84,FALSE),"unknown")</f>
        <v>West Islip, 11795</v>
      </c>
      <c r="AP305" s="159" t="str">
        <f>IFERROR(VLOOKUP(Table1[[#This Row],[RespondentID]],'All Data'!$A306:$CN878,85,FALSE),"unknown")</f>
        <v>White/Caucasian</v>
      </c>
      <c r="AQ305" s="159">
        <f>IFERROR(VLOOKUP(Table1[[#This Row],[RespondentID]],'All Data'!$A306:$CN878,86,FALSE),"unknown")</f>
        <v>0</v>
      </c>
      <c r="AR305" s="159" t="str">
        <f>IFERROR(VLOOKUP(Table1[[#This Row],[RespondentID]],'All Data'!$A306:$CN878,87,FALSE),"unknown")</f>
        <v xml:space="preserve">English </v>
      </c>
      <c r="AS305" s="159">
        <f>IFERROR(VLOOKUP(Table1[[#This Row],[RespondentID]],'All Data'!$A306:$CN878,88,FALSE),"unknown")</f>
        <v>0</v>
      </c>
      <c r="AT305" s="159" t="str">
        <f>IFERROR(VLOOKUP(Table1[[#This Row],[RespondentID]],'All Data'!$A306:$CN878,89,FALSE),"unknown")</f>
        <v>Technical school</v>
      </c>
      <c r="AU305" s="159" t="str">
        <f>IFERROR(VLOOKUP(Table1[[#This Row],[RespondentID]],'All Data'!$A306:$CN878,90,FALSE),"unknown")</f>
        <v>Retired</v>
      </c>
      <c r="AV305" s="159" t="str">
        <f>IFERROR(VLOOKUP(Table1[[#This Row],[RespondentID]],'All Data'!$A306:$CN878,91,FALSE),"unknown")</f>
        <v>Yes</v>
      </c>
      <c r="AW305" s="159" t="str">
        <f>IFERROR(VLOOKUP(Table1[[#This Row],[RespondentID]],'All Data'!$A306:$CN878,92,FALSE),"unknown")</f>
        <v>Yes</v>
      </c>
    </row>
    <row r="306" spans="1:49" x14ac:dyDescent="0.35">
      <c r="A306" s="6">
        <f>'All Data'!A307</f>
        <v>7045765204</v>
      </c>
      <c r="B306" s="6"/>
      <c r="C306" s="6" t="s">
        <v>19</v>
      </c>
      <c r="D306" s="6" t="s">
        <v>20</v>
      </c>
      <c r="E306" s="6"/>
      <c r="F306" s="6"/>
      <c r="G306" s="6"/>
      <c r="H306" s="6"/>
      <c r="I306" s="6"/>
      <c r="J306" s="6"/>
      <c r="K306" s="6"/>
      <c r="L306" s="6" t="s">
        <v>28</v>
      </c>
      <c r="M306" s="6"/>
      <c r="N306" s="6"/>
      <c r="O306" s="8"/>
      <c r="P306" s="8">
        <f t="shared" si="82"/>
        <v>3</v>
      </c>
      <c r="Q306" s="8">
        <f t="shared" si="83"/>
        <v>1</v>
      </c>
      <c r="R306" s="8"/>
      <c r="S306" s="8">
        <f t="shared" si="89"/>
        <v>0</v>
      </c>
      <c r="T306" s="8">
        <f t="shared" si="84"/>
        <v>1</v>
      </c>
      <c r="U306" s="8">
        <f t="shared" si="85"/>
        <v>1</v>
      </c>
      <c r="V306" s="88">
        <f t="shared" si="72"/>
        <v>0</v>
      </c>
      <c r="W306" s="88">
        <f t="shared" si="73"/>
        <v>0</v>
      </c>
      <c r="X306" s="88">
        <f t="shared" si="74"/>
        <v>0</v>
      </c>
      <c r="Y306" s="88">
        <f t="shared" si="75"/>
        <v>0</v>
      </c>
      <c r="Z306" s="88">
        <f t="shared" si="76"/>
        <v>0</v>
      </c>
      <c r="AA306" s="88">
        <f t="shared" si="77"/>
        <v>0</v>
      </c>
      <c r="AB306" s="88">
        <f t="shared" si="78"/>
        <v>0</v>
      </c>
      <c r="AC306" s="88">
        <f t="shared" si="79"/>
        <v>1</v>
      </c>
      <c r="AD306" s="88">
        <f t="shared" si="80"/>
        <v>0</v>
      </c>
      <c r="AE306" s="88">
        <f t="shared" si="81"/>
        <v>0</v>
      </c>
      <c r="AF306" s="8"/>
      <c r="AG306" s="8"/>
      <c r="AH306" s="8">
        <f t="shared" si="86"/>
        <v>3</v>
      </c>
      <c r="AI306" s="8">
        <f t="shared" si="87"/>
        <v>3</v>
      </c>
      <c r="AJ306" s="8" t="str">
        <f t="shared" si="88"/>
        <v>Correct</v>
      </c>
      <c r="AK306" s="8"/>
      <c r="AL306" s="159" t="str">
        <f>IFERROR(VLOOKUP(Table1[[#This Row],[RespondentID]],'All Data'!$A307:$CN879,81,FALSE),"unknown")</f>
        <v>Female</v>
      </c>
      <c r="AM306" s="159">
        <f>IFERROR(VLOOKUP(Table1[[#This Row],[RespondentID]],'All Data'!$A307:$CN879,82,FALSE),"unknown")</f>
        <v>69</v>
      </c>
      <c r="AN306" s="159" t="str">
        <f>IFERROR(VLOOKUP(Table1[[#This Row],[RespondentID]],'All Data'!$A307:$CN879,83,FALSE),"unknown")</f>
        <v>Suffolk</v>
      </c>
      <c r="AO306" s="159" t="str">
        <f>IFERROR(VLOOKUP(Table1[[#This Row],[RespondentID]],'All Data'!$A307:$CN879,84,FALSE),"unknown")</f>
        <v>West Islip, 11795</v>
      </c>
      <c r="AP306" s="159" t="str">
        <f>IFERROR(VLOOKUP(Table1[[#This Row],[RespondentID]],'All Data'!$A307:$CN879,85,FALSE),"unknown")</f>
        <v>White/Caucasian</v>
      </c>
      <c r="AQ306" s="159" t="str">
        <f>IFERROR(VLOOKUP(Table1[[#This Row],[RespondentID]],'All Data'!$A307:$CN879,86,FALSE),"unknown")</f>
        <v>No</v>
      </c>
      <c r="AR306" s="159" t="str">
        <f>IFERROR(VLOOKUP(Table1[[#This Row],[RespondentID]],'All Data'!$A307:$CN879,87,FALSE),"unknown")</f>
        <v xml:space="preserve">English </v>
      </c>
      <c r="AS306" s="159" t="str">
        <f>IFERROR(VLOOKUP(Table1[[#This Row],[RespondentID]],'All Data'!$A307:$CN879,88,FALSE),"unknown")</f>
        <v>$75,000 to $125,000</v>
      </c>
      <c r="AT306" s="159" t="str">
        <f>IFERROR(VLOOKUP(Table1[[#This Row],[RespondentID]],'All Data'!$A307:$CN879,89,FALSE),"unknown")</f>
        <v>High school graduate</v>
      </c>
      <c r="AU306" s="159" t="str">
        <f>IFERROR(VLOOKUP(Table1[[#This Row],[RespondentID]],'All Data'!$A307:$CN879,90,FALSE),"unknown")</f>
        <v>Retired</v>
      </c>
      <c r="AV306" s="159" t="str">
        <f>IFERROR(VLOOKUP(Table1[[#This Row],[RespondentID]],'All Data'!$A307:$CN879,91,FALSE),"unknown")</f>
        <v>Yes</v>
      </c>
      <c r="AW306" s="159" t="str">
        <f>IFERROR(VLOOKUP(Table1[[#This Row],[RespondentID]],'All Data'!$A307:$CN879,92,FALSE),"unknown")</f>
        <v>No</v>
      </c>
    </row>
    <row r="307" spans="1:49" x14ac:dyDescent="0.35">
      <c r="A307" s="6">
        <f>'All Data'!A308</f>
        <v>7045764917</v>
      </c>
      <c r="B307" s="6"/>
      <c r="C307" s="6" t="s">
        <v>19</v>
      </c>
      <c r="D307" s="6" t="s">
        <v>20</v>
      </c>
      <c r="E307" s="6"/>
      <c r="F307" s="6"/>
      <c r="G307" s="6"/>
      <c r="H307" s="6"/>
      <c r="I307" s="6"/>
      <c r="J307" s="6"/>
      <c r="K307" s="6"/>
      <c r="L307" s="6"/>
      <c r="M307" s="6" t="s">
        <v>29</v>
      </c>
      <c r="N307" s="6"/>
      <c r="O307" s="8"/>
      <c r="P307" s="8">
        <f t="shared" si="82"/>
        <v>3</v>
      </c>
      <c r="Q307" s="8">
        <f t="shared" si="83"/>
        <v>1</v>
      </c>
      <c r="R307" s="8"/>
      <c r="S307" s="8">
        <f t="shared" si="89"/>
        <v>0</v>
      </c>
      <c r="T307" s="8">
        <f t="shared" si="84"/>
        <v>1</v>
      </c>
      <c r="U307" s="8">
        <f t="shared" si="85"/>
        <v>1</v>
      </c>
      <c r="V307" s="88">
        <f t="shared" si="72"/>
        <v>0</v>
      </c>
      <c r="W307" s="88">
        <f t="shared" si="73"/>
        <v>0</v>
      </c>
      <c r="X307" s="88">
        <f t="shared" si="74"/>
        <v>0</v>
      </c>
      <c r="Y307" s="88">
        <f t="shared" si="75"/>
        <v>0</v>
      </c>
      <c r="Z307" s="88">
        <f t="shared" si="76"/>
        <v>0</v>
      </c>
      <c r="AA307" s="88">
        <f t="shared" si="77"/>
        <v>0</v>
      </c>
      <c r="AB307" s="88">
        <f t="shared" si="78"/>
        <v>0</v>
      </c>
      <c r="AC307" s="88">
        <f t="shared" si="79"/>
        <v>0</v>
      </c>
      <c r="AD307" s="88">
        <f t="shared" si="80"/>
        <v>1</v>
      </c>
      <c r="AE307" s="88">
        <f t="shared" si="81"/>
        <v>0</v>
      </c>
      <c r="AF307" s="8"/>
      <c r="AG307" s="8"/>
      <c r="AH307" s="8">
        <f t="shared" si="86"/>
        <v>3</v>
      </c>
      <c r="AI307" s="8">
        <f t="shared" si="87"/>
        <v>3</v>
      </c>
      <c r="AJ307" s="8" t="str">
        <f t="shared" si="88"/>
        <v>Correct</v>
      </c>
      <c r="AK307" s="8"/>
      <c r="AL307" s="159" t="str">
        <f>IFERROR(VLOOKUP(Table1[[#This Row],[RespondentID]],'All Data'!$A308:$CN880,81,FALSE),"unknown")</f>
        <v>Male</v>
      </c>
      <c r="AM307" s="159">
        <f>IFERROR(VLOOKUP(Table1[[#This Row],[RespondentID]],'All Data'!$A308:$CN880,82,FALSE),"unknown")</f>
        <v>75</v>
      </c>
      <c r="AN307" s="159" t="str">
        <f>IFERROR(VLOOKUP(Table1[[#This Row],[RespondentID]],'All Data'!$A308:$CN880,83,FALSE),"unknown")</f>
        <v>Suffolk</v>
      </c>
      <c r="AO307" s="159" t="str">
        <f>IFERROR(VLOOKUP(Table1[[#This Row],[RespondentID]],'All Data'!$A308:$CN880,84,FALSE),"unknown")</f>
        <v>West Islip, 11795</v>
      </c>
      <c r="AP307" s="159" t="str">
        <f>IFERROR(VLOOKUP(Table1[[#This Row],[RespondentID]],'All Data'!$A308:$CN880,85,FALSE),"unknown")</f>
        <v>White/Caucasian</v>
      </c>
      <c r="AQ307" s="159" t="str">
        <f>IFERROR(VLOOKUP(Table1[[#This Row],[RespondentID]],'All Data'!$A308:$CN880,86,FALSE),"unknown")</f>
        <v>No</v>
      </c>
      <c r="AR307" s="159" t="str">
        <f>IFERROR(VLOOKUP(Table1[[#This Row],[RespondentID]],'All Data'!$A308:$CN880,87,FALSE),"unknown")</f>
        <v xml:space="preserve">English </v>
      </c>
      <c r="AS307" s="159" t="str">
        <f>IFERROR(VLOOKUP(Table1[[#This Row],[RespondentID]],'All Data'!$A308:$CN880,88,FALSE),"unknown")</f>
        <v>$75,000 to $125,000</v>
      </c>
      <c r="AT307" s="159" t="str">
        <f>IFERROR(VLOOKUP(Table1[[#This Row],[RespondentID]],'All Data'!$A308:$CN880,89,FALSE),"unknown")</f>
        <v>High school graduate</v>
      </c>
      <c r="AU307" s="159" t="str">
        <f>IFERROR(VLOOKUP(Table1[[#This Row],[RespondentID]],'All Data'!$A308:$CN880,90,FALSE),"unknown")</f>
        <v>Retired</v>
      </c>
      <c r="AV307" s="159" t="str">
        <f>IFERROR(VLOOKUP(Table1[[#This Row],[RespondentID]],'All Data'!$A308:$CN880,91,FALSE),"unknown")</f>
        <v>Yes</v>
      </c>
      <c r="AW307" s="159" t="str">
        <f>IFERROR(VLOOKUP(Table1[[#This Row],[RespondentID]],'All Data'!$A308:$CN880,92,FALSE),"unknown")</f>
        <v>No</v>
      </c>
    </row>
    <row r="308" spans="1:49" x14ac:dyDescent="0.35">
      <c r="A308" s="6">
        <f>'All Data'!A309</f>
        <v>7045764558</v>
      </c>
      <c r="B308" s="6"/>
      <c r="C308" s="6" t="s">
        <v>19</v>
      </c>
      <c r="D308" s="6"/>
      <c r="E308" s="6"/>
      <c r="F308" s="6"/>
      <c r="G308" s="6"/>
      <c r="H308" s="6"/>
      <c r="I308" s="6"/>
      <c r="J308" s="6" t="s">
        <v>26</v>
      </c>
      <c r="K308" s="6"/>
      <c r="L308" s="6"/>
      <c r="M308" s="6"/>
      <c r="N308" s="6" t="s">
        <v>30</v>
      </c>
      <c r="O308" s="8"/>
      <c r="P308" s="8">
        <f t="shared" si="82"/>
        <v>3</v>
      </c>
      <c r="Q308" s="8">
        <f t="shared" si="83"/>
        <v>1</v>
      </c>
      <c r="R308" s="8"/>
      <c r="S308" s="8">
        <f t="shared" si="89"/>
        <v>0</v>
      </c>
      <c r="T308" s="8">
        <f t="shared" si="84"/>
        <v>1</v>
      </c>
      <c r="U308" s="8">
        <f t="shared" si="85"/>
        <v>0</v>
      </c>
      <c r="V308" s="88">
        <f t="shared" si="72"/>
        <v>0</v>
      </c>
      <c r="W308" s="88">
        <f t="shared" si="73"/>
        <v>0</v>
      </c>
      <c r="X308" s="88">
        <f t="shared" si="74"/>
        <v>0</v>
      </c>
      <c r="Y308" s="88">
        <f t="shared" si="75"/>
        <v>0</v>
      </c>
      <c r="Z308" s="88">
        <f t="shared" si="76"/>
        <v>0</v>
      </c>
      <c r="AA308" s="88">
        <f t="shared" si="77"/>
        <v>1</v>
      </c>
      <c r="AB308" s="88">
        <f t="shared" si="78"/>
        <v>0</v>
      </c>
      <c r="AC308" s="88">
        <f t="shared" si="79"/>
        <v>0</v>
      </c>
      <c r="AD308" s="88">
        <f t="shared" si="80"/>
        <v>0</v>
      </c>
      <c r="AE308" s="88">
        <f t="shared" si="81"/>
        <v>1</v>
      </c>
      <c r="AF308" s="8"/>
      <c r="AG308" s="8"/>
      <c r="AH308" s="8">
        <f t="shared" si="86"/>
        <v>3</v>
      </c>
      <c r="AI308" s="8">
        <f t="shared" si="87"/>
        <v>3</v>
      </c>
      <c r="AJ308" s="8" t="str">
        <f t="shared" si="88"/>
        <v>Correct</v>
      </c>
      <c r="AK308" s="8"/>
      <c r="AL308" s="159" t="str">
        <f>IFERROR(VLOOKUP(Table1[[#This Row],[RespondentID]],'All Data'!$A309:$CN881,81,FALSE),"unknown")</f>
        <v>Female</v>
      </c>
      <c r="AM308" s="159">
        <f>IFERROR(VLOOKUP(Table1[[#This Row],[RespondentID]],'All Data'!$A309:$CN881,82,FALSE),"unknown")</f>
        <v>77</v>
      </c>
      <c r="AN308" s="159" t="str">
        <f>IFERROR(VLOOKUP(Table1[[#This Row],[RespondentID]],'All Data'!$A309:$CN881,83,FALSE),"unknown")</f>
        <v>Suffolk</v>
      </c>
      <c r="AO308" s="159" t="str">
        <f>IFERROR(VLOOKUP(Table1[[#This Row],[RespondentID]],'All Data'!$A309:$CN881,84,FALSE),"unknown")</f>
        <v>Babylon, 11702</v>
      </c>
      <c r="AP308" s="159" t="str">
        <f>IFERROR(VLOOKUP(Table1[[#This Row],[RespondentID]],'All Data'!$A309:$CN881,85,FALSE),"unknown")</f>
        <v>White/Caucasian</v>
      </c>
      <c r="AQ308" s="159" t="str">
        <f>IFERROR(VLOOKUP(Table1[[#This Row],[RespondentID]],'All Data'!$A309:$CN881,86,FALSE),"unknown")</f>
        <v>No</v>
      </c>
      <c r="AR308" s="159" t="str">
        <f>IFERROR(VLOOKUP(Table1[[#This Row],[RespondentID]],'All Data'!$A309:$CN881,87,FALSE),"unknown")</f>
        <v xml:space="preserve">English </v>
      </c>
      <c r="AS308" s="159" t="str">
        <f>IFERROR(VLOOKUP(Table1[[#This Row],[RespondentID]],'All Data'!$A309:$CN881,88,FALSE),"unknown")</f>
        <v>$20,000 to $34,999</v>
      </c>
      <c r="AT308" s="159" t="str">
        <f>IFERROR(VLOOKUP(Table1[[#This Row],[RespondentID]],'All Data'!$A309:$CN881,89,FALSE),"unknown")</f>
        <v>High school graduate</v>
      </c>
      <c r="AU308" s="159" t="str">
        <f>IFERROR(VLOOKUP(Table1[[#This Row],[RespondentID]],'All Data'!$A309:$CN881,90,FALSE),"unknown")</f>
        <v>Retired</v>
      </c>
      <c r="AV308" s="159" t="str">
        <f>IFERROR(VLOOKUP(Table1[[#This Row],[RespondentID]],'All Data'!$A309:$CN881,91,FALSE),"unknown")</f>
        <v>Yes</v>
      </c>
      <c r="AW308" s="159" t="str">
        <f>IFERROR(VLOOKUP(Table1[[#This Row],[RespondentID]],'All Data'!$A309:$CN881,92,FALSE),"unknown")</f>
        <v>No</v>
      </c>
    </row>
    <row r="309" spans="1:49" x14ac:dyDescent="0.35">
      <c r="A309" s="6">
        <f>'All Data'!A310</f>
        <v>7045764300</v>
      </c>
      <c r="B309" s="6"/>
      <c r="C309" s="6" t="s">
        <v>19</v>
      </c>
      <c r="D309" s="6"/>
      <c r="E309" s="6"/>
      <c r="F309" s="6"/>
      <c r="G309" s="6"/>
      <c r="H309" s="6"/>
      <c r="I309" s="6"/>
      <c r="J309" s="6" t="s">
        <v>26</v>
      </c>
      <c r="K309" s="6"/>
      <c r="L309" s="6" t="s">
        <v>28</v>
      </c>
      <c r="M309" s="6"/>
      <c r="N309" s="6"/>
      <c r="O309" s="8"/>
      <c r="P309" s="8">
        <f t="shared" si="82"/>
        <v>3</v>
      </c>
      <c r="Q309" s="8">
        <f t="shared" si="83"/>
        <v>1</v>
      </c>
      <c r="R309" s="8"/>
      <c r="S309" s="8">
        <f t="shared" si="89"/>
        <v>0</v>
      </c>
      <c r="T309" s="8">
        <f t="shared" si="84"/>
        <v>1</v>
      </c>
      <c r="U309" s="8">
        <f t="shared" si="85"/>
        <v>0</v>
      </c>
      <c r="V309" s="88">
        <f t="shared" si="72"/>
        <v>0</v>
      </c>
      <c r="W309" s="88">
        <f t="shared" si="73"/>
        <v>0</v>
      </c>
      <c r="X309" s="88">
        <f t="shared" si="74"/>
        <v>0</v>
      </c>
      <c r="Y309" s="88">
        <f t="shared" si="75"/>
        <v>0</v>
      </c>
      <c r="Z309" s="88">
        <f t="shared" si="76"/>
        <v>0</v>
      </c>
      <c r="AA309" s="88">
        <f t="shared" si="77"/>
        <v>1</v>
      </c>
      <c r="AB309" s="88">
        <f t="shared" si="78"/>
        <v>0</v>
      </c>
      <c r="AC309" s="88">
        <f t="shared" si="79"/>
        <v>1</v>
      </c>
      <c r="AD309" s="88">
        <f t="shared" si="80"/>
        <v>0</v>
      </c>
      <c r="AE309" s="88">
        <f t="shared" si="81"/>
        <v>0</v>
      </c>
      <c r="AF309" s="8"/>
      <c r="AG309" s="8"/>
      <c r="AH309" s="8">
        <f t="shared" si="86"/>
        <v>3</v>
      </c>
      <c r="AI309" s="8">
        <f t="shared" si="87"/>
        <v>3</v>
      </c>
      <c r="AJ309" s="8" t="str">
        <f t="shared" si="88"/>
        <v>Correct</v>
      </c>
      <c r="AK309" s="8"/>
      <c r="AL309" s="159" t="str">
        <f>IFERROR(VLOOKUP(Table1[[#This Row],[RespondentID]],'All Data'!$A310:$CN882,81,FALSE),"unknown")</f>
        <v>Female</v>
      </c>
      <c r="AM309" s="159">
        <f>IFERROR(VLOOKUP(Table1[[#This Row],[RespondentID]],'All Data'!$A310:$CN882,82,FALSE),"unknown")</f>
        <v>49</v>
      </c>
      <c r="AN309" s="159" t="str">
        <f>IFERROR(VLOOKUP(Table1[[#This Row],[RespondentID]],'All Data'!$A310:$CN882,83,FALSE),"unknown")</f>
        <v>Suffolk</v>
      </c>
      <c r="AO309" s="159" t="str">
        <f>IFERROR(VLOOKUP(Table1[[#This Row],[RespondentID]],'All Data'!$A310:$CN882,84,FALSE),"unknown")</f>
        <v>Deer Park, 11729</v>
      </c>
      <c r="AP309" s="159" t="str">
        <f>IFERROR(VLOOKUP(Table1[[#This Row],[RespondentID]],'All Data'!$A310:$CN882,85,FALSE),"unknown")</f>
        <v>White/Caucasian</v>
      </c>
      <c r="AQ309" s="159" t="str">
        <f>IFERROR(VLOOKUP(Table1[[#This Row],[RespondentID]],'All Data'!$A310:$CN882,86,FALSE),"unknown")</f>
        <v>No</v>
      </c>
      <c r="AR309" s="159" t="str">
        <f>IFERROR(VLOOKUP(Table1[[#This Row],[RespondentID]],'All Data'!$A310:$CN882,87,FALSE),"unknown")</f>
        <v xml:space="preserve">English </v>
      </c>
      <c r="AS309" s="159" t="str">
        <f>IFERROR(VLOOKUP(Table1[[#This Row],[RespondentID]],'All Data'!$A310:$CN882,88,FALSE),"unknown")</f>
        <v>$35,000 to $49,999</v>
      </c>
      <c r="AT309" s="159" t="str">
        <f>IFERROR(VLOOKUP(Table1[[#This Row],[RespondentID]],'All Data'!$A310:$CN882,89,FALSE),"unknown")</f>
        <v>Some college</v>
      </c>
      <c r="AU309" s="159" t="str">
        <f>IFERROR(VLOOKUP(Table1[[#This Row],[RespondentID]],'All Data'!$A310:$CN882,90,FALSE),"unknown")</f>
        <v>Employed for wages</v>
      </c>
      <c r="AV309" s="159" t="str">
        <f>IFERROR(VLOOKUP(Table1[[#This Row],[RespondentID]],'All Data'!$A310:$CN882,91,FALSE),"unknown")</f>
        <v>Yes</v>
      </c>
      <c r="AW309" s="159" t="str">
        <f>IFERROR(VLOOKUP(Table1[[#This Row],[RespondentID]],'All Data'!$A310:$CN882,92,FALSE),"unknown")</f>
        <v>Yes</v>
      </c>
    </row>
    <row r="310" spans="1:49" x14ac:dyDescent="0.35">
      <c r="A310" s="6">
        <f>'All Data'!A311</f>
        <v>7045763969</v>
      </c>
      <c r="B310" s="6"/>
      <c r="C310" s="6"/>
      <c r="D310" s="6"/>
      <c r="E310" s="6"/>
      <c r="F310" s="6"/>
      <c r="G310" s="6"/>
      <c r="H310" s="6"/>
      <c r="I310" s="6"/>
      <c r="J310" s="6"/>
      <c r="K310" s="6"/>
      <c r="L310" s="6" t="s">
        <v>28</v>
      </c>
      <c r="M310" s="6"/>
      <c r="N310" s="6"/>
      <c r="O310" s="8"/>
      <c r="P310" s="8">
        <f t="shared" si="82"/>
        <v>1</v>
      </c>
      <c r="Q310" s="8">
        <f t="shared" si="83"/>
        <v>3</v>
      </c>
      <c r="R310" s="8"/>
      <c r="S310" s="8">
        <f t="shared" si="89"/>
        <v>0</v>
      </c>
      <c r="T310" s="8">
        <f t="shared" si="84"/>
        <v>0</v>
      </c>
      <c r="U310" s="8">
        <f t="shared" si="85"/>
        <v>0</v>
      </c>
      <c r="V310" s="88">
        <f t="shared" si="72"/>
        <v>0</v>
      </c>
      <c r="W310" s="88">
        <f t="shared" si="73"/>
        <v>0</v>
      </c>
      <c r="X310" s="88">
        <f t="shared" si="74"/>
        <v>0</v>
      </c>
      <c r="Y310" s="88">
        <f t="shared" si="75"/>
        <v>0</v>
      </c>
      <c r="Z310" s="88">
        <f t="shared" si="76"/>
        <v>0</v>
      </c>
      <c r="AA310" s="88">
        <f t="shared" si="77"/>
        <v>0</v>
      </c>
      <c r="AB310" s="88">
        <f t="shared" si="78"/>
        <v>0</v>
      </c>
      <c r="AC310" s="88">
        <f t="shared" si="79"/>
        <v>1</v>
      </c>
      <c r="AD310" s="88">
        <f t="shared" si="80"/>
        <v>0</v>
      </c>
      <c r="AE310" s="88">
        <f t="shared" si="81"/>
        <v>0</v>
      </c>
      <c r="AF310" s="8"/>
      <c r="AG310" s="8"/>
      <c r="AH310" s="8">
        <f t="shared" si="86"/>
        <v>1</v>
      </c>
      <c r="AI310" s="8">
        <f t="shared" si="87"/>
        <v>1</v>
      </c>
      <c r="AJ310" s="8" t="str">
        <f t="shared" si="88"/>
        <v>Correct</v>
      </c>
      <c r="AK310" s="8"/>
      <c r="AL310" s="159" t="str">
        <f>IFERROR(VLOOKUP(Table1[[#This Row],[RespondentID]],'All Data'!$A311:$CN883,81,FALSE),"unknown")</f>
        <v>Female</v>
      </c>
      <c r="AM310" s="159">
        <f>IFERROR(VLOOKUP(Table1[[#This Row],[RespondentID]],'All Data'!$A311:$CN883,82,FALSE),"unknown")</f>
        <v>67</v>
      </c>
      <c r="AN310" s="159" t="str">
        <f>IFERROR(VLOOKUP(Table1[[#This Row],[RespondentID]],'All Data'!$A311:$CN883,83,FALSE),"unknown")</f>
        <v>Suffolk</v>
      </c>
      <c r="AO310" s="159" t="str">
        <f>IFERROR(VLOOKUP(Table1[[#This Row],[RespondentID]],'All Data'!$A311:$CN883,84,FALSE),"unknown")</f>
        <v>Bay Shore, 11706</v>
      </c>
      <c r="AP310" s="159" t="str">
        <f>IFERROR(VLOOKUP(Table1[[#This Row],[RespondentID]],'All Data'!$A311:$CN883,85,FALSE),"unknown")</f>
        <v>White/Caucasian</v>
      </c>
      <c r="AQ310" s="159" t="str">
        <f>IFERROR(VLOOKUP(Table1[[#This Row],[RespondentID]],'All Data'!$A311:$CN883,86,FALSE),"unknown")</f>
        <v>No</v>
      </c>
      <c r="AR310" s="159" t="str">
        <f>IFERROR(VLOOKUP(Table1[[#This Row],[RespondentID]],'All Data'!$A311:$CN883,87,FALSE),"unknown")</f>
        <v xml:space="preserve">English </v>
      </c>
      <c r="AS310" s="159" t="str">
        <f>IFERROR(VLOOKUP(Table1[[#This Row],[RespondentID]],'All Data'!$A311:$CN883,88,FALSE),"unknown")</f>
        <v>$75,000 to $125,000</v>
      </c>
      <c r="AT310" s="159" t="str">
        <f>IFERROR(VLOOKUP(Table1[[#This Row],[RespondentID]],'All Data'!$A311:$CN883,89,FALSE),"unknown")</f>
        <v>Some college</v>
      </c>
      <c r="AU310" s="159" t="str">
        <f>IFERROR(VLOOKUP(Table1[[#This Row],[RespondentID]],'All Data'!$A311:$CN883,90,FALSE),"unknown")</f>
        <v>Employed for wages</v>
      </c>
      <c r="AV310" s="159" t="str">
        <f>IFERROR(VLOOKUP(Table1[[#This Row],[RespondentID]],'All Data'!$A311:$CN883,91,FALSE),"unknown")</f>
        <v>Yes</v>
      </c>
      <c r="AW310" s="159" t="str">
        <f>IFERROR(VLOOKUP(Table1[[#This Row],[RespondentID]],'All Data'!$A311:$CN883,92,FALSE),"unknown")</f>
        <v>Yes</v>
      </c>
    </row>
    <row r="311" spans="1:49" x14ac:dyDescent="0.35">
      <c r="A311" s="6">
        <f>'All Data'!A312</f>
        <v>7045763694</v>
      </c>
      <c r="B311" s="6"/>
      <c r="C311" s="6" t="s">
        <v>19</v>
      </c>
      <c r="D311" s="6"/>
      <c r="E311" s="6"/>
      <c r="F311" s="6"/>
      <c r="G311" s="6"/>
      <c r="H311" s="6"/>
      <c r="I311" s="6"/>
      <c r="J311" s="6"/>
      <c r="K311" s="6"/>
      <c r="L311" s="6"/>
      <c r="M311" s="6" t="s">
        <v>29</v>
      </c>
      <c r="N311" s="6" t="s">
        <v>30</v>
      </c>
      <c r="O311" s="8"/>
      <c r="P311" s="8">
        <f t="shared" si="82"/>
        <v>3</v>
      </c>
      <c r="Q311" s="8">
        <f t="shared" si="83"/>
        <v>1</v>
      </c>
      <c r="R311" s="8"/>
      <c r="S311" s="8">
        <f t="shared" si="89"/>
        <v>0</v>
      </c>
      <c r="T311" s="8">
        <f t="shared" si="84"/>
        <v>1</v>
      </c>
      <c r="U311" s="8">
        <f t="shared" si="85"/>
        <v>0</v>
      </c>
      <c r="V311" s="88">
        <f t="shared" si="72"/>
        <v>0</v>
      </c>
      <c r="W311" s="88">
        <f t="shared" si="73"/>
        <v>0</v>
      </c>
      <c r="X311" s="88">
        <f t="shared" si="74"/>
        <v>0</v>
      </c>
      <c r="Y311" s="88">
        <f t="shared" si="75"/>
        <v>0</v>
      </c>
      <c r="Z311" s="88">
        <f t="shared" si="76"/>
        <v>0</v>
      </c>
      <c r="AA311" s="88">
        <f t="shared" si="77"/>
        <v>0</v>
      </c>
      <c r="AB311" s="88">
        <f t="shared" si="78"/>
        <v>0</v>
      </c>
      <c r="AC311" s="88">
        <f t="shared" si="79"/>
        <v>0</v>
      </c>
      <c r="AD311" s="88">
        <f t="shared" si="80"/>
        <v>1</v>
      </c>
      <c r="AE311" s="88">
        <f t="shared" si="81"/>
        <v>1</v>
      </c>
      <c r="AF311" s="8"/>
      <c r="AG311" s="8"/>
      <c r="AH311" s="8">
        <f t="shared" si="86"/>
        <v>3</v>
      </c>
      <c r="AI311" s="8">
        <f t="shared" si="87"/>
        <v>3</v>
      </c>
      <c r="AJ311" s="8" t="str">
        <f t="shared" si="88"/>
        <v>Correct</v>
      </c>
      <c r="AK311" s="8"/>
      <c r="AL311" s="159" t="str">
        <f>IFERROR(VLOOKUP(Table1[[#This Row],[RespondentID]],'All Data'!$A312:$CN884,81,FALSE),"unknown")</f>
        <v>Female</v>
      </c>
      <c r="AM311" s="159">
        <f>IFERROR(VLOOKUP(Table1[[#This Row],[RespondentID]],'All Data'!$A312:$CN884,82,FALSE),"unknown")</f>
        <v>87</v>
      </c>
      <c r="AN311" s="159" t="str">
        <f>IFERROR(VLOOKUP(Table1[[#This Row],[RespondentID]],'All Data'!$A312:$CN884,83,FALSE),"unknown")</f>
        <v>Suffolk</v>
      </c>
      <c r="AO311" s="159" t="str">
        <f>IFERROR(VLOOKUP(Table1[[#This Row],[RespondentID]],'All Data'!$A312:$CN884,84,FALSE),"unknown")</f>
        <v>Babylon, 11702</v>
      </c>
      <c r="AP311" s="159" t="str">
        <f>IFERROR(VLOOKUP(Table1[[#This Row],[RespondentID]],'All Data'!$A312:$CN884,85,FALSE),"unknown")</f>
        <v>White/Caucasian</v>
      </c>
      <c r="AQ311" s="159" t="str">
        <f>IFERROR(VLOOKUP(Table1[[#This Row],[RespondentID]],'All Data'!$A312:$CN884,86,FALSE),"unknown")</f>
        <v>No</v>
      </c>
      <c r="AR311" s="159" t="str">
        <f>IFERROR(VLOOKUP(Table1[[#This Row],[RespondentID]],'All Data'!$A312:$CN884,87,FALSE),"unknown")</f>
        <v xml:space="preserve">English </v>
      </c>
      <c r="AS311" s="159" t="str">
        <f>IFERROR(VLOOKUP(Table1[[#This Row],[RespondentID]],'All Data'!$A312:$CN884,88,FALSE),"unknown")</f>
        <v>$50,000 to $74,999</v>
      </c>
      <c r="AT311" s="159" t="str">
        <f>IFERROR(VLOOKUP(Table1[[#This Row],[RespondentID]],'All Data'!$A312:$CN884,89,FALSE),"unknown")</f>
        <v>Graduate school</v>
      </c>
      <c r="AU311" s="159" t="str">
        <f>IFERROR(VLOOKUP(Table1[[#This Row],[RespondentID]],'All Data'!$A312:$CN884,90,FALSE),"unknown")</f>
        <v>Retired</v>
      </c>
      <c r="AV311" s="159" t="str">
        <f>IFERROR(VLOOKUP(Table1[[#This Row],[RespondentID]],'All Data'!$A312:$CN884,91,FALSE),"unknown")</f>
        <v>Yes</v>
      </c>
      <c r="AW311" s="159" t="str">
        <f>IFERROR(VLOOKUP(Table1[[#This Row],[RespondentID]],'All Data'!$A312:$CN884,92,FALSE),"unknown")</f>
        <v>No</v>
      </c>
    </row>
    <row r="312" spans="1:49" x14ac:dyDescent="0.35">
      <c r="A312" s="6">
        <f>'All Data'!A313</f>
        <v>7045763386</v>
      </c>
      <c r="B312" s="6"/>
      <c r="C312" s="6" t="s">
        <v>19</v>
      </c>
      <c r="D312" s="6"/>
      <c r="E312" s="6"/>
      <c r="F312" s="6"/>
      <c r="G312" s="6"/>
      <c r="H312" s="6"/>
      <c r="I312" s="6" t="s">
        <v>25</v>
      </c>
      <c r="J312" s="6"/>
      <c r="K312" s="6"/>
      <c r="L312" s="6" t="s">
        <v>28</v>
      </c>
      <c r="M312" s="6"/>
      <c r="N312" s="6"/>
      <c r="O312" s="8"/>
      <c r="P312" s="8">
        <f t="shared" si="82"/>
        <v>3</v>
      </c>
      <c r="Q312" s="8">
        <f t="shared" si="83"/>
        <v>1</v>
      </c>
      <c r="R312" s="8"/>
      <c r="S312" s="8">
        <f t="shared" si="89"/>
        <v>0</v>
      </c>
      <c r="T312" s="8">
        <f t="shared" si="84"/>
        <v>1</v>
      </c>
      <c r="U312" s="8">
        <f t="shared" si="85"/>
        <v>0</v>
      </c>
      <c r="V312" s="88">
        <f t="shared" si="72"/>
        <v>0</v>
      </c>
      <c r="W312" s="88">
        <f t="shared" si="73"/>
        <v>0</v>
      </c>
      <c r="X312" s="88">
        <f t="shared" si="74"/>
        <v>0</v>
      </c>
      <c r="Y312" s="88">
        <f t="shared" si="75"/>
        <v>0</v>
      </c>
      <c r="Z312" s="88">
        <f t="shared" si="76"/>
        <v>1</v>
      </c>
      <c r="AA312" s="88">
        <f t="shared" si="77"/>
        <v>0</v>
      </c>
      <c r="AB312" s="88">
        <f t="shared" si="78"/>
        <v>0</v>
      </c>
      <c r="AC312" s="88">
        <f t="shared" si="79"/>
        <v>1</v>
      </c>
      <c r="AD312" s="88">
        <f t="shared" si="80"/>
        <v>0</v>
      </c>
      <c r="AE312" s="88">
        <f t="shared" si="81"/>
        <v>0</v>
      </c>
      <c r="AF312" s="8"/>
      <c r="AG312" s="8"/>
      <c r="AH312" s="8">
        <f t="shared" si="86"/>
        <v>3</v>
      </c>
      <c r="AI312" s="8">
        <f t="shared" si="87"/>
        <v>3</v>
      </c>
      <c r="AJ312" s="8" t="str">
        <f t="shared" si="88"/>
        <v>Correct</v>
      </c>
      <c r="AK312" s="8"/>
      <c r="AL312" s="159" t="str">
        <f>IFERROR(VLOOKUP(Table1[[#This Row],[RespondentID]],'All Data'!$A313:$CN885,81,FALSE),"unknown")</f>
        <v>Female</v>
      </c>
      <c r="AM312" s="159">
        <f>IFERROR(VLOOKUP(Table1[[#This Row],[RespondentID]],'All Data'!$A313:$CN885,82,FALSE),"unknown")</f>
        <v>67</v>
      </c>
      <c r="AN312" s="159" t="str">
        <f>IFERROR(VLOOKUP(Table1[[#This Row],[RespondentID]],'All Data'!$A313:$CN885,83,FALSE),"unknown")</f>
        <v>Suffolk</v>
      </c>
      <c r="AO312" s="159" t="str">
        <f>IFERROR(VLOOKUP(Table1[[#This Row],[RespondentID]],'All Data'!$A313:$CN885,84,FALSE),"unknown")</f>
        <v>Fair Harbor, 11706</v>
      </c>
      <c r="AP312" s="159" t="str">
        <f>IFERROR(VLOOKUP(Table1[[#This Row],[RespondentID]],'All Data'!$A313:$CN885,85,FALSE),"unknown")</f>
        <v>White/Caucasian</v>
      </c>
      <c r="AQ312" s="159" t="str">
        <f>IFERROR(VLOOKUP(Table1[[#This Row],[RespondentID]],'All Data'!$A313:$CN885,86,FALSE),"unknown")</f>
        <v>No</v>
      </c>
      <c r="AR312" s="159" t="str">
        <f>IFERROR(VLOOKUP(Table1[[#This Row],[RespondentID]],'All Data'!$A313:$CN885,87,FALSE),"unknown")</f>
        <v xml:space="preserve">English Italian </v>
      </c>
      <c r="AS312" s="159">
        <f>IFERROR(VLOOKUP(Table1[[#This Row],[RespondentID]],'All Data'!$A313:$CN885,88,FALSE),"unknown")</f>
        <v>0</v>
      </c>
      <c r="AT312" s="159" t="str">
        <f>IFERROR(VLOOKUP(Table1[[#This Row],[RespondentID]],'All Data'!$A313:$CN885,89,FALSE),"unknown")</f>
        <v>Some college</v>
      </c>
      <c r="AU312" s="159" t="str">
        <f>IFERROR(VLOOKUP(Table1[[#This Row],[RespondentID]],'All Data'!$A313:$CN885,90,FALSE),"unknown")</f>
        <v>Self-employed</v>
      </c>
      <c r="AV312" s="159" t="str">
        <f>IFERROR(VLOOKUP(Table1[[#This Row],[RespondentID]],'All Data'!$A313:$CN885,91,FALSE),"unknown")</f>
        <v>Yes</v>
      </c>
      <c r="AW312" s="159">
        <f>IFERROR(VLOOKUP(Table1[[#This Row],[RespondentID]],'All Data'!$A313:$CN885,92,FALSE),"unknown")</f>
        <v>0</v>
      </c>
    </row>
    <row r="313" spans="1:49" x14ac:dyDescent="0.35">
      <c r="A313" s="6">
        <f>'All Data'!A314</f>
        <v>7045763139</v>
      </c>
      <c r="B313" s="6"/>
      <c r="C313" s="6" t="s">
        <v>19</v>
      </c>
      <c r="D313" s="6" t="s">
        <v>20</v>
      </c>
      <c r="E313" s="6"/>
      <c r="F313" s="6"/>
      <c r="G313" s="6"/>
      <c r="H313" s="6"/>
      <c r="I313" s="6" t="s">
        <v>25</v>
      </c>
      <c r="J313" s="6"/>
      <c r="K313" s="6"/>
      <c r="L313" s="6"/>
      <c r="M313" s="6"/>
      <c r="N313" s="6"/>
      <c r="O313" s="8"/>
      <c r="P313" s="8">
        <f t="shared" si="82"/>
        <v>3</v>
      </c>
      <c r="Q313" s="8">
        <f t="shared" si="83"/>
        <v>1</v>
      </c>
      <c r="R313" s="8"/>
      <c r="S313" s="8">
        <f t="shared" si="89"/>
        <v>0</v>
      </c>
      <c r="T313" s="8">
        <f t="shared" si="84"/>
        <v>1</v>
      </c>
      <c r="U313" s="8">
        <f t="shared" si="85"/>
        <v>1</v>
      </c>
      <c r="V313" s="88">
        <f t="shared" si="72"/>
        <v>0</v>
      </c>
      <c r="W313" s="88">
        <f t="shared" si="73"/>
        <v>0</v>
      </c>
      <c r="X313" s="88">
        <f t="shared" si="74"/>
        <v>0</v>
      </c>
      <c r="Y313" s="88">
        <f t="shared" si="75"/>
        <v>0</v>
      </c>
      <c r="Z313" s="88">
        <f t="shared" si="76"/>
        <v>1</v>
      </c>
      <c r="AA313" s="88">
        <f t="shared" si="77"/>
        <v>0</v>
      </c>
      <c r="AB313" s="88">
        <f t="shared" si="78"/>
        <v>0</v>
      </c>
      <c r="AC313" s="88">
        <f t="shared" si="79"/>
        <v>0</v>
      </c>
      <c r="AD313" s="88">
        <f t="shared" si="80"/>
        <v>0</v>
      </c>
      <c r="AE313" s="88">
        <f t="shared" si="81"/>
        <v>0</v>
      </c>
      <c r="AF313" s="8"/>
      <c r="AG313" s="8"/>
      <c r="AH313" s="8">
        <f t="shared" si="86"/>
        <v>3</v>
      </c>
      <c r="AI313" s="8">
        <f t="shared" si="87"/>
        <v>3</v>
      </c>
      <c r="AJ313" s="8" t="str">
        <f t="shared" si="88"/>
        <v>Correct</v>
      </c>
      <c r="AK313" s="8"/>
      <c r="AL313" s="159" t="str">
        <f>IFERROR(VLOOKUP(Table1[[#This Row],[RespondentID]],'All Data'!$A314:$CN886,81,FALSE),"unknown")</f>
        <v>Female</v>
      </c>
      <c r="AM313" s="159">
        <f>IFERROR(VLOOKUP(Table1[[#This Row],[RespondentID]],'All Data'!$A314:$CN886,82,FALSE),"unknown")</f>
        <v>50</v>
      </c>
      <c r="AN313" s="159" t="str">
        <f>IFERROR(VLOOKUP(Table1[[#This Row],[RespondentID]],'All Data'!$A314:$CN886,83,FALSE),"unknown")</f>
        <v>Suffolk</v>
      </c>
      <c r="AO313" s="159" t="str">
        <f>IFERROR(VLOOKUP(Table1[[#This Row],[RespondentID]],'All Data'!$A314:$CN886,84,FALSE),"unknown")</f>
        <v>Commack, 11725</v>
      </c>
      <c r="AP313" s="159" t="str">
        <f>IFERROR(VLOOKUP(Table1[[#This Row],[RespondentID]],'All Data'!$A314:$CN886,85,FALSE),"unknown")</f>
        <v>White/Caucasian</v>
      </c>
      <c r="AQ313" s="159" t="str">
        <f>IFERROR(VLOOKUP(Table1[[#This Row],[RespondentID]],'All Data'!$A314:$CN886,86,FALSE),"unknown")</f>
        <v>No</v>
      </c>
      <c r="AR313" s="159" t="str">
        <f>IFERROR(VLOOKUP(Table1[[#This Row],[RespondentID]],'All Data'!$A314:$CN886,87,FALSE),"unknown")</f>
        <v xml:space="preserve">English </v>
      </c>
      <c r="AS313" s="159" t="str">
        <f>IFERROR(VLOOKUP(Table1[[#This Row],[RespondentID]],'All Data'!$A314:$CN886,88,FALSE),"unknown")</f>
        <v>Over $125,000</v>
      </c>
      <c r="AT313" s="159" t="str">
        <f>IFERROR(VLOOKUP(Table1[[#This Row],[RespondentID]],'All Data'!$A314:$CN886,89,FALSE),"unknown")</f>
        <v>College graduate</v>
      </c>
      <c r="AU313" s="159" t="str">
        <f>IFERROR(VLOOKUP(Table1[[#This Row],[RespondentID]],'All Data'!$A314:$CN886,90,FALSE),"unknown")</f>
        <v>Employed for wages</v>
      </c>
      <c r="AV313" s="159" t="str">
        <f>IFERROR(VLOOKUP(Table1[[#This Row],[RespondentID]],'All Data'!$A314:$CN886,91,FALSE),"unknown")</f>
        <v>Yes</v>
      </c>
      <c r="AW313" s="159" t="str">
        <f>IFERROR(VLOOKUP(Table1[[#This Row],[RespondentID]],'All Data'!$A314:$CN886,92,FALSE),"unknown")</f>
        <v>Yes</v>
      </c>
    </row>
    <row r="314" spans="1:49" x14ac:dyDescent="0.35">
      <c r="A314" s="6">
        <f>'All Data'!A315</f>
        <v>7045762910</v>
      </c>
      <c r="B314" s="6"/>
      <c r="C314" s="6" t="s">
        <v>19</v>
      </c>
      <c r="D314" s="6"/>
      <c r="E314" s="6"/>
      <c r="F314" s="6"/>
      <c r="G314" s="6"/>
      <c r="H314" s="6" t="s">
        <v>24</v>
      </c>
      <c r="I314" s="6"/>
      <c r="J314" s="6" t="s">
        <v>26</v>
      </c>
      <c r="K314" s="6"/>
      <c r="L314" s="6"/>
      <c r="M314" s="6"/>
      <c r="N314" s="6"/>
      <c r="O314" s="8"/>
      <c r="P314" s="8">
        <f t="shared" si="82"/>
        <v>3</v>
      </c>
      <c r="Q314" s="8">
        <f t="shared" si="83"/>
        <v>1</v>
      </c>
      <c r="R314" s="8"/>
      <c r="S314" s="8">
        <f t="shared" si="89"/>
        <v>0</v>
      </c>
      <c r="T314" s="8">
        <f t="shared" si="84"/>
        <v>1</v>
      </c>
      <c r="U314" s="8">
        <f t="shared" si="85"/>
        <v>0</v>
      </c>
      <c r="V314" s="88">
        <f t="shared" si="72"/>
        <v>0</v>
      </c>
      <c r="W314" s="88">
        <f t="shared" si="73"/>
        <v>0</v>
      </c>
      <c r="X314" s="88">
        <f t="shared" si="74"/>
        <v>0</v>
      </c>
      <c r="Y314" s="88">
        <f t="shared" si="75"/>
        <v>1</v>
      </c>
      <c r="Z314" s="88">
        <f t="shared" si="76"/>
        <v>0</v>
      </c>
      <c r="AA314" s="88">
        <f t="shared" si="77"/>
        <v>1</v>
      </c>
      <c r="AB314" s="88">
        <f t="shared" si="78"/>
        <v>0</v>
      </c>
      <c r="AC314" s="88">
        <f t="shared" si="79"/>
        <v>0</v>
      </c>
      <c r="AD314" s="88">
        <f t="shared" si="80"/>
        <v>0</v>
      </c>
      <c r="AE314" s="88">
        <f t="shared" si="81"/>
        <v>0</v>
      </c>
      <c r="AF314" s="8"/>
      <c r="AG314" s="8"/>
      <c r="AH314" s="8">
        <f t="shared" si="86"/>
        <v>3</v>
      </c>
      <c r="AI314" s="8">
        <f t="shared" si="87"/>
        <v>3</v>
      </c>
      <c r="AJ314" s="8" t="str">
        <f t="shared" si="88"/>
        <v>Correct</v>
      </c>
      <c r="AK314" s="8"/>
      <c r="AL314" s="159" t="str">
        <f>IFERROR(VLOOKUP(Table1[[#This Row],[RespondentID]],'All Data'!$A315:$CN887,81,FALSE),"unknown")</f>
        <v>Male</v>
      </c>
      <c r="AM314" s="159">
        <f>IFERROR(VLOOKUP(Table1[[#This Row],[RespondentID]],'All Data'!$A315:$CN887,82,FALSE),"unknown")</f>
        <v>77</v>
      </c>
      <c r="AN314" s="159" t="str">
        <f>IFERROR(VLOOKUP(Table1[[#This Row],[RespondentID]],'All Data'!$A315:$CN887,83,FALSE),"unknown")</f>
        <v>Suffolk</v>
      </c>
      <c r="AO314" s="159" t="str">
        <f>IFERROR(VLOOKUP(Table1[[#This Row],[RespondentID]],'All Data'!$A315:$CN887,84,FALSE),"unknown")</f>
        <v>Babylon, 11704</v>
      </c>
      <c r="AP314" s="159" t="str">
        <f>IFERROR(VLOOKUP(Table1[[#This Row],[RespondentID]],'All Data'!$A315:$CN887,85,FALSE),"unknown")</f>
        <v>White/Caucasian</v>
      </c>
      <c r="AQ314" s="159" t="str">
        <f>IFERROR(VLOOKUP(Table1[[#This Row],[RespondentID]],'All Data'!$A315:$CN887,86,FALSE),"unknown")</f>
        <v>No</v>
      </c>
      <c r="AR314" s="159" t="str">
        <f>IFERROR(VLOOKUP(Table1[[#This Row],[RespondentID]],'All Data'!$A315:$CN887,87,FALSE),"unknown")</f>
        <v xml:space="preserve">English </v>
      </c>
      <c r="AS314" s="159" t="str">
        <f>IFERROR(VLOOKUP(Table1[[#This Row],[RespondentID]],'All Data'!$A315:$CN887,88,FALSE),"unknown")</f>
        <v>$50,000 to $74,999</v>
      </c>
      <c r="AT314" s="159" t="str">
        <f>IFERROR(VLOOKUP(Table1[[#This Row],[RespondentID]],'All Data'!$A315:$CN887,89,FALSE),"unknown")</f>
        <v>Technical school</v>
      </c>
      <c r="AU314" s="159" t="str">
        <f>IFERROR(VLOOKUP(Table1[[#This Row],[RespondentID]],'All Data'!$A315:$CN887,90,FALSE),"unknown")</f>
        <v>Retired</v>
      </c>
      <c r="AV314" s="159" t="str">
        <f>IFERROR(VLOOKUP(Table1[[#This Row],[RespondentID]],'All Data'!$A315:$CN887,91,FALSE),"unknown")</f>
        <v>Yes</v>
      </c>
      <c r="AW314" s="159" t="str">
        <f>IFERROR(VLOOKUP(Table1[[#This Row],[RespondentID]],'All Data'!$A315:$CN887,92,FALSE),"unknown")</f>
        <v>Yes</v>
      </c>
    </row>
    <row r="315" spans="1:49" x14ac:dyDescent="0.35">
      <c r="A315" s="6">
        <f>'All Data'!A316</f>
        <v>7045762645</v>
      </c>
      <c r="B315" s="6"/>
      <c r="C315" s="6" t="s">
        <v>19</v>
      </c>
      <c r="D315" s="6" t="s">
        <v>20</v>
      </c>
      <c r="E315" s="6" t="s">
        <v>21</v>
      </c>
      <c r="F315" s="6"/>
      <c r="G315" s="6"/>
      <c r="H315" s="6"/>
      <c r="I315" s="6"/>
      <c r="J315" s="6"/>
      <c r="K315" s="6"/>
      <c r="L315" s="6"/>
      <c r="M315" s="6"/>
      <c r="N315" s="6"/>
      <c r="O315" s="8"/>
      <c r="P315" s="8">
        <f t="shared" si="82"/>
        <v>3</v>
      </c>
      <c r="Q315" s="8">
        <f t="shared" si="83"/>
        <v>1</v>
      </c>
      <c r="R315" s="8"/>
      <c r="S315" s="8">
        <f t="shared" si="89"/>
        <v>0</v>
      </c>
      <c r="T315" s="8">
        <f t="shared" si="84"/>
        <v>1</v>
      </c>
      <c r="U315" s="8">
        <f t="shared" si="85"/>
        <v>1</v>
      </c>
      <c r="V315" s="88">
        <f t="shared" si="72"/>
        <v>1</v>
      </c>
      <c r="W315" s="88">
        <f t="shared" si="73"/>
        <v>0</v>
      </c>
      <c r="X315" s="88">
        <f t="shared" si="74"/>
        <v>0</v>
      </c>
      <c r="Y315" s="88">
        <f t="shared" si="75"/>
        <v>0</v>
      </c>
      <c r="Z315" s="88">
        <f t="shared" si="76"/>
        <v>0</v>
      </c>
      <c r="AA315" s="88">
        <f t="shared" si="77"/>
        <v>0</v>
      </c>
      <c r="AB315" s="88">
        <f t="shared" si="78"/>
        <v>0</v>
      </c>
      <c r="AC315" s="88">
        <f t="shared" si="79"/>
        <v>0</v>
      </c>
      <c r="AD315" s="88">
        <f t="shared" si="80"/>
        <v>0</v>
      </c>
      <c r="AE315" s="88">
        <f t="shared" si="81"/>
        <v>0</v>
      </c>
      <c r="AF315" s="8"/>
      <c r="AG315" s="8"/>
      <c r="AH315" s="8">
        <f t="shared" si="86"/>
        <v>3</v>
      </c>
      <c r="AI315" s="8">
        <f t="shared" si="87"/>
        <v>3</v>
      </c>
      <c r="AJ315" s="8" t="str">
        <f t="shared" si="88"/>
        <v>Correct</v>
      </c>
      <c r="AK315" s="8"/>
      <c r="AL315" s="159" t="str">
        <f>IFERROR(VLOOKUP(Table1[[#This Row],[RespondentID]],'All Data'!$A316:$CN888,81,FALSE),"unknown")</f>
        <v>Female</v>
      </c>
      <c r="AM315" s="159">
        <f>IFERROR(VLOOKUP(Table1[[#This Row],[RespondentID]],'All Data'!$A316:$CN888,82,FALSE),"unknown")</f>
        <v>69</v>
      </c>
      <c r="AN315" s="159" t="str">
        <f>IFERROR(VLOOKUP(Table1[[#This Row],[RespondentID]],'All Data'!$A316:$CN888,83,FALSE),"unknown")</f>
        <v>Suffolk</v>
      </c>
      <c r="AO315" s="159" t="str">
        <f>IFERROR(VLOOKUP(Table1[[#This Row],[RespondentID]],'All Data'!$A316:$CN888,84,FALSE),"unknown")</f>
        <v>Central Islip, 11722</v>
      </c>
      <c r="AP315" s="159" t="str">
        <f>IFERROR(VLOOKUP(Table1[[#This Row],[RespondentID]],'All Data'!$A316:$CN888,85,FALSE),"unknown")</f>
        <v>White/Caucasian</v>
      </c>
      <c r="AQ315" s="159" t="str">
        <f>IFERROR(VLOOKUP(Table1[[#This Row],[RespondentID]],'All Data'!$A316:$CN888,86,FALSE),"unknown")</f>
        <v>No</v>
      </c>
      <c r="AR315" s="159" t="str">
        <f>IFERROR(VLOOKUP(Table1[[#This Row],[RespondentID]],'All Data'!$A316:$CN888,87,FALSE),"unknown")</f>
        <v xml:space="preserve">English </v>
      </c>
      <c r="AS315" s="159" t="str">
        <f>IFERROR(VLOOKUP(Table1[[#This Row],[RespondentID]],'All Data'!$A316:$CN888,88,FALSE),"unknown")</f>
        <v>$20,000 to $34,999</v>
      </c>
      <c r="AT315" s="159" t="str">
        <f>IFERROR(VLOOKUP(Table1[[#This Row],[RespondentID]],'All Data'!$A316:$CN888,89,FALSE),"unknown")</f>
        <v>Some college</v>
      </c>
      <c r="AU315" s="159" t="str">
        <f>IFERROR(VLOOKUP(Table1[[#This Row],[RespondentID]],'All Data'!$A316:$CN888,90,FALSE),"unknown")</f>
        <v>Retired</v>
      </c>
      <c r="AV315" s="159" t="str">
        <f>IFERROR(VLOOKUP(Table1[[#This Row],[RespondentID]],'All Data'!$A316:$CN888,91,FALSE),"unknown")</f>
        <v>Yes</v>
      </c>
      <c r="AW315" s="159" t="str">
        <f>IFERROR(VLOOKUP(Table1[[#This Row],[RespondentID]],'All Data'!$A316:$CN888,92,FALSE),"unknown")</f>
        <v>Yes</v>
      </c>
    </row>
    <row r="316" spans="1:49" x14ac:dyDescent="0.35">
      <c r="A316" s="6">
        <f>'All Data'!A317</f>
        <v>7045762357</v>
      </c>
      <c r="B316" s="6"/>
      <c r="C316" s="6" t="s">
        <v>19</v>
      </c>
      <c r="D316" s="6" t="s">
        <v>20</v>
      </c>
      <c r="E316" s="6"/>
      <c r="F316" s="6"/>
      <c r="G316" s="6"/>
      <c r="H316" s="6"/>
      <c r="I316" s="6"/>
      <c r="J316" s="6"/>
      <c r="K316" s="6"/>
      <c r="L316" s="6"/>
      <c r="M316" s="6"/>
      <c r="N316" s="6"/>
      <c r="O316" s="8"/>
      <c r="P316" s="8">
        <f t="shared" si="82"/>
        <v>2</v>
      </c>
      <c r="Q316" s="8">
        <f t="shared" si="83"/>
        <v>1.5</v>
      </c>
      <c r="R316" s="8"/>
      <c r="S316" s="8">
        <f t="shared" si="89"/>
        <v>0</v>
      </c>
      <c r="T316" s="8">
        <f t="shared" si="84"/>
        <v>1</v>
      </c>
      <c r="U316" s="8">
        <f t="shared" si="85"/>
        <v>1</v>
      </c>
      <c r="V316" s="88">
        <f t="shared" si="72"/>
        <v>0</v>
      </c>
      <c r="W316" s="88">
        <f t="shared" si="73"/>
        <v>0</v>
      </c>
      <c r="X316" s="88">
        <f t="shared" si="74"/>
        <v>0</v>
      </c>
      <c r="Y316" s="88">
        <f t="shared" si="75"/>
        <v>0</v>
      </c>
      <c r="Z316" s="88">
        <f t="shared" si="76"/>
        <v>0</v>
      </c>
      <c r="AA316" s="88">
        <f t="shared" si="77"/>
        <v>0</v>
      </c>
      <c r="AB316" s="88">
        <f t="shared" si="78"/>
        <v>0</v>
      </c>
      <c r="AC316" s="88">
        <f t="shared" si="79"/>
        <v>0</v>
      </c>
      <c r="AD316" s="88">
        <f t="shared" si="80"/>
        <v>0</v>
      </c>
      <c r="AE316" s="88">
        <f t="shared" si="81"/>
        <v>0</v>
      </c>
      <c r="AF316" s="8"/>
      <c r="AG316" s="8"/>
      <c r="AH316" s="8">
        <f t="shared" si="86"/>
        <v>2</v>
      </c>
      <c r="AI316" s="8">
        <f t="shared" si="87"/>
        <v>2</v>
      </c>
      <c r="AJ316" s="8" t="str">
        <f t="shared" si="88"/>
        <v>Correct</v>
      </c>
      <c r="AK316" s="8"/>
      <c r="AL316" s="159" t="str">
        <f>IFERROR(VLOOKUP(Table1[[#This Row],[RespondentID]],'All Data'!$A317:$CN889,81,FALSE),"unknown")</f>
        <v>Female</v>
      </c>
      <c r="AM316" s="159">
        <f>IFERROR(VLOOKUP(Table1[[#This Row],[RespondentID]],'All Data'!$A317:$CN889,82,FALSE),"unknown")</f>
        <v>72</v>
      </c>
      <c r="AN316" s="159" t="str">
        <f>IFERROR(VLOOKUP(Table1[[#This Row],[RespondentID]],'All Data'!$A317:$CN889,83,FALSE),"unknown")</f>
        <v>Suffolk</v>
      </c>
      <c r="AO316" s="159" t="str">
        <f>IFERROR(VLOOKUP(Table1[[#This Row],[RespondentID]],'All Data'!$A317:$CN889,84,FALSE),"unknown")</f>
        <v>West Babylon, 11704</v>
      </c>
      <c r="AP316" s="159" t="str">
        <f>IFERROR(VLOOKUP(Table1[[#This Row],[RespondentID]],'All Data'!$A317:$CN889,85,FALSE),"unknown")</f>
        <v>White/Caucasian</v>
      </c>
      <c r="AQ316" s="159" t="str">
        <f>IFERROR(VLOOKUP(Table1[[#This Row],[RespondentID]],'All Data'!$A317:$CN889,86,FALSE),"unknown")</f>
        <v>No</v>
      </c>
      <c r="AR316" s="159" t="str">
        <f>IFERROR(VLOOKUP(Table1[[#This Row],[RespondentID]],'All Data'!$A317:$CN889,87,FALSE),"unknown")</f>
        <v xml:space="preserve">English </v>
      </c>
      <c r="AS316" s="159" t="str">
        <f>IFERROR(VLOOKUP(Table1[[#This Row],[RespondentID]],'All Data'!$A317:$CN889,88,FALSE),"unknown")</f>
        <v>$20,000 to $34,999</v>
      </c>
      <c r="AT316" s="159" t="str">
        <f>IFERROR(VLOOKUP(Table1[[#This Row],[RespondentID]],'All Data'!$A317:$CN889,89,FALSE),"unknown")</f>
        <v>High school graduate</v>
      </c>
      <c r="AU316" s="159" t="str">
        <f>IFERROR(VLOOKUP(Table1[[#This Row],[RespondentID]],'All Data'!$A317:$CN889,90,FALSE),"unknown")</f>
        <v>Retired</v>
      </c>
      <c r="AV316" s="159" t="str">
        <f>IFERROR(VLOOKUP(Table1[[#This Row],[RespondentID]],'All Data'!$A317:$CN889,91,FALSE),"unknown")</f>
        <v>Yes</v>
      </c>
      <c r="AW316" s="159" t="str">
        <f>IFERROR(VLOOKUP(Table1[[#This Row],[RespondentID]],'All Data'!$A317:$CN889,92,FALSE),"unknown")</f>
        <v>Yes</v>
      </c>
    </row>
    <row r="317" spans="1:49" x14ac:dyDescent="0.35">
      <c r="A317" s="6">
        <f>'All Data'!A318</f>
        <v>7045762133</v>
      </c>
      <c r="B317" s="6"/>
      <c r="C317" s="6" t="s">
        <v>19</v>
      </c>
      <c r="D317" s="6"/>
      <c r="E317" s="6"/>
      <c r="F317" s="6"/>
      <c r="G317" s="6"/>
      <c r="H317" s="6"/>
      <c r="I317" s="6" t="s">
        <v>25</v>
      </c>
      <c r="J317" s="6"/>
      <c r="K317" s="6" t="s">
        <v>27</v>
      </c>
      <c r="L317" s="6"/>
      <c r="M317" s="6"/>
      <c r="N317" s="6"/>
      <c r="O317" s="8"/>
      <c r="P317" s="8">
        <f t="shared" si="82"/>
        <v>3</v>
      </c>
      <c r="Q317" s="8">
        <f t="shared" si="83"/>
        <v>1</v>
      </c>
      <c r="R317" s="8"/>
      <c r="S317" s="8">
        <f t="shared" si="89"/>
        <v>0</v>
      </c>
      <c r="T317" s="8">
        <f t="shared" si="84"/>
        <v>1</v>
      </c>
      <c r="U317" s="8">
        <f t="shared" si="85"/>
        <v>0</v>
      </c>
      <c r="V317" s="88">
        <f t="shared" si="72"/>
        <v>0</v>
      </c>
      <c r="W317" s="88">
        <f t="shared" si="73"/>
        <v>0</v>
      </c>
      <c r="X317" s="88">
        <f t="shared" si="74"/>
        <v>0</v>
      </c>
      <c r="Y317" s="88">
        <f t="shared" si="75"/>
        <v>0</v>
      </c>
      <c r="Z317" s="88">
        <f t="shared" si="76"/>
        <v>1</v>
      </c>
      <c r="AA317" s="88">
        <f t="shared" si="77"/>
        <v>0</v>
      </c>
      <c r="AB317" s="88">
        <f t="shared" si="78"/>
        <v>1</v>
      </c>
      <c r="AC317" s="88">
        <f t="shared" si="79"/>
        <v>0</v>
      </c>
      <c r="AD317" s="88">
        <f t="shared" si="80"/>
        <v>0</v>
      </c>
      <c r="AE317" s="88">
        <f t="shared" si="81"/>
        <v>0</v>
      </c>
      <c r="AF317" s="8"/>
      <c r="AG317" s="8"/>
      <c r="AH317" s="8">
        <f t="shared" si="86"/>
        <v>3</v>
      </c>
      <c r="AI317" s="8">
        <f t="shared" si="87"/>
        <v>3</v>
      </c>
      <c r="AJ317" s="8" t="str">
        <f t="shared" si="88"/>
        <v>Correct</v>
      </c>
      <c r="AK317" s="8"/>
      <c r="AL317" s="159" t="str">
        <f>IFERROR(VLOOKUP(Table1[[#This Row],[RespondentID]],'All Data'!$A318:$CN890,81,FALSE),"unknown")</f>
        <v>Female</v>
      </c>
      <c r="AM317" s="159">
        <f>IFERROR(VLOOKUP(Table1[[#This Row],[RespondentID]],'All Data'!$A318:$CN890,82,FALSE),"unknown")</f>
        <v>50</v>
      </c>
      <c r="AN317" s="159" t="str">
        <f>IFERROR(VLOOKUP(Table1[[#This Row],[RespondentID]],'All Data'!$A318:$CN890,83,FALSE),"unknown")</f>
        <v>Suffolk</v>
      </c>
      <c r="AO317" s="159" t="str">
        <f>IFERROR(VLOOKUP(Table1[[#This Row],[RespondentID]],'All Data'!$A318:$CN890,84,FALSE),"unknown")</f>
        <v>Babylon, 11703</v>
      </c>
      <c r="AP317" s="159" t="str">
        <f>IFERROR(VLOOKUP(Table1[[#This Row],[RespondentID]],'All Data'!$A318:$CN890,85,FALSE),"unknown")</f>
        <v>White/Caucasian</v>
      </c>
      <c r="AQ317" s="159">
        <f>IFERROR(VLOOKUP(Table1[[#This Row],[RespondentID]],'All Data'!$A318:$CN890,86,FALSE),"unknown")</f>
        <v>0</v>
      </c>
      <c r="AR317" s="159" t="str">
        <f>IFERROR(VLOOKUP(Table1[[#This Row],[RespondentID]],'All Data'!$A318:$CN890,87,FALSE),"unknown")</f>
        <v xml:space="preserve">English </v>
      </c>
      <c r="AS317" s="159" t="str">
        <f>IFERROR(VLOOKUP(Table1[[#This Row],[RespondentID]],'All Data'!$A318:$CN890,88,FALSE),"unknown")</f>
        <v>$50,000 to $74,999</v>
      </c>
      <c r="AT317" s="159" t="str">
        <f>IFERROR(VLOOKUP(Table1[[#This Row],[RespondentID]],'All Data'!$A318:$CN890,89,FALSE),"unknown")</f>
        <v>Technical school</v>
      </c>
      <c r="AU317" s="159" t="str">
        <f>IFERROR(VLOOKUP(Table1[[#This Row],[RespondentID]],'All Data'!$A318:$CN890,90,FALSE),"unknown")</f>
        <v>Retired</v>
      </c>
      <c r="AV317" s="159" t="str">
        <f>IFERROR(VLOOKUP(Table1[[#This Row],[RespondentID]],'All Data'!$A318:$CN890,91,FALSE),"unknown")</f>
        <v>Yes</v>
      </c>
      <c r="AW317" s="159" t="str">
        <f>IFERROR(VLOOKUP(Table1[[#This Row],[RespondentID]],'All Data'!$A318:$CN890,92,FALSE),"unknown")</f>
        <v>No</v>
      </c>
    </row>
    <row r="318" spans="1:49" x14ac:dyDescent="0.35">
      <c r="A318" s="6">
        <f>'All Data'!A319</f>
        <v>7045761778</v>
      </c>
      <c r="B318" s="6" t="s">
        <v>18</v>
      </c>
      <c r="C318" s="6" t="s">
        <v>19</v>
      </c>
      <c r="D318" s="6"/>
      <c r="E318" s="6"/>
      <c r="F318" s="6"/>
      <c r="G318" s="6"/>
      <c r="H318" s="6"/>
      <c r="I318" s="6" t="s">
        <v>25</v>
      </c>
      <c r="J318" s="6" t="s">
        <v>26</v>
      </c>
      <c r="K318" s="6" t="s">
        <v>27</v>
      </c>
      <c r="L318" s="6" t="s">
        <v>28</v>
      </c>
      <c r="M318" s="6" t="s">
        <v>29</v>
      </c>
      <c r="N318" s="6"/>
      <c r="O318" s="8"/>
      <c r="P318" s="8">
        <f t="shared" si="82"/>
        <v>7</v>
      </c>
      <c r="Q318" s="8">
        <f t="shared" si="83"/>
        <v>0.42857142857142855</v>
      </c>
      <c r="R318" s="8"/>
      <c r="S318" s="8">
        <f t="shared" si="89"/>
        <v>0.42857142857142855</v>
      </c>
      <c r="T318" s="8">
        <f t="shared" si="84"/>
        <v>0.42857142857142855</v>
      </c>
      <c r="U318" s="8">
        <f t="shared" si="85"/>
        <v>0</v>
      </c>
      <c r="V318" s="88">
        <f t="shared" si="72"/>
        <v>0</v>
      </c>
      <c r="W318" s="88">
        <f t="shared" si="73"/>
        <v>0</v>
      </c>
      <c r="X318" s="88">
        <f t="shared" si="74"/>
        <v>0</v>
      </c>
      <c r="Y318" s="88">
        <f t="shared" si="75"/>
        <v>0</v>
      </c>
      <c r="Z318" s="88">
        <f t="shared" si="76"/>
        <v>0.42857142857142855</v>
      </c>
      <c r="AA318" s="88">
        <f t="shared" si="77"/>
        <v>0.42857142857142855</v>
      </c>
      <c r="AB318" s="88">
        <f t="shared" si="78"/>
        <v>0.42857142857142855</v>
      </c>
      <c r="AC318" s="88">
        <f t="shared" si="79"/>
        <v>0.42857142857142855</v>
      </c>
      <c r="AD318" s="88">
        <f t="shared" si="80"/>
        <v>0.42857142857142855</v>
      </c>
      <c r="AE318" s="88">
        <f t="shared" si="81"/>
        <v>0</v>
      </c>
      <c r="AF318" s="8"/>
      <c r="AG318" s="8"/>
      <c r="AH318" s="8">
        <f t="shared" si="86"/>
        <v>2.9999999999999996</v>
      </c>
      <c r="AI318" s="8">
        <f t="shared" si="87"/>
        <v>7</v>
      </c>
      <c r="AJ318" s="8" t="str">
        <f t="shared" si="88"/>
        <v>Correct</v>
      </c>
      <c r="AK318" s="8"/>
      <c r="AL318" s="159" t="str">
        <f>IFERROR(VLOOKUP(Table1[[#This Row],[RespondentID]],'All Data'!$A319:$CN891,81,FALSE),"unknown")</f>
        <v>Female</v>
      </c>
      <c r="AM318" s="159">
        <f>IFERROR(VLOOKUP(Table1[[#This Row],[RespondentID]],'All Data'!$A319:$CN891,82,FALSE),"unknown")</f>
        <v>59</v>
      </c>
      <c r="AN318" s="159" t="str">
        <f>IFERROR(VLOOKUP(Table1[[#This Row],[RespondentID]],'All Data'!$A319:$CN891,83,FALSE),"unknown")</f>
        <v>Suffolk</v>
      </c>
      <c r="AO318" s="159" t="str">
        <f>IFERROR(VLOOKUP(Table1[[#This Row],[RespondentID]],'All Data'!$A319:$CN891,84,FALSE),"unknown")</f>
        <v>Huntington Station, 11746</v>
      </c>
      <c r="AP318" s="159" t="str">
        <f>IFERROR(VLOOKUP(Table1[[#This Row],[RespondentID]],'All Data'!$A319:$CN891,85,FALSE),"unknown")</f>
        <v>White/Caucasian</v>
      </c>
      <c r="AQ318" s="159" t="str">
        <f>IFERROR(VLOOKUP(Table1[[#This Row],[RespondentID]],'All Data'!$A319:$CN891,86,FALSE),"unknown")</f>
        <v>No</v>
      </c>
      <c r="AR318" s="159" t="str">
        <f>IFERROR(VLOOKUP(Table1[[#This Row],[RespondentID]],'All Data'!$A319:$CN891,87,FALSE),"unknown")</f>
        <v xml:space="preserve">English </v>
      </c>
      <c r="AS318" s="159" t="str">
        <f>IFERROR(VLOOKUP(Table1[[#This Row],[RespondentID]],'All Data'!$A319:$CN891,88,FALSE),"unknown")</f>
        <v>$0-$19,999</v>
      </c>
      <c r="AT318" s="159" t="str">
        <f>IFERROR(VLOOKUP(Table1[[#This Row],[RespondentID]],'All Data'!$A319:$CN891,89,FALSE),"unknown")</f>
        <v>Other (please specify)</v>
      </c>
      <c r="AU318" s="159" t="str">
        <f>IFERROR(VLOOKUP(Table1[[#This Row],[RespondentID]],'All Data'!$A319:$CN891,90,FALSE),"unknown")</f>
        <v>Employed for wages</v>
      </c>
      <c r="AV318" s="159" t="str">
        <f>IFERROR(VLOOKUP(Table1[[#This Row],[RespondentID]],'All Data'!$A319:$CN891,91,FALSE),"unknown")</f>
        <v>Yes</v>
      </c>
      <c r="AW318" s="159" t="str">
        <f>IFERROR(VLOOKUP(Table1[[#This Row],[RespondentID]],'All Data'!$A319:$CN891,92,FALSE),"unknown")</f>
        <v>Yes</v>
      </c>
    </row>
    <row r="319" spans="1:49" x14ac:dyDescent="0.35">
      <c r="A319" s="6">
        <f>'All Data'!A320</f>
        <v>7045761476</v>
      </c>
      <c r="B319" s="6"/>
      <c r="C319" s="6"/>
      <c r="D319" s="6"/>
      <c r="E319" s="6"/>
      <c r="F319" s="6"/>
      <c r="G319" s="6"/>
      <c r="H319" s="6"/>
      <c r="I319" s="6"/>
      <c r="J319" s="6"/>
      <c r="K319" s="6" t="s">
        <v>27</v>
      </c>
      <c r="L319" s="6" t="s">
        <v>28</v>
      </c>
      <c r="M319" s="6"/>
      <c r="N319" s="6"/>
      <c r="O319" s="8"/>
      <c r="P319" s="8">
        <f t="shared" si="82"/>
        <v>2</v>
      </c>
      <c r="Q319" s="8">
        <f t="shared" si="83"/>
        <v>1.5</v>
      </c>
      <c r="R319" s="8"/>
      <c r="S319" s="8">
        <f t="shared" si="89"/>
        <v>0</v>
      </c>
      <c r="T319" s="8">
        <f t="shared" si="84"/>
        <v>0</v>
      </c>
      <c r="U319" s="8">
        <f t="shared" si="85"/>
        <v>0</v>
      </c>
      <c r="V319" s="88">
        <f t="shared" si="72"/>
        <v>0</v>
      </c>
      <c r="W319" s="88">
        <f t="shared" si="73"/>
        <v>0</v>
      </c>
      <c r="X319" s="88">
        <f t="shared" si="74"/>
        <v>0</v>
      </c>
      <c r="Y319" s="88">
        <f t="shared" si="75"/>
        <v>0</v>
      </c>
      <c r="Z319" s="88">
        <f t="shared" si="76"/>
        <v>0</v>
      </c>
      <c r="AA319" s="88">
        <f t="shared" si="77"/>
        <v>0</v>
      </c>
      <c r="AB319" s="88">
        <f t="shared" si="78"/>
        <v>1</v>
      </c>
      <c r="AC319" s="88">
        <f t="shared" si="79"/>
        <v>1</v>
      </c>
      <c r="AD319" s="88">
        <f t="shared" si="80"/>
        <v>0</v>
      </c>
      <c r="AE319" s="88">
        <f t="shared" si="81"/>
        <v>0</v>
      </c>
      <c r="AF319" s="8"/>
      <c r="AG319" s="8"/>
      <c r="AH319" s="8">
        <f t="shared" si="86"/>
        <v>2</v>
      </c>
      <c r="AI319" s="8">
        <f t="shared" si="87"/>
        <v>2</v>
      </c>
      <c r="AJ319" s="8" t="str">
        <f t="shared" si="88"/>
        <v>Correct</v>
      </c>
      <c r="AK319" s="8"/>
      <c r="AL319" s="159" t="str">
        <f>IFERROR(VLOOKUP(Table1[[#This Row],[RespondentID]],'All Data'!$A320:$CN892,81,FALSE),"unknown")</f>
        <v>Female</v>
      </c>
      <c r="AM319" s="159">
        <f>IFERROR(VLOOKUP(Table1[[#This Row],[RespondentID]],'All Data'!$A320:$CN892,82,FALSE),"unknown")</f>
        <v>55</v>
      </c>
      <c r="AN319" s="159" t="str">
        <f>IFERROR(VLOOKUP(Table1[[#This Row],[RespondentID]],'All Data'!$A320:$CN892,83,FALSE),"unknown")</f>
        <v>Suffolk</v>
      </c>
      <c r="AO319" s="159" t="str">
        <f>IFERROR(VLOOKUP(Table1[[#This Row],[RespondentID]],'All Data'!$A320:$CN892,84,FALSE),"unknown")</f>
        <v>Amityville, 11701</v>
      </c>
      <c r="AP319" s="159" t="str">
        <f>IFERROR(VLOOKUP(Table1[[#This Row],[RespondentID]],'All Data'!$A320:$CN892,85,FALSE),"unknown")</f>
        <v>Black/African American</v>
      </c>
      <c r="AQ319" s="159" t="str">
        <f>IFERROR(VLOOKUP(Table1[[#This Row],[RespondentID]],'All Data'!$A320:$CN892,86,FALSE),"unknown")</f>
        <v>No</v>
      </c>
      <c r="AR319" s="159" t="str">
        <f>IFERROR(VLOOKUP(Table1[[#This Row],[RespondentID]],'All Data'!$A320:$CN892,87,FALSE),"unknown")</f>
        <v xml:space="preserve">English </v>
      </c>
      <c r="AS319" s="159" t="str">
        <f>IFERROR(VLOOKUP(Table1[[#This Row],[RespondentID]],'All Data'!$A320:$CN892,88,FALSE),"unknown")</f>
        <v>$50,000 to $74,999</v>
      </c>
      <c r="AT319" s="159" t="str">
        <f>IFERROR(VLOOKUP(Table1[[#This Row],[RespondentID]],'All Data'!$A320:$CN892,89,FALSE),"unknown")</f>
        <v>Some college</v>
      </c>
      <c r="AU319" s="159" t="str">
        <f>IFERROR(VLOOKUP(Table1[[#This Row],[RespondentID]],'All Data'!$A320:$CN892,90,FALSE),"unknown")</f>
        <v>Employed for wages</v>
      </c>
      <c r="AV319" s="159" t="str">
        <f>IFERROR(VLOOKUP(Table1[[#This Row],[RespondentID]],'All Data'!$A320:$CN892,91,FALSE),"unknown")</f>
        <v>Yes</v>
      </c>
      <c r="AW319" s="159" t="str">
        <f>IFERROR(VLOOKUP(Table1[[#This Row],[RespondentID]],'All Data'!$A320:$CN892,92,FALSE),"unknown")</f>
        <v>Yes</v>
      </c>
    </row>
    <row r="320" spans="1:49" x14ac:dyDescent="0.35">
      <c r="A320" s="6">
        <f>'All Data'!A321</f>
        <v>7045761108</v>
      </c>
      <c r="B320" s="6"/>
      <c r="C320" s="6"/>
      <c r="D320" s="6"/>
      <c r="E320" s="6"/>
      <c r="F320" s="6"/>
      <c r="G320" s="6"/>
      <c r="H320" s="6"/>
      <c r="I320" s="6"/>
      <c r="J320" s="6" t="s">
        <v>26</v>
      </c>
      <c r="K320" s="6"/>
      <c r="L320" s="6"/>
      <c r="M320" s="6"/>
      <c r="N320" s="6" t="s">
        <v>30</v>
      </c>
      <c r="O320" s="8"/>
      <c r="P320" s="8">
        <f t="shared" si="82"/>
        <v>2</v>
      </c>
      <c r="Q320" s="8">
        <f t="shared" si="83"/>
        <v>1.5</v>
      </c>
      <c r="R320" s="8"/>
      <c r="S320" s="8">
        <f t="shared" si="89"/>
        <v>0</v>
      </c>
      <c r="T320" s="8">
        <f t="shared" si="84"/>
        <v>0</v>
      </c>
      <c r="U320" s="8">
        <f t="shared" si="85"/>
        <v>0</v>
      </c>
      <c r="V320" s="88">
        <f t="shared" ref="V320:V383" si="90">IF($P320&lt;3,IF($E320=$E$1,1,0),IF($E320=$E$1,$Q320,0))</f>
        <v>0</v>
      </c>
      <c r="W320" s="88">
        <f t="shared" ref="W320:W383" si="91">IF($P320&lt;3,IF($F320=$F$1,1,0),IF($F320=$F$1,$Q320,0))</f>
        <v>0</v>
      </c>
      <c r="X320" s="88">
        <f t="shared" ref="X320:X383" si="92">IF($P320&lt;3,IF($G320=$G$1,1,0),IF($G320=$G$1,$Q320,0))</f>
        <v>0</v>
      </c>
      <c r="Y320" s="88">
        <f t="shared" ref="Y320:Y383" si="93">IF($P320&lt;3,IF($H320=$H$1,1,0),IF($H320=$H$1,$Q320,0))</f>
        <v>0</v>
      </c>
      <c r="Z320" s="88">
        <f t="shared" ref="Z320:Z383" si="94">IF($P320&lt;3,IF($I320=$I$1,1,0),IF($I320=$I$1,$Q320,0))</f>
        <v>0</v>
      </c>
      <c r="AA320" s="88">
        <f t="shared" ref="AA320:AA383" si="95">IF($P320&lt;3,IF($J320=$J$1,1,0),IF($J320=$J$1,$Q320,0))</f>
        <v>1</v>
      </c>
      <c r="AB320" s="88">
        <f t="shared" ref="AB320:AB383" si="96">IF($P320&lt;3,IF($K320=$K$1,1,0),IF($K320=$K$1,$Q320,0))</f>
        <v>0</v>
      </c>
      <c r="AC320" s="88">
        <f t="shared" ref="AC320:AC383" si="97">IF($P320&lt;3,IF($L320=$L$1,1,0),IF($L320=$L$1,$Q320,0))</f>
        <v>0</v>
      </c>
      <c r="AD320" s="88">
        <f t="shared" ref="AD320:AD383" si="98">IF($P320&lt;3,IF($M320=$M$1,1,0),IF($M320=$M$1,$Q320,0))</f>
        <v>0</v>
      </c>
      <c r="AE320" s="88">
        <f t="shared" ref="AE320:AE383" si="99">IF($P320&lt;3,IF($N320=$N$1,1,0),IF($N320=$N$1,$Q320,0))</f>
        <v>1</v>
      </c>
      <c r="AF320" s="8"/>
      <c r="AG320" s="8"/>
      <c r="AH320" s="8">
        <f t="shared" si="86"/>
        <v>2</v>
      </c>
      <c r="AI320" s="8">
        <f t="shared" si="87"/>
        <v>2</v>
      </c>
      <c r="AJ320" s="8" t="str">
        <f t="shared" si="88"/>
        <v>Correct</v>
      </c>
      <c r="AK320" s="8"/>
      <c r="AL320" s="159" t="str">
        <f>IFERROR(VLOOKUP(Table1[[#This Row],[RespondentID]],'All Data'!$A321:$CN893,81,FALSE),"unknown")</f>
        <v>Female</v>
      </c>
      <c r="AM320" s="159">
        <f>IFERROR(VLOOKUP(Table1[[#This Row],[RespondentID]],'All Data'!$A321:$CN893,82,FALSE),"unknown")</f>
        <v>75</v>
      </c>
      <c r="AN320" s="159" t="str">
        <f>IFERROR(VLOOKUP(Table1[[#This Row],[RespondentID]],'All Data'!$A321:$CN893,83,FALSE),"unknown")</f>
        <v>Suffolk</v>
      </c>
      <c r="AO320" s="159" t="str">
        <f>IFERROR(VLOOKUP(Table1[[#This Row],[RespondentID]],'All Data'!$A321:$CN893,84,FALSE),"unknown")</f>
        <v>Farmingville, 11738</v>
      </c>
      <c r="AP320" s="159">
        <f>IFERROR(VLOOKUP(Table1[[#This Row],[RespondentID]],'All Data'!$A321:$CN893,85,FALSE),"unknown")</f>
        <v>0</v>
      </c>
      <c r="AQ320" s="159" t="str">
        <f>IFERROR(VLOOKUP(Table1[[#This Row],[RespondentID]],'All Data'!$A321:$CN893,86,FALSE),"unknown")</f>
        <v>No</v>
      </c>
      <c r="AR320" s="159" t="str">
        <f>IFERROR(VLOOKUP(Table1[[#This Row],[RespondentID]],'All Data'!$A321:$CN893,87,FALSE),"unknown")</f>
        <v xml:space="preserve">English </v>
      </c>
      <c r="AS320" s="159" t="str">
        <f>IFERROR(VLOOKUP(Table1[[#This Row],[RespondentID]],'All Data'!$A321:$CN893,88,FALSE),"unknown")</f>
        <v>$50,000 to $74,999</v>
      </c>
      <c r="AT320" s="159" t="str">
        <f>IFERROR(VLOOKUP(Table1[[#This Row],[RespondentID]],'All Data'!$A321:$CN893,89,FALSE),"unknown")</f>
        <v>Graduate school</v>
      </c>
      <c r="AU320" s="159" t="str">
        <f>IFERROR(VLOOKUP(Table1[[#This Row],[RespondentID]],'All Data'!$A321:$CN893,90,FALSE),"unknown")</f>
        <v>Retired</v>
      </c>
      <c r="AV320" s="159" t="str">
        <f>IFERROR(VLOOKUP(Table1[[#This Row],[RespondentID]],'All Data'!$A321:$CN893,91,FALSE),"unknown")</f>
        <v>Yes</v>
      </c>
      <c r="AW320" s="159" t="str">
        <f>IFERROR(VLOOKUP(Table1[[#This Row],[RespondentID]],'All Data'!$A321:$CN893,92,FALSE),"unknown")</f>
        <v>Yes</v>
      </c>
    </row>
    <row r="321" spans="1:49" x14ac:dyDescent="0.35">
      <c r="A321" s="6">
        <f>'All Data'!A322</f>
        <v>7045760855</v>
      </c>
      <c r="B321" s="6"/>
      <c r="C321" s="6" t="s">
        <v>19</v>
      </c>
      <c r="D321" s="6"/>
      <c r="E321" s="6"/>
      <c r="F321" s="6"/>
      <c r="G321" s="6"/>
      <c r="H321" s="6"/>
      <c r="I321" s="6"/>
      <c r="J321" s="6" t="s">
        <v>26</v>
      </c>
      <c r="K321" s="6"/>
      <c r="L321" s="6"/>
      <c r="M321" s="6"/>
      <c r="N321" s="6" t="s">
        <v>30</v>
      </c>
      <c r="O321" s="8"/>
      <c r="P321" s="8">
        <f t="shared" ref="P321:P384" si="100">COUNTA(B321:N321)</f>
        <v>3</v>
      </c>
      <c r="Q321" s="8">
        <f t="shared" ref="Q321:Q384" si="101">3/P321</f>
        <v>1</v>
      </c>
      <c r="R321" s="8"/>
      <c r="S321" s="8">
        <f t="shared" si="89"/>
        <v>0</v>
      </c>
      <c r="T321" s="8">
        <f t="shared" ref="T321:T384" si="102">IF($P321&lt;3,IF($C321=$C$1,1,0),IF($C321=$C$1,$Q321,0))</f>
        <v>1</v>
      </c>
      <c r="U321" s="8">
        <f t="shared" ref="U321:U384" si="103">IF($P321&lt;3,IF($D321=$D$1,1,0),IF($D321=$D$1,$Q321,0))</f>
        <v>0</v>
      </c>
      <c r="V321" s="88">
        <f t="shared" si="90"/>
        <v>0</v>
      </c>
      <c r="W321" s="88">
        <f t="shared" si="91"/>
        <v>0</v>
      </c>
      <c r="X321" s="88">
        <f t="shared" si="92"/>
        <v>0</v>
      </c>
      <c r="Y321" s="88">
        <f t="shared" si="93"/>
        <v>0</v>
      </c>
      <c r="Z321" s="88">
        <f t="shared" si="94"/>
        <v>0</v>
      </c>
      <c r="AA321" s="88">
        <f t="shared" si="95"/>
        <v>1</v>
      </c>
      <c r="AB321" s="88">
        <f t="shared" si="96"/>
        <v>0</v>
      </c>
      <c r="AC321" s="88">
        <f t="shared" si="97"/>
        <v>0</v>
      </c>
      <c r="AD321" s="88">
        <f t="shared" si="98"/>
        <v>0</v>
      </c>
      <c r="AE321" s="88">
        <f t="shared" si="99"/>
        <v>1</v>
      </c>
      <c r="AF321" s="8"/>
      <c r="AG321" s="8"/>
      <c r="AH321" s="8">
        <f t="shared" ref="AH321:AH384" si="104">SUM(S321:AE321)</f>
        <v>3</v>
      </c>
      <c r="AI321" s="8">
        <f t="shared" ref="AI321:AI384" si="105">P321</f>
        <v>3</v>
      </c>
      <c r="AJ321" s="8" t="str">
        <f t="shared" ref="AJ321:AJ384" si="106">IF(AH321=AI321,"Correct",IF(AH321=3,"Correct","Wrong"))</f>
        <v>Correct</v>
      </c>
      <c r="AK321" s="8"/>
      <c r="AL321" s="159" t="str">
        <f>IFERROR(VLOOKUP(Table1[[#This Row],[RespondentID]],'All Data'!$A322:$CN894,81,FALSE),"unknown")</f>
        <v>Female</v>
      </c>
      <c r="AM321" s="159">
        <f>IFERROR(VLOOKUP(Table1[[#This Row],[RespondentID]],'All Data'!$A322:$CN894,82,FALSE),"unknown")</f>
        <v>64</v>
      </c>
      <c r="AN321" s="159" t="str">
        <f>IFERROR(VLOOKUP(Table1[[#This Row],[RespondentID]],'All Data'!$A322:$CN894,83,FALSE),"unknown")</f>
        <v>Suffolk</v>
      </c>
      <c r="AO321" s="159" t="str">
        <f>IFERROR(VLOOKUP(Table1[[#This Row],[RespondentID]],'All Data'!$A322:$CN894,84,FALSE),"unknown")</f>
        <v>West Babylon, 11704</v>
      </c>
      <c r="AP321" s="159" t="str">
        <f>IFERROR(VLOOKUP(Table1[[#This Row],[RespondentID]],'All Data'!$A322:$CN894,85,FALSE),"unknown")</f>
        <v>Black/African American</v>
      </c>
      <c r="AQ321" s="159" t="str">
        <f>IFERROR(VLOOKUP(Table1[[#This Row],[RespondentID]],'All Data'!$A322:$CN894,86,FALSE),"unknown")</f>
        <v>No</v>
      </c>
      <c r="AR321" s="159" t="str">
        <f>IFERROR(VLOOKUP(Table1[[#This Row],[RespondentID]],'All Data'!$A322:$CN894,87,FALSE),"unknown")</f>
        <v xml:space="preserve">English </v>
      </c>
      <c r="AS321" s="159" t="str">
        <f>IFERROR(VLOOKUP(Table1[[#This Row],[RespondentID]],'All Data'!$A322:$CN894,88,FALSE),"unknown")</f>
        <v>$20,000 to $34,999</v>
      </c>
      <c r="AT321" s="159" t="str">
        <f>IFERROR(VLOOKUP(Table1[[#This Row],[RespondentID]],'All Data'!$A322:$CN894,89,FALSE),"unknown")</f>
        <v>Some college</v>
      </c>
      <c r="AU321" s="159" t="str">
        <f>IFERROR(VLOOKUP(Table1[[#This Row],[RespondentID]],'All Data'!$A322:$CN894,90,FALSE),"unknown")</f>
        <v>Out of work and looking for work</v>
      </c>
      <c r="AV321" s="159" t="str">
        <f>IFERROR(VLOOKUP(Table1[[#This Row],[RespondentID]],'All Data'!$A322:$CN894,91,FALSE),"unknown")</f>
        <v>Yes</v>
      </c>
      <c r="AW321" s="159" t="str">
        <f>IFERROR(VLOOKUP(Table1[[#This Row],[RespondentID]],'All Data'!$A322:$CN894,92,FALSE),"unknown")</f>
        <v>Yes</v>
      </c>
    </row>
    <row r="322" spans="1:49" x14ac:dyDescent="0.35">
      <c r="A322" s="6">
        <f>'All Data'!A323</f>
        <v>7045760604</v>
      </c>
      <c r="B322" s="6" t="s">
        <v>18</v>
      </c>
      <c r="C322" s="6" t="s">
        <v>19</v>
      </c>
      <c r="D322" s="6"/>
      <c r="E322" s="6"/>
      <c r="F322" s="6"/>
      <c r="G322" s="6"/>
      <c r="H322" s="6"/>
      <c r="I322" s="6"/>
      <c r="J322" s="6"/>
      <c r="K322" s="6"/>
      <c r="L322" s="6"/>
      <c r="M322" s="6"/>
      <c r="N322" s="6" t="s">
        <v>30</v>
      </c>
      <c r="O322" s="8"/>
      <c r="P322" s="8">
        <f t="shared" si="100"/>
        <v>3</v>
      </c>
      <c r="Q322" s="8">
        <f t="shared" si="101"/>
        <v>1</v>
      </c>
      <c r="R322" s="8"/>
      <c r="S322" s="8">
        <f t="shared" si="89"/>
        <v>1</v>
      </c>
      <c r="T322" s="8">
        <f t="shared" si="102"/>
        <v>1</v>
      </c>
      <c r="U322" s="8">
        <f t="shared" si="103"/>
        <v>0</v>
      </c>
      <c r="V322" s="88">
        <f t="shared" si="90"/>
        <v>0</v>
      </c>
      <c r="W322" s="88">
        <f t="shared" si="91"/>
        <v>0</v>
      </c>
      <c r="X322" s="88">
        <f t="shared" si="92"/>
        <v>0</v>
      </c>
      <c r="Y322" s="88">
        <f t="shared" si="93"/>
        <v>0</v>
      </c>
      <c r="Z322" s="88">
        <f t="shared" si="94"/>
        <v>0</v>
      </c>
      <c r="AA322" s="88">
        <f t="shared" si="95"/>
        <v>0</v>
      </c>
      <c r="AB322" s="88">
        <f t="shared" si="96"/>
        <v>0</v>
      </c>
      <c r="AC322" s="88">
        <f t="shared" si="97"/>
        <v>0</v>
      </c>
      <c r="AD322" s="88">
        <f t="shared" si="98"/>
        <v>0</v>
      </c>
      <c r="AE322" s="88">
        <f t="shared" si="99"/>
        <v>1</v>
      </c>
      <c r="AF322" s="8"/>
      <c r="AG322" s="8"/>
      <c r="AH322" s="8">
        <f t="shared" si="104"/>
        <v>3</v>
      </c>
      <c r="AI322" s="8">
        <f t="shared" si="105"/>
        <v>3</v>
      </c>
      <c r="AJ322" s="8" t="str">
        <f t="shared" si="106"/>
        <v>Correct</v>
      </c>
      <c r="AK322" s="8"/>
      <c r="AL322" s="159" t="str">
        <f>IFERROR(VLOOKUP(Table1[[#This Row],[RespondentID]],'All Data'!$A323:$CN895,81,FALSE),"unknown")</f>
        <v>Female</v>
      </c>
      <c r="AM322" s="159">
        <f>IFERROR(VLOOKUP(Table1[[#This Row],[RespondentID]],'All Data'!$A323:$CN895,82,FALSE),"unknown")</f>
        <v>72</v>
      </c>
      <c r="AN322" s="159" t="str">
        <f>IFERROR(VLOOKUP(Table1[[#This Row],[RespondentID]],'All Data'!$A323:$CN895,83,FALSE),"unknown")</f>
        <v>Suffolk</v>
      </c>
      <c r="AO322" s="159" t="str">
        <f>IFERROR(VLOOKUP(Table1[[#This Row],[RespondentID]],'All Data'!$A323:$CN895,84,FALSE),"unknown")</f>
        <v>Lindenhurst, 11757</v>
      </c>
      <c r="AP322" s="159">
        <f>IFERROR(VLOOKUP(Table1[[#This Row],[RespondentID]],'All Data'!$A323:$CN895,85,FALSE),"unknown")</f>
        <v>0</v>
      </c>
      <c r="AQ322" s="159" t="str">
        <f>IFERROR(VLOOKUP(Table1[[#This Row],[RespondentID]],'All Data'!$A323:$CN895,86,FALSE),"unknown")</f>
        <v>No</v>
      </c>
      <c r="AR322" s="159" t="str">
        <f>IFERROR(VLOOKUP(Table1[[#This Row],[RespondentID]],'All Data'!$A323:$CN895,87,FALSE),"unknown")</f>
        <v xml:space="preserve">English </v>
      </c>
      <c r="AS322" s="159" t="str">
        <f>IFERROR(VLOOKUP(Table1[[#This Row],[RespondentID]],'All Data'!$A323:$CN895,88,FALSE),"unknown")</f>
        <v>$20,000 to $34,999</v>
      </c>
      <c r="AT322" s="159" t="str">
        <f>IFERROR(VLOOKUP(Table1[[#This Row],[RespondentID]],'All Data'!$A323:$CN895,89,FALSE),"unknown")</f>
        <v>Some college</v>
      </c>
      <c r="AU322" s="159" t="str">
        <f>IFERROR(VLOOKUP(Table1[[#This Row],[RespondentID]],'All Data'!$A323:$CN895,90,FALSE),"unknown")</f>
        <v>Retired</v>
      </c>
      <c r="AV322" s="159" t="str">
        <f>IFERROR(VLOOKUP(Table1[[#This Row],[RespondentID]],'All Data'!$A323:$CN895,91,FALSE),"unknown")</f>
        <v>Yes</v>
      </c>
      <c r="AW322" s="159">
        <f>IFERROR(VLOOKUP(Table1[[#This Row],[RespondentID]],'All Data'!$A323:$CN895,92,FALSE),"unknown")</f>
        <v>0</v>
      </c>
    </row>
    <row r="323" spans="1:49" x14ac:dyDescent="0.35">
      <c r="A323" s="6">
        <f>'All Data'!A324</f>
        <v>7045760342</v>
      </c>
      <c r="B323" s="6"/>
      <c r="C323" s="6" t="s">
        <v>19</v>
      </c>
      <c r="D323" s="6" t="s">
        <v>20</v>
      </c>
      <c r="E323" s="6"/>
      <c r="F323" s="6"/>
      <c r="G323" s="6"/>
      <c r="H323" s="6"/>
      <c r="I323" s="6"/>
      <c r="J323" s="6" t="s">
        <v>26</v>
      </c>
      <c r="K323" s="6"/>
      <c r="L323" s="6"/>
      <c r="M323" s="6"/>
      <c r="N323" s="6" t="s">
        <v>30</v>
      </c>
      <c r="O323" s="8"/>
      <c r="P323" s="8">
        <f t="shared" si="100"/>
        <v>4</v>
      </c>
      <c r="Q323" s="8">
        <f t="shared" si="101"/>
        <v>0.75</v>
      </c>
      <c r="R323" s="8"/>
      <c r="S323" s="8">
        <f t="shared" si="89"/>
        <v>0</v>
      </c>
      <c r="T323" s="8">
        <f t="shared" si="102"/>
        <v>0.75</v>
      </c>
      <c r="U323" s="8">
        <f t="shared" si="103"/>
        <v>0.75</v>
      </c>
      <c r="V323" s="88">
        <f t="shared" si="90"/>
        <v>0</v>
      </c>
      <c r="W323" s="88">
        <f t="shared" si="91"/>
        <v>0</v>
      </c>
      <c r="X323" s="88">
        <f t="shared" si="92"/>
        <v>0</v>
      </c>
      <c r="Y323" s="88">
        <f t="shared" si="93"/>
        <v>0</v>
      </c>
      <c r="Z323" s="88">
        <f t="shared" si="94"/>
        <v>0</v>
      </c>
      <c r="AA323" s="88">
        <f t="shared" si="95"/>
        <v>0.75</v>
      </c>
      <c r="AB323" s="88">
        <f t="shared" si="96"/>
        <v>0</v>
      </c>
      <c r="AC323" s="88">
        <f t="shared" si="97"/>
        <v>0</v>
      </c>
      <c r="AD323" s="88">
        <f t="shared" si="98"/>
        <v>0</v>
      </c>
      <c r="AE323" s="88">
        <f t="shared" si="99"/>
        <v>0.75</v>
      </c>
      <c r="AF323" s="8"/>
      <c r="AG323" s="8"/>
      <c r="AH323" s="8">
        <f t="shared" si="104"/>
        <v>3</v>
      </c>
      <c r="AI323" s="8">
        <f t="shared" si="105"/>
        <v>4</v>
      </c>
      <c r="AJ323" s="8" t="str">
        <f t="shared" si="106"/>
        <v>Correct</v>
      </c>
      <c r="AK323" s="8"/>
      <c r="AL323" s="159" t="str">
        <f>IFERROR(VLOOKUP(Table1[[#This Row],[RespondentID]],'All Data'!$A324:$CN896,81,FALSE),"unknown")</f>
        <v>Female</v>
      </c>
      <c r="AM323" s="159">
        <f>IFERROR(VLOOKUP(Table1[[#This Row],[RespondentID]],'All Data'!$A324:$CN896,82,FALSE),"unknown")</f>
        <v>60</v>
      </c>
      <c r="AN323" s="159" t="str">
        <f>IFERROR(VLOOKUP(Table1[[#This Row],[RespondentID]],'All Data'!$A324:$CN896,83,FALSE),"unknown")</f>
        <v>Suffolk</v>
      </c>
      <c r="AO323" s="159" t="str">
        <f>IFERROR(VLOOKUP(Table1[[#This Row],[RespondentID]],'All Data'!$A324:$CN896,84,FALSE),"unknown")</f>
        <v>North Babylon, 11703</v>
      </c>
      <c r="AP323" s="159" t="str">
        <f>IFERROR(VLOOKUP(Table1[[#This Row],[RespondentID]],'All Data'!$A324:$CN896,85,FALSE),"unknown")</f>
        <v>Black/African American</v>
      </c>
      <c r="AQ323" s="159">
        <f>IFERROR(VLOOKUP(Table1[[#This Row],[RespondentID]],'All Data'!$A324:$CN896,86,FALSE),"unknown")</f>
        <v>0</v>
      </c>
      <c r="AR323" s="159" t="str">
        <f>IFERROR(VLOOKUP(Table1[[#This Row],[RespondentID]],'All Data'!$A324:$CN896,87,FALSE),"unknown")</f>
        <v xml:space="preserve">English </v>
      </c>
      <c r="AS323" s="159" t="str">
        <f>IFERROR(VLOOKUP(Table1[[#This Row],[RespondentID]],'All Data'!$A324:$CN896,88,FALSE),"unknown")</f>
        <v>$35,000 to $49,999</v>
      </c>
      <c r="AT323" s="159" t="str">
        <f>IFERROR(VLOOKUP(Table1[[#This Row],[RespondentID]],'All Data'!$A324:$CN896,89,FALSE),"unknown")</f>
        <v>Some college</v>
      </c>
      <c r="AU323" s="159" t="str">
        <f>IFERROR(VLOOKUP(Table1[[#This Row],[RespondentID]],'All Data'!$A324:$CN896,90,FALSE),"unknown")</f>
        <v>Retired</v>
      </c>
      <c r="AV323" s="159" t="str">
        <f>IFERROR(VLOOKUP(Table1[[#This Row],[RespondentID]],'All Data'!$A324:$CN896,91,FALSE),"unknown")</f>
        <v>Yes</v>
      </c>
      <c r="AW323" s="159" t="str">
        <f>IFERROR(VLOOKUP(Table1[[#This Row],[RespondentID]],'All Data'!$A324:$CN896,92,FALSE),"unknown")</f>
        <v>Yes</v>
      </c>
    </row>
    <row r="324" spans="1:49" x14ac:dyDescent="0.35">
      <c r="A324" s="6">
        <f>'All Data'!A325</f>
        <v>7045760037</v>
      </c>
      <c r="B324" s="6" t="s">
        <v>18</v>
      </c>
      <c r="C324" s="6"/>
      <c r="D324" s="6" t="s">
        <v>20</v>
      </c>
      <c r="E324" s="6"/>
      <c r="F324" s="6"/>
      <c r="G324" s="6"/>
      <c r="H324" s="6"/>
      <c r="I324" s="6"/>
      <c r="J324" s="6" t="s">
        <v>26</v>
      </c>
      <c r="K324" s="6"/>
      <c r="L324" s="6" t="s">
        <v>28</v>
      </c>
      <c r="M324" s="6"/>
      <c r="N324" s="6" t="s">
        <v>30</v>
      </c>
      <c r="O324" s="8"/>
      <c r="P324" s="8">
        <f t="shared" si="100"/>
        <v>5</v>
      </c>
      <c r="Q324" s="8">
        <f t="shared" si="101"/>
        <v>0.6</v>
      </c>
      <c r="R324" s="8"/>
      <c r="S324" s="8">
        <f t="shared" ref="S324:S387" si="107">IF($P324&lt;3,IF($B324=$B$1,1,0),IF($B324=$B$1,$Q324,0))</f>
        <v>0.6</v>
      </c>
      <c r="T324" s="8">
        <f t="shared" si="102"/>
        <v>0</v>
      </c>
      <c r="U324" s="8">
        <f t="shared" si="103"/>
        <v>0.6</v>
      </c>
      <c r="V324" s="88">
        <f t="shared" si="90"/>
        <v>0</v>
      </c>
      <c r="W324" s="88">
        <f t="shared" si="91"/>
        <v>0</v>
      </c>
      <c r="X324" s="88">
        <f t="shared" si="92"/>
        <v>0</v>
      </c>
      <c r="Y324" s="88">
        <f t="shared" si="93"/>
        <v>0</v>
      </c>
      <c r="Z324" s="88">
        <f t="shared" si="94"/>
        <v>0</v>
      </c>
      <c r="AA324" s="88">
        <f t="shared" si="95"/>
        <v>0.6</v>
      </c>
      <c r="AB324" s="88">
        <f t="shared" si="96"/>
        <v>0</v>
      </c>
      <c r="AC324" s="88">
        <f t="shared" si="97"/>
        <v>0.6</v>
      </c>
      <c r="AD324" s="88">
        <f t="shared" si="98"/>
        <v>0</v>
      </c>
      <c r="AE324" s="88">
        <f t="shared" si="99"/>
        <v>0.6</v>
      </c>
      <c r="AF324" s="8"/>
      <c r="AG324" s="8"/>
      <c r="AH324" s="8">
        <f t="shared" si="104"/>
        <v>3</v>
      </c>
      <c r="AI324" s="8">
        <f t="shared" si="105"/>
        <v>5</v>
      </c>
      <c r="AJ324" s="8" t="str">
        <f t="shared" si="106"/>
        <v>Correct</v>
      </c>
      <c r="AK324" s="8"/>
      <c r="AL324" s="159" t="str">
        <f>IFERROR(VLOOKUP(Table1[[#This Row],[RespondentID]],'All Data'!$A325:$CN897,81,FALSE),"unknown")</f>
        <v>Female</v>
      </c>
      <c r="AM324" s="159">
        <f>IFERROR(VLOOKUP(Table1[[#This Row],[RespondentID]],'All Data'!$A325:$CN897,82,FALSE),"unknown")</f>
        <v>40</v>
      </c>
      <c r="AN324" s="159" t="str">
        <f>IFERROR(VLOOKUP(Table1[[#This Row],[RespondentID]],'All Data'!$A325:$CN897,83,FALSE),"unknown")</f>
        <v>Suffolk</v>
      </c>
      <c r="AO324" s="159" t="str">
        <f>IFERROR(VLOOKUP(Table1[[#This Row],[RespondentID]],'All Data'!$A325:$CN897,84,FALSE),"unknown")</f>
        <v>Lindenhurst, 11757</v>
      </c>
      <c r="AP324" s="159" t="str">
        <f>IFERROR(VLOOKUP(Table1[[#This Row],[RespondentID]],'All Data'!$A325:$CN897,85,FALSE),"unknown")</f>
        <v>White/Caucasian</v>
      </c>
      <c r="AQ324" s="159" t="str">
        <f>IFERROR(VLOOKUP(Table1[[#This Row],[RespondentID]],'All Data'!$A325:$CN897,86,FALSE),"unknown")</f>
        <v>Yes</v>
      </c>
      <c r="AR324" s="159" t="str">
        <f>IFERROR(VLOOKUP(Table1[[#This Row],[RespondentID]],'All Data'!$A325:$CN897,87,FALSE),"unknown")</f>
        <v xml:space="preserve">English Spanish </v>
      </c>
      <c r="AS324" s="159" t="str">
        <f>IFERROR(VLOOKUP(Table1[[#This Row],[RespondentID]],'All Data'!$A325:$CN897,88,FALSE),"unknown")</f>
        <v>$35,000 to $49,999</v>
      </c>
      <c r="AT324" s="159" t="str">
        <f>IFERROR(VLOOKUP(Table1[[#This Row],[RespondentID]],'All Data'!$A325:$CN897,89,FALSE),"unknown")</f>
        <v>Technical school</v>
      </c>
      <c r="AU324" s="159" t="str">
        <f>IFERROR(VLOOKUP(Table1[[#This Row],[RespondentID]],'All Data'!$A325:$CN897,90,FALSE),"unknown")</f>
        <v>Employed for wages</v>
      </c>
      <c r="AV324" s="159" t="str">
        <f>IFERROR(VLOOKUP(Table1[[#This Row],[RespondentID]],'All Data'!$A325:$CN897,91,FALSE),"unknown")</f>
        <v>Yes</v>
      </c>
      <c r="AW324" s="159" t="str">
        <f>IFERROR(VLOOKUP(Table1[[#This Row],[RespondentID]],'All Data'!$A325:$CN897,92,FALSE),"unknown")</f>
        <v>Yes</v>
      </c>
    </row>
    <row r="325" spans="1:49" x14ac:dyDescent="0.35">
      <c r="A325" s="6">
        <f>'All Data'!A326</f>
        <v>7045759762</v>
      </c>
      <c r="B325" s="6" t="s">
        <v>18</v>
      </c>
      <c r="C325" s="6"/>
      <c r="D325" s="6" t="s">
        <v>20</v>
      </c>
      <c r="E325" s="6"/>
      <c r="F325" s="6"/>
      <c r="G325" s="6"/>
      <c r="H325" s="6"/>
      <c r="I325" s="6"/>
      <c r="J325" s="6"/>
      <c r="K325" s="6"/>
      <c r="L325" s="6" t="s">
        <v>28</v>
      </c>
      <c r="M325" s="6"/>
      <c r="N325" s="6" t="s">
        <v>30</v>
      </c>
      <c r="O325" s="8"/>
      <c r="P325" s="8">
        <f t="shared" si="100"/>
        <v>4</v>
      </c>
      <c r="Q325" s="8">
        <f t="shared" si="101"/>
        <v>0.75</v>
      </c>
      <c r="R325" s="8"/>
      <c r="S325" s="8">
        <f t="shared" si="107"/>
        <v>0.75</v>
      </c>
      <c r="T325" s="8">
        <f t="shared" si="102"/>
        <v>0</v>
      </c>
      <c r="U325" s="8">
        <f t="shared" si="103"/>
        <v>0.75</v>
      </c>
      <c r="V325" s="88">
        <f t="shared" si="90"/>
        <v>0</v>
      </c>
      <c r="W325" s="88">
        <f t="shared" si="91"/>
        <v>0</v>
      </c>
      <c r="X325" s="88">
        <f t="shared" si="92"/>
        <v>0</v>
      </c>
      <c r="Y325" s="88">
        <f t="shared" si="93"/>
        <v>0</v>
      </c>
      <c r="Z325" s="88">
        <f t="shared" si="94"/>
        <v>0</v>
      </c>
      <c r="AA325" s="88">
        <f t="shared" si="95"/>
        <v>0</v>
      </c>
      <c r="AB325" s="88">
        <f t="shared" si="96"/>
        <v>0</v>
      </c>
      <c r="AC325" s="88">
        <f t="shared" si="97"/>
        <v>0.75</v>
      </c>
      <c r="AD325" s="88">
        <f t="shared" si="98"/>
        <v>0</v>
      </c>
      <c r="AE325" s="88">
        <f t="shared" si="99"/>
        <v>0.75</v>
      </c>
      <c r="AF325" s="8"/>
      <c r="AG325" s="8"/>
      <c r="AH325" s="8">
        <f t="shared" si="104"/>
        <v>3</v>
      </c>
      <c r="AI325" s="8">
        <f t="shared" si="105"/>
        <v>4</v>
      </c>
      <c r="AJ325" s="8" t="str">
        <f t="shared" si="106"/>
        <v>Correct</v>
      </c>
      <c r="AK325" s="8"/>
      <c r="AL325" s="159" t="str">
        <f>IFERROR(VLOOKUP(Table1[[#This Row],[RespondentID]],'All Data'!$A326:$CN898,81,FALSE),"unknown")</f>
        <v>Female</v>
      </c>
      <c r="AM325" s="159">
        <f>IFERROR(VLOOKUP(Table1[[#This Row],[RespondentID]],'All Data'!$A326:$CN898,82,FALSE),"unknown")</f>
        <v>13</v>
      </c>
      <c r="AN325" s="159" t="str">
        <f>IFERROR(VLOOKUP(Table1[[#This Row],[RespondentID]],'All Data'!$A326:$CN898,83,FALSE),"unknown")</f>
        <v>Suffolk</v>
      </c>
      <c r="AO325" s="159" t="str">
        <f>IFERROR(VLOOKUP(Table1[[#This Row],[RespondentID]],'All Data'!$A326:$CN898,84,FALSE),"unknown")</f>
        <v>Lindenhurst, 11757</v>
      </c>
      <c r="AP325" s="159" t="str">
        <f>IFERROR(VLOOKUP(Table1[[#This Row],[RespondentID]],'All Data'!$A326:$CN898,85,FALSE),"unknown")</f>
        <v>White/Caucasian</v>
      </c>
      <c r="AQ325" s="159" t="str">
        <f>IFERROR(VLOOKUP(Table1[[#This Row],[RespondentID]],'All Data'!$A326:$CN898,86,FALSE),"unknown")</f>
        <v>Yes</v>
      </c>
      <c r="AR325" s="159" t="str">
        <f>IFERROR(VLOOKUP(Table1[[#This Row],[RespondentID]],'All Data'!$A326:$CN898,87,FALSE),"unknown")</f>
        <v xml:space="preserve">English Spanish </v>
      </c>
      <c r="AS325" s="159">
        <f>IFERROR(VLOOKUP(Table1[[#This Row],[RespondentID]],'All Data'!$A326:$CN898,88,FALSE),"unknown")</f>
        <v>0</v>
      </c>
      <c r="AT325" s="159" t="str">
        <f>IFERROR(VLOOKUP(Table1[[#This Row],[RespondentID]],'All Data'!$A326:$CN898,89,FALSE),"unknown")</f>
        <v>K-8 grade</v>
      </c>
      <c r="AU325" s="159" t="str">
        <f>IFERROR(VLOOKUP(Table1[[#This Row],[RespondentID]],'All Data'!$A326:$CN898,90,FALSE),"unknown")</f>
        <v>Student</v>
      </c>
      <c r="AV325" s="159" t="str">
        <f>IFERROR(VLOOKUP(Table1[[#This Row],[RespondentID]],'All Data'!$A326:$CN898,91,FALSE),"unknown")</f>
        <v>Yes</v>
      </c>
      <c r="AW325" s="159" t="str">
        <f>IFERROR(VLOOKUP(Table1[[#This Row],[RespondentID]],'All Data'!$A326:$CN898,92,FALSE),"unknown")</f>
        <v>Yes</v>
      </c>
    </row>
    <row r="326" spans="1:49" x14ac:dyDescent="0.35">
      <c r="A326" s="6">
        <f>'All Data'!A327</f>
        <v>7045759383</v>
      </c>
      <c r="B326" s="6"/>
      <c r="C326" s="6" t="s">
        <v>19</v>
      </c>
      <c r="D326" s="6" t="s">
        <v>20</v>
      </c>
      <c r="E326" s="6"/>
      <c r="F326" s="6" t="s">
        <v>22</v>
      </c>
      <c r="G326" s="6"/>
      <c r="H326" s="6"/>
      <c r="I326" s="6"/>
      <c r="J326" s="6"/>
      <c r="K326" s="6"/>
      <c r="L326" s="6"/>
      <c r="M326" s="6"/>
      <c r="N326" s="6" t="s">
        <v>30</v>
      </c>
      <c r="O326" s="8"/>
      <c r="P326" s="8">
        <f t="shared" si="100"/>
        <v>4</v>
      </c>
      <c r="Q326" s="8">
        <f t="shared" si="101"/>
        <v>0.75</v>
      </c>
      <c r="R326" s="8"/>
      <c r="S326" s="8">
        <f t="shared" si="107"/>
        <v>0</v>
      </c>
      <c r="T326" s="8">
        <f t="shared" si="102"/>
        <v>0.75</v>
      </c>
      <c r="U326" s="8">
        <f t="shared" si="103"/>
        <v>0.75</v>
      </c>
      <c r="V326" s="88">
        <f t="shared" si="90"/>
        <v>0</v>
      </c>
      <c r="W326" s="88">
        <f t="shared" si="91"/>
        <v>0.75</v>
      </c>
      <c r="X326" s="88">
        <f t="shared" si="92"/>
        <v>0</v>
      </c>
      <c r="Y326" s="88">
        <f t="shared" si="93"/>
        <v>0</v>
      </c>
      <c r="Z326" s="88">
        <f t="shared" si="94"/>
        <v>0</v>
      </c>
      <c r="AA326" s="88">
        <f t="shared" si="95"/>
        <v>0</v>
      </c>
      <c r="AB326" s="88">
        <f t="shared" si="96"/>
        <v>0</v>
      </c>
      <c r="AC326" s="88">
        <f t="shared" si="97"/>
        <v>0</v>
      </c>
      <c r="AD326" s="88">
        <f t="shared" si="98"/>
        <v>0</v>
      </c>
      <c r="AE326" s="88">
        <f t="shared" si="99"/>
        <v>0.75</v>
      </c>
      <c r="AF326" s="8"/>
      <c r="AG326" s="8"/>
      <c r="AH326" s="8">
        <f t="shared" si="104"/>
        <v>3</v>
      </c>
      <c r="AI326" s="8">
        <f t="shared" si="105"/>
        <v>4</v>
      </c>
      <c r="AJ326" s="8" t="str">
        <f t="shared" si="106"/>
        <v>Correct</v>
      </c>
      <c r="AK326" s="8"/>
      <c r="AL326" s="159" t="str">
        <f>IFERROR(VLOOKUP(Table1[[#This Row],[RespondentID]],'All Data'!$A327:$CN899,81,FALSE),"unknown")</f>
        <v>Female</v>
      </c>
      <c r="AM326" s="159">
        <f>IFERROR(VLOOKUP(Table1[[#This Row],[RespondentID]],'All Data'!$A327:$CN899,82,FALSE),"unknown")</f>
        <v>60</v>
      </c>
      <c r="AN326" s="159" t="str">
        <f>IFERROR(VLOOKUP(Table1[[#This Row],[RespondentID]],'All Data'!$A327:$CN899,83,FALSE),"unknown")</f>
        <v>Suffolk</v>
      </c>
      <c r="AO326" s="159" t="str">
        <f>IFERROR(VLOOKUP(Table1[[#This Row],[RespondentID]],'All Data'!$A327:$CN899,84,FALSE),"unknown")</f>
        <v>Lindenhurst, 11757</v>
      </c>
      <c r="AP326" s="159" t="str">
        <f>IFERROR(VLOOKUP(Table1[[#This Row],[RespondentID]],'All Data'!$A327:$CN899,85,FALSE),"unknown")</f>
        <v>Other (please specify)</v>
      </c>
      <c r="AQ326" s="159" t="str">
        <f>IFERROR(VLOOKUP(Table1[[#This Row],[RespondentID]],'All Data'!$A327:$CN899,86,FALSE),"unknown")</f>
        <v>Yes</v>
      </c>
      <c r="AR326" s="159" t="str">
        <f>IFERROR(VLOOKUP(Table1[[#This Row],[RespondentID]],'All Data'!$A327:$CN899,87,FALSE),"unknown")</f>
        <v xml:space="preserve">English Spanish </v>
      </c>
      <c r="AS326" s="159" t="str">
        <f>IFERROR(VLOOKUP(Table1[[#This Row],[RespondentID]],'All Data'!$A327:$CN899,88,FALSE),"unknown")</f>
        <v>$75,000 to $125,000</v>
      </c>
      <c r="AT326" s="159" t="str">
        <f>IFERROR(VLOOKUP(Table1[[#This Row],[RespondentID]],'All Data'!$A327:$CN899,89,FALSE),"unknown")</f>
        <v>Other (please specify)</v>
      </c>
      <c r="AU326" s="159" t="str">
        <f>IFERROR(VLOOKUP(Table1[[#This Row],[RespondentID]],'All Data'!$A327:$CN899,90,FALSE),"unknown")</f>
        <v>Employed for wages</v>
      </c>
      <c r="AV326" s="159" t="str">
        <f>IFERROR(VLOOKUP(Table1[[#This Row],[RespondentID]],'All Data'!$A327:$CN899,91,FALSE),"unknown")</f>
        <v>Yes</v>
      </c>
      <c r="AW326" s="159" t="str">
        <f>IFERROR(VLOOKUP(Table1[[#This Row],[RespondentID]],'All Data'!$A327:$CN899,92,FALSE),"unknown")</f>
        <v>Yes</v>
      </c>
    </row>
    <row r="327" spans="1:49" x14ac:dyDescent="0.35">
      <c r="A327" s="6">
        <f>'All Data'!A328</f>
        <v>7045759020</v>
      </c>
      <c r="B327" s="6"/>
      <c r="C327" s="6"/>
      <c r="D327" s="6"/>
      <c r="E327" s="6"/>
      <c r="F327" s="6"/>
      <c r="G327" s="6"/>
      <c r="H327" s="6"/>
      <c r="I327" s="6"/>
      <c r="J327" s="6"/>
      <c r="K327" s="6"/>
      <c r="L327" s="6"/>
      <c r="M327" s="6"/>
      <c r="N327" s="6"/>
      <c r="O327" s="8"/>
      <c r="P327" s="8">
        <f t="shared" si="100"/>
        <v>0</v>
      </c>
      <c r="Q327" s="8" t="e">
        <f t="shared" si="101"/>
        <v>#DIV/0!</v>
      </c>
      <c r="R327" s="8"/>
      <c r="S327" s="8">
        <f t="shared" si="107"/>
        <v>0</v>
      </c>
      <c r="T327" s="8">
        <f t="shared" si="102"/>
        <v>0</v>
      </c>
      <c r="U327" s="8">
        <f t="shared" si="103"/>
        <v>0</v>
      </c>
      <c r="V327" s="88">
        <f t="shared" si="90"/>
        <v>0</v>
      </c>
      <c r="W327" s="88">
        <f t="shared" si="91"/>
        <v>0</v>
      </c>
      <c r="X327" s="88">
        <f t="shared" si="92"/>
        <v>0</v>
      </c>
      <c r="Y327" s="88">
        <f t="shared" si="93"/>
        <v>0</v>
      </c>
      <c r="Z327" s="88">
        <f t="shared" si="94"/>
        <v>0</v>
      </c>
      <c r="AA327" s="88">
        <f t="shared" si="95"/>
        <v>0</v>
      </c>
      <c r="AB327" s="88">
        <f t="shared" si="96"/>
        <v>0</v>
      </c>
      <c r="AC327" s="88">
        <f t="shared" si="97"/>
        <v>0</v>
      </c>
      <c r="AD327" s="88">
        <f t="shared" si="98"/>
        <v>0</v>
      </c>
      <c r="AE327" s="88">
        <f t="shared" si="99"/>
        <v>0</v>
      </c>
      <c r="AF327" s="8"/>
      <c r="AG327" s="8"/>
      <c r="AH327" s="8">
        <f t="shared" si="104"/>
        <v>0</v>
      </c>
      <c r="AI327" s="8">
        <f t="shared" si="105"/>
        <v>0</v>
      </c>
      <c r="AJ327" s="8" t="str">
        <f t="shared" si="106"/>
        <v>Correct</v>
      </c>
      <c r="AK327" s="8"/>
      <c r="AL327" s="159" t="str">
        <f>IFERROR(VLOOKUP(Table1[[#This Row],[RespondentID]],'All Data'!$A328:$CN900,81,FALSE),"unknown")</f>
        <v>Male</v>
      </c>
      <c r="AM327" s="159">
        <f>IFERROR(VLOOKUP(Table1[[#This Row],[RespondentID]],'All Data'!$A328:$CN900,82,FALSE),"unknown")</f>
        <v>47</v>
      </c>
      <c r="AN327" s="159" t="str">
        <f>IFERROR(VLOOKUP(Table1[[#This Row],[RespondentID]],'All Data'!$A328:$CN900,83,FALSE),"unknown")</f>
        <v>Suffolk</v>
      </c>
      <c r="AO327" s="159" t="str">
        <f>IFERROR(VLOOKUP(Table1[[#This Row],[RespondentID]],'All Data'!$A328:$CN900,84,FALSE),"unknown")</f>
        <v>Lindenhurst, 11757</v>
      </c>
      <c r="AP327" s="159" t="str">
        <f>IFERROR(VLOOKUP(Table1[[#This Row],[RespondentID]],'All Data'!$A328:$CN900,85,FALSE),"unknown")</f>
        <v>Black/African American</v>
      </c>
      <c r="AQ327" s="159" t="str">
        <f>IFERROR(VLOOKUP(Table1[[#This Row],[RespondentID]],'All Data'!$A328:$CN900,86,FALSE),"unknown")</f>
        <v>No</v>
      </c>
      <c r="AR327" s="159" t="str">
        <f>IFERROR(VLOOKUP(Table1[[#This Row],[RespondentID]],'All Data'!$A328:$CN900,87,FALSE),"unknown")</f>
        <v xml:space="preserve">English </v>
      </c>
      <c r="AS327" s="159" t="str">
        <f>IFERROR(VLOOKUP(Table1[[#This Row],[RespondentID]],'All Data'!$A328:$CN900,88,FALSE),"unknown")</f>
        <v>$75,000 to $125,000</v>
      </c>
      <c r="AT327" s="159" t="str">
        <f>IFERROR(VLOOKUP(Table1[[#This Row],[RespondentID]],'All Data'!$A328:$CN900,89,FALSE),"unknown")</f>
        <v>Some high school</v>
      </c>
      <c r="AU327" s="159" t="str">
        <f>IFERROR(VLOOKUP(Table1[[#This Row],[RespondentID]],'All Data'!$A328:$CN900,90,FALSE),"unknown")</f>
        <v>Employed for wages</v>
      </c>
      <c r="AV327" s="159" t="str">
        <f>IFERROR(VLOOKUP(Table1[[#This Row],[RespondentID]],'All Data'!$A328:$CN900,91,FALSE),"unknown")</f>
        <v>Yes</v>
      </c>
      <c r="AW327" s="159" t="str">
        <f>IFERROR(VLOOKUP(Table1[[#This Row],[RespondentID]],'All Data'!$A328:$CN900,92,FALSE),"unknown")</f>
        <v>Yes</v>
      </c>
    </row>
    <row r="328" spans="1:49" x14ac:dyDescent="0.35">
      <c r="A328" s="6">
        <f>'All Data'!A329</f>
        <v>7045758702</v>
      </c>
      <c r="B328" s="6"/>
      <c r="C328" s="6" t="s">
        <v>19</v>
      </c>
      <c r="D328" s="6" t="s">
        <v>20</v>
      </c>
      <c r="E328" s="6"/>
      <c r="F328" s="6"/>
      <c r="G328" s="6"/>
      <c r="H328" s="6"/>
      <c r="I328" s="6"/>
      <c r="J328" s="6"/>
      <c r="K328" s="6"/>
      <c r="L328" s="6"/>
      <c r="M328" s="6"/>
      <c r="N328" s="6"/>
      <c r="O328" s="8"/>
      <c r="P328" s="8">
        <f t="shared" si="100"/>
        <v>2</v>
      </c>
      <c r="Q328" s="8">
        <f t="shared" si="101"/>
        <v>1.5</v>
      </c>
      <c r="R328" s="8"/>
      <c r="S328" s="8">
        <f t="shared" si="107"/>
        <v>0</v>
      </c>
      <c r="T328" s="8">
        <f t="shared" si="102"/>
        <v>1</v>
      </c>
      <c r="U328" s="8">
        <f t="shared" si="103"/>
        <v>1</v>
      </c>
      <c r="V328" s="88">
        <f t="shared" si="90"/>
        <v>0</v>
      </c>
      <c r="W328" s="88">
        <f t="shared" si="91"/>
        <v>0</v>
      </c>
      <c r="X328" s="88">
        <f t="shared" si="92"/>
        <v>0</v>
      </c>
      <c r="Y328" s="88">
        <f t="shared" si="93"/>
        <v>0</v>
      </c>
      <c r="Z328" s="88">
        <f t="shared" si="94"/>
        <v>0</v>
      </c>
      <c r="AA328" s="88">
        <f t="shared" si="95"/>
        <v>0</v>
      </c>
      <c r="AB328" s="88">
        <f t="shared" si="96"/>
        <v>0</v>
      </c>
      <c r="AC328" s="88">
        <f t="shared" si="97"/>
        <v>0</v>
      </c>
      <c r="AD328" s="88">
        <f t="shared" si="98"/>
        <v>0</v>
      </c>
      <c r="AE328" s="88">
        <f t="shared" si="99"/>
        <v>0</v>
      </c>
      <c r="AF328" s="8"/>
      <c r="AG328" s="8"/>
      <c r="AH328" s="8">
        <f t="shared" si="104"/>
        <v>2</v>
      </c>
      <c r="AI328" s="8">
        <f t="shared" si="105"/>
        <v>2</v>
      </c>
      <c r="AJ328" s="8" t="str">
        <f t="shared" si="106"/>
        <v>Correct</v>
      </c>
      <c r="AK328" s="8"/>
      <c r="AL328" s="159" t="str">
        <f>IFERROR(VLOOKUP(Table1[[#This Row],[RespondentID]],'All Data'!$A329:$CN901,81,FALSE),"unknown")</f>
        <v>Female</v>
      </c>
      <c r="AM328" s="159">
        <f>IFERROR(VLOOKUP(Table1[[#This Row],[RespondentID]],'All Data'!$A329:$CN901,82,FALSE),"unknown")</f>
        <v>98</v>
      </c>
      <c r="AN328" s="159" t="str">
        <f>IFERROR(VLOOKUP(Table1[[#This Row],[RespondentID]],'All Data'!$A329:$CN901,83,FALSE),"unknown")</f>
        <v>Suffolk</v>
      </c>
      <c r="AO328" s="159" t="str">
        <f>IFERROR(VLOOKUP(Table1[[#This Row],[RespondentID]],'All Data'!$A329:$CN901,84,FALSE),"unknown")</f>
        <v>Commack, 11725</v>
      </c>
      <c r="AP328" s="159" t="str">
        <f>IFERROR(VLOOKUP(Table1[[#This Row],[RespondentID]],'All Data'!$A329:$CN901,85,FALSE),"unknown")</f>
        <v>White/Caucasian</v>
      </c>
      <c r="AQ328" s="159" t="str">
        <f>IFERROR(VLOOKUP(Table1[[#This Row],[RespondentID]],'All Data'!$A329:$CN901,86,FALSE),"unknown")</f>
        <v>No</v>
      </c>
      <c r="AR328" s="159" t="str">
        <f>IFERROR(VLOOKUP(Table1[[#This Row],[RespondentID]],'All Data'!$A329:$CN901,87,FALSE),"unknown")</f>
        <v xml:space="preserve">English </v>
      </c>
      <c r="AS328" s="159" t="str">
        <f>IFERROR(VLOOKUP(Table1[[#This Row],[RespondentID]],'All Data'!$A329:$CN901,88,FALSE),"unknown")</f>
        <v>$75,000 to $125,000</v>
      </c>
      <c r="AT328" s="159" t="str">
        <f>IFERROR(VLOOKUP(Table1[[#This Row],[RespondentID]],'All Data'!$A329:$CN901,89,FALSE),"unknown")</f>
        <v>Other (please specify)</v>
      </c>
      <c r="AU328" s="159" t="str">
        <f>IFERROR(VLOOKUP(Table1[[#This Row],[RespondentID]],'All Data'!$A329:$CN901,90,FALSE),"unknown")</f>
        <v>Retired</v>
      </c>
      <c r="AV328" s="159" t="str">
        <f>IFERROR(VLOOKUP(Table1[[#This Row],[RespondentID]],'All Data'!$A329:$CN901,91,FALSE),"unknown")</f>
        <v>Yes</v>
      </c>
      <c r="AW328" s="159" t="str">
        <f>IFERROR(VLOOKUP(Table1[[#This Row],[RespondentID]],'All Data'!$A329:$CN901,92,FALSE),"unknown")</f>
        <v>No</v>
      </c>
    </row>
    <row r="329" spans="1:49" x14ac:dyDescent="0.35">
      <c r="A329" s="6">
        <f>'All Data'!A330</f>
        <v>7045758460</v>
      </c>
      <c r="B329" s="6"/>
      <c r="C329" s="6"/>
      <c r="D329" s="6"/>
      <c r="E329" s="6"/>
      <c r="F329" s="6"/>
      <c r="G329" s="6"/>
      <c r="H329" s="6"/>
      <c r="I329" s="6" t="s">
        <v>25</v>
      </c>
      <c r="J329" s="6" t="s">
        <v>26</v>
      </c>
      <c r="K329" s="6"/>
      <c r="L329" s="6"/>
      <c r="M329" s="6" t="s">
        <v>29</v>
      </c>
      <c r="N329" s="6"/>
      <c r="O329" s="8"/>
      <c r="P329" s="8">
        <f t="shared" si="100"/>
        <v>3</v>
      </c>
      <c r="Q329" s="8">
        <f t="shared" si="101"/>
        <v>1</v>
      </c>
      <c r="R329" s="8"/>
      <c r="S329" s="8">
        <f t="shared" si="107"/>
        <v>0</v>
      </c>
      <c r="T329" s="8">
        <f t="shared" si="102"/>
        <v>0</v>
      </c>
      <c r="U329" s="8">
        <f t="shared" si="103"/>
        <v>0</v>
      </c>
      <c r="V329" s="88">
        <f t="shared" si="90"/>
        <v>0</v>
      </c>
      <c r="W329" s="88">
        <f t="shared" si="91"/>
        <v>0</v>
      </c>
      <c r="X329" s="88">
        <f t="shared" si="92"/>
        <v>0</v>
      </c>
      <c r="Y329" s="88">
        <f t="shared" si="93"/>
        <v>0</v>
      </c>
      <c r="Z329" s="88">
        <f t="shared" si="94"/>
        <v>1</v>
      </c>
      <c r="AA329" s="88">
        <f t="shared" si="95"/>
        <v>1</v>
      </c>
      <c r="AB329" s="88">
        <f t="shared" si="96"/>
        <v>0</v>
      </c>
      <c r="AC329" s="88">
        <f t="shared" si="97"/>
        <v>0</v>
      </c>
      <c r="AD329" s="88">
        <f t="shared" si="98"/>
        <v>1</v>
      </c>
      <c r="AE329" s="88">
        <f t="shared" si="99"/>
        <v>0</v>
      </c>
      <c r="AF329" s="8"/>
      <c r="AG329" s="8"/>
      <c r="AH329" s="8">
        <f t="shared" si="104"/>
        <v>3</v>
      </c>
      <c r="AI329" s="8">
        <f t="shared" si="105"/>
        <v>3</v>
      </c>
      <c r="AJ329" s="8" t="str">
        <f t="shared" si="106"/>
        <v>Correct</v>
      </c>
      <c r="AK329" s="8"/>
      <c r="AL329" s="159" t="str">
        <f>IFERROR(VLOOKUP(Table1[[#This Row],[RespondentID]],'All Data'!$A330:$CN902,81,FALSE),"unknown")</f>
        <v>Female</v>
      </c>
      <c r="AM329" s="159">
        <f>IFERROR(VLOOKUP(Table1[[#This Row],[RespondentID]],'All Data'!$A330:$CN902,82,FALSE),"unknown")</f>
        <v>77</v>
      </c>
      <c r="AN329" s="159" t="str">
        <f>IFERROR(VLOOKUP(Table1[[#This Row],[RespondentID]],'All Data'!$A330:$CN902,83,FALSE),"unknown")</f>
        <v>Suffolk</v>
      </c>
      <c r="AO329" s="159" t="str">
        <f>IFERROR(VLOOKUP(Table1[[#This Row],[RespondentID]],'All Data'!$A330:$CN902,84,FALSE),"unknown")</f>
        <v>Amityville, 11701</v>
      </c>
      <c r="AP329" s="159" t="str">
        <f>IFERROR(VLOOKUP(Table1[[#This Row],[RespondentID]],'All Data'!$A330:$CN902,85,FALSE),"unknown")</f>
        <v>Black/African American</v>
      </c>
      <c r="AQ329" s="159" t="str">
        <f>IFERROR(VLOOKUP(Table1[[#This Row],[RespondentID]],'All Data'!$A330:$CN902,86,FALSE),"unknown")</f>
        <v>No</v>
      </c>
      <c r="AR329" s="159" t="str">
        <f>IFERROR(VLOOKUP(Table1[[#This Row],[RespondentID]],'All Data'!$A330:$CN902,87,FALSE),"unknown")</f>
        <v xml:space="preserve">English </v>
      </c>
      <c r="AS329" s="159" t="str">
        <f>IFERROR(VLOOKUP(Table1[[#This Row],[RespondentID]],'All Data'!$A330:$CN902,88,FALSE),"unknown")</f>
        <v>$50,000 to $74,999</v>
      </c>
      <c r="AT329" s="159" t="str">
        <f>IFERROR(VLOOKUP(Table1[[#This Row],[RespondentID]],'All Data'!$A330:$CN902,89,FALSE),"unknown")</f>
        <v>Graduate school</v>
      </c>
      <c r="AU329" s="159" t="str">
        <f>IFERROR(VLOOKUP(Table1[[#This Row],[RespondentID]],'All Data'!$A330:$CN902,90,FALSE),"unknown")</f>
        <v>Retired</v>
      </c>
      <c r="AV329" s="159" t="str">
        <f>IFERROR(VLOOKUP(Table1[[#This Row],[RespondentID]],'All Data'!$A330:$CN902,91,FALSE),"unknown")</f>
        <v>Yes</v>
      </c>
      <c r="AW329" s="159" t="str">
        <f>IFERROR(VLOOKUP(Table1[[#This Row],[RespondentID]],'All Data'!$A330:$CN902,92,FALSE),"unknown")</f>
        <v>Yes</v>
      </c>
    </row>
    <row r="330" spans="1:49" x14ac:dyDescent="0.35">
      <c r="A330" s="6">
        <f>'All Data'!A331</f>
        <v>7045758181</v>
      </c>
      <c r="B330" s="6"/>
      <c r="C330" s="6" t="s">
        <v>19</v>
      </c>
      <c r="D330" s="6"/>
      <c r="E330" s="6"/>
      <c r="F330" s="6"/>
      <c r="G330" s="6"/>
      <c r="H330" s="6"/>
      <c r="I330" s="6"/>
      <c r="J330" s="6"/>
      <c r="K330" s="6"/>
      <c r="L330" s="6" t="s">
        <v>28</v>
      </c>
      <c r="M330" s="6" t="s">
        <v>29</v>
      </c>
      <c r="N330" s="6"/>
      <c r="O330" s="8"/>
      <c r="P330" s="8">
        <f t="shared" si="100"/>
        <v>3</v>
      </c>
      <c r="Q330" s="8">
        <f t="shared" si="101"/>
        <v>1</v>
      </c>
      <c r="R330" s="8"/>
      <c r="S330" s="8">
        <f t="shared" si="107"/>
        <v>0</v>
      </c>
      <c r="T330" s="8">
        <f t="shared" si="102"/>
        <v>1</v>
      </c>
      <c r="U330" s="8">
        <f t="shared" si="103"/>
        <v>0</v>
      </c>
      <c r="V330" s="88">
        <f t="shared" si="90"/>
        <v>0</v>
      </c>
      <c r="W330" s="88">
        <f t="shared" si="91"/>
        <v>0</v>
      </c>
      <c r="X330" s="88">
        <f t="shared" si="92"/>
        <v>0</v>
      </c>
      <c r="Y330" s="88">
        <f t="shared" si="93"/>
        <v>0</v>
      </c>
      <c r="Z330" s="88">
        <f t="shared" si="94"/>
        <v>0</v>
      </c>
      <c r="AA330" s="88">
        <f t="shared" si="95"/>
        <v>0</v>
      </c>
      <c r="AB330" s="88">
        <f t="shared" si="96"/>
        <v>0</v>
      </c>
      <c r="AC330" s="88">
        <f t="shared" si="97"/>
        <v>1</v>
      </c>
      <c r="AD330" s="88">
        <f t="shared" si="98"/>
        <v>1</v>
      </c>
      <c r="AE330" s="88">
        <f t="shared" si="99"/>
        <v>0</v>
      </c>
      <c r="AF330" s="8"/>
      <c r="AG330" s="8"/>
      <c r="AH330" s="8">
        <f t="shared" si="104"/>
        <v>3</v>
      </c>
      <c r="AI330" s="8">
        <f t="shared" si="105"/>
        <v>3</v>
      </c>
      <c r="AJ330" s="8" t="str">
        <f t="shared" si="106"/>
        <v>Correct</v>
      </c>
      <c r="AK330" s="8"/>
      <c r="AL330" s="159" t="str">
        <f>IFERROR(VLOOKUP(Table1[[#This Row],[RespondentID]],'All Data'!$A331:$CN903,81,FALSE),"unknown")</f>
        <v>Female</v>
      </c>
      <c r="AM330" s="159">
        <f>IFERROR(VLOOKUP(Table1[[#This Row],[RespondentID]],'All Data'!$A331:$CN903,82,FALSE),"unknown")</f>
        <v>70</v>
      </c>
      <c r="AN330" s="159" t="str">
        <f>IFERROR(VLOOKUP(Table1[[#This Row],[RespondentID]],'All Data'!$A331:$CN903,83,FALSE),"unknown")</f>
        <v>Suffolk</v>
      </c>
      <c r="AO330" s="159" t="str">
        <f>IFERROR(VLOOKUP(Table1[[#This Row],[RespondentID]],'All Data'!$A331:$CN903,84,FALSE),"unknown")</f>
        <v>Amityville, 11701</v>
      </c>
      <c r="AP330" s="159" t="str">
        <f>IFERROR(VLOOKUP(Table1[[#This Row],[RespondentID]],'All Data'!$A331:$CN903,85,FALSE),"unknown")</f>
        <v>Black/African American</v>
      </c>
      <c r="AQ330" s="159" t="str">
        <f>IFERROR(VLOOKUP(Table1[[#This Row],[RespondentID]],'All Data'!$A331:$CN903,86,FALSE),"unknown")</f>
        <v>No</v>
      </c>
      <c r="AR330" s="159" t="str">
        <f>IFERROR(VLOOKUP(Table1[[#This Row],[RespondentID]],'All Data'!$A331:$CN903,87,FALSE),"unknown")</f>
        <v xml:space="preserve">English </v>
      </c>
      <c r="AS330" s="159" t="str">
        <f>IFERROR(VLOOKUP(Table1[[#This Row],[RespondentID]],'All Data'!$A331:$CN903,88,FALSE),"unknown")</f>
        <v>$35,000 to $49,999</v>
      </c>
      <c r="AT330" s="159" t="str">
        <f>IFERROR(VLOOKUP(Table1[[#This Row],[RespondentID]],'All Data'!$A331:$CN903,89,FALSE),"unknown")</f>
        <v>Other (please specify)</v>
      </c>
      <c r="AU330" s="159" t="str">
        <f>IFERROR(VLOOKUP(Table1[[#This Row],[RespondentID]],'All Data'!$A331:$CN903,90,FALSE),"unknown")</f>
        <v>Employed for wages</v>
      </c>
      <c r="AV330" s="159" t="str">
        <f>IFERROR(VLOOKUP(Table1[[#This Row],[RespondentID]],'All Data'!$A331:$CN903,91,FALSE),"unknown")</f>
        <v>No, but I did in the past</v>
      </c>
      <c r="AW330" s="159" t="str">
        <f>IFERROR(VLOOKUP(Table1[[#This Row],[RespondentID]],'All Data'!$A331:$CN903,92,FALSE),"unknown")</f>
        <v>No</v>
      </c>
    </row>
    <row r="331" spans="1:49" x14ac:dyDescent="0.35">
      <c r="A331" s="6">
        <f>'All Data'!A332</f>
        <v>7045757888</v>
      </c>
      <c r="B331" s="6"/>
      <c r="C331" s="6" t="s">
        <v>19</v>
      </c>
      <c r="D331" s="6" t="s">
        <v>20</v>
      </c>
      <c r="E331" s="6"/>
      <c r="F331" s="6"/>
      <c r="G331" s="6"/>
      <c r="H331" s="6"/>
      <c r="I331" s="6" t="s">
        <v>25</v>
      </c>
      <c r="J331" s="6" t="s">
        <v>26</v>
      </c>
      <c r="K331" s="6"/>
      <c r="L331" s="6" t="s">
        <v>28</v>
      </c>
      <c r="M331" s="6" t="s">
        <v>29</v>
      </c>
      <c r="N331" s="6"/>
      <c r="O331" s="8"/>
      <c r="P331" s="8">
        <f t="shared" si="100"/>
        <v>6</v>
      </c>
      <c r="Q331" s="8">
        <f t="shared" si="101"/>
        <v>0.5</v>
      </c>
      <c r="R331" s="8"/>
      <c r="S331" s="8">
        <f t="shared" si="107"/>
        <v>0</v>
      </c>
      <c r="T331" s="8">
        <f t="shared" si="102"/>
        <v>0.5</v>
      </c>
      <c r="U331" s="8">
        <f t="shared" si="103"/>
        <v>0.5</v>
      </c>
      <c r="V331" s="88">
        <f t="shared" si="90"/>
        <v>0</v>
      </c>
      <c r="W331" s="88">
        <f t="shared" si="91"/>
        <v>0</v>
      </c>
      <c r="X331" s="88">
        <f t="shared" si="92"/>
        <v>0</v>
      </c>
      <c r="Y331" s="88">
        <f t="shared" si="93"/>
        <v>0</v>
      </c>
      <c r="Z331" s="88">
        <f t="shared" si="94"/>
        <v>0.5</v>
      </c>
      <c r="AA331" s="88">
        <f t="shared" si="95"/>
        <v>0.5</v>
      </c>
      <c r="AB331" s="88">
        <f t="shared" si="96"/>
        <v>0</v>
      </c>
      <c r="AC331" s="88">
        <f t="shared" si="97"/>
        <v>0.5</v>
      </c>
      <c r="AD331" s="88">
        <f t="shared" si="98"/>
        <v>0.5</v>
      </c>
      <c r="AE331" s="88">
        <f t="shared" si="99"/>
        <v>0</v>
      </c>
      <c r="AF331" s="8"/>
      <c r="AG331" s="8"/>
      <c r="AH331" s="8">
        <f t="shared" si="104"/>
        <v>3</v>
      </c>
      <c r="AI331" s="8">
        <f t="shared" si="105"/>
        <v>6</v>
      </c>
      <c r="AJ331" s="8" t="str">
        <f t="shared" si="106"/>
        <v>Correct</v>
      </c>
      <c r="AK331" s="8"/>
      <c r="AL331" s="159" t="str">
        <f>IFERROR(VLOOKUP(Table1[[#This Row],[RespondentID]],'All Data'!$A332:$CN904,81,FALSE),"unknown")</f>
        <v>Female</v>
      </c>
      <c r="AM331" s="159">
        <f>IFERROR(VLOOKUP(Table1[[#This Row],[RespondentID]],'All Data'!$A332:$CN904,82,FALSE),"unknown")</f>
        <v>63</v>
      </c>
      <c r="AN331" s="159" t="str">
        <f>IFERROR(VLOOKUP(Table1[[#This Row],[RespondentID]],'All Data'!$A332:$CN904,83,FALSE),"unknown")</f>
        <v>Suffolk</v>
      </c>
      <c r="AO331" s="159" t="str">
        <f>IFERROR(VLOOKUP(Table1[[#This Row],[RespondentID]],'All Data'!$A332:$CN904,84,FALSE),"unknown")</f>
        <v>Oakdale, 11769</v>
      </c>
      <c r="AP331" s="159" t="str">
        <f>IFERROR(VLOOKUP(Table1[[#This Row],[RespondentID]],'All Data'!$A332:$CN904,85,FALSE),"unknown")</f>
        <v>Multi-racial</v>
      </c>
      <c r="AQ331" s="159" t="str">
        <f>IFERROR(VLOOKUP(Table1[[#This Row],[RespondentID]],'All Data'!$A332:$CN904,86,FALSE),"unknown")</f>
        <v>Yes</v>
      </c>
      <c r="AR331" s="159" t="str">
        <f>IFERROR(VLOOKUP(Table1[[#This Row],[RespondentID]],'All Data'!$A332:$CN904,87,FALSE),"unknown")</f>
        <v xml:space="preserve">English </v>
      </c>
      <c r="AS331" s="159">
        <f>IFERROR(VLOOKUP(Table1[[#This Row],[RespondentID]],'All Data'!$A332:$CN904,88,FALSE),"unknown")</f>
        <v>0</v>
      </c>
      <c r="AT331" s="159" t="str">
        <f>IFERROR(VLOOKUP(Table1[[#This Row],[RespondentID]],'All Data'!$A332:$CN904,89,FALSE),"unknown")</f>
        <v>Some college</v>
      </c>
      <c r="AU331" s="159" t="str">
        <f>IFERROR(VLOOKUP(Table1[[#This Row],[RespondentID]],'All Data'!$A332:$CN904,90,FALSE),"unknown")</f>
        <v>Retired</v>
      </c>
      <c r="AV331" s="159" t="str">
        <f>IFERROR(VLOOKUP(Table1[[#This Row],[RespondentID]],'All Data'!$A332:$CN904,91,FALSE),"unknown")</f>
        <v>No</v>
      </c>
      <c r="AW331" s="159">
        <f>IFERROR(VLOOKUP(Table1[[#This Row],[RespondentID]],'All Data'!$A332:$CN904,92,FALSE),"unknown")</f>
        <v>0</v>
      </c>
    </row>
    <row r="332" spans="1:49" x14ac:dyDescent="0.35">
      <c r="A332" s="6">
        <f>'All Data'!A333</f>
        <v>7045757487</v>
      </c>
      <c r="B332" s="6"/>
      <c r="C332" s="6" t="s">
        <v>19</v>
      </c>
      <c r="D332" s="6"/>
      <c r="E332" s="6" t="s">
        <v>21</v>
      </c>
      <c r="F332" s="6"/>
      <c r="G332" s="6"/>
      <c r="H332" s="6"/>
      <c r="I332" s="6"/>
      <c r="J332" s="6"/>
      <c r="K332" s="6"/>
      <c r="L332" s="6"/>
      <c r="M332" s="6" t="s">
        <v>29</v>
      </c>
      <c r="N332" s="6"/>
      <c r="O332" s="8"/>
      <c r="P332" s="8">
        <f t="shared" si="100"/>
        <v>3</v>
      </c>
      <c r="Q332" s="8">
        <f t="shared" si="101"/>
        <v>1</v>
      </c>
      <c r="R332" s="8"/>
      <c r="S332" s="8">
        <f t="shared" si="107"/>
        <v>0</v>
      </c>
      <c r="T332" s="8">
        <f t="shared" si="102"/>
        <v>1</v>
      </c>
      <c r="U332" s="8">
        <f t="shared" si="103"/>
        <v>0</v>
      </c>
      <c r="V332" s="88">
        <f t="shared" si="90"/>
        <v>1</v>
      </c>
      <c r="W332" s="88">
        <f t="shared" si="91"/>
        <v>0</v>
      </c>
      <c r="X332" s="88">
        <f t="shared" si="92"/>
        <v>0</v>
      </c>
      <c r="Y332" s="88">
        <f t="shared" si="93"/>
        <v>0</v>
      </c>
      <c r="Z332" s="88">
        <f t="shared" si="94"/>
        <v>0</v>
      </c>
      <c r="AA332" s="88">
        <f t="shared" si="95"/>
        <v>0</v>
      </c>
      <c r="AB332" s="88">
        <f t="shared" si="96"/>
        <v>0</v>
      </c>
      <c r="AC332" s="88">
        <f t="shared" si="97"/>
        <v>0</v>
      </c>
      <c r="AD332" s="88">
        <f t="shared" si="98"/>
        <v>1</v>
      </c>
      <c r="AE332" s="88">
        <f t="shared" si="99"/>
        <v>0</v>
      </c>
      <c r="AF332" s="8"/>
      <c r="AG332" s="8"/>
      <c r="AH332" s="8">
        <f t="shared" si="104"/>
        <v>3</v>
      </c>
      <c r="AI332" s="8">
        <f t="shared" si="105"/>
        <v>3</v>
      </c>
      <c r="AJ332" s="8" t="str">
        <f t="shared" si="106"/>
        <v>Correct</v>
      </c>
      <c r="AK332" s="8"/>
      <c r="AL332" s="159" t="str">
        <f>IFERROR(VLOOKUP(Table1[[#This Row],[RespondentID]],'All Data'!$A333:$CN905,81,FALSE),"unknown")</f>
        <v>Male</v>
      </c>
      <c r="AM332" s="159">
        <f>IFERROR(VLOOKUP(Table1[[#This Row],[RespondentID]],'All Data'!$A333:$CN905,82,FALSE),"unknown")</f>
        <v>86</v>
      </c>
      <c r="AN332" s="159" t="str">
        <f>IFERROR(VLOOKUP(Table1[[#This Row],[RespondentID]],'All Data'!$A333:$CN905,83,FALSE),"unknown")</f>
        <v>Suffolk</v>
      </c>
      <c r="AO332" s="159" t="str">
        <f>IFERROR(VLOOKUP(Table1[[#This Row],[RespondentID]],'All Data'!$A333:$CN905,84,FALSE),"unknown")</f>
        <v>West Islip, 11795</v>
      </c>
      <c r="AP332" s="159" t="str">
        <f>IFERROR(VLOOKUP(Table1[[#This Row],[RespondentID]],'All Data'!$A333:$CN905,85,FALSE),"unknown")</f>
        <v>White/Caucasian</v>
      </c>
      <c r="AQ332" s="159" t="str">
        <f>IFERROR(VLOOKUP(Table1[[#This Row],[RespondentID]],'All Data'!$A333:$CN905,86,FALSE),"unknown")</f>
        <v>No</v>
      </c>
      <c r="AR332" s="159" t="str">
        <f>IFERROR(VLOOKUP(Table1[[#This Row],[RespondentID]],'All Data'!$A333:$CN905,87,FALSE),"unknown")</f>
        <v xml:space="preserve">English </v>
      </c>
      <c r="AS332" s="159">
        <f>IFERROR(VLOOKUP(Table1[[#This Row],[RespondentID]],'All Data'!$A333:$CN905,88,FALSE),"unknown")</f>
        <v>0</v>
      </c>
      <c r="AT332" s="159" t="str">
        <f>IFERROR(VLOOKUP(Table1[[#This Row],[RespondentID]],'All Data'!$A333:$CN905,89,FALSE),"unknown")</f>
        <v>Some college</v>
      </c>
      <c r="AU332" s="159" t="str">
        <f>IFERROR(VLOOKUP(Table1[[#This Row],[RespondentID]],'All Data'!$A333:$CN905,90,FALSE),"unknown")</f>
        <v>Retired</v>
      </c>
      <c r="AV332" s="159" t="str">
        <f>IFERROR(VLOOKUP(Table1[[#This Row],[RespondentID]],'All Data'!$A333:$CN905,91,FALSE),"unknown")</f>
        <v>Yes</v>
      </c>
      <c r="AW332" s="159" t="str">
        <f>IFERROR(VLOOKUP(Table1[[#This Row],[RespondentID]],'All Data'!$A333:$CN905,92,FALSE),"unknown")</f>
        <v>No</v>
      </c>
    </row>
    <row r="333" spans="1:49" x14ac:dyDescent="0.35">
      <c r="A333" s="6">
        <f>'All Data'!A334</f>
        <v>7045757208</v>
      </c>
      <c r="B333" s="6"/>
      <c r="C333" s="6"/>
      <c r="D333" s="6"/>
      <c r="E333" s="6"/>
      <c r="F333" s="6"/>
      <c r="G333" s="6"/>
      <c r="H333" s="6"/>
      <c r="I333" s="6"/>
      <c r="J333" s="6"/>
      <c r="K333" s="6"/>
      <c r="L333" s="6"/>
      <c r="M333" s="6"/>
      <c r="N333" s="6"/>
      <c r="O333" s="8"/>
      <c r="P333" s="8">
        <f t="shared" si="100"/>
        <v>0</v>
      </c>
      <c r="Q333" s="8" t="e">
        <f t="shared" si="101"/>
        <v>#DIV/0!</v>
      </c>
      <c r="R333" s="8"/>
      <c r="S333" s="8">
        <f t="shared" si="107"/>
        <v>0</v>
      </c>
      <c r="T333" s="8">
        <f t="shared" si="102"/>
        <v>0</v>
      </c>
      <c r="U333" s="8">
        <f t="shared" si="103"/>
        <v>0</v>
      </c>
      <c r="V333" s="88">
        <f t="shared" si="90"/>
        <v>0</v>
      </c>
      <c r="W333" s="88">
        <f t="shared" si="91"/>
        <v>0</v>
      </c>
      <c r="X333" s="88">
        <f t="shared" si="92"/>
        <v>0</v>
      </c>
      <c r="Y333" s="88">
        <f t="shared" si="93"/>
        <v>0</v>
      </c>
      <c r="Z333" s="88">
        <f t="shared" si="94"/>
        <v>0</v>
      </c>
      <c r="AA333" s="88">
        <f t="shared" si="95"/>
        <v>0</v>
      </c>
      <c r="AB333" s="88">
        <f t="shared" si="96"/>
        <v>0</v>
      </c>
      <c r="AC333" s="88">
        <f t="shared" si="97"/>
        <v>0</v>
      </c>
      <c r="AD333" s="88">
        <f t="shared" si="98"/>
        <v>0</v>
      </c>
      <c r="AE333" s="88">
        <f t="shared" si="99"/>
        <v>0</v>
      </c>
      <c r="AF333" s="8"/>
      <c r="AG333" s="8"/>
      <c r="AH333" s="8">
        <f t="shared" si="104"/>
        <v>0</v>
      </c>
      <c r="AI333" s="8">
        <f t="shared" si="105"/>
        <v>0</v>
      </c>
      <c r="AJ333" s="8" t="str">
        <f t="shared" si="106"/>
        <v>Correct</v>
      </c>
      <c r="AK333" s="8"/>
      <c r="AL333" s="159" t="str">
        <f>IFERROR(VLOOKUP(Table1[[#This Row],[RespondentID]],'All Data'!$A334:$CN906,81,FALSE),"unknown")</f>
        <v>Male</v>
      </c>
      <c r="AM333" s="159">
        <f>IFERROR(VLOOKUP(Table1[[#This Row],[RespondentID]],'All Data'!$A334:$CN906,82,FALSE),"unknown")</f>
        <v>90</v>
      </c>
      <c r="AN333" s="159" t="str">
        <f>IFERROR(VLOOKUP(Table1[[#This Row],[RespondentID]],'All Data'!$A334:$CN906,83,FALSE),"unknown")</f>
        <v>Suffolk</v>
      </c>
      <c r="AO333" s="159" t="str">
        <f>IFERROR(VLOOKUP(Table1[[#This Row],[RespondentID]],'All Data'!$A334:$CN906,84,FALSE),"unknown")</f>
        <v>Sayville, 11782</v>
      </c>
      <c r="AP333" s="159" t="str">
        <f>IFERROR(VLOOKUP(Table1[[#This Row],[RespondentID]],'All Data'!$A334:$CN906,85,FALSE),"unknown")</f>
        <v>White/Caucasian</v>
      </c>
      <c r="AQ333" s="159" t="str">
        <f>IFERROR(VLOOKUP(Table1[[#This Row],[RespondentID]],'All Data'!$A334:$CN906,86,FALSE),"unknown")</f>
        <v>No</v>
      </c>
      <c r="AR333" s="159" t="str">
        <f>IFERROR(VLOOKUP(Table1[[#This Row],[RespondentID]],'All Data'!$A334:$CN906,87,FALSE),"unknown")</f>
        <v xml:space="preserve">English </v>
      </c>
      <c r="AS333" s="159" t="str">
        <f>IFERROR(VLOOKUP(Table1[[#This Row],[RespondentID]],'All Data'!$A334:$CN906,88,FALSE),"unknown")</f>
        <v>$75,000 to $125,000</v>
      </c>
      <c r="AT333" s="159" t="str">
        <f>IFERROR(VLOOKUP(Table1[[#This Row],[RespondentID]],'All Data'!$A334:$CN906,89,FALSE),"unknown")</f>
        <v>Some college</v>
      </c>
      <c r="AU333" s="159" t="str">
        <f>IFERROR(VLOOKUP(Table1[[#This Row],[RespondentID]],'All Data'!$A334:$CN906,90,FALSE),"unknown")</f>
        <v>Retired</v>
      </c>
      <c r="AV333" s="159" t="str">
        <f>IFERROR(VLOOKUP(Table1[[#This Row],[RespondentID]],'All Data'!$A334:$CN906,91,FALSE),"unknown")</f>
        <v>Yes</v>
      </c>
      <c r="AW333" s="159" t="str">
        <f>IFERROR(VLOOKUP(Table1[[#This Row],[RespondentID]],'All Data'!$A334:$CN906,92,FALSE),"unknown")</f>
        <v>No</v>
      </c>
    </row>
    <row r="334" spans="1:49" x14ac:dyDescent="0.35">
      <c r="A334" s="6">
        <f>'All Data'!A335</f>
        <v>7045756828</v>
      </c>
      <c r="B334" s="6"/>
      <c r="C334" s="6"/>
      <c r="D334" s="6" t="s">
        <v>20</v>
      </c>
      <c r="E334" s="6"/>
      <c r="F334" s="6"/>
      <c r="G334" s="6"/>
      <c r="H334" s="6"/>
      <c r="I334" s="6"/>
      <c r="J334" s="6" t="s">
        <v>26</v>
      </c>
      <c r="K334" s="6"/>
      <c r="L334" s="6"/>
      <c r="M334" s="6" t="s">
        <v>29</v>
      </c>
      <c r="N334" s="6"/>
      <c r="O334" s="8"/>
      <c r="P334" s="8">
        <f t="shared" si="100"/>
        <v>3</v>
      </c>
      <c r="Q334" s="8">
        <f t="shared" si="101"/>
        <v>1</v>
      </c>
      <c r="R334" s="8"/>
      <c r="S334" s="8">
        <f t="shared" si="107"/>
        <v>0</v>
      </c>
      <c r="T334" s="8">
        <f t="shared" si="102"/>
        <v>0</v>
      </c>
      <c r="U334" s="8">
        <f t="shared" si="103"/>
        <v>1</v>
      </c>
      <c r="V334" s="88">
        <f t="shared" si="90"/>
        <v>0</v>
      </c>
      <c r="W334" s="88">
        <f t="shared" si="91"/>
        <v>0</v>
      </c>
      <c r="X334" s="88">
        <f t="shared" si="92"/>
        <v>0</v>
      </c>
      <c r="Y334" s="88">
        <f t="shared" si="93"/>
        <v>0</v>
      </c>
      <c r="Z334" s="88">
        <f t="shared" si="94"/>
        <v>0</v>
      </c>
      <c r="AA334" s="88">
        <f t="shared" si="95"/>
        <v>1</v>
      </c>
      <c r="AB334" s="88">
        <f t="shared" si="96"/>
        <v>0</v>
      </c>
      <c r="AC334" s="88">
        <f t="shared" si="97"/>
        <v>0</v>
      </c>
      <c r="AD334" s="88">
        <f t="shared" si="98"/>
        <v>1</v>
      </c>
      <c r="AE334" s="88">
        <f t="shared" si="99"/>
        <v>0</v>
      </c>
      <c r="AF334" s="8"/>
      <c r="AG334" s="8"/>
      <c r="AH334" s="8">
        <f t="shared" si="104"/>
        <v>3</v>
      </c>
      <c r="AI334" s="8">
        <f t="shared" si="105"/>
        <v>3</v>
      </c>
      <c r="AJ334" s="8" t="str">
        <f t="shared" si="106"/>
        <v>Correct</v>
      </c>
      <c r="AK334" s="8"/>
      <c r="AL334" s="159" t="str">
        <f>IFERROR(VLOOKUP(Table1[[#This Row],[RespondentID]],'All Data'!$A335:$CN907,81,FALSE),"unknown")</f>
        <v>Male</v>
      </c>
      <c r="AM334" s="159">
        <f>IFERROR(VLOOKUP(Table1[[#This Row],[RespondentID]],'All Data'!$A335:$CN907,82,FALSE),"unknown")</f>
        <v>70</v>
      </c>
      <c r="AN334" s="159" t="str">
        <f>IFERROR(VLOOKUP(Table1[[#This Row],[RespondentID]],'All Data'!$A335:$CN907,83,FALSE),"unknown")</f>
        <v>Suffolk</v>
      </c>
      <c r="AO334" s="159" t="str">
        <f>IFERROR(VLOOKUP(Table1[[#This Row],[RespondentID]],'All Data'!$A335:$CN907,84,FALSE),"unknown")</f>
        <v>Smithtown, 11787</v>
      </c>
      <c r="AP334" s="159" t="str">
        <f>IFERROR(VLOOKUP(Table1[[#This Row],[RespondentID]],'All Data'!$A335:$CN907,85,FALSE),"unknown")</f>
        <v>White/Caucasian</v>
      </c>
      <c r="AQ334" s="159" t="str">
        <f>IFERROR(VLOOKUP(Table1[[#This Row],[RespondentID]],'All Data'!$A335:$CN907,86,FALSE),"unknown")</f>
        <v>No</v>
      </c>
      <c r="AR334" s="159" t="str">
        <f>IFERROR(VLOOKUP(Table1[[#This Row],[RespondentID]],'All Data'!$A335:$CN907,87,FALSE),"unknown")</f>
        <v xml:space="preserve">English </v>
      </c>
      <c r="AS334" s="159" t="str">
        <f>IFERROR(VLOOKUP(Table1[[#This Row],[RespondentID]],'All Data'!$A335:$CN907,88,FALSE),"unknown")</f>
        <v>Over $125,000</v>
      </c>
      <c r="AT334" s="159" t="str">
        <f>IFERROR(VLOOKUP(Table1[[#This Row],[RespondentID]],'All Data'!$A335:$CN907,89,FALSE),"unknown")</f>
        <v>Graduate school</v>
      </c>
      <c r="AU334" s="159" t="str">
        <f>IFERROR(VLOOKUP(Table1[[#This Row],[RespondentID]],'All Data'!$A335:$CN907,90,FALSE),"unknown")</f>
        <v>Retired</v>
      </c>
      <c r="AV334" s="159" t="str">
        <f>IFERROR(VLOOKUP(Table1[[#This Row],[RespondentID]],'All Data'!$A335:$CN907,91,FALSE),"unknown")</f>
        <v>Yes</v>
      </c>
      <c r="AW334" s="159" t="str">
        <f>IFERROR(VLOOKUP(Table1[[#This Row],[RespondentID]],'All Data'!$A335:$CN907,92,FALSE),"unknown")</f>
        <v>Yes</v>
      </c>
    </row>
    <row r="335" spans="1:49" x14ac:dyDescent="0.35">
      <c r="A335" s="6">
        <f>'All Data'!A336</f>
        <v>7045756469</v>
      </c>
      <c r="B335" s="6" t="s">
        <v>18</v>
      </c>
      <c r="C335" s="6" t="s">
        <v>19</v>
      </c>
      <c r="D335" s="6" t="s">
        <v>20</v>
      </c>
      <c r="E335" s="6" t="s">
        <v>21</v>
      </c>
      <c r="F335" s="6"/>
      <c r="G335" s="6"/>
      <c r="H335" s="6"/>
      <c r="I335" s="6" t="s">
        <v>25</v>
      </c>
      <c r="J335" s="6" t="s">
        <v>26</v>
      </c>
      <c r="K335" s="6" t="s">
        <v>27</v>
      </c>
      <c r="L335" s="6" t="s">
        <v>28</v>
      </c>
      <c r="M335" s="6" t="s">
        <v>29</v>
      </c>
      <c r="N335" s="6" t="s">
        <v>30</v>
      </c>
      <c r="O335" s="8"/>
      <c r="P335" s="8">
        <f t="shared" si="100"/>
        <v>10</v>
      </c>
      <c r="Q335" s="8">
        <f t="shared" si="101"/>
        <v>0.3</v>
      </c>
      <c r="R335" s="8"/>
      <c r="S335" s="8">
        <f t="shared" si="107"/>
        <v>0.3</v>
      </c>
      <c r="T335" s="8">
        <f t="shared" si="102"/>
        <v>0.3</v>
      </c>
      <c r="U335" s="8">
        <f t="shared" si="103"/>
        <v>0.3</v>
      </c>
      <c r="V335" s="88">
        <f t="shared" si="90"/>
        <v>0.3</v>
      </c>
      <c r="W335" s="88">
        <f t="shared" si="91"/>
        <v>0</v>
      </c>
      <c r="X335" s="88">
        <f t="shared" si="92"/>
        <v>0</v>
      </c>
      <c r="Y335" s="88">
        <f t="shared" si="93"/>
        <v>0</v>
      </c>
      <c r="Z335" s="88">
        <f t="shared" si="94"/>
        <v>0.3</v>
      </c>
      <c r="AA335" s="88">
        <f t="shared" si="95"/>
        <v>0.3</v>
      </c>
      <c r="AB335" s="88">
        <f t="shared" si="96"/>
        <v>0.3</v>
      </c>
      <c r="AC335" s="88">
        <f t="shared" si="97"/>
        <v>0.3</v>
      </c>
      <c r="AD335" s="88">
        <f t="shared" si="98"/>
        <v>0.3</v>
      </c>
      <c r="AE335" s="88">
        <f t="shared" si="99"/>
        <v>0.3</v>
      </c>
      <c r="AF335" s="8"/>
      <c r="AG335" s="8"/>
      <c r="AH335" s="8">
        <f t="shared" si="104"/>
        <v>2.9999999999999996</v>
      </c>
      <c r="AI335" s="8">
        <f t="shared" si="105"/>
        <v>10</v>
      </c>
      <c r="AJ335" s="8" t="str">
        <f t="shared" si="106"/>
        <v>Correct</v>
      </c>
      <c r="AK335" s="8"/>
      <c r="AL335" s="159" t="str">
        <f>IFERROR(VLOOKUP(Table1[[#This Row],[RespondentID]],'All Data'!$A336:$CN908,81,FALSE),"unknown")</f>
        <v>Female</v>
      </c>
      <c r="AM335" s="159">
        <f>IFERROR(VLOOKUP(Table1[[#This Row],[RespondentID]],'All Data'!$A336:$CN908,82,FALSE),"unknown")</f>
        <v>65</v>
      </c>
      <c r="AN335" s="159" t="str">
        <f>IFERROR(VLOOKUP(Table1[[#This Row],[RespondentID]],'All Data'!$A336:$CN908,83,FALSE),"unknown")</f>
        <v>Suffolk</v>
      </c>
      <c r="AO335" s="159" t="str">
        <f>IFERROR(VLOOKUP(Table1[[#This Row],[RespondentID]],'All Data'!$A336:$CN908,84,FALSE),"unknown")</f>
        <v>Bay Shore, 11706</v>
      </c>
      <c r="AP335" s="159" t="str">
        <f>IFERROR(VLOOKUP(Table1[[#This Row],[RespondentID]],'All Data'!$A336:$CN908,85,FALSE),"unknown")</f>
        <v>White/Caucasian</v>
      </c>
      <c r="AQ335" s="159" t="str">
        <f>IFERROR(VLOOKUP(Table1[[#This Row],[RespondentID]],'All Data'!$A336:$CN908,86,FALSE),"unknown")</f>
        <v>No</v>
      </c>
      <c r="AR335" s="159" t="str">
        <f>IFERROR(VLOOKUP(Table1[[#This Row],[RespondentID]],'All Data'!$A336:$CN908,87,FALSE),"unknown")</f>
        <v xml:space="preserve"> </v>
      </c>
      <c r="AS335" s="159" t="str">
        <f>IFERROR(VLOOKUP(Table1[[#This Row],[RespondentID]],'All Data'!$A336:$CN908,88,FALSE),"unknown")</f>
        <v>$50,000 to $74,999</v>
      </c>
      <c r="AT335" s="159" t="str">
        <f>IFERROR(VLOOKUP(Table1[[#This Row],[RespondentID]],'All Data'!$A336:$CN908,89,FALSE),"unknown")</f>
        <v>College graduate</v>
      </c>
      <c r="AU335" s="159" t="str">
        <f>IFERROR(VLOOKUP(Table1[[#This Row],[RespondentID]],'All Data'!$A336:$CN908,90,FALSE),"unknown")</f>
        <v>Employed for wages</v>
      </c>
      <c r="AV335" s="159" t="str">
        <f>IFERROR(VLOOKUP(Table1[[#This Row],[RespondentID]],'All Data'!$A336:$CN908,91,FALSE),"unknown")</f>
        <v>Yes</v>
      </c>
      <c r="AW335" s="159" t="str">
        <f>IFERROR(VLOOKUP(Table1[[#This Row],[RespondentID]],'All Data'!$A336:$CN908,92,FALSE),"unknown")</f>
        <v>Yes</v>
      </c>
    </row>
    <row r="336" spans="1:49" x14ac:dyDescent="0.35">
      <c r="A336" s="6">
        <f>'All Data'!A337</f>
        <v>7045755927</v>
      </c>
      <c r="B336" s="6"/>
      <c r="C336" s="6" t="s">
        <v>19</v>
      </c>
      <c r="D336" s="6"/>
      <c r="E336" s="6"/>
      <c r="F336" s="6"/>
      <c r="G336" s="6"/>
      <c r="H336" s="6"/>
      <c r="I336" s="6"/>
      <c r="J336" s="6"/>
      <c r="K336" s="6"/>
      <c r="L336" s="6"/>
      <c r="M336" s="6"/>
      <c r="N336" s="6"/>
      <c r="O336" s="8"/>
      <c r="P336" s="8">
        <f t="shared" si="100"/>
        <v>1</v>
      </c>
      <c r="Q336" s="8">
        <f t="shared" si="101"/>
        <v>3</v>
      </c>
      <c r="R336" s="8"/>
      <c r="S336" s="8">
        <f t="shared" si="107"/>
        <v>0</v>
      </c>
      <c r="T336" s="8">
        <f t="shared" si="102"/>
        <v>1</v>
      </c>
      <c r="U336" s="8">
        <f t="shared" si="103"/>
        <v>0</v>
      </c>
      <c r="V336" s="88">
        <f t="shared" si="90"/>
        <v>0</v>
      </c>
      <c r="W336" s="88">
        <f t="shared" si="91"/>
        <v>0</v>
      </c>
      <c r="X336" s="88">
        <f t="shared" si="92"/>
        <v>0</v>
      </c>
      <c r="Y336" s="88">
        <f t="shared" si="93"/>
        <v>0</v>
      </c>
      <c r="Z336" s="88">
        <f t="shared" si="94"/>
        <v>0</v>
      </c>
      <c r="AA336" s="88">
        <f t="shared" si="95"/>
        <v>0</v>
      </c>
      <c r="AB336" s="88">
        <f t="shared" si="96"/>
        <v>0</v>
      </c>
      <c r="AC336" s="88">
        <f t="shared" si="97"/>
        <v>0</v>
      </c>
      <c r="AD336" s="88">
        <f t="shared" si="98"/>
        <v>0</v>
      </c>
      <c r="AE336" s="88">
        <f t="shared" si="99"/>
        <v>0</v>
      </c>
      <c r="AF336" s="8"/>
      <c r="AG336" s="8"/>
      <c r="AH336" s="8">
        <f t="shared" si="104"/>
        <v>1</v>
      </c>
      <c r="AI336" s="8">
        <f t="shared" si="105"/>
        <v>1</v>
      </c>
      <c r="AJ336" s="8" t="str">
        <f t="shared" si="106"/>
        <v>Correct</v>
      </c>
      <c r="AK336" s="8"/>
      <c r="AL336" s="159" t="str">
        <f>IFERROR(VLOOKUP(Table1[[#This Row],[RespondentID]],'All Data'!$A337:$CN909,81,FALSE),"unknown")</f>
        <v>Female</v>
      </c>
      <c r="AM336" s="159">
        <f>IFERROR(VLOOKUP(Table1[[#This Row],[RespondentID]],'All Data'!$A337:$CN909,82,FALSE),"unknown")</f>
        <v>83</v>
      </c>
      <c r="AN336" s="159" t="str">
        <f>IFERROR(VLOOKUP(Table1[[#This Row],[RespondentID]],'All Data'!$A337:$CN909,83,FALSE),"unknown")</f>
        <v>Suffolk</v>
      </c>
      <c r="AO336" s="159" t="str">
        <f>IFERROR(VLOOKUP(Table1[[#This Row],[RespondentID]],'All Data'!$A337:$CN909,84,FALSE),"unknown")</f>
        <v>West Islip, 11795</v>
      </c>
      <c r="AP336" s="159" t="str">
        <f>IFERROR(VLOOKUP(Table1[[#This Row],[RespondentID]],'All Data'!$A337:$CN909,85,FALSE),"unknown")</f>
        <v>White/Caucasian</v>
      </c>
      <c r="AQ336" s="159" t="str">
        <f>IFERROR(VLOOKUP(Table1[[#This Row],[RespondentID]],'All Data'!$A337:$CN909,86,FALSE),"unknown")</f>
        <v>No</v>
      </c>
      <c r="AR336" s="159" t="str">
        <f>IFERROR(VLOOKUP(Table1[[#This Row],[RespondentID]],'All Data'!$A337:$CN909,87,FALSE),"unknown")</f>
        <v xml:space="preserve">English </v>
      </c>
      <c r="AS336" s="159">
        <f>IFERROR(VLOOKUP(Table1[[#This Row],[RespondentID]],'All Data'!$A337:$CN909,88,FALSE),"unknown")</f>
        <v>0</v>
      </c>
      <c r="AT336" s="159" t="str">
        <f>IFERROR(VLOOKUP(Table1[[#This Row],[RespondentID]],'All Data'!$A337:$CN909,89,FALSE),"unknown")</f>
        <v>Technical school</v>
      </c>
      <c r="AU336" s="159" t="str">
        <f>IFERROR(VLOOKUP(Table1[[#This Row],[RespondentID]],'All Data'!$A337:$CN909,90,FALSE),"unknown")</f>
        <v>Retired</v>
      </c>
      <c r="AV336" s="159" t="str">
        <f>IFERROR(VLOOKUP(Table1[[#This Row],[RespondentID]],'All Data'!$A337:$CN909,91,FALSE),"unknown")</f>
        <v>Yes</v>
      </c>
      <c r="AW336" s="159" t="str">
        <f>IFERROR(VLOOKUP(Table1[[#This Row],[RespondentID]],'All Data'!$A337:$CN909,92,FALSE),"unknown")</f>
        <v>No</v>
      </c>
    </row>
    <row r="337" spans="1:49" x14ac:dyDescent="0.35">
      <c r="A337" s="6">
        <f>'All Data'!A338</f>
        <v>7045755681</v>
      </c>
      <c r="B337" s="6"/>
      <c r="C337" s="6" t="s">
        <v>19</v>
      </c>
      <c r="D337" s="6"/>
      <c r="E337" s="6"/>
      <c r="F337" s="6"/>
      <c r="G337" s="6"/>
      <c r="H337" s="6"/>
      <c r="I337" s="6"/>
      <c r="J337" s="6" t="s">
        <v>26</v>
      </c>
      <c r="K337" s="6" t="s">
        <v>27</v>
      </c>
      <c r="L337" s="6"/>
      <c r="M337" s="6"/>
      <c r="N337" s="6"/>
      <c r="O337" s="8"/>
      <c r="P337" s="8">
        <f t="shared" si="100"/>
        <v>3</v>
      </c>
      <c r="Q337" s="8">
        <f t="shared" si="101"/>
        <v>1</v>
      </c>
      <c r="R337" s="8"/>
      <c r="S337" s="8">
        <f t="shared" si="107"/>
        <v>0</v>
      </c>
      <c r="T337" s="8">
        <f t="shared" si="102"/>
        <v>1</v>
      </c>
      <c r="U337" s="8">
        <f t="shared" si="103"/>
        <v>0</v>
      </c>
      <c r="V337" s="88">
        <f t="shared" si="90"/>
        <v>0</v>
      </c>
      <c r="W337" s="88">
        <f t="shared" si="91"/>
        <v>0</v>
      </c>
      <c r="X337" s="88">
        <f t="shared" si="92"/>
        <v>0</v>
      </c>
      <c r="Y337" s="88">
        <f t="shared" si="93"/>
        <v>0</v>
      </c>
      <c r="Z337" s="88">
        <f t="shared" si="94"/>
        <v>0</v>
      </c>
      <c r="AA337" s="88">
        <f t="shared" si="95"/>
        <v>1</v>
      </c>
      <c r="AB337" s="88">
        <f t="shared" si="96"/>
        <v>1</v>
      </c>
      <c r="AC337" s="88">
        <f t="shared" si="97"/>
        <v>0</v>
      </c>
      <c r="AD337" s="88">
        <f t="shared" si="98"/>
        <v>0</v>
      </c>
      <c r="AE337" s="88">
        <f t="shared" si="99"/>
        <v>0</v>
      </c>
      <c r="AF337" s="8"/>
      <c r="AG337" s="8"/>
      <c r="AH337" s="8">
        <f t="shared" si="104"/>
        <v>3</v>
      </c>
      <c r="AI337" s="8">
        <f t="shared" si="105"/>
        <v>3</v>
      </c>
      <c r="AJ337" s="8" t="str">
        <f t="shared" si="106"/>
        <v>Correct</v>
      </c>
      <c r="AK337" s="8"/>
      <c r="AL337" s="159" t="str">
        <f>IFERROR(VLOOKUP(Table1[[#This Row],[RespondentID]],'All Data'!$A338:$CN910,81,FALSE),"unknown")</f>
        <v>Female</v>
      </c>
      <c r="AM337" s="159">
        <f>IFERROR(VLOOKUP(Table1[[#This Row],[RespondentID]],'All Data'!$A338:$CN910,82,FALSE),"unknown")</f>
        <v>57</v>
      </c>
      <c r="AN337" s="159" t="str">
        <f>IFERROR(VLOOKUP(Table1[[#This Row],[RespondentID]],'All Data'!$A338:$CN910,83,FALSE),"unknown")</f>
        <v>Suffolk</v>
      </c>
      <c r="AO337" s="159" t="str">
        <f>IFERROR(VLOOKUP(Table1[[#This Row],[RespondentID]],'All Data'!$A338:$CN910,84,FALSE),"unknown")</f>
        <v>Medford, 11763</v>
      </c>
      <c r="AP337" s="159" t="str">
        <f>IFERROR(VLOOKUP(Table1[[#This Row],[RespondentID]],'All Data'!$A338:$CN910,85,FALSE),"unknown")</f>
        <v>White/Caucasian</v>
      </c>
      <c r="AQ337" s="159" t="str">
        <f>IFERROR(VLOOKUP(Table1[[#This Row],[RespondentID]],'All Data'!$A338:$CN910,86,FALSE),"unknown")</f>
        <v>No</v>
      </c>
      <c r="AR337" s="159" t="str">
        <f>IFERROR(VLOOKUP(Table1[[#This Row],[RespondentID]],'All Data'!$A338:$CN910,87,FALSE),"unknown")</f>
        <v xml:space="preserve">English </v>
      </c>
      <c r="AS337" s="159" t="str">
        <f>IFERROR(VLOOKUP(Table1[[#This Row],[RespondentID]],'All Data'!$A338:$CN910,88,FALSE),"unknown")</f>
        <v>$20,000 to $34,999</v>
      </c>
      <c r="AT337" s="159" t="str">
        <f>IFERROR(VLOOKUP(Table1[[#This Row],[RespondentID]],'All Data'!$A338:$CN910,89,FALSE),"unknown")</f>
        <v>Some high school</v>
      </c>
      <c r="AU337" s="159" t="str">
        <f>IFERROR(VLOOKUP(Table1[[#This Row],[RespondentID]],'All Data'!$A338:$CN910,90,FALSE),"unknown")</f>
        <v>Retired</v>
      </c>
      <c r="AV337" s="159" t="str">
        <f>IFERROR(VLOOKUP(Table1[[#This Row],[RespondentID]],'All Data'!$A338:$CN910,91,FALSE),"unknown")</f>
        <v>Yes</v>
      </c>
      <c r="AW337" s="159" t="str">
        <f>IFERROR(VLOOKUP(Table1[[#This Row],[RespondentID]],'All Data'!$A338:$CN910,92,FALSE),"unknown")</f>
        <v>Yes</v>
      </c>
    </row>
    <row r="338" spans="1:49" x14ac:dyDescent="0.35">
      <c r="A338" s="6">
        <f>'All Data'!A339</f>
        <v>7045755397</v>
      </c>
      <c r="B338" s="6"/>
      <c r="C338" s="6"/>
      <c r="D338" s="6"/>
      <c r="E338" s="6"/>
      <c r="F338" s="6"/>
      <c r="G338" s="6"/>
      <c r="H338" s="6"/>
      <c r="I338" s="6"/>
      <c r="J338" s="6"/>
      <c r="K338" s="6"/>
      <c r="L338" s="6"/>
      <c r="M338" s="6"/>
      <c r="N338" s="6"/>
      <c r="O338" s="8"/>
      <c r="P338" s="8">
        <f t="shared" si="100"/>
        <v>0</v>
      </c>
      <c r="Q338" s="8" t="e">
        <f t="shared" si="101"/>
        <v>#DIV/0!</v>
      </c>
      <c r="R338" s="8"/>
      <c r="S338" s="8">
        <f t="shared" si="107"/>
        <v>0</v>
      </c>
      <c r="T338" s="8">
        <f t="shared" si="102"/>
        <v>0</v>
      </c>
      <c r="U338" s="8">
        <f t="shared" si="103"/>
        <v>0</v>
      </c>
      <c r="V338" s="88">
        <f t="shared" si="90"/>
        <v>0</v>
      </c>
      <c r="W338" s="88">
        <f t="shared" si="91"/>
        <v>0</v>
      </c>
      <c r="X338" s="88">
        <f t="shared" si="92"/>
        <v>0</v>
      </c>
      <c r="Y338" s="88">
        <f t="shared" si="93"/>
        <v>0</v>
      </c>
      <c r="Z338" s="88">
        <f t="shared" si="94"/>
        <v>0</v>
      </c>
      <c r="AA338" s="88">
        <f t="shared" si="95"/>
        <v>0</v>
      </c>
      <c r="AB338" s="88">
        <f t="shared" si="96"/>
        <v>0</v>
      </c>
      <c r="AC338" s="88">
        <f t="shared" si="97"/>
        <v>0</v>
      </c>
      <c r="AD338" s="88">
        <f t="shared" si="98"/>
        <v>0</v>
      </c>
      <c r="AE338" s="88">
        <f t="shared" si="99"/>
        <v>0</v>
      </c>
      <c r="AF338" s="8"/>
      <c r="AG338" s="8"/>
      <c r="AH338" s="8">
        <f t="shared" si="104"/>
        <v>0</v>
      </c>
      <c r="AI338" s="8">
        <f t="shared" si="105"/>
        <v>0</v>
      </c>
      <c r="AJ338" s="8" t="str">
        <f t="shared" si="106"/>
        <v>Correct</v>
      </c>
      <c r="AK338" s="8"/>
      <c r="AL338" s="159" t="str">
        <f>IFERROR(VLOOKUP(Table1[[#This Row],[RespondentID]],'All Data'!$A339:$CN911,81,FALSE),"unknown")</f>
        <v>Female</v>
      </c>
      <c r="AM338" s="159">
        <f>IFERROR(VLOOKUP(Table1[[#This Row],[RespondentID]],'All Data'!$A339:$CN911,82,FALSE),"unknown")</f>
        <v>53</v>
      </c>
      <c r="AN338" s="159" t="str">
        <f>IFERROR(VLOOKUP(Table1[[#This Row],[RespondentID]],'All Data'!$A339:$CN911,83,FALSE),"unknown")</f>
        <v>Suffolk</v>
      </c>
      <c r="AO338" s="159" t="str">
        <f>IFERROR(VLOOKUP(Table1[[#This Row],[RespondentID]],'All Data'!$A339:$CN911,84,FALSE),"unknown")</f>
        <v>Bohemia, 11716</v>
      </c>
      <c r="AP338" s="159" t="str">
        <f>IFERROR(VLOOKUP(Table1[[#This Row],[RespondentID]],'All Data'!$A339:$CN911,85,FALSE),"unknown")</f>
        <v>White/Caucasian</v>
      </c>
      <c r="AQ338" s="159" t="str">
        <f>IFERROR(VLOOKUP(Table1[[#This Row],[RespondentID]],'All Data'!$A339:$CN911,86,FALSE),"unknown")</f>
        <v>No</v>
      </c>
      <c r="AR338" s="159" t="str">
        <f>IFERROR(VLOOKUP(Table1[[#This Row],[RespondentID]],'All Data'!$A339:$CN911,87,FALSE),"unknown")</f>
        <v xml:space="preserve">English </v>
      </c>
      <c r="AS338" s="159" t="str">
        <f>IFERROR(VLOOKUP(Table1[[#This Row],[RespondentID]],'All Data'!$A339:$CN911,88,FALSE),"unknown")</f>
        <v>Over $125,000</v>
      </c>
      <c r="AT338" s="159" t="str">
        <f>IFERROR(VLOOKUP(Table1[[#This Row],[RespondentID]],'All Data'!$A339:$CN911,89,FALSE),"unknown")</f>
        <v>Graduate school</v>
      </c>
      <c r="AU338" s="159" t="str">
        <f>IFERROR(VLOOKUP(Table1[[#This Row],[RespondentID]],'All Data'!$A339:$CN911,90,FALSE),"unknown")</f>
        <v>Employed for wages</v>
      </c>
      <c r="AV338" s="159" t="str">
        <f>IFERROR(VLOOKUP(Table1[[#This Row],[RespondentID]],'All Data'!$A339:$CN911,91,FALSE),"unknown")</f>
        <v>Yes</v>
      </c>
      <c r="AW338" s="159" t="str">
        <f>IFERROR(VLOOKUP(Table1[[#This Row],[RespondentID]],'All Data'!$A339:$CN911,92,FALSE),"unknown")</f>
        <v>Yes</v>
      </c>
    </row>
    <row r="339" spans="1:49" x14ac:dyDescent="0.35">
      <c r="A339" s="6">
        <f>'All Data'!A340</f>
        <v>7045755170</v>
      </c>
      <c r="B339" s="6"/>
      <c r="C339" s="6"/>
      <c r="D339" s="6"/>
      <c r="E339" s="6"/>
      <c r="F339" s="6"/>
      <c r="G339" s="6"/>
      <c r="H339" s="6"/>
      <c r="I339" s="6"/>
      <c r="J339" s="6"/>
      <c r="K339" s="6"/>
      <c r="L339" s="6" t="s">
        <v>28</v>
      </c>
      <c r="M339" s="6"/>
      <c r="N339" s="6" t="s">
        <v>30</v>
      </c>
      <c r="O339" s="8"/>
      <c r="P339" s="8">
        <f t="shared" si="100"/>
        <v>2</v>
      </c>
      <c r="Q339" s="8">
        <f t="shared" si="101"/>
        <v>1.5</v>
      </c>
      <c r="R339" s="8"/>
      <c r="S339" s="8">
        <f t="shared" si="107"/>
        <v>0</v>
      </c>
      <c r="T339" s="8">
        <f t="shared" si="102"/>
        <v>0</v>
      </c>
      <c r="U339" s="8">
        <f t="shared" si="103"/>
        <v>0</v>
      </c>
      <c r="V339" s="88">
        <f t="shared" si="90"/>
        <v>0</v>
      </c>
      <c r="W339" s="88">
        <f t="shared" si="91"/>
        <v>0</v>
      </c>
      <c r="X339" s="88">
        <f t="shared" si="92"/>
        <v>0</v>
      </c>
      <c r="Y339" s="88">
        <f t="shared" si="93"/>
        <v>0</v>
      </c>
      <c r="Z339" s="88">
        <f t="shared" si="94"/>
        <v>0</v>
      </c>
      <c r="AA339" s="88">
        <f t="shared" si="95"/>
        <v>0</v>
      </c>
      <c r="AB339" s="88">
        <f t="shared" si="96"/>
        <v>0</v>
      </c>
      <c r="AC339" s="88">
        <f t="shared" si="97"/>
        <v>1</v>
      </c>
      <c r="AD339" s="88">
        <f t="shared" si="98"/>
        <v>0</v>
      </c>
      <c r="AE339" s="88">
        <f t="shared" si="99"/>
        <v>1</v>
      </c>
      <c r="AF339" s="8"/>
      <c r="AG339" s="8"/>
      <c r="AH339" s="8">
        <f t="shared" si="104"/>
        <v>2</v>
      </c>
      <c r="AI339" s="8">
        <f t="shared" si="105"/>
        <v>2</v>
      </c>
      <c r="AJ339" s="8" t="str">
        <f t="shared" si="106"/>
        <v>Correct</v>
      </c>
      <c r="AK339" s="8"/>
      <c r="AL339" s="159" t="str">
        <f>IFERROR(VLOOKUP(Table1[[#This Row],[RespondentID]],'All Data'!$A340:$CN912,81,FALSE),"unknown")</f>
        <v>Female</v>
      </c>
      <c r="AM339" s="159">
        <f>IFERROR(VLOOKUP(Table1[[#This Row],[RespondentID]],'All Data'!$A340:$CN912,82,FALSE),"unknown")</f>
        <v>19</v>
      </c>
      <c r="AN339" s="159" t="str">
        <f>IFERROR(VLOOKUP(Table1[[#This Row],[RespondentID]],'All Data'!$A340:$CN912,83,FALSE),"unknown")</f>
        <v>Suffolk</v>
      </c>
      <c r="AO339" s="159" t="str">
        <f>IFERROR(VLOOKUP(Table1[[#This Row],[RespondentID]],'All Data'!$A340:$CN912,84,FALSE),"unknown")</f>
        <v>Bohemia, 11716</v>
      </c>
      <c r="AP339" s="159" t="str">
        <f>IFERROR(VLOOKUP(Table1[[#This Row],[RespondentID]],'All Data'!$A340:$CN912,85,FALSE),"unknown")</f>
        <v>White/Caucasian</v>
      </c>
      <c r="AQ339" s="159" t="str">
        <f>IFERROR(VLOOKUP(Table1[[#This Row],[RespondentID]],'All Data'!$A340:$CN912,86,FALSE),"unknown")</f>
        <v>No</v>
      </c>
      <c r="AR339" s="159" t="str">
        <f>IFERROR(VLOOKUP(Table1[[#This Row],[RespondentID]],'All Data'!$A340:$CN912,87,FALSE),"unknown")</f>
        <v xml:space="preserve">English </v>
      </c>
      <c r="AS339" s="159" t="str">
        <f>IFERROR(VLOOKUP(Table1[[#This Row],[RespondentID]],'All Data'!$A340:$CN912,88,FALSE),"unknown")</f>
        <v>Over $125,000</v>
      </c>
      <c r="AT339" s="159" t="str">
        <f>IFERROR(VLOOKUP(Table1[[#This Row],[RespondentID]],'All Data'!$A340:$CN912,89,FALSE),"unknown")</f>
        <v>Some college</v>
      </c>
      <c r="AU339" s="159" t="str">
        <f>IFERROR(VLOOKUP(Table1[[#This Row],[RespondentID]],'All Data'!$A340:$CN912,90,FALSE),"unknown")</f>
        <v>Employed for wages</v>
      </c>
      <c r="AV339" s="159" t="str">
        <f>IFERROR(VLOOKUP(Table1[[#This Row],[RespondentID]],'All Data'!$A340:$CN912,91,FALSE),"unknown")</f>
        <v>Yes</v>
      </c>
      <c r="AW339" s="159" t="str">
        <f>IFERROR(VLOOKUP(Table1[[#This Row],[RespondentID]],'All Data'!$A340:$CN912,92,FALSE),"unknown")</f>
        <v>Yes</v>
      </c>
    </row>
    <row r="340" spans="1:49" x14ac:dyDescent="0.35">
      <c r="A340" s="6">
        <f>'All Data'!A341</f>
        <v>7045754897</v>
      </c>
      <c r="B340" s="6"/>
      <c r="C340" s="6"/>
      <c r="D340" s="6"/>
      <c r="E340" s="6"/>
      <c r="F340" s="6"/>
      <c r="G340" s="6"/>
      <c r="H340" s="6"/>
      <c r="I340" s="6"/>
      <c r="J340" s="6"/>
      <c r="K340" s="6"/>
      <c r="L340" s="6"/>
      <c r="M340" s="6"/>
      <c r="N340" s="6"/>
      <c r="O340" s="8"/>
      <c r="P340" s="8">
        <f t="shared" si="100"/>
        <v>0</v>
      </c>
      <c r="Q340" s="8" t="e">
        <f t="shared" si="101"/>
        <v>#DIV/0!</v>
      </c>
      <c r="R340" s="8"/>
      <c r="S340" s="8">
        <f t="shared" si="107"/>
        <v>0</v>
      </c>
      <c r="T340" s="8">
        <f t="shared" si="102"/>
        <v>0</v>
      </c>
      <c r="U340" s="8">
        <f t="shared" si="103"/>
        <v>0</v>
      </c>
      <c r="V340" s="88">
        <f t="shared" si="90"/>
        <v>0</v>
      </c>
      <c r="W340" s="88">
        <f t="shared" si="91"/>
        <v>0</v>
      </c>
      <c r="X340" s="88">
        <f t="shared" si="92"/>
        <v>0</v>
      </c>
      <c r="Y340" s="88">
        <f t="shared" si="93"/>
        <v>0</v>
      </c>
      <c r="Z340" s="88">
        <f t="shared" si="94"/>
        <v>0</v>
      </c>
      <c r="AA340" s="88">
        <f t="shared" si="95"/>
        <v>0</v>
      </c>
      <c r="AB340" s="88">
        <f t="shared" si="96"/>
        <v>0</v>
      </c>
      <c r="AC340" s="88">
        <f t="shared" si="97"/>
        <v>0</v>
      </c>
      <c r="AD340" s="88">
        <f t="shared" si="98"/>
        <v>0</v>
      </c>
      <c r="AE340" s="88">
        <f t="shared" si="99"/>
        <v>0</v>
      </c>
      <c r="AF340" s="8"/>
      <c r="AG340" s="8"/>
      <c r="AH340" s="8">
        <f t="shared" si="104"/>
        <v>0</v>
      </c>
      <c r="AI340" s="8">
        <f t="shared" si="105"/>
        <v>0</v>
      </c>
      <c r="AJ340" s="8" t="str">
        <f t="shared" si="106"/>
        <v>Correct</v>
      </c>
      <c r="AK340" s="8"/>
      <c r="AL340" s="159" t="str">
        <f>IFERROR(VLOOKUP(Table1[[#This Row],[RespondentID]],'All Data'!$A341:$CN913,81,FALSE),"unknown")</f>
        <v>Female</v>
      </c>
      <c r="AM340" s="159">
        <f>IFERROR(VLOOKUP(Table1[[#This Row],[RespondentID]],'All Data'!$A341:$CN913,82,FALSE),"unknown")</f>
        <v>51</v>
      </c>
      <c r="AN340" s="159" t="str">
        <f>IFERROR(VLOOKUP(Table1[[#This Row],[RespondentID]],'All Data'!$A341:$CN913,83,FALSE),"unknown")</f>
        <v>Suffolk</v>
      </c>
      <c r="AO340" s="159" t="str">
        <f>IFERROR(VLOOKUP(Table1[[#This Row],[RespondentID]],'All Data'!$A341:$CN913,84,FALSE),"unknown")</f>
        <v>Holtsville, 11742</v>
      </c>
      <c r="AP340" s="159" t="str">
        <f>IFERROR(VLOOKUP(Table1[[#This Row],[RespondentID]],'All Data'!$A341:$CN913,85,FALSE),"unknown")</f>
        <v>White/Caucasian</v>
      </c>
      <c r="AQ340" s="159" t="str">
        <f>IFERROR(VLOOKUP(Table1[[#This Row],[RespondentID]],'All Data'!$A341:$CN913,86,FALSE),"unknown")</f>
        <v>No</v>
      </c>
      <c r="AR340" s="159" t="str">
        <f>IFERROR(VLOOKUP(Table1[[#This Row],[RespondentID]],'All Data'!$A341:$CN913,87,FALSE),"unknown")</f>
        <v xml:space="preserve">English </v>
      </c>
      <c r="AS340" s="159">
        <f>IFERROR(VLOOKUP(Table1[[#This Row],[RespondentID]],'All Data'!$A341:$CN913,88,FALSE),"unknown")</f>
        <v>0</v>
      </c>
      <c r="AT340" s="159" t="str">
        <f>IFERROR(VLOOKUP(Table1[[#This Row],[RespondentID]],'All Data'!$A341:$CN913,89,FALSE),"unknown")</f>
        <v>Technical school</v>
      </c>
      <c r="AU340" s="159" t="str">
        <f>IFERROR(VLOOKUP(Table1[[#This Row],[RespondentID]],'All Data'!$A341:$CN913,90,FALSE),"unknown")</f>
        <v>Employed for wages</v>
      </c>
      <c r="AV340" s="159" t="str">
        <f>IFERROR(VLOOKUP(Table1[[#This Row],[RespondentID]],'All Data'!$A341:$CN913,91,FALSE),"unknown")</f>
        <v>Yes</v>
      </c>
      <c r="AW340" s="159" t="str">
        <f>IFERROR(VLOOKUP(Table1[[#This Row],[RespondentID]],'All Data'!$A341:$CN913,92,FALSE),"unknown")</f>
        <v>Yes</v>
      </c>
    </row>
    <row r="341" spans="1:49" x14ac:dyDescent="0.35">
      <c r="A341" s="6">
        <f>'All Data'!A342</f>
        <v>7045754626</v>
      </c>
      <c r="B341" s="6"/>
      <c r="C341" s="6"/>
      <c r="D341" s="6"/>
      <c r="E341" s="6" t="s">
        <v>21</v>
      </c>
      <c r="F341" s="6"/>
      <c r="G341" s="6" t="s">
        <v>23</v>
      </c>
      <c r="H341" s="6" t="s">
        <v>24</v>
      </c>
      <c r="I341" s="6"/>
      <c r="J341" s="6"/>
      <c r="K341" s="6"/>
      <c r="L341" s="6"/>
      <c r="M341" s="6"/>
      <c r="N341" s="6"/>
      <c r="O341" s="8"/>
      <c r="P341" s="8">
        <f t="shared" si="100"/>
        <v>3</v>
      </c>
      <c r="Q341" s="8">
        <f t="shared" si="101"/>
        <v>1</v>
      </c>
      <c r="R341" s="8"/>
      <c r="S341" s="8">
        <f t="shared" si="107"/>
        <v>0</v>
      </c>
      <c r="T341" s="8">
        <f t="shared" si="102"/>
        <v>0</v>
      </c>
      <c r="U341" s="8">
        <f t="shared" si="103"/>
        <v>0</v>
      </c>
      <c r="V341" s="88">
        <f t="shared" si="90"/>
        <v>1</v>
      </c>
      <c r="W341" s="88">
        <f t="shared" si="91"/>
        <v>0</v>
      </c>
      <c r="X341" s="88">
        <f t="shared" si="92"/>
        <v>1</v>
      </c>
      <c r="Y341" s="88">
        <f t="shared" si="93"/>
        <v>1</v>
      </c>
      <c r="Z341" s="88">
        <f t="shared" si="94"/>
        <v>0</v>
      </c>
      <c r="AA341" s="88">
        <f t="shared" si="95"/>
        <v>0</v>
      </c>
      <c r="AB341" s="88">
        <f t="shared" si="96"/>
        <v>0</v>
      </c>
      <c r="AC341" s="88">
        <f t="shared" si="97"/>
        <v>0</v>
      </c>
      <c r="AD341" s="88">
        <f t="shared" si="98"/>
        <v>0</v>
      </c>
      <c r="AE341" s="88">
        <f t="shared" si="99"/>
        <v>0</v>
      </c>
      <c r="AF341" s="8"/>
      <c r="AG341" s="8"/>
      <c r="AH341" s="8">
        <f t="shared" si="104"/>
        <v>3</v>
      </c>
      <c r="AI341" s="8">
        <f t="shared" si="105"/>
        <v>3</v>
      </c>
      <c r="AJ341" s="8" t="str">
        <f t="shared" si="106"/>
        <v>Correct</v>
      </c>
      <c r="AK341" s="8"/>
      <c r="AL341" s="159" t="str">
        <f>IFERROR(VLOOKUP(Table1[[#This Row],[RespondentID]],'All Data'!$A342:$CN914,81,FALSE),"unknown")</f>
        <v>Female</v>
      </c>
      <c r="AM341" s="159">
        <f>IFERROR(VLOOKUP(Table1[[#This Row],[RespondentID]],'All Data'!$A342:$CN914,82,FALSE),"unknown")</f>
        <v>47</v>
      </c>
      <c r="AN341" s="159" t="str">
        <f>IFERROR(VLOOKUP(Table1[[#This Row],[RespondentID]],'All Data'!$A342:$CN914,83,FALSE),"unknown")</f>
        <v>Suffolk</v>
      </c>
      <c r="AO341" s="159" t="str">
        <f>IFERROR(VLOOKUP(Table1[[#This Row],[RespondentID]],'All Data'!$A342:$CN914,84,FALSE),"unknown")</f>
        <v>Ridge, 11961</v>
      </c>
      <c r="AP341" s="159" t="str">
        <f>IFERROR(VLOOKUP(Table1[[#This Row],[RespondentID]],'All Data'!$A342:$CN914,85,FALSE),"unknown")</f>
        <v>White/Caucasian</v>
      </c>
      <c r="AQ341" s="159" t="str">
        <f>IFERROR(VLOOKUP(Table1[[#This Row],[RespondentID]],'All Data'!$A342:$CN914,86,FALSE),"unknown")</f>
        <v>No</v>
      </c>
      <c r="AR341" s="159" t="str">
        <f>IFERROR(VLOOKUP(Table1[[#This Row],[RespondentID]],'All Data'!$A342:$CN914,87,FALSE),"unknown")</f>
        <v xml:space="preserve">English </v>
      </c>
      <c r="AS341" s="159" t="str">
        <f>IFERROR(VLOOKUP(Table1[[#This Row],[RespondentID]],'All Data'!$A342:$CN914,88,FALSE),"unknown")</f>
        <v>Over $125,000</v>
      </c>
      <c r="AT341" s="159" t="str">
        <f>IFERROR(VLOOKUP(Table1[[#This Row],[RespondentID]],'All Data'!$A342:$CN914,89,FALSE),"unknown")</f>
        <v>Graduate school</v>
      </c>
      <c r="AU341" s="159" t="str">
        <f>IFERROR(VLOOKUP(Table1[[#This Row],[RespondentID]],'All Data'!$A342:$CN914,90,FALSE),"unknown")</f>
        <v>Employed for wages</v>
      </c>
      <c r="AV341" s="159" t="str">
        <f>IFERROR(VLOOKUP(Table1[[#This Row],[RespondentID]],'All Data'!$A342:$CN914,91,FALSE),"unknown")</f>
        <v>Yes</v>
      </c>
      <c r="AW341" s="159" t="str">
        <f>IFERROR(VLOOKUP(Table1[[#This Row],[RespondentID]],'All Data'!$A342:$CN914,92,FALSE),"unknown")</f>
        <v>Yes</v>
      </c>
    </row>
    <row r="342" spans="1:49" x14ac:dyDescent="0.35">
      <c r="A342" s="6">
        <f>'All Data'!A343</f>
        <v>7045754300</v>
      </c>
      <c r="B342" s="6"/>
      <c r="C342" s="6" t="s">
        <v>19</v>
      </c>
      <c r="D342" s="6" t="s">
        <v>20</v>
      </c>
      <c r="E342" s="6"/>
      <c r="F342" s="6"/>
      <c r="G342" s="6"/>
      <c r="H342" s="6"/>
      <c r="I342" s="6"/>
      <c r="J342" s="6"/>
      <c r="K342" s="6"/>
      <c r="L342" s="6"/>
      <c r="M342" s="6"/>
      <c r="N342" s="6"/>
      <c r="O342" s="8"/>
      <c r="P342" s="8">
        <f t="shared" si="100"/>
        <v>2</v>
      </c>
      <c r="Q342" s="8">
        <f t="shared" si="101"/>
        <v>1.5</v>
      </c>
      <c r="R342" s="8"/>
      <c r="S342" s="8">
        <f t="shared" si="107"/>
        <v>0</v>
      </c>
      <c r="T342" s="8">
        <f t="shared" si="102"/>
        <v>1</v>
      </c>
      <c r="U342" s="8">
        <f t="shared" si="103"/>
        <v>1</v>
      </c>
      <c r="V342" s="88">
        <f t="shared" si="90"/>
        <v>0</v>
      </c>
      <c r="W342" s="88">
        <f t="shared" si="91"/>
        <v>0</v>
      </c>
      <c r="X342" s="88">
        <f t="shared" si="92"/>
        <v>0</v>
      </c>
      <c r="Y342" s="88">
        <f t="shared" si="93"/>
        <v>0</v>
      </c>
      <c r="Z342" s="88">
        <f t="shared" si="94"/>
        <v>0</v>
      </c>
      <c r="AA342" s="88">
        <f t="shared" si="95"/>
        <v>0</v>
      </c>
      <c r="AB342" s="88">
        <f t="shared" si="96"/>
        <v>0</v>
      </c>
      <c r="AC342" s="88">
        <f t="shared" si="97"/>
        <v>0</v>
      </c>
      <c r="AD342" s="88">
        <f t="shared" si="98"/>
        <v>0</v>
      </c>
      <c r="AE342" s="88">
        <f t="shared" si="99"/>
        <v>0</v>
      </c>
      <c r="AF342" s="8"/>
      <c r="AG342" s="8"/>
      <c r="AH342" s="8">
        <f t="shared" si="104"/>
        <v>2</v>
      </c>
      <c r="AI342" s="8">
        <f t="shared" si="105"/>
        <v>2</v>
      </c>
      <c r="AJ342" s="8" t="str">
        <f t="shared" si="106"/>
        <v>Correct</v>
      </c>
      <c r="AK342" s="8"/>
      <c r="AL342" s="159" t="str">
        <f>IFERROR(VLOOKUP(Table1[[#This Row],[RespondentID]],'All Data'!$A343:$CN915,81,FALSE),"unknown")</f>
        <v>Male</v>
      </c>
      <c r="AM342" s="159">
        <f>IFERROR(VLOOKUP(Table1[[#This Row],[RespondentID]],'All Data'!$A343:$CN915,82,FALSE),"unknown")</f>
        <v>91</v>
      </c>
      <c r="AN342" s="159" t="str">
        <f>IFERROR(VLOOKUP(Table1[[#This Row],[RespondentID]],'All Data'!$A343:$CN915,83,FALSE),"unknown")</f>
        <v>Suffolk</v>
      </c>
      <c r="AO342" s="159" t="str">
        <f>IFERROR(VLOOKUP(Table1[[#This Row],[RespondentID]],'All Data'!$A343:$CN915,84,FALSE),"unknown")</f>
        <v>Bay Shore, 11706</v>
      </c>
      <c r="AP342" s="159" t="str">
        <f>IFERROR(VLOOKUP(Table1[[#This Row],[RespondentID]],'All Data'!$A343:$CN915,85,FALSE),"unknown")</f>
        <v>White/Caucasian</v>
      </c>
      <c r="AQ342" s="159">
        <f>IFERROR(VLOOKUP(Table1[[#This Row],[RespondentID]],'All Data'!$A343:$CN915,86,FALSE),"unknown")</f>
        <v>0</v>
      </c>
      <c r="AR342" s="159" t="str">
        <f>IFERROR(VLOOKUP(Table1[[#This Row],[RespondentID]],'All Data'!$A343:$CN915,87,FALSE),"unknown")</f>
        <v xml:space="preserve">English Spanish </v>
      </c>
      <c r="AS342" s="159">
        <f>IFERROR(VLOOKUP(Table1[[#This Row],[RespondentID]],'All Data'!$A343:$CN915,88,FALSE),"unknown")</f>
        <v>0</v>
      </c>
      <c r="AT342" s="159" t="str">
        <f>IFERROR(VLOOKUP(Table1[[#This Row],[RespondentID]],'All Data'!$A343:$CN915,89,FALSE),"unknown")</f>
        <v>Graduate school</v>
      </c>
      <c r="AU342" s="159" t="str">
        <f>IFERROR(VLOOKUP(Table1[[#This Row],[RespondentID]],'All Data'!$A343:$CN915,90,FALSE),"unknown")</f>
        <v>Retired</v>
      </c>
      <c r="AV342" s="159" t="str">
        <f>IFERROR(VLOOKUP(Table1[[#This Row],[RespondentID]],'All Data'!$A343:$CN915,91,FALSE),"unknown")</f>
        <v>Yes</v>
      </c>
      <c r="AW342" s="159" t="str">
        <f>IFERROR(VLOOKUP(Table1[[#This Row],[RespondentID]],'All Data'!$A343:$CN915,92,FALSE),"unknown")</f>
        <v>No</v>
      </c>
    </row>
    <row r="343" spans="1:49" x14ac:dyDescent="0.35">
      <c r="A343" s="6">
        <f>'All Data'!A344</f>
        <v>7045753843</v>
      </c>
      <c r="B343" s="6"/>
      <c r="C343" s="6" t="s">
        <v>19</v>
      </c>
      <c r="D343" s="6" t="s">
        <v>20</v>
      </c>
      <c r="E343" s="6"/>
      <c r="F343" s="6"/>
      <c r="G343" s="6"/>
      <c r="H343" s="6"/>
      <c r="I343" s="6"/>
      <c r="J343" s="6" t="s">
        <v>26</v>
      </c>
      <c r="K343" s="6"/>
      <c r="L343" s="6" t="s">
        <v>28</v>
      </c>
      <c r="M343" s="6"/>
      <c r="N343" s="6"/>
      <c r="O343" s="8"/>
      <c r="P343" s="8">
        <f t="shared" si="100"/>
        <v>4</v>
      </c>
      <c r="Q343" s="8">
        <f t="shared" si="101"/>
        <v>0.75</v>
      </c>
      <c r="R343" s="8"/>
      <c r="S343" s="8">
        <f t="shared" si="107"/>
        <v>0</v>
      </c>
      <c r="T343" s="8">
        <f t="shared" si="102"/>
        <v>0.75</v>
      </c>
      <c r="U343" s="8">
        <f t="shared" si="103"/>
        <v>0.75</v>
      </c>
      <c r="V343" s="88">
        <f t="shared" si="90"/>
        <v>0</v>
      </c>
      <c r="W343" s="88">
        <f t="shared" si="91"/>
        <v>0</v>
      </c>
      <c r="X343" s="88">
        <f t="shared" si="92"/>
        <v>0</v>
      </c>
      <c r="Y343" s="88">
        <f t="shared" si="93"/>
        <v>0</v>
      </c>
      <c r="Z343" s="88">
        <f t="shared" si="94"/>
        <v>0</v>
      </c>
      <c r="AA343" s="88">
        <f t="shared" si="95"/>
        <v>0.75</v>
      </c>
      <c r="AB343" s="88">
        <f t="shared" si="96"/>
        <v>0</v>
      </c>
      <c r="AC343" s="88">
        <f t="shared" si="97"/>
        <v>0.75</v>
      </c>
      <c r="AD343" s="88">
        <f t="shared" si="98"/>
        <v>0</v>
      </c>
      <c r="AE343" s="88">
        <f t="shared" si="99"/>
        <v>0</v>
      </c>
      <c r="AF343" s="8"/>
      <c r="AG343" s="8"/>
      <c r="AH343" s="8">
        <f t="shared" si="104"/>
        <v>3</v>
      </c>
      <c r="AI343" s="8">
        <f t="shared" si="105"/>
        <v>4</v>
      </c>
      <c r="AJ343" s="8" t="str">
        <f t="shared" si="106"/>
        <v>Correct</v>
      </c>
      <c r="AK343" s="8"/>
      <c r="AL343" s="159" t="str">
        <f>IFERROR(VLOOKUP(Table1[[#This Row],[RespondentID]],'All Data'!$A344:$CN916,81,FALSE),"unknown")</f>
        <v>Female</v>
      </c>
      <c r="AM343" s="159">
        <f>IFERROR(VLOOKUP(Table1[[#This Row],[RespondentID]],'All Data'!$A344:$CN916,82,FALSE),"unknown")</f>
        <v>80</v>
      </c>
      <c r="AN343" s="159" t="str">
        <f>IFERROR(VLOOKUP(Table1[[#This Row],[RespondentID]],'All Data'!$A344:$CN916,83,FALSE),"unknown")</f>
        <v>Suffolk</v>
      </c>
      <c r="AO343" s="159" t="str">
        <f>IFERROR(VLOOKUP(Table1[[#This Row],[RespondentID]],'All Data'!$A344:$CN916,84,FALSE),"unknown")</f>
        <v>Bay Shore, 11706</v>
      </c>
      <c r="AP343" s="159" t="str">
        <f>IFERROR(VLOOKUP(Table1[[#This Row],[RespondentID]],'All Data'!$A344:$CN916,85,FALSE),"unknown")</f>
        <v>White/Caucasian</v>
      </c>
      <c r="AQ343" s="159">
        <f>IFERROR(VLOOKUP(Table1[[#This Row],[RespondentID]],'All Data'!$A344:$CN916,86,FALSE),"unknown")</f>
        <v>0</v>
      </c>
      <c r="AR343" s="159" t="str">
        <f>IFERROR(VLOOKUP(Table1[[#This Row],[RespondentID]],'All Data'!$A344:$CN916,87,FALSE),"unknown")</f>
        <v xml:space="preserve">English Spanish </v>
      </c>
      <c r="AS343" s="159">
        <f>IFERROR(VLOOKUP(Table1[[#This Row],[RespondentID]],'All Data'!$A344:$CN916,88,FALSE),"unknown")</f>
        <v>0</v>
      </c>
      <c r="AT343" s="159" t="str">
        <f>IFERROR(VLOOKUP(Table1[[#This Row],[RespondentID]],'All Data'!$A344:$CN916,89,FALSE),"unknown")</f>
        <v>College graduate</v>
      </c>
      <c r="AU343" s="159" t="str">
        <f>IFERROR(VLOOKUP(Table1[[#This Row],[RespondentID]],'All Data'!$A344:$CN916,90,FALSE),"unknown")</f>
        <v>Retired</v>
      </c>
      <c r="AV343" s="159" t="str">
        <f>IFERROR(VLOOKUP(Table1[[#This Row],[RespondentID]],'All Data'!$A344:$CN916,91,FALSE),"unknown")</f>
        <v>Yes</v>
      </c>
      <c r="AW343" s="159" t="str">
        <f>IFERROR(VLOOKUP(Table1[[#This Row],[RespondentID]],'All Data'!$A344:$CN916,92,FALSE),"unknown")</f>
        <v>Yes</v>
      </c>
    </row>
    <row r="344" spans="1:49" x14ac:dyDescent="0.35">
      <c r="A344" s="6">
        <f>'All Data'!A345</f>
        <v>7045753561</v>
      </c>
      <c r="B344" s="6"/>
      <c r="C344" s="6" t="s">
        <v>19</v>
      </c>
      <c r="D344" s="6" t="s">
        <v>20</v>
      </c>
      <c r="E344" s="6"/>
      <c r="F344" s="6"/>
      <c r="G344" s="6" t="s">
        <v>23</v>
      </c>
      <c r="H344" s="6"/>
      <c r="I344" s="6" t="s">
        <v>25</v>
      </c>
      <c r="J344" s="6" t="s">
        <v>26</v>
      </c>
      <c r="K344" s="6" t="s">
        <v>27</v>
      </c>
      <c r="L344" s="6"/>
      <c r="M344" s="6"/>
      <c r="N344" s="6"/>
      <c r="O344" s="8"/>
      <c r="P344" s="8">
        <f t="shared" si="100"/>
        <v>6</v>
      </c>
      <c r="Q344" s="8">
        <f t="shared" si="101"/>
        <v>0.5</v>
      </c>
      <c r="R344" s="8"/>
      <c r="S344" s="8">
        <f t="shared" si="107"/>
        <v>0</v>
      </c>
      <c r="T344" s="8">
        <f t="shared" si="102"/>
        <v>0.5</v>
      </c>
      <c r="U344" s="8">
        <f t="shared" si="103"/>
        <v>0.5</v>
      </c>
      <c r="V344" s="88">
        <f t="shared" si="90"/>
        <v>0</v>
      </c>
      <c r="W344" s="88">
        <f t="shared" si="91"/>
        <v>0</v>
      </c>
      <c r="X344" s="88">
        <f t="shared" si="92"/>
        <v>0.5</v>
      </c>
      <c r="Y344" s="88">
        <f t="shared" si="93"/>
        <v>0</v>
      </c>
      <c r="Z344" s="88">
        <f t="shared" si="94"/>
        <v>0.5</v>
      </c>
      <c r="AA344" s="88">
        <f t="shared" si="95"/>
        <v>0.5</v>
      </c>
      <c r="AB344" s="88">
        <f t="shared" si="96"/>
        <v>0.5</v>
      </c>
      <c r="AC344" s="88">
        <f t="shared" si="97"/>
        <v>0</v>
      </c>
      <c r="AD344" s="88">
        <f t="shared" si="98"/>
        <v>0</v>
      </c>
      <c r="AE344" s="88">
        <f t="shared" si="99"/>
        <v>0</v>
      </c>
      <c r="AF344" s="8"/>
      <c r="AG344" s="8"/>
      <c r="AH344" s="8">
        <f t="shared" si="104"/>
        <v>3</v>
      </c>
      <c r="AI344" s="8">
        <f t="shared" si="105"/>
        <v>6</v>
      </c>
      <c r="AJ344" s="8" t="str">
        <f t="shared" si="106"/>
        <v>Correct</v>
      </c>
      <c r="AK344" s="8"/>
      <c r="AL344" s="159" t="str">
        <f>IFERROR(VLOOKUP(Table1[[#This Row],[RespondentID]],'All Data'!$A345:$CN917,81,FALSE),"unknown")</f>
        <v>Male</v>
      </c>
      <c r="AM344" s="159">
        <f>IFERROR(VLOOKUP(Table1[[#This Row],[RespondentID]],'All Data'!$A345:$CN917,82,FALSE),"unknown")</f>
        <v>65</v>
      </c>
      <c r="AN344" s="159" t="str">
        <f>IFERROR(VLOOKUP(Table1[[#This Row],[RespondentID]],'All Data'!$A345:$CN917,83,FALSE),"unknown")</f>
        <v>Suffolk</v>
      </c>
      <c r="AO344" s="159" t="str">
        <f>IFERROR(VLOOKUP(Table1[[#This Row],[RespondentID]],'All Data'!$A345:$CN917,84,FALSE),"unknown")</f>
        <v>East Islip, 11730</v>
      </c>
      <c r="AP344" s="159" t="str">
        <f>IFERROR(VLOOKUP(Table1[[#This Row],[RespondentID]],'All Data'!$A345:$CN917,85,FALSE),"unknown")</f>
        <v>White/Caucasian</v>
      </c>
      <c r="AQ344" s="159">
        <f>IFERROR(VLOOKUP(Table1[[#This Row],[RespondentID]],'All Data'!$A345:$CN917,86,FALSE),"unknown")</f>
        <v>0</v>
      </c>
      <c r="AR344" s="159" t="str">
        <f>IFERROR(VLOOKUP(Table1[[#This Row],[RespondentID]],'All Data'!$A345:$CN917,87,FALSE),"unknown")</f>
        <v xml:space="preserve">English Spanish Italian </v>
      </c>
      <c r="AS344" s="159" t="str">
        <f>IFERROR(VLOOKUP(Table1[[#This Row],[RespondentID]],'All Data'!$A345:$CN917,88,FALSE),"unknown")</f>
        <v>Over $125,000</v>
      </c>
      <c r="AT344" s="159" t="str">
        <f>IFERROR(VLOOKUP(Table1[[#This Row],[RespondentID]],'All Data'!$A345:$CN917,89,FALSE),"unknown")</f>
        <v>Doctorate</v>
      </c>
      <c r="AU344" s="159" t="str">
        <f>IFERROR(VLOOKUP(Table1[[#This Row],[RespondentID]],'All Data'!$A345:$CN917,90,FALSE),"unknown")</f>
        <v>Employed for wages</v>
      </c>
      <c r="AV344" s="159" t="str">
        <f>IFERROR(VLOOKUP(Table1[[#This Row],[RespondentID]],'All Data'!$A345:$CN917,91,FALSE),"unknown")</f>
        <v>Yes</v>
      </c>
      <c r="AW344" s="159">
        <f>IFERROR(VLOOKUP(Table1[[#This Row],[RespondentID]],'All Data'!$A345:$CN917,92,FALSE),"unknown")</f>
        <v>0</v>
      </c>
    </row>
    <row r="345" spans="1:49" x14ac:dyDescent="0.35">
      <c r="A345" s="6">
        <f>'All Data'!A346</f>
        <v>7045753184</v>
      </c>
      <c r="B345" s="6"/>
      <c r="C345" s="6"/>
      <c r="D345" s="6"/>
      <c r="E345" s="6"/>
      <c r="F345" s="6"/>
      <c r="G345" s="6"/>
      <c r="H345" s="6"/>
      <c r="I345" s="6"/>
      <c r="J345" s="6"/>
      <c r="K345" s="6" t="s">
        <v>27</v>
      </c>
      <c r="L345" s="6" t="s">
        <v>28</v>
      </c>
      <c r="M345" s="6"/>
      <c r="N345" s="6"/>
      <c r="O345" s="8"/>
      <c r="P345" s="8">
        <f t="shared" si="100"/>
        <v>2</v>
      </c>
      <c r="Q345" s="8">
        <f t="shared" si="101"/>
        <v>1.5</v>
      </c>
      <c r="R345" s="8"/>
      <c r="S345" s="8">
        <f t="shared" si="107"/>
        <v>0</v>
      </c>
      <c r="T345" s="8">
        <f t="shared" si="102"/>
        <v>0</v>
      </c>
      <c r="U345" s="8">
        <f t="shared" si="103"/>
        <v>0</v>
      </c>
      <c r="V345" s="88">
        <f t="shared" si="90"/>
        <v>0</v>
      </c>
      <c r="W345" s="88">
        <f t="shared" si="91"/>
        <v>0</v>
      </c>
      <c r="X345" s="88">
        <f t="shared" si="92"/>
        <v>0</v>
      </c>
      <c r="Y345" s="88">
        <f t="shared" si="93"/>
        <v>0</v>
      </c>
      <c r="Z345" s="88">
        <f t="shared" si="94"/>
        <v>0</v>
      </c>
      <c r="AA345" s="88">
        <f t="shared" si="95"/>
        <v>0</v>
      </c>
      <c r="AB345" s="88">
        <f t="shared" si="96"/>
        <v>1</v>
      </c>
      <c r="AC345" s="88">
        <f t="shared" si="97"/>
        <v>1</v>
      </c>
      <c r="AD345" s="88">
        <f t="shared" si="98"/>
        <v>0</v>
      </c>
      <c r="AE345" s="88">
        <f t="shared" si="99"/>
        <v>0</v>
      </c>
      <c r="AF345" s="8"/>
      <c r="AG345" s="8"/>
      <c r="AH345" s="8">
        <f t="shared" si="104"/>
        <v>2</v>
      </c>
      <c r="AI345" s="8">
        <f t="shared" si="105"/>
        <v>2</v>
      </c>
      <c r="AJ345" s="8" t="str">
        <f t="shared" si="106"/>
        <v>Correct</v>
      </c>
      <c r="AK345" s="8"/>
      <c r="AL345" s="159" t="str">
        <f>IFERROR(VLOOKUP(Table1[[#This Row],[RespondentID]],'All Data'!$A346:$CN918,81,FALSE),"unknown")</f>
        <v>Male</v>
      </c>
      <c r="AM345" s="159">
        <f>IFERROR(VLOOKUP(Table1[[#This Row],[RespondentID]],'All Data'!$A346:$CN918,82,FALSE),"unknown")</f>
        <v>55</v>
      </c>
      <c r="AN345" s="159" t="str">
        <f>IFERROR(VLOOKUP(Table1[[#This Row],[RespondentID]],'All Data'!$A346:$CN918,83,FALSE),"unknown")</f>
        <v>Suffolk</v>
      </c>
      <c r="AO345" s="159" t="str">
        <f>IFERROR(VLOOKUP(Table1[[#This Row],[RespondentID]],'All Data'!$A346:$CN918,84,FALSE),"unknown")</f>
        <v>Patchogue, 11772</v>
      </c>
      <c r="AP345" s="159" t="str">
        <f>IFERROR(VLOOKUP(Table1[[#This Row],[RespondentID]],'All Data'!$A346:$CN918,85,FALSE),"unknown")</f>
        <v>White/Caucasian</v>
      </c>
      <c r="AQ345" s="159" t="str">
        <f>IFERROR(VLOOKUP(Table1[[#This Row],[RespondentID]],'All Data'!$A346:$CN918,86,FALSE),"unknown")</f>
        <v>No</v>
      </c>
      <c r="AR345" s="159" t="str">
        <f>IFERROR(VLOOKUP(Table1[[#This Row],[RespondentID]],'All Data'!$A346:$CN918,87,FALSE),"unknown")</f>
        <v xml:space="preserve">English </v>
      </c>
      <c r="AS345" s="159" t="str">
        <f>IFERROR(VLOOKUP(Table1[[#This Row],[RespondentID]],'All Data'!$A346:$CN918,88,FALSE),"unknown")</f>
        <v>$50,000 to $74,999</v>
      </c>
      <c r="AT345" s="159" t="str">
        <f>IFERROR(VLOOKUP(Table1[[#This Row],[RespondentID]],'All Data'!$A346:$CN918,89,FALSE),"unknown")</f>
        <v>Graduate school</v>
      </c>
      <c r="AU345" s="159" t="str">
        <f>IFERROR(VLOOKUP(Table1[[#This Row],[RespondentID]],'All Data'!$A346:$CN918,90,FALSE),"unknown")</f>
        <v>Employed for wages</v>
      </c>
      <c r="AV345" s="159" t="str">
        <f>IFERROR(VLOOKUP(Table1[[#This Row],[RespondentID]],'All Data'!$A346:$CN918,91,FALSE),"unknown")</f>
        <v>Yes</v>
      </c>
      <c r="AW345" s="159" t="str">
        <f>IFERROR(VLOOKUP(Table1[[#This Row],[RespondentID]],'All Data'!$A346:$CN918,92,FALSE),"unknown")</f>
        <v>No</v>
      </c>
    </row>
    <row r="346" spans="1:49" x14ac:dyDescent="0.35">
      <c r="A346" s="6">
        <f>'All Data'!A347</f>
        <v>7044865350</v>
      </c>
      <c r="B346" s="6"/>
      <c r="C346" s="6"/>
      <c r="D346" s="6"/>
      <c r="E346" s="6"/>
      <c r="F346" s="6"/>
      <c r="G346" s="6"/>
      <c r="H346" s="6"/>
      <c r="I346" s="6"/>
      <c r="J346" s="6" t="s">
        <v>26</v>
      </c>
      <c r="K346" s="6"/>
      <c r="L346" s="6" t="s">
        <v>28</v>
      </c>
      <c r="M346" s="6"/>
      <c r="N346" s="6"/>
      <c r="O346" s="8"/>
      <c r="P346" s="8">
        <f t="shared" si="100"/>
        <v>2</v>
      </c>
      <c r="Q346" s="8">
        <f t="shared" si="101"/>
        <v>1.5</v>
      </c>
      <c r="R346" s="8"/>
      <c r="S346" s="8">
        <f t="shared" si="107"/>
        <v>0</v>
      </c>
      <c r="T346" s="8">
        <f t="shared" si="102"/>
        <v>0</v>
      </c>
      <c r="U346" s="8">
        <f t="shared" si="103"/>
        <v>0</v>
      </c>
      <c r="V346" s="88">
        <f t="shared" si="90"/>
        <v>0</v>
      </c>
      <c r="W346" s="88">
        <f t="shared" si="91"/>
        <v>0</v>
      </c>
      <c r="X346" s="88">
        <f t="shared" si="92"/>
        <v>0</v>
      </c>
      <c r="Y346" s="88">
        <f t="shared" si="93"/>
        <v>0</v>
      </c>
      <c r="Z346" s="88">
        <f t="shared" si="94"/>
        <v>0</v>
      </c>
      <c r="AA346" s="88">
        <f t="shared" si="95"/>
        <v>1</v>
      </c>
      <c r="AB346" s="88">
        <f t="shared" si="96"/>
        <v>0</v>
      </c>
      <c r="AC346" s="88">
        <f t="shared" si="97"/>
        <v>1</v>
      </c>
      <c r="AD346" s="88">
        <f t="shared" si="98"/>
        <v>0</v>
      </c>
      <c r="AE346" s="88">
        <f t="shared" si="99"/>
        <v>0</v>
      </c>
      <c r="AF346" s="8"/>
      <c r="AG346" s="8"/>
      <c r="AH346" s="8">
        <f t="shared" si="104"/>
        <v>2</v>
      </c>
      <c r="AI346" s="8">
        <f t="shared" si="105"/>
        <v>2</v>
      </c>
      <c r="AJ346" s="8" t="str">
        <f t="shared" si="106"/>
        <v>Correct</v>
      </c>
      <c r="AK346" s="8"/>
      <c r="AL346" s="159" t="str">
        <f>IFERROR(VLOOKUP(Table1[[#This Row],[RespondentID]],'All Data'!$A347:$CN919,81,FALSE),"unknown")</f>
        <v>Female</v>
      </c>
      <c r="AM346" s="159">
        <f>IFERROR(VLOOKUP(Table1[[#This Row],[RespondentID]],'All Data'!$A347:$CN919,82,FALSE),"unknown")</f>
        <v>56</v>
      </c>
      <c r="AN346" s="159" t="str">
        <f>IFERROR(VLOOKUP(Table1[[#This Row],[RespondentID]],'All Data'!$A347:$CN919,83,FALSE),"unknown")</f>
        <v>Nassau</v>
      </c>
      <c r="AO346" s="159" t="str">
        <f>IFERROR(VLOOKUP(Table1[[#This Row],[RespondentID]],'All Data'!$A347:$CN919,84,FALSE),"unknown")</f>
        <v>Farmingdale, 11735</v>
      </c>
      <c r="AP346" s="159" t="str">
        <f>IFERROR(VLOOKUP(Table1[[#This Row],[RespondentID]],'All Data'!$A347:$CN919,85,FALSE),"unknown")</f>
        <v>Black/African American</v>
      </c>
      <c r="AQ346" s="159" t="str">
        <f>IFERROR(VLOOKUP(Table1[[#This Row],[RespondentID]],'All Data'!$A347:$CN919,86,FALSE),"unknown")</f>
        <v>No</v>
      </c>
      <c r="AR346" s="159" t="str">
        <f>IFERROR(VLOOKUP(Table1[[#This Row],[RespondentID]],'All Data'!$A347:$CN919,87,FALSE),"unknown")</f>
        <v xml:space="preserve">English </v>
      </c>
      <c r="AS346" s="159" t="str">
        <f>IFERROR(VLOOKUP(Table1[[#This Row],[RespondentID]],'All Data'!$A347:$CN919,88,FALSE),"unknown")</f>
        <v>$50,000 to $74,999</v>
      </c>
      <c r="AT346" s="159" t="str">
        <f>IFERROR(VLOOKUP(Table1[[#This Row],[RespondentID]],'All Data'!$A347:$CN919,89,FALSE),"unknown")</f>
        <v>College graduate</v>
      </c>
      <c r="AU346" s="159" t="str">
        <f>IFERROR(VLOOKUP(Table1[[#This Row],[RespondentID]],'All Data'!$A347:$CN919,90,FALSE),"unknown")</f>
        <v>Out of work and looking for work</v>
      </c>
      <c r="AV346" s="159" t="str">
        <f>IFERROR(VLOOKUP(Table1[[#This Row],[RespondentID]],'All Data'!$A347:$CN919,91,FALSE),"unknown")</f>
        <v>Yes</v>
      </c>
      <c r="AW346" s="159" t="str">
        <f>IFERROR(VLOOKUP(Table1[[#This Row],[RespondentID]],'All Data'!$A347:$CN919,92,FALSE),"unknown")</f>
        <v>Yes</v>
      </c>
    </row>
    <row r="347" spans="1:49" x14ac:dyDescent="0.35">
      <c r="A347" s="6">
        <f>'All Data'!A348</f>
        <v>7044864721</v>
      </c>
      <c r="B347" s="6"/>
      <c r="C347" s="6" t="s">
        <v>19</v>
      </c>
      <c r="D347" s="6" t="s">
        <v>20</v>
      </c>
      <c r="E347" s="6" t="s">
        <v>21</v>
      </c>
      <c r="F347" s="6"/>
      <c r="G347" s="6"/>
      <c r="H347" s="6" t="s">
        <v>24</v>
      </c>
      <c r="I347" s="6" t="s">
        <v>25</v>
      </c>
      <c r="J347" s="6" t="s">
        <v>26</v>
      </c>
      <c r="K347" s="6" t="s">
        <v>27</v>
      </c>
      <c r="L347" s="6" t="s">
        <v>28</v>
      </c>
      <c r="M347" s="6"/>
      <c r="N347" s="6" t="s">
        <v>30</v>
      </c>
      <c r="O347" s="8"/>
      <c r="P347" s="8">
        <f t="shared" si="100"/>
        <v>9</v>
      </c>
      <c r="Q347" s="8">
        <f t="shared" si="101"/>
        <v>0.33333333333333331</v>
      </c>
      <c r="R347" s="8"/>
      <c r="S347" s="8">
        <f t="shared" si="107"/>
        <v>0</v>
      </c>
      <c r="T347" s="8">
        <f t="shared" si="102"/>
        <v>0.33333333333333331</v>
      </c>
      <c r="U347" s="8">
        <f t="shared" si="103"/>
        <v>0.33333333333333331</v>
      </c>
      <c r="V347" s="88">
        <f t="shared" si="90"/>
        <v>0.33333333333333331</v>
      </c>
      <c r="W347" s="88">
        <f t="shared" si="91"/>
        <v>0</v>
      </c>
      <c r="X347" s="88">
        <f t="shared" si="92"/>
        <v>0</v>
      </c>
      <c r="Y347" s="88">
        <f t="shared" si="93"/>
        <v>0.33333333333333331</v>
      </c>
      <c r="Z347" s="88">
        <f t="shared" si="94"/>
        <v>0.33333333333333331</v>
      </c>
      <c r="AA347" s="88">
        <f t="shared" si="95"/>
        <v>0.33333333333333331</v>
      </c>
      <c r="AB347" s="88">
        <f t="shared" si="96"/>
        <v>0.33333333333333331</v>
      </c>
      <c r="AC347" s="88">
        <f t="shared" si="97"/>
        <v>0.33333333333333331</v>
      </c>
      <c r="AD347" s="88">
        <f t="shared" si="98"/>
        <v>0</v>
      </c>
      <c r="AE347" s="88">
        <f t="shared" si="99"/>
        <v>0.33333333333333331</v>
      </c>
      <c r="AF347" s="8"/>
      <c r="AG347" s="8"/>
      <c r="AH347" s="8">
        <f t="shared" si="104"/>
        <v>3</v>
      </c>
      <c r="AI347" s="8">
        <f t="shared" si="105"/>
        <v>9</v>
      </c>
      <c r="AJ347" s="8" t="str">
        <f t="shared" si="106"/>
        <v>Correct</v>
      </c>
      <c r="AK347" s="8"/>
      <c r="AL347" s="159" t="str">
        <f>IFERROR(VLOOKUP(Table1[[#This Row],[RespondentID]],'All Data'!$A348:$CN920,81,FALSE),"unknown")</f>
        <v>Female</v>
      </c>
      <c r="AM347" s="159">
        <f>IFERROR(VLOOKUP(Table1[[#This Row],[RespondentID]],'All Data'!$A348:$CN920,82,FALSE),"unknown")</f>
        <v>63</v>
      </c>
      <c r="AN347" s="159" t="str">
        <f>IFERROR(VLOOKUP(Table1[[#This Row],[RespondentID]],'All Data'!$A348:$CN920,83,FALSE),"unknown")</f>
        <v>Suffolk</v>
      </c>
      <c r="AO347" s="159" t="str">
        <f>IFERROR(VLOOKUP(Table1[[#This Row],[RespondentID]],'All Data'!$A348:$CN920,84,FALSE),"unknown")</f>
        <v>Wyandanch, 11798</v>
      </c>
      <c r="AP347" s="159">
        <f>IFERROR(VLOOKUP(Table1[[#This Row],[RespondentID]],'All Data'!$A348:$CN920,85,FALSE),"unknown")</f>
        <v>0</v>
      </c>
      <c r="AQ347" s="159" t="str">
        <f>IFERROR(VLOOKUP(Table1[[#This Row],[RespondentID]],'All Data'!$A348:$CN920,86,FALSE),"unknown")</f>
        <v>No</v>
      </c>
      <c r="AR347" s="159" t="str">
        <f>IFERROR(VLOOKUP(Table1[[#This Row],[RespondentID]],'All Data'!$A348:$CN920,87,FALSE),"unknown")</f>
        <v xml:space="preserve">English </v>
      </c>
      <c r="AS347" s="159">
        <f>IFERROR(VLOOKUP(Table1[[#This Row],[RespondentID]],'All Data'!$A348:$CN920,88,FALSE),"unknown")</f>
        <v>0</v>
      </c>
      <c r="AT347" s="159" t="str">
        <f>IFERROR(VLOOKUP(Table1[[#This Row],[RespondentID]],'All Data'!$A348:$CN920,89,FALSE),"unknown")</f>
        <v>Technical school</v>
      </c>
      <c r="AU347" s="159" t="str">
        <f>IFERROR(VLOOKUP(Table1[[#This Row],[RespondentID]],'All Data'!$A348:$CN920,90,FALSE),"unknown")</f>
        <v>Employed for wages</v>
      </c>
      <c r="AV347" s="159" t="str">
        <f>IFERROR(VLOOKUP(Table1[[#This Row],[RespondentID]],'All Data'!$A348:$CN920,91,FALSE),"unknown")</f>
        <v>Yes</v>
      </c>
      <c r="AW347" s="159" t="str">
        <f>IFERROR(VLOOKUP(Table1[[#This Row],[RespondentID]],'All Data'!$A348:$CN920,92,FALSE),"unknown")</f>
        <v>Yes</v>
      </c>
    </row>
    <row r="348" spans="1:49" x14ac:dyDescent="0.35">
      <c r="A348" s="6">
        <f>'All Data'!A349</f>
        <v>7044864272</v>
      </c>
      <c r="B348" s="6" t="s">
        <v>18</v>
      </c>
      <c r="C348" s="6"/>
      <c r="D348" s="6"/>
      <c r="E348" s="6"/>
      <c r="F348" s="6"/>
      <c r="G348" s="6"/>
      <c r="H348" s="6"/>
      <c r="I348" s="6"/>
      <c r="J348" s="6" t="s">
        <v>26</v>
      </c>
      <c r="K348" s="6"/>
      <c r="L348" s="6"/>
      <c r="M348" s="6"/>
      <c r="N348" s="6"/>
      <c r="O348" s="8"/>
      <c r="P348" s="8">
        <f t="shared" si="100"/>
        <v>2</v>
      </c>
      <c r="Q348" s="8">
        <f t="shared" si="101"/>
        <v>1.5</v>
      </c>
      <c r="R348" s="8"/>
      <c r="S348" s="8">
        <f t="shared" si="107"/>
        <v>1</v>
      </c>
      <c r="T348" s="8">
        <f t="shared" si="102"/>
        <v>0</v>
      </c>
      <c r="U348" s="8">
        <f t="shared" si="103"/>
        <v>0</v>
      </c>
      <c r="V348" s="88">
        <f t="shared" si="90"/>
        <v>0</v>
      </c>
      <c r="W348" s="88">
        <f t="shared" si="91"/>
        <v>0</v>
      </c>
      <c r="X348" s="88">
        <f t="shared" si="92"/>
        <v>0</v>
      </c>
      <c r="Y348" s="88">
        <f t="shared" si="93"/>
        <v>0</v>
      </c>
      <c r="Z348" s="88">
        <f t="shared" si="94"/>
        <v>0</v>
      </c>
      <c r="AA348" s="88">
        <f t="shared" si="95"/>
        <v>1</v>
      </c>
      <c r="AB348" s="88">
        <f t="shared" si="96"/>
        <v>0</v>
      </c>
      <c r="AC348" s="88">
        <f t="shared" si="97"/>
        <v>0</v>
      </c>
      <c r="AD348" s="88">
        <f t="shared" si="98"/>
        <v>0</v>
      </c>
      <c r="AE348" s="88">
        <f t="shared" si="99"/>
        <v>0</v>
      </c>
      <c r="AF348" s="8"/>
      <c r="AG348" s="8"/>
      <c r="AH348" s="8">
        <f t="shared" si="104"/>
        <v>2</v>
      </c>
      <c r="AI348" s="8">
        <f t="shared" si="105"/>
        <v>2</v>
      </c>
      <c r="AJ348" s="8" t="str">
        <f t="shared" si="106"/>
        <v>Correct</v>
      </c>
      <c r="AK348" s="8"/>
      <c r="AL348" s="159" t="str">
        <f>IFERROR(VLOOKUP(Table1[[#This Row],[RespondentID]],'All Data'!$A349:$CN921,81,FALSE),"unknown")</f>
        <v>Female</v>
      </c>
      <c r="AM348" s="159">
        <f>IFERROR(VLOOKUP(Table1[[#This Row],[RespondentID]],'All Data'!$A349:$CN921,82,FALSE),"unknown")</f>
        <v>60</v>
      </c>
      <c r="AN348" s="159" t="str">
        <f>IFERROR(VLOOKUP(Table1[[#This Row],[RespondentID]],'All Data'!$A349:$CN921,83,FALSE),"unknown")</f>
        <v>Suffolk</v>
      </c>
      <c r="AO348" s="159" t="str">
        <f>IFERROR(VLOOKUP(Table1[[#This Row],[RespondentID]],'All Data'!$A349:$CN921,84,FALSE),"unknown")</f>
        <v>Brentwood, 11717</v>
      </c>
      <c r="AP348" s="159" t="str">
        <f>IFERROR(VLOOKUP(Table1[[#This Row],[RespondentID]],'All Data'!$A349:$CN921,85,FALSE),"unknown")</f>
        <v>Multi-racial</v>
      </c>
      <c r="AQ348" s="159" t="str">
        <f>IFERROR(VLOOKUP(Table1[[#This Row],[RespondentID]],'All Data'!$A349:$CN921,86,FALSE),"unknown")</f>
        <v>No</v>
      </c>
      <c r="AR348" s="159" t="str">
        <f>IFERROR(VLOOKUP(Table1[[#This Row],[RespondentID]],'All Data'!$A349:$CN921,87,FALSE),"unknown")</f>
        <v xml:space="preserve">English </v>
      </c>
      <c r="AS348" s="159">
        <f>IFERROR(VLOOKUP(Table1[[#This Row],[RespondentID]],'All Data'!$A349:$CN921,88,FALSE),"unknown")</f>
        <v>0</v>
      </c>
      <c r="AT348" s="159" t="str">
        <f>IFERROR(VLOOKUP(Table1[[#This Row],[RespondentID]],'All Data'!$A349:$CN921,89,FALSE),"unknown")</f>
        <v>Some college</v>
      </c>
      <c r="AU348" s="159" t="str">
        <f>IFERROR(VLOOKUP(Table1[[#This Row],[RespondentID]],'All Data'!$A349:$CN921,90,FALSE),"unknown")</f>
        <v>Employed for wages</v>
      </c>
      <c r="AV348" s="159" t="str">
        <f>IFERROR(VLOOKUP(Table1[[#This Row],[RespondentID]],'All Data'!$A349:$CN921,91,FALSE),"unknown")</f>
        <v>Yes</v>
      </c>
      <c r="AW348" s="159" t="str">
        <f>IFERROR(VLOOKUP(Table1[[#This Row],[RespondentID]],'All Data'!$A349:$CN921,92,FALSE),"unknown")</f>
        <v>Yes</v>
      </c>
    </row>
    <row r="349" spans="1:49" x14ac:dyDescent="0.35">
      <c r="A349" s="6">
        <f>'All Data'!A350</f>
        <v>7044864023</v>
      </c>
      <c r="B349" s="6"/>
      <c r="C349" s="6" t="s">
        <v>19</v>
      </c>
      <c r="D349" s="6" t="s">
        <v>20</v>
      </c>
      <c r="E349" s="6"/>
      <c r="F349" s="6"/>
      <c r="G349" s="6"/>
      <c r="H349" s="6"/>
      <c r="I349" s="6" t="s">
        <v>25</v>
      </c>
      <c r="J349" s="6"/>
      <c r="K349" s="6"/>
      <c r="L349" s="6"/>
      <c r="M349" s="6"/>
      <c r="N349" s="6" t="s">
        <v>30</v>
      </c>
      <c r="O349" s="8"/>
      <c r="P349" s="8">
        <f t="shared" si="100"/>
        <v>4</v>
      </c>
      <c r="Q349" s="8">
        <f t="shared" si="101"/>
        <v>0.75</v>
      </c>
      <c r="R349" s="8"/>
      <c r="S349" s="8">
        <f t="shared" si="107"/>
        <v>0</v>
      </c>
      <c r="T349" s="8">
        <f t="shared" si="102"/>
        <v>0.75</v>
      </c>
      <c r="U349" s="8">
        <f t="shared" si="103"/>
        <v>0.75</v>
      </c>
      <c r="V349" s="88">
        <f t="shared" si="90"/>
        <v>0</v>
      </c>
      <c r="W349" s="88">
        <f t="shared" si="91"/>
        <v>0</v>
      </c>
      <c r="X349" s="88">
        <f t="shared" si="92"/>
        <v>0</v>
      </c>
      <c r="Y349" s="88">
        <f t="shared" si="93"/>
        <v>0</v>
      </c>
      <c r="Z349" s="88">
        <f t="shared" si="94"/>
        <v>0.75</v>
      </c>
      <c r="AA349" s="88">
        <f t="shared" si="95"/>
        <v>0</v>
      </c>
      <c r="AB349" s="88">
        <f t="shared" si="96"/>
        <v>0</v>
      </c>
      <c r="AC349" s="88">
        <f t="shared" si="97"/>
        <v>0</v>
      </c>
      <c r="AD349" s="88">
        <f t="shared" si="98"/>
        <v>0</v>
      </c>
      <c r="AE349" s="88">
        <f t="shared" si="99"/>
        <v>0.75</v>
      </c>
      <c r="AF349" s="8"/>
      <c r="AG349" s="8"/>
      <c r="AH349" s="8">
        <f t="shared" si="104"/>
        <v>3</v>
      </c>
      <c r="AI349" s="8">
        <f t="shared" si="105"/>
        <v>4</v>
      </c>
      <c r="AJ349" s="8" t="str">
        <f t="shared" si="106"/>
        <v>Correct</v>
      </c>
      <c r="AK349" s="8"/>
      <c r="AL349" s="159" t="str">
        <f>IFERROR(VLOOKUP(Table1[[#This Row],[RespondentID]],'All Data'!$A350:$CN922,81,FALSE),"unknown")</f>
        <v>Female</v>
      </c>
      <c r="AM349" s="159">
        <f>IFERROR(VLOOKUP(Table1[[#This Row],[RespondentID]],'All Data'!$A350:$CN922,82,FALSE),"unknown")</f>
        <v>68</v>
      </c>
      <c r="AN349" s="159" t="str">
        <f>IFERROR(VLOOKUP(Table1[[#This Row],[RespondentID]],'All Data'!$A350:$CN922,83,FALSE),"unknown")</f>
        <v>Suffolk</v>
      </c>
      <c r="AO349" s="159" t="str">
        <f>IFERROR(VLOOKUP(Table1[[#This Row],[RespondentID]],'All Data'!$A350:$CN922,84,FALSE),"unknown")</f>
        <v>West Islip, 11795</v>
      </c>
      <c r="AP349" s="159" t="str">
        <f>IFERROR(VLOOKUP(Table1[[#This Row],[RespondentID]],'All Data'!$A350:$CN922,85,FALSE),"unknown")</f>
        <v>White/Caucasian</v>
      </c>
      <c r="AQ349" s="159" t="str">
        <f>IFERROR(VLOOKUP(Table1[[#This Row],[RespondentID]],'All Data'!$A350:$CN922,86,FALSE),"unknown")</f>
        <v>No</v>
      </c>
      <c r="AR349" s="159" t="str">
        <f>IFERROR(VLOOKUP(Table1[[#This Row],[RespondentID]],'All Data'!$A350:$CN922,87,FALSE),"unknown")</f>
        <v xml:space="preserve">English </v>
      </c>
      <c r="AS349" s="159">
        <f>IFERROR(VLOOKUP(Table1[[#This Row],[RespondentID]],'All Data'!$A350:$CN922,88,FALSE),"unknown")</f>
        <v>0</v>
      </c>
      <c r="AT349" s="159" t="str">
        <f>IFERROR(VLOOKUP(Table1[[#This Row],[RespondentID]],'All Data'!$A350:$CN922,89,FALSE),"unknown")</f>
        <v>Graduate school</v>
      </c>
      <c r="AU349" s="159" t="str">
        <f>IFERROR(VLOOKUP(Table1[[#This Row],[RespondentID]],'All Data'!$A350:$CN922,90,FALSE),"unknown")</f>
        <v>Retired</v>
      </c>
      <c r="AV349" s="159" t="str">
        <f>IFERROR(VLOOKUP(Table1[[#This Row],[RespondentID]],'All Data'!$A350:$CN922,91,FALSE),"unknown")</f>
        <v>Yes</v>
      </c>
      <c r="AW349" s="159" t="str">
        <f>IFERROR(VLOOKUP(Table1[[#This Row],[RespondentID]],'All Data'!$A350:$CN922,92,FALSE),"unknown")</f>
        <v>Yes</v>
      </c>
    </row>
    <row r="350" spans="1:49" x14ac:dyDescent="0.35">
      <c r="A350" s="6">
        <f>'All Data'!A351</f>
        <v>7044863617</v>
      </c>
      <c r="B350" s="6"/>
      <c r="C350" s="6" t="s">
        <v>19</v>
      </c>
      <c r="D350" s="6"/>
      <c r="E350" s="6"/>
      <c r="F350" s="6"/>
      <c r="G350" s="6"/>
      <c r="H350" s="6"/>
      <c r="I350" s="6"/>
      <c r="J350" s="6"/>
      <c r="K350" s="6"/>
      <c r="L350" s="6"/>
      <c r="M350" s="6"/>
      <c r="N350" s="6"/>
      <c r="O350" s="8"/>
      <c r="P350" s="8">
        <f t="shared" si="100"/>
        <v>1</v>
      </c>
      <c r="Q350" s="8">
        <f t="shared" si="101"/>
        <v>3</v>
      </c>
      <c r="R350" s="8"/>
      <c r="S350" s="8">
        <f t="shared" si="107"/>
        <v>0</v>
      </c>
      <c r="T350" s="8">
        <f t="shared" si="102"/>
        <v>1</v>
      </c>
      <c r="U350" s="8">
        <f t="shared" si="103"/>
        <v>0</v>
      </c>
      <c r="V350" s="88">
        <f t="shared" si="90"/>
        <v>0</v>
      </c>
      <c r="W350" s="88">
        <f t="shared" si="91"/>
        <v>0</v>
      </c>
      <c r="X350" s="88">
        <f t="shared" si="92"/>
        <v>0</v>
      </c>
      <c r="Y350" s="88">
        <f t="shared" si="93"/>
        <v>0</v>
      </c>
      <c r="Z350" s="88">
        <f t="shared" si="94"/>
        <v>0</v>
      </c>
      <c r="AA350" s="88">
        <f t="shared" si="95"/>
        <v>0</v>
      </c>
      <c r="AB350" s="88">
        <f t="shared" si="96"/>
        <v>0</v>
      </c>
      <c r="AC350" s="88">
        <f t="shared" si="97"/>
        <v>0</v>
      </c>
      <c r="AD350" s="88">
        <f t="shared" si="98"/>
        <v>0</v>
      </c>
      <c r="AE350" s="88">
        <f t="shared" si="99"/>
        <v>0</v>
      </c>
      <c r="AF350" s="8"/>
      <c r="AG350" s="8"/>
      <c r="AH350" s="8">
        <f t="shared" si="104"/>
        <v>1</v>
      </c>
      <c r="AI350" s="8">
        <f t="shared" si="105"/>
        <v>1</v>
      </c>
      <c r="AJ350" s="8" t="str">
        <f t="shared" si="106"/>
        <v>Correct</v>
      </c>
      <c r="AK350" s="8"/>
      <c r="AL350" s="159" t="str">
        <f>IFERROR(VLOOKUP(Table1[[#This Row],[RespondentID]],'All Data'!$A351:$CN923,81,FALSE),"unknown")</f>
        <v>Male</v>
      </c>
      <c r="AM350" s="159">
        <f>IFERROR(VLOOKUP(Table1[[#This Row],[RespondentID]],'All Data'!$A351:$CN923,82,FALSE),"unknown")</f>
        <v>56</v>
      </c>
      <c r="AN350" s="159" t="str">
        <f>IFERROR(VLOOKUP(Table1[[#This Row],[RespondentID]],'All Data'!$A351:$CN923,83,FALSE),"unknown")</f>
        <v>Suffolk</v>
      </c>
      <c r="AO350" s="159" t="str">
        <f>IFERROR(VLOOKUP(Table1[[#This Row],[RespondentID]],'All Data'!$A351:$CN923,84,FALSE),"unknown")</f>
        <v>Farmingville, 11738</v>
      </c>
      <c r="AP350" s="159" t="str">
        <f>IFERROR(VLOOKUP(Table1[[#This Row],[RespondentID]],'All Data'!$A351:$CN923,85,FALSE),"unknown")</f>
        <v>White/Caucasian</v>
      </c>
      <c r="AQ350" s="159" t="str">
        <f>IFERROR(VLOOKUP(Table1[[#This Row],[RespondentID]],'All Data'!$A351:$CN923,86,FALSE),"unknown")</f>
        <v>No</v>
      </c>
      <c r="AR350" s="159" t="str">
        <f>IFERROR(VLOOKUP(Table1[[#This Row],[RespondentID]],'All Data'!$A351:$CN923,87,FALSE),"unknown")</f>
        <v xml:space="preserve">English </v>
      </c>
      <c r="AS350" s="159" t="str">
        <f>IFERROR(VLOOKUP(Table1[[#This Row],[RespondentID]],'All Data'!$A351:$CN923,88,FALSE),"unknown")</f>
        <v>Over $125,000</v>
      </c>
      <c r="AT350" s="159" t="str">
        <f>IFERROR(VLOOKUP(Table1[[#This Row],[RespondentID]],'All Data'!$A351:$CN923,89,FALSE),"unknown")</f>
        <v>High school graduate</v>
      </c>
      <c r="AU350" s="159" t="str">
        <f>IFERROR(VLOOKUP(Table1[[#This Row],[RespondentID]],'All Data'!$A351:$CN923,90,FALSE),"unknown")</f>
        <v>Employed for wages</v>
      </c>
      <c r="AV350" s="159" t="str">
        <f>IFERROR(VLOOKUP(Table1[[#This Row],[RespondentID]],'All Data'!$A351:$CN923,91,FALSE),"unknown")</f>
        <v>Yes</v>
      </c>
      <c r="AW350" s="159" t="str">
        <f>IFERROR(VLOOKUP(Table1[[#This Row],[RespondentID]],'All Data'!$A351:$CN923,92,FALSE),"unknown")</f>
        <v>Yes</v>
      </c>
    </row>
    <row r="351" spans="1:49" x14ac:dyDescent="0.35">
      <c r="A351" s="6">
        <f>'All Data'!A352</f>
        <v>7044863279</v>
      </c>
      <c r="B351" s="6"/>
      <c r="C351" s="6" t="s">
        <v>19</v>
      </c>
      <c r="D351" s="6" t="s">
        <v>20</v>
      </c>
      <c r="E351" s="6"/>
      <c r="F351" s="6"/>
      <c r="G351" s="6"/>
      <c r="H351" s="6"/>
      <c r="I351" s="6"/>
      <c r="J351" s="6" t="s">
        <v>26</v>
      </c>
      <c r="K351" s="6"/>
      <c r="L351" s="6"/>
      <c r="M351" s="6"/>
      <c r="N351" s="6"/>
      <c r="O351" s="8"/>
      <c r="P351" s="8">
        <f t="shared" si="100"/>
        <v>3</v>
      </c>
      <c r="Q351" s="8">
        <f t="shared" si="101"/>
        <v>1</v>
      </c>
      <c r="R351" s="8"/>
      <c r="S351" s="8">
        <f t="shared" si="107"/>
        <v>0</v>
      </c>
      <c r="T351" s="8">
        <f t="shared" si="102"/>
        <v>1</v>
      </c>
      <c r="U351" s="8">
        <f t="shared" si="103"/>
        <v>1</v>
      </c>
      <c r="V351" s="88">
        <f t="shared" si="90"/>
        <v>0</v>
      </c>
      <c r="W351" s="88">
        <f t="shared" si="91"/>
        <v>0</v>
      </c>
      <c r="X351" s="88">
        <f t="shared" si="92"/>
        <v>0</v>
      </c>
      <c r="Y351" s="88">
        <f t="shared" si="93"/>
        <v>0</v>
      </c>
      <c r="Z351" s="88">
        <f t="shared" si="94"/>
        <v>0</v>
      </c>
      <c r="AA351" s="88">
        <f t="shared" si="95"/>
        <v>1</v>
      </c>
      <c r="AB351" s="88">
        <f t="shared" si="96"/>
        <v>0</v>
      </c>
      <c r="AC351" s="88">
        <f t="shared" si="97"/>
        <v>0</v>
      </c>
      <c r="AD351" s="88">
        <f t="shared" si="98"/>
        <v>0</v>
      </c>
      <c r="AE351" s="88">
        <f t="shared" si="99"/>
        <v>0</v>
      </c>
      <c r="AF351" s="8"/>
      <c r="AG351" s="8"/>
      <c r="AH351" s="8">
        <f t="shared" si="104"/>
        <v>3</v>
      </c>
      <c r="AI351" s="8">
        <f t="shared" si="105"/>
        <v>3</v>
      </c>
      <c r="AJ351" s="8" t="str">
        <f t="shared" si="106"/>
        <v>Correct</v>
      </c>
      <c r="AK351" s="8"/>
      <c r="AL351" s="159" t="str">
        <f>IFERROR(VLOOKUP(Table1[[#This Row],[RespondentID]],'All Data'!$A352:$CN924,81,FALSE),"unknown")</f>
        <v>Female</v>
      </c>
      <c r="AM351" s="159">
        <f>IFERROR(VLOOKUP(Table1[[#This Row],[RespondentID]],'All Data'!$A352:$CN924,82,FALSE),"unknown")</f>
        <v>82</v>
      </c>
      <c r="AN351" s="159" t="str">
        <f>IFERROR(VLOOKUP(Table1[[#This Row],[RespondentID]],'All Data'!$A352:$CN924,83,FALSE),"unknown")</f>
        <v>Suffolk</v>
      </c>
      <c r="AO351" s="159" t="str">
        <f>IFERROR(VLOOKUP(Table1[[#This Row],[RespondentID]],'All Data'!$A352:$CN924,84,FALSE),"unknown")</f>
        <v>West Islip, 11795</v>
      </c>
      <c r="AP351" s="159" t="str">
        <f>IFERROR(VLOOKUP(Table1[[#This Row],[RespondentID]],'All Data'!$A352:$CN924,85,FALSE),"unknown")</f>
        <v>White/Caucasian</v>
      </c>
      <c r="AQ351" s="159">
        <f>IFERROR(VLOOKUP(Table1[[#This Row],[RespondentID]],'All Data'!$A352:$CN924,86,FALSE),"unknown")</f>
        <v>0</v>
      </c>
      <c r="AR351" s="159" t="str">
        <f>IFERROR(VLOOKUP(Table1[[#This Row],[RespondentID]],'All Data'!$A352:$CN924,87,FALSE),"unknown")</f>
        <v xml:space="preserve">English Italian </v>
      </c>
      <c r="AS351" s="159" t="str">
        <f>IFERROR(VLOOKUP(Table1[[#This Row],[RespondentID]],'All Data'!$A352:$CN924,88,FALSE),"unknown")</f>
        <v>$50,000 to $74,999</v>
      </c>
      <c r="AT351" s="159" t="str">
        <f>IFERROR(VLOOKUP(Table1[[#This Row],[RespondentID]],'All Data'!$A352:$CN924,89,FALSE),"unknown")</f>
        <v>High school graduate</v>
      </c>
      <c r="AU351" s="159" t="str">
        <f>IFERROR(VLOOKUP(Table1[[#This Row],[RespondentID]],'All Data'!$A352:$CN924,90,FALSE),"unknown")</f>
        <v>Retired</v>
      </c>
      <c r="AV351" s="159" t="str">
        <f>IFERROR(VLOOKUP(Table1[[#This Row],[RespondentID]],'All Data'!$A352:$CN924,91,FALSE),"unknown")</f>
        <v>Yes</v>
      </c>
      <c r="AW351" s="159" t="str">
        <f>IFERROR(VLOOKUP(Table1[[#This Row],[RespondentID]],'All Data'!$A352:$CN924,92,FALSE),"unknown")</f>
        <v>No</v>
      </c>
    </row>
    <row r="352" spans="1:49" x14ac:dyDescent="0.35">
      <c r="A352" s="6">
        <f>'All Data'!A353</f>
        <v>7044863002</v>
      </c>
      <c r="B352" s="6"/>
      <c r="C352" s="6" t="s">
        <v>19</v>
      </c>
      <c r="D352" s="6"/>
      <c r="E352" s="6"/>
      <c r="F352" s="6"/>
      <c r="G352" s="6" t="s">
        <v>23</v>
      </c>
      <c r="H352" s="6"/>
      <c r="I352" s="6"/>
      <c r="J352" s="6"/>
      <c r="K352" s="6" t="s">
        <v>27</v>
      </c>
      <c r="L352" s="6"/>
      <c r="M352" s="6"/>
      <c r="N352" s="6"/>
      <c r="O352" s="8"/>
      <c r="P352" s="8">
        <f t="shared" si="100"/>
        <v>3</v>
      </c>
      <c r="Q352" s="8">
        <f t="shared" si="101"/>
        <v>1</v>
      </c>
      <c r="R352" s="8"/>
      <c r="S352" s="8">
        <f t="shared" si="107"/>
        <v>0</v>
      </c>
      <c r="T352" s="8">
        <f t="shared" si="102"/>
        <v>1</v>
      </c>
      <c r="U352" s="8">
        <f t="shared" si="103"/>
        <v>0</v>
      </c>
      <c r="V352" s="88">
        <f t="shared" si="90"/>
        <v>0</v>
      </c>
      <c r="W352" s="88">
        <f t="shared" si="91"/>
        <v>0</v>
      </c>
      <c r="X352" s="88">
        <f t="shared" si="92"/>
        <v>1</v>
      </c>
      <c r="Y352" s="88">
        <f t="shared" si="93"/>
        <v>0</v>
      </c>
      <c r="Z352" s="88">
        <f t="shared" si="94"/>
        <v>0</v>
      </c>
      <c r="AA352" s="88">
        <f t="shared" si="95"/>
        <v>0</v>
      </c>
      <c r="AB352" s="88">
        <f t="shared" si="96"/>
        <v>1</v>
      </c>
      <c r="AC352" s="88">
        <f t="shared" si="97"/>
        <v>0</v>
      </c>
      <c r="AD352" s="88">
        <f t="shared" si="98"/>
        <v>0</v>
      </c>
      <c r="AE352" s="88">
        <f t="shared" si="99"/>
        <v>0</v>
      </c>
      <c r="AF352" s="8"/>
      <c r="AG352" s="8"/>
      <c r="AH352" s="8">
        <f t="shared" si="104"/>
        <v>3</v>
      </c>
      <c r="AI352" s="8">
        <f t="shared" si="105"/>
        <v>3</v>
      </c>
      <c r="AJ352" s="8" t="str">
        <f t="shared" si="106"/>
        <v>Correct</v>
      </c>
      <c r="AK352" s="8"/>
      <c r="AL352" s="159" t="str">
        <f>IFERROR(VLOOKUP(Table1[[#This Row],[RespondentID]],'All Data'!$A353:$CN925,81,FALSE),"unknown")</f>
        <v>Male</v>
      </c>
      <c r="AM352" s="159">
        <f>IFERROR(VLOOKUP(Table1[[#This Row],[RespondentID]],'All Data'!$A353:$CN925,82,FALSE),"unknown")</f>
        <v>72</v>
      </c>
      <c r="AN352" s="159" t="str">
        <f>IFERROR(VLOOKUP(Table1[[#This Row],[RespondentID]],'All Data'!$A353:$CN925,83,FALSE),"unknown")</f>
        <v>Suffolk</v>
      </c>
      <c r="AO352" s="159" t="str">
        <f>IFERROR(VLOOKUP(Table1[[#This Row],[RespondentID]],'All Data'!$A353:$CN925,84,FALSE),"unknown")</f>
        <v>Lindenhurst, 11757</v>
      </c>
      <c r="AP352" s="159" t="str">
        <f>IFERROR(VLOOKUP(Table1[[#This Row],[RespondentID]],'All Data'!$A353:$CN925,85,FALSE),"unknown")</f>
        <v>White/Caucasian</v>
      </c>
      <c r="AQ352" s="159">
        <f>IFERROR(VLOOKUP(Table1[[#This Row],[RespondentID]],'All Data'!$A353:$CN925,86,FALSE),"unknown")</f>
        <v>0</v>
      </c>
      <c r="AR352" s="159" t="str">
        <f>IFERROR(VLOOKUP(Table1[[#This Row],[RespondentID]],'All Data'!$A353:$CN925,87,FALSE),"unknown")</f>
        <v xml:space="preserve">English </v>
      </c>
      <c r="AS352" s="159" t="str">
        <f>IFERROR(VLOOKUP(Table1[[#This Row],[RespondentID]],'All Data'!$A353:$CN925,88,FALSE),"unknown")</f>
        <v>$20,000 to $34,999</v>
      </c>
      <c r="AT352" s="159" t="str">
        <f>IFERROR(VLOOKUP(Table1[[#This Row],[RespondentID]],'All Data'!$A353:$CN925,89,FALSE),"unknown")</f>
        <v>Some college</v>
      </c>
      <c r="AU352" s="159" t="str">
        <f>IFERROR(VLOOKUP(Table1[[#This Row],[RespondentID]],'All Data'!$A353:$CN925,90,FALSE),"unknown")</f>
        <v>Retired</v>
      </c>
      <c r="AV352" s="159" t="str">
        <f>IFERROR(VLOOKUP(Table1[[#This Row],[RespondentID]],'All Data'!$A353:$CN925,91,FALSE),"unknown")</f>
        <v>No, but I did in the past</v>
      </c>
      <c r="AW352" s="159">
        <f>IFERROR(VLOOKUP(Table1[[#This Row],[RespondentID]],'All Data'!$A353:$CN925,92,FALSE),"unknown")</f>
        <v>0</v>
      </c>
    </row>
    <row r="353" spans="1:49" x14ac:dyDescent="0.35">
      <c r="A353" s="6">
        <f>'All Data'!A354</f>
        <v>7044862661</v>
      </c>
      <c r="B353" s="6" t="s">
        <v>18</v>
      </c>
      <c r="C353" s="6" t="s">
        <v>19</v>
      </c>
      <c r="D353" s="6"/>
      <c r="E353" s="6"/>
      <c r="F353" s="6"/>
      <c r="G353" s="6"/>
      <c r="H353" s="6"/>
      <c r="I353" s="6"/>
      <c r="J353" s="6"/>
      <c r="K353" s="6"/>
      <c r="L353" s="6" t="s">
        <v>28</v>
      </c>
      <c r="M353" s="6"/>
      <c r="N353" s="6"/>
      <c r="O353" s="8"/>
      <c r="P353" s="8">
        <f t="shared" si="100"/>
        <v>3</v>
      </c>
      <c r="Q353" s="8">
        <f t="shared" si="101"/>
        <v>1</v>
      </c>
      <c r="R353" s="8"/>
      <c r="S353" s="8">
        <f t="shared" si="107"/>
        <v>1</v>
      </c>
      <c r="T353" s="8">
        <f t="shared" si="102"/>
        <v>1</v>
      </c>
      <c r="U353" s="8">
        <f t="shared" si="103"/>
        <v>0</v>
      </c>
      <c r="V353" s="88">
        <f t="shared" si="90"/>
        <v>0</v>
      </c>
      <c r="W353" s="88">
        <f t="shared" si="91"/>
        <v>0</v>
      </c>
      <c r="X353" s="88">
        <f t="shared" si="92"/>
        <v>0</v>
      </c>
      <c r="Y353" s="88">
        <f t="shared" si="93"/>
        <v>0</v>
      </c>
      <c r="Z353" s="88">
        <f t="shared" si="94"/>
        <v>0</v>
      </c>
      <c r="AA353" s="88">
        <f t="shared" si="95"/>
        <v>0</v>
      </c>
      <c r="AB353" s="88">
        <f t="shared" si="96"/>
        <v>0</v>
      </c>
      <c r="AC353" s="88">
        <f t="shared" si="97"/>
        <v>1</v>
      </c>
      <c r="AD353" s="88">
        <f t="shared" si="98"/>
        <v>0</v>
      </c>
      <c r="AE353" s="88">
        <f t="shared" si="99"/>
        <v>0</v>
      </c>
      <c r="AF353" s="8"/>
      <c r="AG353" s="8"/>
      <c r="AH353" s="8">
        <f t="shared" si="104"/>
        <v>3</v>
      </c>
      <c r="AI353" s="8">
        <f t="shared" si="105"/>
        <v>3</v>
      </c>
      <c r="AJ353" s="8" t="str">
        <f t="shared" si="106"/>
        <v>Correct</v>
      </c>
      <c r="AK353" s="8"/>
      <c r="AL353" s="159" t="str">
        <f>IFERROR(VLOOKUP(Table1[[#This Row],[RespondentID]],'All Data'!$A354:$CN926,81,FALSE),"unknown")</f>
        <v>Female</v>
      </c>
      <c r="AM353" s="159">
        <f>IFERROR(VLOOKUP(Table1[[#This Row],[RespondentID]],'All Data'!$A354:$CN926,82,FALSE),"unknown")</f>
        <v>75</v>
      </c>
      <c r="AN353" s="159" t="str">
        <f>IFERROR(VLOOKUP(Table1[[#This Row],[RespondentID]],'All Data'!$A354:$CN926,83,FALSE),"unknown")</f>
        <v>Suffolk</v>
      </c>
      <c r="AO353" s="159" t="str">
        <f>IFERROR(VLOOKUP(Table1[[#This Row],[RespondentID]],'All Data'!$A354:$CN926,84,FALSE),"unknown")</f>
        <v>Lindenhurst, 11757</v>
      </c>
      <c r="AP353" s="159" t="str">
        <f>IFERROR(VLOOKUP(Table1[[#This Row],[RespondentID]],'All Data'!$A354:$CN926,85,FALSE),"unknown")</f>
        <v>White/Caucasian</v>
      </c>
      <c r="AQ353" s="159">
        <f>IFERROR(VLOOKUP(Table1[[#This Row],[RespondentID]],'All Data'!$A354:$CN926,86,FALSE),"unknown")</f>
        <v>0</v>
      </c>
      <c r="AR353" s="159" t="str">
        <f>IFERROR(VLOOKUP(Table1[[#This Row],[RespondentID]],'All Data'!$A354:$CN926,87,FALSE),"unknown")</f>
        <v xml:space="preserve">English </v>
      </c>
      <c r="AS353" s="159" t="str">
        <f>IFERROR(VLOOKUP(Table1[[#This Row],[RespondentID]],'All Data'!$A354:$CN926,88,FALSE),"unknown")</f>
        <v>$50,000 to $74,999</v>
      </c>
      <c r="AT353" s="159" t="str">
        <f>IFERROR(VLOOKUP(Table1[[#This Row],[RespondentID]],'All Data'!$A354:$CN926,89,FALSE),"unknown")</f>
        <v>College graduate</v>
      </c>
      <c r="AU353" s="159" t="str">
        <f>IFERROR(VLOOKUP(Table1[[#This Row],[RespondentID]],'All Data'!$A354:$CN926,90,FALSE),"unknown")</f>
        <v>Retired</v>
      </c>
      <c r="AV353" s="159" t="str">
        <f>IFERROR(VLOOKUP(Table1[[#This Row],[RespondentID]],'All Data'!$A354:$CN926,91,FALSE),"unknown")</f>
        <v>Yes</v>
      </c>
      <c r="AW353" s="159" t="str">
        <f>IFERROR(VLOOKUP(Table1[[#This Row],[RespondentID]],'All Data'!$A354:$CN926,92,FALSE),"unknown")</f>
        <v>Yes</v>
      </c>
    </row>
    <row r="354" spans="1:49" x14ac:dyDescent="0.35">
      <c r="A354" s="6">
        <f>'All Data'!A355</f>
        <v>7044862388</v>
      </c>
      <c r="B354" s="6"/>
      <c r="C354" s="6"/>
      <c r="D354" s="6"/>
      <c r="E354" s="6"/>
      <c r="F354" s="6"/>
      <c r="G354" s="6"/>
      <c r="H354" s="6"/>
      <c r="I354" s="6" t="s">
        <v>25</v>
      </c>
      <c r="J354" s="6" t="s">
        <v>26</v>
      </c>
      <c r="K354" s="6" t="s">
        <v>27</v>
      </c>
      <c r="L354" s="6" t="s">
        <v>28</v>
      </c>
      <c r="M354" s="6"/>
      <c r="N354" s="6" t="s">
        <v>30</v>
      </c>
      <c r="O354" s="8"/>
      <c r="P354" s="8">
        <f t="shared" si="100"/>
        <v>5</v>
      </c>
      <c r="Q354" s="8">
        <f t="shared" si="101"/>
        <v>0.6</v>
      </c>
      <c r="R354" s="8"/>
      <c r="S354" s="8">
        <f t="shared" si="107"/>
        <v>0</v>
      </c>
      <c r="T354" s="8">
        <f t="shared" si="102"/>
        <v>0</v>
      </c>
      <c r="U354" s="8">
        <f t="shared" si="103"/>
        <v>0</v>
      </c>
      <c r="V354" s="88">
        <f t="shared" si="90"/>
        <v>0</v>
      </c>
      <c r="W354" s="88">
        <f t="shared" si="91"/>
        <v>0</v>
      </c>
      <c r="X354" s="88">
        <f t="shared" si="92"/>
        <v>0</v>
      </c>
      <c r="Y354" s="88">
        <f t="shared" si="93"/>
        <v>0</v>
      </c>
      <c r="Z354" s="88">
        <f t="shared" si="94"/>
        <v>0.6</v>
      </c>
      <c r="AA354" s="88">
        <f t="shared" si="95"/>
        <v>0.6</v>
      </c>
      <c r="AB354" s="88">
        <f t="shared" si="96"/>
        <v>0.6</v>
      </c>
      <c r="AC354" s="88">
        <f t="shared" si="97"/>
        <v>0.6</v>
      </c>
      <c r="AD354" s="88">
        <f t="shared" si="98"/>
        <v>0</v>
      </c>
      <c r="AE354" s="88">
        <f t="shared" si="99"/>
        <v>0.6</v>
      </c>
      <c r="AF354" s="8"/>
      <c r="AG354" s="8"/>
      <c r="AH354" s="8">
        <f t="shared" si="104"/>
        <v>3</v>
      </c>
      <c r="AI354" s="8">
        <f t="shared" si="105"/>
        <v>5</v>
      </c>
      <c r="AJ354" s="8" t="str">
        <f t="shared" si="106"/>
        <v>Correct</v>
      </c>
      <c r="AK354" s="8"/>
      <c r="AL354" s="159" t="str">
        <f>IFERROR(VLOOKUP(Table1[[#This Row],[RespondentID]],'All Data'!$A355:$CN927,81,FALSE),"unknown")</f>
        <v>Male</v>
      </c>
      <c r="AM354" s="159">
        <f>IFERROR(VLOOKUP(Table1[[#This Row],[RespondentID]],'All Data'!$A355:$CN927,82,FALSE),"unknown")</f>
        <v>52</v>
      </c>
      <c r="AN354" s="159" t="str">
        <f>IFERROR(VLOOKUP(Table1[[#This Row],[RespondentID]],'All Data'!$A355:$CN927,83,FALSE),"unknown")</f>
        <v>Suffolk</v>
      </c>
      <c r="AO354" s="159" t="str">
        <f>IFERROR(VLOOKUP(Table1[[#This Row],[RespondentID]],'All Data'!$A355:$CN927,84,FALSE),"unknown")</f>
        <v>Central Islip, 11722</v>
      </c>
      <c r="AP354" s="159" t="str">
        <f>IFERROR(VLOOKUP(Table1[[#This Row],[RespondentID]],'All Data'!$A355:$CN927,85,FALSE),"unknown")</f>
        <v>Black/African American</v>
      </c>
      <c r="AQ354" s="159" t="str">
        <f>IFERROR(VLOOKUP(Table1[[#This Row],[RespondentID]],'All Data'!$A355:$CN927,86,FALSE),"unknown")</f>
        <v>No</v>
      </c>
      <c r="AR354" s="159" t="str">
        <f>IFERROR(VLOOKUP(Table1[[#This Row],[RespondentID]],'All Data'!$A355:$CN927,87,FALSE),"unknown")</f>
        <v xml:space="preserve">English </v>
      </c>
      <c r="AS354" s="159" t="str">
        <f>IFERROR(VLOOKUP(Table1[[#This Row],[RespondentID]],'All Data'!$A355:$CN927,88,FALSE),"unknown")</f>
        <v>$50,000 to $74,999</v>
      </c>
      <c r="AT354" s="159" t="str">
        <f>IFERROR(VLOOKUP(Table1[[#This Row],[RespondentID]],'All Data'!$A355:$CN927,89,FALSE),"unknown")</f>
        <v>College graduate</v>
      </c>
      <c r="AU354" s="159" t="str">
        <f>IFERROR(VLOOKUP(Table1[[#This Row],[RespondentID]],'All Data'!$A355:$CN927,90,FALSE),"unknown")</f>
        <v>Employed for wages</v>
      </c>
      <c r="AV354" s="159" t="str">
        <f>IFERROR(VLOOKUP(Table1[[#This Row],[RespondentID]],'All Data'!$A355:$CN927,91,FALSE),"unknown")</f>
        <v>Yes</v>
      </c>
      <c r="AW354" s="159" t="str">
        <f>IFERROR(VLOOKUP(Table1[[#This Row],[RespondentID]],'All Data'!$A355:$CN927,92,FALSE),"unknown")</f>
        <v>Yes</v>
      </c>
    </row>
    <row r="355" spans="1:49" x14ac:dyDescent="0.35">
      <c r="A355" s="6">
        <f>'All Data'!A356</f>
        <v>7044862120</v>
      </c>
      <c r="B355" s="6"/>
      <c r="C355" s="6" t="s">
        <v>19</v>
      </c>
      <c r="D355" s="6"/>
      <c r="E355" s="6"/>
      <c r="F355" s="6"/>
      <c r="G355" s="6"/>
      <c r="H355" s="6"/>
      <c r="I355" s="6"/>
      <c r="J355" s="6"/>
      <c r="K355" s="6" t="s">
        <v>27</v>
      </c>
      <c r="L355" s="6"/>
      <c r="M355" s="6"/>
      <c r="N355" s="6" t="s">
        <v>30</v>
      </c>
      <c r="O355" s="8"/>
      <c r="P355" s="8">
        <f t="shared" si="100"/>
        <v>3</v>
      </c>
      <c r="Q355" s="8">
        <f t="shared" si="101"/>
        <v>1</v>
      </c>
      <c r="R355" s="8"/>
      <c r="S355" s="8">
        <f t="shared" si="107"/>
        <v>0</v>
      </c>
      <c r="T355" s="8">
        <f t="shared" si="102"/>
        <v>1</v>
      </c>
      <c r="U355" s="8">
        <f t="shared" si="103"/>
        <v>0</v>
      </c>
      <c r="V355" s="88">
        <f t="shared" si="90"/>
        <v>0</v>
      </c>
      <c r="W355" s="88">
        <f t="shared" si="91"/>
        <v>0</v>
      </c>
      <c r="X355" s="88">
        <f t="shared" si="92"/>
        <v>0</v>
      </c>
      <c r="Y355" s="88">
        <f t="shared" si="93"/>
        <v>0</v>
      </c>
      <c r="Z355" s="88">
        <f t="shared" si="94"/>
        <v>0</v>
      </c>
      <c r="AA355" s="88">
        <f t="shared" si="95"/>
        <v>0</v>
      </c>
      <c r="AB355" s="88">
        <f t="shared" si="96"/>
        <v>1</v>
      </c>
      <c r="AC355" s="88">
        <f t="shared" si="97"/>
        <v>0</v>
      </c>
      <c r="AD355" s="88">
        <f t="shared" si="98"/>
        <v>0</v>
      </c>
      <c r="AE355" s="88">
        <f t="shared" si="99"/>
        <v>1</v>
      </c>
      <c r="AF355" s="8"/>
      <c r="AG355" s="8"/>
      <c r="AH355" s="8">
        <f t="shared" si="104"/>
        <v>3</v>
      </c>
      <c r="AI355" s="8">
        <f t="shared" si="105"/>
        <v>3</v>
      </c>
      <c r="AJ355" s="8" t="str">
        <f t="shared" si="106"/>
        <v>Correct</v>
      </c>
      <c r="AK355" s="8"/>
      <c r="AL355" s="159" t="str">
        <f>IFERROR(VLOOKUP(Table1[[#This Row],[RespondentID]],'All Data'!$A356:$CN928,81,FALSE),"unknown")</f>
        <v>Female</v>
      </c>
      <c r="AM355" s="159">
        <f>IFERROR(VLOOKUP(Table1[[#This Row],[RespondentID]],'All Data'!$A356:$CN928,82,FALSE),"unknown")</f>
        <v>71</v>
      </c>
      <c r="AN355" s="159" t="str">
        <f>IFERROR(VLOOKUP(Table1[[#This Row],[RespondentID]],'All Data'!$A356:$CN928,83,FALSE),"unknown")</f>
        <v>Suffolk</v>
      </c>
      <c r="AO355" s="159" t="str">
        <f>IFERROR(VLOOKUP(Table1[[#This Row],[RespondentID]],'All Data'!$A356:$CN928,84,FALSE),"unknown")</f>
        <v>North Babylon, 11703</v>
      </c>
      <c r="AP355" s="159" t="str">
        <f>IFERROR(VLOOKUP(Table1[[#This Row],[RespondentID]],'All Data'!$A356:$CN928,85,FALSE),"unknown")</f>
        <v>White/Caucasian</v>
      </c>
      <c r="AQ355" s="159" t="str">
        <f>IFERROR(VLOOKUP(Table1[[#This Row],[RespondentID]],'All Data'!$A356:$CN928,86,FALSE),"unknown")</f>
        <v>No</v>
      </c>
      <c r="AR355" s="159" t="str">
        <f>IFERROR(VLOOKUP(Table1[[#This Row],[RespondentID]],'All Data'!$A356:$CN928,87,FALSE),"unknown")</f>
        <v xml:space="preserve">English </v>
      </c>
      <c r="AS355" s="159" t="str">
        <f>IFERROR(VLOOKUP(Table1[[#This Row],[RespondentID]],'All Data'!$A356:$CN928,88,FALSE),"unknown")</f>
        <v>$75,000 to $125,000</v>
      </c>
      <c r="AT355" s="159" t="str">
        <f>IFERROR(VLOOKUP(Table1[[#This Row],[RespondentID]],'All Data'!$A356:$CN928,89,FALSE),"unknown")</f>
        <v>High school graduate</v>
      </c>
      <c r="AU355" s="159" t="str">
        <f>IFERROR(VLOOKUP(Table1[[#This Row],[RespondentID]],'All Data'!$A356:$CN928,90,FALSE),"unknown")</f>
        <v>Retired</v>
      </c>
      <c r="AV355" s="159" t="str">
        <f>IFERROR(VLOOKUP(Table1[[#This Row],[RespondentID]],'All Data'!$A356:$CN928,91,FALSE),"unknown")</f>
        <v>Yes</v>
      </c>
      <c r="AW355" s="159" t="str">
        <f>IFERROR(VLOOKUP(Table1[[#This Row],[RespondentID]],'All Data'!$A356:$CN928,92,FALSE),"unknown")</f>
        <v>No</v>
      </c>
    </row>
    <row r="356" spans="1:49" x14ac:dyDescent="0.35">
      <c r="A356" s="6">
        <f>'All Data'!A357</f>
        <v>7044861779</v>
      </c>
      <c r="B356" s="6" t="s">
        <v>18</v>
      </c>
      <c r="C356" s="6" t="s">
        <v>19</v>
      </c>
      <c r="D356" s="6"/>
      <c r="E356" s="6"/>
      <c r="F356" s="6"/>
      <c r="G356" s="6"/>
      <c r="H356" s="6" t="s">
        <v>24</v>
      </c>
      <c r="I356" s="6"/>
      <c r="J356" s="6"/>
      <c r="K356" s="6"/>
      <c r="L356" s="6"/>
      <c r="M356" s="6"/>
      <c r="N356" s="6"/>
      <c r="O356" s="8"/>
      <c r="P356" s="8">
        <f t="shared" si="100"/>
        <v>3</v>
      </c>
      <c r="Q356" s="8">
        <f t="shared" si="101"/>
        <v>1</v>
      </c>
      <c r="R356" s="8"/>
      <c r="S356" s="8">
        <f t="shared" si="107"/>
        <v>1</v>
      </c>
      <c r="T356" s="8">
        <f t="shared" si="102"/>
        <v>1</v>
      </c>
      <c r="U356" s="8">
        <f t="shared" si="103"/>
        <v>0</v>
      </c>
      <c r="V356" s="88">
        <f t="shared" si="90"/>
        <v>0</v>
      </c>
      <c r="W356" s="88">
        <f t="shared" si="91"/>
        <v>0</v>
      </c>
      <c r="X356" s="88">
        <f t="shared" si="92"/>
        <v>0</v>
      </c>
      <c r="Y356" s="88">
        <f t="shared" si="93"/>
        <v>1</v>
      </c>
      <c r="Z356" s="88">
        <f t="shared" si="94"/>
        <v>0</v>
      </c>
      <c r="AA356" s="88">
        <f t="shared" si="95"/>
        <v>0</v>
      </c>
      <c r="AB356" s="88">
        <f t="shared" si="96"/>
        <v>0</v>
      </c>
      <c r="AC356" s="88">
        <f t="shared" si="97"/>
        <v>0</v>
      </c>
      <c r="AD356" s="88">
        <f t="shared" si="98"/>
        <v>0</v>
      </c>
      <c r="AE356" s="88">
        <f t="shared" si="99"/>
        <v>0</v>
      </c>
      <c r="AF356" s="8"/>
      <c r="AG356" s="8"/>
      <c r="AH356" s="8">
        <f t="shared" si="104"/>
        <v>3</v>
      </c>
      <c r="AI356" s="8">
        <f t="shared" si="105"/>
        <v>3</v>
      </c>
      <c r="AJ356" s="8" t="str">
        <f t="shared" si="106"/>
        <v>Correct</v>
      </c>
      <c r="AK356" s="8"/>
      <c r="AL356" s="159" t="str">
        <f>IFERROR(VLOOKUP(Table1[[#This Row],[RespondentID]],'All Data'!$A357:$CN929,81,FALSE),"unknown")</f>
        <v>Female</v>
      </c>
      <c r="AM356" s="159">
        <f>IFERROR(VLOOKUP(Table1[[#This Row],[RespondentID]],'All Data'!$A357:$CN929,82,FALSE),"unknown")</f>
        <v>64</v>
      </c>
      <c r="AN356" s="159" t="str">
        <f>IFERROR(VLOOKUP(Table1[[#This Row],[RespondentID]],'All Data'!$A357:$CN929,83,FALSE),"unknown")</f>
        <v>Suffolk</v>
      </c>
      <c r="AO356" s="159" t="str">
        <f>IFERROR(VLOOKUP(Table1[[#This Row],[RespondentID]],'All Data'!$A357:$CN929,84,FALSE),"unknown")</f>
        <v>West Islip, 11795</v>
      </c>
      <c r="AP356" s="159" t="str">
        <f>IFERROR(VLOOKUP(Table1[[#This Row],[RespondentID]],'All Data'!$A357:$CN929,85,FALSE),"unknown")</f>
        <v>White/Caucasian</v>
      </c>
      <c r="AQ356" s="159" t="str">
        <f>IFERROR(VLOOKUP(Table1[[#This Row],[RespondentID]],'All Data'!$A357:$CN929,86,FALSE),"unknown")</f>
        <v>No</v>
      </c>
      <c r="AR356" s="159" t="str">
        <f>IFERROR(VLOOKUP(Table1[[#This Row],[RespondentID]],'All Data'!$A357:$CN929,87,FALSE),"unknown")</f>
        <v xml:space="preserve">English </v>
      </c>
      <c r="AS356" s="159" t="str">
        <f>IFERROR(VLOOKUP(Table1[[#This Row],[RespondentID]],'All Data'!$A357:$CN929,88,FALSE),"unknown")</f>
        <v>$75,000 to $125,000</v>
      </c>
      <c r="AT356" s="159" t="str">
        <f>IFERROR(VLOOKUP(Table1[[#This Row],[RespondentID]],'All Data'!$A357:$CN929,89,FALSE),"unknown")</f>
        <v>College graduate</v>
      </c>
      <c r="AU356" s="159" t="str">
        <f>IFERROR(VLOOKUP(Table1[[#This Row],[RespondentID]],'All Data'!$A357:$CN929,90,FALSE),"unknown")</f>
        <v>Employed for wages</v>
      </c>
      <c r="AV356" s="159" t="str">
        <f>IFERROR(VLOOKUP(Table1[[#This Row],[RespondentID]],'All Data'!$A357:$CN929,91,FALSE),"unknown")</f>
        <v>Yes</v>
      </c>
      <c r="AW356" s="159" t="str">
        <f>IFERROR(VLOOKUP(Table1[[#This Row],[RespondentID]],'All Data'!$A357:$CN929,92,FALSE),"unknown")</f>
        <v>Yes</v>
      </c>
    </row>
    <row r="357" spans="1:49" x14ac:dyDescent="0.35">
      <c r="A357" s="6">
        <f>'All Data'!A358</f>
        <v>7044861411</v>
      </c>
      <c r="B357" s="6"/>
      <c r="C357" s="6" t="s">
        <v>19</v>
      </c>
      <c r="D357" s="6"/>
      <c r="E357" s="6"/>
      <c r="F357" s="6"/>
      <c r="G357" s="6"/>
      <c r="H357" s="6"/>
      <c r="I357" s="6" t="s">
        <v>25</v>
      </c>
      <c r="J357" s="6"/>
      <c r="K357" s="6"/>
      <c r="L357" s="6" t="s">
        <v>28</v>
      </c>
      <c r="M357" s="6"/>
      <c r="N357" s="6"/>
      <c r="O357" s="8"/>
      <c r="P357" s="8">
        <f t="shared" si="100"/>
        <v>3</v>
      </c>
      <c r="Q357" s="8">
        <f t="shared" si="101"/>
        <v>1</v>
      </c>
      <c r="R357" s="8"/>
      <c r="S357" s="8">
        <f t="shared" si="107"/>
        <v>0</v>
      </c>
      <c r="T357" s="8">
        <f t="shared" si="102"/>
        <v>1</v>
      </c>
      <c r="U357" s="8">
        <f t="shared" si="103"/>
        <v>0</v>
      </c>
      <c r="V357" s="88">
        <f t="shared" si="90"/>
        <v>0</v>
      </c>
      <c r="W357" s="88">
        <f t="shared" si="91"/>
        <v>0</v>
      </c>
      <c r="X357" s="88">
        <f t="shared" si="92"/>
        <v>0</v>
      </c>
      <c r="Y357" s="88">
        <f t="shared" si="93"/>
        <v>0</v>
      </c>
      <c r="Z357" s="88">
        <f t="shared" si="94"/>
        <v>1</v>
      </c>
      <c r="AA357" s="88">
        <f t="shared" si="95"/>
        <v>0</v>
      </c>
      <c r="AB357" s="88">
        <f t="shared" si="96"/>
        <v>0</v>
      </c>
      <c r="AC357" s="88">
        <f t="shared" si="97"/>
        <v>1</v>
      </c>
      <c r="AD357" s="88">
        <f t="shared" si="98"/>
        <v>0</v>
      </c>
      <c r="AE357" s="88">
        <f t="shared" si="99"/>
        <v>0</v>
      </c>
      <c r="AF357" s="8"/>
      <c r="AG357" s="8"/>
      <c r="AH357" s="8">
        <f t="shared" si="104"/>
        <v>3</v>
      </c>
      <c r="AI357" s="8">
        <f t="shared" si="105"/>
        <v>3</v>
      </c>
      <c r="AJ357" s="8" t="str">
        <f t="shared" si="106"/>
        <v>Correct</v>
      </c>
      <c r="AK357" s="8"/>
      <c r="AL357" s="159" t="str">
        <f>IFERROR(VLOOKUP(Table1[[#This Row],[RespondentID]],'All Data'!$A358:$CN930,81,FALSE),"unknown")</f>
        <v>Female</v>
      </c>
      <c r="AM357" s="159">
        <f>IFERROR(VLOOKUP(Table1[[#This Row],[RespondentID]],'All Data'!$A358:$CN930,82,FALSE),"unknown")</f>
        <v>59</v>
      </c>
      <c r="AN357" s="159" t="str">
        <f>IFERROR(VLOOKUP(Table1[[#This Row],[RespondentID]],'All Data'!$A358:$CN930,83,FALSE),"unknown")</f>
        <v>Suffolk</v>
      </c>
      <c r="AO357" s="159" t="str">
        <f>IFERROR(VLOOKUP(Table1[[#This Row],[RespondentID]],'All Data'!$A358:$CN930,84,FALSE),"unknown")</f>
        <v>Lindenhurst, 11757</v>
      </c>
      <c r="AP357" s="159" t="str">
        <f>IFERROR(VLOOKUP(Table1[[#This Row],[RespondentID]],'All Data'!$A358:$CN930,85,FALSE),"unknown")</f>
        <v>White/Caucasian</v>
      </c>
      <c r="AQ357" s="159" t="str">
        <f>IFERROR(VLOOKUP(Table1[[#This Row],[RespondentID]],'All Data'!$A358:$CN930,86,FALSE),"unknown")</f>
        <v>No</v>
      </c>
      <c r="AR357" s="159" t="str">
        <f>IFERROR(VLOOKUP(Table1[[#This Row],[RespondentID]],'All Data'!$A358:$CN930,87,FALSE),"unknown")</f>
        <v xml:space="preserve">English </v>
      </c>
      <c r="AS357" s="159" t="str">
        <f>IFERROR(VLOOKUP(Table1[[#This Row],[RespondentID]],'All Data'!$A358:$CN930,88,FALSE),"unknown")</f>
        <v>$20,000 to $34,999</v>
      </c>
      <c r="AT357" s="159" t="str">
        <f>IFERROR(VLOOKUP(Table1[[#This Row],[RespondentID]],'All Data'!$A358:$CN930,89,FALSE),"unknown")</f>
        <v>Some college</v>
      </c>
      <c r="AU357" s="159" t="str">
        <f>IFERROR(VLOOKUP(Table1[[#This Row],[RespondentID]],'All Data'!$A358:$CN930,90,FALSE),"unknown")</f>
        <v>Employed for wages</v>
      </c>
      <c r="AV357" s="159" t="str">
        <f>IFERROR(VLOOKUP(Table1[[#This Row],[RespondentID]],'All Data'!$A358:$CN930,91,FALSE),"unknown")</f>
        <v>Yes</v>
      </c>
      <c r="AW357" s="159" t="str">
        <f>IFERROR(VLOOKUP(Table1[[#This Row],[RespondentID]],'All Data'!$A358:$CN930,92,FALSE),"unknown")</f>
        <v>Yes</v>
      </c>
    </row>
    <row r="358" spans="1:49" x14ac:dyDescent="0.35">
      <c r="A358" s="6">
        <f>'All Data'!A359</f>
        <v>7044861110</v>
      </c>
      <c r="B358" s="6"/>
      <c r="C358" s="6" t="s">
        <v>19</v>
      </c>
      <c r="D358" s="6" t="s">
        <v>20</v>
      </c>
      <c r="E358" s="6"/>
      <c r="F358" s="6"/>
      <c r="G358" s="6"/>
      <c r="H358" s="6"/>
      <c r="I358" s="6"/>
      <c r="J358" s="6"/>
      <c r="K358" s="6"/>
      <c r="L358" s="6"/>
      <c r="M358" s="6"/>
      <c r="N358" s="6"/>
      <c r="O358" s="8"/>
      <c r="P358" s="8">
        <f t="shared" si="100"/>
        <v>2</v>
      </c>
      <c r="Q358" s="8">
        <f t="shared" si="101"/>
        <v>1.5</v>
      </c>
      <c r="R358" s="8"/>
      <c r="S358" s="8">
        <f t="shared" si="107"/>
        <v>0</v>
      </c>
      <c r="T358" s="8">
        <f t="shared" si="102"/>
        <v>1</v>
      </c>
      <c r="U358" s="8">
        <f t="shared" si="103"/>
        <v>1</v>
      </c>
      <c r="V358" s="88">
        <f t="shared" si="90"/>
        <v>0</v>
      </c>
      <c r="W358" s="88">
        <f t="shared" si="91"/>
        <v>0</v>
      </c>
      <c r="X358" s="88">
        <f t="shared" si="92"/>
        <v>0</v>
      </c>
      <c r="Y358" s="88">
        <f t="shared" si="93"/>
        <v>0</v>
      </c>
      <c r="Z358" s="88">
        <f t="shared" si="94"/>
        <v>0</v>
      </c>
      <c r="AA358" s="88">
        <f t="shared" si="95"/>
        <v>0</v>
      </c>
      <c r="AB358" s="88">
        <f t="shared" si="96"/>
        <v>0</v>
      </c>
      <c r="AC358" s="88">
        <f t="shared" si="97"/>
        <v>0</v>
      </c>
      <c r="AD358" s="88">
        <f t="shared" si="98"/>
        <v>0</v>
      </c>
      <c r="AE358" s="88">
        <f t="shared" si="99"/>
        <v>0</v>
      </c>
      <c r="AF358" s="8"/>
      <c r="AG358" s="8"/>
      <c r="AH358" s="8">
        <f t="shared" si="104"/>
        <v>2</v>
      </c>
      <c r="AI358" s="8">
        <f t="shared" si="105"/>
        <v>2</v>
      </c>
      <c r="AJ358" s="8" t="str">
        <f t="shared" si="106"/>
        <v>Correct</v>
      </c>
      <c r="AK358" s="8"/>
      <c r="AL358" s="159" t="str">
        <f>IFERROR(VLOOKUP(Table1[[#This Row],[RespondentID]],'All Data'!$A359:$CN931,81,FALSE),"unknown")</f>
        <v>Male</v>
      </c>
      <c r="AM358" s="159">
        <f>IFERROR(VLOOKUP(Table1[[#This Row],[RespondentID]],'All Data'!$A359:$CN931,82,FALSE),"unknown")</f>
        <v>71</v>
      </c>
      <c r="AN358" s="159" t="str">
        <f>IFERROR(VLOOKUP(Table1[[#This Row],[RespondentID]],'All Data'!$A359:$CN931,83,FALSE),"unknown")</f>
        <v>Nassau</v>
      </c>
      <c r="AO358" s="159" t="str">
        <f>IFERROR(VLOOKUP(Table1[[#This Row],[RespondentID]],'All Data'!$A359:$CN931,84,FALSE),"unknown")</f>
        <v>Farmingdale, 11735</v>
      </c>
      <c r="AP358" s="159" t="str">
        <f>IFERROR(VLOOKUP(Table1[[#This Row],[RespondentID]],'All Data'!$A359:$CN931,85,FALSE),"unknown")</f>
        <v>White/Caucasian</v>
      </c>
      <c r="AQ358" s="159" t="str">
        <f>IFERROR(VLOOKUP(Table1[[#This Row],[RespondentID]],'All Data'!$A359:$CN931,86,FALSE),"unknown")</f>
        <v>No</v>
      </c>
      <c r="AR358" s="159" t="str">
        <f>IFERROR(VLOOKUP(Table1[[#This Row],[RespondentID]],'All Data'!$A359:$CN931,87,FALSE),"unknown")</f>
        <v xml:space="preserve">English </v>
      </c>
      <c r="AS358" s="159" t="str">
        <f>IFERROR(VLOOKUP(Table1[[#This Row],[RespondentID]],'All Data'!$A359:$CN931,88,FALSE),"unknown")</f>
        <v>$75,000 to $125,000</v>
      </c>
      <c r="AT358" s="159" t="str">
        <f>IFERROR(VLOOKUP(Table1[[#This Row],[RespondentID]],'All Data'!$A359:$CN931,89,FALSE),"unknown")</f>
        <v>College graduate</v>
      </c>
      <c r="AU358" s="159" t="str">
        <f>IFERROR(VLOOKUP(Table1[[#This Row],[RespondentID]],'All Data'!$A359:$CN931,90,FALSE),"unknown")</f>
        <v>Retired</v>
      </c>
      <c r="AV358" s="159" t="str">
        <f>IFERROR(VLOOKUP(Table1[[#This Row],[RespondentID]],'All Data'!$A359:$CN931,91,FALSE),"unknown")</f>
        <v>Yes</v>
      </c>
      <c r="AW358" s="159" t="str">
        <f>IFERROR(VLOOKUP(Table1[[#This Row],[RespondentID]],'All Data'!$A359:$CN931,92,FALSE),"unknown")</f>
        <v>Yes</v>
      </c>
    </row>
    <row r="359" spans="1:49" x14ac:dyDescent="0.35">
      <c r="A359" s="6">
        <f>'All Data'!A360</f>
        <v>7044860846</v>
      </c>
      <c r="B359" s="6"/>
      <c r="C359" s="6"/>
      <c r="D359" s="6"/>
      <c r="E359" s="6"/>
      <c r="F359" s="6"/>
      <c r="G359" s="6"/>
      <c r="H359" s="6"/>
      <c r="I359" s="6"/>
      <c r="J359" s="6" t="s">
        <v>26</v>
      </c>
      <c r="K359" s="6"/>
      <c r="L359" s="6"/>
      <c r="M359" s="6"/>
      <c r="N359" s="6"/>
      <c r="O359" s="8"/>
      <c r="P359" s="8">
        <f t="shared" si="100"/>
        <v>1</v>
      </c>
      <c r="Q359" s="8">
        <f t="shared" si="101"/>
        <v>3</v>
      </c>
      <c r="R359" s="8"/>
      <c r="S359" s="8">
        <f t="shared" si="107"/>
        <v>0</v>
      </c>
      <c r="T359" s="8">
        <f t="shared" si="102"/>
        <v>0</v>
      </c>
      <c r="U359" s="8">
        <f t="shared" si="103"/>
        <v>0</v>
      </c>
      <c r="V359" s="88">
        <f t="shared" si="90"/>
        <v>0</v>
      </c>
      <c r="W359" s="88">
        <f t="shared" si="91"/>
        <v>0</v>
      </c>
      <c r="X359" s="88">
        <f t="shared" si="92"/>
        <v>0</v>
      </c>
      <c r="Y359" s="88">
        <f t="shared" si="93"/>
        <v>0</v>
      </c>
      <c r="Z359" s="88">
        <f t="shared" si="94"/>
        <v>0</v>
      </c>
      <c r="AA359" s="88">
        <f t="shared" si="95"/>
        <v>1</v>
      </c>
      <c r="AB359" s="88">
        <f t="shared" si="96"/>
        <v>0</v>
      </c>
      <c r="AC359" s="88">
        <f t="shared" si="97"/>
        <v>0</v>
      </c>
      <c r="AD359" s="88">
        <f t="shared" si="98"/>
        <v>0</v>
      </c>
      <c r="AE359" s="88">
        <f t="shared" si="99"/>
        <v>0</v>
      </c>
      <c r="AF359" s="8"/>
      <c r="AG359" s="8"/>
      <c r="AH359" s="8">
        <f t="shared" si="104"/>
        <v>1</v>
      </c>
      <c r="AI359" s="8">
        <f t="shared" si="105"/>
        <v>1</v>
      </c>
      <c r="AJ359" s="8" t="str">
        <f t="shared" si="106"/>
        <v>Correct</v>
      </c>
      <c r="AK359" s="8"/>
      <c r="AL359" s="159" t="str">
        <f>IFERROR(VLOOKUP(Table1[[#This Row],[RespondentID]],'All Data'!$A360:$CN932,81,FALSE),"unknown")</f>
        <v>Female</v>
      </c>
      <c r="AM359" s="159">
        <f>IFERROR(VLOOKUP(Table1[[#This Row],[RespondentID]],'All Data'!$A360:$CN932,82,FALSE),"unknown")</f>
        <v>70</v>
      </c>
      <c r="AN359" s="159" t="str">
        <f>IFERROR(VLOOKUP(Table1[[#This Row],[RespondentID]],'All Data'!$A360:$CN932,83,FALSE),"unknown")</f>
        <v>Nassau</v>
      </c>
      <c r="AO359" s="159" t="str">
        <f>IFERROR(VLOOKUP(Table1[[#This Row],[RespondentID]],'All Data'!$A360:$CN932,84,FALSE),"unknown")</f>
        <v>Farmingdale, 11735</v>
      </c>
      <c r="AP359" s="159" t="str">
        <f>IFERROR(VLOOKUP(Table1[[#This Row],[RespondentID]],'All Data'!$A360:$CN932,85,FALSE),"unknown")</f>
        <v>Asian/Pacific Islander</v>
      </c>
      <c r="AQ359" s="159" t="str">
        <f>IFERROR(VLOOKUP(Table1[[#This Row],[RespondentID]],'All Data'!$A360:$CN932,86,FALSE),"unknown")</f>
        <v>No</v>
      </c>
      <c r="AR359" s="159" t="str">
        <f>IFERROR(VLOOKUP(Table1[[#This Row],[RespondentID]],'All Data'!$A360:$CN932,87,FALSE),"unknown")</f>
        <v xml:space="preserve">English </v>
      </c>
      <c r="AS359" s="159" t="str">
        <f>IFERROR(VLOOKUP(Table1[[#This Row],[RespondentID]],'All Data'!$A360:$CN932,88,FALSE),"unknown")</f>
        <v>$20,000 to $34,999</v>
      </c>
      <c r="AT359" s="159">
        <f>IFERROR(VLOOKUP(Table1[[#This Row],[RespondentID]],'All Data'!$A360:$CN932,89,FALSE),"unknown")</f>
        <v>0</v>
      </c>
      <c r="AU359" s="159" t="str">
        <f>IFERROR(VLOOKUP(Table1[[#This Row],[RespondentID]],'All Data'!$A360:$CN932,90,FALSE),"unknown")</f>
        <v>Retired</v>
      </c>
      <c r="AV359" s="159" t="str">
        <f>IFERROR(VLOOKUP(Table1[[#This Row],[RespondentID]],'All Data'!$A360:$CN932,91,FALSE),"unknown")</f>
        <v>Yes</v>
      </c>
      <c r="AW359" s="159" t="str">
        <f>IFERROR(VLOOKUP(Table1[[#This Row],[RespondentID]],'All Data'!$A360:$CN932,92,FALSE),"unknown")</f>
        <v>No</v>
      </c>
    </row>
    <row r="360" spans="1:49" x14ac:dyDescent="0.35">
      <c r="A360" s="6">
        <f>'All Data'!A361</f>
        <v>7044860628</v>
      </c>
      <c r="B360" s="6"/>
      <c r="C360" s="6"/>
      <c r="D360" s="6"/>
      <c r="E360" s="6"/>
      <c r="F360" s="6"/>
      <c r="G360" s="6"/>
      <c r="H360" s="6"/>
      <c r="I360" s="6"/>
      <c r="J360" s="6"/>
      <c r="K360" s="6"/>
      <c r="L360" s="6"/>
      <c r="M360" s="6" t="s">
        <v>29</v>
      </c>
      <c r="N360" s="6" t="s">
        <v>30</v>
      </c>
      <c r="O360" s="8"/>
      <c r="P360" s="8">
        <f t="shared" si="100"/>
        <v>2</v>
      </c>
      <c r="Q360" s="8">
        <f t="shared" si="101"/>
        <v>1.5</v>
      </c>
      <c r="R360" s="8"/>
      <c r="S360" s="8">
        <f t="shared" si="107"/>
        <v>0</v>
      </c>
      <c r="T360" s="8">
        <f t="shared" si="102"/>
        <v>0</v>
      </c>
      <c r="U360" s="8">
        <f t="shared" si="103"/>
        <v>0</v>
      </c>
      <c r="V360" s="88">
        <f t="shared" si="90"/>
        <v>0</v>
      </c>
      <c r="W360" s="88">
        <f t="shared" si="91"/>
        <v>0</v>
      </c>
      <c r="X360" s="88">
        <f t="shared" si="92"/>
        <v>0</v>
      </c>
      <c r="Y360" s="88">
        <f t="shared" si="93"/>
        <v>0</v>
      </c>
      <c r="Z360" s="88">
        <f t="shared" si="94"/>
        <v>0</v>
      </c>
      <c r="AA360" s="88">
        <f t="shared" si="95"/>
        <v>0</v>
      </c>
      <c r="AB360" s="88">
        <f t="shared" si="96"/>
        <v>0</v>
      </c>
      <c r="AC360" s="88">
        <f t="shared" si="97"/>
        <v>0</v>
      </c>
      <c r="AD360" s="88">
        <f t="shared" si="98"/>
        <v>1</v>
      </c>
      <c r="AE360" s="88">
        <f t="shared" si="99"/>
        <v>1</v>
      </c>
      <c r="AF360" s="8"/>
      <c r="AG360" s="8"/>
      <c r="AH360" s="8">
        <f t="shared" si="104"/>
        <v>2</v>
      </c>
      <c r="AI360" s="8">
        <f t="shared" si="105"/>
        <v>2</v>
      </c>
      <c r="AJ360" s="8" t="str">
        <f t="shared" si="106"/>
        <v>Correct</v>
      </c>
      <c r="AK360" s="8"/>
      <c r="AL360" s="159" t="str">
        <f>IFERROR(VLOOKUP(Table1[[#This Row],[RespondentID]],'All Data'!$A361:$CN933,81,FALSE),"unknown")</f>
        <v>Female</v>
      </c>
      <c r="AM360" s="159">
        <f>IFERROR(VLOOKUP(Table1[[#This Row],[RespondentID]],'All Data'!$A361:$CN933,82,FALSE),"unknown")</f>
        <v>60</v>
      </c>
      <c r="AN360" s="159" t="str">
        <f>IFERROR(VLOOKUP(Table1[[#This Row],[RespondentID]],'All Data'!$A361:$CN933,83,FALSE),"unknown")</f>
        <v>Nassau</v>
      </c>
      <c r="AO360" s="159" t="str">
        <f>IFERROR(VLOOKUP(Table1[[#This Row],[RespondentID]],'All Data'!$A361:$CN933,84,FALSE),"unknown")</f>
        <v>Farmingdale, 11735</v>
      </c>
      <c r="AP360" s="159" t="str">
        <f>IFERROR(VLOOKUP(Table1[[#This Row],[RespondentID]],'All Data'!$A361:$CN933,85,FALSE),"unknown")</f>
        <v>White/Caucasian</v>
      </c>
      <c r="AQ360" s="159">
        <f>IFERROR(VLOOKUP(Table1[[#This Row],[RespondentID]],'All Data'!$A361:$CN933,86,FALSE),"unknown")</f>
        <v>0</v>
      </c>
      <c r="AR360" s="159" t="str">
        <f>IFERROR(VLOOKUP(Table1[[#This Row],[RespondentID]],'All Data'!$A361:$CN933,87,FALSE),"unknown")</f>
        <v xml:space="preserve">English </v>
      </c>
      <c r="AS360" s="159" t="str">
        <f>IFERROR(VLOOKUP(Table1[[#This Row],[RespondentID]],'All Data'!$A361:$CN933,88,FALSE),"unknown")</f>
        <v>$50,000 to $74,999</v>
      </c>
      <c r="AT360" s="159" t="str">
        <f>IFERROR(VLOOKUP(Table1[[#This Row],[RespondentID]],'All Data'!$A361:$CN933,89,FALSE),"unknown")</f>
        <v>Some high school</v>
      </c>
      <c r="AU360" s="159" t="str">
        <f>IFERROR(VLOOKUP(Table1[[#This Row],[RespondentID]],'All Data'!$A361:$CN933,90,FALSE),"unknown")</f>
        <v>Out of work, but not currently looking</v>
      </c>
      <c r="AV360" s="159" t="str">
        <f>IFERROR(VLOOKUP(Table1[[#This Row],[RespondentID]],'All Data'!$A361:$CN933,91,FALSE),"unknown")</f>
        <v>Yes</v>
      </c>
      <c r="AW360" s="159" t="str">
        <f>IFERROR(VLOOKUP(Table1[[#This Row],[RespondentID]],'All Data'!$A361:$CN933,92,FALSE),"unknown")</f>
        <v>Yes</v>
      </c>
    </row>
    <row r="361" spans="1:49" x14ac:dyDescent="0.35">
      <c r="A361" s="6">
        <f>'All Data'!A362</f>
        <v>7044860409</v>
      </c>
      <c r="B361" s="6"/>
      <c r="C361" s="6" t="s">
        <v>19</v>
      </c>
      <c r="D361" s="6" t="s">
        <v>20</v>
      </c>
      <c r="E361" s="6"/>
      <c r="F361" s="6"/>
      <c r="G361" s="6"/>
      <c r="H361" s="6"/>
      <c r="I361" s="6"/>
      <c r="J361" s="6" t="s">
        <v>26</v>
      </c>
      <c r="K361" s="6"/>
      <c r="L361" s="6"/>
      <c r="M361" s="6"/>
      <c r="N361" s="6"/>
      <c r="O361" s="8"/>
      <c r="P361" s="8">
        <f t="shared" si="100"/>
        <v>3</v>
      </c>
      <c r="Q361" s="8">
        <f t="shared" si="101"/>
        <v>1</v>
      </c>
      <c r="R361" s="8"/>
      <c r="S361" s="8">
        <f t="shared" si="107"/>
        <v>0</v>
      </c>
      <c r="T361" s="8">
        <f t="shared" si="102"/>
        <v>1</v>
      </c>
      <c r="U361" s="8">
        <f t="shared" si="103"/>
        <v>1</v>
      </c>
      <c r="V361" s="88">
        <f t="shared" si="90"/>
        <v>0</v>
      </c>
      <c r="W361" s="88">
        <f t="shared" si="91"/>
        <v>0</v>
      </c>
      <c r="X361" s="88">
        <f t="shared" si="92"/>
        <v>0</v>
      </c>
      <c r="Y361" s="88">
        <f t="shared" si="93"/>
        <v>0</v>
      </c>
      <c r="Z361" s="88">
        <f t="shared" si="94"/>
        <v>0</v>
      </c>
      <c r="AA361" s="88">
        <f t="shared" si="95"/>
        <v>1</v>
      </c>
      <c r="AB361" s="88">
        <f t="shared" si="96"/>
        <v>0</v>
      </c>
      <c r="AC361" s="88">
        <f t="shared" si="97"/>
        <v>0</v>
      </c>
      <c r="AD361" s="88">
        <f t="shared" si="98"/>
        <v>0</v>
      </c>
      <c r="AE361" s="88">
        <f t="shared" si="99"/>
        <v>0</v>
      </c>
      <c r="AF361" s="8"/>
      <c r="AG361" s="8"/>
      <c r="AH361" s="8">
        <f t="shared" si="104"/>
        <v>3</v>
      </c>
      <c r="AI361" s="8">
        <f t="shared" si="105"/>
        <v>3</v>
      </c>
      <c r="AJ361" s="8" t="str">
        <f t="shared" si="106"/>
        <v>Correct</v>
      </c>
      <c r="AK361" s="8"/>
      <c r="AL361" s="159" t="str">
        <f>IFERROR(VLOOKUP(Table1[[#This Row],[RespondentID]],'All Data'!$A362:$CN934,81,FALSE),"unknown")</f>
        <v>Male</v>
      </c>
      <c r="AM361" s="159">
        <f>IFERROR(VLOOKUP(Table1[[#This Row],[RespondentID]],'All Data'!$A362:$CN934,82,FALSE),"unknown")</f>
        <v>61</v>
      </c>
      <c r="AN361" s="159" t="str">
        <f>IFERROR(VLOOKUP(Table1[[#This Row],[RespondentID]],'All Data'!$A362:$CN934,83,FALSE),"unknown")</f>
        <v>Nassau</v>
      </c>
      <c r="AO361" s="159" t="str">
        <f>IFERROR(VLOOKUP(Table1[[#This Row],[RespondentID]],'All Data'!$A362:$CN934,84,FALSE),"unknown")</f>
        <v>Farmingdale, 11735</v>
      </c>
      <c r="AP361" s="159" t="str">
        <f>IFERROR(VLOOKUP(Table1[[#This Row],[RespondentID]],'All Data'!$A362:$CN934,85,FALSE),"unknown")</f>
        <v>White/Caucasian</v>
      </c>
      <c r="AQ361" s="159" t="str">
        <f>IFERROR(VLOOKUP(Table1[[#This Row],[RespondentID]],'All Data'!$A362:$CN934,86,FALSE),"unknown")</f>
        <v>No</v>
      </c>
      <c r="AR361" s="159" t="str">
        <f>IFERROR(VLOOKUP(Table1[[#This Row],[RespondentID]],'All Data'!$A362:$CN934,87,FALSE),"unknown")</f>
        <v xml:space="preserve">English </v>
      </c>
      <c r="AS361" s="159" t="str">
        <f>IFERROR(VLOOKUP(Table1[[#This Row],[RespondentID]],'All Data'!$A362:$CN934,88,FALSE),"unknown")</f>
        <v>$50,000 to $74,999</v>
      </c>
      <c r="AT361" s="159" t="str">
        <f>IFERROR(VLOOKUP(Table1[[#This Row],[RespondentID]],'All Data'!$A362:$CN934,89,FALSE),"unknown")</f>
        <v>High school graduate</v>
      </c>
      <c r="AU361" s="159" t="str">
        <f>IFERROR(VLOOKUP(Table1[[#This Row],[RespondentID]],'All Data'!$A362:$CN934,90,FALSE),"unknown")</f>
        <v>Employed for wages</v>
      </c>
      <c r="AV361" s="159" t="str">
        <f>IFERROR(VLOOKUP(Table1[[#This Row],[RespondentID]],'All Data'!$A362:$CN934,91,FALSE),"unknown")</f>
        <v>Yes</v>
      </c>
      <c r="AW361" s="159" t="str">
        <f>IFERROR(VLOOKUP(Table1[[#This Row],[RespondentID]],'All Data'!$A362:$CN934,92,FALSE),"unknown")</f>
        <v>Yes</v>
      </c>
    </row>
    <row r="362" spans="1:49" x14ac:dyDescent="0.35">
      <c r="A362" s="6">
        <f>'All Data'!A363</f>
        <v>7044860127</v>
      </c>
      <c r="B362" s="6"/>
      <c r="C362" s="6" t="s">
        <v>19</v>
      </c>
      <c r="D362" s="6"/>
      <c r="E362" s="6"/>
      <c r="F362" s="6"/>
      <c r="G362" s="6"/>
      <c r="H362" s="6"/>
      <c r="I362" s="6"/>
      <c r="J362" s="6"/>
      <c r="K362" s="6"/>
      <c r="L362" s="6"/>
      <c r="M362" s="6"/>
      <c r="N362" s="6"/>
      <c r="O362" s="8"/>
      <c r="P362" s="8">
        <f t="shared" si="100"/>
        <v>1</v>
      </c>
      <c r="Q362" s="8">
        <f t="shared" si="101"/>
        <v>3</v>
      </c>
      <c r="R362" s="8"/>
      <c r="S362" s="8">
        <f t="shared" si="107"/>
        <v>0</v>
      </c>
      <c r="T362" s="8">
        <f t="shared" si="102"/>
        <v>1</v>
      </c>
      <c r="U362" s="8">
        <f t="shared" si="103"/>
        <v>0</v>
      </c>
      <c r="V362" s="88">
        <f t="shared" si="90"/>
        <v>0</v>
      </c>
      <c r="W362" s="88">
        <f t="shared" si="91"/>
        <v>0</v>
      </c>
      <c r="X362" s="88">
        <f t="shared" si="92"/>
        <v>0</v>
      </c>
      <c r="Y362" s="88">
        <f t="shared" si="93"/>
        <v>0</v>
      </c>
      <c r="Z362" s="88">
        <f t="shared" si="94"/>
        <v>0</v>
      </c>
      <c r="AA362" s="88">
        <f t="shared" si="95"/>
        <v>0</v>
      </c>
      <c r="AB362" s="88">
        <f t="shared" si="96"/>
        <v>0</v>
      </c>
      <c r="AC362" s="88">
        <f t="shared" si="97"/>
        <v>0</v>
      </c>
      <c r="AD362" s="88">
        <f t="shared" si="98"/>
        <v>0</v>
      </c>
      <c r="AE362" s="88">
        <f t="shared" si="99"/>
        <v>0</v>
      </c>
      <c r="AF362" s="8"/>
      <c r="AG362" s="8"/>
      <c r="AH362" s="8">
        <f t="shared" si="104"/>
        <v>1</v>
      </c>
      <c r="AI362" s="8">
        <f t="shared" si="105"/>
        <v>1</v>
      </c>
      <c r="AJ362" s="8" t="str">
        <f t="shared" si="106"/>
        <v>Correct</v>
      </c>
      <c r="AK362" s="8"/>
      <c r="AL362" s="159" t="str">
        <f>IFERROR(VLOOKUP(Table1[[#This Row],[RespondentID]],'All Data'!$A363:$CN935,81,FALSE),"unknown")</f>
        <v>Male</v>
      </c>
      <c r="AM362" s="159">
        <f>IFERROR(VLOOKUP(Table1[[#This Row],[RespondentID]],'All Data'!$A363:$CN935,82,FALSE),"unknown")</f>
        <v>78</v>
      </c>
      <c r="AN362" s="159" t="str">
        <f>IFERROR(VLOOKUP(Table1[[#This Row],[RespondentID]],'All Data'!$A363:$CN935,83,FALSE),"unknown")</f>
        <v>Nassau</v>
      </c>
      <c r="AO362" s="159" t="str">
        <f>IFERROR(VLOOKUP(Table1[[#This Row],[RespondentID]],'All Data'!$A363:$CN935,84,FALSE),"unknown")</f>
        <v>Farmingdale, 11735</v>
      </c>
      <c r="AP362" s="159" t="str">
        <f>IFERROR(VLOOKUP(Table1[[#This Row],[RespondentID]],'All Data'!$A363:$CN935,85,FALSE),"unknown")</f>
        <v>White/Caucasian</v>
      </c>
      <c r="AQ362" s="159">
        <f>IFERROR(VLOOKUP(Table1[[#This Row],[RespondentID]],'All Data'!$A363:$CN935,86,FALSE),"unknown")</f>
        <v>0</v>
      </c>
      <c r="AR362" s="159" t="str">
        <f>IFERROR(VLOOKUP(Table1[[#This Row],[RespondentID]],'All Data'!$A363:$CN935,87,FALSE),"unknown")</f>
        <v xml:space="preserve"> </v>
      </c>
      <c r="AS362" s="159" t="str">
        <f>IFERROR(VLOOKUP(Table1[[#This Row],[RespondentID]],'All Data'!$A363:$CN935,88,FALSE),"unknown")</f>
        <v>$75,000 to $125,000</v>
      </c>
      <c r="AT362" s="159">
        <f>IFERROR(VLOOKUP(Table1[[#This Row],[RespondentID]],'All Data'!$A363:$CN935,89,FALSE),"unknown")</f>
        <v>0</v>
      </c>
      <c r="AU362" s="159" t="str">
        <f>IFERROR(VLOOKUP(Table1[[#This Row],[RespondentID]],'All Data'!$A363:$CN935,90,FALSE),"unknown")</f>
        <v>Employed for wages</v>
      </c>
      <c r="AV362" s="159" t="str">
        <f>IFERROR(VLOOKUP(Table1[[#This Row],[RespondentID]],'All Data'!$A363:$CN935,91,FALSE),"unknown")</f>
        <v>Yes</v>
      </c>
      <c r="AW362" s="159" t="str">
        <f>IFERROR(VLOOKUP(Table1[[#This Row],[RespondentID]],'All Data'!$A363:$CN935,92,FALSE),"unknown")</f>
        <v>Yes</v>
      </c>
    </row>
    <row r="363" spans="1:49" x14ac:dyDescent="0.35">
      <c r="A363" s="6">
        <f>'All Data'!A364</f>
        <v>7044859853</v>
      </c>
      <c r="B363" s="6"/>
      <c r="C363" s="6" t="s">
        <v>19</v>
      </c>
      <c r="D363" s="6" t="s">
        <v>20</v>
      </c>
      <c r="E363" s="6"/>
      <c r="F363" s="6" t="s">
        <v>22</v>
      </c>
      <c r="G363" s="6"/>
      <c r="H363" s="6"/>
      <c r="I363" s="6"/>
      <c r="J363" s="6" t="s">
        <v>26</v>
      </c>
      <c r="K363" s="6" t="s">
        <v>27</v>
      </c>
      <c r="L363" s="6" t="s">
        <v>28</v>
      </c>
      <c r="M363" s="6" t="s">
        <v>29</v>
      </c>
      <c r="N363" s="6" t="s">
        <v>30</v>
      </c>
      <c r="O363" s="8"/>
      <c r="P363" s="8">
        <f t="shared" si="100"/>
        <v>8</v>
      </c>
      <c r="Q363" s="8">
        <f t="shared" si="101"/>
        <v>0.375</v>
      </c>
      <c r="R363" s="8"/>
      <c r="S363" s="8">
        <f t="shared" si="107"/>
        <v>0</v>
      </c>
      <c r="T363" s="8">
        <f t="shared" si="102"/>
        <v>0.375</v>
      </c>
      <c r="U363" s="8">
        <f t="shared" si="103"/>
        <v>0.375</v>
      </c>
      <c r="V363" s="88">
        <f t="shared" si="90"/>
        <v>0</v>
      </c>
      <c r="W363" s="88">
        <f t="shared" si="91"/>
        <v>0.375</v>
      </c>
      <c r="X363" s="88">
        <f t="shared" si="92"/>
        <v>0</v>
      </c>
      <c r="Y363" s="88">
        <f t="shared" si="93"/>
        <v>0</v>
      </c>
      <c r="Z363" s="88">
        <f t="shared" si="94"/>
        <v>0</v>
      </c>
      <c r="AA363" s="88">
        <f t="shared" si="95"/>
        <v>0.375</v>
      </c>
      <c r="AB363" s="88">
        <f t="shared" si="96"/>
        <v>0.375</v>
      </c>
      <c r="AC363" s="88">
        <f t="shared" si="97"/>
        <v>0.375</v>
      </c>
      <c r="AD363" s="88">
        <f t="shared" si="98"/>
        <v>0.375</v>
      </c>
      <c r="AE363" s="88">
        <f t="shared" si="99"/>
        <v>0.375</v>
      </c>
      <c r="AF363" s="8"/>
      <c r="AG363" s="8"/>
      <c r="AH363" s="8">
        <f t="shared" si="104"/>
        <v>3</v>
      </c>
      <c r="AI363" s="8">
        <f t="shared" si="105"/>
        <v>8</v>
      </c>
      <c r="AJ363" s="8" t="str">
        <f t="shared" si="106"/>
        <v>Correct</v>
      </c>
      <c r="AK363" s="8"/>
      <c r="AL363" s="159" t="str">
        <f>IFERROR(VLOOKUP(Table1[[#This Row],[RespondentID]],'All Data'!$A364:$CN936,81,FALSE),"unknown")</f>
        <v>Female</v>
      </c>
      <c r="AM363" s="159">
        <f>IFERROR(VLOOKUP(Table1[[#This Row],[RespondentID]],'All Data'!$A364:$CN936,82,FALSE),"unknown")</f>
        <v>66</v>
      </c>
      <c r="AN363" s="159" t="str">
        <f>IFERROR(VLOOKUP(Table1[[#This Row],[RespondentID]],'All Data'!$A364:$CN936,83,FALSE),"unknown")</f>
        <v>Nassau</v>
      </c>
      <c r="AO363" s="159" t="str">
        <f>IFERROR(VLOOKUP(Table1[[#This Row],[RespondentID]],'All Data'!$A364:$CN936,84,FALSE),"unknown")</f>
        <v>Farmingdale, 11735</v>
      </c>
      <c r="AP363" s="159" t="str">
        <f>IFERROR(VLOOKUP(Table1[[#This Row],[RespondentID]],'All Data'!$A364:$CN936,85,FALSE),"unknown")</f>
        <v>Other (please specify)</v>
      </c>
      <c r="AQ363" s="159" t="str">
        <f>IFERROR(VLOOKUP(Table1[[#This Row],[RespondentID]],'All Data'!$A364:$CN936,86,FALSE),"unknown")</f>
        <v>Yes</v>
      </c>
      <c r="AR363" s="159" t="str">
        <f>IFERROR(VLOOKUP(Table1[[#This Row],[RespondentID]],'All Data'!$A364:$CN936,87,FALSE),"unknown")</f>
        <v xml:space="preserve">English </v>
      </c>
      <c r="AS363" s="159" t="str">
        <f>IFERROR(VLOOKUP(Table1[[#This Row],[RespondentID]],'All Data'!$A364:$CN936,88,FALSE),"unknown")</f>
        <v>$75,000 to $125,000</v>
      </c>
      <c r="AT363" s="159" t="str">
        <f>IFERROR(VLOOKUP(Table1[[#This Row],[RespondentID]],'All Data'!$A364:$CN936,89,FALSE),"unknown")</f>
        <v>Graduate school</v>
      </c>
      <c r="AU363" s="159" t="str">
        <f>IFERROR(VLOOKUP(Table1[[#This Row],[RespondentID]],'All Data'!$A364:$CN936,90,FALSE),"unknown")</f>
        <v>Employed for wages</v>
      </c>
      <c r="AV363" s="159" t="str">
        <f>IFERROR(VLOOKUP(Table1[[#This Row],[RespondentID]],'All Data'!$A364:$CN936,91,FALSE),"unknown")</f>
        <v>Yes</v>
      </c>
      <c r="AW363" s="159" t="str">
        <f>IFERROR(VLOOKUP(Table1[[#This Row],[RespondentID]],'All Data'!$A364:$CN936,92,FALSE),"unknown")</f>
        <v>Yes</v>
      </c>
    </row>
    <row r="364" spans="1:49" x14ac:dyDescent="0.35">
      <c r="A364" s="6">
        <f>'All Data'!A365</f>
        <v>7044859540</v>
      </c>
      <c r="B364" s="6"/>
      <c r="C364" s="6"/>
      <c r="D364" s="6"/>
      <c r="E364" s="6"/>
      <c r="F364" s="6"/>
      <c r="G364" s="6"/>
      <c r="H364" s="6"/>
      <c r="I364" s="6"/>
      <c r="J364" s="6"/>
      <c r="K364" s="6"/>
      <c r="L364" s="6"/>
      <c r="M364" s="6"/>
      <c r="N364" s="6"/>
      <c r="O364" s="8"/>
      <c r="P364" s="8">
        <f t="shared" si="100"/>
        <v>0</v>
      </c>
      <c r="Q364" s="8" t="e">
        <f t="shared" si="101"/>
        <v>#DIV/0!</v>
      </c>
      <c r="R364" s="8"/>
      <c r="S364" s="8">
        <f t="shared" si="107"/>
        <v>0</v>
      </c>
      <c r="T364" s="8">
        <f t="shared" si="102"/>
        <v>0</v>
      </c>
      <c r="U364" s="8">
        <f t="shared" si="103"/>
        <v>0</v>
      </c>
      <c r="V364" s="88">
        <f t="shared" si="90"/>
        <v>0</v>
      </c>
      <c r="W364" s="88">
        <f t="shared" si="91"/>
        <v>0</v>
      </c>
      <c r="X364" s="88">
        <f t="shared" si="92"/>
        <v>0</v>
      </c>
      <c r="Y364" s="88">
        <f t="shared" si="93"/>
        <v>0</v>
      </c>
      <c r="Z364" s="88">
        <f t="shared" si="94"/>
        <v>0</v>
      </c>
      <c r="AA364" s="88">
        <f t="shared" si="95"/>
        <v>0</v>
      </c>
      <c r="AB364" s="88">
        <f t="shared" si="96"/>
        <v>0</v>
      </c>
      <c r="AC364" s="88">
        <f t="shared" si="97"/>
        <v>0</v>
      </c>
      <c r="AD364" s="88">
        <f t="shared" si="98"/>
        <v>0</v>
      </c>
      <c r="AE364" s="88">
        <f t="shared" si="99"/>
        <v>0</v>
      </c>
      <c r="AF364" s="8"/>
      <c r="AG364" s="8"/>
      <c r="AH364" s="8">
        <f t="shared" si="104"/>
        <v>0</v>
      </c>
      <c r="AI364" s="8">
        <f t="shared" si="105"/>
        <v>0</v>
      </c>
      <c r="AJ364" s="8" t="str">
        <f t="shared" si="106"/>
        <v>Correct</v>
      </c>
      <c r="AK364" s="8"/>
      <c r="AL364" s="159" t="str">
        <f>IFERROR(VLOOKUP(Table1[[#This Row],[RespondentID]],'All Data'!$A365:$CN937,81,FALSE),"unknown")</f>
        <v>Male</v>
      </c>
      <c r="AM364" s="159">
        <f>IFERROR(VLOOKUP(Table1[[#This Row],[RespondentID]],'All Data'!$A365:$CN937,82,FALSE),"unknown")</f>
        <v>68</v>
      </c>
      <c r="AN364" s="159" t="str">
        <f>IFERROR(VLOOKUP(Table1[[#This Row],[RespondentID]],'All Data'!$A365:$CN937,83,FALSE),"unknown")</f>
        <v>Suffolk</v>
      </c>
      <c r="AO364" s="159" t="str">
        <f>IFERROR(VLOOKUP(Table1[[#This Row],[RespondentID]],'All Data'!$A365:$CN937,84,FALSE),"unknown")</f>
        <v>Northport, 11768</v>
      </c>
      <c r="AP364" s="159" t="str">
        <f>IFERROR(VLOOKUP(Table1[[#This Row],[RespondentID]],'All Data'!$A365:$CN937,85,FALSE),"unknown")</f>
        <v>White/Caucasian</v>
      </c>
      <c r="AQ364" s="159" t="str">
        <f>IFERROR(VLOOKUP(Table1[[#This Row],[RespondentID]],'All Data'!$A365:$CN937,86,FALSE),"unknown")</f>
        <v>No</v>
      </c>
      <c r="AR364" s="159" t="str">
        <f>IFERROR(VLOOKUP(Table1[[#This Row],[RespondentID]],'All Data'!$A365:$CN937,87,FALSE),"unknown")</f>
        <v xml:space="preserve">English </v>
      </c>
      <c r="AS364" s="159" t="str">
        <f>IFERROR(VLOOKUP(Table1[[#This Row],[RespondentID]],'All Data'!$A365:$CN937,88,FALSE),"unknown")</f>
        <v>$75,000 to $125,000</v>
      </c>
      <c r="AT364" s="159" t="str">
        <f>IFERROR(VLOOKUP(Table1[[#This Row],[RespondentID]],'All Data'!$A365:$CN937,89,FALSE),"unknown")</f>
        <v>Graduate school</v>
      </c>
      <c r="AU364" s="159" t="str">
        <f>IFERROR(VLOOKUP(Table1[[#This Row],[RespondentID]],'All Data'!$A365:$CN937,90,FALSE),"unknown")</f>
        <v>Retired</v>
      </c>
      <c r="AV364" s="159" t="str">
        <f>IFERROR(VLOOKUP(Table1[[#This Row],[RespondentID]],'All Data'!$A365:$CN937,91,FALSE),"unknown")</f>
        <v>Yes</v>
      </c>
      <c r="AW364" s="159" t="str">
        <f>IFERROR(VLOOKUP(Table1[[#This Row],[RespondentID]],'All Data'!$A365:$CN937,92,FALSE),"unknown")</f>
        <v>Yes</v>
      </c>
    </row>
    <row r="365" spans="1:49" x14ac:dyDescent="0.35">
      <c r="A365" s="6">
        <f>'All Data'!A366</f>
        <v>7044859265</v>
      </c>
      <c r="B365" s="6"/>
      <c r="C365" s="6" t="s">
        <v>19</v>
      </c>
      <c r="D365" s="6"/>
      <c r="E365" s="6"/>
      <c r="F365" s="6"/>
      <c r="G365" s="6"/>
      <c r="H365" s="6" t="s">
        <v>24</v>
      </c>
      <c r="I365" s="6"/>
      <c r="J365" s="6"/>
      <c r="K365" s="6"/>
      <c r="L365" s="6" t="s">
        <v>28</v>
      </c>
      <c r="M365" s="6"/>
      <c r="N365" s="6"/>
      <c r="O365" s="8"/>
      <c r="P365" s="8">
        <f t="shared" si="100"/>
        <v>3</v>
      </c>
      <c r="Q365" s="8">
        <f t="shared" si="101"/>
        <v>1</v>
      </c>
      <c r="R365" s="8"/>
      <c r="S365" s="8">
        <f t="shared" si="107"/>
        <v>0</v>
      </c>
      <c r="T365" s="8">
        <f t="shared" si="102"/>
        <v>1</v>
      </c>
      <c r="U365" s="8">
        <f t="shared" si="103"/>
        <v>0</v>
      </c>
      <c r="V365" s="88">
        <f t="shared" si="90"/>
        <v>0</v>
      </c>
      <c r="W365" s="88">
        <f t="shared" si="91"/>
        <v>0</v>
      </c>
      <c r="X365" s="88">
        <f t="shared" si="92"/>
        <v>0</v>
      </c>
      <c r="Y365" s="88">
        <f t="shared" si="93"/>
        <v>1</v>
      </c>
      <c r="Z365" s="88">
        <f t="shared" si="94"/>
        <v>0</v>
      </c>
      <c r="AA365" s="88">
        <f t="shared" si="95"/>
        <v>0</v>
      </c>
      <c r="AB365" s="88">
        <f t="shared" si="96"/>
        <v>0</v>
      </c>
      <c r="AC365" s="88">
        <f t="shared" si="97"/>
        <v>1</v>
      </c>
      <c r="AD365" s="88">
        <f t="shared" si="98"/>
        <v>0</v>
      </c>
      <c r="AE365" s="88">
        <f t="shared" si="99"/>
        <v>0</v>
      </c>
      <c r="AF365" s="8"/>
      <c r="AG365" s="8"/>
      <c r="AH365" s="8">
        <f t="shared" si="104"/>
        <v>3</v>
      </c>
      <c r="AI365" s="8">
        <f t="shared" si="105"/>
        <v>3</v>
      </c>
      <c r="AJ365" s="8" t="str">
        <f t="shared" si="106"/>
        <v>Correct</v>
      </c>
      <c r="AK365" s="8"/>
      <c r="AL365" s="159" t="str">
        <f>IFERROR(VLOOKUP(Table1[[#This Row],[RespondentID]],'All Data'!$A366:$CN938,81,FALSE),"unknown")</f>
        <v>Female</v>
      </c>
      <c r="AM365" s="159">
        <f>IFERROR(VLOOKUP(Table1[[#This Row],[RespondentID]],'All Data'!$A366:$CN938,82,FALSE),"unknown")</f>
        <v>82</v>
      </c>
      <c r="AN365" s="159" t="str">
        <f>IFERROR(VLOOKUP(Table1[[#This Row],[RespondentID]],'All Data'!$A366:$CN938,83,FALSE),"unknown")</f>
        <v>Suffolk</v>
      </c>
      <c r="AO365" s="159" t="str">
        <f>IFERROR(VLOOKUP(Table1[[#This Row],[RespondentID]],'All Data'!$A366:$CN938,84,FALSE),"unknown")</f>
        <v>Northport, 11768</v>
      </c>
      <c r="AP365" s="159" t="str">
        <f>IFERROR(VLOOKUP(Table1[[#This Row],[RespondentID]],'All Data'!$A366:$CN938,85,FALSE),"unknown")</f>
        <v>White/Caucasian</v>
      </c>
      <c r="AQ365" s="159">
        <f>IFERROR(VLOOKUP(Table1[[#This Row],[RespondentID]],'All Data'!$A366:$CN938,86,FALSE),"unknown")</f>
        <v>0</v>
      </c>
      <c r="AR365" s="159" t="str">
        <f>IFERROR(VLOOKUP(Table1[[#This Row],[RespondentID]],'All Data'!$A366:$CN938,87,FALSE),"unknown")</f>
        <v xml:space="preserve">English </v>
      </c>
      <c r="AS365" s="159" t="str">
        <f>IFERROR(VLOOKUP(Table1[[#This Row],[RespondentID]],'All Data'!$A366:$CN938,88,FALSE),"unknown")</f>
        <v>$20,000 to $34,999</v>
      </c>
      <c r="AT365" s="159" t="str">
        <f>IFERROR(VLOOKUP(Table1[[#This Row],[RespondentID]],'All Data'!$A366:$CN938,89,FALSE),"unknown")</f>
        <v>College graduate</v>
      </c>
      <c r="AU365" s="159" t="str">
        <f>IFERROR(VLOOKUP(Table1[[#This Row],[RespondentID]],'All Data'!$A366:$CN938,90,FALSE),"unknown")</f>
        <v>Retired</v>
      </c>
      <c r="AV365" s="159" t="str">
        <f>IFERROR(VLOOKUP(Table1[[#This Row],[RespondentID]],'All Data'!$A366:$CN938,91,FALSE),"unknown")</f>
        <v>Yes</v>
      </c>
      <c r="AW365" s="159" t="str">
        <f>IFERROR(VLOOKUP(Table1[[#This Row],[RespondentID]],'All Data'!$A366:$CN938,92,FALSE),"unknown")</f>
        <v>No</v>
      </c>
    </row>
    <row r="366" spans="1:49" x14ac:dyDescent="0.35">
      <c r="A366" s="6">
        <f>'All Data'!A367</f>
        <v>7044859000</v>
      </c>
      <c r="B366" s="6" t="s">
        <v>18</v>
      </c>
      <c r="C366" s="6" t="s">
        <v>19</v>
      </c>
      <c r="D366" s="6"/>
      <c r="E366" s="6" t="s">
        <v>21</v>
      </c>
      <c r="F366" s="6"/>
      <c r="G366" s="6"/>
      <c r="H366" s="6" t="s">
        <v>24</v>
      </c>
      <c r="I366" s="6" t="s">
        <v>25</v>
      </c>
      <c r="J366" s="6"/>
      <c r="K366" s="6" t="s">
        <v>27</v>
      </c>
      <c r="L366" s="6" t="s">
        <v>28</v>
      </c>
      <c r="M366" s="6" t="s">
        <v>29</v>
      </c>
      <c r="N366" s="6"/>
      <c r="O366" s="8"/>
      <c r="P366" s="8">
        <f t="shared" si="100"/>
        <v>8</v>
      </c>
      <c r="Q366" s="8">
        <f t="shared" si="101"/>
        <v>0.375</v>
      </c>
      <c r="R366" s="8"/>
      <c r="S366" s="8">
        <f t="shared" si="107"/>
        <v>0.375</v>
      </c>
      <c r="T366" s="8">
        <f t="shared" si="102"/>
        <v>0.375</v>
      </c>
      <c r="U366" s="8">
        <f t="shared" si="103"/>
        <v>0</v>
      </c>
      <c r="V366" s="88">
        <f t="shared" si="90"/>
        <v>0.375</v>
      </c>
      <c r="W366" s="88">
        <f t="shared" si="91"/>
        <v>0</v>
      </c>
      <c r="X366" s="88">
        <f t="shared" si="92"/>
        <v>0</v>
      </c>
      <c r="Y366" s="88">
        <f t="shared" si="93"/>
        <v>0.375</v>
      </c>
      <c r="Z366" s="88">
        <f t="shared" si="94"/>
        <v>0.375</v>
      </c>
      <c r="AA366" s="88">
        <f t="shared" si="95"/>
        <v>0</v>
      </c>
      <c r="AB366" s="88">
        <f t="shared" si="96"/>
        <v>0.375</v>
      </c>
      <c r="AC366" s="88">
        <f t="shared" si="97"/>
        <v>0.375</v>
      </c>
      <c r="AD366" s="88">
        <f t="shared" si="98"/>
        <v>0.375</v>
      </c>
      <c r="AE366" s="88">
        <f t="shared" si="99"/>
        <v>0</v>
      </c>
      <c r="AF366" s="8"/>
      <c r="AG366" s="8"/>
      <c r="AH366" s="8">
        <f t="shared" si="104"/>
        <v>3</v>
      </c>
      <c r="AI366" s="8">
        <f t="shared" si="105"/>
        <v>8</v>
      </c>
      <c r="AJ366" s="8" t="str">
        <f t="shared" si="106"/>
        <v>Correct</v>
      </c>
      <c r="AK366" s="8"/>
      <c r="AL366" s="159" t="str">
        <f>IFERROR(VLOOKUP(Table1[[#This Row],[RespondentID]],'All Data'!$A367:$CN939,81,FALSE),"unknown")</f>
        <v>Female</v>
      </c>
      <c r="AM366" s="159">
        <f>IFERROR(VLOOKUP(Table1[[#This Row],[RespondentID]],'All Data'!$A367:$CN939,82,FALSE),"unknown")</f>
        <v>62</v>
      </c>
      <c r="AN366" s="159" t="str">
        <f>IFERROR(VLOOKUP(Table1[[#This Row],[RespondentID]],'All Data'!$A367:$CN939,83,FALSE),"unknown")</f>
        <v>Suffolk</v>
      </c>
      <c r="AO366" s="159" t="str">
        <f>IFERROR(VLOOKUP(Table1[[#This Row],[RespondentID]],'All Data'!$A367:$CN939,84,FALSE),"unknown")</f>
        <v>Elwood, 11731</v>
      </c>
      <c r="AP366" s="159" t="str">
        <f>IFERROR(VLOOKUP(Table1[[#This Row],[RespondentID]],'All Data'!$A367:$CN939,85,FALSE),"unknown")</f>
        <v>White/Caucasian</v>
      </c>
      <c r="AQ366" s="159" t="str">
        <f>IFERROR(VLOOKUP(Table1[[#This Row],[RespondentID]],'All Data'!$A367:$CN939,86,FALSE),"unknown")</f>
        <v>No</v>
      </c>
      <c r="AR366" s="159" t="str">
        <f>IFERROR(VLOOKUP(Table1[[#This Row],[RespondentID]],'All Data'!$A367:$CN939,87,FALSE),"unknown")</f>
        <v xml:space="preserve">English </v>
      </c>
      <c r="AS366" s="159" t="str">
        <f>IFERROR(VLOOKUP(Table1[[#This Row],[RespondentID]],'All Data'!$A367:$CN939,88,FALSE),"unknown")</f>
        <v>$20,000 to $34,999</v>
      </c>
      <c r="AT366" s="159" t="str">
        <f>IFERROR(VLOOKUP(Table1[[#This Row],[RespondentID]],'All Data'!$A367:$CN939,89,FALSE),"unknown")</f>
        <v>Some college</v>
      </c>
      <c r="AU366" s="159" t="str">
        <f>IFERROR(VLOOKUP(Table1[[#This Row],[RespondentID]],'All Data'!$A367:$CN939,90,FALSE),"unknown")</f>
        <v>Retired</v>
      </c>
      <c r="AV366" s="159" t="str">
        <f>IFERROR(VLOOKUP(Table1[[#This Row],[RespondentID]],'All Data'!$A367:$CN939,91,FALSE),"unknown")</f>
        <v>Yes</v>
      </c>
      <c r="AW366" s="159">
        <f>IFERROR(VLOOKUP(Table1[[#This Row],[RespondentID]],'All Data'!$A367:$CN939,92,FALSE),"unknown")</f>
        <v>0</v>
      </c>
    </row>
    <row r="367" spans="1:49" x14ac:dyDescent="0.35">
      <c r="A367" s="6">
        <f>'All Data'!A368</f>
        <v>7044858642</v>
      </c>
      <c r="B367" s="6" t="s">
        <v>18</v>
      </c>
      <c r="C367" s="6" t="s">
        <v>19</v>
      </c>
      <c r="D367" s="6"/>
      <c r="E367" s="6"/>
      <c r="F367" s="6"/>
      <c r="G367" s="6"/>
      <c r="H367" s="6"/>
      <c r="I367" s="6"/>
      <c r="J367" s="6"/>
      <c r="K367" s="6"/>
      <c r="L367" s="6" t="s">
        <v>28</v>
      </c>
      <c r="M367" s="6" t="s">
        <v>29</v>
      </c>
      <c r="N367" s="6"/>
      <c r="O367" s="8"/>
      <c r="P367" s="8">
        <f t="shared" si="100"/>
        <v>4</v>
      </c>
      <c r="Q367" s="8">
        <f t="shared" si="101"/>
        <v>0.75</v>
      </c>
      <c r="R367" s="8"/>
      <c r="S367" s="8">
        <f t="shared" si="107"/>
        <v>0.75</v>
      </c>
      <c r="T367" s="8">
        <f t="shared" si="102"/>
        <v>0.75</v>
      </c>
      <c r="U367" s="8">
        <f t="shared" si="103"/>
        <v>0</v>
      </c>
      <c r="V367" s="88">
        <f t="shared" si="90"/>
        <v>0</v>
      </c>
      <c r="W367" s="88">
        <f t="shared" si="91"/>
        <v>0</v>
      </c>
      <c r="X367" s="88">
        <f t="shared" si="92"/>
        <v>0</v>
      </c>
      <c r="Y367" s="88">
        <f t="shared" si="93"/>
        <v>0</v>
      </c>
      <c r="Z367" s="88">
        <f t="shared" si="94"/>
        <v>0</v>
      </c>
      <c r="AA367" s="88">
        <f t="shared" si="95"/>
        <v>0</v>
      </c>
      <c r="AB367" s="88">
        <f t="shared" si="96"/>
        <v>0</v>
      </c>
      <c r="AC367" s="88">
        <f t="shared" si="97"/>
        <v>0.75</v>
      </c>
      <c r="AD367" s="88">
        <f t="shared" si="98"/>
        <v>0.75</v>
      </c>
      <c r="AE367" s="88">
        <f t="shared" si="99"/>
        <v>0</v>
      </c>
      <c r="AF367" s="8"/>
      <c r="AG367" s="8"/>
      <c r="AH367" s="8">
        <f t="shared" si="104"/>
        <v>3</v>
      </c>
      <c r="AI367" s="8">
        <f t="shared" si="105"/>
        <v>4</v>
      </c>
      <c r="AJ367" s="8" t="str">
        <f t="shared" si="106"/>
        <v>Correct</v>
      </c>
      <c r="AK367" s="8"/>
      <c r="AL367" s="159" t="str">
        <f>IFERROR(VLOOKUP(Table1[[#This Row],[RespondentID]],'All Data'!$A368:$CN940,81,FALSE),"unknown")</f>
        <v>Female</v>
      </c>
      <c r="AM367" s="159">
        <f>IFERROR(VLOOKUP(Table1[[#This Row],[RespondentID]],'All Data'!$A368:$CN940,82,FALSE),"unknown")</f>
        <v>61</v>
      </c>
      <c r="AN367" s="159" t="str">
        <f>IFERROR(VLOOKUP(Table1[[#This Row],[RespondentID]],'All Data'!$A368:$CN940,83,FALSE),"unknown")</f>
        <v>Suffolk</v>
      </c>
      <c r="AO367" s="159" t="str">
        <f>IFERROR(VLOOKUP(Table1[[#This Row],[RespondentID]],'All Data'!$A368:$CN940,84,FALSE),"unknown")</f>
        <v>Elwood, 11731</v>
      </c>
      <c r="AP367" s="159" t="str">
        <f>IFERROR(VLOOKUP(Table1[[#This Row],[RespondentID]],'All Data'!$A368:$CN940,85,FALSE),"unknown")</f>
        <v>Asian/Pacific Islander</v>
      </c>
      <c r="AQ367" s="159" t="str">
        <f>IFERROR(VLOOKUP(Table1[[#This Row],[RespondentID]],'All Data'!$A368:$CN940,86,FALSE),"unknown")</f>
        <v>No</v>
      </c>
      <c r="AR367" s="159" t="str">
        <f>IFERROR(VLOOKUP(Table1[[#This Row],[RespondentID]],'All Data'!$A368:$CN940,87,FALSE),"unknown")</f>
        <v xml:space="preserve">English </v>
      </c>
      <c r="AS367" s="159" t="str">
        <f>IFERROR(VLOOKUP(Table1[[#This Row],[RespondentID]],'All Data'!$A368:$CN940,88,FALSE),"unknown")</f>
        <v>$50,000 to $74,999</v>
      </c>
      <c r="AT367" s="159" t="str">
        <f>IFERROR(VLOOKUP(Table1[[#This Row],[RespondentID]],'All Data'!$A368:$CN940,89,FALSE),"unknown")</f>
        <v>College graduate</v>
      </c>
      <c r="AU367" s="159" t="str">
        <f>IFERROR(VLOOKUP(Table1[[#This Row],[RespondentID]],'All Data'!$A368:$CN940,90,FALSE),"unknown")</f>
        <v>Retired</v>
      </c>
      <c r="AV367" s="159" t="str">
        <f>IFERROR(VLOOKUP(Table1[[#This Row],[RespondentID]],'All Data'!$A368:$CN940,91,FALSE),"unknown")</f>
        <v>Yes</v>
      </c>
      <c r="AW367" s="159" t="str">
        <f>IFERROR(VLOOKUP(Table1[[#This Row],[RespondentID]],'All Data'!$A368:$CN940,92,FALSE),"unknown")</f>
        <v>Yes</v>
      </c>
    </row>
    <row r="368" spans="1:49" x14ac:dyDescent="0.35">
      <c r="A368" s="6">
        <f>'All Data'!A369</f>
        <v>7044858325</v>
      </c>
      <c r="B368" s="6"/>
      <c r="C368" s="6" t="s">
        <v>19</v>
      </c>
      <c r="D368" s="6"/>
      <c r="E368" s="6"/>
      <c r="F368" s="6"/>
      <c r="G368" s="6"/>
      <c r="H368" s="6"/>
      <c r="I368" s="6"/>
      <c r="J368" s="6"/>
      <c r="K368" s="6"/>
      <c r="L368" s="6"/>
      <c r="M368" s="6"/>
      <c r="N368" s="6"/>
      <c r="O368" s="8"/>
      <c r="P368" s="8">
        <f t="shared" si="100"/>
        <v>1</v>
      </c>
      <c r="Q368" s="8">
        <f t="shared" si="101"/>
        <v>3</v>
      </c>
      <c r="R368" s="8"/>
      <c r="S368" s="8">
        <f t="shared" si="107"/>
        <v>0</v>
      </c>
      <c r="T368" s="8">
        <f t="shared" si="102"/>
        <v>1</v>
      </c>
      <c r="U368" s="8">
        <f t="shared" si="103"/>
        <v>0</v>
      </c>
      <c r="V368" s="88">
        <f t="shared" si="90"/>
        <v>0</v>
      </c>
      <c r="W368" s="88">
        <f t="shared" si="91"/>
        <v>0</v>
      </c>
      <c r="X368" s="88">
        <f t="shared" si="92"/>
        <v>0</v>
      </c>
      <c r="Y368" s="88">
        <f t="shared" si="93"/>
        <v>0</v>
      </c>
      <c r="Z368" s="88">
        <f t="shared" si="94"/>
        <v>0</v>
      </c>
      <c r="AA368" s="88">
        <f t="shared" si="95"/>
        <v>0</v>
      </c>
      <c r="AB368" s="88">
        <f t="shared" si="96"/>
        <v>0</v>
      </c>
      <c r="AC368" s="88">
        <f t="shared" si="97"/>
        <v>0</v>
      </c>
      <c r="AD368" s="88">
        <f t="shared" si="98"/>
        <v>0</v>
      </c>
      <c r="AE368" s="88">
        <f t="shared" si="99"/>
        <v>0</v>
      </c>
      <c r="AF368" s="8"/>
      <c r="AG368" s="8"/>
      <c r="AH368" s="8">
        <f t="shared" si="104"/>
        <v>1</v>
      </c>
      <c r="AI368" s="8">
        <f t="shared" si="105"/>
        <v>1</v>
      </c>
      <c r="AJ368" s="8" t="str">
        <f t="shared" si="106"/>
        <v>Correct</v>
      </c>
      <c r="AK368" s="8"/>
      <c r="AL368" s="159" t="str">
        <f>IFERROR(VLOOKUP(Table1[[#This Row],[RespondentID]],'All Data'!$A369:$CN941,81,FALSE),"unknown")</f>
        <v>Female</v>
      </c>
      <c r="AM368" s="159">
        <f>IFERROR(VLOOKUP(Table1[[#This Row],[RespondentID]],'All Data'!$A369:$CN941,82,FALSE),"unknown")</f>
        <v>68</v>
      </c>
      <c r="AN368" s="159" t="str">
        <f>IFERROR(VLOOKUP(Table1[[#This Row],[RespondentID]],'All Data'!$A369:$CN941,83,FALSE),"unknown")</f>
        <v>Suffolk</v>
      </c>
      <c r="AO368" s="159" t="str">
        <f>IFERROR(VLOOKUP(Table1[[#This Row],[RespondentID]],'All Data'!$A369:$CN941,84,FALSE),"unknown")</f>
        <v>Northport, 11768</v>
      </c>
      <c r="AP368" s="159" t="str">
        <f>IFERROR(VLOOKUP(Table1[[#This Row],[RespondentID]],'All Data'!$A369:$CN941,85,FALSE),"unknown")</f>
        <v>White/Caucasian</v>
      </c>
      <c r="AQ368" s="159">
        <f>IFERROR(VLOOKUP(Table1[[#This Row],[RespondentID]],'All Data'!$A369:$CN941,86,FALSE),"unknown")</f>
        <v>0</v>
      </c>
      <c r="AR368" s="159" t="str">
        <f>IFERROR(VLOOKUP(Table1[[#This Row],[RespondentID]],'All Data'!$A369:$CN941,87,FALSE),"unknown")</f>
        <v xml:space="preserve">English </v>
      </c>
      <c r="AS368" s="159" t="str">
        <f>IFERROR(VLOOKUP(Table1[[#This Row],[RespondentID]],'All Data'!$A369:$CN941,88,FALSE),"unknown")</f>
        <v>$75,000 to $125,000</v>
      </c>
      <c r="AT368" s="159" t="str">
        <f>IFERROR(VLOOKUP(Table1[[#This Row],[RespondentID]],'All Data'!$A369:$CN941,89,FALSE),"unknown")</f>
        <v>College graduate</v>
      </c>
      <c r="AU368" s="159" t="str">
        <f>IFERROR(VLOOKUP(Table1[[#This Row],[RespondentID]],'All Data'!$A369:$CN941,90,FALSE),"unknown")</f>
        <v>Retired</v>
      </c>
      <c r="AV368" s="159" t="str">
        <f>IFERROR(VLOOKUP(Table1[[#This Row],[RespondentID]],'All Data'!$A369:$CN941,91,FALSE),"unknown")</f>
        <v>Yes</v>
      </c>
      <c r="AW368" s="159" t="str">
        <f>IFERROR(VLOOKUP(Table1[[#This Row],[RespondentID]],'All Data'!$A369:$CN941,92,FALSE),"unknown")</f>
        <v>Yes</v>
      </c>
    </row>
    <row r="369" spans="1:49" x14ac:dyDescent="0.35">
      <c r="A369" s="6">
        <f>'All Data'!A370</f>
        <v>7044858127</v>
      </c>
      <c r="B369" s="6"/>
      <c r="C369" s="6"/>
      <c r="D369" s="6"/>
      <c r="E369" s="6"/>
      <c r="F369" s="6"/>
      <c r="G369" s="6"/>
      <c r="H369" s="6"/>
      <c r="I369" s="6"/>
      <c r="J369" s="6"/>
      <c r="K369" s="6"/>
      <c r="L369" s="6"/>
      <c r="M369" s="6"/>
      <c r="N369" s="6"/>
      <c r="O369" s="8"/>
      <c r="P369" s="8">
        <f t="shared" si="100"/>
        <v>0</v>
      </c>
      <c r="Q369" s="8" t="e">
        <f t="shared" si="101"/>
        <v>#DIV/0!</v>
      </c>
      <c r="R369" s="8"/>
      <c r="S369" s="8">
        <f t="shared" si="107"/>
        <v>0</v>
      </c>
      <c r="T369" s="8">
        <f t="shared" si="102"/>
        <v>0</v>
      </c>
      <c r="U369" s="8">
        <f t="shared" si="103"/>
        <v>0</v>
      </c>
      <c r="V369" s="88">
        <f t="shared" si="90"/>
        <v>0</v>
      </c>
      <c r="W369" s="88">
        <f t="shared" si="91"/>
        <v>0</v>
      </c>
      <c r="X369" s="88">
        <f t="shared" si="92"/>
        <v>0</v>
      </c>
      <c r="Y369" s="88">
        <f t="shared" si="93"/>
        <v>0</v>
      </c>
      <c r="Z369" s="88">
        <f t="shared" si="94"/>
        <v>0</v>
      </c>
      <c r="AA369" s="88">
        <f t="shared" si="95"/>
        <v>0</v>
      </c>
      <c r="AB369" s="88">
        <f t="shared" si="96"/>
        <v>0</v>
      </c>
      <c r="AC369" s="88">
        <f t="shared" si="97"/>
        <v>0</v>
      </c>
      <c r="AD369" s="88">
        <f t="shared" si="98"/>
        <v>0</v>
      </c>
      <c r="AE369" s="88">
        <f t="shared" si="99"/>
        <v>0</v>
      </c>
      <c r="AF369" s="8"/>
      <c r="AG369" s="8"/>
      <c r="AH369" s="8">
        <f t="shared" si="104"/>
        <v>0</v>
      </c>
      <c r="AI369" s="8">
        <f t="shared" si="105"/>
        <v>0</v>
      </c>
      <c r="AJ369" s="8" t="str">
        <f t="shared" si="106"/>
        <v>Correct</v>
      </c>
      <c r="AK369" s="8"/>
      <c r="AL369" s="159" t="str">
        <f>IFERROR(VLOOKUP(Table1[[#This Row],[RespondentID]],'All Data'!$A370:$CN942,81,FALSE),"unknown")</f>
        <v>Female</v>
      </c>
      <c r="AM369" s="159">
        <f>IFERROR(VLOOKUP(Table1[[#This Row],[RespondentID]],'All Data'!$A370:$CN942,82,FALSE),"unknown")</f>
        <v>57</v>
      </c>
      <c r="AN369" s="159" t="str">
        <f>IFERROR(VLOOKUP(Table1[[#This Row],[RespondentID]],'All Data'!$A370:$CN942,83,FALSE),"unknown")</f>
        <v>Nassau</v>
      </c>
      <c r="AO369" s="159" t="str">
        <f>IFERROR(VLOOKUP(Table1[[#This Row],[RespondentID]],'All Data'!$A370:$CN942,84,FALSE),"unknown")</f>
        <v>Freeport, 11520</v>
      </c>
      <c r="AP369" s="159" t="str">
        <f>IFERROR(VLOOKUP(Table1[[#This Row],[RespondentID]],'All Data'!$A370:$CN942,85,FALSE),"unknown")</f>
        <v>Black/African American</v>
      </c>
      <c r="AQ369" s="159" t="str">
        <f>IFERROR(VLOOKUP(Table1[[#This Row],[RespondentID]],'All Data'!$A370:$CN942,86,FALSE),"unknown")</f>
        <v>No</v>
      </c>
      <c r="AR369" s="159" t="str">
        <f>IFERROR(VLOOKUP(Table1[[#This Row],[RespondentID]],'All Data'!$A370:$CN942,87,FALSE),"unknown")</f>
        <v xml:space="preserve">English </v>
      </c>
      <c r="AS369" s="159" t="str">
        <f>IFERROR(VLOOKUP(Table1[[#This Row],[RespondentID]],'All Data'!$A370:$CN942,88,FALSE),"unknown")</f>
        <v>$50,000 to $74,999</v>
      </c>
      <c r="AT369" s="159" t="str">
        <f>IFERROR(VLOOKUP(Table1[[#This Row],[RespondentID]],'All Data'!$A370:$CN942,89,FALSE),"unknown")</f>
        <v>College graduate</v>
      </c>
      <c r="AU369" s="159" t="str">
        <f>IFERROR(VLOOKUP(Table1[[#This Row],[RespondentID]],'All Data'!$A370:$CN942,90,FALSE),"unknown")</f>
        <v>Retired</v>
      </c>
      <c r="AV369" s="159" t="str">
        <f>IFERROR(VLOOKUP(Table1[[#This Row],[RespondentID]],'All Data'!$A370:$CN942,91,FALSE),"unknown")</f>
        <v>Yes</v>
      </c>
      <c r="AW369" s="159" t="str">
        <f>IFERROR(VLOOKUP(Table1[[#This Row],[RespondentID]],'All Data'!$A370:$CN942,92,FALSE),"unknown")</f>
        <v>Yes</v>
      </c>
    </row>
    <row r="370" spans="1:49" x14ac:dyDescent="0.35">
      <c r="A370" s="6">
        <f>'All Data'!A371</f>
        <v>7044857865</v>
      </c>
      <c r="B370" s="6"/>
      <c r="C370" s="6"/>
      <c r="D370" s="6"/>
      <c r="E370" s="6" t="s">
        <v>21</v>
      </c>
      <c r="F370" s="6"/>
      <c r="G370" s="6"/>
      <c r="H370" s="6"/>
      <c r="I370" s="6" t="s">
        <v>25</v>
      </c>
      <c r="J370" s="6"/>
      <c r="K370" s="6" t="s">
        <v>27</v>
      </c>
      <c r="L370" s="6" t="s">
        <v>28</v>
      </c>
      <c r="M370" s="6" t="s">
        <v>29</v>
      </c>
      <c r="N370" s="6"/>
      <c r="O370" s="8"/>
      <c r="P370" s="8">
        <f t="shared" si="100"/>
        <v>5</v>
      </c>
      <c r="Q370" s="8">
        <f t="shared" si="101"/>
        <v>0.6</v>
      </c>
      <c r="R370" s="8"/>
      <c r="S370" s="8">
        <f t="shared" si="107"/>
        <v>0</v>
      </c>
      <c r="T370" s="8">
        <f t="shared" si="102"/>
        <v>0</v>
      </c>
      <c r="U370" s="8">
        <f t="shared" si="103"/>
        <v>0</v>
      </c>
      <c r="V370" s="88">
        <f t="shared" si="90"/>
        <v>0.6</v>
      </c>
      <c r="W370" s="88">
        <f t="shared" si="91"/>
        <v>0</v>
      </c>
      <c r="X370" s="88">
        <f t="shared" si="92"/>
        <v>0</v>
      </c>
      <c r="Y370" s="88">
        <f t="shared" si="93"/>
        <v>0</v>
      </c>
      <c r="Z370" s="88">
        <f t="shared" si="94"/>
        <v>0.6</v>
      </c>
      <c r="AA370" s="88">
        <f t="shared" si="95"/>
        <v>0</v>
      </c>
      <c r="AB370" s="88">
        <f t="shared" si="96"/>
        <v>0.6</v>
      </c>
      <c r="AC370" s="88">
        <f t="shared" si="97"/>
        <v>0.6</v>
      </c>
      <c r="AD370" s="88">
        <f t="shared" si="98"/>
        <v>0.6</v>
      </c>
      <c r="AE370" s="88">
        <f t="shared" si="99"/>
        <v>0</v>
      </c>
      <c r="AF370" s="8"/>
      <c r="AG370" s="8"/>
      <c r="AH370" s="8">
        <f t="shared" si="104"/>
        <v>3</v>
      </c>
      <c r="AI370" s="8">
        <f t="shared" si="105"/>
        <v>5</v>
      </c>
      <c r="AJ370" s="8" t="str">
        <f t="shared" si="106"/>
        <v>Correct</v>
      </c>
      <c r="AK370" s="8"/>
      <c r="AL370" s="159" t="str">
        <f>IFERROR(VLOOKUP(Table1[[#This Row],[RespondentID]],'All Data'!$A371:$CN943,81,FALSE),"unknown")</f>
        <v>Female</v>
      </c>
      <c r="AM370" s="159">
        <f>IFERROR(VLOOKUP(Table1[[#This Row],[RespondentID]],'All Data'!$A371:$CN943,82,FALSE),"unknown")</f>
        <v>79</v>
      </c>
      <c r="AN370" s="159" t="str">
        <f>IFERROR(VLOOKUP(Table1[[#This Row],[RespondentID]],'All Data'!$A371:$CN943,83,FALSE),"unknown")</f>
        <v>Nassau</v>
      </c>
      <c r="AO370" s="159" t="str">
        <f>IFERROR(VLOOKUP(Table1[[#This Row],[RespondentID]],'All Data'!$A371:$CN943,84,FALSE),"unknown")</f>
        <v>Long Beach, 11561</v>
      </c>
      <c r="AP370" s="159" t="str">
        <f>IFERROR(VLOOKUP(Table1[[#This Row],[RespondentID]],'All Data'!$A371:$CN943,85,FALSE),"unknown")</f>
        <v>White/Caucasian</v>
      </c>
      <c r="AQ370" s="159" t="str">
        <f>IFERROR(VLOOKUP(Table1[[#This Row],[RespondentID]],'All Data'!$A371:$CN943,86,FALSE),"unknown")</f>
        <v>Yes</v>
      </c>
      <c r="AR370" s="159" t="str">
        <f>IFERROR(VLOOKUP(Table1[[#This Row],[RespondentID]],'All Data'!$A371:$CN943,87,FALSE),"unknown")</f>
        <v xml:space="preserve">English Spanish </v>
      </c>
      <c r="AS370" s="159" t="str">
        <f>IFERROR(VLOOKUP(Table1[[#This Row],[RespondentID]],'All Data'!$A371:$CN943,88,FALSE),"unknown")</f>
        <v>$0-$19,999</v>
      </c>
      <c r="AT370" s="159" t="str">
        <f>IFERROR(VLOOKUP(Table1[[#This Row],[RespondentID]],'All Data'!$A371:$CN943,89,FALSE),"unknown")</f>
        <v>High school graduate</v>
      </c>
      <c r="AU370" s="159" t="str">
        <f>IFERROR(VLOOKUP(Table1[[#This Row],[RespondentID]],'All Data'!$A371:$CN943,90,FALSE),"unknown")</f>
        <v>Retired</v>
      </c>
      <c r="AV370" s="159" t="str">
        <f>IFERROR(VLOOKUP(Table1[[#This Row],[RespondentID]],'All Data'!$A371:$CN943,91,FALSE),"unknown")</f>
        <v>Yes</v>
      </c>
      <c r="AW370" s="159">
        <f>IFERROR(VLOOKUP(Table1[[#This Row],[RespondentID]],'All Data'!$A371:$CN943,92,FALSE),"unknown")</f>
        <v>0</v>
      </c>
    </row>
    <row r="371" spans="1:49" x14ac:dyDescent="0.35">
      <c r="A371" s="6">
        <f>'All Data'!A372</f>
        <v>7044857434</v>
      </c>
      <c r="B371" s="6"/>
      <c r="C371" s="6"/>
      <c r="D371" s="6"/>
      <c r="E371" s="6"/>
      <c r="F371" s="6"/>
      <c r="G371" s="6"/>
      <c r="H371" s="6"/>
      <c r="I371" s="6" t="s">
        <v>25</v>
      </c>
      <c r="J371" s="6"/>
      <c r="K371" s="6" t="s">
        <v>27</v>
      </c>
      <c r="L371" s="6"/>
      <c r="M371" s="6" t="s">
        <v>29</v>
      </c>
      <c r="N371" s="6"/>
      <c r="O371" s="8"/>
      <c r="P371" s="8">
        <f t="shared" si="100"/>
        <v>3</v>
      </c>
      <c r="Q371" s="8">
        <f t="shared" si="101"/>
        <v>1</v>
      </c>
      <c r="R371" s="8"/>
      <c r="S371" s="8">
        <f t="shared" si="107"/>
        <v>0</v>
      </c>
      <c r="T371" s="8">
        <f t="shared" si="102"/>
        <v>0</v>
      </c>
      <c r="U371" s="8">
        <f t="shared" si="103"/>
        <v>0</v>
      </c>
      <c r="V371" s="88">
        <f t="shared" si="90"/>
        <v>0</v>
      </c>
      <c r="W371" s="88">
        <f t="shared" si="91"/>
        <v>0</v>
      </c>
      <c r="X371" s="88">
        <f t="shared" si="92"/>
        <v>0</v>
      </c>
      <c r="Y371" s="88">
        <f t="shared" si="93"/>
        <v>0</v>
      </c>
      <c r="Z371" s="88">
        <f t="shared" si="94"/>
        <v>1</v>
      </c>
      <c r="AA371" s="88">
        <f t="shared" si="95"/>
        <v>0</v>
      </c>
      <c r="AB371" s="88">
        <f t="shared" si="96"/>
        <v>1</v>
      </c>
      <c r="AC371" s="88">
        <f t="shared" si="97"/>
        <v>0</v>
      </c>
      <c r="AD371" s="88">
        <f t="shared" si="98"/>
        <v>1</v>
      </c>
      <c r="AE371" s="88">
        <f t="shared" si="99"/>
        <v>0</v>
      </c>
      <c r="AF371" s="8"/>
      <c r="AG371" s="8"/>
      <c r="AH371" s="8">
        <f t="shared" si="104"/>
        <v>3</v>
      </c>
      <c r="AI371" s="8">
        <f t="shared" si="105"/>
        <v>3</v>
      </c>
      <c r="AJ371" s="8" t="str">
        <f t="shared" si="106"/>
        <v>Correct</v>
      </c>
      <c r="AK371" s="8"/>
      <c r="AL371" s="159" t="str">
        <f>IFERROR(VLOOKUP(Table1[[#This Row],[RespondentID]],'All Data'!$A372:$CN944,81,FALSE),"unknown")</f>
        <v>Female</v>
      </c>
      <c r="AM371" s="159">
        <f>IFERROR(VLOOKUP(Table1[[#This Row],[RespondentID]],'All Data'!$A372:$CN944,82,FALSE),"unknown")</f>
        <v>62</v>
      </c>
      <c r="AN371" s="159" t="str">
        <f>IFERROR(VLOOKUP(Table1[[#This Row],[RespondentID]],'All Data'!$A372:$CN944,83,FALSE),"unknown")</f>
        <v>Nassau</v>
      </c>
      <c r="AO371" s="159" t="str">
        <f>IFERROR(VLOOKUP(Table1[[#This Row],[RespondentID]],'All Data'!$A372:$CN944,84,FALSE),"unknown")</f>
        <v>Merrick, 11566</v>
      </c>
      <c r="AP371" s="159">
        <f>IFERROR(VLOOKUP(Table1[[#This Row],[RespondentID]],'All Data'!$A372:$CN944,85,FALSE),"unknown")</f>
        <v>0</v>
      </c>
      <c r="AQ371" s="159" t="str">
        <f>IFERROR(VLOOKUP(Table1[[#This Row],[RespondentID]],'All Data'!$A372:$CN944,86,FALSE),"unknown")</f>
        <v>Yes</v>
      </c>
      <c r="AR371" s="159" t="str">
        <f>IFERROR(VLOOKUP(Table1[[#This Row],[RespondentID]],'All Data'!$A372:$CN944,87,FALSE),"unknown")</f>
        <v xml:space="preserve">English </v>
      </c>
      <c r="AS371" s="159" t="str">
        <f>IFERROR(VLOOKUP(Table1[[#This Row],[RespondentID]],'All Data'!$A372:$CN944,88,FALSE),"unknown")</f>
        <v>$75,000 to $125,000</v>
      </c>
      <c r="AT371" s="159" t="str">
        <f>IFERROR(VLOOKUP(Table1[[#This Row],[RespondentID]],'All Data'!$A372:$CN944,89,FALSE),"unknown")</f>
        <v>College graduate</v>
      </c>
      <c r="AU371" s="159" t="str">
        <f>IFERROR(VLOOKUP(Table1[[#This Row],[RespondentID]],'All Data'!$A372:$CN944,90,FALSE),"unknown")</f>
        <v>Employed for wages</v>
      </c>
      <c r="AV371" s="159" t="str">
        <f>IFERROR(VLOOKUP(Table1[[#This Row],[RespondentID]],'All Data'!$A372:$CN944,91,FALSE),"unknown")</f>
        <v>Yes</v>
      </c>
      <c r="AW371" s="159" t="str">
        <f>IFERROR(VLOOKUP(Table1[[#This Row],[RespondentID]],'All Data'!$A372:$CN944,92,FALSE),"unknown")</f>
        <v>Yes</v>
      </c>
    </row>
    <row r="372" spans="1:49" x14ac:dyDescent="0.35">
      <c r="A372" s="6">
        <f>'All Data'!A373</f>
        <v>7044857149</v>
      </c>
      <c r="B372" s="6"/>
      <c r="C372" s="6"/>
      <c r="D372" s="6" t="s">
        <v>20</v>
      </c>
      <c r="E372" s="6"/>
      <c r="F372" s="6"/>
      <c r="G372" s="6"/>
      <c r="H372" s="6"/>
      <c r="I372" s="6"/>
      <c r="J372" s="6" t="s">
        <v>26</v>
      </c>
      <c r="K372" s="6"/>
      <c r="L372" s="6"/>
      <c r="M372" s="6"/>
      <c r="N372" s="6" t="s">
        <v>30</v>
      </c>
      <c r="O372" s="8"/>
      <c r="P372" s="8">
        <f t="shared" si="100"/>
        <v>3</v>
      </c>
      <c r="Q372" s="8">
        <f t="shared" si="101"/>
        <v>1</v>
      </c>
      <c r="R372" s="8"/>
      <c r="S372" s="8">
        <f t="shared" si="107"/>
        <v>0</v>
      </c>
      <c r="T372" s="8">
        <f t="shared" si="102"/>
        <v>0</v>
      </c>
      <c r="U372" s="8">
        <f t="shared" si="103"/>
        <v>1</v>
      </c>
      <c r="V372" s="88">
        <f t="shared" si="90"/>
        <v>0</v>
      </c>
      <c r="W372" s="88">
        <f t="shared" si="91"/>
        <v>0</v>
      </c>
      <c r="X372" s="88">
        <f t="shared" si="92"/>
        <v>0</v>
      </c>
      <c r="Y372" s="88">
        <f t="shared" si="93"/>
        <v>0</v>
      </c>
      <c r="Z372" s="88">
        <f t="shared" si="94"/>
        <v>0</v>
      </c>
      <c r="AA372" s="88">
        <f t="shared" si="95"/>
        <v>1</v>
      </c>
      <c r="AB372" s="88">
        <f t="shared" si="96"/>
        <v>0</v>
      </c>
      <c r="AC372" s="88">
        <f t="shared" si="97"/>
        <v>0</v>
      </c>
      <c r="AD372" s="88">
        <f t="shared" si="98"/>
        <v>0</v>
      </c>
      <c r="AE372" s="88">
        <f t="shared" si="99"/>
        <v>1</v>
      </c>
      <c r="AF372" s="8"/>
      <c r="AG372" s="8"/>
      <c r="AH372" s="8">
        <f t="shared" si="104"/>
        <v>3</v>
      </c>
      <c r="AI372" s="8">
        <f t="shared" si="105"/>
        <v>3</v>
      </c>
      <c r="AJ372" s="8" t="str">
        <f t="shared" si="106"/>
        <v>Correct</v>
      </c>
      <c r="AK372" s="8"/>
      <c r="AL372" s="159" t="str">
        <f>IFERROR(VLOOKUP(Table1[[#This Row],[RespondentID]],'All Data'!$A373:$CN945,81,FALSE),"unknown")</f>
        <v>Male</v>
      </c>
      <c r="AM372" s="159">
        <f>IFERROR(VLOOKUP(Table1[[#This Row],[RespondentID]],'All Data'!$A373:$CN945,82,FALSE),"unknown")</f>
        <v>87</v>
      </c>
      <c r="AN372" s="159" t="str">
        <f>IFERROR(VLOOKUP(Table1[[#This Row],[RespondentID]],'All Data'!$A373:$CN945,83,FALSE),"unknown")</f>
        <v>Nassau</v>
      </c>
      <c r="AO372" s="159" t="str">
        <f>IFERROR(VLOOKUP(Table1[[#This Row],[RespondentID]],'All Data'!$A373:$CN945,84,FALSE),"unknown")</f>
        <v>Great Neck, 11024</v>
      </c>
      <c r="AP372" s="159" t="str">
        <f>IFERROR(VLOOKUP(Table1[[#This Row],[RespondentID]],'All Data'!$A373:$CN945,85,FALSE),"unknown")</f>
        <v>White/Caucasian</v>
      </c>
      <c r="AQ372" s="159" t="str">
        <f>IFERROR(VLOOKUP(Table1[[#This Row],[RespondentID]],'All Data'!$A373:$CN945,86,FALSE),"unknown")</f>
        <v>No</v>
      </c>
      <c r="AR372" s="159" t="str">
        <f>IFERROR(VLOOKUP(Table1[[#This Row],[RespondentID]],'All Data'!$A373:$CN945,87,FALSE),"unknown")</f>
        <v xml:space="preserve"> </v>
      </c>
      <c r="AS372" s="159" t="str">
        <f>IFERROR(VLOOKUP(Table1[[#This Row],[RespondentID]],'All Data'!$A373:$CN945,88,FALSE),"unknown")</f>
        <v>Over $125,000</v>
      </c>
      <c r="AT372" s="159" t="str">
        <f>IFERROR(VLOOKUP(Table1[[#This Row],[RespondentID]],'All Data'!$A373:$CN945,89,FALSE),"unknown")</f>
        <v>Doctorate</v>
      </c>
      <c r="AU372" s="159" t="str">
        <f>IFERROR(VLOOKUP(Table1[[#This Row],[RespondentID]],'All Data'!$A373:$CN945,90,FALSE),"unknown")</f>
        <v>Retired</v>
      </c>
      <c r="AV372" s="159" t="str">
        <f>IFERROR(VLOOKUP(Table1[[#This Row],[RespondentID]],'All Data'!$A373:$CN945,91,FALSE),"unknown")</f>
        <v>Yes</v>
      </c>
      <c r="AW372" s="159" t="str">
        <f>IFERROR(VLOOKUP(Table1[[#This Row],[RespondentID]],'All Data'!$A373:$CN945,92,FALSE),"unknown")</f>
        <v>No</v>
      </c>
    </row>
    <row r="373" spans="1:49" x14ac:dyDescent="0.35">
      <c r="A373" s="6">
        <f>'All Data'!A374</f>
        <v>7044856872</v>
      </c>
      <c r="B373" s="6"/>
      <c r="C373" s="6"/>
      <c r="D373" s="6"/>
      <c r="E373" s="6"/>
      <c r="F373" s="6"/>
      <c r="G373" s="6"/>
      <c r="H373" s="6"/>
      <c r="I373" s="6"/>
      <c r="J373" s="6"/>
      <c r="K373" s="6"/>
      <c r="L373" s="6"/>
      <c r="M373" s="6"/>
      <c r="N373" s="6"/>
      <c r="O373" s="8"/>
      <c r="P373" s="8">
        <f t="shared" si="100"/>
        <v>0</v>
      </c>
      <c r="Q373" s="8" t="e">
        <f t="shared" si="101"/>
        <v>#DIV/0!</v>
      </c>
      <c r="R373" s="8"/>
      <c r="S373" s="8">
        <f t="shared" si="107"/>
        <v>0</v>
      </c>
      <c r="T373" s="8">
        <f t="shared" si="102"/>
        <v>0</v>
      </c>
      <c r="U373" s="8">
        <f t="shared" si="103"/>
        <v>0</v>
      </c>
      <c r="V373" s="88">
        <f t="shared" si="90"/>
        <v>0</v>
      </c>
      <c r="W373" s="88">
        <f t="shared" si="91"/>
        <v>0</v>
      </c>
      <c r="X373" s="88">
        <f t="shared" si="92"/>
        <v>0</v>
      </c>
      <c r="Y373" s="88">
        <f t="shared" si="93"/>
        <v>0</v>
      </c>
      <c r="Z373" s="88">
        <f t="shared" si="94"/>
        <v>0</v>
      </c>
      <c r="AA373" s="88">
        <f t="shared" si="95"/>
        <v>0</v>
      </c>
      <c r="AB373" s="88">
        <f t="shared" si="96"/>
        <v>0</v>
      </c>
      <c r="AC373" s="88">
        <f t="shared" si="97"/>
        <v>0</v>
      </c>
      <c r="AD373" s="88">
        <f t="shared" si="98"/>
        <v>0</v>
      </c>
      <c r="AE373" s="88">
        <f t="shared" si="99"/>
        <v>0</v>
      </c>
      <c r="AF373" s="8"/>
      <c r="AG373" s="8"/>
      <c r="AH373" s="8">
        <f t="shared" si="104"/>
        <v>0</v>
      </c>
      <c r="AI373" s="8">
        <f t="shared" si="105"/>
        <v>0</v>
      </c>
      <c r="AJ373" s="8" t="str">
        <f t="shared" si="106"/>
        <v>Correct</v>
      </c>
      <c r="AK373" s="8"/>
      <c r="AL373" s="159" t="str">
        <f>IFERROR(VLOOKUP(Table1[[#This Row],[RespondentID]],'All Data'!$A374:$CN946,81,FALSE),"unknown")</f>
        <v>Female</v>
      </c>
      <c r="AM373" s="159">
        <f>IFERROR(VLOOKUP(Table1[[#This Row],[RespondentID]],'All Data'!$A374:$CN946,82,FALSE),"unknown")</f>
        <v>79</v>
      </c>
      <c r="AN373" s="159" t="str">
        <f>IFERROR(VLOOKUP(Table1[[#This Row],[RespondentID]],'All Data'!$A374:$CN946,83,FALSE),"unknown")</f>
        <v>Suffolk</v>
      </c>
      <c r="AO373" s="159" t="str">
        <f>IFERROR(VLOOKUP(Table1[[#This Row],[RespondentID]],'All Data'!$A374:$CN946,84,FALSE),"unknown")</f>
        <v>Babylon, 11702</v>
      </c>
      <c r="AP373" s="159" t="str">
        <f>IFERROR(VLOOKUP(Table1[[#This Row],[RespondentID]],'All Data'!$A374:$CN946,85,FALSE),"unknown")</f>
        <v>White/Caucasian</v>
      </c>
      <c r="AQ373" s="159">
        <f>IFERROR(VLOOKUP(Table1[[#This Row],[RespondentID]],'All Data'!$A374:$CN946,86,FALSE),"unknown")</f>
        <v>0</v>
      </c>
      <c r="AR373" s="159" t="str">
        <f>IFERROR(VLOOKUP(Table1[[#This Row],[RespondentID]],'All Data'!$A374:$CN946,87,FALSE),"unknown")</f>
        <v xml:space="preserve">English </v>
      </c>
      <c r="AS373" s="159" t="str">
        <f>IFERROR(VLOOKUP(Table1[[#This Row],[RespondentID]],'All Data'!$A374:$CN946,88,FALSE),"unknown")</f>
        <v>$0-$19,999</v>
      </c>
      <c r="AT373" s="159" t="str">
        <f>IFERROR(VLOOKUP(Table1[[#This Row],[RespondentID]],'All Data'!$A374:$CN946,89,FALSE),"unknown")</f>
        <v>High school graduate</v>
      </c>
      <c r="AU373" s="159" t="str">
        <f>IFERROR(VLOOKUP(Table1[[#This Row],[RespondentID]],'All Data'!$A374:$CN946,90,FALSE),"unknown")</f>
        <v>Retired</v>
      </c>
      <c r="AV373" s="159" t="str">
        <f>IFERROR(VLOOKUP(Table1[[#This Row],[RespondentID]],'All Data'!$A374:$CN946,91,FALSE),"unknown")</f>
        <v>Yes</v>
      </c>
      <c r="AW373" s="159">
        <f>IFERROR(VLOOKUP(Table1[[#This Row],[RespondentID]],'All Data'!$A374:$CN946,92,FALSE),"unknown")</f>
        <v>0</v>
      </c>
    </row>
    <row r="374" spans="1:49" x14ac:dyDescent="0.35">
      <c r="A374" s="6">
        <f>'All Data'!A375</f>
        <v>7044856550</v>
      </c>
      <c r="B374" s="6"/>
      <c r="C374" s="6"/>
      <c r="D374" s="6"/>
      <c r="E374" s="6"/>
      <c r="F374" s="6"/>
      <c r="G374" s="6"/>
      <c r="H374" s="6"/>
      <c r="I374" s="6"/>
      <c r="J374" s="6" t="s">
        <v>26</v>
      </c>
      <c r="K374" s="6"/>
      <c r="L374" s="6"/>
      <c r="M374" s="6"/>
      <c r="N374" s="6"/>
      <c r="O374" s="8"/>
      <c r="P374" s="8">
        <f t="shared" si="100"/>
        <v>1</v>
      </c>
      <c r="Q374" s="8">
        <f t="shared" si="101"/>
        <v>3</v>
      </c>
      <c r="R374" s="8"/>
      <c r="S374" s="8">
        <f t="shared" si="107"/>
        <v>0</v>
      </c>
      <c r="T374" s="8">
        <f t="shared" si="102"/>
        <v>0</v>
      </c>
      <c r="U374" s="8">
        <f t="shared" si="103"/>
        <v>0</v>
      </c>
      <c r="V374" s="88">
        <f t="shared" si="90"/>
        <v>0</v>
      </c>
      <c r="W374" s="88">
        <f t="shared" si="91"/>
        <v>0</v>
      </c>
      <c r="X374" s="88">
        <f t="shared" si="92"/>
        <v>0</v>
      </c>
      <c r="Y374" s="88">
        <f t="shared" si="93"/>
        <v>0</v>
      </c>
      <c r="Z374" s="88">
        <f t="shared" si="94"/>
        <v>0</v>
      </c>
      <c r="AA374" s="88">
        <f t="shared" si="95"/>
        <v>1</v>
      </c>
      <c r="AB374" s="88">
        <f t="shared" si="96"/>
        <v>0</v>
      </c>
      <c r="AC374" s="88">
        <f t="shared" si="97"/>
        <v>0</v>
      </c>
      <c r="AD374" s="88">
        <f t="shared" si="98"/>
        <v>0</v>
      </c>
      <c r="AE374" s="88">
        <f t="shared" si="99"/>
        <v>0</v>
      </c>
      <c r="AF374" s="8"/>
      <c r="AG374" s="8"/>
      <c r="AH374" s="8">
        <f t="shared" si="104"/>
        <v>1</v>
      </c>
      <c r="AI374" s="8">
        <f t="shared" si="105"/>
        <v>1</v>
      </c>
      <c r="AJ374" s="8" t="str">
        <f t="shared" si="106"/>
        <v>Correct</v>
      </c>
      <c r="AK374" s="8"/>
      <c r="AL374" s="159" t="str">
        <f>IFERROR(VLOOKUP(Table1[[#This Row],[RespondentID]],'All Data'!$A375:$CN947,81,FALSE),"unknown")</f>
        <v>Female</v>
      </c>
      <c r="AM374" s="159">
        <f>IFERROR(VLOOKUP(Table1[[#This Row],[RespondentID]],'All Data'!$A375:$CN947,82,FALSE),"unknown")</f>
        <v>71</v>
      </c>
      <c r="AN374" s="159" t="str">
        <f>IFERROR(VLOOKUP(Table1[[#This Row],[RespondentID]],'All Data'!$A375:$CN947,83,FALSE),"unknown")</f>
        <v>Nassau</v>
      </c>
      <c r="AO374" s="159" t="str">
        <f>IFERROR(VLOOKUP(Table1[[#This Row],[RespondentID]],'All Data'!$A375:$CN947,84,FALSE),"unknown")</f>
        <v>Freeport, 11520</v>
      </c>
      <c r="AP374" s="159" t="str">
        <f>IFERROR(VLOOKUP(Table1[[#This Row],[RespondentID]],'All Data'!$A375:$CN947,85,FALSE),"unknown")</f>
        <v>Black/African American</v>
      </c>
      <c r="AQ374" s="159" t="str">
        <f>IFERROR(VLOOKUP(Table1[[#This Row],[RespondentID]],'All Data'!$A375:$CN947,86,FALSE),"unknown")</f>
        <v>No</v>
      </c>
      <c r="AR374" s="159" t="str">
        <f>IFERROR(VLOOKUP(Table1[[#This Row],[RespondentID]],'All Data'!$A375:$CN947,87,FALSE),"unknown")</f>
        <v xml:space="preserve">English </v>
      </c>
      <c r="AS374" s="159" t="str">
        <f>IFERROR(VLOOKUP(Table1[[#This Row],[RespondentID]],'All Data'!$A375:$CN947,88,FALSE),"unknown")</f>
        <v>$0-$19,999</v>
      </c>
      <c r="AT374" s="159" t="str">
        <f>IFERROR(VLOOKUP(Table1[[#This Row],[RespondentID]],'All Data'!$A375:$CN947,89,FALSE),"unknown")</f>
        <v>Graduate school</v>
      </c>
      <c r="AU374" s="159" t="str">
        <f>IFERROR(VLOOKUP(Table1[[#This Row],[RespondentID]],'All Data'!$A375:$CN947,90,FALSE),"unknown")</f>
        <v>Retired</v>
      </c>
      <c r="AV374" s="159" t="str">
        <f>IFERROR(VLOOKUP(Table1[[#This Row],[RespondentID]],'All Data'!$A375:$CN947,91,FALSE),"unknown")</f>
        <v>Yes</v>
      </c>
      <c r="AW374" s="159" t="str">
        <f>IFERROR(VLOOKUP(Table1[[#This Row],[RespondentID]],'All Data'!$A375:$CN947,92,FALSE),"unknown")</f>
        <v>No</v>
      </c>
    </row>
    <row r="375" spans="1:49" x14ac:dyDescent="0.35">
      <c r="A375" s="6">
        <f>'All Data'!A376</f>
        <v>7044856191</v>
      </c>
      <c r="B375" s="6"/>
      <c r="C375" s="6" t="s">
        <v>19</v>
      </c>
      <c r="D375" s="6"/>
      <c r="E375" s="6"/>
      <c r="F375" s="6"/>
      <c r="G375" s="6"/>
      <c r="H375" s="6"/>
      <c r="I375" s="6" t="s">
        <v>25</v>
      </c>
      <c r="J375" s="6"/>
      <c r="K375" s="6" t="s">
        <v>27</v>
      </c>
      <c r="L375" s="6" t="s">
        <v>28</v>
      </c>
      <c r="M375" s="6" t="s">
        <v>29</v>
      </c>
      <c r="N375" s="6"/>
      <c r="O375" s="8"/>
      <c r="P375" s="8">
        <f t="shared" si="100"/>
        <v>5</v>
      </c>
      <c r="Q375" s="8">
        <f t="shared" si="101"/>
        <v>0.6</v>
      </c>
      <c r="R375" s="8"/>
      <c r="S375" s="8">
        <f t="shared" si="107"/>
        <v>0</v>
      </c>
      <c r="T375" s="8">
        <f t="shared" si="102"/>
        <v>0.6</v>
      </c>
      <c r="U375" s="8">
        <f t="shared" si="103"/>
        <v>0</v>
      </c>
      <c r="V375" s="88">
        <f t="shared" si="90"/>
        <v>0</v>
      </c>
      <c r="W375" s="88">
        <f t="shared" si="91"/>
        <v>0</v>
      </c>
      <c r="X375" s="88">
        <f t="shared" si="92"/>
        <v>0</v>
      </c>
      <c r="Y375" s="88">
        <f t="shared" si="93"/>
        <v>0</v>
      </c>
      <c r="Z375" s="88">
        <f t="shared" si="94"/>
        <v>0.6</v>
      </c>
      <c r="AA375" s="88">
        <f t="shared" si="95"/>
        <v>0</v>
      </c>
      <c r="AB375" s="88">
        <f t="shared" si="96"/>
        <v>0.6</v>
      </c>
      <c r="AC375" s="88">
        <f t="shared" si="97"/>
        <v>0.6</v>
      </c>
      <c r="AD375" s="88">
        <f t="shared" si="98"/>
        <v>0.6</v>
      </c>
      <c r="AE375" s="88">
        <f t="shared" si="99"/>
        <v>0</v>
      </c>
      <c r="AF375" s="8"/>
      <c r="AG375" s="8"/>
      <c r="AH375" s="8">
        <f t="shared" si="104"/>
        <v>3</v>
      </c>
      <c r="AI375" s="8">
        <f t="shared" si="105"/>
        <v>5</v>
      </c>
      <c r="AJ375" s="8" t="str">
        <f t="shared" si="106"/>
        <v>Correct</v>
      </c>
      <c r="AK375" s="8"/>
      <c r="AL375" s="159" t="str">
        <f>IFERROR(VLOOKUP(Table1[[#This Row],[RespondentID]],'All Data'!$A376:$CN948,81,FALSE),"unknown")</f>
        <v>Female</v>
      </c>
      <c r="AM375" s="159">
        <f>IFERROR(VLOOKUP(Table1[[#This Row],[RespondentID]],'All Data'!$A376:$CN948,82,FALSE),"unknown")</f>
        <v>74</v>
      </c>
      <c r="AN375" s="159" t="str">
        <f>IFERROR(VLOOKUP(Table1[[#This Row],[RespondentID]],'All Data'!$A376:$CN948,83,FALSE),"unknown")</f>
        <v>Nassau</v>
      </c>
      <c r="AO375" s="159" t="str">
        <f>IFERROR(VLOOKUP(Table1[[#This Row],[RespondentID]],'All Data'!$A376:$CN948,84,FALSE),"unknown")</f>
        <v>Great Neck, 11021</v>
      </c>
      <c r="AP375" s="159" t="str">
        <f>IFERROR(VLOOKUP(Table1[[#This Row],[RespondentID]],'All Data'!$A376:$CN948,85,FALSE),"unknown")</f>
        <v>White/Caucasian</v>
      </c>
      <c r="AQ375" s="159">
        <f>IFERROR(VLOOKUP(Table1[[#This Row],[RespondentID]],'All Data'!$A376:$CN948,86,FALSE),"unknown")</f>
        <v>0</v>
      </c>
      <c r="AR375" s="159" t="str">
        <f>IFERROR(VLOOKUP(Table1[[#This Row],[RespondentID]],'All Data'!$A376:$CN948,87,FALSE),"unknown")</f>
        <v xml:space="preserve">English </v>
      </c>
      <c r="AS375" s="159">
        <f>IFERROR(VLOOKUP(Table1[[#This Row],[RespondentID]],'All Data'!$A376:$CN948,88,FALSE),"unknown")</f>
        <v>0</v>
      </c>
      <c r="AT375" s="159" t="str">
        <f>IFERROR(VLOOKUP(Table1[[#This Row],[RespondentID]],'All Data'!$A376:$CN948,89,FALSE),"unknown")</f>
        <v>College graduate</v>
      </c>
      <c r="AU375" s="159" t="str">
        <f>IFERROR(VLOOKUP(Table1[[#This Row],[RespondentID]],'All Data'!$A376:$CN948,90,FALSE),"unknown")</f>
        <v>Retired</v>
      </c>
      <c r="AV375" s="159" t="str">
        <f>IFERROR(VLOOKUP(Table1[[#This Row],[RespondentID]],'All Data'!$A376:$CN948,91,FALSE),"unknown")</f>
        <v>Yes</v>
      </c>
      <c r="AW375" s="159" t="str">
        <f>IFERROR(VLOOKUP(Table1[[#This Row],[RespondentID]],'All Data'!$A376:$CN948,92,FALSE),"unknown")</f>
        <v>Yes</v>
      </c>
    </row>
    <row r="376" spans="1:49" x14ac:dyDescent="0.35">
      <c r="A376" s="6">
        <f>'All Data'!A377</f>
        <v>7044855874</v>
      </c>
      <c r="B376" s="6"/>
      <c r="C376" s="6" t="s">
        <v>19</v>
      </c>
      <c r="D376" s="6" t="s">
        <v>20</v>
      </c>
      <c r="E376" s="6"/>
      <c r="F376" s="6"/>
      <c r="G376" s="6"/>
      <c r="H376" s="6"/>
      <c r="I376" s="6" t="s">
        <v>25</v>
      </c>
      <c r="J376" s="6"/>
      <c r="K376" s="6"/>
      <c r="L376" s="6"/>
      <c r="M376" s="6"/>
      <c r="N376" s="6"/>
      <c r="O376" s="8"/>
      <c r="P376" s="8">
        <f t="shared" si="100"/>
        <v>3</v>
      </c>
      <c r="Q376" s="8">
        <f t="shared" si="101"/>
        <v>1</v>
      </c>
      <c r="R376" s="8"/>
      <c r="S376" s="8">
        <f t="shared" si="107"/>
        <v>0</v>
      </c>
      <c r="T376" s="8">
        <f t="shared" si="102"/>
        <v>1</v>
      </c>
      <c r="U376" s="8">
        <f t="shared" si="103"/>
        <v>1</v>
      </c>
      <c r="V376" s="88">
        <f t="shared" si="90"/>
        <v>0</v>
      </c>
      <c r="W376" s="88">
        <f t="shared" si="91"/>
        <v>0</v>
      </c>
      <c r="X376" s="88">
        <f t="shared" si="92"/>
        <v>0</v>
      </c>
      <c r="Y376" s="88">
        <f t="shared" si="93"/>
        <v>0</v>
      </c>
      <c r="Z376" s="88">
        <f t="shared" si="94"/>
        <v>1</v>
      </c>
      <c r="AA376" s="88">
        <f t="shared" si="95"/>
        <v>0</v>
      </c>
      <c r="AB376" s="88">
        <f t="shared" si="96"/>
        <v>0</v>
      </c>
      <c r="AC376" s="88">
        <f t="shared" si="97"/>
        <v>0</v>
      </c>
      <c r="AD376" s="88">
        <f t="shared" si="98"/>
        <v>0</v>
      </c>
      <c r="AE376" s="88">
        <f t="shared" si="99"/>
        <v>0</v>
      </c>
      <c r="AF376" s="8"/>
      <c r="AG376" s="8"/>
      <c r="AH376" s="8">
        <f t="shared" si="104"/>
        <v>3</v>
      </c>
      <c r="AI376" s="8">
        <f t="shared" si="105"/>
        <v>3</v>
      </c>
      <c r="AJ376" s="8" t="str">
        <f t="shared" si="106"/>
        <v>Correct</v>
      </c>
      <c r="AK376" s="8"/>
      <c r="AL376" s="159" t="str">
        <f>IFERROR(VLOOKUP(Table1[[#This Row],[RespondentID]],'All Data'!$A377:$CN949,81,FALSE),"unknown")</f>
        <v>Male</v>
      </c>
      <c r="AM376" s="159">
        <f>IFERROR(VLOOKUP(Table1[[#This Row],[RespondentID]],'All Data'!$A377:$CN949,82,FALSE),"unknown")</f>
        <v>78</v>
      </c>
      <c r="AN376" s="159" t="str">
        <f>IFERROR(VLOOKUP(Table1[[#This Row],[RespondentID]],'All Data'!$A377:$CN949,83,FALSE),"unknown")</f>
        <v>Nassau</v>
      </c>
      <c r="AO376" s="159" t="str">
        <f>IFERROR(VLOOKUP(Table1[[#This Row],[RespondentID]],'All Data'!$A377:$CN949,84,FALSE),"unknown")</f>
        <v>Great Neck, 11020</v>
      </c>
      <c r="AP376" s="159" t="str">
        <f>IFERROR(VLOOKUP(Table1[[#This Row],[RespondentID]],'All Data'!$A377:$CN949,85,FALSE),"unknown")</f>
        <v>White/Caucasian</v>
      </c>
      <c r="AQ376" s="159" t="str">
        <f>IFERROR(VLOOKUP(Table1[[#This Row],[RespondentID]],'All Data'!$A377:$CN949,86,FALSE),"unknown")</f>
        <v>No</v>
      </c>
      <c r="AR376" s="159" t="str">
        <f>IFERROR(VLOOKUP(Table1[[#This Row],[RespondentID]],'All Data'!$A377:$CN949,87,FALSE),"unknown")</f>
        <v xml:space="preserve">English </v>
      </c>
      <c r="AS376" s="159" t="str">
        <f>IFERROR(VLOOKUP(Table1[[#This Row],[RespondentID]],'All Data'!$A377:$CN949,88,FALSE),"unknown")</f>
        <v>Over $125,000</v>
      </c>
      <c r="AT376" s="159" t="str">
        <f>IFERROR(VLOOKUP(Table1[[#This Row],[RespondentID]],'All Data'!$A377:$CN949,89,FALSE),"unknown")</f>
        <v>Doctorate</v>
      </c>
      <c r="AU376" s="159" t="str">
        <f>IFERROR(VLOOKUP(Table1[[#This Row],[RespondentID]],'All Data'!$A377:$CN949,90,FALSE),"unknown")</f>
        <v>Employed for wages</v>
      </c>
      <c r="AV376" s="159" t="str">
        <f>IFERROR(VLOOKUP(Table1[[#This Row],[RespondentID]],'All Data'!$A377:$CN949,91,FALSE),"unknown")</f>
        <v>Yes</v>
      </c>
      <c r="AW376" s="159" t="str">
        <f>IFERROR(VLOOKUP(Table1[[#This Row],[RespondentID]],'All Data'!$A377:$CN949,92,FALSE),"unknown")</f>
        <v>No</v>
      </c>
    </row>
    <row r="377" spans="1:49" x14ac:dyDescent="0.35">
      <c r="A377" s="6">
        <f>'All Data'!A378</f>
        <v>7044855632</v>
      </c>
      <c r="B377" s="6"/>
      <c r="C377" s="6"/>
      <c r="D377" s="6"/>
      <c r="E377" s="6"/>
      <c r="F377" s="6"/>
      <c r="G377" s="6" t="s">
        <v>23</v>
      </c>
      <c r="H377" s="6"/>
      <c r="I377" s="6"/>
      <c r="J377" s="6"/>
      <c r="K377" s="6"/>
      <c r="L377" s="6" t="s">
        <v>28</v>
      </c>
      <c r="M377" s="6"/>
      <c r="N377" s="6"/>
      <c r="O377" s="8"/>
      <c r="P377" s="8">
        <f t="shared" si="100"/>
        <v>2</v>
      </c>
      <c r="Q377" s="8">
        <f t="shared" si="101"/>
        <v>1.5</v>
      </c>
      <c r="R377" s="8"/>
      <c r="S377" s="8">
        <f t="shared" si="107"/>
        <v>0</v>
      </c>
      <c r="T377" s="8">
        <f t="shared" si="102"/>
        <v>0</v>
      </c>
      <c r="U377" s="8">
        <f t="shared" si="103"/>
        <v>0</v>
      </c>
      <c r="V377" s="88">
        <f t="shared" si="90"/>
        <v>0</v>
      </c>
      <c r="W377" s="88">
        <f t="shared" si="91"/>
        <v>0</v>
      </c>
      <c r="X377" s="88">
        <f t="shared" si="92"/>
        <v>1</v>
      </c>
      <c r="Y377" s="88">
        <f t="shared" si="93"/>
        <v>0</v>
      </c>
      <c r="Z377" s="88">
        <f t="shared" si="94"/>
        <v>0</v>
      </c>
      <c r="AA377" s="88">
        <f t="shared" si="95"/>
        <v>0</v>
      </c>
      <c r="AB377" s="88">
        <f t="shared" si="96"/>
        <v>0</v>
      </c>
      <c r="AC377" s="88">
        <f t="shared" si="97"/>
        <v>1</v>
      </c>
      <c r="AD377" s="88">
        <f t="shared" si="98"/>
        <v>0</v>
      </c>
      <c r="AE377" s="88">
        <f t="shared" si="99"/>
        <v>0</v>
      </c>
      <c r="AF377" s="8"/>
      <c r="AG377" s="8"/>
      <c r="AH377" s="8">
        <f t="shared" si="104"/>
        <v>2</v>
      </c>
      <c r="AI377" s="8">
        <f t="shared" si="105"/>
        <v>2</v>
      </c>
      <c r="AJ377" s="8" t="str">
        <f t="shared" si="106"/>
        <v>Correct</v>
      </c>
      <c r="AK377" s="8"/>
      <c r="AL377" s="159" t="str">
        <f>IFERROR(VLOOKUP(Table1[[#This Row],[RespondentID]],'All Data'!$A378:$CN950,81,FALSE),"unknown")</f>
        <v>Female</v>
      </c>
      <c r="AM377" s="159">
        <f>IFERROR(VLOOKUP(Table1[[#This Row],[RespondentID]],'All Data'!$A378:$CN950,82,FALSE),"unknown")</f>
        <v>41</v>
      </c>
      <c r="AN377" s="159" t="str">
        <f>IFERROR(VLOOKUP(Table1[[#This Row],[RespondentID]],'All Data'!$A378:$CN950,83,FALSE),"unknown")</f>
        <v>Nassau</v>
      </c>
      <c r="AO377" s="159" t="str">
        <f>IFERROR(VLOOKUP(Table1[[#This Row],[RespondentID]],'All Data'!$A378:$CN950,84,FALSE),"unknown")</f>
        <v>Great Neck, 11021</v>
      </c>
      <c r="AP377" s="159" t="str">
        <f>IFERROR(VLOOKUP(Table1[[#This Row],[RespondentID]],'All Data'!$A378:$CN950,85,FALSE),"unknown")</f>
        <v>Asian/Pacific Islander</v>
      </c>
      <c r="AQ377" s="159" t="str">
        <f>IFERROR(VLOOKUP(Table1[[#This Row],[RespondentID]],'All Data'!$A378:$CN950,86,FALSE),"unknown")</f>
        <v>No</v>
      </c>
      <c r="AR377" s="159" t="str">
        <f>IFERROR(VLOOKUP(Table1[[#This Row],[RespondentID]],'All Data'!$A378:$CN950,87,FALSE),"unknown")</f>
        <v xml:space="preserve">English Korean </v>
      </c>
      <c r="AS377" s="159" t="str">
        <f>IFERROR(VLOOKUP(Table1[[#This Row],[RespondentID]],'All Data'!$A378:$CN950,88,FALSE),"unknown")</f>
        <v>$35,000 to $49,999</v>
      </c>
      <c r="AT377" s="159" t="str">
        <f>IFERROR(VLOOKUP(Table1[[#This Row],[RespondentID]],'All Data'!$A378:$CN950,89,FALSE),"unknown")</f>
        <v>Some college</v>
      </c>
      <c r="AU377" s="159" t="str">
        <f>IFERROR(VLOOKUP(Table1[[#This Row],[RespondentID]],'All Data'!$A378:$CN950,90,FALSE),"unknown")</f>
        <v>Self-employed</v>
      </c>
      <c r="AV377" s="159" t="str">
        <f>IFERROR(VLOOKUP(Table1[[#This Row],[RespondentID]],'All Data'!$A378:$CN950,91,FALSE),"unknown")</f>
        <v>Yes</v>
      </c>
      <c r="AW377" s="159" t="str">
        <f>IFERROR(VLOOKUP(Table1[[#This Row],[RespondentID]],'All Data'!$A378:$CN950,92,FALSE),"unknown")</f>
        <v>Yes</v>
      </c>
    </row>
    <row r="378" spans="1:49" x14ac:dyDescent="0.35">
      <c r="A378" s="6">
        <f>'All Data'!A379</f>
        <v>7044855191</v>
      </c>
      <c r="B378" s="6"/>
      <c r="C378" s="6" t="s">
        <v>19</v>
      </c>
      <c r="D378" s="6" t="s">
        <v>20</v>
      </c>
      <c r="E378" s="6"/>
      <c r="F378" s="6"/>
      <c r="G378" s="6"/>
      <c r="H378" s="6"/>
      <c r="I378" s="6"/>
      <c r="J378" s="6"/>
      <c r="K378" s="6" t="s">
        <v>27</v>
      </c>
      <c r="L378" s="6"/>
      <c r="M378" s="6"/>
      <c r="N378" s="6" t="s">
        <v>30</v>
      </c>
      <c r="O378" s="8"/>
      <c r="P378" s="8">
        <f t="shared" si="100"/>
        <v>4</v>
      </c>
      <c r="Q378" s="8">
        <f t="shared" si="101"/>
        <v>0.75</v>
      </c>
      <c r="R378" s="8"/>
      <c r="S378" s="8">
        <f t="shared" si="107"/>
        <v>0</v>
      </c>
      <c r="T378" s="8">
        <f t="shared" si="102"/>
        <v>0.75</v>
      </c>
      <c r="U378" s="8">
        <f t="shared" si="103"/>
        <v>0.75</v>
      </c>
      <c r="V378" s="88">
        <f t="shared" si="90"/>
        <v>0</v>
      </c>
      <c r="W378" s="88">
        <f t="shared" si="91"/>
        <v>0</v>
      </c>
      <c r="X378" s="88">
        <f t="shared" si="92"/>
        <v>0</v>
      </c>
      <c r="Y378" s="88">
        <f t="shared" si="93"/>
        <v>0</v>
      </c>
      <c r="Z378" s="88">
        <f t="shared" si="94"/>
        <v>0</v>
      </c>
      <c r="AA378" s="88">
        <f t="shared" si="95"/>
        <v>0</v>
      </c>
      <c r="AB378" s="88">
        <f t="shared" si="96"/>
        <v>0.75</v>
      </c>
      <c r="AC378" s="88">
        <f t="shared" si="97"/>
        <v>0</v>
      </c>
      <c r="AD378" s="88">
        <f t="shared" si="98"/>
        <v>0</v>
      </c>
      <c r="AE378" s="88">
        <f t="shared" si="99"/>
        <v>0.75</v>
      </c>
      <c r="AF378" s="8"/>
      <c r="AG378" s="8"/>
      <c r="AH378" s="8">
        <f t="shared" si="104"/>
        <v>3</v>
      </c>
      <c r="AI378" s="8">
        <f t="shared" si="105"/>
        <v>4</v>
      </c>
      <c r="AJ378" s="8" t="str">
        <f t="shared" si="106"/>
        <v>Correct</v>
      </c>
      <c r="AK378" s="8"/>
      <c r="AL378" s="159" t="str">
        <f>IFERROR(VLOOKUP(Table1[[#This Row],[RespondentID]],'All Data'!$A379:$CN951,81,FALSE),"unknown")</f>
        <v>Female</v>
      </c>
      <c r="AM378" s="159">
        <f>IFERROR(VLOOKUP(Table1[[#This Row],[RespondentID]],'All Data'!$A379:$CN951,82,FALSE),"unknown")</f>
        <v>70</v>
      </c>
      <c r="AN378" s="159" t="str">
        <f>IFERROR(VLOOKUP(Table1[[#This Row],[RespondentID]],'All Data'!$A379:$CN951,83,FALSE),"unknown")</f>
        <v>Queens</v>
      </c>
      <c r="AO378" s="159">
        <f>IFERROR(VLOOKUP(Table1[[#This Row],[RespondentID]],'All Data'!$A379:$CN951,84,FALSE),"unknown")</f>
        <v>0</v>
      </c>
      <c r="AP378" s="159" t="str">
        <f>IFERROR(VLOOKUP(Table1[[#This Row],[RespondentID]],'All Data'!$A379:$CN951,85,FALSE),"unknown")</f>
        <v>White/Caucasian</v>
      </c>
      <c r="AQ378" s="159" t="str">
        <f>IFERROR(VLOOKUP(Table1[[#This Row],[RespondentID]],'All Data'!$A379:$CN951,86,FALSE),"unknown")</f>
        <v>No</v>
      </c>
      <c r="AR378" s="159" t="str">
        <f>IFERROR(VLOOKUP(Table1[[#This Row],[RespondentID]],'All Data'!$A379:$CN951,87,FALSE),"unknown")</f>
        <v xml:space="preserve"> </v>
      </c>
      <c r="AS378" s="159">
        <f>IFERROR(VLOOKUP(Table1[[#This Row],[RespondentID]],'All Data'!$A379:$CN951,88,FALSE),"unknown")</f>
        <v>0</v>
      </c>
      <c r="AT378" s="159">
        <f>IFERROR(VLOOKUP(Table1[[#This Row],[RespondentID]],'All Data'!$A379:$CN951,89,FALSE),"unknown")</f>
        <v>0</v>
      </c>
      <c r="AU378" s="159" t="str">
        <f>IFERROR(VLOOKUP(Table1[[#This Row],[RespondentID]],'All Data'!$A379:$CN951,90,FALSE),"unknown")</f>
        <v>Retired</v>
      </c>
      <c r="AV378" s="159" t="str">
        <f>IFERROR(VLOOKUP(Table1[[#This Row],[RespondentID]],'All Data'!$A379:$CN951,91,FALSE),"unknown")</f>
        <v>Yes</v>
      </c>
      <c r="AW378" s="159" t="str">
        <f>IFERROR(VLOOKUP(Table1[[#This Row],[RespondentID]],'All Data'!$A379:$CN951,92,FALSE),"unknown")</f>
        <v>Yes</v>
      </c>
    </row>
    <row r="379" spans="1:49" x14ac:dyDescent="0.35">
      <c r="A379" s="6">
        <f>'All Data'!A380</f>
        <v>7044854800</v>
      </c>
      <c r="B379" s="6"/>
      <c r="C379" s="6" t="s">
        <v>19</v>
      </c>
      <c r="D379" s="6"/>
      <c r="E379" s="6"/>
      <c r="F379" s="6"/>
      <c r="G379" s="6"/>
      <c r="H379" s="6"/>
      <c r="I379" s="6"/>
      <c r="J379" s="6" t="s">
        <v>26</v>
      </c>
      <c r="K379" s="6"/>
      <c r="L379" s="6"/>
      <c r="M379" s="6"/>
      <c r="N379" s="6" t="s">
        <v>30</v>
      </c>
      <c r="O379" s="8"/>
      <c r="P379" s="8">
        <f t="shared" si="100"/>
        <v>3</v>
      </c>
      <c r="Q379" s="8">
        <f t="shared" si="101"/>
        <v>1</v>
      </c>
      <c r="R379" s="8"/>
      <c r="S379" s="8">
        <f t="shared" si="107"/>
        <v>0</v>
      </c>
      <c r="T379" s="8">
        <f t="shared" si="102"/>
        <v>1</v>
      </c>
      <c r="U379" s="8">
        <f t="shared" si="103"/>
        <v>0</v>
      </c>
      <c r="V379" s="88">
        <f t="shared" si="90"/>
        <v>0</v>
      </c>
      <c r="W379" s="88">
        <f t="shared" si="91"/>
        <v>0</v>
      </c>
      <c r="X379" s="88">
        <f t="shared" si="92"/>
        <v>0</v>
      </c>
      <c r="Y379" s="88">
        <f t="shared" si="93"/>
        <v>0</v>
      </c>
      <c r="Z379" s="88">
        <f t="shared" si="94"/>
        <v>0</v>
      </c>
      <c r="AA379" s="88">
        <f t="shared" si="95"/>
        <v>1</v>
      </c>
      <c r="AB379" s="88">
        <f t="shared" si="96"/>
        <v>0</v>
      </c>
      <c r="AC379" s="88">
        <f t="shared" si="97"/>
        <v>0</v>
      </c>
      <c r="AD379" s="88">
        <f t="shared" si="98"/>
        <v>0</v>
      </c>
      <c r="AE379" s="88">
        <f t="shared" si="99"/>
        <v>1</v>
      </c>
      <c r="AF379" s="8"/>
      <c r="AG379" s="8"/>
      <c r="AH379" s="8">
        <f t="shared" si="104"/>
        <v>3</v>
      </c>
      <c r="AI379" s="8">
        <f t="shared" si="105"/>
        <v>3</v>
      </c>
      <c r="AJ379" s="8" t="str">
        <f t="shared" si="106"/>
        <v>Correct</v>
      </c>
      <c r="AK379" s="8"/>
      <c r="AL379" s="159" t="str">
        <f>IFERROR(VLOOKUP(Table1[[#This Row],[RespondentID]],'All Data'!$A380:$CN952,81,FALSE),"unknown")</f>
        <v>Male</v>
      </c>
      <c r="AM379" s="159">
        <f>IFERROR(VLOOKUP(Table1[[#This Row],[RespondentID]],'All Data'!$A380:$CN952,82,FALSE),"unknown")</f>
        <v>74</v>
      </c>
      <c r="AN379" s="159" t="str">
        <f>IFERROR(VLOOKUP(Table1[[#This Row],[RespondentID]],'All Data'!$A380:$CN952,83,FALSE),"unknown")</f>
        <v>Nassau</v>
      </c>
      <c r="AO379" s="159" t="str">
        <f>IFERROR(VLOOKUP(Table1[[#This Row],[RespondentID]],'All Data'!$A380:$CN952,84,FALSE),"unknown")</f>
        <v>East Norwich, 11732</v>
      </c>
      <c r="AP379" s="159" t="str">
        <f>IFERROR(VLOOKUP(Table1[[#This Row],[RespondentID]],'All Data'!$A380:$CN952,85,FALSE),"unknown")</f>
        <v>White/Caucasian</v>
      </c>
      <c r="AQ379" s="159">
        <f>IFERROR(VLOOKUP(Table1[[#This Row],[RespondentID]],'All Data'!$A380:$CN952,86,FALSE),"unknown")</f>
        <v>0</v>
      </c>
      <c r="AR379" s="159" t="str">
        <f>IFERROR(VLOOKUP(Table1[[#This Row],[RespondentID]],'All Data'!$A380:$CN952,87,FALSE),"unknown")</f>
        <v xml:space="preserve">English </v>
      </c>
      <c r="AS379" s="159" t="str">
        <f>IFERROR(VLOOKUP(Table1[[#This Row],[RespondentID]],'All Data'!$A380:$CN952,88,FALSE),"unknown")</f>
        <v>$50,000 to $74,999</v>
      </c>
      <c r="AT379" s="159" t="str">
        <f>IFERROR(VLOOKUP(Table1[[#This Row],[RespondentID]],'All Data'!$A380:$CN952,89,FALSE),"unknown")</f>
        <v>Some college</v>
      </c>
      <c r="AU379" s="159" t="str">
        <f>IFERROR(VLOOKUP(Table1[[#This Row],[RespondentID]],'All Data'!$A380:$CN952,90,FALSE),"unknown")</f>
        <v>Retired</v>
      </c>
      <c r="AV379" s="159" t="str">
        <f>IFERROR(VLOOKUP(Table1[[#This Row],[RespondentID]],'All Data'!$A380:$CN952,91,FALSE),"unknown")</f>
        <v>Yes</v>
      </c>
      <c r="AW379" s="159">
        <f>IFERROR(VLOOKUP(Table1[[#This Row],[RespondentID]],'All Data'!$A380:$CN952,92,FALSE),"unknown")</f>
        <v>0</v>
      </c>
    </row>
    <row r="380" spans="1:49" x14ac:dyDescent="0.35">
      <c r="A380" s="6">
        <f>'All Data'!A381</f>
        <v>7044854509</v>
      </c>
      <c r="B380" s="6"/>
      <c r="C380" s="6" t="s">
        <v>19</v>
      </c>
      <c r="D380" s="6" t="s">
        <v>20</v>
      </c>
      <c r="E380" s="6"/>
      <c r="F380" s="6"/>
      <c r="G380" s="6"/>
      <c r="H380" s="6"/>
      <c r="I380" s="6"/>
      <c r="J380" s="6"/>
      <c r="K380" s="6"/>
      <c r="L380" s="6"/>
      <c r="M380" s="6"/>
      <c r="N380" s="6" t="s">
        <v>30</v>
      </c>
      <c r="O380" s="8"/>
      <c r="P380" s="8">
        <f t="shared" si="100"/>
        <v>3</v>
      </c>
      <c r="Q380" s="8">
        <f t="shared" si="101"/>
        <v>1</v>
      </c>
      <c r="R380" s="8"/>
      <c r="S380" s="8">
        <f t="shared" si="107"/>
        <v>0</v>
      </c>
      <c r="T380" s="8">
        <f t="shared" si="102"/>
        <v>1</v>
      </c>
      <c r="U380" s="8">
        <f t="shared" si="103"/>
        <v>1</v>
      </c>
      <c r="V380" s="88">
        <f t="shared" si="90"/>
        <v>0</v>
      </c>
      <c r="W380" s="88">
        <f t="shared" si="91"/>
        <v>0</v>
      </c>
      <c r="X380" s="88">
        <f t="shared" si="92"/>
        <v>0</v>
      </c>
      <c r="Y380" s="88">
        <f t="shared" si="93"/>
        <v>0</v>
      </c>
      <c r="Z380" s="88">
        <f t="shared" si="94"/>
        <v>0</v>
      </c>
      <c r="AA380" s="88">
        <f t="shared" si="95"/>
        <v>0</v>
      </c>
      <c r="AB380" s="88">
        <f t="shared" si="96"/>
        <v>0</v>
      </c>
      <c r="AC380" s="88">
        <f t="shared" si="97"/>
        <v>0</v>
      </c>
      <c r="AD380" s="88">
        <f t="shared" si="98"/>
        <v>0</v>
      </c>
      <c r="AE380" s="88">
        <f t="shared" si="99"/>
        <v>1</v>
      </c>
      <c r="AF380" s="8"/>
      <c r="AG380" s="8"/>
      <c r="AH380" s="8">
        <f t="shared" si="104"/>
        <v>3</v>
      </c>
      <c r="AI380" s="8">
        <f t="shared" si="105"/>
        <v>3</v>
      </c>
      <c r="AJ380" s="8" t="str">
        <f t="shared" si="106"/>
        <v>Correct</v>
      </c>
      <c r="AK380" s="8"/>
      <c r="AL380" s="159" t="str">
        <f>IFERROR(VLOOKUP(Table1[[#This Row],[RespondentID]],'All Data'!$A381:$CN953,81,FALSE),"unknown")</f>
        <v>Male</v>
      </c>
      <c r="AM380" s="159">
        <f>IFERROR(VLOOKUP(Table1[[#This Row],[RespondentID]],'All Data'!$A381:$CN953,82,FALSE),"unknown")</f>
        <v>47</v>
      </c>
      <c r="AN380" s="159" t="str">
        <f>IFERROR(VLOOKUP(Table1[[#This Row],[RespondentID]],'All Data'!$A381:$CN953,83,FALSE),"unknown")</f>
        <v>Nassau</v>
      </c>
      <c r="AO380" s="159" t="str">
        <f>IFERROR(VLOOKUP(Table1[[#This Row],[RespondentID]],'All Data'!$A381:$CN953,84,FALSE),"unknown")</f>
        <v>Baldwin, 11510</v>
      </c>
      <c r="AP380" s="159" t="str">
        <f>IFERROR(VLOOKUP(Table1[[#This Row],[RespondentID]],'All Data'!$A381:$CN953,85,FALSE),"unknown")</f>
        <v>White/Caucasian</v>
      </c>
      <c r="AQ380" s="159" t="str">
        <f>IFERROR(VLOOKUP(Table1[[#This Row],[RespondentID]],'All Data'!$A381:$CN953,86,FALSE),"unknown")</f>
        <v>No</v>
      </c>
      <c r="AR380" s="159" t="str">
        <f>IFERROR(VLOOKUP(Table1[[#This Row],[RespondentID]],'All Data'!$A381:$CN953,87,FALSE),"unknown")</f>
        <v xml:space="preserve">English </v>
      </c>
      <c r="AS380" s="159" t="str">
        <f>IFERROR(VLOOKUP(Table1[[#This Row],[RespondentID]],'All Data'!$A381:$CN953,88,FALSE),"unknown")</f>
        <v>Over $125,000</v>
      </c>
      <c r="AT380" s="159" t="str">
        <f>IFERROR(VLOOKUP(Table1[[#This Row],[RespondentID]],'All Data'!$A381:$CN953,89,FALSE),"unknown")</f>
        <v>Graduate school</v>
      </c>
      <c r="AU380" s="159" t="str">
        <f>IFERROR(VLOOKUP(Table1[[#This Row],[RespondentID]],'All Data'!$A381:$CN953,90,FALSE),"unknown")</f>
        <v>Employed for wages</v>
      </c>
      <c r="AV380" s="159" t="str">
        <f>IFERROR(VLOOKUP(Table1[[#This Row],[RespondentID]],'All Data'!$A381:$CN953,91,FALSE),"unknown")</f>
        <v>Yes</v>
      </c>
      <c r="AW380" s="159" t="str">
        <f>IFERROR(VLOOKUP(Table1[[#This Row],[RespondentID]],'All Data'!$A381:$CN953,92,FALSE),"unknown")</f>
        <v>Yes</v>
      </c>
    </row>
    <row r="381" spans="1:49" x14ac:dyDescent="0.35">
      <c r="A381" s="6">
        <f>'All Data'!A382</f>
        <v>7044854212</v>
      </c>
      <c r="B381" s="6"/>
      <c r="C381" s="6"/>
      <c r="D381" s="6"/>
      <c r="E381" s="6"/>
      <c r="F381" s="6"/>
      <c r="G381" s="6"/>
      <c r="H381" s="6"/>
      <c r="I381" s="6" t="s">
        <v>25</v>
      </c>
      <c r="J381" s="6"/>
      <c r="K381" s="6" t="s">
        <v>27</v>
      </c>
      <c r="L381" s="6"/>
      <c r="M381" s="6"/>
      <c r="N381" s="6"/>
      <c r="O381" s="8"/>
      <c r="P381" s="8">
        <f t="shared" si="100"/>
        <v>2</v>
      </c>
      <c r="Q381" s="8">
        <f t="shared" si="101"/>
        <v>1.5</v>
      </c>
      <c r="R381" s="8"/>
      <c r="S381" s="8">
        <f t="shared" si="107"/>
        <v>0</v>
      </c>
      <c r="T381" s="8">
        <f t="shared" si="102"/>
        <v>0</v>
      </c>
      <c r="U381" s="8">
        <f t="shared" si="103"/>
        <v>0</v>
      </c>
      <c r="V381" s="88">
        <f t="shared" si="90"/>
        <v>0</v>
      </c>
      <c r="W381" s="88">
        <f t="shared" si="91"/>
        <v>0</v>
      </c>
      <c r="X381" s="88">
        <f t="shared" si="92"/>
        <v>0</v>
      </c>
      <c r="Y381" s="88">
        <f t="shared" si="93"/>
        <v>0</v>
      </c>
      <c r="Z381" s="88">
        <f t="shared" si="94"/>
        <v>1</v>
      </c>
      <c r="AA381" s="88">
        <f t="shared" si="95"/>
        <v>0</v>
      </c>
      <c r="AB381" s="88">
        <f t="shared" si="96"/>
        <v>1</v>
      </c>
      <c r="AC381" s="88">
        <f t="shared" si="97"/>
        <v>0</v>
      </c>
      <c r="AD381" s="88">
        <f t="shared" si="98"/>
        <v>0</v>
      </c>
      <c r="AE381" s="88">
        <f t="shared" si="99"/>
        <v>0</v>
      </c>
      <c r="AF381" s="8"/>
      <c r="AG381" s="8"/>
      <c r="AH381" s="8">
        <f t="shared" si="104"/>
        <v>2</v>
      </c>
      <c r="AI381" s="8">
        <f t="shared" si="105"/>
        <v>2</v>
      </c>
      <c r="AJ381" s="8" t="str">
        <f t="shared" si="106"/>
        <v>Correct</v>
      </c>
      <c r="AK381" s="8"/>
      <c r="AL381" s="159" t="str">
        <f>IFERROR(VLOOKUP(Table1[[#This Row],[RespondentID]],'All Data'!$A382:$CN954,81,FALSE),"unknown")</f>
        <v>Female</v>
      </c>
      <c r="AM381" s="159">
        <f>IFERROR(VLOOKUP(Table1[[#This Row],[RespondentID]],'All Data'!$A382:$CN954,82,FALSE),"unknown")</f>
        <v>47</v>
      </c>
      <c r="AN381" s="159" t="str">
        <f>IFERROR(VLOOKUP(Table1[[#This Row],[RespondentID]],'All Data'!$A382:$CN954,83,FALSE),"unknown")</f>
        <v>Nassau</v>
      </c>
      <c r="AO381" s="159" t="str">
        <f>IFERROR(VLOOKUP(Table1[[#This Row],[RespondentID]],'All Data'!$A382:$CN954,84,FALSE),"unknown")</f>
        <v>Roosevelt, 11575</v>
      </c>
      <c r="AP381" s="159" t="str">
        <f>IFERROR(VLOOKUP(Table1[[#This Row],[RespondentID]],'All Data'!$A382:$CN954,85,FALSE),"unknown")</f>
        <v>Asian/Pacific Islander</v>
      </c>
      <c r="AQ381" s="159">
        <f>IFERROR(VLOOKUP(Table1[[#This Row],[RespondentID]],'All Data'!$A382:$CN954,86,FALSE),"unknown")</f>
        <v>0</v>
      </c>
      <c r="AR381" s="159" t="str">
        <f>IFERROR(VLOOKUP(Table1[[#This Row],[RespondentID]],'All Data'!$A382:$CN954,87,FALSE),"unknown")</f>
        <v xml:space="preserve"> </v>
      </c>
      <c r="AS381" s="159" t="str">
        <f>IFERROR(VLOOKUP(Table1[[#This Row],[RespondentID]],'All Data'!$A382:$CN954,88,FALSE),"unknown")</f>
        <v>$20,000 to $34,999</v>
      </c>
      <c r="AT381" s="159" t="str">
        <f>IFERROR(VLOOKUP(Table1[[#This Row],[RespondentID]],'All Data'!$A382:$CN954,89,FALSE),"unknown")</f>
        <v>College graduate</v>
      </c>
      <c r="AU381" s="159" t="str">
        <f>IFERROR(VLOOKUP(Table1[[#This Row],[RespondentID]],'All Data'!$A382:$CN954,90,FALSE),"unknown")</f>
        <v>Self-employed</v>
      </c>
      <c r="AV381" s="159" t="str">
        <f>IFERROR(VLOOKUP(Table1[[#This Row],[RespondentID]],'All Data'!$A382:$CN954,91,FALSE),"unknown")</f>
        <v>Yes</v>
      </c>
      <c r="AW381" s="159">
        <f>IFERROR(VLOOKUP(Table1[[#This Row],[RespondentID]],'All Data'!$A382:$CN954,92,FALSE),"unknown")</f>
        <v>0</v>
      </c>
    </row>
    <row r="382" spans="1:49" x14ac:dyDescent="0.35">
      <c r="A382" s="6">
        <f>'All Data'!A383</f>
        <v>7044853936</v>
      </c>
      <c r="B382" s="6"/>
      <c r="C382" s="6"/>
      <c r="D382" s="6"/>
      <c r="E382" s="6"/>
      <c r="F382" s="6"/>
      <c r="G382" s="6"/>
      <c r="H382" s="6"/>
      <c r="I382" s="6"/>
      <c r="J382" s="6"/>
      <c r="K382" s="6" t="s">
        <v>27</v>
      </c>
      <c r="L382" s="6" t="s">
        <v>28</v>
      </c>
      <c r="M382" s="6"/>
      <c r="N382" s="6" t="s">
        <v>30</v>
      </c>
      <c r="O382" s="8"/>
      <c r="P382" s="8">
        <f t="shared" si="100"/>
        <v>3</v>
      </c>
      <c r="Q382" s="8">
        <f t="shared" si="101"/>
        <v>1</v>
      </c>
      <c r="R382" s="8"/>
      <c r="S382" s="8">
        <f t="shared" si="107"/>
        <v>0</v>
      </c>
      <c r="T382" s="8">
        <f t="shared" si="102"/>
        <v>0</v>
      </c>
      <c r="U382" s="8">
        <f t="shared" si="103"/>
        <v>0</v>
      </c>
      <c r="V382" s="88">
        <f t="shared" si="90"/>
        <v>0</v>
      </c>
      <c r="W382" s="88">
        <f t="shared" si="91"/>
        <v>0</v>
      </c>
      <c r="X382" s="88">
        <f t="shared" si="92"/>
        <v>0</v>
      </c>
      <c r="Y382" s="88">
        <f t="shared" si="93"/>
        <v>0</v>
      </c>
      <c r="Z382" s="88">
        <f t="shared" si="94"/>
        <v>0</v>
      </c>
      <c r="AA382" s="88">
        <f t="shared" si="95"/>
        <v>0</v>
      </c>
      <c r="AB382" s="88">
        <f t="shared" si="96"/>
        <v>1</v>
      </c>
      <c r="AC382" s="88">
        <f t="shared" si="97"/>
        <v>1</v>
      </c>
      <c r="AD382" s="88">
        <f t="shared" si="98"/>
        <v>0</v>
      </c>
      <c r="AE382" s="88">
        <f t="shared" si="99"/>
        <v>1</v>
      </c>
      <c r="AF382" s="8"/>
      <c r="AG382" s="8"/>
      <c r="AH382" s="8">
        <f t="shared" si="104"/>
        <v>3</v>
      </c>
      <c r="AI382" s="8">
        <f t="shared" si="105"/>
        <v>3</v>
      </c>
      <c r="AJ382" s="8" t="str">
        <f t="shared" si="106"/>
        <v>Correct</v>
      </c>
      <c r="AK382" s="8"/>
      <c r="AL382" s="159" t="str">
        <f>IFERROR(VLOOKUP(Table1[[#This Row],[RespondentID]],'All Data'!$A383:$CN955,81,FALSE),"unknown")</f>
        <v>Female</v>
      </c>
      <c r="AM382" s="159">
        <f>IFERROR(VLOOKUP(Table1[[#This Row],[RespondentID]],'All Data'!$A383:$CN955,82,FALSE),"unknown")</f>
        <v>81</v>
      </c>
      <c r="AN382" s="159" t="str">
        <f>IFERROR(VLOOKUP(Table1[[#This Row],[RespondentID]],'All Data'!$A383:$CN955,83,FALSE),"unknown")</f>
        <v>Suffolk</v>
      </c>
      <c r="AO382" s="159" t="str">
        <f>IFERROR(VLOOKUP(Table1[[#This Row],[RespondentID]],'All Data'!$A383:$CN955,84,FALSE),"unknown")</f>
        <v>Babylon, 11702</v>
      </c>
      <c r="AP382" s="159" t="str">
        <f>IFERROR(VLOOKUP(Table1[[#This Row],[RespondentID]],'All Data'!$A383:$CN955,85,FALSE),"unknown")</f>
        <v>White/Caucasian</v>
      </c>
      <c r="AQ382" s="159" t="str">
        <f>IFERROR(VLOOKUP(Table1[[#This Row],[RespondentID]],'All Data'!$A383:$CN955,86,FALSE),"unknown")</f>
        <v>No</v>
      </c>
      <c r="AR382" s="159" t="str">
        <f>IFERROR(VLOOKUP(Table1[[#This Row],[RespondentID]],'All Data'!$A383:$CN955,87,FALSE),"unknown")</f>
        <v xml:space="preserve">English </v>
      </c>
      <c r="AS382" s="159" t="str">
        <f>IFERROR(VLOOKUP(Table1[[#This Row],[RespondentID]],'All Data'!$A383:$CN955,88,FALSE),"unknown")</f>
        <v>$50,000 to $74,999</v>
      </c>
      <c r="AT382" s="159" t="str">
        <f>IFERROR(VLOOKUP(Table1[[#This Row],[RespondentID]],'All Data'!$A383:$CN955,89,FALSE),"unknown")</f>
        <v>Graduate school</v>
      </c>
      <c r="AU382" s="159" t="str">
        <f>IFERROR(VLOOKUP(Table1[[#This Row],[RespondentID]],'All Data'!$A383:$CN955,90,FALSE),"unknown")</f>
        <v>Retired</v>
      </c>
      <c r="AV382" s="159" t="str">
        <f>IFERROR(VLOOKUP(Table1[[#This Row],[RespondentID]],'All Data'!$A383:$CN955,91,FALSE),"unknown")</f>
        <v>Yes</v>
      </c>
      <c r="AW382" s="159" t="str">
        <f>IFERROR(VLOOKUP(Table1[[#This Row],[RespondentID]],'All Data'!$A383:$CN955,92,FALSE),"unknown")</f>
        <v>No</v>
      </c>
    </row>
    <row r="383" spans="1:49" x14ac:dyDescent="0.35">
      <c r="A383" s="6">
        <f>'All Data'!A384</f>
        <v>7044853599</v>
      </c>
      <c r="B383" s="6"/>
      <c r="C383" s="6" t="s">
        <v>19</v>
      </c>
      <c r="D383" s="6"/>
      <c r="E383" s="6"/>
      <c r="F383" s="6"/>
      <c r="G383" s="6"/>
      <c r="H383" s="6"/>
      <c r="I383" s="6"/>
      <c r="J383" s="6"/>
      <c r="K383" s="6"/>
      <c r="L383" s="6"/>
      <c r="M383" s="6"/>
      <c r="N383" s="6"/>
      <c r="O383" s="8"/>
      <c r="P383" s="8">
        <f t="shared" si="100"/>
        <v>1</v>
      </c>
      <c r="Q383" s="8">
        <f t="shared" si="101"/>
        <v>3</v>
      </c>
      <c r="R383" s="8"/>
      <c r="S383" s="8">
        <f t="shared" si="107"/>
        <v>0</v>
      </c>
      <c r="T383" s="8">
        <f t="shared" si="102"/>
        <v>1</v>
      </c>
      <c r="U383" s="8">
        <f t="shared" si="103"/>
        <v>0</v>
      </c>
      <c r="V383" s="88">
        <f t="shared" si="90"/>
        <v>0</v>
      </c>
      <c r="W383" s="88">
        <f t="shared" si="91"/>
        <v>0</v>
      </c>
      <c r="X383" s="88">
        <f t="shared" si="92"/>
        <v>0</v>
      </c>
      <c r="Y383" s="88">
        <f t="shared" si="93"/>
        <v>0</v>
      </c>
      <c r="Z383" s="88">
        <f t="shared" si="94"/>
        <v>0</v>
      </c>
      <c r="AA383" s="88">
        <f t="shared" si="95"/>
        <v>0</v>
      </c>
      <c r="AB383" s="88">
        <f t="shared" si="96"/>
        <v>0</v>
      </c>
      <c r="AC383" s="88">
        <f t="shared" si="97"/>
        <v>0</v>
      </c>
      <c r="AD383" s="88">
        <f t="shared" si="98"/>
        <v>0</v>
      </c>
      <c r="AE383" s="88">
        <f t="shared" si="99"/>
        <v>0</v>
      </c>
      <c r="AF383" s="8"/>
      <c r="AG383" s="8"/>
      <c r="AH383" s="8">
        <f t="shared" si="104"/>
        <v>1</v>
      </c>
      <c r="AI383" s="8">
        <f t="shared" si="105"/>
        <v>1</v>
      </c>
      <c r="AJ383" s="8" t="str">
        <f t="shared" si="106"/>
        <v>Correct</v>
      </c>
      <c r="AK383" s="8"/>
      <c r="AL383" s="159" t="str">
        <f>IFERROR(VLOOKUP(Table1[[#This Row],[RespondentID]],'All Data'!$A384:$CN956,81,FALSE),"unknown")</f>
        <v>Male</v>
      </c>
      <c r="AM383" s="159">
        <f>IFERROR(VLOOKUP(Table1[[#This Row],[RespondentID]],'All Data'!$A384:$CN956,82,FALSE),"unknown")</f>
        <v>48</v>
      </c>
      <c r="AN383" s="159" t="str">
        <f>IFERROR(VLOOKUP(Table1[[#This Row],[RespondentID]],'All Data'!$A384:$CN956,83,FALSE),"unknown")</f>
        <v>Suffolk</v>
      </c>
      <c r="AO383" s="159" t="str">
        <f>IFERROR(VLOOKUP(Table1[[#This Row],[RespondentID]],'All Data'!$A384:$CN956,84,FALSE),"unknown")</f>
        <v>West Babylon, 11704</v>
      </c>
      <c r="AP383" s="159" t="str">
        <f>IFERROR(VLOOKUP(Table1[[#This Row],[RespondentID]],'All Data'!$A384:$CN956,85,FALSE),"unknown")</f>
        <v>White/Caucasian</v>
      </c>
      <c r="AQ383" s="159" t="str">
        <f>IFERROR(VLOOKUP(Table1[[#This Row],[RespondentID]],'All Data'!$A384:$CN956,86,FALSE),"unknown")</f>
        <v>No</v>
      </c>
      <c r="AR383" s="159" t="str">
        <f>IFERROR(VLOOKUP(Table1[[#This Row],[RespondentID]],'All Data'!$A384:$CN956,87,FALSE),"unknown")</f>
        <v xml:space="preserve">English </v>
      </c>
      <c r="AS383" s="159" t="str">
        <f>IFERROR(VLOOKUP(Table1[[#This Row],[RespondentID]],'All Data'!$A384:$CN956,88,FALSE),"unknown")</f>
        <v>Over $125,000</v>
      </c>
      <c r="AT383" s="159" t="str">
        <f>IFERROR(VLOOKUP(Table1[[#This Row],[RespondentID]],'All Data'!$A384:$CN956,89,FALSE),"unknown")</f>
        <v>College graduate</v>
      </c>
      <c r="AU383" s="159" t="str">
        <f>IFERROR(VLOOKUP(Table1[[#This Row],[RespondentID]],'All Data'!$A384:$CN956,90,FALSE),"unknown")</f>
        <v>Employed for wages</v>
      </c>
      <c r="AV383" s="159" t="str">
        <f>IFERROR(VLOOKUP(Table1[[#This Row],[RespondentID]],'All Data'!$A384:$CN956,91,FALSE),"unknown")</f>
        <v>Yes</v>
      </c>
      <c r="AW383" s="159" t="str">
        <f>IFERROR(VLOOKUP(Table1[[#This Row],[RespondentID]],'All Data'!$A384:$CN956,92,FALSE),"unknown")</f>
        <v>Yes</v>
      </c>
    </row>
    <row r="384" spans="1:49" x14ac:dyDescent="0.35">
      <c r="A384" s="6">
        <f>'All Data'!A385</f>
        <v>7044853354</v>
      </c>
      <c r="B384" s="6"/>
      <c r="C384" s="6" t="s">
        <v>19</v>
      </c>
      <c r="D384" s="6"/>
      <c r="E384" s="6"/>
      <c r="F384" s="6"/>
      <c r="G384" s="6"/>
      <c r="H384" s="6"/>
      <c r="I384" s="6"/>
      <c r="J384" s="6"/>
      <c r="K384" s="6"/>
      <c r="L384" s="6" t="s">
        <v>28</v>
      </c>
      <c r="M384" s="6"/>
      <c r="N384" s="6"/>
      <c r="O384" s="8"/>
      <c r="P384" s="8">
        <f t="shared" si="100"/>
        <v>2</v>
      </c>
      <c r="Q384" s="8">
        <f t="shared" si="101"/>
        <v>1.5</v>
      </c>
      <c r="R384" s="8"/>
      <c r="S384" s="8">
        <f t="shared" si="107"/>
        <v>0</v>
      </c>
      <c r="T384" s="8">
        <f t="shared" si="102"/>
        <v>1</v>
      </c>
      <c r="U384" s="8">
        <f t="shared" si="103"/>
        <v>0</v>
      </c>
      <c r="V384" s="88">
        <f t="shared" ref="V384:V447" si="108">IF($P384&lt;3,IF($E384=$E$1,1,0),IF($E384=$E$1,$Q384,0))</f>
        <v>0</v>
      </c>
      <c r="W384" s="88">
        <f t="shared" ref="W384:W447" si="109">IF($P384&lt;3,IF($F384=$F$1,1,0),IF($F384=$F$1,$Q384,0))</f>
        <v>0</v>
      </c>
      <c r="X384" s="88">
        <f t="shared" ref="X384:X447" si="110">IF($P384&lt;3,IF($G384=$G$1,1,0),IF($G384=$G$1,$Q384,0))</f>
        <v>0</v>
      </c>
      <c r="Y384" s="88">
        <f t="shared" ref="Y384:Y447" si="111">IF($P384&lt;3,IF($H384=$H$1,1,0),IF($H384=$H$1,$Q384,0))</f>
        <v>0</v>
      </c>
      <c r="Z384" s="88">
        <f t="shared" ref="Z384:Z447" si="112">IF($P384&lt;3,IF($I384=$I$1,1,0),IF($I384=$I$1,$Q384,0))</f>
        <v>0</v>
      </c>
      <c r="AA384" s="88">
        <f t="shared" ref="AA384:AA447" si="113">IF($P384&lt;3,IF($J384=$J$1,1,0),IF($J384=$J$1,$Q384,0))</f>
        <v>0</v>
      </c>
      <c r="AB384" s="88">
        <f t="shared" ref="AB384:AB447" si="114">IF($P384&lt;3,IF($K384=$K$1,1,0),IF($K384=$K$1,$Q384,0))</f>
        <v>0</v>
      </c>
      <c r="AC384" s="88">
        <f t="shared" ref="AC384:AC447" si="115">IF($P384&lt;3,IF($L384=$L$1,1,0),IF($L384=$L$1,$Q384,0))</f>
        <v>1</v>
      </c>
      <c r="AD384" s="88">
        <f t="shared" ref="AD384:AD447" si="116">IF($P384&lt;3,IF($M384=$M$1,1,0),IF($M384=$M$1,$Q384,0))</f>
        <v>0</v>
      </c>
      <c r="AE384" s="88">
        <f t="shared" ref="AE384:AE447" si="117">IF($P384&lt;3,IF($N384=$N$1,1,0),IF($N384=$N$1,$Q384,0))</f>
        <v>0</v>
      </c>
      <c r="AF384" s="8"/>
      <c r="AG384" s="8"/>
      <c r="AH384" s="8">
        <f t="shared" si="104"/>
        <v>2</v>
      </c>
      <c r="AI384" s="8">
        <f t="shared" si="105"/>
        <v>2</v>
      </c>
      <c r="AJ384" s="8" t="str">
        <f t="shared" si="106"/>
        <v>Correct</v>
      </c>
      <c r="AK384" s="8"/>
      <c r="AL384" s="159" t="str">
        <f>IFERROR(VLOOKUP(Table1[[#This Row],[RespondentID]],'All Data'!$A385:$CN957,81,FALSE),"unknown")</f>
        <v>Male</v>
      </c>
      <c r="AM384" s="159">
        <f>IFERROR(VLOOKUP(Table1[[#This Row],[RespondentID]],'All Data'!$A385:$CN957,82,FALSE),"unknown")</f>
        <v>50</v>
      </c>
      <c r="AN384" s="159" t="str">
        <f>IFERROR(VLOOKUP(Table1[[#This Row],[RespondentID]],'All Data'!$A385:$CN957,83,FALSE),"unknown")</f>
        <v>Nassau</v>
      </c>
      <c r="AO384" s="159" t="str">
        <f>IFERROR(VLOOKUP(Table1[[#This Row],[RespondentID]],'All Data'!$A385:$CN957,84,FALSE),"unknown")</f>
        <v>New Hyde Park, 11040</v>
      </c>
      <c r="AP384" s="159" t="str">
        <f>IFERROR(VLOOKUP(Table1[[#This Row],[RespondentID]],'All Data'!$A385:$CN957,85,FALSE),"unknown")</f>
        <v>White/Caucasian</v>
      </c>
      <c r="AQ384" s="159" t="str">
        <f>IFERROR(VLOOKUP(Table1[[#This Row],[RespondentID]],'All Data'!$A385:$CN957,86,FALSE),"unknown")</f>
        <v>Yes</v>
      </c>
      <c r="AR384" s="159" t="str">
        <f>IFERROR(VLOOKUP(Table1[[#This Row],[RespondentID]],'All Data'!$A385:$CN957,87,FALSE),"unknown")</f>
        <v xml:space="preserve">English </v>
      </c>
      <c r="AS384" s="159" t="str">
        <f>IFERROR(VLOOKUP(Table1[[#This Row],[RespondentID]],'All Data'!$A385:$CN957,88,FALSE),"unknown")</f>
        <v>Over $125,000</v>
      </c>
      <c r="AT384" s="159" t="str">
        <f>IFERROR(VLOOKUP(Table1[[#This Row],[RespondentID]],'All Data'!$A385:$CN957,89,FALSE),"unknown")</f>
        <v>High school graduate</v>
      </c>
      <c r="AU384" s="159" t="str">
        <f>IFERROR(VLOOKUP(Table1[[#This Row],[RespondentID]],'All Data'!$A385:$CN957,90,FALSE),"unknown")</f>
        <v>Employed for wages</v>
      </c>
      <c r="AV384" s="159" t="str">
        <f>IFERROR(VLOOKUP(Table1[[#This Row],[RespondentID]],'All Data'!$A385:$CN957,91,FALSE),"unknown")</f>
        <v>Yes</v>
      </c>
      <c r="AW384" s="159" t="str">
        <f>IFERROR(VLOOKUP(Table1[[#This Row],[RespondentID]],'All Data'!$A385:$CN957,92,FALSE),"unknown")</f>
        <v>Yes</v>
      </c>
    </row>
    <row r="385" spans="1:49" x14ac:dyDescent="0.35">
      <c r="A385" s="6">
        <f>'All Data'!A386</f>
        <v>7044853121</v>
      </c>
      <c r="B385" s="6"/>
      <c r="C385" s="6"/>
      <c r="D385" s="6"/>
      <c r="E385" s="6" t="s">
        <v>21</v>
      </c>
      <c r="F385" s="6"/>
      <c r="G385" s="6"/>
      <c r="H385" s="6"/>
      <c r="I385" s="6"/>
      <c r="J385" s="6"/>
      <c r="K385" s="6"/>
      <c r="L385" s="6"/>
      <c r="M385" s="6"/>
      <c r="N385" s="6"/>
      <c r="O385" s="8"/>
      <c r="P385" s="8">
        <f t="shared" ref="P385:P448" si="118">COUNTA(B385:N385)</f>
        <v>1</v>
      </c>
      <c r="Q385" s="8">
        <f t="shared" ref="Q385:Q448" si="119">3/P385</f>
        <v>3</v>
      </c>
      <c r="R385" s="8"/>
      <c r="S385" s="8">
        <f t="shared" si="107"/>
        <v>0</v>
      </c>
      <c r="T385" s="8">
        <f t="shared" ref="T385:T448" si="120">IF($P385&lt;3,IF($C385=$C$1,1,0),IF($C385=$C$1,$Q385,0))</f>
        <v>0</v>
      </c>
      <c r="U385" s="8">
        <f t="shared" ref="U385:U448" si="121">IF($P385&lt;3,IF($D385=$D$1,1,0),IF($D385=$D$1,$Q385,0))</f>
        <v>0</v>
      </c>
      <c r="V385" s="88">
        <f t="shared" si="108"/>
        <v>1</v>
      </c>
      <c r="W385" s="88">
        <f t="shared" si="109"/>
        <v>0</v>
      </c>
      <c r="X385" s="88">
        <f t="shared" si="110"/>
        <v>0</v>
      </c>
      <c r="Y385" s="88">
        <f t="shared" si="111"/>
        <v>0</v>
      </c>
      <c r="Z385" s="88">
        <f t="shared" si="112"/>
        <v>0</v>
      </c>
      <c r="AA385" s="88">
        <f t="shared" si="113"/>
        <v>0</v>
      </c>
      <c r="AB385" s="88">
        <f t="shared" si="114"/>
        <v>0</v>
      </c>
      <c r="AC385" s="88">
        <f t="shared" si="115"/>
        <v>0</v>
      </c>
      <c r="AD385" s="88">
        <f t="shared" si="116"/>
        <v>0</v>
      </c>
      <c r="AE385" s="88">
        <f t="shared" si="117"/>
        <v>0</v>
      </c>
      <c r="AF385" s="8"/>
      <c r="AG385" s="8"/>
      <c r="AH385" s="8">
        <f t="shared" ref="AH385:AH448" si="122">SUM(S385:AE385)</f>
        <v>1</v>
      </c>
      <c r="AI385" s="8">
        <f t="shared" ref="AI385:AI448" si="123">P385</f>
        <v>1</v>
      </c>
      <c r="AJ385" s="8" t="str">
        <f t="shared" ref="AJ385:AJ448" si="124">IF(AH385=AI385,"Correct",IF(AH385=3,"Correct","Wrong"))</f>
        <v>Correct</v>
      </c>
      <c r="AK385" s="8"/>
      <c r="AL385" s="159" t="str">
        <f>IFERROR(VLOOKUP(Table1[[#This Row],[RespondentID]],'All Data'!$A386:$CN958,81,FALSE),"unknown")</f>
        <v>Female</v>
      </c>
      <c r="AM385" s="159">
        <f>IFERROR(VLOOKUP(Table1[[#This Row],[RespondentID]],'All Data'!$A386:$CN958,82,FALSE),"unknown")</f>
        <v>59</v>
      </c>
      <c r="AN385" s="159" t="str">
        <f>IFERROR(VLOOKUP(Table1[[#This Row],[RespondentID]],'All Data'!$A386:$CN958,83,FALSE),"unknown")</f>
        <v>Nassau</v>
      </c>
      <c r="AO385" s="159" t="str">
        <f>IFERROR(VLOOKUP(Table1[[#This Row],[RespondentID]],'All Data'!$A386:$CN958,84,FALSE),"unknown")</f>
        <v>New Hyde Park, 11040</v>
      </c>
      <c r="AP385" s="159" t="str">
        <f>IFERROR(VLOOKUP(Table1[[#This Row],[RespondentID]],'All Data'!$A386:$CN958,85,FALSE),"unknown")</f>
        <v>White/Caucasian</v>
      </c>
      <c r="AQ385" s="159">
        <f>IFERROR(VLOOKUP(Table1[[#This Row],[RespondentID]],'All Data'!$A386:$CN958,86,FALSE),"unknown")</f>
        <v>0</v>
      </c>
      <c r="AR385" s="159" t="str">
        <f>IFERROR(VLOOKUP(Table1[[#This Row],[RespondentID]],'All Data'!$A386:$CN958,87,FALSE),"unknown")</f>
        <v xml:space="preserve">English </v>
      </c>
      <c r="AS385" s="159" t="str">
        <f>IFERROR(VLOOKUP(Table1[[#This Row],[RespondentID]],'All Data'!$A386:$CN958,88,FALSE),"unknown")</f>
        <v>$50,000 to $74,999</v>
      </c>
      <c r="AT385" s="159" t="str">
        <f>IFERROR(VLOOKUP(Table1[[#This Row],[RespondentID]],'All Data'!$A386:$CN958,89,FALSE),"unknown")</f>
        <v>High school graduate</v>
      </c>
      <c r="AU385" s="159" t="str">
        <f>IFERROR(VLOOKUP(Table1[[#This Row],[RespondentID]],'All Data'!$A386:$CN958,90,FALSE),"unknown")</f>
        <v>Employed for wages</v>
      </c>
      <c r="AV385" s="159" t="str">
        <f>IFERROR(VLOOKUP(Table1[[#This Row],[RespondentID]],'All Data'!$A386:$CN958,91,FALSE),"unknown")</f>
        <v>Yes</v>
      </c>
      <c r="AW385" s="159" t="str">
        <f>IFERROR(VLOOKUP(Table1[[#This Row],[RespondentID]],'All Data'!$A386:$CN958,92,FALSE),"unknown")</f>
        <v>Yes</v>
      </c>
    </row>
    <row r="386" spans="1:49" x14ac:dyDescent="0.35">
      <c r="A386" s="6">
        <f>'All Data'!A387</f>
        <v>7044852962</v>
      </c>
      <c r="B386" s="6"/>
      <c r="C386" s="6"/>
      <c r="D386" s="6"/>
      <c r="E386" s="6"/>
      <c r="F386" s="6"/>
      <c r="G386" s="6"/>
      <c r="H386" s="6"/>
      <c r="I386" s="6"/>
      <c r="J386" s="6"/>
      <c r="K386" s="6" t="s">
        <v>27</v>
      </c>
      <c r="L386" s="6"/>
      <c r="M386" s="6"/>
      <c r="N386" s="6"/>
      <c r="O386" s="8"/>
      <c r="P386" s="8">
        <f t="shared" si="118"/>
        <v>1</v>
      </c>
      <c r="Q386" s="8">
        <f t="shared" si="119"/>
        <v>3</v>
      </c>
      <c r="R386" s="8"/>
      <c r="S386" s="8">
        <f t="shared" si="107"/>
        <v>0</v>
      </c>
      <c r="T386" s="8">
        <f t="shared" si="120"/>
        <v>0</v>
      </c>
      <c r="U386" s="8">
        <f t="shared" si="121"/>
        <v>0</v>
      </c>
      <c r="V386" s="88">
        <f t="shared" si="108"/>
        <v>0</v>
      </c>
      <c r="W386" s="88">
        <f t="shared" si="109"/>
        <v>0</v>
      </c>
      <c r="X386" s="88">
        <f t="shared" si="110"/>
        <v>0</v>
      </c>
      <c r="Y386" s="88">
        <f t="shared" si="111"/>
        <v>0</v>
      </c>
      <c r="Z386" s="88">
        <f t="shared" si="112"/>
        <v>0</v>
      </c>
      <c r="AA386" s="88">
        <f t="shared" si="113"/>
        <v>0</v>
      </c>
      <c r="AB386" s="88">
        <f t="shared" si="114"/>
        <v>1</v>
      </c>
      <c r="AC386" s="88">
        <f t="shared" si="115"/>
        <v>0</v>
      </c>
      <c r="AD386" s="88">
        <f t="shared" si="116"/>
        <v>0</v>
      </c>
      <c r="AE386" s="88">
        <f t="shared" si="117"/>
        <v>0</v>
      </c>
      <c r="AF386" s="8"/>
      <c r="AG386" s="8"/>
      <c r="AH386" s="8">
        <f t="shared" si="122"/>
        <v>1</v>
      </c>
      <c r="AI386" s="8">
        <f t="shared" si="123"/>
        <v>1</v>
      </c>
      <c r="AJ386" s="8" t="str">
        <f t="shared" si="124"/>
        <v>Correct</v>
      </c>
      <c r="AK386" s="8"/>
      <c r="AL386" s="159" t="str">
        <f>IFERROR(VLOOKUP(Table1[[#This Row],[RespondentID]],'All Data'!$A387:$CN959,81,FALSE),"unknown")</f>
        <v>Female</v>
      </c>
      <c r="AM386" s="159">
        <f>IFERROR(VLOOKUP(Table1[[#This Row],[RespondentID]],'All Data'!$A387:$CN959,82,FALSE),"unknown")</f>
        <v>73</v>
      </c>
      <c r="AN386" s="159" t="str">
        <f>IFERROR(VLOOKUP(Table1[[#This Row],[RespondentID]],'All Data'!$A387:$CN959,83,FALSE),"unknown")</f>
        <v>Queens</v>
      </c>
      <c r="AO386" s="159">
        <f>IFERROR(VLOOKUP(Table1[[#This Row],[RespondentID]],'All Data'!$A387:$CN959,84,FALSE),"unknown")</f>
        <v>0</v>
      </c>
      <c r="AP386" s="159" t="str">
        <f>IFERROR(VLOOKUP(Table1[[#This Row],[RespondentID]],'All Data'!$A387:$CN959,85,FALSE),"unknown")</f>
        <v>White/Caucasian</v>
      </c>
      <c r="AQ386" s="159" t="str">
        <f>IFERROR(VLOOKUP(Table1[[#This Row],[RespondentID]],'All Data'!$A387:$CN959,86,FALSE),"unknown")</f>
        <v>No</v>
      </c>
      <c r="AR386" s="159" t="str">
        <f>IFERROR(VLOOKUP(Table1[[#This Row],[RespondentID]],'All Data'!$A387:$CN959,87,FALSE),"unknown")</f>
        <v xml:space="preserve">English </v>
      </c>
      <c r="AS386" s="159" t="str">
        <f>IFERROR(VLOOKUP(Table1[[#This Row],[RespondentID]],'All Data'!$A387:$CN959,88,FALSE),"unknown")</f>
        <v>$20,000 to $34,999</v>
      </c>
      <c r="AT386" s="159" t="str">
        <f>IFERROR(VLOOKUP(Table1[[#This Row],[RespondentID]],'All Data'!$A387:$CN959,89,FALSE),"unknown")</f>
        <v>High school graduate</v>
      </c>
      <c r="AU386" s="159" t="str">
        <f>IFERROR(VLOOKUP(Table1[[#This Row],[RespondentID]],'All Data'!$A387:$CN959,90,FALSE),"unknown")</f>
        <v>Retired</v>
      </c>
      <c r="AV386" s="159" t="str">
        <f>IFERROR(VLOOKUP(Table1[[#This Row],[RespondentID]],'All Data'!$A387:$CN959,91,FALSE),"unknown")</f>
        <v>Yes</v>
      </c>
      <c r="AW386" s="159">
        <f>IFERROR(VLOOKUP(Table1[[#This Row],[RespondentID]],'All Data'!$A387:$CN959,92,FALSE),"unknown")</f>
        <v>0</v>
      </c>
    </row>
    <row r="387" spans="1:49" x14ac:dyDescent="0.35">
      <c r="A387" s="6">
        <f>'All Data'!A388</f>
        <v>7044852737</v>
      </c>
      <c r="B387" s="6"/>
      <c r="C387" s="6"/>
      <c r="D387" s="6"/>
      <c r="E387" s="6" t="s">
        <v>21</v>
      </c>
      <c r="F387" s="6"/>
      <c r="G387" s="6" t="s">
        <v>23</v>
      </c>
      <c r="H387" s="6"/>
      <c r="I387" s="6"/>
      <c r="J387" s="6" t="s">
        <v>26</v>
      </c>
      <c r="K387" s="6"/>
      <c r="L387" s="6"/>
      <c r="M387" s="6"/>
      <c r="N387" s="6"/>
      <c r="O387" s="8"/>
      <c r="P387" s="8">
        <f t="shared" si="118"/>
        <v>3</v>
      </c>
      <c r="Q387" s="8">
        <f t="shared" si="119"/>
        <v>1</v>
      </c>
      <c r="R387" s="8"/>
      <c r="S387" s="8">
        <f t="shared" si="107"/>
        <v>0</v>
      </c>
      <c r="T387" s="8">
        <f t="shared" si="120"/>
        <v>0</v>
      </c>
      <c r="U387" s="8">
        <f t="shared" si="121"/>
        <v>0</v>
      </c>
      <c r="V387" s="88">
        <f t="shared" si="108"/>
        <v>1</v>
      </c>
      <c r="W387" s="88">
        <f t="shared" si="109"/>
        <v>0</v>
      </c>
      <c r="X387" s="88">
        <f t="shared" si="110"/>
        <v>1</v>
      </c>
      <c r="Y387" s="88">
        <f t="shared" si="111"/>
        <v>0</v>
      </c>
      <c r="Z387" s="88">
        <f t="shared" si="112"/>
        <v>0</v>
      </c>
      <c r="AA387" s="88">
        <f t="shared" si="113"/>
        <v>1</v>
      </c>
      <c r="AB387" s="88">
        <f t="shared" si="114"/>
        <v>0</v>
      </c>
      <c r="AC387" s="88">
        <f t="shared" si="115"/>
        <v>0</v>
      </c>
      <c r="AD387" s="88">
        <f t="shared" si="116"/>
        <v>0</v>
      </c>
      <c r="AE387" s="88">
        <f t="shared" si="117"/>
        <v>0</v>
      </c>
      <c r="AF387" s="8"/>
      <c r="AG387" s="8"/>
      <c r="AH387" s="8">
        <f t="shared" si="122"/>
        <v>3</v>
      </c>
      <c r="AI387" s="8">
        <f t="shared" si="123"/>
        <v>3</v>
      </c>
      <c r="AJ387" s="8" t="str">
        <f t="shared" si="124"/>
        <v>Correct</v>
      </c>
      <c r="AK387" s="8"/>
      <c r="AL387" s="159" t="str">
        <f>IFERROR(VLOOKUP(Table1[[#This Row],[RespondentID]],'All Data'!$A388:$CN960,81,FALSE),"unknown")</f>
        <v>Female</v>
      </c>
      <c r="AM387" s="159">
        <f>IFERROR(VLOOKUP(Table1[[#This Row],[RespondentID]],'All Data'!$A388:$CN960,82,FALSE),"unknown")</f>
        <v>88</v>
      </c>
      <c r="AN387" s="159" t="str">
        <f>IFERROR(VLOOKUP(Table1[[#This Row],[RespondentID]],'All Data'!$A388:$CN960,83,FALSE),"unknown")</f>
        <v>Nassau</v>
      </c>
      <c r="AO387" s="159" t="str">
        <f>IFERROR(VLOOKUP(Table1[[#This Row],[RespondentID]],'All Data'!$A388:$CN960,84,FALSE),"unknown")</f>
        <v>Garden City, 11530</v>
      </c>
      <c r="AP387" s="159" t="str">
        <f>IFERROR(VLOOKUP(Table1[[#This Row],[RespondentID]],'All Data'!$A388:$CN960,85,FALSE),"unknown")</f>
        <v>White/Caucasian</v>
      </c>
      <c r="AQ387" s="159" t="str">
        <f>IFERROR(VLOOKUP(Table1[[#This Row],[RespondentID]],'All Data'!$A388:$CN960,86,FALSE),"unknown")</f>
        <v>No</v>
      </c>
      <c r="AR387" s="159" t="str">
        <f>IFERROR(VLOOKUP(Table1[[#This Row],[RespondentID]],'All Data'!$A388:$CN960,87,FALSE),"unknown")</f>
        <v xml:space="preserve">English </v>
      </c>
      <c r="AS387" s="159" t="str">
        <f>IFERROR(VLOOKUP(Table1[[#This Row],[RespondentID]],'All Data'!$A388:$CN960,88,FALSE),"unknown")</f>
        <v>$20,000 to $34,999</v>
      </c>
      <c r="AT387" s="159" t="str">
        <f>IFERROR(VLOOKUP(Table1[[#This Row],[RespondentID]],'All Data'!$A388:$CN960,89,FALSE),"unknown")</f>
        <v>Some high school</v>
      </c>
      <c r="AU387" s="159" t="str">
        <f>IFERROR(VLOOKUP(Table1[[#This Row],[RespondentID]],'All Data'!$A388:$CN960,90,FALSE),"unknown")</f>
        <v>Retired</v>
      </c>
      <c r="AV387" s="159" t="str">
        <f>IFERROR(VLOOKUP(Table1[[#This Row],[RespondentID]],'All Data'!$A388:$CN960,91,FALSE),"unknown")</f>
        <v>Yes</v>
      </c>
      <c r="AW387" s="159" t="str">
        <f>IFERROR(VLOOKUP(Table1[[#This Row],[RespondentID]],'All Data'!$A388:$CN960,92,FALSE),"unknown")</f>
        <v>No</v>
      </c>
    </row>
    <row r="388" spans="1:49" x14ac:dyDescent="0.35">
      <c r="A388" s="6">
        <f>'All Data'!A389</f>
        <v>7044852441</v>
      </c>
      <c r="B388" s="6"/>
      <c r="C388" s="6" t="s">
        <v>19</v>
      </c>
      <c r="D388" s="6" t="s">
        <v>20</v>
      </c>
      <c r="E388" s="6"/>
      <c r="F388" s="6"/>
      <c r="G388" s="6"/>
      <c r="H388" s="6"/>
      <c r="I388" s="6"/>
      <c r="J388" s="6"/>
      <c r="K388" s="6"/>
      <c r="L388" s="6"/>
      <c r="M388" s="6"/>
      <c r="N388" s="6"/>
      <c r="O388" s="8"/>
      <c r="P388" s="8">
        <f t="shared" si="118"/>
        <v>2</v>
      </c>
      <c r="Q388" s="8">
        <f t="shared" si="119"/>
        <v>1.5</v>
      </c>
      <c r="R388" s="8"/>
      <c r="S388" s="8">
        <f t="shared" ref="S388:S451" si="125">IF($P388&lt;3,IF($B388=$B$1,1,0),IF($B388=$B$1,$Q388,0))</f>
        <v>0</v>
      </c>
      <c r="T388" s="8">
        <f t="shared" si="120"/>
        <v>1</v>
      </c>
      <c r="U388" s="8">
        <f t="shared" si="121"/>
        <v>1</v>
      </c>
      <c r="V388" s="88">
        <f t="shared" si="108"/>
        <v>0</v>
      </c>
      <c r="W388" s="88">
        <f t="shared" si="109"/>
        <v>0</v>
      </c>
      <c r="X388" s="88">
        <f t="shared" si="110"/>
        <v>0</v>
      </c>
      <c r="Y388" s="88">
        <f t="shared" si="111"/>
        <v>0</v>
      </c>
      <c r="Z388" s="88">
        <f t="shared" si="112"/>
        <v>0</v>
      </c>
      <c r="AA388" s="88">
        <f t="shared" si="113"/>
        <v>0</v>
      </c>
      <c r="AB388" s="88">
        <f t="shared" si="114"/>
        <v>0</v>
      </c>
      <c r="AC388" s="88">
        <f t="shared" si="115"/>
        <v>0</v>
      </c>
      <c r="AD388" s="88">
        <f t="shared" si="116"/>
        <v>0</v>
      </c>
      <c r="AE388" s="88">
        <f t="shared" si="117"/>
        <v>0</v>
      </c>
      <c r="AF388" s="8"/>
      <c r="AG388" s="8"/>
      <c r="AH388" s="8">
        <f t="shared" si="122"/>
        <v>2</v>
      </c>
      <c r="AI388" s="8">
        <f t="shared" si="123"/>
        <v>2</v>
      </c>
      <c r="AJ388" s="8" t="str">
        <f t="shared" si="124"/>
        <v>Correct</v>
      </c>
      <c r="AK388" s="8"/>
      <c r="AL388" s="159" t="str">
        <f>IFERROR(VLOOKUP(Table1[[#This Row],[RespondentID]],'All Data'!$A389:$CN961,81,FALSE),"unknown")</f>
        <v>Female</v>
      </c>
      <c r="AM388" s="159">
        <f>IFERROR(VLOOKUP(Table1[[#This Row],[RespondentID]],'All Data'!$A389:$CN961,82,FALSE),"unknown")</f>
        <v>67</v>
      </c>
      <c r="AN388" s="159" t="str">
        <f>IFERROR(VLOOKUP(Table1[[#This Row],[RespondentID]],'All Data'!$A389:$CN961,83,FALSE),"unknown")</f>
        <v>Nassau</v>
      </c>
      <c r="AO388" s="159" t="str">
        <f>IFERROR(VLOOKUP(Table1[[#This Row],[RespondentID]],'All Data'!$A389:$CN961,84,FALSE),"unknown")</f>
        <v>New Hyde Park, 11040</v>
      </c>
      <c r="AP388" s="159" t="str">
        <f>IFERROR(VLOOKUP(Table1[[#This Row],[RespondentID]],'All Data'!$A389:$CN961,85,FALSE),"unknown")</f>
        <v>White/Caucasian</v>
      </c>
      <c r="AQ388" s="159" t="str">
        <f>IFERROR(VLOOKUP(Table1[[#This Row],[RespondentID]],'All Data'!$A389:$CN961,86,FALSE),"unknown")</f>
        <v>No</v>
      </c>
      <c r="AR388" s="159" t="str">
        <f>IFERROR(VLOOKUP(Table1[[#This Row],[RespondentID]],'All Data'!$A389:$CN961,87,FALSE),"unknown")</f>
        <v xml:space="preserve">English </v>
      </c>
      <c r="AS388" s="159" t="str">
        <f>IFERROR(VLOOKUP(Table1[[#This Row],[RespondentID]],'All Data'!$A389:$CN961,88,FALSE),"unknown")</f>
        <v>$0-$19,999</v>
      </c>
      <c r="AT388" s="159" t="str">
        <f>IFERROR(VLOOKUP(Table1[[#This Row],[RespondentID]],'All Data'!$A389:$CN961,89,FALSE),"unknown")</f>
        <v>Some college</v>
      </c>
      <c r="AU388" s="159" t="str">
        <f>IFERROR(VLOOKUP(Table1[[#This Row],[RespondentID]],'All Data'!$A389:$CN961,90,FALSE),"unknown")</f>
        <v>Retired</v>
      </c>
      <c r="AV388" s="159" t="str">
        <f>IFERROR(VLOOKUP(Table1[[#This Row],[RespondentID]],'All Data'!$A389:$CN961,91,FALSE),"unknown")</f>
        <v>Yes</v>
      </c>
      <c r="AW388" s="159" t="str">
        <f>IFERROR(VLOOKUP(Table1[[#This Row],[RespondentID]],'All Data'!$A389:$CN961,92,FALSE),"unknown")</f>
        <v>No</v>
      </c>
    </row>
    <row r="389" spans="1:49" x14ac:dyDescent="0.35">
      <c r="A389" s="6">
        <f>'All Data'!A390</f>
        <v>7044852224</v>
      </c>
      <c r="B389" s="6" t="s">
        <v>18</v>
      </c>
      <c r="C389" s="6"/>
      <c r="D389" s="6" t="s">
        <v>20</v>
      </c>
      <c r="E389" s="6"/>
      <c r="F389" s="6"/>
      <c r="G389" s="6"/>
      <c r="H389" s="6"/>
      <c r="I389" s="6"/>
      <c r="J389" s="6"/>
      <c r="K389" s="6"/>
      <c r="L389" s="6"/>
      <c r="M389" s="6"/>
      <c r="N389" s="6"/>
      <c r="O389" s="8"/>
      <c r="P389" s="8">
        <f t="shared" si="118"/>
        <v>2</v>
      </c>
      <c r="Q389" s="8">
        <f t="shared" si="119"/>
        <v>1.5</v>
      </c>
      <c r="R389" s="8"/>
      <c r="S389" s="8">
        <f t="shared" si="125"/>
        <v>1</v>
      </c>
      <c r="T389" s="8">
        <f t="shared" si="120"/>
        <v>0</v>
      </c>
      <c r="U389" s="8">
        <f t="shared" si="121"/>
        <v>1</v>
      </c>
      <c r="V389" s="88">
        <f t="shared" si="108"/>
        <v>0</v>
      </c>
      <c r="W389" s="88">
        <f t="shared" si="109"/>
        <v>0</v>
      </c>
      <c r="X389" s="88">
        <f t="shared" si="110"/>
        <v>0</v>
      </c>
      <c r="Y389" s="88">
        <f t="shared" si="111"/>
        <v>0</v>
      </c>
      <c r="Z389" s="88">
        <f t="shared" si="112"/>
        <v>0</v>
      </c>
      <c r="AA389" s="88">
        <f t="shared" si="113"/>
        <v>0</v>
      </c>
      <c r="AB389" s="88">
        <f t="shared" si="114"/>
        <v>0</v>
      </c>
      <c r="AC389" s="88">
        <f t="shared" si="115"/>
        <v>0</v>
      </c>
      <c r="AD389" s="88">
        <f t="shared" si="116"/>
        <v>0</v>
      </c>
      <c r="AE389" s="88">
        <f t="shared" si="117"/>
        <v>0</v>
      </c>
      <c r="AF389" s="8"/>
      <c r="AG389" s="8"/>
      <c r="AH389" s="8">
        <f t="shared" si="122"/>
        <v>2</v>
      </c>
      <c r="AI389" s="8">
        <f t="shared" si="123"/>
        <v>2</v>
      </c>
      <c r="AJ389" s="8" t="str">
        <f t="shared" si="124"/>
        <v>Correct</v>
      </c>
      <c r="AK389" s="8"/>
      <c r="AL389" s="159" t="str">
        <f>IFERROR(VLOOKUP(Table1[[#This Row],[RespondentID]],'All Data'!$A390:$CN962,81,FALSE),"unknown")</f>
        <v>Female</v>
      </c>
      <c r="AM389" s="159">
        <f>IFERROR(VLOOKUP(Table1[[#This Row],[RespondentID]],'All Data'!$A390:$CN962,82,FALSE),"unknown")</f>
        <v>71</v>
      </c>
      <c r="AN389" s="159" t="str">
        <f>IFERROR(VLOOKUP(Table1[[#This Row],[RespondentID]],'All Data'!$A390:$CN962,83,FALSE),"unknown")</f>
        <v>Nassau</v>
      </c>
      <c r="AO389" s="159" t="str">
        <f>IFERROR(VLOOKUP(Table1[[#This Row],[RespondentID]],'All Data'!$A390:$CN962,84,FALSE),"unknown")</f>
        <v>New Hyde Park, 11040</v>
      </c>
      <c r="AP389" s="159" t="str">
        <f>IFERROR(VLOOKUP(Table1[[#This Row],[RespondentID]],'All Data'!$A390:$CN962,85,FALSE),"unknown")</f>
        <v>White/Caucasian</v>
      </c>
      <c r="AQ389" s="159" t="str">
        <f>IFERROR(VLOOKUP(Table1[[#This Row],[RespondentID]],'All Data'!$A390:$CN962,86,FALSE),"unknown")</f>
        <v>No</v>
      </c>
      <c r="AR389" s="159" t="str">
        <f>IFERROR(VLOOKUP(Table1[[#This Row],[RespondentID]],'All Data'!$A390:$CN962,87,FALSE),"unknown")</f>
        <v xml:space="preserve">English </v>
      </c>
      <c r="AS389" s="159" t="str">
        <f>IFERROR(VLOOKUP(Table1[[#This Row],[RespondentID]],'All Data'!$A390:$CN962,88,FALSE),"unknown")</f>
        <v>$50,000 to $74,999</v>
      </c>
      <c r="AT389" s="159" t="str">
        <f>IFERROR(VLOOKUP(Table1[[#This Row],[RespondentID]],'All Data'!$A390:$CN962,89,FALSE),"unknown")</f>
        <v>Some college</v>
      </c>
      <c r="AU389" s="159" t="str">
        <f>IFERROR(VLOOKUP(Table1[[#This Row],[RespondentID]],'All Data'!$A390:$CN962,90,FALSE),"unknown")</f>
        <v>Retired</v>
      </c>
      <c r="AV389" s="159" t="str">
        <f>IFERROR(VLOOKUP(Table1[[#This Row],[RespondentID]],'All Data'!$A390:$CN962,91,FALSE),"unknown")</f>
        <v>Yes</v>
      </c>
      <c r="AW389" s="159" t="str">
        <f>IFERROR(VLOOKUP(Table1[[#This Row],[RespondentID]],'All Data'!$A390:$CN962,92,FALSE),"unknown")</f>
        <v>Yes</v>
      </c>
    </row>
    <row r="390" spans="1:49" x14ac:dyDescent="0.35">
      <c r="A390" s="6">
        <f>'All Data'!A391</f>
        <v>7044851906</v>
      </c>
      <c r="B390" s="6"/>
      <c r="C390" s="6"/>
      <c r="D390" s="6"/>
      <c r="E390" s="6"/>
      <c r="F390" s="6"/>
      <c r="G390" s="6"/>
      <c r="H390" s="6"/>
      <c r="I390" s="6"/>
      <c r="J390" s="6"/>
      <c r="K390" s="6"/>
      <c r="L390" s="6"/>
      <c r="M390" s="6"/>
      <c r="N390" s="6"/>
      <c r="O390" s="8"/>
      <c r="P390" s="8">
        <f t="shared" si="118"/>
        <v>0</v>
      </c>
      <c r="Q390" s="8" t="e">
        <f t="shared" si="119"/>
        <v>#DIV/0!</v>
      </c>
      <c r="R390" s="8"/>
      <c r="S390" s="8">
        <f t="shared" si="125"/>
        <v>0</v>
      </c>
      <c r="T390" s="8">
        <f t="shared" si="120"/>
        <v>0</v>
      </c>
      <c r="U390" s="8">
        <f t="shared" si="121"/>
        <v>0</v>
      </c>
      <c r="V390" s="88">
        <f t="shared" si="108"/>
        <v>0</v>
      </c>
      <c r="W390" s="88">
        <f t="shared" si="109"/>
        <v>0</v>
      </c>
      <c r="X390" s="88">
        <f t="shared" si="110"/>
        <v>0</v>
      </c>
      <c r="Y390" s="88">
        <f t="shared" si="111"/>
        <v>0</v>
      </c>
      <c r="Z390" s="88">
        <f t="shared" si="112"/>
        <v>0</v>
      </c>
      <c r="AA390" s="88">
        <f t="shared" si="113"/>
        <v>0</v>
      </c>
      <c r="AB390" s="88">
        <f t="shared" si="114"/>
        <v>0</v>
      </c>
      <c r="AC390" s="88">
        <f t="shared" si="115"/>
        <v>0</v>
      </c>
      <c r="AD390" s="88">
        <f t="shared" si="116"/>
        <v>0</v>
      </c>
      <c r="AE390" s="88">
        <f t="shared" si="117"/>
        <v>0</v>
      </c>
      <c r="AF390" s="8"/>
      <c r="AG390" s="8"/>
      <c r="AH390" s="8">
        <f t="shared" si="122"/>
        <v>0</v>
      </c>
      <c r="AI390" s="8">
        <f t="shared" si="123"/>
        <v>0</v>
      </c>
      <c r="AJ390" s="8" t="str">
        <f t="shared" si="124"/>
        <v>Correct</v>
      </c>
      <c r="AK390" s="8"/>
      <c r="AL390" s="159" t="str">
        <f>IFERROR(VLOOKUP(Table1[[#This Row],[RespondentID]],'All Data'!$A391:$CN963,81,FALSE),"unknown")</f>
        <v>Female</v>
      </c>
      <c r="AM390" s="159">
        <f>IFERROR(VLOOKUP(Table1[[#This Row],[RespondentID]],'All Data'!$A391:$CN963,82,FALSE),"unknown")</f>
        <v>90</v>
      </c>
      <c r="AN390" s="159" t="str">
        <f>IFERROR(VLOOKUP(Table1[[#This Row],[RespondentID]],'All Data'!$A391:$CN963,83,FALSE),"unknown")</f>
        <v>Queens</v>
      </c>
      <c r="AO390" s="159">
        <f>IFERROR(VLOOKUP(Table1[[#This Row],[RespondentID]],'All Data'!$A391:$CN963,84,FALSE),"unknown")</f>
        <v>0</v>
      </c>
      <c r="AP390" s="159" t="str">
        <f>IFERROR(VLOOKUP(Table1[[#This Row],[RespondentID]],'All Data'!$A391:$CN963,85,FALSE),"unknown")</f>
        <v>Asian/Pacific Islander</v>
      </c>
      <c r="AQ390" s="159">
        <f>IFERROR(VLOOKUP(Table1[[#This Row],[RespondentID]],'All Data'!$A391:$CN963,86,FALSE),"unknown")</f>
        <v>0</v>
      </c>
      <c r="AR390" s="159" t="str">
        <f>IFERROR(VLOOKUP(Table1[[#This Row],[RespondentID]],'All Data'!$A391:$CN963,87,FALSE),"unknown")</f>
        <v xml:space="preserve">English </v>
      </c>
      <c r="AS390" s="159">
        <f>IFERROR(VLOOKUP(Table1[[#This Row],[RespondentID]],'All Data'!$A391:$CN963,88,FALSE),"unknown")</f>
        <v>0</v>
      </c>
      <c r="AT390" s="159" t="str">
        <f>IFERROR(VLOOKUP(Table1[[#This Row],[RespondentID]],'All Data'!$A391:$CN963,89,FALSE),"unknown")</f>
        <v>High school graduate</v>
      </c>
      <c r="AU390" s="159" t="str">
        <f>IFERROR(VLOOKUP(Table1[[#This Row],[RespondentID]],'All Data'!$A391:$CN963,90,FALSE),"unknown")</f>
        <v>Retired</v>
      </c>
      <c r="AV390" s="159" t="str">
        <f>IFERROR(VLOOKUP(Table1[[#This Row],[RespondentID]],'All Data'!$A391:$CN963,91,FALSE),"unknown")</f>
        <v>Yes</v>
      </c>
      <c r="AW390" s="159" t="str">
        <f>IFERROR(VLOOKUP(Table1[[#This Row],[RespondentID]],'All Data'!$A391:$CN963,92,FALSE),"unknown")</f>
        <v>No</v>
      </c>
    </row>
    <row r="391" spans="1:49" x14ac:dyDescent="0.35">
      <c r="A391" s="6">
        <f>'All Data'!A392</f>
        <v>7044851575</v>
      </c>
      <c r="B391" s="6"/>
      <c r="C391" s="6"/>
      <c r="D391" s="6"/>
      <c r="E391" s="6" t="s">
        <v>21</v>
      </c>
      <c r="F391" s="6"/>
      <c r="G391" s="6"/>
      <c r="H391" s="6"/>
      <c r="I391" s="6"/>
      <c r="J391" s="6"/>
      <c r="K391" s="6"/>
      <c r="L391" s="6"/>
      <c r="M391" s="6" t="s">
        <v>29</v>
      </c>
      <c r="N391" s="6" t="s">
        <v>30</v>
      </c>
      <c r="O391" s="8"/>
      <c r="P391" s="8">
        <f t="shared" si="118"/>
        <v>3</v>
      </c>
      <c r="Q391" s="8">
        <f t="shared" si="119"/>
        <v>1</v>
      </c>
      <c r="R391" s="8"/>
      <c r="S391" s="8">
        <f t="shared" si="125"/>
        <v>0</v>
      </c>
      <c r="T391" s="8">
        <f t="shared" si="120"/>
        <v>0</v>
      </c>
      <c r="U391" s="8">
        <f t="shared" si="121"/>
        <v>0</v>
      </c>
      <c r="V391" s="88">
        <f t="shared" si="108"/>
        <v>1</v>
      </c>
      <c r="W391" s="88">
        <f t="shared" si="109"/>
        <v>0</v>
      </c>
      <c r="X391" s="88">
        <f t="shared" si="110"/>
        <v>0</v>
      </c>
      <c r="Y391" s="88">
        <f t="shared" si="111"/>
        <v>0</v>
      </c>
      <c r="Z391" s="88">
        <f t="shared" si="112"/>
        <v>0</v>
      </c>
      <c r="AA391" s="88">
        <f t="shared" si="113"/>
        <v>0</v>
      </c>
      <c r="AB391" s="88">
        <f t="shared" si="114"/>
        <v>0</v>
      </c>
      <c r="AC391" s="88">
        <f t="shared" si="115"/>
        <v>0</v>
      </c>
      <c r="AD391" s="88">
        <f t="shared" si="116"/>
        <v>1</v>
      </c>
      <c r="AE391" s="88">
        <f t="shared" si="117"/>
        <v>1</v>
      </c>
      <c r="AF391" s="8"/>
      <c r="AG391" s="8"/>
      <c r="AH391" s="8">
        <f t="shared" si="122"/>
        <v>3</v>
      </c>
      <c r="AI391" s="8">
        <f t="shared" si="123"/>
        <v>3</v>
      </c>
      <c r="AJ391" s="8" t="str">
        <f t="shared" si="124"/>
        <v>Correct</v>
      </c>
      <c r="AK391" s="8"/>
      <c r="AL391" s="159" t="str">
        <f>IFERROR(VLOOKUP(Table1[[#This Row],[RespondentID]],'All Data'!$A392:$CN964,81,FALSE),"unknown")</f>
        <v>Female</v>
      </c>
      <c r="AM391" s="159">
        <f>IFERROR(VLOOKUP(Table1[[#This Row],[RespondentID]],'All Data'!$A392:$CN964,82,FALSE),"unknown")</f>
        <v>51</v>
      </c>
      <c r="AN391" s="159" t="str">
        <f>IFERROR(VLOOKUP(Table1[[#This Row],[RespondentID]],'All Data'!$A392:$CN964,83,FALSE),"unknown")</f>
        <v>Nassau</v>
      </c>
      <c r="AO391" s="159" t="str">
        <f>IFERROR(VLOOKUP(Table1[[#This Row],[RespondentID]],'All Data'!$A392:$CN964,84,FALSE),"unknown")</f>
        <v>New Hyde Park, 11040</v>
      </c>
      <c r="AP391" s="159" t="str">
        <f>IFERROR(VLOOKUP(Table1[[#This Row],[RespondentID]],'All Data'!$A392:$CN964,85,FALSE),"unknown")</f>
        <v>White/Caucasian</v>
      </c>
      <c r="AQ391" s="159" t="str">
        <f>IFERROR(VLOOKUP(Table1[[#This Row],[RespondentID]],'All Data'!$A392:$CN964,86,FALSE),"unknown")</f>
        <v>No</v>
      </c>
      <c r="AR391" s="159" t="str">
        <f>IFERROR(VLOOKUP(Table1[[#This Row],[RespondentID]],'All Data'!$A392:$CN964,87,FALSE),"unknown")</f>
        <v xml:space="preserve">English </v>
      </c>
      <c r="AS391" s="159">
        <f>IFERROR(VLOOKUP(Table1[[#This Row],[RespondentID]],'All Data'!$A392:$CN964,88,FALSE),"unknown")</f>
        <v>0</v>
      </c>
      <c r="AT391" s="159" t="str">
        <f>IFERROR(VLOOKUP(Table1[[#This Row],[RespondentID]],'All Data'!$A392:$CN964,89,FALSE),"unknown")</f>
        <v>High school graduate</v>
      </c>
      <c r="AU391" s="159">
        <f>IFERROR(VLOOKUP(Table1[[#This Row],[RespondentID]],'All Data'!$A392:$CN964,90,FALSE),"unknown")</f>
        <v>0</v>
      </c>
      <c r="AV391" s="159" t="str">
        <f>IFERROR(VLOOKUP(Table1[[#This Row],[RespondentID]],'All Data'!$A392:$CN964,91,FALSE),"unknown")</f>
        <v>Yes</v>
      </c>
      <c r="AW391" s="159" t="str">
        <f>IFERROR(VLOOKUP(Table1[[#This Row],[RespondentID]],'All Data'!$A392:$CN964,92,FALSE),"unknown")</f>
        <v>No</v>
      </c>
    </row>
    <row r="392" spans="1:49" x14ac:dyDescent="0.35">
      <c r="A392" s="6">
        <f>'All Data'!A393</f>
        <v>7044850932</v>
      </c>
      <c r="B392" s="6"/>
      <c r="C392" s="6"/>
      <c r="D392" s="6"/>
      <c r="E392" s="6"/>
      <c r="F392" s="6"/>
      <c r="G392" s="6"/>
      <c r="H392" s="6"/>
      <c r="I392" s="6"/>
      <c r="J392" s="6"/>
      <c r="K392" s="6"/>
      <c r="L392" s="6"/>
      <c r="M392" s="6"/>
      <c r="N392" s="6"/>
      <c r="O392" s="8"/>
      <c r="P392" s="8">
        <f t="shared" si="118"/>
        <v>0</v>
      </c>
      <c r="Q392" s="8" t="e">
        <f t="shared" si="119"/>
        <v>#DIV/0!</v>
      </c>
      <c r="R392" s="8"/>
      <c r="S392" s="8">
        <f t="shared" si="125"/>
        <v>0</v>
      </c>
      <c r="T392" s="8">
        <f t="shared" si="120"/>
        <v>0</v>
      </c>
      <c r="U392" s="8">
        <f t="shared" si="121"/>
        <v>0</v>
      </c>
      <c r="V392" s="88">
        <f t="shared" si="108"/>
        <v>0</v>
      </c>
      <c r="W392" s="88">
        <f t="shared" si="109"/>
        <v>0</v>
      </c>
      <c r="X392" s="88">
        <f t="shared" si="110"/>
        <v>0</v>
      </c>
      <c r="Y392" s="88">
        <f t="shared" si="111"/>
        <v>0</v>
      </c>
      <c r="Z392" s="88">
        <f t="shared" si="112"/>
        <v>0</v>
      </c>
      <c r="AA392" s="88">
        <f t="shared" si="113"/>
        <v>0</v>
      </c>
      <c r="AB392" s="88">
        <f t="shared" si="114"/>
        <v>0</v>
      </c>
      <c r="AC392" s="88">
        <f t="shared" si="115"/>
        <v>0</v>
      </c>
      <c r="AD392" s="88">
        <f t="shared" si="116"/>
        <v>0</v>
      </c>
      <c r="AE392" s="88">
        <f t="shared" si="117"/>
        <v>0</v>
      </c>
      <c r="AF392" s="8"/>
      <c r="AG392" s="8"/>
      <c r="AH392" s="8">
        <f t="shared" si="122"/>
        <v>0</v>
      </c>
      <c r="AI392" s="8">
        <f t="shared" si="123"/>
        <v>0</v>
      </c>
      <c r="AJ392" s="8" t="str">
        <f t="shared" si="124"/>
        <v>Correct</v>
      </c>
      <c r="AK392" s="8"/>
      <c r="AL392" s="159" t="str">
        <f>IFERROR(VLOOKUP(Table1[[#This Row],[RespondentID]],'All Data'!$A393:$CN965,81,FALSE),"unknown")</f>
        <v>Female</v>
      </c>
      <c r="AM392" s="159">
        <f>IFERROR(VLOOKUP(Table1[[#This Row],[RespondentID]],'All Data'!$A393:$CN965,82,FALSE),"unknown")</f>
        <v>69</v>
      </c>
      <c r="AN392" s="159" t="str">
        <f>IFERROR(VLOOKUP(Table1[[#This Row],[RespondentID]],'All Data'!$A393:$CN965,83,FALSE),"unknown")</f>
        <v>Nassau</v>
      </c>
      <c r="AO392" s="159" t="str">
        <f>IFERROR(VLOOKUP(Table1[[#This Row],[RespondentID]],'All Data'!$A393:$CN965,84,FALSE),"unknown")</f>
        <v>New Hyde Park, 11040</v>
      </c>
      <c r="AP392" s="159" t="str">
        <f>IFERROR(VLOOKUP(Table1[[#This Row],[RespondentID]],'All Data'!$A393:$CN965,85,FALSE),"unknown")</f>
        <v>White/Caucasian</v>
      </c>
      <c r="AQ392" s="159" t="str">
        <f>IFERROR(VLOOKUP(Table1[[#This Row],[RespondentID]],'All Data'!$A393:$CN965,86,FALSE),"unknown")</f>
        <v>No</v>
      </c>
      <c r="AR392" s="159" t="str">
        <f>IFERROR(VLOOKUP(Table1[[#This Row],[RespondentID]],'All Data'!$A393:$CN965,87,FALSE),"unknown")</f>
        <v xml:space="preserve">English </v>
      </c>
      <c r="AS392" s="159" t="str">
        <f>IFERROR(VLOOKUP(Table1[[#This Row],[RespondentID]],'All Data'!$A393:$CN965,88,FALSE),"unknown")</f>
        <v>$20,000 to $34,999</v>
      </c>
      <c r="AT392" s="159" t="str">
        <f>IFERROR(VLOOKUP(Table1[[#This Row],[RespondentID]],'All Data'!$A393:$CN965,89,FALSE),"unknown")</f>
        <v>Some college</v>
      </c>
      <c r="AU392" s="159" t="str">
        <f>IFERROR(VLOOKUP(Table1[[#This Row],[RespondentID]],'All Data'!$A393:$CN965,90,FALSE),"unknown")</f>
        <v>Retired</v>
      </c>
      <c r="AV392" s="159" t="str">
        <f>IFERROR(VLOOKUP(Table1[[#This Row],[RespondentID]],'All Data'!$A393:$CN965,91,FALSE),"unknown")</f>
        <v>Yes</v>
      </c>
      <c r="AW392" s="159">
        <f>IFERROR(VLOOKUP(Table1[[#This Row],[RespondentID]],'All Data'!$A393:$CN965,92,FALSE),"unknown")</f>
        <v>0</v>
      </c>
    </row>
    <row r="393" spans="1:49" x14ac:dyDescent="0.35">
      <c r="A393" s="6">
        <f>'All Data'!A394</f>
        <v>7044850455</v>
      </c>
      <c r="B393" s="6"/>
      <c r="C393" s="6" t="s">
        <v>19</v>
      </c>
      <c r="D393" s="6"/>
      <c r="E393" s="6"/>
      <c r="F393" s="6"/>
      <c r="G393" s="6"/>
      <c r="H393" s="6"/>
      <c r="I393" s="6"/>
      <c r="J393" s="6" t="s">
        <v>26</v>
      </c>
      <c r="K393" s="6"/>
      <c r="L393" s="6"/>
      <c r="M393" s="6"/>
      <c r="N393" s="6"/>
      <c r="O393" s="8"/>
      <c r="P393" s="8">
        <f t="shared" si="118"/>
        <v>2</v>
      </c>
      <c r="Q393" s="8">
        <f t="shared" si="119"/>
        <v>1.5</v>
      </c>
      <c r="R393" s="8"/>
      <c r="S393" s="8">
        <f t="shared" si="125"/>
        <v>0</v>
      </c>
      <c r="T393" s="8">
        <f t="shared" si="120"/>
        <v>1</v>
      </c>
      <c r="U393" s="8">
        <f t="shared" si="121"/>
        <v>0</v>
      </c>
      <c r="V393" s="88">
        <f t="shared" si="108"/>
        <v>0</v>
      </c>
      <c r="W393" s="88">
        <f t="shared" si="109"/>
        <v>0</v>
      </c>
      <c r="X393" s="88">
        <f t="shared" si="110"/>
        <v>0</v>
      </c>
      <c r="Y393" s="88">
        <f t="shared" si="111"/>
        <v>0</v>
      </c>
      <c r="Z393" s="88">
        <f t="shared" si="112"/>
        <v>0</v>
      </c>
      <c r="AA393" s="88">
        <f t="shared" si="113"/>
        <v>1</v>
      </c>
      <c r="AB393" s="88">
        <f t="shared" si="114"/>
        <v>0</v>
      </c>
      <c r="AC393" s="88">
        <f t="shared" si="115"/>
        <v>0</v>
      </c>
      <c r="AD393" s="88">
        <f t="shared" si="116"/>
        <v>0</v>
      </c>
      <c r="AE393" s="88">
        <f t="shared" si="117"/>
        <v>0</v>
      </c>
      <c r="AF393" s="8"/>
      <c r="AG393" s="8"/>
      <c r="AH393" s="8">
        <f t="shared" si="122"/>
        <v>2</v>
      </c>
      <c r="AI393" s="8">
        <f t="shared" si="123"/>
        <v>2</v>
      </c>
      <c r="AJ393" s="8" t="str">
        <f t="shared" si="124"/>
        <v>Correct</v>
      </c>
      <c r="AK393" s="8"/>
      <c r="AL393" s="159" t="str">
        <f>IFERROR(VLOOKUP(Table1[[#This Row],[RespondentID]],'All Data'!$A394:$CN966,81,FALSE),"unknown")</f>
        <v>Male</v>
      </c>
      <c r="AM393" s="159">
        <f>IFERROR(VLOOKUP(Table1[[#This Row],[RespondentID]],'All Data'!$A394:$CN966,82,FALSE),"unknown")</f>
        <v>68</v>
      </c>
      <c r="AN393" s="159" t="str">
        <f>IFERROR(VLOOKUP(Table1[[#This Row],[RespondentID]],'All Data'!$A394:$CN966,83,FALSE),"unknown")</f>
        <v>Nassau</v>
      </c>
      <c r="AO393" s="159" t="str">
        <f>IFERROR(VLOOKUP(Table1[[#This Row],[RespondentID]],'All Data'!$A394:$CN966,84,FALSE),"unknown")</f>
        <v>Levittown, 11756</v>
      </c>
      <c r="AP393" s="159" t="str">
        <f>IFERROR(VLOOKUP(Table1[[#This Row],[RespondentID]],'All Data'!$A394:$CN966,85,FALSE),"unknown")</f>
        <v>White/Caucasian</v>
      </c>
      <c r="AQ393" s="159" t="str">
        <f>IFERROR(VLOOKUP(Table1[[#This Row],[RespondentID]],'All Data'!$A394:$CN966,86,FALSE),"unknown")</f>
        <v>No</v>
      </c>
      <c r="AR393" s="159" t="str">
        <f>IFERROR(VLOOKUP(Table1[[#This Row],[RespondentID]],'All Data'!$A394:$CN966,87,FALSE),"unknown")</f>
        <v xml:space="preserve">English </v>
      </c>
      <c r="AS393" s="159" t="str">
        <f>IFERROR(VLOOKUP(Table1[[#This Row],[RespondentID]],'All Data'!$A394:$CN966,88,FALSE),"unknown")</f>
        <v>$0-$19,999</v>
      </c>
      <c r="AT393" s="159" t="str">
        <f>IFERROR(VLOOKUP(Table1[[#This Row],[RespondentID]],'All Data'!$A394:$CN966,89,FALSE),"unknown")</f>
        <v>College graduate</v>
      </c>
      <c r="AU393" s="159" t="str">
        <f>IFERROR(VLOOKUP(Table1[[#This Row],[RespondentID]],'All Data'!$A394:$CN966,90,FALSE),"unknown")</f>
        <v>Retired</v>
      </c>
      <c r="AV393" s="159" t="str">
        <f>IFERROR(VLOOKUP(Table1[[#This Row],[RespondentID]],'All Data'!$A394:$CN966,91,FALSE),"unknown")</f>
        <v>Yes</v>
      </c>
      <c r="AW393" s="159" t="str">
        <f>IFERROR(VLOOKUP(Table1[[#This Row],[RespondentID]],'All Data'!$A394:$CN966,92,FALSE),"unknown")</f>
        <v>No</v>
      </c>
    </row>
    <row r="394" spans="1:49" x14ac:dyDescent="0.35">
      <c r="A394" s="6">
        <f>'All Data'!A395</f>
        <v>7044850131</v>
      </c>
      <c r="B394" s="6"/>
      <c r="C394" s="6"/>
      <c r="D394" s="6" t="s">
        <v>20</v>
      </c>
      <c r="E394" s="6"/>
      <c r="F394" s="6"/>
      <c r="G394" s="6"/>
      <c r="H394" s="6"/>
      <c r="I394" s="6"/>
      <c r="J394" s="6"/>
      <c r="K394" s="6"/>
      <c r="L394" s="6"/>
      <c r="M394" s="6"/>
      <c r="N394" s="6"/>
      <c r="O394" s="8"/>
      <c r="P394" s="8">
        <f t="shared" si="118"/>
        <v>1</v>
      </c>
      <c r="Q394" s="8">
        <f t="shared" si="119"/>
        <v>3</v>
      </c>
      <c r="R394" s="8"/>
      <c r="S394" s="8">
        <f t="shared" si="125"/>
        <v>0</v>
      </c>
      <c r="T394" s="8">
        <f t="shared" si="120"/>
        <v>0</v>
      </c>
      <c r="U394" s="8">
        <f t="shared" si="121"/>
        <v>1</v>
      </c>
      <c r="V394" s="88">
        <f t="shared" si="108"/>
        <v>0</v>
      </c>
      <c r="W394" s="88">
        <f t="shared" si="109"/>
        <v>0</v>
      </c>
      <c r="X394" s="88">
        <f t="shared" si="110"/>
        <v>0</v>
      </c>
      <c r="Y394" s="88">
        <f t="shared" si="111"/>
        <v>0</v>
      </c>
      <c r="Z394" s="88">
        <f t="shared" si="112"/>
        <v>0</v>
      </c>
      <c r="AA394" s="88">
        <f t="shared" si="113"/>
        <v>0</v>
      </c>
      <c r="AB394" s="88">
        <f t="shared" si="114"/>
        <v>0</v>
      </c>
      <c r="AC394" s="88">
        <f t="shared" si="115"/>
        <v>0</v>
      </c>
      <c r="AD394" s="88">
        <f t="shared" si="116"/>
        <v>0</v>
      </c>
      <c r="AE394" s="88">
        <f t="shared" si="117"/>
        <v>0</v>
      </c>
      <c r="AF394" s="8"/>
      <c r="AG394" s="8"/>
      <c r="AH394" s="8">
        <f t="shared" si="122"/>
        <v>1</v>
      </c>
      <c r="AI394" s="8">
        <f t="shared" si="123"/>
        <v>1</v>
      </c>
      <c r="AJ394" s="8" t="str">
        <f t="shared" si="124"/>
        <v>Correct</v>
      </c>
      <c r="AK394" s="8"/>
      <c r="AL394" s="159" t="str">
        <f>IFERROR(VLOOKUP(Table1[[#This Row],[RespondentID]],'All Data'!$A395:$CN967,81,FALSE),"unknown")</f>
        <v>Female</v>
      </c>
      <c r="AM394" s="159">
        <f>IFERROR(VLOOKUP(Table1[[#This Row],[RespondentID]],'All Data'!$A395:$CN967,82,FALSE),"unknown")</f>
        <v>87</v>
      </c>
      <c r="AN394" s="159" t="str">
        <f>IFERROR(VLOOKUP(Table1[[#This Row],[RespondentID]],'All Data'!$A395:$CN967,83,FALSE),"unknown")</f>
        <v>Suffolk</v>
      </c>
      <c r="AO394" s="159" t="str">
        <f>IFERROR(VLOOKUP(Table1[[#This Row],[RespondentID]],'All Data'!$A395:$CN967,84,FALSE),"unknown")</f>
        <v>West Babylon, 11704</v>
      </c>
      <c r="AP394" s="159" t="str">
        <f>IFERROR(VLOOKUP(Table1[[#This Row],[RespondentID]],'All Data'!$A395:$CN967,85,FALSE),"unknown")</f>
        <v>White/Caucasian</v>
      </c>
      <c r="AQ394" s="159" t="str">
        <f>IFERROR(VLOOKUP(Table1[[#This Row],[RespondentID]],'All Data'!$A395:$CN967,86,FALSE),"unknown")</f>
        <v>No</v>
      </c>
      <c r="AR394" s="159" t="str">
        <f>IFERROR(VLOOKUP(Table1[[#This Row],[RespondentID]],'All Data'!$A395:$CN967,87,FALSE),"unknown")</f>
        <v xml:space="preserve">English </v>
      </c>
      <c r="AS394" s="159">
        <f>IFERROR(VLOOKUP(Table1[[#This Row],[RespondentID]],'All Data'!$A395:$CN967,88,FALSE),"unknown")</f>
        <v>0</v>
      </c>
      <c r="AT394" s="159" t="str">
        <f>IFERROR(VLOOKUP(Table1[[#This Row],[RespondentID]],'All Data'!$A395:$CN967,89,FALSE),"unknown")</f>
        <v>High school graduate</v>
      </c>
      <c r="AU394" s="159" t="str">
        <f>IFERROR(VLOOKUP(Table1[[#This Row],[RespondentID]],'All Data'!$A395:$CN967,90,FALSE),"unknown")</f>
        <v>Retired</v>
      </c>
      <c r="AV394" s="159" t="str">
        <f>IFERROR(VLOOKUP(Table1[[#This Row],[RespondentID]],'All Data'!$A395:$CN967,91,FALSE),"unknown")</f>
        <v>Yes</v>
      </c>
      <c r="AW394" s="159" t="str">
        <f>IFERROR(VLOOKUP(Table1[[#This Row],[RespondentID]],'All Data'!$A395:$CN967,92,FALSE),"unknown")</f>
        <v>No</v>
      </c>
    </row>
    <row r="395" spans="1:49" x14ac:dyDescent="0.35">
      <c r="A395" s="6">
        <f>'All Data'!A396</f>
        <v>7044849937</v>
      </c>
      <c r="B395" s="6"/>
      <c r="C395" s="6"/>
      <c r="D395" s="6"/>
      <c r="E395" s="6"/>
      <c r="F395" s="6"/>
      <c r="G395" s="6"/>
      <c r="H395" s="6"/>
      <c r="I395" s="6"/>
      <c r="J395" s="6"/>
      <c r="K395" s="6"/>
      <c r="L395" s="6"/>
      <c r="M395" s="6" t="s">
        <v>29</v>
      </c>
      <c r="N395" s="6"/>
      <c r="O395" s="8"/>
      <c r="P395" s="8">
        <f t="shared" si="118"/>
        <v>1</v>
      </c>
      <c r="Q395" s="8">
        <f t="shared" si="119"/>
        <v>3</v>
      </c>
      <c r="R395" s="8"/>
      <c r="S395" s="8">
        <f t="shared" si="125"/>
        <v>0</v>
      </c>
      <c r="T395" s="8">
        <f t="shared" si="120"/>
        <v>0</v>
      </c>
      <c r="U395" s="8">
        <f t="shared" si="121"/>
        <v>0</v>
      </c>
      <c r="V395" s="88">
        <f t="shared" si="108"/>
        <v>0</v>
      </c>
      <c r="W395" s="88">
        <f t="shared" si="109"/>
        <v>0</v>
      </c>
      <c r="X395" s="88">
        <f t="shared" si="110"/>
        <v>0</v>
      </c>
      <c r="Y395" s="88">
        <f t="shared" si="111"/>
        <v>0</v>
      </c>
      <c r="Z395" s="88">
        <f t="shared" si="112"/>
        <v>0</v>
      </c>
      <c r="AA395" s="88">
        <f t="shared" si="113"/>
        <v>0</v>
      </c>
      <c r="AB395" s="88">
        <f t="shared" si="114"/>
        <v>0</v>
      </c>
      <c r="AC395" s="88">
        <f t="shared" si="115"/>
        <v>0</v>
      </c>
      <c r="AD395" s="88">
        <f t="shared" si="116"/>
        <v>1</v>
      </c>
      <c r="AE395" s="88">
        <f t="shared" si="117"/>
        <v>0</v>
      </c>
      <c r="AF395" s="8"/>
      <c r="AG395" s="8"/>
      <c r="AH395" s="8">
        <f t="shared" si="122"/>
        <v>1</v>
      </c>
      <c r="AI395" s="8">
        <f t="shared" si="123"/>
        <v>1</v>
      </c>
      <c r="AJ395" s="8" t="str">
        <f t="shared" si="124"/>
        <v>Correct</v>
      </c>
      <c r="AK395" s="8"/>
      <c r="AL395" s="159" t="str">
        <f>IFERROR(VLOOKUP(Table1[[#This Row],[RespondentID]],'All Data'!$A396:$CN968,81,FALSE),"unknown")</f>
        <v>Male</v>
      </c>
      <c r="AM395" s="159">
        <f>IFERROR(VLOOKUP(Table1[[#This Row],[RespondentID]],'All Data'!$A396:$CN968,82,FALSE),"unknown")</f>
        <v>76</v>
      </c>
      <c r="AN395" s="159" t="str">
        <f>IFERROR(VLOOKUP(Table1[[#This Row],[RespondentID]],'All Data'!$A396:$CN968,83,FALSE),"unknown")</f>
        <v>Nassau</v>
      </c>
      <c r="AO395" s="159" t="str">
        <f>IFERROR(VLOOKUP(Table1[[#This Row],[RespondentID]],'All Data'!$A396:$CN968,84,FALSE),"unknown")</f>
        <v>Carle Place, 11514</v>
      </c>
      <c r="AP395" s="159" t="str">
        <f>IFERROR(VLOOKUP(Table1[[#This Row],[RespondentID]],'All Data'!$A396:$CN968,85,FALSE),"unknown")</f>
        <v>White/Caucasian</v>
      </c>
      <c r="AQ395" s="159" t="str">
        <f>IFERROR(VLOOKUP(Table1[[#This Row],[RespondentID]],'All Data'!$A396:$CN968,86,FALSE),"unknown")</f>
        <v>No</v>
      </c>
      <c r="AR395" s="159" t="str">
        <f>IFERROR(VLOOKUP(Table1[[#This Row],[RespondentID]],'All Data'!$A396:$CN968,87,FALSE),"unknown")</f>
        <v xml:space="preserve">English </v>
      </c>
      <c r="AS395" s="159" t="str">
        <f>IFERROR(VLOOKUP(Table1[[#This Row],[RespondentID]],'All Data'!$A396:$CN968,88,FALSE),"unknown")</f>
        <v>$50,000 to $74,999</v>
      </c>
      <c r="AT395" s="159" t="str">
        <f>IFERROR(VLOOKUP(Table1[[#This Row],[RespondentID]],'All Data'!$A396:$CN968,89,FALSE),"unknown")</f>
        <v>Some college</v>
      </c>
      <c r="AU395" s="159" t="str">
        <f>IFERROR(VLOOKUP(Table1[[#This Row],[RespondentID]],'All Data'!$A396:$CN968,90,FALSE),"unknown")</f>
        <v>Retired</v>
      </c>
      <c r="AV395" s="159" t="str">
        <f>IFERROR(VLOOKUP(Table1[[#This Row],[RespondentID]],'All Data'!$A396:$CN968,91,FALSE),"unknown")</f>
        <v>No, but I did in the past</v>
      </c>
      <c r="AW395" s="159" t="str">
        <f>IFERROR(VLOOKUP(Table1[[#This Row],[RespondentID]],'All Data'!$A396:$CN968,92,FALSE),"unknown")</f>
        <v>No</v>
      </c>
    </row>
    <row r="396" spans="1:49" x14ac:dyDescent="0.35">
      <c r="A396" s="6">
        <f>'All Data'!A397</f>
        <v>7044849752</v>
      </c>
      <c r="B396" s="6"/>
      <c r="C396" s="6" t="s">
        <v>19</v>
      </c>
      <c r="D396" s="6"/>
      <c r="E396" s="6"/>
      <c r="F396" s="6"/>
      <c r="G396" s="6"/>
      <c r="H396" s="6"/>
      <c r="I396" s="6"/>
      <c r="J396" s="6" t="s">
        <v>26</v>
      </c>
      <c r="K396" s="6"/>
      <c r="L396" s="6" t="s">
        <v>28</v>
      </c>
      <c r="M396" s="6"/>
      <c r="N396" s="6"/>
      <c r="O396" s="8"/>
      <c r="P396" s="8">
        <f t="shared" si="118"/>
        <v>3</v>
      </c>
      <c r="Q396" s="8">
        <f t="shared" si="119"/>
        <v>1</v>
      </c>
      <c r="R396" s="8"/>
      <c r="S396" s="8">
        <f t="shared" si="125"/>
        <v>0</v>
      </c>
      <c r="T396" s="8">
        <f t="shared" si="120"/>
        <v>1</v>
      </c>
      <c r="U396" s="8">
        <f t="shared" si="121"/>
        <v>0</v>
      </c>
      <c r="V396" s="88">
        <f t="shared" si="108"/>
        <v>0</v>
      </c>
      <c r="W396" s="88">
        <f t="shared" si="109"/>
        <v>0</v>
      </c>
      <c r="X396" s="88">
        <f t="shared" si="110"/>
        <v>0</v>
      </c>
      <c r="Y396" s="88">
        <f t="shared" si="111"/>
        <v>0</v>
      </c>
      <c r="Z396" s="88">
        <f t="shared" si="112"/>
        <v>0</v>
      </c>
      <c r="AA396" s="88">
        <f t="shared" si="113"/>
        <v>1</v>
      </c>
      <c r="AB396" s="88">
        <f t="shared" si="114"/>
        <v>0</v>
      </c>
      <c r="AC396" s="88">
        <f t="shared" si="115"/>
        <v>1</v>
      </c>
      <c r="AD396" s="88">
        <f t="shared" si="116"/>
        <v>0</v>
      </c>
      <c r="AE396" s="88">
        <f t="shared" si="117"/>
        <v>0</v>
      </c>
      <c r="AF396" s="8"/>
      <c r="AG396" s="8"/>
      <c r="AH396" s="8">
        <f t="shared" si="122"/>
        <v>3</v>
      </c>
      <c r="AI396" s="8">
        <f t="shared" si="123"/>
        <v>3</v>
      </c>
      <c r="AJ396" s="8" t="str">
        <f t="shared" si="124"/>
        <v>Correct</v>
      </c>
      <c r="AK396" s="8"/>
      <c r="AL396" s="159" t="str">
        <f>IFERROR(VLOOKUP(Table1[[#This Row],[RespondentID]],'All Data'!$A397:$CN969,81,FALSE),"unknown")</f>
        <v>Female</v>
      </c>
      <c r="AM396" s="159">
        <f>IFERROR(VLOOKUP(Table1[[#This Row],[RespondentID]],'All Data'!$A397:$CN969,82,FALSE),"unknown")</f>
        <v>88</v>
      </c>
      <c r="AN396" s="159" t="str">
        <f>IFERROR(VLOOKUP(Table1[[#This Row],[RespondentID]],'All Data'!$A397:$CN969,83,FALSE),"unknown")</f>
        <v>Nassau</v>
      </c>
      <c r="AO396" s="159" t="str">
        <f>IFERROR(VLOOKUP(Table1[[#This Row],[RespondentID]],'All Data'!$A397:$CN969,84,FALSE),"unknown")</f>
        <v>Farmingdale, 11735</v>
      </c>
      <c r="AP396" s="159" t="str">
        <f>IFERROR(VLOOKUP(Table1[[#This Row],[RespondentID]],'All Data'!$A397:$CN969,85,FALSE),"unknown")</f>
        <v>White/Caucasian</v>
      </c>
      <c r="AQ396" s="159">
        <f>IFERROR(VLOOKUP(Table1[[#This Row],[RespondentID]],'All Data'!$A397:$CN969,86,FALSE),"unknown")</f>
        <v>0</v>
      </c>
      <c r="AR396" s="159" t="str">
        <f>IFERROR(VLOOKUP(Table1[[#This Row],[RespondentID]],'All Data'!$A397:$CN969,87,FALSE),"unknown")</f>
        <v xml:space="preserve">English </v>
      </c>
      <c r="AS396" s="159" t="str">
        <f>IFERROR(VLOOKUP(Table1[[#This Row],[RespondentID]],'All Data'!$A397:$CN969,88,FALSE),"unknown")</f>
        <v>$35,000 to $49,999</v>
      </c>
      <c r="AT396" s="159" t="str">
        <f>IFERROR(VLOOKUP(Table1[[#This Row],[RespondentID]],'All Data'!$A397:$CN969,89,FALSE),"unknown")</f>
        <v>Some high school</v>
      </c>
      <c r="AU396" s="159" t="str">
        <f>IFERROR(VLOOKUP(Table1[[#This Row],[RespondentID]],'All Data'!$A397:$CN969,90,FALSE),"unknown")</f>
        <v>Retired</v>
      </c>
      <c r="AV396" s="159" t="str">
        <f>IFERROR(VLOOKUP(Table1[[#This Row],[RespondentID]],'All Data'!$A397:$CN969,91,FALSE),"unknown")</f>
        <v>Yes</v>
      </c>
      <c r="AW396" s="159" t="str">
        <f>IFERROR(VLOOKUP(Table1[[#This Row],[RespondentID]],'All Data'!$A397:$CN969,92,FALSE),"unknown")</f>
        <v>No</v>
      </c>
    </row>
    <row r="397" spans="1:49" x14ac:dyDescent="0.35">
      <c r="A397" s="6">
        <f>'All Data'!A398</f>
        <v>7044849483</v>
      </c>
      <c r="B397" s="6" t="s">
        <v>18</v>
      </c>
      <c r="C397" s="6"/>
      <c r="D397" s="6"/>
      <c r="E397" s="6"/>
      <c r="F397" s="6"/>
      <c r="G397" s="6"/>
      <c r="H397" s="6"/>
      <c r="I397" s="6"/>
      <c r="J397" s="6" t="s">
        <v>26</v>
      </c>
      <c r="K397" s="6"/>
      <c r="L397" s="6"/>
      <c r="M397" s="6"/>
      <c r="N397" s="6"/>
      <c r="O397" s="8"/>
      <c r="P397" s="8">
        <f t="shared" si="118"/>
        <v>2</v>
      </c>
      <c r="Q397" s="8">
        <f t="shared" si="119"/>
        <v>1.5</v>
      </c>
      <c r="R397" s="8"/>
      <c r="S397" s="8">
        <f t="shared" si="125"/>
        <v>1</v>
      </c>
      <c r="T397" s="8">
        <f t="shared" si="120"/>
        <v>0</v>
      </c>
      <c r="U397" s="8">
        <f t="shared" si="121"/>
        <v>0</v>
      </c>
      <c r="V397" s="88">
        <f t="shared" si="108"/>
        <v>0</v>
      </c>
      <c r="W397" s="88">
        <f t="shared" si="109"/>
        <v>0</v>
      </c>
      <c r="X397" s="88">
        <f t="shared" si="110"/>
        <v>0</v>
      </c>
      <c r="Y397" s="88">
        <f t="shared" si="111"/>
        <v>0</v>
      </c>
      <c r="Z397" s="88">
        <f t="shared" si="112"/>
        <v>0</v>
      </c>
      <c r="AA397" s="88">
        <f t="shared" si="113"/>
        <v>1</v>
      </c>
      <c r="AB397" s="88">
        <f t="shared" si="114"/>
        <v>0</v>
      </c>
      <c r="AC397" s="88">
        <f t="shared" si="115"/>
        <v>0</v>
      </c>
      <c r="AD397" s="88">
        <f t="shared" si="116"/>
        <v>0</v>
      </c>
      <c r="AE397" s="88">
        <f t="shared" si="117"/>
        <v>0</v>
      </c>
      <c r="AF397" s="8"/>
      <c r="AG397" s="8"/>
      <c r="AH397" s="8">
        <f t="shared" si="122"/>
        <v>2</v>
      </c>
      <c r="AI397" s="8">
        <f t="shared" si="123"/>
        <v>2</v>
      </c>
      <c r="AJ397" s="8" t="str">
        <f t="shared" si="124"/>
        <v>Correct</v>
      </c>
      <c r="AK397" s="8"/>
      <c r="AL397" s="159" t="str">
        <f>IFERROR(VLOOKUP(Table1[[#This Row],[RespondentID]],'All Data'!$A398:$CN970,81,FALSE),"unknown")</f>
        <v>Male</v>
      </c>
      <c r="AM397" s="159">
        <f>IFERROR(VLOOKUP(Table1[[#This Row],[RespondentID]],'All Data'!$A398:$CN970,82,FALSE),"unknown")</f>
        <v>70</v>
      </c>
      <c r="AN397" s="159" t="str">
        <f>IFERROR(VLOOKUP(Table1[[#This Row],[RespondentID]],'All Data'!$A398:$CN970,83,FALSE),"unknown")</f>
        <v>Suffolk</v>
      </c>
      <c r="AO397" s="159" t="str">
        <f>IFERROR(VLOOKUP(Table1[[#This Row],[RespondentID]],'All Data'!$A398:$CN970,84,FALSE),"unknown")</f>
        <v>Amity Harbor, 11701</v>
      </c>
      <c r="AP397" s="159" t="str">
        <f>IFERROR(VLOOKUP(Table1[[#This Row],[RespondentID]],'All Data'!$A398:$CN970,85,FALSE),"unknown")</f>
        <v>Multi-racial</v>
      </c>
      <c r="AQ397" s="159" t="str">
        <f>IFERROR(VLOOKUP(Table1[[#This Row],[RespondentID]],'All Data'!$A398:$CN970,86,FALSE),"unknown")</f>
        <v>No</v>
      </c>
      <c r="AR397" s="159" t="str">
        <f>IFERROR(VLOOKUP(Table1[[#This Row],[RespondentID]],'All Data'!$A398:$CN970,87,FALSE),"unknown")</f>
        <v xml:space="preserve">English </v>
      </c>
      <c r="AS397" s="159" t="str">
        <f>IFERROR(VLOOKUP(Table1[[#This Row],[RespondentID]],'All Data'!$A398:$CN970,88,FALSE),"unknown")</f>
        <v>$20,000 to $34,999</v>
      </c>
      <c r="AT397" s="159" t="str">
        <f>IFERROR(VLOOKUP(Table1[[#This Row],[RespondentID]],'All Data'!$A398:$CN970,89,FALSE),"unknown")</f>
        <v>College graduate</v>
      </c>
      <c r="AU397" s="159" t="str">
        <f>IFERROR(VLOOKUP(Table1[[#This Row],[RespondentID]],'All Data'!$A398:$CN970,90,FALSE),"unknown")</f>
        <v>Retired</v>
      </c>
      <c r="AV397" s="159" t="str">
        <f>IFERROR(VLOOKUP(Table1[[#This Row],[RespondentID]],'All Data'!$A398:$CN970,91,FALSE),"unknown")</f>
        <v>Yes</v>
      </c>
      <c r="AW397" s="159" t="str">
        <f>IFERROR(VLOOKUP(Table1[[#This Row],[RespondentID]],'All Data'!$A398:$CN970,92,FALSE),"unknown")</f>
        <v>Yes</v>
      </c>
    </row>
    <row r="398" spans="1:49" x14ac:dyDescent="0.35">
      <c r="A398" s="6">
        <f>'All Data'!A399</f>
        <v>7044849217</v>
      </c>
      <c r="B398" s="6"/>
      <c r="C398" s="6" t="s">
        <v>19</v>
      </c>
      <c r="D398" s="6"/>
      <c r="E398" s="6"/>
      <c r="F398" s="6"/>
      <c r="G398" s="6"/>
      <c r="H398" s="6"/>
      <c r="I398" s="6" t="s">
        <v>25</v>
      </c>
      <c r="J398" s="6"/>
      <c r="K398" s="6"/>
      <c r="L398" s="6"/>
      <c r="M398" s="6"/>
      <c r="N398" s="6"/>
      <c r="O398" s="8"/>
      <c r="P398" s="8">
        <f t="shared" si="118"/>
        <v>2</v>
      </c>
      <c r="Q398" s="8">
        <f t="shared" si="119"/>
        <v>1.5</v>
      </c>
      <c r="R398" s="8"/>
      <c r="S398" s="8">
        <f t="shared" si="125"/>
        <v>0</v>
      </c>
      <c r="T398" s="8">
        <f t="shared" si="120"/>
        <v>1</v>
      </c>
      <c r="U398" s="8">
        <f t="shared" si="121"/>
        <v>0</v>
      </c>
      <c r="V398" s="88">
        <f t="shared" si="108"/>
        <v>0</v>
      </c>
      <c r="W398" s="88">
        <f t="shared" si="109"/>
        <v>0</v>
      </c>
      <c r="X398" s="88">
        <f t="shared" si="110"/>
        <v>0</v>
      </c>
      <c r="Y398" s="88">
        <f t="shared" si="111"/>
        <v>0</v>
      </c>
      <c r="Z398" s="88">
        <f t="shared" si="112"/>
        <v>1</v>
      </c>
      <c r="AA398" s="88">
        <f t="shared" si="113"/>
        <v>0</v>
      </c>
      <c r="AB398" s="88">
        <f t="shared" si="114"/>
        <v>0</v>
      </c>
      <c r="AC398" s="88">
        <f t="shared" si="115"/>
        <v>0</v>
      </c>
      <c r="AD398" s="88">
        <f t="shared" si="116"/>
        <v>0</v>
      </c>
      <c r="AE398" s="88">
        <f t="shared" si="117"/>
        <v>0</v>
      </c>
      <c r="AF398" s="8"/>
      <c r="AG398" s="8"/>
      <c r="AH398" s="8">
        <f t="shared" si="122"/>
        <v>2</v>
      </c>
      <c r="AI398" s="8">
        <f t="shared" si="123"/>
        <v>2</v>
      </c>
      <c r="AJ398" s="8" t="str">
        <f t="shared" si="124"/>
        <v>Correct</v>
      </c>
      <c r="AK398" s="8"/>
      <c r="AL398" s="159" t="str">
        <f>IFERROR(VLOOKUP(Table1[[#This Row],[RespondentID]],'All Data'!$A399:$CN971,81,FALSE),"unknown")</f>
        <v>Male</v>
      </c>
      <c r="AM398" s="159">
        <f>IFERROR(VLOOKUP(Table1[[#This Row],[RespondentID]],'All Data'!$A399:$CN971,82,FALSE),"unknown")</f>
        <v>74</v>
      </c>
      <c r="AN398" s="159" t="str">
        <f>IFERROR(VLOOKUP(Table1[[#This Row],[RespondentID]],'All Data'!$A399:$CN971,83,FALSE),"unknown")</f>
        <v>Suffolk</v>
      </c>
      <c r="AO398" s="159" t="str">
        <f>IFERROR(VLOOKUP(Table1[[#This Row],[RespondentID]],'All Data'!$A399:$CN971,84,FALSE),"unknown")</f>
        <v>Copiague, 11726</v>
      </c>
      <c r="AP398" s="159" t="str">
        <f>IFERROR(VLOOKUP(Table1[[#This Row],[RespondentID]],'All Data'!$A399:$CN971,85,FALSE),"unknown")</f>
        <v>White/Caucasian</v>
      </c>
      <c r="AQ398" s="159" t="str">
        <f>IFERROR(VLOOKUP(Table1[[#This Row],[RespondentID]],'All Data'!$A399:$CN971,86,FALSE),"unknown")</f>
        <v>No</v>
      </c>
      <c r="AR398" s="159" t="str">
        <f>IFERROR(VLOOKUP(Table1[[#This Row],[RespondentID]],'All Data'!$A399:$CN971,87,FALSE),"unknown")</f>
        <v xml:space="preserve"> </v>
      </c>
      <c r="AS398" s="159">
        <f>IFERROR(VLOOKUP(Table1[[#This Row],[RespondentID]],'All Data'!$A399:$CN971,88,FALSE),"unknown")</f>
        <v>0</v>
      </c>
      <c r="AT398" s="159" t="str">
        <f>IFERROR(VLOOKUP(Table1[[#This Row],[RespondentID]],'All Data'!$A399:$CN971,89,FALSE),"unknown")</f>
        <v>High school graduate</v>
      </c>
      <c r="AU398" s="159" t="str">
        <f>IFERROR(VLOOKUP(Table1[[#This Row],[RespondentID]],'All Data'!$A399:$CN971,90,FALSE),"unknown")</f>
        <v>Retired</v>
      </c>
      <c r="AV398" s="159" t="str">
        <f>IFERROR(VLOOKUP(Table1[[#This Row],[RespondentID]],'All Data'!$A399:$CN971,91,FALSE),"unknown")</f>
        <v>Yes</v>
      </c>
      <c r="AW398" s="159">
        <f>IFERROR(VLOOKUP(Table1[[#This Row],[RespondentID]],'All Data'!$A399:$CN971,92,FALSE),"unknown")</f>
        <v>0</v>
      </c>
    </row>
    <row r="399" spans="1:49" x14ac:dyDescent="0.35">
      <c r="A399" s="6">
        <f>'All Data'!A400</f>
        <v>7044848984</v>
      </c>
      <c r="B399" s="6"/>
      <c r="C399" s="6" t="s">
        <v>19</v>
      </c>
      <c r="D399" s="6" t="s">
        <v>20</v>
      </c>
      <c r="E399" s="6"/>
      <c r="F399" s="6"/>
      <c r="G399" s="6"/>
      <c r="H399" s="6"/>
      <c r="I399" s="6"/>
      <c r="J399" s="6" t="s">
        <v>26</v>
      </c>
      <c r="K399" s="6"/>
      <c r="L399" s="6" t="s">
        <v>28</v>
      </c>
      <c r="M399" s="6"/>
      <c r="N399" s="6"/>
      <c r="O399" s="8"/>
      <c r="P399" s="8">
        <f t="shared" si="118"/>
        <v>4</v>
      </c>
      <c r="Q399" s="8">
        <f t="shared" si="119"/>
        <v>0.75</v>
      </c>
      <c r="R399" s="8"/>
      <c r="S399" s="8">
        <f t="shared" si="125"/>
        <v>0</v>
      </c>
      <c r="T399" s="8">
        <f t="shared" si="120"/>
        <v>0.75</v>
      </c>
      <c r="U399" s="8">
        <f t="shared" si="121"/>
        <v>0.75</v>
      </c>
      <c r="V399" s="88">
        <f t="shared" si="108"/>
        <v>0</v>
      </c>
      <c r="W399" s="88">
        <f t="shared" si="109"/>
        <v>0</v>
      </c>
      <c r="X399" s="88">
        <f t="shared" si="110"/>
        <v>0</v>
      </c>
      <c r="Y399" s="88">
        <f t="shared" si="111"/>
        <v>0</v>
      </c>
      <c r="Z399" s="88">
        <f t="shared" si="112"/>
        <v>0</v>
      </c>
      <c r="AA399" s="88">
        <f t="shared" si="113"/>
        <v>0.75</v>
      </c>
      <c r="AB399" s="88">
        <f t="shared" si="114"/>
        <v>0</v>
      </c>
      <c r="AC399" s="88">
        <f t="shared" si="115"/>
        <v>0.75</v>
      </c>
      <c r="AD399" s="88">
        <f t="shared" si="116"/>
        <v>0</v>
      </c>
      <c r="AE399" s="88">
        <f t="shared" si="117"/>
        <v>0</v>
      </c>
      <c r="AF399" s="8"/>
      <c r="AG399" s="8"/>
      <c r="AH399" s="8">
        <f t="shared" si="122"/>
        <v>3</v>
      </c>
      <c r="AI399" s="8">
        <f t="shared" si="123"/>
        <v>4</v>
      </c>
      <c r="AJ399" s="8" t="str">
        <f t="shared" si="124"/>
        <v>Correct</v>
      </c>
      <c r="AK399" s="8"/>
      <c r="AL399" s="159" t="str">
        <f>IFERROR(VLOOKUP(Table1[[#This Row],[RespondentID]],'All Data'!$A400:$CN972,81,FALSE),"unknown")</f>
        <v>Female</v>
      </c>
      <c r="AM399" s="159">
        <f>IFERROR(VLOOKUP(Table1[[#This Row],[RespondentID]],'All Data'!$A400:$CN972,82,FALSE),"unknown")</f>
        <v>70</v>
      </c>
      <c r="AN399" s="159" t="str">
        <f>IFERROR(VLOOKUP(Table1[[#This Row],[RespondentID]],'All Data'!$A400:$CN972,83,FALSE),"unknown")</f>
        <v>Suffolk</v>
      </c>
      <c r="AO399" s="159" t="str">
        <f>IFERROR(VLOOKUP(Table1[[#This Row],[RespondentID]],'All Data'!$A400:$CN972,84,FALSE),"unknown")</f>
        <v>Holtsville, 11742</v>
      </c>
      <c r="AP399" s="159" t="str">
        <f>IFERROR(VLOOKUP(Table1[[#This Row],[RespondentID]],'All Data'!$A400:$CN972,85,FALSE),"unknown")</f>
        <v>White/Caucasian</v>
      </c>
      <c r="AQ399" s="159" t="str">
        <f>IFERROR(VLOOKUP(Table1[[#This Row],[RespondentID]],'All Data'!$A400:$CN972,86,FALSE),"unknown")</f>
        <v>No</v>
      </c>
      <c r="AR399" s="159" t="str">
        <f>IFERROR(VLOOKUP(Table1[[#This Row],[RespondentID]],'All Data'!$A400:$CN972,87,FALSE),"unknown")</f>
        <v xml:space="preserve">English </v>
      </c>
      <c r="AS399" s="159" t="str">
        <f>IFERROR(VLOOKUP(Table1[[#This Row],[RespondentID]],'All Data'!$A400:$CN972,88,FALSE),"unknown")</f>
        <v>$50,000 to $74,999</v>
      </c>
      <c r="AT399" s="159" t="str">
        <f>IFERROR(VLOOKUP(Table1[[#This Row],[RespondentID]],'All Data'!$A400:$CN972,89,FALSE),"unknown")</f>
        <v>College graduate</v>
      </c>
      <c r="AU399" s="159" t="str">
        <f>IFERROR(VLOOKUP(Table1[[#This Row],[RespondentID]],'All Data'!$A400:$CN972,90,FALSE),"unknown")</f>
        <v>Employed for wages</v>
      </c>
      <c r="AV399" s="159" t="str">
        <f>IFERROR(VLOOKUP(Table1[[#This Row],[RespondentID]],'All Data'!$A400:$CN972,91,FALSE),"unknown")</f>
        <v>Yes</v>
      </c>
      <c r="AW399" s="159" t="str">
        <f>IFERROR(VLOOKUP(Table1[[#This Row],[RespondentID]],'All Data'!$A400:$CN972,92,FALSE),"unknown")</f>
        <v>Yes</v>
      </c>
    </row>
    <row r="400" spans="1:49" x14ac:dyDescent="0.35">
      <c r="A400" s="6">
        <f>'All Data'!A401</f>
        <v>7044848704</v>
      </c>
      <c r="B400" s="6"/>
      <c r="C400" s="6"/>
      <c r="D400" s="6"/>
      <c r="E400" s="6"/>
      <c r="F400" s="6"/>
      <c r="G400" s="6"/>
      <c r="H400" s="6"/>
      <c r="I400" s="6"/>
      <c r="J400" s="6"/>
      <c r="K400" s="6"/>
      <c r="L400" s="6" t="s">
        <v>28</v>
      </c>
      <c r="M400" s="6"/>
      <c r="N400" s="6"/>
      <c r="O400" s="8"/>
      <c r="P400" s="8">
        <f t="shared" si="118"/>
        <v>1</v>
      </c>
      <c r="Q400" s="8">
        <f t="shared" si="119"/>
        <v>3</v>
      </c>
      <c r="R400" s="8"/>
      <c r="S400" s="8">
        <f t="shared" si="125"/>
        <v>0</v>
      </c>
      <c r="T400" s="8">
        <f t="shared" si="120"/>
        <v>0</v>
      </c>
      <c r="U400" s="8">
        <f t="shared" si="121"/>
        <v>0</v>
      </c>
      <c r="V400" s="88">
        <f t="shared" si="108"/>
        <v>0</v>
      </c>
      <c r="W400" s="88">
        <f t="shared" si="109"/>
        <v>0</v>
      </c>
      <c r="X400" s="88">
        <f t="shared" si="110"/>
        <v>0</v>
      </c>
      <c r="Y400" s="88">
        <f t="shared" si="111"/>
        <v>0</v>
      </c>
      <c r="Z400" s="88">
        <f t="shared" si="112"/>
        <v>0</v>
      </c>
      <c r="AA400" s="88">
        <f t="shared" si="113"/>
        <v>0</v>
      </c>
      <c r="AB400" s="88">
        <f t="shared" si="114"/>
        <v>0</v>
      </c>
      <c r="AC400" s="88">
        <f t="shared" si="115"/>
        <v>1</v>
      </c>
      <c r="AD400" s="88">
        <f t="shared" si="116"/>
        <v>0</v>
      </c>
      <c r="AE400" s="88">
        <f t="shared" si="117"/>
        <v>0</v>
      </c>
      <c r="AF400" s="8"/>
      <c r="AG400" s="8"/>
      <c r="AH400" s="8">
        <f t="shared" si="122"/>
        <v>1</v>
      </c>
      <c r="AI400" s="8">
        <f t="shared" si="123"/>
        <v>1</v>
      </c>
      <c r="AJ400" s="8" t="str">
        <f t="shared" si="124"/>
        <v>Correct</v>
      </c>
      <c r="AK400" s="8"/>
      <c r="AL400" s="159" t="str">
        <f>IFERROR(VLOOKUP(Table1[[#This Row],[RespondentID]],'All Data'!$A401:$CN973,81,FALSE),"unknown")</f>
        <v>Female</v>
      </c>
      <c r="AM400" s="159">
        <f>IFERROR(VLOOKUP(Table1[[#This Row],[RespondentID]],'All Data'!$A401:$CN973,82,FALSE),"unknown")</f>
        <v>63</v>
      </c>
      <c r="AN400" s="159" t="str">
        <f>IFERROR(VLOOKUP(Table1[[#This Row],[RespondentID]],'All Data'!$A401:$CN973,83,FALSE),"unknown")</f>
        <v>Suffolk</v>
      </c>
      <c r="AO400" s="159" t="str">
        <f>IFERROR(VLOOKUP(Table1[[#This Row],[RespondentID]],'All Data'!$A401:$CN973,84,FALSE),"unknown")</f>
        <v>Amityville, 11701</v>
      </c>
      <c r="AP400" s="159" t="str">
        <f>IFERROR(VLOOKUP(Table1[[#This Row],[RespondentID]],'All Data'!$A401:$CN973,85,FALSE),"unknown")</f>
        <v>White/Caucasian</v>
      </c>
      <c r="AQ400" s="159" t="str">
        <f>IFERROR(VLOOKUP(Table1[[#This Row],[RespondentID]],'All Data'!$A401:$CN973,86,FALSE),"unknown")</f>
        <v>No</v>
      </c>
      <c r="AR400" s="159" t="str">
        <f>IFERROR(VLOOKUP(Table1[[#This Row],[RespondentID]],'All Data'!$A401:$CN973,87,FALSE),"unknown")</f>
        <v xml:space="preserve">English </v>
      </c>
      <c r="AS400" s="159" t="str">
        <f>IFERROR(VLOOKUP(Table1[[#This Row],[RespondentID]],'All Data'!$A401:$CN973,88,FALSE),"unknown")</f>
        <v>$0-$19,999</v>
      </c>
      <c r="AT400" s="159" t="str">
        <f>IFERROR(VLOOKUP(Table1[[#This Row],[RespondentID]],'All Data'!$A401:$CN973,89,FALSE),"unknown")</f>
        <v>High school graduate</v>
      </c>
      <c r="AU400" s="159">
        <f>IFERROR(VLOOKUP(Table1[[#This Row],[RespondentID]],'All Data'!$A401:$CN973,90,FALSE),"unknown")</f>
        <v>0</v>
      </c>
      <c r="AV400" s="159" t="str">
        <f>IFERROR(VLOOKUP(Table1[[#This Row],[RespondentID]],'All Data'!$A401:$CN973,91,FALSE),"unknown")</f>
        <v>Yes</v>
      </c>
      <c r="AW400" s="159" t="str">
        <f>IFERROR(VLOOKUP(Table1[[#This Row],[RespondentID]],'All Data'!$A401:$CN973,92,FALSE),"unknown")</f>
        <v>Yes</v>
      </c>
    </row>
    <row r="401" spans="1:49" x14ac:dyDescent="0.35">
      <c r="A401" s="6">
        <f>'All Data'!A402</f>
        <v>7044848423</v>
      </c>
      <c r="B401" s="6"/>
      <c r="C401" s="6" t="s">
        <v>19</v>
      </c>
      <c r="D401" s="6" t="s">
        <v>20</v>
      </c>
      <c r="E401" s="6"/>
      <c r="F401" s="6"/>
      <c r="G401" s="6"/>
      <c r="H401" s="6"/>
      <c r="I401" s="6"/>
      <c r="J401" s="6"/>
      <c r="K401" s="6"/>
      <c r="L401" s="6"/>
      <c r="M401" s="6"/>
      <c r="N401" s="6" t="s">
        <v>30</v>
      </c>
      <c r="O401" s="8"/>
      <c r="P401" s="8">
        <f t="shared" si="118"/>
        <v>3</v>
      </c>
      <c r="Q401" s="8">
        <f t="shared" si="119"/>
        <v>1</v>
      </c>
      <c r="R401" s="8"/>
      <c r="S401" s="8">
        <f t="shared" si="125"/>
        <v>0</v>
      </c>
      <c r="T401" s="8">
        <f t="shared" si="120"/>
        <v>1</v>
      </c>
      <c r="U401" s="8">
        <f t="shared" si="121"/>
        <v>1</v>
      </c>
      <c r="V401" s="88">
        <f t="shared" si="108"/>
        <v>0</v>
      </c>
      <c r="W401" s="88">
        <f t="shared" si="109"/>
        <v>0</v>
      </c>
      <c r="X401" s="88">
        <f t="shared" si="110"/>
        <v>0</v>
      </c>
      <c r="Y401" s="88">
        <f t="shared" si="111"/>
        <v>0</v>
      </c>
      <c r="Z401" s="88">
        <f t="shared" si="112"/>
        <v>0</v>
      </c>
      <c r="AA401" s="88">
        <f t="shared" si="113"/>
        <v>0</v>
      </c>
      <c r="AB401" s="88">
        <f t="shared" si="114"/>
        <v>0</v>
      </c>
      <c r="AC401" s="88">
        <f t="shared" si="115"/>
        <v>0</v>
      </c>
      <c r="AD401" s="88">
        <f t="shared" si="116"/>
        <v>0</v>
      </c>
      <c r="AE401" s="88">
        <f t="shared" si="117"/>
        <v>1</v>
      </c>
      <c r="AF401" s="8"/>
      <c r="AG401" s="8"/>
      <c r="AH401" s="8">
        <f t="shared" si="122"/>
        <v>3</v>
      </c>
      <c r="AI401" s="8">
        <f t="shared" si="123"/>
        <v>3</v>
      </c>
      <c r="AJ401" s="8" t="str">
        <f t="shared" si="124"/>
        <v>Correct</v>
      </c>
      <c r="AK401" s="8"/>
      <c r="AL401" s="159" t="str">
        <f>IFERROR(VLOOKUP(Table1[[#This Row],[RespondentID]],'All Data'!$A402:$CN974,81,FALSE),"unknown")</f>
        <v>Female</v>
      </c>
      <c r="AM401" s="159">
        <f>IFERROR(VLOOKUP(Table1[[#This Row],[RespondentID]],'All Data'!$A402:$CN974,82,FALSE),"unknown")</f>
        <v>87</v>
      </c>
      <c r="AN401" s="159" t="str">
        <f>IFERROR(VLOOKUP(Table1[[#This Row],[RespondentID]],'All Data'!$A402:$CN974,83,FALSE),"unknown")</f>
        <v>Suffolk</v>
      </c>
      <c r="AO401" s="159" t="str">
        <f>IFERROR(VLOOKUP(Table1[[#This Row],[RespondentID]],'All Data'!$A402:$CN974,84,FALSE),"unknown")</f>
        <v>Copiague, 11726</v>
      </c>
      <c r="AP401" s="159" t="str">
        <f>IFERROR(VLOOKUP(Table1[[#This Row],[RespondentID]],'All Data'!$A402:$CN974,85,FALSE),"unknown")</f>
        <v>White/Caucasian</v>
      </c>
      <c r="AQ401" s="159" t="str">
        <f>IFERROR(VLOOKUP(Table1[[#This Row],[RespondentID]],'All Data'!$A402:$CN974,86,FALSE),"unknown")</f>
        <v>No</v>
      </c>
      <c r="AR401" s="159" t="str">
        <f>IFERROR(VLOOKUP(Table1[[#This Row],[RespondentID]],'All Data'!$A402:$CN974,87,FALSE),"unknown")</f>
        <v xml:space="preserve">English </v>
      </c>
      <c r="AS401" s="159">
        <f>IFERROR(VLOOKUP(Table1[[#This Row],[RespondentID]],'All Data'!$A402:$CN974,88,FALSE),"unknown")</f>
        <v>0</v>
      </c>
      <c r="AT401" s="159" t="str">
        <f>IFERROR(VLOOKUP(Table1[[#This Row],[RespondentID]],'All Data'!$A402:$CN974,89,FALSE),"unknown")</f>
        <v>High school graduate</v>
      </c>
      <c r="AU401" s="159" t="str">
        <f>IFERROR(VLOOKUP(Table1[[#This Row],[RespondentID]],'All Data'!$A402:$CN974,90,FALSE),"unknown")</f>
        <v>Retired</v>
      </c>
      <c r="AV401" s="159" t="str">
        <f>IFERROR(VLOOKUP(Table1[[#This Row],[RespondentID]],'All Data'!$A402:$CN974,91,FALSE),"unknown")</f>
        <v>Yes</v>
      </c>
      <c r="AW401" s="159" t="str">
        <f>IFERROR(VLOOKUP(Table1[[#This Row],[RespondentID]],'All Data'!$A402:$CN974,92,FALSE),"unknown")</f>
        <v>No</v>
      </c>
    </row>
    <row r="402" spans="1:49" x14ac:dyDescent="0.35">
      <c r="A402" s="6">
        <f>'All Data'!A403</f>
        <v>7044848152</v>
      </c>
      <c r="B402" s="6"/>
      <c r="C402" s="6"/>
      <c r="D402" s="6"/>
      <c r="E402" s="6"/>
      <c r="F402" s="6"/>
      <c r="G402" s="6"/>
      <c r="H402" s="6"/>
      <c r="I402" s="6"/>
      <c r="J402" s="6"/>
      <c r="K402" s="6"/>
      <c r="L402" s="6"/>
      <c r="M402" s="6"/>
      <c r="N402" s="6"/>
      <c r="O402" s="8"/>
      <c r="P402" s="8">
        <f t="shared" si="118"/>
        <v>0</v>
      </c>
      <c r="Q402" s="8" t="e">
        <f t="shared" si="119"/>
        <v>#DIV/0!</v>
      </c>
      <c r="R402" s="8"/>
      <c r="S402" s="8">
        <f t="shared" si="125"/>
        <v>0</v>
      </c>
      <c r="T402" s="8">
        <f t="shared" si="120"/>
        <v>0</v>
      </c>
      <c r="U402" s="8">
        <f t="shared" si="121"/>
        <v>0</v>
      </c>
      <c r="V402" s="88">
        <f t="shared" si="108"/>
        <v>0</v>
      </c>
      <c r="W402" s="88">
        <f t="shared" si="109"/>
        <v>0</v>
      </c>
      <c r="X402" s="88">
        <f t="shared" si="110"/>
        <v>0</v>
      </c>
      <c r="Y402" s="88">
        <f t="shared" si="111"/>
        <v>0</v>
      </c>
      <c r="Z402" s="88">
        <f t="shared" si="112"/>
        <v>0</v>
      </c>
      <c r="AA402" s="88">
        <f t="shared" si="113"/>
        <v>0</v>
      </c>
      <c r="AB402" s="88">
        <f t="shared" si="114"/>
        <v>0</v>
      </c>
      <c r="AC402" s="88">
        <f t="shared" si="115"/>
        <v>0</v>
      </c>
      <c r="AD402" s="88">
        <f t="shared" si="116"/>
        <v>0</v>
      </c>
      <c r="AE402" s="88">
        <f t="shared" si="117"/>
        <v>0</v>
      </c>
      <c r="AF402" s="8"/>
      <c r="AG402" s="8"/>
      <c r="AH402" s="8">
        <f t="shared" si="122"/>
        <v>0</v>
      </c>
      <c r="AI402" s="8">
        <f t="shared" si="123"/>
        <v>0</v>
      </c>
      <c r="AJ402" s="8" t="str">
        <f t="shared" si="124"/>
        <v>Correct</v>
      </c>
      <c r="AK402" s="8"/>
      <c r="AL402" s="159" t="str">
        <f>IFERROR(VLOOKUP(Table1[[#This Row],[RespondentID]],'All Data'!$A403:$CN975,81,FALSE),"unknown")</f>
        <v>Male</v>
      </c>
      <c r="AM402" s="159">
        <f>IFERROR(VLOOKUP(Table1[[#This Row],[RespondentID]],'All Data'!$A403:$CN975,82,FALSE),"unknown")</f>
        <v>87</v>
      </c>
      <c r="AN402" s="159" t="str">
        <f>IFERROR(VLOOKUP(Table1[[#This Row],[RespondentID]],'All Data'!$A403:$CN975,83,FALSE),"unknown")</f>
        <v>Nassau</v>
      </c>
      <c r="AO402" s="159" t="str">
        <f>IFERROR(VLOOKUP(Table1[[#This Row],[RespondentID]],'All Data'!$A403:$CN975,84,FALSE),"unknown")</f>
        <v>Farmingdale, 11735</v>
      </c>
      <c r="AP402" s="159" t="str">
        <f>IFERROR(VLOOKUP(Table1[[#This Row],[RespondentID]],'All Data'!$A403:$CN975,85,FALSE),"unknown")</f>
        <v>White/Caucasian</v>
      </c>
      <c r="AQ402" s="159" t="str">
        <f>IFERROR(VLOOKUP(Table1[[#This Row],[RespondentID]],'All Data'!$A403:$CN975,86,FALSE),"unknown")</f>
        <v>No</v>
      </c>
      <c r="AR402" s="159" t="str">
        <f>IFERROR(VLOOKUP(Table1[[#This Row],[RespondentID]],'All Data'!$A403:$CN975,87,FALSE),"unknown")</f>
        <v xml:space="preserve">English </v>
      </c>
      <c r="AS402" s="159" t="str">
        <f>IFERROR(VLOOKUP(Table1[[#This Row],[RespondentID]],'All Data'!$A403:$CN975,88,FALSE),"unknown")</f>
        <v>$35,000 to $49,999</v>
      </c>
      <c r="AT402" s="159" t="str">
        <f>IFERROR(VLOOKUP(Table1[[#This Row],[RespondentID]],'All Data'!$A403:$CN975,89,FALSE),"unknown")</f>
        <v>Some college</v>
      </c>
      <c r="AU402" s="159" t="str">
        <f>IFERROR(VLOOKUP(Table1[[#This Row],[RespondentID]],'All Data'!$A403:$CN975,90,FALSE),"unknown")</f>
        <v>Retired</v>
      </c>
      <c r="AV402" s="159" t="str">
        <f>IFERROR(VLOOKUP(Table1[[#This Row],[RespondentID]],'All Data'!$A403:$CN975,91,FALSE),"unknown")</f>
        <v>Yes</v>
      </c>
      <c r="AW402" s="159" t="str">
        <f>IFERROR(VLOOKUP(Table1[[#This Row],[RespondentID]],'All Data'!$A403:$CN975,92,FALSE),"unknown")</f>
        <v>No</v>
      </c>
    </row>
    <row r="403" spans="1:49" x14ac:dyDescent="0.35">
      <c r="A403" s="6">
        <f>'All Data'!A404</f>
        <v>7044847900</v>
      </c>
      <c r="B403" s="6"/>
      <c r="C403" s="6"/>
      <c r="D403" s="6"/>
      <c r="E403" s="6"/>
      <c r="F403" s="6"/>
      <c r="G403" s="6"/>
      <c r="H403" s="6"/>
      <c r="I403" s="6"/>
      <c r="J403" s="6" t="s">
        <v>26</v>
      </c>
      <c r="K403" s="6"/>
      <c r="L403" s="6"/>
      <c r="M403" s="6"/>
      <c r="N403" s="6"/>
      <c r="O403" s="8"/>
      <c r="P403" s="8">
        <f t="shared" si="118"/>
        <v>1</v>
      </c>
      <c r="Q403" s="8">
        <f t="shared" si="119"/>
        <v>3</v>
      </c>
      <c r="R403" s="8"/>
      <c r="S403" s="8">
        <f t="shared" si="125"/>
        <v>0</v>
      </c>
      <c r="T403" s="8">
        <f t="shared" si="120"/>
        <v>0</v>
      </c>
      <c r="U403" s="8">
        <f t="shared" si="121"/>
        <v>0</v>
      </c>
      <c r="V403" s="88">
        <f t="shared" si="108"/>
        <v>0</v>
      </c>
      <c r="W403" s="88">
        <f t="shared" si="109"/>
        <v>0</v>
      </c>
      <c r="X403" s="88">
        <f t="shared" si="110"/>
        <v>0</v>
      </c>
      <c r="Y403" s="88">
        <f t="shared" si="111"/>
        <v>0</v>
      </c>
      <c r="Z403" s="88">
        <f t="shared" si="112"/>
        <v>0</v>
      </c>
      <c r="AA403" s="88">
        <f t="shared" si="113"/>
        <v>1</v>
      </c>
      <c r="AB403" s="88">
        <f t="shared" si="114"/>
        <v>0</v>
      </c>
      <c r="AC403" s="88">
        <f t="shared" si="115"/>
        <v>0</v>
      </c>
      <c r="AD403" s="88">
        <f t="shared" si="116"/>
        <v>0</v>
      </c>
      <c r="AE403" s="88">
        <f t="shared" si="117"/>
        <v>0</v>
      </c>
      <c r="AF403" s="8"/>
      <c r="AG403" s="8"/>
      <c r="AH403" s="8">
        <f t="shared" si="122"/>
        <v>1</v>
      </c>
      <c r="AI403" s="8">
        <f t="shared" si="123"/>
        <v>1</v>
      </c>
      <c r="AJ403" s="8" t="str">
        <f t="shared" si="124"/>
        <v>Correct</v>
      </c>
      <c r="AK403" s="8"/>
      <c r="AL403" s="159" t="str">
        <f>IFERROR(VLOOKUP(Table1[[#This Row],[RespondentID]],'All Data'!$A404:$CN976,81,FALSE),"unknown")</f>
        <v>Male</v>
      </c>
      <c r="AM403" s="159">
        <f>IFERROR(VLOOKUP(Table1[[#This Row],[RespondentID]],'All Data'!$A404:$CN976,82,FALSE),"unknown")</f>
        <v>84</v>
      </c>
      <c r="AN403" s="159" t="str">
        <f>IFERROR(VLOOKUP(Table1[[#This Row],[RespondentID]],'All Data'!$A404:$CN976,83,FALSE),"unknown")</f>
        <v>Suffolk</v>
      </c>
      <c r="AO403" s="159" t="str">
        <f>IFERROR(VLOOKUP(Table1[[#This Row],[RespondentID]],'All Data'!$A404:$CN976,84,FALSE),"unknown")</f>
        <v>Amityville, 11701</v>
      </c>
      <c r="AP403" s="159" t="str">
        <f>IFERROR(VLOOKUP(Table1[[#This Row],[RespondentID]],'All Data'!$A404:$CN976,85,FALSE),"unknown")</f>
        <v>White/Caucasian</v>
      </c>
      <c r="AQ403" s="159">
        <f>IFERROR(VLOOKUP(Table1[[#This Row],[RespondentID]],'All Data'!$A404:$CN976,86,FALSE),"unknown")</f>
        <v>0</v>
      </c>
      <c r="AR403" s="159" t="str">
        <f>IFERROR(VLOOKUP(Table1[[#This Row],[RespondentID]],'All Data'!$A404:$CN976,87,FALSE),"unknown")</f>
        <v xml:space="preserve">English </v>
      </c>
      <c r="AS403" s="159" t="str">
        <f>IFERROR(VLOOKUP(Table1[[#This Row],[RespondentID]],'All Data'!$A404:$CN976,88,FALSE),"unknown")</f>
        <v>$75,000 to $125,000</v>
      </c>
      <c r="AT403" s="159" t="str">
        <f>IFERROR(VLOOKUP(Table1[[#This Row],[RespondentID]],'All Data'!$A404:$CN976,89,FALSE),"unknown")</f>
        <v>High school graduate</v>
      </c>
      <c r="AU403" s="159" t="str">
        <f>IFERROR(VLOOKUP(Table1[[#This Row],[RespondentID]],'All Data'!$A404:$CN976,90,FALSE),"unknown")</f>
        <v>Retired</v>
      </c>
      <c r="AV403" s="159" t="str">
        <f>IFERROR(VLOOKUP(Table1[[#This Row],[RespondentID]],'All Data'!$A404:$CN976,91,FALSE),"unknown")</f>
        <v>Yes</v>
      </c>
      <c r="AW403" s="159" t="str">
        <f>IFERROR(VLOOKUP(Table1[[#This Row],[RespondentID]],'All Data'!$A404:$CN976,92,FALSE),"unknown")</f>
        <v>Yes</v>
      </c>
    </row>
    <row r="404" spans="1:49" x14ac:dyDescent="0.35">
      <c r="A404" s="6">
        <f>'All Data'!A405</f>
        <v>7044847621</v>
      </c>
      <c r="B404" s="6" t="s">
        <v>18</v>
      </c>
      <c r="C404" s="6" t="s">
        <v>19</v>
      </c>
      <c r="D404" s="6"/>
      <c r="E404" s="6" t="s">
        <v>21</v>
      </c>
      <c r="F404" s="6"/>
      <c r="G404" s="6"/>
      <c r="H404" s="6"/>
      <c r="I404" s="6"/>
      <c r="J404" s="6"/>
      <c r="K404" s="6"/>
      <c r="L404" s="6"/>
      <c r="M404" s="6"/>
      <c r="N404" s="6"/>
      <c r="O404" s="8"/>
      <c r="P404" s="8">
        <f t="shared" si="118"/>
        <v>3</v>
      </c>
      <c r="Q404" s="8">
        <f t="shared" si="119"/>
        <v>1</v>
      </c>
      <c r="R404" s="8"/>
      <c r="S404" s="8">
        <f t="shared" si="125"/>
        <v>1</v>
      </c>
      <c r="T404" s="8">
        <f t="shared" si="120"/>
        <v>1</v>
      </c>
      <c r="U404" s="8">
        <f t="shared" si="121"/>
        <v>0</v>
      </c>
      <c r="V404" s="88">
        <f t="shared" si="108"/>
        <v>1</v>
      </c>
      <c r="W404" s="88">
        <f t="shared" si="109"/>
        <v>0</v>
      </c>
      <c r="X404" s="88">
        <f t="shared" si="110"/>
        <v>0</v>
      </c>
      <c r="Y404" s="88">
        <f t="shared" si="111"/>
        <v>0</v>
      </c>
      <c r="Z404" s="88">
        <f t="shared" si="112"/>
        <v>0</v>
      </c>
      <c r="AA404" s="88">
        <f t="shared" si="113"/>
        <v>0</v>
      </c>
      <c r="AB404" s="88">
        <f t="shared" si="114"/>
        <v>0</v>
      </c>
      <c r="AC404" s="88">
        <f t="shared" si="115"/>
        <v>0</v>
      </c>
      <c r="AD404" s="88">
        <f t="shared" si="116"/>
        <v>0</v>
      </c>
      <c r="AE404" s="88">
        <f t="shared" si="117"/>
        <v>0</v>
      </c>
      <c r="AF404" s="8"/>
      <c r="AG404" s="8"/>
      <c r="AH404" s="8">
        <f t="shared" si="122"/>
        <v>3</v>
      </c>
      <c r="AI404" s="8">
        <f t="shared" si="123"/>
        <v>3</v>
      </c>
      <c r="AJ404" s="8" t="str">
        <f t="shared" si="124"/>
        <v>Correct</v>
      </c>
      <c r="AK404" s="8"/>
      <c r="AL404" s="159" t="str">
        <f>IFERROR(VLOOKUP(Table1[[#This Row],[RespondentID]],'All Data'!$A405:$CN977,81,FALSE),"unknown")</f>
        <v>Male</v>
      </c>
      <c r="AM404" s="159">
        <f>IFERROR(VLOOKUP(Table1[[#This Row],[RespondentID]],'All Data'!$A405:$CN977,82,FALSE),"unknown")</f>
        <v>83</v>
      </c>
      <c r="AN404" s="159" t="str">
        <f>IFERROR(VLOOKUP(Table1[[#This Row],[RespondentID]],'All Data'!$A405:$CN977,83,FALSE),"unknown")</f>
        <v>Suffolk</v>
      </c>
      <c r="AO404" s="159" t="str">
        <f>IFERROR(VLOOKUP(Table1[[#This Row],[RespondentID]],'All Data'!$A405:$CN977,84,FALSE),"unknown")</f>
        <v>Amityville, 11701</v>
      </c>
      <c r="AP404" s="159" t="str">
        <f>IFERROR(VLOOKUP(Table1[[#This Row],[RespondentID]],'All Data'!$A405:$CN977,85,FALSE),"unknown")</f>
        <v>White/Caucasian</v>
      </c>
      <c r="AQ404" s="159" t="str">
        <f>IFERROR(VLOOKUP(Table1[[#This Row],[RespondentID]],'All Data'!$A405:$CN977,86,FALSE),"unknown")</f>
        <v>No</v>
      </c>
      <c r="AR404" s="159" t="str">
        <f>IFERROR(VLOOKUP(Table1[[#This Row],[RespondentID]],'All Data'!$A405:$CN977,87,FALSE),"unknown")</f>
        <v xml:space="preserve">English </v>
      </c>
      <c r="AS404" s="159" t="str">
        <f>IFERROR(VLOOKUP(Table1[[#This Row],[RespondentID]],'All Data'!$A405:$CN977,88,FALSE),"unknown")</f>
        <v>$50,000 to $74,999</v>
      </c>
      <c r="AT404" s="159" t="str">
        <f>IFERROR(VLOOKUP(Table1[[#This Row],[RespondentID]],'All Data'!$A405:$CN977,89,FALSE),"unknown")</f>
        <v>Some college</v>
      </c>
      <c r="AU404" s="159" t="str">
        <f>IFERROR(VLOOKUP(Table1[[#This Row],[RespondentID]],'All Data'!$A405:$CN977,90,FALSE),"unknown")</f>
        <v>Retired</v>
      </c>
      <c r="AV404" s="159" t="str">
        <f>IFERROR(VLOOKUP(Table1[[#This Row],[RespondentID]],'All Data'!$A405:$CN977,91,FALSE),"unknown")</f>
        <v>Yes</v>
      </c>
      <c r="AW404" s="159" t="str">
        <f>IFERROR(VLOOKUP(Table1[[#This Row],[RespondentID]],'All Data'!$A405:$CN977,92,FALSE),"unknown")</f>
        <v>No</v>
      </c>
    </row>
    <row r="405" spans="1:49" x14ac:dyDescent="0.35">
      <c r="A405" s="6">
        <f>'All Data'!A406</f>
        <v>7044847281</v>
      </c>
      <c r="B405" s="6"/>
      <c r="C405" s="6"/>
      <c r="D405" s="6"/>
      <c r="E405" s="6"/>
      <c r="F405" s="6"/>
      <c r="G405" s="6"/>
      <c r="H405" s="6"/>
      <c r="I405" s="6"/>
      <c r="J405" s="6"/>
      <c r="K405" s="6"/>
      <c r="L405" s="6"/>
      <c r="M405" s="6"/>
      <c r="N405" s="6" t="s">
        <v>30</v>
      </c>
      <c r="O405" s="8"/>
      <c r="P405" s="8">
        <f t="shared" si="118"/>
        <v>1</v>
      </c>
      <c r="Q405" s="8">
        <f t="shared" si="119"/>
        <v>3</v>
      </c>
      <c r="R405" s="8"/>
      <c r="S405" s="8">
        <f t="shared" si="125"/>
        <v>0</v>
      </c>
      <c r="T405" s="8">
        <f t="shared" si="120"/>
        <v>0</v>
      </c>
      <c r="U405" s="8">
        <f t="shared" si="121"/>
        <v>0</v>
      </c>
      <c r="V405" s="88">
        <f t="shared" si="108"/>
        <v>0</v>
      </c>
      <c r="W405" s="88">
        <f t="shared" si="109"/>
        <v>0</v>
      </c>
      <c r="X405" s="88">
        <f t="shared" si="110"/>
        <v>0</v>
      </c>
      <c r="Y405" s="88">
        <f t="shared" si="111"/>
        <v>0</v>
      </c>
      <c r="Z405" s="88">
        <f t="shared" si="112"/>
        <v>0</v>
      </c>
      <c r="AA405" s="88">
        <f t="shared" si="113"/>
        <v>0</v>
      </c>
      <c r="AB405" s="88">
        <f t="shared" si="114"/>
        <v>0</v>
      </c>
      <c r="AC405" s="88">
        <f t="shared" si="115"/>
        <v>0</v>
      </c>
      <c r="AD405" s="88">
        <f t="shared" si="116"/>
        <v>0</v>
      </c>
      <c r="AE405" s="88">
        <f t="shared" si="117"/>
        <v>1</v>
      </c>
      <c r="AF405" s="8"/>
      <c r="AG405" s="8"/>
      <c r="AH405" s="8">
        <f t="shared" si="122"/>
        <v>1</v>
      </c>
      <c r="AI405" s="8">
        <f t="shared" si="123"/>
        <v>1</v>
      </c>
      <c r="AJ405" s="8" t="str">
        <f t="shared" si="124"/>
        <v>Correct</v>
      </c>
      <c r="AK405" s="8"/>
      <c r="AL405" s="159" t="str">
        <f>IFERROR(VLOOKUP(Table1[[#This Row],[RespondentID]],'All Data'!$A406:$CN978,81,FALSE),"unknown")</f>
        <v>Female</v>
      </c>
      <c r="AM405" s="159">
        <f>IFERROR(VLOOKUP(Table1[[#This Row],[RespondentID]],'All Data'!$A406:$CN978,82,FALSE),"unknown")</f>
        <v>68</v>
      </c>
      <c r="AN405" s="159" t="str">
        <f>IFERROR(VLOOKUP(Table1[[#This Row],[RespondentID]],'All Data'!$A406:$CN978,83,FALSE),"unknown")</f>
        <v>Suffolk</v>
      </c>
      <c r="AO405" s="159" t="str">
        <f>IFERROR(VLOOKUP(Table1[[#This Row],[RespondentID]],'All Data'!$A406:$CN978,84,FALSE),"unknown")</f>
        <v>Lindenhurst, 11757</v>
      </c>
      <c r="AP405" s="159" t="str">
        <f>IFERROR(VLOOKUP(Table1[[#This Row],[RespondentID]],'All Data'!$A406:$CN978,85,FALSE),"unknown")</f>
        <v>White/Caucasian</v>
      </c>
      <c r="AQ405" s="159" t="str">
        <f>IFERROR(VLOOKUP(Table1[[#This Row],[RespondentID]],'All Data'!$A406:$CN978,86,FALSE),"unknown")</f>
        <v>Yes</v>
      </c>
      <c r="AR405" s="159" t="str">
        <f>IFERROR(VLOOKUP(Table1[[#This Row],[RespondentID]],'All Data'!$A406:$CN978,87,FALSE),"unknown")</f>
        <v xml:space="preserve">English </v>
      </c>
      <c r="AS405" s="159" t="str">
        <f>IFERROR(VLOOKUP(Table1[[#This Row],[RespondentID]],'All Data'!$A406:$CN978,88,FALSE),"unknown")</f>
        <v>$50,000 to $74,999</v>
      </c>
      <c r="AT405" s="159" t="str">
        <f>IFERROR(VLOOKUP(Table1[[#This Row],[RespondentID]],'All Data'!$A406:$CN978,89,FALSE),"unknown")</f>
        <v>College graduate</v>
      </c>
      <c r="AU405" s="159" t="str">
        <f>IFERROR(VLOOKUP(Table1[[#This Row],[RespondentID]],'All Data'!$A406:$CN978,90,FALSE),"unknown")</f>
        <v>Employed for wages</v>
      </c>
      <c r="AV405" s="159" t="str">
        <f>IFERROR(VLOOKUP(Table1[[#This Row],[RespondentID]],'All Data'!$A406:$CN978,91,FALSE),"unknown")</f>
        <v>Yes</v>
      </c>
      <c r="AW405" s="159" t="str">
        <f>IFERROR(VLOOKUP(Table1[[#This Row],[RespondentID]],'All Data'!$A406:$CN978,92,FALSE),"unknown")</f>
        <v>No</v>
      </c>
    </row>
    <row r="406" spans="1:49" x14ac:dyDescent="0.35">
      <c r="A406" s="6">
        <f>'All Data'!A407</f>
        <v>7044846920</v>
      </c>
      <c r="B406" s="6"/>
      <c r="C406" s="6"/>
      <c r="D406" s="6"/>
      <c r="E406" s="6"/>
      <c r="F406" s="6"/>
      <c r="G406" s="6"/>
      <c r="H406" s="6"/>
      <c r="I406" s="6"/>
      <c r="J406" s="6"/>
      <c r="K406" s="6" t="s">
        <v>27</v>
      </c>
      <c r="L406" s="6" t="s">
        <v>28</v>
      </c>
      <c r="M406" s="6"/>
      <c r="N406" s="6" t="s">
        <v>30</v>
      </c>
      <c r="O406" s="8"/>
      <c r="P406" s="8">
        <f t="shared" si="118"/>
        <v>3</v>
      </c>
      <c r="Q406" s="8">
        <f t="shared" si="119"/>
        <v>1</v>
      </c>
      <c r="R406" s="8"/>
      <c r="S406" s="8">
        <f t="shared" si="125"/>
        <v>0</v>
      </c>
      <c r="T406" s="8">
        <f t="shared" si="120"/>
        <v>0</v>
      </c>
      <c r="U406" s="8">
        <f t="shared" si="121"/>
        <v>0</v>
      </c>
      <c r="V406" s="88">
        <f t="shared" si="108"/>
        <v>0</v>
      </c>
      <c r="W406" s="88">
        <f t="shared" si="109"/>
        <v>0</v>
      </c>
      <c r="X406" s="88">
        <f t="shared" si="110"/>
        <v>0</v>
      </c>
      <c r="Y406" s="88">
        <f t="shared" si="111"/>
        <v>0</v>
      </c>
      <c r="Z406" s="88">
        <f t="shared" si="112"/>
        <v>0</v>
      </c>
      <c r="AA406" s="88">
        <f t="shared" si="113"/>
        <v>0</v>
      </c>
      <c r="AB406" s="88">
        <f t="shared" si="114"/>
        <v>1</v>
      </c>
      <c r="AC406" s="88">
        <f t="shared" si="115"/>
        <v>1</v>
      </c>
      <c r="AD406" s="88">
        <f t="shared" si="116"/>
        <v>0</v>
      </c>
      <c r="AE406" s="88">
        <f t="shared" si="117"/>
        <v>1</v>
      </c>
      <c r="AF406" s="8"/>
      <c r="AG406" s="8"/>
      <c r="AH406" s="8">
        <f t="shared" si="122"/>
        <v>3</v>
      </c>
      <c r="AI406" s="8">
        <f t="shared" si="123"/>
        <v>3</v>
      </c>
      <c r="AJ406" s="8" t="str">
        <f t="shared" si="124"/>
        <v>Correct</v>
      </c>
      <c r="AK406" s="8"/>
      <c r="AL406" s="159" t="str">
        <f>IFERROR(VLOOKUP(Table1[[#This Row],[RespondentID]],'All Data'!$A407:$CN979,81,FALSE),"unknown")</f>
        <v>Male</v>
      </c>
      <c r="AM406" s="159">
        <f>IFERROR(VLOOKUP(Table1[[#This Row],[RespondentID]],'All Data'!$A407:$CN979,82,FALSE),"unknown")</f>
        <v>57</v>
      </c>
      <c r="AN406" s="159" t="str">
        <f>IFERROR(VLOOKUP(Table1[[#This Row],[RespondentID]],'All Data'!$A407:$CN979,83,FALSE),"unknown")</f>
        <v>Nassau</v>
      </c>
      <c r="AO406" s="159" t="str">
        <f>IFERROR(VLOOKUP(Table1[[#This Row],[RespondentID]],'All Data'!$A407:$CN979,84,FALSE),"unknown")</f>
        <v>East Williston, 11596</v>
      </c>
      <c r="AP406" s="159" t="str">
        <f>IFERROR(VLOOKUP(Table1[[#This Row],[RespondentID]],'All Data'!$A407:$CN979,85,FALSE),"unknown")</f>
        <v>White/Caucasian</v>
      </c>
      <c r="AQ406" s="159" t="str">
        <f>IFERROR(VLOOKUP(Table1[[#This Row],[RespondentID]],'All Data'!$A407:$CN979,86,FALSE),"unknown")</f>
        <v>No</v>
      </c>
      <c r="AR406" s="159" t="str">
        <f>IFERROR(VLOOKUP(Table1[[#This Row],[RespondentID]],'All Data'!$A407:$CN979,87,FALSE),"unknown")</f>
        <v xml:space="preserve">English </v>
      </c>
      <c r="AS406" s="159" t="str">
        <f>IFERROR(VLOOKUP(Table1[[#This Row],[RespondentID]],'All Data'!$A407:$CN979,88,FALSE),"unknown")</f>
        <v>$75,000 to $125,000</v>
      </c>
      <c r="AT406" s="159" t="str">
        <f>IFERROR(VLOOKUP(Table1[[#This Row],[RespondentID]],'All Data'!$A407:$CN979,89,FALSE),"unknown")</f>
        <v>College graduate</v>
      </c>
      <c r="AU406" s="159" t="str">
        <f>IFERROR(VLOOKUP(Table1[[#This Row],[RespondentID]],'All Data'!$A407:$CN979,90,FALSE),"unknown")</f>
        <v>Employed for wages</v>
      </c>
      <c r="AV406" s="159" t="str">
        <f>IFERROR(VLOOKUP(Table1[[#This Row],[RespondentID]],'All Data'!$A407:$CN979,91,FALSE),"unknown")</f>
        <v>Yes</v>
      </c>
      <c r="AW406" s="159" t="str">
        <f>IFERROR(VLOOKUP(Table1[[#This Row],[RespondentID]],'All Data'!$A407:$CN979,92,FALSE),"unknown")</f>
        <v>Yes</v>
      </c>
    </row>
    <row r="407" spans="1:49" x14ac:dyDescent="0.35">
      <c r="A407" s="6">
        <f>'All Data'!A408</f>
        <v>7044846598</v>
      </c>
      <c r="B407" s="6"/>
      <c r="C407" s="6" t="s">
        <v>19</v>
      </c>
      <c r="D407" s="6" t="s">
        <v>20</v>
      </c>
      <c r="E407" s="6"/>
      <c r="F407" s="6"/>
      <c r="G407" s="6"/>
      <c r="H407" s="6"/>
      <c r="I407" s="6"/>
      <c r="J407" s="6" t="s">
        <v>26</v>
      </c>
      <c r="K407" s="6"/>
      <c r="L407" s="6"/>
      <c r="M407" s="6"/>
      <c r="N407" s="6"/>
      <c r="O407" s="8"/>
      <c r="P407" s="8">
        <f t="shared" si="118"/>
        <v>3</v>
      </c>
      <c r="Q407" s="8">
        <f t="shared" si="119"/>
        <v>1</v>
      </c>
      <c r="R407" s="8"/>
      <c r="S407" s="8">
        <f t="shared" si="125"/>
        <v>0</v>
      </c>
      <c r="T407" s="8">
        <f t="shared" si="120"/>
        <v>1</v>
      </c>
      <c r="U407" s="8">
        <f t="shared" si="121"/>
        <v>1</v>
      </c>
      <c r="V407" s="88">
        <f t="shared" si="108"/>
        <v>0</v>
      </c>
      <c r="W407" s="88">
        <f t="shared" si="109"/>
        <v>0</v>
      </c>
      <c r="X407" s="88">
        <f t="shared" si="110"/>
        <v>0</v>
      </c>
      <c r="Y407" s="88">
        <f t="shared" si="111"/>
        <v>0</v>
      </c>
      <c r="Z407" s="88">
        <f t="shared" si="112"/>
        <v>0</v>
      </c>
      <c r="AA407" s="88">
        <f t="shared" si="113"/>
        <v>1</v>
      </c>
      <c r="AB407" s="88">
        <f t="shared" si="114"/>
        <v>0</v>
      </c>
      <c r="AC407" s="88">
        <f t="shared" si="115"/>
        <v>0</v>
      </c>
      <c r="AD407" s="88">
        <f t="shared" si="116"/>
        <v>0</v>
      </c>
      <c r="AE407" s="88">
        <f t="shared" si="117"/>
        <v>0</v>
      </c>
      <c r="AF407" s="8"/>
      <c r="AG407" s="8"/>
      <c r="AH407" s="8">
        <f t="shared" si="122"/>
        <v>3</v>
      </c>
      <c r="AI407" s="8">
        <f t="shared" si="123"/>
        <v>3</v>
      </c>
      <c r="AJ407" s="8" t="str">
        <f t="shared" si="124"/>
        <v>Correct</v>
      </c>
      <c r="AK407" s="8"/>
      <c r="AL407" s="159" t="str">
        <f>IFERROR(VLOOKUP(Table1[[#This Row],[RespondentID]],'All Data'!$A408:$CN980,81,FALSE),"unknown")</f>
        <v>Female</v>
      </c>
      <c r="AM407" s="159">
        <f>IFERROR(VLOOKUP(Table1[[#This Row],[RespondentID]],'All Data'!$A408:$CN980,82,FALSE),"unknown")</f>
        <v>39</v>
      </c>
      <c r="AN407" s="159" t="str">
        <f>IFERROR(VLOOKUP(Table1[[#This Row],[RespondentID]],'All Data'!$A408:$CN980,83,FALSE),"unknown")</f>
        <v>Nassau</v>
      </c>
      <c r="AO407" s="159" t="str">
        <f>IFERROR(VLOOKUP(Table1[[#This Row],[RespondentID]],'All Data'!$A408:$CN980,84,FALSE),"unknown")</f>
        <v>New Hyde Park, 11040</v>
      </c>
      <c r="AP407" s="159" t="str">
        <f>IFERROR(VLOOKUP(Table1[[#This Row],[RespondentID]],'All Data'!$A408:$CN980,85,FALSE),"unknown")</f>
        <v>Asian/Pacific Islander</v>
      </c>
      <c r="AQ407" s="159">
        <f>IFERROR(VLOOKUP(Table1[[#This Row],[RespondentID]],'All Data'!$A408:$CN980,86,FALSE),"unknown")</f>
        <v>0</v>
      </c>
      <c r="AR407" s="159" t="str">
        <f>IFERROR(VLOOKUP(Table1[[#This Row],[RespondentID]],'All Data'!$A408:$CN980,87,FALSE),"unknown")</f>
        <v xml:space="preserve">English </v>
      </c>
      <c r="AS407" s="159" t="str">
        <f>IFERROR(VLOOKUP(Table1[[#This Row],[RespondentID]],'All Data'!$A408:$CN980,88,FALSE),"unknown")</f>
        <v>$50,000 to $74,999</v>
      </c>
      <c r="AT407" s="159" t="str">
        <f>IFERROR(VLOOKUP(Table1[[#This Row],[RespondentID]],'All Data'!$A408:$CN980,89,FALSE),"unknown")</f>
        <v>Graduate school</v>
      </c>
      <c r="AU407" s="159" t="str">
        <f>IFERROR(VLOOKUP(Table1[[#This Row],[RespondentID]],'All Data'!$A408:$CN980,90,FALSE),"unknown")</f>
        <v>Employed for wages</v>
      </c>
      <c r="AV407" s="159" t="str">
        <f>IFERROR(VLOOKUP(Table1[[#This Row],[RespondentID]],'All Data'!$A408:$CN980,91,FALSE),"unknown")</f>
        <v>Yes</v>
      </c>
      <c r="AW407" s="159" t="str">
        <f>IFERROR(VLOOKUP(Table1[[#This Row],[RespondentID]],'All Data'!$A408:$CN980,92,FALSE),"unknown")</f>
        <v>Yes</v>
      </c>
    </row>
    <row r="408" spans="1:49" x14ac:dyDescent="0.35">
      <c r="A408" s="6">
        <f>'All Data'!A409</f>
        <v>7044846374</v>
      </c>
      <c r="B408" s="6"/>
      <c r="C408" s="6" t="s">
        <v>19</v>
      </c>
      <c r="D408" s="6"/>
      <c r="E408" s="6"/>
      <c r="F408" s="6"/>
      <c r="G408" s="6"/>
      <c r="H408" s="6"/>
      <c r="I408" s="6"/>
      <c r="J408" s="6" t="s">
        <v>26</v>
      </c>
      <c r="K408" s="6"/>
      <c r="L408" s="6"/>
      <c r="M408" s="6"/>
      <c r="N408" s="6" t="s">
        <v>30</v>
      </c>
      <c r="O408" s="8"/>
      <c r="P408" s="8">
        <f t="shared" si="118"/>
        <v>3</v>
      </c>
      <c r="Q408" s="8">
        <f t="shared" si="119"/>
        <v>1</v>
      </c>
      <c r="R408" s="8"/>
      <c r="S408" s="8">
        <f t="shared" si="125"/>
        <v>0</v>
      </c>
      <c r="T408" s="8">
        <f t="shared" si="120"/>
        <v>1</v>
      </c>
      <c r="U408" s="8">
        <f t="shared" si="121"/>
        <v>0</v>
      </c>
      <c r="V408" s="88">
        <f t="shared" si="108"/>
        <v>0</v>
      </c>
      <c r="W408" s="88">
        <f t="shared" si="109"/>
        <v>0</v>
      </c>
      <c r="X408" s="88">
        <f t="shared" si="110"/>
        <v>0</v>
      </c>
      <c r="Y408" s="88">
        <f t="shared" si="111"/>
        <v>0</v>
      </c>
      <c r="Z408" s="88">
        <f t="shared" si="112"/>
        <v>0</v>
      </c>
      <c r="AA408" s="88">
        <f t="shared" si="113"/>
        <v>1</v>
      </c>
      <c r="AB408" s="88">
        <f t="shared" si="114"/>
        <v>0</v>
      </c>
      <c r="AC408" s="88">
        <f t="shared" si="115"/>
        <v>0</v>
      </c>
      <c r="AD408" s="88">
        <f t="shared" si="116"/>
        <v>0</v>
      </c>
      <c r="AE408" s="88">
        <f t="shared" si="117"/>
        <v>1</v>
      </c>
      <c r="AF408" s="8"/>
      <c r="AG408" s="8"/>
      <c r="AH408" s="8">
        <f t="shared" si="122"/>
        <v>3</v>
      </c>
      <c r="AI408" s="8">
        <f t="shared" si="123"/>
        <v>3</v>
      </c>
      <c r="AJ408" s="8" t="str">
        <f t="shared" si="124"/>
        <v>Correct</v>
      </c>
      <c r="AK408" s="8"/>
      <c r="AL408" s="159" t="str">
        <f>IFERROR(VLOOKUP(Table1[[#This Row],[RespondentID]],'All Data'!$A409:$CN981,81,FALSE),"unknown")</f>
        <v>Female</v>
      </c>
      <c r="AM408" s="159">
        <f>IFERROR(VLOOKUP(Table1[[#This Row],[RespondentID]],'All Data'!$A409:$CN981,82,FALSE),"unknown")</f>
        <v>29</v>
      </c>
      <c r="AN408" s="159" t="str">
        <f>IFERROR(VLOOKUP(Table1[[#This Row],[RespondentID]],'All Data'!$A409:$CN981,83,FALSE),"unknown")</f>
        <v>Nassau</v>
      </c>
      <c r="AO408" s="159" t="str">
        <f>IFERROR(VLOOKUP(Table1[[#This Row],[RespondentID]],'All Data'!$A409:$CN981,84,FALSE),"unknown")</f>
        <v>Albertson, 11507</v>
      </c>
      <c r="AP408" s="159" t="str">
        <f>IFERROR(VLOOKUP(Table1[[#This Row],[RespondentID]],'All Data'!$A409:$CN981,85,FALSE),"unknown")</f>
        <v>Asian/Pacific Islander</v>
      </c>
      <c r="AQ408" s="159" t="str">
        <f>IFERROR(VLOOKUP(Table1[[#This Row],[RespondentID]],'All Data'!$A409:$CN981,86,FALSE),"unknown")</f>
        <v>No</v>
      </c>
      <c r="AR408" s="159" t="str">
        <f>IFERROR(VLOOKUP(Table1[[#This Row],[RespondentID]],'All Data'!$A409:$CN981,87,FALSE),"unknown")</f>
        <v xml:space="preserve"> Hindi </v>
      </c>
      <c r="AS408" s="159" t="str">
        <f>IFERROR(VLOOKUP(Table1[[#This Row],[RespondentID]],'All Data'!$A409:$CN981,88,FALSE),"unknown")</f>
        <v>$20,000 to $34,999</v>
      </c>
      <c r="AT408" s="159" t="str">
        <f>IFERROR(VLOOKUP(Table1[[#This Row],[RespondentID]],'All Data'!$A409:$CN981,89,FALSE),"unknown")</f>
        <v>College graduate</v>
      </c>
      <c r="AU408" s="159" t="str">
        <f>IFERROR(VLOOKUP(Table1[[#This Row],[RespondentID]],'All Data'!$A409:$CN981,90,FALSE),"unknown")</f>
        <v>Employed for wages</v>
      </c>
      <c r="AV408" s="159" t="str">
        <f>IFERROR(VLOOKUP(Table1[[#This Row],[RespondentID]],'All Data'!$A409:$CN981,91,FALSE),"unknown")</f>
        <v>No, but I did in the past</v>
      </c>
      <c r="AW408" s="159" t="str">
        <f>IFERROR(VLOOKUP(Table1[[#This Row],[RespondentID]],'All Data'!$A409:$CN981,92,FALSE),"unknown")</f>
        <v>Yes</v>
      </c>
    </row>
    <row r="409" spans="1:49" x14ac:dyDescent="0.35">
      <c r="A409" s="6">
        <f>'All Data'!A410</f>
        <v>7044846043</v>
      </c>
      <c r="B409" s="6"/>
      <c r="C409" s="6" t="s">
        <v>19</v>
      </c>
      <c r="D409" s="6" t="s">
        <v>20</v>
      </c>
      <c r="E409" s="6"/>
      <c r="F409" s="6"/>
      <c r="G409" s="6"/>
      <c r="H409" s="6"/>
      <c r="I409" s="6"/>
      <c r="J409" s="6"/>
      <c r="K409" s="6"/>
      <c r="L409" s="6"/>
      <c r="M409" s="6" t="s">
        <v>29</v>
      </c>
      <c r="N409" s="6"/>
      <c r="O409" s="8"/>
      <c r="P409" s="8">
        <f t="shared" si="118"/>
        <v>3</v>
      </c>
      <c r="Q409" s="8">
        <f t="shared" si="119"/>
        <v>1</v>
      </c>
      <c r="R409" s="8"/>
      <c r="S409" s="8">
        <f t="shared" si="125"/>
        <v>0</v>
      </c>
      <c r="T409" s="8">
        <f t="shared" si="120"/>
        <v>1</v>
      </c>
      <c r="U409" s="8">
        <f t="shared" si="121"/>
        <v>1</v>
      </c>
      <c r="V409" s="88">
        <f t="shared" si="108"/>
        <v>0</v>
      </c>
      <c r="W409" s="88">
        <f t="shared" si="109"/>
        <v>0</v>
      </c>
      <c r="X409" s="88">
        <f t="shared" si="110"/>
        <v>0</v>
      </c>
      <c r="Y409" s="88">
        <f t="shared" si="111"/>
        <v>0</v>
      </c>
      <c r="Z409" s="88">
        <f t="shared" si="112"/>
        <v>0</v>
      </c>
      <c r="AA409" s="88">
        <f t="shared" si="113"/>
        <v>0</v>
      </c>
      <c r="AB409" s="88">
        <f t="shared" si="114"/>
        <v>0</v>
      </c>
      <c r="AC409" s="88">
        <f t="shared" si="115"/>
        <v>0</v>
      </c>
      <c r="AD409" s="88">
        <f t="shared" si="116"/>
        <v>1</v>
      </c>
      <c r="AE409" s="88">
        <f t="shared" si="117"/>
        <v>0</v>
      </c>
      <c r="AF409" s="8"/>
      <c r="AG409" s="8"/>
      <c r="AH409" s="8">
        <f t="shared" si="122"/>
        <v>3</v>
      </c>
      <c r="AI409" s="8">
        <f t="shared" si="123"/>
        <v>3</v>
      </c>
      <c r="AJ409" s="8" t="str">
        <f t="shared" si="124"/>
        <v>Correct</v>
      </c>
      <c r="AK409" s="8"/>
      <c r="AL409" s="159" t="str">
        <f>IFERROR(VLOOKUP(Table1[[#This Row],[RespondentID]],'All Data'!$A410:$CN982,81,FALSE),"unknown")</f>
        <v>Female</v>
      </c>
      <c r="AM409" s="159">
        <f>IFERROR(VLOOKUP(Table1[[#This Row],[RespondentID]],'All Data'!$A410:$CN982,82,FALSE),"unknown")</f>
        <v>72</v>
      </c>
      <c r="AN409" s="159" t="str">
        <f>IFERROR(VLOOKUP(Table1[[#This Row],[RespondentID]],'All Data'!$A410:$CN982,83,FALSE),"unknown")</f>
        <v>Nassau</v>
      </c>
      <c r="AO409" s="159" t="str">
        <f>IFERROR(VLOOKUP(Table1[[#This Row],[RespondentID]],'All Data'!$A410:$CN982,84,FALSE),"unknown")</f>
        <v>Mineola, 11501</v>
      </c>
      <c r="AP409" s="159" t="str">
        <f>IFERROR(VLOOKUP(Table1[[#This Row],[RespondentID]],'All Data'!$A410:$CN982,85,FALSE),"unknown")</f>
        <v>Asian/Pacific Islander</v>
      </c>
      <c r="AQ409" s="159" t="str">
        <f>IFERROR(VLOOKUP(Table1[[#This Row],[RespondentID]],'All Data'!$A410:$CN982,86,FALSE),"unknown")</f>
        <v>No</v>
      </c>
      <c r="AR409" s="159" t="str">
        <f>IFERROR(VLOOKUP(Table1[[#This Row],[RespondentID]],'All Data'!$A410:$CN982,87,FALSE),"unknown")</f>
        <v xml:space="preserve">English </v>
      </c>
      <c r="AS409" s="159" t="str">
        <f>IFERROR(VLOOKUP(Table1[[#This Row],[RespondentID]],'All Data'!$A410:$CN982,88,FALSE),"unknown")</f>
        <v>$50,000 to $74,999</v>
      </c>
      <c r="AT409" s="159" t="str">
        <f>IFERROR(VLOOKUP(Table1[[#This Row],[RespondentID]],'All Data'!$A410:$CN982,89,FALSE),"unknown")</f>
        <v>Some college</v>
      </c>
      <c r="AU409" s="159" t="str">
        <f>IFERROR(VLOOKUP(Table1[[#This Row],[RespondentID]],'All Data'!$A410:$CN982,90,FALSE),"unknown")</f>
        <v>Retired</v>
      </c>
      <c r="AV409" s="159" t="str">
        <f>IFERROR(VLOOKUP(Table1[[#This Row],[RespondentID]],'All Data'!$A410:$CN982,91,FALSE),"unknown")</f>
        <v>Yes</v>
      </c>
      <c r="AW409" s="159" t="str">
        <f>IFERROR(VLOOKUP(Table1[[#This Row],[RespondentID]],'All Data'!$A410:$CN982,92,FALSE),"unknown")</f>
        <v>Yes</v>
      </c>
    </row>
    <row r="410" spans="1:49" x14ac:dyDescent="0.35">
      <c r="A410" s="6">
        <f>'All Data'!A411</f>
        <v>7044845730</v>
      </c>
      <c r="B410" s="6"/>
      <c r="C410" s="6" t="s">
        <v>19</v>
      </c>
      <c r="D410" s="6" t="s">
        <v>20</v>
      </c>
      <c r="E410" s="6"/>
      <c r="F410" s="6"/>
      <c r="G410" s="6"/>
      <c r="H410" s="6"/>
      <c r="I410" s="6"/>
      <c r="J410" s="6" t="s">
        <v>26</v>
      </c>
      <c r="K410" s="6"/>
      <c r="L410" s="6"/>
      <c r="M410" s="6"/>
      <c r="N410" s="6"/>
      <c r="O410" s="8"/>
      <c r="P410" s="8">
        <f t="shared" si="118"/>
        <v>3</v>
      </c>
      <c r="Q410" s="8">
        <f t="shared" si="119"/>
        <v>1</v>
      </c>
      <c r="R410" s="8"/>
      <c r="S410" s="8">
        <f t="shared" si="125"/>
        <v>0</v>
      </c>
      <c r="T410" s="8">
        <f t="shared" si="120"/>
        <v>1</v>
      </c>
      <c r="U410" s="8">
        <f t="shared" si="121"/>
        <v>1</v>
      </c>
      <c r="V410" s="88">
        <f t="shared" si="108"/>
        <v>0</v>
      </c>
      <c r="W410" s="88">
        <f t="shared" si="109"/>
        <v>0</v>
      </c>
      <c r="X410" s="88">
        <f t="shared" si="110"/>
        <v>0</v>
      </c>
      <c r="Y410" s="88">
        <f t="shared" si="111"/>
        <v>0</v>
      </c>
      <c r="Z410" s="88">
        <f t="shared" si="112"/>
        <v>0</v>
      </c>
      <c r="AA410" s="88">
        <f t="shared" si="113"/>
        <v>1</v>
      </c>
      <c r="AB410" s="88">
        <f t="shared" si="114"/>
        <v>0</v>
      </c>
      <c r="AC410" s="88">
        <f t="shared" si="115"/>
        <v>0</v>
      </c>
      <c r="AD410" s="88">
        <f t="shared" si="116"/>
        <v>0</v>
      </c>
      <c r="AE410" s="88">
        <f t="shared" si="117"/>
        <v>0</v>
      </c>
      <c r="AF410" s="8"/>
      <c r="AG410" s="8"/>
      <c r="AH410" s="8">
        <f t="shared" si="122"/>
        <v>3</v>
      </c>
      <c r="AI410" s="8">
        <f t="shared" si="123"/>
        <v>3</v>
      </c>
      <c r="AJ410" s="8" t="str">
        <f t="shared" si="124"/>
        <v>Correct</v>
      </c>
      <c r="AK410" s="8"/>
      <c r="AL410" s="159" t="str">
        <f>IFERROR(VLOOKUP(Table1[[#This Row],[RespondentID]],'All Data'!$A411:$CN983,81,FALSE),"unknown")</f>
        <v>Female</v>
      </c>
      <c r="AM410" s="159">
        <f>IFERROR(VLOOKUP(Table1[[#This Row],[RespondentID]],'All Data'!$A411:$CN983,82,FALSE),"unknown")</f>
        <v>70</v>
      </c>
      <c r="AN410" s="159" t="str">
        <f>IFERROR(VLOOKUP(Table1[[#This Row],[RespondentID]],'All Data'!$A411:$CN983,83,FALSE),"unknown")</f>
        <v>Nassau</v>
      </c>
      <c r="AO410" s="159" t="str">
        <f>IFERROR(VLOOKUP(Table1[[#This Row],[RespondentID]],'All Data'!$A411:$CN983,84,FALSE),"unknown")</f>
        <v>Roslyn Harbor, 11576</v>
      </c>
      <c r="AP410" s="159" t="str">
        <f>IFERROR(VLOOKUP(Table1[[#This Row],[RespondentID]],'All Data'!$A411:$CN983,85,FALSE),"unknown")</f>
        <v>Asian/Pacific Islander</v>
      </c>
      <c r="AQ410" s="159">
        <f>IFERROR(VLOOKUP(Table1[[#This Row],[RespondentID]],'All Data'!$A411:$CN983,86,FALSE),"unknown")</f>
        <v>0</v>
      </c>
      <c r="AR410" s="159" t="str">
        <f>IFERROR(VLOOKUP(Table1[[#This Row],[RespondentID]],'All Data'!$A411:$CN983,87,FALSE),"unknown")</f>
        <v xml:space="preserve">English </v>
      </c>
      <c r="AS410" s="159" t="str">
        <f>IFERROR(VLOOKUP(Table1[[#This Row],[RespondentID]],'All Data'!$A411:$CN983,88,FALSE),"unknown")</f>
        <v>$75,000 to $125,000</v>
      </c>
      <c r="AT410" s="159" t="str">
        <f>IFERROR(VLOOKUP(Table1[[#This Row],[RespondentID]],'All Data'!$A411:$CN983,89,FALSE),"unknown")</f>
        <v>Graduate school</v>
      </c>
      <c r="AU410" s="159" t="str">
        <f>IFERROR(VLOOKUP(Table1[[#This Row],[RespondentID]],'All Data'!$A411:$CN983,90,FALSE),"unknown")</f>
        <v>Retired</v>
      </c>
      <c r="AV410" s="159" t="str">
        <f>IFERROR(VLOOKUP(Table1[[#This Row],[RespondentID]],'All Data'!$A411:$CN983,91,FALSE),"unknown")</f>
        <v>Yes</v>
      </c>
      <c r="AW410" s="159" t="str">
        <f>IFERROR(VLOOKUP(Table1[[#This Row],[RespondentID]],'All Data'!$A411:$CN983,92,FALSE),"unknown")</f>
        <v>Yes</v>
      </c>
    </row>
    <row r="411" spans="1:49" x14ac:dyDescent="0.35">
      <c r="A411" s="6">
        <f>'All Data'!A412</f>
        <v>7044845272</v>
      </c>
      <c r="B411" s="6"/>
      <c r="C411" s="6" t="s">
        <v>19</v>
      </c>
      <c r="D411" s="6"/>
      <c r="E411" s="6"/>
      <c r="F411" s="6"/>
      <c r="G411" s="6"/>
      <c r="H411" s="6"/>
      <c r="I411" s="6"/>
      <c r="J411" s="6" t="s">
        <v>26</v>
      </c>
      <c r="K411" s="6" t="s">
        <v>27</v>
      </c>
      <c r="L411" s="6" t="s">
        <v>28</v>
      </c>
      <c r="M411" s="6"/>
      <c r="N411" s="6"/>
      <c r="O411" s="8"/>
      <c r="P411" s="8">
        <f t="shared" si="118"/>
        <v>4</v>
      </c>
      <c r="Q411" s="8">
        <f t="shared" si="119"/>
        <v>0.75</v>
      </c>
      <c r="R411" s="8"/>
      <c r="S411" s="8">
        <f t="shared" si="125"/>
        <v>0</v>
      </c>
      <c r="T411" s="8">
        <f t="shared" si="120"/>
        <v>0.75</v>
      </c>
      <c r="U411" s="8">
        <f t="shared" si="121"/>
        <v>0</v>
      </c>
      <c r="V411" s="88">
        <f t="shared" si="108"/>
        <v>0</v>
      </c>
      <c r="W411" s="88">
        <f t="shared" si="109"/>
        <v>0</v>
      </c>
      <c r="X411" s="88">
        <f t="shared" si="110"/>
        <v>0</v>
      </c>
      <c r="Y411" s="88">
        <f t="shared" si="111"/>
        <v>0</v>
      </c>
      <c r="Z411" s="88">
        <f t="shared" si="112"/>
        <v>0</v>
      </c>
      <c r="AA411" s="88">
        <f t="shared" si="113"/>
        <v>0.75</v>
      </c>
      <c r="AB411" s="88">
        <f t="shared" si="114"/>
        <v>0.75</v>
      </c>
      <c r="AC411" s="88">
        <f t="shared" si="115"/>
        <v>0.75</v>
      </c>
      <c r="AD411" s="88">
        <f t="shared" si="116"/>
        <v>0</v>
      </c>
      <c r="AE411" s="88">
        <f t="shared" si="117"/>
        <v>0</v>
      </c>
      <c r="AF411" s="8"/>
      <c r="AG411" s="8"/>
      <c r="AH411" s="8">
        <f t="shared" si="122"/>
        <v>3</v>
      </c>
      <c r="AI411" s="8">
        <f t="shared" si="123"/>
        <v>4</v>
      </c>
      <c r="AJ411" s="8" t="str">
        <f t="shared" si="124"/>
        <v>Correct</v>
      </c>
      <c r="AK411" s="8"/>
      <c r="AL411" s="159" t="str">
        <f>IFERROR(VLOOKUP(Table1[[#This Row],[RespondentID]],'All Data'!$A412:$CN984,81,FALSE),"unknown")</f>
        <v>Female</v>
      </c>
      <c r="AM411" s="159">
        <f>IFERROR(VLOOKUP(Table1[[#This Row],[RespondentID]],'All Data'!$A412:$CN984,82,FALSE),"unknown")</f>
        <v>74</v>
      </c>
      <c r="AN411" s="159" t="str">
        <f>IFERROR(VLOOKUP(Table1[[#This Row],[RespondentID]],'All Data'!$A412:$CN984,83,FALSE),"unknown")</f>
        <v>Suffolk</v>
      </c>
      <c r="AO411" s="159" t="str">
        <f>IFERROR(VLOOKUP(Table1[[#This Row],[RespondentID]],'All Data'!$A412:$CN984,84,FALSE),"unknown")</f>
        <v>Oakdale, 11769</v>
      </c>
      <c r="AP411" s="159" t="str">
        <f>IFERROR(VLOOKUP(Table1[[#This Row],[RespondentID]],'All Data'!$A412:$CN984,85,FALSE),"unknown")</f>
        <v>White/Caucasian</v>
      </c>
      <c r="AQ411" s="159" t="str">
        <f>IFERROR(VLOOKUP(Table1[[#This Row],[RespondentID]],'All Data'!$A412:$CN984,86,FALSE),"unknown")</f>
        <v>No</v>
      </c>
      <c r="AR411" s="159" t="str">
        <f>IFERROR(VLOOKUP(Table1[[#This Row],[RespondentID]],'All Data'!$A412:$CN984,87,FALSE),"unknown")</f>
        <v xml:space="preserve">English </v>
      </c>
      <c r="AS411" s="159" t="str">
        <f>IFERROR(VLOOKUP(Table1[[#This Row],[RespondentID]],'All Data'!$A412:$CN984,88,FALSE),"unknown")</f>
        <v>$20,000 to $34,999</v>
      </c>
      <c r="AT411" s="159" t="str">
        <f>IFERROR(VLOOKUP(Table1[[#This Row],[RespondentID]],'All Data'!$A412:$CN984,89,FALSE),"unknown")</f>
        <v>College graduate</v>
      </c>
      <c r="AU411" s="159" t="str">
        <f>IFERROR(VLOOKUP(Table1[[#This Row],[RespondentID]],'All Data'!$A412:$CN984,90,FALSE),"unknown")</f>
        <v>Retired</v>
      </c>
      <c r="AV411" s="159" t="str">
        <f>IFERROR(VLOOKUP(Table1[[#This Row],[RespondentID]],'All Data'!$A412:$CN984,91,FALSE),"unknown")</f>
        <v>Yes</v>
      </c>
      <c r="AW411" s="159" t="str">
        <f>IFERROR(VLOOKUP(Table1[[#This Row],[RespondentID]],'All Data'!$A412:$CN984,92,FALSE),"unknown")</f>
        <v>No</v>
      </c>
    </row>
    <row r="412" spans="1:49" x14ac:dyDescent="0.35">
      <c r="A412" s="6">
        <f>'All Data'!A413</f>
        <v>7044844527</v>
      </c>
      <c r="B412" s="6"/>
      <c r="C412" s="6"/>
      <c r="D412" s="6" t="s">
        <v>20</v>
      </c>
      <c r="E412" s="6"/>
      <c r="F412" s="6"/>
      <c r="G412" s="6"/>
      <c r="H412" s="6"/>
      <c r="I412" s="6"/>
      <c r="J412" s="6"/>
      <c r="K412" s="6" t="s">
        <v>27</v>
      </c>
      <c r="L412" s="6" t="s">
        <v>28</v>
      </c>
      <c r="M412" s="6"/>
      <c r="N412" s="6"/>
      <c r="O412" s="8"/>
      <c r="P412" s="8">
        <f t="shared" si="118"/>
        <v>3</v>
      </c>
      <c r="Q412" s="8">
        <f t="shared" si="119"/>
        <v>1</v>
      </c>
      <c r="R412" s="8"/>
      <c r="S412" s="8">
        <f t="shared" si="125"/>
        <v>0</v>
      </c>
      <c r="T412" s="8">
        <f t="shared" si="120"/>
        <v>0</v>
      </c>
      <c r="U412" s="8">
        <f t="shared" si="121"/>
        <v>1</v>
      </c>
      <c r="V412" s="88">
        <f t="shared" si="108"/>
        <v>0</v>
      </c>
      <c r="W412" s="88">
        <f t="shared" si="109"/>
        <v>0</v>
      </c>
      <c r="X412" s="88">
        <f t="shared" si="110"/>
        <v>0</v>
      </c>
      <c r="Y412" s="88">
        <f t="shared" si="111"/>
        <v>0</v>
      </c>
      <c r="Z412" s="88">
        <f t="shared" si="112"/>
        <v>0</v>
      </c>
      <c r="AA412" s="88">
        <f t="shared" si="113"/>
        <v>0</v>
      </c>
      <c r="AB412" s="88">
        <f t="shared" si="114"/>
        <v>1</v>
      </c>
      <c r="AC412" s="88">
        <f t="shared" si="115"/>
        <v>1</v>
      </c>
      <c r="AD412" s="88">
        <f t="shared" si="116"/>
        <v>0</v>
      </c>
      <c r="AE412" s="88">
        <f t="shared" si="117"/>
        <v>0</v>
      </c>
      <c r="AF412" s="8"/>
      <c r="AG412" s="8"/>
      <c r="AH412" s="8">
        <f t="shared" si="122"/>
        <v>3</v>
      </c>
      <c r="AI412" s="8">
        <f t="shared" si="123"/>
        <v>3</v>
      </c>
      <c r="AJ412" s="8" t="str">
        <f t="shared" si="124"/>
        <v>Correct</v>
      </c>
      <c r="AK412" s="8"/>
      <c r="AL412" s="159" t="str">
        <f>IFERROR(VLOOKUP(Table1[[#This Row],[RespondentID]],'All Data'!$A413:$CN985,81,FALSE),"unknown")</f>
        <v>Male</v>
      </c>
      <c r="AM412" s="159">
        <f>IFERROR(VLOOKUP(Table1[[#This Row],[RespondentID]],'All Data'!$A413:$CN985,82,FALSE),"unknown")</f>
        <v>31</v>
      </c>
      <c r="AN412" s="159" t="str">
        <f>IFERROR(VLOOKUP(Table1[[#This Row],[RespondentID]],'All Data'!$A413:$CN985,83,FALSE),"unknown")</f>
        <v>Suffolk</v>
      </c>
      <c r="AO412" s="159" t="str">
        <f>IFERROR(VLOOKUP(Table1[[#This Row],[RespondentID]],'All Data'!$A413:$CN985,84,FALSE),"unknown")</f>
        <v>Wading River, 11792</v>
      </c>
      <c r="AP412" s="159" t="str">
        <f>IFERROR(VLOOKUP(Table1[[#This Row],[RespondentID]],'All Data'!$A413:$CN985,85,FALSE),"unknown")</f>
        <v>White/Caucasian</v>
      </c>
      <c r="AQ412" s="159" t="str">
        <f>IFERROR(VLOOKUP(Table1[[#This Row],[RespondentID]],'All Data'!$A413:$CN985,86,FALSE),"unknown")</f>
        <v>No</v>
      </c>
      <c r="AR412" s="159" t="str">
        <f>IFERROR(VLOOKUP(Table1[[#This Row],[RespondentID]],'All Data'!$A413:$CN985,87,FALSE),"unknown")</f>
        <v xml:space="preserve">English </v>
      </c>
      <c r="AS412" s="159" t="str">
        <f>IFERROR(VLOOKUP(Table1[[#This Row],[RespondentID]],'All Data'!$A413:$CN985,88,FALSE),"unknown")</f>
        <v>Over $125,000</v>
      </c>
      <c r="AT412" s="159" t="str">
        <f>IFERROR(VLOOKUP(Table1[[#This Row],[RespondentID]],'All Data'!$A413:$CN985,89,FALSE),"unknown")</f>
        <v>Some college</v>
      </c>
      <c r="AU412" s="159" t="str">
        <f>IFERROR(VLOOKUP(Table1[[#This Row],[RespondentID]],'All Data'!$A413:$CN985,90,FALSE),"unknown")</f>
        <v>Out of work, but not currently looking</v>
      </c>
      <c r="AV412" s="159" t="str">
        <f>IFERROR(VLOOKUP(Table1[[#This Row],[RespondentID]],'All Data'!$A413:$CN985,91,FALSE),"unknown")</f>
        <v>Yes</v>
      </c>
      <c r="AW412" s="159">
        <f>IFERROR(VLOOKUP(Table1[[#This Row],[RespondentID]],'All Data'!$A413:$CN985,92,FALSE),"unknown")</f>
        <v>0</v>
      </c>
    </row>
    <row r="413" spans="1:49" x14ac:dyDescent="0.35">
      <c r="A413" s="6">
        <f>'All Data'!A414</f>
        <v>7044844142</v>
      </c>
      <c r="B413" s="6"/>
      <c r="C413" s="6"/>
      <c r="D413" s="6"/>
      <c r="E413" s="6"/>
      <c r="F413" s="6"/>
      <c r="G413" s="6"/>
      <c r="H413" s="6"/>
      <c r="I413" s="6"/>
      <c r="J413" s="6" t="s">
        <v>26</v>
      </c>
      <c r="K413" s="6"/>
      <c r="L413" s="6" t="s">
        <v>28</v>
      </c>
      <c r="M413" s="6"/>
      <c r="N413" s="6" t="s">
        <v>30</v>
      </c>
      <c r="O413" s="8"/>
      <c r="P413" s="8">
        <f t="shared" si="118"/>
        <v>3</v>
      </c>
      <c r="Q413" s="8">
        <f t="shared" si="119"/>
        <v>1</v>
      </c>
      <c r="R413" s="8"/>
      <c r="S413" s="8">
        <f t="shared" si="125"/>
        <v>0</v>
      </c>
      <c r="T413" s="8">
        <f t="shared" si="120"/>
        <v>0</v>
      </c>
      <c r="U413" s="8">
        <f t="shared" si="121"/>
        <v>0</v>
      </c>
      <c r="V413" s="88">
        <f t="shared" si="108"/>
        <v>0</v>
      </c>
      <c r="W413" s="88">
        <f t="shared" si="109"/>
        <v>0</v>
      </c>
      <c r="X413" s="88">
        <f t="shared" si="110"/>
        <v>0</v>
      </c>
      <c r="Y413" s="88">
        <f t="shared" si="111"/>
        <v>0</v>
      </c>
      <c r="Z413" s="88">
        <f t="shared" si="112"/>
        <v>0</v>
      </c>
      <c r="AA413" s="88">
        <f t="shared" si="113"/>
        <v>1</v>
      </c>
      <c r="AB413" s="88">
        <f t="shared" si="114"/>
        <v>0</v>
      </c>
      <c r="AC413" s="88">
        <f t="shared" si="115"/>
        <v>1</v>
      </c>
      <c r="AD413" s="88">
        <f t="shared" si="116"/>
        <v>0</v>
      </c>
      <c r="AE413" s="88">
        <f t="shared" si="117"/>
        <v>1</v>
      </c>
      <c r="AF413" s="8"/>
      <c r="AG413" s="8"/>
      <c r="AH413" s="8">
        <f t="shared" si="122"/>
        <v>3</v>
      </c>
      <c r="AI413" s="8">
        <f t="shared" si="123"/>
        <v>3</v>
      </c>
      <c r="AJ413" s="8" t="str">
        <f t="shared" si="124"/>
        <v>Correct</v>
      </c>
      <c r="AK413" s="8"/>
      <c r="AL413" s="159" t="str">
        <f>IFERROR(VLOOKUP(Table1[[#This Row],[RespondentID]],'All Data'!$A414:$CN986,81,FALSE),"unknown")</f>
        <v>Female</v>
      </c>
      <c r="AM413" s="159">
        <f>IFERROR(VLOOKUP(Table1[[#This Row],[RespondentID]],'All Data'!$A414:$CN986,82,FALSE),"unknown")</f>
        <v>0</v>
      </c>
      <c r="AN413" s="159" t="str">
        <f>IFERROR(VLOOKUP(Table1[[#This Row],[RespondentID]],'All Data'!$A414:$CN986,83,FALSE),"unknown")</f>
        <v>Nassau</v>
      </c>
      <c r="AO413" s="159" t="str">
        <f>IFERROR(VLOOKUP(Table1[[#This Row],[RespondentID]],'All Data'!$A414:$CN986,84,FALSE),"unknown")</f>
        <v>Westbury, 11590</v>
      </c>
      <c r="AP413" s="159" t="str">
        <f>IFERROR(VLOOKUP(Table1[[#This Row],[RespondentID]],'All Data'!$A414:$CN986,85,FALSE),"unknown")</f>
        <v>Black/African American</v>
      </c>
      <c r="AQ413" s="159" t="str">
        <f>IFERROR(VLOOKUP(Table1[[#This Row],[RespondentID]],'All Data'!$A414:$CN986,86,FALSE),"unknown")</f>
        <v>No</v>
      </c>
      <c r="AR413" s="159" t="str">
        <f>IFERROR(VLOOKUP(Table1[[#This Row],[RespondentID]],'All Data'!$A414:$CN986,87,FALSE),"unknown")</f>
        <v xml:space="preserve"> Haitian Creole </v>
      </c>
      <c r="AS413" s="159" t="str">
        <f>IFERROR(VLOOKUP(Table1[[#This Row],[RespondentID]],'All Data'!$A414:$CN986,88,FALSE),"unknown")</f>
        <v>$0-$19,999</v>
      </c>
      <c r="AT413" s="159" t="str">
        <f>IFERROR(VLOOKUP(Table1[[#This Row],[RespondentID]],'All Data'!$A414:$CN986,89,FALSE),"unknown")</f>
        <v>Some college</v>
      </c>
      <c r="AU413" s="159" t="str">
        <f>IFERROR(VLOOKUP(Table1[[#This Row],[RespondentID]],'All Data'!$A414:$CN986,90,FALSE),"unknown")</f>
        <v>Student</v>
      </c>
      <c r="AV413" s="159" t="str">
        <f>IFERROR(VLOOKUP(Table1[[#This Row],[RespondentID]],'All Data'!$A414:$CN986,91,FALSE),"unknown")</f>
        <v>Yes</v>
      </c>
      <c r="AW413" s="159" t="str">
        <f>IFERROR(VLOOKUP(Table1[[#This Row],[RespondentID]],'All Data'!$A414:$CN986,92,FALSE),"unknown")</f>
        <v>Yes</v>
      </c>
    </row>
    <row r="414" spans="1:49" x14ac:dyDescent="0.35">
      <c r="A414" s="6">
        <f>'All Data'!A415</f>
        <v>7044843782</v>
      </c>
      <c r="B414" s="6" t="s">
        <v>18</v>
      </c>
      <c r="C414" s="6" t="s">
        <v>19</v>
      </c>
      <c r="D414" s="6"/>
      <c r="E414" s="6"/>
      <c r="F414" s="6"/>
      <c r="G414" s="6"/>
      <c r="H414" s="6"/>
      <c r="I414" s="6"/>
      <c r="J414" s="6" t="s">
        <v>26</v>
      </c>
      <c r="K414" s="6"/>
      <c r="L414" s="6"/>
      <c r="M414" s="6"/>
      <c r="N414" s="6"/>
      <c r="O414" s="8"/>
      <c r="P414" s="8">
        <f t="shared" si="118"/>
        <v>3</v>
      </c>
      <c r="Q414" s="8">
        <f t="shared" si="119"/>
        <v>1</v>
      </c>
      <c r="R414" s="8"/>
      <c r="S414" s="8">
        <f t="shared" si="125"/>
        <v>1</v>
      </c>
      <c r="T414" s="8">
        <f t="shared" si="120"/>
        <v>1</v>
      </c>
      <c r="U414" s="8">
        <f t="shared" si="121"/>
        <v>0</v>
      </c>
      <c r="V414" s="88">
        <f t="shared" si="108"/>
        <v>0</v>
      </c>
      <c r="W414" s="88">
        <f t="shared" si="109"/>
        <v>0</v>
      </c>
      <c r="X414" s="88">
        <f t="shared" si="110"/>
        <v>0</v>
      </c>
      <c r="Y414" s="88">
        <f t="shared" si="111"/>
        <v>0</v>
      </c>
      <c r="Z414" s="88">
        <f t="shared" si="112"/>
        <v>0</v>
      </c>
      <c r="AA414" s="88">
        <f t="shared" si="113"/>
        <v>1</v>
      </c>
      <c r="AB414" s="88">
        <f t="shared" si="114"/>
        <v>0</v>
      </c>
      <c r="AC414" s="88">
        <f t="shared" si="115"/>
        <v>0</v>
      </c>
      <c r="AD414" s="88">
        <f t="shared" si="116"/>
        <v>0</v>
      </c>
      <c r="AE414" s="88">
        <f t="shared" si="117"/>
        <v>0</v>
      </c>
      <c r="AF414" s="8"/>
      <c r="AG414" s="8"/>
      <c r="AH414" s="8">
        <f t="shared" si="122"/>
        <v>3</v>
      </c>
      <c r="AI414" s="8">
        <f t="shared" si="123"/>
        <v>3</v>
      </c>
      <c r="AJ414" s="8" t="str">
        <f t="shared" si="124"/>
        <v>Correct</v>
      </c>
      <c r="AK414" s="8"/>
      <c r="AL414" s="159" t="str">
        <f>IFERROR(VLOOKUP(Table1[[#This Row],[RespondentID]],'All Data'!$A415:$CN987,81,FALSE),"unknown")</f>
        <v>Female</v>
      </c>
      <c r="AM414" s="159">
        <f>IFERROR(VLOOKUP(Table1[[#This Row],[RespondentID]],'All Data'!$A415:$CN987,82,FALSE),"unknown")</f>
        <v>21</v>
      </c>
      <c r="AN414" s="159" t="str">
        <f>IFERROR(VLOOKUP(Table1[[#This Row],[RespondentID]],'All Data'!$A415:$CN987,83,FALSE),"unknown")</f>
        <v>Nassau</v>
      </c>
      <c r="AO414" s="159" t="str">
        <f>IFERROR(VLOOKUP(Table1[[#This Row],[RespondentID]],'All Data'!$A415:$CN987,84,FALSE),"unknown")</f>
        <v>Elmont, 11003</v>
      </c>
      <c r="AP414" s="159" t="str">
        <f>IFERROR(VLOOKUP(Table1[[#This Row],[RespondentID]],'All Data'!$A415:$CN987,85,FALSE),"unknown")</f>
        <v>Black/African American</v>
      </c>
      <c r="AQ414" s="159" t="str">
        <f>IFERROR(VLOOKUP(Table1[[#This Row],[RespondentID]],'All Data'!$A415:$CN987,86,FALSE),"unknown")</f>
        <v>No</v>
      </c>
      <c r="AR414" s="159" t="str">
        <f>IFERROR(VLOOKUP(Table1[[#This Row],[RespondentID]],'All Data'!$A415:$CN987,87,FALSE),"unknown")</f>
        <v xml:space="preserve">English </v>
      </c>
      <c r="AS414" s="159" t="str">
        <f>IFERROR(VLOOKUP(Table1[[#This Row],[RespondentID]],'All Data'!$A415:$CN987,88,FALSE),"unknown")</f>
        <v>Over $125,000</v>
      </c>
      <c r="AT414" s="159" t="str">
        <f>IFERROR(VLOOKUP(Table1[[#This Row],[RespondentID]],'All Data'!$A415:$CN987,89,FALSE),"unknown")</f>
        <v>Some college</v>
      </c>
      <c r="AU414" s="159" t="str">
        <f>IFERROR(VLOOKUP(Table1[[#This Row],[RespondentID]],'All Data'!$A415:$CN987,90,FALSE),"unknown")</f>
        <v>Employed for wages</v>
      </c>
      <c r="AV414" s="159" t="str">
        <f>IFERROR(VLOOKUP(Table1[[#This Row],[RespondentID]],'All Data'!$A415:$CN987,91,FALSE),"unknown")</f>
        <v>Yes</v>
      </c>
      <c r="AW414" s="159" t="str">
        <f>IFERROR(VLOOKUP(Table1[[#This Row],[RespondentID]],'All Data'!$A415:$CN987,92,FALSE),"unknown")</f>
        <v>Yes</v>
      </c>
    </row>
    <row r="415" spans="1:49" x14ac:dyDescent="0.35">
      <c r="A415" s="6">
        <f>'All Data'!A416</f>
        <v>7044843507</v>
      </c>
      <c r="B415" s="6"/>
      <c r="C415" s="6"/>
      <c r="D415" s="6"/>
      <c r="E415" s="6"/>
      <c r="F415" s="6"/>
      <c r="G415" s="6"/>
      <c r="H415" s="6"/>
      <c r="I415" s="6"/>
      <c r="J415" s="6"/>
      <c r="K415" s="6" t="s">
        <v>27</v>
      </c>
      <c r="L415" s="6" t="s">
        <v>28</v>
      </c>
      <c r="M415" s="6"/>
      <c r="N415" s="6"/>
      <c r="O415" s="8"/>
      <c r="P415" s="8">
        <f t="shared" si="118"/>
        <v>2</v>
      </c>
      <c r="Q415" s="8">
        <f t="shared" si="119"/>
        <v>1.5</v>
      </c>
      <c r="R415" s="8"/>
      <c r="S415" s="8">
        <f t="shared" si="125"/>
        <v>0</v>
      </c>
      <c r="T415" s="8">
        <f t="shared" si="120"/>
        <v>0</v>
      </c>
      <c r="U415" s="8">
        <f t="shared" si="121"/>
        <v>0</v>
      </c>
      <c r="V415" s="88">
        <f t="shared" si="108"/>
        <v>0</v>
      </c>
      <c r="W415" s="88">
        <f t="shared" si="109"/>
        <v>0</v>
      </c>
      <c r="X415" s="88">
        <f t="shared" si="110"/>
        <v>0</v>
      </c>
      <c r="Y415" s="88">
        <f t="shared" si="111"/>
        <v>0</v>
      </c>
      <c r="Z415" s="88">
        <f t="shared" si="112"/>
        <v>0</v>
      </c>
      <c r="AA415" s="88">
        <f t="shared" si="113"/>
        <v>0</v>
      </c>
      <c r="AB415" s="88">
        <f t="shared" si="114"/>
        <v>1</v>
      </c>
      <c r="AC415" s="88">
        <f t="shared" si="115"/>
        <v>1</v>
      </c>
      <c r="AD415" s="88">
        <f t="shared" si="116"/>
        <v>0</v>
      </c>
      <c r="AE415" s="88">
        <f t="shared" si="117"/>
        <v>0</v>
      </c>
      <c r="AF415" s="8"/>
      <c r="AG415" s="8"/>
      <c r="AH415" s="8">
        <f t="shared" si="122"/>
        <v>2</v>
      </c>
      <c r="AI415" s="8">
        <f t="shared" si="123"/>
        <v>2</v>
      </c>
      <c r="AJ415" s="8" t="str">
        <f t="shared" si="124"/>
        <v>Correct</v>
      </c>
      <c r="AK415" s="8"/>
      <c r="AL415" s="159" t="str">
        <f>IFERROR(VLOOKUP(Table1[[#This Row],[RespondentID]],'All Data'!$A416:$CN988,81,FALSE),"unknown")</f>
        <v>Female</v>
      </c>
      <c r="AM415" s="159">
        <f>IFERROR(VLOOKUP(Table1[[#This Row],[RespondentID]],'All Data'!$A416:$CN988,82,FALSE),"unknown")</f>
        <v>23</v>
      </c>
      <c r="AN415" s="159" t="str">
        <f>IFERROR(VLOOKUP(Table1[[#This Row],[RespondentID]],'All Data'!$A416:$CN988,83,FALSE),"unknown")</f>
        <v>Suffolk</v>
      </c>
      <c r="AO415" s="159" t="str">
        <f>IFERROR(VLOOKUP(Table1[[#This Row],[RespondentID]],'All Data'!$A416:$CN988,84,FALSE),"unknown")</f>
        <v>Bay Shore, 11706</v>
      </c>
      <c r="AP415" s="159" t="str">
        <f>IFERROR(VLOOKUP(Table1[[#This Row],[RespondentID]],'All Data'!$A416:$CN988,85,FALSE),"unknown")</f>
        <v>Black/African American</v>
      </c>
      <c r="AQ415" s="159" t="str">
        <f>IFERROR(VLOOKUP(Table1[[#This Row],[RespondentID]],'All Data'!$A416:$CN988,86,FALSE),"unknown")</f>
        <v>No</v>
      </c>
      <c r="AR415" s="159" t="str">
        <f>IFERROR(VLOOKUP(Table1[[#This Row],[RespondentID]],'All Data'!$A416:$CN988,87,FALSE),"unknown")</f>
        <v xml:space="preserve">English </v>
      </c>
      <c r="AS415" s="159" t="str">
        <f>IFERROR(VLOOKUP(Table1[[#This Row],[RespondentID]],'All Data'!$A416:$CN988,88,FALSE),"unknown")</f>
        <v>Over $125,000</v>
      </c>
      <c r="AT415" s="159" t="str">
        <f>IFERROR(VLOOKUP(Table1[[#This Row],[RespondentID]],'All Data'!$A416:$CN988,89,FALSE),"unknown")</f>
        <v>Some college</v>
      </c>
      <c r="AU415" s="159" t="str">
        <f>IFERROR(VLOOKUP(Table1[[#This Row],[RespondentID]],'All Data'!$A416:$CN988,90,FALSE),"unknown")</f>
        <v>Employed for wages</v>
      </c>
      <c r="AV415" s="159" t="str">
        <f>IFERROR(VLOOKUP(Table1[[#This Row],[RespondentID]],'All Data'!$A416:$CN988,91,FALSE),"unknown")</f>
        <v>Yes</v>
      </c>
      <c r="AW415" s="159" t="str">
        <f>IFERROR(VLOOKUP(Table1[[#This Row],[RespondentID]],'All Data'!$A416:$CN988,92,FALSE),"unknown")</f>
        <v>Yes</v>
      </c>
    </row>
    <row r="416" spans="1:49" x14ac:dyDescent="0.35">
      <c r="A416" s="6">
        <f>'All Data'!A417</f>
        <v>7044843260</v>
      </c>
      <c r="B416" s="6"/>
      <c r="C416" s="6"/>
      <c r="D416" s="6" t="s">
        <v>20</v>
      </c>
      <c r="E416" s="6"/>
      <c r="F416" s="6"/>
      <c r="G416" s="6"/>
      <c r="H416" s="6"/>
      <c r="I416" s="6"/>
      <c r="J416" s="6"/>
      <c r="K416" s="6"/>
      <c r="L416" s="6" t="s">
        <v>28</v>
      </c>
      <c r="M416" s="6" t="s">
        <v>29</v>
      </c>
      <c r="N416" s="6"/>
      <c r="O416" s="8"/>
      <c r="P416" s="8">
        <f t="shared" si="118"/>
        <v>3</v>
      </c>
      <c r="Q416" s="8">
        <f t="shared" si="119"/>
        <v>1</v>
      </c>
      <c r="R416" s="8"/>
      <c r="S416" s="8">
        <f t="shared" si="125"/>
        <v>0</v>
      </c>
      <c r="T416" s="8">
        <f t="shared" si="120"/>
        <v>0</v>
      </c>
      <c r="U416" s="8">
        <f t="shared" si="121"/>
        <v>1</v>
      </c>
      <c r="V416" s="88">
        <f t="shared" si="108"/>
        <v>0</v>
      </c>
      <c r="W416" s="88">
        <f t="shared" si="109"/>
        <v>0</v>
      </c>
      <c r="X416" s="88">
        <f t="shared" si="110"/>
        <v>0</v>
      </c>
      <c r="Y416" s="88">
        <f t="shared" si="111"/>
        <v>0</v>
      </c>
      <c r="Z416" s="88">
        <f t="shared" si="112"/>
        <v>0</v>
      </c>
      <c r="AA416" s="88">
        <f t="shared" si="113"/>
        <v>0</v>
      </c>
      <c r="AB416" s="88">
        <f t="shared" si="114"/>
        <v>0</v>
      </c>
      <c r="AC416" s="88">
        <f t="shared" si="115"/>
        <v>1</v>
      </c>
      <c r="AD416" s="88">
        <f t="shared" si="116"/>
        <v>1</v>
      </c>
      <c r="AE416" s="88">
        <f t="shared" si="117"/>
        <v>0</v>
      </c>
      <c r="AF416" s="8"/>
      <c r="AG416" s="8"/>
      <c r="AH416" s="8">
        <f t="shared" si="122"/>
        <v>3</v>
      </c>
      <c r="AI416" s="8">
        <f t="shared" si="123"/>
        <v>3</v>
      </c>
      <c r="AJ416" s="8" t="str">
        <f t="shared" si="124"/>
        <v>Correct</v>
      </c>
      <c r="AK416" s="8"/>
      <c r="AL416" s="159">
        <f>IFERROR(VLOOKUP(Table1[[#This Row],[RespondentID]],'All Data'!$A417:$CN989,81,FALSE),"unknown")</f>
        <v>0</v>
      </c>
      <c r="AM416" s="159">
        <f>IFERROR(VLOOKUP(Table1[[#This Row],[RespondentID]],'All Data'!$A417:$CN989,82,FALSE),"unknown")</f>
        <v>0</v>
      </c>
      <c r="AN416" s="159">
        <f>IFERROR(VLOOKUP(Table1[[#This Row],[RespondentID]],'All Data'!$A417:$CN989,83,FALSE),"unknown")</f>
        <v>0</v>
      </c>
      <c r="AO416" s="159">
        <f>IFERROR(VLOOKUP(Table1[[#This Row],[RespondentID]],'All Data'!$A417:$CN989,84,FALSE),"unknown")</f>
        <v>0</v>
      </c>
      <c r="AP416" s="159">
        <f>IFERROR(VLOOKUP(Table1[[#This Row],[RespondentID]],'All Data'!$A417:$CN989,85,FALSE),"unknown")</f>
        <v>0</v>
      </c>
      <c r="AQ416" s="159">
        <f>IFERROR(VLOOKUP(Table1[[#This Row],[RespondentID]],'All Data'!$A417:$CN989,86,FALSE),"unknown")</f>
        <v>0</v>
      </c>
      <c r="AR416" s="159" t="str">
        <f>IFERROR(VLOOKUP(Table1[[#This Row],[RespondentID]],'All Data'!$A417:$CN989,87,FALSE),"unknown")</f>
        <v xml:space="preserve"> </v>
      </c>
      <c r="AS416" s="159">
        <f>IFERROR(VLOOKUP(Table1[[#This Row],[RespondentID]],'All Data'!$A417:$CN989,88,FALSE),"unknown")</f>
        <v>0</v>
      </c>
      <c r="AT416" s="159">
        <f>IFERROR(VLOOKUP(Table1[[#This Row],[RespondentID]],'All Data'!$A417:$CN989,89,FALSE),"unknown")</f>
        <v>0</v>
      </c>
      <c r="AU416" s="159">
        <f>IFERROR(VLOOKUP(Table1[[#This Row],[RespondentID]],'All Data'!$A417:$CN989,90,FALSE),"unknown")</f>
        <v>0</v>
      </c>
      <c r="AV416" s="159">
        <f>IFERROR(VLOOKUP(Table1[[#This Row],[RespondentID]],'All Data'!$A417:$CN989,91,FALSE),"unknown")</f>
        <v>0</v>
      </c>
      <c r="AW416" s="159">
        <f>IFERROR(VLOOKUP(Table1[[#This Row],[RespondentID]],'All Data'!$A417:$CN989,92,FALSE),"unknown")</f>
        <v>0</v>
      </c>
    </row>
    <row r="417" spans="1:49" x14ac:dyDescent="0.35">
      <c r="A417" s="6">
        <f>'All Data'!A418</f>
        <v>7044842756</v>
      </c>
      <c r="B417" s="6"/>
      <c r="C417" s="6"/>
      <c r="D417" s="6" t="s">
        <v>20</v>
      </c>
      <c r="E417" s="6"/>
      <c r="F417" s="6"/>
      <c r="G417" s="6"/>
      <c r="H417" s="6"/>
      <c r="I417" s="6"/>
      <c r="J417" s="6" t="s">
        <v>26</v>
      </c>
      <c r="K417" s="6"/>
      <c r="L417" s="6"/>
      <c r="M417" s="6"/>
      <c r="N417" s="6"/>
      <c r="O417" s="8"/>
      <c r="P417" s="8">
        <f t="shared" si="118"/>
        <v>2</v>
      </c>
      <c r="Q417" s="8">
        <f t="shared" si="119"/>
        <v>1.5</v>
      </c>
      <c r="R417" s="8"/>
      <c r="S417" s="8">
        <f t="shared" si="125"/>
        <v>0</v>
      </c>
      <c r="T417" s="8">
        <f t="shared" si="120"/>
        <v>0</v>
      </c>
      <c r="U417" s="8">
        <f t="shared" si="121"/>
        <v>1</v>
      </c>
      <c r="V417" s="88">
        <f t="shared" si="108"/>
        <v>0</v>
      </c>
      <c r="W417" s="88">
        <f t="shared" si="109"/>
        <v>0</v>
      </c>
      <c r="X417" s="88">
        <f t="shared" si="110"/>
        <v>0</v>
      </c>
      <c r="Y417" s="88">
        <f t="shared" si="111"/>
        <v>0</v>
      </c>
      <c r="Z417" s="88">
        <f t="shared" si="112"/>
        <v>0</v>
      </c>
      <c r="AA417" s="88">
        <f t="shared" si="113"/>
        <v>1</v>
      </c>
      <c r="AB417" s="88">
        <f t="shared" si="114"/>
        <v>0</v>
      </c>
      <c r="AC417" s="88">
        <f t="shared" si="115"/>
        <v>0</v>
      </c>
      <c r="AD417" s="88">
        <f t="shared" si="116"/>
        <v>0</v>
      </c>
      <c r="AE417" s="88">
        <f t="shared" si="117"/>
        <v>0</v>
      </c>
      <c r="AF417" s="8"/>
      <c r="AG417" s="8"/>
      <c r="AH417" s="8">
        <f t="shared" si="122"/>
        <v>2</v>
      </c>
      <c r="AI417" s="8">
        <f t="shared" si="123"/>
        <v>2</v>
      </c>
      <c r="AJ417" s="8" t="str">
        <f t="shared" si="124"/>
        <v>Correct</v>
      </c>
      <c r="AK417" s="8"/>
      <c r="AL417" s="159" t="str">
        <f>IFERROR(VLOOKUP(Table1[[#This Row],[RespondentID]],'All Data'!$A418:$CN990,81,FALSE),"unknown")</f>
        <v>Female</v>
      </c>
      <c r="AM417" s="159">
        <f>IFERROR(VLOOKUP(Table1[[#This Row],[RespondentID]],'All Data'!$A418:$CN990,82,FALSE),"unknown")</f>
        <v>49</v>
      </c>
      <c r="AN417" s="159" t="str">
        <f>IFERROR(VLOOKUP(Table1[[#This Row],[RespondentID]],'All Data'!$A418:$CN990,83,FALSE),"unknown")</f>
        <v>Suffolk</v>
      </c>
      <c r="AO417" s="159" t="str">
        <f>IFERROR(VLOOKUP(Table1[[#This Row],[RespondentID]],'All Data'!$A418:$CN990,84,FALSE),"unknown")</f>
        <v>Holbrook, 11741</v>
      </c>
      <c r="AP417" s="159" t="str">
        <f>IFERROR(VLOOKUP(Table1[[#This Row],[RespondentID]],'All Data'!$A418:$CN990,85,FALSE),"unknown")</f>
        <v>White/Caucasian</v>
      </c>
      <c r="AQ417" s="159" t="str">
        <f>IFERROR(VLOOKUP(Table1[[#This Row],[RespondentID]],'All Data'!$A418:$CN990,86,FALSE),"unknown")</f>
        <v>No</v>
      </c>
      <c r="AR417" s="159" t="str">
        <f>IFERROR(VLOOKUP(Table1[[#This Row],[RespondentID]],'All Data'!$A418:$CN990,87,FALSE),"unknown")</f>
        <v xml:space="preserve">English </v>
      </c>
      <c r="AS417" s="159" t="str">
        <f>IFERROR(VLOOKUP(Table1[[#This Row],[RespondentID]],'All Data'!$A418:$CN990,88,FALSE),"unknown")</f>
        <v>Over $125,000</v>
      </c>
      <c r="AT417" s="159" t="str">
        <f>IFERROR(VLOOKUP(Table1[[#This Row],[RespondentID]],'All Data'!$A418:$CN990,89,FALSE),"unknown")</f>
        <v>Graduate school</v>
      </c>
      <c r="AU417" s="159" t="str">
        <f>IFERROR(VLOOKUP(Table1[[#This Row],[RespondentID]],'All Data'!$A418:$CN990,90,FALSE),"unknown")</f>
        <v>Employed for wages</v>
      </c>
      <c r="AV417" s="159">
        <f>IFERROR(VLOOKUP(Table1[[#This Row],[RespondentID]],'All Data'!$A418:$CN990,91,FALSE),"unknown")</f>
        <v>0</v>
      </c>
      <c r="AW417" s="159" t="str">
        <f>IFERROR(VLOOKUP(Table1[[#This Row],[RespondentID]],'All Data'!$A418:$CN990,92,FALSE),"unknown")</f>
        <v>Yes</v>
      </c>
    </row>
    <row r="418" spans="1:49" x14ac:dyDescent="0.35">
      <c r="A418" s="6">
        <f>'All Data'!A419</f>
        <v>7044842447</v>
      </c>
      <c r="B418" s="6"/>
      <c r="C418" s="6" t="s">
        <v>19</v>
      </c>
      <c r="D418" s="6"/>
      <c r="E418" s="6"/>
      <c r="F418" s="6"/>
      <c r="G418" s="6"/>
      <c r="H418" s="6"/>
      <c r="I418" s="6"/>
      <c r="J418" s="6"/>
      <c r="K418" s="6" t="s">
        <v>27</v>
      </c>
      <c r="L418" s="6" t="s">
        <v>28</v>
      </c>
      <c r="M418" s="6"/>
      <c r="N418" s="6" t="s">
        <v>30</v>
      </c>
      <c r="O418" s="8"/>
      <c r="P418" s="8">
        <f t="shared" si="118"/>
        <v>4</v>
      </c>
      <c r="Q418" s="8">
        <f t="shared" si="119"/>
        <v>0.75</v>
      </c>
      <c r="R418" s="8"/>
      <c r="S418" s="8">
        <f t="shared" si="125"/>
        <v>0</v>
      </c>
      <c r="T418" s="8">
        <f t="shared" si="120"/>
        <v>0.75</v>
      </c>
      <c r="U418" s="8">
        <f t="shared" si="121"/>
        <v>0</v>
      </c>
      <c r="V418" s="88">
        <f t="shared" si="108"/>
        <v>0</v>
      </c>
      <c r="W418" s="88">
        <f t="shared" si="109"/>
        <v>0</v>
      </c>
      <c r="X418" s="88">
        <f t="shared" si="110"/>
        <v>0</v>
      </c>
      <c r="Y418" s="88">
        <f t="shared" si="111"/>
        <v>0</v>
      </c>
      <c r="Z418" s="88">
        <f t="shared" si="112"/>
        <v>0</v>
      </c>
      <c r="AA418" s="88">
        <f t="shared" si="113"/>
        <v>0</v>
      </c>
      <c r="AB418" s="88">
        <f t="shared" si="114"/>
        <v>0.75</v>
      </c>
      <c r="AC418" s="88">
        <f t="shared" si="115"/>
        <v>0.75</v>
      </c>
      <c r="AD418" s="88">
        <f t="shared" si="116"/>
        <v>0</v>
      </c>
      <c r="AE418" s="88">
        <f t="shared" si="117"/>
        <v>0.75</v>
      </c>
      <c r="AF418" s="8"/>
      <c r="AG418" s="8"/>
      <c r="AH418" s="8">
        <f t="shared" si="122"/>
        <v>3</v>
      </c>
      <c r="AI418" s="8">
        <f t="shared" si="123"/>
        <v>4</v>
      </c>
      <c r="AJ418" s="8" t="str">
        <f t="shared" si="124"/>
        <v>Correct</v>
      </c>
      <c r="AK418" s="8"/>
      <c r="AL418" s="159" t="str">
        <f>IFERROR(VLOOKUP(Table1[[#This Row],[RespondentID]],'All Data'!$A419:$CN991,81,FALSE),"unknown")</f>
        <v>Female</v>
      </c>
      <c r="AM418" s="159">
        <f>IFERROR(VLOOKUP(Table1[[#This Row],[RespondentID]],'All Data'!$A419:$CN991,82,FALSE),"unknown")</f>
        <v>19</v>
      </c>
      <c r="AN418" s="159" t="str">
        <f>IFERROR(VLOOKUP(Table1[[#This Row],[RespondentID]],'All Data'!$A419:$CN991,83,FALSE),"unknown")</f>
        <v>Suffolk</v>
      </c>
      <c r="AO418" s="159" t="str">
        <f>IFERROR(VLOOKUP(Table1[[#This Row],[RespondentID]],'All Data'!$A419:$CN991,84,FALSE),"unknown")</f>
        <v>Babylon, 11702</v>
      </c>
      <c r="AP418" s="159" t="str">
        <f>IFERROR(VLOOKUP(Table1[[#This Row],[RespondentID]],'All Data'!$A419:$CN991,85,FALSE),"unknown")</f>
        <v>White/Caucasian</v>
      </c>
      <c r="AQ418" s="159" t="str">
        <f>IFERROR(VLOOKUP(Table1[[#This Row],[RespondentID]],'All Data'!$A419:$CN991,86,FALSE),"unknown")</f>
        <v>No</v>
      </c>
      <c r="AR418" s="159" t="str">
        <f>IFERROR(VLOOKUP(Table1[[#This Row],[RespondentID]],'All Data'!$A419:$CN991,87,FALSE),"unknown")</f>
        <v xml:space="preserve">English </v>
      </c>
      <c r="AS418" s="159" t="str">
        <f>IFERROR(VLOOKUP(Table1[[#This Row],[RespondentID]],'All Data'!$A419:$CN991,88,FALSE),"unknown")</f>
        <v>$50,000 to $74,999</v>
      </c>
      <c r="AT418" s="159" t="str">
        <f>IFERROR(VLOOKUP(Table1[[#This Row],[RespondentID]],'All Data'!$A419:$CN991,89,FALSE),"unknown")</f>
        <v>High school graduate</v>
      </c>
      <c r="AU418" s="159" t="str">
        <f>IFERROR(VLOOKUP(Table1[[#This Row],[RespondentID]],'All Data'!$A419:$CN991,90,FALSE),"unknown")</f>
        <v>Student</v>
      </c>
      <c r="AV418" s="159" t="str">
        <f>IFERROR(VLOOKUP(Table1[[#This Row],[RespondentID]],'All Data'!$A419:$CN991,91,FALSE),"unknown")</f>
        <v>Yes</v>
      </c>
      <c r="AW418" s="159" t="str">
        <f>IFERROR(VLOOKUP(Table1[[#This Row],[RespondentID]],'All Data'!$A419:$CN991,92,FALSE),"unknown")</f>
        <v>Yes</v>
      </c>
    </row>
    <row r="419" spans="1:49" x14ac:dyDescent="0.35">
      <c r="A419" s="6">
        <f>'All Data'!A420</f>
        <v>7044842125</v>
      </c>
      <c r="B419" s="6"/>
      <c r="C419" s="6"/>
      <c r="D419" s="6"/>
      <c r="E419" s="6"/>
      <c r="F419" s="6"/>
      <c r="G419" s="6"/>
      <c r="H419" s="6"/>
      <c r="I419" s="6"/>
      <c r="J419" s="6" t="s">
        <v>26</v>
      </c>
      <c r="K419" s="6"/>
      <c r="L419" s="6" t="s">
        <v>28</v>
      </c>
      <c r="M419" s="6"/>
      <c r="N419" s="6"/>
      <c r="O419" s="8"/>
      <c r="P419" s="8">
        <f t="shared" si="118"/>
        <v>2</v>
      </c>
      <c r="Q419" s="8">
        <f t="shared" si="119"/>
        <v>1.5</v>
      </c>
      <c r="R419" s="8"/>
      <c r="S419" s="8">
        <f t="shared" si="125"/>
        <v>0</v>
      </c>
      <c r="T419" s="8">
        <f t="shared" si="120"/>
        <v>0</v>
      </c>
      <c r="U419" s="8">
        <f t="shared" si="121"/>
        <v>0</v>
      </c>
      <c r="V419" s="88">
        <f t="shared" si="108"/>
        <v>0</v>
      </c>
      <c r="W419" s="88">
        <f t="shared" si="109"/>
        <v>0</v>
      </c>
      <c r="X419" s="88">
        <f t="shared" si="110"/>
        <v>0</v>
      </c>
      <c r="Y419" s="88">
        <f t="shared" si="111"/>
        <v>0</v>
      </c>
      <c r="Z419" s="88">
        <f t="shared" si="112"/>
        <v>0</v>
      </c>
      <c r="AA419" s="88">
        <f t="shared" si="113"/>
        <v>1</v>
      </c>
      <c r="AB419" s="88">
        <f t="shared" si="114"/>
        <v>0</v>
      </c>
      <c r="AC419" s="88">
        <f t="shared" si="115"/>
        <v>1</v>
      </c>
      <c r="AD419" s="88">
        <f t="shared" si="116"/>
        <v>0</v>
      </c>
      <c r="AE419" s="88">
        <f t="shared" si="117"/>
        <v>0</v>
      </c>
      <c r="AF419" s="8"/>
      <c r="AG419" s="8"/>
      <c r="AH419" s="8">
        <f t="shared" si="122"/>
        <v>2</v>
      </c>
      <c r="AI419" s="8">
        <f t="shared" si="123"/>
        <v>2</v>
      </c>
      <c r="AJ419" s="8" t="str">
        <f t="shared" si="124"/>
        <v>Correct</v>
      </c>
      <c r="AK419" s="8"/>
      <c r="AL419" s="159" t="str">
        <f>IFERROR(VLOOKUP(Table1[[#This Row],[RespondentID]],'All Data'!$A420:$CN992,81,FALSE),"unknown")</f>
        <v>Female</v>
      </c>
      <c r="AM419" s="159">
        <f>IFERROR(VLOOKUP(Table1[[#This Row],[RespondentID]],'All Data'!$A420:$CN992,82,FALSE),"unknown")</f>
        <v>41</v>
      </c>
      <c r="AN419" s="159" t="str">
        <f>IFERROR(VLOOKUP(Table1[[#This Row],[RespondentID]],'All Data'!$A420:$CN992,83,FALSE),"unknown")</f>
        <v>Suffolk</v>
      </c>
      <c r="AO419" s="159" t="str">
        <f>IFERROR(VLOOKUP(Table1[[#This Row],[RespondentID]],'All Data'!$A420:$CN992,84,FALSE),"unknown")</f>
        <v>Bay Shore, 11706</v>
      </c>
      <c r="AP419" s="159" t="str">
        <f>IFERROR(VLOOKUP(Table1[[#This Row],[RespondentID]],'All Data'!$A420:$CN992,85,FALSE),"unknown")</f>
        <v>Multi-racial</v>
      </c>
      <c r="AQ419" s="159" t="str">
        <f>IFERROR(VLOOKUP(Table1[[#This Row],[RespondentID]],'All Data'!$A420:$CN992,86,FALSE),"unknown")</f>
        <v>Yes</v>
      </c>
      <c r="AR419" s="159" t="str">
        <f>IFERROR(VLOOKUP(Table1[[#This Row],[RespondentID]],'All Data'!$A420:$CN992,87,FALSE),"unknown")</f>
        <v xml:space="preserve">English Spanish </v>
      </c>
      <c r="AS419" s="159" t="str">
        <f>IFERROR(VLOOKUP(Table1[[#This Row],[RespondentID]],'All Data'!$A420:$CN992,88,FALSE),"unknown")</f>
        <v>Over $125,000</v>
      </c>
      <c r="AT419" s="159" t="str">
        <f>IFERROR(VLOOKUP(Table1[[#This Row],[RespondentID]],'All Data'!$A420:$CN992,89,FALSE),"unknown")</f>
        <v>College graduate</v>
      </c>
      <c r="AU419" s="159" t="str">
        <f>IFERROR(VLOOKUP(Table1[[#This Row],[RespondentID]],'All Data'!$A420:$CN992,90,FALSE),"unknown")</f>
        <v>Employed for wages</v>
      </c>
      <c r="AV419" s="159" t="str">
        <f>IFERROR(VLOOKUP(Table1[[#This Row],[RespondentID]],'All Data'!$A420:$CN992,91,FALSE),"unknown")</f>
        <v>Yes</v>
      </c>
      <c r="AW419" s="159" t="str">
        <f>IFERROR(VLOOKUP(Table1[[#This Row],[RespondentID]],'All Data'!$A420:$CN992,92,FALSE),"unknown")</f>
        <v>Yes</v>
      </c>
    </row>
    <row r="420" spans="1:49" x14ac:dyDescent="0.35">
      <c r="A420" s="6">
        <f>'All Data'!A421</f>
        <v>7044841783</v>
      </c>
      <c r="B420" s="6"/>
      <c r="C420" s="6" t="s">
        <v>19</v>
      </c>
      <c r="D420" s="6"/>
      <c r="E420" s="6"/>
      <c r="F420" s="6"/>
      <c r="G420" s="6"/>
      <c r="H420" s="6"/>
      <c r="I420" s="6"/>
      <c r="J420" s="6"/>
      <c r="K420" s="6"/>
      <c r="L420" s="6" t="s">
        <v>28</v>
      </c>
      <c r="M420" s="6"/>
      <c r="N420" s="6" t="s">
        <v>30</v>
      </c>
      <c r="O420" s="8"/>
      <c r="P420" s="8">
        <f t="shared" si="118"/>
        <v>3</v>
      </c>
      <c r="Q420" s="8">
        <f t="shared" si="119"/>
        <v>1</v>
      </c>
      <c r="R420" s="8"/>
      <c r="S420" s="8">
        <f t="shared" si="125"/>
        <v>0</v>
      </c>
      <c r="T420" s="8">
        <f t="shared" si="120"/>
        <v>1</v>
      </c>
      <c r="U420" s="8">
        <f t="shared" si="121"/>
        <v>0</v>
      </c>
      <c r="V420" s="88">
        <f t="shared" si="108"/>
        <v>0</v>
      </c>
      <c r="W420" s="88">
        <f t="shared" si="109"/>
        <v>0</v>
      </c>
      <c r="X420" s="88">
        <f t="shared" si="110"/>
        <v>0</v>
      </c>
      <c r="Y420" s="88">
        <f t="shared" si="111"/>
        <v>0</v>
      </c>
      <c r="Z420" s="88">
        <f t="shared" si="112"/>
        <v>0</v>
      </c>
      <c r="AA420" s="88">
        <f t="shared" si="113"/>
        <v>0</v>
      </c>
      <c r="AB420" s="88">
        <f t="shared" si="114"/>
        <v>0</v>
      </c>
      <c r="AC420" s="88">
        <f t="shared" si="115"/>
        <v>1</v>
      </c>
      <c r="AD420" s="88">
        <f t="shared" si="116"/>
        <v>0</v>
      </c>
      <c r="AE420" s="88">
        <f t="shared" si="117"/>
        <v>1</v>
      </c>
      <c r="AF420" s="8"/>
      <c r="AG420" s="8"/>
      <c r="AH420" s="8">
        <f t="shared" si="122"/>
        <v>3</v>
      </c>
      <c r="AI420" s="8">
        <f t="shared" si="123"/>
        <v>3</v>
      </c>
      <c r="AJ420" s="8" t="str">
        <f t="shared" si="124"/>
        <v>Correct</v>
      </c>
      <c r="AK420" s="8"/>
      <c r="AL420" s="159" t="str">
        <f>IFERROR(VLOOKUP(Table1[[#This Row],[RespondentID]],'All Data'!$A421:$CN993,81,FALSE),"unknown")</f>
        <v>Female</v>
      </c>
      <c r="AM420" s="159">
        <f>IFERROR(VLOOKUP(Table1[[#This Row],[RespondentID]],'All Data'!$A421:$CN993,82,FALSE),"unknown")</f>
        <v>56</v>
      </c>
      <c r="AN420" s="159" t="str">
        <f>IFERROR(VLOOKUP(Table1[[#This Row],[RespondentID]],'All Data'!$A421:$CN993,83,FALSE),"unknown")</f>
        <v>Suffolk</v>
      </c>
      <c r="AO420" s="159" t="str">
        <f>IFERROR(VLOOKUP(Table1[[#This Row],[RespondentID]],'All Data'!$A421:$CN993,84,FALSE),"unknown")</f>
        <v>Brentwood, 11717</v>
      </c>
      <c r="AP420" s="159">
        <f>IFERROR(VLOOKUP(Table1[[#This Row],[RespondentID]],'All Data'!$A421:$CN993,85,FALSE),"unknown")</f>
        <v>0</v>
      </c>
      <c r="AQ420" s="159" t="str">
        <f>IFERROR(VLOOKUP(Table1[[#This Row],[RespondentID]],'All Data'!$A421:$CN993,86,FALSE),"unknown")</f>
        <v>Yes</v>
      </c>
      <c r="AR420" s="159" t="str">
        <f>IFERROR(VLOOKUP(Table1[[#This Row],[RespondentID]],'All Data'!$A421:$CN993,87,FALSE),"unknown")</f>
        <v xml:space="preserve"> Spanish </v>
      </c>
      <c r="AS420" s="159" t="str">
        <f>IFERROR(VLOOKUP(Table1[[#This Row],[RespondentID]],'All Data'!$A421:$CN993,88,FALSE),"unknown")</f>
        <v>$50,000 to $74,999</v>
      </c>
      <c r="AT420" s="159" t="str">
        <f>IFERROR(VLOOKUP(Table1[[#This Row],[RespondentID]],'All Data'!$A421:$CN993,89,FALSE),"unknown")</f>
        <v>Some college</v>
      </c>
      <c r="AU420" s="159" t="str">
        <f>IFERROR(VLOOKUP(Table1[[#This Row],[RespondentID]],'All Data'!$A421:$CN993,90,FALSE),"unknown")</f>
        <v>Employed for wages</v>
      </c>
      <c r="AV420" s="159" t="str">
        <f>IFERROR(VLOOKUP(Table1[[#This Row],[RespondentID]],'All Data'!$A421:$CN993,91,FALSE),"unknown")</f>
        <v>Yes</v>
      </c>
      <c r="AW420" s="159" t="str">
        <f>IFERROR(VLOOKUP(Table1[[#This Row],[RespondentID]],'All Data'!$A421:$CN993,92,FALSE),"unknown")</f>
        <v>Yes</v>
      </c>
    </row>
    <row r="421" spans="1:49" x14ac:dyDescent="0.35">
      <c r="A421" s="6">
        <f>'All Data'!A422</f>
        <v>7044841420</v>
      </c>
      <c r="B421" s="6"/>
      <c r="C421" s="6"/>
      <c r="D421" s="6"/>
      <c r="E421" s="6"/>
      <c r="F421" s="6"/>
      <c r="G421" s="6"/>
      <c r="H421" s="6"/>
      <c r="I421" s="6"/>
      <c r="J421" s="6" t="s">
        <v>26</v>
      </c>
      <c r="K421" s="6" t="s">
        <v>27</v>
      </c>
      <c r="L421" s="6"/>
      <c r="M421" s="6"/>
      <c r="N421" s="6" t="s">
        <v>30</v>
      </c>
      <c r="O421" s="8"/>
      <c r="P421" s="8">
        <f t="shared" si="118"/>
        <v>3</v>
      </c>
      <c r="Q421" s="8">
        <f t="shared" si="119"/>
        <v>1</v>
      </c>
      <c r="R421" s="8"/>
      <c r="S421" s="8">
        <f t="shared" si="125"/>
        <v>0</v>
      </c>
      <c r="T421" s="8">
        <f t="shared" si="120"/>
        <v>0</v>
      </c>
      <c r="U421" s="8">
        <f t="shared" si="121"/>
        <v>0</v>
      </c>
      <c r="V421" s="88">
        <f t="shared" si="108"/>
        <v>0</v>
      </c>
      <c r="W421" s="88">
        <f t="shared" si="109"/>
        <v>0</v>
      </c>
      <c r="X421" s="88">
        <f t="shared" si="110"/>
        <v>0</v>
      </c>
      <c r="Y421" s="88">
        <f t="shared" si="111"/>
        <v>0</v>
      </c>
      <c r="Z421" s="88">
        <f t="shared" si="112"/>
        <v>0</v>
      </c>
      <c r="AA421" s="88">
        <f t="shared" si="113"/>
        <v>1</v>
      </c>
      <c r="AB421" s="88">
        <f t="shared" si="114"/>
        <v>1</v>
      </c>
      <c r="AC421" s="88">
        <f t="shared" si="115"/>
        <v>0</v>
      </c>
      <c r="AD421" s="88">
        <f t="shared" si="116"/>
        <v>0</v>
      </c>
      <c r="AE421" s="88">
        <f t="shared" si="117"/>
        <v>1</v>
      </c>
      <c r="AF421" s="8"/>
      <c r="AG421" s="8"/>
      <c r="AH421" s="8">
        <f t="shared" si="122"/>
        <v>3</v>
      </c>
      <c r="AI421" s="8">
        <f t="shared" si="123"/>
        <v>3</v>
      </c>
      <c r="AJ421" s="8" t="str">
        <f t="shared" si="124"/>
        <v>Correct</v>
      </c>
      <c r="AK421" s="8"/>
      <c r="AL421" s="159" t="str">
        <f>IFERROR(VLOOKUP(Table1[[#This Row],[RespondentID]],'All Data'!$A422:$CN994,81,FALSE),"unknown")</f>
        <v>Male</v>
      </c>
      <c r="AM421" s="159">
        <f>IFERROR(VLOOKUP(Table1[[#This Row],[RespondentID]],'All Data'!$A422:$CN994,82,FALSE),"unknown")</f>
        <v>62</v>
      </c>
      <c r="AN421" s="159" t="str">
        <f>IFERROR(VLOOKUP(Table1[[#This Row],[RespondentID]],'All Data'!$A422:$CN994,83,FALSE),"unknown")</f>
        <v>Suffolk</v>
      </c>
      <c r="AO421" s="159" t="str">
        <f>IFERROR(VLOOKUP(Table1[[#This Row],[RespondentID]],'All Data'!$A422:$CN994,84,FALSE),"unknown")</f>
        <v>Babylon, 11702</v>
      </c>
      <c r="AP421" s="159" t="str">
        <f>IFERROR(VLOOKUP(Table1[[#This Row],[RespondentID]],'All Data'!$A422:$CN994,85,FALSE),"unknown")</f>
        <v>White/Caucasian</v>
      </c>
      <c r="AQ421" s="159" t="str">
        <f>IFERROR(VLOOKUP(Table1[[#This Row],[RespondentID]],'All Data'!$A422:$CN994,86,FALSE),"unknown")</f>
        <v>No</v>
      </c>
      <c r="AR421" s="159" t="str">
        <f>IFERROR(VLOOKUP(Table1[[#This Row],[RespondentID]],'All Data'!$A422:$CN994,87,FALSE),"unknown")</f>
        <v xml:space="preserve">English </v>
      </c>
      <c r="AS421" s="159" t="str">
        <f>IFERROR(VLOOKUP(Table1[[#This Row],[RespondentID]],'All Data'!$A422:$CN994,88,FALSE),"unknown")</f>
        <v>Over $125,000</v>
      </c>
      <c r="AT421" s="159" t="str">
        <f>IFERROR(VLOOKUP(Table1[[#This Row],[RespondentID]],'All Data'!$A422:$CN994,89,FALSE),"unknown")</f>
        <v>Graduate school</v>
      </c>
      <c r="AU421" s="159" t="str">
        <f>IFERROR(VLOOKUP(Table1[[#This Row],[RespondentID]],'All Data'!$A422:$CN994,90,FALSE),"unknown")</f>
        <v>Retired</v>
      </c>
      <c r="AV421" s="159" t="str">
        <f>IFERROR(VLOOKUP(Table1[[#This Row],[RespondentID]],'All Data'!$A422:$CN994,91,FALSE),"unknown")</f>
        <v>Yes</v>
      </c>
      <c r="AW421" s="159" t="str">
        <f>IFERROR(VLOOKUP(Table1[[#This Row],[RespondentID]],'All Data'!$A422:$CN994,92,FALSE),"unknown")</f>
        <v>Yes</v>
      </c>
    </row>
    <row r="422" spans="1:49" x14ac:dyDescent="0.35">
      <c r="A422" s="6">
        <f>'All Data'!A423</f>
        <v>7044840890</v>
      </c>
      <c r="B422" s="6"/>
      <c r="C422" s="6"/>
      <c r="D422" s="6"/>
      <c r="E422" s="6" t="s">
        <v>21</v>
      </c>
      <c r="F422" s="6"/>
      <c r="G422" s="6"/>
      <c r="H422" s="6"/>
      <c r="I422" s="6"/>
      <c r="J422" s="6"/>
      <c r="K422" s="6"/>
      <c r="L422" s="6"/>
      <c r="M422" s="6" t="s">
        <v>29</v>
      </c>
      <c r="N422" s="6" t="s">
        <v>30</v>
      </c>
      <c r="O422" s="8"/>
      <c r="P422" s="8">
        <f t="shared" si="118"/>
        <v>3</v>
      </c>
      <c r="Q422" s="8">
        <f t="shared" si="119"/>
        <v>1</v>
      </c>
      <c r="R422" s="8"/>
      <c r="S422" s="8">
        <f t="shared" si="125"/>
        <v>0</v>
      </c>
      <c r="T422" s="8">
        <f t="shared" si="120"/>
        <v>0</v>
      </c>
      <c r="U422" s="8">
        <f t="shared" si="121"/>
        <v>0</v>
      </c>
      <c r="V422" s="88">
        <f t="shared" si="108"/>
        <v>1</v>
      </c>
      <c r="W422" s="88">
        <f t="shared" si="109"/>
        <v>0</v>
      </c>
      <c r="X422" s="88">
        <f t="shared" si="110"/>
        <v>0</v>
      </c>
      <c r="Y422" s="88">
        <f t="shared" si="111"/>
        <v>0</v>
      </c>
      <c r="Z422" s="88">
        <f t="shared" si="112"/>
        <v>0</v>
      </c>
      <c r="AA422" s="88">
        <f t="shared" si="113"/>
        <v>0</v>
      </c>
      <c r="AB422" s="88">
        <f t="shared" si="114"/>
        <v>0</v>
      </c>
      <c r="AC422" s="88">
        <f t="shared" si="115"/>
        <v>0</v>
      </c>
      <c r="AD422" s="88">
        <f t="shared" si="116"/>
        <v>1</v>
      </c>
      <c r="AE422" s="88">
        <f t="shared" si="117"/>
        <v>1</v>
      </c>
      <c r="AF422" s="8"/>
      <c r="AG422" s="8"/>
      <c r="AH422" s="8">
        <f t="shared" si="122"/>
        <v>3</v>
      </c>
      <c r="AI422" s="8">
        <f t="shared" si="123"/>
        <v>3</v>
      </c>
      <c r="AJ422" s="8" t="str">
        <f t="shared" si="124"/>
        <v>Correct</v>
      </c>
      <c r="AK422" s="8"/>
      <c r="AL422" s="159" t="str">
        <f>IFERROR(VLOOKUP(Table1[[#This Row],[RespondentID]],'All Data'!$A423:$CN995,81,FALSE),"unknown")</f>
        <v>Male</v>
      </c>
      <c r="AM422" s="159">
        <f>IFERROR(VLOOKUP(Table1[[#This Row],[RespondentID]],'All Data'!$A423:$CN995,82,FALSE),"unknown")</f>
        <v>27</v>
      </c>
      <c r="AN422" s="159" t="str">
        <f>IFERROR(VLOOKUP(Table1[[#This Row],[RespondentID]],'All Data'!$A423:$CN995,83,FALSE),"unknown")</f>
        <v>Suffolk</v>
      </c>
      <c r="AO422" s="159" t="str">
        <f>IFERROR(VLOOKUP(Table1[[#This Row],[RespondentID]],'All Data'!$A423:$CN995,84,FALSE),"unknown")</f>
        <v>Bay Shore, 11706</v>
      </c>
      <c r="AP422" s="159" t="str">
        <f>IFERROR(VLOOKUP(Table1[[#This Row],[RespondentID]],'All Data'!$A423:$CN995,85,FALSE),"unknown")</f>
        <v>White/Caucasian</v>
      </c>
      <c r="AQ422" s="159" t="str">
        <f>IFERROR(VLOOKUP(Table1[[#This Row],[RespondentID]],'All Data'!$A423:$CN995,86,FALSE),"unknown")</f>
        <v>No</v>
      </c>
      <c r="AR422" s="159" t="str">
        <f>IFERROR(VLOOKUP(Table1[[#This Row],[RespondentID]],'All Data'!$A423:$CN995,87,FALSE),"unknown")</f>
        <v xml:space="preserve">English </v>
      </c>
      <c r="AS422" s="159" t="str">
        <f>IFERROR(VLOOKUP(Table1[[#This Row],[RespondentID]],'All Data'!$A423:$CN995,88,FALSE),"unknown")</f>
        <v>Over $125,000</v>
      </c>
      <c r="AT422" s="159" t="str">
        <f>IFERROR(VLOOKUP(Table1[[#This Row],[RespondentID]],'All Data'!$A423:$CN995,89,FALSE),"unknown")</f>
        <v>College graduate</v>
      </c>
      <c r="AU422" s="159" t="str">
        <f>IFERROR(VLOOKUP(Table1[[#This Row],[RespondentID]],'All Data'!$A423:$CN995,90,FALSE),"unknown")</f>
        <v>Employed for wages</v>
      </c>
      <c r="AV422" s="159" t="str">
        <f>IFERROR(VLOOKUP(Table1[[#This Row],[RespondentID]],'All Data'!$A423:$CN995,91,FALSE),"unknown")</f>
        <v>Yes</v>
      </c>
      <c r="AW422" s="159" t="str">
        <f>IFERROR(VLOOKUP(Table1[[#This Row],[RespondentID]],'All Data'!$A423:$CN995,92,FALSE),"unknown")</f>
        <v>Yes</v>
      </c>
    </row>
    <row r="423" spans="1:49" x14ac:dyDescent="0.35">
      <c r="A423" s="6">
        <f>'All Data'!A424</f>
        <v>7044840177</v>
      </c>
      <c r="B423" s="6"/>
      <c r="C423" s="6" t="s">
        <v>19</v>
      </c>
      <c r="D423" s="6"/>
      <c r="E423" s="6"/>
      <c r="F423" s="6"/>
      <c r="G423" s="6"/>
      <c r="H423" s="6" t="s">
        <v>24</v>
      </c>
      <c r="I423" s="6"/>
      <c r="J423" s="6"/>
      <c r="K423" s="6"/>
      <c r="L423" s="6"/>
      <c r="M423" s="6"/>
      <c r="N423" s="6"/>
      <c r="O423" s="8"/>
      <c r="P423" s="8">
        <f t="shared" si="118"/>
        <v>2</v>
      </c>
      <c r="Q423" s="8">
        <f t="shared" si="119"/>
        <v>1.5</v>
      </c>
      <c r="R423" s="8"/>
      <c r="S423" s="8">
        <f t="shared" si="125"/>
        <v>0</v>
      </c>
      <c r="T423" s="8">
        <f t="shared" si="120"/>
        <v>1</v>
      </c>
      <c r="U423" s="8">
        <f t="shared" si="121"/>
        <v>0</v>
      </c>
      <c r="V423" s="88">
        <f t="shared" si="108"/>
        <v>0</v>
      </c>
      <c r="W423" s="88">
        <f t="shared" si="109"/>
        <v>0</v>
      </c>
      <c r="X423" s="88">
        <f t="shared" si="110"/>
        <v>0</v>
      </c>
      <c r="Y423" s="88">
        <f t="shared" si="111"/>
        <v>1</v>
      </c>
      <c r="Z423" s="88">
        <f t="shared" si="112"/>
        <v>0</v>
      </c>
      <c r="AA423" s="88">
        <f t="shared" si="113"/>
        <v>0</v>
      </c>
      <c r="AB423" s="88">
        <f t="shared" si="114"/>
        <v>0</v>
      </c>
      <c r="AC423" s="88">
        <f t="shared" si="115"/>
        <v>0</v>
      </c>
      <c r="AD423" s="88">
        <f t="shared" si="116"/>
        <v>0</v>
      </c>
      <c r="AE423" s="88">
        <f t="shared" si="117"/>
        <v>0</v>
      </c>
      <c r="AF423" s="8"/>
      <c r="AG423" s="8"/>
      <c r="AH423" s="8">
        <f t="shared" si="122"/>
        <v>2</v>
      </c>
      <c r="AI423" s="8">
        <f t="shared" si="123"/>
        <v>2</v>
      </c>
      <c r="AJ423" s="8" t="str">
        <f t="shared" si="124"/>
        <v>Correct</v>
      </c>
      <c r="AK423" s="8"/>
      <c r="AL423" s="159" t="str">
        <f>IFERROR(VLOOKUP(Table1[[#This Row],[RespondentID]],'All Data'!$A424:$CN996,81,FALSE),"unknown")</f>
        <v>Female</v>
      </c>
      <c r="AM423" s="159">
        <f>IFERROR(VLOOKUP(Table1[[#This Row],[RespondentID]],'All Data'!$A424:$CN996,82,FALSE),"unknown")</f>
        <v>47</v>
      </c>
      <c r="AN423" s="159" t="str">
        <f>IFERROR(VLOOKUP(Table1[[#This Row],[RespondentID]],'All Data'!$A424:$CN996,83,FALSE),"unknown")</f>
        <v>Suffolk</v>
      </c>
      <c r="AO423" s="159" t="str">
        <f>IFERROR(VLOOKUP(Table1[[#This Row],[RespondentID]],'All Data'!$A424:$CN996,84,FALSE),"unknown")</f>
        <v>Fair Harbor, 11706</v>
      </c>
      <c r="AP423" s="159" t="str">
        <f>IFERROR(VLOOKUP(Table1[[#This Row],[RespondentID]],'All Data'!$A424:$CN996,85,FALSE),"unknown")</f>
        <v>White/Caucasian</v>
      </c>
      <c r="AQ423" s="159" t="str">
        <f>IFERROR(VLOOKUP(Table1[[#This Row],[RespondentID]],'All Data'!$A424:$CN996,86,FALSE),"unknown")</f>
        <v>No</v>
      </c>
      <c r="AR423" s="159" t="str">
        <f>IFERROR(VLOOKUP(Table1[[#This Row],[RespondentID]],'All Data'!$A424:$CN996,87,FALSE),"unknown")</f>
        <v xml:space="preserve">English </v>
      </c>
      <c r="AS423" s="159" t="str">
        <f>IFERROR(VLOOKUP(Table1[[#This Row],[RespondentID]],'All Data'!$A424:$CN996,88,FALSE),"unknown")</f>
        <v>$50,000 to $74,999</v>
      </c>
      <c r="AT423" s="159">
        <f>IFERROR(VLOOKUP(Table1[[#This Row],[RespondentID]],'All Data'!$A424:$CN996,89,FALSE),"unknown")</f>
        <v>0</v>
      </c>
      <c r="AU423" s="159">
        <f>IFERROR(VLOOKUP(Table1[[#This Row],[RespondentID]],'All Data'!$A424:$CN996,90,FALSE),"unknown")</f>
        <v>0</v>
      </c>
      <c r="AV423" s="159" t="str">
        <f>IFERROR(VLOOKUP(Table1[[#This Row],[RespondentID]],'All Data'!$A424:$CN996,91,FALSE),"unknown")</f>
        <v>Yes</v>
      </c>
      <c r="AW423" s="159" t="str">
        <f>IFERROR(VLOOKUP(Table1[[#This Row],[RespondentID]],'All Data'!$A424:$CN996,92,FALSE),"unknown")</f>
        <v>Yes</v>
      </c>
    </row>
    <row r="424" spans="1:49" x14ac:dyDescent="0.35">
      <c r="A424" s="6">
        <f>'All Data'!A425</f>
        <v>5679150010</v>
      </c>
      <c r="B424" s="6"/>
      <c r="C424" s="6" t="s">
        <v>19</v>
      </c>
      <c r="D424" s="6"/>
      <c r="E424" s="6"/>
      <c r="F424" s="6"/>
      <c r="G424" s="6"/>
      <c r="H424" s="6"/>
      <c r="I424" s="6"/>
      <c r="J424" s="6" t="s">
        <v>26</v>
      </c>
      <c r="K424" s="6"/>
      <c r="L424" s="6" t="s">
        <v>28</v>
      </c>
      <c r="M424" s="6"/>
      <c r="N424" s="6"/>
      <c r="O424" s="8"/>
      <c r="P424" s="8">
        <f t="shared" si="118"/>
        <v>3</v>
      </c>
      <c r="Q424" s="8">
        <f t="shared" si="119"/>
        <v>1</v>
      </c>
      <c r="R424" s="8"/>
      <c r="S424" s="8">
        <f t="shared" si="125"/>
        <v>0</v>
      </c>
      <c r="T424" s="8">
        <f t="shared" si="120"/>
        <v>1</v>
      </c>
      <c r="U424" s="8">
        <f t="shared" si="121"/>
        <v>0</v>
      </c>
      <c r="V424" s="88">
        <f t="shared" si="108"/>
        <v>0</v>
      </c>
      <c r="W424" s="88">
        <f t="shared" si="109"/>
        <v>0</v>
      </c>
      <c r="X424" s="88">
        <f t="shared" si="110"/>
        <v>0</v>
      </c>
      <c r="Y424" s="88">
        <f t="shared" si="111"/>
        <v>0</v>
      </c>
      <c r="Z424" s="88">
        <f t="shared" si="112"/>
        <v>0</v>
      </c>
      <c r="AA424" s="88">
        <f t="shared" si="113"/>
        <v>1</v>
      </c>
      <c r="AB424" s="88">
        <f t="shared" si="114"/>
        <v>0</v>
      </c>
      <c r="AC424" s="88">
        <f t="shared" si="115"/>
        <v>1</v>
      </c>
      <c r="AD424" s="88">
        <f t="shared" si="116"/>
        <v>0</v>
      </c>
      <c r="AE424" s="88">
        <f t="shared" si="117"/>
        <v>0</v>
      </c>
      <c r="AF424" s="8"/>
      <c r="AG424" s="8"/>
      <c r="AH424" s="8">
        <f t="shared" si="122"/>
        <v>3</v>
      </c>
      <c r="AI424" s="8">
        <f t="shared" si="123"/>
        <v>3</v>
      </c>
      <c r="AJ424" s="8" t="str">
        <f t="shared" si="124"/>
        <v>Correct</v>
      </c>
      <c r="AK424" s="8"/>
      <c r="AL424" s="159" t="str">
        <f>IFERROR(VLOOKUP(Table1[[#This Row],[RespondentID]],'All Data'!$A425:$CN997,81,FALSE),"unknown")</f>
        <v>Female</v>
      </c>
      <c r="AM424" s="159">
        <f>IFERROR(VLOOKUP(Table1[[#This Row],[RespondentID]],'All Data'!$A425:$CN997,82,FALSE),"unknown")</f>
        <v>14</v>
      </c>
      <c r="AN424" s="159" t="str">
        <f>IFERROR(VLOOKUP(Table1[[#This Row],[RespondentID]],'All Data'!$A425:$CN997,83,FALSE),"unknown")</f>
        <v>Suffolk</v>
      </c>
      <c r="AO424" s="159">
        <f>IFERROR(VLOOKUP(Table1[[#This Row],[RespondentID]],'All Data'!$A425:$CN997,84,FALSE),"unknown")</f>
        <v>0</v>
      </c>
      <c r="AP424" s="159">
        <f>IFERROR(VLOOKUP(Table1[[#This Row],[RespondentID]],'All Data'!$A425:$CN997,85,FALSE),"unknown")</f>
        <v>0</v>
      </c>
      <c r="AQ424" s="159">
        <f>IFERROR(VLOOKUP(Table1[[#This Row],[RespondentID]],'All Data'!$A425:$CN997,86,FALSE),"unknown")</f>
        <v>0</v>
      </c>
      <c r="AR424" s="159" t="str">
        <f>IFERROR(VLOOKUP(Table1[[#This Row],[RespondentID]],'All Data'!$A425:$CN997,87,FALSE),"unknown")</f>
        <v xml:space="preserve"> </v>
      </c>
      <c r="AS424" s="159">
        <f>IFERROR(VLOOKUP(Table1[[#This Row],[RespondentID]],'All Data'!$A425:$CN997,88,FALSE),"unknown")</f>
        <v>0</v>
      </c>
      <c r="AT424" s="159">
        <f>IFERROR(VLOOKUP(Table1[[#This Row],[RespondentID]],'All Data'!$A425:$CN997,89,FALSE),"unknown")</f>
        <v>0</v>
      </c>
      <c r="AU424" s="159">
        <f>IFERROR(VLOOKUP(Table1[[#This Row],[RespondentID]],'All Data'!$A425:$CN997,90,FALSE),"unknown")</f>
        <v>0</v>
      </c>
      <c r="AV424" s="159">
        <f>IFERROR(VLOOKUP(Table1[[#This Row],[RespondentID]],'All Data'!$A425:$CN997,91,FALSE),"unknown")</f>
        <v>0</v>
      </c>
      <c r="AW424" s="159">
        <f>IFERROR(VLOOKUP(Table1[[#This Row],[RespondentID]],'All Data'!$A425:$CN997,92,FALSE),"unknown")</f>
        <v>0</v>
      </c>
    </row>
    <row r="425" spans="1:49" x14ac:dyDescent="0.35">
      <c r="A425" s="6">
        <f>'All Data'!A426</f>
        <v>5677975159</v>
      </c>
      <c r="B425" s="6" t="s">
        <v>18</v>
      </c>
      <c r="C425" s="6"/>
      <c r="D425" s="6"/>
      <c r="E425" s="6" t="s">
        <v>21</v>
      </c>
      <c r="F425" s="6"/>
      <c r="G425" s="6"/>
      <c r="H425" s="6"/>
      <c r="I425" s="6"/>
      <c r="J425" s="6"/>
      <c r="K425" s="6"/>
      <c r="L425" s="6"/>
      <c r="M425" s="6"/>
      <c r="N425" s="6"/>
      <c r="O425" s="8"/>
      <c r="P425" s="8">
        <f t="shared" si="118"/>
        <v>2</v>
      </c>
      <c r="Q425" s="8">
        <f t="shared" si="119"/>
        <v>1.5</v>
      </c>
      <c r="R425" s="8"/>
      <c r="S425" s="8">
        <f t="shared" si="125"/>
        <v>1</v>
      </c>
      <c r="T425" s="8">
        <f t="shared" si="120"/>
        <v>0</v>
      </c>
      <c r="U425" s="8">
        <f t="shared" si="121"/>
        <v>0</v>
      </c>
      <c r="V425" s="88">
        <f t="shared" si="108"/>
        <v>1</v>
      </c>
      <c r="W425" s="88">
        <f t="shared" si="109"/>
        <v>0</v>
      </c>
      <c r="X425" s="88">
        <f t="shared" si="110"/>
        <v>0</v>
      </c>
      <c r="Y425" s="88">
        <f t="shared" si="111"/>
        <v>0</v>
      </c>
      <c r="Z425" s="88">
        <f t="shared" si="112"/>
        <v>0</v>
      </c>
      <c r="AA425" s="88">
        <f t="shared" si="113"/>
        <v>0</v>
      </c>
      <c r="AB425" s="88">
        <f t="shared" si="114"/>
        <v>0</v>
      </c>
      <c r="AC425" s="88">
        <f t="shared" si="115"/>
        <v>0</v>
      </c>
      <c r="AD425" s="88">
        <f t="shared" si="116"/>
        <v>0</v>
      </c>
      <c r="AE425" s="88">
        <f t="shared" si="117"/>
        <v>0</v>
      </c>
      <c r="AF425" s="8"/>
      <c r="AG425" s="8"/>
      <c r="AH425" s="8">
        <f t="shared" si="122"/>
        <v>2</v>
      </c>
      <c r="AI425" s="8">
        <f t="shared" si="123"/>
        <v>2</v>
      </c>
      <c r="AJ425" s="8" t="str">
        <f t="shared" si="124"/>
        <v>Correct</v>
      </c>
      <c r="AK425" s="8"/>
      <c r="AL425" s="159" t="str">
        <f>IFERROR(VLOOKUP(Table1[[#This Row],[RespondentID]],'All Data'!$A426:$CN998,81,FALSE),"unknown")</f>
        <v>Female</v>
      </c>
      <c r="AM425" s="159">
        <f>IFERROR(VLOOKUP(Table1[[#This Row],[RespondentID]],'All Data'!$A426:$CN998,82,FALSE),"unknown")</f>
        <v>57</v>
      </c>
      <c r="AN425" s="159" t="str">
        <f>IFERROR(VLOOKUP(Table1[[#This Row],[RespondentID]],'All Data'!$A426:$CN998,83,FALSE),"unknown")</f>
        <v>Queens</v>
      </c>
      <c r="AO425" s="159">
        <f>IFERROR(VLOOKUP(Table1[[#This Row],[RespondentID]],'All Data'!$A426:$CN998,84,FALSE),"unknown")</f>
        <v>0</v>
      </c>
      <c r="AP425" s="159" t="str">
        <f>IFERROR(VLOOKUP(Table1[[#This Row],[RespondentID]],'All Data'!$A426:$CN998,85,FALSE),"unknown")</f>
        <v>Native American</v>
      </c>
      <c r="AQ425" s="159" t="str">
        <f>IFERROR(VLOOKUP(Table1[[#This Row],[RespondentID]],'All Data'!$A426:$CN998,86,FALSE),"unknown")</f>
        <v>Yes</v>
      </c>
      <c r="AR425" s="159" t="str">
        <f>IFERROR(VLOOKUP(Table1[[#This Row],[RespondentID]],'All Data'!$A426:$CN998,87,FALSE),"unknown")</f>
        <v xml:space="preserve"> Spanish </v>
      </c>
      <c r="AS425" s="159" t="str">
        <f>IFERROR(VLOOKUP(Table1[[#This Row],[RespondentID]],'All Data'!$A426:$CN998,88,FALSE),"unknown")</f>
        <v>Over $125,000</v>
      </c>
      <c r="AT425" s="159" t="str">
        <f>IFERROR(VLOOKUP(Table1[[#This Row],[RespondentID]],'All Data'!$A426:$CN998,89,FALSE),"unknown")</f>
        <v>College graduate</v>
      </c>
      <c r="AU425" s="159" t="str">
        <f>IFERROR(VLOOKUP(Table1[[#This Row],[RespondentID]],'All Data'!$A426:$CN998,90,FALSE),"unknown")</f>
        <v>Self-employed</v>
      </c>
      <c r="AV425" s="159" t="str">
        <f>IFERROR(VLOOKUP(Table1[[#This Row],[RespondentID]],'All Data'!$A426:$CN998,91,FALSE),"unknown")</f>
        <v>Yes</v>
      </c>
      <c r="AW425" s="159" t="str">
        <f>IFERROR(VLOOKUP(Table1[[#This Row],[RespondentID]],'All Data'!$A426:$CN998,92,FALSE),"unknown")</f>
        <v>Yes</v>
      </c>
    </row>
    <row r="426" spans="1:49" x14ac:dyDescent="0.35">
      <c r="A426" s="6">
        <f>'All Data'!A427</f>
        <v>5677701853</v>
      </c>
      <c r="B426" s="6"/>
      <c r="C426" s="6"/>
      <c r="D426" s="6"/>
      <c r="E426" s="6" t="s">
        <v>21</v>
      </c>
      <c r="F426" s="6"/>
      <c r="G426" s="6"/>
      <c r="H426" s="6"/>
      <c r="I426" s="6"/>
      <c r="J426" s="6" t="s">
        <v>26</v>
      </c>
      <c r="K426" s="6"/>
      <c r="L426" s="6" t="s">
        <v>28</v>
      </c>
      <c r="M426" s="6"/>
      <c r="N426" s="6"/>
      <c r="O426" s="8"/>
      <c r="P426" s="8">
        <f t="shared" si="118"/>
        <v>3</v>
      </c>
      <c r="Q426" s="8">
        <f t="shared" si="119"/>
        <v>1</v>
      </c>
      <c r="R426" s="8"/>
      <c r="S426" s="8">
        <f t="shared" si="125"/>
        <v>0</v>
      </c>
      <c r="T426" s="8">
        <f t="shared" si="120"/>
        <v>0</v>
      </c>
      <c r="U426" s="8">
        <f t="shared" si="121"/>
        <v>0</v>
      </c>
      <c r="V426" s="88">
        <f t="shared" si="108"/>
        <v>1</v>
      </c>
      <c r="W426" s="88">
        <f t="shared" si="109"/>
        <v>0</v>
      </c>
      <c r="X426" s="88">
        <f t="shared" si="110"/>
        <v>0</v>
      </c>
      <c r="Y426" s="88">
        <f t="shared" si="111"/>
        <v>0</v>
      </c>
      <c r="Z426" s="88">
        <f t="shared" si="112"/>
        <v>0</v>
      </c>
      <c r="AA426" s="88">
        <f t="shared" si="113"/>
        <v>1</v>
      </c>
      <c r="AB426" s="88">
        <f t="shared" si="114"/>
        <v>0</v>
      </c>
      <c r="AC426" s="88">
        <f t="shared" si="115"/>
        <v>1</v>
      </c>
      <c r="AD426" s="88">
        <f t="shared" si="116"/>
        <v>0</v>
      </c>
      <c r="AE426" s="88">
        <f t="shared" si="117"/>
        <v>0</v>
      </c>
      <c r="AF426" s="8"/>
      <c r="AG426" s="8"/>
      <c r="AH426" s="8">
        <f t="shared" si="122"/>
        <v>3</v>
      </c>
      <c r="AI426" s="8">
        <f t="shared" si="123"/>
        <v>3</v>
      </c>
      <c r="AJ426" s="8" t="str">
        <f t="shared" si="124"/>
        <v>Correct</v>
      </c>
      <c r="AK426" s="8"/>
      <c r="AL426" s="159" t="str">
        <f>IFERROR(VLOOKUP(Table1[[#This Row],[RespondentID]],'All Data'!$A427:$CN999,81,FALSE),"unknown")</f>
        <v>Female</v>
      </c>
      <c r="AM426" s="159">
        <f>IFERROR(VLOOKUP(Table1[[#This Row],[RespondentID]],'All Data'!$A427:$CN999,82,FALSE),"unknown")</f>
        <v>53</v>
      </c>
      <c r="AN426" s="159" t="str">
        <f>IFERROR(VLOOKUP(Table1[[#This Row],[RespondentID]],'All Data'!$A427:$CN999,83,FALSE),"unknown")</f>
        <v>Queens</v>
      </c>
      <c r="AO426" s="159">
        <f>IFERROR(VLOOKUP(Table1[[#This Row],[RespondentID]],'All Data'!$A427:$CN999,84,FALSE),"unknown")</f>
        <v>0</v>
      </c>
      <c r="AP426" s="159" t="str">
        <f>IFERROR(VLOOKUP(Table1[[#This Row],[RespondentID]],'All Data'!$A427:$CN999,85,FALSE),"unknown")</f>
        <v>Multi-racial</v>
      </c>
      <c r="AQ426" s="159" t="str">
        <f>IFERROR(VLOOKUP(Table1[[#This Row],[RespondentID]],'All Data'!$A427:$CN999,86,FALSE),"unknown")</f>
        <v>Yes</v>
      </c>
      <c r="AR426" s="159" t="str">
        <f>IFERROR(VLOOKUP(Table1[[#This Row],[RespondentID]],'All Data'!$A427:$CN999,87,FALSE),"unknown")</f>
        <v xml:space="preserve"> Spanish </v>
      </c>
      <c r="AS426" s="159" t="str">
        <f>IFERROR(VLOOKUP(Table1[[#This Row],[RespondentID]],'All Data'!$A427:$CN999,88,FALSE),"unknown")</f>
        <v>$20,000 to $34,999</v>
      </c>
      <c r="AT426" s="159" t="str">
        <f>IFERROR(VLOOKUP(Table1[[#This Row],[RespondentID]],'All Data'!$A427:$CN999,89,FALSE),"unknown")</f>
        <v>College graduate</v>
      </c>
      <c r="AU426" s="159" t="str">
        <f>IFERROR(VLOOKUP(Table1[[#This Row],[RespondentID]],'All Data'!$A427:$CN999,90,FALSE),"unknown")</f>
        <v>Out of work and looking for work</v>
      </c>
      <c r="AV426" s="159" t="str">
        <f>IFERROR(VLOOKUP(Table1[[#This Row],[RespondentID]],'All Data'!$A427:$CN999,91,FALSE),"unknown")</f>
        <v>No</v>
      </c>
      <c r="AW426" s="159" t="str">
        <f>IFERROR(VLOOKUP(Table1[[#This Row],[RespondentID]],'All Data'!$A427:$CN999,92,FALSE),"unknown")</f>
        <v>No</v>
      </c>
    </row>
    <row r="427" spans="1:49" x14ac:dyDescent="0.35">
      <c r="A427" s="6">
        <f>'All Data'!A428</f>
        <v>5677358210</v>
      </c>
      <c r="B427" s="6"/>
      <c r="C427" s="6" t="s">
        <v>19</v>
      </c>
      <c r="D427" s="6"/>
      <c r="E427" s="6"/>
      <c r="F427" s="6"/>
      <c r="G427" s="6"/>
      <c r="H427" s="6"/>
      <c r="I427" s="6"/>
      <c r="J427" s="6" t="s">
        <v>26</v>
      </c>
      <c r="K427" s="6"/>
      <c r="L427" s="6" t="s">
        <v>28</v>
      </c>
      <c r="M427" s="6"/>
      <c r="N427" s="6"/>
      <c r="O427" s="8"/>
      <c r="P427" s="8">
        <f t="shared" si="118"/>
        <v>3</v>
      </c>
      <c r="Q427" s="8">
        <f t="shared" si="119"/>
        <v>1</v>
      </c>
      <c r="R427" s="8"/>
      <c r="S427" s="8">
        <f t="shared" si="125"/>
        <v>0</v>
      </c>
      <c r="T427" s="8">
        <f t="shared" si="120"/>
        <v>1</v>
      </c>
      <c r="U427" s="8">
        <f t="shared" si="121"/>
        <v>0</v>
      </c>
      <c r="V427" s="88">
        <f t="shared" si="108"/>
        <v>0</v>
      </c>
      <c r="W427" s="88">
        <f t="shared" si="109"/>
        <v>0</v>
      </c>
      <c r="X427" s="88">
        <f t="shared" si="110"/>
        <v>0</v>
      </c>
      <c r="Y427" s="88">
        <f t="shared" si="111"/>
        <v>0</v>
      </c>
      <c r="Z427" s="88">
        <f t="shared" si="112"/>
        <v>0</v>
      </c>
      <c r="AA427" s="88">
        <f t="shared" si="113"/>
        <v>1</v>
      </c>
      <c r="AB427" s="88">
        <f t="shared" si="114"/>
        <v>0</v>
      </c>
      <c r="AC427" s="88">
        <f t="shared" si="115"/>
        <v>1</v>
      </c>
      <c r="AD427" s="88">
        <f t="shared" si="116"/>
        <v>0</v>
      </c>
      <c r="AE427" s="88">
        <f t="shared" si="117"/>
        <v>0</v>
      </c>
      <c r="AF427" s="8"/>
      <c r="AG427" s="8"/>
      <c r="AH427" s="8">
        <f t="shared" si="122"/>
        <v>3</v>
      </c>
      <c r="AI427" s="8">
        <f t="shared" si="123"/>
        <v>3</v>
      </c>
      <c r="AJ427" s="8" t="str">
        <f t="shared" si="124"/>
        <v>Correct</v>
      </c>
      <c r="AK427" s="8"/>
      <c r="AL427" s="159" t="str">
        <f>IFERROR(VLOOKUP(Table1[[#This Row],[RespondentID]],'All Data'!$A428:$CN1000,81,FALSE),"unknown")</f>
        <v>Female</v>
      </c>
      <c r="AM427" s="159">
        <f>IFERROR(VLOOKUP(Table1[[#This Row],[RespondentID]],'All Data'!$A428:$CN1000,82,FALSE),"unknown")</f>
        <v>23</v>
      </c>
      <c r="AN427" s="159" t="str">
        <f>IFERROR(VLOOKUP(Table1[[#This Row],[RespondentID]],'All Data'!$A428:$CN1000,83,FALSE),"unknown")</f>
        <v>Queens</v>
      </c>
      <c r="AO427" s="159">
        <f>IFERROR(VLOOKUP(Table1[[#This Row],[RespondentID]],'All Data'!$A428:$CN1000,84,FALSE),"unknown")</f>
        <v>0</v>
      </c>
      <c r="AP427" s="159">
        <f>IFERROR(VLOOKUP(Table1[[#This Row],[RespondentID]],'All Data'!$A428:$CN1000,85,FALSE),"unknown")</f>
        <v>0</v>
      </c>
      <c r="AQ427" s="159">
        <f>IFERROR(VLOOKUP(Table1[[#This Row],[RespondentID]],'All Data'!$A428:$CN1000,86,FALSE),"unknown")</f>
        <v>0</v>
      </c>
      <c r="AR427" s="159" t="str">
        <f>IFERROR(VLOOKUP(Table1[[#This Row],[RespondentID]],'All Data'!$A428:$CN1000,87,FALSE),"unknown")</f>
        <v xml:space="preserve"> </v>
      </c>
      <c r="AS427" s="159">
        <f>IFERROR(VLOOKUP(Table1[[#This Row],[RespondentID]],'All Data'!$A428:$CN1000,88,FALSE),"unknown")</f>
        <v>0</v>
      </c>
      <c r="AT427" s="159">
        <f>IFERROR(VLOOKUP(Table1[[#This Row],[RespondentID]],'All Data'!$A428:$CN1000,89,FALSE),"unknown")</f>
        <v>0</v>
      </c>
      <c r="AU427" s="159">
        <f>IFERROR(VLOOKUP(Table1[[#This Row],[RespondentID]],'All Data'!$A428:$CN1000,90,FALSE),"unknown")</f>
        <v>0</v>
      </c>
      <c r="AV427" s="159">
        <f>IFERROR(VLOOKUP(Table1[[#This Row],[RespondentID]],'All Data'!$A428:$CN1000,91,FALSE),"unknown")</f>
        <v>0</v>
      </c>
      <c r="AW427" s="159">
        <f>IFERROR(VLOOKUP(Table1[[#This Row],[RespondentID]],'All Data'!$A428:$CN1000,92,FALSE),"unknown")</f>
        <v>0</v>
      </c>
    </row>
    <row r="428" spans="1:49" x14ac:dyDescent="0.35">
      <c r="A428" s="6">
        <f>'All Data'!A429</f>
        <v>5677192208</v>
      </c>
      <c r="B428" s="6"/>
      <c r="C428" s="6"/>
      <c r="D428" s="6"/>
      <c r="E428" s="6" t="s">
        <v>21</v>
      </c>
      <c r="F428" s="6"/>
      <c r="G428" s="6"/>
      <c r="H428" s="6"/>
      <c r="I428" s="6"/>
      <c r="J428" s="6" t="s">
        <v>26</v>
      </c>
      <c r="K428" s="6"/>
      <c r="L428" s="6"/>
      <c r="M428" s="6" t="s">
        <v>29</v>
      </c>
      <c r="N428" s="6"/>
      <c r="O428" s="8"/>
      <c r="P428" s="8">
        <f t="shared" si="118"/>
        <v>3</v>
      </c>
      <c r="Q428" s="8">
        <f t="shared" si="119"/>
        <v>1</v>
      </c>
      <c r="R428" s="8"/>
      <c r="S428" s="8">
        <f t="shared" si="125"/>
        <v>0</v>
      </c>
      <c r="T428" s="8">
        <f t="shared" si="120"/>
        <v>0</v>
      </c>
      <c r="U428" s="8">
        <f t="shared" si="121"/>
        <v>0</v>
      </c>
      <c r="V428" s="88">
        <f t="shared" si="108"/>
        <v>1</v>
      </c>
      <c r="W428" s="88">
        <f t="shared" si="109"/>
        <v>0</v>
      </c>
      <c r="X428" s="88">
        <f t="shared" si="110"/>
        <v>0</v>
      </c>
      <c r="Y428" s="88">
        <f t="shared" si="111"/>
        <v>0</v>
      </c>
      <c r="Z428" s="88">
        <f t="shared" si="112"/>
        <v>0</v>
      </c>
      <c r="AA428" s="88">
        <f t="shared" si="113"/>
        <v>1</v>
      </c>
      <c r="AB428" s="88">
        <f t="shared" si="114"/>
        <v>0</v>
      </c>
      <c r="AC428" s="88">
        <f t="shared" si="115"/>
        <v>0</v>
      </c>
      <c r="AD428" s="88">
        <f t="shared" si="116"/>
        <v>1</v>
      </c>
      <c r="AE428" s="88">
        <f t="shared" si="117"/>
        <v>0</v>
      </c>
      <c r="AF428" s="8"/>
      <c r="AG428" s="8"/>
      <c r="AH428" s="8">
        <f t="shared" si="122"/>
        <v>3</v>
      </c>
      <c r="AI428" s="8">
        <f t="shared" si="123"/>
        <v>3</v>
      </c>
      <c r="AJ428" s="8" t="str">
        <f t="shared" si="124"/>
        <v>Correct</v>
      </c>
      <c r="AK428" s="8"/>
      <c r="AL428" s="159" t="str">
        <f>IFERROR(VLOOKUP(Table1[[#This Row],[RespondentID]],'All Data'!$A429:$CN1001,81,FALSE),"unknown")</f>
        <v>Male</v>
      </c>
      <c r="AM428" s="159">
        <f>IFERROR(VLOOKUP(Table1[[#This Row],[RespondentID]],'All Data'!$A429:$CN1001,82,FALSE),"unknown")</f>
        <v>18</v>
      </c>
      <c r="AN428" s="159" t="str">
        <f>IFERROR(VLOOKUP(Table1[[#This Row],[RespondentID]],'All Data'!$A429:$CN1001,83,FALSE),"unknown")</f>
        <v>Queens</v>
      </c>
      <c r="AO428" s="159">
        <f>IFERROR(VLOOKUP(Table1[[#This Row],[RespondentID]],'All Data'!$A429:$CN1001,84,FALSE),"unknown")</f>
        <v>0</v>
      </c>
      <c r="AP428" s="159" t="str">
        <f>IFERROR(VLOOKUP(Table1[[#This Row],[RespondentID]],'All Data'!$A429:$CN1001,85,FALSE),"unknown")</f>
        <v>Otra (por favor especifique)</v>
      </c>
      <c r="AQ428" s="159" t="str">
        <f>IFERROR(VLOOKUP(Table1[[#This Row],[RespondentID]],'All Data'!$A429:$CN1001,86,FALSE),"unknown")</f>
        <v>Yes</v>
      </c>
      <c r="AR428" s="159" t="str">
        <f>IFERROR(VLOOKUP(Table1[[#This Row],[RespondentID]],'All Data'!$A429:$CN1001,87,FALSE),"unknown")</f>
        <v xml:space="preserve"> Spanish </v>
      </c>
      <c r="AS428" s="159" t="str">
        <f>IFERROR(VLOOKUP(Table1[[#This Row],[RespondentID]],'All Data'!$A429:$CN1001,88,FALSE),"unknown")</f>
        <v>Over $125,000</v>
      </c>
      <c r="AT428" s="159" t="str">
        <f>IFERROR(VLOOKUP(Table1[[#This Row],[RespondentID]],'All Data'!$A429:$CN1001,89,FALSE),"unknown")</f>
        <v>High school graduate</v>
      </c>
      <c r="AU428" s="159" t="str">
        <f>IFERROR(VLOOKUP(Table1[[#This Row],[RespondentID]],'All Data'!$A429:$CN1001,90,FALSE),"unknown")</f>
        <v>Student</v>
      </c>
      <c r="AV428" s="159" t="str">
        <f>IFERROR(VLOOKUP(Table1[[#This Row],[RespondentID]],'All Data'!$A429:$CN1001,91,FALSE),"unknown")</f>
        <v>No</v>
      </c>
      <c r="AW428" s="159" t="str">
        <f>IFERROR(VLOOKUP(Table1[[#This Row],[RespondentID]],'All Data'!$A429:$CN1001,92,FALSE),"unknown")</f>
        <v>Yes</v>
      </c>
    </row>
    <row r="429" spans="1:49" x14ac:dyDescent="0.35">
      <c r="A429" s="6">
        <f>'All Data'!A430</f>
        <v>5676952699</v>
      </c>
      <c r="B429" s="6"/>
      <c r="C429" s="6" t="s">
        <v>19</v>
      </c>
      <c r="D429" s="6"/>
      <c r="E429" s="6"/>
      <c r="F429" s="6"/>
      <c r="G429" s="6"/>
      <c r="H429" s="6"/>
      <c r="I429" s="6"/>
      <c r="J429" s="6" t="s">
        <v>26</v>
      </c>
      <c r="K429" s="6"/>
      <c r="L429" s="6" t="s">
        <v>28</v>
      </c>
      <c r="M429" s="6"/>
      <c r="N429" s="6"/>
      <c r="O429" s="8"/>
      <c r="P429" s="8">
        <f t="shared" si="118"/>
        <v>3</v>
      </c>
      <c r="Q429" s="8">
        <f t="shared" si="119"/>
        <v>1</v>
      </c>
      <c r="R429" s="8"/>
      <c r="S429" s="8">
        <f t="shared" si="125"/>
        <v>0</v>
      </c>
      <c r="T429" s="8">
        <f t="shared" si="120"/>
        <v>1</v>
      </c>
      <c r="U429" s="8">
        <f t="shared" si="121"/>
        <v>0</v>
      </c>
      <c r="V429" s="88">
        <f t="shared" si="108"/>
        <v>0</v>
      </c>
      <c r="W429" s="88">
        <f t="shared" si="109"/>
        <v>0</v>
      </c>
      <c r="X429" s="88">
        <f t="shared" si="110"/>
        <v>0</v>
      </c>
      <c r="Y429" s="88">
        <f t="shared" si="111"/>
        <v>0</v>
      </c>
      <c r="Z429" s="88">
        <f t="shared" si="112"/>
        <v>0</v>
      </c>
      <c r="AA429" s="88">
        <f t="shared" si="113"/>
        <v>1</v>
      </c>
      <c r="AB429" s="88">
        <f t="shared" si="114"/>
        <v>0</v>
      </c>
      <c r="AC429" s="88">
        <f t="shared" si="115"/>
        <v>1</v>
      </c>
      <c r="AD429" s="88">
        <f t="shared" si="116"/>
        <v>0</v>
      </c>
      <c r="AE429" s="88">
        <f t="shared" si="117"/>
        <v>0</v>
      </c>
      <c r="AF429" s="8"/>
      <c r="AG429" s="8"/>
      <c r="AH429" s="8">
        <f t="shared" si="122"/>
        <v>3</v>
      </c>
      <c r="AI429" s="8">
        <f t="shared" si="123"/>
        <v>3</v>
      </c>
      <c r="AJ429" s="8" t="str">
        <f t="shared" si="124"/>
        <v>Correct</v>
      </c>
      <c r="AK429" s="8"/>
      <c r="AL429" s="159" t="str">
        <f>IFERROR(VLOOKUP(Table1[[#This Row],[RespondentID]],'All Data'!$A430:$CN1002,81,FALSE),"unknown")</f>
        <v>Male</v>
      </c>
      <c r="AM429" s="159">
        <f>IFERROR(VLOOKUP(Table1[[#This Row],[RespondentID]],'All Data'!$A430:$CN1002,82,FALSE),"unknown")</f>
        <v>20</v>
      </c>
      <c r="AN429" s="159" t="str">
        <f>IFERROR(VLOOKUP(Table1[[#This Row],[RespondentID]],'All Data'!$A430:$CN1002,83,FALSE),"unknown")</f>
        <v>Nassau</v>
      </c>
      <c r="AO429" s="159" t="str">
        <f>IFERROR(VLOOKUP(Table1[[#This Row],[RespondentID]],'All Data'!$A430:$CN1002,84,FALSE),"unknown")</f>
        <v>Plainedge, 11756</v>
      </c>
      <c r="AP429" s="159" t="str">
        <f>IFERROR(VLOOKUP(Table1[[#This Row],[RespondentID]],'All Data'!$A430:$CN1002,85,FALSE),"unknown")</f>
        <v>Native American</v>
      </c>
      <c r="AQ429" s="159" t="str">
        <f>IFERROR(VLOOKUP(Table1[[#This Row],[RespondentID]],'All Data'!$A430:$CN1002,86,FALSE),"unknown")</f>
        <v>No</v>
      </c>
      <c r="AR429" s="159" t="str">
        <f>IFERROR(VLOOKUP(Table1[[#This Row],[RespondentID]],'All Data'!$A430:$CN1002,87,FALSE),"unknown")</f>
        <v xml:space="preserve"> Spanish </v>
      </c>
      <c r="AS429" s="159" t="str">
        <f>IFERROR(VLOOKUP(Table1[[#This Row],[RespondentID]],'All Data'!$A430:$CN1002,88,FALSE),"unknown")</f>
        <v>$75,000 to $125,000</v>
      </c>
      <c r="AT429" s="159" t="str">
        <f>IFERROR(VLOOKUP(Table1[[#This Row],[RespondentID]],'All Data'!$A430:$CN1002,89,FALSE),"unknown")</f>
        <v>College graduate</v>
      </c>
      <c r="AU429" s="159" t="str">
        <f>IFERROR(VLOOKUP(Table1[[#This Row],[RespondentID]],'All Data'!$A430:$CN1002,90,FALSE),"unknown")</f>
        <v>Military</v>
      </c>
      <c r="AV429" s="159" t="str">
        <f>IFERROR(VLOOKUP(Table1[[#This Row],[RespondentID]],'All Data'!$A430:$CN1002,91,FALSE),"unknown")</f>
        <v>No</v>
      </c>
      <c r="AW429" s="159" t="str">
        <f>IFERROR(VLOOKUP(Table1[[#This Row],[RespondentID]],'All Data'!$A430:$CN1002,92,FALSE),"unknown")</f>
        <v>No</v>
      </c>
    </row>
    <row r="430" spans="1:49" x14ac:dyDescent="0.35">
      <c r="A430" s="6">
        <f>'All Data'!A431</f>
        <v>5674893487</v>
      </c>
      <c r="B430" s="6"/>
      <c r="C430" s="6" t="s">
        <v>19</v>
      </c>
      <c r="D430" s="6" t="s">
        <v>20</v>
      </c>
      <c r="E430" s="6"/>
      <c r="F430" s="6"/>
      <c r="G430" s="6"/>
      <c r="H430" s="6"/>
      <c r="I430" s="6"/>
      <c r="J430" s="6"/>
      <c r="K430" s="6" t="s">
        <v>27</v>
      </c>
      <c r="L430" s="6"/>
      <c r="M430" s="6"/>
      <c r="N430" s="6"/>
      <c r="O430" s="8"/>
      <c r="P430" s="8">
        <f t="shared" si="118"/>
        <v>3</v>
      </c>
      <c r="Q430" s="8">
        <f t="shared" si="119"/>
        <v>1</v>
      </c>
      <c r="R430" s="8"/>
      <c r="S430" s="8">
        <f t="shared" si="125"/>
        <v>0</v>
      </c>
      <c r="T430" s="8">
        <f t="shared" si="120"/>
        <v>1</v>
      </c>
      <c r="U430" s="8">
        <f t="shared" si="121"/>
        <v>1</v>
      </c>
      <c r="V430" s="88">
        <f t="shared" si="108"/>
        <v>0</v>
      </c>
      <c r="W430" s="88">
        <f t="shared" si="109"/>
        <v>0</v>
      </c>
      <c r="X430" s="88">
        <f t="shared" si="110"/>
        <v>0</v>
      </c>
      <c r="Y430" s="88">
        <f t="shared" si="111"/>
        <v>0</v>
      </c>
      <c r="Z430" s="88">
        <f t="shared" si="112"/>
        <v>0</v>
      </c>
      <c r="AA430" s="88">
        <f t="shared" si="113"/>
        <v>0</v>
      </c>
      <c r="AB430" s="88">
        <f t="shared" si="114"/>
        <v>1</v>
      </c>
      <c r="AC430" s="88">
        <f t="shared" si="115"/>
        <v>0</v>
      </c>
      <c r="AD430" s="88">
        <f t="shared" si="116"/>
        <v>0</v>
      </c>
      <c r="AE430" s="88">
        <f t="shared" si="117"/>
        <v>0</v>
      </c>
      <c r="AF430" s="8"/>
      <c r="AG430" s="8"/>
      <c r="AH430" s="8">
        <f t="shared" si="122"/>
        <v>3</v>
      </c>
      <c r="AI430" s="8">
        <f t="shared" si="123"/>
        <v>3</v>
      </c>
      <c r="AJ430" s="8" t="str">
        <f t="shared" si="124"/>
        <v>Correct</v>
      </c>
      <c r="AK430" s="8"/>
      <c r="AL430" s="159">
        <f>IFERROR(VLOOKUP(Table1[[#This Row],[RespondentID]],'All Data'!$A431:$CN1003,81,FALSE),"unknown")</f>
        <v>0</v>
      </c>
      <c r="AM430" s="159">
        <f>IFERROR(VLOOKUP(Table1[[#This Row],[RespondentID]],'All Data'!$A431:$CN1003,82,FALSE),"unknown")</f>
        <v>0</v>
      </c>
      <c r="AN430" s="159">
        <f>IFERROR(VLOOKUP(Table1[[#This Row],[RespondentID]],'All Data'!$A431:$CN1003,83,FALSE),"unknown")</f>
        <v>0</v>
      </c>
      <c r="AO430" s="159">
        <f>IFERROR(VLOOKUP(Table1[[#This Row],[RespondentID]],'All Data'!$A431:$CN1003,84,FALSE),"unknown")</f>
        <v>0</v>
      </c>
      <c r="AP430" s="159">
        <f>IFERROR(VLOOKUP(Table1[[#This Row],[RespondentID]],'All Data'!$A431:$CN1003,85,FALSE),"unknown")</f>
        <v>0</v>
      </c>
      <c r="AQ430" s="159">
        <f>IFERROR(VLOOKUP(Table1[[#This Row],[RespondentID]],'All Data'!$A431:$CN1003,86,FALSE),"unknown")</f>
        <v>0</v>
      </c>
      <c r="AR430" s="159" t="str">
        <f>IFERROR(VLOOKUP(Table1[[#This Row],[RespondentID]],'All Data'!$A431:$CN1003,87,FALSE),"unknown")</f>
        <v xml:space="preserve"> </v>
      </c>
      <c r="AS430" s="159">
        <f>IFERROR(VLOOKUP(Table1[[#This Row],[RespondentID]],'All Data'!$A431:$CN1003,88,FALSE),"unknown")</f>
        <v>0</v>
      </c>
      <c r="AT430" s="159">
        <f>IFERROR(VLOOKUP(Table1[[#This Row],[RespondentID]],'All Data'!$A431:$CN1003,89,FALSE),"unknown")</f>
        <v>0</v>
      </c>
      <c r="AU430" s="159">
        <f>IFERROR(VLOOKUP(Table1[[#This Row],[RespondentID]],'All Data'!$A431:$CN1003,90,FALSE),"unknown")</f>
        <v>0</v>
      </c>
      <c r="AV430" s="159">
        <f>IFERROR(VLOOKUP(Table1[[#This Row],[RespondentID]],'All Data'!$A431:$CN1003,91,FALSE),"unknown")</f>
        <v>0</v>
      </c>
      <c r="AW430" s="159">
        <f>IFERROR(VLOOKUP(Table1[[#This Row],[RespondentID]],'All Data'!$A431:$CN1003,92,FALSE),"unknown")</f>
        <v>0</v>
      </c>
    </row>
    <row r="431" spans="1:49" x14ac:dyDescent="0.35">
      <c r="A431" s="6">
        <f>'All Data'!A432</f>
        <v>5674707625</v>
      </c>
      <c r="B431" s="6"/>
      <c r="C431" s="6"/>
      <c r="D431" s="6" t="s">
        <v>20</v>
      </c>
      <c r="E431" s="6" t="s">
        <v>21</v>
      </c>
      <c r="F431" s="6"/>
      <c r="G431" s="6"/>
      <c r="H431" s="6"/>
      <c r="I431" s="6"/>
      <c r="J431" s="6"/>
      <c r="K431" s="6"/>
      <c r="L431" s="6" t="s">
        <v>28</v>
      </c>
      <c r="M431" s="6"/>
      <c r="N431" s="6"/>
      <c r="O431" s="8"/>
      <c r="P431" s="8">
        <f t="shared" si="118"/>
        <v>3</v>
      </c>
      <c r="Q431" s="8">
        <f t="shared" si="119"/>
        <v>1</v>
      </c>
      <c r="R431" s="8"/>
      <c r="S431" s="8">
        <f t="shared" si="125"/>
        <v>0</v>
      </c>
      <c r="T431" s="8">
        <f t="shared" si="120"/>
        <v>0</v>
      </c>
      <c r="U431" s="8">
        <f t="shared" si="121"/>
        <v>1</v>
      </c>
      <c r="V431" s="88">
        <f t="shared" si="108"/>
        <v>1</v>
      </c>
      <c r="W431" s="88">
        <f t="shared" si="109"/>
        <v>0</v>
      </c>
      <c r="X431" s="88">
        <f t="shared" si="110"/>
        <v>0</v>
      </c>
      <c r="Y431" s="88">
        <f t="shared" si="111"/>
        <v>0</v>
      </c>
      <c r="Z431" s="88">
        <f t="shared" si="112"/>
        <v>0</v>
      </c>
      <c r="AA431" s="88">
        <f t="shared" si="113"/>
        <v>0</v>
      </c>
      <c r="AB431" s="88">
        <f t="shared" si="114"/>
        <v>0</v>
      </c>
      <c r="AC431" s="88">
        <f t="shared" si="115"/>
        <v>1</v>
      </c>
      <c r="AD431" s="88">
        <f t="shared" si="116"/>
        <v>0</v>
      </c>
      <c r="AE431" s="88">
        <f t="shared" si="117"/>
        <v>0</v>
      </c>
      <c r="AF431" s="8"/>
      <c r="AG431" s="8"/>
      <c r="AH431" s="8">
        <f t="shared" si="122"/>
        <v>3</v>
      </c>
      <c r="AI431" s="8">
        <f t="shared" si="123"/>
        <v>3</v>
      </c>
      <c r="AJ431" s="8" t="str">
        <f t="shared" si="124"/>
        <v>Correct</v>
      </c>
      <c r="AK431" s="8"/>
      <c r="AL431" s="159">
        <f>IFERROR(VLOOKUP(Table1[[#This Row],[RespondentID]],'All Data'!$A432:$CN1004,81,FALSE),"unknown")</f>
        <v>0</v>
      </c>
      <c r="AM431" s="159">
        <f>IFERROR(VLOOKUP(Table1[[#This Row],[RespondentID]],'All Data'!$A432:$CN1004,82,FALSE),"unknown")</f>
        <v>0</v>
      </c>
      <c r="AN431" s="159">
        <f>IFERROR(VLOOKUP(Table1[[#This Row],[RespondentID]],'All Data'!$A432:$CN1004,83,FALSE),"unknown")</f>
        <v>0</v>
      </c>
      <c r="AO431" s="159">
        <f>IFERROR(VLOOKUP(Table1[[#This Row],[RespondentID]],'All Data'!$A432:$CN1004,84,FALSE),"unknown")</f>
        <v>0</v>
      </c>
      <c r="AP431" s="159">
        <f>IFERROR(VLOOKUP(Table1[[#This Row],[RespondentID]],'All Data'!$A432:$CN1004,85,FALSE),"unknown")</f>
        <v>0</v>
      </c>
      <c r="AQ431" s="159">
        <f>IFERROR(VLOOKUP(Table1[[#This Row],[RespondentID]],'All Data'!$A432:$CN1004,86,FALSE),"unknown")</f>
        <v>0</v>
      </c>
      <c r="AR431" s="159" t="str">
        <f>IFERROR(VLOOKUP(Table1[[#This Row],[RespondentID]],'All Data'!$A432:$CN1004,87,FALSE),"unknown")</f>
        <v xml:space="preserve"> </v>
      </c>
      <c r="AS431" s="159">
        <f>IFERROR(VLOOKUP(Table1[[#This Row],[RespondentID]],'All Data'!$A432:$CN1004,88,FALSE),"unknown")</f>
        <v>0</v>
      </c>
      <c r="AT431" s="159">
        <f>IFERROR(VLOOKUP(Table1[[#This Row],[RespondentID]],'All Data'!$A432:$CN1004,89,FALSE),"unknown")</f>
        <v>0</v>
      </c>
      <c r="AU431" s="159">
        <f>IFERROR(VLOOKUP(Table1[[#This Row],[RespondentID]],'All Data'!$A432:$CN1004,90,FALSE),"unknown")</f>
        <v>0</v>
      </c>
      <c r="AV431" s="159">
        <f>IFERROR(VLOOKUP(Table1[[#This Row],[RespondentID]],'All Data'!$A432:$CN1004,91,FALSE),"unknown")</f>
        <v>0</v>
      </c>
      <c r="AW431" s="159">
        <f>IFERROR(VLOOKUP(Table1[[#This Row],[RespondentID]],'All Data'!$A432:$CN1004,92,FALSE),"unknown")</f>
        <v>0</v>
      </c>
    </row>
    <row r="432" spans="1:49" x14ac:dyDescent="0.35">
      <c r="A432" s="6">
        <f>'All Data'!A433</f>
        <v>5673973607</v>
      </c>
      <c r="B432" s="6"/>
      <c r="C432" s="6"/>
      <c r="D432" s="6"/>
      <c r="E432" s="6"/>
      <c r="F432" s="6"/>
      <c r="G432" s="6"/>
      <c r="H432" s="6"/>
      <c r="I432" s="6"/>
      <c r="J432" s="6" t="s">
        <v>26</v>
      </c>
      <c r="K432" s="6"/>
      <c r="L432" s="6" t="s">
        <v>28</v>
      </c>
      <c r="M432" s="6"/>
      <c r="N432" s="6" t="s">
        <v>30</v>
      </c>
      <c r="O432" s="8"/>
      <c r="P432" s="8">
        <f t="shared" si="118"/>
        <v>3</v>
      </c>
      <c r="Q432" s="8">
        <f t="shared" si="119"/>
        <v>1</v>
      </c>
      <c r="R432" s="8"/>
      <c r="S432" s="8">
        <f t="shared" si="125"/>
        <v>0</v>
      </c>
      <c r="T432" s="8">
        <f t="shared" si="120"/>
        <v>0</v>
      </c>
      <c r="U432" s="8">
        <f t="shared" si="121"/>
        <v>0</v>
      </c>
      <c r="V432" s="88">
        <f t="shared" si="108"/>
        <v>0</v>
      </c>
      <c r="W432" s="88">
        <f t="shared" si="109"/>
        <v>0</v>
      </c>
      <c r="X432" s="88">
        <f t="shared" si="110"/>
        <v>0</v>
      </c>
      <c r="Y432" s="88">
        <f t="shared" si="111"/>
        <v>0</v>
      </c>
      <c r="Z432" s="88">
        <f t="shared" si="112"/>
        <v>0</v>
      </c>
      <c r="AA432" s="88">
        <f t="shared" si="113"/>
        <v>1</v>
      </c>
      <c r="AB432" s="88">
        <f t="shared" si="114"/>
        <v>0</v>
      </c>
      <c r="AC432" s="88">
        <f t="shared" si="115"/>
        <v>1</v>
      </c>
      <c r="AD432" s="88">
        <f t="shared" si="116"/>
        <v>0</v>
      </c>
      <c r="AE432" s="88">
        <f t="shared" si="117"/>
        <v>1</v>
      </c>
      <c r="AF432" s="8"/>
      <c r="AG432" s="8"/>
      <c r="AH432" s="8">
        <f t="shared" si="122"/>
        <v>3</v>
      </c>
      <c r="AI432" s="8">
        <f t="shared" si="123"/>
        <v>3</v>
      </c>
      <c r="AJ432" s="8" t="str">
        <f t="shared" si="124"/>
        <v>Correct</v>
      </c>
      <c r="AK432" s="8"/>
      <c r="AL432" s="159">
        <f>IFERROR(VLOOKUP(Table1[[#This Row],[RespondentID]],'All Data'!$A433:$CN1005,81,FALSE),"unknown")</f>
        <v>0</v>
      </c>
      <c r="AM432" s="159">
        <f>IFERROR(VLOOKUP(Table1[[#This Row],[RespondentID]],'All Data'!$A433:$CN1005,82,FALSE),"unknown")</f>
        <v>0</v>
      </c>
      <c r="AN432" s="159">
        <f>IFERROR(VLOOKUP(Table1[[#This Row],[RespondentID]],'All Data'!$A433:$CN1005,83,FALSE),"unknown")</f>
        <v>0</v>
      </c>
      <c r="AO432" s="159">
        <f>IFERROR(VLOOKUP(Table1[[#This Row],[RespondentID]],'All Data'!$A433:$CN1005,84,FALSE),"unknown")</f>
        <v>0</v>
      </c>
      <c r="AP432" s="159">
        <f>IFERROR(VLOOKUP(Table1[[#This Row],[RespondentID]],'All Data'!$A433:$CN1005,85,FALSE),"unknown")</f>
        <v>0</v>
      </c>
      <c r="AQ432" s="159">
        <f>IFERROR(VLOOKUP(Table1[[#This Row],[RespondentID]],'All Data'!$A433:$CN1005,86,FALSE),"unknown")</f>
        <v>0</v>
      </c>
      <c r="AR432" s="159" t="str">
        <f>IFERROR(VLOOKUP(Table1[[#This Row],[RespondentID]],'All Data'!$A433:$CN1005,87,FALSE),"unknown")</f>
        <v xml:space="preserve"> </v>
      </c>
      <c r="AS432" s="159">
        <f>IFERROR(VLOOKUP(Table1[[#This Row],[RespondentID]],'All Data'!$A433:$CN1005,88,FALSE),"unknown")</f>
        <v>0</v>
      </c>
      <c r="AT432" s="159">
        <f>IFERROR(VLOOKUP(Table1[[#This Row],[RespondentID]],'All Data'!$A433:$CN1005,89,FALSE),"unknown")</f>
        <v>0</v>
      </c>
      <c r="AU432" s="159">
        <f>IFERROR(VLOOKUP(Table1[[#This Row],[RespondentID]],'All Data'!$A433:$CN1005,90,FALSE),"unknown")</f>
        <v>0</v>
      </c>
      <c r="AV432" s="159">
        <f>IFERROR(VLOOKUP(Table1[[#This Row],[RespondentID]],'All Data'!$A433:$CN1005,91,FALSE),"unknown")</f>
        <v>0</v>
      </c>
      <c r="AW432" s="159">
        <f>IFERROR(VLOOKUP(Table1[[#This Row],[RespondentID]],'All Data'!$A433:$CN1005,92,FALSE),"unknown")</f>
        <v>0</v>
      </c>
    </row>
    <row r="433" spans="1:49" x14ac:dyDescent="0.35">
      <c r="A433" s="6">
        <f>'All Data'!A434</f>
        <v>5673342812</v>
      </c>
      <c r="B433" s="6"/>
      <c r="C433" s="6"/>
      <c r="D433" s="6"/>
      <c r="E433" s="6" t="s">
        <v>21</v>
      </c>
      <c r="F433" s="6"/>
      <c r="G433" s="6"/>
      <c r="H433" s="6"/>
      <c r="I433" s="6"/>
      <c r="J433" s="6"/>
      <c r="K433" s="6"/>
      <c r="L433" s="6"/>
      <c r="M433" s="6" t="s">
        <v>29</v>
      </c>
      <c r="N433" s="6"/>
      <c r="O433" s="8"/>
      <c r="P433" s="8">
        <f t="shared" si="118"/>
        <v>2</v>
      </c>
      <c r="Q433" s="8">
        <f t="shared" si="119"/>
        <v>1.5</v>
      </c>
      <c r="R433" s="8"/>
      <c r="S433" s="8">
        <f t="shared" si="125"/>
        <v>0</v>
      </c>
      <c r="T433" s="8">
        <f t="shared" si="120"/>
        <v>0</v>
      </c>
      <c r="U433" s="8">
        <f t="shared" si="121"/>
        <v>0</v>
      </c>
      <c r="V433" s="88">
        <f t="shared" si="108"/>
        <v>1</v>
      </c>
      <c r="W433" s="88">
        <f t="shared" si="109"/>
        <v>0</v>
      </c>
      <c r="X433" s="88">
        <f t="shared" si="110"/>
        <v>0</v>
      </c>
      <c r="Y433" s="88">
        <f t="shared" si="111"/>
        <v>0</v>
      </c>
      <c r="Z433" s="88">
        <f t="shared" si="112"/>
        <v>0</v>
      </c>
      <c r="AA433" s="88">
        <f t="shared" si="113"/>
        <v>0</v>
      </c>
      <c r="AB433" s="88">
        <f t="shared" si="114"/>
        <v>0</v>
      </c>
      <c r="AC433" s="88">
        <f t="shared" si="115"/>
        <v>0</v>
      </c>
      <c r="AD433" s="88">
        <f t="shared" si="116"/>
        <v>1</v>
      </c>
      <c r="AE433" s="88">
        <f t="shared" si="117"/>
        <v>0</v>
      </c>
      <c r="AF433" s="8"/>
      <c r="AG433" s="8"/>
      <c r="AH433" s="8">
        <f t="shared" si="122"/>
        <v>2</v>
      </c>
      <c r="AI433" s="8">
        <f t="shared" si="123"/>
        <v>2</v>
      </c>
      <c r="AJ433" s="8" t="str">
        <f t="shared" si="124"/>
        <v>Correct</v>
      </c>
      <c r="AK433" s="8"/>
      <c r="AL433" s="159">
        <f>IFERROR(VLOOKUP(Table1[[#This Row],[RespondentID]],'All Data'!$A434:$CN1006,81,FALSE),"unknown")</f>
        <v>0</v>
      </c>
      <c r="AM433" s="159">
        <f>IFERROR(VLOOKUP(Table1[[#This Row],[RespondentID]],'All Data'!$A434:$CN1006,82,FALSE),"unknown")</f>
        <v>0</v>
      </c>
      <c r="AN433" s="159">
        <f>IFERROR(VLOOKUP(Table1[[#This Row],[RespondentID]],'All Data'!$A434:$CN1006,83,FALSE),"unknown")</f>
        <v>0</v>
      </c>
      <c r="AO433" s="159">
        <f>IFERROR(VLOOKUP(Table1[[#This Row],[RespondentID]],'All Data'!$A434:$CN1006,84,FALSE),"unknown")</f>
        <v>0</v>
      </c>
      <c r="AP433" s="159">
        <f>IFERROR(VLOOKUP(Table1[[#This Row],[RespondentID]],'All Data'!$A434:$CN1006,85,FALSE),"unknown")</f>
        <v>0</v>
      </c>
      <c r="AQ433" s="159">
        <f>IFERROR(VLOOKUP(Table1[[#This Row],[RespondentID]],'All Data'!$A434:$CN1006,86,FALSE),"unknown")</f>
        <v>0</v>
      </c>
      <c r="AR433" s="159" t="str">
        <f>IFERROR(VLOOKUP(Table1[[#This Row],[RespondentID]],'All Data'!$A434:$CN1006,87,FALSE),"unknown")</f>
        <v xml:space="preserve"> </v>
      </c>
      <c r="AS433" s="159">
        <f>IFERROR(VLOOKUP(Table1[[#This Row],[RespondentID]],'All Data'!$A434:$CN1006,88,FALSE),"unknown")</f>
        <v>0</v>
      </c>
      <c r="AT433" s="159">
        <f>IFERROR(VLOOKUP(Table1[[#This Row],[RespondentID]],'All Data'!$A434:$CN1006,89,FALSE),"unknown")</f>
        <v>0</v>
      </c>
      <c r="AU433" s="159">
        <f>IFERROR(VLOOKUP(Table1[[#This Row],[RespondentID]],'All Data'!$A434:$CN1006,90,FALSE),"unknown")</f>
        <v>0</v>
      </c>
      <c r="AV433" s="159">
        <f>IFERROR(VLOOKUP(Table1[[#This Row],[RespondentID]],'All Data'!$A434:$CN1006,91,FALSE),"unknown")</f>
        <v>0</v>
      </c>
      <c r="AW433" s="159">
        <f>IFERROR(VLOOKUP(Table1[[#This Row],[RespondentID]],'All Data'!$A434:$CN1006,92,FALSE),"unknown")</f>
        <v>0</v>
      </c>
    </row>
    <row r="434" spans="1:49" x14ac:dyDescent="0.35">
      <c r="A434" s="6">
        <f>'All Data'!A435</f>
        <v>5669532780</v>
      </c>
      <c r="B434" s="6"/>
      <c r="C434" s="6" t="s">
        <v>19</v>
      </c>
      <c r="D434" s="6"/>
      <c r="E434" s="6"/>
      <c r="F434" s="6"/>
      <c r="G434" s="6"/>
      <c r="H434" s="6"/>
      <c r="I434" s="6"/>
      <c r="J434" s="6" t="s">
        <v>26</v>
      </c>
      <c r="K434" s="6"/>
      <c r="L434" s="6" t="s">
        <v>28</v>
      </c>
      <c r="M434" s="6"/>
      <c r="N434" s="6"/>
      <c r="O434" s="8"/>
      <c r="P434" s="8">
        <f t="shared" si="118"/>
        <v>3</v>
      </c>
      <c r="Q434" s="8">
        <f t="shared" si="119"/>
        <v>1</v>
      </c>
      <c r="R434" s="8"/>
      <c r="S434" s="8">
        <f t="shared" si="125"/>
        <v>0</v>
      </c>
      <c r="T434" s="8">
        <f t="shared" si="120"/>
        <v>1</v>
      </c>
      <c r="U434" s="8">
        <f t="shared" si="121"/>
        <v>0</v>
      </c>
      <c r="V434" s="88">
        <f t="shared" si="108"/>
        <v>0</v>
      </c>
      <c r="W434" s="88">
        <f t="shared" si="109"/>
        <v>0</v>
      </c>
      <c r="X434" s="88">
        <f t="shared" si="110"/>
        <v>0</v>
      </c>
      <c r="Y434" s="88">
        <f t="shared" si="111"/>
        <v>0</v>
      </c>
      <c r="Z434" s="88">
        <f t="shared" si="112"/>
        <v>0</v>
      </c>
      <c r="AA434" s="88">
        <f t="shared" si="113"/>
        <v>1</v>
      </c>
      <c r="AB434" s="88">
        <f t="shared" si="114"/>
        <v>0</v>
      </c>
      <c r="AC434" s="88">
        <f t="shared" si="115"/>
        <v>1</v>
      </c>
      <c r="AD434" s="88">
        <f t="shared" si="116"/>
        <v>0</v>
      </c>
      <c r="AE434" s="88">
        <f t="shared" si="117"/>
        <v>0</v>
      </c>
      <c r="AF434" s="8"/>
      <c r="AG434" s="8"/>
      <c r="AH434" s="8">
        <f t="shared" si="122"/>
        <v>3</v>
      </c>
      <c r="AI434" s="8">
        <f t="shared" si="123"/>
        <v>3</v>
      </c>
      <c r="AJ434" s="8" t="str">
        <f t="shared" si="124"/>
        <v>Correct</v>
      </c>
      <c r="AK434" s="8"/>
      <c r="AL434" s="159">
        <f>IFERROR(VLOOKUP(Table1[[#This Row],[RespondentID]],'All Data'!$A435:$CN1007,81,FALSE),"unknown")</f>
        <v>0</v>
      </c>
      <c r="AM434" s="159">
        <f>IFERROR(VLOOKUP(Table1[[#This Row],[RespondentID]],'All Data'!$A435:$CN1007,82,FALSE),"unknown")</f>
        <v>0</v>
      </c>
      <c r="AN434" s="159">
        <f>IFERROR(VLOOKUP(Table1[[#This Row],[RespondentID]],'All Data'!$A435:$CN1007,83,FALSE),"unknown")</f>
        <v>0</v>
      </c>
      <c r="AO434" s="159">
        <f>IFERROR(VLOOKUP(Table1[[#This Row],[RespondentID]],'All Data'!$A435:$CN1007,84,FALSE),"unknown")</f>
        <v>0</v>
      </c>
      <c r="AP434" s="159">
        <f>IFERROR(VLOOKUP(Table1[[#This Row],[RespondentID]],'All Data'!$A435:$CN1007,85,FALSE),"unknown")</f>
        <v>0</v>
      </c>
      <c r="AQ434" s="159">
        <f>IFERROR(VLOOKUP(Table1[[#This Row],[RespondentID]],'All Data'!$A435:$CN1007,86,FALSE),"unknown")</f>
        <v>0</v>
      </c>
      <c r="AR434" s="159" t="str">
        <f>IFERROR(VLOOKUP(Table1[[#This Row],[RespondentID]],'All Data'!$A435:$CN1007,87,FALSE),"unknown")</f>
        <v xml:space="preserve"> </v>
      </c>
      <c r="AS434" s="159">
        <f>IFERROR(VLOOKUP(Table1[[#This Row],[RespondentID]],'All Data'!$A435:$CN1007,88,FALSE),"unknown")</f>
        <v>0</v>
      </c>
      <c r="AT434" s="159">
        <f>IFERROR(VLOOKUP(Table1[[#This Row],[RespondentID]],'All Data'!$A435:$CN1007,89,FALSE),"unknown")</f>
        <v>0</v>
      </c>
      <c r="AU434" s="159">
        <f>IFERROR(VLOOKUP(Table1[[#This Row],[RespondentID]],'All Data'!$A435:$CN1007,90,FALSE),"unknown")</f>
        <v>0</v>
      </c>
      <c r="AV434" s="159">
        <f>IFERROR(VLOOKUP(Table1[[#This Row],[RespondentID]],'All Data'!$A435:$CN1007,91,FALSE),"unknown")</f>
        <v>0</v>
      </c>
      <c r="AW434" s="159">
        <f>IFERROR(VLOOKUP(Table1[[#This Row],[RespondentID]],'All Data'!$A435:$CN1007,92,FALSE),"unknown")</f>
        <v>0</v>
      </c>
    </row>
    <row r="435" spans="1:49" x14ac:dyDescent="0.35">
      <c r="A435" s="6">
        <f>'All Data'!A436</f>
        <v>5669180148</v>
      </c>
      <c r="B435" s="6"/>
      <c r="C435" s="6"/>
      <c r="D435" s="6"/>
      <c r="E435" s="6"/>
      <c r="F435" s="6" t="s">
        <v>22</v>
      </c>
      <c r="G435" s="6"/>
      <c r="H435" s="6"/>
      <c r="I435" s="6"/>
      <c r="J435" s="6"/>
      <c r="K435" s="6"/>
      <c r="L435" s="6" t="s">
        <v>28</v>
      </c>
      <c r="M435" s="6"/>
      <c r="N435" s="6" t="s">
        <v>30</v>
      </c>
      <c r="O435" s="8"/>
      <c r="P435" s="8">
        <f t="shared" si="118"/>
        <v>3</v>
      </c>
      <c r="Q435" s="8">
        <f t="shared" si="119"/>
        <v>1</v>
      </c>
      <c r="R435" s="8"/>
      <c r="S435" s="8">
        <f t="shared" si="125"/>
        <v>0</v>
      </c>
      <c r="T435" s="8">
        <f t="shared" si="120"/>
        <v>0</v>
      </c>
      <c r="U435" s="8">
        <f t="shared" si="121"/>
        <v>0</v>
      </c>
      <c r="V435" s="88">
        <f t="shared" si="108"/>
        <v>0</v>
      </c>
      <c r="W435" s="88">
        <f t="shared" si="109"/>
        <v>1</v>
      </c>
      <c r="X435" s="88">
        <f t="shared" si="110"/>
        <v>0</v>
      </c>
      <c r="Y435" s="88">
        <f t="shared" si="111"/>
        <v>0</v>
      </c>
      <c r="Z435" s="88">
        <f t="shared" si="112"/>
        <v>0</v>
      </c>
      <c r="AA435" s="88">
        <f t="shared" si="113"/>
        <v>0</v>
      </c>
      <c r="AB435" s="88">
        <f t="shared" si="114"/>
        <v>0</v>
      </c>
      <c r="AC435" s="88">
        <f t="shared" si="115"/>
        <v>1</v>
      </c>
      <c r="AD435" s="88">
        <f t="shared" si="116"/>
        <v>0</v>
      </c>
      <c r="AE435" s="88">
        <f t="shared" si="117"/>
        <v>1</v>
      </c>
      <c r="AF435" s="8"/>
      <c r="AG435" s="8"/>
      <c r="AH435" s="8">
        <f t="shared" si="122"/>
        <v>3</v>
      </c>
      <c r="AI435" s="8">
        <f t="shared" si="123"/>
        <v>3</v>
      </c>
      <c r="AJ435" s="8" t="str">
        <f t="shared" si="124"/>
        <v>Correct</v>
      </c>
      <c r="AK435" s="8"/>
      <c r="AL435" s="159" t="str">
        <f>IFERROR(VLOOKUP(Table1[[#This Row],[RespondentID]],'All Data'!$A436:$CN1008,81,FALSE),"unknown")</f>
        <v>Male</v>
      </c>
      <c r="AM435" s="159">
        <f>IFERROR(VLOOKUP(Table1[[#This Row],[RespondentID]],'All Data'!$A436:$CN1008,82,FALSE),"unknown")</f>
        <v>45</v>
      </c>
      <c r="AN435" s="159" t="str">
        <f>IFERROR(VLOOKUP(Table1[[#This Row],[RespondentID]],'All Data'!$A436:$CN1008,83,FALSE),"unknown")</f>
        <v>Queens</v>
      </c>
      <c r="AO435" s="159">
        <f>IFERROR(VLOOKUP(Table1[[#This Row],[RespondentID]],'All Data'!$A436:$CN1008,84,FALSE),"unknown")</f>
        <v>0</v>
      </c>
      <c r="AP435" s="159" t="str">
        <f>IFERROR(VLOOKUP(Table1[[#This Row],[RespondentID]],'All Data'!$A436:$CN1008,85,FALSE),"unknown")</f>
        <v>Otra (por favor especifique)</v>
      </c>
      <c r="AQ435" s="159" t="str">
        <f>IFERROR(VLOOKUP(Table1[[#This Row],[RespondentID]],'All Data'!$A436:$CN1008,86,FALSE),"unknown")</f>
        <v>Yes</v>
      </c>
      <c r="AR435" s="159" t="str">
        <f>IFERROR(VLOOKUP(Table1[[#This Row],[RespondentID]],'All Data'!$A436:$CN1008,87,FALSE),"unknown")</f>
        <v xml:space="preserve"> Spanish </v>
      </c>
      <c r="AS435" s="159" t="str">
        <f>IFERROR(VLOOKUP(Table1[[#This Row],[RespondentID]],'All Data'!$A436:$CN1008,88,FALSE),"unknown")</f>
        <v>$0-$19,999</v>
      </c>
      <c r="AT435" s="159" t="str">
        <f>IFERROR(VLOOKUP(Table1[[#This Row],[RespondentID]],'All Data'!$A436:$CN1008,89,FALSE),"unknown")</f>
        <v>Graduate school</v>
      </c>
      <c r="AU435" s="159" t="str">
        <f>IFERROR(VLOOKUP(Table1[[#This Row],[RespondentID]],'All Data'!$A436:$CN1008,90,FALSE),"unknown")</f>
        <v>Military</v>
      </c>
      <c r="AV435" s="159" t="str">
        <f>IFERROR(VLOOKUP(Table1[[#This Row],[RespondentID]],'All Data'!$A436:$CN1008,91,FALSE),"unknown")</f>
        <v>Yes</v>
      </c>
      <c r="AW435" s="159" t="str">
        <f>IFERROR(VLOOKUP(Table1[[#This Row],[RespondentID]],'All Data'!$A436:$CN1008,92,FALSE),"unknown")</f>
        <v>Yes</v>
      </c>
    </row>
    <row r="436" spans="1:49" x14ac:dyDescent="0.35">
      <c r="A436" s="6">
        <f>'All Data'!A437</f>
        <v>5667677496</v>
      </c>
      <c r="B436" s="6"/>
      <c r="C436" s="6"/>
      <c r="D436" s="6" t="s">
        <v>20</v>
      </c>
      <c r="E436" s="6"/>
      <c r="F436" s="6"/>
      <c r="G436" s="6"/>
      <c r="H436" s="6"/>
      <c r="I436" s="6"/>
      <c r="J436" s="6" t="s">
        <v>26</v>
      </c>
      <c r="K436" s="6"/>
      <c r="L436" s="6"/>
      <c r="M436" s="6" t="s">
        <v>29</v>
      </c>
      <c r="N436" s="6"/>
      <c r="O436" s="8"/>
      <c r="P436" s="8">
        <f t="shared" si="118"/>
        <v>3</v>
      </c>
      <c r="Q436" s="8">
        <f t="shared" si="119"/>
        <v>1</v>
      </c>
      <c r="R436" s="8"/>
      <c r="S436" s="8">
        <f t="shared" si="125"/>
        <v>0</v>
      </c>
      <c r="T436" s="8">
        <f t="shared" si="120"/>
        <v>0</v>
      </c>
      <c r="U436" s="8">
        <f t="shared" si="121"/>
        <v>1</v>
      </c>
      <c r="V436" s="88">
        <f t="shared" si="108"/>
        <v>0</v>
      </c>
      <c r="W436" s="88">
        <f t="shared" si="109"/>
        <v>0</v>
      </c>
      <c r="X436" s="88">
        <f t="shared" si="110"/>
        <v>0</v>
      </c>
      <c r="Y436" s="88">
        <f t="shared" si="111"/>
        <v>0</v>
      </c>
      <c r="Z436" s="88">
        <f t="shared" si="112"/>
        <v>0</v>
      </c>
      <c r="AA436" s="88">
        <f t="shared" si="113"/>
        <v>1</v>
      </c>
      <c r="AB436" s="88">
        <f t="shared" si="114"/>
        <v>0</v>
      </c>
      <c r="AC436" s="88">
        <f t="shared" si="115"/>
        <v>0</v>
      </c>
      <c r="AD436" s="88">
        <f t="shared" si="116"/>
        <v>1</v>
      </c>
      <c r="AE436" s="88">
        <f t="shared" si="117"/>
        <v>0</v>
      </c>
      <c r="AF436" s="8"/>
      <c r="AG436" s="8"/>
      <c r="AH436" s="8">
        <f t="shared" si="122"/>
        <v>3</v>
      </c>
      <c r="AI436" s="8">
        <f t="shared" si="123"/>
        <v>3</v>
      </c>
      <c r="AJ436" s="8" t="str">
        <f t="shared" si="124"/>
        <v>Correct</v>
      </c>
      <c r="AK436" s="8"/>
      <c r="AL436" s="159" t="str">
        <f>IFERROR(VLOOKUP(Table1[[#This Row],[RespondentID]],'All Data'!$A437:$CN1009,81,FALSE),"unknown")</f>
        <v>Female</v>
      </c>
      <c r="AM436" s="159">
        <f>IFERROR(VLOOKUP(Table1[[#This Row],[RespondentID]],'All Data'!$A437:$CN1009,82,FALSE),"unknown")</f>
        <v>57</v>
      </c>
      <c r="AN436" s="159" t="str">
        <f>IFERROR(VLOOKUP(Table1[[#This Row],[RespondentID]],'All Data'!$A437:$CN1009,83,FALSE),"unknown")</f>
        <v>Queens</v>
      </c>
      <c r="AO436" s="159">
        <f>IFERROR(VLOOKUP(Table1[[#This Row],[RespondentID]],'All Data'!$A437:$CN1009,84,FALSE),"unknown")</f>
        <v>0</v>
      </c>
      <c r="AP436" s="159" t="str">
        <f>IFERROR(VLOOKUP(Table1[[#This Row],[RespondentID]],'All Data'!$A437:$CN1009,85,FALSE),"unknown")</f>
        <v>Otra (por favor especifique)</v>
      </c>
      <c r="AQ436" s="159" t="str">
        <f>IFERROR(VLOOKUP(Table1[[#This Row],[RespondentID]],'All Data'!$A437:$CN1009,86,FALSE),"unknown")</f>
        <v>Yes</v>
      </c>
      <c r="AR436" s="159" t="str">
        <f>IFERROR(VLOOKUP(Table1[[#This Row],[RespondentID]],'All Data'!$A437:$CN1009,87,FALSE),"unknown")</f>
        <v xml:space="preserve"> Spanish </v>
      </c>
      <c r="AS436" s="159" t="str">
        <f>IFERROR(VLOOKUP(Table1[[#This Row],[RespondentID]],'All Data'!$A437:$CN1009,88,FALSE),"unknown")</f>
        <v>$75,000 to $125,000</v>
      </c>
      <c r="AT436" s="159" t="str">
        <f>IFERROR(VLOOKUP(Table1[[#This Row],[RespondentID]],'All Data'!$A437:$CN1009,89,FALSE),"unknown")</f>
        <v>College graduate</v>
      </c>
      <c r="AU436" s="159" t="str">
        <f>IFERROR(VLOOKUP(Table1[[#This Row],[RespondentID]],'All Data'!$A437:$CN1009,90,FALSE),"unknown")</f>
        <v>Self-employed</v>
      </c>
      <c r="AV436" s="159" t="str">
        <f>IFERROR(VLOOKUP(Table1[[#This Row],[RespondentID]],'All Data'!$A437:$CN1009,91,FALSE),"unknown")</f>
        <v>No</v>
      </c>
      <c r="AW436" s="159" t="str">
        <f>IFERROR(VLOOKUP(Table1[[#This Row],[RespondentID]],'All Data'!$A437:$CN1009,92,FALSE),"unknown")</f>
        <v>Yes</v>
      </c>
    </row>
    <row r="437" spans="1:49" x14ac:dyDescent="0.35">
      <c r="A437" s="6">
        <f>'All Data'!A438</f>
        <v>5667505368</v>
      </c>
      <c r="B437" s="6" t="s">
        <v>18</v>
      </c>
      <c r="C437" s="6"/>
      <c r="D437" s="6"/>
      <c r="E437" s="6"/>
      <c r="F437" s="6"/>
      <c r="G437" s="6"/>
      <c r="H437" s="6"/>
      <c r="I437" s="6"/>
      <c r="J437" s="6"/>
      <c r="K437" s="6"/>
      <c r="L437" s="6" t="s">
        <v>28</v>
      </c>
      <c r="M437" s="6"/>
      <c r="N437" s="6" t="s">
        <v>30</v>
      </c>
      <c r="O437" s="8"/>
      <c r="P437" s="8">
        <f t="shared" si="118"/>
        <v>3</v>
      </c>
      <c r="Q437" s="8">
        <f t="shared" si="119"/>
        <v>1</v>
      </c>
      <c r="R437" s="8"/>
      <c r="S437" s="8">
        <f t="shared" si="125"/>
        <v>1</v>
      </c>
      <c r="T437" s="8">
        <f t="shared" si="120"/>
        <v>0</v>
      </c>
      <c r="U437" s="8">
        <f t="shared" si="121"/>
        <v>0</v>
      </c>
      <c r="V437" s="88">
        <f t="shared" si="108"/>
        <v>0</v>
      </c>
      <c r="W437" s="88">
        <f t="shared" si="109"/>
        <v>0</v>
      </c>
      <c r="X437" s="88">
        <f t="shared" si="110"/>
        <v>0</v>
      </c>
      <c r="Y437" s="88">
        <f t="shared" si="111"/>
        <v>0</v>
      </c>
      <c r="Z437" s="88">
        <f t="shared" si="112"/>
        <v>0</v>
      </c>
      <c r="AA437" s="88">
        <f t="shared" si="113"/>
        <v>0</v>
      </c>
      <c r="AB437" s="88">
        <f t="shared" si="114"/>
        <v>0</v>
      </c>
      <c r="AC437" s="88">
        <f t="shared" si="115"/>
        <v>1</v>
      </c>
      <c r="AD437" s="88">
        <f t="shared" si="116"/>
        <v>0</v>
      </c>
      <c r="AE437" s="88">
        <f t="shared" si="117"/>
        <v>1</v>
      </c>
      <c r="AF437" s="8"/>
      <c r="AG437" s="8"/>
      <c r="AH437" s="8">
        <f t="shared" si="122"/>
        <v>3</v>
      </c>
      <c r="AI437" s="8">
        <f t="shared" si="123"/>
        <v>3</v>
      </c>
      <c r="AJ437" s="8" t="str">
        <f t="shared" si="124"/>
        <v>Correct</v>
      </c>
      <c r="AK437" s="8"/>
      <c r="AL437" s="159" t="str">
        <f>IFERROR(VLOOKUP(Table1[[#This Row],[RespondentID]],'All Data'!$A438:$CN1010,81,FALSE),"unknown")</f>
        <v>Female</v>
      </c>
      <c r="AM437" s="159">
        <f>IFERROR(VLOOKUP(Table1[[#This Row],[RespondentID]],'All Data'!$A438:$CN1010,82,FALSE),"unknown")</f>
        <v>34</v>
      </c>
      <c r="AN437" s="159" t="str">
        <f>IFERROR(VLOOKUP(Table1[[#This Row],[RespondentID]],'All Data'!$A438:$CN1010,83,FALSE),"unknown")</f>
        <v>Nassau</v>
      </c>
      <c r="AO437" s="159">
        <f>IFERROR(VLOOKUP(Table1[[#This Row],[RespondentID]],'All Data'!$A438:$CN1010,84,FALSE),"unknown")</f>
        <v>0</v>
      </c>
      <c r="AP437" s="159">
        <f>IFERROR(VLOOKUP(Table1[[#This Row],[RespondentID]],'All Data'!$A438:$CN1010,85,FALSE),"unknown")</f>
        <v>0</v>
      </c>
      <c r="AQ437" s="159">
        <f>IFERROR(VLOOKUP(Table1[[#This Row],[RespondentID]],'All Data'!$A438:$CN1010,86,FALSE),"unknown")</f>
        <v>0</v>
      </c>
      <c r="AR437" s="159" t="str">
        <f>IFERROR(VLOOKUP(Table1[[#This Row],[RespondentID]],'All Data'!$A438:$CN1010,87,FALSE),"unknown")</f>
        <v xml:space="preserve"> </v>
      </c>
      <c r="AS437" s="159">
        <f>IFERROR(VLOOKUP(Table1[[#This Row],[RespondentID]],'All Data'!$A438:$CN1010,88,FALSE),"unknown")</f>
        <v>0</v>
      </c>
      <c r="AT437" s="159">
        <f>IFERROR(VLOOKUP(Table1[[#This Row],[RespondentID]],'All Data'!$A438:$CN1010,89,FALSE),"unknown")</f>
        <v>0</v>
      </c>
      <c r="AU437" s="159">
        <f>IFERROR(VLOOKUP(Table1[[#This Row],[RespondentID]],'All Data'!$A438:$CN1010,90,FALSE),"unknown")</f>
        <v>0</v>
      </c>
      <c r="AV437" s="159">
        <f>IFERROR(VLOOKUP(Table1[[#This Row],[RespondentID]],'All Data'!$A438:$CN1010,91,FALSE),"unknown")</f>
        <v>0</v>
      </c>
      <c r="AW437" s="159">
        <f>IFERROR(VLOOKUP(Table1[[#This Row],[RespondentID]],'All Data'!$A438:$CN1010,92,FALSE),"unknown")</f>
        <v>0</v>
      </c>
    </row>
    <row r="438" spans="1:49" x14ac:dyDescent="0.35">
      <c r="A438" s="6">
        <f>'All Data'!A439</f>
        <v>5667488121</v>
      </c>
      <c r="B438" s="6"/>
      <c r="C438" s="6"/>
      <c r="D438" s="6"/>
      <c r="E438" s="6" t="s">
        <v>21</v>
      </c>
      <c r="F438" s="6"/>
      <c r="G438" s="6"/>
      <c r="H438" s="6"/>
      <c r="I438" s="6"/>
      <c r="J438" s="6"/>
      <c r="K438" s="6"/>
      <c r="L438" s="6"/>
      <c r="M438" s="6"/>
      <c r="N438" s="6"/>
      <c r="O438" s="8"/>
      <c r="P438" s="8">
        <f t="shared" si="118"/>
        <v>1</v>
      </c>
      <c r="Q438" s="8">
        <f t="shared" si="119"/>
        <v>3</v>
      </c>
      <c r="R438" s="8"/>
      <c r="S438" s="8">
        <f t="shared" si="125"/>
        <v>0</v>
      </c>
      <c r="T438" s="8">
        <f t="shared" si="120"/>
        <v>0</v>
      </c>
      <c r="U438" s="8">
        <f t="shared" si="121"/>
        <v>0</v>
      </c>
      <c r="V438" s="88">
        <f t="shared" si="108"/>
        <v>1</v>
      </c>
      <c r="W438" s="88">
        <f t="shared" si="109"/>
        <v>0</v>
      </c>
      <c r="X438" s="88">
        <f t="shared" si="110"/>
        <v>0</v>
      </c>
      <c r="Y438" s="88">
        <f t="shared" si="111"/>
        <v>0</v>
      </c>
      <c r="Z438" s="88">
        <f t="shared" si="112"/>
        <v>0</v>
      </c>
      <c r="AA438" s="88">
        <f t="shared" si="113"/>
        <v>0</v>
      </c>
      <c r="AB438" s="88">
        <f t="shared" si="114"/>
        <v>0</v>
      </c>
      <c r="AC438" s="88">
        <f t="shared" si="115"/>
        <v>0</v>
      </c>
      <c r="AD438" s="88">
        <f t="shared" si="116"/>
        <v>0</v>
      </c>
      <c r="AE438" s="88">
        <f t="shared" si="117"/>
        <v>0</v>
      </c>
      <c r="AF438" s="8"/>
      <c r="AG438" s="8"/>
      <c r="AH438" s="8">
        <f t="shared" si="122"/>
        <v>1</v>
      </c>
      <c r="AI438" s="8">
        <f t="shared" si="123"/>
        <v>1</v>
      </c>
      <c r="AJ438" s="8" t="str">
        <f t="shared" si="124"/>
        <v>Correct</v>
      </c>
      <c r="AK438" s="8"/>
      <c r="AL438" s="159">
        <f>IFERROR(VLOOKUP(Table1[[#This Row],[RespondentID]],'All Data'!$A439:$CN1011,81,FALSE),"unknown")</f>
        <v>0</v>
      </c>
      <c r="AM438" s="159">
        <f>IFERROR(VLOOKUP(Table1[[#This Row],[RespondentID]],'All Data'!$A439:$CN1011,82,FALSE),"unknown")</f>
        <v>0</v>
      </c>
      <c r="AN438" s="159">
        <f>IFERROR(VLOOKUP(Table1[[#This Row],[RespondentID]],'All Data'!$A439:$CN1011,83,FALSE),"unknown")</f>
        <v>0</v>
      </c>
      <c r="AO438" s="159">
        <f>IFERROR(VLOOKUP(Table1[[#This Row],[RespondentID]],'All Data'!$A439:$CN1011,84,FALSE),"unknown")</f>
        <v>0</v>
      </c>
      <c r="AP438" s="159">
        <f>IFERROR(VLOOKUP(Table1[[#This Row],[RespondentID]],'All Data'!$A439:$CN1011,85,FALSE),"unknown")</f>
        <v>0</v>
      </c>
      <c r="AQ438" s="159">
        <f>IFERROR(VLOOKUP(Table1[[#This Row],[RespondentID]],'All Data'!$A439:$CN1011,86,FALSE),"unknown")</f>
        <v>0</v>
      </c>
      <c r="AR438" s="159" t="str">
        <f>IFERROR(VLOOKUP(Table1[[#This Row],[RespondentID]],'All Data'!$A439:$CN1011,87,FALSE),"unknown")</f>
        <v xml:space="preserve"> </v>
      </c>
      <c r="AS438" s="159">
        <f>IFERROR(VLOOKUP(Table1[[#This Row],[RespondentID]],'All Data'!$A439:$CN1011,88,FALSE),"unknown")</f>
        <v>0</v>
      </c>
      <c r="AT438" s="159">
        <f>IFERROR(VLOOKUP(Table1[[#This Row],[RespondentID]],'All Data'!$A439:$CN1011,89,FALSE),"unknown")</f>
        <v>0</v>
      </c>
      <c r="AU438" s="159">
        <f>IFERROR(VLOOKUP(Table1[[#This Row],[RespondentID]],'All Data'!$A439:$CN1011,90,FALSE),"unknown")</f>
        <v>0</v>
      </c>
      <c r="AV438" s="159">
        <f>IFERROR(VLOOKUP(Table1[[#This Row],[RespondentID]],'All Data'!$A439:$CN1011,91,FALSE),"unknown")</f>
        <v>0</v>
      </c>
      <c r="AW438" s="159">
        <f>IFERROR(VLOOKUP(Table1[[#This Row],[RespondentID]],'All Data'!$A439:$CN1011,92,FALSE),"unknown")</f>
        <v>0</v>
      </c>
    </row>
    <row r="439" spans="1:49" x14ac:dyDescent="0.35">
      <c r="A439" s="6">
        <f>'All Data'!A440</f>
        <v>5666031343</v>
      </c>
      <c r="B439" s="6"/>
      <c r="C439" s="6"/>
      <c r="D439" s="6"/>
      <c r="E439" s="6" t="s">
        <v>21</v>
      </c>
      <c r="F439" s="6"/>
      <c r="G439" s="6"/>
      <c r="H439" s="6"/>
      <c r="I439" s="6"/>
      <c r="J439" s="6"/>
      <c r="K439" s="6"/>
      <c r="L439" s="6" t="s">
        <v>28</v>
      </c>
      <c r="M439" s="6" t="s">
        <v>29</v>
      </c>
      <c r="N439" s="6"/>
      <c r="O439" s="8"/>
      <c r="P439" s="8">
        <f t="shared" si="118"/>
        <v>3</v>
      </c>
      <c r="Q439" s="8">
        <f t="shared" si="119"/>
        <v>1</v>
      </c>
      <c r="R439" s="8"/>
      <c r="S439" s="8">
        <f t="shared" si="125"/>
        <v>0</v>
      </c>
      <c r="T439" s="8">
        <f t="shared" si="120"/>
        <v>0</v>
      </c>
      <c r="U439" s="8">
        <f t="shared" si="121"/>
        <v>0</v>
      </c>
      <c r="V439" s="88">
        <f t="shared" si="108"/>
        <v>1</v>
      </c>
      <c r="W439" s="88">
        <f t="shared" si="109"/>
        <v>0</v>
      </c>
      <c r="X439" s="88">
        <f t="shared" si="110"/>
        <v>0</v>
      </c>
      <c r="Y439" s="88">
        <f t="shared" si="111"/>
        <v>0</v>
      </c>
      <c r="Z439" s="88">
        <f t="shared" si="112"/>
        <v>0</v>
      </c>
      <c r="AA439" s="88">
        <f t="shared" si="113"/>
        <v>0</v>
      </c>
      <c r="AB439" s="88">
        <f t="shared" si="114"/>
        <v>0</v>
      </c>
      <c r="AC439" s="88">
        <f t="shared" si="115"/>
        <v>1</v>
      </c>
      <c r="AD439" s="88">
        <f t="shared" si="116"/>
        <v>1</v>
      </c>
      <c r="AE439" s="88">
        <f t="shared" si="117"/>
        <v>0</v>
      </c>
      <c r="AF439" s="8"/>
      <c r="AG439" s="8"/>
      <c r="AH439" s="8">
        <f t="shared" si="122"/>
        <v>3</v>
      </c>
      <c r="AI439" s="8">
        <f t="shared" si="123"/>
        <v>3</v>
      </c>
      <c r="AJ439" s="8" t="str">
        <f t="shared" si="124"/>
        <v>Correct</v>
      </c>
      <c r="AK439" s="8"/>
      <c r="AL439" s="159" t="str">
        <f>IFERROR(VLOOKUP(Table1[[#This Row],[RespondentID]],'All Data'!$A440:$CN1012,81,FALSE),"unknown")</f>
        <v>Female</v>
      </c>
      <c r="AM439" s="159">
        <f>IFERROR(VLOOKUP(Table1[[#This Row],[RespondentID]],'All Data'!$A440:$CN1012,82,FALSE),"unknown")</f>
        <v>19</v>
      </c>
      <c r="AN439" s="159" t="str">
        <f>IFERROR(VLOOKUP(Table1[[#This Row],[RespondentID]],'All Data'!$A440:$CN1012,83,FALSE),"unknown")</f>
        <v>Nassau</v>
      </c>
      <c r="AO439" s="159" t="str">
        <f>IFERROR(VLOOKUP(Table1[[#This Row],[RespondentID]],'All Data'!$A440:$CN1012,84,FALSE),"unknown")</f>
        <v>Albertson, 11507</v>
      </c>
      <c r="AP439" s="159" t="str">
        <f>IFERROR(VLOOKUP(Table1[[#This Row],[RespondentID]],'All Data'!$A440:$CN1012,85,FALSE),"unknown")</f>
        <v>Black/African American</v>
      </c>
      <c r="AQ439" s="159" t="str">
        <f>IFERROR(VLOOKUP(Table1[[#This Row],[RespondentID]],'All Data'!$A440:$CN1012,86,FALSE),"unknown")</f>
        <v>Yes</v>
      </c>
      <c r="AR439" s="159" t="str">
        <f>IFERROR(VLOOKUP(Table1[[#This Row],[RespondentID]],'All Data'!$A440:$CN1012,87,FALSE),"unknown")</f>
        <v xml:space="preserve"> Spanish </v>
      </c>
      <c r="AS439" s="159" t="str">
        <f>IFERROR(VLOOKUP(Table1[[#This Row],[RespondentID]],'All Data'!$A440:$CN1012,88,FALSE),"unknown")</f>
        <v>$0-$19,999</v>
      </c>
      <c r="AT439" s="159" t="str">
        <f>IFERROR(VLOOKUP(Table1[[#This Row],[RespondentID]],'All Data'!$A440:$CN1012,89,FALSE),"unknown")</f>
        <v>Graduate school</v>
      </c>
      <c r="AU439" s="159" t="str">
        <f>IFERROR(VLOOKUP(Table1[[#This Row],[RespondentID]],'All Data'!$A440:$CN1012,90,FALSE),"unknown")</f>
        <v>Out of work, but not currently looking</v>
      </c>
      <c r="AV439" s="159" t="str">
        <f>IFERROR(VLOOKUP(Table1[[#This Row],[RespondentID]],'All Data'!$A440:$CN1012,91,FALSE),"unknown")</f>
        <v>No</v>
      </c>
      <c r="AW439" s="159" t="str">
        <f>IFERROR(VLOOKUP(Table1[[#This Row],[RespondentID]],'All Data'!$A440:$CN1012,92,FALSE),"unknown")</f>
        <v>No</v>
      </c>
    </row>
    <row r="440" spans="1:49" x14ac:dyDescent="0.35">
      <c r="A440" s="6">
        <f>'All Data'!A441</f>
        <v>5665395167</v>
      </c>
      <c r="B440" s="6"/>
      <c r="C440" s="6"/>
      <c r="D440" s="6"/>
      <c r="E440" s="6"/>
      <c r="F440" s="6"/>
      <c r="G440" s="6"/>
      <c r="H440" s="6"/>
      <c r="I440" s="6"/>
      <c r="J440" s="6" t="s">
        <v>26</v>
      </c>
      <c r="K440" s="6"/>
      <c r="L440" s="6" t="s">
        <v>28</v>
      </c>
      <c r="M440" s="6"/>
      <c r="N440" s="6" t="s">
        <v>30</v>
      </c>
      <c r="O440" s="8"/>
      <c r="P440" s="8">
        <f t="shared" si="118"/>
        <v>3</v>
      </c>
      <c r="Q440" s="8">
        <f t="shared" si="119"/>
        <v>1</v>
      </c>
      <c r="R440" s="8"/>
      <c r="S440" s="8">
        <f t="shared" si="125"/>
        <v>0</v>
      </c>
      <c r="T440" s="8">
        <f t="shared" si="120"/>
        <v>0</v>
      </c>
      <c r="U440" s="8">
        <f t="shared" si="121"/>
        <v>0</v>
      </c>
      <c r="V440" s="88">
        <f t="shared" si="108"/>
        <v>0</v>
      </c>
      <c r="W440" s="88">
        <f t="shared" si="109"/>
        <v>0</v>
      </c>
      <c r="X440" s="88">
        <f t="shared" si="110"/>
        <v>0</v>
      </c>
      <c r="Y440" s="88">
        <f t="shared" si="111"/>
        <v>0</v>
      </c>
      <c r="Z440" s="88">
        <f t="shared" si="112"/>
        <v>0</v>
      </c>
      <c r="AA440" s="88">
        <f t="shared" si="113"/>
        <v>1</v>
      </c>
      <c r="AB440" s="88">
        <f t="shared" si="114"/>
        <v>0</v>
      </c>
      <c r="AC440" s="88">
        <f t="shared" si="115"/>
        <v>1</v>
      </c>
      <c r="AD440" s="88">
        <f t="shared" si="116"/>
        <v>0</v>
      </c>
      <c r="AE440" s="88">
        <f t="shared" si="117"/>
        <v>1</v>
      </c>
      <c r="AF440" s="8"/>
      <c r="AG440" s="8"/>
      <c r="AH440" s="8">
        <f t="shared" si="122"/>
        <v>3</v>
      </c>
      <c r="AI440" s="8">
        <f t="shared" si="123"/>
        <v>3</v>
      </c>
      <c r="AJ440" s="8" t="str">
        <f t="shared" si="124"/>
        <v>Correct</v>
      </c>
      <c r="AK440" s="8"/>
      <c r="AL440" s="159" t="str">
        <f>IFERROR(VLOOKUP(Table1[[#This Row],[RespondentID]],'All Data'!$A441:$CN1013,81,FALSE),"unknown")</f>
        <v>Male</v>
      </c>
      <c r="AM440" s="159">
        <f>IFERROR(VLOOKUP(Table1[[#This Row],[RespondentID]],'All Data'!$A441:$CN1013,82,FALSE),"unknown")</f>
        <v>45</v>
      </c>
      <c r="AN440" s="159" t="str">
        <f>IFERROR(VLOOKUP(Table1[[#This Row],[RespondentID]],'All Data'!$A441:$CN1013,83,FALSE),"unknown")</f>
        <v>Queens</v>
      </c>
      <c r="AO440" s="159">
        <f>IFERROR(VLOOKUP(Table1[[#This Row],[RespondentID]],'All Data'!$A441:$CN1013,84,FALSE),"unknown")</f>
        <v>0</v>
      </c>
      <c r="AP440" s="159">
        <f>IFERROR(VLOOKUP(Table1[[#This Row],[RespondentID]],'All Data'!$A441:$CN1013,85,FALSE),"unknown")</f>
        <v>0</v>
      </c>
      <c r="AQ440" s="159">
        <f>IFERROR(VLOOKUP(Table1[[#This Row],[RespondentID]],'All Data'!$A441:$CN1013,86,FALSE),"unknown")</f>
        <v>0</v>
      </c>
      <c r="AR440" s="159" t="str">
        <f>IFERROR(VLOOKUP(Table1[[#This Row],[RespondentID]],'All Data'!$A441:$CN1013,87,FALSE),"unknown")</f>
        <v xml:space="preserve"> </v>
      </c>
      <c r="AS440" s="159">
        <f>IFERROR(VLOOKUP(Table1[[#This Row],[RespondentID]],'All Data'!$A441:$CN1013,88,FALSE),"unknown")</f>
        <v>0</v>
      </c>
      <c r="AT440" s="159">
        <f>IFERROR(VLOOKUP(Table1[[#This Row],[RespondentID]],'All Data'!$A441:$CN1013,89,FALSE),"unknown")</f>
        <v>0</v>
      </c>
      <c r="AU440" s="159">
        <f>IFERROR(VLOOKUP(Table1[[#This Row],[RespondentID]],'All Data'!$A441:$CN1013,90,FALSE),"unknown")</f>
        <v>0</v>
      </c>
      <c r="AV440" s="159">
        <f>IFERROR(VLOOKUP(Table1[[#This Row],[RespondentID]],'All Data'!$A441:$CN1013,91,FALSE),"unknown")</f>
        <v>0</v>
      </c>
      <c r="AW440" s="159">
        <f>IFERROR(VLOOKUP(Table1[[#This Row],[RespondentID]],'All Data'!$A441:$CN1013,92,FALSE),"unknown")</f>
        <v>0</v>
      </c>
    </row>
    <row r="441" spans="1:49" x14ac:dyDescent="0.35">
      <c r="A441" s="6">
        <f>'All Data'!A442</f>
        <v>5665304956</v>
      </c>
      <c r="B441" s="6"/>
      <c r="C441" s="6"/>
      <c r="D441" s="6"/>
      <c r="E441" s="6" t="s">
        <v>21</v>
      </c>
      <c r="F441" s="6"/>
      <c r="G441" s="6"/>
      <c r="H441" s="6"/>
      <c r="I441" s="6"/>
      <c r="J441" s="6"/>
      <c r="K441" s="6"/>
      <c r="L441" s="6" t="s">
        <v>28</v>
      </c>
      <c r="M441" s="6" t="s">
        <v>29</v>
      </c>
      <c r="N441" s="6"/>
      <c r="O441" s="8"/>
      <c r="P441" s="8">
        <f t="shared" si="118"/>
        <v>3</v>
      </c>
      <c r="Q441" s="8">
        <f t="shared" si="119"/>
        <v>1</v>
      </c>
      <c r="R441" s="8"/>
      <c r="S441" s="8">
        <f t="shared" si="125"/>
        <v>0</v>
      </c>
      <c r="T441" s="8">
        <f t="shared" si="120"/>
        <v>0</v>
      </c>
      <c r="U441" s="8">
        <f t="shared" si="121"/>
        <v>0</v>
      </c>
      <c r="V441" s="88">
        <f t="shared" si="108"/>
        <v>1</v>
      </c>
      <c r="W441" s="88">
        <f t="shared" si="109"/>
        <v>0</v>
      </c>
      <c r="X441" s="88">
        <f t="shared" si="110"/>
        <v>0</v>
      </c>
      <c r="Y441" s="88">
        <f t="shared" si="111"/>
        <v>0</v>
      </c>
      <c r="Z441" s="88">
        <f t="shared" si="112"/>
        <v>0</v>
      </c>
      <c r="AA441" s="88">
        <f t="shared" si="113"/>
        <v>0</v>
      </c>
      <c r="AB441" s="88">
        <f t="shared" si="114"/>
        <v>0</v>
      </c>
      <c r="AC441" s="88">
        <f t="shared" si="115"/>
        <v>1</v>
      </c>
      <c r="AD441" s="88">
        <f t="shared" si="116"/>
        <v>1</v>
      </c>
      <c r="AE441" s="88">
        <f t="shared" si="117"/>
        <v>0</v>
      </c>
      <c r="AF441" s="8"/>
      <c r="AG441" s="8"/>
      <c r="AH441" s="8">
        <f t="shared" si="122"/>
        <v>3</v>
      </c>
      <c r="AI441" s="8">
        <f t="shared" si="123"/>
        <v>3</v>
      </c>
      <c r="AJ441" s="8" t="str">
        <f t="shared" si="124"/>
        <v>Correct</v>
      </c>
      <c r="AK441" s="8"/>
      <c r="AL441" s="159" t="str">
        <f>IFERROR(VLOOKUP(Table1[[#This Row],[RespondentID]],'All Data'!$A442:$CN1014,81,FALSE),"unknown")</f>
        <v>Male</v>
      </c>
      <c r="AM441" s="159">
        <f>IFERROR(VLOOKUP(Table1[[#This Row],[RespondentID]],'All Data'!$A442:$CN1014,82,FALSE),"unknown")</f>
        <v>41</v>
      </c>
      <c r="AN441" s="159" t="str">
        <f>IFERROR(VLOOKUP(Table1[[#This Row],[RespondentID]],'All Data'!$A442:$CN1014,83,FALSE),"unknown")</f>
        <v>Queens</v>
      </c>
      <c r="AO441" s="159">
        <f>IFERROR(VLOOKUP(Table1[[#This Row],[RespondentID]],'All Data'!$A442:$CN1014,84,FALSE),"unknown")</f>
        <v>0</v>
      </c>
      <c r="AP441" s="159" t="str">
        <f>IFERROR(VLOOKUP(Table1[[#This Row],[RespondentID]],'All Data'!$A442:$CN1014,85,FALSE),"unknown")</f>
        <v>White/Caucasian</v>
      </c>
      <c r="AQ441" s="159" t="str">
        <f>IFERROR(VLOOKUP(Table1[[#This Row],[RespondentID]],'All Data'!$A442:$CN1014,86,FALSE),"unknown")</f>
        <v>Yes</v>
      </c>
      <c r="AR441" s="159" t="str">
        <f>IFERROR(VLOOKUP(Table1[[#This Row],[RespondentID]],'All Data'!$A442:$CN1014,87,FALSE),"unknown")</f>
        <v xml:space="preserve"> Spanish </v>
      </c>
      <c r="AS441" s="159" t="str">
        <f>IFERROR(VLOOKUP(Table1[[#This Row],[RespondentID]],'All Data'!$A442:$CN1014,88,FALSE),"unknown")</f>
        <v>$0-$19,999</v>
      </c>
      <c r="AT441" s="159" t="str">
        <f>IFERROR(VLOOKUP(Table1[[#This Row],[RespondentID]],'All Data'!$A442:$CN1014,89,FALSE),"unknown")</f>
        <v>Technical school</v>
      </c>
      <c r="AU441" s="159" t="str">
        <f>IFERROR(VLOOKUP(Table1[[#This Row],[RespondentID]],'All Data'!$A442:$CN1014,90,FALSE),"unknown")</f>
        <v>Military</v>
      </c>
      <c r="AV441" s="159" t="str">
        <f>IFERROR(VLOOKUP(Table1[[#This Row],[RespondentID]],'All Data'!$A442:$CN1014,91,FALSE),"unknown")</f>
        <v>Yes</v>
      </c>
      <c r="AW441" s="159" t="str">
        <f>IFERROR(VLOOKUP(Table1[[#This Row],[RespondentID]],'All Data'!$A442:$CN1014,92,FALSE),"unknown")</f>
        <v>Yes</v>
      </c>
    </row>
    <row r="442" spans="1:49" x14ac:dyDescent="0.35">
      <c r="A442" s="6">
        <f>'All Data'!A443</f>
        <v>5665096788</v>
      </c>
      <c r="B442" s="6" t="s">
        <v>18</v>
      </c>
      <c r="C442" s="6"/>
      <c r="D442" s="6"/>
      <c r="E442" s="6"/>
      <c r="F442" s="6"/>
      <c r="G442" s="6" t="s">
        <v>23</v>
      </c>
      <c r="H442" s="6"/>
      <c r="I442" s="6"/>
      <c r="J442" s="6" t="s">
        <v>26</v>
      </c>
      <c r="K442" s="6"/>
      <c r="L442" s="6"/>
      <c r="M442" s="6"/>
      <c r="N442" s="6"/>
      <c r="O442" s="8"/>
      <c r="P442" s="8">
        <f t="shared" si="118"/>
        <v>3</v>
      </c>
      <c r="Q442" s="8">
        <f t="shared" si="119"/>
        <v>1</v>
      </c>
      <c r="R442" s="8"/>
      <c r="S442" s="8">
        <f t="shared" si="125"/>
        <v>1</v>
      </c>
      <c r="T442" s="8">
        <f t="shared" si="120"/>
        <v>0</v>
      </c>
      <c r="U442" s="8">
        <f t="shared" si="121"/>
        <v>0</v>
      </c>
      <c r="V442" s="88">
        <f t="shared" si="108"/>
        <v>0</v>
      </c>
      <c r="W442" s="88">
        <f t="shared" si="109"/>
        <v>0</v>
      </c>
      <c r="X442" s="88">
        <f t="shared" si="110"/>
        <v>1</v>
      </c>
      <c r="Y442" s="88">
        <f t="shared" si="111"/>
        <v>0</v>
      </c>
      <c r="Z442" s="88">
        <f t="shared" si="112"/>
        <v>0</v>
      </c>
      <c r="AA442" s="88">
        <f t="shared" si="113"/>
        <v>1</v>
      </c>
      <c r="AB442" s="88">
        <f t="shared" si="114"/>
        <v>0</v>
      </c>
      <c r="AC442" s="88">
        <f t="shared" si="115"/>
        <v>0</v>
      </c>
      <c r="AD442" s="88">
        <f t="shared" si="116"/>
        <v>0</v>
      </c>
      <c r="AE442" s="88">
        <f t="shared" si="117"/>
        <v>0</v>
      </c>
      <c r="AF442" s="8"/>
      <c r="AG442" s="8"/>
      <c r="AH442" s="8">
        <f t="shared" si="122"/>
        <v>3</v>
      </c>
      <c r="AI442" s="8">
        <f t="shared" si="123"/>
        <v>3</v>
      </c>
      <c r="AJ442" s="8" t="str">
        <f t="shared" si="124"/>
        <v>Correct</v>
      </c>
      <c r="AK442" s="8"/>
      <c r="AL442" s="159">
        <f>IFERROR(VLOOKUP(Table1[[#This Row],[RespondentID]],'All Data'!$A443:$CN1015,81,FALSE),"unknown")</f>
        <v>0</v>
      </c>
      <c r="AM442" s="159">
        <f>IFERROR(VLOOKUP(Table1[[#This Row],[RespondentID]],'All Data'!$A443:$CN1015,82,FALSE),"unknown")</f>
        <v>0</v>
      </c>
      <c r="AN442" s="159">
        <f>IFERROR(VLOOKUP(Table1[[#This Row],[RespondentID]],'All Data'!$A443:$CN1015,83,FALSE),"unknown")</f>
        <v>0</v>
      </c>
      <c r="AO442" s="159">
        <f>IFERROR(VLOOKUP(Table1[[#This Row],[RespondentID]],'All Data'!$A443:$CN1015,84,FALSE),"unknown")</f>
        <v>0</v>
      </c>
      <c r="AP442" s="159">
        <f>IFERROR(VLOOKUP(Table1[[#This Row],[RespondentID]],'All Data'!$A443:$CN1015,85,FALSE),"unknown")</f>
        <v>0</v>
      </c>
      <c r="AQ442" s="159">
        <f>IFERROR(VLOOKUP(Table1[[#This Row],[RespondentID]],'All Data'!$A443:$CN1015,86,FALSE),"unknown")</f>
        <v>0</v>
      </c>
      <c r="AR442" s="159" t="str">
        <f>IFERROR(VLOOKUP(Table1[[#This Row],[RespondentID]],'All Data'!$A443:$CN1015,87,FALSE),"unknown")</f>
        <v xml:space="preserve"> </v>
      </c>
      <c r="AS442" s="159">
        <f>IFERROR(VLOOKUP(Table1[[#This Row],[RespondentID]],'All Data'!$A443:$CN1015,88,FALSE),"unknown")</f>
        <v>0</v>
      </c>
      <c r="AT442" s="159">
        <f>IFERROR(VLOOKUP(Table1[[#This Row],[RespondentID]],'All Data'!$A443:$CN1015,89,FALSE),"unknown")</f>
        <v>0</v>
      </c>
      <c r="AU442" s="159">
        <f>IFERROR(VLOOKUP(Table1[[#This Row],[RespondentID]],'All Data'!$A443:$CN1015,90,FALSE),"unknown")</f>
        <v>0</v>
      </c>
      <c r="AV442" s="159">
        <f>IFERROR(VLOOKUP(Table1[[#This Row],[RespondentID]],'All Data'!$A443:$CN1015,91,FALSE),"unknown")</f>
        <v>0</v>
      </c>
      <c r="AW442" s="159">
        <f>IFERROR(VLOOKUP(Table1[[#This Row],[RespondentID]],'All Data'!$A443:$CN1015,92,FALSE),"unknown")</f>
        <v>0</v>
      </c>
    </row>
    <row r="443" spans="1:49" x14ac:dyDescent="0.35">
      <c r="A443" s="6">
        <f>'All Data'!A444</f>
        <v>5664199428</v>
      </c>
      <c r="B443" s="6"/>
      <c r="C443" s="6"/>
      <c r="D443" s="6"/>
      <c r="E443" s="6" t="s">
        <v>21</v>
      </c>
      <c r="F443" s="6"/>
      <c r="G443" s="6"/>
      <c r="H443" s="6" t="s">
        <v>24</v>
      </c>
      <c r="I443" s="6"/>
      <c r="J443" s="6"/>
      <c r="K443" s="6" t="s">
        <v>27</v>
      </c>
      <c r="L443" s="6"/>
      <c r="M443" s="6"/>
      <c r="N443" s="6"/>
      <c r="O443" s="8"/>
      <c r="P443" s="8">
        <f t="shared" si="118"/>
        <v>3</v>
      </c>
      <c r="Q443" s="8">
        <f t="shared" si="119"/>
        <v>1</v>
      </c>
      <c r="R443" s="8"/>
      <c r="S443" s="8">
        <f t="shared" si="125"/>
        <v>0</v>
      </c>
      <c r="T443" s="8">
        <f t="shared" si="120"/>
        <v>0</v>
      </c>
      <c r="U443" s="8">
        <f t="shared" si="121"/>
        <v>0</v>
      </c>
      <c r="V443" s="88">
        <f t="shared" si="108"/>
        <v>1</v>
      </c>
      <c r="W443" s="88">
        <f t="shared" si="109"/>
        <v>0</v>
      </c>
      <c r="X443" s="88">
        <f t="shared" si="110"/>
        <v>0</v>
      </c>
      <c r="Y443" s="88">
        <f t="shared" si="111"/>
        <v>1</v>
      </c>
      <c r="Z443" s="88">
        <f t="shared" si="112"/>
        <v>0</v>
      </c>
      <c r="AA443" s="88">
        <f t="shared" si="113"/>
        <v>0</v>
      </c>
      <c r="AB443" s="88">
        <f t="shared" si="114"/>
        <v>1</v>
      </c>
      <c r="AC443" s="88">
        <f t="shared" si="115"/>
        <v>0</v>
      </c>
      <c r="AD443" s="88">
        <f t="shared" si="116"/>
        <v>0</v>
      </c>
      <c r="AE443" s="88">
        <f t="shared" si="117"/>
        <v>0</v>
      </c>
      <c r="AF443" s="8"/>
      <c r="AG443" s="8"/>
      <c r="AH443" s="8">
        <f t="shared" si="122"/>
        <v>3</v>
      </c>
      <c r="AI443" s="8">
        <f t="shared" si="123"/>
        <v>3</v>
      </c>
      <c r="AJ443" s="8" t="str">
        <f t="shared" si="124"/>
        <v>Correct</v>
      </c>
      <c r="AK443" s="8"/>
      <c r="AL443" s="159" t="str">
        <f>IFERROR(VLOOKUP(Table1[[#This Row],[RespondentID]],'All Data'!$A444:$CN1016,81,FALSE),"unknown")</f>
        <v>Female</v>
      </c>
      <c r="AM443" s="159">
        <f>IFERROR(VLOOKUP(Table1[[#This Row],[RespondentID]],'All Data'!$A444:$CN1016,82,FALSE),"unknown")</f>
        <v>53</v>
      </c>
      <c r="AN443" s="159" t="str">
        <f>IFERROR(VLOOKUP(Table1[[#This Row],[RespondentID]],'All Data'!$A444:$CN1016,83,FALSE),"unknown")</f>
        <v>Queens</v>
      </c>
      <c r="AO443" s="159">
        <f>IFERROR(VLOOKUP(Table1[[#This Row],[RespondentID]],'All Data'!$A444:$CN1016,84,FALSE),"unknown")</f>
        <v>0</v>
      </c>
      <c r="AP443" s="159" t="str">
        <f>IFERROR(VLOOKUP(Table1[[#This Row],[RespondentID]],'All Data'!$A444:$CN1016,85,FALSE),"unknown")</f>
        <v>Otra (por favor especifique)</v>
      </c>
      <c r="AQ443" s="159" t="str">
        <f>IFERROR(VLOOKUP(Table1[[#This Row],[RespondentID]],'All Data'!$A444:$CN1016,86,FALSE),"unknown")</f>
        <v>No</v>
      </c>
      <c r="AR443" s="159" t="str">
        <f>IFERROR(VLOOKUP(Table1[[#This Row],[RespondentID]],'All Data'!$A444:$CN1016,87,FALSE),"unknown")</f>
        <v xml:space="preserve"> Spanish </v>
      </c>
      <c r="AS443" s="159" t="str">
        <f>IFERROR(VLOOKUP(Table1[[#This Row],[RespondentID]],'All Data'!$A444:$CN1016,88,FALSE),"unknown")</f>
        <v>$0-$19,999</v>
      </c>
      <c r="AT443" s="159" t="str">
        <f>IFERROR(VLOOKUP(Table1[[#This Row],[RespondentID]],'All Data'!$A444:$CN1016,89,FALSE),"unknown")</f>
        <v>High school graduate</v>
      </c>
      <c r="AU443" s="159" t="str">
        <f>IFERROR(VLOOKUP(Table1[[#This Row],[RespondentID]],'All Data'!$A444:$CN1016,90,FALSE),"unknown")</f>
        <v>Self-employed</v>
      </c>
      <c r="AV443" s="159" t="str">
        <f>IFERROR(VLOOKUP(Table1[[#This Row],[RespondentID]],'All Data'!$A444:$CN1016,91,FALSE),"unknown")</f>
        <v>No</v>
      </c>
      <c r="AW443" s="159" t="str">
        <f>IFERROR(VLOOKUP(Table1[[#This Row],[RespondentID]],'All Data'!$A444:$CN1016,92,FALSE),"unknown")</f>
        <v>Yes</v>
      </c>
    </row>
    <row r="444" spans="1:49" x14ac:dyDescent="0.35">
      <c r="A444" s="6">
        <f>'All Data'!A445</f>
        <v>5662852195</v>
      </c>
      <c r="B444" s="6"/>
      <c r="C444" s="6"/>
      <c r="D444" s="6"/>
      <c r="E444" s="6"/>
      <c r="F444" s="6"/>
      <c r="G444" s="6"/>
      <c r="H444" s="6"/>
      <c r="I444" s="6" t="s">
        <v>25</v>
      </c>
      <c r="J444" s="6" t="s">
        <v>26</v>
      </c>
      <c r="K444" s="6"/>
      <c r="L444" s="6" t="s">
        <v>28</v>
      </c>
      <c r="M444" s="6"/>
      <c r="N444" s="6"/>
      <c r="O444" s="8"/>
      <c r="P444" s="8">
        <f t="shared" si="118"/>
        <v>3</v>
      </c>
      <c r="Q444" s="8">
        <f t="shared" si="119"/>
        <v>1</v>
      </c>
      <c r="R444" s="8"/>
      <c r="S444" s="8">
        <f t="shared" si="125"/>
        <v>0</v>
      </c>
      <c r="T444" s="8">
        <f t="shared" si="120"/>
        <v>0</v>
      </c>
      <c r="U444" s="8">
        <f t="shared" si="121"/>
        <v>0</v>
      </c>
      <c r="V444" s="88">
        <f t="shared" si="108"/>
        <v>0</v>
      </c>
      <c r="W444" s="88">
        <f t="shared" si="109"/>
        <v>0</v>
      </c>
      <c r="X444" s="88">
        <f t="shared" si="110"/>
        <v>0</v>
      </c>
      <c r="Y444" s="88">
        <f t="shared" si="111"/>
        <v>0</v>
      </c>
      <c r="Z444" s="88">
        <f t="shared" si="112"/>
        <v>1</v>
      </c>
      <c r="AA444" s="88">
        <f t="shared" si="113"/>
        <v>1</v>
      </c>
      <c r="AB444" s="88">
        <f t="shared" si="114"/>
        <v>0</v>
      </c>
      <c r="AC444" s="88">
        <f t="shared" si="115"/>
        <v>1</v>
      </c>
      <c r="AD444" s="88">
        <f t="shared" si="116"/>
        <v>0</v>
      </c>
      <c r="AE444" s="88">
        <f t="shared" si="117"/>
        <v>0</v>
      </c>
      <c r="AF444" s="8"/>
      <c r="AG444" s="8"/>
      <c r="AH444" s="8">
        <f t="shared" si="122"/>
        <v>3</v>
      </c>
      <c r="AI444" s="8">
        <f t="shared" si="123"/>
        <v>3</v>
      </c>
      <c r="AJ444" s="8" t="str">
        <f t="shared" si="124"/>
        <v>Correct</v>
      </c>
      <c r="AK444" s="8"/>
      <c r="AL444" s="159">
        <f>IFERROR(VLOOKUP(Table1[[#This Row],[RespondentID]],'All Data'!$A445:$CN1017,81,FALSE),"unknown")</f>
        <v>0</v>
      </c>
      <c r="AM444" s="159">
        <f>IFERROR(VLOOKUP(Table1[[#This Row],[RespondentID]],'All Data'!$A445:$CN1017,82,FALSE),"unknown")</f>
        <v>0</v>
      </c>
      <c r="AN444" s="159">
        <f>IFERROR(VLOOKUP(Table1[[#This Row],[RespondentID]],'All Data'!$A445:$CN1017,83,FALSE),"unknown")</f>
        <v>0</v>
      </c>
      <c r="AO444" s="159">
        <f>IFERROR(VLOOKUP(Table1[[#This Row],[RespondentID]],'All Data'!$A445:$CN1017,84,FALSE),"unknown")</f>
        <v>0</v>
      </c>
      <c r="AP444" s="159">
        <f>IFERROR(VLOOKUP(Table1[[#This Row],[RespondentID]],'All Data'!$A445:$CN1017,85,FALSE),"unknown")</f>
        <v>0</v>
      </c>
      <c r="AQ444" s="159">
        <f>IFERROR(VLOOKUP(Table1[[#This Row],[RespondentID]],'All Data'!$A445:$CN1017,86,FALSE),"unknown")</f>
        <v>0</v>
      </c>
      <c r="AR444" s="159" t="str">
        <f>IFERROR(VLOOKUP(Table1[[#This Row],[RespondentID]],'All Data'!$A445:$CN1017,87,FALSE),"unknown")</f>
        <v xml:space="preserve"> </v>
      </c>
      <c r="AS444" s="159">
        <f>IFERROR(VLOOKUP(Table1[[#This Row],[RespondentID]],'All Data'!$A445:$CN1017,88,FALSE),"unknown")</f>
        <v>0</v>
      </c>
      <c r="AT444" s="159">
        <f>IFERROR(VLOOKUP(Table1[[#This Row],[RespondentID]],'All Data'!$A445:$CN1017,89,FALSE),"unknown")</f>
        <v>0</v>
      </c>
      <c r="AU444" s="159">
        <f>IFERROR(VLOOKUP(Table1[[#This Row],[RespondentID]],'All Data'!$A445:$CN1017,90,FALSE),"unknown")</f>
        <v>0</v>
      </c>
      <c r="AV444" s="159">
        <f>IFERROR(VLOOKUP(Table1[[#This Row],[RespondentID]],'All Data'!$A445:$CN1017,91,FALSE),"unknown")</f>
        <v>0</v>
      </c>
      <c r="AW444" s="159">
        <f>IFERROR(VLOOKUP(Table1[[#This Row],[RespondentID]],'All Data'!$A445:$CN1017,92,FALSE),"unknown")</f>
        <v>0</v>
      </c>
    </row>
    <row r="445" spans="1:49" x14ac:dyDescent="0.35">
      <c r="A445" s="6">
        <f>'All Data'!A446</f>
        <v>5662760936</v>
      </c>
      <c r="B445" s="6" t="s">
        <v>18</v>
      </c>
      <c r="C445" s="6"/>
      <c r="D445" s="6"/>
      <c r="E445" s="6"/>
      <c r="F445" s="6"/>
      <c r="G445" s="6"/>
      <c r="H445" s="6"/>
      <c r="I445" s="6"/>
      <c r="J445" s="6" t="s">
        <v>26</v>
      </c>
      <c r="K445" s="6" t="s">
        <v>27</v>
      </c>
      <c r="L445" s="6"/>
      <c r="M445" s="6"/>
      <c r="N445" s="6"/>
      <c r="O445" s="8"/>
      <c r="P445" s="8">
        <f t="shared" si="118"/>
        <v>3</v>
      </c>
      <c r="Q445" s="8">
        <f t="shared" si="119"/>
        <v>1</v>
      </c>
      <c r="R445" s="8"/>
      <c r="S445" s="8">
        <f t="shared" si="125"/>
        <v>1</v>
      </c>
      <c r="T445" s="8">
        <f t="shared" si="120"/>
        <v>0</v>
      </c>
      <c r="U445" s="8">
        <f t="shared" si="121"/>
        <v>0</v>
      </c>
      <c r="V445" s="88">
        <f t="shared" si="108"/>
        <v>0</v>
      </c>
      <c r="W445" s="88">
        <f t="shared" si="109"/>
        <v>0</v>
      </c>
      <c r="X445" s="88">
        <f t="shared" si="110"/>
        <v>0</v>
      </c>
      <c r="Y445" s="88">
        <f t="shared" si="111"/>
        <v>0</v>
      </c>
      <c r="Z445" s="88">
        <f t="shared" si="112"/>
        <v>0</v>
      </c>
      <c r="AA445" s="88">
        <f t="shared" si="113"/>
        <v>1</v>
      </c>
      <c r="AB445" s="88">
        <f t="shared" si="114"/>
        <v>1</v>
      </c>
      <c r="AC445" s="88">
        <f t="shared" si="115"/>
        <v>0</v>
      </c>
      <c r="AD445" s="88">
        <f t="shared" si="116"/>
        <v>0</v>
      </c>
      <c r="AE445" s="88">
        <f t="shared" si="117"/>
        <v>0</v>
      </c>
      <c r="AF445" s="8"/>
      <c r="AG445" s="8"/>
      <c r="AH445" s="8">
        <f t="shared" si="122"/>
        <v>3</v>
      </c>
      <c r="AI445" s="8">
        <f t="shared" si="123"/>
        <v>3</v>
      </c>
      <c r="AJ445" s="8" t="str">
        <f t="shared" si="124"/>
        <v>Correct</v>
      </c>
      <c r="AK445" s="8"/>
      <c r="AL445" s="159">
        <f>IFERROR(VLOOKUP(Table1[[#This Row],[RespondentID]],'All Data'!$A446:$CN1018,81,FALSE),"unknown")</f>
        <v>0</v>
      </c>
      <c r="AM445" s="159">
        <f>IFERROR(VLOOKUP(Table1[[#This Row],[RespondentID]],'All Data'!$A446:$CN1018,82,FALSE),"unknown")</f>
        <v>0</v>
      </c>
      <c r="AN445" s="159">
        <f>IFERROR(VLOOKUP(Table1[[#This Row],[RespondentID]],'All Data'!$A446:$CN1018,83,FALSE),"unknown")</f>
        <v>0</v>
      </c>
      <c r="AO445" s="159">
        <f>IFERROR(VLOOKUP(Table1[[#This Row],[RespondentID]],'All Data'!$A446:$CN1018,84,FALSE),"unknown")</f>
        <v>0</v>
      </c>
      <c r="AP445" s="159">
        <f>IFERROR(VLOOKUP(Table1[[#This Row],[RespondentID]],'All Data'!$A446:$CN1018,85,FALSE),"unknown")</f>
        <v>0</v>
      </c>
      <c r="AQ445" s="159">
        <f>IFERROR(VLOOKUP(Table1[[#This Row],[RespondentID]],'All Data'!$A446:$CN1018,86,FALSE),"unknown")</f>
        <v>0</v>
      </c>
      <c r="AR445" s="159" t="str">
        <f>IFERROR(VLOOKUP(Table1[[#This Row],[RespondentID]],'All Data'!$A446:$CN1018,87,FALSE),"unknown")</f>
        <v xml:space="preserve"> </v>
      </c>
      <c r="AS445" s="159">
        <f>IFERROR(VLOOKUP(Table1[[#This Row],[RespondentID]],'All Data'!$A446:$CN1018,88,FALSE),"unknown")</f>
        <v>0</v>
      </c>
      <c r="AT445" s="159">
        <f>IFERROR(VLOOKUP(Table1[[#This Row],[RespondentID]],'All Data'!$A446:$CN1018,89,FALSE),"unknown")</f>
        <v>0</v>
      </c>
      <c r="AU445" s="159">
        <f>IFERROR(VLOOKUP(Table1[[#This Row],[RespondentID]],'All Data'!$A446:$CN1018,90,FALSE),"unknown")</f>
        <v>0</v>
      </c>
      <c r="AV445" s="159">
        <f>IFERROR(VLOOKUP(Table1[[#This Row],[RespondentID]],'All Data'!$A446:$CN1018,91,FALSE),"unknown")</f>
        <v>0</v>
      </c>
      <c r="AW445" s="159">
        <f>IFERROR(VLOOKUP(Table1[[#This Row],[RespondentID]],'All Data'!$A446:$CN1018,92,FALSE),"unknown")</f>
        <v>0</v>
      </c>
    </row>
    <row r="446" spans="1:49" x14ac:dyDescent="0.35">
      <c r="A446" s="6">
        <f>'All Data'!A447</f>
        <v>5662515007</v>
      </c>
      <c r="B446" s="6"/>
      <c r="C446" s="6"/>
      <c r="D446" s="6"/>
      <c r="E446" s="6"/>
      <c r="F446" s="6"/>
      <c r="G446" s="6"/>
      <c r="H446" s="6"/>
      <c r="I446" s="6"/>
      <c r="J446" s="6"/>
      <c r="K446" s="6" t="s">
        <v>27</v>
      </c>
      <c r="L446" s="6" t="s">
        <v>28</v>
      </c>
      <c r="M446" s="6"/>
      <c r="N446" s="6"/>
      <c r="O446" s="8"/>
      <c r="P446" s="8">
        <f t="shared" si="118"/>
        <v>2</v>
      </c>
      <c r="Q446" s="8">
        <f t="shared" si="119"/>
        <v>1.5</v>
      </c>
      <c r="R446" s="8"/>
      <c r="S446" s="8">
        <f t="shared" si="125"/>
        <v>0</v>
      </c>
      <c r="T446" s="8">
        <f t="shared" si="120"/>
        <v>0</v>
      </c>
      <c r="U446" s="8">
        <f t="shared" si="121"/>
        <v>0</v>
      </c>
      <c r="V446" s="88">
        <f t="shared" si="108"/>
        <v>0</v>
      </c>
      <c r="W446" s="88">
        <f t="shared" si="109"/>
        <v>0</v>
      </c>
      <c r="X446" s="88">
        <f t="shared" si="110"/>
        <v>0</v>
      </c>
      <c r="Y446" s="88">
        <f t="shared" si="111"/>
        <v>0</v>
      </c>
      <c r="Z446" s="88">
        <f t="shared" si="112"/>
        <v>0</v>
      </c>
      <c r="AA446" s="88">
        <f t="shared" si="113"/>
        <v>0</v>
      </c>
      <c r="AB446" s="88">
        <f t="shared" si="114"/>
        <v>1</v>
      </c>
      <c r="AC446" s="88">
        <f t="shared" si="115"/>
        <v>1</v>
      </c>
      <c r="AD446" s="88">
        <f t="shared" si="116"/>
        <v>0</v>
      </c>
      <c r="AE446" s="88">
        <f t="shared" si="117"/>
        <v>0</v>
      </c>
      <c r="AF446" s="8"/>
      <c r="AG446" s="8"/>
      <c r="AH446" s="8">
        <f t="shared" si="122"/>
        <v>2</v>
      </c>
      <c r="AI446" s="8">
        <f t="shared" si="123"/>
        <v>2</v>
      </c>
      <c r="AJ446" s="8" t="str">
        <f t="shared" si="124"/>
        <v>Correct</v>
      </c>
      <c r="AK446" s="8"/>
      <c r="AL446" s="159">
        <f>IFERROR(VLOOKUP(Table1[[#This Row],[RespondentID]],'All Data'!$A447:$CN1019,81,FALSE),"unknown")</f>
        <v>0</v>
      </c>
      <c r="AM446" s="159">
        <f>IFERROR(VLOOKUP(Table1[[#This Row],[RespondentID]],'All Data'!$A447:$CN1019,82,FALSE),"unknown")</f>
        <v>0</v>
      </c>
      <c r="AN446" s="159">
        <f>IFERROR(VLOOKUP(Table1[[#This Row],[RespondentID]],'All Data'!$A447:$CN1019,83,FALSE),"unknown")</f>
        <v>0</v>
      </c>
      <c r="AO446" s="159">
        <f>IFERROR(VLOOKUP(Table1[[#This Row],[RespondentID]],'All Data'!$A447:$CN1019,84,FALSE),"unknown")</f>
        <v>0</v>
      </c>
      <c r="AP446" s="159">
        <f>IFERROR(VLOOKUP(Table1[[#This Row],[RespondentID]],'All Data'!$A447:$CN1019,85,FALSE),"unknown")</f>
        <v>0</v>
      </c>
      <c r="AQ446" s="159">
        <f>IFERROR(VLOOKUP(Table1[[#This Row],[RespondentID]],'All Data'!$A447:$CN1019,86,FALSE),"unknown")</f>
        <v>0</v>
      </c>
      <c r="AR446" s="159" t="str">
        <f>IFERROR(VLOOKUP(Table1[[#This Row],[RespondentID]],'All Data'!$A447:$CN1019,87,FALSE),"unknown")</f>
        <v xml:space="preserve"> </v>
      </c>
      <c r="AS446" s="159">
        <f>IFERROR(VLOOKUP(Table1[[#This Row],[RespondentID]],'All Data'!$A447:$CN1019,88,FALSE),"unknown")</f>
        <v>0</v>
      </c>
      <c r="AT446" s="159">
        <f>IFERROR(VLOOKUP(Table1[[#This Row],[RespondentID]],'All Data'!$A447:$CN1019,89,FALSE),"unknown")</f>
        <v>0</v>
      </c>
      <c r="AU446" s="159">
        <f>IFERROR(VLOOKUP(Table1[[#This Row],[RespondentID]],'All Data'!$A447:$CN1019,90,FALSE),"unknown")</f>
        <v>0</v>
      </c>
      <c r="AV446" s="159">
        <f>IFERROR(VLOOKUP(Table1[[#This Row],[RespondentID]],'All Data'!$A447:$CN1019,91,FALSE),"unknown")</f>
        <v>0</v>
      </c>
      <c r="AW446" s="159">
        <f>IFERROR(VLOOKUP(Table1[[#This Row],[RespondentID]],'All Data'!$A447:$CN1019,92,FALSE),"unknown")</f>
        <v>0</v>
      </c>
    </row>
    <row r="447" spans="1:49" x14ac:dyDescent="0.35">
      <c r="A447" s="6">
        <f>'All Data'!A448</f>
        <v>5662171661</v>
      </c>
      <c r="B447" s="6"/>
      <c r="C447" s="6"/>
      <c r="D447" s="6"/>
      <c r="E447" s="6"/>
      <c r="F447" s="6"/>
      <c r="G447" s="6"/>
      <c r="H447" s="6" t="s">
        <v>24</v>
      </c>
      <c r="I447" s="6" t="s">
        <v>25</v>
      </c>
      <c r="J447" s="6"/>
      <c r="K447" s="6"/>
      <c r="L447" s="6" t="s">
        <v>28</v>
      </c>
      <c r="M447" s="6"/>
      <c r="N447" s="6"/>
      <c r="O447" s="8"/>
      <c r="P447" s="8">
        <f t="shared" si="118"/>
        <v>3</v>
      </c>
      <c r="Q447" s="8">
        <f t="shared" si="119"/>
        <v>1</v>
      </c>
      <c r="R447" s="8"/>
      <c r="S447" s="8">
        <f t="shared" si="125"/>
        <v>0</v>
      </c>
      <c r="T447" s="8">
        <f t="shared" si="120"/>
        <v>0</v>
      </c>
      <c r="U447" s="8">
        <f t="shared" si="121"/>
        <v>0</v>
      </c>
      <c r="V447" s="88">
        <f t="shared" si="108"/>
        <v>0</v>
      </c>
      <c r="W447" s="88">
        <f t="shared" si="109"/>
        <v>0</v>
      </c>
      <c r="X447" s="88">
        <f t="shared" si="110"/>
        <v>0</v>
      </c>
      <c r="Y447" s="88">
        <f t="shared" si="111"/>
        <v>1</v>
      </c>
      <c r="Z447" s="88">
        <f t="shared" si="112"/>
        <v>1</v>
      </c>
      <c r="AA447" s="88">
        <f t="shared" si="113"/>
        <v>0</v>
      </c>
      <c r="AB447" s="88">
        <f t="shared" si="114"/>
        <v>0</v>
      </c>
      <c r="AC447" s="88">
        <f t="shared" si="115"/>
        <v>1</v>
      </c>
      <c r="AD447" s="88">
        <f t="shared" si="116"/>
        <v>0</v>
      </c>
      <c r="AE447" s="88">
        <f t="shared" si="117"/>
        <v>0</v>
      </c>
      <c r="AF447" s="8"/>
      <c r="AG447" s="8"/>
      <c r="AH447" s="8">
        <f t="shared" si="122"/>
        <v>3</v>
      </c>
      <c r="AI447" s="8">
        <f t="shared" si="123"/>
        <v>3</v>
      </c>
      <c r="AJ447" s="8" t="str">
        <f t="shared" si="124"/>
        <v>Correct</v>
      </c>
      <c r="AK447" s="8"/>
      <c r="AL447" s="159" t="str">
        <f>IFERROR(VLOOKUP(Table1[[#This Row],[RespondentID]],'All Data'!$A448:$CN1020,81,FALSE),"unknown")</f>
        <v>Male</v>
      </c>
      <c r="AM447" s="159">
        <f>IFERROR(VLOOKUP(Table1[[#This Row],[RespondentID]],'All Data'!$A448:$CN1020,82,FALSE),"unknown")</f>
        <v>22</v>
      </c>
      <c r="AN447" s="159" t="str">
        <f>IFERROR(VLOOKUP(Table1[[#This Row],[RespondentID]],'All Data'!$A448:$CN1020,83,FALSE),"unknown")</f>
        <v>Queens</v>
      </c>
      <c r="AO447" s="159">
        <f>IFERROR(VLOOKUP(Table1[[#This Row],[RespondentID]],'All Data'!$A448:$CN1020,84,FALSE),"unknown")</f>
        <v>0</v>
      </c>
      <c r="AP447" s="159">
        <f>IFERROR(VLOOKUP(Table1[[#This Row],[RespondentID]],'All Data'!$A448:$CN1020,85,FALSE),"unknown")</f>
        <v>0</v>
      </c>
      <c r="AQ447" s="159">
        <f>IFERROR(VLOOKUP(Table1[[#This Row],[RespondentID]],'All Data'!$A448:$CN1020,86,FALSE),"unknown")</f>
        <v>0</v>
      </c>
      <c r="AR447" s="159" t="str">
        <f>IFERROR(VLOOKUP(Table1[[#This Row],[RespondentID]],'All Data'!$A448:$CN1020,87,FALSE),"unknown")</f>
        <v xml:space="preserve"> </v>
      </c>
      <c r="AS447" s="159">
        <f>IFERROR(VLOOKUP(Table1[[#This Row],[RespondentID]],'All Data'!$A448:$CN1020,88,FALSE),"unknown")</f>
        <v>0</v>
      </c>
      <c r="AT447" s="159">
        <f>IFERROR(VLOOKUP(Table1[[#This Row],[RespondentID]],'All Data'!$A448:$CN1020,89,FALSE),"unknown")</f>
        <v>0</v>
      </c>
      <c r="AU447" s="159">
        <f>IFERROR(VLOOKUP(Table1[[#This Row],[RespondentID]],'All Data'!$A448:$CN1020,90,FALSE),"unknown")</f>
        <v>0</v>
      </c>
      <c r="AV447" s="159">
        <f>IFERROR(VLOOKUP(Table1[[#This Row],[RespondentID]],'All Data'!$A448:$CN1020,91,FALSE),"unknown")</f>
        <v>0</v>
      </c>
      <c r="AW447" s="159">
        <f>IFERROR(VLOOKUP(Table1[[#This Row],[RespondentID]],'All Data'!$A448:$CN1020,92,FALSE),"unknown")</f>
        <v>0</v>
      </c>
    </row>
    <row r="448" spans="1:49" x14ac:dyDescent="0.35">
      <c r="A448" s="6">
        <f>'All Data'!A449</f>
        <v>5661428805</v>
      </c>
      <c r="B448" s="6"/>
      <c r="C448" s="6"/>
      <c r="D448" s="6"/>
      <c r="E448" s="6" t="s">
        <v>21</v>
      </c>
      <c r="F448" s="6"/>
      <c r="G448" s="6"/>
      <c r="H448" s="6"/>
      <c r="I448" s="6" t="s">
        <v>25</v>
      </c>
      <c r="J448" s="6"/>
      <c r="K448" s="6"/>
      <c r="L448" s="6" t="s">
        <v>28</v>
      </c>
      <c r="M448" s="6"/>
      <c r="N448" s="6"/>
      <c r="O448" s="8"/>
      <c r="P448" s="8">
        <f t="shared" si="118"/>
        <v>3</v>
      </c>
      <c r="Q448" s="8">
        <f t="shared" si="119"/>
        <v>1</v>
      </c>
      <c r="R448" s="8"/>
      <c r="S448" s="8">
        <f t="shared" si="125"/>
        <v>0</v>
      </c>
      <c r="T448" s="8">
        <f t="shared" si="120"/>
        <v>0</v>
      </c>
      <c r="U448" s="8">
        <f t="shared" si="121"/>
        <v>0</v>
      </c>
      <c r="V448" s="88">
        <f t="shared" ref="V448:V481" si="126">IF($P448&lt;3,IF($E448=$E$1,1,0),IF($E448=$E$1,$Q448,0))</f>
        <v>1</v>
      </c>
      <c r="W448" s="88">
        <f t="shared" ref="W448:W481" si="127">IF($P448&lt;3,IF($F448=$F$1,1,0),IF($F448=$F$1,$Q448,0))</f>
        <v>0</v>
      </c>
      <c r="X448" s="88">
        <f t="shared" ref="X448:X481" si="128">IF($P448&lt;3,IF($G448=$G$1,1,0),IF($G448=$G$1,$Q448,0))</f>
        <v>0</v>
      </c>
      <c r="Y448" s="88">
        <f t="shared" ref="Y448:Y481" si="129">IF($P448&lt;3,IF($H448=$H$1,1,0),IF($H448=$H$1,$Q448,0))</f>
        <v>0</v>
      </c>
      <c r="Z448" s="88">
        <f t="shared" ref="Z448:Z481" si="130">IF($P448&lt;3,IF($I448=$I$1,1,0),IF($I448=$I$1,$Q448,0))</f>
        <v>1</v>
      </c>
      <c r="AA448" s="88">
        <f t="shared" ref="AA448:AA481" si="131">IF($P448&lt;3,IF($J448=$J$1,1,0),IF($J448=$J$1,$Q448,0))</f>
        <v>0</v>
      </c>
      <c r="AB448" s="88">
        <f t="shared" ref="AB448:AB481" si="132">IF($P448&lt;3,IF($K448=$K$1,1,0),IF($K448=$K$1,$Q448,0))</f>
        <v>0</v>
      </c>
      <c r="AC448" s="88">
        <f t="shared" ref="AC448:AC481" si="133">IF($P448&lt;3,IF($L448=$L$1,1,0),IF($L448=$L$1,$Q448,0))</f>
        <v>1</v>
      </c>
      <c r="AD448" s="88">
        <f t="shared" ref="AD448:AD481" si="134">IF($P448&lt;3,IF($M448=$M$1,1,0),IF($M448=$M$1,$Q448,0))</f>
        <v>0</v>
      </c>
      <c r="AE448" s="88">
        <f t="shared" ref="AE448:AE481" si="135">IF($P448&lt;3,IF($N448=$N$1,1,0),IF($N448=$N$1,$Q448,0))</f>
        <v>0</v>
      </c>
      <c r="AF448" s="8"/>
      <c r="AG448" s="8"/>
      <c r="AH448" s="8">
        <f t="shared" si="122"/>
        <v>3</v>
      </c>
      <c r="AI448" s="8">
        <f t="shared" si="123"/>
        <v>3</v>
      </c>
      <c r="AJ448" s="8" t="str">
        <f t="shared" si="124"/>
        <v>Correct</v>
      </c>
      <c r="AK448" s="8"/>
      <c r="AL448" s="159" t="str">
        <f>IFERROR(VLOOKUP(Table1[[#This Row],[RespondentID]],'All Data'!$A449:$CN1021,81,FALSE),"unknown")</f>
        <v>Female</v>
      </c>
      <c r="AM448" s="159">
        <f>IFERROR(VLOOKUP(Table1[[#This Row],[RespondentID]],'All Data'!$A449:$CN1021,82,FALSE),"unknown")</f>
        <v>28</v>
      </c>
      <c r="AN448" s="159" t="str">
        <f>IFERROR(VLOOKUP(Table1[[#This Row],[RespondentID]],'All Data'!$A449:$CN1021,83,FALSE),"unknown")</f>
        <v>Nassau</v>
      </c>
      <c r="AO448" s="159" t="str">
        <f>IFERROR(VLOOKUP(Table1[[#This Row],[RespondentID]],'All Data'!$A449:$CN1021,84,FALSE),"unknown")</f>
        <v>Albertson, 11507</v>
      </c>
      <c r="AP448" s="159">
        <f>IFERROR(VLOOKUP(Table1[[#This Row],[RespondentID]],'All Data'!$A449:$CN1021,85,FALSE),"unknown")</f>
        <v>0</v>
      </c>
      <c r="AQ448" s="159">
        <f>IFERROR(VLOOKUP(Table1[[#This Row],[RespondentID]],'All Data'!$A449:$CN1021,86,FALSE),"unknown")</f>
        <v>0</v>
      </c>
      <c r="AR448" s="159" t="str">
        <f>IFERROR(VLOOKUP(Table1[[#This Row],[RespondentID]],'All Data'!$A449:$CN1021,87,FALSE),"unknown")</f>
        <v xml:space="preserve"> </v>
      </c>
      <c r="AS448" s="159">
        <f>IFERROR(VLOOKUP(Table1[[#This Row],[RespondentID]],'All Data'!$A449:$CN1021,88,FALSE),"unknown")</f>
        <v>0</v>
      </c>
      <c r="AT448" s="159">
        <f>IFERROR(VLOOKUP(Table1[[#This Row],[RespondentID]],'All Data'!$A449:$CN1021,89,FALSE),"unknown")</f>
        <v>0</v>
      </c>
      <c r="AU448" s="159">
        <f>IFERROR(VLOOKUP(Table1[[#This Row],[RespondentID]],'All Data'!$A449:$CN1021,90,FALSE),"unknown")</f>
        <v>0</v>
      </c>
      <c r="AV448" s="159">
        <f>IFERROR(VLOOKUP(Table1[[#This Row],[RespondentID]],'All Data'!$A449:$CN1021,91,FALSE),"unknown")</f>
        <v>0</v>
      </c>
      <c r="AW448" s="159">
        <f>IFERROR(VLOOKUP(Table1[[#This Row],[RespondentID]],'All Data'!$A449:$CN1021,92,FALSE),"unknown")</f>
        <v>0</v>
      </c>
    </row>
    <row r="449" spans="1:49" x14ac:dyDescent="0.35">
      <c r="A449" s="6">
        <f>'All Data'!A450</f>
        <v>5660954662</v>
      </c>
      <c r="B449" s="6" t="s">
        <v>18</v>
      </c>
      <c r="C449" s="6"/>
      <c r="D449" s="6" t="s">
        <v>20</v>
      </c>
      <c r="E449" s="6"/>
      <c r="F449" s="6"/>
      <c r="G449" s="6"/>
      <c r="H449" s="6"/>
      <c r="I449" s="6"/>
      <c r="J449" s="6" t="s">
        <v>26</v>
      </c>
      <c r="K449" s="6"/>
      <c r="L449" s="6"/>
      <c r="M449" s="6"/>
      <c r="N449" s="6"/>
      <c r="O449" s="8"/>
      <c r="P449" s="8">
        <f t="shared" ref="P449:P481" si="136">COUNTA(B449:N449)</f>
        <v>3</v>
      </c>
      <c r="Q449" s="8">
        <f t="shared" ref="Q449:Q481" si="137">3/P449</f>
        <v>1</v>
      </c>
      <c r="R449" s="8"/>
      <c r="S449" s="8">
        <f t="shared" si="125"/>
        <v>1</v>
      </c>
      <c r="T449" s="8">
        <f t="shared" ref="T449:T481" si="138">IF($P449&lt;3,IF($C449=$C$1,1,0),IF($C449=$C$1,$Q449,0))</f>
        <v>0</v>
      </c>
      <c r="U449" s="8">
        <f t="shared" ref="U449:U481" si="139">IF($P449&lt;3,IF($D449=$D$1,1,0),IF($D449=$D$1,$Q449,0))</f>
        <v>1</v>
      </c>
      <c r="V449" s="88">
        <f t="shared" si="126"/>
        <v>0</v>
      </c>
      <c r="W449" s="88">
        <f t="shared" si="127"/>
        <v>0</v>
      </c>
      <c r="X449" s="88">
        <f t="shared" si="128"/>
        <v>0</v>
      </c>
      <c r="Y449" s="88">
        <f t="shared" si="129"/>
        <v>0</v>
      </c>
      <c r="Z449" s="88">
        <f t="shared" si="130"/>
        <v>0</v>
      </c>
      <c r="AA449" s="88">
        <f t="shared" si="131"/>
        <v>1</v>
      </c>
      <c r="AB449" s="88">
        <f t="shared" si="132"/>
        <v>0</v>
      </c>
      <c r="AC449" s="88">
        <f t="shared" si="133"/>
        <v>0</v>
      </c>
      <c r="AD449" s="88">
        <f t="shared" si="134"/>
        <v>0</v>
      </c>
      <c r="AE449" s="88">
        <f t="shared" si="135"/>
        <v>0</v>
      </c>
      <c r="AF449" s="8"/>
      <c r="AG449" s="8"/>
      <c r="AH449" s="8">
        <f t="shared" ref="AH449:AH481" si="140">SUM(S449:AE449)</f>
        <v>3</v>
      </c>
      <c r="AI449" s="8">
        <f t="shared" ref="AI449:AI481" si="141">P449</f>
        <v>3</v>
      </c>
      <c r="AJ449" s="8" t="str">
        <f t="shared" ref="AJ449:AJ481" si="142">IF(AH449=AI449,"Correct",IF(AH449=3,"Correct","Wrong"))</f>
        <v>Correct</v>
      </c>
      <c r="AK449" s="8"/>
      <c r="AL449" s="159" t="str">
        <f>IFERROR(VLOOKUP(Table1[[#This Row],[RespondentID]],'All Data'!$A450:$CN1022,81,FALSE),"unknown")</f>
        <v>Female</v>
      </c>
      <c r="AM449" s="159">
        <f>IFERROR(VLOOKUP(Table1[[#This Row],[RespondentID]],'All Data'!$A450:$CN1022,82,FALSE),"unknown")</f>
        <v>36</v>
      </c>
      <c r="AN449" s="159" t="str">
        <f>IFERROR(VLOOKUP(Table1[[#This Row],[RespondentID]],'All Data'!$A450:$CN1022,83,FALSE),"unknown")</f>
        <v>Queens</v>
      </c>
      <c r="AO449" s="159">
        <f>IFERROR(VLOOKUP(Table1[[#This Row],[RespondentID]],'All Data'!$A450:$CN1022,84,FALSE),"unknown")</f>
        <v>0</v>
      </c>
      <c r="AP449" s="159" t="str">
        <f>IFERROR(VLOOKUP(Table1[[#This Row],[RespondentID]],'All Data'!$A450:$CN1022,85,FALSE),"unknown")</f>
        <v>White/Caucasian</v>
      </c>
      <c r="AQ449" s="159" t="str">
        <f>IFERROR(VLOOKUP(Table1[[#This Row],[RespondentID]],'All Data'!$A450:$CN1022,86,FALSE),"unknown")</f>
        <v>Yes</v>
      </c>
      <c r="AR449" s="159" t="str">
        <f>IFERROR(VLOOKUP(Table1[[#This Row],[RespondentID]],'All Data'!$A450:$CN1022,87,FALSE),"unknown")</f>
        <v xml:space="preserve"> Spanish </v>
      </c>
      <c r="AS449" s="159" t="str">
        <f>IFERROR(VLOOKUP(Table1[[#This Row],[RespondentID]],'All Data'!$A450:$CN1022,88,FALSE),"unknown")</f>
        <v>$0-$19,999</v>
      </c>
      <c r="AT449" s="159" t="str">
        <f>IFERROR(VLOOKUP(Table1[[#This Row],[RespondentID]],'All Data'!$A450:$CN1022,89,FALSE),"unknown")</f>
        <v>Some high school</v>
      </c>
      <c r="AU449" s="159" t="str">
        <f>IFERROR(VLOOKUP(Table1[[#This Row],[RespondentID]],'All Data'!$A450:$CN1022,90,FALSE),"unknown")</f>
        <v>Employed for wages</v>
      </c>
      <c r="AV449" s="159" t="str">
        <f>IFERROR(VLOOKUP(Table1[[#This Row],[RespondentID]],'All Data'!$A450:$CN1022,91,FALSE),"unknown")</f>
        <v>Yes</v>
      </c>
      <c r="AW449" s="159" t="str">
        <f>IFERROR(VLOOKUP(Table1[[#This Row],[RespondentID]],'All Data'!$A450:$CN1022,92,FALSE),"unknown")</f>
        <v>Yes</v>
      </c>
    </row>
    <row r="450" spans="1:49" x14ac:dyDescent="0.35">
      <c r="A450" s="6">
        <f>'All Data'!A451</f>
        <v>5660954444</v>
      </c>
      <c r="B450" s="6" t="s">
        <v>18</v>
      </c>
      <c r="C450" s="6"/>
      <c r="D450" s="6"/>
      <c r="E450" s="6"/>
      <c r="F450" s="6"/>
      <c r="G450" s="6"/>
      <c r="H450" s="6"/>
      <c r="I450" s="6"/>
      <c r="J450" s="6" t="s">
        <v>26</v>
      </c>
      <c r="K450" s="6"/>
      <c r="L450" s="6" t="s">
        <v>28</v>
      </c>
      <c r="M450" s="6"/>
      <c r="N450" s="6"/>
      <c r="O450" s="8"/>
      <c r="P450" s="8">
        <f t="shared" si="136"/>
        <v>3</v>
      </c>
      <c r="Q450" s="8">
        <f t="shared" si="137"/>
        <v>1</v>
      </c>
      <c r="R450" s="8"/>
      <c r="S450" s="8">
        <f t="shared" si="125"/>
        <v>1</v>
      </c>
      <c r="T450" s="8">
        <f t="shared" si="138"/>
        <v>0</v>
      </c>
      <c r="U450" s="8">
        <f t="shared" si="139"/>
        <v>0</v>
      </c>
      <c r="V450" s="88">
        <f t="shared" si="126"/>
        <v>0</v>
      </c>
      <c r="W450" s="88">
        <f t="shared" si="127"/>
        <v>0</v>
      </c>
      <c r="X450" s="88">
        <f t="shared" si="128"/>
        <v>0</v>
      </c>
      <c r="Y450" s="88">
        <f t="shared" si="129"/>
        <v>0</v>
      </c>
      <c r="Z450" s="88">
        <f t="shared" si="130"/>
        <v>0</v>
      </c>
      <c r="AA450" s="88">
        <f t="shared" si="131"/>
        <v>1</v>
      </c>
      <c r="AB450" s="88">
        <f t="shared" si="132"/>
        <v>0</v>
      </c>
      <c r="AC450" s="88">
        <f t="shared" si="133"/>
        <v>1</v>
      </c>
      <c r="AD450" s="88">
        <f t="shared" si="134"/>
        <v>0</v>
      </c>
      <c r="AE450" s="88">
        <f t="shared" si="135"/>
        <v>0</v>
      </c>
      <c r="AF450" s="8"/>
      <c r="AG450" s="8"/>
      <c r="AH450" s="8">
        <f t="shared" si="140"/>
        <v>3</v>
      </c>
      <c r="AI450" s="8">
        <f t="shared" si="141"/>
        <v>3</v>
      </c>
      <c r="AJ450" s="8" t="str">
        <f t="shared" si="142"/>
        <v>Correct</v>
      </c>
      <c r="AK450" s="8"/>
      <c r="AL450" s="159" t="str">
        <f>IFERROR(VLOOKUP(Table1[[#This Row],[RespondentID]],'All Data'!$A451:$CN1023,81,FALSE),"unknown")</f>
        <v>Female</v>
      </c>
      <c r="AM450" s="159">
        <f>IFERROR(VLOOKUP(Table1[[#This Row],[RespondentID]],'All Data'!$A451:$CN1023,82,FALSE),"unknown")</f>
        <v>36</v>
      </c>
      <c r="AN450" s="159" t="str">
        <f>IFERROR(VLOOKUP(Table1[[#This Row],[RespondentID]],'All Data'!$A451:$CN1023,83,FALSE),"unknown")</f>
        <v>Suffolk</v>
      </c>
      <c r="AO450" s="159" t="str">
        <f>IFERROR(VLOOKUP(Table1[[#This Row],[RespondentID]],'All Data'!$A451:$CN1023,84,FALSE),"unknown")</f>
        <v>Amagansett, 11930</v>
      </c>
      <c r="AP450" s="159">
        <f>IFERROR(VLOOKUP(Table1[[#This Row],[RespondentID]],'All Data'!$A451:$CN1023,85,FALSE),"unknown")</f>
        <v>0</v>
      </c>
      <c r="AQ450" s="159">
        <f>IFERROR(VLOOKUP(Table1[[#This Row],[RespondentID]],'All Data'!$A451:$CN1023,86,FALSE),"unknown")</f>
        <v>0</v>
      </c>
      <c r="AR450" s="159" t="str">
        <f>IFERROR(VLOOKUP(Table1[[#This Row],[RespondentID]],'All Data'!$A451:$CN1023,87,FALSE),"unknown")</f>
        <v xml:space="preserve"> </v>
      </c>
      <c r="AS450" s="159">
        <f>IFERROR(VLOOKUP(Table1[[#This Row],[RespondentID]],'All Data'!$A451:$CN1023,88,FALSE),"unknown")</f>
        <v>0</v>
      </c>
      <c r="AT450" s="159">
        <f>IFERROR(VLOOKUP(Table1[[#This Row],[RespondentID]],'All Data'!$A451:$CN1023,89,FALSE),"unknown")</f>
        <v>0</v>
      </c>
      <c r="AU450" s="159">
        <f>IFERROR(VLOOKUP(Table1[[#This Row],[RespondentID]],'All Data'!$A451:$CN1023,90,FALSE),"unknown")</f>
        <v>0</v>
      </c>
      <c r="AV450" s="159">
        <f>IFERROR(VLOOKUP(Table1[[#This Row],[RespondentID]],'All Data'!$A451:$CN1023,91,FALSE),"unknown")</f>
        <v>0</v>
      </c>
      <c r="AW450" s="159">
        <f>IFERROR(VLOOKUP(Table1[[#This Row],[RespondentID]],'All Data'!$A451:$CN1023,92,FALSE),"unknown")</f>
        <v>0</v>
      </c>
    </row>
    <row r="451" spans="1:49" x14ac:dyDescent="0.35">
      <c r="A451" s="6">
        <f>'All Data'!A452</f>
        <v>5660954142</v>
      </c>
      <c r="B451" s="6"/>
      <c r="C451" s="6"/>
      <c r="D451" s="6" t="s">
        <v>20</v>
      </c>
      <c r="E451" s="6"/>
      <c r="F451" s="6"/>
      <c r="G451" s="6"/>
      <c r="H451" s="6"/>
      <c r="I451" s="6"/>
      <c r="J451" s="6" t="s">
        <v>26</v>
      </c>
      <c r="K451" s="6" t="s">
        <v>27</v>
      </c>
      <c r="L451" s="6"/>
      <c r="M451" s="6"/>
      <c r="N451" s="6"/>
      <c r="O451" s="8"/>
      <c r="P451" s="8">
        <f t="shared" si="136"/>
        <v>3</v>
      </c>
      <c r="Q451" s="8">
        <f t="shared" si="137"/>
        <v>1</v>
      </c>
      <c r="R451" s="8"/>
      <c r="S451" s="8">
        <f t="shared" si="125"/>
        <v>0</v>
      </c>
      <c r="T451" s="8">
        <f t="shared" si="138"/>
        <v>0</v>
      </c>
      <c r="U451" s="8">
        <f t="shared" si="139"/>
        <v>1</v>
      </c>
      <c r="V451" s="88">
        <f t="shared" si="126"/>
        <v>0</v>
      </c>
      <c r="W451" s="88">
        <f t="shared" si="127"/>
        <v>0</v>
      </c>
      <c r="X451" s="88">
        <f t="shared" si="128"/>
        <v>0</v>
      </c>
      <c r="Y451" s="88">
        <f t="shared" si="129"/>
        <v>0</v>
      </c>
      <c r="Z451" s="88">
        <f t="shared" si="130"/>
        <v>0</v>
      </c>
      <c r="AA451" s="88">
        <f t="shared" si="131"/>
        <v>1</v>
      </c>
      <c r="AB451" s="88">
        <f t="shared" si="132"/>
        <v>1</v>
      </c>
      <c r="AC451" s="88">
        <f t="shared" si="133"/>
        <v>0</v>
      </c>
      <c r="AD451" s="88">
        <f t="shared" si="134"/>
        <v>0</v>
      </c>
      <c r="AE451" s="88">
        <f t="shared" si="135"/>
        <v>0</v>
      </c>
      <c r="AF451" s="8"/>
      <c r="AG451" s="8"/>
      <c r="AH451" s="8">
        <f t="shared" si="140"/>
        <v>3</v>
      </c>
      <c r="AI451" s="8">
        <f t="shared" si="141"/>
        <v>3</v>
      </c>
      <c r="AJ451" s="8" t="str">
        <f t="shared" si="142"/>
        <v>Correct</v>
      </c>
      <c r="AK451" s="8"/>
      <c r="AL451" s="159" t="str">
        <f>IFERROR(VLOOKUP(Table1[[#This Row],[RespondentID]],'All Data'!$A452:$CN1024,81,FALSE),"unknown")</f>
        <v>Female</v>
      </c>
      <c r="AM451" s="159">
        <f>IFERROR(VLOOKUP(Table1[[#This Row],[RespondentID]],'All Data'!$A452:$CN1024,82,FALSE),"unknown")</f>
        <v>36</v>
      </c>
      <c r="AN451" s="159" t="str">
        <f>IFERROR(VLOOKUP(Table1[[#This Row],[RespondentID]],'All Data'!$A452:$CN1024,83,FALSE),"unknown")</f>
        <v>Nassau</v>
      </c>
      <c r="AO451" s="159">
        <f>IFERROR(VLOOKUP(Table1[[#This Row],[RespondentID]],'All Data'!$A452:$CN1024,84,FALSE),"unknown")</f>
        <v>0</v>
      </c>
      <c r="AP451" s="159">
        <f>IFERROR(VLOOKUP(Table1[[#This Row],[RespondentID]],'All Data'!$A452:$CN1024,85,FALSE),"unknown")</f>
        <v>0</v>
      </c>
      <c r="AQ451" s="159">
        <f>IFERROR(VLOOKUP(Table1[[#This Row],[RespondentID]],'All Data'!$A452:$CN1024,86,FALSE),"unknown")</f>
        <v>0</v>
      </c>
      <c r="AR451" s="159" t="str">
        <f>IFERROR(VLOOKUP(Table1[[#This Row],[RespondentID]],'All Data'!$A452:$CN1024,87,FALSE),"unknown")</f>
        <v xml:space="preserve"> </v>
      </c>
      <c r="AS451" s="159">
        <f>IFERROR(VLOOKUP(Table1[[#This Row],[RespondentID]],'All Data'!$A452:$CN1024,88,FALSE),"unknown")</f>
        <v>0</v>
      </c>
      <c r="AT451" s="159">
        <f>IFERROR(VLOOKUP(Table1[[#This Row],[RespondentID]],'All Data'!$A452:$CN1024,89,FALSE),"unknown")</f>
        <v>0</v>
      </c>
      <c r="AU451" s="159">
        <f>IFERROR(VLOOKUP(Table1[[#This Row],[RespondentID]],'All Data'!$A452:$CN1024,90,FALSE),"unknown")</f>
        <v>0</v>
      </c>
      <c r="AV451" s="159">
        <f>IFERROR(VLOOKUP(Table1[[#This Row],[RespondentID]],'All Data'!$A452:$CN1024,91,FALSE),"unknown")</f>
        <v>0</v>
      </c>
      <c r="AW451" s="159">
        <f>IFERROR(VLOOKUP(Table1[[#This Row],[RespondentID]],'All Data'!$A452:$CN1024,92,FALSE),"unknown")</f>
        <v>0</v>
      </c>
    </row>
    <row r="452" spans="1:49" x14ac:dyDescent="0.35">
      <c r="A452" s="6">
        <f>'All Data'!A453</f>
        <v>5659700646</v>
      </c>
      <c r="B452" s="6"/>
      <c r="C452" s="6" t="s">
        <v>19</v>
      </c>
      <c r="D452" s="6"/>
      <c r="E452" s="6"/>
      <c r="F452" s="6"/>
      <c r="G452" s="6"/>
      <c r="H452" s="6"/>
      <c r="I452" s="6"/>
      <c r="J452" s="6" t="s">
        <v>26</v>
      </c>
      <c r="K452" s="6"/>
      <c r="L452" s="6" t="s">
        <v>28</v>
      </c>
      <c r="M452" s="6"/>
      <c r="N452" s="6"/>
      <c r="O452" s="8"/>
      <c r="P452" s="8">
        <f t="shared" si="136"/>
        <v>3</v>
      </c>
      <c r="Q452" s="8">
        <f t="shared" si="137"/>
        <v>1</v>
      </c>
      <c r="R452" s="8"/>
      <c r="S452" s="8">
        <f t="shared" ref="S452:S481" si="143">IF($P452&lt;3,IF($B452=$B$1,1,0),IF($B452=$B$1,$Q452,0))</f>
        <v>0</v>
      </c>
      <c r="T452" s="8">
        <f t="shared" si="138"/>
        <v>1</v>
      </c>
      <c r="U452" s="8">
        <f t="shared" si="139"/>
        <v>0</v>
      </c>
      <c r="V452" s="88">
        <f t="shared" si="126"/>
        <v>0</v>
      </c>
      <c r="W452" s="88">
        <f t="shared" si="127"/>
        <v>0</v>
      </c>
      <c r="X452" s="88">
        <f t="shared" si="128"/>
        <v>0</v>
      </c>
      <c r="Y452" s="88">
        <f t="shared" si="129"/>
        <v>0</v>
      </c>
      <c r="Z452" s="88">
        <f t="shared" si="130"/>
        <v>0</v>
      </c>
      <c r="AA452" s="88">
        <f t="shared" si="131"/>
        <v>1</v>
      </c>
      <c r="AB452" s="88">
        <f t="shared" si="132"/>
        <v>0</v>
      </c>
      <c r="AC452" s="88">
        <f t="shared" si="133"/>
        <v>1</v>
      </c>
      <c r="AD452" s="88">
        <f t="shared" si="134"/>
        <v>0</v>
      </c>
      <c r="AE452" s="88">
        <f t="shared" si="135"/>
        <v>0</v>
      </c>
      <c r="AF452" s="8"/>
      <c r="AG452" s="8"/>
      <c r="AH452" s="8">
        <f t="shared" si="140"/>
        <v>3</v>
      </c>
      <c r="AI452" s="8">
        <f t="shared" si="141"/>
        <v>3</v>
      </c>
      <c r="AJ452" s="8" t="str">
        <f t="shared" si="142"/>
        <v>Correct</v>
      </c>
      <c r="AK452" s="8"/>
      <c r="AL452" s="159" t="str">
        <f>IFERROR(VLOOKUP(Table1[[#This Row],[RespondentID]],'All Data'!$A453:$CN1025,81,FALSE),"unknown")</f>
        <v>Female</v>
      </c>
      <c r="AM452" s="159">
        <f>IFERROR(VLOOKUP(Table1[[#This Row],[RespondentID]],'All Data'!$A453:$CN1025,82,FALSE),"unknown")</f>
        <v>17</v>
      </c>
      <c r="AN452" s="159" t="str">
        <f>IFERROR(VLOOKUP(Table1[[#This Row],[RespondentID]],'All Data'!$A453:$CN1025,83,FALSE),"unknown")</f>
        <v>Suffolk</v>
      </c>
      <c r="AO452" s="159" t="str">
        <f>IFERROR(VLOOKUP(Table1[[#This Row],[RespondentID]],'All Data'!$A453:$CN1025,84,FALSE),"unknown")</f>
        <v>Amagansett, 11930</v>
      </c>
      <c r="AP452" s="159" t="str">
        <f>IFERROR(VLOOKUP(Table1[[#This Row],[RespondentID]],'All Data'!$A453:$CN1025,85,FALSE),"unknown")</f>
        <v>White/Caucasian</v>
      </c>
      <c r="AQ452" s="159" t="str">
        <f>IFERROR(VLOOKUP(Table1[[#This Row],[RespondentID]],'All Data'!$A453:$CN1025,86,FALSE),"unknown")</f>
        <v>No</v>
      </c>
      <c r="AR452" s="159" t="str">
        <f>IFERROR(VLOOKUP(Table1[[#This Row],[RespondentID]],'All Data'!$A453:$CN1025,87,FALSE),"unknown")</f>
        <v xml:space="preserve"> Spanish </v>
      </c>
      <c r="AS452" s="159" t="str">
        <f>IFERROR(VLOOKUP(Table1[[#This Row],[RespondentID]],'All Data'!$A453:$CN1025,88,FALSE),"unknown")</f>
        <v>Over $125,000</v>
      </c>
      <c r="AT452" s="159" t="str">
        <f>IFERROR(VLOOKUP(Table1[[#This Row],[RespondentID]],'All Data'!$A453:$CN1025,89,FALSE),"unknown")</f>
        <v>High school graduate</v>
      </c>
      <c r="AU452" s="159" t="str">
        <f>IFERROR(VLOOKUP(Table1[[#This Row],[RespondentID]],'All Data'!$A453:$CN1025,90,FALSE),"unknown")</f>
        <v>Student</v>
      </c>
      <c r="AV452" s="159" t="str">
        <f>IFERROR(VLOOKUP(Table1[[#This Row],[RespondentID]],'All Data'!$A453:$CN1025,91,FALSE),"unknown")</f>
        <v>No</v>
      </c>
      <c r="AW452" s="159" t="str">
        <f>IFERROR(VLOOKUP(Table1[[#This Row],[RespondentID]],'All Data'!$A453:$CN1025,92,FALSE),"unknown")</f>
        <v>Yes</v>
      </c>
    </row>
    <row r="453" spans="1:49" x14ac:dyDescent="0.35">
      <c r="A453" s="6">
        <f>'All Data'!A454</f>
        <v>5659700274</v>
      </c>
      <c r="B453" s="6"/>
      <c r="C453" s="6"/>
      <c r="D453" s="6"/>
      <c r="E453" s="6"/>
      <c r="F453" s="6"/>
      <c r="G453" s="6" t="s">
        <v>23</v>
      </c>
      <c r="H453" s="6"/>
      <c r="I453" s="6"/>
      <c r="J453" s="6" t="s">
        <v>26</v>
      </c>
      <c r="K453" s="6"/>
      <c r="L453" s="6"/>
      <c r="M453" s="6"/>
      <c r="N453" s="6" t="s">
        <v>30</v>
      </c>
      <c r="O453" s="8"/>
      <c r="P453" s="8">
        <f t="shared" si="136"/>
        <v>3</v>
      </c>
      <c r="Q453" s="8">
        <f t="shared" si="137"/>
        <v>1</v>
      </c>
      <c r="R453" s="8"/>
      <c r="S453" s="8">
        <f t="shared" si="143"/>
        <v>0</v>
      </c>
      <c r="T453" s="8">
        <f t="shared" si="138"/>
        <v>0</v>
      </c>
      <c r="U453" s="8">
        <f t="shared" si="139"/>
        <v>0</v>
      </c>
      <c r="V453" s="88">
        <f t="shared" si="126"/>
        <v>0</v>
      </c>
      <c r="W453" s="88">
        <f t="shared" si="127"/>
        <v>0</v>
      </c>
      <c r="X453" s="88">
        <f t="shared" si="128"/>
        <v>1</v>
      </c>
      <c r="Y453" s="88">
        <f t="shared" si="129"/>
        <v>0</v>
      </c>
      <c r="Z453" s="88">
        <f t="shared" si="130"/>
        <v>0</v>
      </c>
      <c r="AA453" s="88">
        <f t="shared" si="131"/>
        <v>1</v>
      </c>
      <c r="AB453" s="88">
        <f t="shared" si="132"/>
        <v>0</v>
      </c>
      <c r="AC453" s="88">
        <f t="shared" si="133"/>
        <v>0</v>
      </c>
      <c r="AD453" s="88">
        <f t="shared" si="134"/>
        <v>0</v>
      </c>
      <c r="AE453" s="88">
        <f t="shared" si="135"/>
        <v>1</v>
      </c>
      <c r="AF453" s="8"/>
      <c r="AG453" s="8"/>
      <c r="AH453" s="8">
        <f t="shared" si="140"/>
        <v>3</v>
      </c>
      <c r="AI453" s="8">
        <f t="shared" si="141"/>
        <v>3</v>
      </c>
      <c r="AJ453" s="8" t="str">
        <f t="shared" si="142"/>
        <v>Correct</v>
      </c>
      <c r="AK453" s="8"/>
      <c r="AL453" s="159" t="str">
        <f>IFERROR(VLOOKUP(Table1[[#This Row],[RespondentID]],'All Data'!$A454:$CN1026,81,FALSE),"unknown")</f>
        <v>Female</v>
      </c>
      <c r="AM453" s="159">
        <f>IFERROR(VLOOKUP(Table1[[#This Row],[RespondentID]],'All Data'!$A454:$CN1026,82,FALSE),"unknown")</f>
        <v>17</v>
      </c>
      <c r="AN453" s="159" t="str">
        <f>IFERROR(VLOOKUP(Table1[[#This Row],[RespondentID]],'All Data'!$A454:$CN1026,83,FALSE),"unknown")</f>
        <v>Suffolk</v>
      </c>
      <c r="AO453" s="159" t="str">
        <f>IFERROR(VLOOKUP(Table1[[#This Row],[RespondentID]],'All Data'!$A454:$CN1026,84,FALSE),"unknown")</f>
        <v>Babylon, 11702</v>
      </c>
      <c r="AP453" s="159">
        <f>IFERROR(VLOOKUP(Table1[[#This Row],[RespondentID]],'All Data'!$A454:$CN1026,85,FALSE),"unknown")</f>
        <v>0</v>
      </c>
      <c r="AQ453" s="159">
        <f>IFERROR(VLOOKUP(Table1[[#This Row],[RespondentID]],'All Data'!$A454:$CN1026,86,FALSE),"unknown")</f>
        <v>0</v>
      </c>
      <c r="AR453" s="159" t="str">
        <f>IFERROR(VLOOKUP(Table1[[#This Row],[RespondentID]],'All Data'!$A454:$CN1026,87,FALSE),"unknown")</f>
        <v xml:space="preserve"> </v>
      </c>
      <c r="AS453" s="159">
        <f>IFERROR(VLOOKUP(Table1[[#This Row],[RespondentID]],'All Data'!$A454:$CN1026,88,FALSE),"unknown")</f>
        <v>0</v>
      </c>
      <c r="AT453" s="159">
        <f>IFERROR(VLOOKUP(Table1[[#This Row],[RespondentID]],'All Data'!$A454:$CN1026,89,FALSE),"unknown")</f>
        <v>0</v>
      </c>
      <c r="AU453" s="159">
        <f>IFERROR(VLOOKUP(Table1[[#This Row],[RespondentID]],'All Data'!$A454:$CN1026,90,FALSE),"unknown")</f>
        <v>0</v>
      </c>
      <c r="AV453" s="159">
        <f>IFERROR(VLOOKUP(Table1[[#This Row],[RespondentID]],'All Data'!$A454:$CN1026,91,FALSE),"unknown")</f>
        <v>0</v>
      </c>
      <c r="AW453" s="159">
        <f>IFERROR(VLOOKUP(Table1[[#This Row],[RespondentID]],'All Data'!$A454:$CN1026,92,FALSE),"unknown")</f>
        <v>0</v>
      </c>
    </row>
    <row r="454" spans="1:49" x14ac:dyDescent="0.35">
      <c r="A454" s="6">
        <f>'All Data'!A455</f>
        <v>5659422256</v>
      </c>
      <c r="B454" s="6"/>
      <c r="C454" s="6" t="s">
        <v>19</v>
      </c>
      <c r="D454" s="6" t="s">
        <v>20</v>
      </c>
      <c r="E454" s="6"/>
      <c r="F454" s="6"/>
      <c r="G454" s="6"/>
      <c r="H454" s="6"/>
      <c r="I454" s="6"/>
      <c r="J454" s="6" t="s">
        <v>26</v>
      </c>
      <c r="K454" s="6"/>
      <c r="L454" s="6"/>
      <c r="M454" s="6"/>
      <c r="N454" s="6"/>
      <c r="O454" s="8"/>
      <c r="P454" s="8">
        <f t="shared" si="136"/>
        <v>3</v>
      </c>
      <c r="Q454" s="8">
        <f t="shared" si="137"/>
        <v>1</v>
      </c>
      <c r="R454" s="8"/>
      <c r="S454" s="8">
        <f t="shared" si="143"/>
        <v>0</v>
      </c>
      <c r="T454" s="8">
        <f t="shared" si="138"/>
        <v>1</v>
      </c>
      <c r="U454" s="8">
        <f t="shared" si="139"/>
        <v>1</v>
      </c>
      <c r="V454" s="88">
        <f t="shared" si="126"/>
        <v>0</v>
      </c>
      <c r="W454" s="88">
        <f t="shared" si="127"/>
        <v>0</v>
      </c>
      <c r="X454" s="88">
        <f t="shared" si="128"/>
        <v>0</v>
      </c>
      <c r="Y454" s="88">
        <f t="shared" si="129"/>
        <v>0</v>
      </c>
      <c r="Z454" s="88">
        <f t="shared" si="130"/>
        <v>0</v>
      </c>
      <c r="AA454" s="88">
        <f t="shared" si="131"/>
        <v>1</v>
      </c>
      <c r="AB454" s="88">
        <f t="shared" si="132"/>
        <v>0</v>
      </c>
      <c r="AC454" s="88">
        <f t="shared" si="133"/>
        <v>0</v>
      </c>
      <c r="AD454" s="88">
        <f t="shared" si="134"/>
        <v>0</v>
      </c>
      <c r="AE454" s="88">
        <f t="shared" si="135"/>
        <v>0</v>
      </c>
      <c r="AF454" s="8"/>
      <c r="AG454" s="8"/>
      <c r="AH454" s="8">
        <f t="shared" si="140"/>
        <v>3</v>
      </c>
      <c r="AI454" s="8">
        <f t="shared" si="141"/>
        <v>3</v>
      </c>
      <c r="AJ454" s="8" t="str">
        <f t="shared" si="142"/>
        <v>Correct</v>
      </c>
      <c r="AK454" s="8"/>
      <c r="AL454" s="159">
        <f>IFERROR(VLOOKUP(Table1[[#This Row],[RespondentID]],'All Data'!$A455:$CN1027,81,FALSE),"unknown")</f>
        <v>0</v>
      </c>
      <c r="AM454" s="159">
        <f>IFERROR(VLOOKUP(Table1[[#This Row],[RespondentID]],'All Data'!$A455:$CN1027,82,FALSE),"unknown")</f>
        <v>0</v>
      </c>
      <c r="AN454" s="159">
        <f>IFERROR(VLOOKUP(Table1[[#This Row],[RespondentID]],'All Data'!$A455:$CN1027,83,FALSE),"unknown")</f>
        <v>0</v>
      </c>
      <c r="AO454" s="159">
        <f>IFERROR(VLOOKUP(Table1[[#This Row],[RespondentID]],'All Data'!$A455:$CN1027,84,FALSE),"unknown")</f>
        <v>0</v>
      </c>
      <c r="AP454" s="159">
        <f>IFERROR(VLOOKUP(Table1[[#This Row],[RespondentID]],'All Data'!$A455:$CN1027,85,FALSE),"unknown")</f>
        <v>0</v>
      </c>
      <c r="AQ454" s="159">
        <f>IFERROR(VLOOKUP(Table1[[#This Row],[RespondentID]],'All Data'!$A455:$CN1027,86,FALSE),"unknown")</f>
        <v>0</v>
      </c>
      <c r="AR454" s="159" t="str">
        <f>IFERROR(VLOOKUP(Table1[[#This Row],[RespondentID]],'All Data'!$A455:$CN1027,87,FALSE),"unknown")</f>
        <v xml:space="preserve"> </v>
      </c>
      <c r="AS454" s="159">
        <f>IFERROR(VLOOKUP(Table1[[#This Row],[RespondentID]],'All Data'!$A455:$CN1027,88,FALSE),"unknown")</f>
        <v>0</v>
      </c>
      <c r="AT454" s="159">
        <f>IFERROR(VLOOKUP(Table1[[#This Row],[RespondentID]],'All Data'!$A455:$CN1027,89,FALSE),"unknown")</f>
        <v>0</v>
      </c>
      <c r="AU454" s="159">
        <f>IFERROR(VLOOKUP(Table1[[#This Row],[RespondentID]],'All Data'!$A455:$CN1027,90,FALSE),"unknown")</f>
        <v>0</v>
      </c>
      <c r="AV454" s="159">
        <f>IFERROR(VLOOKUP(Table1[[#This Row],[RespondentID]],'All Data'!$A455:$CN1027,91,FALSE),"unknown")</f>
        <v>0</v>
      </c>
      <c r="AW454" s="159">
        <f>IFERROR(VLOOKUP(Table1[[#This Row],[RespondentID]],'All Data'!$A455:$CN1027,92,FALSE),"unknown")</f>
        <v>0</v>
      </c>
    </row>
    <row r="455" spans="1:49" x14ac:dyDescent="0.35">
      <c r="A455" s="6">
        <f>'All Data'!A456</f>
        <v>5658090968</v>
      </c>
      <c r="B455" s="6"/>
      <c r="C455" s="6"/>
      <c r="D455" s="6"/>
      <c r="E455" s="6"/>
      <c r="F455" s="6"/>
      <c r="G455" s="6"/>
      <c r="H455" s="6"/>
      <c r="I455" s="6" t="s">
        <v>25</v>
      </c>
      <c r="J455" s="6"/>
      <c r="K455" s="6"/>
      <c r="L455" s="6"/>
      <c r="M455" s="6"/>
      <c r="N455" s="6"/>
      <c r="O455" s="8"/>
      <c r="P455" s="8">
        <f t="shared" si="136"/>
        <v>1</v>
      </c>
      <c r="Q455" s="8">
        <f t="shared" si="137"/>
        <v>3</v>
      </c>
      <c r="R455" s="8"/>
      <c r="S455" s="8">
        <f t="shared" si="143"/>
        <v>0</v>
      </c>
      <c r="T455" s="8">
        <f t="shared" si="138"/>
        <v>0</v>
      </c>
      <c r="U455" s="8">
        <f t="shared" si="139"/>
        <v>0</v>
      </c>
      <c r="V455" s="88">
        <f t="shared" si="126"/>
        <v>0</v>
      </c>
      <c r="W455" s="88">
        <f t="shared" si="127"/>
        <v>0</v>
      </c>
      <c r="X455" s="88">
        <f t="shared" si="128"/>
        <v>0</v>
      </c>
      <c r="Y455" s="88">
        <f t="shared" si="129"/>
        <v>0</v>
      </c>
      <c r="Z455" s="88">
        <f t="shared" si="130"/>
        <v>1</v>
      </c>
      <c r="AA455" s="88">
        <f t="shared" si="131"/>
        <v>0</v>
      </c>
      <c r="AB455" s="88">
        <f t="shared" si="132"/>
        <v>0</v>
      </c>
      <c r="AC455" s="88">
        <f t="shared" si="133"/>
        <v>0</v>
      </c>
      <c r="AD455" s="88">
        <f t="shared" si="134"/>
        <v>0</v>
      </c>
      <c r="AE455" s="88">
        <f t="shared" si="135"/>
        <v>0</v>
      </c>
      <c r="AF455" s="8"/>
      <c r="AG455" s="8"/>
      <c r="AH455" s="8">
        <f t="shared" si="140"/>
        <v>1</v>
      </c>
      <c r="AI455" s="8">
        <f t="shared" si="141"/>
        <v>1</v>
      </c>
      <c r="AJ455" s="8" t="str">
        <f t="shared" si="142"/>
        <v>Correct</v>
      </c>
      <c r="AK455" s="8"/>
      <c r="AL455" s="159">
        <f>IFERROR(VLOOKUP(Table1[[#This Row],[RespondentID]],'All Data'!$A456:$CN1028,81,FALSE),"unknown")</f>
        <v>0</v>
      </c>
      <c r="AM455" s="159">
        <f>IFERROR(VLOOKUP(Table1[[#This Row],[RespondentID]],'All Data'!$A456:$CN1028,82,FALSE),"unknown")</f>
        <v>0</v>
      </c>
      <c r="AN455" s="159">
        <f>IFERROR(VLOOKUP(Table1[[#This Row],[RespondentID]],'All Data'!$A456:$CN1028,83,FALSE),"unknown")</f>
        <v>0</v>
      </c>
      <c r="AO455" s="159">
        <f>IFERROR(VLOOKUP(Table1[[#This Row],[RespondentID]],'All Data'!$A456:$CN1028,84,FALSE),"unknown")</f>
        <v>0</v>
      </c>
      <c r="AP455" s="159">
        <f>IFERROR(VLOOKUP(Table1[[#This Row],[RespondentID]],'All Data'!$A456:$CN1028,85,FALSE),"unknown")</f>
        <v>0</v>
      </c>
      <c r="AQ455" s="159">
        <f>IFERROR(VLOOKUP(Table1[[#This Row],[RespondentID]],'All Data'!$A456:$CN1028,86,FALSE),"unknown")</f>
        <v>0</v>
      </c>
      <c r="AR455" s="159" t="str">
        <f>IFERROR(VLOOKUP(Table1[[#This Row],[RespondentID]],'All Data'!$A456:$CN1028,87,FALSE),"unknown")</f>
        <v xml:space="preserve"> </v>
      </c>
      <c r="AS455" s="159">
        <f>IFERROR(VLOOKUP(Table1[[#This Row],[RespondentID]],'All Data'!$A456:$CN1028,88,FALSE),"unknown")</f>
        <v>0</v>
      </c>
      <c r="AT455" s="159">
        <f>IFERROR(VLOOKUP(Table1[[#This Row],[RespondentID]],'All Data'!$A456:$CN1028,89,FALSE),"unknown")</f>
        <v>0</v>
      </c>
      <c r="AU455" s="159">
        <f>IFERROR(VLOOKUP(Table1[[#This Row],[RespondentID]],'All Data'!$A456:$CN1028,90,FALSE),"unknown")</f>
        <v>0</v>
      </c>
      <c r="AV455" s="159">
        <f>IFERROR(VLOOKUP(Table1[[#This Row],[RespondentID]],'All Data'!$A456:$CN1028,91,FALSE),"unknown")</f>
        <v>0</v>
      </c>
      <c r="AW455" s="159">
        <f>IFERROR(VLOOKUP(Table1[[#This Row],[RespondentID]],'All Data'!$A456:$CN1028,92,FALSE),"unknown")</f>
        <v>0</v>
      </c>
    </row>
    <row r="456" spans="1:49" x14ac:dyDescent="0.35">
      <c r="A456" s="6">
        <f>'All Data'!A457</f>
        <v>5657230089</v>
      </c>
      <c r="B456" s="6"/>
      <c r="C456" s="6"/>
      <c r="D456" s="6"/>
      <c r="E456" s="6" t="s">
        <v>21</v>
      </c>
      <c r="F456" s="6"/>
      <c r="G456" s="6"/>
      <c r="H456" s="6"/>
      <c r="I456" s="6"/>
      <c r="J456" s="6"/>
      <c r="K456" s="6"/>
      <c r="L456" s="6"/>
      <c r="M456" s="6" t="s">
        <v>29</v>
      </c>
      <c r="N456" s="6"/>
      <c r="O456" s="8"/>
      <c r="P456" s="8">
        <f t="shared" si="136"/>
        <v>2</v>
      </c>
      <c r="Q456" s="8">
        <f t="shared" si="137"/>
        <v>1.5</v>
      </c>
      <c r="R456" s="8"/>
      <c r="S456" s="8">
        <f t="shared" si="143"/>
        <v>0</v>
      </c>
      <c r="T456" s="8">
        <f t="shared" si="138"/>
        <v>0</v>
      </c>
      <c r="U456" s="8">
        <f t="shared" si="139"/>
        <v>0</v>
      </c>
      <c r="V456" s="88">
        <f t="shared" si="126"/>
        <v>1</v>
      </c>
      <c r="W456" s="88">
        <f t="shared" si="127"/>
        <v>0</v>
      </c>
      <c r="X456" s="88">
        <f t="shared" si="128"/>
        <v>0</v>
      </c>
      <c r="Y456" s="88">
        <f t="shared" si="129"/>
        <v>0</v>
      </c>
      <c r="Z456" s="88">
        <f t="shared" si="130"/>
        <v>0</v>
      </c>
      <c r="AA456" s="88">
        <f t="shared" si="131"/>
        <v>0</v>
      </c>
      <c r="AB456" s="88">
        <f t="shared" si="132"/>
        <v>0</v>
      </c>
      <c r="AC456" s="88">
        <f t="shared" si="133"/>
        <v>0</v>
      </c>
      <c r="AD456" s="88">
        <f t="shared" si="134"/>
        <v>1</v>
      </c>
      <c r="AE456" s="88">
        <f t="shared" si="135"/>
        <v>0</v>
      </c>
      <c r="AF456" s="8"/>
      <c r="AG456" s="8"/>
      <c r="AH456" s="8">
        <f t="shared" si="140"/>
        <v>2</v>
      </c>
      <c r="AI456" s="8">
        <f t="shared" si="141"/>
        <v>2</v>
      </c>
      <c r="AJ456" s="8" t="str">
        <f t="shared" si="142"/>
        <v>Correct</v>
      </c>
      <c r="AK456" s="8"/>
      <c r="AL456" s="159" t="str">
        <f>IFERROR(VLOOKUP(Table1[[#This Row],[RespondentID]],'All Data'!$A457:$CN1029,81,FALSE),"unknown")</f>
        <v>Male</v>
      </c>
      <c r="AM456" s="159">
        <f>IFERROR(VLOOKUP(Table1[[#This Row],[RespondentID]],'All Data'!$A457:$CN1029,82,FALSE),"unknown")</f>
        <v>45</v>
      </c>
      <c r="AN456" s="159" t="str">
        <f>IFERROR(VLOOKUP(Table1[[#This Row],[RespondentID]],'All Data'!$A457:$CN1029,83,FALSE),"unknown")</f>
        <v>Queens</v>
      </c>
      <c r="AO456" s="159">
        <f>IFERROR(VLOOKUP(Table1[[#This Row],[RespondentID]],'All Data'!$A457:$CN1029,84,FALSE),"unknown")</f>
        <v>0</v>
      </c>
      <c r="AP456" s="159" t="str">
        <f>IFERROR(VLOOKUP(Table1[[#This Row],[RespondentID]],'All Data'!$A457:$CN1029,85,FALSE),"unknown")</f>
        <v>Otra (por favor especifique)</v>
      </c>
      <c r="AQ456" s="159" t="str">
        <f>IFERROR(VLOOKUP(Table1[[#This Row],[RespondentID]],'All Data'!$A457:$CN1029,86,FALSE),"unknown")</f>
        <v>Yes</v>
      </c>
      <c r="AR456" s="159" t="str">
        <f>IFERROR(VLOOKUP(Table1[[#This Row],[RespondentID]],'All Data'!$A457:$CN1029,87,FALSE),"unknown")</f>
        <v xml:space="preserve"> Spanish </v>
      </c>
      <c r="AS456" s="159" t="str">
        <f>IFERROR(VLOOKUP(Table1[[#This Row],[RespondentID]],'All Data'!$A457:$CN1029,88,FALSE),"unknown")</f>
        <v>$0-$19,999</v>
      </c>
      <c r="AT456" s="159" t="str">
        <f>IFERROR(VLOOKUP(Table1[[#This Row],[RespondentID]],'All Data'!$A457:$CN1029,89,FALSE),"unknown")</f>
        <v>High school graduate</v>
      </c>
      <c r="AU456" s="159" t="str">
        <f>IFERROR(VLOOKUP(Table1[[#This Row],[RespondentID]],'All Data'!$A457:$CN1029,90,FALSE),"unknown")</f>
        <v>Self-employed</v>
      </c>
      <c r="AV456" s="159" t="str">
        <f>IFERROR(VLOOKUP(Table1[[#This Row],[RespondentID]],'All Data'!$A457:$CN1029,91,FALSE),"unknown")</f>
        <v>Yes</v>
      </c>
      <c r="AW456" s="159" t="str">
        <f>IFERROR(VLOOKUP(Table1[[#This Row],[RespondentID]],'All Data'!$A457:$CN1029,92,FALSE),"unknown")</f>
        <v>Yes</v>
      </c>
    </row>
    <row r="457" spans="1:49" x14ac:dyDescent="0.35">
      <c r="A457" s="6">
        <f>'All Data'!A458</f>
        <v>5656795028</v>
      </c>
      <c r="B457" s="6"/>
      <c r="C457" s="6"/>
      <c r="D457" s="6"/>
      <c r="E457" s="6" t="s">
        <v>21</v>
      </c>
      <c r="F457" s="6"/>
      <c r="G457" s="6"/>
      <c r="H457" s="6"/>
      <c r="I457" s="6" t="s">
        <v>25</v>
      </c>
      <c r="J457" s="6"/>
      <c r="K457" s="6"/>
      <c r="L457" s="6"/>
      <c r="M457" s="6"/>
      <c r="N457" s="6" t="s">
        <v>30</v>
      </c>
      <c r="O457" s="8"/>
      <c r="P457" s="8">
        <f t="shared" si="136"/>
        <v>3</v>
      </c>
      <c r="Q457" s="8">
        <f t="shared" si="137"/>
        <v>1</v>
      </c>
      <c r="R457" s="8"/>
      <c r="S457" s="8">
        <f t="shared" si="143"/>
        <v>0</v>
      </c>
      <c r="T457" s="8">
        <f t="shared" si="138"/>
        <v>0</v>
      </c>
      <c r="U457" s="8">
        <f t="shared" si="139"/>
        <v>0</v>
      </c>
      <c r="V457" s="88">
        <f t="shared" si="126"/>
        <v>1</v>
      </c>
      <c r="W457" s="88">
        <f t="shared" si="127"/>
        <v>0</v>
      </c>
      <c r="X457" s="88">
        <f t="shared" si="128"/>
        <v>0</v>
      </c>
      <c r="Y457" s="88">
        <f t="shared" si="129"/>
        <v>0</v>
      </c>
      <c r="Z457" s="88">
        <f t="shared" si="130"/>
        <v>1</v>
      </c>
      <c r="AA457" s="88">
        <f t="shared" si="131"/>
        <v>0</v>
      </c>
      <c r="AB457" s="88">
        <f t="shared" si="132"/>
        <v>0</v>
      </c>
      <c r="AC457" s="88">
        <f t="shared" si="133"/>
        <v>0</v>
      </c>
      <c r="AD457" s="88">
        <f t="shared" si="134"/>
        <v>0</v>
      </c>
      <c r="AE457" s="88">
        <f t="shared" si="135"/>
        <v>1</v>
      </c>
      <c r="AF457" s="8"/>
      <c r="AG457" s="8"/>
      <c r="AH457" s="8">
        <f t="shared" si="140"/>
        <v>3</v>
      </c>
      <c r="AI457" s="8">
        <f t="shared" si="141"/>
        <v>3</v>
      </c>
      <c r="AJ457" s="8" t="str">
        <f t="shared" si="142"/>
        <v>Correct</v>
      </c>
      <c r="AK457" s="8"/>
      <c r="AL457" s="159" t="str">
        <f>IFERROR(VLOOKUP(Table1[[#This Row],[RespondentID]],'All Data'!$A458:$CN1030,81,FALSE),"unknown")</f>
        <v>Female</v>
      </c>
      <c r="AM457" s="159">
        <f>IFERROR(VLOOKUP(Table1[[#This Row],[RespondentID]],'All Data'!$A458:$CN1030,82,FALSE),"unknown")</f>
        <v>26</v>
      </c>
      <c r="AN457" s="159" t="str">
        <f>IFERROR(VLOOKUP(Table1[[#This Row],[RespondentID]],'All Data'!$A458:$CN1030,83,FALSE),"unknown")</f>
        <v>Nassau</v>
      </c>
      <c r="AO457" s="159" t="str">
        <f>IFERROR(VLOOKUP(Table1[[#This Row],[RespondentID]],'All Data'!$A458:$CN1030,84,FALSE),"unknown")</f>
        <v>Centre Island, 11771</v>
      </c>
      <c r="AP457" s="159" t="str">
        <f>IFERROR(VLOOKUP(Table1[[#This Row],[RespondentID]],'All Data'!$A458:$CN1030,85,FALSE),"unknown")</f>
        <v>Multi-racial</v>
      </c>
      <c r="AQ457" s="159" t="str">
        <f>IFERROR(VLOOKUP(Table1[[#This Row],[RespondentID]],'All Data'!$A458:$CN1030,86,FALSE),"unknown")</f>
        <v>No</v>
      </c>
      <c r="AR457" s="159" t="str">
        <f>IFERROR(VLOOKUP(Table1[[#This Row],[RespondentID]],'All Data'!$A458:$CN1030,87,FALSE),"unknown")</f>
        <v xml:space="preserve"> Spanish </v>
      </c>
      <c r="AS457" s="159" t="str">
        <f>IFERROR(VLOOKUP(Table1[[#This Row],[RespondentID]],'All Data'!$A458:$CN1030,88,FALSE),"unknown")</f>
        <v>$20,000 to $34,999</v>
      </c>
      <c r="AT457" s="159" t="str">
        <f>IFERROR(VLOOKUP(Table1[[#This Row],[RespondentID]],'All Data'!$A458:$CN1030,89,FALSE),"unknown")</f>
        <v>Some high school</v>
      </c>
      <c r="AU457" s="159" t="str">
        <f>IFERROR(VLOOKUP(Table1[[#This Row],[RespondentID]],'All Data'!$A458:$CN1030,90,FALSE),"unknown")</f>
        <v>Self-employed</v>
      </c>
      <c r="AV457" s="159" t="str">
        <f>IFERROR(VLOOKUP(Table1[[#This Row],[RespondentID]],'All Data'!$A458:$CN1030,91,FALSE),"unknown")</f>
        <v>Yes</v>
      </c>
      <c r="AW457" s="159" t="str">
        <f>IFERROR(VLOOKUP(Table1[[#This Row],[RespondentID]],'All Data'!$A458:$CN1030,92,FALSE),"unknown")</f>
        <v>Yes</v>
      </c>
    </row>
    <row r="458" spans="1:49" x14ac:dyDescent="0.35">
      <c r="A458" s="6">
        <f>'All Data'!A459</f>
        <v>5656412498</v>
      </c>
      <c r="B458" s="6"/>
      <c r="C458" s="6"/>
      <c r="D458" s="6"/>
      <c r="E458" s="6" t="s">
        <v>21</v>
      </c>
      <c r="F458" s="6"/>
      <c r="G458" s="6"/>
      <c r="H458" s="6"/>
      <c r="I458" s="6"/>
      <c r="J458" s="6" t="s">
        <v>26</v>
      </c>
      <c r="K458" s="6"/>
      <c r="L458" s="6"/>
      <c r="M458" s="6" t="s">
        <v>29</v>
      </c>
      <c r="N458" s="6"/>
      <c r="O458" s="8"/>
      <c r="P458" s="8">
        <f t="shared" si="136"/>
        <v>3</v>
      </c>
      <c r="Q458" s="8">
        <f t="shared" si="137"/>
        <v>1</v>
      </c>
      <c r="R458" s="8"/>
      <c r="S458" s="8">
        <f t="shared" si="143"/>
        <v>0</v>
      </c>
      <c r="T458" s="8">
        <f t="shared" si="138"/>
        <v>0</v>
      </c>
      <c r="U458" s="8">
        <f t="shared" si="139"/>
        <v>0</v>
      </c>
      <c r="V458" s="88">
        <f t="shared" si="126"/>
        <v>1</v>
      </c>
      <c r="W458" s="88">
        <f t="shared" si="127"/>
        <v>0</v>
      </c>
      <c r="X458" s="88">
        <f t="shared" si="128"/>
        <v>0</v>
      </c>
      <c r="Y458" s="88">
        <f t="shared" si="129"/>
        <v>0</v>
      </c>
      <c r="Z458" s="88">
        <f t="shared" si="130"/>
        <v>0</v>
      </c>
      <c r="AA458" s="88">
        <f t="shared" si="131"/>
        <v>1</v>
      </c>
      <c r="AB458" s="88">
        <f t="shared" si="132"/>
        <v>0</v>
      </c>
      <c r="AC458" s="88">
        <f t="shared" si="133"/>
        <v>0</v>
      </c>
      <c r="AD458" s="88">
        <f t="shared" si="134"/>
        <v>1</v>
      </c>
      <c r="AE458" s="88">
        <f t="shared" si="135"/>
        <v>0</v>
      </c>
      <c r="AF458" s="8"/>
      <c r="AG458" s="8"/>
      <c r="AH458" s="8">
        <f t="shared" si="140"/>
        <v>3</v>
      </c>
      <c r="AI458" s="8">
        <f t="shared" si="141"/>
        <v>3</v>
      </c>
      <c r="AJ458" s="8" t="str">
        <f t="shared" si="142"/>
        <v>Correct</v>
      </c>
      <c r="AK458" s="8"/>
      <c r="AL458" s="159" t="str">
        <f>IFERROR(VLOOKUP(Table1[[#This Row],[RespondentID]],'All Data'!$A459:$CN1031,81,FALSE),"unknown")</f>
        <v>Male</v>
      </c>
      <c r="AM458" s="159">
        <f>IFERROR(VLOOKUP(Table1[[#This Row],[RespondentID]],'All Data'!$A459:$CN1031,82,FALSE),"unknown")</f>
        <v>39</v>
      </c>
      <c r="AN458" s="159" t="str">
        <f>IFERROR(VLOOKUP(Table1[[#This Row],[RespondentID]],'All Data'!$A459:$CN1031,83,FALSE),"unknown")</f>
        <v>Suffolk</v>
      </c>
      <c r="AO458" s="159" t="str">
        <f>IFERROR(VLOOKUP(Table1[[#This Row],[RespondentID]],'All Data'!$A459:$CN1031,84,FALSE),"unknown")</f>
        <v>Amity Harbor, 11701</v>
      </c>
      <c r="AP458" s="159" t="str">
        <f>IFERROR(VLOOKUP(Table1[[#This Row],[RespondentID]],'All Data'!$A459:$CN1031,85,FALSE),"unknown")</f>
        <v>Native American</v>
      </c>
      <c r="AQ458" s="159" t="str">
        <f>IFERROR(VLOOKUP(Table1[[#This Row],[RespondentID]],'All Data'!$A459:$CN1031,86,FALSE),"unknown")</f>
        <v>Yes</v>
      </c>
      <c r="AR458" s="159" t="str">
        <f>IFERROR(VLOOKUP(Table1[[#This Row],[RespondentID]],'All Data'!$A459:$CN1031,87,FALSE),"unknown")</f>
        <v xml:space="preserve"> Spanish </v>
      </c>
      <c r="AS458" s="159" t="str">
        <f>IFERROR(VLOOKUP(Table1[[#This Row],[RespondentID]],'All Data'!$A459:$CN1031,88,FALSE),"unknown")</f>
        <v>$20,000 to $34,999</v>
      </c>
      <c r="AT458" s="159" t="str">
        <f>IFERROR(VLOOKUP(Table1[[#This Row],[RespondentID]],'All Data'!$A459:$CN1031,89,FALSE),"unknown")</f>
        <v>High school graduate</v>
      </c>
      <c r="AU458" s="159" t="str">
        <f>IFERROR(VLOOKUP(Table1[[#This Row],[RespondentID]],'All Data'!$A459:$CN1031,90,FALSE),"unknown")</f>
        <v>Self-employed</v>
      </c>
      <c r="AV458" s="159" t="str">
        <f>IFERROR(VLOOKUP(Table1[[#This Row],[RespondentID]],'All Data'!$A459:$CN1031,91,FALSE),"unknown")</f>
        <v>Yes</v>
      </c>
      <c r="AW458" s="159" t="str">
        <f>IFERROR(VLOOKUP(Table1[[#This Row],[RespondentID]],'All Data'!$A459:$CN1031,92,FALSE),"unknown")</f>
        <v>Yes</v>
      </c>
    </row>
    <row r="459" spans="1:49" x14ac:dyDescent="0.35">
      <c r="A459" s="6">
        <f>'All Data'!A460</f>
        <v>5656350946</v>
      </c>
      <c r="B459" s="6"/>
      <c r="C459" s="6"/>
      <c r="D459" s="6"/>
      <c r="E459" s="6" t="s">
        <v>21</v>
      </c>
      <c r="F459" s="6"/>
      <c r="G459" s="6"/>
      <c r="H459" s="6"/>
      <c r="I459" s="6"/>
      <c r="J459" s="6"/>
      <c r="K459" s="6"/>
      <c r="L459" s="6" t="s">
        <v>28</v>
      </c>
      <c r="M459" s="6" t="s">
        <v>29</v>
      </c>
      <c r="N459" s="6"/>
      <c r="O459" s="8"/>
      <c r="P459" s="8">
        <f t="shared" si="136"/>
        <v>3</v>
      </c>
      <c r="Q459" s="8">
        <f t="shared" si="137"/>
        <v>1</v>
      </c>
      <c r="R459" s="8"/>
      <c r="S459" s="8">
        <f t="shared" si="143"/>
        <v>0</v>
      </c>
      <c r="T459" s="8">
        <f t="shared" si="138"/>
        <v>0</v>
      </c>
      <c r="U459" s="8">
        <f t="shared" si="139"/>
        <v>0</v>
      </c>
      <c r="V459" s="88">
        <f t="shared" si="126"/>
        <v>1</v>
      </c>
      <c r="W459" s="88">
        <f t="shared" si="127"/>
        <v>0</v>
      </c>
      <c r="X459" s="88">
        <f t="shared" si="128"/>
        <v>0</v>
      </c>
      <c r="Y459" s="88">
        <f t="shared" si="129"/>
        <v>0</v>
      </c>
      <c r="Z459" s="88">
        <f t="shared" si="130"/>
        <v>0</v>
      </c>
      <c r="AA459" s="88">
        <f t="shared" si="131"/>
        <v>0</v>
      </c>
      <c r="AB459" s="88">
        <f t="shared" si="132"/>
        <v>0</v>
      </c>
      <c r="AC459" s="88">
        <f t="shared" si="133"/>
        <v>1</v>
      </c>
      <c r="AD459" s="88">
        <f t="shared" si="134"/>
        <v>1</v>
      </c>
      <c r="AE459" s="88">
        <f t="shared" si="135"/>
        <v>0</v>
      </c>
      <c r="AF459" s="8"/>
      <c r="AG459" s="8"/>
      <c r="AH459" s="8">
        <f t="shared" si="140"/>
        <v>3</v>
      </c>
      <c r="AI459" s="8">
        <f t="shared" si="141"/>
        <v>3</v>
      </c>
      <c r="AJ459" s="8" t="str">
        <f t="shared" si="142"/>
        <v>Correct</v>
      </c>
      <c r="AK459" s="8"/>
      <c r="AL459" s="159">
        <f>IFERROR(VLOOKUP(Table1[[#This Row],[RespondentID]],'All Data'!$A460:$CN1032,81,FALSE),"unknown")</f>
        <v>0</v>
      </c>
      <c r="AM459" s="159">
        <f>IFERROR(VLOOKUP(Table1[[#This Row],[RespondentID]],'All Data'!$A460:$CN1032,82,FALSE),"unknown")</f>
        <v>0</v>
      </c>
      <c r="AN459" s="159">
        <f>IFERROR(VLOOKUP(Table1[[#This Row],[RespondentID]],'All Data'!$A460:$CN1032,83,FALSE),"unknown")</f>
        <v>0</v>
      </c>
      <c r="AO459" s="159">
        <f>IFERROR(VLOOKUP(Table1[[#This Row],[RespondentID]],'All Data'!$A460:$CN1032,84,FALSE),"unknown")</f>
        <v>0</v>
      </c>
      <c r="AP459" s="159">
        <f>IFERROR(VLOOKUP(Table1[[#This Row],[RespondentID]],'All Data'!$A460:$CN1032,85,FALSE),"unknown")</f>
        <v>0</v>
      </c>
      <c r="AQ459" s="159">
        <f>IFERROR(VLOOKUP(Table1[[#This Row],[RespondentID]],'All Data'!$A460:$CN1032,86,FALSE),"unknown")</f>
        <v>0</v>
      </c>
      <c r="AR459" s="159" t="str">
        <f>IFERROR(VLOOKUP(Table1[[#This Row],[RespondentID]],'All Data'!$A460:$CN1032,87,FALSE),"unknown")</f>
        <v xml:space="preserve"> </v>
      </c>
      <c r="AS459" s="159">
        <f>IFERROR(VLOOKUP(Table1[[#This Row],[RespondentID]],'All Data'!$A460:$CN1032,88,FALSE),"unknown")</f>
        <v>0</v>
      </c>
      <c r="AT459" s="159">
        <f>IFERROR(VLOOKUP(Table1[[#This Row],[RespondentID]],'All Data'!$A460:$CN1032,89,FALSE),"unknown")</f>
        <v>0</v>
      </c>
      <c r="AU459" s="159">
        <f>IFERROR(VLOOKUP(Table1[[#This Row],[RespondentID]],'All Data'!$A460:$CN1032,90,FALSE),"unknown")</f>
        <v>0</v>
      </c>
      <c r="AV459" s="159">
        <f>IFERROR(VLOOKUP(Table1[[#This Row],[RespondentID]],'All Data'!$A460:$CN1032,91,FALSE),"unknown")</f>
        <v>0</v>
      </c>
      <c r="AW459" s="159">
        <f>IFERROR(VLOOKUP(Table1[[#This Row],[RespondentID]],'All Data'!$A460:$CN1032,92,FALSE),"unknown")</f>
        <v>0</v>
      </c>
    </row>
    <row r="460" spans="1:49" x14ac:dyDescent="0.35">
      <c r="A460" s="6">
        <f>'All Data'!A461</f>
        <v>5656121474</v>
      </c>
      <c r="B460" s="6" t="s">
        <v>18</v>
      </c>
      <c r="C460" s="6"/>
      <c r="D460" s="6"/>
      <c r="E460" s="6"/>
      <c r="F460" s="6"/>
      <c r="G460" s="6"/>
      <c r="H460" s="6"/>
      <c r="I460" s="6"/>
      <c r="J460" s="6" t="s">
        <v>26</v>
      </c>
      <c r="K460" s="6"/>
      <c r="L460" s="6"/>
      <c r="M460" s="6"/>
      <c r="N460" s="6" t="s">
        <v>30</v>
      </c>
      <c r="O460" s="8"/>
      <c r="P460" s="8">
        <f t="shared" si="136"/>
        <v>3</v>
      </c>
      <c r="Q460" s="8">
        <f t="shared" si="137"/>
        <v>1</v>
      </c>
      <c r="R460" s="8"/>
      <c r="S460" s="8">
        <f t="shared" si="143"/>
        <v>1</v>
      </c>
      <c r="T460" s="8">
        <f t="shared" si="138"/>
        <v>0</v>
      </c>
      <c r="U460" s="8">
        <f t="shared" si="139"/>
        <v>0</v>
      </c>
      <c r="V460" s="88">
        <f t="shared" si="126"/>
        <v>0</v>
      </c>
      <c r="W460" s="88">
        <f t="shared" si="127"/>
        <v>0</v>
      </c>
      <c r="X460" s="88">
        <f t="shared" si="128"/>
        <v>0</v>
      </c>
      <c r="Y460" s="88">
        <f t="shared" si="129"/>
        <v>0</v>
      </c>
      <c r="Z460" s="88">
        <f t="shared" si="130"/>
        <v>0</v>
      </c>
      <c r="AA460" s="88">
        <f t="shared" si="131"/>
        <v>1</v>
      </c>
      <c r="AB460" s="88">
        <f t="shared" si="132"/>
        <v>0</v>
      </c>
      <c r="AC460" s="88">
        <f t="shared" si="133"/>
        <v>0</v>
      </c>
      <c r="AD460" s="88">
        <f t="shared" si="134"/>
        <v>0</v>
      </c>
      <c r="AE460" s="88">
        <f t="shared" si="135"/>
        <v>1</v>
      </c>
      <c r="AF460" s="8"/>
      <c r="AG460" s="8"/>
      <c r="AH460" s="8">
        <f t="shared" si="140"/>
        <v>3</v>
      </c>
      <c r="AI460" s="8">
        <f t="shared" si="141"/>
        <v>3</v>
      </c>
      <c r="AJ460" s="8" t="str">
        <f t="shared" si="142"/>
        <v>Correct</v>
      </c>
      <c r="AK460" s="8"/>
      <c r="AL460" s="159">
        <f>IFERROR(VLOOKUP(Table1[[#This Row],[RespondentID]],'All Data'!$A461:$CN1033,81,FALSE),"unknown")</f>
        <v>0</v>
      </c>
      <c r="AM460" s="159">
        <f>IFERROR(VLOOKUP(Table1[[#This Row],[RespondentID]],'All Data'!$A461:$CN1033,82,FALSE),"unknown")</f>
        <v>0</v>
      </c>
      <c r="AN460" s="159">
        <f>IFERROR(VLOOKUP(Table1[[#This Row],[RespondentID]],'All Data'!$A461:$CN1033,83,FALSE),"unknown")</f>
        <v>0</v>
      </c>
      <c r="AO460" s="159">
        <f>IFERROR(VLOOKUP(Table1[[#This Row],[RespondentID]],'All Data'!$A461:$CN1033,84,FALSE),"unknown")</f>
        <v>0</v>
      </c>
      <c r="AP460" s="159">
        <f>IFERROR(VLOOKUP(Table1[[#This Row],[RespondentID]],'All Data'!$A461:$CN1033,85,FALSE),"unknown")</f>
        <v>0</v>
      </c>
      <c r="AQ460" s="159">
        <f>IFERROR(VLOOKUP(Table1[[#This Row],[RespondentID]],'All Data'!$A461:$CN1033,86,FALSE),"unknown")</f>
        <v>0</v>
      </c>
      <c r="AR460" s="159" t="str">
        <f>IFERROR(VLOOKUP(Table1[[#This Row],[RespondentID]],'All Data'!$A461:$CN1033,87,FALSE),"unknown")</f>
        <v xml:space="preserve"> </v>
      </c>
      <c r="AS460" s="159">
        <f>IFERROR(VLOOKUP(Table1[[#This Row],[RespondentID]],'All Data'!$A461:$CN1033,88,FALSE),"unknown")</f>
        <v>0</v>
      </c>
      <c r="AT460" s="159">
        <f>IFERROR(VLOOKUP(Table1[[#This Row],[RespondentID]],'All Data'!$A461:$CN1033,89,FALSE),"unknown")</f>
        <v>0</v>
      </c>
      <c r="AU460" s="159">
        <f>IFERROR(VLOOKUP(Table1[[#This Row],[RespondentID]],'All Data'!$A461:$CN1033,90,FALSE),"unknown")</f>
        <v>0</v>
      </c>
      <c r="AV460" s="159">
        <f>IFERROR(VLOOKUP(Table1[[#This Row],[RespondentID]],'All Data'!$A461:$CN1033,91,FALSE),"unknown")</f>
        <v>0</v>
      </c>
      <c r="AW460" s="159">
        <f>IFERROR(VLOOKUP(Table1[[#This Row],[RespondentID]],'All Data'!$A461:$CN1033,92,FALSE),"unknown")</f>
        <v>0</v>
      </c>
    </row>
    <row r="461" spans="1:49" x14ac:dyDescent="0.35">
      <c r="A461" s="6">
        <f>'All Data'!A462</f>
        <v>5655037110</v>
      </c>
      <c r="B461" s="6"/>
      <c r="C461" s="6"/>
      <c r="D461" s="6"/>
      <c r="E461" s="6" t="s">
        <v>21</v>
      </c>
      <c r="F461" s="6"/>
      <c r="G461" s="6"/>
      <c r="H461" s="6"/>
      <c r="I461" s="6"/>
      <c r="J461" s="6"/>
      <c r="K461" s="6"/>
      <c r="L461" s="6" t="s">
        <v>28</v>
      </c>
      <c r="M461" s="6"/>
      <c r="N461" s="6" t="s">
        <v>30</v>
      </c>
      <c r="O461" s="8"/>
      <c r="P461" s="8">
        <f t="shared" si="136"/>
        <v>3</v>
      </c>
      <c r="Q461" s="8">
        <f t="shared" si="137"/>
        <v>1</v>
      </c>
      <c r="R461" s="8"/>
      <c r="S461" s="8">
        <f t="shared" si="143"/>
        <v>0</v>
      </c>
      <c r="T461" s="8">
        <f t="shared" si="138"/>
        <v>0</v>
      </c>
      <c r="U461" s="8">
        <f t="shared" si="139"/>
        <v>0</v>
      </c>
      <c r="V461" s="88">
        <f t="shared" si="126"/>
        <v>1</v>
      </c>
      <c r="W461" s="88">
        <f t="shared" si="127"/>
        <v>0</v>
      </c>
      <c r="X461" s="88">
        <f t="shared" si="128"/>
        <v>0</v>
      </c>
      <c r="Y461" s="88">
        <f t="shared" si="129"/>
        <v>0</v>
      </c>
      <c r="Z461" s="88">
        <f t="shared" si="130"/>
        <v>0</v>
      </c>
      <c r="AA461" s="88">
        <f t="shared" si="131"/>
        <v>0</v>
      </c>
      <c r="AB461" s="88">
        <f t="shared" si="132"/>
        <v>0</v>
      </c>
      <c r="AC461" s="88">
        <f t="shared" si="133"/>
        <v>1</v>
      </c>
      <c r="AD461" s="88">
        <f t="shared" si="134"/>
        <v>0</v>
      </c>
      <c r="AE461" s="88">
        <f t="shared" si="135"/>
        <v>1</v>
      </c>
      <c r="AF461" s="8"/>
      <c r="AG461" s="8"/>
      <c r="AH461" s="8">
        <f t="shared" si="140"/>
        <v>3</v>
      </c>
      <c r="AI461" s="8">
        <f t="shared" si="141"/>
        <v>3</v>
      </c>
      <c r="AJ461" s="8" t="str">
        <f t="shared" si="142"/>
        <v>Correct</v>
      </c>
      <c r="AK461" s="8"/>
      <c r="AL461" s="159" t="str">
        <f>IFERROR(VLOOKUP(Table1[[#This Row],[RespondentID]],'All Data'!$A462:$CN1034,81,FALSE),"unknown")</f>
        <v>Female</v>
      </c>
      <c r="AM461" s="159">
        <f>IFERROR(VLOOKUP(Table1[[#This Row],[RespondentID]],'All Data'!$A462:$CN1034,82,FALSE),"unknown")</f>
        <v>33</v>
      </c>
      <c r="AN461" s="159" t="str">
        <f>IFERROR(VLOOKUP(Table1[[#This Row],[RespondentID]],'All Data'!$A462:$CN1034,83,FALSE),"unknown")</f>
        <v>Queens</v>
      </c>
      <c r="AO461" s="159">
        <f>IFERROR(VLOOKUP(Table1[[#This Row],[RespondentID]],'All Data'!$A462:$CN1034,84,FALSE),"unknown")</f>
        <v>0</v>
      </c>
      <c r="AP461" s="159" t="str">
        <f>IFERROR(VLOOKUP(Table1[[#This Row],[RespondentID]],'All Data'!$A462:$CN1034,85,FALSE),"unknown")</f>
        <v>Black/African American</v>
      </c>
      <c r="AQ461" s="159" t="str">
        <f>IFERROR(VLOOKUP(Table1[[#This Row],[RespondentID]],'All Data'!$A462:$CN1034,86,FALSE),"unknown")</f>
        <v>Yes</v>
      </c>
      <c r="AR461" s="159" t="str">
        <f>IFERROR(VLOOKUP(Table1[[#This Row],[RespondentID]],'All Data'!$A462:$CN1034,87,FALSE),"unknown")</f>
        <v xml:space="preserve"> Spanish </v>
      </c>
      <c r="AS461" s="159" t="str">
        <f>IFERROR(VLOOKUP(Table1[[#This Row],[RespondentID]],'All Data'!$A462:$CN1034,88,FALSE),"unknown")</f>
        <v>$0-$19,999</v>
      </c>
      <c r="AT461" s="159" t="str">
        <f>IFERROR(VLOOKUP(Table1[[#This Row],[RespondentID]],'All Data'!$A462:$CN1034,89,FALSE),"unknown")</f>
        <v>High school graduate</v>
      </c>
      <c r="AU461" s="159" t="str">
        <f>IFERROR(VLOOKUP(Table1[[#This Row],[RespondentID]],'All Data'!$A462:$CN1034,90,FALSE),"unknown")</f>
        <v>Self-employed</v>
      </c>
      <c r="AV461" s="159" t="str">
        <f>IFERROR(VLOOKUP(Table1[[#This Row],[RespondentID]],'All Data'!$A462:$CN1034,91,FALSE),"unknown")</f>
        <v>Yes</v>
      </c>
      <c r="AW461" s="159" t="str">
        <f>IFERROR(VLOOKUP(Table1[[#This Row],[RespondentID]],'All Data'!$A462:$CN1034,92,FALSE),"unknown")</f>
        <v>No</v>
      </c>
    </row>
    <row r="462" spans="1:49" x14ac:dyDescent="0.35">
      <c r="A462" s="6">
        <f>'All Data'!A463</f>
        <v>5653691462</v>
      </c>
      <c r="B462" s="6"/>
      <c r="C462" s="6" t="s">
        <v>19</v>
      </c>
      <c r="D462" s="6"/>
      <c r="E462" s="6"/>
      <c r="F462" s="6"/>
      <c r="G462" s="6"/>
      <c r="H462" s="6"/>
      <c r="I462" s="6"/>
      <c r="J462" s="6"/>
      <c r="K462" s="6" t="s">
        <v>27</v>
      </c>
      <c r="L462" s="6" t="s">
        <v>28</v>
      </c>
      <c r="M462" s="6"/>
      <c r="N462" s="6"/>
      <c r="O462" s="8"/>
      <c r="P462" s="8">
        <f t="shared" si="136"/>
        <v>3</v>
      </c>
      <c r="Q462" s="8">
        <f t="shared" si="137"/>
        <v>1</v>
      </c>
      <c r="R462" s="8"/>
      <c r="S462" s="8">
        <f t="shared" si="143"/>
        <v>0</v>
      </c>
      <c r="T462" s="8">
        <f t="shared" si="138"/>
        <v>1</v>
      </c>
      <c r="U462" s="8">
        <f t="shared" si="139"/>
        <v>0</v>
      </c>
      <c r="V462" s="88">
        <f t="shared" si="126"/>
        <v>0</v>
      </c>
      <c r="W462" s="88">
        <f t="shared" si="127"/>
        <v>0</v>
      </c>
      <c r="X462" s="88">
        <f t="shared" si="128"/>
        <v>0</v>
      </c>
      <c r="Y462" s="88">
        <f t="shared" si="129"/>
        <v>0</v>
      </c>
      <c r="Z462" s="88">
        <f t="shared" si="130"/>
        <v>0</v>
      </c>
      <c r="AA462" s="88">
        <f t="shared" si="131"/>
        <v>0</v>
      </c>
      <c r="AB462" s="88">
        <f t="shared" si="132"/>
        <v>1</v>
      </c>
      <c r="AC462" s="88">
        <f t="shared" si="133"/>
        <v>1</v>
      </c>
      <c r="AD462" s="88">
        <f t="shared" si="134"/>
        <v>0</v>
      </c>
      <c r="AE462" s="88">
        <f t="shared" si="135"/>
        <v>0</v>
      </c>
      <c r="AF462" s="8"/>
      <c r="AG462" s="8"/>
      <c r="AH462" s="8">
        <f t="shared" si="140"/>
        <v>3</v>
      </c>
      <c r="AI462" s="8">
        <f t="shared" si="141"/>
        <v>3</v>
      </c>
      <c r="AJ462" s="8" t="str">
        <f t="shared" si="142"/>
        <v>Correct</v>
      </c>
      <c r="AK462" s="8"/>
      <c r="AL462" s="159" t="str">
        <f>IFERROR(VLOOKUP(Table1[[#This Row],[RespondentID]],'All Data'!$A463:$CN1035,81,FALSE),"unknown")</f>
        <v>Female</v>
      </c>
      <c r="AM462" s="159">
        <f>IFERROR(VLOOKUP(Table1[[#This Row],[RespondentID]],'All Data'!$A463:$CN1035,82,FALSE),"unknown")</f>
        <v>34</v>
      </c>
      <c r="AN462" s="159" t="str">
        <f>IFERROR(VLOOKUP(Table1[[#This Row],[RespondentID]],'All Data'!$A463:$CN1035,83,FALSE),"unknown")</f>
        <v>Queens</v>
      </c>
      <c r="AO462" s="159">
        <f>IFERROR(VLOOKUP(Table1[[#This Row],[RespondentID]],'All Data'!$A463:$CN1035,84,FALSE),"unknown")</f>
        <v>0</v>
      </c>
      <c r="AP462" s="159" t="str">
        <f>IFERROR(VLOOKUP(Table1[[#This Row],[RespondentID]],'All Data'!$A463:$CN1035,85,FALSE),"unknown")</f>
        <v>White/Caucasian</v>
      </c>
      <c r="AQ462" s="159" t="str">
        <f>IFERROR(VLOOKUP(Table1[[#This Row],[RespondentID]],'All Data'!$A463:$CN1035,86,FALSE),"unknown")</f>
        <v>Yes</v>
      </c>
      <c r="AR462" s="159" t="str">
        <f>IFERROR(VLOOKUP(Table1[[#This Row],[RespondentID]],'All Data'!$A463:$CN1035,87,FALSE),"unknown")</f>
        <v xml:space="preserve"> Spanish </v>
      </c>
      <c r="AS462" s="159" t="str">
        <f>IFERROR(VLOOKUP(Table1[[#This Row],[RespondentID]],'All Data'!$A463:$CN1035,88,FALSE),"unknown")</f>
        <v>$0-$19,999</v>
      </c>
      <c r="AT462" s="159" t="str">
        <f>IFERROR(VLOOKUP(Table1[[#This Row],[RespondentID]],'All Data'!$A463:$CN1035,89,FALSE),"unknown")</f>
        <v>Technical school</v>
      </c>
      <c r="AU462" s="159" t="str">
        <f>IFERROR(VLOOKUP(Table1[[#This Row],[RespondentID]],'All Data'!$A463:$CN1035,90,FALSE),"unknown")</f>
        <v>Out of work and looking for work</v>
      </c>
      <c r="AV462" s="159" t="str">
        <f>IFERROR(VLOOKUP(Table1[[#This Row],[RespondentID]],'All Data'!$A463:$CN1035,91,FALSE),"unknown")</f>
        <v>No, but I did in the past</v>
      </c>
      <c r="AW462" s="159" t="str">
        <f>IFERROR(VLOOKUP(Table1[[#This Row],[RespondentID]],'All Data'!$A463:$CN1035,92,FALSE),"unknown")</f>
        <v>Yes</v>
      </c>
    </row>
    <row r="463" spans="1:49" x14ac:dyDescent="0.35">
      <c r="A463" s="6">
        <f>'All Data'!A464</f>
        <v>5653452248</v>
      </c>
      <c r="B463" s="6"/>
      <c r="C463" s="6"/>
      <c r="D463" s="6"/>
      <c r="E463" s="6"/>
      <c r="F463" s="6"/>
      <c r="G463" s="6"/>
      <c r="H463" s="6"/>
      <c r="I463" s="6"/>
      <c r="J463" s="6" t="s">
        <v>26</v>
      </c>
      <c r="K463" s="6"/>
      <c r="L463" s="6" t="s">
        <v>28</v>
      </c>
      <c r="M463" s="6"/>
      <c r="N463" s="6"/>
      <c r="O463" s="8"/>
      <c r="P463" s="8">
        <f t="shared" si="136"/>
        <v>2</v>
      </c>
      <c r="Q463" s="8">
        <f t="shared" si="137"/>
        <v>1.5</v>
      </c>
      <c r="R463" s="8"/>
      <c r="S463" s="8">
        <f t="shared" si="143"/>
        <v>0</v>
      </c>
      <c r="T463" s="8">
        <f t="shared" si="138"/>
        <v>0</v>
      </c>
      <c r="U463" s="8">
        <f t="shared" si="139"/>
        <v>0</v>
      </c>
      <c r="V463" s="88">
        <f t="shared" si="126"/>
        <v>0</v>
      </c>
      <c r="W463" s="88">
        <f t="shared" si="127"/>
        <v>0</v>
      </c>
      <c r="X463" s="88">
        <f t="shared" si="128"/>
        <v>0</v>
      </c>
      <c r="Y463" s="88">
        <f t="shared" si="129"/>
        <v>0</v>
      </c>
      <c r="Z463" s="88">
        <f t="shared" si="130"/>
        <v>0</v>
      </c>
      <c r="AA463" s="88">
        <f t="shared" si="131"/>
        <v>1</v>
      </c>
      <c r="AB463" s="88">
        <f t="shared" si="132"/>
        <v>0</v>
      </c>
      <c r="AC463" s="88">
        <f t="shared" si="133"/>
        <v>1</v>
      </c>
      <c r="AD463" s="88">
        <f t="shared" si="134"/>
        <v>0</v>
      </c>
      <c r="AE463" s="88">
        <f t="shared" si="135"/>
        <v>0</v>
      </c>
      <c r="AF463" s="8"/>
      <c r="AG463" s="8"/>
      <c r="AH463" s="8">
        <f t="shared" si="140"/>
        <v>2</v>
      </c>
      <c r="AI463" s="8">
        <f t="shared" si="141"/>
        <v>2</v>
      </c>
      <c r="AJ463" s="8" t="str">
        <f t="shared" si="142"/>
        <v>Correct</v>
      </c>
      <c r="AK463" s="8"/>
      <c r="AL463" s="159" t="str">
        <f>IFERROR(VLOOKUP(Table1[[#This Row],[RespondentID]],'All Data'!$A464:$CN1036,81,FALSE),"unknown")</f>
        <v>Female</v>
      </c>
      <c r="AM463" s="159">
        <f>IFERROR(VLOOKUP(Table1[[#This Row],[RespondentID]],'All Data'!$A464:$CN1036,82,FALSE),"unknown")</f>
        <v>15</v>
      </c>
      <c r="AN463" s="159" t="str">
        <f>IFERROR(VLOOKUP(Table1[[#This Row],[RespondentID]],'All Data'!$A464:$CN1036,83,FALSE),"unknown")</f>
        <v>Queens</v>
      </c>
      <c r="AO463" s="159">
        <f>IFERROR(VLOOKUP(Table1[[#This Row],[RespondentID]],'All Data'!$A464:$CN1036,84,FALSE),"unknown")</f>
        <v>0</v>
      </c>
      <c r="AP463" s="159" t="str">
        <f>IFERROR(VLOOKUP(Table1[[#This Row],[RespondentID]],'All Data'!$A464:$CN1036,85,FALSE),"unknown")</f>
        <v>White/Caucasian</v>
      </c>
      <c r="AQ463" s="159" t="str">
        <f>IFERROR(VLOOKUP(Table1[[#This Row],[RespondentID]],'All Data'!$A464:$CN1036,86,FALSE),"unknown")</f>
        <v>Yes</v>
      </c>
      <c r="AR463" s="159" t="str">
        <f>IFERROR(VLOOKUP(Table1[[#This Row],[RespondentID]],'All Data'!$A464:$CN1036,87,FALSE),"unknown")</f>
        <v xml:space="preserve"> Spanish </v>
      </c>
      <c r="AS463" s="159" t="str">
        <f>IFERROR(VLOOKUP(Table1[[#This Row],[RespondentID]],'All Data'!$A464:$CN1036,88,FALSE),"unknown")</f>
        <v>$0-$19,999</v>
      </c>
      <c r="AT463" s="159" t="str">
        <f>IFERROR(VLOOKUP(Table1[[#This Row],[RespondentID]],'All Data'!$A464:$CN1036,89,FALSE),"unknown")</f>
        <v>Otro (por favor especifique)</v>
      </c>
      <c r="AU463" s="159" t="str">
        <f>IFERROR(VLOOKUP(Table1[[#This Row],[RespondentID]],'All Data'!$A464:$CN1036,90,FALSE),"unknown")</f>
        <v>Student</v>
      </c>
      <c r="AV463" s="159" t="str">
        <f>IFERROR(VLOOKUP(Table1[[#This Row],[RespondentID]],'All Data'!$A464:$CN1036,91,FALSE),"unknown")</f>
        <v>Yes</v>
      </c>
      <c r="AW463" s="159" t="str">
        <f>IFERROR(VLOOKUP(Table1[[#This Row],[RespondentID]],'All Data'!$A464:$CN1036,92,FALSE),"unknown")</f>
        <v>No</v>
      </c>
    </row>
    <row r="464" spans="1:49" x14ac:dyDescent="0.35">
      <c r="A464" s="6">
        <f>'All Data'!A465</f>
        <v>5653451712</v>
      </c>
      <c r="B464" s="6"/>
      <c r="C464" s="6"/>
      <c r="D464" s="6"/>
      <c r="E464" s="6"/>
      <c r="F464" s="6"/>
      <c r="G464" s="6"/>
      <c r="H464" s="6"/>
      <c r="I464" s="6"/>
      <c r="J464" s="6" t="s">
        <v>26</v>
      </c>
      <c r="K464" s="6"/>
      <c r="L464" s="6" t="s">
        <v>28</v>
      </c>
      <c r="M464" s="6"/>
      <c r="N464" s="6" t="s">
        <v>30</v>
      </c>
      <c r="O464" s="8"/>
      <c r="P464" s="8">
        <f t="shared" si="136"/>
        <v>3</v>
      </c>
      <c r="Q464" s="8">
        <f t="shared" si="137"/>
        <v>1</v>
      </c>
      <c r="R464" s="8"/>
      <c r="S464" s="8">
        <f t="shared" si="143"/>
        <v>0</v>
      </c>
      <c r="T464" s="8">
        <f t="shared" si="138"/>
        <v>0</v>
      </c>
      <c r="U464" s="8">
        <f t="shared" si="139"/>
        <v>0</v>
      </c>
      <c r="V464" s="88">
        <f t="shared" si="126"/>
        <v>0</v>
      </c>
      <c r="W464" s="88">
        <f t="shared" si="127"/>
        <v>0</v>
      </c>
      <c r="X464" s="88">
        <f t="shared" si="128"/>
        <v>0</v>
      </c>
      <c r="Y464" s="88">
        <f t="shared" si="129"/>
        <v>0</v>
      </c>
      <c r="Z464" s="88">
        <f t="shared" si="130"/>
        <v>0</v>
      </c>
      <c r="AA464" s="88">
        <f t="shared" si="131"/>
        <v>1</v>
      </c>
      <c r="AB464" s="88">
        <f t="shared" si="132"/>
        <v>0</v>
      </c>
      <c r="AC464" s="88">
        <f t="shared" si="133"/>
        <v>1</v>
      </c>
      <c r="AD464" s="88">
        <f t="shared" si="134"/>
        <v>0</v>
      </c>
      <c r="AE464" s="88">
        <f t="shared" si="135"/>
        <v>1</v>
      </c>
      <c r="AF464" s="8"/>
      <c r="AG464" s="8"/>
      <c r="AH464" s="8">
        <f t="shared" si="140"/>
        <v>3</v>
      </c>
      <c r="AI464" s="8">
        <f t="shared" si="141"/>
        <v>3</v>
      </c>
      <c r="AJ464" s="8" t="str">
        <f t="shared" si="142"/>
        <v>Correct</v>
      </c>
      <c r="AK464" s="8"/>
      <c r="AL464" s="159" t="str">
        <f>IFERROR(VLOOKUP(Table1[[#This Row],[RespondentID]],'All Data'!$A465:$CN1037,81,FALSE),"unknown")</f>
        <v>Female</v>
      </c>
      <c r="AM464" s="159">
        <f>IFERROR(VLOOKUP(Table1[[#This Row],[RespondentID]],'All Data'!$A465:$CN1037,82,FALSE),"unknown")</f>
        <v>15</v>
      </c>
      <c r="AN464" s="159" t="str">
        <f>IFERROR(VLOOKUP(Table1[[#This Row],[RespondentID]],'All Data'!$A465:$CN1037,83,FALSE),"unknown")</f>
        <v>Suffolk</v>
      </c>
      <c r="AO464" s="159">
        <f>IFERROR(VLOOKUP(Table1[[#This Row],[RespondentID]],'All Data'!$A465:$CN1037,84,FALSE),"unknown")</f>
        <v>0</v>
      </c>
      <c r="AP464" s="159">
        <f>IFERROR(VLOOKUP(Table1[[#This Row],[RespondentID]],'All Data'!$A465:$CN1037,85,FALSE),"unknown")</f>
        <v>0</v>
      </c>
      <c r="AQ464" s="159">
        <f>IFERROR(VLOOKUP(Table1[[#This Row],[RespondentID]],'All Data'!$A465:$CN1037,86,FALSE),"unknown")</f>
        <v>0</v>
      </c>
      <c r="AR464" s="159" t="str">
        <f>IFERROR(VLOOKUP(Table1[[#This Row],[RespondentID]],'All Data'!$A465:$CN1037,87,FALSE),"unknown")</f>
        <v xml:space="preserve"> </v>
      </c>
      <c r="AS464" s="159">
        <f>IFERROR(VLOOKUP(Table1[[#This Row],[RespondentID]],'All Data'!$A465:$CN1037,88,FALSE),"unknown")</f>
        <v>0</v>
      </c>
      <c r="AT464" s="159">
        <f>IFERROR(VLOOKUP(Table1[[#This Row],[RespondentID]],'All Data'!$A465:$CN1037,89,FALSE),"unknown")</f>
        <v>0</v>
      </c>
      <c r="AU464" s="159">
        <f>IFERROR(VLOOKUP(Table1[[#This Row],[RespondentID]],'All Data'!$A465:$CN1037,90,FALSE),"unknown")</f>
        <v>0</v>
      </c>
      <c r="AV464" s="159">
        <f>IFERROR(VLOOKUP(Table1[[#This Row],[RespondentID]],'All Data'!$A465:$CN1037,91,FALSE),"unknown")</f>
        <v>0</v>
      </c>
      <c r="AW464" s="159">
        <f>IFERROR(VLOOKUP(Table1[[#This Row],[RespondentID]],'All Data'!$A465:$CN1037,92,FALSE),"unknown")</f>
        <v>0</v>
      </c>
    </row>
    <row r="465" spans="1:49" x14ac:dyDescent="0.35">
      <c r="A465" s="6">
        <f>'All Data'!A466</f>
        <v>5653292715</v>
      </c>
      <c r="B465" s="6"/>
      <c r="C465" s="6"/>
      <c r="D465" s="6"/>
      <c r="E465" s="6" t="s">
        <v>21</v>
      </c>
      <c r="F465" s="6"/>
      <c r="G465" s="6"/>
      <c r="H465" s="6"/>
      <c r="I465" s="6"/>
      <c r="J465" s="6"/>
      <c r="K465" s="6"/>
      <c r="L465" s="6"/>
      <c r="M465" s="6"/>
      <c r="N465" s="6"/>
      <c r="O465" s="8"/>
      <c r="P465" s="8">
        <f t="shared" si="136"/>
        <v>1</v>
      </c>
      <c r="Q465" s="8">
        <f t="shared" si="137"/>
        <v>3</v>
      </c>
      <c r="R465" s="8"/>
      <c r="S465" s="8">
        <f t="shared" si="143"/>
        <v>0</v>
      </c>
      <c r="T465" s="8">
        <f t="shared" si="138"/>
        <v>0</v>
      </c>
      <c r="U465" s="8">
        <f t="shared" si="139"/>
        <v>0</v>
      </c>
      <c r="V465" s="88">
        <f t="shared" si="126"/>
        <v>1</v>
      </c>
      <c r="W465" s="88">
        <f t="shared" si="127"/>
        <v>0</v>
      </c>
      <c r="X465" s="88">
        <f t="shared" si="128"/>
        <v>0</v>
      </c>
      <c r="Y465" s="88">
        <f t="shared" si="129"/>
        <v>0</v>
      </c>
      <c r="Z465" s="88">
        <f t="shared" si="130"/>
        <v>0</v>
      </c>
      <c r="AA465" s="88">
        <f t="shared" si="131"/>
        <v>0</v>
      </c>
      <c r="AB465" s="88">
        <f t="shared" si="132"/>
        <v>0</v>
      </c>
      <c r="AC465" s="88">
        <f t="shared" si="133"/>
        <v>0</v>
      </c>
      <c r="AD465" s="88">
        <f t="shared" si="134"/>
        <v>0</v>
      </c>
      <c r="AE465" s="88">
        <f t="shared" si="135"/>
        <v>0</v>
      </c>
      <c r="AF465" s="8"/>
      <c r="AG465" s="8"/>
      <c r="AH465" s="8">
        <f t="shared" si="140"/>
        <v>1</v>
      </c>
      <c r="AI465" s="8">
        <f t="shared" si="141"/>
        <v>1</v>
      </c>
      <c r="AJ465" s="8" t="str">
        <f t="shared" si="142"/>
        <v>Correct</v>
      </c>
      <c r="AK465" s="8"/>
      <c r="AL465" s="159" t="str">
        <f>IFERROR(VLOOKUP(Table1[[#This Row],[RespondentID]],'All Data'!$A466:$CN1038,81,FALSE),"unknown")</f>
        <v>Female</v>
      </c>
      <c r="AM465" s="159">
        <f>IFERROR(VLOOKUP(Table1[[#This Row],[RespondentID]],'All Data'!$A466:$CN1038,82,FALSE),"unknown")</f>
        <v>40</v>
      </c>
      <c r="AN465" s="159" t="str">
        <f>IFERROR(VLOOKUP(Table1[[#This Row],[RespondentID]],'All Data'!$A466:$CN1038,83,FALSE),"unknown")</f>
        <v>Queens</v>
      </c>
      <c r="AO465" s="159">
        <f>IFERROR(VLOOKUP(Table1[[#This Row],[RespondentID]],'All Data'!$A466:$CN1038,84,FALSE),"unknown")</f>
        <v>0</v>
      </c>
      <c r="AP465" s="159" t="str">
        <f>IFERROR(VLOOKUP(Table1[[#This Row],[RespondentID]],'All Data'!$A466:$CN1038,85,FALSE),"unknown")</f>
        <v>Otra (por favor especifique)</v>
      </c>
      <c r="AQ465" s="159" t="str">
        <f>IFERROR(VLOOKUP(Table1[[#This Row],[RespondentID]],'All Data'!$A466:$CN1038,86,FALSE),"unknown")</f>
        <v>Yes</v>
      </c>
      <c r="AR465" s="159" t="str">
        <f>IFERROR(VLOOKUP(Table1[[#This Row],[RespondentID]],'All Data'!$A466:$CN1038,87,FALSE),"unknown")</f>
        <v xml:space="preserve">English Spanish </v>
      </c>
      <c r="AS465" s="159" t="str">
        <f>IFERROR(VLOOKUP(Table1[[#This Row],[RespondentID]],'All Data'!$A466:$CN1038,88,FALSE),"unknown")</f>
        <v>$0-$19,999</v>
      </c>
      <c r="AT465" s="159" t="str">
        <f>IFERROR(VLOOKUP(Table1[[#This Row],[RespondentID]],'All Data'!$A466:$CN1038,89,FALSE),"unknown")</f>
        <v>Some high school</v>
      </c>
      <c r="AU465" s="159" t="str">
        <f>IFERROR(VLOOKUP(Table1[[#This Row],[RespondentID]],'All Data'!$A466:$CN1038,90,FALSE),"unknown")</f>
        <v>Employed for wages</v>
      </c>
      <c r="AV465" s="159" t="str">
        <f>IFERROR(VLOOKUP(Table1[[#This Row],[RespondentID]],'All Data'!$A466:$CN1038,91,FALSE),"unknown")</f>
        <v>Yes</v>
      </c>
      <c r="AW465" s="159" t="str">
        <f>IFERROR(VLOOKUP(Table1[[#This Row],[RespondentID]],'All Data'!$A466:$CN1038,92,FALSE),"unknown")</f>
        <v>No</v>
      </c>
    </row>
    <row r="466" spans="1:49" x14ac:dyDescent="0.35">
      <c r="A466" s="6">
        <f>'All Data'!A467</f>
        <v>5653124167</v>
      </c>
      <c r="B466" s="6"/>
      <c r="C466" s="6" t="s">
        <v>19</v>
      </c>
      <c r="D466" s="6"/>
      <c r="E466" s="6"/>
      <c r="F466" s="6" t="s">
        <v>22</v>
      </c>
      <c r="G466" s="6"/>
      <c r="H466" s="6"/>
      <c r="I466" s="6"/>
      <c r="J466" s="6"/>
      <c r="K466" s="6"/>
      <c r="L466" s="6"/>
      <c r="M466" s="6"/>
      <c r="N466" s="6" t="s">
        <v>30</v>
      </c>
      <c r="O466" s="8"/>
      <c r="P466" s="8">
        <f t="shared" si="136"/>
        <v>3</v>
      </c>
      <c r="Q466" s="8">
        <f t="shared" si="137"/>
        <v>1</v>
      </c>
      <c r="R466" s="8"/>
      <c r="S466" s="8">
        <f t="shared" si="143"/>
        <v>0</v>
      </c>
      <c r="T466" s="8">
        <f t="shared" si="138"/>
        <v>1</v>
      </c>
      <c r="U466" s="8">
        <f t="shared" si="139"/>
        <v>0</v>
      </c>
      <c r="V466" s="88">
        <f t="shared" si="126"/>
        <v>0</v>
      </c>
      <c r="W466" s="88">
        <f t="shared" si="127"/>
        <v>1</v>
      </c>
      <c r="X466" s="88">
        <f t="shared" si="128"/>
        <v>0</v>
      </c>
      <c r="Y466" s="88">
        <f t="shared" si="129"/>
        <v>0</v>
      </c>
      <c r="Z466" s="88">
        <f t="shared" si="130"/>
        <v>0</v>
      </c>
      <c r="AA466" s="88">
        <f t="shared" si="131"/>
        <v>0</v>
      </c>
      <c r="AB466" s="88">
        <f t="shared" si="132"/>
        <v>0</v>
      </c>
      <c r="AC466" s="88">
        <f t="shared" si="133"/>
        <v>0</v>
      </c>
      <c r="AD466" s="88">
        <f t="shared" si="134"/>
        <v>0</v>
      </c>
      <c r="AE466" s="88">
        <f t="shared" si="135"/>
        <v>1</v>
      </c>
      <c r="AF466" s="8"/>
      <c r="AG466" s="8"/>
      <c r="AH466" s="8">
        <f t="shared" si="140"/>
        <v>3</v>
      </c>
      <c r="AI466" s="8">
        <f t="shared" si="141"/>
        <v>3</v>
      </c>
      <c r="AJ466" s="8" t="str">
        <f t="shared" si="142"/>
        <v>Correct</v>
      </c>
      <c r="AK466" s="8"/>
      <c r="AL466" s="159" t="str">
        <f>IFERROR(VLOOKUP(Table1[[#This Row],[RespondentID]],'All Data'!$A467:$CN1039,81,FALSE),"unknown")</f>
        <v>Male</v>
      </c>
      <c r="AM466" s="159">
        <f>IFERROR(VLOOKUP(Table1[[#This Row],[RespondentID]],'All Data'!$A467:$CN1039,82,FALSE),"unknown")</f>
        <v>35</v>
      </c>
      <c r="AN466" s="159" t="str">
        <f>IFERROR(VLOOKUP(Table1[[#This Row],[RespondentID]],'All Data'!$A467:$CN1039,83,FALSE),"unknown")</f>
        <v>Suffolk</v>
      </c>
      <c r="AO466" s="159" t="str">
        <f>IFERROR(VLOOKUP(Table1[[#This Row],[RespondentID]],'All Data'!$A467:$CN1039,84,FALSE),"unknown")</f>
        <v>Great River, 11739</v>
      </c>
      <c r="AP466" s="159">
        <f>IFERROR(VLOOKUP(Table1[[#This Row],[RespondentID]],'All Data'!$A467:$CN1039,85,FALSE),"unknown")</f>
        <v>0</v>
      </c>
      <c r="AQ466" s="159">
        <f>IFERROR(VLOOKUP(Table1[[#This Row],[RespondentID]],'All Data'!$A467:$CN1039,86,FALSE),"unknown")</f>
        <v>0</v>
      </c>
      <c r="AR466" s="159" t="str">
        <f>IFERROR(VLOOKUP(Table1[[#This Row],[RespondentID]],'All Data'!$A467:$CN1039,87,FALSE),"unknown")</f>
        <v xml:space="preserve"> </v>
      </c>
      <c r="AS466" s="159">
        <f>IFERROR(VLOOKUP(Table1[[#This Row],[RespondentID]],'All Data'!$A467:$CN1039,88,FALSE),"unknown")</f>
        <v>0</v>
      </c>
      <c r="AT466" s="159">
        <f>IFERROR(VLOOKUP(Table1[[#This Row],[RespondentID]],'All Data'!$A467:$CN1039,89,FALSE),"unknown")</f>
        <v>0</v>
      </c>
      <c r="AU466" s="159">
        <f>IFERROR(VLOOKUP(Table1[[#This Row],[RespondentID]],'All Data'!$A467:$CN1039,90,FALSE),"unknown")</f>
        <v>0</v>
      </c>
      <c r="AV466" s="159">
        <f>IFERROR(VLOOKUP(Table1[[#This Row],[RespondentID]],'All Data'!$A467:$CN1039,91,FALSE),"unknown")</f>
        <v>0</v>
      </c>
      <c r="AW466" s="159">
        <f>IFERROR(VLOOKUP(Table1[[#This Row],[RespondentID]],'All Data'!$A467:$CN1039,92,FALSE),"unknown")</f>
        <v>0</v>
      </c>
    </row>
    <row r="467" spans="1:49" x14ac:dyDescent="0.35">
      <c r="A467" s="6">
        <f>'All Data'!A468</f>
        <v>5652250607</v>
      </c>
      <c r="B467" s="6"/>
      <c r="C467" s="6"/>
      <c r="D467" s="6"/>
      <c r="E467" s="6"/>
      <c r="F467" s="6"/>
      <c r="G467" s="6" t="s">
        <v>23</v>
      </c>
      <c r="H467" s="6"/>
      <c r="I467" s="6"/>
      <c r="J467" s="6" t="s">
        <v>26</v>
      </c>
      <c r="K467" s="6"/>
      <c r="L467" s="6" t="s">
        <v>28</v>
      </c>
      <c r="M467" s="6"/>
      <c r="N467" s="6"/>
      <c r="O467" s="8"/>
      <c r="P467" s="8">
        <f t="shared" si="136"/>
        <v>3</v>
      </c>
      <c r="Q467" s="8">
        <f t="shared" si="137"/>
        <v>1</v>
      </c>
      <c r="R467" s="8"/>
      <c r="S467" s="8">
        <f t="shared" si="143"/>
        <v>0</v>
      </c>
      <c r="T467" s="8">
        <f t="shared" si="138"/>
        <v>0</v>
      </c>
      <c r="U467" s="8">
        <f t="shared" si="139"/>
        <v>0</v>
      </c>
      <c r="V467" s="88">
        <f t="shared" si="126"/>
        <v>0</v>
      </c>
      <c r="W467" s="88">
        <f t="shared" si="127"/>
        <v>0</v>
      </c>
      <c r="X467" s="88">
        <f t="shared" si="128"/>
        <v>1</v>
      </c>
      <c r="Y467" s="88">
        <f t="shared" si="129"/>
        <v>0</v>
      </c>
      <c r="Z467" s="88">
        <f t="shared" si="130"/>
        <v>0</v>
      </c>
      <c r="AA467" s="88">
        <f t="shared" si="131"/>
        <v>1</v>
      </c>
      <c r="AB467" s="88">
        <f t="shared" si="132"/>
        <v>0</v>
      </c>
      <c r="AC467" s="88">
        <f t="shared" si="133"/>
        <v>1</v>
      </c>
      <c r="AD467" s="88">
        <f t="shared" si="134"/>
        <v>0</v>
      </c>
      <c r="AE467" s="88">
        <f t="shared" si="135"/>
        <v>0</v>
      </c>
      <c r="AF467" s="8"/>
      <c r="AG467" s="8"/>
      <c r="AH467" s="8">
        <f t="shared" si="140"/>
        <v>3</v>
      </c>
      <c r="AI467" s="8">
        <f t="shared" si="141"/>
        <v>3</v>
      </c>
      <c r="AJ467" s="8" t="str">
        <f t="shared" si="142"/>
        <v>Correct</v>
      </c>
      <c r="AK467" s="8"/>
      <c r="AL467" s="159" t="str">
        <f>IFERROR(VLOOKUP(Table1[[#This Row],[RespondentID]],'All Data'!$A468:$CN1040,81,FALSE),"unknown")</f>
        <v>Female</v>
      </c>
      <c r="AM467" s="159">
        <f>IFERROR(VLOOKUP(Table1[[#This Row],[RespondentID]],'All Data'!$A468:$CN1040,82,FALSE),"unknown")</f>
        <v>39</v>
      </c>
      <c r="AN467" s="159" t="str">
        <f>IFERROR(VLOOKUP(Table1[[#This Row],[RespondentID]],'All Data'!$A468:$CN1040,83,FALSE),"unknown")</f>
        <v>Queens</v>
      </c>
      <c r="AO467" s="159">
        <f>IFERROR(VLOOKUP(Table1[[#This Row],[RespondentID]],'All Data'!$A468:$CN1040,84,FALSE),"unknown")</f>
        <v>0</v>
      </c>
      <c r="AP467" s="159" t="str">
        <f>IFERROR(VLOOKUP(Table1[[#This Row],[RespondentID]],'All Data'!$A468:$CN1040,85,FALSE),"unknown")</f>
        <v>Multi-racial</v>
      </c>
      <c r="AQ467" s="159" t="str">
        <f>IFERROR(VLOOKUP(Table1[[#This Row],[RespondentID]],'All Data'!$A468:$CN1040,86,FALSE),"unknown")</f>
        <v>Yes</v>
      </c>
      <c r="AR467" s="159" t="str">
        <f>IFERROR(VLOOKUP(Table1[[#This Row],[RespondentID]],'All Data'!$A468:$CN1040,87,FALSE),"unknown")</f>
        <v xml:space="preserve"> Spanish </v>
      </c>
      <c r="AS467" s="159" t="str">
        <f>IFERROR(VLOOKUP(Table1[[#This Row],[RespondentID]],'All Data'!$A468:$CN1040,88,FALSE),"unknown")</f>
        <v>$75,000 to $125,000</v>
      </c>
      <c r="AT467" s="159" t="str">
        <f>IFERROR(VLOOKUP(Table1[[#This Row],[RespondentID]],'All Data'!$A468:$CN1040,89,FALSE),"unknown")</f>
        <v>K-8 grade</v>
      </c>
      <c r="AU467" s="159" t="str">
        <f>IFERROR(VLOOKUP(Table1[[#This Row],[RespondentID]],'All Data'!$A468:$CN1040,90,FALSE),"unknown")</f>
        <v>Out of work and looking for work</v>
      </c>
      <c r="AV467" s="159" t="str">
        <f>IFERROR(VLOOKUP(Table1[[#This Row],[RespondentID]],'All Data'!$A468:$CN1040,91,FALSE),"unknown")</f>
        <v>No</v>
      </c>
      <c r="AW467" s="159" t="str">
        <f>IFERROR(VLOOKUP(Table1[[#This Row],[RespondentID]],'All Data'!$A468:$CN1040,92,FALSE),"unknown")</f>
        <v>No</v>
      </c>
    </row>
    <row r="468" spans="1:49" x14ac:dyDescent="0.35">
      <c r="A468" s="6">
        <f>'All Data'!A469</f>
        <v>5650815269</v>
      </c>
      <c r="B468" s="6"/>
      <c r="C468" s="6"/>
      <c r="D468" s="6"/>
      <c r="E468" s="6" t="s">
        <v>21</v>
      </c>
      <c r="F468" s="6"/>
      <c r="G468" s="6"/>
      <c r="H468" s="6"/>
      <c r="I468" s="6"/>
      <c r="J468" s="6" t="s">
        <v>26</v>
      </c>
      <c r="K468" s="6"/>
      <c r="L468" s="6" t="s">
        <v>28</v>
      </c>
      <c r="M468" s="6"/>
      <c r="N468" s="6"/>
      <c r="O468" s="8"/>
      <c r="P468" s="8">
        <f t="shared" si="136"/>
        <v>3</v>
      </c>
      <c r="Q468" s="8">
        <f t="shared" si="137"/>
        <v>1</v>
      </c>
      <c r="R468" s="8"/>
      <c r="S468" s="8">
        <f t="shared" si="143"/>
        <v>0</v>
      </c>
      <c r="T468" s="8">
        <f t="shared" si="138"/>
        <v>0</v>
      </c>
      <c r="U468" s="8">
        <f t="shared" si="139"/>
        <v>0</v>
      </c>
      <c r="V468" s="88">
        <f t="shared" si="126"/>
        <v>1</v>
      </c>
      <c r="W468" s="88">
        <f t="shared" si="127"/>
        <v>0</v>
      </c>
      <c r="X468" s="88">
        <f t="shared" si="128"/>
        <v>0</v>
      </c>
      <c r="Y468" s="88">
        <f t="shared" si="129"/>
        <v>0</v>
      </c>
      <c r="Z468" s="88">
        <f t="shared" si="130"/>
        <v>0</v>
      </c>
      <c r="AA468" s="88">
        <f t="shared" si="131"/>
        <v>1</v>
      </c>
      <c r="AB468" s="88">
        <f t="shared" si="132"/>
        <v>0</v>
      </c>
      <c r="AC468" s="88">
        <f t="shared" si="133"/>
        <v>1</v>
      </c>
      <c r="AD468" s="88">
        <f t="shared" si="134"/>
        <v>0</v>
      </c>
      <c r="AE468" s="88">
        <f t="shared" si="135"/>
        <v>0</v>
      </c>
      <c r="AF468" s="8"/>
      <c r="AG468" s="8"/>
      <c r="AH468" s="8">
        <f t="shared" si="140"/>
        <v>3</v>
      </c>
      <c r="AI468" s="8">
        <f t="shared" si="141"/>
        <v>3</v>
      </c>
      <c r="AJ468" s="8" t="str">
        <f t="shared" si="142"/>
        <v>Correct</v>
      </c>
      <c r="AK468" s="8"/>
      <c r="AL468" s="159">
        <f>IFERROR(VLOOKUP(Table1[[#This Row],[RespondentID]],'All Data'!$A469:$CN1041,81,FALSE),"unknown")</f>
        <v>0</v>
      </c>
      <c r="AM468" s="159">
        <f>IFERROR(VLOOKUP(Table1[[#This Row],[RespondentID]],'All Data'!$A469:$CN1041,82,FALSE),"unknown")</f>
        <v>0</v>
      </c>
      <c r="AN468" s="159">
        <f>IFERROR(VLOOKUP(Table1[[#This Row],[RespondentID]],'All Data'!$A469:$CN1041,83,FALSE),"unknown")</f>
        <v>0</v>
      </c>
      <c r="AO468" s="159">
        <f>IFERROR(VLOOKUP(Table1[[#This Row],[RespondentID]],'All Data'!$A469:$CN1041,84,FALSE),"unknown")</f>
        <v>0</v>
      </c>
      <c r="AP468" s="159">
        <f>IFERROR(VLOOKUP(Table1[[#This Row],[RespondentID]],'All Data'!$A469:$CN1041,85,FALSE),"unknown")</f>
        <v>0</v>
      </c>
      <c r="AQ468" s="159">
        <f>IFERROR(VLOOKUP(Table1[[#This Row],[RespondentID]],'All Data'!$A469:$CN1041,86,FALSE),"unknown")</f>
        <v>0</v>
      </c>
      <c r="AR468" s="159" t="str">
        <f>IFERROR(VLOOKUP(Table1[[#This Row],[RespondentID]],'All Data'!$A469:$CN1041,87,FALSE),"unknown")</f>
        <v xml:space="preserve"> </v>
      </c>
      <c r="AS468" s="159">
        <f>IFERROR(VLOOKUP(Table1[[#This Row],[RespondentID]],'All Data'!$A469:$CN1041,88,FALSE),"unknown")</f>
        <v>0</v>
      </c>
      <c r="AT468" s="159">
        <f>IFERROR(VLOOKUP(Table1[[#This Row],[RespondentID]],'All Data'!$A469:$CN1041,89,FALSE),"unknown")</f>
        <v>0</v>
      </c>
      <c r="AU468" s="159">
        <f>IFERROR(VLOOKUP(Table1[[#This Row],[RespondentID]],'All Data'!$A469:$CN1041,90,FALSE),"unknown")</f>
        <v>0</v>
      </c>
      <c r="AV468" s="159">
        <f>IFERROR(VLOOKUP(Table1[[#This Row],[RespondentID]],'All Data'!$A469:$CN1041,91,FALSE),"unknown")</f>
        <v>0</v>
      </c>
      <c r="AW468" s="159">
        <f>IFERROR(VLOOKUP(Table1[[#This Row],[RespondentID]],'All Data'!$A469:$CN1041,92,FALSE),"unknown")</f>
        <v>0</v>
      </c>
    </row>
    <row r="469" spans="1:49" x14ac:dyDescent="0.35">
      <c r="A469" s="6">
        <f>'All Data'!A470</f>
        <v>5649612339</v>
      </c>
      <c r="B469" s="6"/>
      <c r="C469" s="6"/>
      <c r="D469" s="6"/>
      <c r="E469" s="6" t="s">
        <v>21</v>
      </c>
      <c r="F469" s="6"/>
      <c r="G469" s="6"/>
      <c r="H469" s="6"/>
      <c r="I469" s="6"/>
      <c r="J469" s="6" t="s">
        <v>26</v>
      </c>
      <c r="K469" s="6"/>
      <c r="L469" s="6" t="s">
        <v>28</v>
      </c>
      <c r="M469" s="6"/>
      <c r="N469" s="6"/>
      <c r="O469" s="8"/>
      <c r="P469" s="8">
        <f t="shared" si="136"/>
        <v>3</v>
      </c>
      <c r="Q469" s="8">
        <f t="shared" si="137"/>
        <v>1</v>
      </c>
      <c r="R469" s="8"/>
      <c r="S469" s="8">
        <f t="shared" si="143"/>
        <v>0</v>
      </c>
      <c r="T469" s="8">
        <f t="shared" si="138"/>
        <v>0</v>
      </c>
      <c r="U469" s="8">
        <f t="shared" si="139"/>
        <v>0</v>
      </c>
      <c r="V469" s="88">
        <f t="shared" si="126"/>
        <v>1</v>
      </c>
      <c r="W469" s="88">
        <f t="shared" si="127"/>
        <v>0</v>
      </c>
      <c r="X469" s="88">
        <f t="shared" si="128"/>
        <v>0</v>
      </c>
      <c r="Y469" s="88">
        <f t="shared" si="129"/>
        <v>0</v>
      </c>
      <c r="Z469" s="88">
        <f t="shared" si="130"/>
        <v>0</v>
      </c>
      <c r="AA469" s="88">
        <f t="shared" si="131"/>
        <v>1</v>
      </c>
      <c r="AB469" s="88">
        <f t="shared" si="132"/>
        <v>0</v>
      </c>
      <c r="AC469" s="88">
        <f t="shared" si="133"/>
        <v>1</v>
      </c>
      <c r="AD469" s="88">
        <f t="shared" si="134"/>
        <v>0</v>
      </c>
      <c r="AE469" s="88">
        <f t="shared" si="135"/>
        <v>0</v>
      </c>
      <c r="AF469" s="8"/>
      <c r="AG469" s="8"/>
      <c r="AH469" s="8">
        <f t="shared" si="140"/>
        <v>3</v>
      </c>
      <c r="AI469" s="8">
        <f t="shared" si="141"/>
        <v>3</v>
      </c>
      <c r="AJ469" s="8" t="str">
        <f t="shared" si="142"/>
        <v>Correct</v>
      </c>
      <c r="AK469" s="8"/>
      <c r="AL469" s="159" t="str">
        <f>IFERROR(VLOOKUP(Table1[[#This Row],[RespondentID]],'All Data'!$A470:$CN1042,81,FALSE),"unknown")</f>
        <v>Female</v>
      </c>
      <c r="AM469" s="159">
        <f>IFERROR(VLOOKUP(Table1[[#This Row],[RespondentID]],'All Data'!$A470:$CN1042,82,FALSE),"unknown")</f>
        <v>16</v>
      </c>
      <c r="AN469" s="159" t="str">
        <f>IFERROR(VLOOKUP(Table1[[#This Row],[RespondentID]],'All Data'!$A470:$CN1042,83,FALSE),"unknown")</f>
        <v>Nassau</v>
      </c>
      <c r="AO469" s="159" t="str">
        <f>IFERROR(VLOOKUP(Table1[[#This Row],[RespondentID]],'All Data'!$A470:$CN1042,84,FALSE),"unknown")</f>
        <v>Albertson, 11507</v>
      </c>
      <c r="AP469" s="159" t="str">
        <f>IFERROR(VLOOKUP(Table1[[#This Row],[RespondentID]],'All Data'!$A470:$CN1042,85,FALSE),"unknown")</f>
        <v>Otra (por favor especifique)</v>
      </c>
      <c r="AQ469" s="159" t="str">
        <f>IFERROR(VLOOKUP(Table1[[#This Row],[RespondentID]],'All Data'!$A470:$CN1042,86,FALSE),"unknown")</f>
        <v>Yes</v>
      </c>
      <c r="AR469" s="159" t="str">
        <f>IFERROR(VLOOKUP(Table1[[#This Row],[RespondentID]],'All Data'!$A470:$CN1042,87,FALSE),"unknown")</f>
        <v xml:space="preserve"> Spanish </v>
      </c>
      <c r="AS469" s="159" t="str">
        <f>IFERROR(VLOOKUP(Table1[[#This Row],[RespondentID]],'All Data'!$A470:$CN1042,88,FALSE),"unknown")</f>
        <v>$0-$19,999</v>
      </c>
      <c r="AT469" s="159" t="str">
        <f>IFERROR(VLOOKUP(Table1[[#This Row],[RespondentID]],'All Data'!$A470:$CN1042,89,FALSE),"unknown")</f>
        <v>High school graduate</v>
      </c>
      <c r="AU469" s="159" t="str">
        <f>IFERROR(VLOOKUP(Table1[[#This Row],[RespondentID]],'All Data'!$A470:$CN1042,90,FALSE),"unknown")</f>
        <v>Student</v>
      </c>
      <c r="AV469" s="159" t="str">
        <f>IFERROR(VLOOKUP(Table1[[#This Row],[RespondentID]],'All Data'!$A470:$CN1042,91,FALSE),"unknown")</f>
        <v>No</v>
      </c>
      <c r="AW469" s="159" t="str">
        <f>IFERROR(VLOOKUP(Table1[[#This Row],[RespondentID]],'All Data'!$A470:$CN1042,92,FALSE),"unknown")</f>
        <v>No</v>
      </c>
    </row>
    <row r="470" spans="1:49" x14ac:dyDescent="0.35">
      <c r="A470" s="6">
        <f>'All Data'!A471</f>
        <v>5649042264</v>
      </c>
      <c r="B470" s="6"/>
      <c r="C470" s="6"/>
      <c r="D470" s="6"/>
      <c r="E470" s="6" t="s">
        <v>21</v>
      </c>
      <c r="F470" s="6"/>
      <c r="G470" s="6"/>
      <c r="H470" s="6"/>
      <c r="I470" s="6"/>
      <c r="J470" s="6"/>
      <c r="K470" s="6"/>
      <c r="L470" s="6" t="s">
        <v>28</v>
      </c>
      <c r="M470" s="6"/>
      <c r="N470" s="6" t="s">
        <v>30</v>
      </c>
      <c r="O470" s="8"/>
      <c r="P470" s="8">
        <f t="shared" si="136"/>
        <v>3</v>
      </c>
      <c r="Q470" s="8">
        <f t="shared" si="137"/>
        <v>1</v>
      </c>
      <c r="R470" s="8"/>
      <c r="S470" s="8">
        <f t="shared" si="143"/>
        <v>0</v>
      </c>
      <c r="T470" s="8">
        <f t="shared" si="138"/>
        <v>0</v>
      </c>
      <c r="U470" s="8">
        <f t="shared" si="139"/>
        <v>0</v>
      </c>
      <c r="V470" s="88">
        <f t="shared" si="126"/>
        <v>1</v>
      </c>
      <c r="W470" s="88">
        <f t="shared" si="127"/>
        <v>0</v>
      </c>
      <c r="X470" s="88">
        <f t="shared" si="128"/>
        <v>0</v>
      </c>
      <c r="Y470" s="88">
        <f t="shared" si="129"/>
        <v>0</v>
      </c>
      <c r="Z470" s="88">
        <f t="shared" si="130"/>
        <v>0</v>
      </c>
      <c r="AA470" s="88">
        <f t="shared" si="131"/>
        <v>0</v>
      </c>
      <c r="AB470" s="88">
        <f t="shared" si="132"/>
        <v>0</v>
      </c>
      <c r="AC470" s="88">
        <f t="shared" si="133"/>
        <v>1</v>
      </c>
      <c r="AD470" s="88">
        <f t="shared" si="134"/>
        <v>0</v>
      </c>
      <c r="AE470" s="88">
        <f t="shared" si="135"/>
        <v>1</v>
      </c>
      <c r="AF470" s="8"/>
      <c r="AG470" s="8"/>
      <c r="AH470" s="8">
        <f t="shared" si="140"/>
        <v>3</v>
      </c>
      <c r="AI470" s="8">
        <f t="shared" si="141"/>
        <v>3</v>
      </c>
      <c r="AJ470" s="8" t="str">
        <f t="shared" si="142"/>
        <v>Correct</v>
      </c>
      <c r="AK470" s="8"/>
      <c r="AL470" s="159" t="str">
        <f>IFERROR(VLOOKUP(Table1[[#This Row],[RespondentID]],'All Data'!$A471:$CN1043,81,FALSE),"unknown")</f>
        <v>Female</v>
      </c>
      <c r="AM470" s="159">
        <f>IFERROR(VLOOKUP(Table1[[#This Row],[RespondentID]],'All Data'!$A471:$CN1043,82,FALSE),"unknown")</f>
        <v>16</v>
      </c>
      <c r="AN470" s="159" t="str">
        <f>IFERROR(VLOOKUP(Table1[[#This Row],[RespondentID]],'All Data'!$A471:$CN1043,83,FALSE),"unknown")</f>
        <v>Nassau</v>
      </c>
      <c r="AO470" s="159">
        <f>IFERROR(VLOOKUP(Table1[[#This Row],[RespondentID]],'All Data'!$A471:$CN1043,84,FALSE),"unknown")</f>
        <v>0</v>
      </c>
      <c r="AP470" s="159">
        <f>IFERROR(VLOOKUP(Table1[[#This Row],[RespondentID]],'All Data'!$A471:$CN1043,85,FALSE),"unknown")</f>
        <v>0</v>
      </c>
      <c r="AQ470" s="159">
        <f>IFERROR(VLOOKUP(Table1[[#This Row],[RespondentID]],'All Data'!$A471:$CN1043,86,FALSE),"unknown")</f>
        <v>0</v>
      </c>
      <c r="AR470" s="159" t="str">
        <f>IFERROR(VLOOKUP(Table1[[#This Row],[RespondentID]],'All Data'!$A471:$CN1043,87,FALSE),"unknown")</f>
        <v xml:space="preserve"> </v>
      </c>
      <c r="AS470" s="159">
        <f>IFERROR(VLOOKUP(Table1[[#This Row],[RespondentID]],'All Data'!$A471:$CN1043,88,FALSE),"unknown")</f>
        <v>0</v>
      </c>
      <c r="AT470" s="159">
        <f>IFERROR(VLOOKUP(Table1[[#This Row],[RespondentID]],'All Data'!$A471:$CN1043,89,FALSE),"unknown")</f>
        <v>0</v>
      </c>
      <c r="AU470" s="159">
        <f>IFERROR(VLOOKUP(Table1[[#This Row],[RespondentID]],'All Data'!$A471:$CN1043,90,FALSE),"unknown")</f>
        <v>0</v>
      </c>
      <c r="AV470" s="159">
        <f>IFERROR(VLOOKUP(Table1[[#This Row],[RespondentID]],'All Data'!$A471:$CN1043,91,FALSE),"unknown")</f>
        <v>0</v>
      </c>
      <c r="AW470" s="159">
        <f>IFERROR(VLOOKUP(Table1[[#This Row],[RespondentID]],'All Data'!$A471:$CN1043,92,FALSE),"unknown")</f>
        <v>0</v>
      </c>
    </row>
    <row r="471" spans="1:49" x14ac:dyDescent="0.35">
      <c r="A471" s="6">
        <f>'All Data'!A472</f>
        <v>5648819057</v>
      </c>
      <c r="B471" s="6"/>
      <c r="C471" s="6"/>
      <c r="D471" s="6"/>
      <c r="E471" s="6" t="s">
        <v>21</v>
      </c>
      <c r="F471" s="6"/>
      <c r="G471" s="6"/>
      <c r="H471" s="6"/>
      <c r="I471" s="6"/>
      <c r="J471" s="6"/>
      <c r="K471" s="6"/>
      <c r="L471" s="6"/>
      <c r="M471" s="6"/>
      <c r="N471" s="6"/>
      <c r="O471" s="8"/>
      <c r="P471" s="8">
        <f t="shared" si="136"/>
        <v>1</v>
      </c>
      <c r="Q471" s="8">
        <f t="shared" si="137"/>
        <v>3</v>
      </c>
      <c r="R471" s="8"/>
      <c r="S471" s="8">
        <f t="shared" si="143"/>
        <v>0</v>
      </c>
      <c r="T471" s="8">
        <f t="shared" si="138"/>
        <v>0</v>
      </c>
      <c r="U471" s="8">
        <f t="shared" si="139"/>
        <v>0</v>
      </c>
      <c r="V471" s="88">
        <f t="shared" si="126"/>
        <v>1</v>
      </c>
      <c r="W471" s="88">
        <f t="shared" si="127"/>
        <v>0</v>
      </c>
      <c r="X471" s="88">
        <f t="shared" si="128"/>
        <v>0</v>
      </c>
      <c r="Y471" s="88">
        <f t="shared" si="129"/>
        <v>0</v>
      </c>
      <c r="Z471" s="88">
        <f t="shared" si="130"/>
        <v>0</v>
      </c>
      <c r="AA471" s="88">
        <f t="shared" si="131"/>
        <v>0</v>
      </c>
      <c r="AB471" s="88">
        <f t="shared" si="132"/>
        <v>0</v>
      </c>
      <c r="AC471" s="88">
        <f t="shared" si="133"/>
        <v>0</v>
      </c>
      <c r="AD471" s="88">
        <f t="shared" si="134"/>
        <v>0</v>
      </c>
      <c r="AE471" s="88">
        <f t="shared" si="135"/>
        <v>0</v>
      </c>
      <c r="AF471" s="8"/>
      <c r="AG471" s="8"/>
      <c r="AH471" s="8">
        <f t="shared" si="140"/>
        <v>1</v>
      </c>
      <c r="AI471" s="8">
        <f t="shared" si="141"/>
        <v>1</v>
      </c>
      <c r="AJ471" s="8" t="str">
        <f t="shared" si="142"/>
        <v>Correct</v>
      </c>
      <c r="AK471" s="8"/>
      <c r="AL471" s="159">
        <f>IFERROR(VLOOKUP(Table1[[#This Row],[RespondentID]],'All Data'!$A472:$CN1044,81,FALSE),"unknown")</f>
        <v>0</v>
      </c>
      <c r="AM471" s="159">
        <f>IFERROR(VLOOKUP(Table1[[#This Row],[RespondentID]],'All Data'!$A472:$CN1044,82,FALSE),"unknown")</f>
        <v>0</v>
      </c>
      <c r="AN471" s="159">
        <f>IFERROR(VLOOKUP(Table1[[#This Row],[RespondentID]],'All Data'!$A472:$CN1044,83,FALSE),"unknown")</f>
        <v>0</v>
      </c>
      <c r="AO471" s="159">
        <f>IFERROR(VLOOKUP(Table1[[#This Row],[RespondentID]],'All Data'!$A472:$CN1044,84,FALSE),"unknown")</f>
        <v>0</v>
      </c>
      <c r="AP471" s="159">
        <f>IFERROR(VLOOKUP(Table1[[#This Row],[RespondentID]],'All Data'!$A472:$CN1044,85,FALSE),"unknown")</f>
        <v>0</v>
      </c>
      <c r="AQ471" s="159">
        <f>IFERROR(VLOOKUP(Table1[[#This Row],[RespondentID]],'All Data'!$A472:$CN1044,86,FALSE),"unknown")</f>
        <v>0</v>
      </c>
      <c r="AR471" s="159" t="str">
        <f>IFERROR(VLOOKUP(Table1[[#This Row],[RespondentID]],'All Data'!$A472:$CN1044,87,FALSE),"unknown")</f>
        <v xml:space="preserve"> </v>
      </c>
      <c r="AS471" s="159">
        <f>IFERROR(VLOOKUP(Table1[[#This Row],[RespondentID]],'All Data'!$A472:$CN1044,88,FALSE),"unknown")</f>
        <v>0</v>
      </c>
      <c r="AT471" s="159">
        <f>IFERROR(VLOOKUP(Table1[[#This Row],[RespondentID]],'All Data'!$A472:$CN1044,89,FALSE),"unknown")</f>
        <v>0</v>
      </c>
      <c r="AU471" s="159">
        <f>IFERROR(VLOOKUP(Table1[[#This Row],[RespondentID]],'All Data'!$A472:$CN1044,90,FALSE),"unknown")</f>
        <v>0</v>
      </c>
      <c r="AV471" s="159">
        <f>IFERROR(VLOOKUP(Table1[[#This Row],[RespondentID]],'All Data'!$A472:$CN1044,91,FALSE),"unknown")</f>
        <v>0</v>
      </c>
      <c r="AW471" s="159">
        <f>IFERROR(VLOOKUP(Table1[[#This Row],[RespondentID]],'All Data'!$A472:$CN1044,92,FALSE),"unknown")</f>
        <v>0</v>
      </c>
    </row>
    <row r="472" spans="1:49" x14ac:dyDescent="0.35">
      <c r="A472" s="6">
        <f>'All Data'!A473</f>
        <v>5648784409</v>
      </c>
      <c r="B472" s="6"/>
      <c r="C472" s="6"/>
      <c r="D472" s="6" t="s">
        <v>20</v>
      </c>
      <c r="E472" s="6"/>
      <c r="F472" s="6"/>
      <c r="G472" s="6"/>
      <c r="H472" s="6"/>
      <c r="I472" s="6"/>
      <c r="J472" s="6"/>
      <c r="K472" s="6"/>
      <c r="L472" s="6"/>
      <c r="M472" s="6"/>
      <c r="N472" s="6"/>
      <c r="O472" s="8"/>
      <c r="P472" s="8">
        <f t="shared" si="136"/>
        <v>1</v>
      </c>
      <c r="Q472" s="8">
        <f t="shared" si="137"/>
        <v>3</v>
      </c>
      <c r="R472" s="8"/>
      <c r="S472" s="8">
        <f t="shared" si="143"/>
        <v>0</v>
      </c>
      <c r="T472" s="8">
        <f t="shared" si="138"/>
        <v>0</v>
      </c>
      <c r="U472" s="8">
        <f t="shared" si="139"/>
        <v>1</v>
      </c>
      <c r="V472" s="88">
        <f t="shared" si="126"/>
        <v>0</v>
      </c>
      <c r="W472" s="88">
        <f t="shared" si="127"/>
        <v>0</v>
      </c>
      <c r="X472" s="88">
        <f t="shared" si="128"/>
        <v>0</v>
      </c>
      <c r="Y472" s="88">
        <f t="shared" si="129"/>
        <v>0</v>
      </c>
      <c r="Z472" s="88">
        <f t="shared" si="130"/>
        <v>0</v>
      </c>
      <c r="AA472" s="88">
        <f t="shared" si="131"/>
        <v>0</v>
      </c>
      <c r="AB472" s="88">
        <f t="shared" si="132"/>
        <v>0</v>
      </c>
      <c r="AC472" s="88">
        <f t="shared" si="133"/>
        <v>0</v>
      </c>
      <c r="AD472" s="88">
        <f t="shared" si="134"/>
        <v>0</v>
      </c>
      <c r="AE472" s="88">
        <f t="shared" si="135"/>
        <v>0</v>
      </c>
      <c r="AF472" s="8"/>
      <c r="AG472" s="8"/>
      <c r="AH472" s="8">
        <f t="shared" si="140"/>
        <v>1</v>
      </c>
      <c r="AI472" s="8">
        <f t="shared" si="141"/>
        <v>1</v>
      </c>
      <c r="AJ472" s="8" t="str">
        <f t="shared" si="142"/>
        <v>Correct</v>
      </c>
      <c r="AK472" s="8"/>
      <c r="AL472" s="159" t="str">
        <f>IFERROR(VLOOKUP(Table1[[#This Row],[RespondentID]],'All Data'!$A473:$CN1045,81,FALSE),"unknown")</f>
        <v>Female</v>
      </c>
      <c r="AM472" s="159">
        <f>IFERROR(VLOOKUP(Table1[[#This Row],[RespondentID]],'All Data'!$A473:$CN1045,82,FALSE),"unknown")</f>
        <v>15</v>
      </c>
      <c r="AN472" s="159" t="str">
        <f>IFERROR(VLOOKUP(Table1[[#This Row],[RespondentID]],'All Data'!$A473:$CN1045,83,FALSE),"unknown")</f>
        <v>Queens</v>
      </c>
      <c r="AO472" s="159" t="str">
        <f>IFERROR(VLOOKUP(Table1[[#This Row],[RespondentID]],'All Data'!$A473:$CN1045,84,FALSE),"unknown")</f>
        <v>Argo Village, 11003</v>
      </c>
      <c r="AP472" s="159" t="str">
        <f>IFERROR(VLOOKUP(Table1[[#This Row],[RespondentID]],'All Data'!$A473:$CN1045,85,FALSE),"unknown")</f>
        <v>Multi-racial</v>
      </c>
      <c r="AQ472" s="159" t="str">
        <f>IFERROR(VLOOKUP(Table1[[#This Row],[RespondentID]],'All Data'!$A473:$CN1045,86,FALSE),"unknown")</f>
        <v>No</v>
      </c>
      <c r="AR472" s="159" t="str">
        <f>IFERROR(VLOOKUP(Table1[[#This Row],[RespondentID]],'All Data'!$A473:$CN1045,87,FALSE),"unknown")</f>
        <v xml:space="preserve"> Spanish </v>
      </c>
      <c r="AS472" s="159" t="str">
        <f>IFERROR(VLOOKUP(Table1[[#This Row],[RespondentID]],'All Data'!$A473:$CN1045,88,FALSE),"unknown")</f>
        <v>$0-$19,999</v>
      </c>
      <c r="AT472" s="159" t="str">
        <f>IFERROR(VLOOKUP(Table1[[#This Row],[RespondentID]],'All Data'!$A473:$CN1045,89,FALSE),"unknown")</f>
        <v>High school graduate</v>
      </c>
      <c r="AU472" s="159" t="str">
        <f>IFERROR(VLOOKUP(Table1[[#This Row],[RespondentID]],'All Data'!$A473:$CN1045,90,FALSE),"unknown")</f>
        <v>Student</v>
      </c>
      <c r="AV472" s="159" t="str">
        <f>IFERROR(VLOOKUP(Table1[[#This Row],[RespondentID]],'All Data'!$A473:$CN1045,91,FALSE),"unknown")</f>
        <v>Yes</v>
      </c>
      <c r="AW472" s="159" t="str">
        <f>IFERROR(VLOOKUP(Table1[[#This Row],[RespondentID]],'All Data'!$A473:$CN1045,92,FALSE),"unknown")</f>
        <v>Yes</v>
      </c>
    </row>
    <row r="473" spans="1:49" x14ac:dyDescent="0.35">
      <c r="A473" s="6">
        <f>'All Data'!A474</f>
        <v>5648491104</v>
      </c>
      <c r="B473" s="6"/>
      <c r="C473" s="6" t="s">
        <v>19</v>
      </c>
      <c r="D473" s="6"/>
      <c r="E473" s="6"/>
      <c r="F473" s="6"/>
      <c r="G473" s="6"/>
      <c r="H473" s="6" t="s">
        <v>24</v>
      </c>
      <c r="I473" s="6"/>
      <c r="J473" s="6"/>
      <c r="K473" s="6"/>
      <c r="L473" s="6" t="s">
        <v>28</v>
      </c>
      <c r="M473" s="6"/>
      <c r="N473" s="6"/>
      <c r="O473" s="8"/>
      <c r="P473" s="8">
        <f t="shared" si="136"/>
        <v>3</v>
      </c>
      <c r="Q473" s="8">
        <f t="shared" si="137"/>
        <v>1</v>
      </c>
      <c r="R473" s="8"/>
      <c r="S473" s="8">
        <f t="shared" si="143"/>
        <v>0</v>
      </c>
      <c r="T473" s="8">
        <f t="shared" si="138"/>
        <v>1</v>
      </c>
      <c r="U473" s="8">
        <f t="shared" si="139"/>
        <v>0</v>
      </c>
      <c r="V473" s="88">
        <f t="shared" si="126"/>
        <v>0</v>
      </c>
      <c r="W473" s="88">
        <f t="shared" si="127"/>
        <v>0</v>
      </c>
      <c r="X473" s="88">
        <f t="shared" si="128"/>
        <v>0</v>
      </c>
      <c r="Y473" s="88">
        <f t="shared" si="129"/>
        <v>1</v>
      </c>
      <c r="Z473" s="88">
        <f t="shared" si="130"/>
        <v>0</v>
      </c>
      <c r="AA473" s="88">
        <f t="shared" si="131"/>
        <v>0</v>
      </c>
      <c r="AB473" s="88">
        <f t="shared" si="132"/>
        <v>0</v>
      </c>
      <c r="AC473" s="88">
        <f t="shared" si="133"/>
        <v>1</v>
      </c>
      <c r="AD473" s="88">
        <f t="shared" si="134"/>
        <v>0</v>
      </c>
      <c r="AE473" s="88">
        <f t="shared" si="135"/>
        <v>0</v>
      </c>
      <c r="AF473" s="8"/>
      <c r="AG473" s="8"/>
      <c r="AH473" s="8">
        <f t="shared" si="140"/>
        <v>3</v>
      </c>
      <c r="AI473" s="8">
        <f t="shared" si="141"/>
        <v>3</v>
      </c>
      <c r="AJ473" s="8" t="str">
        <f t="shared" si="142"/>
        <v>Correct</v>
      </c>
      <c r="AK473" s="8"/>
      <c r="AL473" s="159" t="str">
        <f>IFERROR(VLOOKUP(Table1[[#This Row],[RespondentID]],'All Data'!$A474:$CN1046,81,FALSE),"unknown")</f>
        <v>Female</v>
      </c>
      <c r="AM473" s="159">
        <f>IFERROR(VLOOKUP(Table1[[#This Row],[RespondentID]],'All Data'!$A474:$CN1046,82,FALSE),"unknown")</f>
        <v>15</v>
      </c>
      <c r="AN473" s="159" t="str">
        <f>IFERROR(VLOOKUP(Table1[[#This Row],[RespondentID]],'All Data'!$A474:$CN1046,83,FALSE),"unknown")</f>
        <v>Queens</v>
      </c>
      <c r="AO473" s="159">
        <f>IFERROR(VLOOKUP(Table1[[#This Row],[RespondentID]],'All Data'!$A474:$CN1046,84,FALSE),"unknown")</f>
        <v>0</v>
      </c>
      <c r="AP473" s="159" t="str">
        <f>IFERROR(VLOOKUP(Table1[[#This Row],[RespondentID]],'All Data'!$A474:$CN1046,85,FALSE),"unknown")</f>
        <v>Multi-racial</v>
      </c>
      <c r="AQ473" s="159" t="str">
        <f>IFERROR(VLOOKUP(Table1[[#This Row],[RespondentID]],'All Data'!$A474:$CN1046,86,FALSE),"unknown")</f>
        <v>No</v>
      </c>
      <c r="AR473" s="159" t="str">
        <f>IFERROR(VLOOKUP(Table1[[#This Row],[RespondentID]],'All Data'!$A474:$CN1046,87,FALSE),"unknown")</f>
        <v xml:space="preserve"> Spanish </v>
      </c>
      <c r="AS473" s="159" t="str">
        <f>IFERROR(VLOOKUP(Table1[[#This Row],[RespondentID]],'All Data'!$A474:$CN1046,88,FALSE),"unknown")</f>
        <v>$0-$19,999</v>
      </c>
      <c r="AT473" s="159" t="str">
        <f>IFERROR(VLOOKUP(Table1[[#This Row],[RespondentID]],'All Data'!$A474:$CN1046,89,FALSE),"unknown")</f>
        <v>High school graduate</v>
      </c>
      <c r="AU473" s="159" t="str">
        <f>IFERROR(VLOOKUP(Table1[[#This Row],[RespondentID]],'All Data'!$A474:$CN1046,90,FALSE),"unknown")</f>
        <v>Student</v>
      </c>
      <c r="AV473" s="159" t="str">
        <f>IFERROR(VLOOKUP(Table1[[#This Row],[RespondentID]],'All Data'!$A474:$CN1046,91,FALSE),"unknown")</f>
        <v>Yes</v>
      </c>
      <c r="AW473" s="159" t="str">
        <f>IFERROR(VLOOKUP(Table1[[#This Row],[RespondentID]],'All Data'!$A474:$CN1046,92,FALSE),"unknown")</f>
        <v>Yes</v>
      </c>
    </row>
    <row r="474" spans="1:49" x14ac:dyDescent="0.35">
      <c r="A474" s="6">
        <f>'All Data'!A475</f>
        <v>5648490970</v>
      </c>
      <c r="B474" s="6"/>
      <c r="C474" s="6"/>
      <c r="D474" s="6"/>
      <c r="E474" s="6"/>
      <c r="F474" s="6"/>
      <c r="G474" s="6"/>
      <c r="H474" s="6" t="s">
        <v>24</v>
      </c>
      <c r="I474" s="6"/>
      <c r="J474" s="6"/>
      <c r="K474" s="6"/>
      <c r="L474" s="6" t="s">
        <v>28</v>
      </c>
      <c r="M474" s="6"/>
      <c r="N474" s="6"/>
      <c r="O474" s="8"/>
      <c r="P474" s="8">
        <f t="shared" si="136"/>
        <v>2</v>
      </c>
      <c r="Q474" s="8">
        <f t="shared" si="137"/>
        <v>1.5</v>
      </c>
      <c r="R474" s="8"/>
      <c r="S474" s="8">
        <f t="shared" si="143"/>
        <v>0</v>
      </c>
      <c r="T474" s="8">
        <f t="shared" si="138"/>
        <v>0</v>
      </c>
      <c r="U474" s="8">
        <f t="shared" si="139"/>
        <v>0</v>
      </c>
      <c r="V474" s="88">
        <f t="shared" si="126"/>
        <v>0</v>
      </c>
      <c r="W474" s="88">
        <f t="shared" si="127"/>
        <v>0</v>
      </c>
      <c r="X474" s="88">
        <f t="shared" si="128"/>
        <v>0</v>
      </c>
      <c r="Y474" s="88">
        <f t="shared" si="129"/>
        <v>1</v>
      </c>
      <c r="Z474" s="88">
        <f t="shared" si="130"/>
        <v>0</v>
      </c>
      <c r="AA474" s="88">
        <f t="shared" si="131"/>
        <v>0</v>
      </c>
      <c r="AB474" s="88">
        <f t="shared" si="132"/>
        <v>0</v>
      </c>
      <c r="AC474" s="88">
        <f t="shared" si="133"/>
        <v>1</v>
      </c>
      <c r="AD474" s="88">
        <f t="shared" si="134"/>
        <v>0</v>
      </c>
      <c r="AE474" s="88">
        <f t="shared" si="135"/>
        <v>0</v>
      </c>
      <c r="AF474" s="8"/>
      <c r="AG474" s="8"/>
      <c r="AH474" s="8">
        <f t="shared" si="140"/>
        <v>2</v>
      </c>
      <c r="AI474" s="8">
        <f t="shared" si="141"/>
        <v>2</v>
      </c>
      <c r="AJ474" s="8" t="str">
        <f t="shared" si="142"/>
        <v>Correct</v>
      </c>
      <c r="AK474" s="8"/>
      <c r="AL474" s="159" t="str">
        <f>IFERROR(VLOOKUP(Table1[[#This Row],[RespondentID]],'All Data'!$A475:$CN1047,81,FALSE),"unknown")</f>
        <v>Female</v>
      </c>
      <c r="AM474" s="159">
        <f>IFERROR(VLOOKUP(Table1[[#This Row],[RespondentID]],'All Data'!$A475:$CN1047,82,FALSE),"unknown")</f>
        <v>15</v>
      </c>
      <c r="AN474" s="159" t="str">
        <f>IFERROR(VLOOKUP(Table1[[#This Row],[RespondentID]],'All Data'!$A475:$CN1047,83,FALSE),"unknown")</f>
        <v>Suffolk</v>
      </c>
      <c r="AO474" s="159">
        <f>IFERROR(VLOOKUP(Table1[[#This Row],[RespondentID]],'All Data'!$A475:$CN1047,84,FALSE),"unknown")</f>
        <v>0</v>
      </c>
      <c r="AP474" s="159">
        <f>IFERROR(VLOOKUP(Table1[[#This Row],[RespondentID]],'All Data'!$A475:$CN1047,85,FALSE),"unknown")</f>
        <v>0</v>
      </c>
      <c r="AQ474" s="159">
        <f>IFERROR(VLOOKUP(Table1[[#This Row],[RespondentID]],'All Data'!$A475:$CN1047,86,FALSE),"unknown")</f>
        <v>0</v>
      </c>
      <c r="AR474" s="159" t="str">
        <f>IFERROR(VLOOKUP(Table1[[#This Row],[RespondentID]],'All Data'!$A475:$CN1047,87,FALSE),"unknown")</f>
        <v xml:space="preserve"> </v>
      </c>
      <c r="AS474" s="159">
        <f>IFERROR(VLOOKUP(Table1[[#This Row],[RespondentID]],'All Data'!$A475:$CN1047,88,FALSE),"unknown")</f>
        <v>0</v>
      </c>
      <c r="AT474" s="159">
        <f>IFERROR(VLOOKUP(Table1[[#This Row],[RespondentID]],'All Data'!$A475:$CN1047,89,FALSE),"unknown")</f>
        <v>0</v>
      </c>
      <c r="AU474" s="159">
        <f>IFERROR(VLOOKUP(Table1[[#This Row],[RespondentID]],'All Data'!$A475:$CN1047,90,FALSE),"unknown")</f>
        <v>0</v>
      </c>
      <c r="AV474" s="159">
        <f>IFERROR(VLOOKUP(Table1[[#This Row],[RespondentID]],'All Data'!$A475:$CN1047,91,FALSE),"unknown")</f>
        <v>0</v>
      </c>
      <c r="AW474" s="159">
        <f>IFERROR(VLOOKUP(Table1[[#This Row],[RespondentID]],'All Data'!$A475:$CN1047,92,FALSE),"unknown")</f>
        <v>0</v>
      </c>
    </row>
    <row r="475" spans="1:49" x14ac:dyDescent="0.35">
      <c r="A475" s="6">
        <f>'All Data'!A476</f>
        <v>5645733325</v>
      </c>
      <c r="B475" s="6"/>
      <c r="C475" s="6"/>
      <c r="D475" s="6"/>
      <c r="E475" s="6" t="s">
        <v>21</v>
      </c>
      <c r="F475" s="6"/>
      <c r="G475" s="6"/>
      <c r="H475" s="6"/>
      <c r="I475" s="6"/>
      <c r="J475" s="6"/>
      <c r="K475" s="6" t="s">
        <v>27</v>
      </c>
      <c r="L475" s="6" t="s">
        <v>28</v>
      </c>
      <c r="M475" s="6"/>
      <c r="N475" s="6"/>
      <c r="O475" s="8"/>
      <c r="P475" s="8">
        <f t="shared" si="136"/>
        <v>3</v>
      </c>
      <c r="Q475" s="8">
        <f t="shared" si="137"/>
        <v>1</v>
      </c>
      <c r="R475" s="8"/>
      <c r="S475" s="8">
        <f t="shared" si="143"/>
        <v>0</v>
      </c>
      <c r="T475" s="8">
        <f t="shared" si="138"/>
        <v>0</v>
      </c>
      <c r="U475" s="8">
        <f t="shared" si="139"/>
        <v>0</v>
      </c>
      <c r="V475" s="88">
        <f t="shared" si="126"/>
        <v>1</v>
      </c>
      <c r="W475" s="88">
        <f t="shared" si="127"/>
        <v>0</v>
      </c>
      <c r="X475" s="88">
        <f t="shared" si="128"/>
        <v>0</v>
      </c>
      <c r="Y475" s="88">
        <f t="shared" si="129"/>
        <v>0</v>
      </c>
      <c r="Z475" s="88">
        <f t="shared" si="130"/>
        <v>0</v>
      </c>
      <c r="AA475" s="88">
        <f t="shared" si="131"/>
        <v>0</v>
      </c>
      <c r="AB475" s="88">
        <f t="shared" si="132"/>
        <v>1</v>
      </c>
      <c r="AC475" s="88">
        <f t="shared" si="133"/>
        <v>1</v>
      </c>
      <c r="AD475" s="88">
        <f t="shared" si="134"/>
        <v>0</v>
      </c>
      <c r="AE475" s="88">
        <f t="shared" si="135"/>
        <v>0</v>
      </c>
      <c r="AF475" s="8"/>
      <c r="AG475" s="8"/>
      <c r="AH475" s="8">
        <f t="shared" si="140"/>
        <v>3</v>
      </c>
      <c r="AI475" s="8">
        <f t="shared" si="141"/>
        <v>3</v>
      </c>
      <c r="AJ475" s="8" t="str">
        <f t="shared" si="142"/>
        <v>Correct</v>
      </c>
      <c r="AK475" s="8"/>
      <c r="AL475" s="159" t="str">
        <f>IFERROR(VLOOKUP(Table1[[#This Row],[RespondentID]],'All Data'!$A476:$CN1048,81,FALSE),"unknown")</f>
        <v>Female</v>
      </c>
      <c r="AM475" s="159">
        <f>IFERROR(VLOOKUP(Table1[[#This Row],[RespondentID]],'All Data'!$A476:$CN1048,82,FALSE),"unknown")</f>
        <v>40</v>
      </c>
      <c r="AN475" s="159" t="str">
        <f>IFERROR(VLOOKUP(Table1[[#This Row],[RespondentID]],'All Data'!$A476:$CN1048,83,FALSE),"unknown")</f>
        <v>Suffolk</v>
      </c>
      <c r="AO475" s="159" t="str">
        <f>IFERROR(VLOOKUP(Table1[[#This Row],[RespondentID]],'All Data'!$A476:$CN1048,84,FALSE),"unknown")</f>
        <v>Babylon, 11704</v>
      </c>
      <c r="AP475" s="159">
        <f>IFERROR(VLOOKUP(Table1[[#This Row],[RespondentID]],'All Data'!$A476:$CN1048,85,FALSE),"unknown")</f>
        <v>0</v>
      </c>
      <c r="AQ475" s="159">
        <f>IFERROR(VLOOKUP(Table1[[#This Row],[RespondentID]],'All Data'!$A476:$CN1048,86,FALSE),"unknown")</f>
        <v>0</v>
      </c>
      <c r="AR475" s="159" t="str">
        <f>IFERROR(VLOOKUP(Table1[[#This Row],[RespondentID]],'All Data'!$A476:$CN1048,87,FALSE),"unknown")</f>
        <v xml:space="preserve"> </v>
      </c>
      <c r="AS475" s="159">
        <f>IFERROR(VLOOKUP(Table1[[#This Row],[RespondentID]],'All Data'!$A476:$CN1048,88,FALSE),"unknown")</f>
        <v>0</v>
      </c>
      <c r="AT475" s="159">
        <f>IFERROR(VLOOKUP(Table1[[#This Row],[RespondentID]],'All Data'!$A476:$CN1048,89,FALSE),"unknown")</f>
        <v>0</v>
      </c>
      <c r="AU475" s="159">
        <f>IFERROR(VLOOKUP(Table1[[#This Row],[RespondentID]],'All Data'!$A476:$CN1048,90,FALSE),"unknown")</f>
        <v>0</v>
      </c>
      <c r="AV475" s="159">
        <f>IFERROR(VLOOKUP(Table1[[#This Row],[RespondentID]],'All Data'!$A476:$CN1048,91,FALSE),"unknown")</f>
        <v>0</v>
      </c>
      <c r="AW475" s="159">
        <f>IFERROR(VLOOKUP(Table1[[#This Row],[RespondentID]],'All Data'!$A476:$CN1048,92,FALSE),"unknown")</f>
        <v>0</v>
      </c>
    </row>
    <row r="476" spans="1:49" x14ac:dyDescent="0.35">
      <c r="A476" s="6">
        <f>'All Data'!A477</f>
        <v>5645305131</v>
      </c>
      <c r="B476" s="6"/>
      <c r="C476" s="6"/>
      <c r="D476" s="6"/>
      <c r="E476" s="6"/>
      <c r="F476" s="6" t="s">
        <v>22</v>
      </c>
      <c r="G476" s="6"/>
      <c r="H476" s="6"/>
      <c r="I476" s="6"/>
      <c r="J476" s="6"/>
      <c r="K476" s="6"/>
      <c r="L476" s="6" t="s">
        <v>28</v>
      </c>
      <c r="M476" s="6" t="s">
        <v>29</v>
      </c>
      <c r="N476" s="6"/>
      <c r="O476" s="8"/>
      <c r="P476" s="8">
        <f t="shared" si="136"/>
        <v>3</v>
      </c>
      <c r="Q476" s="8">
        <f t="shared" si="137"/>
        <v>1</v>
      </c>
      <c r="R476" s="8"/>
      <c r="S476" s="8">
        <f t="shared" si="143"/>
        <v>0</v>
      </c>
      <c r="T476" s="8">
        <f t="shared" si="138"/>
        <v>0</v>
      </c>
      <c r="U476" s="8">
        <f t="shared" si="139"/>
        <v>0</v>
      </c>
      <c r="V476" s="88">
        <f t="shared" si="126"/>
        <v>0</v>
      </c>
      <c r="W476" s="88">
        <f t="shared" si="127"/>
        <v>1</v>
      </c>
      <c r="X476" s="88">
        <f t="shared" si="128"/>
        <v>0</v>
      </c>
      <c r="Y476" s="88">
        <f t="shared" si="129"/>
        <v>0</v>
      </c>
      <c r="Z476" s="88">
        <f t="shared" si="130"/>
        <v>0</v>
      </c>
      <c r="AA476" s="88">
        <f t="shared" si="131"/>
        <v>0</v>
      </c>
      <c r="AB476" s="88">
        <f t="shared" si="132"/>
        <v>0</v>
      </c>
      <c r="AC476" s="88">
        <f t="shared" si="133"/>
        <v>1</v>
      </c>
      <c r="AD476" s="88">
        <f t="shared" si="134"/>
        <v>1</v>
      </c>
      <c r="AE476" s="88">
        <f t="shared" si="135"/>
        <v>0</v>
      </c>
      <c r="AF476" s="8"/>
      <c r="AG476" s="8"/>
      <c r="AH476" s="8">
        <f t="shared" si="140"/>
        <v>3</v>
      </c>
      <c r="AI476" s="8">
        <f t="shared" si="141"/>
        <v>3</v>
      </c>
      <c r="AJ476" s="8" t="str">
        <f t="shared" si="142"/>
        <v>Correct</v>
      </c>
      <c r="AK476" s="8"/>
      <c r="AL476" s="159" t="str">
        <f>IFERROR(VLOOKUP(Table1[[#This Row],[RespondentID]],'All Data'!$A477:$CN1049,81,FALSE),"unknown")</f>
        <v>Male</v>
      </c>
      <c r="AM476" s="159">
        <f>IFERROR(VLOOKUP(Table1[[#This Row],[RespondentID]],'All Data'!$A477:$CN1049,82,FALSE),"unknown")</f>
        <v>26</v>
      </c>
      <c r="AN476" s="159" t="str">
        <f>IFERROR(VLOOKUP(Table1[[#This Row],[RespondentID]],'All Data'!$A477:$CN1049,83,FALSE),"unknown")</f>
        <v>Nassau</v>
      </c>
      <c r="AO476" s="159" t="str">
        <f>IFERROR(VLOOKUP(Table1[[#This Row],[RespondentID]],'All Data'!$A477:$CN1049,84,FALSE),"unknown")</f>
        <v>University Gardens, 11020</v>
      </c>
      <c r="AP476" s="159" t="str">
        <f>IFERROR(VLOOKUP(Table1[[#This Row],[RespondentID]],'All Data'!$A477:$CN1049,85,FALSE),"unknown")</f>
        <v>White/Caucasian</v>
      </c>
      <c r="AQ476" s="159" t="str">
        <f>IFERROR(VLOOKUP(Table1[[#This Row],[RespondentID]],'All Data'!$A477:$CN1049,86,FALSE),"unknown")</f>
        <v>Yes</v>
      </c>
      <c r="AR476" s="159" t="str">
        <f>IFERROR(VLOOKUP(Table1[[#This Row],[RespondentID]],'All Data'!$A477:$CN1049,87,FALSE),"unknown")</f>
        <v xml:space="preserve"> Spanish </v>
      </c>
      <c r="AS476" s="159" t="str">
        <f>IFERROR(VLOOKUP(Table1[[#This Row],[RespondentID]],'All Data'!$A477:$CN1049,88,FALSE),"unknown")</f>
        <v>$0-$19,999</v>
      </c>
      <c r="AT476" s="159" t="str">
        <f>IFERROR(VLOOKUP(Table1[[#This Row],[RespondentID]],'All Data'!$A477:$CN1049,89,FALSE),"unknown")</f>
        <v>Technical school</v>
      </c>
      <c r="AU476" s="159" t="str">
        <f>IFERROR(VLOOKUP(Table1[[#This Row],[RespondentID]],'All Data'!$A477:$CN1049,90,FALSE),"unknown")</f>
        <v>Employed for wages</v>
      </c>
      <c r="AV476" s="159" t="str">
        <f>IFERROR(VLOOKUP(Table1[[#This Row],[RespondentID]],'All Data'!$A477:$CN1049,91,FALSE),"unknown")</f>
        <v>Yes</v>
      </c>
      <c r="AW476" s="159" t="str">
        <f>IFERROR(VLOOKUP(Table1[[#This Row],[RespondentID]],'All Data'!$A477:$CN1049,92,FALSE),"unknown")</f>
        <v>Yes</v>
      </c>
    </row>
    <row r="477" spans="1:49" x14ac:dyDescent="0.35">
      <c r="A477" s="6">
        <f>'All Data'!A478</f>
        <v>5644507773</v>
      </c>
      <c r="B477" s="6" t="s">
        <v>18</v>
      </c>
      <c r="C477" s="6"/>
      <c r="D477" s="6"/>
      <c r="E477" s="6"/>
      <c r="F477" s="6"/>
      <c r="G477" s="6"/>
      <c r="H477" s="6"/>
      <c r="I477" s="6"/>
      <c r="J477" s="6"/>
      <c r="K477" s="6" t="s">
        <v>27</v>
      </c>
      <c r="L477" s="6" t="s">
        <v>28</v>
      </c>
      <c r="M477" s="6"/>
      <c r="N477" s="6"/>
      <c r="O477" s="8"/>
      <c r="P477" s="8">
        <f t="shared" si="136"/>
        <v>3</v>
      </c>
      <c r="Q477" s="8">
        <f t="shared" si="137"/>
        <v>1</v>
      </c>
      <c r="R477" s="8"/>
      <c r="S477" s="8">
        <f t="shared" si="143"/>
        <v>1</v>
      </c>
      <c r="T477" s="8">
        <f t="shared" si="138"/>
        <v>0</v>
      </c>
      <c r="U477" s="8">
        <f t="shared" si="139"/>
        <v>0</v>
      </c>
      <c r="V477" s="88">
        <f t="shared" si="126"/>
        <v>0</v>
      </c>
      <c r="W477" s="88">
        <f t="shared" si="127"/>
        <v>0</v>
      </c>
      <c r="X477" s="88">
        <f t="shared" si="128"/>
        <v>0</v>
      </c>
      <c r="Y477" s="88">
        <f t="shared" si="129"/>
        <v>0</v>
      </c>
      <c r="Z477" s="88">
        <f t="shared" si="130"/>
        <v>0</v>
      </c>
      <c r="AA477" s="88">
        <f t="shared" si="131"/>
        <v>0</v>
      </c>
      <c r="AB477" s="88">
        <f t="shared" si="132"/>
        <v>1</v>
      </c>
      <c r="AC477" s="88">
        <f t="shared" si="133"/>
        <v>1</v>
      </c>
      <c r="AD477" s="88">
        <f t="shared" si="134"/>
        <v>0</v>
      </c>
      <c r="AE477" s="88">
        <f t="shared" si="135"/>
        <v>0</v>
      </c>
      <c r="AF477" s="8"/>
      <c r="AG477" s="8"/>
      <c r="AH477" s="8">
        <f t="shared" si="140"/>
        <v>3</v>
      </c>
      <c r="AI477" s="8">
        <f t="shared" si="141"/>
        <v>3</v>
      </c>
      <c r="AJ477" s="8" t="str">
        <f t="shared" si="142"/>
        <v>Correct</v>
      </c>
      <c r="AK477" s="8"/>
      <c r="AL477" s="159" t="str">
        <f>IFERROR(VLOOKUP(Table1[[#This Row],[RespondentID]],'All Data'!$A478:$CN1050,81,FALSE),"unknown")</f>
        <v>Female</v>
      </c>
      <c r="AM477" s="159">
        <f>IFERROR(VLOOKUP(Table1[[#This Row],[RespondentID]],'All Data'!$A478:$CN1050,82,FALSE),"unknown")</f>
        <v>18</v>
      </c>
      <c r="AN477" s="159" t="str">
        <f>IFERROR(VLOOKUP(Table1[[#This Row],[RespondentID]],'All Data'!$A478:$CN1050,83,FALSE),"unknown")</f>
        <v>Queens</v>
      </c>
      <c r="AO477" s="159">
        <f>IFERROR(VLOOKUP(Table1[[#This Row],[RespondentID]],'All Data'!$A478:$CN1050,84,FALSE),"unknown")</f>
        <v>0</v>
      </c>
      <c r="AP477" s="159" t="str">
        <f>IFERROR(VLOOKUP(Table1[[#This Row],[RespondentID]],'All Data'!$A478:$CN1050,85,FALSE),"unknown")</f>
        <v>Black/African American</v>
      </c>
      <c r="AQ477" s="159" t="str">
        <f>IFERROR(VLOOKUP(Table1[[#This Row],[RespondentID]],'All Data'!$A478:$CN1050,86,FALSE),"unknown")</f>
        <v>Yes</v>
      </c>
      <c r="AR477" s="159" t="str">
        <f>IFERROR(VLOOKUP(Table1[[#This Row],[RespondentID]],'All Data'!$A478:$CN1050,87,FALSE),"unknown")</f>
        <v xml:space="preserve">English Spanish Haitian Creole </v>
      </c>
      <c r="AS477" s="159" t="str">
        <f>IFERROR(VLOOKUP(Table1[[#This Row],[RespondentID]],'All Data'!$A478:$CN1050,88,FALSE),"unknown")</f>
        <v>$0-$19,999</v>
      </c>
      <c r="AT477" s="159" t="str">
        <f>IFERROR(VLOOKUP(Table1[[#This Row],[RespondentID]],'All Data'!$A478:$CN1050,89,FALSE),"unknown")</f>
        <v>High school graduate</v>
      </c>
      <c r="AU477" s="159" t="str">
        <f>IFERROR(VLOOKUP(Table1[[#This Row],[RespondentID]],'All Data'!$A478:$CN1050,90,FALSE),"unknown")</f>
        <v>Student</v>
      </c>
      <c r="AV477" s="159" t="str">
        <f>IFERROR(VLOOKUP(Table1[[#This Row],[RespondentID]],'All Data'!$A478:$CN1050,91,FALSE),"unknown")</f>
        <v>Yes</v>
      </c>
      <c r="AW477" s="159" t="str">
        <f>IFERROR(VLOOKUP(Table1[[#This Row],[RespondentID]],'All Data'!$A478:$CN1050,92,FALSE),"unknown")</f>
        <v>Yes</v>
      </c>
    </row>
    <row r="478" spans="1:49" x14ac:dyDescent="0.35">
      <c r="A478" s="6">
        <f>'All Data'!A479</f>
        <v>5644507068</v>
      </c>
      <c r="B478" s="6" t="s">
        <v>18</v>
      </c>
      <c r="C478" s="6"/>
      <c r="D478" s="6"/>
      <c r="E478" s="6"/>
      <c r="F478" s="6"/>
      <c r="G478" s="6"/>
      <c r="H478" s="6"/>
      <c r="I478" s="6"/>
      <c r="J478" s="6"/>
      <c r="K478" s="6"/>
      <c r="L478" s="6" t="s">
        <v>28</v>
      </c>
      <c r="M478" s="6"/>
      <c r="N478" s="6" t="s">
        <v>30</v>
      </c>
      <c r="O478" s="8"/>
      <c r="P478" s="8">
        <f t="shared" si="136"/>
        <v>3</v>
      </c>
      <c r="Q478" s="8">
        <f t="shared" si="137"/>
        <v>1</v>
      </c>
      <c r="R478" s="8"/>
      <c r="S478" s="8">
        <f t="shared" si="143"/>
        <v>1</v>
      </c>
      <c r="T478" s="8">
        <f t="shared" si="138"/>
        <v>0</v>
      </c>
      <c r="U478" s="8">
        <f t="shared" si="139"/>
        <v>0</v>
      </c>
      <c r="V478" s="88">
        <f t="shared" si="126"/>
        <v>0</v>
      </c>
      <c r="W478" s="88">
        <f t="shared" si="127"/>
        <v>0</v>
      </c>
      <c r="X478" s="88">
        <f t="shared" si="128"/>
        <v>0</v>
      </c>
      <c r="Y478" s="88">
        <f t="shared" si="129"/>
        <v>0</v>
      </c>
      <c r="Z478" s="88">
        <f t="shared" si="130"/>
        <v>0</v>
      </c>
      <c r="AA478" s="88">
        <f t="shared" si="131"/>
        <v>0</v>
      </c>
      <c r="AB478" s="88">
        <f t="shared" si="132"/>
        <v>0</v>
      </c>
      <c r="AC478" s="88">
        <f t="shared" si="133"/>
        <v>1</v>
      </c>
      <c r="AD478" s="88">
        <f t="shared" si="134"/>
        <v>0</v>
      </c>
      <c r="AE478" s="88">
        <f t="shared" si="135"/>
        <v>1</v>
      </c>
      <c r="AF478" s="8"/>
      <c r="AG478" s="8"/>
      <c r="AH478" s="8">
        <f t="shared" si="140"/>
        <v>3</v>
      </c>
      <c r="AI478" s="8">
        <f t="shared" si="141"/>
        <v>3</v>
      </c>
      <c r="AJ478" s="8" t="str">
        <f t="shared" si="142"/>
        <v>Correct</v>
      </c>
      <c r="AK478" s="8"/>
      <c r="AL478" s="159" t="str">
        <f>IFERROR(VLOOKUP(Table1[[#This Row],[RespondentID]],'All Data'!$A479:$CN1051,81,FALSE),"unknown")</f>
        <v>Female</v>
      </c>
      <c r="AM478" s="159">
        <f>IFERROR(VLOOKUP(Table1[[#This Row],[RespondentID]],'All Data'!$A479:$CN1051,82,FALSE),"unknown")</f>
        <v>18</v>
      </c>
      <c r="AN478" s="159" t="str">
        <f>IFERROR(VLOOKUP(Table1[[#This Row],[RespondentID]],'All Data'!$A479:$CN1051,83,FALSE),"unknown")</f>
        <v>Nassau</v>
      </c>
      <c r="AO478" s="159" t="str">
        <f>IFERROR(VLOOKUP(Table1[[#This Row],[RespondentID]],'All Data'!$A479:$CN1051,84,FALSE),"unknown")</f>
        <v>Albertson, 11507</v>
      </c>
      <c r="AP478" s="159" t="str">
        <f>IFERROR(VLOOKUP(Table1[[#This Row],[RespondentID]],'All Data'!$A479:$CN1051,85,FALSE),"unknown")</f>
        <v>Black/African American</v>
      </c>
      <c r="AQ478" s="159" t="str">
        <f>IFERROR(VLOOKUP(Table1[[#This Row],[RespondentID]],'All Data'!$A479:$CN1051,86,FALSE),"unknown")</f>
        <v>Yes</v>
      </c>
      <c r="AR478" s="159" t="str">
        <f>IFERROR(VLOOKUP(Table1[[#This Row],[RespondentID]],'All Data'!$A479:$CN1051,87,FALSE),"unknown")</f>
        <v xml:space="preserve">English Spanish Haitian Creole </v>
      </c>
      <c r="AS478" s="159" t="str">
        <f>IFERROR(VLOOKUP(Table1[[#This Row],[RespondentID]],'All Data'!$A479:$CN1051,88,FALSE),"unknown")</f>
        <v>$0-$19,999</v>
      </c>
      <c r="AT478" s="159" t="str">
        <f>IFERROR(VLOOKUP(Table1[[#This Row],[RespondentID]],'All Data'!$A479:$CN1051,89,FALSE),"unknown")</f>
        <v>High school graduate</v>
      </c>
      <c r="AU478" s="159" t="str">
        <f>IFERROR(VLOOKUP(Table1[[#This Row],[RespondentID]],'All Data'!$A479:$CN1051,90,FALSE),"unknown")</f>
        <v>Student</v>
      </c>
      <c r="AV478" s="159" t="str">
        <f>IFERROR(VLOOKUP(Table1[[#This Row],[RespondentID]],'All Data'!$A479:$CN1051,91,FALSE),"unknown")</f>
        <v>Yes</v>
      </c>
      <c r="AW478" s="159" t="str">
        <f>IFERROR(VLOOKUP(Table1[[#This Row],[RespondentID]],'All Data'!$A479:$CN1051,92,FALSE),"unknown")</f>
        <v>Yes</v>
      </c>
    </row>
    <row r="479" spans="1:49" x14ac:dyDescent="0.35">
      <c r="A479" s="6">
        <f>'All Data'!A480</f>
        <v>5643481923</v>
      </c>
      <c r="B479" s="6"/>
      <c r="C479" s="6"/>
      <c r="D479" s="6"/>
      <c r="E479" s="6" t="s">
        <v>21</v>
      </c>
      <c r="F479" s="6"/>
      <c r="G479" s="6"/>
      <c r="H479" s="6"/>
      <c r="I479" s="6"/>
      <c r="J479" s="6"/>
      <c r="K479" s="6"/>
      <c r="L479" s="6" t="s">
        <v>28</v>
      </c>
      <c r="M479" s="6" t="s">
        <v>29</v>
      </c>
      <c r="N479" s="6"/>
      <c r="O479" s="8"/>
      <c r="P479" s="8">
        <f t="shared" si="136"/>
        <v>3</v>
      </c>
      <c r="Q479" s="8">
        <f t="shared" si="137"/>
        <v>1</v>
      </c>
      <c r="R479" s="8"/>
      <c r="S479" s="8">
        <f t="shared" si="143"/>
        <v>0</v>
      </c>
      <c r="T479" s="8">
        <f t="shared" si="138"/>
        <v>0</v>
      </c>
      <c r="U479" s="8">
        <f t="shared" si="139"/>
        <v>0</v>
      </c>
      <c r="V479" s="88">
        <f t="shared" si="126"/>
        <v>1</v>
      </c>
      <c r="W479" s="88">
        <f t="shared" si="127"/>
        <v>0</v>
      </c>
      <c r="X479" s="88">
        <f t="shared" si="128"/>
        <v>0</v>
      </c>
      <c r="Y479" s="88">
        <f t="shared" si="129"/>
        <v>0</v>
      </c>
      <c r="Z479" s="88">
        <f t="shared" si="130"/>
        <v>0</v>
      </c>
      <c r="AA479" s="88">
        <f t="shared" si="131"/>
        <v>0</v>
      </c>
      <c r="AB479" s="88">
        <f t="shared" si="132"/>
        <v>0</v>
      </c>
      <c r="AC479" s="88">
        <f t="shared" si="133"/>
        <v>1</v>
      </c>
      <c r="AD479" s="88">
        <f t="shared" si="134"/>
        <v>1</v>
      </c>
      <c r="AE479" s="88">
        <f t="shared" si="135"/>
        <v>0</v>
      </c>
      <c r="AF479" s="8"/>
      <c r="AG479" s="8"/>
      <c r="AH479" s="8">
        <f t="shared" si="140"/>
        <v>3</v>
      </c>
      <c r="AI479" s="8">
        <f t="shared" si="141"/>
        <v>3</v>
      </c>
      <c r="AJ479" s="8" t="str">
        <f t="shared" si="142"/>
        <v>Correct</v>
      </c>
      <c r="AK479" s="8"/>
      <c r="AL479" s="159" t="str">
        <f>IFERROR(VLOOKUP(Table1[[#This Row],[RespondentID]],'All Data'!$A480:$CN1052,81,FALSE),"unknown")</f>
        <v>Male</v>
      </c>
      <c r="AM479" s="159">
        <f>IFERROR(VLOOKUP(Table1[[#This Row],[RespondentID]],'All Data'!$A480:$CN1052,82,FALSE),"unknown")</f>
        <v>18</v>
      </c>
      <c r="AN479" s="159" t="str">
        <f>IFERROR(VLOOKUP(Table1[[#This Row],[RespondentID]],'All Data'!$A480:$CN1052,83,FALSE),"unknown")</f>
        <v>Queens</v>
      </c>
      <c r="AO479" s="159">
        <f>IFERROR(VLOOKUP(Table1[[#This Row],[RespondentID]],'All Data'!$A480:$CN1052,84,FALSE),"unknown")</f>
        <v>0</v>
      </c>
      <c r="AP479" s="159" t="str">
        <f>IFERROR(VLOOKUP(Table1[[#This Row],[RespondentID]],'All Data'!$A480:$CN1052,85,FALSE),"unknown")</f>
        <v>Otra (por favor especifique)</v>
      </c>
      <c r="AQ479" s="159" t="str">
        <f>IFERROR(VLOOKUP(Table1[[#This Row],[RespondentID]],'All Data'!$A480:$CN1052,86,FALSE),"unknown")</f>
        <v>Yes</v>
      </c>
      <c r="AR479" s="159" t="str">
        <f>IFERROR(VLOOKUP(Table1[[#This Row],[RespondentID]],'All Data'!$A480:$CN1052,87,FALSE),"unknown")</f>
        <v xml:space="preserve"> Spanish </v>
      </c>
      <c r="AS479" s="159" t="str">
        <f>IFERROR(VLOOKUP(Table1[[#This Row],[RespondentID]],'All Data'!$A480:$CN1052,88,FALSE),"unknown")</f>
        <v>$20,000 to $34,999</v>
      </c>
      <c r="AT479" s="159" t="str">
        <f>IFERROR(VLOOKUP(Table1[[#This Row],[RespondentID]],'All Data'!$A480:$CN1052,89,FALSE),"unknown")</f>
        <v>Technical school</v>
      </c>
      <c r="AU479" s="159" t="str">
        <f>IFERROR(VLOOKUP(Table1[[#This Row],[RespondentID]],'All Data'!$A480:$CN1052,90,FALSE),"unknown")</f>
        <v>Student</v>
      </c>
      <c r="AV479" s="159" t="str">
        <f>IFERROR(VLOOKUP(Table1[[#This Row],[RespondentID]],'All Data'!$A480:$CN1052,91,FALSE),"unknown")</f>
        <v>Yes</v>
      </c>
      <c r="AW479" s="159" t="str">
        <f>IFERROR(VLOOKUP(Table1[[#This Row],[RespondentID]],'All Data'!$A480:$CN1052,92,FALSE),"unknown")</f>
        <v>Yes</v>
      </c>
    </row>
    <row r="480" spans="1:49" x14ac:dyDescent="0.35">
      <c r="A480" s="6">
        <f>'All Data'!A481</f>
        <v>5641692767</v>
      </c>
      <c r="B480" s="6"/>
      <c r="C480" s="6"/>
      <c r="D480" s="6"/>
      <c r="E480" s="6"/>
      <c r="F480" s="6"/>
      <c r="G480" s="6"/>
      <c r="H480" s="6"/>
      <c r="I480" s="6"/>
      <c r="J480" s="6"/>
      <c r="K480" s="6"/>
      <c r="L480" s="6" t="s">
        <v>28</v>
      </c>
      <c r="M480" s="6" t="s">
        <v>29</v>
      </c>
      <c r="N480" s="6" t="s">
        <v>30</v>
      </c>
      <c r="O480" s="8"/>
      <c r="P480" s="8">
        <f t="shared" si="136"/>
        <v>3</v>
      </c>
      <c r="Q480" s="8">
        <f t="shared" si="137"/>
        <v>1</v>
      </c>
      <c r="R480" s="8"/>
      <c r="S480" s="8">
        <f t="shared" si="143"/>
        <v>0</v>
      </c>
      <c r="T480" s="8">
        <f t="shared" si="138"/>
        <v>0</v>
      </c>
      <c r="U480" s="8">
        <f t="shared" si="139"/>
        <v>0</v>
      </c>
      <c r="V480" s="88">
        <f t="shared" si="126"/>
        <v>0</v>
      </c>
      <c r="W480" s="88">
        <f t="shared" si="127"/>
        <v>0</v>
      </c>
      <c r="X480" s="88">
        <f t="shared" si="128"/>
        <v>0</v>
      </c>
      <c r="Y480" s="88">
        <f t="shared" si="129"/>
        <v>0</v>
      </c>
      <c r="Z480" s="88">
        <f t="shared" si="130"/>
        <v>0</v>
      </c>
      <c r="AA480" s="88">
        <f t="shared" si="131"/>
        <v>0</v>
      </c>
      <c r="AB480" s="88">
        <f t="shared" si="132"/>
        <v>0</v>
      </c>
      <c r="AC480" s="88">
        <f t="shared" si="133"/>
        <v>1</v>
      </c>
      <c r="AD480" s="88">
        <f t="shared" si="134"/>
        <v>1</v>
      </c>
      <c r="AE480" s="88">
        <f t="shared" si="135"/>
        <v>1</v>
      </c>
      <c r="AF480" s="8"/>
      <c r="AG480" s="8"/>
      <c r="AH480" s="8">
        <f t="shared" si="140"/>
        <v>3</v>
      </c>
      <c r="AI480" s="8">
        <f t="shared" si="141"/>
        <v>3</v>
      </c>
      <c r="AJ480" s="8" t="str">
        <f t="shared" si="142"/>
        <v>Correct</v>
      </c>
      <c r="AK480" s="8"/>
      <c r="AL480" s="159" t="str">
        <f>IFERROR(VLOOKUP(Table1[[#This Row],[RespondentID]],'All Data'!$A481:$CN1053,81,FALSE),"unknown")</f>
        <v>Male</v>
      </c>
      <c r="AM480" s="159">
        <f>IFERROR(VLOOKUP(Table1[[#This Row],[RespondentID]],'All Data'!$A481:$CN1053,82,FALSE),"unknown")</f>
        <v>23</v>
      </c>
      <c r="AN480" s="159" t="str">
        <f>IFERROR(VLOOKUP(Table1[[#This Row],[RespondentID]],'All Data'!$A481:$CN1053,83,FALSE),"unknown")</f>
        <v>Nassau</v>
      </c>
      <c r="AO480" s="159" t="str">
        <f>IFERROR(VLOOKUP(Table1[[#This Row],[RespondentID]],'All Data'!$A481:$CN1053,84,FALSE),"unknown")</f>
        <v>Albertson, 11507</v>
      </c>
      <c r="AP480" s="159" t="str">
        <f>IFERROR(VLOOKUP(Table1[[#This Row],[RespondentID]],'All Data'!$A481:$CN1053,85,FALSE),"unknown")</f>
        <v>Native American</v>
      </c>
      <c r="AQ480" s="159" t="str">
        <f>IFERROR(VLOOKUP(Table1[[#This Row],[RespondentID]],'All Data'!$A481:$CN1053,86,FALSE),"unknown")</f>
        <v>Yes</v>
      </c>
      <c r="AR480" s="159" t="str">
        <f>IFERROR(VLOOKUP(Table1[[#This Row],[RespondentID]],'All Data'!$A481:$CN1053,87,FALSE),"unknown")</f>
        <v xml:space="preserve"> Spanish </v>
      </c>
      <c r="AS480" s="159" t="str">
        <f>IFERROR(VLOOKUP(Table1[[#This Row],[RespondentID]],'All Data'!$A481:$CN1053,88,FALSE),"unknown")</f>
        <v>$0-$19,999</v>
      </c>
      <c r="AT480" s="159" t="str">
        <f>IFERROR(VLOOKUP(Table1[[#This Row],[RespondentID]],'All Data'!$A481:$CN1053,89,FALSE),"unknown")</f>
        <v>High school graduate</v>
      </c>
      <c r="AU480" s="159" t="str">
        <f>IFERROR(VLOOKUP(Table1[[#This Row],[RespondentID]],'All Data'!$A481:$CN1053,90,FALSE),"unknown")</f>
        <v>Employed for wages</v>
      </c>
      <c r="AV480" s="159" t="str">
        <f>IFERROR(VLOOKUP(Table1[[#This Row],[RespondentID]],'All Data'!$A481:$CN1053,91,FALSE),"unknown")</f>
        <v>Yes</v>
      </c>
      <c r="AW480" s="159" t="str">
        <f>IFERROR(VLOOKUP(Table1[[#This Row],[RespondentID]],'All Data'!$A481:$CN1053,92,FALSE),"unknown")</f>
        <v>No</v>
      </c>
    </row>
    <row r="481" spans="1:49" x14ac:dyDescent="0.35">
      <c r="A481" s="6">
        <f>'All Data'!A482</f>
        <v>5641324716</v>
      </c>
      <c r="B481" s="6" t="s">
        <v>18</v>
      </c>
      <c r="C481" s="6"/>
      <c r="D481" s="6"/>
      <c r="E481" s="6" t="s">
        <v>21</v>
      </c>
      <c r="F481" s="6"/>
      <c r="G481" s="6"/>
      <c r="H481" s="6"/>
      <c r="I481" s="6"/>
      <c r="J481" s="6"/>
      <c r="K481" s="6" t="s">
        <v>27</v>
      </c>
      <c r="L481" s="6"/>
      <c r="M481" s="6"/>
      <c r="N481" s="6"/>
      <c r="O481" s="8"/>
      <c r="P481" s="8">
        <f t="shared" si="136"/>
        <v>3</v>
      </c>
      <c r="Q481" s="8">
        <f t="shared" si="137"/>
        <v>1</v>
      </c>
      <c r="R481" s="8"/>
      <c r="S481" s="8">
        <f t="shared" si="143"/>
        <v>1</v>
      </c>
      <c r="T481" s="8">
        <f t="shared" si="138"/>
        <v>0</v>
      </c>
      <c r="U481" s="8">
        <f t="shared" si="139"/>
        <v>0</v>
      </c>
      <c r="V481" s="88">
        <f t="shared" si="126"/>
        <v>1</v>
      </c>
      <c r="W481" s="88">
        <f t="shared" si="127"/>
        <v>0</v>
      </c>
      <c r="X481" s="88">
        <f t="shared" si="128"/>
        <v>0</v>
      </c>
      <c r="Y481" s="88">
        <f t="shared" si="129"/>
        <v>0</v>
      </c>
      <c r="Z481" s="88">
        <f t="shared" si="130"/>
        <v>0</v>
      </c>
      <c r="AA481" s="88">
        <f t="shared" si="131"/>
        <v>0</v>
      </c>
      <c r="AB481" s="88">
        <f t="shared" si="132"/>
        <v>1</v>
      </c>
      <c r="AC481" s="88">
        <f t="shared" si="133"/>
        <v>0</v>
      </c>
      <c r="AD481" s="88">
        <f t="shared" si="134"/>
        <v>0</v>
      </c>
      <c r="AE481" s="88">
        <f t="shared" si="135"/>
        <v>0</v>
      </c>
      <c r="AF481" s="8"/>
      <c r="AG481" s="8"/>
      <c r="AH481" s="8">
        <f t="shared" si="140"/>
        <v>3</v>
      </c>
      <c r="AI481" s="8">
        <f t="shared" si="141"/>
        <v>3</v>
      </c>
      <c r="AJ481" s="8" t="str">
        <f t="shared" si="142"/>
        <v>Correct</v>
      </c>
      <c r="AK481" s="8"/>
      <c r="AL481" s="159" t="str">
        <f>IFERROR(VLOOKUP(Table1[[#This Row],[RespondentID]],'All Data'!$A482:$CN1054,81,FALSE),"unknown")</f>
        <v>Female</v>
      </c>
      <c r="AM481" s="159">
        <f>IFERROR(VLOOKUP(Table1[[#This Row],[RespondentID]],'All Data'!$A482:$CN1054,82,FALSE),"unknown")</f>
        <v>24</v>
      </c>
      <c r="AN481" s="159" t="str">
        <f>IFERROR(VLOOKUP(Table1[[#This Row],[RespondentID]],'All Data'!$A482:$CN1054,83,FALSE),"unknown")</f>
        <v>Nassau</v>
      </c>
      <c r="AO481" s="159" t="str">
        <f>IFERROR(VLOOKUP(Table1[[#This Row],[RespondentID]],'All Data'!$A482:$CN1054,84,FALSE),"unknown")</f>
        <v>Bayville, 11709</v>
      </c>
      <c r="AP481" s="159" t="str">
        <f>IFERROR(VLOOKUP(Table1[[#This Row],[RespondentID]],'All Data'!$A482:$CN1054,85,FALSE),"unknown")</f>
        <v>Multi-racial</v>
      </c>
      <c r="AQ481" s="159" t="str">
        <f>IFERROR(VLOOKUP(Table1[[#This Row],[RespondentID]],'All Data'!$A482:$CN1054,86,FALSE),"unknown")</f>
        <v>Yes</v>
      </c>
      <c r="AR481" s="159" t="str">
        <f>IFERROR(VLOOKUP(Table1[[#This Row],[RespondentID]],'All Data'!$A482:$CN1054,87,FALSE),"unknown")</f>
        <v xml:space="preserve"> Spanish </v>
      </c>
      <c r="AS481" s="159" t="str">
        <f>IFERROR(VLOOKUP(Table1[[#This Row],[RespondentID]],'All Data'!$A482:$CN1054,88,FALSE),"unknown")</f>
        <v>$0-$19,999</v>
      </c>
      <c r="AT481" s="159" t="str">
        <f>IFERROR(VLOOKUP(Table1[[#This Row],[RespondentID]],'All Data'!$A482:$CN1054,89,FALSE),"unknown")</f>
        <v>K-8 grade</v>
      </c>
      <c r="AU481" s="159" t="str">
        <f>IFERROR(VLOOKUP(Table1[[#This Row],[RespondentID]],'All Data'!$A482:$CN1054,90,FALSE),"unknown")</f>
        <v>Student</v>
      </c>
      <c r="AV481" s="159" t="str">
        <f>IFERROR(VLOOKUP(Table1[[#This Row],[RespondentID]],'All Data'!$A482:$CN1054,91,FALSE),"unknown")</f>
        <v>No</v>
      </c>
      <c r="AW481" s="159" t="str">
        <f>IFERROR(VLOOKUP(Table1[[#This Row],[RespondentID]],'All Data'!$A482:$CN1054,92,FALSE),"unknown")</f>
        <v>No</v>
      </c>
    </row>
  </sheetData>
  <conditionalFormatting sqref="AJ1:AJ1048576">
    <cfRule type="containsText" dxfId="172" priority="1" stopIfTrue="1" operator="containsText" text="Wrong">
      <formula>NOT(ISERROR(SEARCH("Wrong",AJ1)))</formula>
    </cfRule>
    <cfRule type="containsText" dxfId="171" priority="2" stopIfTrue="1" operator="containsText" text="False">
      <formula>NOT(ISERROR(SEARCH("False",AJ1)))</formula>
    </cfRule>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1"/>
  <sheetViews>
    <sheetView topLeftCell="AA457" workbookViewId="0">
      <selection activeCell="AL481" sqref="AL481"/>
    </sheetView>
  </sheetViews>
  <sheetFormatPr defaultRowHeight="14.5" x14ac:dyDescent="0.35"/>
  <cols>
    <col min="1" max="1" width="11" style="6" customWidth="1"/>
    <col min="2" max="2" width="19.81640625" customWidth="1"/>
    <col min="3" max="3" width="7" customWidth="1"/>
    <col min="4" max="4" width="21.1796875" customWidth="1"/>
    <col min="5" max="5" width="6.54296875" customWidth="1"/>
    <col min="6" max="6" width="45.26953125" customWidth="1"/>
    <col min="7" max="7" width="27.7265625" customWidth="1"/>
    <col min="8" max="8" width="22.26953125" customWidth="1"/>
    <col min="9" max="9" width="26.26953125" customWidth="1"/>
    <col min="10" max="10" width="8.81640625" customWidth="1"/>
    <col min="11" max="11" width="31.54296875" customWidth="1"/>
    <col min="12" max="12" width="20.7265625" customWidth="1"/>
    <col min="13" max="13" width="21.54296875" customWidth="1"/>
    <col min="14" max="14" width="25" customWidth="1"/>
    <col min="15" max="15" width="11" customWidth="1"/>
    <col min="16" max="16" width="3" style="6" customWidth="1"/>
    <col min="17" max="17" width="12" customWidth="1"/>
    <col min="18" max="18" width="11" customWidth="1"/>
    <col min="19" max="21" width="12" style="6" customWidth="1"/>
    <col min="22" max="22" width="12" style="2" customWidth="1"/>
    <col min="23" max="23" width="5" style="2" customWidth="1"/>
    <col min="24" max="31" width="12" style="2" customWidth="1"/>
    <col min="32" max="33" width="11" customWidth="1"/>
    <col min="34" max="34" width="2" style="6" customWidth="1"/>
    <col min="35" max="35" width="3" style="6" customWidth="1"/>
    <col min="36" max="36" width="7.453125" style="6" customWidth="1"/>
    <col min="37" max="37" width="11" customWidth="1"/>
    <col min="38" max="38" width="7.54296875" style="157" customWidth="1"/>
    <col min="39" max="39" width="3" style="158" customWidth="1"/>
    <col min="40" max="40" width="7.26953125" style="158" customWidth="1"/>
    <col min="41" max="41" width="26.7265625" style="158" customWidth="1"/>
    <col min="42" max="42" width="22.453125" style="158" customWidth="1"/>
    <col min="43" max="43" width="4" style="158" customWidth="1"/>
    <col min="44" max="44" width="88.7265625" style="158" customWidth="1"/>
    <col min="45" max="45" width="18.1796875" style="158" customWidth="1"/>
    <col min="46" max="46" width="19.7265625" style="158" customWidth="1"/>
    <col min="47" max="47" width="35.1796875" style="158" customWidth="1"/>
    <col min="48" max="48" width="22" style="158" customWidth="1"/>
    <col min="49" max="49" width="4" style="158" customWidth="1"/>
  </cols>
  <sheetData>
    <row r="1" spans="1:49" s="58" customFormat="1" ht="16" x14ac:dyDescent="0.45">
      <c r="A1" s="89" t="s">
        <v>0</v>
      </c>
      <c r="B1" s="4" t="s">
        <v>18</v>
      </c>
      <c r="C1" s="4" t="s">
        <v>19</v>
      </c>
      <c r="D1" s="4" t="s">
        <v>20</v>
      </c>
      <c r="E1" s="4" t="s">
        <v>21</v>
      </c>
      <c r="F1" s="4" t="s">
        <v>22</v>
      </c>
      <c r="G1" s="4" t="s">
        <v>23</v>
      </c>
      <c r="H1" s="4" t="s">
        <v>24</v>
      </c>
      <c r="I1" s="4" t="s">
        <v>25</v>
      </c>
      <c r="J1" s="4" t="s">
        <v>26</v>
      </c>
      <c r="K1" s="4" t="s">
        <v>27</v>
      </c>
      <c r="L1" s="4" t="s">
        <v>28</v>
      </c>
      <c r="M1" s="4" t="s">
        <v>29</v>
      </c>
      <c r="N1" s="5" t="s">
        <v>30</v>
      </c>
      <c r="O1" s="4" t="s">
        <v>220</v>
      </c>
      <c r="P1" s="4" t="s">
        <v>202</v>
      </c>
      <c r="Q1" s="4" t="s">
        <v>203</v>
      </c>
      <c r="R1" s="4" t="s">
        <v>221</v>
      </c>
      <c r="S1" s="13" t="s">
        <v>204</v>
      </c>
      <c r="T1" s="13" t="s">
        <v>205</v>
      </c>
      <c r="U1" s="13" t="s">
        <v>206</v>
      </c>
      <c r="V1" s="89" t="s">
        <v>207</v>
      </c>
      <c r="W1" s="89" t="s">
        <v>208</v>
      </c>
      <c r="X1" s="89" t="s">
        <v>209</v>
      </c>
      <c r="Y1" s="89" t="s">
        <v>210</v>
      </c>
      <c r="Z1" s="89" t="s">
        <v>211</v>
      </c>
      <c r="AA1" s="89" t="s">
        <v>212</v>
      </c>
      <c r="AB1" s="89" t="s">
        <v>213</v>
      </c>
      <c r="AC1" s="89" t="s">
        <v>214</v>
      </c>
      <c r="AD1" s="89" t="s">
        <v>215</v>
      </c>
      <c r="AE1" s="89" t="s">
        <v>216</v>
      </c>
      <c r="AF1" s="4" t="s">
        <v>222</v>
      </c>
      <c r="AG1" s="4" t="s">
        <v>223</v>
      </c>
      <c r="AH1" s="12" t="s">
        <v>217</v>
      </c>
      <c r="AI1" s="12" t="s">
        <v>218</v>
      </c>
      <c r="AJ1" s="12" t="s">
        <v>219</v>
      </c>
      <c r="AK1" s="4" t="s">
        <v>224</v>
      </c>
      <c r="AL1" s="155" t="s">
        <v>7</v>
      </c>
      <c r="AM1" s="156" t="s">
        <v>8</v>
      </c>
      <c r="AN1" s="156" t="s">
        <v>9</v>
      </c>
      <c r="AO1" s="156" t="s">
        <v>201</v>
      </c>
      <c r="AP1" s="156" t="s">
        <v>10</v>
      </c>
      <c r="AQ1" s="156" t="s">
        <v>11</v>
      </c>
      <c r="AR1" s="156" t="s">
        <v>12</v>
      </c>
      <c r="AS1" s="156" t="s">
        <v>13</v>
      </c>
      <c r="AT1" s="156" t="s">
        <v>14</v>
      </c>
      <c r="AU1" s="156" t="s">
        <v>15</v>
      </c>
      <c r="AV1" s="156" t="s">
        <v>16</v>
      </c>
      <c r="AW1" s="156" t="s">
        <v>17</v>
      </c>
    </row>
    <row r="2" spans="1:49" x14ac:dyDescent="0.35">
      <c r="A2" s="6">
        <v>5680177263</v>
      </c>
      <c r="B2" s="6" t="s">
        <v>18</v>
      </c>
      <c r="C2" s="6"/>
      <c r="D2" s="6"/>
      <c r="E2" s="6"/>
      <c r="F2" s="6"/>
      <c r="G2" s="6"/>
      <c r="H2" s="6"/>
      <c r="I2" s="6" t="s">
        <v>25</v>
      </c>
      <c r="J2" s="6" t="s">
        <v>26</v>
      </c>
      <c r="K2" s="6"/>
      <c r="L2" s="6"/>
      <c r="M2" s="6"/>
      <c r="N2" s="6"/>
      <c r="O2" s="8"/>
      <c r="P2" s="8">
        <f t="shared" ref="P2:P65" si="0">COUNTA(B2:N2)</f>
        <v>3</v>
      </c>
      <c r="Q2" s="9">
        <f t="shared" ref="Q2:Q65" si="1">3/P2</f>
        <v>1</v>
      </c>
      <c r="R2" s="8"/>
      <c r="S2" s="8">
        <f>IF($P2&lt;3,IF($B2=$B$1,1,0),IF($B2=$B$1,$Q2,0))</f>
        <v>1</v>
      </c>
      <c r="T2" s="8">
        <f t="shared" ref="T2:T65" si="2">IF($P2&lt;3,IF($C2=$C$1,1,0),IF($C2=$C$1,$Q2,0))</f>
        <v>0</v>
      </c>
      <c r="U2" s="8">
        <f t="shared" ref="U2:U65" si="3">IF($P2&lt;3,IF($D2=$D$1,1,0),IF($D2=$D$1,$Q2,0))</f>
        <v>0</v>
      </c>
      <c r="V2" s="88">
        <f t="shared" ref="V2:V65" si="4">IF($P2&lt;3,IF($E2=$E$1,1,0),IF($E2=$E$1,$Q2,0))</f>
        <v>0</v>
      </c>
      <c r="W2" s="88">
        <f t="shared" ref="W2:W65" si="5">IF($P2&lt;3,IF($F2=$F$1,1,0),IF($F2=$F$1,$Q2,0))</f>
        <v>0</v>
      </c>
      <c r="X2" s="88">
        <f t="shared" ref="X2:X65" si="6">IF($P2&lt;3,IF($G2=$G$1,1,0),IF($G2=$G$1,$Q2,0))</f>
        <v>0</v>
      </c>
      <c r="Y2" s="88">
        <f t="shared" ref="Y2:Y65" si="7">IF($P2&lt;3,IF($H2=$H$1,1,0),IF($H2=$H$1,$Q2,0))</f>
        <v>0</v>
      </c>
      <c r="Z2" s="88">
        <f t="shared" ref="Z2:Z65" si="8">IF($P2&lt;3,IF($I2=$I$1,1,0),IF($I2=$I$1,$Q2,0))</f>
        <v>1</v>
      </c>
      <c r="AA2" s="88">
        <f t="shared" ref="AA2:AA65" si="9">IF($P2&lt;3,IF($J2=$J$1,1,0),IF($J2=$J$1,$Q2,0))</f>
        <v>1</v>
      </c>
      <c r="AB2" s="88">
        <f t="shared" ref="AB2:AB65" si="10">IF($P2&lt;3,IF($K2=$K$1,1,0),IF($K2=$K$1,$Q2,0))</f>
        <v>0</v>
      </c>
      <c r="AC2" s="88">
        <f t="shared" ref="AC2:AC65" si="11">IF($P2&lt;3,IF($L2=$L$1,1,0),IF($L2=$L$1,$Q2,0))</f>
        <v>0</v>
      </c>
      <c r="AD2" s="88">
        <f t="shared" ref="AD2:AD65" si="12">IF($P2&lt;3,IF($M2=$M$1,1,0),IF($M2=$M$1,$Q2,0))</f>
        <v>0</v>
      </c>
      <c r="AE2" s="88">
        <f t="shared" ref="AE2:AE65" si="13">IF($P2&lt;3,IF($N2=$N$1,1,0),IF($N2=$N$1,$Q2,0))</f>
        <v>0</v>
      </c>
      <c r="AF2" s="8"/>
      <c r="AG2" s="8"/>
      <c r="AH2" s="8">
        <f t="shared" ref="AH2:AH65" si="14">SUM(S2:AE2)</f>
        <v>3</v>
      </c>
      <c r="AI2" s="8">
        <f t="shared" ref="AI2:AI65" si="15">P2</f>
        <v>3</v>
      </c>
      <c r="AJ2" s="8" t="str">
        <f t="shared" ref="AJ2:AJ65" si="16">IF(AH2=AI2,"Correct",IF(AH2=3,"Correct","Wrong"))</f>
        <v>Correct</v>
      </c>
      <c r="AK2" s="8"/>
      <c r="AL2" s="159" t="str">
        <f>IFERROR(VLOOKUP(Table1[[#This Row],[RespondentID]],'All Data'!$A3:$CN575,81,FALSE),"unknown")</f>
        <v>Male</v>
      </c>
      <c r="AM2" s="159">
        <f>IFERROR(VLOOKUP(Table1[[#This Row],[RespondentID]],'All Data'!$A3:$CN575,82,FALSE),"unknown")</f>
        <v>55</v>
      </c>
      <c r="AN2" s="159" t="str">
        <f>IFERROR(VLOOKUP(Table1[[#This Row],[RespondentID]],'All Data'!$A3:$CN575,83,FALSE),"unknown")</f>
        <v>Suffolk</v>
      </c>
      <c r="AO2" s="159" t="str">
        <f>IFERROR(VLOOKUP(Table1[[#This Row],[RespondentID]],'All Data'!$A3:$CN575,84,FALSE),"unknown")</f>
        <v>Patchogue, 11772</v>
      </c>
      <c r="AP2" s="159" t="str">
        <f>IFERROR(VLOOKUP(Table1[[#This Row],[RespondentID]],'All Data'!$A3:$CN575,85,FALSE),"unknown")</f>
        <v>White/Caucasian</v>
      </c>
      <c r="AQ2" s="159" t="str">
        <f>IFERROR(VLOOKUP(Table1[[#This Row],[RespondentID]],'All Data'!$A3:$CN575,86,FALSE),"unknown")</f>
        <v>No</v>
      </c>
      <c r="AR2" s="159" t="str">
        <f>IFERROR(VLOOKUP(Table1[[#This Row],[RespondentID]],'All Data'!$A3:$CN575,87,FALSE),"unknown")</f>
        <v xml:space="preserve">English </v>
      </c>
      <c r="AS2" s="159" t="str">
        <f>IFERROR(VLOOKUP(Table1[[#This Row],[RespondentID]],'All Data'!$A3:$CN575,88,FALSE),"unknown")</f>
        <v>$20,000 to $34,999</v>
      </c>
      <c r="AT2" s="159" t="str">
        <f>IFERROR(VLOOKUP(Table1[[#This Row],[RespondentID]],'All Data'!$A3:$CN575,89,FALSE),"unknown")</f>
        <v>Some college</v>
      </c>
      <c r="AU2" s="159" t="str">
        <f>IFERROR(VLOOKUP(Table1[[#This Row],[RespondentID]],'All Data'!$A3:$CN575,90,FALSE),"unknown")</f>
        <v>Employed for wages</v>
      </c>
      <c r="AV2" s="159" t="str">
        <f>IFERROR(VLOOKUP(Table1[[#This Row],[RespondentID]],'All Data'!$A3:$CN575,91,FALSE),"unknown")</f>
        <v>Yes</v>
      </c>
      <c r="AW2" s="159" t="str">
        <f>IFERROR(VLOOKUP(Table1[[#This Row],[RespondentID]],'All Data'!$A3:$CN575,92,FALSE),"unknown")</f>
        <v>Yes</v>
      </c>
    </row>
    <row r="3" spans="1:49" x14ac:dyDescent="0.35">
      <c r="A3" s="6">
        <v>5680166334</v>
      </c>
      <c r="B3" s="6"/>
      <c r="C3" s="6"/>
      <c r="D3" s="6"/>
      <c r="E3" s="6"/>
      <c r="F3" s="6"/>
      <c r="G3" s="6"/>
      <c r="H3" s="6"/>
      <c r="I3" s="6"/>
      <c r="J3" s="6"/>
      <c r="K3" s="6"/>
      <c r="L3" s="6"/>
      <c r="M3" s="6"/>
      <c r="N3" s="6"/>
      <c r="O3" s="8"/>
      <c r="P3" s="8">
        <f t="shared" si="0"/>
        <v>0</v>
      </c>
      <c r="Q3" s="10" t="e">
        <f t="shared" si="1"/>
        <v>#DIV/0!</v>
      </c>
      <c r="R3" s="8"/>
      <c r="S3" s="8">
        <f>IF($P3&lt;3,IF($B3=$B$1,1,0),IF($B3=$B$1,$Q3,0))</f>
        <v>0</v>
      </c>
      <c r="T3" s="8">
        <f t="shared" si="2"/>
        <v>0</v>
      </c>
      <c r="U3" s="8">
        <f t="shared" si="3"/>
        <v>0</v>
      </c>
      <c r="V3" s="88">
        <f t="shared" si="4"/>
        <v>0</v>
      </c>
      <c r="W3" s="88">
        <f t="shared" si="5"/>
        <v>0</v>
      </c>
      <c r="X3" s="88">
        <f t="shared" si="6"/>
        <v>0</v>
      </c>
      <c r="Y3" s="88">
        <f t="shared" si="7"/>
        <v>0</v>
      </c>
      <c r="Z3" s="88">
        <f t="shared" si="8"/>
        <v>0</v>
      </c>
      <c r="AA3" s="88">
        <f t="shared" si="9"/>
        <v>0</v>
      </c>
      <c r="AB3" s="88">
        <f t="shared" si="10"/>
        <v>0</v>
      </c>
      <c r="AC3" s="88">
        <f t="shared" si="11"/>
        <v>0</v>
      </c>
      <c r="AD3" s="88">
        <f t="shared" si="12"/>
        <v>0</v>
      </c>
      <c r="AE3" s="88">
        <f t="shared" si="13"/>
        <v>0</v>
      </c>
      <c r="AF3" s="8"/>
      <c r="AG3" s="8"/>
      <c r="AH3" s="8">
        <f t="shared" si="14"/>
        <v>0</v>
      </c>
      <c r="AI3" s="8">
        <f t="shared" si="15"/>
        <v>0</v>
      </c>
      <c r="AJ3" s="8" t="str">
        <f t="shared" si="16"/>
        <v>Correct</v>
      </c>
      <c r="AK3" s="8"/>
      <c r="AL3" s="159" t="str">
        <f>IFERROR(VLOOKUP(Table1[[#This Row],[RespondentID]],'All Data'!$A4:$CN576,81,FALSE),"unknown")</f>
        <v>Female</v>
      </c>
      <c r="AM3" s="159">
        <f>IFERROR(VLOOKUP(Table1[[#This Row],[RespondentID]],'All Data'!$A4:$CN576,82,FALSE),"unknown")</f>
        <v>49</v>
      </c>
      <c r="AN3" s="159" t="str">
        <f>IFERROR(VLOOKUP(Table1[[#This Row],[RespondentID]],'All Data'!$A4:$CN576,83,FALSE),"unknown")</f>
        <v>Nassau</v>
      </c>
      <c r="AO3" s="159" t="str">
        <f>IFERROR(VLOOKUP(Table1[[#This Row],[RespondentID]],'All Data'!$A4:$CN576,84,FALSE),"unknown")</f>
        <v>Franklin Square, 11010</v>
      </c>
      <c r="AP3" s="159" t="str">
        <f>IFERROR(VLOOKUP(Table1[[#This Row],[RespondentID]],'All Data'!$A4:$CN576,85,FALSE),"unknown")</f>
        <v>White/Caucasian</v>
      </c>
      <c r="AQ3" s="159" t="str">
        <f>IFERROR(VLOOKUP(Table1[[#This Row],[RespondentID]],'All Data'!$A4:$CN576,86,FALSE),"unknown")</f>
        <v>No</v>
      </c>
      <c r="AR3" s="159" t="str">
        <f>IFERROR(VLOOKUP(Table1[[#This Row],[RespondentID]],'All Data'!$A4:$CN576,87,FALSE),"unknown")</f>
        <v xml:space="preserve">English </v>
      </c>
      <c r="AS3" s="159" t="str">
        <f>IFERROR(VLOOKUP(Table1[[#This Row],[RespondentID]],'All Data'!$A4:$CN576,88,FALSE),"unknown")</f>
        <v>$50,000 to $74,999</v>
      </c>
      <c r="AT3" s="159" t="str">
        <f>IFERROR(VLOOKUP(Table1[[#This Row],[RespondentID]],'All Data'!$A4:$CN576,89,FALSE),"unknown")</f>
        <v>College graduate</v>
      </c>
      <c r="AU3" s="159" t="str">
        <f>IFERROR(VLOOKUP(Table1[[#This Row],[RespondentID]],'All Data'!$A4:$CN576,90,FALSE),"unknown")</f>
        <v>Employed for wages</v>
      </c>
      <c r="AV3" s="159" t="str">
        <f>IFERROR(VLOOKUP(Table1[[#This Row],[RespondentID]],'All Data'!$A4:$CN576,91,FALSE),"unknown")</f>
        <v>Yes</v>
      </c>
      <c r="AW3" s="159" t="str">
        <f>IFERROR(VLOOKUP(Table1[[#This Row],[RespondentID]],'All Data'!$A4:$CN576,92,FALSE),"unknown")</f>
        <v>Yes</v>
      </c>
    </row>
    <row r="4" spans="1:49" x14ac:dyDescent="0.35">
      <c r="A4" s="6">
        <v>5680154299</v>
      </c>
      <c r="B4" s="6"/>
      <c r="C4" s="6"/>
      <c r="D4" s="6"/>
      <c r="E4" s="6"/>
      <c r="F4" s="6"/>
      <c r="G4" s="6" t="s">
        <v>23</v>
      </c>
      <c r="H4" s="6"/>
      <c r="I4" s="6" t="s">
        <v>25</v>
      </c>
      <c r="J4" s="6"/>
      <c r="K4" s="6"/>
      <c r="L4" s="6"/>
      <c r="M4" s="6"/>
      <c r="N4" s="6"/>
      <c r="O4" s="8"/>
      <c r="P4" s="8">
        <f t="shared" si="0"/>
        <v>2</v>
      </c>
      <c r="Q4" s="9">
        <f t="shared" si="1"/>
        <v>1.5</v>
      </c>
      <c r="R4" s="8"/>
      <c r="S4" s="8">
        <f t="shared" ref="S4:S67" si="17">IF($P4&lt;3,IF($B4=$B$1,1,0),IF($B4=$B$1,$Q4,0))</f>
        <v>0</v>
      </c>
      <c r="T4" s="8">
        <f t="shared" si="2"/>
        <v>0</v>
      </c>
      <c r="U4" s="8">
        <f t="shared" si="3"/>
        <v>0</v>
      </c>
      <c r="V4" s="88">
        <f t="shared" si="4"/>
        <v>0</v>
      </c>
      <c r="W4" s="88">
        <f t="shared" si="5"/>
        <v>0</v>
      </c>
      <c r="X4" s="88">
        <f t="shared" si="6"/>
        <v>1</v>
      </c>
      <c r="Y4" s="88">
        <f t="shared" si="7"/>
        <v>0</v>
      </c>
      <c r="Z4" s="88">
        <f t="shared" si="8"/>
        <v>1</v>
      </c>
      <c r="AA4" s="88">
        <f t="shared" si="9"/>
        <v>0</v>
      </c>
      <c r="AB4" s="88">
        <f t="shared" si="10"/>
        <v>0</v>
      </c>
      <c r="AC4" s="88">
        <f t="shared" si="11"/>
        <v>0</v>
      </c>
      <c r="AD4" s="88">
        <f t="shared" si="12"/>
        <v>0</v>
      </c>
      <c r="AE4" s="88">
        <f t="shared" si="13"/>
        <v>0</v>
      </c>
      <c r="AF4" s="8"/>
      <c r="AG4" s="8"/>
      <c r="AH4" s="8">
        <f t="shared" si="14"/>
        <v>2</v>
      </c>
      <c r="AI4" s="8">
        <f t="shared" si="15"/>
        <v>2</v>
      </c>
      <c r="AJ4" s="8" t="str">
        <f t="shared" si="16"/>
        <v>Correct</v>
      </c>
      <c r="AK4" s="8"/>
      <c r="AL4" s="159" t="str">
        <f>IFERROR(VLOOKUP(Table1[[#This Row],[RespondentID]],'All Data'!$A5:$CN577,81,FALSE),"unknown")</f>
        <v>Female</v>
      </c>
      <c r="AM4" s="159">
        <f>IFERROR(VLOOKUP(Table1[[#This Row],[RespondentID]],'All Data'!$A5:$CN577,82,FALSE),"unknown")</f>
        <v>66</v>
      </c>
      <c r="AN4" s="159" t="str">
        <f>IFERROR(VLOOKUP(Table1[[#This Row],[RespondentID]],'All Data'!$A5:$CN577,83,FALSE),"unknown")</f>
        <v>Nassau</v>
      </c>
      <c r="AO4" s="159" t="str">
        <f>IFERROR(VLOOKUP(Table1[[#This Row],[RespondentID]],'All Data'!$A5:$CN577,84,FALSE),"unknown")</f>
        <v>Cedarhurst, 11516</v>
      </c>
      <c r="AP4" s="159" t="str">
        <f>IFERROR(VLOOKUP(Table1[[#This Row],[RespondentID]],'All Data'!$A5:$CN577,85,FALSE),"unknown")</f>
        <v>White/Caucasian</v>
      </c>
      <c r="AQ4" s="159" t="str">
        <f>IFERROR(VLOOKUP(Table1[[#This Row],[RespondentID]],'All Data'!$A5:$CN577,86,FALSE),"unknown")</f>
        <v>No</v>
      </c>
      <c r="AR4" s="159" t="str">
        <f>IFERROR(VLOOKUP(Table1[[#This Row],[RespondentID]],'All Data'!$A5:$CN577,87,FALSE),"unknown")</f>
        <v xml:space="preserve">English </v>
      </c>
      <c r="AS4" s="159" t="str">
        <f>IFERROR(VLOOKUP(Table1[[#This Row],[RespondentID]],'All Data'!$A5:$CN577,88,FALSE),"unknown")</f>
        <v>Over $125,000</v>
      </c>
      <c r="AT4" s="159" t="str">
        <f>IFERROR(VLOOKUP(Table1[[#This Row],[RespondentID]],'All Data'!$A5:$CN577,89,FALSE),"unknown")</f>
        <v>College graduate</v>
      </c>
      <c r="AU4" s="159" t="str">
        <f>IFERROR(VLOOKUP(Table1[[#This Row],[RespondentID]],'All Data'!$A5:$CN577,90,FALSE),"unknown")</f>
        <v>Out of work and looking for work</v>
      </c>
      <c r="AV4" s="159" t="str">
        <f>IFERROR(VLOOKUP(Table1[[#This Row],[RespondentID]],'All Data'!$A5:$CN577,91,FALSE),"unknown")</f>
        <v>Yes</v>
      </c>
      <c r="AW4" s="159" t="str">
        <f>IFERROR(VLOOKUP(Table1[[#This Row],[RespondentID]],'All Data'!$A5:$CN577,92,FALSE),"unknown")</f>
        <v>Yes</v>
      </c>
    </row>
    <row r="5" spans="1:49" x14ac:dyDescent="0.35">
      <c r="A5" s="6">
        <v>5680152287</v>
      </c>
      <c r="B5" s="6"/>
      <c r="C5" s="6" t="s">
        <v>19</v>
      </c>
      <c r="D5" s="6"/>
      <c r="E5" s="6"/>
      <c r="F5" s="6"/>
      <c r="G5" s="6"/>
      <c r="H5" s="6"/>
      <c r="I5" s="6" t="s">
        <v>25</v>
      </c>
      <c r="J5" s="6"/>
      <c r="K5" s="6" t="s">
        <v>27</v>
      </c>
      <c r="L5" s="6"/>
      <c r="M5" s="6"/>
      <c r="N5" s="6"/>
      <c r="O5" s="8"/>
      <c r="P5" s="8">
        <f t="shared" si="0"/>
        <v>3</v>
      </c>
      <c r="Q5" s="10">
        <f t="shared" si="1"/>
        <v>1</v>
      </c>
      <c r="R5" s="8"/>
      <c r="S5" s="8">
        <f t="shared" si="17"/>
        <v>0</v>
      </c>
      <c r="T5" s="8">
        <f t="shared" si="2"/>
        <v>1</v>
      </c>
      <c r="U5" s="8">
        <f t="shared" si="3"/>
        <v>0</v>
      </c>
      <c r="V5" s="88">
        <f t="shared" si="4"/>
        <v>0</v>
      </c>
      <c r="W5" s="88">
        <f t="shared" si="5"/>
        <v>0</v>
      </c>
      <c r="X5" s="88">
        <f t="shared" si="6"/>
        <v>0</v>
      </c>
      <c r="Y5" s="88">
        <f t="shared" si="7"/>
        <v>0</v>
      </c>
      <c r="Z5" s="88">
        <f t="shared" si="8"/>
        <v>1</v>
      </c>
      <c r="AA5" s="88">
        <f t="shared" si="9"/>
        <v>0</v>
      </c>
      <c r="AB5" s="88">
        <f t="shared" si="10"/>
        <v>1</v>
      </c>
      <c r="AC5" s="88">
        <f t="shared" si="11"/>
        <v>0</v>
      </c>
      <c r="AD5" s="88">
        <f t="shared" si="12"/>
        <v>0</v>
      </c>
      <c r="AE5" s="88">
        <f t="shared" si="13"/>
        <v>0</v>
      </c>
      <c r="AF5" s="8"/>
      <c r="AG5" s="8"/>
      <c r="AH5" s="8">
        <f t="shared" si="14"/>
        <v>3</v>
      </c>
      <c r="AI5" s="8">
        <f t="shared" si="15"/>
        <v>3</v>
      </c>
      <c r="AJ5" s="8" t="str">
        <f t="shared" si="16"/>
        <v>Correct</v>
      </c>
      <c r="AK5" s="8"/>
      <c r="AL5" s="159" t="str">
        <f>IFERROR(VLOOKUP(Table1[[#This Row],[RespondentID]],'All Data'!$A6:$CN578,81,FALSE),"unknown")</f>
        <v>Female</v>
      </c>
      <c r="AM5" s="159">
        <f>IFERROR(VLOOKUP(Table1[[#This Row],[RespondentID]],'All Data'!$A6:$CN578,82,FALSE),"unknown")</f>
        <v>66</v>
      </c>
      <c r="AN5" s="159" t="str">
        <f>IFERROR(VLOOKUP(Table1[[#This Row],[RespondentID]],'All Data'!$A6:$CN578,83,FALSE),"unknown")</f>
        <v>Nassau</v>
      </c>
      <c r="AO5" s="159" t="str">
        <f>IFERROR(VLOOKUP(Table1[[#This Row],[RespondentID]],'All Data'!$A6:$CN578,84,FALSE),"unknown")</f>
        <v>East Meadow, 11554</v>
      </c>
      <c r="AP5" s="159">
        <f>IFERROR(VLOOKUP(Table1[[#This Row],[RespondentID]],'All Data'!$A6:$CN578,85,FALSE),"")</f>
        <v>0</v>
      </c>
      <c r="AQ5" s="159">
        <f>IFERROR(VLOOKUP(Table1[[#This Row],[RespondentID]],'All Data'!$A6:$CN578,86,FALSE),"unknown")</f>
        <v>0</v>
      </c>
      <c r="AR5" s="159" t="str">
        <f>IFERROR(VLOOKUP(Table1[[#This Row],[RespondentID]],'All Data'!$A6:$CN578,87,FALSE),"unknown")</f>
        <v xml:space="preserve"> </v>
      </c>
      <c r="AS5" s="159">
        <f>IFERROR(VLOOKUP(Table1[[#This Row],[RespondentID]],'All Data'!$A6:$CN578,88,FALSE),"unknown")</f>
        <v>0</v>
      </c>
      <c r="AT5" s="159">
        <f>IFERROR(VLOOKUP(Table1[[#This Row],[RespondentID]],'All Data'!$A6:$CN578,89,FALSE),"unknown")</f>
        <v>0</v>
      </c>
      <c r="AU5" s="159">
        <f>IFERROR(VLOOKUP(Table1[[#This Row],[RespondentID]],'All Data'!$A6:$CN578,90,FALSE),"unknown")</f>
        <v>0</v>
      </c>
      <c r="AV5" s="159">
        <f>IFERROR(VLOOKUP(Table1[[#This Row],[RespondentID]],'All Data'!$A6:$CN578,91,FALSE),"unknown")</f>
        <v>0</v>
      </c>
      <c r="AW5" s="159">
        <f>IFERROR(VLOOKUP(Table1[[#This Row],[RespondentID]],'All Data'!$A6:$CN578,92,FALSE),"unknown")</f>
        <v>0</v>
      </c>
    </row>
    <row r="6" spans="1:49" x14ac:dyDescent="0.35">
      <c r="A6" s="6">
        <v>5680083806</v>
      </c>
      <c r="B6" s="6"/>
      <c r="C6" s="6"/>
      <c r="D6" s="6"/>
      <c r="E6" s="6"/>
      <c r="F6" s="6"/>
      <c r="G6" s="6"/>
      <c r="H6" s="6"/>
      <c r="I6" s="6"/>
      <c r="J6" s="6"/>
      <c r="K6" s="6" t="s">
        <v>27</v>
      </c>
      <c r="L6" s="6"/>
      <c r="M6" s="6"/>
      <c r="N6" s="6" t="s">
        <v>30</v>
      </c>
      <c r="O6" s="8"/>
      <c r="P6" s="8">
        <f t="shared" si="0"/>
        <v>2</v>
      </c>
      <c r="Q6" s="9">
        <f t="shared" si="1"/>
        <v>1.5</v>
      </c>
      <c r="R6" s="8"/>
      <c r="S6" s="8">
        <f t="shared" si="17"/>
        <v>0</v>
      </c>
      <c r="T6" s="8">
        <f t="shared" si="2"/>
        <v>0</v>
      </c>
      <c r="U6" s="8">
        <f t="shared" si="3"/>
        <v>0</v>
      </c>
      <c r="V6" s="88">
        <f t="shared" si="4"/>
        <v>0</v>
      </c>
      <c r="W6" s="88">
        <f t="shared" si="5"/>
        <v>0</v>
      </c>
      <c r="X6" s="88">
        <f t="shared" si="6"/>
        <v>0</v>
      </c>
      <c r="Y6" s="88">
        <f t="shared" si="7"/>
        <v>0</v>
      </c>
      <c r="Z6" s="88">
        <f t="shared" si="8"/>
        <v>0</v>
      </c>
      <c r="AA6" s="88">
        <f t="shared" si="9"/>
        <v>0</v>
      </c>
      <c r="AB6" s="88">
        <f t="shared" si="10"/>
        <v>1</v>
      </c>
      <c r="AC6" s="88">
        <f t="shared" si="11"/>
        <v>0</v>
      </c>
      <c r="AD6" s="88">
        <f t="shared" si="12"/>
        <v>0</v>
      </c>
      <c r="AE6" s="88">
        <f t="shared" si="13"/>
        <v>1</v>
      </c>
      <c r="AF6" s="8"/>
      <c r="AG6" s="8"/>
      <c r="AH6" s="8">
        <f t="shared" si="14"/>
        <v>2</v>
      </c>
      <c r="AI6" s="8">
        <f t="shared" si="15"/>
        <v>2</v>
      </c>
      <c r="AJ6" s="8" t="str">
        <f t="shared" si="16"/>
        <v>Correct</v>
      </c>
      <c r="AK6" s="8"/>
      <c r="AL6" s="159" t="str">
        <f>IFERROR(VLOOKUP(Table1[[#This Row],[RespondentID]],'All Data'!$A7:$CN579,81,FALSE),"unknown")</f>
        <v>Female</v>
      </c>
      <c r="AM6" s="159">
        <f>IFERROR(VLOOKUP(Table1[[#This Row],[RespondentID]],'All Data'!$A7:$CN579,82,FALSE),"unknown")</f>
        <v>34</v>
      </c>
      <c r="AN6" s="159" t="str">
        <f>IFERROR(VLOOKUP(Table1[[#This Row],[RespondentID]],'All Data'!$A7:$CN579,83,FALSE),"unknown")</f>
        <v>Suffolk</v>
      </c>
      <c r="AO6" s="159" t="str">
        <f>IFERROR(VLOOKUP(Table1[[#This Row],[RespondentID]],'All Data'!$A7:$CN579,84,FALSE),"unknown")</f>
        <v>Saint James, 11780</v>
      </c>
      <c r="AP6" s="159" t="str">
        <f>IFERROR(VLOOKUP(Table1[[#This Row],[RespondentID]],'All Data'!$A7:$CN579,85,FALSE),"unknown")</f>
        <v>White/Caucasian</v>
      </c>
      <c r="AQ6" s="159" t="str">
        <f>IFERROR(VLOOKUP(Table1[[#This Row],[RespondentID]],'All Data'!$A7:$CN579,86,FALSE),"unknown")</f>
        <v>No</v>
      </c>
      <c r="AR6" s="159" t="str">
        <f>IFERROR(VLOOKUP(Table1[[#This Row],[RespondentID]],'All Data'!$A7:$CN579,87,FALSE),"unknown")</f>
        <v xml:space="preserve">English </v>
      </c>
      <c r="AS6" s="159" t="str">
        <f>IFERROR(VLOOKUP(Table1[[#This Row],[RespondentID]],'All Data'!$A7:$CN579,88,FALSE),"unknown")</f>
        <v>Over $125,000</v>
      </c>
      <c r="AT6" s="159" t="str">
        <f>IFERROR(VLOOKUP(Table1[[#This Row],[RespondentID]],'All Data'!$A7:$CN579,89,FALSE),"unknown")</f>
        <v>Graduate school</v>
      </c>
      <c r="AU6" s="159" t="str">
        <f>IFERROR(VLOOKUP(Table1[[#This Row],[RespondentID]],'All Data'!$A7:$CN579,90,FALSE),"unknown")</f>
        <v>Employed for wages</v>
      </c>
      <c r="AV6" s="159" t="str">
        <f>IFERROR(VLOOKUP(Table1[[#This Row],[RespondentID]],'All Data'!$A7:$CN579,91,FALSE),"unknown")</f>
        <v>Yes</v>
      </c>
      <c r="AW6" s="159" t="str">
        <f>IFERROR(VLOOKUP(Table1[[#This Row],[RespondentID]],'All Data'!$A7:$CN579,92,FALSE),"unknown")</f>
        <v>Yes</v>
      </c>
    </row>
    <row r="7" spans="1:49" x14ac:dyDescent="0.35">
      <c r="A7" s="6">
        <v>5680036303</v>
      </c>
      <c r="B7" s="6"/>
      <c r="C7" s="6"/>
      <c r="D7" s="6"/>
      <c r="E7" s="6"/>
      <c r="F7" s="6"/>
      <c r="G7" s="6"/>
      <c r="H7" s="6"/>
      <c r="I7" s="6"/>
      <c r="J7" s="6"/>
      <c r="K7" s="6" t="s">
        <v>27</v>
      </c>
      <c r="L7" s="6"/>
      <c r="M7" s="6"/>
      <c r="N7" s="6" t="s">
        <v>30</v>
      </c>
      <c r="O7" s="8"/>
      <c r="P7" s="8">
        <f t="shared" si="0"/>
        <v>2</v>
      </c>
      <c r="Q7" s="10">
        <f t="shared" si="1"/>
        <v>1.5</v>
      </c>
      <c r="R7" s="8"/>
      <c r="S7" s="8">
        <f t="shared" si="17"/>
        <v>0</v>
      </c>
      <c r="T7" s="8">
        <f t="shared" si="2"/>
        <v>0</v>
      </c>
      <c r="U7" s="8">
        <f t="shared" si="3"/>
        <v>0</v>
      </c>
      <c r="V7" s="88">
        <f t="shared" si="4"/>
        <v>0</v>
      </c>
      <c r="W7" s="88">
        <f t="shared" si="5"/>
        <v>0</v>
      </c>
      <c r="X7" s="88">
        <f t="shared" si="6"/>
        <v>0</v>
      </c>
      <c r="Y7" s="88">
        <f t="shared" si="7"/>
        <v>0</v>
      </c>
      <c r="Z7" s="88">
        <f t="shared" si="8"/>
        <v>0</v>
      </c>
      <c r="AA7" s="88">
        <f t="shared" si="9"/>
        <v>0</v>
      </c>
      <c r="AB7" s="88">
        <f t="shared" si="10"/>
        <v>1</v>
      </c>
      <c r="AC7" s="88">
        <f t="shared" si="11"/>
        <v>0</v>
      </c>
      <c r="AD7" s="88">
        <f t="shared" si="12"/>
        <v>0</v>
      </c>
      <c r="AE7" s="88">
        <f t="shared" si="13"/>
        <v>1</v>
      </c>
      <c r="AF7" s="8"/>
      <c r="AG7" s="8"/>
      <c r="AH7" s="8">
        <f t="shared" si="14"/>
        <v>2</v>
      </c>
      <c r="AI7" s="8">
        <f t="shared" si="15"/>
        <v>2</v>
      </c>
      <c r="AJ7" s="8" t="str">
        <f t="shared" si="16"/>
        <v>Correct</v>
      </c>
      <c r="AK7" s="8"/>
      <c r="AL7" s="159" t="str">
        <f>IFERROR(VLOOKUP(Table1[[#This Row],[RespondentID]],'All Data'!$A8:$CN580,81,FALSE),"unknown")</f>
        <v>Male</v>
      </c>
      <c r="AM7" s="159">
        <f>IFERROR(VLOOKUP(Table1[[#This Row],[RespondentID]],'All Data'!$A8:$CN580,82,FALSE),"unknown")</f>
        <v>38</v>
      </c>
      <c r="AN7" s="159" t="str">
        <f>IFERROR(VLOOKUP(Table1[[#This Row],[RespondentID]],'All Data'!$A8:$CN580,83,FALSE),"unknown")</f>
        <v>Suffolk</v>
      </c>
      <c r="AO7" s="159" t="str">
        <f>IFERROR(VLOOKUP(Table1[[#This Row],[RespondentID]],'All Data'!$A8:$CN580,84,FALSE),"unknown")</f>
        <v>Port Jefferson, 11777</v>
      </c>
      <c r="AP7" s="159" t="str">
        <f>IFERROR(VLOOKUP(Table1[[#This Row],[RespondentID]],'All Data'!$A8:$CN580,85,FALSE),"unknown")</f>
        <v>White/Caucasian</v>
      </c>
      <c r="AQ7" s="159" t="str">
        <f>IFERROR(VLOOKUP(Table1[[#This Row],[RespondentID]],'All Data'!$A8:$CN580,86,FALSE),"unknown")</f>
        <v>No</v>
      </c>
      <c r="AR7" s="159" t="str">
        <f>IFERROR(VLOOKUP(Table1[[#This Row],[RespondentID]],'All Data'!$A8:$CN580,87,FALSE),"unknown")</f>
        <v xml:space="preserve">English </v>
      </c>
      <c r="AS7" s="159" t="str">
        <f>IFERROR(VLOOKUP(Table1[[#This Row],[RespondentID]],'All Data'!$A8:$CN580,88,FALSE),"unknown")</f>
        <v>Over $125,000</v>
      </c>
      <c r="AT7" s="159" t="str">
        <f>IFERROR(VLOOKUP(Table1[[#This Row],[RespondentID]],'All Data'!$A8:$CN580,89,FALSE),"unknown")</f>
        <v>Graduate school</v>
      </c>
      <c r="AU7" s="159" t="str">
        <f>IFERROR(VLOOKUP(Table1[[#This Row],[RespondentID]],'All Data'!$A8:$CN580,90,FALSE),"unknown")</f>
        <v>Self-employed</v>
      </c>
      <c r="AV7" s="159" t="str">
        <f>IFERROR(VLOOKUP(Table1[[#This Row],[RespondentID]],'All Data'!$A8:$CN580,91,FALSE),"unknown")</f>
        <v>Yes</v>
      </c>
      <c r="AW7" s="159" t="str">
        <f>IFERROR(VLOOKUP(Table1[[#This Row],[RespondentID]],'All Data'!$A8:$CN580,92,FALSE),"unknown")</f>
        <v>Yes</v>
      </c>
    </row>
    <row r="8" spans="1:49" x14ac:dyDescent="0.35">
      <c r="A8" s="6">
        <v>5680035420</v>
      </c>
      <c r="B8" s="6"/>
      <c r="C8" s="6" t="s">
        <v>19</v>
      </c>
      <c r="D8" s="6" t="s">
        <v>20</v>
      </c>
      <c r="E8" s="6"/>
      <c r="F8" s="6"/>
      <c r="G8" s="6"/>
      <c r="H8" s="6"/>
      <c r="I8" s="6"/>
      <c r="J8" s="6"/>
      <c r="K8" s="6"/>
      <c r="L8" s="6"/>
      <c r="M8" s="6" t="s">
        <v>29</v>
      </c>
      <c r="N8" s="6"/>
      <c r="O8" s="8"/>
      <c r="P8" s="8">
        <f t="shared" si="0"/>
        <v>3</v>
      </c>
      <c r="Q8" s="9">
        <f t="shared" si="1"/>
        <v>1</v>
      </c>
      <c r="R8" s="8"/>
      <c r="S8" s="8">
        <f t="shared" si="17"/>
        <v>0</v>
      </c>
      <c r="T8" s="8">
        <f t="shared" si="2"/>
        <v>1</v>
      </c>
      <c r="U8" s="8">
        <f t="shared" si="3"/>
        <v>1</v>
      </c>
      <c r="V8" s="88">
        <f t="shared" si="4"/>
        <v>0</v>
      </c>
      <c r="W8" s="88">
        <f t="shared" si="5"/>
        <v>0</v>
      </c>
      <c r="X8" s="88">
        <f t="shared" si="6"/>
        <v>0</v>
      </c>
      <c r="Y8" s="88">
        <f t="shared" si="7"/>
        <v>0</v>
      </c>
      <c r="Z8" s="88">
        <f t="shared" si="8"/>
        <v>0</v>
      </c>
      <c r="AA8" s="88">
        <f t="shared" si="9"/>
        <v>0</v>
      </c>
      <c r="AB8" s="88">
        <f t="shared" si="10"/>
        <v>0</v>
      </c>
      <c r="AC8" s="88">
        <f t="shared" si="11"/>
        <v>0</v>
      </c>
      <c r="AD8" s="88">
        <f t="shared" si="12"/>
        <v>1</v>
      </c>
      <c r="AE8" s="88">
        <f t="shared" si="13"/>
        <v>0</v>
      </c>
      <c r="AF8" s="8"/>
      <c r="AG8" s="8"/>
      <c r="AH8" s="8">
        <f t="shared" si="14"/>
        <v>3</v>
      </c>
      <c r="AI8" s="8">
        <f t="shared" si="15"/>
        <v>3</v>
      </c>
      <c r="AJ8" s="8" t="str">
        <f t="shared" si="16"/>
        <v>Correct</v>
      </c>
      <c r="AK8" s="8"/>
      <c r="AL8" s="159" t="str">
        <f>IFERROR(VLOOKUP(Table1[[#This Row],[RespondentID]],'All Data'!$A9:$CN581,81,FALSE),"unknown")</f>
        <v>Female</v>
      </c>
      <c r="AM8" s="159">
        <f>IFERROR(VLOOKUP(Table1[[#This Row],[RespondentID]],'All Data'!$A9:$CN581,82,FALSE),"unknown")</f>
        <v>32</v>
      </c>
      <c r="AN8" s="159" t="str">
        <f>IFERROR(VLOOKUP(Table1[[#This Row],[RespondentID]],'All Data'!$A9:$CN581,83,FALSE),"unknown")</f>
        <v>Suffolk</v>
      </c>
      <c r="AO8" s="159" t="str">
        <f>IFERROR(VLOOKUP(Table1[[#This Row],[RespondentID]],'All Data'!$A9:$CN581,84,FALSE),"unknown")</f>
        <v>Setauket, 11733</v>
      </c>
      <c r="AP8" s="159" t="str">
        <f>IFERROR(VLOOKUP(Table1[[#This Row],[RespondentID]],'All Data'!$A9:$CN581,85,FALSE),"unknown")</f>
        <v>White/Caucasian</v>
      </c>
      <c r="AQ8" s="159" t="str">
        <f>IFERROR(VLOOKUP(Table1[[#This Row],[RespondentID]],'All Data'!$A9:$CN581,86,FALSE),"unknown")</f>
        <v>No</v>
      </c>
      <c r="AR8" s="159" t="str">
        <f>IFERROR(VLOOKUP(Table1[[#This Row],[RespondentID]],'All Data'!$A9:$CN581,87,FALSE),"unknown")</f>
        <v xml:space="preserve">English </v>
      </c>
      <c r="AS8" s="159" t="str">
        <f>IFERROR(VLOOKUP(Table1[[#This Row],[RespondentID]],'All Data'!$A9:$CN581,88,FALSE),"unknown")</f>
        <v>$0-$19,999</v>
      </c>
      <c r="AT8" s="159" t="str">
        <f>IFERROR(VLOOKUP(Table1[[#This Row],[RespondentID]],'All Data'!$A9:$CN581,89,FALSE),"unknown")</f>
        <v>College graduate</v>
      </c>
      <c r="AU8" s="159" t="str">
        <f>IFERROR(VLOOKUP(Table1[[#This Row],[RespondentID]],'All Data'!$A9:$CN581,90,FALSE),"unknown")</f>
        <v>Self-employed</v>
      </c>
      <c r="AV8" s="159" t="str">
        <f>IFERROR(VLOOKUP(Table1[[#This Row],[RespondentID]],'All Data'!$A9:$CN581,91,FALSE),"unknown")</f>
        <v>Yes</v>
      </c>
      <c r="AW8" s="159" t="str">
        <f>IFERROR(VLOOKUP(Table1[[#This Row],[RespondentID]],'All Data'!$A9:$CN581,92,FALSE),"unknown")</f>
        <v>Yes</v>
      </c>
    </row>
    <row r="9" spans="1:49" x14ac:dyDescent="0.35">
      <c r="A9" s="6">
        <v>5680032631</v>
      </c>
      <c r="B9" s="6"/>
      <c r="C9" s="6"/>
      <c r="D9" s="6"/>
      <c r="E9" s="6"/>
      <c r="F9" s="6"/>
      <c r="G9" s="6"/>
      <c r="H9" s="6"/>
      <c r="I9" s="6" t="s">
        <v>25</v>
      </c>
      <c r="J9" s="6"/>
      <c r="K9" s="6"/>
      <c r="L9" s="6"/>
      <c r="M9" s="6"/>
      <c r="N9" s="6"/>
      <c r="O9" s="8"/>
      <c r="P9" s="8">
        <f t="shared" si="0"/>
        <v>1</v>
      </c>
      <c r="Q9" s="10">
        <f t="shared" si="1"/>
        <v>3</v>
      </c>
      <c r="R9" s="8"/>
      <c r="S9" s="8">
        <f t="shared" si="17"/>
        <v>0</v>
      </c>
      <c r="T9" s="8">
        <f t="shared" si="2"/>
        <v>0</v>
      </c>
      <c r="U9" s="8">
        <f t="shared" si="3"/>
        <v>0</v>
      </c>
      <c r="V9" s="88">
        <f t="shared" si="4"/>
        <v>0</v>
      </c>
      <c r="W9" s="88">
        <f t="shared" si="5"/>
        <v>0</v>
      </c>
      <c r="X9" s="88">
        <f t="shared" si="6"/>
        <v>0</v>
      </c>
      <c r="Y9" s="88">
        <f t="shared" si="7"/>
        <v>0</v>
      </c>
      <c r="Z9" s="88">
        <f t="shared" si="8"/>
        <v>1</v>
      </c>
      <c r="AA9" s="88">
        <f t="shared" si="9"/>
        <v>0</v>
      </c>
      <c r="AB9" s="88">
        <f t="shared" si="10"/>
        <v>0</v>
      </c>
      <c r="AC9" s="88">
        <f t="shared" si="11"/>
        <v>0</v>
      </c>
      <c r="AD9" s="88">
        <f t="shared" si="12"/>
        <v>0</v>
      </c>
      <c r="AE9" s="88">
        <f t="shared" si="13"/>
        <v>0</v>
      </c>
      <c r="AF9" s="8"/>
      <c r="AG9" s="8"/>
      <c r="AH9" s="8">
        <f t="shared" si="14"/>
        <v>1</v>
      </c>
      <c r="AI9" s="8">
        <f t="shared" si="15"/>
        <v>1</v>
      </c>
      <c r="AJ9" s="8" t="str">
        <f t="shared" si="16"/>
        <v>Correct</v>
      </c>
      <c r="AK9" s="8"/>
      <c r="AL9" s="159" t="str">
        <f>IFERROR(VLOOKUP(Table1[[#This Row],[RespondentID]],'All Data'!$A10:$CN582,81,FALSE),"unknown")</f>
        <v>Female</v>
      </c>
      <c r="AM9" s="159">
        <f>IFERROR(VLOOKUP(Table1[[#This Row],[RespondentID]],'All Data'!$A10:$CN582,82,FALSE),"unknown")</f>
        <v>37</v>
      </c>
      <c r="AN9" s="159" t="str">
        <f>IFERROR(VLOOKUP(Table1[[#This Row],[RespondentID]],'All Data'!$A10:$CN582,83,FALSE),"unknown")</f>
        <v>Suffolk</v>
      </c>
      <c r="AO9" s="159" t="str">
        <f>IFERROR(VLOOKUP(Table1[[#This Row],[RespondentID]],'All Data'!$A10:$CN582,84,FALSE),"unknown")</f>
        <v>Bay Shore, 11706</v>
      </c>
      <c r="AP9" s="159" t="str">
        <f>IFERROR(VLOOKUP(Table1[[#This Row],[RespondentID]],'All Data'!$A10:$CN582,85,FALSE),"unknown")</f>
        <v>Asian/Pacific Islander</v>
      </c>
      <c r="AQ9" s="159" t="str">
        <f>IFERROR(VLOOKUP(Table1[[#This Row],[RespondentID]],'All Data'!$A10:$CN582,86,FALSE),"unknown")</f>
        <v>No</v>
      </c>
      <c r="AR9" s="159" t="str">
        <f>IFERROR(VLOOKUP(Table1[[#This Row],[RespondentID]],'All Data'!$A10:$CN582,87,FALSE),"unknown")</f>
        <v xml:space="preserve">English </v>
      </c>
      <c r="AS9" s="159" t="str">
        <f>IFERROR(VLOOKUP(Table1[[#This Row],[RespondentID]],'All Data'!$A10:$CN582,88,FALSE),"unknown")</f>
        <v>$75,000 to $125,000</v>
      </c>
      <c r="AT9" s="159" t="str">
        <f>IFERROR(VLOOKUP(Table1[[#This Row],[RespondentID]],'All Data'!$A10:$CN582,89,FALSE),"unknown")</f>
        <v>Some high school</v>
      </c>
      <c r="AU9" s="159" t="str">
        <f>IFERROR(VLOOKUP(Table1[[#This Row],[RespondentID]],'All Data'!$A10:$CN582,90,FALSE),"unknown")</f>
        <v>Out of work, but not currently looking</v>
      </c>
      <c r="AV9" s="159" t="str">
        <f>IFERROR(VLOOKUP(Table1[[#This Row],[RespondentID]],'All Data'!$A10:$CN582,91,FALSE),"unknown")</f>
        <v>Yes</v>
      </c>
      <c r="AW9" s="159" t="str">
        <f>IFERROR(VLOOKUP(Table1[[#This Row],[RespondentID]],'All Data'!$A10:$CN582,92,FALSE),"unknown")</f>
        <v>Yes</v>
      </c>
    </row>
    <row r="10" spans="1:49" x14ac:dyDescent="0.35">
      <c r="A10" s="6">
        <v>5679546403</v>
      </c>
      <c r="B10" s="6"/>
      <c r="C10" s="6"/>
      <c r="D10" s="6"/>
      <c r="E10" s="6"/>
      <c r="F10" s="6"/>
      <c r="G10" s="6"/>
      <c r="H10" s="6" t="s">
        <v>24</v>
      </c>
      <c r="I10" s="6" t="s">
        <v>25</v>
      </c>
      <c r="J10" s="6"/>
      <c r="K10" s="6"/>
      <c r="L10" s="6"/>
      <c r="M10" s="6"/>
      <c r="N10" s="6" t="s">
        <v>30</v>
      </c>
      <c r="O10" s="8"/>
      <c r="P10" s="8">
        <f t="shared" si="0"/>
        <v>3</v>
      </c>
      <c r="Q10" s="9">
        <f t="shared" si="1"/>
        <v>1</v>
      </c>
      <c r="R10" s="8"/>
      <c r="S10" s="8">
        <f t="shared" si="17"/>
        <v>0</v>
      </c>
      <c r="T10" s="8">
        <f t="shared" si="2"/>
        <v>0</v>
      </c>
      <c r="U10" s="8">
        <f t="shared" si="3"/>
        <v>0</v>
      </c>
      <c r="V10" s="88">
        <f t="shared" si="4"/>
        <v>0</v>
      </c>
      <c r="W10" s="88">
        <f t="shared" si="5"/>
        <v>0</v>
      </c>
      <c r="X10" s="88">
        <f t="shared" si="6"/>
        <v>0</v>
      </c>
      <c r="Y10" s="88">
        <f t="shared" si="7"/>
        <v>1</v>
      </c>
      <c r="Z10" s="88">
        <f t="shared" si="8"/>
        <v>1</v>
      </c>
      <c r="AA10" s="88">
        <f t="shared" si="9"/>
        <v>0</v>
      </c>
      <c r="AB10" s="88">
        <f t="shared" si="10"/>
        <v>0</v>
      </c>
      <c r="AC10" s="88">
        <f t="shared" si="11"/>
        <v>0</v>
      </c>
      <c r="AD10" s="88">
        <f t="shared" si="12"/>
        <v>0</v>
      </c>
      <c r="AE10" s="88">
        <f t="shared" si="13"/>
        <v>1</v>
      </c>
      <c r="AF10" s="8"/>
      <c r="AG10" s="8"/>
      <c r="AH10" s="8">
        <f t="shared" si="14"/>
        <v>3</v>
      </c>
      <c r="AI10" s="8">
        <f t="shared" si="15"/>
        <v>3</v>
      </c>
      <c r="AJ10" s="8" t="str">
        <f t="shared" si="16"/>
        <v>Correct</v>
      </c>
      <c r="AK10" s="8"/>
      <c r="AL10" s="159" t="str">
        <f>IFERROR(VLOOKUP(Table1[[#This Row],[RespondentID]],'All Data'!$A11:$CN583,81,FALSE),"unknown")</f>
        <v>Female</v>
      </c>
      <c r="AM10" s="159">
        <f>IFERROR(VLOOKUP(Table1[[#This Row],[RespondentID]],'All Data'!$A11:$CN583,82,FALSE),"unknown")</f>
        <v>32</v>
      </c>
      <c r="AN10" s="159" t="str">
        <f>IFERROR(VLOOKUP(Table1[[#This Row],[RespondentID]],'All Data'!$A11:$CN583,83,FALSE),"unknown")</f>
        <v>Nassau</v>
      </c>
      <c r="AO10" s="159" t="str">
        <f>IFERROR(VLOOKUP(Table1[[#This Row],[RespondentID]],'All Data'!$A11:$CN583,84,FALSE),"unknown")</f>
        <v>Massapequa, 11758</v>
      </c>
      <c r="AP10" s="159" t="str">
        <f>IFERROR(VLOOKUP(Table1[[#This Row],[RespondentID]],'All Data'!$A11:$CN583,85,FALSE),"unknown")</f>
        <v>White/Caucasian</v>
      </c>
      <c r="AQ10" s="159" t="str">
        <f>IFERROR(VLOOKUP(Table1[[#This Row],[RespondentID]],'All Data'!$A11:$CN583,86,FALSE),"unknown")</f>
        <v>No</v>
      </c>
      <c r="AR10" s="159" t="str">
        <f>IFERROR(VLOOKUP(Table1[[#This Row],[RespondentID]],'All Data'!$A11:$CN583,87,FALSE),"unknown")</f>
        <v xml:space="preserve">English </v>
      </c>
      <c r="AS10" s="159" t="str">
        <f>IFERROR(VLOOKUP(Table1[[#This Row],[RespondentID]],'All Data'!$A11:$CN583,88,FALSE),"unknown")</f>
        <v>Over $125,000</v>
      </c>
      <c r="AT10" s="159" t="str">
        <f>IFERROR(VLOOKUP(Table1[[#This Row],[RespondentID]],'All Data'!$A11:$CN583,89,FALSE),"unknown")</f>
        <v>Graduate school</v>
      </c>
      <c r="AU10" s="159" t="str">
        <f>IFERROR(VLOOKUP(Table1[[#This Row],[RespondentID]],'All Data'!$A11:$CN583,90,FALSE),"unknown")</f>
        <v>Employed for wages</v>
      </c>
      <c r="AV10" s="159" t="str">
        <f>IFERROR(VLOOKUP(Table1[[#This Row],[RespondentID]],'All Data'!$A11:$CN583,91,FALSE),"unknown")</f>
        <v>Yes</v>
      </c>
      <c r="AW10" s="159" t="str">
        <f>IFERROR(VLOOKUP(Table1[[#This Row],[RespondentID]],'All Data'!$A11:$CN583,92,FALSE),"unknown")</f>
        <v>Yes</v>
      </c>
    </row>
    <row r="11" spans="1:49" x14ac:dyDescent="0.35">
      <c r="A11" s="6">
        <v>5679163997</v>
      </c>
      <c r="B11" s="6"/>
      <c r="C11" s="6" t="s">
        <v>19</v>
      </c>
      <c r="D11" s="6" t="s">
        <v>20</v>
      </c>
      <c r="E11" s="6"/>
      <c r="F11" s="6"/>
      <c r="G11" s="6"/>
      <c r="H11" s="6"/>
      <c r="I11" s="6"/>
      <c r="J11" s="6"/>
      <c r="K11" s="6"/>
      <c r="L11" s="6"/>
      <c r="M11" s="6"/>
      <c r="N11" s="6" t="s">
        <v>30</v>
      </c>
      <c r="O11" s="8"/>
      <c r="P11" s="8">
        <f t="shared" si="0"/>
        <v>3</v>
      </c>
      <c r="Q11" s="10">
        <f t="shared" si="1"/>
        <v>1</v>
      </c>
      <c r="R11" s="8"/>
      <c r="S11" s="8">
        <f t="shared" si="17"/>
        <v>0</v>
      </c>
      <c r="T11" s="8">
        <f t="shared" si="2"/>
        <v>1</v>
      </c>
      <c r="U11" s="8">
        <f t="shared" si="3"/>
        <v>1</v>
      </c>
      <c r="V11" s="88">
        <f t="shared" si="4"/>
        <v>0</v>
      </c>
      <c r="W11" s="88">
        <f t="shared" si="5"/>
        <v>0</v>
      </c>
      <c r="X11" s="88">
        <f t="shared" si="6"/>
        <v>0</v>
      </c>
      <c r="Y11" s="88">
        <f t="shared" si="7"/>
        <v>0</v>
      </c>
      <c r="Z11" s="88">
        <f t="shared" si="8"/>
        <v>0</v>
      </c>
      <c r="AA11" s="88">
        <f t="shared" si="9"/>
        <v>0</v>
      </c>
      <c r="AB11" s="88">
        <f t="shared" si="10"/>
        <v>0</v>
      </c>
      <c r="AC11" s="88">
        <f t="shared" si="11"/>
        <v>0</v>
      </c>
      <c r="AD11" s="88">
        <f t="shared" si="12"/>
        <v>0</v>
      </c>
      <c r="AE11" s="88">
        <f t="shared" si="13"/>
        <v>1</v>
      </c>
      <c r="AF11" s="8"/>
      <c r="AG11" s="8"/>
      <c r="AH11" s="8">
        <f t="shared" si="14"/>
        <v>3</v>
      </c>
      <c r="AI11" s="8">
        <f t="shared" si="15"/>
        <v>3</v>
      </c>
      <c r="AJ11" s="8" t="str">
        <f t="shared" si="16"/>
        <v>Correct</v>
      </c>
      <c r="AK11" s="8"/>
      <c r="AL11" s="159" t="str">
        <f>IFERROR(VLOOKUP(Table1[[#This Row],[RespondentID]],'All Data'!$A12:$CN584,81,FALSE),"unknown")</f>
        <v>Female</v>
      </c>
      <c r="AM11" s="159">
        <f>IFERROR(VLOOKUP(Table1[[#This Row],[RespondentID]],'All Data'!$A12:$CN584,82,FALSE),"unknown")</f>
        <v>62</v>
      </c>
      <c r="AN11" s="159" t="str">
        <f>IFERROR(VLOOKUP(Table1[[#This Row],[RespondentID]],'All Data'!$A12:$CN584,83,FALSE),"unknown")</f>
        <v>Nassau</v>
      </c>
      <c r="AO11" s="159" t="str">
        <f>IFERROR(VLOOKUP(Table1[[#This Row],[RespondentID]],'All Data'!$A12:$CN584,84,FALSE),"unknown")</f>
        <v>Seaford, 11783</v>
      </c>
      <c r="AP11" s="159" t="str">
        <f>IFERROR(VLOOKUP(Table1[[#This Row],[RespondentID]],'All Data'!$A12:$CN584,85,FALSE),"unknown")</f>
        <v>White/Caucasian</v>
      </c>
      <c r="AQ11" s="159" t="str">
        <f>IFERROR(VLOOKUP(Table1[[#This Row],[RespondentID]],'All Data'!$A12:$CN584,86,FALSE),"unknown")</f>
        <v>No</v>
      </c>
      <c r="AR11" s="159" t="str">
        <f>IFERROR(VLOOKUP(Table1[[#This Row],[RespondentID]],'All Data'!$A12:$CN584,87,FALSE),"unknown")</f>
        <v xml:space="preserve">English </v>
      </c>
      <c r="AS11" s="159" t="str">
        <f>IFERROR(VLOOKUP(Table1[[#This Row],[RespondentID]],'All Data'!$A12:$CN584,88,FALSE),"unknown")</f>
        <v>Over $125,000</v>
      </c>
      <c r="AT11" s="159" t="str">
        <f>IFERROR(VLOOKUP(Table1[[#This Row],[RespondentID]],'All Data'!$A12:$CN584,89,FALSE),"unknown")</f>
        <v>Graduate school</v>
      </c>
      <c r="AU11" s="159" t="str">
        <f>IFERROR(VLOOKUP(Table1[[#This Row],[RespondentID]],'All Data'!$A12:$CN584,90,FALSE),"unknown")</f>
        <v>Employed for wages</v>
      </c>
      <c r="AV11" s="159" t="str">
        <f>IFERROR(VLOOKUP(Table1[[#This Row],[RespondentID]],'All Data'!$A12:$CN584,91,FALSE),"unknown")</f>
        <v>Yes</v>
      </c>
      <c r="AW11" s="159" t="str">
        <f>IFERROR(VLOOKUP(Table1[[#This Row],[RespondentID]],'All Data'!$A12:$CN584,92,FALSE),"unknown")</f>
        <v>Yes</v>
      </c>
    </row>
    <row r="12" spans="1:49" x14ac:dyDescent="0.35">
      <c r="A12" s="6">
        <v>5678881372</v>
      </c>
      <c r="B12" s="6"/>
      <c r="C12" s="6" t="s">
        <v>19</v>
      </c>
      <c r="D12" s="6" t="s">
        <v>20</v>
      </c>
      <c r="E12" s="6"/>
      <c r="F12" s="6"/>
      <c r="G12" s="6"/>
      <c r="H12" s="6"/>
      <c r="I12" s="6"/>
      <c r="J12" s="6"/>
      <c r="K12" s="6"/>
      <c r="L12" s="6"/>
      <c r="M12" s="6"/>
      <c r="N12" s="6"/>
      <c r="O12" s="8"/>
      <c r="P12" s="8">
        <f t="shared" si="0"/>
        <v>2</v>
      </c>
      <c r="Q12" s="9">
        <f t="shared" si="1"/>
        <v>1.5</v>
      </c>
      <c r="R12" s="8"/>
      <c r="S12" s="8">
        <f t="shared" si="17"/>
        <v>0</v>
      </c>
      <c r="T12" s="8">
        <f t="shared" si="2"/>
        <v>1</v>
      </c>
      <c r="U12" s="8">
        <f t="shared" si="3"/>
        <v>1</v>
      </c>
      <c r="V12" s="88">
        <f t="shared" si="4"/>
        <v>0</v>
      </c>
      <c r="W12" s="88">
        <f t="shared" si="5"/>
        <v>0</v>
      </c>
      <c r="X12" s="88">
        <f t="shared" si="6"/>
        <v>0</v>
      </c>
      <c r="Y12" s="88">
        <f t="shared" si="7"/>
        <v>0</v>
      </c>
      <c r="Z12" s="88">
        <f t="shared" si="8"/>
        <v>0</v>
      </c>
      <c r="AA12" s="88">
        <f t="shared" si="9"/>
        <v>0</v>
      </c>
      <c r="AB12" s="88">
        <f t="shared" si="10"/>
        <v>0</v>
      </c>
      <c r="AC12" s="88">
        <f t="shared" si="11"/>
        <v>0</v>
      </c>
      <c r="AD12" s="88">
        <f t="shared" si="12"/>
        <v>0</v>
      </c>
      <c r="AE12" s="88">
        <f t="shared" si="13"/>
        <v>0</v>
      </c>
      <c r="AF12" s="8"/>
      <c r="AG12" s="8"/>
      <c r="AH12" s="8">
        <f t="shared" si="14"/>
        <v>2</v>
      </c>
      <c r="AI12" s="8">
        <f t="shared" si="15"/>
        <v>2</v>
      </c>
      <c r="AJ12" s="8" t="str">
        <f t="shared" si="16"/>
        <v>Correct</v>
      </c>
      <c r="AK12" s="8"/>
      <c r="AL12" s="159" t="str">
        <f>IFERROR(VLOOKUP(Table1[[#This Row],[RespondentID]],'All Data'!$A13:$CN585,81,FALSE),"unknown")</f>
        <v>Female</v>
      </c>
      <c r="AM12" s="159">
        <f>IFERROR(VLOOKUP(Table1[[#This Row],[RespondentID]],'All Data'!$A13:$CN585,82,FALSE),"unknown")</f>
        <v>73</v>
      </c>
      <c r="AN12" s="159" t="str">
        <f>IFERROR(VLOOKUP(Table1[[#This Row],[RespondentID]],'All Data'!$A13:$CN585,83,FALSE),"unknown")</f>
        <v>Suffolk</v>
      </c>
      <c r="AO12" s="159" t="str">
        <f>IFERROR(VLOOKUP(Table1[[#This Row],[RespondentID]],'All Data'!$A13:$CN585,84,FALSE),"unknown")</f>
        <v>Bay Shore, 11706</v>
      </c>
      <c r="AP12" s="159" t="str">
        <f>IFERROR(VLOOKUP(Table1[[#This Row],[RespondentID]],'All Data'!$A13:$CN585,85,FALSE),"unknown")</f>
        <v>White/Caucasian</v>
      </c>
      <c r="AQ12" s="159" t="str">
        <f>IFERROR(VLOOKUP(Table1[[#This Row],[RespondentID]],'All Data'!$A13:$CN585,86,FALSE),"unknown")</f>
        <v>No</v>
      </c>
      <c r="AR12" s="159" t="str">
        <f>IFERROR(VLOOKUP(Table1[[#This Row],[RespondentID]],'All Data'!$A13:$CN585,87,FALSE),"unknown")</f>
        <v xml:space="preserve">English </v>
      </c>
      <c r="AS12" s="159" t="str">
        <f>IFERROR(VLOOKUP(Table1[[#This Row],[RespondentID]],'All Data'!$A13:$CN585,88,FALSE),"unknown")</f>
        <v>$75,000 to $125,000</v>
      </c>
      <c r="AT12" s="159" t="str">
        <f>IFERROR(VLOOKUP(Table1[[#This Row],[RespondentID]],'All Data'!$A13:$CN585,89,FALSE),"unknown")</f>
        <v>College graduate</v>
      </c>
      <c r="AU12" s="159" t="str">
        <f>IFERROR(VLOOKUP(Table1[[#This Row],[RespondentID]],'All Data'!$A13:$CN585,90,FALSE),"unknown")</f>
        <v>Retired</v>
      </c>
      <c r="AV12" s="159" t="str">
        <f>IFERROR(VLOOKUP(Table1[[#This Row],[RespondentID]],'All Data'!$A13:$CN585,91,FALSE),"unknown")</f>
        <v>Yes</v>
      </c>
      <c r="AW12" s="159" t="str">
        <f>IFERROR(VLOOKUP(Table1[[#This Row],[RespondentID]],'All Data'!$A13:$CN585,92,FALSE),"unknown")</f>
        <v>Yes</v>
      </c>
    </row>
    <row r="13" spans="1:49" x14ac:dyDescent="0.35">
      <c r="A13" s="6">
        <v>5678806933</v>
      </c>
      <c r="B13" s="6"/>
      <c r="C13" s="6" t="s">
        <v>19</v>
      </c>
      <c r="D13" s="6"/>
      <c r="E13" s="6"/>
      <c r="F13" s="6"/>
      <c r="G13" s="6"/>
      <c r="H13" s="6"/>
      <c r="I13" s="6"/>
      <c r="J13" s="6"/>
      <c r="K13" s="6"/>
      <c r="L13" s="6"/>
      <c r="M13" s="6"/>
      <c r="N13" s="6" t="s">
        <v>30</v>
      </c>
      <c r="O13" s="8"/>
      <c r="P13" s="8">
        <f t="shared" si="0"/>
        <v>2</v>
      </c>
      <c r="Q13" s="10">
        <f t="shared" si="1"/>
        <v>1.5</v>
      </c>
      <c r="R13" s="8"/>
      <c r="S13" s="8">
        <f t="shared" si="17"/>
        <v>0</v>
      </c>
      <c r="T13" s="8">
        <f t="shared" si="2"/>
        <v>1</v>
      </c>
      <c r="U13" s="8">
        <f t="shared" si="3"/>
        <v>0</v>
      </c>
      <c r="V13" s="88">
        <f t="shared" si="4"/>
        <v>0</v>
      </c>
      <c r="W13" s="88">
        <f t="shared" si="5"/>
        <v>0</v>
      </c>
      <c r="X13" s="88">
        <f t="shared" si="6"/>
        <v>0</v>
      </c>
      <c r="Y13" s="88">
        <f t="shared" si="7"/>
        <v>0</v>
      </c>
      <c r="Z13" s="88">
        <f t="shared" si="8"/>
        <v>0</v>
      </c>
      <c r="AA13" s="88">
        <f t="shared" si="9"/>
        <v>0</v>
      </c>
      <c r="AB13" s="88">
        <f t="shared" si="10"/>
        <v>0</v>
      </c>
      <c r="AC13" s="88">
        <f t="shared" si="11"/>
        <v>0</v>
      </c>
      <c r="AD13" s="88">
        <f t="shared" si="12"/>
        <v>0</v>
      </c>
      <c r="AE13" s="88">
        <f t="shared" si="13"/>
        <v>1</v>
      </c>
      <c r="AF13" s="8"/>
      <c r="AG13" s="8"/>
      <c r="AH13" s="8">
        <f t="shared" si="14"/>
        <v>2</v>
      </c>
      <c r="AI13" s="8">
        <f t="shared" si="15"/>
        <v>2</v>
      </c>
      <c r="AJ13" s="8" t="str">
        <f t="shared" si="16"/>
        <v>Correct</v>
      </c>
      <c r="AK13" s="8"/>
      <c r="AL13" s="159" t="str">
        <f>IFERROR(VLOOKUP(Table1[[#This Row],[RespondentID]],'All Data'!$A14:$CN586,81,FALSE),"unknown")</f>
        <v>Female</v>
      </c>
      <c r="AM13" s="159">
        <f>IFERROR(VLOOKUP(Table1[[#This Row],[RespondentID]],'All Data'!$A14:$CN586,82,FALSE),"unknown")</f>
        <v>66</v>
      </c>
      <c r="AN13" s="159" t="str">
        <f>IFERROR(VLOOKUP(Table1[[#This Row],[RespondentID]],'All Data'!$A14:$CN586,83,FALSE),"unknown")</f>
        <v>Suffolk</v>
      </c>
      <c r="AO13" s="159" t="str">
        <f>IFERROR(VLOOKUP(Table1[[#This Row],[RespondentID]],'All Data'!$A14:$CN586,84,FALSE),"unknown")</f>
        <v>Islip Manor, 11751</v>
      </c>
      <c r="AP13" s="159" t="str">
        <f>IFERROR(VLOOKUP(Table1[[#This Row],[RespondentID]],'All Data'!$A14:$CN586,85,FALSE),"unknown")</f>
        <v>White/Caucasian</v>
      </c>
      <c r="AQ13" s="159" t="str">
        <f>IFERROR(VLOOKUP(Table1[[#This Row],[RespondentID]],'All Data'!$A14:$CN586,86,FALSE),"unknown")</f>
        <v>No</v>
      </c>
      <c r="AR13" s="159" t="str">
        <f>IFERROR(VLOOKUP(Table1[[#This Row],[RespondentID]],'All Data'!$A14:$CN586,87,FALSE),"unknown")</f>
        <v xml:space="preserve">English </v>
      </c>
      <c r="AS13" s="159" t="str">
        <f>IFERROR(VLOOKUP(Table1[[#This Row],[RespondentID]],'All Data'!$A14:$CN586,88,FALSE),"unknown")</f>
        <v>Over $125,000</v>
      </c>
      <c r="AT13" s="159" t="str">
        <f>IFERROR(VLOOKUP(Table1[[#This Row],[RespondentID]],'All Data'!$A14:$CN586,89,FALSE),"unknown")</f>
        <v>Graduate school</v>
      </c>
      <c r="AU13" s="159" t="str">
        <f>IFERROR(VLOOKUP(Table1[[#This Row],[RespondentID]],'All Data'!$A14:$CN586,90,FALSE),"unknown")</f>
        <v>Retired</v>
      </c>
      <c r="AV13" s="159" t="str">
        <f>IFERROR(VLOOKUP(Table1[[#This Row],[RespondentID]],'All Data'!$A14:$CN586,91,FALSE),"unknown")</f>
        <v>Yes</v>
      </c>
      <c r="AW13" s="159" t="str">
        <f>IFERROR(VLOOKUP(Table1[[#This Row],[RespondentID]],'All Data'!$A14:$CN586,92,FALSE),"unknown")</f>
        <v>Yes</v>
      </c>
    </row>
    <row r="14" spans="1:49" x14ac:dyDescent="0.35">
      <c r="A14" s="6">
        <v>5678445723</v>
      </c>
      <c r="B14" s="6"/>
      <c r="C14" s="6"/>
      <c r="D14" s="6"/>
      <c r="E14" s="6"/>
      <c r="F14" s="6"/>
      <c r="G14" s="6" t="s">
        <v>23</v>
      </c>
      <c r="H14" s="6"/>
      <c r="I14" s="6"/>
      <c r="J14" s="6"/>
      <c r="K14" s="6"/>
      <c r="L14" s="6"/>
      <c r="M14" s="6"/>
      <c r="N14" s="6" t="s">
        <v>30</v>
      </c>
      <c r="O14" s="8"/>
      <c r="P14" s="8">
        <f t="shared" si="0"/>
        <v>2</v>
      </c>
      <c r="Q14" s="9">
        <f t="shared" si="1"/>
        <v>1.5</v>
      </c>
      <c r="R14" s="8"/>
      <c r="S14" s="8">
        <f t="shared" si="17"/>
        <v>0</v>
      </c>
      <c r="T14" s="8">
        <f t="shared" si="2"/>
        <v>0</v>
      </c>
      <c r="U14" s="8">
        <f t="shared" si="3"/>
        <v>0</v>
      </c>
      <c r="V14" s="88">
        <f t="shared" si="4"/>
        <v>0</v>
      </c>
      <c r="W14" s="88">
        <f t="shared" si="5"/>
        <v>0</v>
      </c>
      <c r="X14" s="88">
        <f t="shared" si="6"/>
        <v>1</v>
      </c>
      <c r="Y14" s="88">
        <f t="shared" si="7"/>
        <v>0</v>
      </c>
      <c r="Z14" s="88">
        <f t="shared" si="8"/>
        <v>0</v>
      </c>
      <c r="AA14" s="88">
        <f t="shared" si="9"/>
        <v>0</v>
      </c>
      <c r="AB14" s="88">
        <f t="shared" si="10"/>
        <v>0</v>
      </c>
      <c r="AC14" s="88">
        <f t="shared" si="11"/>
        <v>0</v>
      </c>
      <c r="AD14" s="88">
        <f t="shared" si="12"/>
        <v>0</v>
      </c>
      <c r="AE14" s="88">
        <f t="shared" si="13"/>
        <v>1</v>
      </c>
      <c r="AF14" s="8"/>
      <c r="AG14" s="8"/>
      <c r="AH14" s="8">
        <f t="shared" si="14"/>
        <v>2</v>
      </c>
      <c r="AI14" s="8">
        <f t="shared" si="15"/>
        <v>2</v>
      </c>
      <c r="AJ14" s="8" t="str">
        <f t="shared" si="16"/>
        <v>Correct</v>
      </c>
      <c r="AK14" s="8"/>
      <c r="AL14" s="159" t="str">
        <f>IFERROR(VLOOKUP(Table1[[#This Row],[RespondentID]],'All Data'!$A15:$CN587,81,FALSE),"unknown")</f>
        <v>Female</v>
      </c>
      <c r="AM14" s="159">
        <f>IFERROR(VLOOKUP(Table1[[#This Row],[RespondentID]],'All Data'!$A15:$CN587,82,FALSE),"unknown")</f>
        <v>66</v>
      </c>
      <c r="AN14" s="159" t="str">
        <f>IFERROR(VLOOKUP(Table1[[#This Row],[RespondentID]],'All Data'!$A15:$CN587,83,FALSE),"unknown")</f>
        <v>Suffolk</v>
      </c>
      <c r="AO14" s="159" t="str">
        <f>IFERROR(VLOOKUP(Table1[[#This Row],[RespondentID]],'All Data'!$A15:$CN587,84,FALSE),"unknown")</f>
        <v>West Babylon, 11704</v>
      </c>
      <c r="AP14" s="159" t="str">
        <f>IFERROR(VLOOKUP(Table1[[#This Row],[RespondentID]],'All Data'!$A15:$CN587,85,FALSE),"unknown")</f>
        <v>White/Caucasian</v>
      </c>
      <c r="AQ14" s="159" t="str">
        <f>IFERROR(VLOOKUP(Table1[[#This Row],[RespondentID]],'All Data'!$A15:$CN587,86,FALSE),"unknown")</f>
        <v>No</v>
      </c>
      <c r="AR14" s="159" t="str">
        <f>IFERROR(VLOOKUP(Table1[[#This Row],[RespondentID]],'All Data'!$A15:$CN587,87,FALSE),"unknown")</f>
        <v xml:space="preserve">English </v>
      </c>
      <c r="AS14" s="159" t="str">
        <f>IFERROR(VLOOKUP(Table1[[#This Row],[RespondentID]],'All Data'!$A15:$CN587,88,FALSE),"unknown")</f>
        <v>$75,000 to $125,000</v>
      </c>
      <c r="AT14" s="159" t="str">
        <f>IFERROR(VLOOKUP(Table1[[#This Row],[RespondentID]],'All Data'!$A15:$CN587,89,FALSE),"unknown")</f>
        <v>Some college</v>
      </c>
      <c r="AU14" s="159" t="str">
        <f>IFERROR(VLOOKUP(Table1[[#This Row],[RespondentID]],'All Data'!$A15:$CN587,90,FALSE),"unknown")</f>
        <v>Retired</v>
      </c>
      <c r="AV14" s="159" t="str">
        <f>IFERROR(VLOOKUP(Table1[[#This Row],[RespondentID]],'All Data'!$A15:$CN587,91,FALSE),"unknown")</f>
        <v>Yes</v>
      </c>
      <c r="AW14" s="159" t="str">
        <f>IFERROR(VLOOKUP(Table1[[#This Row],[RespondentID]],'All Data'!$A15:$CN587,92,FALSE),"unknown")</f>
        <v>Yes</v>
      </c>
    </row>
    <row r="15" spans="1:49" x14ac:dyDescent="0.35">
      <c r="A15" s="6">
        <v>5678417350</v>
      </c>
      <c r="B15" s="6"/>
      <c r="C15" s="6" t="s">
        <v>19</v>
      </c>
      <c r="D15" s="6" t="s">
        <v>20</v>
      </c>
      <c r="E15" s="6"/>
      <c r="F15" s="6"/>
      <c r="G15" s="6"/>
      <c r="H15" s="6"/>
      <c r="I15" s="6"/>
      <c r="J15" s="6" t="s">
        <v>26</v>
      </c>
      <c r="K15" s="6"/>
      <c r="L15" s="6"/>
      <c r="M15" s="6"/>
      <c r="N15" s="6"/>
      <c r="O15" s="8"/>
      <c r="P15" s="8">
        <f t="shared" si="0"/>
        <v>3</v>
      </c>
      <c r="Q15" s="10">
        <f t="shared" si="1"/>
        <v>1</v>
      </c>
      <c r="R15" s="8"/>
      <c r="S15" s="8">
        <f t="shared" si="17"/>
        <v>0</v>
      </c>
      <c r="T15" s="8">
        <f t="shared" si="2"/>
        <v>1</v>
      </c>
      <c r="U15" s="8">
        <f t="shared" si="3"/>
        <v>1</v>
      </c>
      <c r="V15" s="88">
        <f t="shared" si="4"/>
        <v>0</v>
      </c>
      <c r="W15" s="88">
        <f t="shared" si="5"/>
        <v>0</v>
      </c>
      <c r="X15" s="88">
        <f t="shared" si="6"/>
        <v>0</v>
      </c>
      <c r="Y15" s="88">
        <f t="shared" si="7"/>
        <v>0</v>
      </c>
      <c r="Z15" s="88">
        <f t="shared" si="8"/>
        <v>0</v>
      </c>
      <c r="AA15" s="88">
        <f t="shared" si="9"/>
        <v>1</v>
      </c>
      <c r="AB15" s="88">
        <f t="shared" si="10"/>
        <v>0</v>
      </c>
      <c r="AC15" s="88">
        <f t="shared" si="11"/>
        <v>0</v>
      </c>
      <c r="AD15" s="88">
        <f t="shared" si="12"/>
        <v>0</v>
      </c>
      <c r="AE15" s="88">
        <f t="shared" si="13"/>
        <v>0</v>
      </c>
      <c r="AF15" s="8"/>
      <c r="AG15" s="8"/>
      <c r="AH15" s="8">
        <f t="shared" si="14"/>
        <v>3</v>
      </c>
      <c r="AI15" s="8">
        <f t="shared" si="15"/>
        <v>3</v>
      </c>
      <c r="AJ15" s="8" t="str">
        <f t="shared" si="16"/>
        <v>Correct</v>
      </c>
      <c r="AK15" s="8"/>
      <c r="AL15" s="159" t="str">
        <f>IFERROR(VLOOKUP(Table1[[#This Row],[RespondentID]],'All Data'!$A16:$CN588,81,FALSE),"unknown")</f>
        <v>Female</v>
      </c>
      <c r="AM15" s="159">
        <f>IFERROR(VLOOKUP(Table1[[#This Row],[RespondentID]],'All Data'!$A16:$CN588,82,FALSE),"unknown")</f>
        <v>64</v>
      </c>
      <c r="AN15" s="159" t="str">
        <f>IFERROR(VLOOKUP(Table1[[#This Row],[RespondentID]],'All Data'!$A16:$CN588,83,FALSE),"unknown")</f>
        <v>Suffolk</v>
      </c>
      <c r="AO15" s="159" t="str">
        <f>IFERROR(VLOOKUP(Table1[[#This Row],[RespondentID]],'All Data'!$A16:$CN588,84,FALSE),"unknown")</f>
        <v>Commack, 11725</v>
      </c>
      <c r="AP15" s="159" t="str">
        <f>IFERROR(VLOOKUP(Table1[[#This Row],[RespondentID]],'All Data'!$A16:$CN588,85,FALSE),"unknown")</f>
        <v>White/Caucasian</v>
      </c>
      <c r="AQ15" s="159" t="str">
        <f>IFERROR(VLOOKUP(Table1[[#This Row],[RespondentID]],'All Data'!$A16:$CN588,86,FALSE),"unknown")</f>
        <v>No</v>
      </c>
      <c r="AR15" s="159" t="str">
        <f>IFERROR(VLOOKUP(Table1[[#This Row],[RespondentID]],'All Data'!$A16:$CN588,87,FALSE),"unknown")</f>
        <v xml:space="preserve">English </v>
      </c>
      <c r="AS15" s="159" t="str">
        <f>IFERROR(VLOOKUP(Table1[[#This Row],[RespondentID]],'All Data'!$A16:$CN588,88,FALSE),"unknown")</f>
        <v>$50,000 to $74,999</v>
      </c>
      <c r="AT15" s="159" t="str">
        <f>IFERROR(VLOOKUP(Table1[[#This Row],[RespondentID]],'All Data'!$A16:$CN588,89,FALSE),"unknown")</f>
        <v>College graduate</v>
      </c>
      <c r="AU15" s="159" t="str">
        <f>IFERROR(VLOOKUP(Table1[[#This Row],[RespondentID]],'All Data'!$A16:$CN588,90,FALSE),"unknown")</f>
        <v>Retired</v>
      </c>
      <c r="AV15" s="159" t="str">
        <f>IFERROR(VLOOKUP(Table1[[#This Row],[RespondentID]],'All Data'!$A16:$CN588,91,FALSE),"unknown")</f>
        <v>Yes</v>
      </c>
      <c r="AW15" s="159" t="str">
        <f>IFERROR(VLOOKUP(Table1[[#This Row],[RespondentID]],'All Data'!$A16:$CN588,92,FALSE),"unknown")</f>
        <v>Yes</v>
      </c>
    </row>
    <row r="16" spans="1:49" x14ac:dyDescent="0.35">
      <c r="A16" s="6">
        <v>5678381728</v>
      </c>
      <c r="B16" s="6"/>
      <c r="C16" s="6"/>
      <c r="D16" s="6"/>
      <c r="E16" s="6"/>
      <c r="F16" s="6"/>
      <c r="G16" s="6"/>
      <c r="H16" s="6"/>
      <c r="I16" s="6"/>
      <c r="J16" s="6"/>
      <c r="K16" s="6"/>
      <c r="L16" s="6"/>
      <c r="M16" s="6" t="s">
        <v>29</v>
      </c>
      <c r="N16" s="6"/>
      <c r="O16" s="8"/>
      <c r="P16" s="8">
        <f t="shared" si="0"/>
        <v>1</v>
      </c>
      <c r="Q16" s="9">
        <f t="shared" si="1"/>
        <v>3</v>
      </c>
      <c r="R16" s="8"/>
      <c r="S16" s="8">
        <f t="shared" si="17"/>
        <v>0</v>
      </c>
      <c r="T16" s="8">
        <f t="shared" si="2"/>
        <v>0</v>
      </c>
      <c r="U16" s="8">
        <f t="shared" si="3"/>
        <v>0</v>
      </c>
      <c r="V16" s="88">
        <f t="shared" si="4"/>
        <v>0</v>
      </c>
      <c r="W16" s="88">
        <f t="shared" si="5"/>
        <v>0</v>
      </c>
      <c r="X16" s="88">
        <f t="shared" si="6"/>
        <v>0</v>
      </c>
      <c r="Y16" s="88">
        <f t="shared" si="7"/>
        <v>0</v>
      </c>
      <c r="Z16" s="88">
        <f t="shared" si="8"/>
        <v>0</v>
      </c>
      <c r="AA16" s="88">
        <f t="shared" si="9"/>
        <v>0</v>
      </c>
      <c r="AB16" s="88">
        <f t="shared" si="10"/>
        <v>0</v>
      </c>
      <c r="AC16" s="88">
        <f t="shared" si="11"/>
        <v>0</v>
      </c>
      <c r="AD16" s="88">
        <f t="shared" si="12"/>
        <v>1</v>
      </c>
      <c r="AE16" s="88">
        <f t="shared" si="13"/>
        <v>0</v>
      </c>
      <c r="AF16" s="8"/>
      <c r="AG16" s="8"/>
      <c r="AH16" s="8">
        <f t="shared" si="14"/>
        <v>1</v>
      </c>
      <c r="AI16" s="8">
        <f t="shared" si="15"/>
        <v>1</v>
      </c>
      <c r="AJ16" s="8" t="str">
        <f t="shared" si="16"/>
        <v>Correct</v>
      </c>
      <c r="AK16" s="8"/>
      <c r="AL16" s="159" t="str">
        <f>IFERROR(VLOOKUP(Table1[[#This Row],[RespondentID]],'All Data'!$A17:$CN589,81,FALSE),"unknown")</f>
        <v>Female</v>
      </c>
      <c r="AM16" s="159">
        <f>IFERROR(VLOOKUP(Table1[[#This Row],[RespondentID]],'All Data'!$A17:$CN589,82,FALSE),"unknown")</f>
        <v>59</v>
      </c>
      <c r="AN16" s="159" t="str">
        <f>IFERROR(VLOOKUP(Table1[[#This Row],[RespondentID]],'All Data'!$A17:$CN589,83,FALSE),"unknown")</f>
        <v>Nassau</v>
      </c>
      <c r="AO16" s="159" t="str">
        <f>IFERROR(VLOOKUP(Table1[[#This Row],[RespondentID]],'All Data'!$A17:$CN589,84,FALSE),"unknown")</f>
        <v>Merrick, 11566</v>
      </c>
      <c r="AP16" s="159">
        <f>IFERROR(VLOOKUP(Table1[[#This Row],[RespondentID]],'All Data'!$A17:$CN589,85,FALSE),"unknown")</f>
        <v>0</v>
      </c>
      <c r="AQ16" s="159">
        <f>IFERROR(VLOOKUP(Table1[[#This Row],[RespondentID]],'All Data'!$A17:$CN589,86,FALSE),"unknown")</f>
        <v>0</v>
      </c>
      <c r="AR16" s="159" t="str">
        <f>IFERROR(VLOOKUP(Table1[[#This Row],[RespondentID]],'All Data'!$A17:$CN589,87,FALSE),"unknown")</f>
        <v xml:space="preserve"> </v>
      </c>
      <c r="AS16" s="159">
        <f>IFERROR(VLOOKUP(Table1[[#This Row],[RespondentID]],'All Data'!$A17:$CN589,88,FALSE),"unknown")</f>
        <v>0</v>
      </c>
      <c r="AT16" s="159">
        <f>IFERROR(VLOOKUP(Table1[[#This Row],[RespondentID]],'All Data'!$A17:$CN589,89,FALSE),"unknown")</f>
        <v>0</v>
      </c>
      <c r="AU16" s="159">
        <f>IFERROR(VLOOKUP(Table1[[#This Row],[RespondentID]],'All Data'!$A17:$CN589,90,FALSE),"unknown")</f>
        <v>0</v>
      </c>
      <c r="AV16" s="159">
        <f>IFERROR(VLOOKUP(Table1[[#This Row],[RespondentID]],'All Data'!$A17:$CN589,91,FALSE),"unknown")</f>
        <v>0</v>
      </c>
      <c r="AW16" s="159">
        <f>IFERROR(VLOOKUP(Table1[[#This Row],[RespondentID]],'All Data'!$A17:$CN589,92,FALSE),"unknown")</f>
        <v>0</v>
      </c>
    </row>
    <row r="17" spans="1:49" x14ac:dyDescent="0.35">
      <c r="A17" s="6">
        <v>5678375353</v>
      </c>
      <c r="B17" s="6" t="s">
        <v>18</v>
      </c>
      <c r="C17" s="6"/>
      <c r="D17" s="6"/>
      <c r="E17" s="6"/>
      <c r="F17" s="6"/>
      <c r="G17" s="6"/>
      <c r="H17" s="6"/>
      <c r="I17" s="6" t="s">
        <v>25</v>
      </c>
      <c r="J17" s="6"/>
      <c r="K17" s="6"/>
      <c r="L17" s="6"/>
      <c r="M17" s="6" t="s">
        <v>29</v>
      </c>
      <c r="N17" s="6"/>
      <c r="O17" s="8"/>
      <c r="P17" s="8">
        <f t="shared" si="0"/>
        <v>3</v>
      </c>
      <c r="Q17" s="10">
        <f t="shared" si="1"/>
        <v>1</v>
      </c>
      <c r="R17" s="8"/>
      <c r="S17" s="8">
        <f t="shared" si="17"/>
        <v>1</v>
      </c>
      <c r="T17" s="8">
        <f t="shared" si="2"/>
        <v>0</v>
      </c>
      <c r="U17" s="8">
        <f t="shared" si="3"/>
        <v>0</v>
      </c>
      <c r="V17" s="88">
        <f t="shared" si="4"/>
        <v>0</v>
      </c>
      <c r="W17" s="88">
        <f t="shared" si="5"/>
        <v>0</v>
      </c>
      <c r="X17" s="88">
        <f t="shared" si="6"/>
        <v>0</v>
      </c>
      <c r="Y17" s="88">
        <f t="shared" si="7"/>
        <v>0</v>
      </c>
      <c r="Z17" s="88">
        <f t="shared" si="8"/>
        <v>1</v>
      </c>
      <c r="AA17" s="88">
        <f t="shared" si="9"/>
        <v>0</v>
      </c>
      <c r="AB17" s="88">
        <f t="shared" si="10"/>
        <v>0</v>
      </c>
      <c r="AC17" s="88">
        <f t="shared" si="11"/>
        <v>0</v>
      </c>
      <c r="AD17" s="88">
        <f t="shared" si="12"/>
        <v>1</v>
      </c>
      <c r="AE17" s="88">
        <f t="shared" si="13"/>
        <v>0</v>
      </c>
      <c r="AF17" s="8"/>
      <c r="AG17" s="8"/>
      <c r="AH17" s="8">
        <f t="shared" si="14"/>
        <v>3</v>
      </c>
      <c r="AI17" s="8">
        <f t="shared" si="15"/>
        <v>3</v>
      </c>
      <c r="AJ17" s="8" t="str">
        <f t="shared" si="16"/>
        <v>Correct</v>
      </c>
      <c r="AK17" s="8"/>
      <c r="AL17" s="159" t="str">
        <f>IFERROR(VLOOKUP(Table1[[#This Row],[RespondentID]],'All Data'!$A18:$CN590,81,FALSE),"unknown")</f>
        <v>Female</v>
      </c>
      <c r="AM17" s="159">
        <f>IFERROR(VLOOKUP(Table1[[#This Row],[RespondentID]],'All Data'!$A18:$CN590,82,FALSE),"unknown")</f>
        <v>54</v>
      </c>
      <c r="AN17" s="159" t="str">
        <f>IFERROR(VLOOKUP(Table1[[#This Row],[RespondentID]],'All Data'!$A18:$CN590,83,FALSE),"unknown")</f>
        <v>Suffolk</v>
      </c>
      <c r="AO17" s="159" t="str">
        <f>IFERROR(VLOOKUP(Table1[[#This Row],[RespondentID]],'All Data'!$A18:$CN590,84,FALSE),"unknown")</f>
        <v>Miller Place, 11764</v>
      </c>
      <c r="AP17" s="159" t="str">
        <f>IFERROR(VLOOKUP(Table1[[#This Row],[RespondentID]],'All Data'!$A18:$CN590,85,FALSE),"unknown")</f>
        <v>White/Caucasian</v>
      </c>
      <c r="AQ17" s="159" t="str">
        <f>IFERROR(VLOOKUP(Table1[[#This Row],[RespondentID]],'All Data'!$A18:$CN590,86,FALSE),"unknown")</f>
        <v>No</v>
      </c>
      <c r="AR17" s="159" t="str">
        <f>IFERROR(VLOOKUP(Table1[[#This Row],[RespondentID]],'All Data'!$A18:$CN590,87,FALSE),"unknown")</f>
        <v xml:space="preserve">English </v>
      </c>
      <c r="AS17" s="159" t="str">
        <f>IFERROR(VLOOKUP(Table1[[#This Row],[RespondentID]],'All Data'!$A18:$CN590,88,FALSE),"unknown")</f>
        <v>$75,000 to $125,000</v>
      </c>
      <c r="AT17" s="159" t="str">
        <f>IFERROR(VLOOKUP(Table1[[#This Row],[RespondentID]],'All Data'!$A18:$CN590,89,FALSE),"unknown")</f>
        <v>Graduate school</v>
      </c>
      <c r="AU17" s="159" t="str">
        <f>IFERROR(VLOOKUP(Table1[[#This Row],[RespondentID]],'All Data'!$A18:$CN590,90,FALSE),"unknown")</f>
        <v>Out of work and looking for work</v>
      </c>
      <c r="AV17" s="159" t="str">
        <f>IFERROR(VLOOKUP(Table1[[#This Row],[RespondentID]],'All Data'!$A18:$CN590,91,FALSE),"unknown")</f>
        <v>Yes</v>
      </c>
      <c r="AW17" s="159" t="str">
        <f>IFERROR(VLOOKUP(Table1[[#This Row],[RespondentID]],'All Data'!$A18:$CN590,92,FALSE),"unknown")</f>
        <v>Yes</v>
      </c>
    </row>
    <row r="18" spans="1:49" x14ac:dyDescent="0.35">
      <c r="A18" s="6">
        <v>5678305921</v>
      </c>
      <c r="B18" s="6"/>
      <c r="C18" s="6" t="s">
        <v>19</v>
      </c>
      <c r="D18" s="6"/>
      <c r="E18" s="6"/>
      <c r="F18" s="6"/>
      <c r="G18" s="6"/>
      <c r="H18" s="6"/>
      <c r="I18" s="6" t="s">
        <v>25</v>
      </c>
      <c r="J18" s="6"/>
      <c r="K18" s="6"/>
      <c r="L18" s="6"/>
      <c r="M18" s="6" t="s">
        <v>29</v>
      </c>
      <c r="N18" s="6"/>
      <c r="O18" s="8"/>
      <c r="P18" s="8">
        <f t="shared" si="0"/>
        <v>3</v>
      </c>
      <c r="Q18" s="9">
        <f t="shared" si="1"/>
        <v>1</v>
      </c>
      <c r="R18" s="8"/>
      <c r="S18" s="8">
        <f t="shared" si="17"/>
        <v>0</v>
      </c>
      <c r="T18" s="8">
        <f t="shared" si="2"/>
        <v>1</v>
      </c>
      <c r="U18" s="8">
        <f t="shared" si="3"/>
        <v>0</v>
      </c>
      <c r="V18" s="88">
        <f t="shared" si="4"/>
        <v>0</v>
      </c>
      <c r="W18" s="88">
        <f t="shared" si="5"/>
        <v>0</v>
      </c>
      <c r="X18" s="88">
        <f t="shared" si="6"/>
        <v>0</v>
      </c>
      <c r="Y18" s="88">
        <f t="shared" si="7"/>
        <v>0</v>
      </c>
      <c r="Z18" s="88">
        <f t="shared" si="8"/>
        <v>1</v>
      </c>
      <c r="AA18" s="88">
        <f t="shared" si="9"/>
        <v>0</v>
      </c>
      <c r="AB18" s="88">
        <f t="shared" si="10"/>
        <v>0</v>
      </c>
      <c r="AC18" s="88">
        <f t="shared" si="11"/>
        <v>0</v>
      </c>
      <c r="AD18" s="88">
        <f t="shared" si="12"/>
        <v>1</v>
      </c>
      <c r="AE18" s="88">
        <f t="shared" si="13"/>
        <v>0</v>
      </c>
      <c r="AF18" s="8"/>
      <c r="AG18" s="8"/>
      <c r="AH18" s="8">
        <f t="shared" si="14"/>
        <v>3</v>
      </c>
      <c r="AI18" s="8">
        <f t="shared" si="15"/>
        <v>3</v>
      </c>
      <c r="AJ18" s="8" t="str">
        <f t="shared" si="16"/>
        <v>Correct</v>
      </c>
      <c r="AK18" s="8"/>
      <c r="AL18" s="159" t="str">
        <f>IFERROR(VLOOKUP(Table1[[#This Row],[RespondentID]],'All Data'!$A19:$CN591,81,FALSE),"unknown")</f>
        <v>Female</v>
      </c>
      <c r="AM18" s="159">
        <f>IFERROR(VLOOKUP(Table1[[#This Row],[RespondentID]],'All Data'!$A19:$CN591,82,FALSE),"unknown")</f>
        <v>45</v>
      </c>
      <c r="AN18" s="159" t="str">
        <f>IFERROR(VLOOKUP(Table1[[#This Row],[RespondentID]],'All Data'!$A19:$CN591,83,FALSE),"unknown")</f>
        <v>Nassau</v>
      </c>
      <c r="AO18" s="159" t="str">
        <f>IFERROR(VLOOKUP(Table1[[#This Row],[RespondentID]],'All Data'!$A19:$CN591,84,FALSE),"unknown")</f>
        <v>East Rockaway, 11518</v>
      </c>
      <c r="AP18" s="159" t="str">
        <f>IFERROR(VLOOKUP(Table1[[#This Row],[RespondentID]],'All Data'!$A19:$CN591,85,FALSE),"unknown")</f>
        <v>White/Caucasian</v>
      </c>
      <c r="AQ18" s="159" t="str">
        <f>IFERROR(VLOOKUP(Table1[[#This Row],[RespondentID]],'All Data'!$A19:$CN591,86,FALSE),"unknown")</f>
        <v>No</v>
      </c>
      <c r="AR18" s="159" t="str">
        <f>IFERROR(VLOOKUP(Table1[[#This Row],[RespondentID]],'All Data'!$A19:$CN591,87,FALSE),"unknown")</f>
        <v xml:space="preserve">English </v>
      </c>
      <c r="AS18" s="159" t="str">
        <f>IFERROR(VLOOKUP(Table1[[#This Row],[RespondentID]],'All Data'!$A19:$CN591,88,FALSE),"unknown")</f>
        <v>$75,000 to $125,000</v>
      </c>
      <c r="AT18" s="159" t="str">
        <f>IFERROR(VLOOKUP(Table1[[#This Row],[RespondentID]],'All Data'!$A19:$CN591,89,FALSE),"unknown")</f>
        <v>Graduate school</v>
      </c>
      <c r="AU18" s="159" t="str">
        <f>IFERROR(VLOOKUP(Table1[[#This Row],[RespondentID]],'All Data'!$A19:$CN591,90,FALSE),"unknown")</f>
        <v>Self-employed</v>
      </c>
      <c r="AV18" s="159" t="str">
        <f>IFERROR(VLOOKUP(Table1[[#This Row],[RespondentID]],'All Data'!$A19:$CN591,91,FALSE),"unknown")</f>
        <v>Yes</v>
      </c>
      <c r="AW18" s="159" t="str">
        <f>IFERROR(VLOOKUP(Table1[[#This Row],[RespondentID]],'All Data'!$A19:$CN591,92,FALSE),"unknown")</f>
        <v>Yes</v>
      </c>
    </row>
    <row r="19" spans="1:49" x14ac:dyDescent="0.35">
      <c r="A19" s="6">
        <v>5678301396</v>
      </c>
      <c r="B19" s="6"/>
      <c r="C19" s="6"/>
      <c r="D19" s="6"/>
      <c r="E19" s="6"/>
      <c r="F19" s="6"/>
      <c r="G19" s="6"/>
      <c r="H19" s="6"/>
      <c r="I19" s="6" t="s">
        <v>25</v>
      </c>
      <c r="J19" s="6"/>
      <c r="K19" s="6"/>
      <c r="L19" s="6"/>
      <c r="M19" s="6"/>
      <c r="N19" s="6" t="s">
        <v>30</v>
      </c>
      <c r="O19" s="8"/>
      <c r="P19" s="8">
        <f t="shared" si="0"/>
        <v>2</v>
      </c>
      <c r="Q19" s="10">
        <f t="shared" si="1"/>
        <v>1.5</v>
      </c>
      <c r="R19" s="8"/>
      <c r="S19" s="8">
        <f t="shared" si="17"/>
        <v>0</v>
      </c>
      <c r="T19" s="8">
        <f t="shared" si="2"/>
        <v>0</v>
      </c>
      <c r="U19" s="8">
        <f t="shared" si="3"/>
        <v>0</v>
      </c>
      <c r="V19" s="88">
        <f t="shared" si="4"/>
        <v>0</v>
      </c>
      <c r="W19" s="88">
        <f t="shared" si="5"/>
        <v>0</v>
      </c>
      <c r="X19" s="88">
        <f t="shared" si="6"/>
        <v>0</v>
      </c>
      <c r="Y19" s="88">
        <f t="shared" si="7"/>
        <v>0</v>
      </c>
      <c r="Z19" s="88">
        <f t="shared" si="8"/>
        <v>1</v>
      </c>
      <c r="AA19" s="88">
        <f t="shared" si="9"/>
        <v>0</v>
      </c>
      <c r="AB19" s="88">
        <f t="shared" si="10"/>
        <v>0</v>
      </c>
      <c r="AC19" s="88">
        <f t="shared" si="11"/>
        <v>0</v>
      </c>
      <c r="AD19" s="88">
        <f t="shared" si="12"/>
        <v>0</v>
      </c>
      <c r="AE19" s="88">
        <f t="shared" si="13"/>
        <v>1</v>
      </c>
      <c r="AF19" s="8"/>
      <c r="AG19" s="8"/>
      <c r="AH19" s="8">
        <f t="shared" si="14"/>
        <v>2</v>
      </c>
      <c r="AI19" s="8">
        <f t="shared" si="15"/>
        <v>2</v>
      </c>
      <c r="AJ19" s="8" t="str">
        <f t="shared" si="16"/>
        <v>Correct</v>
      </c>
      <c r="AK19" s="8"/>
      <c r="AL19" s="159" t="str">
        <f>IFERROR(VLOOKUP(Table1[[#This Row],[RespondentID]],'All Data'!$A20:$CN592,81,FALSE),"unknown")</f>
        <v>Female</v>
      </c>
      <c r="AM19" s="159">
        <f>IFERROR(VLOOKUP(Table1[[#This Row],[RespondentID]],'All Data'!$A20:$CN592,82,FALSE),"unknown")</f>
        <v>56</v>
      </c>
      <c r="AN19" s="159" t="str">
        <f>IFERROR(VLOOKUP(Table1[[#This Row],[RespondentID]],'All Data'!$A20:$CN592,83,FALSE),"unknown")</f>
        <v>Suffolk</v>
      </c>
      <c r="AO19" s="159" t="str">
        <f>IFERROR(VLOOKUP(Table1[[#This Row],[RespondentID]],'All Data'!$A20:$CN592,84,FALSE),"unknown")</f>
        <v>Port Jefferson Station, 11776</v>
      </c>
      <c r="AP19" s="159" t="str">
        <f>IFERROR(VLOOKUP(Table1[[#This Row],[RespondentID]],'All Data'!$A20:$CN592,85,FALSE),"unknown")</f>
        <v>White/Caucasian</v>
      </c>
      <c r="AQ19" s="159" t="str">
        <f>IFERROR(VLOOKUP(Table1[[#This Row],[RespondentID]],'All Data'!$A20:$CN592,86,FALSE),"unknown")</f>
        <v>No</v>
      </c>
      <c r="AR19" s="159" t="str">
        <f>IFERROR(VLOOKUP(Table1[[#This Row],[RespondentID]],'All Data'!$A20:$CN592,87,FALSE),"unknown")</f>
        <v xml:space="preserve">English </v>
      </c>
      <c r="AS19" s="159" t="str">
        <f>IFERROR(VLOOKUP(Table1[[#This Row],[RespondentID]],'All Data'!$A20:$CN592,88,FALSE),"unknown")</f>
        <v>$75,000 to $125,000</v>
      </c>
      <c r="AT19" s="159" t="str">
        <f>IFERROR(VLOOKUP(Table1[[#This Row],[RespondentID]],'All Data'!$A20:$CN592,89,FALSE),"unknown")</f>
        <v>College graduate</v>
      </c>
      <c r="AU19" s="159" t="str">
        <f>IFERROR(VLOOKUP(Table1[[#This Row],[RespondentID]],'All Data'!$A20:$CN592,90,FALSE),"unknown")</f>
        <v>Employed for wages</v>
      </c>
      <c r="AV19" s="159" t="str">
        <f>IFERROR(VLOOKUP(Table1[[#This Row],[RespondentID]],'All Data'!$A20:$CN592,91,FALSE),"unknown")</f>
        <v>Yes</v>
      </c>
      <c r="AW19" s="159" t="str">
        <f>IFERROR(VLOOKUP(Table1[[#This Row],[RespondentID]],'All Data'!$A20:$CN592,92,FALSE),"unknown")</f>
        <v>Yes</v>
      </c>
    </row>
    <row r="20" spans="1:49" x14ac:dyDescent="0.35">
      <c r="A20" s="6">
        <v>5678295375</v>
      </c>
      <c r="B20" s="6"/>
      <c r="C20" s="6"/>
      <c r="D20" s="6"/>
      <c r="E20" s="6"/>
      <c r="F20" s="6"/>
      <c r="G20" s="6"/>
      <c r="H20" s="6"/>
      <c r="I20" s="6"/>
      <c r="J20" s="6"/>
      <c r="K20" s="6"/>
      <c r="L20" s="6"/>
      <c r="M20" s="6"/>
      <c r="N20" s="6"/>
      <c r="O20" s="8"/>
      <c r="P20" s="8">
        <f t="shared" si="0"/>
        <v>0</v>
      </c>
      <c r="Q20" s="9" t="e">
        <f t="shared" si="1"/>
        <v>#DIV/0!</v>
      </c>
      <c r="R20" s="8"/>
      <c r="S20" s="8">
        <f t="shared" si="17"/>
        <v>0</v>
      </c>
      <c r="T20" s="8">
        <f t="shared" si="2"/>
        <v>0</v>
      </c>
      <c r="U20" s="8">
        <f t="shared" si="3"/>
        <v>0</v>
      </c>
      <c r="V20" s="88">
        <f t="shared" si="4"/>
        <v>0</v>
      </c>
      <c r="W20" s="88">
        <f t="shared" si="5"/>
        <v>0</v>
      </c>
      <c r="X20" s="88">
        <f t="shared" si="6"/>
        <v>0</v>
      </c>
      <c r="Y20" s="88">
        <f t="shared" si="7"/>
        <v>0</v>
      </c>
      <c r="Z20" s="88">
        <f t="shared" si="8"/>
        <v>0</v>
      </c>
      <c r="AA20" s="88">
        <f t="shared" si="9"/>
        <v>0</v>
      </c>
      <c r="AB20" s="88">
        <f t="shared" si="10"/>
        <v>0</v>
      </c>
      <c r="AC20" s="88">
        <f t="shared" si="11"/>
        <v>0</v>
      </c>
      <c r="AD20" s="88">
        <f t="shared" si="12"/>
        <v>0</v>
      </c>
      <c r="AE20" s="88">
        <f t="shared" si="13"/>
        <v>0</v>
      </c>
      <c r="AF20" s="8"/>
      <c r="AG20" s="8"/>
      <c r="AH20" s="8">
        <f t="shared" si="14"/>
        <v>0</v>
      </c>
      <c r="AI20" s="8">
        <f t="shared" si="15"/>
        <v>0</v>
      </c>
      <c r="AJ20" s="8" t="str">
        <f t="shared" si="16"/>
        <v>Correct</v>
      </c>
      <c r="AK20" s="8"/>
      <c r="AL20" s="159" t="str">
        <f>IFERROR(VLOOKUP(Table1[[#This Row],[RespondentID]],'All Data'!$A21:$CN593,81,FALSE),"unknown")</f>
        <v>Male</v>
      </c>
      <c r="AM20" s="159">
        <f>IFERROR(VLOOKUP(Table1[[#This Row],[RespondentID]],'All Data'!$A21:$CN593,82,FALSE),"unknown")</f>
        <v>62</v>
      </c>
      <c r="AN20" s="159" t="str">
        <f>IFERROR(VLOOKUP(Table1[[#This Row],[RespondentID]],'All Data'!$A21:$CN593,83,FALSE),"unknown")</f>
        <v>Suffolk</v>
      </c>
      <c r="AO20" s="159" t="str">
        <f>IFERROR(VLOOKUP(Table1[[#This Row],[RespondentID]],'All Data'!$A21:$CN593,84,FALSE),"unknown")</f>
        <v>Bay Shore, 11706</v>
      </c>
      <c r="AP20" s="159" t="str">
        <f>IFERROR(VLOOKUP(Table1[[#This Row],[RespondentID]],'All Data'!$A21:$CN593,85,FALSE),"unknown")</f>
        <v>White/Caucasian</v>
      </c>
      <c r="AQ20" s="159" t="str">
        <f>IFERROR(VLOOKUP(Table1[[#This Row],[RespondentID]],'All Data'!$A21:$CN593,86,FALSE),"unknown")</f>
        <v>No</v>
      </c>
      <c r="AR20" s="159" t="str">
        <f>IFERROR(VLOOKUP(Table1[[#This Row],[RespondentID]],'All Data'!$A21:$CN593,87,FALSE),"unknown")</f>
        <v xml:space="preserve">English </v>
      </c>
      <c r="AS20" s="159" t="str">
        <f>IFERROR(VLOOKUP(Table1[[#This Row],[RespondentID]],'All Data'!$A21:$CN593,88,FALSE),"unknown")</f>
        <v>Over $125,000</v>
      </c>
      <c r="AT20" s="159" t="str">
        <f>IFERROR(VLOOKUP(Table1[[#This Row],[RespondentID]],'All Data'!$A21:$CN593,89,FALSE),"unknown")</f>
        <v>College graduate</v>
      </c>
      <c r="AU20" s="159" t="str">
        <f>IFERROR(VLOOKUP(Table1[[#This Row],[RespondentID]],'All Data'!$A21:$CN593,90,FALSE),"unknown")</f>
        <v>Employed for wages</v>
      </c>
      <c r="AV20" s="159" t="str">
        <f>IFERROR(VLOOKUP(Table1[[#This Row],[RespondentID]],'All Data'!$A21:$CN593,91,FALSE),"unknown")</f>
        <v>Yes</v>
      </c>
      <c r="AW20" s="159" t="str">
        <f>IFERROR(VLOOKUP(Table1[[#This Row],[RespondentID]],'All Data'!$A21:$CN593,92,FALSE),"unknown")</f>
        <v>Yes</v>
      </c>
    </row>
    <row r="21" spans="1:49" x14ac:dyDescent="0.35">
      <c r="A21" s="6">
        <v>5678276655</v>
      </c>
      <c r="B21" s="6"/>
      <c r="C21" s="6"/>
      <c r="D21" s="6"/>
      <c r="E21" s="6"/>
      <c r="F21" s="6"/>
      <c r="G21" s="6"/>
      <c r="H21" s="6" t="s">
        <v>24</v>
      </c>
      <c r="I21" s="6" t="s">
        <v>25</v>
      </c>
      <c r="J21" s="6"/>
      <c r="K21" s="6" t="s">
        <v>27</v>
      </c>
      <c r="L21" s="6"/>
      <c r="M21" s="6"/>
      <c r="N21" s="6"/>
      <c r="O21" s="8"/>
      <c r="P21" s="8">
        <f t="shared" si="0"/>
        <v>3</v>
      </c>
      <c r="Q21" s="10">
        <f t="shared" si="1"/>
        <v>1</v>
      </c>
      <c r="R21" s="8"/>
      <c r="S21" s="8">
        <f t="shared" si="17"/>
        <v>0</v>
      </c>
      <c r="T21" s="8">
        <f t="shared" si="2"/>
        <v>0</v>
      </c>
      <c r="U21" s="8">
        <f t="shared" si="3"/>
        <v>0</v>
      </c>
      <c r="V21" s="88">
        <f t="shared" si="4"/>
        <v>0</v>
      </c>
      <c r="W21" s="88">
        <f t="shared" si="5"/>
        <v>0</v>
      </c>
      <c r="X21" s="88">
        <f t="shared" si="6"/>
        <v>0</v>
      </c>
      <c r="Y21" s="88">
        <f t="shared" si="7"/>
        <v>1</v>
      </c>
      <c r="Z21" s="88">
        <f t="shared" si="8"/>
        <v>1</v>
      </c>
      <c r="AA21" s="88">
        <f t="shared" si="9"/>
        <v>0</v>
      </c>
      <c r="AB21" s="88">
        <f t="shared" si="10"/>
        <v>1</v>
      </c>
      <c r="AC21" s="88">
        <f t="shared" si="11"/>
        <v>0</v>
      </c>
      <c r="AD21" s="88">
        <f t="shared" si="12"/>
        <v>0</v>
      </c>
      <c r="AE21" s="88">
        <f t="shared" si="13"/>
        <v>0</v>
      </c>
      <c r="AF21" s="8"/>
      <c r="AG21" s="8"/>
      <c r="AH21" s="8">
        <f t="shared" si="14"/>
        <v>3</v>
      </c>
      <c r="AI21" s="8">
        <f t="shared" si="15"/>
        <v>3</v>
      </c>
      <c r="AJ21" s="8" t="str">
        <f t="shared" si="16"/>
        <v>Correct</v>
      </c>
      <c r="AK21" s="8"/>
      <c r="AL21" s="159" t="str">
        <f>IFERROR(VLOOKUP(Table1[[#This Row],[RespondentID]],'All Data'!$A22:$CN594,81,FALSE),"unknown")</f>
        <v>Female</v>
      </c>
      <c r="AM21" s="159">
        <f>IFERROR(VLOOKUP(Table1[[#This Row],[RespondentID]],'All Data'!$A22:$CN594,82,FALSE),"unknown")</f>
        <v>29</v>
      </c>
      <c r="AN21" s="159" t="str">
        <f>IFERROR(VLOOKUP(Table1[[#This Row],[RespondentID]],'All Data'!$A22:$CN594,83,FALSE),"unknown")</f>
        <v>Suffolk</v>
      </c>
      <c r="AO21" s="159" t="str">
        <f>IFERROR(VLOOKUP(Table1[[#This Row],[RespondentID]],'All Data'!$A22:$CN594,84,FALSE),"unknown")</f>
        <v>Port Jefferson Station, 11776</v>
      </c>
      <c r="AP21" s="159" t="str">
        <f>IFERROR(VLOOKUP(Table1[[#This Row],[RespondentID]],'All Data'!$A22:$CN594,85,FALSE),"unknown")</f>
        <v>White/Caucasian</v>
      </c>
      <c r="AQ21" s="159" t="str">
        <f>IFERROR(VLOOKUP(Table1[[#This Row],[RespondentID]],'All Data'!$A22:$CN594,86,FALSE),"unknown")</f>
        <v>No</v>
      </c>
      <c r="AR21" s="159" t="str">
        <f>IFERROR(VLOOKUP(Table1[[#This Row],[RespondentID]],'All Data'!$A22:$CN594,87,FALSE),"unknown")</f>
        <v xml:space="preserve">English </v>
      </c>
      <c r="AS21" s="159" t="str">
        <f>IFERROR(VLOOKUP(Table1[[#This Row],[RespondentID]],'All Data'!$A22:$CN594,88,FALSE),"unknown")</f>
        <v>$75,000 to $125,000</v>
      </c>
      <c r="AT21" s="159" t="str">
        <f>IFERROR(VLOOKUP(Table1[[#This Row],[RespondentID]],'All Data'!$A22:$CN594,89,FALSE),"unknown")</f>
        <v>Graduate school</v>
      </c>
      <c r="AU21" s="159" t="str">
        <f>IFERROR(VLOOKUP(Table1[[#This Row],[RespondentID]],'All Data'!$A22:$CN594,90,FALSE),"unknown")</f>
        <v>Employed for wages</v>
      </c>
      <c r="AV21" s="159" t="str">
        <f>IFERROR(VLOOKUP(Table1[[#This Row],[RespondentID]],'All Data'!$A22:$CN594,91,FALSE),"unknown")</f>
        <v>Yes</v>
      </c>
      <c r="AW21" s="159" t="str">
        <f>IFERROR(VLOOKUP(Table1[[#This Row],[RespondentID]],'All Data'!$A22:$CN594,92,FALSE),"unknown")</f>
        <v>Yes</v>
      </c>
    </row>
    <row r="22" spans="1:49" x14ac:dyDescent="0.35">
      <c r="A22" s="6">
        <v>5678275873</v>
      </c>
      <c r="B22" s="6"/>
      <c r="C22" s="6" t="s">
        <v>19</v>
      </c>
      <c r="D22" s="6"/>
      <c r="E22" s="6"/>
      <c r="F22" s="6"/>
      <c r="G22" s="6"/>
      <c r="H22" s="6"/>
      <c r="I22" s="6" t="s">
        <v>25</v>
      </c>
      <c r="J22" s="6"/>
      <c r="K22" s="6" t="s">
        <v>27</v>
      </c>
      <c r="L22" s="6"/>
      <c r="M22" s="6"/>
      <c r="N22" s="6"/>
      <c r="O22" s="8"/>
      <c r="P22" s="8">
        <f t="shared" si="0"/>
        <v>3</v>
      </c>
      <c r="Q22" s="9">
        <f t="shared" si="1"/>
        <v>1</v>
      </c>
      <c r="R22" s="8"/>
      <c r="S22" s="8">
        <f t="shared" si="17"/>
        <v>0</v>
      </c>
      <c r="T22" s="8">
        <f t="shared" si="2"/>
        <v>1</v>
      </c>
      <c r="U22" s="8">
        <f t="shared" si="3"/>
        <v>0</v>
      </c>
      <c r="V22" s="88">
        <f t="shared" si="4"/>
        <v>0</v>
      </c>
      <c r="W22" s="88">
        <f t="shared" si="5"/>
        <v>0</v>
      </c>
      <c r="X22" s="88">
        <f t="shared" si="6"/>
        <v>0</v>
      </c>
      <c r="Y22" s="88">
        <f t="shared" si="7"/>
        <v>0</v>
      </c>
      <c r="Z22" s="88">
        <f t="shared" si="8"/>
        <v>1</v>
      </c>
      <c r="AA22" s="88">
        <f t="shared" si="9"/>
        <v>0</v>
      </c>
      <c r="AB22" s="88">
        <f t="shared" si="10"/>
        <v>1</v>
      </c>
      <c r="AC22" s="88">
        <f t="shared" si="11"/>
        <v>0</v>
      </c>
      <c r="AD22" s="88">
        <f t="shared" si="12"/>
        <v>0</v>
      </c>
      <c r="AE22" s="88">
        <f t="shared" si="13"/>
        <v>0</v>
      </c>
      <c r="AF22" s="8"/>
      <c r="AG22" s="8"/>
      <c r="AH22" s="8">
        <f t="shared" si="14"/>
        <v>3</v>
      </c>
      <c r="AI22" s="8">
        <f t="shared" si="15"/>
        <v>3</v>
      </c>
      <c r="AJ22" s="8" t="str">
        <f t="shared" si="16"/>
        <v>Correct</v>
      </c>
      <c r="AK22" s="8"/>
      <c r="AL22" s="159" t="str">
        <f>IFERROR(VLOOKUP(Table1[[#This Row],[RespondentID]],'All Data'!$A23:$CN595,81,FALSE),"unknown")</f>
        <v>Female</v>
      </c>
      <c r="AM22" s="159">
        <f>IFERROR(VLOOKUP(Table1[[#This Row],[RespondentID]],'All Data'!$A23:$CN595,82,FALSE),"unknown")</f>
        <v>29</v>
      </c>
      <c r="AN22" s="159" t="str">
        <f>IFERROR(VLOOKUP(Table1[[#This Row],[RespondentID]],'All Data'!$A23:$CN595,83,FALSE),"unknown")</f>
        <v>Suffolk</v>
      </c>
      <c r="AO22" s="159" t="str">
        <f>IFERROR(VLOOKUP(Table1[[#This Row],[RespondentID]],'All Data'!$A23:$CN595,84,FALSE),"unknown")</f>
        <v>Oakdale, 11769</v>
      </c>
      <c r="AP22" s="159" t="str">
        <f>IFERROR(VLOOKUP(Table1[[#This Row],[RespondentID]],'All Data'!$A23:$CN595,85,FALSE),"unknown")</f>
        <v>White/Caucasian</v>
      </c>
      <c r="AQ22" s="159" t="str">
        <f>IFERROR(VLOOKUP(Table1[[#This Row],[RespondentID]],'All Data'!$A23:$CN595,86,FALSE),"unknown")</f>
        <v>No</v>
      </c>
      <c r="AR22" s="159" t="str">
        <f>IFERROR(VLOOKUP(Table1[[#This Row],[RespondentID]],'All Data'!$A23:$CN595,87,FALSE),"unknown")</f>
        <v xml:space="preserve">English </v>
      </c>
      <c r="AS22" s="159" t="str">
        <f>IFERROR(VLOOKUP(Table1[[#This Row],[RespondentID]],'All Data'!$A23:$CN595,88,FALSE),"unknown")</f>
        <v>Over $125,000</v>
      </c>
      <c r="AT22" s="159" t="str">
        <f>IFERROR(VLOOKUP(Table1[[#This Row],[RespondentID]],'All Data'!$A23:$CN595,89,FALSE),"unknown")</f>
        <v>Some college</v>
      </c>
      <c r="AU22" s="159" t="str">
        <f>IFERROR(VLOOKUP(Table1[[#This Row],[RespondentID]],'All Data'!$A23:$CN595,90,FALSE),"unknown")</f>
        <v>Employed for wages</v>
      </c>
      <c r="AV22" s="159" t="str">
        <f>IFERROR(VLOOKUP(Table1[[#This Row],[RespondentID]],'All Data'!$A23:$CN595,91,FALSE),"unknown")</f>
        <v>Yes</v>
      </c>
      <c r="AW22" s="159" t="str">
        <f>IFERROR(VLOOKUP(Table1[[#This Row],[RespondentID]],'All Data'!$A23:$CN595,92,FALSE),"unknown")</f>
        <v>Yes</v>
      </c>
    </row>
    <row r="23" spans="1:49" x14ac:dyDescent="0.35">
      <c r="A23" s="6">
        <v>5678274783</v>
      </c>
      <c r="B23" s="6"/>
      <c r="C23" s="6"/>
      <c r="D23" s="6"/>
      <c r="E23" s="6"/>
      <c r="F23" s="6"/>
      <c r="G23" s="6" t="s">
        <v>23</v>
      </c>
      <c r="H23" s="6"/>
      <c r="I23" s="6"/>
      <c r="J23" s="6"/>
      <c r="K23" s="6" t="s">
        <v>27</v>
      </c>
      <c r="L23" s="6" t="s">
        <v>28</v>
      </c>
      <c r="M23" s="6"/>
      <c r="N23" s="6"/>
      <c r="O23" s="8"/>
      <c r="P23" s="8">
        <f t="shared" si="0"/>
        <v>3</v>
      </c>
      <c r="Q23" s="10">
        <f t="shared" si="1"/>
        <v>1</v>
      </c>
      <c r="R23" s="8"/>
      <c r="S23" s="8">
        <f t="shared" si="17"/>
        <v>0</v>
      </c>
      <c r="T23" s="8">
        <f t="shared" si="2"/>
        <v>0</v>
      </c>
      <c r="U23" s="8">
        <f t="shared" si="3"/>
        <v>0</v>
      </c>
      <c r="V23" s="88">
        <f t="shared" si="4"/>
        <v>0</v>
      </c>
      <c r="W23" s="88">
        <f t="shared" si="5"/>
        <v>0</v>
      </c>
      <c r="X23" s="88">
        <f t="shared" si="6"/>
        <v>1</v>
      </c>
      <c r="Y23" s="88">
        <f t="shared" si="7"/>
        <v>0</v>
      </c>
      <c r="Z23" s="88">
        <f t="shared" si="8"/>
        <v>0</v>
      </c>
      <c r="AA23" s="88">
        <f t="shared" si="9"/>
        <v>0</v>
      </c>
      <c r="AB23" s="88">
        <f t="shared" si="10"/>
        <v>1</v>
      </c>
      <c r="AC23" s="88">
        <f t="shared" si="11"/>
        <v>1</v>
      </c>
      <c r="AD23" s="88">
        <f t="shared" si="12"/>
        <v>0</v>
      </c>
      <c r="AE23" s="88">
        <f t="shared" si="13"/>
        <v>0</v>
      </c>
      <c r="AF23" s="8"/>
      <c r="AG23" s="8"/>
      <c r="AH23" s="8">
        <f t="shared" si="14"/>
        <v>3</v>
      </c>
      <c r="AI23" s="8">
        <f t="shared" si="15"/>
        <v>3</v>
      </c>
      <c r="AJ23" s="8" t="str">
        <f t="shared" si="16"/>
        <v>Correct</v>
      </c>
      <c r="AK23" s="8"/>
      <c r="AL23" s="159" t="str">
        <f>IFERROR(VLOOKUP(Table1[[#This Row],[RespondentID]],'All Data'!$A24:$CN596,81,FALSE),"unknown")</f>
        <v>Male</v>
      </c>
      <c r="AM23" s="159">
        <f>IFERROR(VLOOKUP(Table1[[#This Row],[RespondentID]],'All Data'!$A24:$CN596,82,FALSE),"unknown")</f>
        <v>54</v>
      </c>
      <c r="AN23" s="159" t="str">
        <f>IFERROR(VLOOKUP(Table1[[#This Row],[RespondentID]],'All Data'!$A24:$CN596,83,FALSE),"unknown")</f>
        <v>Nassau</v>
      </c>
      <c r="AO23" s="159" t="str">
        <f>IFERROR(VLOOKUP(Table1[[#This Row],[RespondentID]],'All Data'!$A24:$CN596,84,FALSE),"unknown")</f>
        <v>Garden City, 11530</v>
      </c>
      <c r="AP23" s="159" t="str">
        <f>IFERROR(VLOOKUP(Table1[[#This Row],[RespondentID]],'All Data'!$A24:$CN596,85,FALSE),"unknown")</f>
        <v>White/Caucasian</v>
      </c>
      <c r="AQ23" s="159" t="str">
        <f>IFERROR(VLOOKUP(Table1[[#This Row],[RespondentID]],'All Data'!$A24:$CN596,86,FALSE),"unknown")</f>
        <v>No</v>
      </c>
      <c r="AR23" s="159" t="str">
        <f>IFERROR(VLOOKUP(Table1[[#This Row],[RespondentID]],'All Data'!$A24:$CN596,87,FALSE),"unknown")</f>
        <v xml:space="preserve">English </v>
      </c>
      <c r="AS23" s="159" t="str">
        <f>IFERROR(VLOOKUP(Table1[[#This Row],[RespondentID]],'All Data'!$A24:$CN596,88,FALSE),"unknown")</f>
        <v>Over $125,000</v>
      </c>
      <c r="AT23" s="159" t="str">
        <f>IFERROR(VLOOKUP(Table1[[#This Row],[RespondentID]],'All Data'!$A24:$CN596,89,FALSE),"unknown")</f>
        <v>Doctorate</v>
      </c>
      <c r="AU23" s="159" t="str">
        <f>IFERROR(VLOOKUP(Table1[[#This Row],[RespondentID]],'All Data'!$A24:$CN596,90,FALSE),"unknown")</f>
        <v>Employed for wages</v>
      </c>
      <c r="AV23" s="159" t="str">
        <f>IFERROR(VLOOKUP(Table1[[#This Row],[RespondentID]],'All Data'!$A24:$CN596,91,FALSE),"unknown")</f>
        <v>Yes</v>
      </c>
      <c r="AW23" s="159" t="str">
        <f>IFERROR(VLOOKUP(Table1[[#This Row],[RespondentID]],'All Data'!$A24:$CN596,92,FALSE),"unknown")</f>
        <v>Yes</v>
      </c>
    </row>
    <row r="24" spans="1:49" x14ac:dyDescent="0.35">
      <c r="A24" s="6">
        <v>5678226072</v>
      </c>
      <c r="B24" s="6"/>
      <c r="C24" s="6" t="s">
        <v>19</v>
      </c>
      <c r="D24" s="6"/>
      <c r="E24" s="6"/>
      <c r="F24" s="6"/>
      <c r="G24" s="6"/>
      <c r="H24" s="6" t="s">
        <v>24</v>
      </c>
      <c r="I24" s="6"/>
      <c r="J24" s="6"/>
      <c r="K24" s="6" t="s">
        <v>27</v>
      </c>
      <c r="L24" s="6"/>
      <c r="M24" s="6"/>
      <c r="N24" s="6"/>
      <c r="O24" s="8"/>
      <c r="P24" s="8">
        <f t="shared" si="0"/>
        <v>3</v>
      </c>
      <c r="Q24" s="9">
        <f t="shared" si="1"/>
        <v>1</v>
      </c>
      <c r="R24" s="8"/>
      <c r="S24" s="8">
        <f t="shared" si="17"/>
        <v>0</v>
      </c>
      <c r="T24" s="8">
        <f t="shared" si="2"/>
        <v>1</v>
      </c>
      <c r="U24" s="8">
        <f t="shared" si="3"/>
        <v>0</v>
      </c>
      <c r="V24" s="88">
        <f t="shared" si="4"/>
        <v>0</v>
      </c>
      <c r="W24" s="88">
        <f t="shared" si="5"/>
        <v>0</v>
      </c>
      <c r="X24" s="88">
        <f t="shared" si="6"/>
        <v>0</v>
      </c>
      <c r="Y24" s="88">
        <f t="shared" si="7"/>
        <v>1</v>
      </c>
      <c r="Z24" s="88">
        <f t="shared" si="8"/>
        <v>0</v>
      </c>
      <c r="AA24" s="88">
        <f t="shared" si="9"/>
        <v>0</v>
      </c>
      <c r="AB24" s="88">
        <f t="shared" si="10"/>
        <v>1</v>
      </c>
      <c r="AC24" s="88">
        <f t="shared" si="11"/>
        <v>0</v>
      </c>
      <c r="AD24" s="88">
        <f t="shared" si="12"/>
        <v>0</v>
      </c>
      <c r="AE24" s="88">
        <f t="shared" si="13"/>
        <v>0</v>
      </c>
      <c r="AF24" s="8"/>
      <c r="AG24" s="8"/>
      <c r="AH24" s="8">
        <f t="shared" si="14"/>
        <v>3</v>
      </c>
      <c r="AI24" s="8">
        <f t="shared" si="15"/>
        <v>3</v>
      </c>
      <c r="AJ24" s="8" t="str">
        <f t="shared" si="16"/>
        <v>Correct</v>
      </c>
      <c r="AK24" s="8"/>
      <c r="AL24" s="159" t="str">
        <f>IFERROR(VLOOKUP(Table1[[#This Row],[RespondentID]],'All Data'!$A25:$CN597,81,FALSE),"unknown")</f>
        <v>Female</v>
      </c>
      <c r="AM24" s="159">
        <f>IFERROR(VLOOKUP(Table1[[#This Row],[RespondentID]],'All Data'!$A25:$CN597,82,FALSE),"unknown")</f>
        <v>40</v>
      </c>
      <c r="AN24" s="159" t="str">
        <f>IFERROR(VLOOKUP(Table1[[#This Row],[RespondentID]],'All Data'!$A25:$CN597,83,FALSE),"unknown")</f>
        <v>Suffolk</v>
      </c>
      <c r="AO24" s="159" t="str">
        <f>IFERROR(VLOOKUP(Table1[[#This Row],[RespondentID]],'All Data'!$A25:$CN597,84,FALSE),"unknown")</f>
        <v>Smithtown, 11787</v>
      </c>
      <c r="AP24" s="159" t="str">
        <f>IFERROR(VLOOKUP(Table1[[#This Row],[RespondentID]],'All Data'!$A25:$CN597,85,FALSE),"unknown")</f>
        <v>White/Caucasian</v>
      </c>
      <c r="AQ24" s="159" t="str">
        <f>IFERROR(VLOOKUP(Table1[[#This Row],[RespondentID]],'All Data'!$A25:$CN597,86,FALSE),"unknown")</f>
        <v>No</v>
      </c>
      <c r="AR24" s="159" t="str">
        <f>IFERROR(VLOOKUP(Table1[[#This Row],[RespondentID]],'All Data'!$A25:$CN597,87,FALSE),"unknown")</f>
        <v xml:space="preserve">English </v>
      </c>
      <c r="AS24" s="159" t="str">
        <f>IFERROR(VLOOKUP(Table1[[#This Row],[RespondentID]],'All Data'!$A25:$CN597,88,FALSE),"unknown")</f>
        <v>Over $125,000</v>
      </c>
      <c r="AT24" s="159" t="str">
        <f>IFERROR(VLOOKUP(Table1[[#This Row],[RespondentID]],'All Data'!$A25:$CN597,89,FALSE),"unknown")</f>
        <v>Graduate school</v>
      </c>
      <c r="AU24" s="159" t="str">
        <f>IFERROR(VLOOKUP(Table1[[#This Row],[RespondentID]],'All Data'!$A25:$CN597,90,FALSE),"unknown")</f>
        <v>Employed for wages</v>
      </c>
      <c r="AV24" s="159" t="str">
        <f>IFERROR(VLOOKUP(Table1[[#This Row],[RespondentID]],'All Data'!$A25:$CN597,91,FALSE),"unknown")</f>
        <v>Yes</v>
      </c>
      <c r="AW24" s="159" t="str">
        <f>IFERROR(VLOOKUP(Table1[[#This Row],[RespondentID]],'All Data'!$A25:$CN597,92,FALSE),"unknown")</f>
        <v>Yes</v>
      </c>
    </row>
    <row r="25" spans="1:49" x14ac:dyDescent="0.35">
      <c r="A25" s="6">
        <v>5678223749</v>
      </c>
      <c r="B25" s="6"/>
      <c r="C25" s="6" t="s">
        <v>19</v>
      </c>
      <c r="D25" s="6"/>
      <c r="E25" s="6"/>
      <c r="F25" s="6"/>
      <c r="G25" s="6"/>
      <c r="H25" s="6"/>
      <c r="I25" s="6"/>
      <c r="J25" s="6" t="s">
        <v>26</v>
      </c>
      <c r="K25" s="6"/>
      <c r="L25" s="6"/>
      <c r="M25" s="6"/>
      <c r="N25" s="6"/>
      <c r="O25" s="8"/>
      <c r="P25" s="8">
        <f t="shared" si="0"/>
        <v>2</v>
      </c>
      <c r="Q25" s="10">
        <f t="shared" si="1"/>
        <v>1.5</v>
      </c>
      <c r="R25" s="8"/>
      <c r="S25" s="8">
        <f t="shared" si="17"/>
        <v>0</v>
      </c>
      <c r="T25" s="8">
        <f t="shared" si="2"/>
        <v>1</v>
      </c>
      <c r="U25" s="8">
        <f t="shared" si="3"/>
        <v>0</v>
      </c>
      <c r="V25" s="88">
        <f t="shared" si="4"/>
        <v>0</v>
      </c>
      <c r="W25" s="88">
        <f t="shared" si="5"/>
        <v>0</v>
      </c>
      <c r="X25" s="88">
        <f t="shared" si="6"/>
        <v>0</v>
      </c>
      <c r="Y25" s="88">
        <f t="shared" si="7"/>
        <v>0</v>
      </c>
      <c r="Z25" s="88">
        <f t="shared" si="8"/>
        <v>0</v>
      </c>
      <c r="AA25" s="88">
        <f t="shared" si="9"/>
        <v>1</v>
      </c>
      <c r="AB25" s="88">
        <f t="shared" si="10"/>
        <v>0</v>
      </c>
      <c r="AC25" s="88">
        <f t="shared" si="11"/>
        <v>0</v>
      </c>
      <c r="AD25" s="88">
        <f t="shared" si="12"/>
        <v>0</v>
      </c>
      <c r="AE25" s="88">
        <f t="shared" si="13"/>
        <v>0</v>
      </c>
      <c r="AF25" s="8"/>
      <c r="AG25" s="8"/>
      <c r="AH25" s="8">
        <f t="shared" si="14"/>
        <v>2</v>
      </c>
      <c r="AI25" s="8">
        <f t="shared" si="15"/>
        <v>2</v>
      </c>
      <c r="AJ25" s="8" t="str">
        <f t="shared" si="16"/>
        <v>Correct</v>
      </c>
      <c r="AK25" s="8"/>
      <c r="AL25" s="159" t="str">
        <f>IFERROR(VLOOKUP(Table1[[#This Row],[RespondentID]],'All Data'!$A26:$CN598,81,FALSE),"unknown")</f>
        <v>Female</v>
      </c>
      <c r="AM25" s="159">
        <f>IFERROR(VLOOKUP(Table1[[#This Row],[RespondentID]],'All Data'!$A26:$CN598,82,FALSE),"unknown")</f>
        <v>77</v>
      </c>
      <c r="AN25" s="159" t="str">
        <f>IFERROR(VLOOKUP(Table1[[#This Row],[RespondentID]],'All Data'!$A26:$CN598,83,FALSE),"unknown")</f>
        <v>Suffolk</v>
      </c>
      <c r="AO25" s="159" t="str">
        <f>IFERROR(VLOOKUP(Table1[[#This Row],[RespondentID]],'All Data'!$A26:$CN598,84,FALSE),"unknown")</f>
        <v>Brookhaven, 11719</v>
      </c>
      <c r="AP25" s="159">
        <f>IFERROR(VLOOKUP(Table1[[#This Row],[RespondentID]],'All Data'!$A26:$CN598,85,FALSE),"unknown")</f>
        <v>0</v>
      </c>
      <c r="AQ25" s="159">
        <f>IFERROR(VLOOKUP(Table1[[#This Row],[RespondentID]],'All Data'!$A26:$CN598,86,FALSE),"unknown")</f>
        <v>0</v>
      </c>
      <c r="AR25" s="159" t="str">
        <f>IFERROR(VLOOKUP(Table1[[#This Row],[RespondentID]],'All Data'!$A26:$CN598,87,FALSE),"unknown")</f>
        <v xml:space="preserve"> </v>
      </c>
      <c r="AS25" s="159">
        <f>IFERROR(VLOOKUP(Table1[[#This Row],[RespondentID]],'All Data'!$A26:$CN598,88,FALSE),"unknown")</f>
        <v>0</v>
      </c>
      <c r="AT25" s="159">
        <f>IFERROR(VLOOKUP(Table1[[#This Row],[RespondentID]],'All Data'!$A26:$CN598,89,FALSE),"unknown")</f>
        <v>0</v>
      </c>
      <c r="AU25" s="159">
        <f>IFERROR(VLOOKUP(Table1[[#This Row],[RespondentID]],'All Data'!$A26:$CN598,90,FALSE),"unknown")</f>
        <v>0</v>
      </c>
      <c r="AV25" s="159">
        <f>IFERROR(VLOOKUP(Table1[[#This Row],[RespondentID]],'All Data'!$A26:$CN598,91,FALSE),"unknown")</f>
        <v>0</v>
      </c>
      <c r="AW25" s="159">
        <f>IFERROR(VLOOKUP(Table1[[#This Row],[RespondentID]],'All Data'!$A26:$CN598,92,FALSE),"unknown")</f>
        <v>0</v>
      </c>
    </row>
    <row r="26" spans="1:49" x14ac:dyDescent="0.35">
      <c r="A26" s="6">
        <v>5678221894</v>
      </c>
      <c r="B26" s="6"/>
      <c r="C26" s="6"/>
      <c r="D26" s="6" t="s">
        <v>20</v>
      </c>
      <c r="E26" s="6"/>
      <c r="F26" s="6"/>
      <c r="G26" s="6" t="s">
        <v>23</v>
      </c>
      <c r="H26" s="6"/>
      <c r="I26" s="6"/>
      <c r="J26" s="6"/>
      <c r="K26" s="6" t="s">
        <v>27</v>
      </c>
      <c r="L26" s="6"/>
      <c r="M26" s="6"/>
      <c r="N26" s="6"/>
      <c r="O26" s="8"/>
      <c r="P26" s="8">
        <f t="shared" si="0"/>
        <v>3</v>
      </c>
      <c r="Q26" s="9">
        <f t="shared" si="1"/>
        <v>1</v>
      </c>
      <c r="R26" s="8"/>
      <c r="S26" s="8">
        <f t="shared" si="17"/>
        <v>0</v>
      </c>
      <c r="T26" s="8">
        <f t="shared" si="2"/>
        <v>0</v>
      </c>
      <c r="U26" s="8">
        <f>IF($P26&lt;3,IF($D26=$D$1,1,0),IF($D26=$D$1,$Q26,0))</f>
        <v>1</v>
      </c>
      <c r="V26" s="88">
        <f t="shared" si="4"/>
        <v>0</v>
      </c>
      <c r="W26" s="88">
        <f t="shared" si="5"/>
        <v>0</v>
      </c>
      <c r="X26" s="88">
        <f t="shared" si="6"/>
        <v>1</v>
      </c>
      <c r="Y26" s="88">
        <f t="shared" si="7"/>
        <v>0</v>
      </c>
      <c r="Z26" s="88">
        <f t="shared" si="8"/>
        <v>0</v>
      </c>
      <c r="AA26" s="88">
        <f t="shared" si="9"/>
        <v>0</v>
      </c>
      <c r="AB26" s="88">
        <f t="shared" si="10"/>
        <v>1</v>
      </c>
      <c r="AC26" s="88">
        <f t="shared" si="11"/>
        <v>0</v>
      </c>
      <c r="AD26" s="88">
        <f t="shared" si="12"/>
        <v>0</v>
      </c>
      <c r="AE26" s="88">
        <f t="shared" si="13"/>
        <v>0</v>
      </c>
      <c r="AF26" s="8"/>
      <c r="AG26" s="8"/>
      <c r="AH26" s="8">
        <f t="shared" si="14"/>
        <v>3</v>
      </c>
      <c r="AI26" s="8">
        <f t="shared" si="15"/>
        <v>3</v>
      </c>
      <c r="AJ26" s="8" t="str">
        <f t="shared" si="16"/>
        <v>Correct</v>
      </c>
      <c r="AK26" s="8"/>
      <c r="AL26" s="159" t="str">
        <f>IFERROR(VLOOKUP(Table1[[#This Row],[RespondentID]],'All Data'!$A27:$CN599,81,FALSE),"unknown")</f>
        <v>Male</v>
      </c>
      <c r="AM26" s="159">
        <f>IFERROR(VLOOKUP(Table1[[#This Row],[RespondentID]],'All Data'!$A27:$CN599,82,FALSE),"unknown")</f>
        <v>37</v>
      </c>
      <c r="AN26" s="159" t="str">
        <f>IFERROR(VLOOKUP(Table1[[#This Row],[RespondentID]],'All Data'!$A27:$CN599,83,FALSE),"unknown")</f>
        <v>Suffolk</v>
      </c>
      <c r="AO26" s="159" t="str">
        <f>IFERROR(VLOOKUP(Table1[[#This Row],[RespondentID]],'All Data'!$A27:$CN599,84,FALSE),"unknown")</f>
        <v>Holtsville, 11742</v>
      </c>
      <c r="AP26" s="159" t="str">
        <f>IFERROR(VLOOKUP(Table1[[#This Row],[RespondentID]],'All Data'!$A27:$CN599,85,FALSE),"unknown")</f>
        <v>White/Caucasian</v>
      </c>
      <c r="AQ26" s="159" t="str">
        <f>IFERROR(VLOOKUP(Table1[[#This Row],[RespondentID]],'All Data'!$A27:$CN599,86,FALSE),"unknown")</f>
        <v>No</v>
      </c>
      <c r="AR26" s="159" t="str">
        <f>IFERROR(VLOOKUP(Table1[[#This Row],[RespondentID]],'All Data'!$A27:$CN599,87,FALSE),"unknown")</f>
        <v xml:space="preserve">English </v>
      </c>
      <c r="AS26" s="159" t="str">
        <f>IFERROR(VLOOKUP(Table1[[#This Row],[RespondentID]],'All Data'!$A27:$CN599,88,FALSE),"unknown")</f>
        <v>$50,000 to $74,999</v>
      </c>
      <c r="AT26" s="159" t="str">
        <f>IFERROR(VLOOKUP(Table1[[#This Row],[RespondentID]],'All Data'!$A27:$CN599,89,FALSE),"unknown")</f>
        <v>College graduate</v>
      </c>
      <c r="AU26" s="159" t="str">
        <f>IFERROR(VLOOKUP(Table1[[#This Row],[RespondentID]],'All Data'!$A27:$CN599,90,FALSE),"unknown")</f>
        <v>Employed for wages</v>
      </c>
      <c r="AV26" s="159" t="str">
        <f>IFERROR(VLOOKUP(Table1[[#This Row],[RespondentID]],'All Data'!$A27:$CN599,91,FALSE),"unknown")</f>
        <v>Yes</v>
      </c>
      <c r="AW26" s="159" t="str">
        <f>IFERROR(VLOOKUP(Table1[[#This Row],[RespondentID]],'All Data'!$A27:$CN599,92,FALSE),"unknown")</f>
        <v>Yes</v>
      </c>
    </row>
    <row r="27" spans="1:49" x14ac:dyDescent="0.35">
      <c r="A27" s="6">
        <v>5678221834</v>
      </c>
      <c r="B27" s="6"/>
      <c r="C27" s="6" t="s">
        <v>19</v>
      </c>
      <c r="D27" s="6"/>
      <c r="E27" s="6"/>
      <c r="F27" s="6"/>
      <c r="G27" s="6"/>
      <c r="H27" s="6" t="s">
        <v>24</v>
      </c>
      <c r="I27" s="6" t="s">
        <v>25</v>
      </c>
      <c r="J27" s="6"/>
      <c r="K27" s="6"/>
      <c r="L27" s="6"/>
      <c r="M27" s="6"/>
      <c r="N27" s="6"/>
      <c r="O27" s="8"/>
      <c r="P27" s="8">
        <f t="shared" si="0"/>
        <v>3</v>
      </c>
      <c r="Q27" s="10">
        <f t="shared" si="1"/>
        <v>1</v>
      </c>
      <c r="R27" s="8"/>
      <c r="S27" s="8">
        <f t="shared" si="17"/>
        <v>0</v>
      </c>
      <c r="T27" s="8">
        <f t="shared" si="2"/>
        <v>1</v>
      </c>
      <c r="U27" s="8">
        <f t="shared" si="3"/>
        <v>0</v>
      </c>
      <c r="V27" s="88">
        <f t="shared" si="4"/>
        <v>0</v>
      </c>
      <c r="W27" s="88">
        <f t="shared" si="5"/>
        <v>0</v>
      </c>
      <c r="X27" s="88">
        <f t="shared" si="6"/>
        <v>0</v>
      </c>
      <c r="Y27" s="88">
        <f t="shared" si="7"/>
        <v>1</v>
      </c>
      <c r="Z27" s="88">
        <f t="shared" si="8"/>
        <v>1</v>
      </c>
      <c r="AA27" s="88">
        <f t="shared" si="9"/>
        <v>0</v>
      </c>
      <c r="AB27" s="88">
        <f t="shared" si="10"/>
        <v>0</v>
      </c>
      <c r="AC27" s="88">
        <f t="shared" si="11"/>
        <v>0</v>
      </c>
      <c r="AD27" s="88">
        <f t="shared" si="12"/>
        <v>0</v>
      </c>
      <c r="AE27" s="88">
        <f t="shared" si="13"/>
        <v>0</v>
      </c>
      <c r="AF27" s="8"/>
      <c r="AG27" s="8"/>
      <c r="AH27" s="8">
        <f t="shared" si="14"/>
        <v>3</v>
      </c>
      <c r="AI27" s="8">
        <f t="shared" si="15"/>
        <v>3</v>
      </c>
      <c r="AJ27" s="8" t="str">
        <f t="shared" si="16"/>
        <v>Correct</v>
      </c>
      <c r="AK27" s="8"/>
      <c r="AL27" s="159" t="str">
        <f>IFERROR(VLOOKUP(Table1[[#This Row],[RespondentID]],'All Data'!$A28:$CN600,81,FALSE),"unknown")</f>
        <v>Female</v>
      </c>
      <c r="AM27" s="159">
        <f>IFERROR(VLOOKUP(Table1[[#This Row],[RespondentID]],'All Data'!$A28:$CN600,82,FALSE),"unknown")</f>
        <v>46</v>
      </c>
      <c r="AN27" s="159" t="str">
        <f>IFERROR(VLOOKUP(Table1[[#This Row],[RespondentID]],'All Data'!$A28:$CN600,83,FALSE),"unknown")</f>
        <v>Suffolk</v>
      </c>
      <c r="AO27" s="159" t="str">
        <f>IFERROR(VLOOKUP(Table1[[#This Row],[RespondentID]],'All Data'!$A28:$CN600,84,FALSE),"unknown")</f>
        <v>Nesconset, 11767</v>
      </c>
      <c r="AP27" s="159" t="str">
        <f>IFERROR(VLOOKUP(Table1[[#This Row],[RespondentID]],'All Data'!$A28:$CN600,85,FALSE),"unknown")</f>
        <v>White/Caucasian</v>
      </c>
      <c r="AQ27" s="159" t="str">
        <f>IFERROR(VLOOKUP(Table1[[#This Row],[RespondentID]],'All Data'!$A28:$CN600,86,FALSE),"unknown")</f>
        <v>No</v>
      </c>
      <c r="AR27" s="159" t="str">
        <f>IFERROR(VLOOKUP(Table1[[#This Row],[RespondentID]],'All Data'!$A28:$CN600,87,FALSE),"unknown")</f>
        <v xml:space="preserve">English </v>
      </c>
      <c r="AS27" s="159" t="str">
        <f>IFERROR(VLOOKUP(Table1[[#This Row],[RespondentID]],'All Data'!$A28:$CN600,88,FALSE),"unknown")</f>
        <v>Over $125,000</v>
      </c>
      <c r="AT27" s="159" t="str">
        <f>IFERROR(VLOOKUP(Table1[[#This Row],[RespondentID]],'All Data'!$A28:$CN600,89,FALSE),"unknown")</f>
        <v>Graduate school</v>
      </c>
      <c r="AU27" s="159" t="str">
        <f>IFERROR(VLOOKUP(Table1[[#This Row],[RespondentID]],'All Data'!$A28:$CN600,90,FALSE),"unknown")</f>
        <v>Employed for wages</v>
      </c>
      <c r="AV27" s="159" t="str">
        <f>IFERROR(VLOOKUP(Table1[[#This Row],[RespondentID]],'All Data'!$A28:$CN600,91,FALSE),"unknown")</f>
        <v>Yes</v>
      </c>
      <c r="AW27" s="159" t="str">
        <f>IFERROR(VLOOKUP(Table1[[#This Row],[RespondentID]],'All Data'!$A28:$CN600,92,FALSE),"unknown")</f>
        <v>Yes</v>
      </c>
    </row>
    <row r="28" spans="1:49" x14ac:dyDescent="0.35">
      <c r="A28" s="6">
        <v>5678219361</v>
      </c>
      <c r="B28" s="6" t="s">
        <v>18</v>
      </c>
      <c r="C28" s="6"/>
      <c r="D28" s="6"/>
      <c r="E28" s="6"/>
      <c r="F28" s="6"/>
      <c r="G28" s="6"/>
      <c r="H28" s="6"/>
      <c r="I28" s="6" t="s">
        <v>25</v>
      </c>
      <c r="J28" s="6"/>
      <c r="K28" s="6"/>
      <c r="L28" s="6"/>
      <c r="M28" s="6"/>
      <c r="N28" s="6"/>
      <c r="O28" s="8"/>
      <c r="P28" s="8">
        <f t="shared" si="0"/>
        <v>2</v>
      </c>
      <c r="Q28" s="9">
        <f t="shared" si="1"/>
        <v>1.5</v>
      </c>
      <c r="R28" s="8"/>
      <c r="S28" s="8">
        <f t="shared" si="17"/>
        <v>1</v>
      </c>
      <c r="T28" s="8">
        <f t="shared" si="2"/>
        <v>0</v>
      </c>
      <c r="U28" s="8">
        <f t="shared" si="3"/>
        <v>0</v>
      </c>
      <c r="V28" s="88">
        <f t="shared" si="4"/>
        <v>0</v>
      </c>
      <c r="W28" s="88">
        <f t="shared" si="5"/>
        <v>0</v>
      </c>
      <c r="X28" s="88">
        <f t="shared" si="6"/>
        <v>0</v>
      </c>
      <c r="Y28" s="88">
        <f t="shared" si="7"/>
        <v>0</v>
      </c>
      <c r="Z28" s="88">
        <f t="shared" si="8"/>
        <v>1</v>
      </c>
      <c r="AA28" s="88">
        <f t="shared" si="9"/>
        <v>0</v>
      </c>
      <c r="AB28" s="88">
        <f t="shared" si="10"/>
        <v>0</v>
      </c>
      <c r="AC28" s="88">
        <f t="shared" si="11"/>
        <v>0</v>
      </c>
      <c r="AD28" s="88">
        <f t="shared" si="12"/>
        <v>0</v>
      </c>
      <c r="AE28" s="88">
        <f t="shared" si="13"/>
        <v>0</v>
      </c>
      <c r="AF28" s="8"/>
      <c r="AG28" s="8"/>
      <c r="AH28" s="8">
        <f t="shared" si="14"/>
        <v>2</v>
      </c>
      <c r="AI28" s="8">
        <f t="shared" si="15"/>
        <v>2</v>
      </c>
      <c r="AJ28" s="8" t="str">
        <f t="shared" si="16"/>
        <v>Correct</v>
      </c>
      <c r="AK28" s="8"/>
      <c r="AL28" s="159" t="str">
        <f>IFERROR(VLOOKUP(Table1[[#This Row],[RespondentID]],'All Data'!$A29:$CN601,81,FALSE),"unknown")</f>
        <v>Female</v>
      </c>
      <c r="AM28" s="159">
        <f>IFERROR(VLOOKUP(Table1[[#This Row],[RespondentID]],'All Data'!$A29:$CN601,82,FALSE),"unknown")</f>
        <v>53</v>
      </c>
      <c r="AN28" s="159" t="str">
        <f>IFERROR(VLOOKUP(Table1[[#This Row],[RespondentID]],'All Data'!$A29:$CN601,83,FALSE),"unknown")</f>
        <v>Suffolk</v>
      </c>
      <c r="AO28" s="159" t="str">
        <f>IFERROR(VLOOKUP(Table1[[#This Row],[RespondentID]],'All Data'!$A29:$CN601,84,FALSE),"unknown")</f>
        <v>Ronkonkoma, 11779</v>
      </c>
      <c r="AP28" s="159" t="str">
        <f>IFERROR(VLOOKUP(Table1[[#This Row],[RespondentID]],'All Data'!$A29:$CN601,85,FALSE),"unknown")</f>
        <v>White/Caucasian</v>
      </c>
      <c r="AQ28" s="159" t="str">
        <f>IFERROR(VLOOKUP(Table1[[#This Row],[RespondentID]],'All Data'!$A29:$CN601,86,FALSE),"unknown")</f>
        <v>No</v>
      </c>
      <c r="AR28" s="159" t="str">
        <f>IFERROR(VLOOKUP(Table1[[#This Row],[RespondentID]],'All Data'!$A29:$CN601,87,FALSE),"unknown")</f>
        <v xml:space="preserve">English </v>
      </c>
      <c r="AS28" s="159" t="str">
        <f>IFERROR(VLOOKUP(Table1[[#This Row],[RespondentID]],'All Data'!$A29:$CN601,88,FALSE),"unknown")</f>
        <v>$75,000 to $125,000</v>
      </c>
      <c r="AT28" s="159" t="str">
        <f>IFERROR(VLOOKUP(Table1[[#This Row],[RespondentID]],'All Data'!$A29:$CN601,89,FALSE),"unknown")</f>
        <v>High school graduate</v>
      </c>
      <c r="AU28" s="159" t="str">
        <f>IFERROR(VLOOKUP(Table1[[#This Row],[RespondentID]],'All Data'!$A29:$CN601,90,FALSE),"unknown")</f>
        <v>Employed for wages</v>
      </c>
      <c r="AV28" s="159" t="str">
        <f>IFERROR(VLOOKUP(Table1[[#This Row],[RespondentID]],'All Data'!$A29:$CN601,91,FALSE),"unknown")</f>
        <v>Yes</v>
      </c>
      <c r="AW28" s="159" t="str">
        <f>IFERROR(VLOOKUP(Table1[[#This Row],[RespondentID]],'All Data'!$A29:$CN601,92,FALSE),"unknown")</f>
        <v>Yes</v>
      </c>
    </row>
    <row r="29" spans="1:49" x14ac:dyDescent="0.35">
      <c r="A29" s="6">
        <v>5678216642</v>
      </c>
      <c r="B29" s="6"/>
      <c r="C29" s="6"/>
      <c r="D29" s="6"/>
      <c r="E29" s="6"/>
      <c r="F29" s="6"/>
      <c r="G29" s="6"/>
      <c r="H29" s="6"/>
      <c r="I29" s="6" t="s">
        <v>25</v>
      </c>
      <c r="J29" s="6"/>
      <c r="K29" s="6"/>
      <c r="L29" s="6"/>
      <c r="M29" s="6" t="s">
        <v>29</v>
      </c>
      <c r="N29" s="6"/>
      <c r="O29" s="8"/>
      <c r="P29" s="8">
        <f t="shared" si="0"/>
        <v>2</v>
      </c>
      <c r="Q29" s="10">
        <f t="shared" si="1"/>
        <v>1.5</v>
      </c>
      <c r="R29" s="8"/>
      <c r="S29" s="8">
        <f t="shared" si="17"/>
        <v>0</v>
      </c>
      <c r="T29" s="8">
        <f t="shared" si="2"/>
        <v>0</v>
      </c>
      <c r="U29" s="8">
        <f t="shared" si="3"/>
        <v>0</v>
      </c>
      <c r="V29" s="88">
        <f t="shared" si="4"/>
        <v>0</v>
      </c>
      <c r="W29" s="88">
        <f t="shared" si="5"/>
        <v>0</v>
      </c>
      <c r="X29" s="88">
        <f t="shared" si="6"/>
        <v>0</v>
      </c>
      <c r="Y29" s="88">
        <f t="shared" si="7"/>
        <v>0</v>
      </c>
      <c r="Z29" s="88">
        <f t="shared" si="8"/>
        <v>1</v>
      </c>
      <c r="AA29" s="88">
        <f t="shared" si="9"/>
        <v>0</v>
      </c>
      <c r="AB29" s="88">
        <f t="shared" si="10"/>
        <v>0</v>
      </c>
      <c r="AC29" s="88">
        <f t="shared" si="11"/>
        <v>0</v>
      </c>
      <c r="AD29" s="88">
        <f t="shared" si="12"/>
        <v>1</v>
      </c>
      <c r="AE29" s="88">
        <f t="shared" si="13"/>
        <v>0</v>
      </c>
      <c r="AF29" s="8"/>
      <c r="AG29" s="8"/>
      <c r="AH29" s="8">
        <f t="shared" si="14"/>
        <v>2</v>
      </c>
      <c r="AI29" s="8">
        <f t="shared" si="15"/>
        <v>2</v>
      </c>
      <c r="AJ29" s="8" t="str">
        <f t="shared" si="16"/>
        <v>Correct</v>
      </c>
      <c r="AK29" s="8"/>
      <c r="AL29" s="159" t="str">
        <f>IFERROR(VLOOKUP(Table1[[#This Row],[RespondentID]],'All Data'!$A30:$CN602,81,FALSE),"unknown")</f>
        <v>Female</v>
      </c>
      <c r="AM29" s="159">
        <f>IFERROR(VLOOKUP(Table1[[#This Row],[RespondentID]],'All Data'!$A30:$CN602,82,FALSE),"unknown")</f>
        <v>57</v>
      </c>
      <c r="AN29" s="159" t="str">
        <f>IFERROR(VLOOKUP(Table1[[#This Row],[RespondentID]],'All Data'!$A30:$CN602,83,FALSE),"unknown")</f>
        <v>Suffolk</v>
      </c>
      <c r="AO29" s="159" t="str">
        <f>IFERROR(VLOOKUP(Table1[[#This Row],[RespondentID]],'All Data'!$A30:$CN602,84,FALSE),"unknown")</f>
        <v>Bayport, 11705</v>
      </c>
      <c r="AP29" s="159" t="str">
        <f>IFERROR(VLOOKUP(Table1[[#This Row],[RespondentID]],'All Data'!$A30:$CN602,85,FALSE),"unknown")</f>
        <v>White/Caucasian</v>
      </c>
      <c r="AQ29" s="159" t="str">
        <f>IFERROR(VLOOKUP(Table1[[#This Row],[RespondentID]],'All Data'!$A30:$CN602,86,FALSE),"unknown")</f>
        <v>Yes</v>
      </c>
      <c r="AR29" s="159" t="str">
        <f>IFERROR(VLOOKUP(Table1[[#This Row],[RespondentID]],'All Data'!$A30:$CN602,87,FALSE),"unknown")</f>
        <v xml:space="preserve">English </v>
      </c>
      <c r="AS29" s="159" t="str">
        <f>IFERROR(VLOOKUP(Table1[[#This Row],[RespondentID]],'All Data'!$A30:$CN602,88,FALSE),"unknown")</f>
        <v>Over $125,000</v>
      </c>
      <c r="AT29" s="159" t="str">
        <f>IFERROR(VLOOKUP(Table1[[#This Row],[RespondentID]],'All Data'!$A30:$CN602,89,FALSE),"unknown")</f>
        <v>Other (please specify)</v>
      </c>
      <c r="AU29" s="159" t="str">
        <f>IFERROR(VLOOKUP(Table1[[#This Row],[RespondentID]],'All Data'!$A30:$CN602,90,FALSE),"unknown")</f>
        <v>Employed for wages</v>
      </c>
      <c r="AV29" s="159" t="str">
        <f>IFERROR(VLOOKUP(Table1[[#This Row],[RespondentID]],'All Data'!$A30:$CN602,91,FALSE),"unknown")</f>
        <v>Yes</v>
      </c>
      <c r="AW29" s="159" t="str">
        <f>IFERROR(VLOOKUP(Table1[[#This Row],[RespondentID]],'All Data'!$A30:$CN602,92,FALSE),"unknown")</f>
        <v>Yes</v>
      </c>
    </row>
    <row r="30" spans="1:49" x14ac:dyDescent="0.35">
      <c r="A30" s="6">
        <v>5678207516</v>
      </c>
      <c r="B30" s="6" t="s">
        <v>18</v>
      </c>
      <c r="C30" s="6"/>
      <c r="D30" s="6"/>
      <c r="E30" s="6"/>
      <c r="F30" s="6"/>
      <c r="G30" s="6"/>
      <c r="H30" s="6"/>
      <c r="I30" s="6"/>
      <c r="J30" s="6"/>
      <c r="K30" s="6" t="s">
        <v>27</v>
      </c>
      <c r="L30" s="6"/>
      <c r="M30" s="6"/>
      <c r="N30" s="6" t="s">
        <v>30</v>
      </c>
      <c r="O30" s="8"/>
      <c r="P30" s="8">
        <f t="shared" si="0"/>
        <v>3</v>
      </c>
      <c r="Q30" s="9">
        <f t="shared" si="1"/>
        <v>1</v>
      </c>
      <c r="R30" s="8"/>
      <c r="S30" s="8">
        <f t="shared" si="17"/>
        <v>1</v>
      </c>
      <c r="T30" s="8">
        <f t="shared" si="2"/>
        <v>0</v>
      </c>
      <c r="U30" s="8">
        <f t="shared" si="3"/>
        <v>0</v>
      </c>
      <c r="V30" s="88">
        <f t="shared" si="4"/>
        <v>0</v>
      </c>
      <c r="W30" s="88">
        <f t="shared" si="5"/>
        <v>0</v>
      </c>
      <c r="X30" s="88">
        <f t="shared" si="6"/>
        <v>0</v>
      </c>
      <c r="Y30" s="88">
        <f t="shared" si="7"/>
        <v>0</v>
      </c>
      <c r="Z30" s="88">
        <f t="shared" si="8"/>
        <v>0</v>
      </c>
      <c r="AA30" s="88">
        <f t="shared" si="9"/>
        <v>0</v>
      </c>
      <c r="AB30" s="88">
        <f t="shared" si="10"/>
        <v>1</v>
      </c>
      <c r="AC30" s="88">
        <f t="shared" si="11"/>
        <v>0</v>
      </c>
      <c r="AD30" s="88">
        <f t="shared" si="12"/>
        <v>0</v>
      </c>
      <c r="AE30" s="88">
        <f t="shared" si="13"/>
        <v>1</v>
      </c>
      <c r="AF30" s="8"/>
      <c r="AG30" s="8"/>
      <c r="AH30" s="8">
        <f t="shared" si="14"/>
        <v>3</v>
      </c>
      <c r="AI30" s="8">
        <f t="shared" si="15"/>
        <v>3</v>
      </c>
      <c r="AJ30" s="8" t="str">
        <f t="shared" si="16"/>
        <v>Correct</v>
      </c>
      <c r="AK30" s="8"/>
      <c r="AL30" s="159" t="str">
        <f>IFERROR(VLOOKUP(Table1[[#This Row],[RespondentID]],'All Data'!$A31:$CN603,81,FALSE),"unknown")</f>
        <v>Female</v>
      </c>
      <c r="AM30" s="159">
        <f>IFERROR(VLOOKUP(Table1[[#This Row],[RespondentID]],'All Data'!$A31:$CN603,82,FALSE),"unknown")</f>
        <v>51</v>
      </c>
      <c r="AN30" s="159" t="str">
        <f>IFERROR(VLOOKUP(Table1[[#This Row],[RespondentID]],'All Data'!$A31:$CN603,83,FALSE),"unknown")</f>
        <v>Nassau</v>
      </c>
      <c r="AO30" s="159" t="str">
        <f>IFERROR(VLOOKUP(Table1[[#This Row],[RespondentID]],'All Data'!$A31:$CN603,84,FALSE),"unknown")</f>
        <v>Mineola, 11501</v>
      </c>
      <c r="AP30" s="159" t="str">
        <f>IFERROR(VLOOKUP(Table1[[#This Row],[RespondentID]],'All Data'!$A31:$CN603,85,FALSE),"unknown")</f>
        <v>White/Caucasian</v>
      </c>
      <c r="AQ30" s="159" t="str">
        <f>IFERROR(VLOOKUP(Table1[[#This Row],[RespondentID]],'All Data'!$A31:$CN603,86,FALSE),"unknown")</f>
        <v>No</v>
      </c>
      <c r="AR30" s="159" t="str">
        <f>IFERROR(VLOOKUP(Table1[[#This Row],[RespondentID]],'All Data'!$A31:$CN603,87,FALSE),"unknown")</f>
        <v xml:space="preserve">English </v>
      </c>
      <c r="AS30" s="159" t="str">
        <f>IFERROR(VLOOKUP(Table1[[#This Row],[RespondentID]],'All Data'!$A31:$CN603,88,FALSE),"unknown")</f>
        <v>$75,000 to $125,000</v>
      </c>
      <c r="AT30" s="159" t="str">
        <f>IFERROR(VLOOKUP(Table1[[#This Row],[RespondentID]],'All Data'!$A31:$CN603,89,FALSE),"unknown")</f>
        <v>College graduate</v>
      </c>
      <c r="AU30" s="159" t="str">
        <f>IFERROR(VLOOKUP(Table1[[#This Row],[RespondentID]],'All Data'!$A31:$CN603,90,FALSE),"unknown")</f>
        <v>Employed for wages</v>
      </c>
      <c r="AV30" s="159" t="str">
        <f>IFERROR(VLOOKUP(Table1[[#This Row],[RespondentID]],'All Data'!$A31:$CN603,91,FALSE),"unknown")</f>
        <v>Yes</v>
      </c>
      <c r="AW30" s="159" t="str">
        <f>IFERROR(VLOOKUP(Table1[[#This Row],[RespondentID]],'All Data'!$A31:$CN603,92,FALSE),"unknown")</f>
        <v>Yes</v>
      </c>
    </row>
    <row r="31" spans="1:49" x14ac:dyDescent="0.35">
      <c r="A31" s="6">
        <v>5678199064</v>
      </c>
      <c r="B31" s="6"/>
      <c r="C31" s="6"/>
      <c r="D31" s="6"/>
      <c r="E31" s="6" t="s">
        <v>21</v>
      </c>
      <c r="F31" s="6"/>
      <c r="G31" s="6"/>
      <c r="H31" s="6"/>
      <c r="I31" s="6" t="s">
        <v>25</v>
      </c>
      <c r="J31" s="6"/>
      <c r="K31" s="6"/>
      <c r="L31" s="6"/>
      <c r="M31" s="6"/>
      <c r="N31" s="6"/>
      <c r="O31" s="8"/>
      <c r="P31" s="8">
        <f t="shared" si="0"/>
        <v>2</v>
      </c>
      <c r="Q31" s="10">
        <f t="shared" si="1"/>
        <v>1.5</v>
      </c>
      <c r="R31" s="8"/>
      <c r="S31" s="8">
        <f t="shared" si="17"/>
        <v>0</v>
      </c>
      <c r="T31" s="8">
        <f t="shared" si="2"/>
        <v>0</v>
      </c>
      <c r="U31" s="8">
        <f t="shared" si="3"/>
        <v>0</v>
      </c>
      <c r="V31" s="88">
        <f t="shared" si="4"/>
        <v>1</v>
      </c>
      <c r="W31" s="88">
        <f t="shared" si="5"/>
        <v>0</v>
      </c>
      <c r="X31" s="88">
        <f t="shared" si="6"/>
        <v>0</v>
      </c>
      <c r="Y31" s="88">
        <f t="shared" si="7"/>
        <v>0</v>
      </c>
      <c r="Z31" s="88">
        <f t="shared" si="8"/>
        <v>1</v>
      </c>
      <c r="AA31" s="88">
        <f t="shared" si="9"/>
        <v>0</v>
      </c>
      <c r="AB31" s="88">
        <f t="shared" si="10"/>
        <v>0</v>
      </c>
      <c r="AC31" s="88">
        <f t="shared" si="11"/>
        <v>0</v>
      </c>
      <c r="AD31" s="88">
        <f t="shared" si="12"/>
        <v>0</v>
      </c>
      <c r="AE31" s="88">
        <f t="shared" si="13"/>
        <v>0</v>
      </c>
      <c r="AF31" s="8"/>
      <c r="AG31" s="8"/>
      <c r="AH31" s="8">
        <f t="shared" si="14"/>
        <v>2</v>
      </c>
      <c r="AI31" s="8">
        <f t="shared" si="15"/>
        <v>2</v>
      </c>
      <c r="AJ31" s="8" t="str">
        <f t="shared" si="16"/>
        <v>Correct</v>
      </c>
      <c r="AK31" s="8"/>
      <c r="AL31" s="159" t="str">
        <f>IFERROR(VLOOKUP(Table1[[#This Row],[RespondentID]],'All Data'!$A32:$CN604,81,FALSE),"unknown")</f>
        <v>Female</v>
      </c>
      <c r="AM31" s="159">
        <f>IFERROR(VLOOKUP(Table1[[#This Row],[RespondentID]],'All Data'!$A32:$CN604,82,FALSE),"unknown")</f>
        <v>44</v>
      </c>
      <c r="AN31" s="159" t="str">
        <f>IFERROR(VLOOKUP(Table1[[#This Row],[RespondentID]],'All Data'!$A32:$CN604,83,FALSE),"unknown")</f>
        <v>Suffolk</v>
      </c>
      <c r="AO31" s="159" t="str">
        <f>IFERROR(VLOOKUP(Table1[[#This Row],[RespondentID]],'All Data'!$A32:$CN604,84,FALSE),"unknown")</f>
        <v>Patchogue, 11772</v>
      </c>
      <c r="AP31" s="159" t="str">
        <f>IFERROR(VLOOKUP(Table1[[#This Row],[RespondentID]],'All Data'!$A32:$CN604,85,FALSE),"unknown")</f>
        <v>White/Caucasian</v>
      </c>
      <c r="AQ31" s="159" t="str">
        <f>IFERROR(VLOOKUP(Table1[[#This Row],[RespondentID]],'All Data'!$A32:$CN604,86,FALSE),"unknown")</f>
        <v>No</v>
      </c>
      <c r="AR31" s="159" t="str">
        <f>IFERROR(VLOOKUP(Table1[[#This Row],[RespondentID]],'All Data'!$A32:$CN604,87,FALSE),"unknown")</f>
        <v xml:space="preserve">English </v>
      </c>
      <c r="AS31" s="159" t="str">
        <f>IFERROR(VLOOKUP(Table1[[#This Row],[RespondentID]],'All Data'!$A32:$CN604,88,FALSE),"unknown")</f>
        <v>Over $125,000</v>
      </c>
      <c r="AT31" s="159" t="str">
        <f>IFERROR(VLOOKUP(Table1[[#This Row],[RespondentID]],'All Data'!$A32:$CN604,89,FALSE),"unknown")</f>
        <v>College graduate</v>
      </c>
      <c r="AU31" s="159" t="str">
        <f>IFERROR(VLOOKUP(Table1[[#This Row],[RespondentID]],'All Data'!$A32:$CN604,90,FALSE),"unknown")</f>
        <v>Employed for wages</v>
      </c>
      <c r="AV31" s="159" t="str">
        <f>IFERROR(VLOOKUP(Table1[[#This Row],[RespondentID]],'All Data'!$A32:$CN604,91,FALSE),"unknown")</f>
        <v>Yes</v>
      </c>
      <c r="AW31" s="159" t="str">
        <f>IFERROR(VLOOKUP(Table1[[#This Row],[RespondentID]],'All Data'!$A32:$CN604,92,FALSE),"unknown")</f>
        <v>Yes</v>
      </c>
    </row>
    <row r="32" spans="1:49" x14ac:dyDescent="0.35">
      <c r="A32" s="6">
        <v>5678198720</v>
      </c>
      <c r="B32" s="6" t="s">
        <v>18</v>
      </c>
      <c r="C32" s="6"/>
      <c r="D32" s="6"/>
      <c r="E32" s="6"/>
      <c r="F32" s="6"/>
      <c r="G32" s="6"/>
      <c r="H32" s="6"/>
      <c r="I32" s="6"/>
      <c r="J32" s="6"/>
      <c r="K32" s="6"/>
      <c r="L32" s="6"/>
      <c r="M32" s="6"/>
      <c r="N32" s="6"/>
      <c r="O32" s="8"/>
      <c r="P32" s="8">
        <f t="shared" si="0"/>
        <v>1</v>
      </c>
      <c r="Q32" s="9">
        <f t="shared" si="1"/>
        <v>3</v>
      </c>
      <c r="R32" s="8"/>
      <c r="S32" s="8">
        <f t="shared" si="17"/>
        <v>1</v>
      </c>
      <c r="T32" s="8">
        <f t="shared" si="2"/>
        <v>0</v>
      </c>
      <c r="U32" s="8">
        <f t="shared" si="3"/>
        <v>0</v>
      </c>
      <c r="V32" s="88">
        <f t="shared" si="4"/>
        <v>0</v>
      </c>
      <c r="W32" s="88">
        <f t="shared" si="5"/>
        <v>0</v>
      </c>
      <c r="X32" s="88">
        <f t="shared" si="6"/>
        <v>0</v>
      </c>
      <c r="Y32" s="88">
        <f t="shared" si="7"/>
        <v>0</v>
      </c>
      <c r="Z32" s="88">
        <f t="shared" si="8"/>
        <v>0</v>
      </c>
      <c r="AA32" s="88">
        <f t="shared" si="9"/>
        <v>0</v>
      </c>
      <c r="AB32" s="88">
        <f t="shared" si="10"/>
        <v>0</v>
      </c>
      <c r="AC32" s="88">
        <f t="shared" si="11"/>
        <v>0</v>
      </c>
      <c r="AD32" s="88">
        <f t="shared" si="12"/>
        <v>0</v>
      </c>
      <c r="AE32" s="88">
        <f t="shared" si="13"/>
        <v>0</v>
      </c>
      <c r="AF32" s="8"/>
      <c r="AG32" s="8"/>
      <c r="AH32" s="8">
        <f t="shared" si="14"/>
        <v>1</v>
      </c>
      <c r="AI32" s="8">
        <f t="shared" si="15"/>
        <v>1</v>
      </c>
      <c r="AJ32" s="8" t="str">
        <f t="shared" si="16"/>
        <v>Correct</v>
      </c>
      <c r="AK32" s="8"/>
      <c r="AL32" s="159" t="str">
        <f>IFERROR(VLOOKUP(Table1[[#This Row],[RespondentID]],'All Data'!$A33:$CN605,81,FALSE),"unknown")</f>
        <v>Male</v>
      </c>
      <c r="AM32" s="159">
        <f>IFERROR(VLOOKUP(Table1[[#This Row],[RespondentID]],'All Data'!$A33:$CN605,82,FALSE),"unknown")</f>
        <v>60</v>
      </c>
      <c r="AN32" s="159" t="str">
        <f>IFERROR(VLOOKUP(Table1[[#This Row],[RespondentID]],'All Data'!$A33:$CN605,83,FALSE),"unknown")</f>
        <v>Suffolk</v>
      </c>
      <c r="AO32" s="159" t="str">
        <f>IFERROR(VLOOKUP(Table1[[#This Row],[RespondentID]],'All Data'!$A33:$CN605,84,FALSE),"unknown")</f>
        <v>North Patchogue, 11772</v>
      </c>
      <c r="AP32" s="159" t="str">
        <f>IFERROR(VLOOKUP(Table1[[#This Row],[RespondentID]],'All Data'!$A33:$CN605,85,FALSE),"unknown")</f>
        <v>White/Caucasian</v>
      </c>
      <c r="AQ32" s="159" t="str">
        <f>IFERROR(VLOOKUP(Table1[[#This Row],[RespondentID]],'All Data'!$A33:$CN605,86,FALSE),"unknown")</f>
        <v>No</v>
      </c>
      <c r="AR32" s="159" t="str">
        <f>IFERROR(VLOOKUP(Table1[[#This Row],[RespondentID]],'All Data'!$A33:$CN605,87,FALSE),"unknown")</f>
        <v xml:space="preserve">English </v>
      </c>
      <c r="AS32" s="159" t="str">
        <f>IFERROR(VLOOKUP(Table1[[#This Row],[RespondentID]],'All Data'!$A33:$CN605,88,FALSE),"unknown")</f>
        <v>$75,000 to $125,000</v>
      </c>
      <c r="AT32" s="159" t="str">
        <f>IFERROR(VLOOKUP(Table1[[#This Row],[RespondentID]],'All Data'!$A33:$CN605,89,FALSE),"unknown")</f>
        <v>Some college</v>
      </c>
      <c r="AU32" s="159" t="str">
        <f>IFERROR(VLOOKUP(Table1[[#This Row],[RespondentID]],'All Data'!$A33:$CN605,90,FALSE),"unknown")</f>
        <v>Employed for wages</v>
      </c>
      <c r="AV32" s="159" t="str">
        <f>IFERROR(VLOOKUP(Table1[[#This Row],[RespondentID]],'All Data'!$A33:$CN605,91,FALSE),"unknown")</f>
        <v>Yes</v>
      </c>
      <c r="AW32" s="159" t="str">
        <f>IFERROR(VLOOKUP(Table1[[#This Row],[RespondentID]],'All Data'!$A33:$CN605,92,FALSE),"unknown")</f>
        <v>Yes</v>
      </c>
    </row>
    <row r="33" spans="1:49" x14ac:dyDescent="0.35">
      <c r="A33" s="6">
        <v>5678193151</v>
      </c>
      <c r="B33" s="6"/>
      <c r="C33" s="6"/>
      <c r="D33" s="6"/>
      <c r="E33" s="6"/>
      <c r="F33" s="6"/>
      <c r="G33" s="6"/>
      <c r="H33" s="6"/>
      <c r="I33" s="6" t="s">
        <v>25</v>
      </c>
      <c r="J33" s="6"/>
      <c r="K33" s="6" t="s">
        <v>27</v>
      </c>
      <c r="L33" s="6"/>
      <c r="M33" s="6"/>
      <c r="N33" s="6"/>
      <c r="O33" s="8"/>
      <c r="P33" s="8">
        <f t="shared" si="0"/>
        <v>2</v>
      </c>
      <c r="Q33" s="10">
        <f t="shared" si="1"/>
        <v>1.5</v>
      </c>
      <c r="R33" s="8"/>
      <c r="S33" s="8">
        <f t="shared" si="17"/>
        <v>0</v>
      </c>
      <c r="T33" s="8">
        <f t="shared" si="2"/>
        <v>0</v>
      </c>
      <c r="U33" s="8">
        <f t="shared" si="3"/>
        <v>0</v>
      </c>
      <c r="V33" s="88">
        <f t="shared" si="4"/>
        <v>0</v>
      </c>
      <c r="W33" s="88">
        <f t="shared" si="5"/>
        <v>0</v>
      </c>
      <c r="X33" s="88">
        <f t="shared" si="6"/>
        <v>0</v>
      </c>
      <c r="Y33" s="88">
        <f t="shared" si="7"/>
        <v>0</v>
      </c>
      <c r="Z33" s="88">
        <f t="shared" si="8"/>
        <v>1</v>
      </c>
      <c r="AA33" s="88">
        <f t="shared" si="9"/>
        <v>0</v>
      </c>
      <c r="AB33" s="88">
        <f t="shared" si="10"/>
        <v>1</v>
      </c>
      <c r="AC33" s="88">
        <f t="shared" si="11"/>
        <v>0</v>
      </c>
      <c r="AD33" s="88">
        <f t="shared" si="12"/>
        <v>0</v>
      </c>
      <c r="AE33" s="88">
        <f t="shared" si="13"/>
        <v>0</v>
      </c>
      <c r="AF33" s="8"/>
      <c r="AG33" s="8"/>
      <c r="AH33" s="8">
        <f t="shared" si="14"/>
        <v>2</v>
      </c>
      <c r="AI33" s="8">
        <f t="shared" si="15"/>
        <v>2</v>
      </c>
      <c r="AJ33" s="8" t="str">
        <f t="shared" si="16"/>
        <v>Correct</v>
      </c>
      <c r="AK33" s="8"/>
      <c r="AL33" s="159" t="str">
        <f>IFERROR(VLOOKUP(Table1[[#This Row],[RespondentID]],'All Data'!$A34:$CN606,81,FALSE),"unknown")</f>
        <v>Female</v>
      </c>
      <c r="AM33" s="159">
        <f>IFERROR(VLOOKUP(Table1[[#This Row],[RespondentID]],'All Data'!$A34:$CN606,82,FALSE),"unknown")</f>
        <v>25</v>
      </c>
      <c r="AN33" s="159" t="str">
        <f>IFERROR(VLOOKUP(Table1[[#This Row],[RespondentID]],'All Data'!$A34:$CN606,83,FALSE),"unknown")</f>
        <v>Nassau</v>
      </c>
      <c r="AO33" s="159" t="str">
        <f>IFERROR(VLOOKUP(Table1[[#This Row],[RespondentID]],'All Data'!$A34:$CN606,84,FALSE),"unknown")</f>
        <v>Massapequa Park, 11762</v>
      </c>
      <c r="AP33" s="159" t="str">
        <f>IFERROR(VLOOKUP(Table1[[#This Row],[RespondentID]],'All Data'!$A34:$CN606,85,FALSE),"unknown")</f>
        <v>White/Caucasian</v>
      </c>
      <c r="AQ33" s="159" t="str">
        <f>IFERROR(VLOOKUP(Table1[[#This Row],[RespondentID]],'All Data'!$A34:$CN606,86,FALSE),"unknown")</f>
        <v>No</v>
      </c>
      <c r="AR33" s="159" t="str">
        <f>IFERROR(VLOOKUP(Table1[[#This Row],[RespondentID]],'All Data'!$A34:$CN606,87,FALSE),"unknown")</f>
        <v xml:space="preserve">English </v>
      </c>
      <c r="AS33" s="159" t="str">
        <f>IFERROR(VLOOKUP(Table1[[#This Row],[RespondentID]],'All Data'!$A34:$CN606,88,FALSE),"unknown")</f>
        <v>Over $125,000</v>
      </c>
      <c r="AT33" s="159" t="str">
        <f>IFERROR(VLOOKUP(Table1[[#This Row],[RespondentID]],'All Data'!$A34:$CN606,89,FALSE),"unknown")</f>
        <v>College graduate</v>
      </c>
      <c r="AU33" s="159" t="str">
        <f>IFERROR(VLOOKUP(Table1[[#This Row],[RespondentID]],'All Data'!$A34:$CN606,90,FALSE),"unknown")</f>
        <v>Employed for wages</v>
      </c>
      <c r="AV33" s="159" t="str">
        <f>IFERROR(VLOOKUP(Table1[[#This Row],[RespondentID]],'All Data'!$A34:$CN606,91,FALSE),"unknown")</f>
        <v>Yes</v>
      </c>
      <c r="AW33" s="159" t="str">
        <f>IFERROR(VLOOKUP(Table1[[#This Row],[RespondentID]],'All Data'!$A34:$CN606,92,FALSE),"unknown")</f>
        <v>Yes</v>
      </c>
    </row>
    <row r="34" spans="1:49" x14ac:dyDescent="0.35">
      <c r="A34" s="6">
        <v>5678191922</v>
      </c>
      <c r="B34" s="6"/>
      <c r="C34" s="6"/>
      <c r="D34" s="6"/>
      <c r="E34" s="6"/>
      <c r="F34" s="6"/>
      <c r="G34" s="6"/>
      <c r="H34" s="6"/>
      <c r="I34" s="6"/>
      <c r="J34" s="6"/>
      <c r="K34" s="6"/>
      <c r="L34" s="6"/>
      <c r="M34" s="6"/>
      <c r="N34" s="6" t="s">
        <v>30</v>
      </c>
      <c r="O34" s="8"/>
      <c r="P34" s="8">
        <f t="shared" si="0"/>
        <v>1</v>
      </c>
      <c r="Q34" s="9">
        <f t="shared" si="1"/>
        <v>3</v>
      </c>
      <c r="R34" s="8"/>
      <c r="S34" s="8">
        <f t="shared" si="17"/>
        <v>0</v>
      </c>
      <c r="T34" s="8">
        <f t="shared" si="2"/>
        <v>0</v>
      </c>
      <c r="U34" s="8">
        <f t="shared" si="3"/>
        <v>0</v>
      </c>
      <c r="V34" s="88">
        <f t="shared" si="4"/>
        <v>0</v>
      </c>
      <c r="W34" s="88">
        <f t="shared" si="5"/>
        <v>0</v>
      </c>
      <c r="X34" s="88">
        <f t="shared" si="6"/>
        <v>0</v>
      </c>
      <c r="Y34" s="88">
        <f t="shared" si="7"/>
        <v>0</v>
      </c>
      <c r="Z34" s="88">
        <f t="shared" si="8"/>
        <v>0</v>
      </c>
      <c r="AA34" s="88">
        <f t="shared" si="9"/>
        <v>0</v>
      </c>
      <c r="AB34" s="88">
        <f t="shared" si="10"/>
        <v>0</v>
      </c>
      <c r="AC34" s="88">
        <f t="shared" si="11"/>
        <v>0</v>
      </c>
      <c r="AD34" s="88">
        <f t="shared" si="12"/>
        <v>0</v>
      </c>
      <c r="AE34" s="88">
        <f t="shared" si="13"/>
        <v>1</v>
      </c>
      <c r="AF34" s="8"/>
      <c r="AG34" s="8"/>
      <c r="AH34" s="8">
        <f t="shared" si="14"/>
        <v>1</v>
      </c>
      <c r="AI34" s="8">
        <f t="shared" si="15"/>
        <v>1</v>
      </c>
      <c r="AJ34" s="8" t="str">
        <f t="shared" si="16"/>
        <v>Correct</v>
      </c>
      <c r="AK34" s="8"/>
      <c r="AL34" s="159" t="str">
        <f>IFERROR(VLOOKUP(Table1[[#This Row],[RespondentID]],'All Data'!$A35:$CN607,81,FALSE),"unknown")</f>
        <v>Female</v>
      </c>
      <c r="AM34" s="159">
        <f>IFERROR(VLOOKUP(Table1[[#This Row],[RespondentID]],'All Data'!$A35:$CN607,82,FALSE),"unknown")</f>
        <v>35</v>
      </c>
      <c r="AN34" s="159" t="str">
        <f>IFERROR(VLOOKUP(Table1[[#This Row],[RespondentID]],'All Data'!$A35:$CN607,83,FALSE),"unknown")</f>
        <v>Suffolk</v>
      </c>
      <c r="AO34" s="159" t="str">
        <f>IFERROR(VLOOKUP(Table1[[#This Row],[RespondentID]],'All Data'!$A35:$CN607,84,FALSE),"unknown")</f>
        <v>Holbrook, 11741</v>
      </c>
      <c r="AP34" s="159" t="str">
        <f>IFERROR(VLOOKUP(Table1[[#This Row],[RespondentID]],'All Data'!$A35:$CN607,85,FALSE),"unknown")</f>
        <v>White/Caucasian</v>
      </c>
      <c r="AQ34" s="159" t="str">
        <f>IFERROR(VLOOKUP(Table1[[#This Row],[RespondentID]],'All Data'!$A35:$CN607,86,FALSE),"unknown")</f>
        <v>No</v>
      </c>
      <c r="AR34" s="159" t="str">
        <f>IFERROR(VLOOKUP(Table1[[#This Row],[RespondentID]],'All Data'!$A35:$CN607,87,FALSE),"unknown")</f>
        <v xml:space="preserve">English </v>
      </c>
      <c r="AS34" s="159" t="str">
        <f>IFERROR(VLOOKUP(Table1[[#This Row],[RespondentID]],'All Data'!$A35:$CN607,88,FALSE),"unknown")</f>
        <v>$75,000 to $125,000</v>
      </c>
      <c r="AT34" s="159" t="str">
        <f>IFERROR(VLOOKUP(Table1[[#This Row],[RespondentID]],'All Data'!$A35:$CN607,89,FALSE),"unknown")</f>
        <v>Graduate school</v>
      </c>
      <c r="AU34" s="159" t="str">
        <f>IFERROR(VLOOKUP(Table1[[#This Row],[RespondentID]],'All Data'!$A35:$CN607,90,FALSE),"unknown")</f>
        <v>Employed for wages</v>
      </c>
      <c r="AV34" s="159" t="str">
        <f>IFERROR(VLOOKUP(Table1[[#This Row],[RespondentID]],'All Data'!$A35:$CN607,91,FALSE),"unknown")</f>
        <v>Yes</v>
      </c>
      <c r="AW34" s="159" t="str">
        <f>IFERROR(VLOOKUP(Table1[[#This Row],[RespondentID]],'All Data'!$A35:$CN607,92,FALSE),"unknown")</f>
        <v>Yes</v>
      </c>
    </row>
    <row r="35" spans="1:49" x14ac:dyDescent="0.35">
      <c r="A35" s="6">
        <v>5678188691</v>
      </c>
      <c r="B35" s="6"/>
      <c r="C35" s="6"/>
      <c r="D35" s="6"/>
      <c r="E35" s="6"/>
      <c r="F35" s="6"/>
      <c r="G35" s="6"/>
      <c r="H35" s="6"/>
      <c r="I35" s="6" t="s">
        <v>25</v>
      </c>
      <c r="J35" s="6"/>
      <c r="K35" s="6"/>
      <c r="L35" s="6"/>
      <c r="M35" s="6"/>
      <c r="N35" s="6"/>
      <c r="O35" s="8"/>
      <c r="P35" s="8">
        <f t="shared" si="0"/>
        <v>1</v>
      </c>
      <c r="Q35" s="10">
        <f t="shared" si="1"/>
        <v>3</v>
      </c>
      <c r="R35" s="8"/>
      <c r="S35" s="8">
        <f t="shared" si="17"/>
        <v>0</v>
      </c>
      <c r="T35" s="8">
        <f t="shared" si="2"/>
        <v>0</v>
      </c>
      <c r="U35" s="8">
        <f t="shared" si="3"/>
        <v>0</v>
      </c>
      <c r="V35" s="88">
        <f t="shared" si="4"/>
        <v>0</v>
      </c>
      <c r="W35" s="88">
        <f t="shared" si="5"/>
        <v>0</v>
      </c>
      <c r="X35" s="88">
        <f t="shared" si="6"/>
        <v>0</v>
      </c>
      <c r="Y35" s="88">
        <f t="shared" si="7"/>
        <v>0</v>
      </c>
      <c r="Z35" s="88">
        <f t="shared" si="8"/>
        <v>1</v>
      </c>
      <c r="AA35" s="88">
        <f t="shared" si="9"/>
        <v>0</v>
      </c>
      <c r="AB35" s="88">
        <f t="shared" si="10"/>
        <v>0</v>
      </c>
      <c r="AC35" s="88">
        <f t="shared" si="11"/>
        <v>0</v>
      </c>
      <c r="AD35" s="88">
        <f t="shared" si="12"/>
        <v>0</v>
      </c>
      <c r="AE35" s="88">
        <f t="shared" si="13"/>
        <v>0</v>
      </c>
      <c r="AF35" s="8"/>
      <c r="AG35" s="8"/>
      <c r="AH35" s="8">
        <f t="shared" si="14"/>
        <v>1</v>
      </c>
      <c r="AI35" s="8">
        <f t="shared" si="15"/>
        <v>1</v>
      </c>
      <c r="AJ35" s="8" t="str">
        <f t="shared" si="16"/>
        <v>Correct</v>
      </c>
      <c r="AK35" s="8"/>
      <c r="AL35" s="159" t="str">
        <f>IFERROR(VLOOKUP(Table1[[#This Row],[RespondentID]],'All Data'!$A36:$CN608,81,FALSE),"unknown")</f>
        <v>Female</v>
      </c>
      <c r="AM35" s="159">
        <f>IFERROR(VLOOKUP(Table1[[#This Row],[RespondentID]],'All Data'!$A36:$CN608,82,FALSE),"unknown")</f>
        <v>45</v>
      </c>
      <c r="AN35" s="159" t="str">
        <f>IFERROR(VLOOKUP(Table1[[#This Row],[RespondentID]],'All Data'!$A36:$CN608,83,FALSE),"unknown")</f>
        <v>Nassau</v>
      </c>
      <c r="AO35" s="159" t="str">
        <f>IFERROR(VLOOKUP(Table1[[#This Row],[RespondentID]],'All Data'!$A36:$CN608,84,FALSE),"unknown")</f>
        <v>East Rockaway, 11518</v>
      </c>
      <c r="AP35" s="159" t="str">
        <f>IFERROR(VLOOKUP(Table1[[#This Row],[RespondentID]],'All Data'!$A36:$CN608,85,FALSE),"unknown")</f>
        <v>White/Caucasian</v>
      </c>
      <c r="AQ35" s="159" t="str">
        <f>IFERROR(VLOOKUP(Table1[[#This Row],[RespondentID]],'All Data'!$A36:$CN608,86,FALSE),"unknown")</f>
        <v>No</v>
      </c>
      <c r="AR35" s="159" t="str">
        <f>IFERROR(VLOOKUP(Table1[[#This Row],[RespondentID]],'All Data'!$A36:$CN608,87,FALSE),"unknown")</f>
        <v xml:space="preserve">English </v>
      </c>
      <c r="AS35" s="159" t="str">
        <f>IFERROR(VLOOKUP(Table1[[#This Row],[RespondentID]],'All Data'!$A36:$CN608,88,FALSE),"unknown")</f>
        <v>$75,000 to $125,000</v>
      </c>
      <c r="AT35" s="159" t="str">
        <f>IFERROR(VLOOKUP(Table1[[#This Row],[RespondentID]],'All Data'!$A36:$CN608,89,FALSE),"unknown")</f>
        <v>Graduate school</v>
      </c>
      <c r="AU35" s="159" t="str">
        <f>IFERROR(VLOOKUP(Table1[[#This Row],[RespondentID]],'All Data'!$A36:$CN608,90,FALSE),"unknown")</f>
        <v>Employed for wages</v>
      </c>
      <c r="AV35" s="159" t="str">
        <f>IFERROR(VLOOKUP(Table1[[#This Row],[RespondentID]],'All Data'!$A36:$CN608,91,FALSE),"unknown")</f>
        <v>Yes</v>
      </c>
      <c r="AW35" s="159" t="str">
        <f>IFERROR(VLOOKUP(Table1[[#This Row],[RespondentID]],'All Data'!$A36:$CN608,92,FALSE),"unknown")</f>
        <v>Yes</v>
      </c>
    </row>
    <row r="36" spans="1:49" x14ac:dyDescent="0.35">
      <c r="A36" s="6">
        <v>5678188449</v>
      </c>
      <c r="B36" s="6"/>
      <c r="C36" s="6" t="s">
        <v>19</v>
      </c>
      <c r="D36" s="6"/>
      <c r="E36" s="6"/>
      <c r="F36" s="6"/>
      <c r="G36" s="6"/>
      <c r="H36" s="6"/>
      <c r="I36" s="6"/>
      <c r="J36" s="6"/>
      <c r="K36" s="6"/>
      <c r="L36" s="6"/>
      <c r="M36" s="6" t="s">
        <v>29</v>
      </c>
      <c r="N36" s="6" t="s">
        <v>30</v>
      </c>
      <c r="O36" s="8"/>
      <c r="P36" s="8">
        <f t="shared" si="0"/>
        <v>3</v>
      </c>
      <c r="Q36" s="9">
        <f t="shared" si="1"/>
        <v>1</v>
      </c>
      <c r="R36" s="8"/>
      <c r="S36" s="8">
        <f t="shared" si="17"/>
        <v>0</v>
      </c>
      <c r="T36" s="8">
        <f t="shared" si="2"/>
        <v>1</v>
      </c>
      <c r="U36" s="8">
        <f t="shared" si="3"/>
        <v>0</v>
      </c>
      <c r="V36" s="88">
        <f t="shared" si="4"/>
        <v>0</v>
      </c>
      <c r="W36" s="88">
        <f t="shared" si="5"/>
        <v>0</v>
      </c>
      <c r="X36" s="88">
        <f t="shared" si="6"/>
        <v>0</v>
      </c>
      <c r="Y36" s="88">
        <f t="shared" si="7"/>
        <v>0</v>
      </c>
      <c r="Z36" s="88">
        <f t="shared" si="8"/>
        <v>0</v>
      </c>
      <c r="AA36" s="88">
        <f t="shared" si="9"/>
        <v>0</v>
      </c>
      <c r="AB36" s="88">
        <f t="shared" si="10"/>
        <v>0</v>
      </c>
      <c r="AC36" s="88">
        <f t="shared" si="11"/>
        <v>0</v>
      </c>
      <c r="AD36" s="88">
        <f t="shared" si="12"/>
        <v>1</v>
      </c>
      <c r="AE36" s="88">
        <f t="shared" si="13"/>
        <v>1</v>
      </c>
      <c r="AF36" s="8"/>
      <c r="AG36" s="8"/>
      <c r="AH36" s="8">
        <f t="shared" si="14"/>
        <v>3</v>
      </c>
      <c r="AI36" s="8">
        <f t="shared" si="15"/>
        <v>3</v>
      </c>
      <c r="AJ36" s="8" t="str">
        <f t="shared" si="16"/>
        <v>Correct</v>
      </c>
      <c r="AK36" s="8"/>
      <c r="AL36" s="159" t="str">
        <f>IFERROR(VLOOKUP(Table1[[#This Row],[RespondentID]],'All Data'!$A37:$CN609,81,FALSE),"unknown")</f>
        <v>Female</v>
      </c>
      <c r="AM36" s="159">
        <f>IFERROR(VLOOKUP(Table1[[#This Row],[RespondentID]],'All Data'!$A37:$CN609,82,FALSE),"unknown")</f>
        <v>56</v>
      </c>
      <c r="AN36" s="159" t="str">
        <f>IFERROR(VLOOKUP(Table1[[#This Row],[RespondentID]],'All Data'!$A37:$CN609,83,FALSE),"unknown")</f>
        <v>Suffolk</v>
      </c>
      <c r="AO36" s="159" t="str">
        <f>IFERROR(VLOOKUP(Table1[[#This Row],[RespondentID]],'All Data'!$A37:$CN609,84,FALSE),"unknown")</f>
        <v>Mount Sinai, 11766</v>
      </c>
      <c r="AP36" s="159" t="str">
        <f>IFERROR(VLOOKUP(Table1[[#This Row],[RespondentID]],'All Data'!$A37:$CN609,85,FALSE),"unknown")</f>
        <v>White/Caucasian</v>
      </c>
      <c r="AQ36" s="159" t="str">
        <f>IFERROR(VLOOKUP(Table1[[#This Row],[RespondentID]],'All Data'!$A37:$CN609,86,FALSE),"unknown")</f>
        <v>No</v>
      </c>
      <c r="AR36" s="159" t="str">
        <f>IFERROR(VLOOKUP(Table1[[#This Row],[RespondentID]],'All Data'!$A37:$CN609,87,FALSE),"unknown")</f>
        <v xml:space="preserve">English </v>
      </c>
      <c r="AS36" s="159" t="str">
        <f>IFERROR(VLOOKUP(Table1[[#This Row],[RespondentID]],'All Data'!$A37:$CN609,88,FALSE),"unknown")</f>
        <v>$50,000 to $74,999</v>
      </c>
      <c r="AT36" s="159" t="str">
        <f>IFERROR(VLOOKUP(Table1[[#This Row],[RespondentID]],'All Data'!$A37:$CN609,89,FALSE),"unknown")</f>
        <v>Technical school</v>
      </c>
      <c r="AU36" s="159" t="str">
        <f>IFERROR(VLOOKUP(Table1[[#This Row],[RespondentID]],'All Data'!$A37:$CN609,90,FALSE),"unknown")</f>
        <v>Employed for wages</v>
      </c>
      <c r="AV36" s="159" t="str">
        <f>IFERROR(VLOOKUP(Table1[[#This Row],[RespondentID]],'All Data'!$A37:$CN609,91,FALSE),"unknown")</f>
        <v>Yes</v>
      </c>
      <c r="AW36" s="159" t="str">
        <f>IFERROR(VLOOKUP(Table1[[#This Row],[RespondentID]],'All Data'!$A37:$CN609,92,FALSE),"unknown")</f>
        <v>Yes</v>
      </c>
    </row>
    <row r="37" spans="1:49" x14ac:dyDescent="0.35">
      <c r="A37" s="6">
        <v>5678187695</v>
      </c>
      <c r="B37" s="6" t="s">
        <v>18</v>
      </c>
      <c r="C37" s="6" t="s">
        <v>19</v>
      </c>
      <c r="D37" s="6"/>
      <c r="E37" s="6"/>
      <c r="F37" s="6"/>
      <c r="G37" s="6"/>
      <c r="H37" s="6"/>
      <c r="I37" s="6"/>
      <c r="J37" s="6"/>
      <c r="K37" s="6" t="s">
        <v>27</v>
      </c>
      <c r="L37" s="6"/>
      <c r="M37" s="6"/>
      <c r="N37" s="6"/>
      <c r="O37" s="8"/>
      <c r="P37" s="8">
        <f t="shared" si="0"/>
        <v>3</v>
      </c>
      <c r="Q37" s="10">
        <f t="shared" si="1"/>
        <v>1</v>
      </c>
      <c r="R37" s="8"/>
      <c r="S37" s="8">
        <f t="shared" si="17"/>
        <v>1</v>
      </c>
      <c r="T37" s="8">
        <f t="shared" si="2"/>
        <v>1</v>
      </c>
      <c r="U37" s="8">
        <f t="shared" si="3"/>
        <v>0</v>
      </c>
      <c r="V37" s="88">
        <f t="shared" si="4"/>
        <v>0</v>
      </c>
      <c r="W37" s="88">
        <f t="shared" si="5"/>
        <v>0</v>
      </c>
      <c r="X37" s="88">
        <f t="shared" si="6"/>
        <v>0</v>
      </c>
      <c r="Y37" s="88">
        <f t="shared" si="7"/>
        <v>0</v>
      </c>
      <c r="Z37" s="88">
        <f t="shared" si="8"/>
        <v>0</v>
      </c>
      <c r="AA37" s="88">
        <f t="shared" si="9"/>
        <v>0</v>
      </c>
      <c r="AB37" s="88">
        <f t="shared" si="10"/>
        <v>1</v>
      </c>
      <c r="AC37" s="88">
        <f t="shared" si="11"/>
        <v>0</v>
      </c>
      <c r="AD37" s="88">
        <f t="shared" si="12"/>
        <v>0</v>
      </c>
      <c r="AE37" s="88">
        <f t="shared" si="13"/>
        <v>0</v>
      </c>
      <c r="AF37" s="8"/>
      <c r="AG37" s="8"/>
      <c r="AH37" s="8">
        <f t="shared" si="14"/>
        <v>3</v>
      </c>
      <c r="AI37" s="8">
        <f t="shared" si="15"/>
        <v>3</v>
      </c>
      <c r="AJ37" s="8" t="str">
        <f t="shared" si="16"/>
        <v>Correct</v>
      </c>
      <c r="AK37" s="8"/>
      <c r="AL37" s="159" t="str">
        <f>IFERROR(VLOOKUP(Table1[[#This Row],[RespondentID]],'All Data'!$A38:$CN610,81,FALSE),"unknown")</f>
        <v>Female</v>
      </c>
      <c r="AM37" s="159">
        <f>IFERROR(VLOOKUP(Table1[[#This Row],[RespondentID]],'All Data'!$A38:$CN610,82,FALSE),"unknown")</f>
        <v>50</v>
      </c>
      <c r="AN37" s="159" t="str">
        <f>IFERROR(VLOOKUP(Table1[[#This Row],[RespondentID]],'All Data'!$A38:$CN610,83,FALSE),"unknown")</f>
        <v>Suffolk</v>
      </c>
      <c r="AO37" s="159" t="str">
        <f>IFERROR(VLOOKUP(Table1[[#This Row],[RespondentID]],'All Data'!$A38:$CN610,84,FALSE),"unknown")</f>
        <v>Holbrook, 11741</v>
      </c>
      <c r="AP37" s="159" t="str">
        <f>IFERROR(VLOOKUP(Table1[[#This Row],[RespondentID]],'All Data'!$A38:$CN610,85,FALSE),"unknown")</f>
        <v>White/Caucasian</v>
      </c>
      <c r="AQ37" s="159" t="str">
        <f>IFERROR(VLOOKUP(Table1[[#This Row],[RespondentID]],'All Data'!$A38:$CN610,86,FALSE),"unknown")</f>
        <v>No</v>
      </c>
      <c r="AR37" s="159" t="str">
        <f>IFERROR(VLOOKUP(Table1[[#This Row],[RespondentID]],'All Data'!$A38:$CN610,87,FALSE),"unknown")</f>
        <v xml:space="preserve">English </v>
      </c>
      <c r="AS37" s="159" t="str">
        <f>IFERROR(VLOOKUP(Table1[[#This Row],[RespondentID]],'All Data'!$A38:$CN610,88,FALSE),"unknown")</f>
        <v>Over $125,000</v>
      </c>
      <c r="AT37" s="159" t="str">
        <f>IFERROR(VLOOKUP(Table1[[#This Row],[RespondentID]],'All Data'!$A38:$CN610,89,FALSE),"unknown")</f>
        <v>Other (please specify)</v>
      </c>
      <c r="AU37" s="159" t="str">
        <f>IFERROR(VLOOKUP(Table1[[#This Row],[RespondentID]],'All Data'!$A38:$CN610,90,FALSE),"unknown")</f>
        <v>Employed for wages</v>
      </c>
      <c r="AV37" s="159" t="str">
        <f>IFERROR(VLOOKUP(Table1[[#This Row],[RespondentID]],'All Data'!$A38:$CN610,91,FALSE),"unknown")</f>
        <v>Yes</v>
      </c>
      <c r="AW37" s="159" t="str">
        <f>IFERROR(VLOOKUP(Table1[[#This Row],[RespondentID]],'All Data'!$A38:$CN610,92,FALSE),"unknown")</f>
        <v>Yes</v>
      </c>
    </row>
    <row r="38" spans="1:49" x14ac:dyDescent="0.35">
      <c r="A38" s="6">
        <v>5678173649</v>
      </c>
      <c r="B38" s="6"/>
      <c r="C38" s="6"/>
      <c r="D38" s="6"/>
      <c r="E38" s="6"/>
      <c r="F38" s="6"/>
      <c r="G38" s="6"/>
      <c r="H38" s="6"/>
      <c r="I38" s="6" t="s">
        <v>25</v>
      </c>
      <c r="J38" s="6"/>
      <c r="K38" s="6"/>
      <c r="L38" s="6"/>
      <c r="M38" s="6"/>
      <c r="N38" s="6"/>
      <c r="O38" s="8"/>
      <c r="P38" s="8">
        <f t="shared" si="0"/>
        <v>1</v>
      </c>
      <c r="Q38" s="9">
        <f t="shared" si="1"/>
        <v>3</v>
      </c>
      <c r="R38" s="8"/>
      <c r="S38" s="8">
        <f t="shared" si="17"/>
        <v>0</v>
      </c>
      <c r="T38" s="8">
        <f t="shared" si="2"/>
        <v>0</v>
      </c>
      <c r="U38" s="8">
        <f t="shared" si="3"/>
        <v>0</v>
      </c>
      <c r="V38" s="88">
        <f t="shared" si="4"/>
        <v>0</v>
      </c>
      <c r="W38" s="88">
        <f t="shared" si="5"/>
        <v>0</v>
      </c>
      <c r="X38" s="88">
        <f t="shared" si="6"/>
        <v>0</v>
      </c>
      <c r="Y38" s="88">
        <f t="shared" si="7"/>
        <v>0</v>
      </c>
      <c r="Z38" s="88">
        <f t="shared" si="8"/>
        <v>1</v>
      </c>
      <c r="AA38" s="88">
        <f t="shared" si="9"/>
        <v>0</v>
      </c>
      <c r="AB38" s="88">
        <f t="shared" si="10"/>
        <v>0</v>
      </c>
      <c r="AC38" s="88">
        <f t="shared" si="11"/>
        <v>0</v>
      </c>
      <c r="AD38" s="88">
        <f t="shared" si="12"/>
        <v>0</v>
      </c>
      <c r="AE38" s="88">
        <f t="shared" si="13"/>
        <v>0</v>
      </c>
      <c r="AF38" s="8"/>
      <c r="AG38" s="8"/>
      <c r="AH38" s="8">
        <f t="shared" si="14"/>
        <v>1</v>
      </c>
      <c r="AI38" s="8">
        <f t="shared" si="15"/>
        <v>1</v>
      </c>
      <c r="AJ38" s="8" t="str">
        <f t="shared" si="16"/>
        <v>Correct</v>
      </c>
      <c r="AK38" s="8"/>
      <c r="AL38" s="159" t="str">
        <f>IFERROR(VLOOKUP(Table1[[#This Row],[RespondentID]],'All Data'!$A39:$CN611,81,FALSE),"unknown")</f>
        <v>Female</v>
      </c>
      <c r="AM38" s="159">
        <f>IFERROR(VLOOKUP(Table1[[#This Row],[RespondentID]],'All Data'!$A39:$CN611,82,FALSE),"unknown")</f>
        <v>45</v>
      </c>
      <c r="AN38" s="159" t="str">
        <f>IFERROR(VLOOKUP(Table1[[#This Row],[RespondentID]],'All Data'!$A39:$CN611,83,FALSE),"unknown")</f>
        <v>Nassau</v>
      </c>
      <c r="AO38" s="159" t="str">
        <f>IFERROR(VLOOKUP(Table1[[#This Row],[RespondentID]],'All Data'!$A39:$CN611,84,FALSE),"unknown")</f>
        <v>East Meadow, 11554</v>
      </c>
      <c r="AP38" s="159" t="str">
        <f>IFERROR(VLOOKUP(Table1[[#This Row],[RespondentID]],'All Data'!$A39:$CN611,85,FALSE),"unknown")</f>
        <v>White/Caucasian</v>
      </c>
      <c r="AQ38" s="159" t="str">
        <f>IFERROR(VLOOKUP(Table1[[#This Row],[RespondentID]],'All Data'!$A39:$CN611,86,FALSE),"unknown")</f>
        <v>No</v>
      </c>
      <c r="AR38" s="159" t="str">
        <f>IFERROR(VLOOKUP(Table1[[#This Row],[RespondentID]],'All Data'!$A39:$CN611,87,FALSE),"unknown")</f>
        <v xml:space="preserve">English </v>
      </c>
      <c r="AS38" s="159" t="str">
        <f>IFERROR(VLOOKUP(Table1[[#This Row],[RespondentID]],'All Data'!$A39:$CN611,88,FALSE),"unknown")</f>
        <v>$50,000 to $74,999</v>
      </c>
      <c r="AT38" s="159" t="str">
        <f>IFERROR(VLOOKUP(Table1[[#This Row],[RespondentID]],'All Data'!$A39:$CN611,89,FALSE),"unknown")</f>
        <v>Some college</v>
      </c>
      <c r="AU38" s="159" t="str">
        <f>IFERROR(VLOOKUP(Table1[[#This Row],[RespondentID]],'All Data'!$A39:$CN611,90,FALSE),"unknown")</f>
        <v>Employed for wages</v>
      </c>
      <c r="AV38" s="159" t="str">
        <f>IFERROR(VLOOKUP(Table1[[#This Row],[RespondentID]],'All Data'!$A39:$CN611,91,FALSE),"unknown")</f>
        <v>Yes</v>
      </c>
      <c r="AW38" s="159" t="str">
        <f>IFERROR(VLOOKUP(Table1[[#This Row],[RespondentID]],'All Data'!$A39:$CN611,92,FALSE),"unknown")</f>
        <v>Yes</v>
      </c>
    </row>
    <row r="39" spans="1:49" x14ac:dyDescent="0.35">
      <c r="A39" s="6">
        <v>5678055433</v>
      </c>
      <c r="B39" s="6" t="s">
        <v>18</v>
      </c>
      <c r="C39" s="6" t="s">
        <v>19</v>
      </c>
      <c r="D39" s="6"/>
      <c r="E39" s="6"/>
      <c r="F39" s="6"/>
      <c r="G39" s="6"/>
      <c r="H39" s="6"/>
      <c r="I39" s="6"/>
      <c r="J39" s="6"/>
      <c r="K39" s="6"/>
      <c r="L39" s="6" t="s">
        <v>28</v>
      </c>
      <c r="M39" s="6"/>
      <c r="N39" s="6"/>
      <c r="O39" s="8"/>
      <c r="P39" s="8">
        <f t="shared" si="0"/>
        <v>3</v>
      </c>
      <c r="Q39" s="10">
        <f t="shared" si="1"/>
        <v>1</v>
      </c>
      <c r="R39" s="8"/>
      <c r="S39" s="8">
        <f t="shared" si="17"/>
        <v>1</v>
      </c>
      <c r="T39" s="8">
        <f t="shared" si="2"/>
        <v>1</v>
      </c>
      <c r="U39" s="8">
        <f t="shared" si="3"/>
        <v>0</v>
      </c>
      <c r="V39" s="88">
        <f t="shared" si="4"/>
        <v>0</v>
      </c>
      <c r="W39" s="88">
        <f t="shared" si="5"/>
        <v>0</v>
      </c>
      <c r="X39" s="88">
        <f t="shared" si="6"/>
        <v>0</v>
      </c>
      <c r="Y39" s="88">
        <f t="shared" si="7"/>
        <v>0</v>
      </c>
      <c r="Z39" s="88">
        <f t="shared" si="8"/>
        <v>0</v>
      </c>
      <c r="AA39" s="88">
        <f t="shared" si="9"/>
        <v>0</v>
      </c>
      <c r="AB39" s="88">
        <f t="shared" si="10"/>
        <v>0</v>
      </c>
      <c r="AC39" s="88">
        <f t="shared" si="11"/>
        <v>1</v>
      </c>
      <c r="AD39" s="88">
        <f t="shared" si="12"/>
        <v>0</v>
      </c>
      <c r="AE39" s="88">
        <f t="shared" si="13"/>
        <v>0</v>
      </c>
      <c r="AF39" s="8"/>
      <c r="AG39" s="8"/>
      <c r="AH39" s="8">
        <f t="shared" si="14"/>
        <v>3</v>
      </c>
      <c r="AI39" s="8">
        <f t="shared" si="15"/>
        <v>3</v>
      </c>
      <c r="AJ39" s="8" t="str">
        <f t="shared" si="16"/>
        <v>Correct</v>
      </c>
      <c r="AK39" s="8"/>
      <c r="AL39" s="159" t="str">
        <f>IFERROR(VLOOKUP(Table1[[#This Row],[RespondentID]],'All Data'!$A40:$CN612,81,FALSE),"unknown")</f>
        <v>Male</v>
      </c>
      <c r="AM39" s="159">
        <f>IFERROR(VLOOKUP(Table1[[#This Row],[RespondentID]],'All Data'!$A40:$CN612,82,FALSE),"unknown")</f>
        <v>29</v>
      </c>
      <c r="AN39" s="159" t="str">
        <f>IFERROR(VLOOKUP(Table1[[#This Row],[RespondentID]],'All Data'!$A40:$CN612,83,FALSE),"unknown")</f>
        <v>Suffolk</v>
      </c>
      <c r="AO39" s="159" t="str">
        <f>IFERROR(VLOOKUP(Table1[[#This Row],[RespondentID]],'All Data'!$A40:$CN612,84,FALSE),"unknown")</f>
        <v>Stony Brook, 11790</v>
      </c>
      <c r="AP39" s="159" t="str">
        <f>IFERROR(VLOOKUP(Table1[[#This Row],[RespondentID]],'All Data'!$A40:$CN612,85,FALSE),"unknown")</f>
        <v>White/Caucasian</v>
      </c>
      <c r="AQ39" s="159" t="str">
        <f>IFERROR(VLOOKUP(Table1[[#This Row],[RespondentID]],'All Data'!$A40:$CN612,86,FALSE),"unknown")</f>
        <v>No</v>
      </c>
      <c r="AR39" s="159" t="str">
        <f>IFERROR(VLOOKUP(Table1[[#This Row],[RespondentID]],'All Data'!$A40:$CN612,87,FALSE),"unknown")</f>
        <v xml:space="preserve">English </v>
      </c>
      <c r="AS39" s="159" t="str">
        <f>IFERROR(VLOOKUP(Table1[[#This Row],[RespondentID]],'All Data'!$A40:$CN612,88,FALSE),"unknown")</f>
        <v>$75,000 to $125,000</v>
      </c>
      <c r="AT39" s="159" t="str">
        <f>IFERROR(VLOOKUP(Table1[[#This Row],[RespondentID]],'All Data'!$A40:$CN612,89,FALSE),"unknown")</f>
        <v>College graduate</v>
      </c>
      <c r="AU39" s="159" t="str">
        <f>IFERROR(VLOOKUP(Table1[[#This Row],[RespondentID]],'All Data'!$A40:$CN612,90,FALSE),"unknown")</f>
        <v>Employed for wages</v>
      </c>
      <c r="AV39" s="159" t="str">
        <f>IFERROR(VLOOKUP(Table1[[#This Row],[RespondentID]],'All Data'!$A40:$CN612,91,FALSE),"unknown")</f>
        <v>Yes</v>
      </c>
      <c r="AW39" s="159" t="str">
        <f>IFERROR(VLOOKUP(Table1[[#This Row],[RespondentID]],'All Data'!$A40:$CN612,92,FALSE),"unknown")</f>
        <v>Yes</v>
      </c>
    </row>
    <row r="40" spans="1:49" x14ac:dyDescent="0.35">
      <c r="A40" s="6">
        <v>5678051723</v>
      </c>
      <c r="B40" s="6"/>
      <c r="C40" s="6"/>
      <c r="D40" s="6"/>
      <c r="E40" s="6"/>
      <c r="F40" s="6"/>
      <c r="G40" s="6"/>
      <c r="H40" s="6"/>
      <c r="I40" s="6"/>
      <c r="J40" s="6"/>
      <c r="K40" s="6"/>
      <c r="L40" s="6"/>
      <c r="M40" s="6" t="s">
        <v>29</v>
      </c>
      <c r="N40" s="6"/>
      <c r="O40" s="8"/>
      <c r="P40" s="8">
        <f t="shared" si="0"/>
        <v>1</v>
      </c>
      <c r="Q40" s="9">
        <f t="shared" si="1"/>
        <v>3</v>
      </c>
      <c r="R40" s="8"/>
      <c r="S40" s="8">
        <f t="shared" si="17"/>
        <v>0</v>
      </c>
      <c r="T40" s="8">
        <f t="shared" si="2"/>
        <v>0</v>
      </c>
      <c r="U40" s="8">
        <f t="shared" si="3"/>
        <v>0</v>
      </c>
      <c r="V40" s="88">
        <f t="shared" si="4"/>
        <v>0</v>
      </c>
      <c r="W40" s="88">
        <f t="shared" si="5"/>
        <v>0</v>
      </c>
      <c r="X40" s="88">
        <f t="shared" si="6"/>
        <v>0</v>
      </c>
      <c r="Y40" s="88">
        <f t="shared" si="7"/>
        <v>0</v>
      </c>
      <c r="Z40" s="88">
        <f t="shared" si="8"/>
        <v>0</v>
      </c>
      <c r="AA40" s="88">
        <f t="shared" si="9"/>
        <v>0</v>
      </c>
      <c r="AB40" s="88">
        <f t="shared" si="10"/>
        <v>0</v>
      </c>
      <c r="AC40" s="88">
        <f t="shared" si="11"/>
        <v>0</v>
      </c>
      <c r="AD40" s="88">
        <f t="shared" si="12"/>
        <v>1</v>
      </c>
      <c r="AE40" s="88">
        <f t="shared" si="13"/>
        <v>0</v>
      </c>
      <c r="AF40" s="8"/>
      <c r="AG40" s="8"/>
      <c r="AH40" s="8">
        <f t="shared" si="14"/>
        <v>1</v>
      </c>
      <c r="AI40" s="8">
        <f t="shared" si="15"/>
        <v>1</v>
      </c>
      <c r="AJ40" s="8" t="str">
        <f t="shared" si="16"/>
        <v>Correct</v>
      </c>
      <c r="AK40" s="8"/>
      <c r="AL40" s="159" t="str">
        <f>IFERROR(VLOOKUP(Table1[[#This Row],[RespondentID]],'All Data'!$A41:$CN613,81,FALSE),"unknown")</f>
        <v>Male</v>
      </c>
      <c r="AM40" s="159">
        <f>IFERROR(VLOOKUP(Table1[[#This Row],[RespondentID]],'All Data'!$A41:$CN613,82,FALSE),"unknown")</f>
        <v>65</v>
      </c>
      <c r="AN40" s="159" t="str">
        <f>IFERROR(VLOOKUP(Table1[[#This Row],[RespondentID]],'All Data'!$A41:$CN613,83,FALSE),"unknown")</f>
        <v>Suffolk</v>
      </c>
      <c r="AO40" s="159" t="str">
        <f>IFERROR(VLOOKUP(Table1[[#This Row],[RespondentID]],'All Data'!$A41:$CN613,84,FALSE),"unknown")</f>
        <v>Holbrook, 11741</v>
      </c>
      <c r="AP40" s="159" t="str">
        <f>IFERROR(VLOOKUP(Table1[[#This Row],[RespondentID]],'All Data'!$A41:$CN613,85,FALSE),"unknown")</f>
        <v>White/Caucasian</v>
      </c>
      <c r="AQ40" s="159" t="str">
        <f>IFERROR(VLOOKUP(Table1[[#This Row],[RespondentID]],'All Data'!$A41:$CN613,86,FALSE),"unknown")</f>
        <v>No</v>
      </c>
      <c r="AR40" s="159" t="str">
        <f>IFERROR(VLOOKUP(Table1[[#This Row],[RespondentID]],'All Data'!$A41:$CN613,87,FALSE),"unknown")</f>
        <v xml:space="preserve">English </v>
      </c>
      <c r="AS40" s="159" t="str">
        <f>IFERROR(VLOOKUP(Table1[[#This Row],[RespondentID]],'All Data'!$A41:$CN613,88,FALSE),"unknown")</f>
        <v>$75,000 to $125,000</v>
      </c>
      <c r="AT40" s="159" t="str">
        <f>IFERROR(VLOOKUP(Table1[[#This Row],[RespondentID]],'All Data'!$A41:$CN613,89,FALSE),"unknown")</f>
        <v>Graduate school</v>
      </c>
      <c r="AU40" s="159" t="str">
        <f>IFERROR(VLOOKUP(Table1[[#This Row],[RespondentID]],'All Data'!$A41:$CN613,90,FALSE),"unknown")</f>
        <v>Retired</v>
      </c>
      <c r="AV40" s="159" t="str">
        <f>IFERROR(VLOOKUP(Table1[[#This Row],[RespondentID]],'All Data'!$A41:$CN613,91,FALSE),"unknown")</f>
        <v>Yes</v>
      </c>
      <c r="AW40" s="159" t="str">
        <f>IFERROR(VLOOKUP(Table1[[#This Row],[RespondentID]],'All Data'!$A41:$CN613,92,FALSE),"unknown")</f>
        <v>Yes</v>
      </c>
    </row>
    <row r="41" spans="1:49" x14ac:dyDescent="0.35">
      <c r="A41" s="6">
        <v>5678049260</v>
      </c>
      <c r="B41" s="6"/>
      <c r="C41" s="6"/>
      <c r="D41" s="6"/>
      <c r="E41" s="6"/>
      <c r="F41" s="6"/>
      <c r="G41" s="6"/>
      <c r="H41" s="6"/>
      <c r="I41" s="6"/>
      <c r="J41" s="6"/>
      <c r="K41" s="6"/>
      <c r="L41" s="6"/>
      <c r="M41" s="6"/>
      <c r="N41" s="6"/>
      <c r="O41" s="8"/>
      <c r="P41" s="8">
        <f t="shared" si="0"/>
        <v>0</v>
      </c>
      <c r="Q41" s="10" t="e">
        <f t="shared" si="1"/>
        <v>#DIV/0!</v>
      </c>
      <c r="R41" s="8"/>
      <c r="S41" s="8">
        <f t="shared" si="17"/>
        <v>0</v>
      </c>
      <c r="T41" s="8">
        <f t="shared" si="2"/>
        <v>0</v>
      </c>
      <c r="U41" s="8">
        <f t="shared" si="3"/>
        <v>0</v>
      </c>
      <c r="V41" s="88">
        <f t="shared" si="4"/>
        <v>0</v>
      </c>
      <c r="W41" s="88">
        <f t="shared" si="5"/>
        <v>0</v>
      </c>
      <c r="X41" s="88">
        <f t="shared" si="6"/>
        <v>0</v>
      </c>
      <c r="Y41" s="88">
        <f t="shared" si="7"/>
        <v>0</v>
      </c>
      <c r="Z41" s="88">
        <f t="shared" si="8"/>
        <v>0</v>
      </c>
      <c r="AA41" s="88">
        <f t="shared" si="9"/>
        <v>0</v>
      </c>
      <c r="AB41" s="88">
        <f t="shared" si="10"/>
        <v>0</v>
      </c>
      <c r="AC41" s="88">
        <f t="shared" si="11"/>
        <v>0</v>
      </c>
      <c r="AD41" s="88">
        <f t="shared" si="12"/>
        <v>0</v>
      </c>
      <c r="AE41" s="88">
        <f t="shared" si="13"/>
        <v>0</v>
      </c>
      <c r="AF41" s="8"/>
      <c r="AG41" s="8"/>
      <c r="AH41" s="8">
        <f t="shared" si="14"/>
        <v>0</v>
      </c>
      <c r="AI41" s="8">
        <f t="shared" si="15"/>
        <v>0</v>
      </c>
      <c r="AJ41" s="8" t="str">
        <f t="shared" si="16"/>
        <v>Correct</v>
      </c>
      <c r="AK41" s="8"/>
      <c r="AL41" s="159" t="str">
        <f>IFERROR(VLOOKUP(Table1[[#This Row],[RespondentID]],'All Data'!$A42:$CN614,81,FALSE),"unknown")</f>
        <v>Male</v>
      </c>
      <c r="AM41" s="159">
        <f>IFERROR(VLOOKUP(Table1[[#This Row],[RespondentID]],'All Data'!$A42:$CN614,82,FALSE),"unknown")</f>
        <v>79</v>
      </c>
      <c r="AN41" s="159" t="str">
        <f>IFERROR(VLOOKUP(Table1[[#This Row],[RespondentID]],'All Data'!$A42:$CN614,83,FALSE),"unknown")</f>
        <v>Nassau</v>
      </c>
      <c r="AO41" s="159" t="str">
        <f>IFERROR(VLOOKUP(Table1[[#This Row],[RespondentID]],'All Data'!$A42:$CN614,84,FALSE),"unknown")</f>
        <v>Plainview, 11803</v>
      </c>
      <c r="AP41" s="159" t="str">
        <f>IFERROR(VLOOKUP(Table1[[#This Row],[RespondentID]],'All Data'!$A42:$CN614,85,FALSE),"unknown")</f>
        <v>White/Caucasian</v>
      </c>
      <c r="AQ41" s="159" t="str">
        <f>IFERROR(VLOOKUP(Table1[[#This Row],[RespondentID]],'All Data'!$A42:$CN614,86,FALSE),"unknown")</f>
        <v>No</v>
      </c>
      <c r="AR41" s="159" t="str">
        <f>IFERROR(VLOOKUP(Table1[[#This Row],[RespondentID]],'All Data'!$A42:$CN614,87,FALSE),"unknown")</f>
        <v xml:space="preserve">English </v>
      </c>
      <c r="AS41" s="159" t="str">
        <f>IFERROR(VLOOKUP(Table1[[#This Row],[RespondentID]],'All Data'!$A42:$CN614,88,FALSE),"unknown")</f>
        <v>$75,000 to $125,000</v>
      </c>
      <c r="AT41" s="159" t="str">
        <f>IFERROR(VLOOKUP(Table1[[#This Row],[RespondentID]],'All Data'!$A42:$CN614,89,FALSE),"unknown")</f>
        <v>Graduate school</v>
      </c>
      <c r="AU41" s="159" t="str">
        <f>IFERROR(VLOOKUP(Table1[[#This Row],[RespondentID]],'All Data'!$A42:$CN614,90,FALSE),"unknown")</f>
        <v>Retired</v>
      </c>
      <c r="AV41" s="159" t="str">
        <f>IFERROR(VLOOKUP(Table1[[#This Row],[RespondentID]],'All Data'!$A42:$CN614,91,FALSE),"unknown")</f>
        <v>Yes</v>
      </c>
      <c r="AW41" s="159" t="str">
        <f>IFERROR(VLOOKUP(Table1[[#This Row],[RespondentID]],'All Data'!$A42:$CN614,92,FALSE),"unknown")</f>
        <v>Yes</v>
      </c>
    </row>
    <row r="42" spans="1:49" x14ac:dyDescent="0.35">
      <c r="A42" s="6">
        <v>5677807483</v>
      </c>
      <c r="B42" s="6"/>
      <c r="C42" s="6"/>
      <c r="D42" s="6"/>
      <c r="E42" s="6" t="s">
        <v>21</v>
      </c>
      <c r="F42" s="6"/>
      <c r="G42" s="6"/>
      <c r="H42" s="6"/>
      <c r="I42" s="6"/>
      <c r="J42" s="6"/>
      <c r="K42" s="6" t="s">
        <v>27</v>
      </c>
      <c r="L42" s="6"/>
      <c r="M42" s="6"/>
      <c r="N42" s="6"/>
      <c r="O42" s="8"/>
      <c r="P42" s="8">
        <f t="shared" si="0"/>
        <v>2</v>
      </c>
      <c r="Q42" s="9">
        <f t="shared" si="1"/>
        <v>1.5</v>
      </c>
      <c r="R42" s="8"/>
      <c r="S42" s="8">
        <f t="shared" si="17"/>
        <v>0</v>
      </c>
      <c r="T42" s="8">
        <f t="shared" si="2"/>
        <v>0</v>
      </c>
      <c r="U42" s="8">
        <f t="shared" si="3"/>
        <v>0</v>
      </c>
      <c r="V42" s="88">
        <f t="shared" si="4"/>
        <v>1</v>
      </c>
      <c r="W42" s="88">
        <f t="shared" si="5"/>
        <v>0</v>
      </c>
      <c r="X42" s="88">
        <f t="shared" si="6"/>
        <v>0</v>
      </c>
      <c r="Y42" s="88">
        <f t="shared" si="7"/>
        <v>0</v>
      </c>
      <c r="Z42" s="88">
        <f t="shared" si="8"/>
        <v>0</v>
      </c>
      <c r="AA42" s="88">
        <f t="shared" si="9"/>
        <v>0</v>
      </c>
      <c r="AB42" s="88">
        <f t="shared" si="10"/>
        <v>1</v>
      </c>
      <c r="AC42" s="88">
        <f t="shared" si="11"/>
        <v>0</v>
      </c>
      <c r="AD42" s="88">
        <f t="shared" si="12"/>
        <v>0</v>
      </c>
      <c r="AE42" s="88">
        <f t="shared" si="13"/>
        <v>0</v>
      </c>
      <c r="AF42" s="8"/>
      <c r="AG42" s="8"/>
      <c r="AH42" s="8">
        <f t="shared" si="14"/>
        <v>2</v>
      </c>
      <c r="AI42" s="8">
        <f t="shared" si="15"/>
        <v>2</v>
      </c>
      <c r="AJ42" s="8" t="str">
        <f t="shared" si="16"/>
        <v>Correct</v>
      </c>
      <c r="AK42" s="8"/>
      <c r="AL42" s="159" t="str">
        <f>IFERROR(VLOOKUP(Table1[[#This Row],[RespondentID]],'All Data'!$A43:$CN615,81,FALSE),"unknown")</f>
        <v>Male</v>
      </c>
      <c r="AM42" s="159">
        <f>IFERROR(VLOOKUP(Table1[[#This Row],[RespondentID]],'All Data'!$A43:$CN615,82,FALSE),"unknown")</f>
        <v>50</v>
      </c>
      <c r="AN42" s="159" t="str">
        <f>IFERROR(VLOOKUP(Table1[[#This Row],[RespondentID]],'All Data'!$A43:$CN615,83,FALSE),"unknown")</f>
        <v>Suffolk</v>
      </c>
      <c r="AO42" s="159" t="str">
        <f>IFERROR(VLOOKUP(Table1[[#This Row],[RespondentID]],'All Data'!$A43:$CN615,84,FALSE),"unknown")</f>
        <v>Deer Park, 11729</v>
      </c>
      <c r="AP42" s="159" t="str">
        <f>IFERROR(VLOOKUP(Table1[[#This Row],[RespondentID]],'All Data'!$A43:$CN615,85,FALSE),"unknown")</f>
        <v>White/Caucasian</v>
      </c>
      <c r="AQ42" s="159" t="str">
        <f>IFERROR(VLOOKUP(Table1[[#This Row],[RespondentID]],'All Data'!$A43:$CN615,86,FALSE),"unknown")</f>
        <v>No</v>
      </c>
      <c r="AR42" s="159" t="str">
        <f>IFERROR(VLOOKUP(Table1[[#This Row],[RespondentID]],'All Data'!$A43:$CN615,87,FALSE),"unknown")</f>
        <v xml:space="preserve">English </v>
      </c>
      <c r="AS42" s="159" t="str">
        <f>IFERROR(VLOOKUP(Table1[[#This Row],[RespondentID]],'All Data'!$A43:$CN615,88,FALSE),"unknown")</f>
        <v>$50,000 to $74,999</v>
      </c>
      <c r="AT42" s="159" t="str">
        <f>IFERROR(VLOOKUP(Table1[[#This Row],[RespondentID]],'All Data'!$A43:$CN615,89,FALSE),"unknown")</f>
        <v>Some college</v>
      </c>
      <c r="AU42" s="159" t="str">
        <f>IFERROR(VLOOKUP(Table1[[#This Row],[RespondentID]],'All Data'!$A43:$CN615,90,FALSE),"unknown")</f>
        <v>Employed for wages</v>
      </c>
      <c r="AV42" s="159" t="str">
        <f>IFERROR(VLOOKUP(Table1[[#This Row],[RespondentID]],'All Data'!$A43:$CN615,91,FALSE),"unknown")</f>
        <v>Yes</v>
      </c>
      <c r="AW42" s="159" t="str">
        <f>IFERROR(VLOOKUP(Table1[[#This Row],[RespondentID]],'All Data'!$A43:$CN615,92,FALSE),"unknown")</f>
        <v>No</v>
      </c>
    </row>
    <row r="43" spans="1:49" x14ac:dyDescent="0.35">
      <c r="A43" s="6">
        <v>5677677729</v>
      </c>
      <c r="B43" s="6"/>
      <c r="C43" s="6"/>
      <c r="D43" s="6"/>
      <c r="E43" s="6"/>
      <c r="F43" s="6"/>
      <c r="G43" s="6"/>
      <c r="H43" s="6"/>
      <c r="I43" s="6" t="s">
        <v>25</v>
      </c>
      <c r="J43" s="6"/>
      <c r="K43" s="6"/>
      <c r="L43" s="6"/>
      <c r="M43" s="6" t="s">
        <v>29</v>
      </c>
      <c r="N43" s="6" t="s">
        <v>30</v>
      </c>
      <c r="O43" s="8"/>
      <c r="P43" s="8">
        <f t="shared" si="0"/>
        <v>3</v>
      </c>
      <c r="Q43" s="10">
        <f t="shared" si="1"/>
        <v>1</v>
      </c>
      <c r="R43" s="8"/>
      <c r="S43" s="8">
        <f t="shared" si="17"/>
        <v>0</v>
      </c>
      <c r="T43" s="8">
        <f t="shared" si="2"/>
        <v>0</v>
      </c>
      <c r="U43" s="8">
        <f t="shared" si="3"/>
        <v>0</v>
      </c>
      <c r="V43" s="88">
        <f t="shared" si="4"/>
        <v>0</v>
      </c>
      <c r="W43" s="88">
        <f t="shared" si="5"/>
        <v>0</v>
      </c>
      <c r="X43" s="88">
        <f t="shared" si="6"/>
        <v>0</v>
      </c>
      <c r="Y43" s="88">
        <f t="shared" si="7"/>
        <v>0</v>
      </c>
      <c r="Z43" s="88">
        <f t="shared" si="8"/>
        <v>1</v>
      </c>
      <c r="AA43" s="88">
        <f t="shared" si="9"/>
        <v>0</v>
      </c>
      <c r="AB43" s="88">
        <f t="shared" si="10"/>
        <v>0</v>
      </c>
      <c r="AC43" s="88">
        <f t="shared" si="11"/>
        <v>0</v>
      </c>
      <c r="AD43" s="88">
        <f t="shared" si="12"/>
        <v>1</v>
      </c>
      <c r="AE43" s="88">
        <f t="shared" si="13"/>
        <v>1</v>
      </c>
      <c r="AF43" s="8"/>
      <c r="AG43" s="8"/>
      <c r="AH43" s="8">
        <f t="shared" si="14"/>
        <v>3</v>
      </c>
      <c r="AI43" s="8">
        <f t="shared" si="15"/>
        <v>3</v>
      </c>
      <c r="AJ43" s="8" t="str">
        <f t="shared" si="16"/>
        <v>Correct</v>
      </c>
      <c r="AK43" s="8"/>
      <c r="AL43" s="159" t="str">
        <f>IFERROR(VLOOKUP(Table1[[#This Row],[RespondentID]],'All Data'!$A44:$CN616,81,FALSE),"unknown")</f>
        <v>Female</v>
      </c>
      <c r="AM43" s="159">
        <f>IFERROR(VLOOKUP(Table1[[#This Row],[RespondentID]],'All Data'!$A44:$CN616,82,FALSE),"unknown")</f>
        <v>50</v>
      </c>
      <c r="AN43" s="159" t="str">
        <f>IFERROR(VLOOKUP(Table1[[#This Row],[RespondentID]],'All Data'!$A44:$CN616,83,FALSE),"unknown")</f>
        <v>Suffolk</v>
      </c>
      <c r="AO43" s="159" t="str">
        <f>IFERROR(VLOOKUP(Table1[[#This Row],[RespondentID]],'All Data'!$A44:$CN616,84,FALSE),"unknown")</f>
        <v>Huntington Station, 11746</v>
      </c>
      <c r="AP43" s="159" t="str">
        <f>IFERROR(VLOOKUP(Table1[[#This Row],[RespondentID]],'All Data'!$A44:$CN616,85,FALSE),"unknown")</f>
        <v>White/Caucasian</v>
      </c>
      <c r="AQ43" s="159" t="str">
        <f>IFERROR(VLOOKUP(Table1[[#This Row],[RespondentID]],'All Data'!$A44:$CN616,86,FALSE),"unknown")</f>
        <v>No</v>
      </c>
      <c r="AR43" s="159" t="str">
        <f>IFERROR(VLOOKUP(Table1[[#This Row],[RespondentID]],'All Data'!$A44:$CN616,87,FALSE),"unknown")</f>
        <v xml:space="preserve">English Italian </v>
      </c>
      <c r="AS43" s="159" t="str">
        <f>IFERROR(VLOOKUP(Table1[[#This Row],[RespondentID]],'All Data'!$A44:$CN616,88,FALSE),"unknown")</f>
        <v>Over $125,000</v>
      </c>
      <c r="AT43" s="159" t="str">
        <f>IFERROR(VLOOKUP(Table1[[#This Row],[RespondentID]],'All Data'!$A44:$CN616,89,FALSE),"unknown")</f>
        <v>College graduate</v>
      </c>
      <c r="AU43" s="159" t="str">
        <f>IFERROR(VLOOKUP(Table1[[#This Row],[RespondentID]],'All Data'!$A44:$CN616,90,FALSE),"unknown")</f>
        <v>Employed for wages</v>
      </c>
      <c r="AV43" s="159" t="str">
        <f>IFERROR(VLOOKUP(Table1[[#This Row],[RespondentID]],'All Data'!$A44:$CN616,91,FALSE),"unknown")</f>
        <v>Yes</v>
      </c>
      <c r="AW43" s="159" t="str">
        <f>IFERROR(VLOOKUP(Table1[[#This Row],[RespondentID]],'All Data'!$A44:$CN616,92,FALSE),"unknown")</f>
        <v>Yes</v>
      </c>
    </row>
    <row r="44" spans="1:49" x14ac:dyDescent="0.35">
      <c r="A44" s="6">
        <v>5677654392</v>
      </c>
      <c r="B44" s="6"/>
      <c r="C44" s="6" t="s">
        <v>19</v>
      </c>
      <c r="D44" s="6" t="s">
        <v>20</v>
      </c>
      <c r="E44" s="6"/>
      <c r="F44" s="6"/>
      <c r="G44" s="6"/>
      <c r="H44" s="6"/>
      <c r="I44" s="6"/>
      <c r="J44" s="6"/>
      <c r="K44" s="6"/>
      <c r="L44" s="6" t="s">
        <v>28</v>
      </c>
      <c r="M44" s="6"/>
      <c r="N44" s="6"/>
      <c r="O44" s="8"/>
      <c r="P44" s="8">
        <f t="shared" si="0"/>
        <v>3</v>
      </c>
      <c r="Q44" s="9">
        <f t="shared" si="1"/>
        <v>1</v>
      </c>
      <c r="R44" s="8"/>
      <c r="S44" s="8">
        <f t="shared" si="17"/>
        <v>0</v>
      </c>
      <c r="T44" s="8">
        <f t="shared" si="2"/>
        <v>1</v>
      </c>
      <c r="U44" s="8">
        <f t="shared" si="3"/>
        <v>1</v>
      </c>
      <c r="V44" s="88">
        <f t="shared" si="4"/>
        <v>0</v>
      </c>
      <c r="W44" s="88">
        <f t="shared" si="5"/>
        <v>0</v>
      </c>
      <c r="X44" s="88">
        <f t="shared" si="6"/>
        <v>0</v>
      </c>
      <c r="Y44" s="88">
        <f t="shared" si="7"/>
        <v>0</v>
      </c>
      <c r="Z44" s="88">
        <f t="shared" si="8"/>
        <v>0</v>
      </c>
      <c r="AA44" s="88">
        <f t="shared" si="9"/>
        <v>0</v>
      </c>
      <c r="AB44" s="88">
        <f t="shared" si="10"/>
        <v>0</v>
      </c>
      <c r="AC44" s="88">
        <f t="shared" si="11"/>
        <v>1</v>
      </c>
      <c r="AD44" s="88">
        <f t="shared" si="12"/>
        <v>0</v>
      </c>
      <c r="AE44" s="88">
        <f t="shared" si="13"/>
        <v>0</v>
      </c>
      <c r="AF44" s="8"/>
      <c r="AG44" s="8"/>
      <c r="AH44" s="8">
        <f t="shared" si="14"/>
        <v>3</v>
      </c>
      <c r="AI44" s="8">
        <f t="shared" si="15"/>
        <v>3</v>
      </c>
      <c r="AJ44" s="8" t="str">
        <f t="shared" si="16"/>
        <v>Correct</v>
      </c>
      <c r="AK44" s="8"/>
      <c r="AL44" s="159" t="str">
        <f>IFERROR(VLOOKUP(Table1[[#This Row],[RespondentID]],'All Data'!$A45:$CN617,81,FALSE),"unknown")</f>
        <v>Female</v>
      </c>
      <c r="AM44" s="159">
        <f>IFERROR(VLOOKUP(Table1[[#This Row],[RespondentID]],'All Data'!$A45:$CN617,82,FALSE),"unknown")</f>
        <v>38</v>
      </c>
      <c r="AN44" s="159" t="str">
        <f>IFERROR(VLOOKUP(Table1[[#This Row],[RespondentID]],'All Data'!$A45:$CN617,83,FALSE),"unknown")</f>
        <v>Suffolk</v>
      </c>
      <c r="AO44" s="159" t="str">
        <f>IFERROR(VLOOKUP(Table1[[#This Row],[RespondentID]],'All Data'!$A45:$CN617,84,FALSE),"unknown")</f>
        <v>Manorville, 11949</v>
      </c>
      <c r="AP44" s="159" t="str">
        <f>IFERROR(VLOOKUP(Table1[[#This Row],[RespondentID]],'All Data'!$A45:$CN617,85,FALSE),"unknown")</f>
        <v>White/Caucasian</v>
      </c>
      <c r="AQ44" s="159" t="str">
        <f>IFERROR(VLOOKUP(Table1[[#This Row],[RespondentID]],'All Data'!$A45:$CN617,86,FALSE),"unknown")</f>
        <v>No</v>
      </c>
      <c r="AR44" s="159" t="str">
        <f>IFERROR(VLOOKUP(Table1[[#This Row],[RespondentID]],'All Data'!$A45:$CN617,87,FALSE),"unknown")</f>
        <v xml:space="preserve">English </v>
      </c>
      <c r="AS44" s="159" t="str">
        <f>IFERROR(VLOOKUP(Table1[[#This Row],[RespondentID]],'All Data'!$A45:$CN617,88,FALSE),"unknown")</f>
        <v>$35,000 to $49,999</v>
      </c>
      <c r="AT44" s="159" t="str">
        <f>IFERROR(VLOOKUP(Table1[[#This Row],[RespondentID]],'All Data'!$A45:$CN617,89,FALSE),"unknown")</f>
        <v>Graduate school</v>
      </c>
      <c r="AU44" s="159" t="str">
        <f>IFERROR(VLOOKUP(Table1[[#This Row],[RespondentID]],'All Data'!$A45:$CN617,90,FALSE),"unknown")</f>
        <v>Employed for wages</v>
      </c>
      <c r="AV44" s="159" t="str">
        <f>IFERROR(VLOOKUP(Table1[[#This Row],[RespondentID]],'All Data'!$A45:$CN617,91,FALSE),"unknown")</f>
        <v>Yes</v>
      </c>
      <c r="AW44" s="159" t="str">
        <f>IFERROR(VLOOKUP(Table1[[#This Row],[RespondentID]],'All Data'!$A45:$CN617,92,FALSE),"unknown")</f>
        <v>Yes</v>
      </c>
    </row>
    <row r="45" spans="1:49" x14ac:dyDescent="0.35">
      <c r="A45" s="6">
        <v>5677436994</v>
      </c>
      <c r="B45" s="6"/>
      <c r="C45" s="6"/>
      <c r="D45" s="6"/>
      <c r="E45" s="6"/>
      <c r="F45" s="6"/>
      <c r="G45" s="6"/>
      <c r="H45" s="6"/>
      <c r="I45" s="6"/>
      <c r="J45" s="6" t="s">
        <v>26</v>
      </c>
      <c r="K45" s="6" t="s">
        <v>27</v>
      </c>
      <c r="L45" s="6"/>
      <c r="M45" s="6"/>
      <c r="N45" s="6" t="s">
        <v>30</v>
      </c>
      <c r="O45" s="8"/>
      <c r="P45" s="8">
        <f t="shared" si="0"/>
        <v>3</v>
      </c>
      <c r="Q45" s="10">
        <f t="shared" si="1"/>
        <v>1</v>
      </c>
      <c r="R45" s="8"/>
      <c r="S45" s="8">
        <f t="shared" si="17"/>
        <v>0</v>
      </c>
      <c r="T45" s="8">
        <f t="shared" si="2"/>
        <v>0</v>
      </c>
      <c r="U45" s="8">
        <f t="shared" si="3"/>
        <v>0</v>
      </c>
      <c r="V45" s="88">
        <f t="shared" si="4"/>
        <v>0</v>
      </c>
      <c r="W45" s="88">
        <f t="shared" si="5"/>
        <v>0</v>
      </c>
      <c r="X45" s="88">
        <f t="shared" si="6"/>
        <v>0</v>
      </c>
      <c r="Y45" s="88">
        <f t="shared" si="7"/>
        <v>0</v>
      </c>
      <c r="Z45" s="88">
        <f t="shared" si="8"/>
        <v>0</v>
      </c>
      <c r="AA45" s="88">
        <f t="shared" si="9"/>
        <v>1</v>
      </c>
      <c r="AB45" s="88">
        <f t="shared" si="10"/>
        <v>1</v>
      </c>
      <c r="AC45" s="88">
        <f t="shared" si="11"/>
        <v>0</v>
      </c>
      <c r="AD45" s="88">
        <f t="shared" si="12"/>
        <v>0</v>
      </c>
      <c r="AE45" s="88">
        <f t="shared" si="13"/>
        <v>1</v>
      </c>
      <c r="AF45" s="8"/>
      <c r="AG45" s="8"/>
      <c r="AH45" s="8">
        <f t="shared" si="14"/>
        <v>3</v>
      </c>
      <c r="AI45" s="8">
        <f t="shared" si="15"/>
        <v>3</v>
      </c>
      <c r="AJ45" s="8" t="str">
        <f t="shared" si="16"/>
        <v>Correct</v>
      </c>
      <c r="AK45" s="8"/>
      <c r="AL45" s="159" t="str">
        <f>IFERROR(VLOOKUP(Table1[[#This Row],[RespondentID]],'All Data'!$A46:$CN618,81,FALSE),"unknown")</f>
        <v>Female</v>
      </c>
      <c r="AM45" s="159">
        <f>IFERROR(VLOOKUP(Table1[[#This Row],[RespondentID]],'All Data'!$A46:$CN618,82,FALSE),"unknown")</f>
        <v>38</v>
      </c>
      <c r="AN45" s="159" t="str">
        <f>IFERROR(VLOOKUP(Table1[[#This Row],[RespondentID]],'All Data'!$A46:$CN618,83,FALSE),"unknown")</f>
        <v>Suffolk</v>
      </c>
      <c r="AO45" s="159" t="str">
        <f>IFERROR(VLOOKUP(Table1[[#This Row],[RespondentID]],'All Data'!$A46:$CN618,84,FALSE),"unknown")</f>
        <v>Medford, 11763</v>
      </c>
      <c r="AP45" s="159" t="str">
        <f>IFERROR(VLOOKUP(Table1[[#This Row],[RespondentID]],'All Data'!$A46:$CN618,85,FALSE),"unknown")</f>
        <v>White/Caucasian</v>
      </c>
      <c r="AQ45" s="159" t="str">
        <f>IFERROR(VLOOKUP(Table1[[#This Row],[RespondentID]],'All Data'!$A46:$CN618,86,FALSE),"unknown")</f>
        <v>No</v>
      </c>
      <c r="AR45" s="159" t="str">
        <f>IFERROR(VLOOKUP(Table1[[#This Row],[RespondentID]],'All Data'!$A46:$CN618,87,FALSE),"unknown")</f>
        <v xml:space="preserve">English </v>
      </c>
      <c r="AS45" s="159" t="str">
        <f>IFERROR(VLOOKUP(Table1[[#This Row],[RespondentID]],'All Data'!$A46:$CN618,88,FALSE),"unknown")</f>
        <v>Over $125,000</v>
      </c>
      <c r="AT45" s="159" t="str">
        <f>IFERROR(VLOOKUP(Table1[[#This Row],[RespondentID]],'All Data'!$A46:$CN618,89,FALSE),"unknown")</f>
        <v>College graduate</v>
      </c>
      <c r="AU45" s="159" t="str">
        <f>IFERROR(VLOOKUP(Table1[[#This Row],[RespondentID]],'All Data'!$A46:$CN618,90,FALSE),"unknown")</f>
        <v>Out of work and looking for work</v>
      </c>
      <c r="AV45" s="159" t="str">
        <f>IFERROR(VLOOKUP(Table1[[#This Row],[RespondentID]],'All Data'!$A46:$CN618,91,FALSE),"unknown")</f>
        <v>Yes</v>
      </c>
      <c r="AW45" s="159" t="str">
        <f>IFERROR(VLOOKUP(Table1[[#This Row],[RespondentID]],'All Data'!$A46:$CN618,92,FALSE),"unknown")</f>
        <v>Yes</v>
      </c>
    </row>
    <row r="46" spans="1:49" x14ac:dyDescent="0.35">
      <c r="A46" s="6">
        <v>5677432987</v>
      </c>
      <c r="B46" s="6"/>
      <c r="C46" s="6"/>
      <c r="D46" s="6"/>
      <c r="E46" s="6"/>
      <c r="F46" s="6"/>
      <c r="G46" s="6"/>
      <c r="H46" s="6"/>
      <c r="I46" s="6"/>
      <c r="J46" s="6"/>
      <c r="K46" s="6" t="s">
        <v>27</v>
      </c>
      <c r="L46" s="6"/>
      <c r="M46" s="6"/>
      <c r="N46" s="6"/>
      <c r="O46" s="8"/>
      <c r="P46" s="8">
        <f t="shared" si="0"/>
        <v>1</v>
      </c>
      <c r="Q46" s="9">
        <f t="shared" si="1"/>
        <v>3</v>
      </c>
      <c r="R46" s="8"/>
      <c r="S46" s="8">
        <f t="shared" si="17"/>
        <v>0</v>
      </c>
      <c r="T46" s="8">
        <f t="shared" si="2"/>
        <v>0</v>
      </c>
      <c r="U46" s="8">
        <f t="shared" si="3"/>
        <v>0</v>
      </c>
      <c r="V46" s="88">
        <f t="shared" si="4"/>
        <v>0</v>
      </c>
      <c r="W46" s="88">
        <f t="shared" si="5"/>
        <v>0</v>
      </c>
      <c r="X46" s="88">
        <f t="shared" si="6"/>
        <v>0</v>
      </c>
      <c r="Y46" s="88">
        <f t="shared" si="7"/>
        <v>0</v>
      </c>
      <c r="Z46" s="88">
        <f t="shared" si="8"/>
        <v>0</v>
      </c>
      <c r="AA46" s="88">
        <f t="shared" si="9"/>
        <v>0</v>
      </c>
      <c r="AB46" s="88">
        <f t="shared" si="10"/>
        <v>1</v>
      </c>
      <c r="AC46" s="88">
        <f t="shared" si="11"/>
        <v>0</v>
      </c>
      <c r="AD46" s="88">
        <f t="shared" si="12"/>
        <v>0</v>
      </c>
      <c r="AE46" s="88">
        <f t="shared" si="13"/>
        <v>0</v>
      </c>
      <c r="AF46" s="8"/>
      <c r="AG46" s="8"/>
      <c r="AH46" s="8">
        <f t="shared" si="14"/>
        <v>1</v>
      </c>
      <c r="AI46" s="8">
        <f t="shared" si="15"/>
        <v>1</v>
      </c>
      <c r="AJ46" s="8" t="str">
        <f t="shared" si="16"/>
        <v>Correct</v>
      </c>
      <c r="AK46" s="8"/>
      <c r="AL46" s="159" t="str">
        <f>IFERROR(VLOOKUP(Table1[[#This Row],[RespondentID]],'All Data'!$A47:$CN619,81,FALSE),"unknown")</f>
        <v>Female</v>
      </c>
      <c r="AM46" s="159">
        <f>IFERROR(VLOOKUP(Table1[[#This Row],[RespondentID]],'All Data'!$A47:$CN619,82,FALSE),"unknown")</f>
        <v>41</v>
      </c>
      <c r="AN46" s="159" t="str">
        <f>IFERROR(VLOOKUP(Table1[[#This Row],[RespondentID]],'All Data'!$A47:$CN619,83,FALSE),"unknown")</f>
        <v>Queens</v>
      </c>
      <c r="AO46" s="159">
        <f>IFERROR(VLOOKUP(Table1[[#This Row],[RespondentID]],'All Data'!$A47:$CN619,84,FALSE),"unknown")</f>
        <v>0</v>
      </c>
      <c r="AP46" s="159" t="str">
        <f>IFERROR(VLOOKUP(Table1[[#This Row],[RespondentID]],'All Data'!$A47:$CN619,85,FALSE),"unknown")</f>
        <v>Multi-racial</v>
      </c>
      <c r="AQ46" s="159" t="str">
        <f>IFERROR(VLOOKUP(Table1[[#This Row],[RespondentID]],'All Data'!$A47:$CN619,86,FALSE),"unknown")</f>
        <v>No</v>
      </c>
      <c r="AR46" s="159" t="str">
        <f>IFERROR(VLOOKUP(Table1[[#This Row],[RespondentID]],'All Data'!$A47:$CN619,87,FALSE),"unknown")</f>
        <v xml:space="preserve">English </v>
      </c>
      <c r="AS46" s="159" t="str">
        <f>IFERROR(VLOOKUP(Table1[[#This Row],[RespondentID]],'All Data'!$A47:$CN619,88,FALSE),"unknown")</f>
        <v>$35,000 to $49,999</v>
      </c>
      <c r="AT46" s="159" t="str">
        <f>IFERROR(VLOOKUP(Table1[[#This Row],[RespondentID]],'All Data'!$A47:$CN619,89,FALSE),"unknown")</f>
        <v>College graduate</v>
      </c>
      <c r="AU46" s="159" t="str">
        <f>IFERROR(VLOOKUP(Table1[[#This Row],[RespondentID]],'All Data'!$A47:$CN619,90,FALSE),"unknown")</f>
        <v>Employed for wages</v>
      </c>
      <c r="AV46" s="159" t="str">
        <f>IFERROR(VLOOKUP(Table1[[#This Row],[RespondentID]],'All Data'!$A47:$CN619,91,FALSE),"unknown")</f>
        <v>Yes</v>
      </c>
      <c r="AW46" s="159" t="str">
        <f>IFERROR(VLOOKUP(Table1[[#This Row],[RespondentID]],'All Data'!$A47:$CN619,92,FALSE),"unknown")</f>
        <v>Yes</v>
      </c>
    </row>
    <row r="47" spans="1:49" x14ac:dyDescent="0.35">
      <c r="A47" s="6">
        <v>5677431704</v>
      </c>
      <c r="B47" s="6"/>
      <c r="C47" s="6"/>
      <c r="D47" s="6"/>
      <c r="E47" s="6"/>
      <c r="F47" s="6"/>
      <c r="G47" s="6"/>
      <c r="H47" s="6"/>
      <c r="I47" s="6"/>
      <c r="J47" s="6"/>
      <c r="K47" s="6"/>
      <c r="L47" s="6"/>
      <c r="M47" s="6"/>
      <c r="N47" s="6" t="s">
        <v>30</v>
      </c>
      <c r="O47" s="8"/>
      <c r="P47" s="8">
        <f t="shared" si="0"/>
        <v>1</v>
      </c>
      <c r="Q47" s="10">
        <f t="shared" si="1"/>
        <v>3</v>
      </c>
      <c r="R47" s="8"/>
      <c r="S47" s="8">
        <f t="shared" si="17"/>
        <v>0</v>
      </c>
      <c r="T47" s="8">
        <f t="shared" si="2"/>
        <v>0</v>
      </c>
      <c r="U47" s="8">
        <f t="shared" si="3"/>
        <v>0</v>
      </c>
      <c r="V47" s="88">
        <f t="shared" si="4"/>
        <v>0</v>
      </c>
      <c r="W47" s="88">
        <f t="shared" si="5"/>
        <v>0</v>
      </c>
      <c r="X47" s="88">
        <f t="shared" si="6"/>
        <v>0</v>
      </c>
      <c r="Y47" s="88">
        <f t="shared" si="7"/>
        <v>0</v>
      </c>
      <c r="Z47" s="88">
        <f t="shared" si="8"/>
        <v>0</v>
      </c>
      <c r="AA47" s="88">
        <f t="shared" si="9"/>
        <v>0</v>
      </c>
      <c r="AB47" s="88">
        <f t="shared" si="10"/>
        <v>0</v>
      </c>
      <c r="AC47" s="88">
        <f t="shared" si="11"/>
        <v>0</v>
      </c>
      <c r="AD47" s="88">
        <f t="shared" si="12"/>
        <v>0</v>
      </c>
      <c r="AE47" s="88">
        <f t="shared" si="13"/>
        <v>1</v>
      </c>
      <c r="AF47" s="8"/>
      <c r="AG47" s="8"/>
      <c r="AH47" s="8">
        <f t="shared" si="14"/>
        <v>1</v>
      </c>
      <c r="AI47" s="8">
        <f t="shared" si="15"/>
        <v>1</v>
      </c>
      <c r="AJ47" s="8" t="str">
        <f t="shared" si="16"/>
        <v>Correct</v>
      </c>
      <c r="AK47" s="8"/>
      <c r="AL47" s="159" t="str">
        <f>IFERROR(VLOOKUP(Table1[[#This Row],[RespondentID]],'All Data'!$A48:$CN620,81,FALSE),"unknown")</f>
        <v>Female</v>
      </c>
      <c r="AM47" s="159">
        <f>IFERROR(VLOOKUP(Table1[[#This Row],[RespondentID]],'All Data'!$A48:$CN620,82,FALSE),"unknown")</f>
        <v>47</v>
      </c>
      <c r="AN47" s="159" t="str">
        <f>IFERROR(VLOOKUP(Table1[[#This Row],[RespondentID]],'All Data'!$A48:$CN620,83,FALSE),"unknown")</f>
        <v>Suffolk</v>
      </c>
      <c r="AO47" s="159" t="str">
        <f>IFERROR(VLOOKUP(Table1[[#This Row],[RespondentID]],'All Data'!$A48:$CN620,84,FALSE),"unknown")</f>
        <v>Centereach, 11720</v>
      </c>
      <c r="AP47" s="159" t="str">
        <f>IFERROR(VLOOKUP(Table1[[#This Row],[RespondentID]],'All Data'!$A48:$CN620,85,FALSE),"unknown")</f>
        <v>White/Caucasian</v>
      </c>
      <c r="AQ47" s="159" t="str">
        <f>IFERROR(VLOOKUP(Table1[[#This Row],[RespondentID]],'All Data'!$A48:$CN620,86,FALSE),"unknown")</f>
        <v>No</v>
      </c>
      <c r="AR47" s="159" t="str">
        <f>IFERROR(VLOOKUP(Table1[[#This Row],[RespondentID]],'All Data'!$A48:$CN620,87,FALSE),"unknown")</f>
        <v xml:space="preserve">English </v>
      </c>
      <c r="AS47" s="159" t="str">
        <f>IFERROR(VLOOKUP(Table1[[#This Row],[RespondentID]],'All Data'!$A48:$CN620,88,FALSE),"unknown")</f>
        <v>$75,000 to $125,000</v>
      </c>
      <c r="AT47" s="159" t="str">
        <f>IFERROR(VLOOKUP(Table1[[#This Row],[RespondentID]],'All Data'!$A48:$CN620,89,FALSE),"unknown")</f>
        <v>Graduate school</v>
      </c>
      <c r="AU47" s="159" t="str">
        <f>IFERROR(VLOOKUP(Table1[[#This Row],[RespondentID]],'All Data'!$A48:$CN620,90,FALSE),"unknown")</f>
        <v>Employed for wages</v>
      </c>
      <c r="AV47" s="159" t="str">
        <f>IFERROR(VLOOKUP(Table1[[#This Row],[RespondentID]],'All Data'!$A48:$CN620,91,FALSE),"unknown")</f>
        <v>Yes</v>
      </c>
      <c r="AW47" s="159" t="str">
        <f>IFERROR(VLOOKUP(Table1[[#This Row],[RespondentID]],'All Data'!$A48:$CN620,92,FALSE),"unknown")</f>
        <v>Yes</v>
      </c>
    </row>
    <row r="48" spans="1:49" x14ac:dyDescent="0.35">
      <c r="A48" s="6">
        <v>5677408650</v>
      </c>
      <c r="B48" s="6" t="s">
        <v>18</v>
      </c>
      <c r="C48" s="6"/>
      <c r="D48" s="6"/>
      <c r="E48" s="6"/>
      <c r="F48" s="6"/>
      <c r="G48" s="6" t="s">
        <v>23</v>
      </c>
      <c r="H48" s="6"/>
      <c r="I48" s="6"/>
      <c r="J48" s="6"/>
      <c r="K48" s="6"/>
      <c r="L48" s="6"/>
      <c r="M48" s="6"/>
      <c r="N48" s="6"/>
      <c r="O48" s="8"/>
      <c r="P48" s="8">
        <f t="shared" si="0"/>
        <v>2</v>
      </c>
      <c r="Q48" s="9">
        <f t="shared" si="1"/>
        <v>1.5</v>
      </c>
      <c r="R48" s="8"/>
      <c r="S48" s="8">
        <f t="shared" si="17"/>
        <v>1</v>
      </c>
      <c r="T48" s="8">
        <f t="shared" si="2"/>
        <v>0</v>
      </c>
      <c r="U48" s="8">
        <f t="shared" si="3"/>
        <v>0</v>
      </c>
      <c r="V48" s="88">
        <f t="shared" si="4"/>
        <v>0</v>
      </c>
      <c r="W48" s="88">
        <f t="shared" si="5"/>
        <v>0</v>
      </c>
      <c r="X48" s="88">
        <f t="shared" si="6"/>
        <v>1</v>
      </c>
      <c r="Y48" s="88">
        <f t="shared" si="7"/>
        <v>0</v>
      </c>
      <c r="Z48" s="88">
        <f t="shared" si="8"/>
        <v>0</v>
      </c>
      <c r="AA48" s="88">
        <f t="shared" si="9"/>
        <v>0</v>
      </c>
      <c r="AB48" s="88">
        <f t="shared" si="10"/>
        <v>0</v>
      </c>
      <c r="AC48" s="88">
        <f t="shared" si="11"/>
        <v>0</v>
      </c>
      <c r="AD48" s="88">
        <f t="shared" si="12"/>
        <v>0</v>
      </c>
      <c r="AE48" s="88">
        <f t="shared" si="13"/>
        <v>0</v>
      </c>
      <c r="AF48" s="8"/>
      <c r="AG48" s="8"/>
      <c r="AH48" s="8">
        <f t="shared" si="14"/>
        <v>2</v>
      </c>
      <c r="AI48" s="8">
        <f t="shared" si="15"/>
        <v>2</v>
      </c>
      <c r="AJ48" s="8" t="str">
        <f t="shared" si="16"/>
        <v>Correct</v>
      </c>
      <c r="AK48" s="8"/>
      <c r="AL48" s="159" t="str">
        <f>IFERROR(VLOOKUP(Table1[[#This Row],[RespondentID]],'All Data'!$A49:$CN621,81,FALSE),"unknown")</f>
        <v>Female</v>
      </c>
      <c r="AM48" s="159">
        <f>IFERROR(VLOOKUP(Table1[[#This Row],[RespondentID]],'All Data'!$A49:$CN621,82,FALSE),"unknown")</f>
        <v>52</v>
      </c>
      <c r="AN48" s="159" t="str">
        <f>IFERROR(VLOOKUP(Table1[[#This Row],[RespondentID]],'All Data'!$A49:$CN621,83,FALSE),"unknown")</f>
        <v>Suffolk</v>
      </c>
      <c r="AO48" s="159" t="str">
        <f>IFERROR(VLOOKUP(Table1[[#This Row],[RespondentID]],'All Data'!$A49:$CN621,84,FALSE),"unknown")</f>
        <v>Commack, 11725</v>
      </c>
      <c r="AP48" s="159" t="str">
        <f>IFERROR(VLOOKUP(Table1[[#This Row],[RespondentID]],'All Data'!$A49:$CN621,85,FALSE),"unknown")</f>
        <v>White/Caucasian</v>
      </c>
      <c r="AQ48" s="159" t="str">
        <f>IFERROR(VLOOKUP(Table1[[#This Row],[RespondentID]],'All Data'!$A49:$CN621,86,FALSE),"unknown")</f>
        <v>No</v>
      </c>
      <c r="AR48" s="159" t="str">
        <f>IFERROR(VLOOKUP(Table1[[#This Row],[RespondentID]],'All Data'!$A49:$CN621,87,FALSE),"unknown")</f>
        <v xml:space="preserve">English </v>
      </c>
      <c r="AS48" s="159" t="str">
        <f>IFERROR(VLOOKUP(Table1[[#This Row],[RespondentID]],'All Data'!$A49:$CN621,88,FALSE),"unknown")</f>
        <v>Over $125,000</v>
      </c>
      <c r="AT48" s="159" t="str">
        <f>IFERROR(VLOOKUP(Table1[[#This Row],[RespondentID]],'All Data'!$A49:$CN621,89,FALSE),"unknown")</f>
        <v>Doctorate</v>
      </c>
      <c r="AU48" s="159" t="str">
        <f>IFERROR(VLOOKUP(Table1[[#This Row],[RespondentID]],'All Data'!$A49:$CN621,90,FALSE),"unknown")</f>
        <v>Out of work, but not currently looking</v>
      </c>
      <c r="AV48" s="159" t="str">
        <f>IFERROR(VLOOKUP(Table1[[#This Row],[RespondentID]],'All Data'!$A49:$CN621,91,FALSE),"unknown")</f>
        <v>Yes</v>
      </c>
      <c r="AW48" s="159" t="str">
        <f>IFERROR(VLOOKUP(Table1[[#This Row],[RespondentID]],'All Data'!$A49:$CN621,92,FALSE),"unknown")</f>
        <v>Yes</v>
      </c>
    </row>
    <row r="49" spans="1:49" x14ac:dyDescent="0.35">
      <c r="A49" s="6">
        <v>5677392438</v>
      </c>
      <c r="B49" s="6"/>
      <c r="C49" s="6" t="s">
        <v>19</v>
      </c>
      <c r="D49" s="6"/>
      <c r="E49" s="6"/>
      <c r="F49" s="6"/>
      <c r="G49" s="6"/>
      <c r="H49" s="6" t="s">
        <v>24</v>
      </c>
      <c r="I49" s="6" t="s">
        <v>25</v>
      </c>
      <c r="J49" s="6"/>
      <c r="K49" s="6"/>
      <c r="L49" s="6"/>
      <c r="M49" s="6"/>
      <c r="N49" s="6"/>
      <c r="O49" s="8"/>
      <c r="P49" s="8">
        <f t="shared" si="0"/>
        <v>3</v>
      </c>
      <c r="Q49" s="10">
        <f t="shared" si="1"/>
        <v>1</v>
      </c>
      <c r="R49" s="8"/>
      <c r="S49" s="8">
        <f t="shared" si="17"/>
        <v>0</v>
      </c>
      <c r="T49" s="8">
        <f t="shared" si="2"/>
        <v>1</v>
      </c>
      <c r="U49" s="8">
        <f t="shared" si="3"/>
        <v>0</v>
      </c>
      <c r="V49" s="88">
        <f t="shared" si="4"/>
        <v>0</v>
      </c>
      <c r="W49" s="88">
        <f t="shared" si="5"/>
        <v>0</v>
      </c>
      <c r="X49" s="88">
        <f t="shared" si="6"/>
        <v>0</v>
      </c>
      <c r="Y49" s="88">
        <f t="shared" si="7"/>
        <v>1</v>
      </c>
      <c r="Z49" s="88">
        <f t="shared" si="8"/>
        <v>1</v>
      </c>
      <c r="AA49" s="88">
        <f t="shared" si="9"/>
        <v>0</v>
      </c>
      <c r="AB49" s="88">
        <f t="shared" si="10"/>
        <v>0</v>
      </c>
      <c r="AC49" s="88">
        <f t="shared" si="11"/>
        <v>0</v>
      </c>
      <c r="AD49" s="88">
        <f t="shared" si="12"/>
        <v>0</v>
      </c>
      <c r="AE49" s="88">
        <f t="shared" si="13"/>
        <v>0</v>
      </c>
      <c r="AF49" s="8"/>
      <c r="AG49" s="8"/>
      <c r="AH49" s="8">
        <f t="shared" si="14"/>
        <v>3</v>
      </c>
      <c r="AI49" s="8">
        <f t="shared" si="15"/>
        <v>3</v>
      </c>
      <c r="AJ49" s="8" t="str">
        <f t="shared" si="16"/>
        <v>Correct</v>
      </c>
      <c r="AK49" s="8"/>
      <c r="AL49" s="159" t="str">
        <f>IFERROR(VLOOKUP(Table1[[#This Row],[RespondentID]],'All Data'!$A50:$CN622,81,FALSE),"unknown")</f>
        <v>Female</v>
      </c>
      <c r="AM49" s="159">
        <f>IFERROR(VLOOKUP(Table1[[#This Row],[RespondentID]],'All Data'!$A50:$CN622,82,FALSE),"unknown")</f>
        <v>52</v>
      </c>
      <c r="AN49" s="159" t="str">
        <f>IFERROR(VLOOKUP(Table1[[#This Row],[RespondentID]],'All Data'!$A50:$CN622,83,FALSE),"unknown")</f>
        <v>Suffolk</v>
      </c>
      <c r="AO49" s="159" t="str">
        <f>IFERROR(VLOOKUP(Table1[[#This Row],[RespondentID]],'All Data'!$A50:$CN622,84,FALSE),"unknown")</f>
        <v>Cold Spring Hills, 11743</v>
      </c>
      <c r="AP49" s="159" t="str">
        <f>IFERROR(VLOOKUP(Table1[[#This Row],[RespondentID]],'All Data'!$A50:$CN622,85,FALSE),"unknown")</f>
        <v>White/Caucasian</v>
      </c>
      <c r="AQ49" s="159" t="str">
        <f>IFERROR(VLOOKUP(Table1[[#This Row],[RespondentID]],'All Data'!$A50:$CN622,86,FALSE),"unknown")</f>
        <v>No</v>
      </c>
      <c r="AR49" s="159" t="str">
        <f>IFERROR(VLOOKUP(Table1[[#This Row],[RespondentID]],'All Data'!$A50:$CN622,87,FALSE),"unknown")</f>
        <v xml:space="preserve">English </v>
      </c>
      <c r="AS49" s="159" t="str">
        <f>IFERROR(VLOOKUP(Table1[[#This Row],[RespondentID]],'All Data'!$A50:$CN622,88,FALSE),"unknown")</f>
        <v>$50,000 to $74,999</v>
      </c>
      <c r="AT49" s="159" t="str">
        <f>IFERROR(VLOOKUP(Table1[[#This Row],[RespondentID]],'All Data'!$A50:$CN622,89,FALSE),"unknown")</f>
        <v>Some college</v>
      </c>
      <c r="AU49" s="159" t="str">
        <f>IFERROR(VLOOKUP(Table1[[#This Row],[RespondentID]],'All Data'!$A50:$CN622,90,FALSE),"unknown")</f>
        <v>Retired</v>
      </c>
      <c r="AV49" s="159" t="str">
        <f>IFERROR(VLOOKUP(Table1[[#This Row],[RespondentID]],'All Data'!$A50:$CN622,91,FALSE),"unknown")</f>
        <v>Yes</v>
      </c>
      <c r="AW49" s="159" t="str">
        <f>IFERROR(VLOOKUP(Table1[[#This Row],[RespondentID]],'All Data'!$A50:$CN622,92,FALSE),"unknown")</f>
        <v>Yes</v>
      </c>
    </row>
    <row r="50" spans="1:49" x14ac:dyDescent="0.35">
      <c r="A50" s="6">
        <v>5677383162</v>
      </c>
      <c r="B50" s="6"/>
      <c r="C50" s="6"/>
      <c r="D50" s="6"/>
      <c r="E50" s="6"/>
      <c r="F50" s="6"/>
      <c r="G50" s="6"/>
      <c r="H50" s="6"/>
      <c r="I50" s="6" t="s">
        <v>25</v>
      </c>
      <c r="J50" s="6"/>
      <c r="K50" s="6"/>
      <c r="L50" s="6"/>
      <c r="M50" s="6"/>
      <c r="N50" s="6"/>
      <c r="O50" s="8"/>
      <c r="P50" s="8">
        <f t="shared" si="0"/>
        <v>1</v>
      </c>
      <c r="Q50" s="9">
        <f t="shared" si="1"/>
        <v>3</v>
      </c>
      <c r="R50" s="8"/>
      <c r="S50" s="8">
        <f t="shared" si="17"/>
        <v>0</v>
      </c>
      <c r="T50" s="8">
        <f t="shared" si="2"/>
        <v>0</v>
      </c>
      <c r="U50" s="8">
        <f t="shared" si="3"/>
        <v>0</v>
      </c>
      <c r="V50" s="88">
        <f t="shared" si="4"/>
        <v>0</v>
      </c>
      <c r="W50" s="88">
        <f t="shared" si="5"/>
        <v>0</v>
      </c>
      <c r="X50" s="88">
        <f t="shared" si="6"/>
        <v>0</v>
      </c>
      <c r="Y50" s="88">
        <f t="shared" si="7"/>
        <v>0</v>
      </c>
      <c r="Z50" s="88">
        <f t="shared" si="8"/>
        <v>1</v>
      </c>
      <c r="AA50" s="88">
        <f t="shared" si="9"/>
        <v>0</v>
      </c>
      <c r="AB50" s="88">
        <f t="shared" si="10"/>
        <v>0</v>
      </c>
      <c r="AC50" s="88">
        <f t="shared" si="11"/>
        <v>0</v>
      </c>
      <c r="AD50" s="88">
        <f t="shared" si="12"/>
        <v>0</v>
      </c>
      <c r="AE50" s="88">
        <f t="shared" si="13"/>
        <v>0</v>
      </c>
      <c r="AF50" s="8"/>
      <c r="AG50" s="8"/>
      <c r="AH50" s="8">
        <f t="shared" si="14"/>
        <v>1</v>
      </c>
      <c r="AI50" s="8">
        <f t="shared" si="15"/>
        <v>1</v>
      </c>
      <c r="AJ50" s="8" t="str">
        <f t="shared" si="16"/>
        <v>Correct</v>
      </c>
      <c r="AK50" s="8"/>
      <c r="AL50" s="159" t="str">
        <f>IFERROR(VLOOKUP(Table1[[#This Row],[RespondentID]],'All Data'!$A51:$CN623,81,FALSE),"unknown")</f>
        <v>Female</v>
      </c>
      <c r="AM50" s="159">
        <f>IFERROR(VLOOKUP(Table1[[#This Row],[RespondentID]],'All Data'!$A51:$CN623,82,FALSE),"unknown")</f>
        <v>40</v>
      </c>
      <c r="AN50" s="159" t="str">
        <f>IFERROR(VLOOKUP(Table1[[#This Row],[RespondentID]],'All Data'!$A51:$CN623,83,FALSE),"unknown")</f>
        <v>Suffolk</v>
      </c>
      <c r="AO50" s="159" t="str">
        <f>IFERROR(VLOOKUP(Table1[[#This Row],[RespondentID]],'All Data'!$A51:$CN623,84,FALSE),"unknown")</f>
        <v>Setauket, 11733</v>
      </c>
      <c r="AP50" s="159" t="str">
        <f>IFERROR(VLOOKUP(Table1[[#This Row],[RespondentID]],'All Data'!$A51:$CN623,85,FALSE),"unknown")</f>
        <v>White/Caucasian</v>
      </c>
      <c r="AQ50" s="159" t="str">
        <f>IFERROR(VLOOKUP(Table1[[#This Row],[RespondentID]],'All Data'!$A51:$CN623,86,FALSE),"unknown")</f>
        <v>No</v>
      </c>
      <c r="AR50" s="159" t="str">
        <f>IFERROR(VLOOKUP(Table1[[#This Row],[RespondentID]],'All Data'!$A51:$CN623,87,FALSE),"unknown")</f>
        <v xml:space="preserve">English </v>
      </c>
      <c r="AS50" s="159" t="str">
        <f>IFERROR(VLOOKUP(Table1[[#This Row],[RespondentID]],'All Data'!$A51:$CN623,88,FALSE),"unknown")</f>
        <v>Over $125,000</v>
      </c>
      <c r="AT50" s="159" t="str">
        <f>IFERROR(VLOOKUP(Table1[[#This Row],[RespondentID]],'All Data'!$A51:$CN623,89,FALSE),"unknown")</f>
        <v>College graduate</v>
      </c>
      <c r="AU50" s="159" t="str">
        <f>IFERROR(VLOOKUP(Table1[[#This Row],[RespondentID]],'All Data'!$A51:$CN623,90,FALSE),"unknown")</f>
        <v>Employed for wages</v>
      </c>
      <c r="AV50" s="159" t="str">
        <f>IFERROR(VLOOKUP(Table1[[#This Row],[RespondentID]],'All Data'!$A51:$CN623,91,FALSE),"unknown")</f>
        <v>Yes</v>
      </c>
      <c r="AW50" s="159" t="str">
        <f>IFERROR(VLOOKUP(Table1[[#This Row],[RespondentID]],'All Data'!$A51:$CN623,92,FALSE),"unknown")</f>
        <v>Yes</v>
      </c>
    </row>
    <row r="51" spans="1:49" x14ac:dyDescent="0.35">
      <c r="A51" s="6">
        <v>5677370615</v>
      </c>
      <c r="B51" s="6"/>
      <c r="C51" s="6" t="s">
        <v>19</v>
      </c>
      <c r="D51" s="6"/>
      <c r="E51" s="6"/>
      <c r="F51" s="6"/>
      <c r="G51" s="6"/>
      <c r="H51" s="6" t="s">
        <v>24</v>
      </c>
      <c r="I51" s="6"/>
      <c r="J51" s="6"/>
      <c r="K51" s="6"/>
      <c r="L51" s="6"/>
      <c r="M51" s="6" t="s">
        <v>29</v>
      </c>
      <c r="N51" s="6"/>
      <c r="O51" s="8"/>
      <c r="P51" s="8">
        <f t="shared" si="0"/>
        <v>3</v>
      </c>
      <c r="Q51" s="10">
        <f t="shared" si="1"/>
        <v>1</v>
      </c>
      <c r="R51" s="8"/>
      <c r="S51" s="8">
        <f t="shared" si="17"/>
        <v>0</v>
      </c>
      <c r="T51" s="8">
        <f t="shared" si="2"/>
        <v>1</v>
      </c>
      <c r="U51" s="8">
        <f t="shared" si="3"/>
        <v>0</v>
      </c>
      <c r="V51" s="88">
        <f t="shared" si="4"/>
        <v>0</v>
      </c>
      <c r="W51" s="88">
        <f t="shared" si="5"/>
        <v>0</v>
      </c>
      <c r="X51" s="88">
        <f t="shared" si="6"/>
        <v>0</v>
      </c>
      <c r="Y51" s="88">
        <f t="shared" si="7"/>
        <v>1</v>
      </c>
      <c r="Z51" s="88">
        <f t="shared" si="8"/>
        <v>0</v>
      </c>
      <c r="AA51" s="88">
        <f t="shared" si="9"/>
        <v>0</v>
      </c>
      <c r="AB51" s="88">
        <f t="shared" si="10"/>
        <v>0</v>
      </c>
      <c r="AC51" s="88">
        <f t="shared" si="11"/>
        <v>0</v>
      </c>
      <c r="AD51" s="88">
        <f t="shared" si="12"/>
        <v>1</v>
      </c>
      <c r="AE51" s="88">
        <f t="shared" si="13"/>
        <v>0</v>
      </c>
      <c r="AF51" s="8"/>
      <c r="AG51" s="8"/>
      <c r="AH51" s="8">
        <f t="shared" si="14"/>
        <v>3</v>
      </c>
      <c r="AI51" s="8">
        <f t="shared" si="15"/>
        <v>3</v>
      </c>
      <c r="AJ51" s="8" t="str">
        <f t="shared" si="16"/>
        <v>Correct</v>
      </c>
      <c r="AK51" s="8"/>
      <c r="AL51" s="159" t="str">
        <f>IFERROR(VLOOKUP(Table1[[#This Row],[RespondentID]],'All Data'!$A52:$CN624,81,FALSE),"unknown")</f>
        <v>Female</v>
      </c>
      <c r="AM51" s="159">
        <f>IFERROR(VLOOKUP(Table1[[#This Row],[RespondentID]],'All Data'!$A52:$CN624,82,FALSE),"unknown")</f>
        <v>40</v>
      </c>
      <c r="AN51" s="159" t="str">
        <f>IFERROR(VLOOKUP(Table1[[#This Row],[RespondentID]],'All Data'!$A52:$CN624,83,FALSE),"unknown")</f>
        <v>Suffolk</v>
      </c>
      <c r="AO51" s="159" t="str">
        <f>IFERROR(VLOOKUP(Table1[[#This Row],[RespondentID]],'All Data'!$A52:$CN624,84,FALSE),"unknown")</f>
        <v>Brookhaven, 11719</v>
      </c>
      <c r="AP51" s="159" t="str">
        <f>IFERROR(VLOOKUP(Table1[[#This Row],[RespondentID]],'All Data'!$A52:$CN624,85,FALSE),"unknown")</f>
        <v>Black/African American</v>
      </c>
      <c r="AQ51" s="159" t="str">
        <f>IFERROR(VLOOKUP(Table1[[#This Row],[RespondentID]],'All Data'!$A52:$CN624,86,FALSE),"unknown")</f>
        <v>No</v>
      </c>
      <c r="AR51" s="159" t="str">
        <f>IFERROR(VLOOKUP(Table1[[#This Row],[RespondentID]],'All Data'!$A52:$CN624,87,FALSE),"unknown")</f>
        <v xml:space="preserve">English </v>
      </c>
      <c r="AS51" s="159" t="str">
        <f>IFERROR(VLOOKUP(Table1[[#This Row],[RespondentID]],'All Data'!$A52:$CN624,88,FALSE),"unknown")</f>
        <v>Over $125,000</v>
      </c>
      <c r="AT51" s="159" t="str">
        <f>IFERROR(VLOOKUP(Table1[[#This Row],[RespondentID]],'All Data'!$A52:$CN624,89,FALSE),"unknown")</f>
        <v>Doctorate</v>
      </c>
      <c r="AU51" s="159" t="str">
        <f>IFERROR(VLOOKUP(Table1[[#This Row],[RespondentID]],'All Data'!$A52:$CN624,90,FALSE),"unknown")</f>
        <v>Employed for wages</v>
      </c>
      <c r="AV51" s="159" t="str">
        <f>IFERROR(VLOOKUP(Table1[[#This Row],[RespondentID]],'All Data'!$A52:$CN624,91,FALSE),"unknown")</f>
        <v>Yes</v>
      </c>
      <c r="AW51" s="159" t="str">
        <f>IFERROR(VLOOKUP(Table1[[#This Row],[RespondentID]],'All Data'!$A52:$CN624,92,FALSE),"unknown")</f>
        <v>Yes</v>
      </c>
    </row>
    <row r="52" spans="1:49" x14ac:dyDescent="0.35">
      <c r="A52" s="6">
        <v>5677359249</v>
      </c>
      <c r="B52" s="6"/>
      <c r="C52" s="6"/>
      <c r="D52" s="6"/>
      <c r="E52" s="6"/>
      <c r="F52" s="6"/>
      <c r="G52" s="6"/>
      <c r="H52" s="6"/>
      <c r="I52" s="6"/>
      <c r="J52" s="6"/>
      <c r="K52" s="6"/>
      <c r="L52" s="6"/>
      <c r="M52" s="6" t="s">
        <v>29</v>
      </c>
      <c r="N52" s="6"/>
      <c r="O52" s="8"/>
      <c r="P52" s="8">
        <f t="shared" si="0"/>
        <v>1</v>
      </c>
      <c r="Q52" s="9">
        <f t="shared" si="1"/>
        <v>3</v>
      </c>
      <c r="R52" s="8"/>
      <c r="S52" s="8">
        <f t="shared" si="17"/>
        <v>0</v>
      </c>
      <c r="T52" s="8">
        <f t="shared" si="2"/>
        <v>0</v>
      </c>
      <c r="U52" s="8">
        <f t="shared" si="3"/>
        <v>0</v>
      </c>
      <c r="V52" s="88">
        <f t="shared" si="4"/>
        <v>0</v>
      </c>
      <c r="W52" s="88">
        <f t="shared" si="5"/>
        <v>0</v>
      </c>
      <c r="X52" s="88">
        <f t="shared" si="6"/>
        <v>0</v>
      </c>
      <c r="Y52" s="88">
        <f t="shared" si="7"/>
        <v>0</v>
      </c>
      <c r="Z52" s="88">
        <f t="shared" si="8"/>
        <v>0</v>
      </c>
      <c r="AA52" s="88">
        <f t="shared" si="9"/>
        <v>0</v>
      </c>
      <c r="AB52" s="88">
        <f t="shared" si="10"/>
        <v>0</v>
      </c>
      <c r="AC52" s="88">
        <f t="shared" si="11"/>
        <v>0</v>
      </c>
      <c r="AD52" s="88">
        <f t="shared" si="12"/>
        <v>1</v>
      </c>
      <c r="AE52" s="88">
        <f t="shared" si="13"/>
        <v>0</v>
      </c>
      <c r="AF52" s="8"/>
      <c r="AG52" s="8"/>
      <c r="AH52" s="8">
        <f t="shared" si="14"/>
        <v>1</v>
      </c>
      <c r="AI52" s="8">
        <f t="shared" si="15"/>
        <v>1</v>
      </c>
      <c r="AJ52" s="8" t="str">
        <f t="shared" si="16"/>
        <v>Correct</v>
      </c>
      <c r="AK52" s="8"/>
      <c r="AL52" s="159" t="str">
        <f>IFERROR(VLOOKUP(Table1[[#This Row],[RespondentID]],'All Data'!$A53:$CN625,81,FALSE),"unknown")</f>
        <v>Female</v>
      </c>
      <c r="AM52" s="159">
        <f>IFERROR(VLOOKUP(Table1[[#This Row],[RespondentID]],'All Data'!$A53:$CN625,82,FALSE),"unknown")</f>
        <v>40</v>
      </c>
      <c r="AN52" s="159" t="str">
        <f>IFERROR(VLOOKUP(Table1[[#This Row],[RespondentID]],'All Data'!$A53:$CN625,83,FALSE),"unknown")</f>
        <v>Suffolk</v>
      </c>
      <c r="AO52" s="159" t="str">
        <f>IFERROR(VLOOKUP(Table1[[#This Row],[RespondentID]],'All Data'!$A53:$CN625,84,FALSE),"unknown")</f>
        <v>Holbrook, 11741</v>
      </c>
      <c r="AP52" s="159" t="str">
        <f>IFERROR(VLOOKUP(Table1[[#This Row],[RespondentID]],'All Data'!$A53:$CN625,85,FALSE),"unknown")</f>
        <v>White/Caucasian</v>
      </c>
      <c r="AQ52" s="159" t="str">
        <f>IFERROR(VLOOKUP(Table1[[#This Row],[RespondentID]],'All Data'!$A53:$CN625,86,FALSE),"unknown")</f>
        <v>No</v>
      </c>
      <c r="AR52" s="159" t="str">
        <f>IFERROR(VLOOKUP(Table1[[#This Row],[RespondentID]],'All Data'!$A53:$CN625,87,FALSE),"unknown")</f>
        <v xml:space="preserve">English </v>
      </c>
      <c r="AS52" s="159" t="str">
        <f>IFERROR(VLOOKUP(Table1[[#This Row],[RespondentID]],'All Data'!$A53:$CN625,88,FALSE),"unknown")</f>
        <v>Over $125,000</v>
      </c>
      <c r="AT52" s="159" t="str">
        <f>IFERROR(VLOOKUP(Table1[[#This Row],[RespondentID]],'All Data'!$A53:$CN625,89,FALSE),"unknown")</f>
        <v>Graduate school</v>
      </c>
      <c r="AU52" s="159" t="str">
        <f>IFERROR(VLOOKUP(Table1[[#This Row],[RespondentID]],'All Data'!$A53:$CN625,90,FALSE),"unknown")</f>
        <v>Employed for wages</v>
      </c>
      <c r="AV52" s="159" t="str">
        <f>IFERROR(VLOOKUP(Table1[[#This Row],[RespondentID]],'All Data'!$A53:$CN625,91,FALSE),"unknown")</f>
        <v>Yes</v>
      </c>
      <c r="AW52" s="159" t="str">
        <f>IFERROR(VLOOKUP(Table1[[#This Row],[RespondentID]],'All Data'!$A53:$CN625,92,FALSE),"unknown")</f>
        <v>Yes</v>
      </c>
    </row>
    <row r="53" spans="1:49" x14ac:dyDescent="0.35">
      <c r="A53" s="6">
        <v>5677353671</v>
      </c>
      <c r="B53" s="6"/>
      <c r="C53" s="6"/>
      <c r="D53" s="6"/>
      <c r="E53" s="6"/>
      <c r="F53" s="6"/>
      <c r="G53" s="6"/>
      <c r="H53" s="6"/>
      <c r="I53" s="6"/>
      <c r="J53" s="6"/>
      <c r="K53" s="6" t="s">
        <v>27</v>
      </c>
      <c r="L53" s="6"/>
      <c r="M53" s="6"/>
      <c r="N53" s="6" t="s">
        <v>30</v>
      </c>
      <c r="O53" s="8"/>
      <c r="P53" s="8">
        <f t="shared" si="0"/>
        <v>2</v>
      </c>
      <c r="Q53" s="10">
        <f t="shared" si="1"/>
        <v>1.5</v>
      </c>
      <c r="R53" s="8"/>
      <c r="S53" s="8">
        <f t="shared" si="17"/>
        <v>0</v>
      </c>
      <c r="T53" s="8">
        <f t="shared" si="2"/>
        <v>0</v>
      </c>
      <c r="U53" s="8">
        <f t="shared" si="3"/>
        <v>0</v>
      </c>
      <c r="V53" s="88">
        <f t="shared" si="4"/>
        <v>0</v>
      </c>
      <c r="W53" s="88">
        <f t="shared" si="5"/>
        <v>0</v>
      </c>
      <c r="X53" s="88">
        <f t="shared" si="6"/>
        <v>0</v>
      </c>
      <c r="Y53" s="88">
        <f t="shared" si="7"/>
        <v>0</v>
      </c>
      <c r="Z53" s="88">
        <f t="shared" si="8"/>
        <v>0</v>
      </c>
      <c r="AA53" s="88">
        <f t="shared" si="9"/>
        <v>0</v>
      </c>
      <c r="AB53" s="88">
        <f t="shared" si="10"/>
        <v>1</v>
      </c>
      <c r="AC53" s="88">
        <f t="shared" si="11"/>
        <v>0</v>
      </c>
      <c r="AD53" s="88">
        <f t="shared" si="12"/>
        <v>0</v>
      </c>
      <c r="AE53" s="88">
        <f t="shared" si="13"/>
        <v>1</v>
      </c>
      <c r="AF53" s="8"/>
      <c r="AG53" s="8"/>
      <c r="AH53" s="8">
        <f t="shared" si="14"/>
        <v>2</v>
      </c>
      <c r="AI53" s="8">
        <f t="shared" si="15"/>
        <v>2</v>
      </c>
      <c r="AJ53" s="8" t="str">
        <f t="shared" si="16"/>
        <v>Correct</v>
      </c>
      <c r="AK53" s="8"/>
      <c r="AL53" s="159" t="str">
        <f>IFERROR(VLOOKUP(Table1[[#This Row],[RespondentID]],'All Data'!$A54:$CN626,81,FALSE),"unknown")</f>
        <v>Female</v>
      </c>
      <c r="AM53" s="159">
        <f>IFERROR(VLOOKUP(Table1[[#This Row],[RespondentID]],'All Data'!$A54:$CN626,82,FALSE),"unknown")</f>
        <v>50</v>
      </c>
      <c r="AN53" s="159" t="str">
        <f>IFERROR(VLOOKUP(Table1[[#This Row],[RespondentID]],'All Data'!$A54:$CN626,83,FALSE),"unknown")</f>
        <v>Suffolk</v>
      </c>
      <c r="AO53" s="159" t="str">
        <f>IFERROR(VLOOKUP(Table1[[#This Row],[RespondentID]],'All Data'!$A54:$CN626,84,FALSE),"unknown")</f>
        <v>Northport, 11768</v>
      </c>
      <c r="AP53" s="159" t="str">
        <f>IFERROR(VLOOKUP(Table1[[#This Row],[RespondentID]],'All Data'!$A54:$CN626,85,FALSE),"unknown")</f>
        <v>White/Caucasian</v>
      </c>
      <c r="AQ53" s="159" t="str">
        <f>IFERROR(VLOOKUP(Table1[[#This Row],[RespondentID]],'All Data'!$A54:$CN626,86,FALSE),"unknown")</f>
        <v>No</v>
      </c>
      <c r="AR53" s="159" t="str">
        <f>IFERROR(VLOOKUP(Table1[[#This Row],[RespondentID]],'All Data'!$A54:$CN626,87,FALSE),"unknown")</f>
        <v xml:space="preserve">English </v>
      </c>
      <c r="AS53" s="159" t="str">
        <f>IFERROR(VLOOKUP(Table1[[#This Row],[RespondentID]],'All Data'!$A54:$CN626,88,FALSE),"unknown")</f>
        <v>Over $125,000</v>
      </c>
      <c r="AT53" s="159" t="str">
        <f>IFERROR(VLOOKUP(Table1[[#This Row],[RespondentID]],'All Data'!$A54:$CN626,89,FALSE),"unknown")</f>
        <v>Graduate school</v>
      </c>
      <c r="AU53" s="159" t="str">
        <f>IFERROR(VLOOKUP(Table1[[#This Row],[RespondentID]],'All Data'!$A54:$CN626,90,FALSE),"unknown")</f>
        <v>Employed for wages</v>
      </c>
      <c r="AV53" s="159" t="str">
        <f>IFERROR(VLOOKUP(Table1[[#This Row],[RespondentID]],'All Data'!$A54:$CN626,91,FALSE),"unknown")</f>
        <v>Yes</v>
      </c>
      <c r="AW53" s="159" t="str">
        <f>IFERROR(VLOOKUP(Table1[[#This Row],[RespondentID]],'All Data'!$A54:$CN626,92,FALSE),"unknown")</f>
        <v>Yes</v>
      </c>
    </row>
    <row r="54" spans="1:49" x14ac:dyDescent="0.35">
      <c r="A54" s="6">
        <v>5677353607</v>
      </c>
      <c r="B54" s="6" t="s">
        <v>18</v>
      </c>
      <c r="C54" s="6"/>
      <c r="D54" s="6"/>
      <c r="E54" s="6"/>
      <c r="F54" s="6"/>
      <c r="G54" s="6"/>
      <c r="H54" s="6"/>
      <c r="I54" s="6"/>
      <c r="J54" s="6"/>
      <c r="K54" s="6"/>
      <c r="L54" s="6"/>
      <c r="M54" s="6"/>
      <c r="N54" s="6" t="s">
        <v>30</v>
      </c>
      <c r="O54" s="8"/>
      <c r="P54" s="8">
        <f t="shared" si="0"/>
        <v>2</v>
      </c>
      <c r="Q54" s="9">
        <f t="shared" si="1"/>
        <v>1.5</v>
      </c>
      <c r="R54" s="8"/>
      <c r="S54" s="8">
        <f t="shared" si="17"/>
        <v>1</v>
      </c>
      <c r="T54" s="8">
        <f t="shared" si="2"/>
        <v>0</v>
      </c>
      <c r="U54" s="8">
        <f t="shared" si="3"/>
        <v>0</v>
      </c>
      <c r="V54" s="88">
        <f t="shared" si="4"/>
        <v>0</v>
      </c>
      <c r="W54" s="88">
        <f t="shared" si="5"/>
        <v>0</v>
      </c>
      <c r="X54" s="88">
        <f t="shared" si="6"/>
        <v>0</v>
      </c>
      <c r="Y54" s="88">
        <f t="shared" si="7"/>
        <v>0</v>
      </c>
      <c r="Z54" s="88">
        <f t="shared" si="8"/>
        <v>0</v>
      </c>
      <c r="AA54" s="88">
        <f t="shared" si="9"/>
        <v>0</v>
      </c>
      <c r="AB54" s="88">
        <f t="shared" si="10"/>
        <v>0</v>
      </c>
      <c r="AC54" s="88">
        <f t="shared" si="11"/>
        <v>0</v>
      </c>
      <c r="AD54" s="88">
        <f t="shared" si="12"/>
        <v>0</v>
      </c>
      <c r="AE54" s="88">
        <f t="shared" si="13"/>
        <v>1</v>
      </c>
      <c r="AF54" s="8"/>
      <c r="AG54" s="8"/>
      <c r="AH54" s="8">
        <f t="shared" si="14"/>
        <v>2</v>
      </c>
      <c r="AI54" s="8">
        <f t="shared" si="15"/>
        <v>2</v>
      </c>
      <c r="AJ54" s="8" t="str">
        <f t="shared" si="16"/>
        <v>Correct</v>
      </c>
      <c r="AK54" s="8"/>
      <c r="AL54" s="159" t="str">
        <f>IFERROR(VLOOKUP(Table1[[#This Row],[RespondentID]],'All Data'!$A55:$CN627,81,FALSE),"unknown")</f>
        <v>Male</v>
      </c>
      <c r="AM54" s="159">
        <f>IFERROR(VLOOKUP(Table1[[#This Row],[RespondentID]],'All Data'!$A55:$CN627,82,FALSE),"unknown")</f>
        <v>42</v>
      </c>
      <c r="AN54" s="159" t="str">
        <f>IFERROR(VLOOKUP(Table1[[#This Row],[RespondentID]],'All Data'!$A55:$CN627,83,FALSE),"unknown")</f>
        <v>Suffolk</v>
      </c>
      <c r="AO54" s="159" t="str">
        <f>IFERROR(VLOOKUP(Table1[[#This Row],[RespondentID]],'All Data'!$A55:$CN627,84,FALSE),"unknown")</f>
        <v>Patchogue, 11772</v>
      </c>
      <c r="AP54" s="159" t="str">
        <f>IFERROR(VLOOKUP(Table1[[#This Row],[RespondentID]],'All Data'!$A55:$CN627,85,FALSE),"unknown")</f>
        <v>White/Caucasian</v>
      </c>
      <c r="AQ54" s="159" t="str">
        <f>IFERROR(VLOOKUP(Table1[[#This Row],[RespondentID]],'All Data'!$A55:$CN627,86,FALSE),"unknown")</f>
        <v>No</v>
      </c>
      <c r="AR54" s="159" t="str">
        <f>IFERROR(VLOOKUP(Table1[[#This Row],[RespondentID]],'All Data'!$A55:$CN627,87,FALSE),"unknown")</f>
        <v xml:space="preserve">English </v>
      </c>
      <c r="AS54" s="159" t="str">
        <f>IFERROR(VLOOKUP(Table1[[#This Row],[RespondentID]],'All Data'!$A55:$CN627,88,FALSE),"unknown")</f>
        <v>Over $125,000</v>
      </c>
      <c r="AT54" s="159" t="str">
        <f>IFERROR(VLOOKUP(Table1[[#This Row],[RespondentID]],'All Data'!$A55:$CN627,89,FALSE),"unknown")</f>
        <v>Graduate school</v>
      </c>
      <c r="AU54" s="159" t="str">
        <f>IFERROR(VLOOKUP(Table1[[#This Row],[RespondentID]],'All Data'!$A55:$CN627,90,FALSE),"unknown")</f>
        <v>Employed for wages</v>
      </c>
      <c r="AV54" s="159" t="str">
        <f>IFERROR(VLOOKUP(Table1[[#This Row],[RespondentID]],'All Data'!$A55:$CN627,91,FALSE),"unknown")</f>
        <v>Yes</v>
      </c>
      <c r="AW54" s="159" t="str">
        <f>IFERROR(VLOOKUP(Table1[[#This Row],[RespondentID]],'All Data'!$A55:$CN627,92,FALSE),"unknown")</f>
        <v>Yes</v>
      </c>
    </row>
    <row r="55" spans="1:49" x14ac:dyDescent="0.35">
      <c r="A55" s="6">
        <v>5677351772</v>
      </c>
      <c r="B55" s="6" t="s">
        <v>18</v>
      </c>
      <c r="C55" s="6"/>
      <c r="D55" s="6"/>
      <c r="E55" s="6"/>
      <c r="F55" s="6" t="s">
        <v>22</v>
      </c>
      <c r="G55" s="6"/>
      <c r="H55" s="6"/>
      <c r="I55" s="6"/>
      <c r="J55" s="6"/>
      <c r="K55" s="6"/>
      <c r="L55" s="6" t="s">
        <v>28</v>
      </c>
      <c r="M55" s="6"/>
      <c r="N55" s="6"/>
      <c r="O55" s="8"/>
      <c r="P55" s="8">
        <f t="shared" si="0"/>
        <v>3</v>
      </c>
      <c r="Q55" s="10">
        <f t="shared" si="1"/>
        <v>1</v>
      </c>
      <c r="R55" s="8"/>
      <c r="S55" s="8">
        <f t="shared" si="17"/>
        <v>1</v>
      </c>
      <c r="T55" s="8">
        <f t="shared" si="2"/>
        <v>0</v>
      </c>
      <c r="U55" s="8">
        <f t="shared" si="3"/>
        <v>0</v>
      </c>
      <c r="V55" s="88">
        <f t="shared" si="4"/>
        <v>0</v>
      </c>
      <c r="W55" s="88">
        <f t="shared" si="5"/>
        <v>1</v>
      </c>
      <c r="X55" s="88">
        <f t="shared" si="6"/>
        <v>0</v>
      </c>
      <c r="Y55" s="88">
        <f t="shared" si="7"/>
        <v>0</v>
      </c>
      <c r="Z55" s="88">
        <f t="shared" si="8"/>
        <v>0</v>
      </c>
      <c r="AA55" s="88">
        <f t="shared" si="9"/>
        <v>0</v>
      </c>
      <c r="AB55" s="88">
        <f t="shared" si="10"/>
        <v>0</v>
      </c>
      <c r="AC55" s="88">
        <f t="shared" si="11"/>
        <v>1</v>
      </c>
      <c r="AD55" s="88">
        <f t="shared" si="12"/>
        <v>0</v>
      </c>
      <c r="AE55" s="88">
        <f t="shared" si="13"/>
        <v>0</v>
      </c>
      <c r="AF55" s="8"/>
      <c r="AG55" s="8"/>
      <c r="AH55" s="8">
        <f t="shared" si="14"/>
        <v>3</v>
      </c>
      <c r="AI55" s="8">
        <f t="shared" si="15"/>
        <v>3</v>
      </c>
      <c r="AJ55" s="8" t="str">
        <f t="shared" si="16"/>
        <v>Correct</v>
      </c>
      <c r="AK55" s="8"/>
      <c r="AL55" s="159" t="str">
        <f>IFERROR(VLOOKUP(Table1[[#This Row],[RespondentID]],'All Data'!$A56:$CN628,81,FALSE),"unknown")</f>
        <v>Female</v>
      </c>
      <c r="AM55" s="159">
        <f>IFERROR(VLOOKUP(Table1[[#This Row],[RespondentID]],'All Data'!$A56:$CN628,82,FALSE),"unknown")</f>
        <v>42</v>
      </c>
      <c r="AN55" s="159" t="str">
        <f>IFERROR(VLOOKUP(Table1[[#This Row],[RespondentID]],'All Data'!$A56:$CN628,83,FALSE),"unknown")</f>
        <v>Suffolk</v>
      </c>
      <c r="AO55" s="159" t="str">
        <f>IFERROR(VLOOKUP(Table1[[#This Row],[RespondentID]],'All Data'!$A56:$CN628,84,FALSE),"unknown")</f>
        <v>Sayville, 11782</v>
      </c>
      <c r="AP55" s="159" t="str">
        <f>IFERROR(VLOOKUP(Table1[[#This Row],[RespondentID]],'All Data'!$A56:$CN628,85,FALSE),"unknown")</f>
        <v>Other (please specify)</v>
      </c>
      <c r="AQ55" s="159" t="str">
        <f>IFERROR(VLOOKUP(Table1[[#This Row],[RespondentID]],'All Data'!$A56:$CN628,86,FALSE),"unknown")</f>
        <v>No</v>
      </c>
      <c r="AR55" s="159" t="str">
        <f>IFERROR(VLOOKUP(Table1[[#This Row],[RespondentID]],'All Data'!$A56:$CN628,87,FALSE),"unknown")</f>
        <v xml:space="preserve">English </v>
      </c>
      <c r="AS55" s="159" t="str">
        <f>IFERROR(VLOOKUP(Table1[[#This Row],[RespondentID]],'All Data'!$A56:$CN628,88,FALSE),"unknown")</f>
        <v>Over $125,000</v>
      </c>
      <c r="AT55" s="159" t="str">
        <f>IFERROR(VLOOKUP(Table1[[#This Row],[RespondentID]],'All Data'!$A56:$CN628,89,FALSE),"unknown")</f>
        <v>Graduate school</v>
      </c>
      <c r="AU55" s="159" t="str">
        <f>IFERROR(VLOOKUP(Table1[[#This Row],[RespondentID]],'All Data'!$A56:$CN628,90,FALSE),"unknown")</f>
        <v>Employed for wages</v>
      </c>
      <c r="AV55" s="159" t="str">
        <f>IFERROR(VLOOKUP(Table1[[#This Row],[RespondentID]],'All Data'!$A56:$CN628,91,FALSE),"unknown")</f>
        <v>Yes</v>
      </c>
      <c r="AW55" s="159" t="str">
        <f>IFERROR(VLOOKUP(Table1[[#This Row],[RespondentID]],'All Data'!$A56:$CN628,92,FALSE),"unknown")</f>
        <v>Yes</v>
      </c>
    </row>
    <row r="56" spans="1:49" x14ac:dyDescent="0.35">
      <c r="A56" s="6">
        <v>5677351744</v>
      </c>
      <c r="B56" s="6"/>
      <c r="C56" s="6"/>
      <c r="D56" s="6"/>
      <c r="E56" s="6" t="s">
        <v>21</v>
      </c>
      <c r="F56" s="6"/>
      <c r="G56" s="6"/>
      <c r="H56" s="6"/>
      <c r="I56" s="6" t="s">
        <v>25</v>
      </c>
      <c r="J56" s="6"/>
      <c r="K56" s="6" t="s">
        <v>27</v>
      </c>
      <c r="L56" s="6"/>
      <c r="M56" s="6"/>
      <c r="N56" s="6"/>
      <c r="O56" s="8"/>
      <c r="P56" s="8">
        <f t="shared" si="0"/>
        <v>3</v>
      </c>
      <c r="Q56" s="9">
        <f t="shared" si="1"/>
        <v>1</v>
      </c>
      <c r="R56" s="8"/>
      <c r="S56" s="8">
        <f t="shared" si="17"/>
        <v>0</v>
      </c>
      <c r="T56" s="8">
        <f t="shared" si="2"/>
        <v>0</v>
      </c>
      <c r="U56" s="8">
        <f t="shared" si="3"/>
        <v>0</v>
      </c>
      <c r="V56" s="88">
        <f t="shared" si="4"/>
        <v>1</v>
      </c>
      <c r="W56" s="88">
        <f t="shared" si="5"/>
        <v>0</v>
      </c>
      <c r="X56" s="88">
        <f t="shared" si="6"/>
        <v>0</v>
      </c>
      <c r="Y56" s="88">
        <f t="shared" si="7"/>
        <v>0</v>
      </c>
      <c r="Z56" s="88">
        <f t="shared" si="8"/>
        <v>1</v>
      </c>
      <c r="AA56" s="88">
        <f t="shared" si="9"/>
        <v>0</v>
      </c>
      <c r="AB56" s="88">
        <f t="shared" si="10"/>
        <v>1</v>
      </c>
      <c r="AC56" s="88">
        <f t="shared" si="11"/>
        <v>0</v>
      </c>
      <c r="AD56" s="88">
        <f t="shared" si="12"/>
        <v>0</v>
      </c>
      <c r="AE56" s="88">
        <f t="shared" si="13"/>
        <v>0</v>
      </c>
      <c r="AF56" s="8"/>
      <c r="AG56" s="8"/>
      <c r="AH56" s="8">
        <f t="shared" si="14"/>
        <v>3</v>
      </c>
      <c r="AI56" s="8">
        <f t="shared" si="15"/>
        <v>3</v>
      </c>
      <c r="AJ56" s="8" t="str">
        <f t="shared" si="16"/>
        <v>Correct</v>
      </c>
      <c r="AK56" s="8"/>
      <c r="AL56" s="159" t="str">
        <f>IFERROR(VLOOKUP(Table1[[#This Row],[RespondentID]],'All Data'!$A57:$CN629,81,FALSE),"unknown")</f>
        <v>Female</v>
      </c>
      <c r="AM56" s="159">
        <f>IFERROR(VLOOKUP(Table1[[#This Row],[RespondentID]],'All Data'!$A57:$CN629,82,FALSE),"unknown")</f>
        <v>26</v>
      </c>
      <c r="AN56" s="159" t="str">
        <f>IFERROR(VLOOKUP(Table1[[#This Row],[RespondentID]],'All Data'!$A57:$CN629,83,FALSE),"unknown")</f>
        <v>Suffolk</v>
      </c>
      <c r="AO56" s="159" t="str">
        <f>IFERROR(VLOOKUP(Table1[[#This Row],[RespondentID]],'All Data'!$A57:$CN629,84,FALSE),"unknown")</f>
        <v>Patchogue, 11772</v>
      </c>
      <c r="AP56" s="159" t="str">
        <f>IFERROR(VLOOKUP(Table1[[#This Row],[RespondentID]],'All Data'!$A57:$CN629,85,FALSE),"unknown")</f>
        <v>White/Caucasian</v>
      </c>
      <c r="AQ56" s="159" t="str">
        <f>IFERROR(VLOOKUP(Table1[[#This Row],[RespondentID]],'All Data'!$A57:$CN629,86,FALSE),"unknown")</f>
        <v>No</v>
      </c>
      <c r="AR56" s="159" t="str">
        <f>IFERROR(VLOOKUP(Table1[[#This Row],[RespondentID]],'All Data'!$A57:$CN629,87,FALSE),"unknown")</f>
        <v xml:space="preserve">English </v>
      </c>
      <c r="AS56" s="159" t="str">
        <f>IFERROR(VLOOKUP(Table1[[#This Row],[RespondentID]],'All Data'!$A57:$CN629,88,FALSE),"unknown")</f>
        <v>Over $125,000</v>
      </c>
      <c r="AT56" s="159" t="str">
        <f>IFERROR(VLOOKUP(Table1[[#This Row],[RespondentID]],'All Data'!$A57:$CN629,89,FALSE),"unknown")</f>
        <v>College graduate</v>
      </c>
      <c r="AU56" s="159" t="str">
        <f>IFERROR(VLOOKUP(Table1[[#This Row],[RespondentID]],'All Data'!$A57:$CN629,90,FALSE),"unknown")</f>
        <v>Employed for wages</v>
      </c>
      <c r="AV56" s="159" t="str">
        <f>IFERROR(VLOOKUP(Table1[[#This Row],[RespondentID]],'All Data'!$A57:$CN629,91,FALSE),"unknown")</f>
        <v>Yes</v>
      </c>
      <c r="AW56" s="159" t="str">
        <f>IFERROR(VLOOKUP(Table1[[#This Row],[RespondentID]],'All Data'!$A57:$CN629,92,FALSE),"unknown")</f>
        <v>Yes</v>
      </c>
    </row>
    <row r="57" spans="1:49" x14ac:dyDescent="0.35">
      <c r="A57" s="6">
        <v>5677350229</v>
      </c>
      <c r="B57" s="6" t="s">
        <v>18</v>
      </c>
      <c r="C57" s="6"/>
      <c r="D57" s="6"/>
      <c r="E57" s="6"/>
      <c r="F57" s="6"/>
      <c r="G57" s="6"/>
      <c r="H57" s="6"/>
      <c r="I57" s="6"/>
      <c r="J57" s="6"/>
      <c r="K57" s="6" t="s">
        <v>27</v>
      </c>
      <c r="L57" s="6"/>
      <c r="M57" s="6"/>
      <c r="N57" s="6" t="s">
        <v>30</v>
      </c>
      <c r="O57" s="8"/>
      <c r="P57" s="8">
        <f t="shared" si="0"/>
        <v>3</v>
      </c>
      <c r="Q57" s="10">
        <f t="shared" si="1"/>
        <v>1</v>
      </c>
      <c r="R57" s="8"/>
      <c r="S57" s="8">
        <f t="shared" si="17"/>
        <v>1</v>
      </c>
      <c r="T57" s="8">
        <f t="shared" si="2"/>
        <v>0</v>
      </c>
      <c r="U57" s="8">
        <f t="shared" si="3"/>
        <v>0</v>
      </c>
      <c r="V57" s="88">
        <f t="shared" si="4"/>
        <v>0</v>
      </c>
      <c r="W57" s="88">
        <f t="shared" si="5"/>
        <v>0</v>
      </c>
      <c r="X57" s="88">
        <f t="shared" si="6"/>
        <v>0</v>
      </c>
      <c r="Y57" s="88">
        <f t="shared" si="7"/>
        <v>0</v>
      </c>
      <c r="Z57" s="88">
        <f t="shared" si="8"/>
        <v>0</v>
      </c>
      <c r="AA57" s="88">
        <f t="shared" si="9"/>
        <v>0</v>
      </c>
      <c r="AB57" s="88">
        <f t="shared" si="10"/>
        <v>1</v>
      </c>
      <c r="AC57" s="88">
        <f t="shared" si="11"/>
        <v>0</v>
      </c>
      <c r="AD57" s="88">
        <f t="shared" si="12"/>
        <v>0</v>
      </c>
      <c r="AE57" s="88">
        <f t="shared" si="13"/>
        <v>1</v>
      </c>
      <c r="AF57" s="8"/>
      <c r="AG57" s="8"/>
      <c r="AH57" s="8">
        <f t="shared" si="14"/>
        <v>3</v>
      </c>
      <c r="AI57" s="8">
        <f t="shared" si="15"/>
        <v>3</v>
      </c>
      <c r="AJ57" s="8" t="str">
        <f t="shared" si="16"/>
        <v>Correct</v>
      </c>
      <c r="AK57" s="8"/>
      <c r="AL57" s="159" t="str">
        <f>IFERROR(VLOOKUP(Table1[[#This Row],[RespondentID]],'All Data'!$A58:$CN630,81,FALSE),"unknown")</f>
        <v>Female</v>
      </c>
      <c r="AM57" s="159">
        <f>IFERROR(VLOOKUP(Table1[[#This Row],[RespondentID]],'All Data'!$A58:$CN630,82,FALSE),"unknown")</f>
        <v>35</v>
      </c>
      <c r="AN57" s="159" t="str">
        <f>IFERROR(VLOOKUP(Table1[[#This Row],[RespondentID]],'All Data'!$A58:$CN630,83,FALSE),"unknown")</f>
        <v>Suffolk</v>
      </c>
      <c r="AO57" s="159" t="str">
        <f>IFERROR(VLOOKUP(Table1[[#This Row],[RespondentID]],'All Data'!$A58:$CN630,84,FALSE),"unknown")</f>
        <v>Patchogue, 11772</v>
      </c>
      <c r="AP57" s="159" t="str">
        <f>IFERROR(VLOOKUP(Table1[[#This Row],[RespondentID]],'All Data'!$A58:$CN630,85,FALSE),"unknown")</f>
        <v>White/Caucasian</v>
      </c>
      <c r="AQ57" s="159" t="str">
        <f>IFERROR(VLOOKUP(Table1[[#This Row],[RespondentID]],'All Data'!$A58:$CN630,86,FALSE),"unknown")</f>
        <v>No</v>
      </c>
      <c r="AR57" s="159" t="str">
        <f>IFERROR(VLOOKUP(Table1[[#This Row],[RespondentID]],'All Data'!$A58:$CN630,87,FALSE),"unknown")</f>
        <v xml:space="preserve">English </v>
      </c>
      <c r="AS57" s="159" t="str">
        <f>IFERROR(VLOOKUP(Table1[[#This Row],[RespondentID]],'All Data'!$A58:$CN630,88,FALSE),"unknown")</f>
        <v>$50,000 to $74,999</v>
      </c>
      <c r="AT57" s="159" t="str">
        <f>IFERROR(VLOOKUP(Table1[[#This Row],[RespondentID]],'All Data'!$A58:$CN630,89,FALSE),"unknown")</f>
        <v>Technical school</v>
      </c>
      <c r="AU57" s="159" t="str">
        <f>IFERROR(VLOOKUP(Table1[[#This Row],[RespondentID]],'All Data'!$A58:$CN630,90,FALSE),"unknown")</f>
        <v>Employed for wages</v>
      </c>
      <c r="AV57" s="159" t="str">
        <f>IFERROR(VLOOKUP(Table1[[#This Row],[RespondentID]],'All Data'!$A58:$CN630,91,FALSE),"unknown")</f>
        <v>Yes</v>
      </c>
      <c r="AW57" s="159" t="str">
        <f>IFERROR(VLOOKUP(Table1[[#This Row],[RespondentID]],'All Data'!$A58:$CN630,92,FALSE),"unknown")</f>
        <v>Yes</v>
      </c>
    </row>
    <row r="58" spans="1:49" x14ac:dyDescent="0.35">
      <c r="A58" s="6">
        <v>5677349499</v>
      </c>
      <c r="B58" s="6"/>
      <c r="C58" s="6" t="s">
        <v>19</v>
      </c>
      <c r="D58" s="6"/>
      <c r="E58" s="6" t="s">
        <v>21</v>
      </c>
      <c r="F58" s="6"/>
      <c r="G58" s="6"/>
      <c r="H58" s="6"/>
      <c r="I58" s="6"/>
      <c r="J58" s="6"/>
      <c r="K58" s="6"/>
      <c r="L58" s="6"/>
      <c r="M58" s="6" t="s">
        <v>29</v>
      </c>
      <c r="N58" s="6"/>
      <c r="O58" s="8"/>
      <c r="P58" s="8">
        <f t="shared" si="0"/>
        <v>3</v>
      </c>
      <c r="Q58" s="9">
        <f t="shared" si="1"/>
        <v>1</v>
      </c>
      <c r="R58" s="8"/>
      <c r="S58" s="8">
        <f t="shared" si="17"/>
        <v>0</v>
      </c>
      <c r="T58" s="8">
        <f t="shared" si="2"/>
        <v>1</v>
      </c>
      <c r="U58" s="8">
        <f t="shared" si="3"/>
        <v>0</v>
      </c>
      <c r="V58" s="88">
        <f t="shared" si="4"/>
        <v>1</v>
      </c>
      <c r="W58" s="88">
        <f t="shared" si="5"/>
        <v>0</v>
      </c>
      <c r="X58" s="88">
        <f t="shared" si="6"/>
        <v>0</v>
      </c>
      <c r="Y58" s="88">
        <f t="shared" si="7"/>
        <v>0</v>
      </c>
      <c r="Z58" s="88">
        <f t="shared" si="8"/>
        <v>0</v>
      </c>
      <c r="AA58" s="88">
        <f t="shared" si="9"/>
        <v>0</v>
      </c>
      <c r="AB58" s="88">
        <f t="shared" si="10"/>
        <v>0</v>
      </c>
      <c r="AC58" s="88">
        <f t="shared" si="11"/>
        <v>0</v>
      </c>
      <c r="AD58" s="88">
        <f t="shared" si="12"/>
        <v>1</v>
      </c>
      <c r="AE58" s="88">
        <f t="shared" si="13"/>
        <v>0</v>
      </c>
      <c r="AF58" s="8"/>
      <c r="AG58" s="8"/>
      <c r="AH58" s="8">
        <f t="shared" si="14"/>
        <v>3</v>
      </c>
      <c r="AI58" s="8">
        <f t="shared" si="15"/>
        <v>3</v>
      </c>
      <c r="AJ58" s="8" t="str">
        <f t="shared" si="16"/>
        <v>Correct</v>
      </c>
      <c r="AK58" s="8"/>
      <c r="AL58" s="159" t="str">
        <f>IFERROR(VLOOKUP(Table1[[#This Row],[RespondentID]],'All Data'!$A59:$CN631,81,FALSE),"unknown")</f>
        <v>Male</v>
      </c>
      <c r="AM58" s="159">
        <f>IFERROR(VLOOKUP(Table1[[#This Row],[RespondentID]],'All Data'!$A59:$CN631,82,FALSE),"unknown")</f>
        <v>35</v>
      </c>
      <c r="AN58" s="159" t="str">
        <f>IFERROR(VLOOKUP(Table1[[#This Row],[RespondentID]],'All Data'!$A59:$CN631,83,FALSE),"unknown")</f>
        <v>Nassau</v>
      </c>
      <c r="AO58" s="159" t="str">
        <f>IFERROR(VLOOKUP(Table1[[#This Row],[RespondentID]],'All Data'!$A59:$CN631,84,FALSE),"unknown")</f>
        <v>Massapequa Park, 11762</v>
      </c>
      <c r="AP58" s="159" t="str">
        <f>IFERROR(VLOOKUP(Table1[[#This Row],[RespondentID]],'All Data'!$A59:$CN631,85,FALSE),"unknown")</f>
        <v>White/Caucasian</v>
      </c>
      <c r="AQ58" s="159" t="str">
        <f>IFERROR(VLOOKUP(Table1[[#This Row],[RespondentID]],'All Data'!$A59:$CN631,86,FALSE),"unknown")</f>
        <v>No</v>
      </c>
      <c r="AR58" s="159" t="str">
        <f>IFERROR(VLOOKUP(Table1[[#This Row],[RespondentID]],'All Data'!$A59:$CN631,87,FALSE),"unknown")</f>
        <v xml:space="preserve">English </v>
      </c>
      <c r="AS58" s="159" t="str">
        <f>IFERROR(VLOOKUP(Table1[[#This Row],[RespondentID]],'All Data'!$A59:$CN631,88,FALSE),"unknown")</f>
        <v>Over $125,000</v>
      </c>
      <c r="AT58" s="159" t="str">
        <f>IFERROR(VLOOKUP(Table1[[#This Row],[RespondentID]],'All Data'!$A59:$CN631,89,FALSE),"unknown")</f>
        <v>Graduate school</v>
      </c>
      <c r="AU58" s="159" t="str">
        <f>IFERROR(VLOOKUP(Table1[[#This Row],[RespondentID]],'All Data'!$A59:$CN631,90,FALSE),"unknown")</f>
        <v>Employed for wages</v>
      </c>
      <c r="AV58" s="159" t="str">
        <f>IFERROR(VLOOKUP(Table1[[#This Row],[RespondentID]],'All Data'!$A59:$CN631,91,FALSE),"unknown")</f>
        <v>Yes</v>
      </c>
      <c r="AW58" s="159" t="str">
        <f>IFERROR(VLOOKUP(Table1[[#This Row],[RespondentID]],'All Data'!$A59:$CN631,92,FALSE),"unknown")</f>
        <v>Yes</v>
      </c>
    </row>
    <row r="59" spans="1:49" x14ac:dyDescent="0.35">
      <c r="A59" s="6">
        <v>5677348925</v>
      </c>
      <c r="B59" s="6"/>
      <c r="C59" s="6"/>
      <c r="D59" s="6"/>
      <c r="E59" s="6"/>
      <c r="F59" s="6"/>
      <c r="G59" s="6"/>
      <c r="H59" s="6"/>
      <c r="I59" s="6"/>
      <c r="J59" s="6"/>
      <c r="K59" s="6" t="s">
        <v>27</v>
      </c>
      <c r="L59" s="6"/>
      <c r="M59" s="6"/>
      <c r="N59" s="6"/>
      <c r="O59" s="8"/>
      <c r="P59" s="8">
        <f t="shared" si="0"/>
        <v>1</v>
      </c>
      <c r="Q59" s="10">
        <f t="shared" si="1"/>
        <v>3</v>
      </c>
      <c r="R59" s="8"/>
      <c r="S59" s="8">
        <f t="shared" si="17"/>
        <v>0</v>
      </c>
      <c r="T59" s="8">
        <f t="shared" si="2"/>
        <v>0</v>
      </c>
      <c r="U59" s="8">
        <f t="shared" si="3"/>
        <v>0</v>
      </c>
      <c r="V59" s="88">
        <f t="shared" si="4"/>
        <v>0</v>
      </c>
      <c r="W59" s="88">
        <f t="shared" si="5"/>
        <v>0</v>
      </c>
      <c r="X59" s="88">
        <f t="shared" si="6"/>
        <v>0</v>
      </c>
      <c r="Y59" s="88">
        <f t="shared" si="7"/>
        <v>0</v>
      </c>
      <c r="Z59" s="88">
        <f t="shared" si="8"/>
        <v>0</v>
      </c>
      <c r="AA59" s="88">
        <f t="shared" si="9"/>
        <v>0</v>
      </c>
      <c r="AB59" s="88">
        <f t="shared" si="10"/>
        <v>1</v>
      </c>
      <c r="AC59" s="88">
        <f t="shared" si="11"/>
        <v>0</v>
      </c>
      <c r="AD59" s="88">
        <f t="shared" si="12"/>
        <v>0</v>
      </c>
      <c r="AE59" s="88">
        <f t="shared" si="13"/>
        <v>0</v>
      </c>
      <c r="AF59" s="8"/>
      <c r="AG59" s="8"/>
      <c r="AH59" s="8">
        <f t="shared" si="14"/>
        <v>1</v>
      </c>
      <c r="AI59" s="8">
        <f t="shared" si="15"/>
        <v>1</v>
      </c>
      <c r="AJ59" s="8" t="str">
        <f t="shared" si="16"/>
        <v>Correct</v>
      </c>
      <c r="AK59" s="8"/>
      <c r="AL59" s="159" t="str">
        <f>IFERROR(VLOOKUP(Table1[[#This Row],[RespondentID]],'All Data'!$A60:$CN632,81,FALSE),"unknown")</f>
        <v>Female</v>
      </c>
      <c r="AM59" s="159">
        <f>IFERROR(VLOOKUP(Table1[[#This Row],[RespondentID]],'All Data'!$A60:$CN632,82,FALSE),"unknown")</f>
        <v>50</v>
      </c>
      <c r="AN59" s="159" t="str">
        <f>IFERROR(VLOOKUP(Table1[[#This Row],[RespondentID]],'All Data'!$A60:$CN632,83,FALSE),"unknown")</f>
        <v>Suffolk</v>
      </c>
      <c r="AO59" s="159" t="str">
        <f>IFERROR(VLOOKUP(Table1[[#This Row],[RespondentID]],'All Data'!$A60:$CN632,84,FALSE),"unknown")</f>
        <v>Holbrook, 11741</v>
      </c>
      <c r="AP59" s="159" t="str">
        <f>IFERROR(VLOOKUP(Table1[[#This Row],[RespondentID]],'All Data'!$A60:$CN632,85,FALSE),"unknown")</f>
        <v>White/Caucasian</v>
      </c>
      <c r="AQ59" s="159" t="str">
        <f>IFERROR(VLOOKUP(Table1[[#This Row],[RespondentID]],'All Data'!$A60:$CN632,86,FALSE),"unknown")</f>
        <v>No</v>
      </c>
      <c r="AR59" s="159" t="str">
        <f>IFERROR(VLOOKUP(Table1[[#This Row],[RespondentID]],'All Data'!$A60:$CN632,87,FALSE),"unknown")</f>
        <v xml:space="preserve">English </v>
      </c>
      <c r="AS59" s="159" t="str">
        <f>IFERROR(VLOOKUP(Table1[[#This Row],[RespondentID]],'All Data'!$A60:$CN632,88,FALSE),"unknown")</f>
        <v>Over $125,000</v>
      </c>
      <c r="AT59" s="159" t="str">
        <f>IFERROR(VLOOKUP(Table1[[#This Row],[RespondentID]],'All Data'!$A60:$CN632,89,FALSE),"unknown")</f>
        <v>Graduate school</v>
      </c>
      <c r="AU59" s="159" t="str">
        <f>IFERROR(VLOOKUP(Table1[[#This Row],[RespondentID]],'All Data'!$A60:$CN632,90,FALSE),"unknown")</f>
        <v>Employed for wages</v>
      </c>
      <c r="AV59" s="159" t="str">
        <f>IFERROR(VLOOKUP(Table1[[#This Row],[RespondentID]],'All Data'!$A60:$CN632,91,FALSE),"unknown")</f>
        <v>Yes</v>
      </c>
      <c r="AW59" s="159" t="str">
        <f>IFERROR(VLOOKUP(Table1[[#This Row],[RespondentID]],'All Data'!$A60:$CN632,92,FALSE),"unknown")</f>
        <v>Yes</v>
      </c>
    </row>
    <row r="60" spans="1:49" x14ac:dyDescent="0.35">
      <c r="A60" s="6">
        <v>5677348427</v>
      </c>
      <c r="B60" s="6" t="s">
        <v>18</v>
      </c>
      <c r="C60" s="6" t="s">
        <v>19</v>
      </c>
      <c r="D60" s="6"/>
      <c r="E60" s="6"/>
      <c r="F60" s="6"/>
      <c r="G60" s="6"/>
      <c r="H60" s="6"/>
      <c r="I60" s="6"/>
      <c r="J60" s="6"/>
      <c r="K60" s="6" t="s">
        <v>27</v>
      </c>
      <c r="L60" s="6"/>
      <c r="M60" s="6"/>
      <c r="N60" s="6"/>
      <c r="O60" s="8"/>
      <c r="P60" s="8">
        <f t="shared" si="0"/>
        <v>3</v>
      </c>
      <c r="Q60" s="9">
        <f t="shared" si="1"/>
        <v>1</v>
      </c>
      <c r="R60" s="8"/>
      <c r="S60" s="8">
        <f t="shared" si="17"/>
        <v>1</v>
      </c>
      <c r="T60" s="8">
        <f t="shared" si="2"/>
        <v>1</v>
      </c>
      <c r="U60" s="8">
        <f t="shared" si="3"/>
        <v>0</v>
      </c>
      <c r="V60" s="88">
        <f t="shared" si="4"/>
        <v>0</v>
      </c>
      <c r="W60" s="88">
        <f t="shared" si="5"/>
        <v>0</v>
      </c>
      <c r="X60" s="88">
        <f t="shared" si="6"/>
        <v>0</v>
      </c>
      <c r="Y60" s="88">
        <f t="shared" si="7"/>
        <v>0</v>
      </c>
      <c r="Z60" s="88">
        <f t="shared" si="8"/>
        <v>0</v>
      </c>
      <c r="AA60" s="88">
        <f t="shared" si="9"/>
        <v>0</v>
      </c>
      <c r="AB60" s="88">
        <f t="shared" si="10"/>
        <v>1</v>
      </c>
      <c r="AC60" s="88">
        <f t="shared" si="11"/>
        <v>0</v>
      </c>
      <c r="AD60" s="88">
        <f t="shared" si="12"/>
        <v>0</v>
      </c>
      <c r="AE60" s="88">
        <f t="shared" si="13"/>
        <v>0</v>
      </c>
      <c r="AF60" s="8"/>
      <c r="AG60" s="8"/>
      <c r="AH60" s="8">
        <f t="shared" si="14"/>
        <v>3</v>
      </c>
      <c r="AI60" s="8">
        <f t="shared" si="15"/>
        <v>3</v>
      </c>
      <c r="AJ60" s="8" t="str">
        <f t="shared" si="16"/>
        <v>Correct</v>
      </c>
      <c r="AK60" s="8"/>
      <c r="AL60" s="159" t="str">
        <f>IFERROR(VLOOKUP(Table1[[#This Row],[RespondentID]],'All Data'!$A61:$CN633,81,FALSE),"unknown")</f>
        <v>Other</v>
      </c>
      <c r="AM60" s="159">
        <f>IFERROR(VLOOKUP(Table1[[#This Row],[RespondentID]],'All Data'!$A61:$CN633,82,FALSE),"unknown")</f>
        <v>24</v>
      </c>
      <c r="AN60" s="159" t="str">
        <f>IFERROR(VLOOKUP(Table1[[#This Row],[RespondentID]],'All Data'!$A61:$CN633,83,FALSE),"unknown")</f>
        <v>Nassau</v>
      </c>
      <c r="AO60" s="159" t="str">
        <f>IFERROR(VLOOKUP(Table1[[#This Row],[RespondentID]],'All Data'!$A61:$CN633,84,FALSE),"unknown")</f>
        <v>Levittown, 11756</v>
      </c>
      <c r="AP60" s="159" t="str">
        <f>IFERROR(VLOOKUP(Table1[[#This Row],[RespondentID]],'All Data'!$A61:$CN633,85,FALSE),"unknown")</f>
        <v>White/Caucasian</v>
      </c>
      <c r="AQ60" s="159" t="str">
        <f>IFERROR(VLOOKUP(Table1[[#This Row],[RespondentID]],'All Data'!$A61:$CN633,86,FALSE),"unknown")</f>
        <v>No</v>
      </c>
      <c r="AR60" s="159" t="str">
        <f>IFERROR(VLOOKUP(Table1[[#This Row],[RespondentID]],'All Data'!$A61:$CN633,87,FALSE),"unknown")</f>
        <v xml:space="preserve">English </v>
      </c>
      <c r="AS60" s="159" t="str">
        <f>IFERROR(VLOOKUP(Table1[[#This Row],[RespondentID]],'All Data'!$A61:$CN633,88,FALSE),"unknown")</f>
        <v>$50,000 to $74,999</v>
      </c>
      <c r="AT60" s="159" t="str">
        <f>IFERROR(VLOOKUP(Table1[[#This Row],[RespondentID]],'All Data'!$A61:$CN633,89,FALSE),"unknown")</f>
        <v>College graduate</v>
      </c>
      <c r="AU60" s="159" t="str">
        <f>IFERROR(VLOOKUP(Table1[[#This Row],[RespondentID]],'All Data'!$A61:$CN633,90,FALSE),"unknown")</f>
        <v>Employed for wages</v>
      </c>
      <c r="AV60" s="159" t="str">
        <f>IFERROR(VLOOKUP(Table1[[#This Row],[RespondentID]],'All Data'!$A61:$CN633,91,FALSE),"unknown")</f>
        <v>Yes</v>
      </c>
      <c r="AW60" s="159" t="str">
        <f>IFERROR(VLOOKUP(Table1[[#This Row],[RespondentID]],'All Data'!$A61:$CN633,92,FALSE),"unknown")</f>
        <v>Yes</v>
      </c>
    </row>
    <row r="61" spans="1:49" x14ac:dyDescent="0.35">
      <c r="A61" s="6">
        <v>5677267791</v>
      </c>
      <c r="B61" s="6"/>
      <c r="C61" s="6"/>
      <c r="D61" s="6" t="s">
        <v>20</v>
      </c>
      <c r="E61" s="6"/>
      <c r="F61" s="6"/>
      <c r="G61" s="6"/>
      <c r="H61" s="6"/>
      <c r="I61" s="6"/>
      <c r="J61" s="6" t="s">
        <v>26</v>
      </c>
      <c r="K61" s="6"/>
      <c r="L61" s="6"/>
      <c r="M61" s="6"/>
      <c r="N61" s="6" t="s">
        <v>30</v>
      </c>
      <c r="O61" s="8"/>
      <c r="P61" s="8">
        <f t="shared" si="0"/>
        <v>3</v>
      </c>
      <c r="Q61" s="10">
        <f t="shared" si="1"/>
        <v>1</v>
      </c>
      <c r="R61" s="8"/>
      <c r="S61" s="8">
        <f t="shared" si="17"/>
        <v>0</v>
      </c>
      <c r="T61" s="8">
        <f t="shared" si="2"/>
        <v>0</v>
      </c>
      <c r="U61" s="8">
        <f t="shared" si="3"/>
        <v>1</v>
      </c>
      <c r="V61" s="88">
        <f t="shared" si="4"/>
        <v>0</v>
      </c>
      <c r="W61" s="88">
        <f t="shared" si="5"/>
        <v>0</v>
      </c>
      <c r="X61" s="88">
        <f t="shared" si="6"/>
        <v>0</v>
      </c>
      <c r="Y61" s="88">
        <f t="shared" si="7"/>
        <v>0</v>
      </c>
      <c r="Z61" s="88">
        <f t="shared" si="8"/>
        <v>0</v>
      </c>
      <c r="AA61" s="88">
        <f t="shared" si="9"/>
        <v>1</v>
      </c>
      <c r="AB61" s="88">
        <f t="shared" si="10"/>
        <v>0</v>
      </c>
      <c r="AC61" s="88">
        <f t="shared" si="11"/>
        <v>0</v>
      </c>
      <c r="AD61" s="88">
        <f t="shared" si="12"/>
        <v>0</v>
      </c>
      <c r="AE61" s="88">
        <f t="shared" si="13"/>
        <v>1</v>
      </c>
      <c r="AF61" s="8"/>
      <c r="AG61" s="8"/>
      <c r="AH61" s="8">
        <f t="shared" si="14"/>
        <v>3</v>
      </c>
      <c r="AI61" s="8">
        <f t="shared" si="15"/>
        <v>3</v>
      </c>
      <c r="AJ61" s="8" t="str">
        <f t="shared" si="16"/>
        <v>Correct</v>
      </c>
      <c r="AK61" s="8"/>
      <c r="AL61" s="159" t="str">
        <f>IFERROR(VLOOKUP(Table1[[#This Row],[RespondentID]],'All Data'!$A62:$CN634,81,FALSE),"unknown")</f>
        <v>Female</v>
      </c>
      <c r="AM61" s="159">
        <f>IFERROR(VLOOKUP(Table1[[#This Row],[RespondentID]],'All Data'!$A62:$CN634,82,FALSE),"unknown")</f>
        <v>60</v>
      </c>
      <c r="AN61" s="159" t="str">
        <f>IFERROR(VLOOKUP(Table1[[#This Row],[RespondentID]],'All Data'!$A62:$CN634,83,FALSE),"unknown")</f>
        <v>Suffolk</v>
      </c>
      <c r="AO61" s="159" t="str">
        <f>IFERROR(VLOOKUP(Table1[[#This Row],[RespondentID]],'All Data'!$A62:$CN634,84,FALSE),"unknown")</f>
        <v>East Northport, 11731</v>
      </c>
      <c r="AP61" s="159" t="str">
        <f>IFERROR(VLOOKUP(Table1[[#This Row],[RespondentID]],'All Data'!$A62:$CN634,85,FALSE),"unknown")</f>
        <v>White/Caucasian</v>
      </c>
      <c r="AQ61" s="159" t="str">
        <f>IFERROR(VLOOKUP(Table1[[#This Row],[RespondentID]],'All Data'!$A62:$CN634,86,FALSE),"unknown")</f>
        <v>No</v>
      </c>
      <c r="AR61" s="159" t="str">
        <f>IFERROR(VLOOKUP(Table1[[#This Row],[RespondentID]],'All Data'!$A62:$CN634,87,FALSE),"unknown")</f>
        <v xml:space="preserve">English </v>
      </c>
      <c r="AS61" s="159" t="str">
        <f>IFERROR(VLOOKUP(Table1[[#This Row],[RespondentID]],'All Data'!$A62:$CN634,88,FALSE),"unknown")</f>
        <v>Over $125,000</v>
      </c>
      <c r="AT61" s="159" t="str">
        <f>IFERROR(VLOOKUP(Table1[[#This Row],[RespondentID]],'All Data'!$A62:$CN634,89,FALSE),"unknown")</f>
        <v>Doctorate</v>
      </c>
      <c r="AU61" s="159" t="str">
        <f>IFERROR(VLOOKUP(Table1[[#This Row],[RespondentID]],'All Data'!$A62:$CN634,90,FALSE),"unknown")</f>
        <v>Employed for wages</v>
      </c>
      <c r="AV61" s="159" t="str">
        <f>IFERROR(VLOOKUP(Table1[[#This Row],[RespondentID]],'All Data'!$A62:$CN634,91,FALSE),"unknown")</f>
        <v>Yes</v>
      </c>
      <c r="AW61" s="159" t="str">
        <f>IFERROR(VLOOKUP(Table1[[#This Row],[RespondentID]],'All Data'!$A62:$CN634,92,FALSE),"unknown")</f>
        <v>Yes</v>
      </c>
    </row>
    <row r="62" spans="1:49" x14ac:dyDescent="0.35">
      <c r="A62" s="6">
        <v>5676981978</v>
      </c>
      <c r="B62" s="6"/>
      <c r="C62" s="6"/>
      <c r="D62" s="6"/>
      <c r="E62" s="6"/>
      <c r="F62" s="6"/>
      <c r="G62" s="6"/>
      <c r="H62" s="6"/>
      <c r="I62" s="6" t="s">
        <v>25</v>
      </c>
      <c r="J62" s="6"/>
      <c r="K62" s="6"/>
      <c r="L62" s="6"/>
      <c r="M62" s="6"/>
      <c r="N62" s="6"/>
      <c r="O62" s="8"/>
      <c r="P62" s="8">
        <f t="shared" si="0"/>
        <v>1</v>
      </c>
      <c r="Q62" s="9">
        <f t="shared" si="1"/>
        <v>3</v>
      </c>
      <c r="R62" s="8"/>
      <c r="S62" s="8">
        <f t="shared" si="17"/>
        <v>0</v>
      </c>
      <c r="T62" s="8">
        <f t="shared" si="2"/>
        <v>0</v>
      </c>
      <c r="U62" s="8">
        <f t="shared" si="3"/>
        <v>0</v>
      </c>
      <c r="V62" s="88">
        <f t="shared" si="4"/>
        <v>0</v>
      </c>
      <c r="W62" s="88">
        <f t="shared" si="5"/>
        <v>0</v>
      </c>
      <c r="X62" s="88">
        <f t="shared" si="6"/>
        <v>0</v>
      </c>
      <c r="Y62" s="88">
        <f t="shared" si="7"/>
        <v>0</v>
      </c>
      <c r="Z62" s="88">
        <f t="shared" si="8"/>
        <v>1</v>
      </c>
      <c r="AA62" s="88">
        <f t="shared" si="9"/>
        <v>0</v>
      </c>
      <c r="AB62" s="88">
        <f t="shared" si="10"/>
        <v>0</v>
      </c>
      <c r="AC62" s="88">
        <f t="shared" si="11"/>
        <v>0</v>
      </c>
      <c r="AD62" s="88">
        <f t="shared" si="12"/>
        <v>0</v>
      </c>
      <c r="AE62" s="88">
        <f t="shared" si="13"/>
        <v>0</v>
      </c>
      <c r="AF62" s="8"/>
      <c r="AG62" s="8"/>
      <c r="AH62" s="8">
        <f t="shared" si="14"/>
        <v>1</v>
      </c>
      <c r="AI62" s="8">
        <f t="shared" si="15"/>
        <v>1</v>
      </c>
      <c r="AJ62" s="8" t="str">
        <f t="shared" si="16"/>
        <v>Correct</v>
      </c>
      <c r="AK62" s="8"/>
      <c r="AL62" s="159">
        <f>IFERROR(VLOOKUP(Table1[[#This Row],[RespondentID]],'All Data'!$A63:$CN635,81,FALSE),"unknown")</f>
        <v>0</v>
      </c>
      <c r="AM62" s="159">
        <f>IFERROR(VLOOKUP(Table1[[#This Row],[RespondentID]],'All Data'!$A63:$CN635,82,FALSE),"unknown")</f>
        <v>0</v>
      </c>
      <c r="AN62" s="159">
        <f>IFERROR(VLOOKUP(Table1[[#This Row],[RespondentID]],'All Data'!$A63:$CN635,83,FALSE),"unknown")</f>
        <v>0</v>
      </c>
      <c r="AO62" s="159">
        <f>IFERROR(VLOOKUP(Table1[[#This Row],[RespondentID]],'All Data'!$A63:$CN635,84,FALSE),"unknown")</f>
        <v>0</v>
      </c>
      <c r="AP62" s="159">
        <f>IFERROR(VLOOKUP(Table1[[#This Row],[RespondentID]],'All Data'!$A63:$CN635,85,FALSE),"unknown")</f>
        <v>0</v>
      </c>
      <c r="AQ62" s="159">
        <f>IFERROR(VLOOKUP(Table1[[#This Row],[RespondentID]],'All Data'!$A63:$CN635,86,FALSE),"unknown")</f>
        <v>0</v>
      </c>
      <c r="AR62" s="159" t="str">
        <f>IFERROR(VLOOKUP(Table1[[#This Row],[RespondentID]],'All Data'!$A63:$CN635,87,FALSE),"unknown")</f>
        <v xml:space="preserve"> </v>
      </c>
      <c r="AS62" s="159">
        <f>IFERROR(VLOOKUP(Table1[[#This Row],[RespondentID]],'All Data'!$A63:$CN635,88,FALSE),"unknown")</f>
        <v>0</v>
      </c>
      <c r="AT62" s="159">
        <f>IFERROR(VLOOKUP(Table1[[#This Row],[RespondentID]],'All Data'!$A63:$CN635,89,FALSE),"unknown")</f>
        <v>0</v>
      </c>
      <c r="AU62" s="159">
        <f>IFERROR(VLOOKUP(Table1[[#This Row],[RespondentID]],'All Data'!$A63:$CN635,90,FALSE),"unknown")</f>
        <v>0</v>
      </c>
      <c r="AV62" s="159">
        <f>IFERROR(VLOOKUP(Table1[[#This Row],[RespondentID]],'All Data'!$A63:$CN635,91,FALSE),"unknown")</f>
        <v>0</v>
      </c>
      <c r="AW62" s="159">
        <f>IFERROR(VLOOKUP(Table1[[#This Row],[RespondentID]],'All Data'!$A63:$CN635,92,FALSE),"unknown")</f>
        <v>0</v>
      </c>
    </row>
    <row r="63" spans="1:49" x14ac:dyDescent="0.35">
      <c r="A63" s="6">
        <v>5676967460</v>
      </c>
      <c r="B63" s="6"/>
      <c r="C63" s="6" t="s">
        <v>19</v>
      </c>
      <c r="D63" s="6" t="s">
        <v>20</v>
      </c>
      <c r="E63" s="6"/>
      <c r="F63" s="6"/>
      <c r="G63" s="6"/>
      <c r="H63" s="6"/>
      <c r="I63" s="6"/>
      <c r="J63" s="6" t="s">
        <v>26</v>
      </c>
      <c r="K63" s="6"/>
      <c r="L63" s="6"/>
      <c r="M63" s="6"/>
      <c r="N63" s="6"/>
      <c r="O63" s="8"/>
      <c r="P63" s="8">
        <f t="shared" si="0"/>
        <v>3</v>
      </c>
      <c r="Q63" s="10">
        <f t="shared" si="1"/>
        <v>1</v>
      </c>
      <c r="R63" s="8"/>
      <c r="S63" s="8">
        <f t="shared" si="17"/>
        <v>0</v>
      </c>
      <c r="T63" s="8">
        <f t="shared" si="2"/>
        <v>1</v>
      </c>
      <c r="U63" s="8">
        <f t="shared" si="3"/>
        <v>1</v>
      </c>
      <c r="V63" s="88">
        <f t="shared" si="4"/>
        <v>0</v>
      </c>
      <c r="W63" s="88">
        <f t="shared" si="5"/>
        <v>0</v>
      </c>
      <c r="X63" s="88">
        <f t="shared" si="6"/>
        <v>0</v>
      </c>
      <c r="Y63" s="88">
        <f t="shared" si="7"/>
        <v>0</v>
      </c>
      <c r="Z63" s="88">
        <f t="shared" si="8"/>
        <v>0</v>
      </c>
      <c r="AA63" s="88">
        <f t="shared" si="9"/>
        <v>1</v>
      </c>
      <c r="AB63" s="88">
        <f t="shared" si="10"/>
        <v>0</v>
      </c>
      <c r="AC63" s="88">
        <f t="shared" si="11"/>
        <v>0</v>
      </c>
      <c r="AD63" s="88">
        <f t="shared" si="12"/>
        <v>0</v>
      </c>
      <c r="AE63" s="88">
        <f t="shared" si="13"/>
        <v>0</v>
      </c>
      <c r="AF63" s="8"/>
      <c r="AG63" s="8"/>
      <c r="AH63" s="8">
        <f t="shared" si="14"/>
        <v>3</v>
      </c>
      <c r="AI63" s="8">
        <f t="shared" si="15"/>
        <v>3</v>
      </c>
      <c r="AJ63" s="8" t="str">
        <f t="shared" si="16"/>
        <v>Correct</v>
      </c>
      <c r="AK63" s="8"/>
      <c r="AL63" s="159" t="str">
        <f>IFERROR(VLOOKUP(Table1[[#This Row],[RespondentID]],'All Data'!$A64:$CN636,81,FALSE),"unknown")</f>
        <v>Female</v>
      </c>
      <c r="AM63" s="159">
        <f>IFERROR(VLOOKUP(Table1[[#This Row],[RespondentID]],'All Data'!$A64:$CN636,82,FALSE),"unknown")</f>
        <v>70</v>
      </c>
      <c r="AN63" s="159" t="str">
        <f>IFERROR(VLOOKUP(Table1[[#This Row],[RespondentID]],'All Data'!$A64:$CN636,83,FALSE),"unknown")</f>
        <v>Nassau</v>
      </c>
      <c r="AO63" s="159" t="str">
        <f>IFERROR(VLOOKUP(Table1[[#This Row],[RespondentID]],'All Data'!$A64:$CN636,84,FALSE),"unknown")</f>
        <v>East Meadow, 11554</v>
      </c>
      <c r="AP63" s="159" t="str">
        <f>IFERROR(VLOOKUP(Table1[[#This Row],[RespondentID]],'All Data'!$A64:$CN636,85,FALSE),"unknown")</f>
        <v>White/Caucasian</v>
      </c>
      <c r="AQ63" s="159" t="str">
        <f>IFERROR(VLOOKUP(Table1[[#This Row],[RespondentID]],'All Data'!$A64:$CN636,86,FALSE),"unknown")</f>
        <v>No</v>
      </c>
      <c r="AR63" s="159" t="str">
        <f>IFERROR(VLOOKUP(Table1[[#This Row],[RespondentID]],'All Data'!$A64:$CN636,87,FALSE),"unknown")</f>
        <v xml:space="preserve">English </v>
      </c>
      <c r="AS63" s="159" t="str">
        <f>IFERROR(VLOOKUP(Table1[[#This Row],[RespondentID]],'All Data'!$A64:$CN636,88,FALSE),"unknown")</f>
        <v>$75,000 to $125,000</v>
      </c>
      <c r="AT63" s="159" t="str">
        <f>IFERROR(VLOOKUP(Table1[[#This Row],[RespondentID]],'All Data'!$A64:$CN636,89,FALSE),"unknown")</f>
        <v>College graduate</v>
      </c>
      <c r="AU63" s="159" t="str">
        <f>IFERROR(VLOOKUP(Table1[[#This Row],[RespondentID]],'All Data'!$A64:$CN636,90,FALSE),"unknown")</f>
        <v>Retired</v>
      </c>
      <c r="AV63" s="159" t="str">
        <f>IFERROR(VLOOKUP(Table1[[#This Row],[RespondentID]],'All Data'!$A64:$CN636,91,FALSE),"unknown")</f>
        <v>Yes</v>
      </c>
      <c r="AW63" s="159" t="str">
        <f>IFERROR(VLOOKUP(Table1[[#This Row],[RespondentID]],'All Data'!$A64:$CN636,92,FALSE),"unknown")</f>
        <v>Yes</v>
      </c>
    </row>
    <row r="64" spans="1:49" x14ac:dyDescent="0.35">
      <c r="A64" s="6">
        <v>5676948999</v>
      </c>
      <c r="B64" s="6"/>
      <c r="C64" s="6" t="s">
        <v>19</v>
      </c>
      <c r="D64" s="6"/>
      <c r="E64" s="6"/>
      <c r="F64" s="6"/>
      <c r="G64" s="6"/>
      <c r="H64" s="6"/>
      <c r="I64" s="6"/>
      <c r="J64" s="6" t="s">
        <v>26</v>
      </c>
      <c r="K64" s="6"/>
      <c r="L64" s="6"/>
      <c r="M64" s="6"/>
      <c r="N64" s="6" t="s">
        <v>30</v>
      </c>
      <c r="O64" s="8"/>
      <c r="P64" s="8">
        <f t="shared" si="0"/>
        <v>3</v>
      </c>
      <c r="Q64" s="9">
        <f t="shared" si="1"/>
        <v>1</v>
      </c>
      <c r="R64" s="8"/>
      <c r="S64" s="8">
        <f t="shared" si="17"/>
        <v>0</v>
      </c>
      <c r="T64" s="8">
        <f t="shared" si="2"/>
        <v>1</v>
      </c>
      <c r="U64" s="8">
        <f t="shared" si="3"/>
        <v>0</v>
      </c>
      <c r="V64" s="88">
        <f t="shared" si="4"/>
        <v>0</v>
      </c>
      <c r="W64" s="88">
        <f t="shared" si="5"/>
        <v>0</v>
      </c>
      <c r="X64" s="88">
        <f t="shared" si="6"/>
        <v>0</v>
      </c>
      <c r="Y64" s="88">
        <f t="shared" si="7"/>
        <v>0</v>
      </c>
      <c r="Z64" s="88">
        <f t="shared" si="8"/>
        <v>0</v>
      </c>
      <c r="AA64" s="88">
        <f t="shared" si="9"/>
        <v>1</v>
      </c>
      <c r="AB64" s="88">
        <f t="shared" si="10"/>
        <v>0</v>
      </c>
      <c r="AC64" s="88">
        <f t="shared" si="11"/>
        <v>0</v>
      </c>
      <c r="AD64" s="88">
        <f t="shared" si="12"/>
        <v>0</v>
      </c>
      <c r="AE64" s="88">
        <f t="shared" si="13"/>
        <v>1</v>
      </c>
      <c r="AF64" s="8"/>
      <c r="AG64" s="8"/>
      <c r="AH64" s="8">
        <f t="shared" si="14"/>
        <v>3</v>
      </c>
      <c r="AI64" s="8">
        <f t="shared" si="15"/>
        <v>3</v>
      </c>
      <c r="AJ64" s="8" t="str">
        <f t="shared" si="16"/>
        <v>Correct</v>
      </c>
      <c r="AK64" s="8"/>
      <c r="AL64" s="159">
        <f>IFERROR(VLOOKUP(Table1[[#This Row],[RespondentID]],'All Data'!$A65:$CN637,81,FALSE),"unknown")</f>
        <v>0</v>
      </c>
      <c r="AM64" s="159">
        <f>IFERROR(VLOOKUP(Table1[[#This Row],[RespondentID]],'All Data'!$A65:$CN637,82,FALSE),"unknown")</f>
        <v>0</v>
      </c>
      <c r="AN64" s="159">
        <f>IFERROR(VLOOKUP(Table1[[#This Row],[RespondentID]],'All Data'!$A65:$CN637,83,FALSE),"unknown")</f>
        <v>0</v>
      </c>
      <c r="AO64" s="159">
        <f>IFERROR(VLOOKUP(Table1[[#This Row],[RespondentID]],'All Data'!$A65:$CN637,84,FALSE),"unknown")</f>
        <v>0</v>
      </c>
      <c r="AP64" s="159">
        <f>IFERROR(VLOOKUP(Table1[[#This Row],[RespondentID]],'All Data'!$A65:$CN637,85,FALSE),"unknown")</f>
        <v>0</v>
      </c>
      <c r="AQ64" s="159">
        <f>IFERROR(VLOOKUP(Table1[[#This Row],[RespondentID]],'All Data'!$A65:$CN637,86,FALSE),"unknown")</f>
        <v>0</v>
      </c>
      <c r="AR64" s="159" t="str">
        <f>IFERROR(VLOOKUP(Table1[[#This Row],[RespondentID]],'All Data'!$A65:$CN637,87,FALSE),"unknown")</f>
        <v xml:space="preserve"> </v>
      </c>
      <c r="AS64" s="159">
        <f>IFERROR(VLOOKUP(Table1[[#This Row],[RespondentID]],'All Data'!$A65:$CN637,88,FALSE),"unknown")</f>
        <v>0</v>
      </c>
      <c r="AT64" s="159">
        <f>IFERROR(VLOOKUP(Table1[[#This Row],[RespondentID]],'All Data'!$A65:$CN637,89,FALSE),"unknown")</f>
        <v>0</v>
      </c>
      <c r="AU64" s="159">
        <f>IFERROR(VLOOKUP(Table1[[#This Row],[RespondentID]],'All Data'!$A65:$CN637,90,FALSE),"unknown")</f>
        <v>0</v>
      </c>
      <c r="AV64" s="159">
        <f>IFERROR(VLOOKUP(Table1[[#This Row],[RespondentID]],'All Data'!$A65:$CN637,91,FALSE),"unknown")</f>
        <v>0</v>
      </c>
      <c r="AW64" s="159">
        <f>IFERROR(VLOOKUP(Table1[[#This Row],[RespondentID]],'All Data'!$A65:$CN637,92,FALSE),"unknown")</f>
        <v>0</v>
      </c>
    </row>
    <row r="65" spans="1:49" x14ac:dyDescent="0.35">
      <c r="A65" s="6">
        <v>5676846574</v>
      </c>
      <c r="B65" s="6" t="s">
        <v>18</v>
      </c>
      <c r="C65" s="6"/>
      <c r="D65" s="6"/>
      <c r="E65" s="6"/>
      <c r="F65" s="6"/>
      <c r="G65" s="6"/>
      <c r="H65" s="6"/>
      <c r="I65" s="6"/>
      <c r="J65" s="6"/>
      <c r="K65" s="6" t="s">
        <v>27</v>
      </c>
      <c r="L65" s="6"/>
      <c r="M65" s="6"/>
      <c r="N65" s="6"/>
      <c r="O65" s="8"/>
      <c r="P65" s="8">
        <f t="shared" si="0"/>
        <v>2</v>
      </c>
      <c r="Q65" s="10">
        <f t="shared" si="1"/>
        <v>1.5</v>
      </c>
      <c r="R65" s="8"/>
      <c r="S65" s="8">
        <f t="shared" si="17"/>
        <v>1</v>
      </c>
      <c r="T65" s="8">
        <f t="shared" si="2"/>
        <v>0</v>
      </c>
      <c r="U65" s="8">
        <f t="shared" si="3"/>
        <v>0</v>
      </c>
      <c r="V65" s="88">
        <f t="shared" si="4"/>
        <v>0</v>
      </c>
      <c r="W65" s="88">
        <f t="shared" si="5"/>
        <v>0</v>
      </c>
      <c r="X65" s="88">
        <f t="shared" si="6"/>
        <v>0</v>
      </c>
      <c r="Y65" s="88">
        <f t="shared" si="7"/>
        <v>0</v>
      </c>
      <c r="Z65" s="88">
        <f t="shared" si="8"/>
        <v>0</v>
      </c>
      <c r="AA65" s="88">
        <f t="shared" si="9"/>
        <v>0</v>
      </c>
      <c r="AB65" s="88">
        <f t="shared" si="10"/>
        <v>1</v>
      </c>
      <c r="AC65" s="88">
        <f t="shared" si="11"/>
        <v>0</v>
      </c>
      <c r="AD65" s="88">
        <f t="shared" si="12"/>
        <v>0</v>
      </c>
      <c r="AE65" s="88">
        <f t="shared" si="13"/>
        <v>0</v>
      </c>
      <c r="AF65" s="8"/>
      <c r="AG65" s="8"/>
      <c r="AH65" s="8">
        <f t="shared" si="14"/>
        <v>2</v>
      </c>
      <c r="AI65" s="8">
        <f t="shared" si="15"/>
        <v>2</v>
      </c>
      <c r="AJ65" s="8" t="str">
        <f t="shared" si="16"/>
        <v>Correct</v>
      </c>
      <c r="AK65" s="8"/>
      <c r="AL65" s="159" t="str">
        <f>IFERROR(VLOOKUP(Table1[[#This Row],[RespondentID]],'All Data'!$A66:$CN638,81,FALSE),"unknown")</f>
        <v>Female</v>
      </c>
      <c r="AM65" s="159">
        <f>IFERROR(VLOOKUP(Table1[[#This Row],[RespondentID]],'All Data'!$A66:$CN638,82,FALSE),"unknown")</f>
        <v>31</v>
      </c>
      <c r="AN65" s="159" t="str">
        <f>IFERROR(VLOOKUP(Table1[[#This Row],[RespondentID]],'All Data'!$A66:$CN638,83,FALSE),"unknown")</f>
        <v>Nassau</v>
      </c>
      <c r="AO65" s="159" t="str">
        <f>IFERROR(VLOOKUP(Table1[[#This Row],[RespondentID]],'All Data'!$A66:$CN638,84,FALSE),"unknown")</f>
        <v>Wantagh, 11793</v>
      </c>
      <c r="AP65" s="159" t="str">
        <f>IFERROR(VLOOKUP(Table1[[#This Row],[RespondentID]],'All Data'!$A66:$CN638,85,FALSE),"unknown")</f>
        <v>White/Caucasian</v>
      </c>
      <c r="AQ65" s="159" t="str">
        <f>IFERROR(VLOOKUP(Table1[[#This Row],[RespondentID]],'All Data'!$A66:$CN638,86,FALSE),"unknown")</f>
        <v>No</v>
      </c>
      <c r="AR65" s="159" t="str">
        <f>IFERROR(VLOOKUP(Table1[[#This Row],[RespondentID]],'All Data'!$A66:$CN638,87,FALSE),"unknown")</f>
        <v xml:space="preserve">English </v>
      </c>
      <c r="AS65" s="159" t="str">
        <f>IFERROR(VLOOKUP(Table1[[#This Row],[RespondentID]],'All Data'!$A66:$CN638,88,FALSE),"unknown")</f>
        <v>$75,000 to $125,000</v>
      </c>
      <c r="AT65" s="159" t="str">
        <f>IFERROR(VLOOKUP(Table1[[#This Row],[RespondentID]],'All Data'!$A66:$CN638,89,FALSE),"unknown")</f>
        <v>College graduate</v>
      </c>
      <c r="AU65" s="159" t="str">
        <f>IFERROR(VLOOKUP(Table1[[#This Row],[RespondentID]],'All Data'!$A66:$CN638,90,FALSE),"unknown")</f>
        <v>Employed for wages</v>
      </c>
      <c r="AV65" s="159" t="str">
        <f>IFERROR(VLOOKUP(Table1[[#This Row],[RespondentID]],'All Data'!$A66:$CN638,91,FALSE),"unknown")</f>
        <v>Yes</v>
      </c>
      <c r="AW65" s="159" t="str">
        <f>IFERROR(VLOOKUP(Table1[[#This Row],[RespondentID]],'All Data'!$A66:$CN638,92,FALSE),"unknown")</f>
        <v>Yes</v>
      </c>
    </row>
    <row r="66" spans="1:49" x14ac:dyDescent="0.35">
      <c r="A66" s="6">
        <v>5676541476</v>
      </c>
      <c r="B66" s="6"/>
      <c r="C66" s="6" t="s">
        <v>19</v>
      </c>
      <c r="D66" s="6"/>
      <c r="E66" s="6"/>
      <c r="F66" s="6"/>
      <c r="G66" s="6"/>
      <c r="H66" s="6"/>
      <c r="I66" s="6" t="s">
        <v>25</v>
      </c>
      <c r="J66" s="6"/>
      <c r="K66" s="6"/>
      <c r="L66" s="6"/>
      <c r="M66" s="6" t="s">
        <v>29</v>
      </c>
      <c r="N66" s="6"/>
      <c r="O66" s="8"/>
      <c r="P66" s="8">
        <f t="shared" ref="P66:P129" si="18">COUNTA(B66:N66)</f>
        <v>3</v>
      </c>
      <c r="Q66" s="9">
        <f t="shared" ref="Q66:Q129" si="19">3/P66</f>
        <v>1</v>
      </c>
      <c r="R66" s="8"/>
      <c r="S66" s="8">
        <f t="shared" si="17"/>
        <v>0</v>
      </c>
      <c r="T66" s="8">
        <f t="shared" ref="T66:T129" si="20">IF($P66&lt;3,IF($C66=$C$1,1,0),IF($C66=$C$1,$Q66,0))</f>
        <v>1</v>
      </c>
      <c r="U66" s="8">
        <f t="shared" ref="U66:U129" si="21">IF($P66&lt;3,IF($D66=$D$1,1,0),IF($D66=$D$1,$Q66,0))</f>
        <v>0</v>
      </c>
      <c r="V66" s="88">
        <f t="shared" ref="V66:V129" si="22">IF($P66&lt;3,IF($E66=$E$1,1,0),IF($E66=$E$1,$Q66,0))</f>
        <v>0</v>
      </c>
      <c r="W66" s="88">
        <f t="shared" ref="W66:W129" si="23">IF($P66&lt;3,IF($F66=$F$1,1,0),IF($F66=$F$1,$Q66,0))</f>
        <v>0</v>
      </c>
      <c r="X66" s="88">
        <f t="shared" ref="X66:X129" si="24">IF($P66&lt;3,IF($G66=$G$1,1,0),IF($G66=$G$1,$Q66,0))</f>
        <v>0</v>
      </c>
      <c r="Y66" s="88">
        <f t="shared" ref="Y66:Y129" si="25">IF($P66&lt;3,IF($H66=$H$1,1,0),IF($H66=$H$1,$Q66,0))</f>
        <v>0</v>
      </c>
      <c r="Z66" s="88">
        <f t="shared" ref="Z66:Z129" si="26">IF($P66&lt;3,IF($I66=$I$1,1,0),IF($I66=$I$1,$Q66,0))</f>
        <v>1</v>
      </c>
      <c r="AA66" s="88">
        <f t="shared" ref="AA66:AA129" si="27">IF($P66&lt;3,IF($J66=$J$1,1,0),IF($J66=$J$1,$Q66,0))</f>
        <v>0</v>
      </c>
      <c r="AB66" s="88">
        <f t="shared" ref="AB66:AB129" si="28">IF($P66&lt;3,IF($K66=$K$1,1,0),IF($K66=$K$1,$Q66,0))</f>
        <v>0</v>
      </c>
      <c r="AC66" s="88">
        <f t="shared" ref="AC66:AC129" si="29">IF($P66&lt;3,IF($L66=$L$1,1,0),IF($L66=$L$1,$Q66,0))</f>
        <v>0</v>
      </c>
      <c r="AD66" s="88">
        <f t="shared" ref="AD66:AD129" si="30">IF($P66&lt;3,IF($M66=$M$1,1,0),IF($M66=$M$1,$Q66,0))</f>
        <v>1</v>
      </c>
      <c r="AE66" s="88">
        <f t="shared" ref="AE66:AE129" si="31">IF($P66&lt;3,IF($N66=$N$1,1,0),IF($N66=$N$1,$Q66,0))</f>
        <v>0</v>
      </c>
      <c r="AF66" s="8"/>
      <c r="AG66" s="8"/>
      <c r="AH66" s="8">
        <f t="shared" ref="AH66:AH129" si="32">SUM(S66:AE66)</f>
        <v>3</v>
      </c>
      <c r="AI66" s="8">
        <f t="shared" ref="AI66:AI129" si="33">P66</f>
        <v>3</v>
      </c>
      <c r="AJ66" s="8" t="str">
        <f t="shared" ref="AJ66:AJ129" si="34">IF(AH66=AI66,"Correct",IF(AH66=3,"Correct","Wrong"))</f>
        <v>Correct</v>
      </c>
      <c r="AK66" s="8"/>
      <c r="AL66" s="159" t="str">
        <f>IFERROR(VLOOKUP(Table1[[#This Row],[RespondentID]],'All Data'!$A67:$CN639,81,FALSE),"unknown")</f>
        <v>Female</v>
      </c>
      <c r="AM66" s="159">
        <f>IFERROR(VLOOKUP(Table1[[#This Row],[RespondentID]],'All Data'!$A67:$CN639,82,FALSE),"unknown")</f>
        <v>54</v>
      </c>
      <c r="AN66" s="159" t="str">
        <f>IFERROR(VLOOKUP(Table1[[#This Row],[RespondentID]],'All Data'!$A67:$CN639,83,FALSE),"unknown")</f>
        <v>Suffolk</v>
      </c>
      <c r="AO66" s="159" t="str">
        <f>IFERROR(VLOOKUP(Table1[[#This Row],[RespondentID]],'All Data'!$A67:$CN639,84,FALSE),"unknown")</f>
        <v>Port Jefferson Station, 11776</v>
      </c>
      <c r="AP66" s="159" t="str">
        <f>IFERROR(VLOOKUP(Table1[[#This Row],[RespondentID]],'All Data'!$A67:$CN639,85,FALSE),"unknown")</f>
        <v>White/Caucasian</v>
      </c>
      <c r="AQ66" s="159" t="str">
        <f>IFERROR(VLOOKUP(Table1[[#This Row],[RespondentID]],'All Data'!$A67:$CN639,86,FALSE),"unknown")</f>
        <v>No</v>
      </c>
      <c r="AR66" s="159" t="str">
        <f>IFERROR(VLOOKUP(Table1[[#This Row],[RespondentID]],'All Data'!$A67:$CN639,87,FALSE),"unknown")</f>
        <v xml:space="preserve">English </v>
      </c>
      <c r="AS66" s="159" t="str">
        <f>IFERROR(VLOOKUP(Table1[[#This Row],[RespondentID]],'All Data'!$A67:$CN639,88,FALSE),"unknown")</f>
        <v>$75,000 to $125,000</v>
      </c>
      <c r="AT66" s="159" t="str">
        <f>IFERROR(VLOOKUP(Table1[[#This Row],[RespondentID]],'All Data'!$A67:$CN639,89,FALSE),"unknown")</f>
        <v>High school graduate</v>
      </c>
      <c r="AU66" s="159" t="str">
        <f>IFERROR(VLOOKUP(Table1[[#This Row],[RespondentID]],'All Data'!$A67:$CN639,90,FALSE),"unknown")</f>
        <v>Employed for wages</v>
      </c>
      <c r="AV66" s="159" t="str">
        <f>IFERROR(VLOOKUP(Table1[[#This Row],[RespondentID]],'All Data'!$A67:$CN639,91,FALSE),"unknown")</f>
        <v>Yes</v>
      </c>
      <c r="AW66" s="159" t="str">
        <f>IFERROR(VLOOKUP(Table1[[#This Row],[RespondentID]],'All Data'!$A67:$CN639,92,FALSE),"unknown")</f>
        <v>Yes</v>
      </c>
    </row>
    <row r="67" spans="1:49" x14ac:dyDescent="0.35">
      <c r="A67" s="6">
        <v>5674779809</v>
      </c>
      <c r="B67" s="6"/>
      <c r="C67" s="6"/>
      <c r="D67" s="6"/>
      <c r="E67" s="6"/>
      <c r="F67" s="6"/>
      <c r="G67" s="6"/>
      <c r="H67" s="6"/>
      <c r="I67" s="6"/>
      <c r="J67" s="6"/>
      <c r="K67" s="6"/>
      <c r="L67" s="6"/>
      <c r="M67" s="6"/>
      <c r="N67" s="6"/>
      <c r="O67" s="8"/>
      <c r="P67" s="8">
        <f t="shared" si="18"/>
        <v>0</v>
      </c>
      <c r="Q67" s="10" t="e">
        <f t="shared" si="19"/>
        <v>#DIV/0!</v>
      </c>
      <c r="R67" s="8"/>
      <c r="S67" s="8">
        <f t="shared" si="17"/>
        <v>0</v>
      </c>
      <c r="T67" s="8">
        <f t="shared" si="20"/>
        <v>0</v>
      </c>
      <c r="U67" s="8">
        <f t="shared" si="21"/>
        <v>0</v>
      </c>
      <c r="V67" s="88">
        <f t="shared" si="22"/>
        <v>0</v>
      </c>
      <c r="W67" s="88">
        <f t="shared" si="23"/>
        <v>0</v>
      </c>
      <c r="X67" s="88">
        <f t="shared" si="24"/>
        <v>0</v>
      </c>
      <c r="Y67" s="88">
        <f t="shared" si="25"/>
        <v>0</v>
      </c>
      <c r="Z67" s="88">
        <f t="shared" si="26"/>
        <v>0</v>
      </c>
      <c r="AA67" s="88">
        <f t="shared" si="27"/>
        <v>0</v>
      </c>
      <c r="AB67" s="88">
        <f t="shared" si="28"/>
        <v>0</v>
      </c>
      <c r="AC67" s="88">
        <f t="shared" si="29"/>
        <v>0</v>
      </c>
      <c r="AD67" s="88">
        <f t="shared" si="30"/>
        <v>0</v>
      </c>
      <c r="AE67" s="88">
        <f t="shared" si="31"/>
        <v>0</v>
      </c>
      <c r="AF67" s="8"/>
      <c r="AG67" s="8"/>
      <c r="AH67" s="8">
        <f t="shared" si="32"/>
        <v>0</v>
      </c>
      <c r="AI67" s="8">
        <f t="shared" si="33"/>
        <v>0</v>
      </c>
      <c r="AJ67" s="8" t="str">
        <f t="shared" si="34"/>
        <v>Correct</v>
      </c>
      <c r="AK67" s="8"/>
      <c r="AL67" s="159" t="str">
        <f>IFERROR(VLOOKUP(Table1[[#This Row],[RespondentID]],'All Data'!$A68:$CN640,81,FALSE),"unknown")</f>
        <v>Male</v>
      </c>
      <c r="AM67" s="159">
        <f>IFERROR(VLOOKUP(Table1[[#This Row],[RespondentID]],'All Data'!$A68:$CN640,82,FALSE),"unknown")</f>
        <v>46</v>
      </c>
      <c r="AN67" s="159" t="str">
        <f>IFERROR(VLOOKUP(Table1[[#This Row],[RespondentID]],'All Data'!$A68:$CN640,83,FALSE),"unknown")</f>
        <v>Suffolk</v>
      </c>
      <c r="AO67" s="159" t="str">
        <f>IFERROR(VLOOKUP(Table1[[#This Row],[RespondentID]],'All Data'!$A68:$CN640,84,FALSE),"unknown")</f>
        <v>Middle Island, 11953</v>
      </c>
      <c r="AP67" s="159" t="str">
        <f>IFERROR(VLOOKUP(Table1[[#This Row],[RespondentID]],'All Data'!$A68:$CN640,85,FALSE),"unknown")</f>
        <v>Other (please specify)</v>
      </c>
      <c r="AQ67" s="159" t="str">
        <f>IFERROR(VLOOKUP(Table1[[#This Row],[RespondentID]],'All Data'!$A68:$CN640,86,FALSE),"unknown")</f>
        <v>No</v>
      </c>
      <c r="AR67" s="159" t="str">
        <f>IFERROR(VLOOKUP(Table1[[#This Row],[RespondentID]],'All Data'!$A68:$CN640,87,FALSE),"unknown")</f>
        <v xml:space="preserve">English </v>
      </c>
      <c r="AS67" s="159" t="str">
        <f>IFERROR(VLOOKUP(Table1[[#This Row],[RespondentID]],'All Data'!$A68:$CN640,88,FALSE),"unknown")</f>
        <v>Over $125,000</v>
      </c>
      <c r="AT67" s="159" t="str">
        <f>IFERROR(VLOOKUP(Table1[[#This Row],[RespondentID]],'All Data'!$A68:$CN640,89,FALSE),"unknown")</f>
        <v>College graduate</v>
      </c>
      <c r="AU67" s="159" t="str">
        <f>IFERROR(VLOOKUP(Table1[[#This Row],[RespondentID]],'All Data'!$A68:$CN640,90,FALSE),"unknown")</f>
        <v>Self-employed</v>
      </c>
      <c r="AV67" s="159" t="str">
        <f>IFERROR(VLOOKUP(Table1[[#This Row],[RespondentID]],'All Data'!$A68:$CN640,91,FALSE),"unknown")</f>
        <v>No, but I did in the past</v>
      </c>
      <c r="AW67" s="159" t="str">
        <f>IFERROR(VLOOKUP(Table1[[#This Row],[RespondentID]],'All Data'!$A68:$CN640,92,FALSE),"unknown")</f>
        <v>Yes</v>
      </c>
    </row>
    <row r="68" spans="1:49" x14ac:dyDescent="0.35">
      <c r="A68" s="6">
        <v>5674148016</v>
      </c>
      <c r="B68" s="6"/>
      <c r="C68" s="6" t="s">
        <v>19</v>
      </c>
      <c r="D68" s="6"/>
      <c r="E68" s="6"/>
      <c r="F68" s="6"/>
      <c r="G68" s="6"/>
      <c r="H68" s="6"/>
      <c r="I68" s="6"/>
      <c r="J68" s="6" t="s">
        <v>26</v>
      </c>
      <c r="K68" s="6"/>
      <c r="L68" s="6"/>
      <c r="M68" s="6"/>
      <c r="N68" s="6"/>
      <c r="O68" s="8"/>
      <c r="P68" s="8">
        <f t="shared" si="18"/>
        <v>2</v>
      </c>
      <c r="Q68" s="9">
        <f t="shared" si="19"/>
        <v>1.5</v>
      </c>
      <c r="R68" s="8"/>
      <c r="S68" s="8">
        <f t="shared" ref="S68:S131" si="35">IF($P68&lt;3,IF($B68=$B$1,1,0),IF($B68=$B$1,$Q68,0))</f>
        <v>0</v>
      </c>
      <c r="T68" s="8">
        <f t="shared" si="20"/>
        <v>1</v>
      </c>
      <c r="U68" s="8">
        <f t="shared" si="21"/>
        <v>0</v>
      </c>
      <c r="V68" s="88">
        <f t="shared" si="22"/>
        <v>0</v>
      </c>
      <c r="W68" s="88">
        <f t="shared" si="23"/>
        <v>0</v>
      </c>
      <c r="X68" s="88">
        <f t="shared" si="24"/>
        <v>0</v>
      </c>
      <c r="Y68" s="88">
        <f t="shared" si="25"/>
        <v>0</v>
      </c>
      <c r="Z68" s="88">
        <f t="shared" si="26"/>
        <v>0</v>
      </c>
      <c r="AA68" s="88">
        <f t="shared" si="27"/>
        <v>1</v>
      </c>
      <c r="AB68" s="88">
        <f t="shared" si="28"/>
        <v>0</v>
      </c>
      <c r="AC68" s="88">
        <f t="shared" si="29"/>
        <v>0</v>
      </c>
      <c r="AD68" s="88">
        <f t="shared" si="30"/>
        <v>0</v>
      </c>
      <c r="AE68" s="88">
        <f t="shared" si="31"/>
        <v>0</v>
      </c>
      <c r="AF68" s="8"/>
      <c r="AG68" s="8"/>
      <c r="AH68" s="8">
        <f t="shared" si="32"/>
        <v>2</v>
      </c>
      <c r="AI68" s="8">
        <f t="shared" si="33"/>
        <v>2</v>
      </c>
      <c r="AJ68" s="8" t="str">
        <f t="shared" si="34"/>
        <v>Correct</v>
      </c>
      <c r="AK68" s="8"/>
      <c r="AL68" s="159" t="str">
        <f>IFERROR(VLOOKUP(Table1[[#This Row],[RespondentID]],'All Data'!$A69:$CN641,81,FALSE),"unknown")</f>
        <v>Male</v>
      </c>
      <c r="AM68" s="159">
        <f>IFERROR(VLOOKUP(Table1[[#This Row],[RespondentID]],'All Data'!$A69:$CN641,82,FALSE),"unknown")</f>
        <v>83</v>
      </c>
      <c r="AN68" s="159" t="str">
        <f>IFERROR(VLOOKUP(Table1[[#This Row],[RespondentID]],'All Data'!$A69:$CN641,83,FALSE),"unknown")</f>
        <v>Nassau</v>
      </c>
      <c r="AO68" s="159" t="str">
        <f>IFERROR(VLOOKUP(Table1[[#This Row],[RespondentID]],'All Data'!$A69:$CN641,84,FALSE),"unknown")</f>
        <v>Syosset, 11791</v>
      </c>
      <c r="AP68" s="159" t="str">
        <f>IFERROR(VLOOKUP(Table1[[#This Row],[RespondentID]],'All Data'!$A69:$CN641,85,FALSE),"unknown")</f>
        <v>White/Caucasian</v>
      </c>
      <c r="AQ68" s="159" t="str">
        <f>IFERROR(VLOOKUP(Table1[[#This Row],[RespondentID]],'All Data'!$A69:$CN641,86,FALSE),"unknown")</f>
        <v>No</v>
      </c>
      <c r="AR68" s="159" t="str">
        <f>IFERROR(VLOOKUP(Table1[[#This Row],[RespondentID]],'All Data'!$A69:$CN641,87,FALSE),"unknown")</f>
        <v xml:space="preserve">English </v>
      </c>
      <c r="AS68" s="159" t="str">
        <f>IFERROR(VLOOKUP(Table1[[#This Row],[RespondentID]],'All Data'!$A69:$CN641,88,FALSE),"unknown")</f>
        <v>$75,000 to $125,000</v>
      </c>
      <c r="AT68" s="159" t="str">
        <f>IFERROR(VLOOKUP(Table1[[#This Row],[RespondentID]],'All Data'!$A69:$CN641,89,FALSE),"unknown")</f>
        <v>Technical school</v>
      </c>
      <c r="AU68" s="159" t="str">
        <f>IFERROR(VLOOKUP(Table1[[#This Row],[RespondentID]],'All Data'!$A69:$CN641,90,FALSE),"unknown")</f>
        <v>Retired</v>
      </c>
      <c r="AV68" s="159" t="str">
        <f>IFERROR(VLOOKUP(Table1[[#This Row],[RespondentID]],'All Data'!$A69:$CN641,91,FALSE),"unknown")</f>
        <v>Yes</v>
      </c>
      <c r="AW68" s="159" t="str">
        <f>IFERROR(VLOOKUP(Table1[[#This Row],[RespondentID]],'All Data'!$A69:$CN641,92,FALSE),"unknown")</f>
        <v>Yes</v>
      </c>
    </row>
    <row r="69" spans="1:49" x14ac:dyDescent="0.35">
      <c r="A69" s="6">
        <v>5674144275</v>
      </c>
      <c r="B69" s="6"/>
      <c r="C69" s="6"/>
      <c r="D69" s="6" t="s">
        <v>20</v>
      </c>
      <c r="E69" s="6" t="s">
        <v>21</v>
      </c>
      <c r="F69" s="6"/>
      <c r="G69" s="6"/>
      <c r="H69" s="6"/>
      <c r="I69" s="6" t="s">
        <v>25</v>
      </c>
      <c r="J69" s="6"/>
      <c r="K69" s="6"/>
      <c r="L69" s="6"/>
      <c r="M69" s="6"/>
      <c r="N69" s="6"/>
      <c r="O69" s="8"/>
      <c r="P69" s="8">
        <f t="shared" si="18"/>
        <v>3</v>
      </c>
      <c r="Q69" s="10">
        <f t="shared" si="19"/>
        <v>1</v>
      </c>
      <c r="R69" s="8"/>
      <c r="S69" s="8">
        <f t="shared" si="35"/>
        <v>0</v>
      </c>
      <c r="T69" s="8">
        <f t="shared" si="20"/>
        <v>0</v>
      </c>
      <c r="U69" s="8">
        <f t="shared" si="21"/>
        <v>1</v>
      </c>
      <c r="V69" s="88">
        <f t="shared" si="22"/>
        <v>1</v>
      </c>
      <c r="W69" s="88">
        <f t="shared" si="23"/>
        <v>0</v>
      </c>
      <c r="X69" s="88">
        <f t="shared" si="24"/>
        <v>0</v>
      </c>
      <c r="Y69" s="88">
        <f t="shared" si="25"/>
        <v>0</v>
      </c>
      <c r="Z69" s="88">
        <f t="shared" si="26"/>
        <v>1</v>
      </c>
      <c r="AA69" s="88">
        <f t="shared" si="27"/>
        <v>0</v>
      </c>
      <c r="AB69" s="88">
        <f t="shared" si="28"/>
        <v>0</v>
      </c>
      <c r="AC69" s="88">
        <f t="shared" si="29"/>
        <v>0</v>
      </c>
      <c r="AD69" s="88">
        <f t="shared" si="30"/>
        <v>0</v>
      </c>
      <c r="AE69" s="88">
        <f t="shared" si="31"/>
        <v>0</v>
      </c>
      <c r="AF69" s="8"/>
      <c r="AG69" s="8"/>
      <c r="AH69" s="8">
        <f t="shared" si="32"/>
        <v>3</v>
      </c>
      <c r="AI69" s="8">
        <f t="shared" si="33"/>
        <v>3</v>
      </c>
      <c r="AJ69" s="8" t="str">
        <f t="shared" si="34"/>
        <v>Correct</v>
      </c>
      <c r="AK69" s="8"/>
      <c r="AL69" s="159" t="str">
        <f>IFERROR(VLOOKUP(Table1[[#This Row],[RespondentID]],'All Data'!$A70:$CN642,81,FALSE),"unknown")</f>
        <v>Female</v>
      </c>
      <c r="AM69" s="159">
        <f>IFERROR(VLOOKUP(Table1[[#This Row],[RespondentID]],'All Data'!$A70:$CN642,82,FALSE),"unknown")</f>
        <v>60</v>
      </c>
      <c r="AN69" s="159" t="str">
        <f>IFERROR(VLOOKUP(Table1[[#This Row],[RespondentID]],'All Data'!$A70:$CN642,83,FALSE),"unknown")</f>
        <v>Suffolk</v>
      </c>
      <c r="AO69" s="159" t="str">
        <f>IFERROR(VLOOKUP(Table1[[#This Row],[RespondentID]],'All Data'!$A70:$CN642,84,FALSE),"unknown")</f>
        <v>Bay Shore, 11706</v>
      </c>
      <c r="AP69" s="159" t="str">
        <f>IFERROR(VLOOKUP(Table1[[#This Row],[RespondentID]],'All Data'!$A70:$CN642,85,FALSE),"unknown")</f>
        <v>White/Caucasian</v>
      </c>
      <c r="AQ69" s="159" t="str">
        <f>IFERROR(VLOOKUP(Table1[[#This Row],[RespondentID]],'All Data'!$A70:$CN642,86,FALSE),"unknown")</f>
        <v>No</v>
      </c>
      <c r="AR69" s="159" t="str">
        <f>IFERROR(VLOOKUP(Table1[[#This Row],[RespondentID]],'All Data'!$A70:$CN642,87,FALSE),"unknown")</f>
        <v xml:space="preserve">English </v>
      </c>
      <c r="AS69" s="159" t="str">
        <f>IFERROR(VLOOKUP(Table1[[#This Row],[RespondentID]],'All Data'!$A70:$CN642,88,FALSE),"unknown")</f>
        <v>$75,000 to $125,000</v>
      </c>
      <c r="AT69" s="159" t="str">
        <f>IFERROR(VLOOKUP(Table1[[#This Row],[RespondentID]],'All Data'!$A70:$CN642,89,FALSE),"unknown")</f>
        <v>Some college</v>
      </c>
      <c r="AU69" s="159" t="str">
        <f>IFERROR(VLOOKUP(Table1[[#This Row],[RespondentID]],'All Data'!$A70:$CN642,90,FALSE),"unknown")</f>
        <v>Employed for wages</v>
      </c>
      <c r="AV69" s="159" t="str">
        <f>IFERROR(VLOOKUP(Table1[[#This Row],[RespondentID]],'All Data'!$A70:$CN642,91,FALSE),"unknown")</f>
        <v>Yes</v>
      </c>
      <c r="AW69" s="159" t="str">
        <f>IFERROR(VLOOKUP(Table1[[#This Row],[RespondentID]],'All Data'!$A70:$CN642,92,FALSE),"unknown")</f>
        <v>Yes</v>
      </c>
    </row>
    <row r="70" spans="1:49" x14ac:dyDescent="0.35">
      <c r="A70" s="6">
        <v>5673321775</v>
      </c>
      <c r="B70" s="6"/>
      <c r="C70" s="6"/>
      <c r="D70" s="6" t="s">
        <v>20</v>
      </c>
      <c r="E70" s="6"/>
      <c r="F70" s="6"/>
      <c r="G70" s="6"/>
      <c r="H70" s="6"/>
      <c r="I70" s="6"/>
      <c r="J70" s="6" t="s">
        <v>26</v>
      </c>
      <c r="K70" s="6"/>
      <c r="L70" s="6"/>
      <c r="M70" s="6"/>
      <c r="N70" s="6"/>
      <c r="O70" s="8"/>
      <c r="P70" s="8">
        <f t="shared" si="18"/>
        <v>2</v>
      </c>
      <c r="Q70" s="9">
        <f t="shared" si="19"/>
        <v>1.5</v>
      </c>
      <c r="R70" s="8"/>
      <c r="S70" s="8">
        <f t="shared" si="35"/>
        <v>0</v>
      </c>
      <c r="T70" s="8">
        <f t="shared" si="20"/>
        <v>0</v>
      </c>
      <c r="U70" s="8">
        <f t="shared" si="21"/>
        <v>1</v>
      </c>
      <c r="V70" s="88">
        <f t="shared" si="22"/>
        <v>0</v>
      </c>
      <c r="W70" s="88">
        <f t="shared" si="23"/>
        <v>0</v>
      </c>
      <c r="X70" s="88">
        <f t="shared" si="24"/>
        <v>0</v>
      </c>
      <c r="Y70" s="88">
        <f t="shared" si="25"/>
        <v>0</v>
      </c>
      <c r="Z70" s="88">
        <f t="shared" si="26"/>
        <v>0</v>
      </c>
      <c r="AA70" s="88">
        <f t="shared" si="27"/>
        <v>1</v>
      </c>
      <c r="AB70" s="88">
        <f t="shared" si="28"/>
        <v>0</v>
      </c>
      <c r="AC70" s="88">
        <f t="shared" si="29"/>
        <v>0</v>
      </c>
      <c r="AD70" s="88">
        <f t="shared" si="30"/>
        <v>0</v>
      </c>
      <c r="AE70" s="88">
        <f t="shared" si="31"/>
        <v>0</v>
      </c>
      <c r="AF70" s="8"/>
      <c r="AG70" s="8"/>
      <c r="AH70" s="8">
        <f t="shared" si="32"/>
        <v>2</v>
      </c>
      <c r="AI70" s="8">
        <f t="shared" si="33"/>
        <v>2</v>
      </c>
      <c r="AJ70" s="8" t="str">
        <f t="shared" si="34"/>
        <v>Correct</v>
      </c>
      <c r="AK70" s="8"/>
      <c r="AL70" s="159" t="str">
        <f>IFERROR(VLOOKUP(Table1[[#This Row],[RespondentID]],'All Data'!$A71:$CN643,81,FALSE),"unknown")</f>
        <v>Male</v>
      </c>
      <c r="AM70" s="159">
        <f>IFERROR(VLOOKUP(Table1[[#This Row],[RespondentID]],'All Data'!$A71:$CN643,82,FALSE),"unknown")</f>
        <v>57</v>
      </c>
      <c r="AN70" s="159" t="str">
        <f>IFERROR(VLOOKUP(Table1[[#This Row],[RespondentID]],'All Data'!$A71:$CN643,83,FALSE),"unknown")</f>
        <v>Suffolk</v>
      </c>
      <c r="AO70" s="159" t="str">
        <f>IFERROR(VLOOKUP(Table1[[#This Row],[RespondentID]],'All Data'!$A71:$CN643,84,FALSE),"unknown")</f>
        <v>Deer Park, 11729</v>
      </c>
      <c r="AP70" s="159" t="str">
        <f>IFERROR(VLOOKUP(Table1[[#This Row],[RespondentID]],'All Data'!$A71:$CN643,85,FALSE),"unknown")</f>
        <v>White/Caucasian</v>
      </c>
      <c r="AQ70" s="159" t="str">
        <f>IFERROR(VLOOKUP(Table1[[#This Row],[RespondentID]],'All Data'!$A71:$CN643,86,FALSE),"unknown")</f>
        <v>No</v>
      </c>
      <c r="AR70" s="159" t="str">
        <f>IFERROR(VLOOKUP(Table1[[#This Row],[RespondentID]],'All Data'!$A71:$CN643,87,FALSE),"unknown")</f>
        <v xml:space="preserve">English </v>
      </c>
      <c r="AS70" s="159" t="str">
        <f>IFERROR(VLOOKUP(Table1[[#This Row],[RespondentID]],'All Data'!$A71:$CN643,88,FALSE),"unknown")</f>
        <v>Over $125,000</v>
      </c>
      <c r="AT70" s="159" t="str">
        <f>IFERROR(VLOOKUP(Table1[[#This Row],[RespondentID]],'All Data'!$A71:$CN643,89,FALSE),"unknown")</f>
        <v>College graduate</v>
      </c>
      <c r="AU70" s="159" t="str">
        <f>IFERROR(VLOOKUP(Table1[[#This Row],[RespondentID]],'All Data'!$A71:$CN643,90,FALSE),"unknown")</f>
        <v>Employed for wages</v>
      </c>
      <c r="AV70" s="159" t="str">
        <f>IFERROR(VLOOKUP(Table1[[#This Row],[RespondentID]],'All Data'!$A71:$CN643,91,FALSE),"unknown")</f>
        <v>Yes</v>
      </c>
      <c r="AW70" s="159" t="str">
        <f>IFERROR(VLOOKUP(Table1[[#This Row],[RespondentID]],'All Data'!$A71:$CN643,92,FALSE),"unknown")</f>
        <v>Yes</v>
      </c>
    </row>
    <row r="71" spans="1:49" x14ac:dyDescent="0.35">
      <c r="A71" s="6">
        <v>5672892500</v>
      </c>
      <c r="B71" s="6" t="s">
        <v>18</v>
      </c>
      <c r="C71" s="6" t="s">
        <v>19</v>
      </c>
      <c r="D71" s="6"/>
      <c r="E71" s="6"/>
      <c r="F71" s="6"/>
      <c r="G71" s="6"/>
      <c r="H71" s="6"/>
      <c r="I71" s="6"/>
      <c r="J71" s="6"/>
      <c r="K71" s="6"/>
      <c r="L71" s="6"/>
      <c r="M71" s="6"/>
      <c r="N71" s="6"/>
      <c r="O71" s="8"/>
      <c r="P71" s="8">
        <f t="shared" si="18"/>
        <v>2</v>
      </c>
      <c r="Q71" s="10">
        <f t="shared" si="19"/>
        <v>1.5</v>
      </c>
      <c r="R71" s="8"/>
      <c r="S71" s="8">
        <f t="shared" si="35"/>
        <v>1</v>
      </c>
      <c r="T71" s="8">
        <f t="shared" si="20"/>
        <v>1</v>
      </c>
      <c r="U71" s="8">
        <f t="shared" si="21"/>
        <v>0</v>
      </c>
      <c r="V71" s="88">
        <f t="shared" si="22"/>
        <v>0</v>
      </c>
      <c r="W71" s="88">
        <f t="shared" si="23"/>
        <v>0</v>
      </c>
      <c r="X71" s="88">
        <f t="shared" si="24"/>
        <v>0</v>
      </c>
      <c r="Y71" s="88">
        <f t="shared" si="25"/>
        <v>0</v>
      </c>
      <c r="Z71" s="88">
        <f t="shared" si="26"/>
        <v>0</v>
      </c>
      <c r="AA71" s="88">
        <f t="shared" si="27"/>
        <v>0</v>
      </c>
      <c r="AB71" s="88">
        <f t="shared" si="28"/>
        <v>0</v>
      </c>
      <c r="AC71" s="88">
        <f t="shared" si="29"/>
        <v>0</v>
      </c>
      <c r="AD71" s="88">
        <f t="shared" si="30"/>
        <v>0</v>
      </c>
      <c r="AE71" s="88">
        <f t="shared" si="31"/>
        <v>0</v>
      </c>
      <c r="AF71" s="8"/>
      <c r="AG71" s="8"/>
      <c r="AH71" s="8">
        <f t="shared" si="32"/>
        <v>2</v>
      </c>
      <c r="AI71" s="8">
        <f t="shared" si="33"/>
        <v>2</v>
      </c>
      <c r="AJ71" s="8" t="str">
        <f t="shared" si="34"/>
        <v>Correct</v>
      </c>
      <c r="AK71" s="8"/>
      <c r="AL71" s="159" t="str">
        <f>IFERROR(VLOOKUP(Table1[[#This Row],[RespondentID]],'All Data'!$A72:$CN644,81,FALSE),"unknown")</f>
        <v>Female</v>
      </c>
      <c r="AM71" s="159">
        <f>IFERROR(VLOOKUP(Table1[[#This Row],[RespondentID]],'All Data'!$A72:$CN644,82,FALSE),"unknown")</f>
        <v>48</v>
      </c>
      <c r="AN71" s="159" t="str">
        <f>IFERROR(VLOOKUP(Table1[[#This Row],[RespondentID]],'All Data'!$A72:$CN644,83,FALSE),"unknown")</f>
        <v>Suffolk</v>
      </c>
      <c r="AO71" s="159" t="str">
        <f>IFERROR(VLOOKUP(Table1[[#This Row],[RespondentID]],'All Data'!$A72:$CN644,84,FALSE),"unknown")</f>
        <v>Lindenhurst, 11757</v>
      </c>
      <c r="AP71" s="159" t="str">
        <f>IFERROR(VLOOKUP(Table1[[#This Row],[RespondentID]],'All Data'!$A72:$CN644,85,FALSE),"unknown")</f>
        <v>White/Caucasian</v>
      </c>
      <c r="AQ71" s="159" t="str">
        <f>IFERROR(VLOOKUP(Table1[[#This Row],[RespondentID]],'All Data'!$A72:$CN644,86,FALSE),"unknown")</f>
        <v>No</v>
      </c>
      <c r="AR71" s="159" t="str">
        <f>IFERROR(VLOOKUP(Table1[[#This Row],[RespondentID]],'All Data'!$A72:$CN644,87,FALSE),"unknown")</f>
        <v xml:space="preserve">English </v>
      </c>
      <c r="AS71" s="159" t="str">
        <f>IFERROR(VLOOKUP(Table1[[#This Row],[RespondentID]],'All Data'!$A72:$CN644,88,FALSE),"unknown")</f>
        <v>Over $125,000</v>
      </c>
      <c r="AT71" s="159" t="str">
        <f>IFERROR(VLOOKUP(Table1[[#This Row],[RespondentID]],'All Data'!$A72:$CN644,89,FALSE),"unknown")</f>
        <v>Graduate school</v>
      </c>
      <c r="AU71" s="159" t="str">
        <f>IFERROR(VLOOKUP(Table1[[#This Row],[RespondentID]],'All Data'!$A72:$CN644,90,FALSE),"unknown")</f>
        <v>Employed for wages</v>
      </c>
      <c r="AV71" s="159" t="str">
        <f>IFERROR(VLOOKUP(Table1[[#This Row],[RespondentID]],'All Data'!$A72:$CN644,91,FALSE),"unknown")</f>
        <v>Yes</v>
      </c>
      <c r="AW71" s="159" t="str">
        <f>IFERROR(VLOOKUP(Table1[[#This Row],[RespondentID]],'All Data'!$A72:$CN644,92,FALSE),"unknown")</f>
        <v>Yes</v>
      </c>
    </row>
    <row r="72" spans="1:49" x14ac:dyDescent="0.35">
      <c r="A72" s="6">
        <v>5672846134</v>
      </c>
      <c r="B72" s="6"/>
      <c r="C72" s="6"/>
      <c r="D72" s="6"/>
      <c r="E72" s="6" t="s">
        <v>21</v>
      </c>
      <c r="F72" s="6"/>
      <c r="G72" s="6"/>
      <c r="H72" s="6"/>
      <c r="I72" s="6"/>
      <c r="J72" s="6"/>
      <c r="K72" s="6"/>
      <c r="L72" s="6"/>
      <c r="M72" s="6"/>
      <c r="N72" s="6"/>
      <c r="O72" s="8"/>
      <c r="P72" s="8">
        <f t="shared" si="18"/>
        <v>1</v>
      </c>
      <c r="Q72" s="9">
        <f t="shared" si="19"/>
        <v>3</v>
      </c>
      <c r="R72" s="8"/>
      <c r="S72" s="8">
        <f t="shared" si="35"/>
        <v>0</v>
      </c>
      <c r="T72" s="8">
        <f t="shared" si="20"/>
        <v>0</v>
      </c>
      <c r="U72" s="8">
        <f t="shared" si="21"/>
        <v>0</v>
      </c>
      <c r="V72" s="88">
        <f t="shared" si="22"/>
        <v>1</v>
      </c>
      <c r="W72" s="88">
        <f t="shared" si="23"/>
        <v>0</v>
      </c>
      <c r="X72" s="88">
        <f t="shared" si="24"/>
        <v>0</v>
      </c>
      <c r="Y72" s="88">
        <f t="shared" si="25"/>
        <v>0</v>
      </c>
      <c r="Z72" s="88">
        <f t="shared" si="26"/>
        <v>0</v>
      </c>
      <c r="AA72" s="88">
        <f t="shared" si="27"/>
        <v>0</v>
      </c>
      <c r="AB72" s="88">
        <f t="shared" si="28"/>
        <v>0</v>
      </c>
      <c r="AC72" s="88">
        <f t="shared" si="29"/>
        <v>0</v>
      </c>
      <c r="AD72" s="88">
        <f t="shared" si="30"/>
        <v>0</v>
      </c>
      <c r="AE72" s="88">
        <f t="shared" si="31"/>
        <v>0</v>
      </c>
      <c r="AF72" s="8"/>
      <c r="AG72" s="8"/>
      <c r="AH72" s="8">
        <f t="shared" si="32"/>
        <v>1</v>
      </c>
      <c r="AI72" s="8">
        <f t="shared" si="33"/>
        <v>1</v>
      </c>
      <c r="AJ72" s="8" t="str">
        <f t="shared" si="34"/>
        <v>Correct</v>
      </c>
      <c r="AK72" s="8"/>
      <c r="AL72" s="159" t="str">
        <f>IFERROR(VLOOKUP(Table1[[#This Row],[RespondentID]],'All Data'!$A73:$CN645,81,FALSE),"unknown")</f>
        <v>Female</v>
      </c>
      <c r="AM72" s="159">
        <f>IFERROR(VLOOKUP(Table1[[#This Row],[RespondentID]],'All Data'!$A73:$CN645,82,FALSE),"unknown")</f>
        <v>41</v>
      </c>
      <c r="AN72" s="159" t="str">
        <f>IFERROR(VLOOKUP(Table1[[#This Row],[RespondentID]],'All Data'!$A73:$CN645,83,FALSE),"unknown")</f>
        <v>Suffolk</v>
      </c>
      <c r="AO72" s="159" t="str">
        <f>IFERROR(VLOOKUP(Table1[[#This Row],[RespondentID]],'All Data'!$A73:$CN645,84,FALSE),"unknown")</f>
        <v>Nesconset, 11767</v>
      </c>
      <c r="AP72" s="159" t="str">
        <f>IFERROR(VLOOKUP(Table1[[#This Row],[RespondentID]],'All Data'!$A73:$CN645,85,FALSE),"unknown")</f>
        <v>White/Caucasian</v>
      </c>
      <c r="AQ72" s="159" t="str">
        <f>IFERROR(VLOOKUP(Table1[[#This Row],[RespondentID]],'All Data'!$A73:$CN645,86,FALSE),"unknown")</f>
        <v>No</v>
      </c>
      <c r="AR72" s="159" t="str">
        <f>IFERROR(VLOOKUP(Table1[[#This Row],[RespondentID]],'All Data'!$A73:$CN645,87,FALSE),"unknown")</f>
        <v xml:space="preserve">English </v>
      </c>
      <c r="AS72" s="159" t="str">
        <f>IFERROR(VLOOKUP(Table1[[#This Row],[RespondentID]],'All Data'!$A73:$CN645,88,FALSE),"unknown")</f>
        <v>$0-$19,999</v>
      </c>
      <c r="AT72" s="159" t="str">
        <f>IFERROR(VLOOKUP(Table1[[#This Row],[RespondentID]],'All Data'!$A73:$CN645,89,FALSE),"unknown")</f>
        <v>Some college</v>
      </c>
      <c r="AU72" s="159" t="str">
        <f>IFERROR(VLOOKUP(Table1[[#This Row],[RespondentID]],'All Data'!$A73:$CN645,90,FALSE),"unknown")</f>
        <v>Employed for wages</v>
      </c>
      <c r="AV72" s="159" t="str">
        <f>IFERROR(VLOOKUP(Table1[[#This Row],[RespondentID]],'All Data'!$A73:$CN645,91,FALSE),"unknown")</f>
        <v>Yes</v>
      </c>
      <c r="AW72" s="159" t="str">
        <f>IFERROR(VLOOKUP(Table1[[#This Row],[RespondentID]],'All Data'!$A73:$CN645,92,FALSE),"unknown")</f>
        <v>Yes</v>
      </c>
    </row>
    <row r="73" spans="1:49" x14ac:dyDescent="0.35">
      <c r="A73" s="6">
        <v>5672736771</v>
      </c>
      <c r="B73" s="6"/>
      <c r="C73" s="6"/>
      <c r="D73" s="6"/>
      <c r="E73" s="6"/>
      <c r="F73" s="6"/>
      <c r="G73" s="6"/>
      <c r="H73" s="6" t="s">
        <v>24</v>
      </c>
      <c r="I73" s="6" t="s">
        <v>25</v>
      </c>
      <c r="J73" s="6"/>
      <c r="K73" s="6" t="s">
        <v>27</v>
      </c>
      <c r="L73" s="6"/>
      <c r="M73" s="6"/>
      <c r="N73" s="6"/>
      <c r="O73" s="8"/>
      <c r="P73" s="8">
        <f t="shared" si="18"/>
        <v>3</v>
      </c>
      <c r="Q73" s="10">
        <f t="shared" si="19"/>
        <v>1</v>
      </c>
      <c r="R73" s="8"/>
      <c r="S73" s="8">
        <f t="shared" si="35"/>
        <v>0</v>
      </c>
      <c r="T73" s="8">
        <f t="shared" si="20"/>
        <v>0</v>
      </c>
      <c r="U73" s="8">
        <f t="shared" si="21"/>
        <v>0</v>
      </c>
      <c r="V73" s="88">
        <f t="shared" si="22"/>
        <v>0</v>
      </c>
      <c r="W73" s="88">
        <f t="shared" si="23"/>
        <v>0</v>
      </c>
      <c r="X73" s="88">
        <f t="shared" si="24"/>
        <v>0</v>
      </c>
      <c r="Y73" s="88">
        <f t="shared" si="25"/>
        <v>1</v>
      </c>
      <c r="Z73" s="88">
        <f t="shared" si="26"/>
        <v>1</v>
      </c>
      <c r="AA73" s="88">
        <f t="shared" si="27"/>
        <v>0</v>
      </c>
      <c r="AB73" s="88">
        <f t="shared" si="28"/>
        <v>1</v>
      </c>
      <c r="AC73" s="88">
        <f t="shared" si="29"/>
        <v>0</v>
      </c>
      <c r="AD73" s="88">
        <f t="shared" si="30"/>
        <v>0</v>
      </c>
      <c r="AE73" s="88">
        <f t="shared" si="31"/>
        <v>0</v>
      </c>
      <c r="AF73" s="8"/>
      <c r="AG73" s="8"/>
      <c r="AH73" s="8">
        <f t="shared" si="32"/>
        <v>3</v>
      </c>
      <c r="AI73" s="8">
        <f t="shared" si="33"/>
        <v>3</v>
      </c>
      <c r="AJ73" s="8" t="str">
        <f t="shared" si="34"/>
        <v>Correct</v>
      </c>
      <c r="AK73" s="8"/>
      <c r="AL73" s="159" t="str">
        <f>IFERROR(VLOOKUP(Table1[[#This Row],[RespondentID]],'All Data'!$A74:$CN646,81,FALSE),"unknown")</f>
        <v>Female</v>
      </c>
      <c r="AM73" s="159">
        <f>IFERROR(VLOOKUP(Table1[[#This Row],[RespondentID]],'All Data'!$A74:$CN646,82,FALSE),"unknown")</f>
        <v>27</v>
      </c>
      <c r="AN73" s="159" t="str">
        <f>IFERROR(VLOOKUP(Table1[[#This Row],[RespondentID]],'All Data'!$A74:$CN646,83,FALSE),"unknown")</f>
        <v>Suffolk</v>
      </c>
      <c r="AO73" s="159" t="str">
        <f>IFERROR(VLOOKUP(Table1[[#This Row],[RespondentID]],'All Data'!$A74:$CN646,84,FALSE),"unknown")</f>
        <v>Wyandanch, 11798</v>
      </c>
      <c r="AP73" s="159" t="str">
        <f>IFERROR(VLOOKUP(Table1[[#This Row],[RespondentID]],'All Data'!$A74:$CN646,85,FALSE),"unknown")</f>
        <v>Black/African American</v>
      </c>
      <c r="AQ73" s="159" t="str">
        <f>IFERROR(VLOOKUP(Table1[[#This Row],[RespondentID]],'All Data'!$A74:$CN646,86,FALSE),"unknown")</f>
        <v>No</v>
      </c>
      <c r="AR73" s="159" t="str">
        <f>IFERROR(VLOOKUP(Table1[[#This Row],[RespondentID]],'All Data'!$A74:$CN646,87,FALSE),"unknown")</f>
        <v xml:space="preserve">English </v>
      </c>
      <c r="AS73" s="159" t="str">
        <f>IFERROR(VLOOKUP(Table1[[#This Row],[RespondentID]],'All Data'!$A74:$CN646,88,FALSE),"unknown")</f>
        <v>$50,000 to $74,999</v>
      </c>
      <c r="AT73" s="159" t="str">
        <f>IFERROR(VLOOKUP(Table1[[#This Row],[RespondentID]],'All Data'!$A74:$CN646,89,FALSE),"unknown")</f>
        <v>Some college</v>
      </c>
      <c r="AU73" s="159" t="str">
        <f>IFERROR(VLOOKUP(Table1[[#This Row],[RespondentID]],'All Data'!$A74:$CN646,90,FALSE),"unknown")</f>
        <v>Employed for wages</v>
      </c>
      <c r="AV73" s="159" t="str">
        <f>IFERROR(VLOOKUP(Table1[[#This Row],[RespondentID]],'All Data'!$A74:$CN646,91,FALSE),"unknown")</f>
        <v>Yes</v>
      </c>
      <c r="AW73" s="159" t="str">
        <f>IFERROR(VLOOKUP(Table1[[#This Row],[RespondentID]],'All Data'!$A74:$CN646,92,FALSE),"unknown")</f>
        <v>Yes</v>
      </c>
    </row>
    <row r="74" spans="1:49" x14ac:dyDescent="0.35">
      <c r="A74" s="6">
        <v>5672699275</v>
      </c>
      <c r="B74" s="6"/>
      <c r="C74" s="6"/>
      <c r="D74" s="6"/>
      <c r="E74" s="6" t="s">
        <v>21</v>
      </c>
      <c r="F74" s="6"/>
      <c r="G74" s="6"/>
      <c r="H74" s="6"/>
      <c r="I74" s="6"/>
      <c r="J74" s="6"/>
      <c r="K74" s="6"/>
      <c r="L74" s="6"/>
      <c r="M74" s="6"/>
      <c r="N74" s="6"/>
      <c r="O74" s="8"/>
      <c r="P74" s="8">
        <f t="shared" si="18"/>
        <v>1</v>
      </c>
      <c r="Q74" s="9">
        <f t="shared" si="19"/>
        <v>3</v>
      </c>
      <c r="R74" s="8"/>
      <c r="S74" s="8">
        <f t="shared" si="35"/>
        <v>0</v>
      </c>
      <c r="T74" s="8">
        <f t="shared" si="20"/>
        <v>0</v>
      </c>
      <c r="U74" s="8">
        <f t="shared" si="21"/>
        <v>0</v>
      </c>
      <c r="V74" s="88">
        <f t="shared" si="22"/>
        <v>1</v>
      </c>
      <c r="W74" s="88">
        <f t="shared" si="23"/>
        <v>0</v>
      </c>
      <c r="X74" s="88">
        <f t="shared" si="24"/>
        <v>0</v>
      </c>
      <c r="Y74" s="88">
        <f t="shared" si="25"/>
        <v>0</v>
      </c>
      <c r="Z74" s="88">
        <f t="shared" si="26"/>
        <v>0</v>
      </c>
      <c r="AA74" s="88">
        <f t="shared" si="27"/>
        <v>0</v>
      </c>
      <c r="AB74" s="88">
        <f t="shared" si="28"/>
        <v>0</v>
      </c>
      <c r="AC74" s="88">
        <f t="shared" si="29"/>
        <v>0</v>
      </c>
      <c r="AD74" s="88">
        <f t="shared" si="30"/>
        <v>0</v>
      </c>
      <c r="AE74" s="88">
        <f t="shared" si="31"/>
        <v>0</v>
      </c>
      <c r="AF74" s="8"/>
      <c r="AG74" s="8"/>
      <c r="AH74" s="8">
        <f t="shared" si="32"/>
        <v>1</v>
      </c>
      <c r="AI74" s="8">
        <f t="shared" si="33"/>
        <v>1</v>
      </c>
      <c r="AJ74" s="8" t="str">
        <f t="shared" si="34"/>
        <v>Correct</v>
      </c>
      <c r="AK74" s="8"/>
      <c r="AL74" s="159" t="str">
        <f>IFERROR(VLOOKUP(Table1[[#This Row],[RespondentID]],'All Data'!$A75:$CN647,81,FALSE),"unknown")</f>
        <v>Female</v>
      </c>
      <c r="AM74" s="159">
        <f>IFERROR(VLOOKUP(Table1[[#This Row],[RespondentID]],'All Data'!$A75:$CN647,82,FALSE),"unknown")</f>
        <v>52</v>
      </c>
      <c r="AN74" s="159" t="str">
        <f>IFERROR(VLOOKUP(Table1[[#This Row],[RespondentID]],'All Data'!$A75:$CN647,83,FALSE),"unknown")</f>
        <v>Suffolk</v>
      </c>
      <c r="AO74" s="159" t="str">
        <f>IFERROR(VLOOKUP(Table1[[#This Row],[RespondentID]],'All Data'!$A75:$CN647,84,FALSE),"unknown")</f>
        <v>Farmingville, 11738</v>
      </c>
      <c r="AP74" s="159" t="str">
        <f>IFERROR(VLOOKUP(Table1[[#This Row],[RespondentID]],'All Data'!$A75:$CN647,85,FALSE),"unknown")</f>
        <v>Black/African American</v>
      </c>
      <c r="AQ74" s="159" t="str">
        <f>IFERROR(VLOOKUP(Table1[[#This Row],[RespondentID]],'All Data'!$A75:$CN647,86,FALSE),"unknown")</f>
        <v>No</v>
      </c>
      <c r="AR74" s="159" t="str">
        <f>IFERROR(VLOOKUP(Table1[[#This Row],[RespondentID]],'All Data'!$A75:$CN647,87,FALSE),"unknown")</f>
        <v xml:space="preserve">English </v>
      </c>
      <c r="AS74" s="159" t="str">
        <f>IFERROR(VLOOKUP(Table1[[#This Row],[RespondentID]],'All Data'!$A75:$CN647,88,FALSE),"unknown")</f>
        <v>$75,000 to $125,000</v>
      </c>
      <c r="AT74" s="159" t="str">
        <f>IFERROR(VLOOKUP(Table1[[#This Row],[RespondentID]],'All Data'!$A75:$CN647,89,FALSE),"unknown")</f>
        <v>College graduate</v>
      </c>
      <c r="AU74" s="159" t="str">
        <f>IFERROR(VLOOKUP(Table1[[#This Row],[RespondentID]],'All Data'!$A75:$CN647,90,FALSE),"unknown")</f>
        <v>Employed for wages</v>
      </c>
      <c r="AV74" s="159" t="str">
        <f>IFERROR(VLOOKUP(Table1[[#This Row],[RespondentID]],'All Data'!$A75:$CN647,91,FALSE),"unknown")</f>
        <v>Yes</v>
      </c>
      <c r="AW74" s="159" t="str">
        <f>IFERROR(VLOOKUP(Table1[[#This Row],[RespondentID]],'All Data'!$A75:$CN647,92,FALSE),"unknown")</f>
        <v>Yes</v>
      </c>
    </row>
    <row r="75" spans="1:49" x14ac:dyDescent="0.35">
      <c r="A75" s="6">
        <v>5671498337</v>
      </c>
      <c r="B75" s="6"/>
      <c r="C75" s="6"/>
      <c r="D75" s="6" t="s">
        <v>20</v>
      </c>
      <c r="E75" s="6"/>
      <c r="F75" s="6"/>
      <c r="G75" s="6"/>
      <c r="H75" s="6"/>
      <c r="I75" s="6" t="s">
        <v>25</v>
      </c>
      <c r="J75" s="6"/>
      <c r="K75" s="6"/>
      <c r="L75" s="6"/>
      <c r="M75" s="6"/>
      <c r="N75" s="6"/>
      <c r="O75" s="8"/>
      <c r="P75" s="8">
        <f t="shared" si="18"/>
        <v>2</v>
      </c>
      <c r="Q75" s="10">
        <f t="shared" si="19"/>
        <v>1.5</v>
      </c>
      <c r="R75" s="8"/>
      <c r="S75" s="8">
        <f t="shared" si="35"/>
        <v>0</v>
      </c>
      <c r="T75" s="8">
        <f t="shared" si="20"/>
        <v>0</v>
      </c>
      <c r="U75" s="8">
        <f t="shared" si="21"/>
        <v>1</v>
      </c>
      <c r="V75" s="88">
        <f t="shared" si="22"/>
        <v>0</v>
      </c>
      <c r="W75" s="88">
        <f t="shared" si="23"/>
        <v>0</v>
      </c>
      <c r="X75" s="88">
        <f t="shared" si="24"/>
        <v>0</v>
      </c>
      <c r="Y75" s="88">
        <f t="shared" si="25"/>
        <v>0</v>
      </c>
      <c r="Z75" s="88">
        <f t="shared" si="26"/>
        <v>1</v>
      </c>
      <c r="AA75" s="88">
        <f t="shared" si="27"/>
        <v>0</v>
      </c>
      <c r="AB75" s="88">
        <f t="shared" si="28"/>
        <v>0</v>
      </c>
      <c r="AC75" s="88">
        <f t="shared" si="29"/>
        <v>0</v>
      </c>
      <c r="AD75" s="88">
        <f t="shared" si="30"/>
        <v>0</v>
      </c>
      <c r="AE75" s="88">
        <f t="shared" si="31"/>
        <v>0</v>
      </c>
      <c r="AF75" s="8"/>
      <c r="AG75" s="8"/>
      <c r="AH75" s="8">
        <f t="shared" si="32"/>
        <v>2</v>
      </c>
      <c r="AI75" s="8">
        <f t="shared" si="33"/>
        <v>2</v>
      </c>
      <c r="AJ75" s="8" t="str">
        <f t="shared" si="34"/>
        <v>Correct</v>
      </c>
      <c r="AK75" s="8"/>
      <c r="AL75" s="159" t="str">
        <f>IFERROR(VLOOKUP(Table1[[#This Row],[RespondentID]],'All Data'!$A76:$CN648,81,FALSE),"unknown")</f>
        <v>Female</v>
      </c>
      <c r="AM75" s="159">
        <f>IFERROR(VLOOKUP(Table1[[#This Row],[RespondentID]],'All Data'!$A76:$CN648,82,FALSE),"unknown")</f>
        <v>63</v>
      </c>
      <c r="AN75" s="159" t="str">
        <f>IFERROR(VLOOKUP(Table1[[#This Row],[RespondentID]],'All Data'!$A76:$CN648,83,FALSE),"unknown")</f>
        <v>Nassau</v>
      </c>
      <c r="AO75" s="159" t="str">
        <f>IFERROR(VLOOKUP(Table1[[#This Row],[RespondentID]],'All Data'!$A76:$CN648,84,FALSE),"unknown")</f>
        <v>Williston Park, 11596</v>
      </c>
      <c r="AP75" s="159" t="str">
        <f>IFERROR(VLOOKUP(Table1[[#This Row],[RespondentID]],'All Data'!$A76:$CN648,85,FALSE),"unknown")</f>
        <v>White/Caucasian</v>
      </c>
      <c r="AQ75" s="159" t="str">
        <f>IFERROR(VLOOKUP(Table1[[#This Row],[RespondentID]],'All Data'!$A76:$CN648,86,FALSE),"unknown")</f>
        <v>No</v>
      </c>
      <c r="AR75" s="159" t="str">
        <f>IFERROR(VLOOKUP(Table1[[#This Row],[RespondentID]],'All Data'!$A76:$CN648,87,FALSE),"unknown")</f>
        <v xml:space="preserve">English </v>
      </c>
      <c r="AS75" s="159" t="str">
        <f>IFERROR(VLOOKUP(Table1[[#This Row],[RespondentID]],'All Data'!$A76:$CN648,88,FALSE),"unknown")</f>
        <v>$75,000 to $125,000</v>
      </c>
      <c r="AT75" s="159" t="str">
        <f>IFERROR(VLOOKUP(Table1[[#This Row],[RespondentID]],'All Data'!$A76:$CN648,89,FALSE),"unknown")</f>
        <v>Graduate school</v>
      </c>
      <c r="AU75" s="159" t="str">
        <f>IFERROR(VLOOKUP(Table1[[#This Row],[RespondentID]],'All Data'!$A76:$CN648,90,FALSE),"unknown")</f>
        <v>Retired</v>
      </c>
      <c r="AV75" s="159" t="str">
        <f>IFERROR(VLOOKUP(Table1[[#This Row],[RespondentID]],'All Data'!$A76:$CN648,91,FALSE),"unknown")</f>
        <v>Yes</v>
      </c>
      <c r="AW75" s="159" t="str">
        <f>IFERROR(VLOOKUP(Table1[[#This Row],[RespondentID]],'All Data'!$A76:$CN648,92,FALSE),"unknown")</f>
        <v>No</v>
      </c>
    </row>
    <row r="76" spans="1:49" x14ac:dyDescent="0.35">
      <c r="A76" s="6">
        <v>5671463121</v>
      </c>
      <c r="B76" s="6"/>
      <c r="C76" s="6"/>
      <c r="D76" s="6"/>
      <c r="E76" s="6" t="s">
        <v>21</v>
      </c>
      <c r="F76" s="6"/>
      <c r="G76" s="6"/>
      <c r="H76" s="6"/>
      <c r="I76" s="6"/>
      <c r="J76" s="6" t="s">
        <v>26</v>
      </c>
      <c r="K76" s="6"/>
      <c r="L76" s="6"/>
      <c r="M76" s="6"/>
      <c r="N76" s="6" t="s">
        <v>30</v>
      </c>
      <c r="O76" s="8"/>
      <c r="P76" s="8">
        <f t="shared" si="18"/>
        <v>3</v>
      </c>
      <c r="Q76" s="9">
        <f t="shared" si="19"/>
        <v>1</v>
      </c>
      <c r="R76" s="8"/>
      <c r="S76" s="8">
        <f t="shared" si="35"/>
        <v>0</v>
      </c>
      <c r="T76" s="8">
        <f t="shared" si="20"/>
        <v>0</v>
      </c>
      <c r="U76" s="8">
        <f t="shared" si="21"/>
        <v>0</v>
      </c>
      <c r="V76" s="88">
        <f t="shared" si="22"/>
        <v>1</v>
      </c>
      <c r="W76" s="88">
        <f t="shared" si="23"/>
        <v>0</v>
      </c>
      <c r="X76" s="88">
        <f t="shared" si="24"/>
        <v>0</v>
      </c>
      <c r="Y76" s="88">
        <f t="shared" si="25"/>
        <v>0</v>
      </c>
      <c r="Z76" s="88">
        <f t="shared" si="26"/>
        <v>0</v>
      </c>
      <c r="AA76" s="88">
        <f t="shared" si="27"/>
        <v>1</v>
      </c>
      <c r="AB76" s="88">
        <f t="shared" si="28"/>
        <v>0</v>
      </c>
      <c r="AC76" s="88">
        <f t="shared" si="29"/>
        <v>0</v>
      </c>
      <c r="AD76" s="88">
        <f t="shared" si="30"/>
        <v>0</v>
      </c>
      <c r="AE76" s="88">
        <f t="shared" si="31"/>
        <v>1</v>
      </c>
      <c r="AF76" s="8"/>
      <c r="AG76" s="8"/>
      <c r="AH76" s="8">
        <f t="shared" si="32"/>
        <v>3</v>
      </c>
      <c r="AI76" s="8">
        <f t="shared" si="33"/>
        <v>3</v>
      </c>
      <c r="AJ76" s="8" t="str">
        <f t="shared" si="34"/>
        <v>Correct</v>
      </c>
      <c r="AK76" s="8"/>
      <c r="AL76" s="159" t="str">
        <f>IFERROR(VLOOKUP(Table1[[#This Row],[RespondentID]],'All Data'!$A77:$CN649,81,FALSE),"unknown")</f>
        <v>Female</v>
      </c>
      <c r="AM76" s="159">
        <f>IFERROR(VLOOKUP(Table1[[#This Row],[RespondentID]],'All Data'!$A77:$CN649,82,FALSE),"unknown")</f>
        <v>65</v>
      </c>
      <c r="AN76" s="159" t="str">
        <f>IFERROR(VLOOKUP(Table1[[#This Row],[RespondentID]],'All Data'!$A77:$CN649,83,FALSE),"unknown")</f>
        <v>Queens</v>
      </c>
      <c r="AO76" s="159">
        <f>IFERROR(VLOOKUP(Table1[[#This Row],[RespondentID]],'All Data'!$A77:$CN649,84,FALSE),"unknown")</f>
        <v>0</v>
      </c>
      <c r="AP76" s="159" t="str">
        <f>IFERROR(VLOOKUP(Table1[[#This Row],[RespondentID]],'All Data'!$A77:$CN649,85,FALSE),"unknown")</f>
        <v>White/Caucasian</v>
      </c>
      <c r="AQ76" s="159" t="str">
        <f>IFERROR(VLOOKUP(Table1[[#This Row],[RespondentID]],'All Data'!$A77:$CN649,86,FALSE),"unknown")</f>
        <v>No</v>
      </c>
      <c r="AR76" s="159" t="str">
        <f>IFERROR(VLOOKUP(Table1[[#This Row],[RespondentID]],'All Data'!$A77:$CN649,87,FALSE),"unknown")</f>
        <v xml:space="preserve">English </v>
      </c>
      <c r="AS76" s="159" t="str">
        <f>IFERROR(VLOOKUP(Table1[[#This Row],[RespondentID]],'All Data'!$A77:$CN649,88,FALSE),"unknown")</f>
        <v>$75,000 to $125,000</v>
      </c>
      <c r="AT76" s="159" t="str">
        <f>IFERROR(VLOOKUP(Table1[[#This Row],[RespondentID]],'All Data'!$A77:$CN649,89,FALSE),"unknown")</f>
        <v>College graduate</v>
      </c>
      <c r="AU76" s="159" t="str">
        <f>IFERROR(VLOOKUP(Table1[[#This Row],[RespondentID]],'All Data'!$A77:$CN649,90,FALSE),"unknown")</f>
        <v>Retired</v>
      </c>
      <c r="AV76" s="159" t="str">
        <f>IFERROR(VLOOKUP(Table1[[#This Row],[RespondentID]],'All Data'!$A77:$CN649,91,FALSE),"unknown")</f>
        <v>Yes</v>
      </c>
      <c r="AW76" s="159" t="str">
        <f>IFERROR(VLOOKUP(Table1[[#This Row],[RespondentID]],'All Data'!$A77:$CN649,92,FALSE),"unknown")</f>
        <v>No</v>
      </c>
    </row>
    <row r="77" spans="1:49" x14ac:dyDescent="0.35">
      <c r="A77" s="6">
        <v>5671444804</v>
      </c>
      <c r="B77" s="6"/>
      <c r="C77" s="6"/>
      <c r="D77" s="6"/>
      <c r="E77" s="6"/>
      <c r="F77" s="6"/>
      <c r="G77" s="6"/>
      <c r="H77" s="6"/>
      <c r="I77" s="6" t="s">
        <v>25</v>
      </c>
      <c r="J77" s="6"/>
      <c r="K77" s="6"/>
      <c r="L77" s="6"/>
      <c r="M77" s="6"/>
      <c r="N77" s="6" t="s">
        <v>30</v>
      </c>
      <c r="O77" s="8"/>
      <c r="P77" s="8">
        <f t="shared" si="18"/>
        <v>2</v>
      </c>
      <c r="Q77" s="10">
        <f t="shared" si="19"/>
        <v>1.5</v>
      </c>
      <c r="R77" s="8"/>
      <c r="S77" s="8">
        <f t="shared" si="35"/>
        <v>0</v>
      </c>
      <c r="T77" s="8">
        <f t="shared" si="20"/>
        <v>0</v>
      </c>
      <c r="U77" s="8">
        <f t="shared" si="21"/>
        <v>0</v>
      </c>
      <c r="V77" s="88">
        <f t="shared" si="22"/>
        <v>0</v>
      </c>
      <c r="W77" s="88">
        <f t="shared" si="23"/>
        <v>0</v>
      </c>
      <c r="X77" s="88">
        <f t="shared" si="24"/>
        <v>0</v>
      </c>
      <c r="Y77" s="88">
        <f t="shared" si="25"/>
        <v>0</v>
      </c>
      <c r="Z77" s="88">
        <f t="shared" si="26"/>
        <v>1</v>
      </c>
      <c r="AA77" s="88">
        <f t="shared" si="27"/>
        <v>0</v>
      </c>
      <c r="AB77" s="88">
        <f t="shared" si="28"/>
        <v>0</v>
      </c>
      <c r="AC77" s="88">
        <f t="shared" si="29"/>
        <v>0</v>
      </c>
      <c r="AD77" s="88">
        <f t="shared" si="30"/>
        <v>0</v>
      </c>
      <c r="AE77" s="88">
        <f t="shared" si="31"/>
        <v>1</v>
      </c>
      <c r="AF77" s="8"/>
      <c r="AG77" s="8"/>
      <c r="AH77" s="8">
        <f t="shared" si="32"/>
        <v>2</v>
      </c>
      <c r="AI77" s="8">
        <f t="shared" si="33"/>
        <v>2</v>
      </c>
      <c r="AJ77" s="8" t="str">
        <f t="shared" si="34"/>
        <v>Correct</v>
      </c>
      <c r="AK77" s="8"/>
      <c r="AL77" s="159" t="str">
        <f>IFERROR(VLOOKUP(Table1[[#This Row],[RespondentID]],'All Data'!$A78:$CN650,81,FALSE),"unknown")</f>
        <v>Female</v>
      </c>
      <c r="AM77" s="159">
        <f>IFERROR(VLOOKUP(Table1[[#This Row],[RespondentID]],'All Data'!$A78:$CN650,82,FALSE),"unknown")</f>
        <v>53</v>
      </c>
      <c r="AN77" s="159" t="str">
        <f>IFERROR(VLOOKUP(Table1[[#This Row],[RespondentID]],'All Data'!$A78:$CN650,83,FALSE),"unknown")</f>
        <v>Suffolk</v>
      </c>
      <c r="AO77" s="159" t="str">
        <f>IFERROR(VLOOKUP(Table1[[#This Row],[RespondentID]],'All Data'!$A78:$CN650,84,FALSE),"unknown")</f>
        <v>West Islip, 11795</v>
      </c>
      <c r="AP77" s="159" t="str">
        <f>IFERROR(VLOOKUP(Table1[[#This Row],[RespondentID]],'All Data'!$A78:$CN650,85,FALSE),"unknown")</f>
        <v>White/Caucasian</v>
      </c>
      <c r="AQ77" s="159" t="str">
        <f>IFERROR(VLOOKUP(Table1[[#This Row],[RespondentID]],'All Data'!$A78:$CN650,86,FALSE),"unknown")</f>
        <v>No</v>
      </c>
      <c r="AR77" s="159" t="str">
        <f>IFERROR(VLOOKUP(Table1[[#This Row],[RespondentID]],'All Data'!$A78:$CN650,87,FALSE),"unknown")</f>
        <v xml:space="preserve">English </v>
      </c>
      <c r="AS77" s="159" t="str">
        <f>IFERROR(VLOOKUP(Table1[[#This Row],[RespondentID]],'All Data'!$A78:$CN650,88,FALSE),"unknown")</f>
        <v>$50,000 to $74,999</v>
      </c>
      <c r="AT77" s="159" t="str">
        <f>IFERROR(VLOOKUP(Table1[[#This Row],[RespondentID]],'All Data'!$A78:$CN650,89,FALSE),"unknown")</f>
        <v>Some college</v>
      </c>
      <c r="AU77" s="159" t="str">
        <f>IFERROR(VLOOKUP(Table1[[#This Row],[RespondentID]],'All Data'!$A78:$CN650,90,FALSE),"unknown")</f>
        <v>Employed for wages</v>
      </c>
      <c r="AV77" s="159" t="str">
        <f>IFERROR(VLOOKUP(Table1[[#This Row],[RespondentID]],'All Data'!$A78:$CN650,91,FALSE),"unknown")</f>
        <v>Yes</v>
      </c>
      <c r="AW77" s="159" t="str">
        <f>IFERROR(VLOOKUP(Table1[[#This Row],[RespondentID]],'All Data'!$A78:$CN650,92,FALSE),"unknown")</f>
        <v>Yes</v>
      </c>
    </row>
    <row r="78" spans="1:49" x14ac:dyDescent="0.35">
      <c r="A78" s="6">
        <v>5671444582</v>
      </c>
      <c r="B78" s="6"/>
      <c r="C78" s="6" t="s">
        <v>19</v>
      </c>
      <c r="D78" s="6"/>
      <c r="E78" s="6"/>
      <c r="F78" s="6"/>
      <c r="G78" s="6"/>
      <c r="H78" s="6"/>
      <c r="I78" s="6"/>
      <c r="J78" s="6"/>
      <c r="K78" s="6" t="s">
        <v>27</v>
      </c>
      <c r="L78" s="6"/>
      <c r="M78" s="6"/>
      <c r="N78" s="6"/>
      <c r="O78" s="8"/>
      <c r="P78" s="8">
        <f t="shared" si="18"/>
        <v>2</v>
      </c>
      <c r="Q78" s="9">
        <f t="shared" si="19"/>
        <v>1.5</v>
      </c>
      <c r="R78" s="8"/>
      <c r="S78" s="8">
        <f t="shared" si="35"/>
        <v>0</v>
      </c>
      <c r="T78" s="8">
        <f t="shared" si="20"/>
        <v>1</v>
      </c>
      <c r="U78" s="8">
        <f t="shared" si="21"/>
        <v>0</v>
      </c>
      <c r="V78" s="88">
        <f t="shared" si="22"/>
        <v>0</v>
      </c>
      <c r="W78" s="88">
        <f t="shared" si="23"/>
        <v>0</v>
      </c>
      <c r="X78" s="88">
        <f t="shared" si="24"/>
        <v>0</v>
      </c>
      <c r="Y78" s="88">
        <f t="shared" si="25"/>
        <v>0</v>
      </c>
      <c r="Z78" s="88">
        <f t="shared" si="26"/>
        <v>0</v>
      </c>
      <c r="AA78" s="88">
        <f t="shared" si="27"/>
        <v>0</v>
      </c>
      <c r="AB78" s="88">
        <f t="shared" si="28"/>
        <v>1</v>
      </c>
      <c r="AC78" s="88">
        <f t="shared" si="29"/>
        <v>0</v>
      </c>
      <c r="AD78" s="88">
        <f t="shared" si="30"/>
        <v>0</v>
      </c>
      <c r="AE78" s="88">
        <f t="shared" si="31"/>
        <v>0</v>
      </c>
      <c r="AF78" s="8"/>
      <c r="AG78" s="8"/>
      <c r="AH78" s="8">
        <f t="shared" si="32"/>
        <v>2</v>
      </c>
      <c r="AI78" s="8">
        <f t="shared" si="33"/>
        <v>2</v>
      </c>
      <c r="AJ78" s="8" t="str">
        <f t="shared" si="34"/>
        <v>Correct</v>
      </c>
      <c r="AK78" s="8"/>
      <c r="AL78" s="159" t="str">
        <f>IFERROR(VLOOKUP(Table1[[#This Row],[RespondentID]],'All Data'!$A79:$CN651,81,FALSE),"unknown")</f>
        <v>Female</v>
      </c>
      <c r="AM78" s="159">
        <f>IFERROR(VLOOKUP(Table1[[#This Row],[RespondentID]],'All Data'!$A79:$CN651,82,FALSE),"unknown")</f>
        <v>57</v>
      </c>
      <c r="AN78" s="159" t="str">
        <f>IFERROR(VLOOKUP(Table1[[#This Row],[RespondentID]],'All Data'!$A79:$CN651,83,FALSE),"unknown")</f>
        <v>Nassau</v>
      </c>
      <c r="AO78" s="159" t="str">
        <f>IFERROR(VLOOKUP(Table1[[#This Row],[RespondentID]],'All Data'!$A79:$CN651,84,FALSE),"unknown")</f>
        <v>Massapequa Park, 11762</v>
      </c>
      <c r="AP78" s="159" t="str">
        <f>IFERROR(VLOOKUP(Table1[[#This Row],[RespondentID]],'All Data'!$A79:$CN651,85,FALSE),"unknown")</f>
        <v>White/Caucasian</v>
      </c>
      <c r="AQ78" s="159" t="str">
        <f>IFERROR(VLOOKUP(Table1[[#This Row],[RespondentID]],'All Data'!$A79:$CN651,86,FALSE),"unknown")</f>
        <v>No</v>
      </c>
      <c r="AR78" s="159" t="str">
        <f>IFERROR(VLOOKUP(Table1[[#This Row],[RespondentID]],'All Data'!$A79:$CN651,87,FALSE),"unknown")</f>
        <v xml:space="preserve">English </v>
      </c>
      <c r="AS78" s="159" t="str">
        <f>IFERROR(VLOOKUP(Table1[[#This Row],[RespondentID]],'All Data'!$A79:$CN651,88,FALSE),"unknown")</f>
        <v>$75,000 to $125,000</v>
      </c>
      <c r="AT78" s="159" t="str">
        <f>IFERROR(VLOOKUP(Table1[[#This Row],[RespondentID]],'All Data'!$A79:$CN651,89,FALSE),"unknown")</f>
        <v>College graduate</v>
      </c>
      <c r="AU78" s="159" t="str">
        <f>IFERROR(VLOOKUP(Table1[[#This Row],[RespondentID]],'All Data'!$A79:$CN651,90,FALSE),"unknown")</f>
        <v>Employed for wages</v>
      </c>
      <c r="AV78" s="159" t="str">
        <f>IFERROR(VLOOKUP(Table1[[#This Row],[RespondentID]],'All Data'!$A79:$CN651,91,FALSE),"unknown")</f>
        <v>Yes</v>
      </c>
      <c r="AW78" s="159" t="str">
        <f>IFERROR(VLOOKUP(Table1[[#This Row],[RespondentID]],'All Data'!$A79:$CN651,92,FALSE),"unknown")</f>
        <v>Yes</v>
      </c>
    </row>
    <row r="79" spans="1:49" x14ac:dyDescent="0.35">
      <c r="A79" s="6">
        <v>5671402471</v>
      </c>
      <c r="B79" s="6"/>
      <c r="C79" s="6"/>
      <c r="D79" s="6"/>
      <c r="E79" s="6"/>
      <c r="F79" s="6"/>
      <c r="G79" s="6"/>
      <c r="H79" s="6"/>
      <c r="I79" s="6"/>
      <c r="J79" s="6"/>
      <c r="K79" s="6" t="s">
        <v>27</v>
      </c>
      <c r="L79" s="6"/>
      <c r="M79" s="6" t="s">
        <v>29</v>
      </c>
      <c r="N79" s="6" t="s">
        <v>30</v>
      </c>
      <c r="O79" s="8"/>
      <c r="P79" s="8">
        <f t="shared" si="18"/>
        <v>3</v>
      </c>
      <c r="Q79" s="10">
        <f t="shared" si="19"/>
        <v>1</v>
      </c>
      <c r="R79" s="8"/>
      <c r="S79" s="8">
        <f t="shared" si="35"/>
        <v>0</v>
      </c>
      <c r="T79" s="8">
        <f t="shared" si="20"/>
        <v>0</v>
      </c>
      <c r="U79" s="8">
        <f t="shared" si="21"/>
        <v>0</v>
      </c>
      <c r="V79" s="88">
        <f t="shared" si="22"/>
        <v>0</v>
      </c>
      <c r="W79" s="88">
        <f t="shared" si="23"/>
        <v>0</v>
      </c>
      <c r="X79" s="88">
        <f t="shared" si="24"/>
        <v>0</v>
      </c>
      <c r="Y79" s="88">
        <f t="shared" si="25"/>
        <v>0</v>
      </c>
      <c r="Z79" s="88">
        <f t="shared" si="26"/>
        <v>0</v>
      </c>
      <c r="AA79" s="88">
        <f t="shared" si="27"/>
        <v>0</v>
      </c>
      <c r="AB79" s="88">
        <f t="shared" si="28"/>
        <v>1</v>
      </c>
      <c r="AC79" s="88">
        <f t="shared" si="29"/>
        <v>0</v>
      </c>
      <c r="AD79" s="88">
        <f t="shared" si="30"/>
        <v>1</v>
      </c>
      <c r="AE79" s="88">
        <f t="shared" si="31"/>
        <v>1</v>
      </c>
      <c r="AF79" s="8"/>
      <c r="AG79" s="8"/>
      <c r="AH79" s="8">
        <f t="shared" si="32"/>
        <v>3</v>
      </c>
      <c r="AI79" s="8">
        <f t="shared" si="33"/>
        <v>3</v>
      </c>
      <c r="AJ79" s="8" t="str">
        <f t="shared" si="34"/>
        <v>Correct</v>
      </c>
      <c r="AK79" s="8"/>
      <c r="AL79" s="159" t="str">
        <f>IFERROR(VLOOKUP(Table1[[#This Row],[RespondentID]],'All Data'!$A80:$CN652,81,FALSE),"unknown")</f>
        <v>Female</v>
      </c>
      <c r="AM79" s="159">
        <f>IFERROR(VLOOKUP(Table1[[#This Row],[RespondentID]],'All Data'!$A80:$CN652,82,FALSE),"unknown")</f>
        <v>79</v>
      </c>
      <c r="AN79" s="159" t="str">
        <f>IFERROR(VLOOKUP(Table1[[#This Row],[RespondentID]],'All Data'!$A80:$CN652,83,FALSE),"unknown")</f>
        <v>Suffolk</v>
      </c>
      <c r="AO79" s="159" t="str">
        <f>IFERROR(VLOOKUP(Table1[[#This Row],[RespondentID]],'All Data'!$A80:$CN652,84,FALSE),"unknown")</f>
        <v>Lindenhurst, 11757</v>
      </c>
      <c r="AP79" s="159" t="str">
        <f>IFERROR(VLOOKUP(Table1[[#This Row],[RespondentID]],'All Data'!$A80:$CN652,85,FALSE),"unknown")</f>
        <v>White/Caucasian</v>
      </c>
      <c r="AQ79" s="159" t="str">
        <f>IFERROR(VLOOKUP(Table1[[#This Row],[RespondentID]],'All Data'!$A80:$CN652,86,FALSE),"unknown")</f>
        <v>No</v>
      </c>
      <c r="AR79" s="159" t="str">
        <f>IFERROR(VLOOKUP(Table1[[#This Row],[RespondentID]],'All Data'!$A80:$CN652,87,FALSE),"unknown")</f>
        <v xml:space="preserve">English </v>
      </c>
      <c r="AS79" s="159" t="str">
        <f>IFERROR(VLOOKUP(Table1[[#This Row],[RespondentID]],'All Data'!$A80:$CN652,88,FALSE),"unknown")</f>
        <v>$0-$19,999</v>
      </c>
      <c r="AT79" s="159" t="str">
        <f>IFERROR(VLOOKUP(Table1[[#This Row],[RespondentID]],'All Data'!$A80:$CN652,89,FALSE),"unknown")</f>
        <v>High school graduate</v>
      </c>
      <c r="AU79" s="159" t="str">
        <f>IFERROR(VLOOKUP(Table1[[#This Row],[RespondentID]],'All Data'!$A80:$CN652,90,FALSE),"unknown")</f>
        <v>Retired</v>
      </c>
      <c r="AV79" s="159" t="str">
        <f>IFERROR(VLOOKUP(Table1[[#This Row],[RespondentID]],'All Data'!$A80:$CN652,91,FALSE),"unknown")</f>
        <v>Yes</v>
      </c>
      <c r="AW79" s="159" t="str">
        <f>IFERROR(VLOOKUP(Table1[[#This Row],[RespondentID]],'All Data'!$A80:$CN652,92,FALSE),"unknown")</f>
        <v>No</v>
      </c>
    </row>
    <row r="80" spans="1:49" x14ac:dyDescent="0.35">
      <c r="A80" s="6">
        <v>5671384455</v>
      </c>
      <c r="B80" s="6"/>
      <c r="C80" s="6" t="s">
        <v>19</v>
      </c>
      <c r="D80" s="6"/>
      <c r="E80" s="6"/>
      <c r="F80" s="6"/>
      <c r="G80" s="6"/>
      <c r="H80" s="6"/>
      <c r="I80" s="6"/>
      <c r="J80" s="6" t="s">
        <v>26</v>
      </c>
      <c r="K80" s="6"/>
      <c r="L80" s="6"/>
      <c r="M80" s="6"/>
      <c r="N80" s="6" t="s">
        <v>30</v>
      </c>
      <c r="O80" s="8"/>
      <c r="P80" s="8">
        <f t="shared" si="18"/>
        <v>3</v>
      </c>
      <c r="Q80" s="9">
        <f t="shared" si="19"/>
        <v>1</v>
      </c>
      <c r="R80" s="8"/>
      <c r="S80" s="8">
        <f t="shared" si="35"/>
        <v>0</v>
      </c>
      <c r="T80" s="8">
        <f t="shared" si="20"/>
        <v>1</v>
      </c>
      <c r="U80" s="8">
        <f t="shared" si="21"/>
        <v>0</v>
      </c>
      <c r="V80" s="88">
        <f t="shared" si="22"/>
        <v>0</v>
      </c>
      <c r="W80" s="88">
        <f t="shared" si="23"/>
        <v>0</v>
      </c>
      <c r="X80" s="88">
        <f t="shared" si="24"/>
        <v>0</v>
      </c>
      <c r="Y80" s="88">
        <f t="shared" si="25"/>
        <v>0</v>
      </c>
      <c r="Z80" s="88">
        <f t="shared" si="26"/>
        <v>0</v>
      </c>
      <c r="AA80" s="88">
        <f t="shared" si="27"/>
        <v>1</v>
      </c>
      <c r="AB80" s="88">
        <f t="shared" si="28"/>
        <v>0</v>
      </c>
      <c r="AC80" s="88">
        <f t="shared" si="29"/>
        <v>0</v>
      </c>
      <c r="AD80" s="88">
        <f t="shared" si="30"/>
        <v>0</v>
      </c>
      <c r="AE80" s="88">
        <f t="shared" si="31"/>
        <v>1</v>
      </c>
      <c r="AF80" s="8"/>
      <c r="AG80" s="8"/>
      <c r="AH80" s="8">
        <f t="shared" si="32"/>
        <v>3</v>
      </c>
      <c r="AI80" s="8">
        <f t="shared" si="33"/>
        <v>3</v>
      </c>
      <c r="AJ80" s="8" t="str">
        <f t="shared" si="34"/>
        <v>Correct</v>
      </c>
      <c r="AK80" s="8"/>
      <c r="AL80" s="159" t="str">
        <f>IFERROR(VLOOKUP(Table1[[#This Row],[RespondentID]],'All Data'!$A81:$CN653,81,FALSE),"unknown")</f>
        <v>Male</v>
      </c>
      <c r="AM80" s="159">
        <f>IFERROR(VLOOKUP(Table1[[#This Row],[RespondentID]],'All Data'!$A81:$CN653,82,FALSE),"unknown")</f>
        <v>80</v>
      </c>
      <c r="AN80" s="159" t="str">
        <f>IFERROR(VLOOKUP(Table1[[#This Row],[RespondentID]],'All Data'!$A81:$CN653,83,FALSE),"unknown")</f>
        <v>Suffolk</v>
      </c>
      <c r="AO80" s="159" t="str">
        <f>IFERROR(VLOOKUP(Table1[[#This Row],[RespondentID]],'All Data'!$A81:$CN653,84,FALSE),"unknown")</f>
        <v>Kings Park, 11754</v>
      </c>
      <c r="AP80" s="159" t="str">
        <f>IFERROR(VLOOKUP(Table1[[#This Row],[RespondentID]],'All Data'!$A81:$CN653,85,FALSE),"unknown")</f>
        <v>White/Caucasian</v>
      </c>
      <c r="AQ80" s="159" t="str">
        <f>IFERROR(VLOOKUP(Table1[[#This Row],[RespondentID]],'All Data'!$A81:$CN653,86,FALSE),"unknown")</f>
        <v>No</v>
      </c>
      <c r="AR80" s="159" t="str">
        <f>IFERROR(VLOOKUP(Table1[[#This Row],[RespondentID]],'All Data'!$A81:$CN653,87,FALSE),"unknown")</f>
        <v xml:space="preserve">English </v>
      </c>
      <c r="AS80" s="159" t="str">
        <f>IFERROR(VLOOKUP(Table1[[#This Row],[RespondentID]],'All Data'!$A81:$CN653,88,FALSE),"unknown")</f>
        <v>$75,000 to $125,000</v>
      </c>
      <c r="AT80" s="159" t="str">
        <f>IFERROR(VLOOKUP(Table1[[#This Row],[RespondentID]],'All Data'!$A81:$CN653,89,FALSE),"unknown")</f>
        <v>College graduate</v>
      </c>
      <c r="AU80" s="159" t="str">
        <f>IFERROR(VLOOKUP(Table1[[#This Row],[RespondentID]],'All Data'!$A81:$CN653,90,FALSE),"unknown")</f>
        <v>Retired</v>
      </c>
      <c r="AV80" s="159" t="str">
        <f>IFERROR(VLOOKUP(Table1[[#This Row],[RespondentID]],'All Data'!$A81:$CN653,91,FALSE),"unknown")</f>
        <v>Yes</v>
      </c>
      <c r="AW80" s="159" t="str">
        <f>IFERROR(VLOOKUP(Table1[[#This Row],[RespondentID]],'All Data'!$A81:$CN653,92,FALSE),"unknown")</f>
        <v>No</v>
      </c>
    </row>
    <row r="81" spans="1:49" x14ac:dyDescent="0.35">
      <c r="A81" s="6">
        <v>5671381340</v>
      </c>
      <c r="B81" s="6"/>
      <c r="C81" s="6" t="s">
        <v>19</v>
      </c>
      <c r="D81" s="6"/>
      <c r="E81" s="6"/>
      <c r="F81" s="6"/>
      <c r="G81" s="6"/>
      <c r="H81" s="6"/>
      <c r="I81" s="6"/>
      <c r="J81" s="6" t="s">
        <v>26</v>
      </c>
      <c r="K81" s="6"/>
      <c r="L81" s="6"/>
      <c r="M81" s="6"/>
      <c r="N81" s="6"/>
      <c r="O81" s="8"/>
      <c r="P81" s="8">
        <f t="shared" si="18"/>
        <v>2</v>
      </c>
      <c r="Q81" s="10">
        <f t="shared" si="19"/>
        <v>1.5</v>
      </c>
      <c r="R81" s="8"/>
      <c r="S81" s="8">
        <f t="shared" si="35"/>
        <v>0</v>
      </c>
      <c r="T81" s="8">
        <f t="shared" si="20"/>
        <v>1</v>
      </c>
      <c r="U81" s="8">
        <f t="shared" si="21"/>
        <v>0</v>
      </c>
      <c r="V81" s="88">
        <f t="shared" si="22"/>
        <v>0</v>
      </c>
      <c r="W81" s="88">
        <f t="shared" si="23"/>
        <v>0</v>
      </c>
      <c r="X81" s="88">
        <f t="shared" si="24"/>
        <v>0</v>
      </c>
      <c r="Y81" s="88">
        <f t="shared" si="25"/>
        <v>0</v>
      </c>
      <c r="Z81" s="88">
        <f t="shared" si="26"/>
        <v>0</v>
      </c>
      <c r="AA81" s="88">
        <f t="shared" si="27"/>
        <v>1</v>
      </c>
      <c r="AB81" s="88">
        <f t="shared" si="28"/>
        <v>0</v>
      </c>
      <c r="AC81" s="88">
        <f t="shared" si="29"/>
        <v>0</v>
      </c>
      <c r="AD81" s="88">
        <f t="shared" si="30"/>
        <v>0</v>
      </c>
      <c r="AE81" s="88">
        <f t="shared" si="31"/>
        <v>0</v>
      </c>
      <c r="AF81" s="8"/>
      <c r="AG81" s="8"/>
      <c r="AH81" s="8">
        <f t="shared" si="32"/>
        <v>2</v>
      </c>
      <c r="AI81" s="8">
        <f t="shared" si="33"/>
        <v>2</v>
      </c>
      <c r="AJ81" s="8" t="str">
        <f t="shared" si="34"/>
        <v>Correct</v>
      </c>
      <c r="AK81" s="8"/>
      <c r="AL81" s="159" t="str">
        <f>IFERROR(VLOOKUP(Table1[[#This Row],[RespondentID]],'All Data'!$A82:$CN654,81,FALSE),"unknown")</f>
        <v>Male</v>
      </c>
      <c r="AM81" s="159">
        <f>IFERROR(VLOOKUP(Table1[[#This Row],[RespondentID]],'All Data'!$A82:$CN654,82,FALSE),"unknown")</f>
        <v>83</v>
      </c>
      <c r="AN81" s="159" t="str">
        <f>IFERROR(VLOOKUP(Table1[[#This Row],[RespondentID]],'All Data'!$A82:$CN654,83,FALSE),"unknown")</f>
        <v>Nassau</v>
      </c>
      <c r="AO81" s="159" t="str">
        <f>IFERROR(VLOOKUP(Table1[[#This Row],[RespondentID]],'All Data'!$A82:$CN654,84,FALSE),"unknown")</f>
        <v>Syosset, 11791</v>
      </c>
      <c r="AP81" s="159" t="str">
        <f>IFERROR(VLOOKUP(Table1[[#This Row],[RespondentID]],'All Data'!$A82:$CN654,85,FALSE),"unknown")</f>
        <v>White/Caucasian</v>
      </c>
      <c r="AQ81" s="159" t="str">
        <f>IFERROR(VLOOKUP(Table1[[#This Row],[RespondentID]],'All Data'!$A82:$CN654,86,FALSE),"unknown")</f>
        <v>No</v>
      </c>
      <c r="AR81" s="159" t="str">
        <f>IFERROR(VLOOKUP(Table1[[#This Row],[RespondentID]],'All Data'!$A82:$CN654,87,FALSE),"unknown")</f>
        <v xml:space="preserve">English </v>
      </c>
      <c r="AS81" s="159" t="str">
        <f>IFERROR(VLOOKUP(Table1[[#This Row],[RespondentID]],'All Data'!$A82:$CN654,88,FALSE),"unknown")</f>
        <v>$75,000 to $125,000</v>
      </c>
      <c r="AT81" s="159" t="str">
        <f>IFERROR(VLOOKUP(Table1[[#This Row],[RespondentID]],'All Data'!$A82:$CN654,89,FALSE),"unknown")</f>
        <v>Technical school</v>
      </c>
      <c r="AU81" s="159" t="str">
        <f>IFERROR(VLOOKUP(Table1[[#This Row],[RespondentID]],'All Data'!$A82:$CN654,90,FALSE),"unknown")</f>
        <v>Retired</v>
      </c>
      <c r="AV81" s="159" t="str">
        <f>IFERROR(VLOOKUP(Table1[[#This Row],[RespondentID]],'All Data'!$A82:$CN654,91,FALSE),"unknown")</f>
        <v>Yes</v>
      </c>
      <c r="AW81" s="159" t="str">
        <f>IFERROR(VLOOKUP(Table1[[#This Row],[RespondentID]],'All Data'!$A82:$CN654,92,FALSE),"unknown")</f>
        <v>Yes</v>
      </c>
    </row>
    <row r="82" spans="1:49" x14ac:dyDescent="0.35">
      <c r="A82" s="6">
        <v>5671376663</v>
      </c>
      <c r="B82" s="6"/>
      <c r="C82" s="6"/>
      <c r="D82" s="6"/>
      <c r="E82" s="6"/>
      <c r="F82" s="6"/>
      <c r="G82" s="6"/>
      <c r="H82" s="6"/>
      <c r="I82" s="6"/>
      <c r="J82" s="6"/>
      <c r="K82" s="6"/>
      <c r="L82" s="6"/>
      <c r="M82" s="6"/>
      <c r="N82" s="6" t="s">
        <v>30</v>
      </c>
      <c r="O82" s="8"/>
      <c r="P82" s="8">
        <f t="shared" si="18"/>
        <v>1</v>
      </c>
      <c r="Q82" s="9">
        <f t="shared" si="19"/>
        <v>3</v>
      </c>
      <c r="R82" s="8"/>
      <c r="S82" s="8">
        <f t="shared" si="35"/>
        <v>0</v>
      </c>
      <c r="T82" s="8">
        <f t="shared" si="20"/>
        <v>0</v>
      </c>
      <c r="U82" s="8">
        <f t="shared" si="21"/>
        <v>0</v>
      </c>
      <c r="V82" s="88">
        <f t="shared" si="22"/>
        <v>0</v>
      </c>
      <c r="W82" s="88">
        <f t="shared" si="23"/>
        <v>0</v>
      </c>
      <c r="X82" s="88">
        <f t="shared" si="24"/>
        <v>0</v>
      </c>
      <c r="Y82" s="88">
        <f t="shared" si="25"/>
        <v>0</v>
      </c>
      <c r="Z82" s="88">
        <f t="shared" si="26"/>
        <v>0</v>
      </c>
      <c r="AA82" s="88">
        <f t="shared" si="27"/>
        <v>0</v>
      </c>
      <c r="AB82" s="88">
        <f t="shared" si="28"/>
        <v>0</v>
      </c>
      <c r="AC82" s="88">
        <f t="shared" si="29"/>
        <v>0</v>
      </c>
      <c r="AD82" s="88">
        <f t="shared" si="30"/>
        <v>0</v>
      </c>
      <c r="AE82" s="88">
        <f t="shared" si="31"/>
        <v>1</v>
      </c>
      <c r="AF82" s="8"/>
      <c r="AG82" s="8"/>
      <c r="AH82" s="8">
        <f t="shared" si="32"/>
        <v>1</v>
      </c>
      <c r="AI82" s="8">
        <f t="shared" si="33"/>
        <v>1</v>
      </c>
      <c r="AJ82" s="8" t="str">
        <f t="shared" si="34"/>
        <v>Correct</v>
      </c>
      <c r="AK82" s="8"/>
      <c r="AL82" s="159" t="str">
        <f>IFERROR(VLOOKUP(Table1[[#This Row],[RespondentID]],'All Data'!$A83:$CN655,81,FALSE),"unknown")</f>
        <v>Female</v>
      </c>
      <c r="AM82" s="159">
        <f>IFERROR(VLOOKUP(Table1[[#This Row],[RespondentID]],'All Data'!$A83:$CN655,82,FALSE),"unknown")</f>
        <v>35</v>
      </c>
      <c r="AN82" s="159" t="str">
        <f>IFERROR(VLOOKUP(Table1[[#This Row],[RespondentID]],'All Data'!$A83:$CN655,83,FALSE),"unknown")</f>
        <v>Suffolk</v>
      </c>
      <c r="AO82" s="159" t="str">
        <f>IFERROR(VLOOKUP(Table1[[#This Row],[RespondentID]],'All Data'!$A83:$CN655,84,FALSE),"unknown")</f>
        <v>Selden, 11784</v>
      </c>
      <c r="AP82" s="159" t="str">
        <f>IFERROR(VLOOKUP(Table1[[#This Row],[RespondentID]],'All Data'!$A83:$CN655,85,FALSE),"unknown")</f>
        <v>White/Caucasian</v>
      </c>
      <c r="AQ82" s="159" t="str">
        <f>IFERROR(VLOOKUP(Table1[[#This Row],[RespondentID]],'All Data'!$A83:$CN655,86,FALSE),"unknown")</f>
        <v>No</v>
      </c>
      <c r="AR82" s="159" t="str">
        <f>IFERROR(VLOOKUP(Table1[[#This Row],[RespondentID]],'All Data'!$A83:$CN655,87,FALSE),"unknown")</f>
        <v xml:space="preserve">English </v>
      </c>
      <c r="AS82" s="159" t="str">
        <f>IFERROR(VLOOKUP(Table1[[#This Row],[RespondentID]],'All Data'!$A83:$CN655,88,FALSE),"unknown")</f>
        <v>$35,000 to $49,999</v>
      </c>
      <c r="AT82" s="159" t="str">
        <f>IFERROR(VLOOKUP(Table1[[#This Row],[RespondentID]],'All Data'!$A83:$CN655,89,FALSE),"unknown")</f>
        <v>College graduate</v>
      </c>
      <c r="AU82" s="159" t="str">
        <f>IFERROR(VLOOKUP(Table1[[#This Row],[RespondentID]],'All Data'!$A83:$CN655,90,FALSE),"unknown")</f>
        <v>Employed for wages</v>
      </c>
      <c r="AV82" s="159" t="str">
        <f>IFERROR(VLOOKUP(Table1[[#This Row],[RespondentID]],'All Data'!$A83:$CN655,91,FALSE),"unknown")</f>
        <v>Yes</v>
      </c>
      <c r="AW82" s="159" t="str">
        <f>IFERROR(VLOOKUP(Table1[[#This Row],[RespondentID]],'All Data'!$A83:$CN655,92,FALSE),"unknown")</f>
        <v>Yes</v>
      </c>
    </row>
    <row r="83" spans="1:49" x14ac:dyDescent="0.35">
      <c r="A83" s="6">
        <v>5671044141</v>
      </c>
      <c r="B83" s="6"/>
      <c r="C83" s="6"/>
      <c r="D83" s="6"/>
      <c r="E83" s="6" t="s">
        <v>21</v>
      </c>
      <c r="F83" s="6"/>
      <c r="G83" s="6"/>
      <c r="H83" s="6"/>
      <c r="I83" s="6"/>
      <c r="J83" s="6"/>
      <c r="K83" s="6"/>
      <c r="L83" s="6"/>
      <c r="M83" s="6"/>
      <c r="N83" s="6"/>
      <c r="O83" s="8"/>
      <c r="P83" s="8">
        <f t="shared" si="18"/>
        <v>1</v>
      </c>
      <c r="Q83" s="10">
        <f t="shared" si="19"/>
        <v>3</v>
      </c>
      <c r="R83" s="8"/>
      <c r="S83" s="8">
        <f t="shared" si="35"/>
        <v>0</v>
      </c>
      <c r="T83" s="8">
        <f t="shared" si="20"/>
        <v>0</v>
      </c>
      <c r="U83" s="8">
        <f t="shared" si="21"/>
        <v>0</v>
      </c>
      <c r="V83" s="88">
        <f t="shared" si="22"/>
        <v>1</v>
      </c>
      <c r="W83" s="88">
        <f t="shared" si="23"/>
        <v>0</v>
      </c>
      <c r="X83" s="88">
        <f t="shared" si="24"/>
        <v>0</v>
      </c>
      <c r="Y83" s="88">
        <f t="shared" si="25"/>
        <v>0</v>
      </c>
      <c r="Z83" s="88">
        <f t="shared" si="26"/>
        <v>0</v>
      </c>
      <c r="AA83" s="88">
        <f t="shared" si="27"/>
        <v>0</v>
      </c>
      <c r="AB83" s="88">
        <f t="shared" si="28"/>
        <v>0</v>
      </c>
      <c r="AC83" s="88">
        <f t="shared" si="29"/>
        <v>0</v>
      </c>
      <c r="AD83" s="88">
        <f t="shared" si="30"/>
        <v>0</v>
      </c>
      <c r="AE83" s="88">
        <f t="shared" si="31"/>
        <v>0</v>
      </c>
      <c r="AF83" s="8"/>
      <c r="AG83" s="8"/>
      <c r="AH83" s="8">
        <f t="shared" si="32"/>
        <v>1</v>
      </c>
      <c r="AI83" s="8">
        <f t="shared" si="33"/>
        <v>1</v>
      </c>
      <c r="AJ83" s="8" t="str">
        <f t="shared" si="34"/>
        <v>Correct</v>
      </c>
      <c r="AK83" s="8"/>
      <c r="AL83" s="159" t="str">
        <f>IFERROR(VLOOKUP(Table1[[#This Row],[RespondentID]],'All Data'!$A84:$CN656,81,FALSE),"unknown")</f>
        <v>Male</v>
      </c>
      <c r="AM83" s="159">
        <f>IFERROR(VLOOKUP(Table1[[#This Row],[RespondentID]],'All Data'!$A84:$CN656,82,FALSE),"unknown")</f>
        <v>39</v>
      </c>
      <c r="AN83" s="159" t="str">
        <f>IFERROR(VLOOKUP(Table1[[#This Row],[RespondentID]],'All Data'!$A84:$CN656,83,FALSE),"unknown")</f>
        <v>Nassau</v>
      </c>
      <c r="AO83" s="159" t="str">
        <f>IFERROR(VLOOKUP(Table1[[#This Row],[RespondentID]],'All Data'!$A84:$CN656,84,FALSE),"unknown")</f>
        <v>Port Washington, 11050</v>
      </c>
      <c r="AP83" s="159" t="str">
        <f>IFERROR(VLOOKUP(Table1[[#This Row],[RespondentID]],'All Data'!$A84:$CN656,85,FALSE),"unknown")</f>
        <v>White/Caucasian</v>
      </c>
      <c r="AQ83" s="159" t="str">
        <f>IFERROR(VLOOKUP(Table1[[#This Row],[RespondentID]],'All Data'!$A84:$CN656,86,FALSE),"unknown")</f>
        <v>No</v>
      </c>
      <c r="AR83" s="159" t="str">
        <f>IFERROR(VLOOKUP(Table1[[#This Row],[RespondentID]],'All Data'!$A84:$CN656,87,FALSE),"unknown")</f>
        <v xml:space="preserve">English </v>
      </c>
      <c r="AS83" s="159" t="str">
        <f>IFERROR(VLOOKUP(Table1[[#This Row],[RespondentID]],'All Data'!$A84:$CN656,88,FALSE),"unknown")</f>
        <v>Over $125,000</v>
      </c>
      <c r="AT83" s="159" t="str">
        <f>IFERROR(VLOOKUP(Table1[[#This Row],[RespondentID]],'All Data'!$A84:$CN656,89,FALSE),"unknown")</f>
        <v>College graduate</v>
      </c>
      <c r="AU83" s="159" t="str">
        <f>IFERROR(VLOOKUP(Table1[[#This Row],[RespondentID]],'All Data'!$A84:$CN656,90,FALSE),"unknown")</f>
        <v>Out of work and looking for work</v>
      </c>
      <c r="AV83" s="159" t="str">
        <f>IFERROR(VLOOKUP(Table1[[#This Row],[RespondentID]],'All Data'!$A84:$CN656,91,FALSE),"unknown")</f>
        <v>Yes</v>
      </c>
      <c r="AW83" s="159" t="str">
        <f>IFERROR(VLOOKUP(Table1[[#This Row],[RespondentID]],'All Data'!$A84:$CN656,92,FALSE),"unknown")</f>
        <v>Yes</v>
      </c>
    </row>
    <row r="84" spans="1:49" x14ac:dyDescent="0.35">
      <c r="A84" s="6">
        <v>5670282393</v>
      </c>
      <c r="B84" s="6" t="s">
        <v>18</v>
      </c>
      <c r="C84" s="6"/>
      <c r="D84" s="6"/>
      <c r="E84" s="6"/>
      <c r="F84" s="6"/>
      <c r="G84" s="6"/>
      <c r="H84" s="6" t="s">
        <v>24</v>
      </c>
      <c r="I84" s="6"/>
      <c r="J84" s="6"/>
      <c r="K84" s="6" t="s">
        <v>27</v>
      </c>
      <c r="L84" s="6"/>
      <c r="M84" s="6"/>
      <c r="N84" s="6"/>
      <c r="O84" s="8"/>
      <c r="P84" s="8">
        <f t="shared" si="18"/>
        <v>3</v>
      </c>
      <c r="Q84" s="9">
        <f t="shared" si="19"/>
        <v>1</v>
      </c>
      <c r="R84" s="8"/>
      <c r="S84" s="8">
        <f t="shared" si="35"/>
        <v>1</v>
      </c>
      <c r="T84" s="8">
        <f t="shared" si="20"/>
        <v>0</v>
      </c>
      <c r="U84" s="8">
        <f t="shared" si="21"/>
        <v>0</v>
      </c>
      <c r="V84" s="88">
        <f t="shared" si="22"/>
        <v>0</v>
      </c>
      <c r="W84" s="88">
        <f t="shared" si="23"/>
        <v>0</v>
      </c>
      <c r="X84" s="88">
        <f t="shared" si="24"/>
        <v>0</v>
      </c>
      <c r="Y84" s="88">
        <f t="shared" si="25"/>
        <v>1</v>
      </c>
      <c r="Z84" s="88">
        <f t="shared" si="26"/>
        <v>0</v>
      </c>
      <c r="AA84" s="88">
        <f t="shared" si="27"/>
        <v>0</v>
      </c>
      <c r="AB84" s="88">
        <f t="shared" si="28"/>
        <v>1</v>
      </c>
      <c r="AC84" s="88">
        <f t="shared" si="29"/>
        <v>0</v>
      </c>
      <c r="AD84" s="88">
        <f t="shared" si="30"/>
        <v>0</v>
      </c>
      <c r="AE84" s="88">
        <f t="shared" si="31"/>
        <v>0</v>
      </c>
      <c r="AF84" s="8"/>
      <c r="AG84" s="8"/>
      <c r="AH84" s="8">
        <f t="shared" si="32"/>
        <v>3</v>
      </c>
      <c r="AI84" s="8">
        <f t="shared" si="33"/>
        <v>3</v>
      </c>
      <c r="AJ84" s="8" t="str">
        <f t="shared" si="34"/>
        <v>Correct</v>
      </c>
      <c r="AK84" s="8"/>
      <c r="AL84" s="159" t="str">
        <f>IFERROR(VLOOKUP(Table1[[#This Row],[RespondentID]],'All Data'!$A85:$CN657,81,FALSE),"unknown")</f>
        <v>Female</v>
      </c>
      <c r="AM84" s="159">
        <f>IFERROR(VLOOKUP(Table1[[#This Row],[RespondentID]],'All Data'!$A85:$CN657,82,FALSE),"unknown")</f>
        <v>27</v>
      </c>
      <c r="AN84" s="159" t="str">
        <f>IFERROR(VLOOKUP(Table1[[#This Row],[RespondentID]],'All Data'!$A85:$CN657,83,FALSE),"unknown")</f>
        <v>Suffolk</v>
      </c>
      <c r="AO84" s="159" t="str">
        <f>IFERROR(VLOOKUP(Table1[[#This Row],[RespondentID]],'All Data'!$A85:$CN657,84,FALSE),"unknown")</f>
        <v>Bohemia, 11716</v>
      </c>
      <c r="AP84" s="159" t="str">
        <f>IFERROR(VLOOKUP(Table1[[#This Row],[RespondentID]],'All Data'!$A85:$CN657,85,FALSE),"unknown")</f>
        <v>White/Caucasian</v>
      </c>
      <c r="AQ84" s="159" t="str">
        <f>IFERROR(VLOOKUP(Table1[[#This Row],[RespondentID]],'All Data'!$A85:$CN657,86,FALSE),"unknown")</f>
        <v>No</v>
      </c>
      <c r="AR84" s="159" t="str">
        <f>IFERROR(VLOOKUP(Table1[[#This Row],[RespondentID]],'All Data'!$A85:$CN657,87,FALSE),"unknown")</f>
        <v xml:space="preserve">English </v>
      </c>
      <c r="AS84" s="159" t="str">
        <f>IFERROR(VLOOKUP(Table1[[#This Row],[RespondentID]],'All Data'!$A85:$CN657,88,FALSE),"unknown")</f>
        <v>$20,000 to $34,999</v>
      </c>
      <c r="AT84" s="159" t="str">
        <f>IFERROR(VLOOKUP(Table1[[#This Row],[RespondentID]],'All Data'!$A85:$CN657,89,FALSE),"unknown")</f>
        <v>Some college</v>
      </c>
      <c r="AU84" s="159" t="str">
        <f>IFERROR(VLOOKUP(Table1[[#This Row],[RespondentID]],'All Data'!$A85:$CN657,90,FALSE),"unknown")</f>
        <v>Employed for wages</v>
      </c>
      <c r="AV84" s="159" t="str">
        <f>IFERROR(VLOOKUP(Table1[[#This Row],[RespondentID]],'All Data'!$A85:$CN657,91,FALSE),"unknown")</f>
        <v>Yes</v>
      </c>
      <c r="AW84" s="159" t="str">
        <f>IFERROR(VLOOKUP(Table1[[#This Row],[RespondentID]],'All Data'!$A85:$CN657,92,FALSE),"unknown")</f>
        <v>Yes</v>
      </c>
    </row>
    <row r="85" spans="1:49" x14ac:dyDescent="0.35">
      <c r="A85" s="6">
        <v>5668683789</v>
      </c>
      <c r="B85" s="6"/>
      <c r="C85" s="6" t="s">
        <v>19</v>
      </c>
      <c r="D85" s="6"/>
      <c r="E85" s="6"/>
      <c r="F85" s="6"/>
      <c r="G85" s="6"/>
      <c r="H85" s="6"/>
      <c r="I85" s="6"/>
      <c r="J85" s="6" t="s">
        <v>26</v>
      </c>
      <c r="K85" s="6"/>
      <c r="L85" s="6"/>
      <c r="M85" s="6"/>
      <c r="N85" s="6"/>
      <c r="O85" s="8"/>
      <c r="P85" s="8">
        <f t="shared" si="18"/>
        <v>2</v>
      </c>
      <c r="Q85" s="10">
        <f t="shared" si="19"/>
        <v>1.5</v>
      </c>
      <c r="R85" s="8"/>
      <c r="S85" s="8">
        <f t="shared" si="35"/>
        <v>0</v>
      </c>
      <c r="T85" s="8">
        <f t="shared" si="20"/>
        <v>1</v>
      </c>
      <c r="U85" s="8">
        <f t="shared" si="21"/>
        <v>0</v>
      </c>
      <c r="V85" s="88">
        <f t="shared" si="22"/>
        <v>0</v>
      </c>
      <c r="W85" s="88">
        <f t="shared" si="23"/>
        <v>0</v>
      </c>
      <c r="X85" s="88">
        <f t="shared" si="24"/>
        <v>0</v>
      </c>
      <c r="Y85" s="88">
        <f t="shared" si="25"/>
        <v>0</v>
      </c>
      <c r="Z85" s="88">
        <f t="shared" si="26"/>
        <v>0</v>
      </c>
      <c r="AA85" s="88">
        <f t="shared" si="27"/>
        <v>1</v>
      </c>
      <c r="AB85" s="88">
        <f t="shared" si="28"/>
        <v>0</v>
      </c>
      <c r="AC85" s="88">
        <f t="shared" si="29"/>
        <v>0</v>
      </c>
      <c r="AD85" s="88">
        <f t="shared" si="30"/>
        <v>0</v>
      </c>
      <c r="AE85" s="88">
        <f t="shared" si="31"/>
        <v>0</v>
      </c>
      <c r="AF85" s="8"/>
      <c r="AG85" s="8"/>
      <c r="AH85" s="8">
        <f t="shared" si="32"/>
        <v>2</v>
      </c>
      <c r="AI85" s="8">
        <f t="shared" si="33"/>
        <v>2</v>
      </c>
      <c r="AJ85" s="8" t="str">
        <f t="shared" si="34"/>
        <v>Correct</v>
      </c>
      <c r="AK85" s="8"/>
      <c r="AL85" s="159" t="str">
        <f>IFERROR(VLOOKUP(Table1[[#This Row],[RespondentID]],'All Data'!$A86:$CN658,81,FALSE),"unknown")</f>
        <v>Male</v>
      </c>
      <c r="AM85" s="159">
        <f>IFERROR(VLOOKUP(Table1[[#This Row],[RespondentID]],'All Data'!$A86:$CN658,82,FALSE),"unknown")</f>
        <v>83</v>
      </c>
      <c r="AN85" s="159" t="str">
        <f>IFERROR(VLOOKUP(Table1[[#This Row],[RespondentID]],'All Data'!$A86:$CN658,83,FALSE),"unknown")</f>
        <v>Nassau</v>
      </c>
      <c r="AO85" s="159" t="str">
        <f>IFERROR(VLOOKUP(Table1[[#This Row],[RespondentID]],'All Data'!$A86:$CN658,84,FALSE),"unknown")</f>
        <v>Syosset, 11791</v>
      </c>
      <c r="AP85" s="159" t="str">
        <f>IFERROR(VLOOKUP(Table1[[#This Row],[RespondentID]],'All Data'!$A86:$CN658,85,FALSE),"unknown")</f>
        <v>White/Caucasian</v>
      </c>
      <c r="AQ85" s="159" t="str">
        <f>IFERROR(VLOOKUP(Table1[[#This Row],[RespondentID]],'All Data'!$A86:$CN658,86,FALSE),"unknown")</f>
        <v>No</v>
      </c>
      <c r="AR85" s="159" t="str">
        <f>IFERROR(VLOOKUP(Table1[[#This Row],[RespondentID]],'All Data'!$A86:$CN658,87,FALSE),"unknown")</f>
        <v xml:space="preserve">English </v>
      </c>
      <c r="AS85" s="159" t="str">
        <f>IFERROR(VLOOKUP(Table1[[#This Row],[RespondentID]],'All Data'!$A86:$CN658,88,FALSE),"unknown")</f>
        <v>$75,000 to $125,000</v>
      </c>
      <c r="AT85" s="159" t="str">
        <f>IFERROR(VLOOKUP(Table1[[#This Row],[RespondentID]],'All Data'!$A86:$CN658,89,FALSE),"unknown")</f>
        <v>Technical school</v>
      </c>
      <c r="AU85" s="159" t="str">
        <f>IFERROR(VLOOKUP(Table1[[#This Row],[RespondentID]],'All Data'!$A86:$CN658,90,FALSE),"unknown")</f>
        <v>Retired</v>
      </c>
      <c r="AV85" s="159" t="str">
        <f>IFERROR(VLOOKUP(Table1[[#This Row],[RespondentID]],'All Data'!$A86:$CN658,91,FALSE),"unknown")</f>
        <v>Yes</v>
      </c>
      <c r="AW85" s="159" t="str">
        <f>IFERROR(VLOOKUP(Table1[[#This Row],[RespondentID]],'All Data'!$A86:$CN658,92,FALSE),"unknown")</f>
        <v>Yes</v>
      </c>
    </row>
    <row r="86" spans="1:49" x14ac:dyDescent="0.35">
      <c r="A86" s="6">
        <v>5668607105</v>
      </c>
      <c r="B86" s="6"/>
      <c r="C86" s="6"/>
      <c r="D86" s="6"/>
      <c r="E86" s="6"/>
      <c r="F86" s="6"/>
      <c r="G86" s="6"/>
      <c r="H86" s="6"/>
      <c r="I86" s="6"/>
      <c r="J86" s="6"/>
      <c r="K86" s="6"/>
      <c r="L86" s="6"/>
      <c r="M86" s="6"/>
      <c r="N86" s="6"/>
      <c r="O86" s="8"/>
      <c r="P86" s="8">
        <f t="shared" si="18"/>
        <v>0</v>
      </c>
      <c r="Q86" s="9" t="e">
        <f t="shared" si="19"/>
        <v>#DIV/0!</v>
      </c>
      <c r="R86" s="8"/>
      <c r="S86" s="8">
        <f t="shared" si="35"/>
        <v>0</v>
      </c>
      <c r="T86" s="8">
        <f t="shared" si="20"/>
        <v>0</v>
      </c>
      <c r="U86" s="8">
        <f t="shared" si="21"/>
        <v>0</v>
      </c>
      <c r="V86" s="88">
        <f t="shared" si="22"/>
        <v>0</v>
      </c>
      <c r="W86" s="88">
        <f t="shared" si="23"/>
        <v>0</v>
      </c>
      <c r="X86" s="88">
        <f t="shared" si="24"/>
        <v>0</v>
      </c>
      <c r="Y86" s="88">
        <f t="shared" si="25"/>
        <v>0</v>
      </c>
      <c r="Z86" s="88">
        <f t="shared" si="26"/>
        <v>0</v>
      </c>
      <c r="AA86" s="88">
        <f t="shared" si="27"/>
        <v>0</v>
      </c>
      <c r="AB86" s="88">
        <f t="shared" si="28"/>
        <v>0</v>
      </c>
      <c r="AC86" s="88">
        <f t="shared" si="29"/>
        <v>0</v>
      </c>
      <c r="AD86" s="88">
        <f t="shared" si="30"/>
        <v>0</v>
      </c>
      <c r="AE86" s="88">
        <f t="shared" si="31"/>
        <v>0</v>
      </c>
      <c r="AF86" s="8"/>
      <c r="AG86" s="8"/>
      <c r="AH86" s="8">
        <f t="shared" si="32"/>
        <v>0</v>
      </c>
      <c r="AI86" s="8">
        <f t="shared" si="33"/>
        <v>0</v>
      </c>
      <c r="AJ86" s="8" t="str">
        <f t="shared" si="34"/>
        <v>Correct</v>
      </c>
      <c r="AK86" s="8"/>
      <c r="AL86" s="159" t="str">
        <f>IFERROR(VLOOKUP(Table1[[#This Row],[RespondentID]],'All Data'!$A87:$CN659,81,FALSE),"unknown")</f>
        <v>Female</v>
      </c>
      <c r="AM86" s="159">
        <f>IFERROR(VLOOKUP(Table1[[#This Row],[RespondentID]],'All Data'!$A87:$CN659,82,FALSE),"unknown")</f>
        <v>68</v>
      </c>
      <c r="AN86" s="159" t="str">
        <f>IFERROR(VLOOKUP(Table1[[#This Row],[RespondentID]],'All Data'!$A87:$CN659,83,FALSE),"unknown")</f>
        <v>Suffolk</v>
      </c>
      <c r="AO86" s="159" t="str">
        <f>IFERROR(VLOOKUP(Table1[[#This Row],[RespondentID]],'All Data'!$A87:$CN659,84,FALSE),"unknown")</f>
        <v>Patchogue, 11772</v>
      </c>
      <c r="AP86" s="159" t="str">
        <f>IFERROR(VLOOKUP(Table1[[#This Row],[RespondentID]],'All Data'!$A87:$CN659,85,FALSE),"unknown")</f>
        <v>White/Caucasian</v>
      </c>
      <c r="AQ86" s="159" t="str">
        <f>IFERROR(VLOOKUP(Table1[[#This Row],[RespondentID]],'All Data'!$A87:$CN659,86,FALSE),"unknown")</f>
        <v>No</v>
      </c>
      <c r="AR86" s="159" t="str">
        <f>IFERROR(VLOOKUP(Table1[[#This Row],[RespondentID]],'All Data'!$A87:$CN659,87,FALSE),"unknown")</f>
        <v xml:space="preserve">English </v>
      </c>
      <c r="AS86" s="159" t="str">
        <f>IFERROR(VLOOKUP(Table1[[#This Row],[RespondentID]],'All Data'!$A87:$CN659,88,FALSE),"unknown")</f>
        <v>$75,000 to $125,000</v>
      </c>
      <c r="AT86" s="159" t="str">
        <f>IFERROR(VLOOKUP(Table1[[#This Row],[RespondentID]],'All Data'!$A87:$CN659,89,FALSE),"unknown")</f>
        <v>Other (please specify)</v>
      </c>
      <c r="AU86" s="159" t="str">
        <f>IFERROR(VLOOKUP(Table1[[#This Row],[RespondentID]],'All Data'!$A87:$CN659,90,FALSE),"unknown")</f>
        <v>Employed for wages</v>
      </c>
      <c r="AV86" s="159" t="str">
        <f>IFERROR(VLOOKUP(Table1[[#This Row],[RespondentID]],'All Data'!$A87:$CN659,91,FALSE),"unknown")</f>
        <v>Yes</v>
      </c>
      <c r="AW86" s="159" t="str">
        <f>IFERROR(VLOOKUP(Table1[[#This Row],[RespondentID]],'All Data'!$A87:$CN659,92,FALSE),"unknown")</f>
        <v>Yes</v>
      </c>
    </row>
    <row r="87" spans="1:49" x14ac:dyDescent="0.35">
      <c r="A87" s="6">
        <v>5668589729</v>
      </c>
      <c r="B87" s="6"/>
      <c r="C87" s="6" t="s">
        <v>19</v>
      </c>
      <c r="D87" s="6" t="s">
        <v>20</v>
      </c>
      <c r="E87" s="6"/>
      <c r="F87" s="6"/>
      <c r="G87" s="6"/>
      <c r="H87" s="6"/>
      <c r="I87" s="6"/>
      <c r="J87" s="6"/>
      <c r="K87" s="6"/>
      <c r="L87" s="6"/>
      <c r="M87" s="6"/>
      <c r="N87" s="6" t="s">
        <v>30</v>
      </c>
      <c r="O87" s="8"/>
      <c r="P87" s="8">
        <f t="shared" si="18"/>
        <v>3</v>
      </c>
      <c r="Q87" s="10">
        <f t="shared" si="19"/>
        <v>1</v>
      </c>
      <c r="R87" s="8"/>
      <c r="S87" s="8">
        <f t="shared" si="35"/>
        <v>0</v>
      </c>
      <c r="T87" s="8">
        <f t="shared" si="20"/>
        <v>1</v>
      </c>
      <c r="U87" s="8">
        <f t="shared" si="21"/>
        <v>1</v>
      </c>
      <c r="V87" s="88">
        <f t="shared" si="22"/>
        <v>0</v>
      </c>
      <c r="W87" s="88">
        <f t="shared" si="23"/>
        <v>0</v>
      </c>
      <c r="X87" s="88">
        <f t="shared" si="24"/>
        <v>0</v>
      </c>
      <c r="Y87" s="88">
        <f t="shared" si="25"/>
        <v>0</v>
      </c>
      <c r="Z87" s="88">
        <f t="shared" si="26"/>
        <v>0</v>
      </c>
      <c r="AA87" s="88">
        <f t="shared" si="27"/>
        <v>0</v>
      </c>
      <c r="AB87" s="88">
        <f t="shared" si="28"/>
        <v>0</v>
      </c>
      <c r="AC87" s="88">
        <f t="shared" si="29"/>
        <v>0</v>
      </c>
      <c r="AD87" s="88">
        <f t="shared" si="30"/>
        <v>0</v>
      </c>
      <c r="AE87" s="88">
        <f t="shared" si="31"/>
        <v>1</v>
      </c>
      <c r="AF87" s="8"/>
      <c r="AG87" s="8"/>
      <c r="AH87" s="8">
        <f t="shared" si="32"/>
        <v>3</v>
      </c>
      <c r="AI87" s="8">
        <f t="shared" si="33"/>
        <v>3</v>
      </c>
      <c r="AJ87" s="8" t="str">
        <f t="shared" si="34"/>
        <v>Correct</v>
      </c>
      <c r="AK87" s="8"/>
      <c r="AL87" s="159" t="str">
        <f>IFERROR(VLOOKUP(Table1[[#This Row],[RespondentID]],'All Data'!$A88:$CN660,81,FALSE),"unknown")</f>
        <v>Male</v>
      </c>
      <c r="AM87" s="159">
        <f>IFERROR(VLOOKUP(Table1[[#This Row],[RespondentID]],'All Data'!$A88:$CN660,82,FALSE),"unknown")</f>
        <v>59</v>
      </c>
      <c r="AN87" s="159" t="str">
        <f>IFERROR(VLOOKUP(Table1[[#This Row],[RespondentID]],'All Data'!$A88:$CN660,83,FALSE),"unknown")</f>
        <v>Suffolk</v>
      </c>
      <c r="AO87" s="159" t="str">
        <f>IFERROR(VLOOKUP(Table1[[#This Row],[RespondentID]],'All Data'!$A88:$CN660,84,FALSE),"unknown")</f>
        <v>Smithtown, 11787</v>
      </c>
      <c r="AP87" s="159" t="str">
        <f>IFERROR(VLOOKUP(Table1[[#This Row],[RespondentID]],'All Data'!$A88:$CN660,85,FALSE),"unknown")</f>
        <v>White/Caucasian</v>
      </c>
      <c r="AQ87" s="159" t="str">
        <f>IFERROR(VLOOKUP(Table1[[#This Row],[RespondentID]],'All Data'!$A88:$CN660,86,FALSE),"unknown")</f>
        <v>No</v>
      </c>
      <c r="AR87" s="159" t="str">
        <f>IFERROR(VLOOKUP(Table1[[#This Row],[RespondentID]],'All Data'!$A88:$CN660,87,FALSE),"unknown")</f>
        <v xml:space="preserve">English </v>
      </c>
      <c r="AS87" s="159" t="str">
        <f>IFERROR(VLOOKUP(Table1[[#This Row],[RespondentID]],'All Data'!$A88:$CN660,88,FALSE),"unknown")</f>
        <v>Over $125,000</v>
      </c>
      <c r="AT87" s="159" t="str">
        <f>IFERROR(VLOOKUP(Table1[[#This Row],[RespondentID]],'All Data'!$A88:$CN660,89,FALSE),"unknown")</f>
        <v>College graduate</v>
      </c>
      <c r="AU87" s="159" t="str">
        <f>IFERROR(VLOOKUP(Table1[[#This Row],[RespondentID]],'All Data'!$A88:$CN660,90,FALSE),"unknown")</f>
        <v>Employed for wages</v>
      </c>
      <c r="AV87" s="159" t="str">
        <f>IFERROR(VLOOKUP(Table1[[#This Row],[RespondentID]],'All Data'!$A88:$CN660,91,FALSE),"unknown")</f>
        <v>Yes</v>
      </c>
      <c r="AW87" s="159" t="str">
        <f>IFERROR(VLOOKUP(Table1[[#This Row],[RespondentID]],'All Data'!$A88:$CN660,92,FALSE),"unknown")</f>
        <v>Yes</v>
      </c>
    </row>
    <row r="88" spans="1:49" x14ac:dyDescent="0.35">
      <c r="A88" s="6">
        <v>5668550642</v>
      </c>
      <c r="B88" s="6"/>
      <c r="C88" s="6"/>
      <c r="D88" s="6"/>
      <c r="E88" s="6"/>
      <c r="F88" s="6"/>
      <c r="G88" s="6"/>
      <c r="H88" s="6"/>
      <c r="I88" s="6"/>
      <c r="J88" s="6"/>
      <c r="K88" s="6"/>
      <c r="L88" s="6"/>
      <c r="M88" s="6"/>
      <c r="N88" s="6"/>
      <c r="O88" s="8"/>
      <c r="P88" s="8">
        <f t="shared" si="18"/>
        <v>0</v>
      </c>
      <c r="Q88" s="9" t="e">
        <f t="shared" si="19"/>
        <v>#DIV/0!</v>
      </c>
      <c r="R88" s="8"/>
      <c r="S88" s="8">
        <f t="shared" si="35"/>
        <v>0</v>
      </c>
      <c r="T88" s="8">
        <f t="shared" si="20"/>
        <v>0</v>
      </c>
      <c r="U88" s="8">
        <f t="shared" si="21"/>
        <v>0</v>
      </c>
      <c r="V88" s="88">
        <f t="shared" si="22"/>
        <v>0</v>
      </c>
      <c r="W88" s="88">
        <f t="shared" si="23"/>
        <v>0</v>
      </c>
      <c r="X88" s="88">
        <f t="shared" si="24"/>
        <v>0</v>
      </c>
      <c r="Y88" s="88">
        <f t="shared" si="25"/>
        <v>0</v>
      </c>
      <c r="Z88" s="88">
        <f t="shared" si="26"/>
        <v>0</v>
      </c>
      <c r="AA88" s="88">
        <f t="shared" si="27"/>
        <v>0</v>
      </c>
      <c r="AB88" s="88">
        <f t="shared" si="28"/>
        <v>0</v>
      </c>
      <c r="AC88" s="88">
        <f t="shared" si="29"/>
        <v>0</v>
      </c>
      <c r="AD88" s="88">
        <f t="shared" si="30"/>
        <v>0</v>
      </c>
      <c r="AE88" s="88">
        <f t="shared" si="31"/>
        <v>0</v>
      </c>
      <c r="AF88" s="8"/>
      <c r="AG88" s="8"/>
      <c r="AH88" s="8">
        <f t="shared" si="32"/>
        <v>0</v>
      </c>
      <c r="AI88" s="8">
        <f t="shared" si="33"/>
        <v>0</v>
      </c>
      <c r="AJ88" s="8" t="str">
        <f t="shared" si="34"/>
        <v>Correct</v>
      </c>
      <c r="AK88" s="8"/>
      <c r="AL88" s="159" t="str">
        <f>IFERROR(VLOOKUP(Table1[[#This Row],[RespondentID]],'All Data'!$A89:$CN661,81,FALSE),"unknown")</f>
        <v>Male</v>
      </c>
      <c r="AM88" s="159">
        <f>IFERROR(VLOOKUP(Table1[[#This Row],[RespondentID]],'All Data'!$A89:$CN661,82,FALSE),"unknown")</f>
        <v>38</v>
      </c>
      <c r="AN88" s="159" t="str">
        <f>IFERROR(VLOOKUP(Table1[[#This Row],[RespondentID]],'All Data'!$A89:$CN661,83,FALSE),"unknown")</f>
        <v>Nassau</v>
      </c>
      <c r="AO88" s="159" t="str">
        <f>IFERROR(VLOOKUP(Table1[[#This Row],[RespondentID]],'All Data'!$A89:$CN661,84,FALSE),"unknown")</f>
        <v>Plainedge, 11756</v>
      </c>
      <c r="AP88" s="159" t="str">
        <f>IFERROR(VLOOKUP(Table1[[#This Row],[RespondentID]],'All Data'!$A89:$CN661,85,FALSE),"unknown")</f>
        <v>White/Caucasian</v>
      </c>
      <c r="AQ88" s="159" t="str">
        <f>IFERROR(VLOOKUP(Table1[[#This Row],[RespondentID]],'All Data'!$A89:$CN661,86,FALSE),"unknown")</f>
        <v>No</v>
      </c>
      <c r="AR88" s="159" t="str">
        <f>IFERROR(VLOOKUP(Table1[[#This Row],[RespondentID]],'All Data'!$A89:$CN661,87,FALSE),"unknown")</f>
        <v xml:space="preserve">English </v>
      </c>
      <c r="AS88" s="159" t="str">
        <f>IFERROR(VLOOKUP(Table1[[#This Row],[RespondentID]],'All Data'!$A89:$CN661,88,FALSE),"unknown")</f>
        <v>Over $125,000</v>
      </c>
      <c r="AT88" s="159" t="str">
        <f>IFERROR(VLOOKUP(Table1[[#This Row],[RespondentID]],'All Data'!$A89:$CN661,89,FALSE),"unknown")</f>
        <v>College graduate</v>
      </c>
      <c r="AU88" s="159" t="str">
        <f>IFERROR(VLOOKUP(Table1[[#This Row],[RespondentID]],'All Data'!$A89:$CN661,90,FALSE),"unknown")</f>
        <v>Employed for wages</v>
      </c>
      <c r="AV88" s="159" t="str">
        <f>IFERROR(VLOOKUP(Table1[[#This Row],[RespondentID]],'All Data'!$A89:$CN661,91,FALSE),"unknown")</f>
        <v>Yes</v>
      </c>
      <c r="AW88" s="159" t="str">
        <f>IFERROR(VLOOKUP(Table1[[#This Row],[RespondentID]],'All Data'!$A89:$CN661,92,FALSE),"unknown")</f>
        <v>Yes</v>
      </c>
    </row>
    <row r="89" spans="1:49" x14ac:dyDescent="0.35">
      <c r="A89" s="6">
        <v>5668515373</v>
      </c>
      <c r="B89" s="6"/>
      <c r="C89" s="6" t="s">
        <v>19</v>
      </c>
      <c r="D89" s="6" t="s">
        <v>20</v>
      </c>
      <c r="E89" s="6"/>
      <c r="F89" s="6"/>
      <c r="G89" s="6"/>
      <c r="H89" s="6"/>
      <c r="I89" s="6"/>
      <c r="J89" s="6" t="s">
        <v>26</v>
      </c>
      <c r="K89" s="6"/>
      <c r="L89" s="6"/>
      <c r="M89" s="6"/>
      <c r="N89" s="6"/>
      <c r="O89" s="8"/>
      <c r="P89" s="8">
        <f t="shared" si="18"/>
        <v>3</v>
      </c>
      <c r="Q89" s="10">
        <f t="shared" si="19"/>
        <v>1</v>
      </c>
      <c r="R89" s="8"/>
      <c r="S89" s="8">
        <f t="shared" si="35"/>
        <v>0</v>
      </c>
      <c r="T89" s="8">
        <f t="shared" si="20"/>
        <v>1</v>
      </c>
      <c r="U89" s="8">
        <f t="shared" si="21"/>
        <v>1</v>
      </c>
      <c r="V89" s="88">
        <f t="shared" si="22"/>
        <v>0</v>
      </c>
      <c r="W89" s="88">
        <f t="shared" si="23"/>
        <v>0</v>
      </c>
      <c r="X89" s="88">
        <f t="shared" si="24"/>
        <v>0</v>
      </c>
      <c r="Y89" s="88">
        <f t="shared" si="25"/>
        <v>0</v>
      </c>
      <c r="Z89" s="88">
        <f t="shared" si="26"/>
        <v>0</v>
      </c>
      <c r="AA89" s="88">
        <f t="shared" si="27"/>
        <v>1</v>
      </c>
      <c r="AB89" s="88">
        <f t="shared" si="28"/>
        <v>0</v>
      </c>
      <c r="AC89" s="88">
        <f t="shared" si="29"/>
        <v>0</v>
      </c>
      <c r="AD89" s="88">
        <f t="shared" si="30"/>
        <v>0</v>
      </c>
      <c r="AE89" s="88">
        <f t="shared" si="31"/>
        <v>0</v>
      </c>
      <c r="AF89" s="8"/>
      <c r="AG89" s="8"/>
      <c r="AH89" s="8">
        <f t="shared" si="32"/>
        <v>3</v>
      </c>
      <c r="AI89" s="8">
        <f t="shared" si="33"/>
        <v>3</v>
      </c>
      <c r="AJ89" s="8" t="str">
        <f t="shared" si="34"/>
        <v>Correct</v>
      </c>
      <c r="AK89" s="8"/>
      <c r="AL89" s="159" t="str">
        <f>IFERROR(VLOOKUP(Table1[[#This Row],[RespondentID]],'All Data'!$A90:$CN662,81,FALSE),"unknown")</f>
        <v>Female</v>
      </c>
      <c r="AM89" s="159">
        <f>IFERROR(VLOOKUP(Table1[[#This Row],[RespondentID]],'All Data'!$A90:$CN662,82,FALSE),"unknown")</f>
        <v>71</v>
      </c>
      <c r="AN89" s="159" t="str">
        <f>IFERROR(VLOOKUP(Table1[[#This Row],[RespondentID]],'All Data'!$A90:$CN662,83,FALSE),"unknown")</f>
        <v>Suffolk</v>
      </c>
      <c r="AO89" s="159" t="str">
        <f>IFERROR(VLOOKUP(Table1[[#This Row],[RespondentID]],'All Data'!$A90:$CN662,84,FALSE),"unknown")</f>
        <v>North Babylon, 11703</v>
      </c>
      <c r="AP89" s="159" t="str">
        <f>IFERROR(VLOOKUP(Table1[[#This Row],[RespondentID]],'All Data'!$A90:$CN662,85,FALSE),"unknown")</f>
        <v>White/Caucasian</v>
      </c>
      <c r="AQ89" s="159" t="str">
        <f>IFERROR(VLOOKUP(Table1[[#This Row],[RespondentID]],'All Data'!$A90:$CN662,86,FALSE),"unknown")</f>
        <v>No</v>
      </c>
      <c r="AR89" s="159" t="str">
        <f>IFERROR(VLOOKUP(Table1[[#This Row],[RespondentID]],'All Data'!$A90:$CN662,87,FALSE),"unknown")</f>
        <v xml:space="preserve">English </v>
      </c>
      <c r="AS89" s="159" t="str">
        <f>IFERROR(VLOOKUP(Table1[[#This Row],[RespondentID]],'All Data'!$A90:$CN662,88,FALSE),"unknown")</f>
        <v>$75,000 to $125,000</v>
      </c>
      <c r="AT89" s="159" t="str">
        <f>IFERROR(VLOOKUP(Table1[[#This Row],[RespondentID]],'All Data'!$A90:$CN662,89,FALSE),"unknown")</f>
        <v>Graduate school</v>
      </c>
      <c r="AU89" s="159" t="str">
        <f>IFERROR(VLOOKUP(Table1[[#This Row],[RespondentID]],'All Data'!$A90:$CN662,90,FALSE),"unknown")</f>
        <v>Retired</v>
      </c>
      <c r="AV89" s="159" t="str">
        <f>IFERROR(VLOOKUP(Table1[[#This Row],[RespondentID]],'All Data'!$A90:$CN662,91,FALSE),"unknown")</f>
        <v>Yes</v>
      </c>
      <c r="AW89" s="159" t="str">
        <f>IFERROR(VLOOKUP(Table1[[#This Row],[RespondentID]],'All Data'!$A90:$CN662,92,FALSE),"unknown")</f>
        <v>Yes</v>
      </c>
    </row>
    <row r="90" spans="1:49" x14ac:dyDescent="0.35">
      <c r="A90" s="6">
        <v>5668508261</v>
      </c>
      <c r="B90" s="6"/>
      <c r="C90" s="6"/>
      <c r="D90" s="6" t="s">
        <v>20</v>
      </c>
      <c r="E90" s="6"/>
      <c r="F90" s="6"/>
      <c r="G90" s="6"/>
      <c r="H90" s="6"/>
      <c r="I90" s="6"/>
      <c r="J90" s="6"/>
      <c r="K90" s="6"/>
      <c r="L90" s="6"/>
      <c r="M90" s="6" t="s">
        <v>29</v>
      </c>
      <c r="N90" s="6" t="s">
        <v>30</v>
      </c>
      <c r="O90" s="8"/>
      <c r="P90" s="8">
        <f t="shared" si="18"/>
        <v>3</v>
      </c>
      <c r="Q90" s="9">
        <f t="shared" si="19"/>
        <v>1</v>
      </c>
      <c r="R90" s="8"/>
      <c r="S90" s="8">
        <f t="shared" si="35"/>
        <v>0</v>
      </c>
      <c r="T90" s="8">
        <f t="shared" si="20"/>
        <v>0</v>
      </c>
      <c r="U90" s="8">
        <f t="shared" si="21"/>
        <v>1</v>
      </c>
      <c r="V90" s="88">
        <f t="shared" si="22"/>
        <v>0</v>
      </c>
      <c r="W90" s="88">
        <f t="shared" si="23"/>
        <v>0</v>
      </c>
      <c r="X90" s="88">
        <f t="shared" si="24"/>
        <v>0</v>
      </c>
      <c r="Y90" s="88">
        <f t="shared" si="25"/>
        <v>0</v>
      </c>
      <c r="Z90" s="88">
        <f t="shared" si="26"/>
        <v>0</v>
      </c>
      <c r="AA90" s="88">
        <f t="shared" si="27"/>
        <v>0</v>
      </c>
      <c r="AB90" s="88">
        <f t="shared" si="28"/>
        <v>0</v>
      </c>
      <c r="AC90" s="88">
        <f t="shared" si="29"/>
        <v>0</v>
      </c>
      <c r="AD90" s="88">
        <f t="shared" si="30"/>
        <v>1</v>
      </c>
      <c r="AE90" s="88">
        <f t="shared" si="31"/>
        <v>1</v>
      </c>
      <c r="AF90" s="8"/>
      <c r="AG90" s="8"/>
      <c r="AH90" s="8">
        <f t="shared" si="32"/>
        <v>3</v>
      </c>
      <c r="AI90" s="8">
        <f t="shared" si="33"/>
        <v>3</v>
      </c>
      <c r="AJ90" s="8" t="str">
        <f t="shared" si="34"/>
        <v>Correct</v>
      </c>
      <c r="AK90" s="8"/>
      <c r="AL90" s="159" t="str">
        <f>IFERROR(VLOOKUP(Table1[[#This Row],[RespondentID]],'All Data'!$A91:$CN663,81,FALSE),"unknown")</f>
        <v>Female</v>
      </c>
      <c r="AM90" s="159">
        <f>IFERROR(VLOOKUP(Table1[[#This Row],[RespondentID]],'All Data'!$A91:$CN663,82,FALSE),"unknown")</f>
        <v>79</v>
      </c>
      <c r="AN90" s="159" t="str">
        <f>IFERROR(VLOOKUP(Table1[[#This Row],[RespondentID]],'All Data'!$A91:$CN663,83,FALSE),"unknown")</f>
        <v>Suffolk</v>
      </c>
      <c r="AO90" s="159" t="str">
        <f>IFERROR(VLOOKUP(Table1[[#This Row],[RespondentID]],'All Data'!$A91:$CN663,84,FALSE),"unknown")</f>
        <v>Blue Point, 11715</v>
      </c>
      <c r="AP90" s="159" t="str">
        <f>IFERROR(VLOOKUP(Table1[[#This Row],[RespondentID]],'All Data'!$A91:$CN663,85,FALSE),"unknown")</f>
        <v>White/Caucasian</v>
      </c>
      <c r="AQ90" s="159" t="str">
        <f>IFERROR(VLOOKUP(Table1[[#This Row],[RespondentID]],'All Data'!$A91:$CN663,86,FALSE),"unknown")</f>
        <v>No</v>
      </c>
      <c r="AR90" s="159" t="str">
        <f>IFERROR(VLOOKUP(Table1[[#This Row],[RespondentID]],'All Data'!$A91:$CN663,87,FALSE),"unknown")</f>
        <v xml:space="preserve">English </v>
      </c>
      <c r="AS90" s="159" t="str">
        <f>IFERROR(VLOOKUP(Table1[[#This Row],[RespondentID]],'All Data'!$A91:$CN663,88,FALSE),"unknown")</f>
        <v>$75,000 to $125,000</v>
      </c>
      <c r="AT90" s="159" t="str">
        <f>IFERROR(VLOOKUP(Table1[[#This Row],[RespondentID]],'All Data'!$A91:$CN663,89,FALSE),"unknown")</f>
        <v>Some college</v>
      </c>
      <c r="AU90" s="159" t="str">
        <f>IFERROR(VLOOKUP(Table1[[#This Row],[RespondentID]],'All Data'!$A91:$CN663,90,FALSE),"unknown")</f>
        <v>Retired</v>
      </c>
      <c r="AV90" s="159" t="str">
        <f>IFERROR(VLOOKUP(Table1[[#This Row],[RespondentID]],'All Data'!$A91:$CN663,91,FALSE),"unknown")</f>
        <v>Yes</v>
      </c>
      <c r="AW90" s="159" t="str">
        <f>IFERROR(VLOOKUP(Table1[[#This Row],[RespondentID]],'All Data'!$A91:$CN663,92,FALSE),"unknown")</f>
        <v>Yes</v>
      </c>
    </row>
    <row r="91" spans="1:49" x14ac:dyDescent="0.35">
      <c r="A91" s="6">
        <v>5668505577</v>
      </c>
      <c r="B91" s="6" t="s">
        <v>18</v>
      </c>
      <c r="C91" s="6"/>
      <c r="D91" s="6" t="s">
        <v>20</v>
      </c>
      <c r="E91" s="6"/>
      <c r="F91" s="6"/>
      <c r="G91" s="6"/>
      <c r="H91" s="6"/>
      <c r="I91" s="6"/>
      <c r="J91" s="6"/>
      <c r="K91" s="6" t="s">
        <v>27</v>
      </c>
      <c r="L91" s="6"/>
      <c r="M91" s="6"/>
      <c r="N91" s="6"/>
      <c r="O91" s="8"/>
      <c r="P91" s="8">
        <f t="shared" si="18"/>
        <v>3</v>
      </c>
      <c r="Q91" s="10">
        <f t="shared" si="19"/>
        <v>1</v>
      </c>
      <c r="R91" s="8"/>
      <c r="S91" s="8">
        <f t="shared" si="35"/>
        <v>1</v>
      </c>
      <c r="T91" s="8">
        <f t="shared" si="20"/>
        <v>0</v>
      </c>
      <c r="U91" s="8">
        <f t="shared" si="21"/>
        <v>1</v>
      </c>
      <c r="V91" s="88">
        <f t="shared" si="22"/>
        <v>0</v>
      </c>
      <c r="W91" s="88">
        <f t="shared" si="23"/>
        <v>0</v>
      </c>
      <c r="X91" s="88">
        <f t="shared" si="24"/>
        <v>0</v>
      </c>
      <c r="Y91" s="88">
        <f t="shared" si="25"/>
        <v>0</v>
      </c>
      <c r="Z91" s="88">
        <f t="shared" si="26"/>
        <v>0</v>
      </c>
      <c r="AA91" s="88">
        <f t="shared" si="27"/>
        <v>0</v>
      </c>
      <c r="AB91" s="88">
        <f t="shared" si="28"/>
        <v>1</v>
      </c>
      <c r="AC91" s="88">
        <f t="shared" si="29"/>
        <v>0</v>
      </c>
      <c r="AD91" s="88">
        <f t="shared" si="30"/>
        <v>0</v>
      </c>
      <c r="AE91" s="88">
        <f t="shared" si="31"/>
        <v>0</v>
      </c>
      <c r="AF91" s="8"/>
      <c r="AG91" s="8"/>
      <c r="AH91" s="8">
        <f t="shared" si="32"/>
        <v>3</v>
      </c>
      <c r="AI91" s="8">
        <f t="shared" si="33"/>
        <v>3</v>
      </c>
      <c r="AJ91" s="8" t="str">
        <f t="shared" si="34"/>
        <v>Correct</v>
      </c>
      <c r="AK91" s="8"/>
      <c r="AL91" s="159" t="str">
        <f>IFERROR(VLOOKUP(Table1[[#This Row],[RespondentID]],'All Data'!$A92:$CN664,81,FALSE),"unknown")</f>
        <v>Male</v>
      </c>
      <c r="AM91" s="159">
        <f>IFERROR(VLOOKUP(Table1[[#This Row],[RespondentID]],'All Data'!$A92:$CN664,82,FALSE),"unknown")</f>
        <v>59</v>
      </c>
      <c r="AN91" s="159" t="str">
        <f>IFERROR(VLOOKUP(Table1[[#This Row],[RespondentID]],'All Data'!$A92:$CN664,83,FALSE),"unknown")</f>
        <v>Nassau</v>
      </c>
      <c r="AO91" s="159" t="str">
        <f>IFERROR(VLOOKUP(Table1[[#This Row],[RespondentID]],'All Data'!$A92:$CN664,84,FALSE),"unknown")</f>
        <v>Bellerose Terrace, 11001</v>
      </c>
      <c r="AP91" s="159" t="str">
        <f>IFERROR(VLOOKUP(Table1[[#This Row],[RespondentID]],'All Data'!$A92:$CN664,85,FALSE),"unknown")</f>
        <v>White/Caucasian</v>
      </c>
      <c r="AQ91" s="159" t="str">
        <f>IFERROR(VLOOKUP(Table1[[#This Row],[RespondentID]],'All Data'!$A92:$CN664,86,FALSE),"unknown")</f>
        <v>No</v>
      </c>
      <c r="AR91" s="159" t="str">
        <f>IFERROR(VLOOKUP(Table1[[#This Row],[RespondentID]],'All Data'!$A92:$CN664,87,FALSE),"unknown")</f>
        <v xml:space="preserve">English </v>
      </c>
      <c r="AS91" s="159" t="str">
        <f>IFERROR(VLOOKUP(Table1[[#This Row],[RespondentID]],'All Data'!$A92:$CN664,88,FALSE),"unknown")</f>
        <v>$75,000 to $125,000</v>
      </c>
      <c r="AT91" s="159" t="str">
        <f>IFERROR(VLOOKUP(Table1[[#This Row],[RespondentID]],'All Data'!$A92:$CN664,89,FALSE),"unknown")</f>
        <v>Some college</v>
      </c>
      <c r="AU91" s="159" t="str">
        <f>IFERROR(VLOOKUP(Table1[[#This Row],[RespondentID]],'All Data'!$A92:$CN664,90,FALSE),"unknown")</f>
        <v>Retired</v>
      </c>
      <c r="AV91" s="159" t="str">
        <f>IFERROR(VLOOKUP(Table1[[#This Row],[RespondentID]],'All Data'!$A92:$CN664,91,FALSE),"unknown")</f>
        <v>Yes</v>
      </c>
      <c r="AW91" s="159" t="str">
        <f>IFERROR(VLOOKUP(Table1[[#This Row],[RespondentID]],'All Data'!$A92:$CN664,92,FALSE),"unknown")</f>
        <v>Yes</v>
      </c>
    </row>
    <row r="92" spans="1:49" x14ac:dyDescent="0.35">
      <c r="A92" s="6">
        <v>5668483710</v>
      </c>
      <c r="B92" s="6"/>
      <c r="C92" s="6"/>
      <c r="D92" s="6"/>
      <c r="E92" s="6" t="s">
        <v>21</v>
      </c>
      <c r="F92" s="6"/>
      <c r="G92" s="6"/>
      <c r="H92" s="6"/>
      <c r="I92" s="6"/>
      <c r="J92" s="6"/>
      <c r="K92" s="6"/>
      <c r="L92" s="6"/>
      <c r="M92" s="6" t="s">
        <v>29</v>
      </c>
      <c r="N92" s="6"/>
      <c r="O92" s="8"/>
      <c r="P92" s="8">
        <f t="shared" si="18"/>
        <v>2</v>
      </c>
      <c r="Q92" s="9">
        <f t="shared" si="19"/>
        <v>1.5</v>
      </c>
      <c r="R92" s="8"/>
      <c r="S92" s="8">
        <f t="shared" si="35"/>
        <v>0</v>
      </c>
      <c r="T92" s="8">
        <f t="shared" si="20"/>
        <v>0</v>
      </c>
      <c r="U92" s="8">
        <f t="shared" si="21"/>
        <v>0</v>
      </c>
      <c r="V92" s="88">
        <f t="shared" si="22"/>
        <v>1</v>
      </c>
      <c r="W92" s="88">
        <f t="shared" si="23"/>
        <v>0</v>
      </c>
      <c r="X92" s="88">
        <f t="shared" si="24"/>
        <v>0</v>
      </c>
      <c r="Y92" s="88">
        <f t="shared" si="25"/>
        <v>0</v>
      </c>
      <c r="Z92" s="88">
        <f t="shared" si="26"/>
        <v>0</v>
      </c>
      <c r="AA92" s="88">
        <f t="shared" si="27"/>
        <v>0</v>
      </c>
      <c r="AB92" s="88">
        <f t="shared" si="28"/>
        <v>0</v>
      </c>
      <c r="AC92" s="88">
        <f t="shared" si="29"/>
        <v>0</v>
      </c>
      <c r="AD92" s="88">
        <f t="shared" si="30"/>
        <v>1</v>
      </c>
      <c r="AE92" s="88">
        <f t="shared" si="31"/>
        <v>0</v>
      </c>
      <c r="AF92" s="8"/>
      <c r="AG92" s="8"/>
      <c r="AH92" s="8">
        <f t="shared" si="32"/>
        <v>2</v>
      </c>
      <c r="AI92" s="8">
        <f t="shared" si="33"/>
        <v>2</v>
      </c>
      <c r="AJ92" s="8" t="str">
        <f t="shared" si="34"/>
        <v>Correct</v>
      </c>
      <c r="AK92" s="8"/>
      <c r="AL92" s="159" t="str">
        <f>IFERROR(VLOOKUP(Table1[[#This Row],[RespondentID]],'All Data'!$A93:$CN665,81,FALSE),"unknown")</f>
        <v>Female</v>
      </c>
      <c r="AM92" s="159">
        <f>IFERROR(VLOOKUP(Table1[[#This Row],[RespondentID]],'All Data'!$A93:$CN665,82,FALSE),"unknown")</f>
        <v>65</v>
      </c>
      <c r="AN92" s="159" t="str">
        <f>IFERROR(VLOOKUP(Table1[[#This Row],[RespondentID]],'All Data'!$A93:$CN665,83,FALSE),"unknown")</f>
        <v>Suffolk</v>
      </c>
      <c r="AO92" s="159" t="str">
        <f>IFERROR(VLOOKUP(Table1[[#This Row],[RespondentID]],'All Data'!$A93:$CN665,84,FALSE),"unknown")</f>
        <v>Babylon, 11702</v>
      </c>
      <c r="AP92" s="159" t="str">
        <f>IFERROR(VLOOKUP(Table1[[#This Row],[RespondentID]],'All Data'!$A93:$CN665,85,FALSE),"unknown")</f>
        <v>White/Caucasian</v>
      </c>
      <c r="AQ92" s="159" t="str">
        <f>IFERROR(VLOOKUP(Table1[[#This Row],[RespondentID]],'All Data'!$A93:$CN665,86,FALSE),"unknown")</f>
        <v>No</v>
      </c>
      <c r="AR92" s="159" t="str">
        <f>IFERROR(VLOOKUP(Table1[[#This Row],[RespondentID]],'All Data'!$A93:$CN665,87,FALSE),"unknown")</f>
        <v xml:space="preserve">English </v>
      </c>
      <c r="AS92" s="159" t="str">
        <f>IFERROR(VLOOKUP(Table1[[#This Row],[RespondentID]],'All Data'!$A93:$CN665,88,FALSE),"unknown")</f>
        <v>$35,000 to $49,999</v>
      </c>
      <c r="AT92" s="159" t="str">
        <f>IFERROR(VLOOKUP(Table1[[#This Row],[RespondentID]],'All Data'!$A93:$CN665,89,FALSE),"unknown")</f>
        <v>Some college</v>
      </c>
      <c r="AU92" s="159" t="str">
        <f>IFERROR(VLOOKUP(Table1[[#This Row],[RespondentID]],'All Data'!$A93:$CN665,90,FALSE),"unknown")</f>
        <v>Employed for wages</v>
      </c>
      <c r="AV92" s="159" t="str">
        <f>IFERROR(VLOOKUP(Table1[[#This Row],[RespondentID]],'All Data'!$A93:$CN665,91,FALSE),"unknown")</f>
        <v>Yes</v>
      </c>
      <c r="AW92" s="159" t="str">
        <f>IFERROR(VLOOKUP(Table1[[#This Row],[RespondentID]],'All Data'!$A93:$CN665,92,FALSE),"unknown")</f>
        <v>Yes</v>
      </c>
    </row>
    <row r="93" spans="1:49" x14ac:dyDescent="0.35">
      <c r="A93" s="6">
        <v>5668444164</v>
      </c>
      <c r="B93" s="6"/>
      <c r="C93" s="6"/>
      <c r="D93" s="6" t="s">
        <v>20</v>
      </c>
      <c r="E93" s="6"/>
      <c r="F93" s="6"/>
      <c r="G93" s="6"/>
      <c r="H93" s="6"/>
      <c r="I93" s="6" t="s">
        <v>25</v>
      </c>
      <c r="J93" s="6"/>
      <c r="K93" s="6" t="s">
        <v>27</v>
      </c>
      <c r="L93" s="6"/>
      <c r="M93" s="6"/>
      <c r="N93" s="6"/>
      <c r="O93" s="8"/>
      <c r="P93" s="8">
        <f t="shared" si="18"/>
        <v>3</v>
      </c>
      <c r="Q93" s="10">
        <f t="shared" si="19"/>
        <v>1</v>
      </c>
      <c r="R93" s="8"/>
      <c r="S93" s="8">
        <f t="shared" si="35"/>
        <v>0</v>
      </c>
      <c r="T93" s="8">
        <f t="shared" si="20"/>
        <v>0</v>
      </c>
      <c r="U93" s="8">
        <f t="shared" si="21"/>
        <v>1</v>
      </c>
      <c r="V93" s="88">
        <f t="shared" si="22"/>
        <v>0</v>
      </c>
      <c r="W93" s="88">
        <f t="shared" si="23"/>
        <v>0</v>
      </c>
      <c r="X93" s="88">
        <f t="shared" si="24"/>
        <v>0</v>
      </c>
      <c r="Y93" s="88">
        <f t="shared" si="25"/>
        <v>0</v>
      </c>
      <c r="Z93" s="88">
        <f t="shared" si="26"/>
        <v>1</v>
      </c>
      <c r="AA93" s="88">
        <f t="shared" si="27"/>
        <v>0</v>
      </c>
      <c r="AB93" s="88">
        <f t="shared" si="28"/>
        <v>1</v>
      </c>
      <c r="AC93" s="88">
        <f t="shared" si="29"/>
        <v>0</v>
      </c>
      <c r="AD93" s="88">
        <f t="shared" si="30"/>
        <v>0</v>
      </c>
      <c r="AE93" s="88">
        <f t="shared" si="31"/>
        <v>0</v>
      </c>
      <c r="AF93" s="8"/>
      <c r="AG93" s="8"/>
      <c r="AH93" s="8">
        <f t="shared" si="32"/>
        <v>3</v>
      </c>
      <c r="AI93" s="8">
        <f t="shared" si="33"/>
        <v>3</v>
      </c>
      <c r="AJ93" s="8" t="str">
        <f t="shared" si="34"/>
        <v>Correct</v>
      </c>
      <c r="AK93" s="8"/>
      <c r="AL93" s="159" t="str">
        <f>IFERROR(VLOOKUP(Table1[[#This Row],[RespondentID]],'All Data'!$A94:$CN666,81,FALSE),"unknown")</f>
        <v>Female</v>
      </c>
      <c r="AM93" s="159">
        <f>IFERROR(VLOOKUP(Table1[[#This Row],[RespondentID]],'All Data'!$A94:$CN666,82,FALSE),"unknown")</f>
        <v>68</v>
      </c>
      <c r="AN93" s="159" t="str">
        <f>IFERROR(VLOOKUP(Table1[[#This Row],[RespondentID]],'All Data'!$A94:$CN666,83,FALSE),"unknown")</f>
        <v>Nassau</v>
      </c>
      <c r="AO93" s="159" t="str">
        <f>IFERROR(VLOOKUP(Table1[[#This Row],[RespondentID]],'All Data'!$A94:$CN666,84,FALSE),"unknown")</f>
        <v>Valley Stream, 11580</v>
      </c>
      <c r="AP93" s="159" t="str">
        <f>IFERROR(VLOOKUP(Table1[[#This Row],[RespondentID]],'All Data'!$A94:$CN666,85,FALSE),"unknown")</f>
        <v>White/Caucasian</v>
      </c>
      <c r="AQ93" s="159" t="str">
        <f>IFERROR(VLOOKUP(Table1[[#This Row],[RespondentID]],'All Data'!$A94:$CN666,86,FALSE),"unknown")</f>
        <v>No</v>
      </c>
      <c r="AR93" s="159" t="str">
        <f>IFERROR(VLOOKUP(Table1[[#This Row],[RespondentID]],'All Data'!$A94:$CN666,87,FALSE),"unknown")</f>
        <v xml:space="preserve">English </v>
      </c>
      <c r="AS93" s="159" t="str">
        <f>IFERROR(VLOOKUP(Table1[[#This Row],[RespondentID]],'All Data'!$A94:$CN666,88,FALSE),"unknown")</f>
        <v>$75,000 to $125,000</v>
      </c>
      <c r="AT93" s="159" t="str">
        <f>IFERROR(VLOOKUP(Table1[[#This Row],[RespondentID]],'All Data'!$A94:$CN666,89,FALSE),"unknown")</f>
        <v>College graduate</v>
      </c>
      <c r="AU93" s="159" t="str">
        <f>IFERROR(VLOOKUP(Table1[[#This Row],[RespondentID]],'All Data'!$A94:$CN666,90,FALSE),"unknown")</f>
        <v>Retired</v>
      </c>
      <c r="AV93" s="159" t="str">
        <f>IFERROR(VLOOKUP(Table1[[#This Row],[RespondentID]],'All Data'!$A94:$CN666,91,FALSE),"unknown")</f>
        <v>Yes</v>
      </c>
      <c r="AW93" s="159" t="str">
        <f>IFERROR(VLOOKUP(Table1[[#This Row],[RespondentID]],'All Data'!$A94:$CN666,92,FALSE),"unknown")</f>
        <v>Yes</v>
      </c>
    </row>
    <row r="94" spans="1:49" x14ac:dyDescent="0.35">
      <c r="A94" s="6">
        <v>5668401260</v>
      </c>
      <c r="B94" s="6"/>
      <c r="C94" s="6"/>
      <c r="D94" s="6"/>
      <c r="E94" s="6" t="s">
        <v>21</v>
      </c>
      <c r="F94" s="6"/>
      <c r="G94" s="6" t="s">
        <v>23</v>
      </c>
      <c r="H94" s="6"/>
      <c r="I94" s="6"/>
      <c r="J94" s="6"/>
      <c r="K94" s="6"/>
      <c r="L94" s="6"/>
      <c r="M94" s="6"/>
      <c r="N94" s="6" t="s">
        <v>30</v>
      </c>
      <c r="O94" s="8"/>
      <c r="P94" s="8">
        <f t="shared" si="18"/>
        <v>3</v>
      </c>
      <c r="Q94" s="9">
        <f t="shared" si="19"/>
        <v>1</v>
      </c>
      <c r="R94" s="8"/>
      <c r="S94" s="8">
        <f t="shared" si="35"/>
        <v>0</v>
      </c>
      <c r="T94" s="8">
        <f t="shared" si="20"/>
        <v>0</v>
      </c>
      <c r="U94" s="8">
        <f t="shared" si="21"/>
        <v>0</v>
      </c>
      <c r="V94" s="88">
        <f t="shared" si="22"/>
        <v>1</v>
      </c>
      <c r="W94" s="88">
        <f t="shared" si="23"/>
        <v>0</v>
      </c>
      <c r="X94" s="88">
        <f t="shared" si="24"/>
        <v>1</v>
      </c>
      <c r="Y94" s="88">
        <f t="shared" si="25"/>
        <v>0</v>
      </c>
      <c r="Z94" s="88">
        <f t="shared" si="26"/>
        <v>0</v>
      </c>
      <c r="AA94" s="88">
        <f t="shared" si="27"/>
        <v>0</v>
      </c>
      <c r="AB94" s="88">
        <f t="shared" si="28"/>
        <v>0</v>
      </c>
      <c r="AC94" s="88">
        <f t="shared" si="29"/>
        <v>0</v>
      </c>
      <c r="AD94" s="88">
        <f t="shared" si="30"/>
        <v>0</v>
      </c>
      <c r="AE94" s="88">
        <f t="shared" si="31"/>
        <v>1</v>
      </c>
      <c r="AF94" s="8"/>
      <c r="AG94" s="8"/>
      <c r="AH94" s="8">
        <f t="shared" si="32"/>
        <v>3</v>
      </c>
      <c r="AI94" s="8">
        <f t="shared" si="33"/>
        <v>3</v>
      </c>
      <c r="AJ94" s="8" t="str">
        <f t="shared" si="34"/>
        <v>Correct</v>
      </c>
      <c r="AK94" s="8"/>
      <c r="AL94" s="159" t="str">
        <f>IFERROR(VLOOKUP(Table1[[#This Row],[RespondentID]],'All Data'!$A95:$CN667,81,FALSE),"unknown")</f>
        <v>Female</v>
      </c>
      <c r="AM94" s="159">
        <f>IFERROR(VLOOKUP(Table1[[#This Row],[RespondentID]],'All Data'!$A95:$CN667,82,FALSE),"unknown")</f>
        <v>72</v>
      </c>
      <c r="AN94" s="159" t="str">
        <f>IFERROR(VLOOKUP(Table1[[#This Row],[RespondentID]],'All Data'!$A95:$CN667,83,FALSE),"unknown")</f>
        <v>Nassau</v>
      </c>
      <c r="AO94" s="159" t="str">
        <f>IFERROR(VLOOKUP(Table1[[#This Row],[RespondentID]],'All Data'!$A95:$CN667,84,FALSE),"unknown")</f>
        <v>Oyster Bay, 11771</v>
      </c>
      <c r="AP94" s="159" t="str">
        <f>IFERROR(VLOOKUP(Table1[[#This Row],[RespondentID]],'All Data'!$A95:$CN667,85,FALSE),"unknown")</f>
        <v>Multi-racial</v>
      </c>
      <c r="AQ94" s="159" t="str">
        <f>IFERROR(VLOOKUP(Table1[[#This Row],[RespondentID]],'All Data'!$A95:$CN667,86,FALSE),"unknown")</f>
        <v>No</v>
      </c>
      <c r="AR94" s="159" t="str">
        <f>IFERROR(VLOOKUP(Table1[[#This Row],[RespondentID]],'All Data'!$A95:$CN667,87,FALSE),"unknown")</f>
        <v xml:space="preserve">English </v>
      </c>
      <c r="AS94" s="159" t="str">
        <f>IFERROR(VLOOKUP(Table1[[#This Row],[RespondentID]],'All Data'!$A95:$CN667,88,FALSE),"unknown")</f>
        <v>$35,000 to $49,999</v>
      </c>
      <c r="AT94" s="159" t="str">
        <f>IFERROR(VLOOKUP(Table1[[#This Row],[RespondentID]],'All Data'!$A95:$CN667,89,FALSE),"unknown")</f>
        <v>College graduate</v>
      </c>
      <c r="AU94" s="159" t="str">
        <f>IFERROR(VLOOKUP(Table1[[#This Row],[RespondentID]],'All Data'!$A95:$CN667,90,FALSE),"unknown")</f>
        <v>Out of work and looking for work</v>
      </c>
      <c r="AV94" s="159" t="str">
        <f>IFERROR(VLOOKUP(Table1[[#This Row],[RespondentID]],'All Data'!$A95:$CN667,91,FALSE),"unknown")</f>
        <v>Yes</v>
      </c>
      <c r="AW94" s="159" t="str">
        <f>IFERROR(VLOOKUP(Table1[[#This Row],[RespondentID]],'All Data'!$A95:$CN667,92,FALSE),"unknown")</f>
        <v>Yes</v>
      </c>
    </row>
    <row r="95" spans="1:49" x14ac:dyDescent="0.35">
      <c r="A95" s="6">
        <v>5668389472</v>
      </c>
      <c r="B95" s="6"/>
      <c r="C95" s="6"/>
      <c r="D95" s="6"/>
      <c r="E95" s="6"/>
      <c r="F95" s="6"/>
      <c r="G95" s="6"/>
      <c r="H95" s="6"/>
      <c r="I95" s="6" t="s">
        <v>25</v>
      </c>
      <c r="J95" s="6"/>
      <c r="K95" s="6"/>
      <c r="L95" s="6"/>
      <c r="M95" s="6" t="s">
        <v>29</v>
      </c>
      <c r="N95" s="6"/>
      <c r="O95" s="8"/>
      <c r="P95" s="8">
        <f t="shared" si="18"/>
        <v>2</v>
      </c>
      <c r="Q95" s="10">
        <f t="shared" si="19"/>
        <v>1.5</v>
      </c>
      <c r="R95" s="8"/>
      <c r="S95" s="8">
        <f t="shared" si="35"/>
        <v>0</v>
      </c>
      <c r="T95" s="8">
        <f t="shared" si="20"/>
        <v>0</v>
      </c>
      <c r="U95" s="8">
        <f t="shared" si="21"/>
        <v>0</v>
      </c>
      <c r="V95" s="88">
        <f t="shared" si="22"/>
        <v>0</v>
      </c>
      <c r="W95" s="88">
        <f t="shared" si="23"/>
        <v>0</v>
      </c>
      <c r="X95" s="88">
        <f t="shared" si="24"/>
        <v>0</v>
      </c>
      <c r="Y95" s="88">
        <f t="shared" si="25"/>
        <v>0</v>
      </c>
      <c r="Z95" s="88">
        <f t="shared" si="26"/>
        <v>1</v>
      </c>
      <c r="AA95" s="88">
        <f t="shared" si="27"/>
        <v>0</v>
      </c>
      <c r="AB95" s="88">
        <f t="shared" si="28"/>
        <v>0</v>
      </c>
      <c r="AC95" s="88">
        <f t="shared" si="29"/>
        <v>0</v>
      </c>
      <c r="AD95" s="88">
        <f t="shared" si="30"/>
        <v>1</v>
      </c>
      <c r="AE95" s="88">
        <f t="shared" si="31"/>
        <v>0</v>
      </c>
      <c r="AF95" s="8"/>
      <c r="AG95" s="8"/>
      <c r="AH95" s="8">
        <f t="shared" si="32"/>
        <v>2</v>
      </c>
      <c r="AI95" s="8">
        <f t="shared" si="33"/>
        <v>2</v>
      </c>
      <c r="AJ95" s="8" t="str">
        <f t="shared" si="34"/>
        <v>Correct</v>
      </c>
      <c r="AK95" s="8"/>
      <c r="AL95" s="159" t="str">
        <f>IFERROR(VLOOKUP(Table1[[#This Row],[RespondentID]],'All Data'!$A96:$CN668,81,FALSE),"unknown")</f>
        <v>Female</v>
      </c>
      <c r="AM95" s="159">
        <f>IFERROR(VLOOKUP(Table1[[#This Row],[RespondentID]],'All Data'!$A96:$CN668,82,FALSE),"unknown")</f>
        <v>69</v>
      </c>
      <c r="AN95" s="159" t="str">
        <f>IFERROR(VLOOKUP(Table1[[#This Row],[RespondentID]],'All Data'!$A96:$CN668,83,FALSE),"unknown")</f>
        <v>Suffolk</v>
      </c>
      <c r="AO95" s="159" t="str">
        <f>IFERROR(VLOOKUP(Table1[[#This Row],[RespondentID]],'All Data'!$A96:$CN668,84,FALSE),"unknown")</f>
        <v>Huntington Station, 11746</v>
      </c>
      <c r="AP95" s="159" t="str">
        <f>IFERROR(VLOOKUP(Table1[[#This Row],[RespondentID]],'All Data'!$A96:$CN668,85,FALSE),"unknown")</f>
        <v>White/Caucasian</v>
      </c>
      <c r="AQ95" s="159" t="str">
        <f>IFERROR(VLOOKUP(Table1[[#This Row],[RespondentID]],'All Data'!$A96:$CN668,86,FALSE),"unknown")</f>
        <v>Yes</v>
      </c>
      <c r="AR95" s="159" t="str">
        <f>IFERROR(VLOOKUP(Table1[[#This Row],[RespondentID]],'All Data'!$A96:$CN668,87,FALSE),"unknown")</f>
        <v xml:space="preserve">English </v>
      </c>
      <c r="AS95" s="159" t="str">
        <f>IFERROR(VLOOKUP(Table1[[#This Row],[RespondentID]],'All Data'!$A96:$CN668,88,FALSE),"unknown")</f>
        <v>$75,000 to $125,000</v>
      </c>
      <c r="AT95" s="159" t="str">
        <f>IFERROR(VLOOKUP(Table1[[#This Row],[RespondentID]],'All Data'!$A96:$CN668,89,FALSE),"unknown")</f>
        <v>College graduate</v>
      </c>
      <c r="AU95" s="159" t="str">
        <f>IFERROR(VLOOKUP(Table1[[#This Row],[RespondentID]],'All Data'!$A96:$CN668,90,FALSE),"unknown")</f>
        <v>Retired</v>
      </c>
      <c r="AV95" s="159" t="str">
        <f>IFERROR(VLOOKUP(Table1[[#This Row],[RespondentID]],'All Data'!$A96:$CN668,91,FALSE),"unknown")</f>
        <v>Yes</v>
      </c>
      <c r="AW95" s="159" t="str">
        <f>IFERROR(VLOOKUP(Table1[[#This Row],[RespondentID]],'All Data'!$A96:$CN668,92,FALSE),"unknown")</f>
        <v>Yes</v>
      </c>
    </row>
    <row r="96" spans="1:49" x14ac:dyDescent="0.35">
      <c r="A96" s="6">
        <v>5668377905</v>
      </c>
      <c r="B96" s="6"/>
      <c r="C96" s="6"/>
      <c r="D96" s="6"/>
      <c r="E96" s="6"/>
      <c r="F96" s="6"/>
      <c r="G96" s="6"/>
      <c r="H96" s="6"/>
      <c r="I96" s="6" t="s">
        <v>25</v>
      </c>
      <c r="J96" s="6"/>
      <c r="K96" s="6"/>
      <c r="L96" s="6"/>
      <c r="M96" s="6" t="s">
        <v>29</v>
      </c>
      <c r="N96" s="6"/>
      <c r="O96" s="8"/>
      <c r="P96" s="8">
        <f t="shared" si="18"/>
        <v>2</v>
      </c>
      <c r="Q96" s="9">
        <f t="shared" si="19"/>
        <v>1.5</v>
      </c>
      <c r="R96" s="8"/>
      <c r="S96" s="8">
        <f t="shared" si="35"/>
        <v>0</v>
      </c>
      <c r="T96" s="8">
        <f t="shared" si="20"/>
        <v>0</v>
      </c>
      <c r="U96" s="8">
        <f t="shared" si="21"/>
        <v>0</v>
      </c>
      <c r="V96" s="88">
        <f t="shared" si="22"/>
        <v>0</v>
      </c>
      <c r="W96" s="88">
        <f t="shared" si="23"/>
        <v>0</v>
      </c>
      <c r="X96" s="88">
        <f t="shared" si="24"/>
        <v>0</v>
      </c>
      <c r="Y96" s="88">
        <f t="shared" si="25"/>
        <v>0</v>
      </c>
      <c r="Z96" s="88">
        <f t="shared" si="26"/>
        <v>1</v>
      </c>
      <c r="AA96" s="88">
        <f t="shared" si="27"/>
        <v>0</v>
      </c>
      <c r="AB96" s="88">
        <f t="shared" si="28"/>
        <v>0</v>
      </c>
      <c r="AC96" s="88">
        <f t="shared" si="29"/>
        <v>0</v>
      </c>
      <c r="AD96" s="88">
        <f t="shared" si="30"/>
        <v>1</v>
      </c>
      <c r="AE96" s="88">
        <f t="shared" si="31"/>
        <v>0</v>
      </c>
      <c r="AF96" s="8"/>
      <c r="AG96" s="8"/>
      <c r="AH96" s="8">
        <f t="shared" si="32"/>
        <v>2</v>
      </c>
      <c r="AI96" s="8">
        <f t="shared" si="33"/>
        <v>2</v>
      </c>
      <c r="AJ96" s="8" t="str">
        <f t="shared" si="34"/>
        <v>Correct</v>
      </c>
      <c r="AK96" s="8"/>
      <c r="AL96" s="159" t="str">
        <f>IFERROR(VLOOKUP(Table1[[#This Row],[RespondentID]],'All Data'!$A97:$CN669,81,FALSE),"unknown")</f>
        <v>Female</v>
      </c>
      <c r="AM96" s="159">
        <f>IFERROR(VLOOKUP(Table1[[#This Row],[RespondentID]],'All Data'!$A97:$CN669,82,FALSE),"unknown")</f>
        <v>59</v>
      </c>
      <c r="AN96" s="159" t="str">
        <f>IFERROR(VLOOKUP(Table1[[#This Row],[RespondentID]],'All Data'!$A97:$CN669,83,FALSE),"unknown")</f>
        <v>Suffolk</v>
      </c>
      <c r="AO96" s="159" t="str">
        <f>IFERROR(VLOOKUP(Table1[[#This Row],[RespondentID]],'All Data'!$A97:$CN669,84,FALSE),"unknown")</f>
        <v>Kings Park, 11754</v>
      </c>
      <c r="AP96" s="159" t="str">
        <f>IFERROR(VLOOKUP(Table1[[#This Row],[RespondentID]],'All Data'!$A97:$CN669,85,FALSE),"unknown")</f>
        <v>White/Caucasian</v>
      </c>
      <c r="AQ96" s="159" t="str">
        <f>IFERROR(VLOOKUP(Table1[[#This Row],[RespondentID]],'All Data'!$A97:$CN669,86,FALSE),"unknown")</f>
        <v>No</v>
      </c>
      <c r="AR96" s="159" t="str">
        <f>IFERROR(VLOOKUP(Table1[[#This Row],[RespondentID]],'All Data'!$A97:$CN669,87,FALSE),"unknown")</f>
        <v xml:space="preserve">English </v>
      </c>
      <c r="AS96" s="159" t="str">
        <f>IFERROR(VLOOKUP(Table1[[#This Row],[RespondentID]],'All Data'!$A97:$CN669,88,FALSE),"unknown")</f>
        <v>$50,000 to $74,999</v>
      </c>
      <c r="AT96" s="159" t="str">
        <f>IFERROR(VLOOKUP(Table1[[#This Row],[RespondentID]],'All Data'!$A97:$CN669,89,FALSE),"unknown")</f>
        <v>College graduate</v>
      </c>
      <c r="AU96" s="159" t="str">
        <f>IFERROR(VLOOKUP(Table1[[#This Row],[RespondentID]],'All Data'!$A97:$CN669,90,FALSE),"unknown")</f>
        <v>Employed for wages</v>
      </c>
      <c r="AV96" s="159" t="str">
        <f>IFERROR(VLOOKUP(Table1[[#This Row],[RespondentID]],'All Data'!$A97:$CN669,91,FALSE),"unknown")</f>
        <v>Yes</v>
      </c>
      <c r="AW96" s="159" t="str">
        <f>IFERROR(VLOOKUP(Table1[[#This Row],[RespondentID]],'All Data'!$A97:$CN669,92,FALSE),"unknown")</f>
        <v>Yes</v>
      </c>
    </row>
    <row r="97" spans="1:49" x14ac:dyDescent="0.35">
      <c r="A97" s="6">
        <v>5668348692</v>
      </c>
      <c r="B97" s="6"/>
      <c r="C97" s="6"/>
      <c r="D97" s="6"/>
      <c r="E97" s="6"/>
      <c r="F97" s="6"/>
      <c r="G97" s="6"/>
      <c r="H97" s="6"/>
      <c r="I97" s="6"/>
      <c r="J97" s="6"/>
      <c r="K97" s="6"/>
      <c r="L97" s="6"/>
      <c r="M97" s="6"/>
      <c r="N97" s="6"/>
      <c r="O97" s="8"/>
      <c r="P97" s="8">
        <f t="shared" si="18"/>
        <v>0</v>
      </c>
      <c r="Q97" s="10" t="e">
        <f t="shared" si="19"/>
        <v>#DIV/0!</v>
      </c>
      <c r="R97" s="8"/>
      <c r="S97" s="8">
        <f t="shared" si="35"/>
        <v>0</v>
      </c>
      <c r="T97" s="8">
        <f t="shared" si="20"/>
        <v>0</v>
      </c>
      <c r="U97" s="8">
        <f t="shared" si="21"/>
        <v>0</v>
      </c>
      <c r="V97" s="88">
        <f t="shared" si="22"/>
        <v>0</v>
      </c>
      <c r="W97" s="88">
        <f t="shared" si="23"/>
        <v>0</v>
      </c>
      <c r="X97" s="88">
        <f t="shared" si="24"/>
        <v>0</v>
      </c>
      <c r="Y97" s="88">
        <f t="shared" si="25"/>
        <v>0</v>
      </c>
      <c r="Z97" s="88">
        <f t="shared" si="26"/>
        <v>0</v>
      </c>
      <c r="AA97" s="88">
        <f t="shared" si="27"/>
        <v>0</v>
      </c>
      <c r="AB97" s="88">
        <f t="shared" si="28"/>
        <v>0</v>
      </c>
      <c r="AC97" s="88">
        <f t="shared" si="29"/>
        <v>0</v>
      </c>
      <c r="AD97" s="88">
        <f t="shared" si="30"/>
        <v>0</v>
      </c>
      <c r="AE97" s="88">
        <f t="shared" si="31"/>
        <v>0</v>
      </c>
      <c r="AF97" s="8"/>
      <c r="AG97" s="8"/>
      <c r="AH97" s="8">
        <f t="shared" si="32"/>
        <v>0</v>
      </c>
      <c r="AI97" s="8">
        <f t="shared" si="33"/>
        <v>0</v>
      </c>
      <c r="AJ97" s="8" t="str">
        <f t="shared" si="34"/>
        <v>Correct</v>
      </c>
      <c r="AK97" s="8"/>
      <c r="AL97" s="159" t="str">
        <f>IFERROR(VLOOKUP(Table1[[#This Row],[RespondentID]],'All Data'!$A98:$CN670,81,FALSE),"unknown")</f>
        <v>Female</v>
      </c>
      <c r="AM97" s="159">
        <f>IFERROR(VLOOKUP(Table1[[#This Row],[RespondentID]],'All Data'!$A98:$CN670,82,FALSE),"unknown")</f>
        <v>52</v>
      </c>
      <c r="AN97" s="159" t="str">
        <f>IFERROR(VLOOKUP(Table1[[#This Row],[RespondentID]],'All Data'!$A98:$CN670,83,FALSE),"unknown")</f>
        <v>Nassau</v>
      </c>
      <c r="AO97" s="159" t="str">
        <f>IFERROR(VLOOKUP(Table1[[#This Row],[RespondentID]],'All Data'!$A98:$CN670,84,FALSE),"unknown")</f>
        <v>Mineola, 11501</v>
      </c>
      <c r="AP97" s="159" t="str">
        <f>IFERROR(VLOOKUP(Table1[[#This Row],[RespondentID]],'All Data'!$A98:$CN670,85,FALSE),"unknown")</f>
        <v>White/Caucasian</v>
      </c>
      <c r="AQ97" s="159" t="str">
        <f>IFERROR(VLOOKUP(Table1[[#This Row],[RespondentID]],'All Data'!$A98:$CN670,86,FALSE),"unknown")</f>
        <v>No</v>
      </c>
      <c r="AR97" s="159" t="str">
        <f>IFERROR(VLOOKUP(Table1[[#This Row],[RespondentID]],'All Data'!$A98:$CN670,87,FALSE),"unknown")</f>
        <v xml:space="preserve">English </v>
      </c>
      <c r="AS97" s="159" t="str">
        <f>IFERROR(VLOOKUP(Table1[[#This Row],[RespondentID]],'All Data'!$A98:$CN670,88,FALSE),"unknown")</f>
        <v>$35,000 to $49,999</v>
      </c>
      <c r="AT97" s="159" t="str">
        <f>IFERROR(VLOOKUP(Table1[[#This Row],[RespondentID]],'All Data'!$A98:$CN670,89,FALSE),"unknown")</f>
        <v>College graduate</v>
      </c>
      <c r="AU97" s="159" t="str">
        <f>IFERROR(VLOOKUP(Table1[[#This Row],[RespondentID]],'All Data'!$A98:$CN670,90,FALSE),"unknown")</f>
        <v>Employed for wages</v>
      </c>
      <c r="AV97" s="159" t="str">
        <f>IFERROR(VLOOKUP(Table1[[#This Row],[RespondentID]],'All Data'!$A98:$CN670,91,FALSE),"unknown")</f>
        <v>Yes</v>
      </c>
      <c r="AW97" s="159" t="str">
        <f>IFERROR(VLOOKUP(Table1[[#This Row],[RespondentID]],'All Data'!$A98:$CN670,92,FALSE),"unknown")</f>
        <v>Yes</v>
      </c>
    </row>
    <row r="98" spans="1:49" x14ac:dyDescent="0.35">
      <c r="A98" s="6">
        <v>5668339922</v>
      </c>
      <c r="B98" s="6"/>
      <c r="C98" s="6"/>
      <c r="D98" s="6" t="s">
        <v>20</v>
      </c>
      <c r="E98" s="6"/>
      <c r="F98" s="6"/>
      <c r="G98" s="6"/>
      <c r="H98" s="6"/>
      <c r="I98" s="6"/>
      <c r="J98" s="6"/>
      <c r="K98" s="6"/>
      <c r="L98" s="6"/>
      <c r="M98" s="6"/>
      <c r="N98" s="6" t="s">
        <v>30</v>
      </c>
      <c r="O98" s="8"/>
      <c r="P98" s="8">
        <f t="shared" si="18"/>
        <v>2</v>
      </c>
      <c r="Q98" s="9">
        <f t="shared" si="19"/>
        <v>1.5</v>
      </c>
      <c r="R98" s="8"/>
      <c r="S98" s="8">
        <f t="shared" si="35"/>
        <v>0</v>
      </c>
      <c r="T98" s="8">
        <f t="shared" si="20"/>
        <v>0</v>
      </c>
      <c r="U98" s="8">
        <f t="shared" si="21"/>
        <v>1</v>
      </c>
      <c r="V98" s="88">
        <f t="shared" si="22"/>
        <v>0</v>
      </c>
      <c r="W98" s="88">
        <f t="shared" si="23"/>
        <v>0</v>
      </c>
      <c r="X98" s="88">
        <f t="shared" si="24"/>
        <v>0</v>
      </c>
      <c r="Y98" s="88">
        <f t="shared" si="25"/>
        <v>0</v>
      </c>
      <c r="Z98" s="88">
        <f t="shared" si="26"/>
        <v>0</v>
      </c>
      <c r="AA98" s="88">
        <f t="shared" si="27"/>
        <v>0</v>
      </c>
      <c r="AB98" s="88">
        <f t="shared" si="28"/>
        <v>0</v>
      </c>
      <c r="AC98" s="88">
        <f t="shared" si="29"/>
        <v>0</v>
      </c>
      <c r="AD98" s="88">
        <f t="shared" si="30"/>
        <v>0</v>
      </c>
      <c r="AE98" s="88">
        <f t="shared" si="31"/>
        <v>1</v>
      </c>
      <c r="AF98" s="8"/>
      <c r="AG98" s="8"/>
      <c r="AH98" s="8">
        <f t="shared" si="32"/>
        <v>2</v>
      </c>
      <c r="AI98" s="8">
        <f t="shared" si="33"/>
        <v>2</v>
      </c>
      <c r="AJ98" s="8" t="str">
        <f t="shared" si="34"/>
        <v>Correct</v>
      </c>
      <c r="AK98" s="8"/>
      <c r="AL98" s="159" t="str">
        <f>IFERROR(VLOOKUP(Table1[[#This Row],[RespondentID]],'All Data'!$A99:$CN671,81,FALSE),"unknown")</f>
        <v>Male</v>
      </c>
      <c r="AM98" s="159">
        <f>IFERROR(VLOOKUP(Table1[[#This Row],[RespondentID]],'All Data'!$A99:$CN671,82,FALSE),"unknown")</f>
        <v>65</v>
      </c>
      <c r="AN98" s="159" t="str">
        <f>IFERROR(VLOOKUP(Table1[[#This Row],[RespondentID]],'All Data'!$A99:$CN671,83,FALSE),"unknown")</f>
        <v>Suffolk</v>
      </c>
      <c r="AO98" s="159" t="str">
        <f>IFERROR(VLOOKUP(Table1[[#This Row],[RespondentID]],'All Data'!$A99:$CN671,84,FALSE),"unknown")</f>
        <v>Port Jefferson Station, 11777</v>
      </c>
      <c r="AP98" s="159" t="str">
        <f>IFERROR(VLOOKUP(Table1[[#This Row],[RespondentID]],'All Data'!$A99:$CN671,85,FALSE),"unknown")</f>
        <v>White/Caucasian</v>
      </c>
      <c r="AQ98" s="159" t="str">
        <f>IFERROR(VLOOKUP(Table1[[#This Row],[RespondentID]],'All Data'!$A99:$CN671,86,FALSE),"unknown")</f>
        <v>No</v>
      </c>
      <c r="AR98" s="159" t="str">
        <f>IFERROR(VLOOKUP(Table1[[#This Row],[RespondentID]],'All Data'!$A99:$CN671,87,FALSE),"unknown")</f>
        <v xml:space="preserve">English </v>
      </c>
      <c r="AS98" s="159" t="str">
        <f>IFERROR(VLOOKUP(Table1[[#This Row],[RespondentID]],'All Data'!$A99:$CN671,88,FALSE),"unknown")</f>
        <v>$75,000 to $125,000</v>
      </c>
      <c r="AT98" s="159" t="str">
        <f>IFERROR(VLOOKUP(Table1[[#This Row],[RespondentID]],'All Data'!$A99:$CN671,89,FALSE),"unknown")</f>
        <v>College graduate</v>
      </c>
      <c r="AU98" s="159" t="str">
        <f>IFERROR(VLOOKUP(Table1[[#This Row],[RespondentID]],'All Data'!$A99:$CN671,90,FALSE),"unknown")</f>
        <v>Employed for wages</v>
      </c>
      <c r="AV98" s="159" t="str">
        <f>IFERROR(VLOOKUP(Table1[[#This Row],[RespondentID]],'All Data'!$A99:$CN671,91,FALSE),"unknown")</f>
        <v>Yes</v>
      </c>
      <c r="AW98" s="159" t="str">
        <f>IFERROR(VLOOKUP(Table1[[#This Row],[RespondentID]],'All Data'!$A99:$CN671,92,FALSE),"unknown")</f>
        <v>Yes</v>
      </c>
    </row>
    <row r="99" spans="1:49" x14ac:dyDescent="0.35">
      <c r="A99" s="6">
        <v>5668320100</v>
      </c>
      <c r="B99" s="6"/>
      <c r="C99" s="6"/>
      <c r="D99" s="6"/>
      <c r="E99" s="6"/>
      <c r="F99" s="6"/>
      <c r="G99" s="6"/>
      <c r="H99" s="6"/>
      <c r="I99" s="6" t="s">
        <v>25</v>
      </c>
      <c r="J99" s="6"/>
      <c r="K99" s="6" t="s">
        <v>27</v>
      </c>
      <c r="L99" s="6"/>
      <c r="M99" s="6"/>
      <c r="N99" s="6" t="s">
        <v>30</v>
      </c>
      <c r="O99" s="8"/>
      <c r="P99" s="8">
        <f t="shared" si="18"/>
        <v>3</v>
      </c>
      <c r="Q99" s="10">
        <f t="shared" si="19"/>
        <v>1</v>
      </c>
      <c r="R99" s="8"/>
      <c r="S99" s="8">
        <f t="shared" si="35"/>
        <v>0</v>
      </c>
      <c r="T99" s="8">
        <f t="shared" si="20"/>
        <v>0</v>
      </c>
      <c r="U99" s="8">
        <f t="shared" si="21"/>
        <v>0</v>
      </c>
      <c r="V99" s="88">
        <f t="shared" si="22"/>
        <v>0</v>
      </c>
      <c r="W99" s="88">
        <f t="shared" si="23"/>
        <v>0</v>
      </c>
      <c r="X99" s="88">
        <f t="shared" si="24"/>
        <v>0</v>
      </c>
      <c r="Y99" s="88">
        <f t="shared" si="25"/>
        <v>0</v>
      </c>
      <c r="Z99" s="88">
        <f t="shared" si="26"/>
        <v>1</v>
      </c>
      <c r="AA99" s="88">
        <f t="shared" si="27"/>
        <v>0</v>
      </c>
      <c r="AB99" s="88">
        <f t="shared" si="28"/>
        <v>1</v>
      </c>
      <c r="AC99" s="88">
        <f t="shared" si="29"/>
        <v>0</v>
      </c>
      <c r="AD99" s="88">
        <f t="shared" si="30"/>
        <v>0</v>
      </c>
      <c r="AE99" s="88">
        <f t="shared" si="31"/>
        <v>1</v>
      </c>
      <c r="AF99" s="8"/>
      <c r="AG99" s="8"/>
      <c r="AH99" s="8">
        <f t="shared" si="32"/>
        <v>3</v>
      </c>
      <c r="AI99" s="8">
        <f t="shared" si="33"/>
        <v>3</v>
      </c>
      <c r="AJ99" s="8" t="str">
        <f t="shared" si="34"/>
        <v>Correct</v>
      </c>
      <c r="AK99" s="8"/>
      <c r="AL99" s="159" t="str">
        <f>IFERROR(VLOOKUP(Table1[[#This Row],[RespondentID]],'All Data'!$A100:$CN672,81,FALSE),"unknown")</f>
        <v>Female</v>
      </c>
      <c r="AM99" s="159">
        <f>IFERROR(VLOOKUP(Table1[[#This Row],[RespondentID]],'All Data'!$A100:$CN672,82,FALSE),"unknown")</f>
        <v>30</v>
      </c>
      <c r="AN99" s="159" t="str">
        <f>IFERROR(VLOOKUP(Table1[[#This Row],[RespondentID]],'All Data'!$A100:$CN672,83,FALSE),"unknown")</f>
        <v>Nassau</v>
      </c>
      <c r="AO99" s="159" t="str">
        <f>IFERROR(VLOOKUP(Table1[[#This Row],[RespondentID]],'All Data'!$A100:$CN672,84,FALSE),"unknown")</f>
        <v>Freeport, 11520</v>
      </c>
      <c r="AP99" s="159" t="str">
        <f>IFERROR(VLOOKUP(Table1[[#This Row],[RespondentID]],'All Data'!$A100:$CN672,85,FALSE),"unknown")</f>
        <v>White/Caucasian</v>
      </c>
      <c r="AQ99" s="159" t="str">
        <f>IFERROR(VLOOKUP(Table1[[#This Row],[RespondentID]],'All Data'!$A100:$CN672,86,FALSE),"unknown")</f>
        <v>No</v>
      </c>
      <c r="AR99" s="159" t="str">
        <f>IFERROR(VLOOKUP(Table1[[#This Row],[RespondentID]],'All Data'!$A100:$CN672,87,FALSE),"unknown")</f>
        <v xml:space="preserve">English </v>
      </c>
      <c r="AS99" s="159" t="str">
        <f>IFERROR(VLOOKUP(Table1[[#This Row],[RespondentID]],'All Data'!$A100:$CN672,88,FALSE),"unknown")</f>
        <v>$75,000 to $125,000</v>
      </c>
      <c r="AT99" s="159" t="str">
        <f>IFERROR(VLOOKUP(Table1[[#This Row],[RespondentID]],'All Data'!$A100:$CN672,89,FALSE),"unknown")</f>
        <v>Doctorate</v>
      </c>
      <c r="AU99" s="159" t="str">
        <f>IFERROR(VLOOKUP(Table1[[#This Row],[RespondentID]],'All Data'!$A100:$CN672,90,FALSE),"unknown")</f>
        <v>Employed for wages</v>
      </c>
      <c r="AV99" s="159" t="str">
        <f>IFERROR(VLOOKUP(Table1[[#This Row],[RespondentID]],'All Data'!$A100:$CN672,91,FALSE),"unknown")</f>
        <v>Yes</v>
      </c>
      <c r="AW99" s="159" t="str">
        <f>IFERROR(VLOOKUP(Table1[[#This Row],[RespondentID]],'All Data'!$A100:$CN672,92,FALSE),"unknown")</f>
        <v>Yes</v>
      </c>
    </row>
    <row r="100" spans="1:49" x14ac:dyDescent="0.35">
      <c r="A100" s="6">
        <v>5668262128</v>
      </c>
      <c r="B100" s="6"/>
      <c r="C100" s="6"/>
      <c r="D100" s="6"/>
      <c r="E100" s="6"/>
      <c r="F100" s="6"/>
      <c r="G100" s="6"/>
      <c r="H100" s="6"/>
      <c r="I100" s="6" t="s">
        <v>25</v>
      </c>
      <c r="J100" s="6"/>
      <c r="K100" s="6" t="s">
        <v>27</v>
      </c>
      <c r="L100" s="6"/>
      <c r="M100" s="6"/>
      <c r="N100" s="6" t="s">
        <v>30</v>
      </c>
      <c r="O100" s="8"/>
      <c r="P100" s="8">
        <f t="shared" si="18"/>
        <v>3</v>
      </c>
      <c r="Q100" s="9">
        <f t="shared" si="19"/>
        <v>1</v>
      </c>
      <c r="R100" s="8"/>
      <c r="S100" s="8">
        <f t="shared" si="35"/>
        <v>0</v>
      </c>
      <c r="T100" s="8">
        <f t="shared" si="20"/>
        <v>0</v>
      </c>
      <c r="U100" s="8">
        <f t="shared" si="21"/>
        <v>0</v>
      </c>
      <c r="V100" s="88">
        <f t="shared" si="22"/>
        <v>0</v>
      </c>
      <c r="W100" s="88">
        <f t="shared" si="23"/>
        <v>0</v>
      </c>
      <c r="X100" s="88">
        <f t="shared" si="24"/>
        <v>0</v>
      </c>
      <c r="Y100" s="88">
        <f t="shared" si="25"/>
        <v>0</v>
      </c>
      <c r="Z100" s="88">
        <f t="shared" si="26"/>
        <v>1</v>
      </c>
      <c r="AA100" s="88">
        <f t="shared" si="27"/>
        <v>0</v>
      </c>
      <c r="AB100" s="88">
        <f t="shared" si="28"/>
        <v>1</v>
      </c>
      <c r="AC100" s="88">
        <f t="shared" si="29"/>
        <v>0</v>
      </c>
      <c r="AD100" s="88">
        <f t="shared" si="30"/>
        <v>0</v>
      </c>
      <c r="AE100" s="88">
        <f t="shared" si="31"/>
        <v>1</v>
      </c>
      <c r="AF100" s="8"/>
      <c r="AG100" s="8"/>
      <c r="AH100" s="8">
        <f t="shared" si="32"/>
        <v>3</v>
      </c>
      <c r="AI100" s="8">
        <f t="shared" si="33"/>
        <v>3</v>
      </c>
      <c r="AJ100" s="8" t="str">
        <f t="shared" si="34"/>
        <v>Correct</v>
      </c>
      <c r="AK100" s="8"/>
      <c r="AL100" s="159" t="str">
        <f>IFERROR(VLOOKUP(Table1[[#This Row],[RespondentID]],'All Data'!$A101:$CN673,81,FALSE),"unknown")</f>
        <v>Female</v>
      </c>
      <c r="AM100" s="159">
        <f>IFERROR(VLOOKUP(Table1[[#This Row],[RespondentID]],'All Data'!$A101:$CN673,82,FALSE),"unknown")</f>
        <v>51</v>
      </c>
      <c r="AN100" s="159" t="str">
        <f>IFERROR(VLOOKUP(Table1[[#This Row],[RespondentID]],'All Data'!$A101:$CN673,83,FALSE),"unknown")</f>
        <v>Suffolk</v>
      </c>
      <c r="AO100" s="159" t="str">
        <f>IFERROR(VLOOKUP(Table1[[#This Row],[RespondentID]],'All Data'!$A101:$CN673,84,FALSE),"unknown")</f>
        <v>Stony Brook, 11790</v>
      </c>
      <c r="AP100" s="159" t="str">
        <f>IFERROR(VLOOKUP(Table1[[#This Row],[RespondentID]],'All Data'!$A101:$CN673,85,FALSE),"unknown")</f>
        <v>White/Caucasian</v>
      </c>
      <c r="AQ100" s="159" t="str">
        <f>IFERROR(VLOOKUP(Table1[[#This Row],[RespondentID]],'All Data'!$A101:$CN673,86,FALSE),"unknown")</f>
        <v>No</v>
      </c>
      <c r="AR100" s="159" t="str">
        <f>IFERROR(VLOOKUP(Table1[[#This Row],[RespondentID]],'All Data'!$A101:$CN673,87,FALSE),"unknown")</f>
        <v xml:space="preserve">English </v>
      </c>
      <c r="AS100" s="159" t="str">
        <f>IFERROR(VLOOKUP(Table1[[#This Row],[RespondentID]],'All Data'!$A101:$CN673,88,FALSE),"unknown")</f>
        <v>$75,000 to $125,000</v>
      </c>
      <c r="AT100" s="159" t="str">
        <f>IFERROR(VLOOKUP(Table1[[#This Row],[RespondentID]],'All Data'!$A101:$CN673,89,FALSE),"unknown")</f>
        <v>Graduate school</v>
      </c>
      <c r="AU100" s="159" t="str">
        <f>IFERROR(VLOOKUP(Table1[[#This Row],[RespondentID]],'All Data'!$A101:$CN673,90,FALSE),"unknown")</f>
        <v>Employed for wages</v>
      </c>
      <c r="AV100" s="159" t="str">
        <f>IFERROR(VLOOKUP(Table1[[#This Row],[RespondentID]],'All Data'!$A101:$CN673,91,FALSE),"unknown")</f>
        <v>Yes</v>
      </c>
      <c r="AW100" s="159" t="str">
        <f>IFERROR(VLOOKUP(Table1[[#This Row],[RespondentID]],'All Data'!$A101:$CN673,92,FALSE),"unknown")</f>
        <v>Yes</v>
      </c>
    </row>
    <row r="101" spans="1:49" x14ac:dyDescent="0.35">
      <c r="A101" s="6">
        <v>5668227373</v>
      </c>
      <c r="B101" s="6"/>
      <c r="C101" s="6" t="s">
        <v>19</v>
      </c>
      <c r="D101" s="6"/>
      <c r="E101" s="6"/>
      <c r="F101" s="6"/>
      <c r="G101" s="6"/>
      <c r="H101" s="6"/>
      <c r="I101" s="6"/>
      <c r="J101" s="6"/>
      <c r="K101" s="6" t="s">
        <v>27</v>
      </c>
      <c r="L101" s="6"/>
      <c r="M101" s="6"/>
      <c r="N101" s="6"/>
      <c r="O101" s="8"/>
      <c r="P101" s="8">
        <f t="shared" si="18"/>
        <v>2</v>
      </c>
      <c r="Q101" s="10">
        <f t="shared" si="19"/>
        <v>1.5</v>
      </c>
      <c r="R101" s="8"/>
      <c r="S101" s="8">
        <f t="shared" si="35"/>
        <v>0</v>
      </c>
      <c r="T101" s="8">
        <f t="shared" si="20"/>
        <v>1</v>
      </c>
      <c r="U101" s="8">
        <f t="shared" si="21"/>
        <v>0</v>
      </c>
      <c r="V101" s="88">
        <f t="shared" si="22"/>
        <v>0</v>
      </c>
      <c r="W101" s="88">
        <f t="shared" si="23"/>
        <v>0</v>
      </c>
      <c r="X101" s="88">
        <f t="shared" si="24"/>
        <v>0</v>
      </c>
      <c r="Y101" s="88">
        <f t="shared" si="25"/>
        <v>0</v>
      </c>
      <c r="Z101" s="88">
        <f t="shared" si="26"/>
        <v>0</v>
      </c>
      <c r="AA101" s="88">
        <f t="shared" si="27"/>
        <v>0</v>
      </c>
      <c r="AB101" s="88">
        <f t="shared" si="28"/>
        <v>1</v>
      </c>
      <c r="AC101" s="88">
        <f t="shared" si="29"/>
        <v>0</v>
      </c>
      <c r="AD101" s="88">
        <f t="shared" si="30"/>
        <v>0</v>
      </c>
      <c r="AE101" s="88">
        <f t="shared" si="31"/>
        <v>0</v>
      </c>
      <c r="AF101" s="8"/>
      <c r="AG101" s="8"/>
      <c r="AH101" s="8">
        <f t="shared" si="32"/>
        <v>2</v>
      </c>
      <c r="AI101" s="8">
        <f t="shared" si="33"/>
        <v>2</v>
      </c>
      <c r="AJ101" s="8" t="str">
        <f t="shared" si="34"/>
        <v>Correct</v>
      </c>
      <c r="AK101" s="8"/>
      <c r="AL101" s="159" t="str">
        <f>IFERROR(VLOOKUP(Table1[[#This Row],[RespondentID]],'All Data'!$A102:$CN674,81,FALSE),"unknown")</f>
        <v>Female</v>
      </c>
      <c r="AM101" s="159">
        <f>IFERROR(VLOOKUP(Table1[[#This Row],[RespondentID]],'All Data'!$A102:$CN674,82,FALSE),"unknown")</f>
        <v>57</v>
      </c>
      <c r="AN101" s="159" t="str">
        <f>IFERROR(VLOOKUP(Table1[[#This Row],[RespondentID]],'All Data'!$A102:$CN674,83,FALSE),"unknown")</f>
        <v>Nassau</v>
      </c>
      <c r="AO101" s="159" t="str">
        <f>IFERROR(VLOOKUP(Table1[[#This Row],[RespondentID]],'All Data'!$A102:$CN674,84,FALSE),"unknown")</f>
        <v>Massapequa Park, 11762</v>
      </c>
      <c r="AP101" s="159" t="str">
        <f>IFERROR(VLOOKUP(Table1[[#This Row],[RespondentID]],'All Data'!$A102:$CN674,85,FALSE),"unknown")</f>
        <v>White/Caucasian</v>
      </c>
      <c r="AQ101" s="159" t="str">
        <f>IFERROR(VLOOKUP(Table1[[#This Row],[RespondentID]],'All Data'!$A102:$CN674,86,FALSE),"unknown")</f>
        <v>No</v>
      </c>
      <c r="AR101" s="159" t="str">
        <f>IFERROR(VLOOKUP(Table1[[#This Row],[RespondentID]],'All Data'!$A102:$CN674,87,FALSE),"unknown")</f>
        <v xml:space="preserve">English </v>
      </c>
      <c r="AS101" s="159" t="str">
        <f>IFERROR(VLOOKUP(Table1[[#This Row],[RespondentID]],'All Data'!$A102:$CN674,88,FALSE),"unknown")</f>
        <v>$75,000 to $125,000</v>
      </c>
      <c r="AT101" s="159" t="str">
        <f>IFERROR(VLOOKUP(Table1[[#This Row],[RespondentID]],'All Data'!$A102:$CN674,89,FALSE),"unknown")</f>
        <v>College graduate</v>
      </c>
      <c r="AU101" s="159" t="str">
        <f>IFERROR(VLOOKUP(Table1[[#This Row],[RespondentID]],'All Data'!$A102:$CN674,90,FALSE),"unknown")</f>
        <v>Employed for wages</v>
      </c>
      <c r="AV101" s="159" t="str">
        <f>IFERROR(VLOOKUP(Table1[[#This Row],[RespondentID]],'All Data'!$A102:$CN674,91,FALSE),"unknown")</f>
        <v>Yes</v>
      </c>
      <c r="AW101" s="159" t="str">
        <f>IFERROR(VLOOKUP(Table1[[#This Row],[RespondentID]],'All Data'!$A102:$CN674,92,FALSE),"unknown")</f>
        <v>Yes</v>
      </c>
    </row>
    <row r="102" spans="1:49" x14ac:dyDescent="0.35">
      <c r="A102" s="6">
        <v>5668226091</v>
      </c>
      <c r="B102" s="6"/>
      <c r="C102" s="6"/>
      <c r="D102" s="6" t="s">
        <v>20</v>
      </c>
      <c r="E102" s="6"/>
      <c r="F102" s="6"/>
      <c r="G102" s="6"/>
      <c r="H102" s="6"/>
      <c r="I102" s="6"/>
      <c r="J102" s="6"/>
      <c r="K102" s="6"/>
      <c r="L102" s="6"/>
      <c r="M102" s="6"/>
      <c r="N102" s="6"/>
      <c r="O102" s="8"/>
      <c r="P102" s="8">
        <f t="shared" si="18"/>
        <v>1</v>
      </c>
      <c r="Q102" s="9">
        <f t="shared" si="19"/>
        <v>3</v>
      </c>
      <c r="R102" s="8"/>
      <c r="S102" s="8">
        <f t="shared" si="35"/>
        <v>0</v>
      </c>
      <c r="T102" s="8">
        <f t="shared" si="20"/>
        <v>0</v>
      </c>
      <c r="U102" s="8">
        <f t="shared" si="21"/>
        <v>1</v>
      </c>
      <c r="V102" s="88">
        <f t="shared" si="22"/>
        <v>0</v>
      </c>
      <c r="W102" s="88">
        <f t="shared" si="23"/>
        <v>0</v>
      </c>
      <c r="X102" s="88">
        <f t="shared" si="24"/>
        <v>0</v>
      </c>
      <c r="Y102" s="88">
        <f t="shared" si="25"/>
        <v>0</v>
      </c>
      <c r="Z102" s="88">
        <f t="shared" si="26"/>
        <v>0</v>
      </c>
      <c r="AA102" s="88">
        <f t="shared" si="27"/>
        <v>0</v>
      </c>
      <c r="AB102" s="88">
        <f t="shared" si="28"/>
        <v>0</v>
      </c>
      <c r="AC102" s="88">
        <f t="shared" si="29"/>
        <v>0</v>
      </c>
      <c r="AD102" s="88">
        <f t="shared" si="30"/>
        <v>0</v>
      </c>
      <c r="AE102" s="88">
        <f t="shared" si="31"/>
        <v>0</v>
      </c>
      <c r="AF102" s="8"/>
      <c r="AG102" s="8"/>
      <c r="AH102" s="8">
        <f t="shared" si="32"/>
        <v>1</v>
      </c>
      <c r="AI102" s="8">
        <f t="shared" si="33"/>
        <v>1</v>
      </c>
      <c r="AJ102" s="8" t="str">
        <f t="shared" si="34"/>
        <v>Correct</v>
      </c>
      <c r="AK102" s="8"/>
      <c r="AL102" s="159" t="str">
        <f>IFERROR(VLOOKUP(Table1[[#This Row],[RespondentID]],'All Data'!$A103:$CN675,81,FALSE),"unknown")</f>
        <v>Female</v>
      </c>
      <c r="AM102" s="159">
        <f>IFERROR(VLOOKUP(Table1[[#This Row],[RespondentID]],'All Data'!$A103:$CN675,82,FALSE),"unknown")</f>
        <v>52</v>
      </c>
      <c r="AN102" s="159" t="str">
        <f>IFERROR(VLOOKUP(Table1[[#This Row],[RespondentID]],'All Data'!$A103:$CN675,83,FALSE),"unknown")</f>
        <v>Nassau</v>
      </c>
      <c r="AO102" s="159" t="str">
        <f>IFERROR(VLOOKUP(Table1[[#This Row],[RespondentID]],'All Data'!$A103:$CN675,84,FALSE),"unknown")</f>
        <v>Glen Cove, 11542</v>
      </c>
      <c r="AP102" s="159" t="str">
        <f>IFERROR(VLOOKUP(Table1[[#This Row],[RespondentID]],'All Data'!$A103:$CN675,85,FALSE),"unknown")</f>
        <v>White/Caucasian</v>
      </c>
      <c r="AQ102" s="159" t="str">
        <f>IFERROR(VLOOKUP(Table1[[#This Row],[RespondentID]],'All Data'!$A103:$CN675,86,FALSE),"unknown")</f>
        <v>No</v>
      </c>
      <c r="AR102" s="159" t="str">
        <f>IFERROR(VLOOKUP(Table1[[#This Row],[RespondentID]],'All Data'!$A103:$CN675,87,FALSE),"unknown")</f>
        <v xml:space="preserve">English </v>
      </c>
      <c r="AS102" s="159" t="str">
        <f>IFERROR(VLOOKUP(Table1[[#This Row],[RespondentID]],'All Data'!$A103:$CN675,88,FALSE),"unknown")</f>
        <v>Over $125,000</v>
      </c>
      <c r="AT102" s="159" t="str">
        <f>IFERROR(VLOOKUP(Table1[[#This Row],[RespondentID]],'All Data'!$A103:$CN675,89,FALSE),"unknown")</f>
        <v>College graduate</v>
      </c>
      <c r="AU102" s="159" t="str">
        <f>IFERROR(VLOOKUP(Table1[[#This Row],[RespondentID]],'All Data'!$A103:$CN675,90,FALSE),"unknown")</f>
        <v>Employed for wages</v>
      </c>
      <c r="AV102" s="159" t="str">
        <f>IFERROR(VLOOKUP(Table1[[#This Row],[RespondentID]],'All Data'!$A103:$CN675,91,FALSE),"unknown")</f>
        <v>Yes</v>
      </c>
      <c r="AW102" s="159" t="str">
        <f>IFERROR(VLOOKUP(Table1[[#This Row],[RespondentID]],'All Data'!$A103:$CN675,92,FALSE),"unknown")</f>
        <v>Yes</v>
      </c>
    </row>
    <row r="103" spans="1:49" x14ac:dyDescent="0.35">
      <c r="A103" s="6">
        <v>5668213614</v>
      </c>
      <c r="B103" s="6"/>
      <c r="C103" s="6"/>
      <c r="D103" s="6" t="s">
        <v>20</v>
      </c>
      <c r="E103" s="6"/>
      <c r="F103" s="6"/>
      <c r="G103" s="6"/>
      <c r="H103" s="6"/>
      <c r="I103" s="6" t="s">
        <v>25</v>
      </c>
      <c r="J103" s="6"/>
      <c r="K103" s="6"/>
      <c r="L103" s="6"/>
      <c r="M103" s="6"/>
      <c r="N103" s="6"/>
      <c r="O103" s="8"/>
      <c r="P103" s="8">
        <f t="shared" si="18"/>
        <v>2</v>
      </c>
      <c r="Q103" s="10">
        <f t="shared" si="19"/>
        <v>1.5</v>
      </c>
      <c r="R103" s="8"/>
      <c r="S103" s="8">
        <f t="shared" si="35"/>
        <v>0</v>
      </c>
      <c r="T103" s="8">
        <f t="shared" si="20"/>
        <v>0</v>
      </c>
      <c r="U103" s="8">
        <f t="shared" si="21"/>
        <v>1</v>
      </c>
      <c r="V103" s="88">
        <f t="shared" si="22"/>
        <v>0</v>
      </c>
      <c r="W103" s="88">
        <f t="shared" si="23"/>
        <v>0</v>
      </c>
      <c r="X103" s="88">
        <f t="shared" si="24"/>
        <v>0</v>
      </c>
      <c r="Y103" s="88">
        <f t="shared" si="25"/>
        <v>0</v>
      </c>
      <c r="Z103" s="88">
        <f t="shared" si="26"/>
        <v>1</v>
      </c>
      <c r="AA103" s="88">
        <f t="shared" si="27"/>
        <v>0</v>
      </c>
      <c r="AB103" s="88">
        <f t="shared" si="28"/>
        <v>0</v>
      </c>
      <c r="AC103" s="88">
        <f t="shared" si="29"/>
        <v>0</v>
      </c>
      <c r="AD103" s="88">
        <f t="shared" si="30"/>
        <v>0</v>
      </c>
      <c r="AE103" s="88">
        <f t="shared" si="31"/>
        <v>0</v>
      </c>
      <c r="AF103" s="8"/>
      <c r="AG103" s="8"/>
      <c r="AH103" s="8">
        <f t="shared" si="32"/>
        <v>2</v>
      </c>
      <c r="AI103" s="8">
        <f t="shared" si="33"/>
        <v>2</v>
      </c>
      <c r="AJ103" s="8" t="str">
        <f t="shared" si="34"/>
        <v>Correct</v>
      </c>
      <c r="AK103" s="8"/>
      <c r="AL103" s="159" t="str">
        <f>IFERROR(VLOOKUP(Table1[[#This Row],[RespondentID]],'All Data'!$A104:$CN676,81,FALSE),"unknown")</f>
        <v>Female</v>
      </c>
      <c r="AM103" s="159">
        <f>IFERROR(VLOOKUP(Table1[[#This Row],[RespondentID]],'All Data'!$A104:$CN676,82,FALSE),"unknown")</f>
        <v>60</v>
      </c>
      <c r="AN103" s="159" t="str">
        <f>IFERROR(VLOOKUP(Table1[[#This Row],[RespondentID]],'All Data'!$A104:$CN676,83,FALSE),"unknown")</f>
        <v>Nassau</v>
      </c>
      <c r="AO103" s="159" t="str">
        <f>IFERROR(VLOOKUP(Table1[[#This Row],[RespondentID]],'All Data'!$A104:$CN676,84,FALSE),"unknown")</f>
        <v>Hempstead, 11550</v>
      </c>
      <c r="AP103" s="159" t="str">
        <f>IFERROR(VLOOKUP(Table1[[#This Row],[RespondentID]],'All Data'!$A104:$CN676,85,FALSE),"unknown")</f>
        <v>White/Caucasian</v>
      </c>
      <c r="AQ103" s="159" t="str">
        <f>IFERROR(VLOOKUP(Table1[[#This Row],[RespondentID]],'All Data'!$A104:$CN676,86,FALSE),"unknown")</f>
        <v>No</v>
      </c>
      <c r="AR103" s="159" t="str">
        <f>IFERROR(VLOOKUP(Table1[[#This Row],[RespondentID]],'All Data'!$A104:$CN676,87,FALSE),"unknown")</f>
        <v xml:space="preserve">English </v>
      </c>
      <c r="AS103" s="159" t="str">
        <f>IFERROR(VLOOKUP(Table1[[#This Row],[RespondentID]],'All Data'!$A104:$CN676,88,FALSE),"unknown")</f>
        <v>$35,000 to $49,999</v>
      </c>
      <c r="AT103" s="159" t="str">
        <f>IFERROR(VLOOKUP(Table1[[#This Row],[RespondentID]],'All Data'!$A104:$CN676,89,FALSE),"unknown")</f>
        <v>Some college</v>
      </c>
      <c r="AU103" s="159" t="str">
        <f>IFERROR(VLOOKUP(Table1[[#This Row],[RespondentID]],'All Data'!$A104:$CN676,90,FALSE),"unknown")</f>
        <v>Employed for wages</v>
      </c>
      <c r="AV103" s="159" t="str">
        <f>IFERROR(VLOOKUP(Table1[[#This Row],[RespondentID]],'All Data'!$A104:$CN676,91,FALSE),"unknown")</f>
        <v>Yes</v>
      </c>
      <c r="AW103" s="159" t="str">
        <f>IFERROR(VLOOKUP(Table1[[#This Row],[RespondentID]],'All Data'!$A104:$CN676,92,FALSE),"unknown")</f>
        <v>Yes</v>
      </c>
    </row>
    <row r="104" spans="1:49" x14ac:dyDescent="0.35">
      <c r="A104" s="6">
        <v>5668206028</v>
      </c>
      <c r="B104" s="6"/>
      <c r="C104" s="6"/>
      <c r="D104" s="6"/>
      <c r="E104" s="6" t="s">
        <v>21</v>
      </c>
      <c r="F104" s="6"/>
      <c r="G104" s="6"/>
      <c r="H104" s="6"/>
      <c r="I104" s="6" t="s">
        <v>25</v>
      </c>
      <c r="J104" s="6"/>
      <c r="K104" s="6"/>
      <c r="L104" s="6"/>
      <c r="M104" s="6"/>
      <c r="N104" s="6" t="s">
        <v>30</v>
      </c>
      <c r="O104" s="8"/>
      <c r="P104" s="8">
        <f t="shared" si="18"/>
        <v>3</v>
      </c>
      <c r="Q104" s="9">
        <f t="shared" si="19"/>
        <v>1</v>
      </c>
      <c r="R104" s="8"/>
      <c r="S104" s="8">
        <f t="shared" si="35"/>
        <v>0</v>
      </c>
      <c r="T104" s="8">
        <f t="shared" si="20"/>
        <v>0</v>
      </c>
      <c r="U104" s="8">
        <f t="shared" si="21"/>
        <v>0</v>
      </c>
      <c r="V104" s="88">
        <f t="shared" si="22"/>
        <v>1</v>
      </c>
      <c r="W104" s="88">
        <f t="shared" si="23"/>
        <v>0</v>
      </c>
      <c r="X104" s="88">
        <f t="shared" si="24"/>
        <v>0</v>
      </c>
      <c r="Y104" s="88">
        <f t="shared" si="25"/>
        <v>0</v>
      </c>
      <c r="Z104" s="88">
        <f t="shared" si="26"/>
        <v>1</v>
      </c>
      <c r="AA104" s="88">
        <f t="shared" si="27"/>
        <v>0</v>
      </c>
      <c r="AB104" s="88">
        <f t="shared" si="28"/>
        <v>0</v>
      </c>
      <c r="AC104" s="88">
        <f t="shared" si="29"/>
        <v>0</v>
      </c>
      <c r="AD104" s="88">
        <f t="shared" si="30"/>
        <v>0</v>
      </c>
      <c r="AE104" s="88">
        <f t="shared" si="31"/>
        <v>1</v>
      </c>
      <c r="AF104" s="8"/>
      <c r="AG104" s="8"/>
      <c r="AH104" s="8">
        <f t="shared" si="32"/>
        <v>3</v>
      </c>
      <c r="AI104" s="8">
        <f t="shared" si="33"/>
        <v>3</v>
      </c>
      <c r="AJ104" s="8" t="str">
        <f t="shared" si="34"/>
        <v>Correct</v>
      </c>
      <c r="AK104" s="8"/>
      <c r="AL104" s="159" t="str">
        <f>IFERROR(VLOOKUP(Table1[[#This Row],[RespondentID]],'All Data'!$A105:$CN677,81,FALSE),"unknown")</f>
        <v>Female</v>
      </c>
      <c r="AM104" s="159">
        <f>IFERROR(VLOOKUP(Table1[[#This Row],[RespondentID]],'All Data'!$A105:$CN677,82,FALSE),"unknown")</f>
        <v>66</v>
      </c>
      <c r="AN104" s="159" t="str">
        <f>IFERROR(VLOOKUP(Table1[[#This Row],[RespondentID]],'All Data'!$A105:$CN677,83,FALSE),"unknown")</f>
        <v>Suffolk</v>
      </c>
      <c r="AO104" s="159" t="str">
        <f>IFERROR(VLOOKUP(Table1[[#This Row],[RespondentID]],'All Data'!$A105:$CN677,84,FALSE),"unknown")</f>
        <v>Bay Shore, 11706</v>
      </c>
      <c r="AP104" s="159" t="str">
        <f>IFERROR(VLOOKUP(Table1[[#This Row],[RespondentID]],'All Data'!$A105:$CN677,85,FALSE),"unknown")</f>
        <v>White/Caucasian</v>
      </c>
      <c r="AQ104" s="159" t="str">
        <f>IFERROR(VLOOKUP(Table1[[#This Row],[RespondentID]],'All Data'!$A105:$CN677,86,FALSE),"unknown")</f>
        <v>No</v>
      </c>
      <c r="AR104" s="159" t="str">
        <f>IFERROR(VLOOKUP(Table1[[#This Row],[RespondentID]],'All Data'!$A105:$CN677,87,FALSE),"unknown")</f>
        <v xml:space="preserve">English </v>
      </c>
      <c r="AS104" s="159" t="str">
        <f>IFERROR(VLOOKUP(Table1[[#This Row],[RespondentID]],'All Data'!$A105:$CN677,88,FALSE),"unknown")</f>
        <v>Over $125,000</v>
      </c>
      <c r="AT104" s="159" t="str">
        <f>IFERROR(VLOOKUP(Table1[[#This Row],[RespondentID]],'All Data'!$A105:$CN677,89,FALSE),"unknown")</f>
        <v>College graduate</v>
      </c>
      <c r="AU104" s="159" t="str">
        <f>IFERROR(VLOOKUP(Table1[[#This Row],[RespondentID]],'All Data'!$A105:$CN677,90,FALSE),"unknown")</f>
        <v>Employed for wages</v>
      </c>
      <c r="AV104" s="159" t="str">
        <f>IFERROR(VLOOKUP(Table1[[#This Row],[RespondentID]],'All Data'!$A105:$CN677,91,FALSE),"unknown")</f>
        <v>Yes</v>
      </c>
      <c r="AW104" s="159" t="str">
        <f>IFERROR(VLOOKUP(Table1[[#This Row],[RespondentID]],'All Data'!$A105:$CN677,92,FALSE),"unknown")</f>
        <v>Yes</v>
      </c>
    </row>
    <row r="105" spans="1:49" x14ac:dyDescent="0.35">
      <c r="A105" s="6">
        <v>5668195710</v>
      </c>
      <c r="B105" s="6"/>
      <c r="C105" s="6"/>
      <c r="D105" s="6"/>
      <c r="E105" s="6"/>
      <c r="F105" s="6"/>
      <c r="G105" s="6"/>
      <c r="H105" s="6"/>
      <c r="I105" s="6"/>
      <c r="J105" s="6" t="s">
        <v>26</v>
      </c>
      <c r="K105" s="6"/>
      <c r="L105" s="6"/>
      <c r="M105" s="6"/>
      <c r="N105" s="6"/>
      <c r="O105" s="8"/>
      <c r="P105" s="8">
        <f t="shared" si="18"/>
        <v>1</v>
      </c>
      <c r="Q105" s="10">
        <f t="shared" si="19"/>
        <v>3</v>
      </c>
      <c r="R105" s="8"/>
      <c r="S105" s="8">
        <f t="shared" si="35"/>
        <v>0</v>
      </c>
      <c r="T105" s="8">
        <f t="shared" si="20"/>
        <v>0</v>
      </c>
      <c r="U105" s="8">
        <f t="shared" si="21"/>
        <v>0</v>
      </c>
      <c r="V105" s="88">
        <f t="shared" si="22"/>
        <v>0</v>
      </c>
      <c r="W105" s="88">
        <f t="shared" si="23"/>
        <v>0</v>
      </c>
      <c r="X105" s="88">
        <f t="shared" si="24"/>
        <v>0</v>
      </c>
      <c r="Y105" s="88">
        <f t="shared" si="25"/>
        <v>0</v>
      </c>
      <c r="Z105" s="88">
        <f t="shared" si="26"/>
        <v>0</v>
      </c>
      <c r="AA105" s="88">
        <f t="shared" si="27"/>
        <v>1</v>
      </c>
      <c r="AB105" s="88">
        <f t="shared" si="28"/>
        <v>0</v>
      </c>
      <c r="AC105" s="88">
        <f t="shared" si="29"/>
        <v>0</v>
      </c>
      <c r="AD105" s="88">
        <f t="shared" si="30"/>
        <v>0</v>
      </c>
      <c r="AE105" s="88">
        <f t="shared" si="31"/>
        <v>0</v>
      </c>
      <c r="AF105" s="8"/>
      <c r="AG105" s="8"/>
      <c r="AH105" s="8">
        <f t="shared" si="32"/>
        <v>1</v>
      </c>
      <c r="AI105" s="8">
        <f t="shared" si="33"/>
        <v>1</v>
      </c>
      <c r="AJ105" s="8" t="str">
        <f t="shared" si="34"/>
        <v>Correct</v>
      </c>
      <c r="AK105" s="8"/>
      <c r="AL105" s="159" t="str">
        <f>IFERROR(VLOOKUP(Table1[[#This Row],[RespondentID]],'All Data'!$A106:$CN678,81,FALSE),"unknown")</f>
        <v>Male</v>
      </c>
      <c r="AM105" s="159">
        <f>IFERROR(VLOOKUP(Table1[[#This Row],[RespondentID]],'All Data'!$A106:$CN678,82,FALSE),"unknown")</f>
        <v>80</v>
      </c>
      <c r="AN105" s="159" t="str">
        <f>IFERROR(VLOOKUP(Table1[[#This Row],[RespondentID]],'All Data'!$A106:$CN678,83,FALSE),"unknown")</f>
        <v>Suffolk</v>
      </c>
      <c r="AO105" s="159" t="str">
        <f>IFERROR(VLOOKUP(Table1[[#This Row],[RespondentID]],'All Data'!$A106:$CN678,84,FALSE),"unknown")</f>
        <v>Kings Park, 11754</v>
      </c>
      <c r="AP105" s="159" t="str">
        <f>IFERROR(VLOOKUP(Table1[[#This Row],[RespondentID]],'All Data'!$A106:$CN678,85,FALSE),"unknown")</f>
        <v>White/Caucasian</v>
      </c>
      <c r="AQ105" s="159" t="str">
        <f>IFERROR(VLOOKUP(Table1[[#This Row],[RespondentID]],'All Data'!$A106:$CN678,86,FALSE),"unknown")</f>
        <v>No</v>
      </c>
      <c r="AR105" s="159" t="str">
        <f>IFERROR(VLOOKUP(Table1[[#This Row],[RespondentID]],'All Data'!$A106:$CN678,87,FALSE),"unknown")</f>
        <v xml:space="preserve">English </v>
      </c>
      <c r="AS105" s="159" t="str">
        <f>IFERROR(VLOOKUP(Table1[[#This Row],[RespondentID]],'All Data'!$A106:$CN678,88,FALSE),"unknown")</f>
        <v>$75,000 to $125,000</v>
      </c>
      <c r="AT105" s="159" t="str">
        <f>IFERROR(VLOOKUP(Table1[[#This Row],[RespondentID]],'All Data'!$A106:$CN678,89,FALSE),"unknown")</f>
        <v>College graduate</v>
      </c>
      <c r="AU105" s="159" t="str">
        <f>IFERROR(VLOOKUP(Table1[[#This Row],[RespondentID]],'All Data'!$A106:$CN678,90,FALSE),"unknown")</f>
        <v>Retired</v>
      </c>
      <c r="AV105" s="159" t="str">
        <f>IFERROR(VLOOKUP(Table1[[#This Row],[RespondentID]],'All Data'!$A106:$CN678,91,FALSE),"unknown")</f>
        <v>Yes</v>
      </c>
      <c r="AW105" s="159" t="str">
        <f>IFERROR(VLOOKUP(Table1[[#This Row],[RespondentID]],'All Data'!$A106:$CN678,92,FALSE),"unknown")</f>
        <v>No</v>
      </c>
    </row>
    <row r="106" spans="1:49" x14ac:dyDescent="0.35">
      <c r="A106" s="6">
        <v>5666599683</v>
      </c>
      <c r="B106" s="6"/>
      <c r="C106" s="6"/>
      <c r="D106" s="6"/>
      <c r="E106" s="6"/>
      <c r="F106" s="6"/>
      <c r="G106" s="6"/>
      <c r="H106" s="6"/>
      <c r="I106" s="6"/>
      <c r="J106" s="6"/>
      <c r="K106" s="6"/>
      <c r="L106" s="6"/>
      <c r="M106" s="6"/>
      <c r="N106" s="6"/>
      <c r="O106" s="8"/>
      <c r="P106" s="8">
        <f t="shared" si="18"/>
        <v>0</v>
      </c>
      <c r="Q106" s="9" t="e">
        <f t="shared" si="19"/>
        <v>#DIV/0!</v>
      </c>
      <c r="R106" s="8"/>
      <c r="S106" s="8">
        <f t="shared" si="35"/>
        <v>0</v>
      </c>
      <c r="T106" s="8">
        <f t="shared" si="20"/>
        <v>0</v>
      </c>
      <c r="U106" s="8">
        <f t="shared" si="21"/>
        <v>0</v>
      </c>
      <c r="V106" s="88">
        <f t="shared" si="22"/>
        <v>0</v>
      </c>
      <c r="W106" s="88">
        <f t="shared" si="23"/>
        <v>0</v>
      </c>
      <c r="X106" s="88">
        <f t="shared" si="24"/>
        <v>0</v>
      </c>
      <c r="Y106" s="88">
        <f t="shared" si="25"/>
        <v>0</v>
      </c>
      <c r="Z106" s="88">
        <f t="shared" si="26"/>
        <v>0</v>
      </c>
      <c r="AA106" s="88">
        <f t="shared" si="27"/>
        <v>0</v>
      </c>
      <c r="AB106" s="88">
        <f t="shared" si="28"/>
        <v>0</v>
      </c>
      <c r="AC106" s="88">
        <f t="shared" si="29"/>
        <v>0</v>
      </c>
      <c r="AD106" s="88">
        <f t="shared" si="30"/>
        <v>0</v>
      </c>
      <c r="AE106" s="88">
        <f t="shared" si="31"/>
        <v>0</v>
      </c>
      <c r="AF106" s="8"/>
      <c r="AG106" s="8"/>
      <c r="AH106" s="8">
        <f t="shared" si="32"/>
        <v>0</v>
      </c>
      <c r="AI106" s="8">
        <f t="shared" si="33"/>
        <v>0</v>
      </c>
      <c r="AJ106" s="8" t="str">
        <f t="shared" si="34"/>
        <v>Correct</v>
      </c>
      <c r="AK106" s="8"/>
      <c r="AL106" s="159" t="str">
        <f>IFERROR(VLOOKUP(Table1[[#This Row],[RespondentID]],'All Data'!$A107:$CN679,81,FALSE),"unknown")</f>
        <v>Male</v>
      </c>
      <c r="AM106" s="159">
        <f>IFERROR(VLOOKUP(Table1[[#This Row],[RespondentID]],'All Data'!$A107:$CN679,82,FALSE),"unknown")</f>
        <v>51</v>
      </c>
      <c r="AN106" s="159" t="str">
        <f>IFERROR(VLOOKUP(Table1[[#This Row],[RespondentID]],'All Data'!$A107:$CN679,83,FALSE),"unknown")</f>
        <v>Nassau</v>
      </c>
      <c r="AO106" s="159" t="str">
        <f>IFERROR(VLOOKUP(Table1[[#This Row],[RespondentID]],'All Data'!$A107:$CN679,84,FALSE),"unknown")</f>
        <v>Farmingdale, 11735</v>
      </c>
      <c r="AP106" s="159" t="str">
        <f>IFERROR(VLOOKUP(Table1[[#This Row],[RespondentID]],'All Data'!$A107:$CN679,85,FALSE),"unknown")</f>
        <v>Asian/Pacific Islander</v>
      </c>
      <c r="AQ106" s="159" t="str">
        <f>IFERROR(VLOOKUP(Table1[[#This Row],[RespondentID]],'All Data'!$A107:$CN679,86,FALSE),"unknown")</f>
        <v>No</v>
      </c>
      <c r="AR106" s="159" t="str">
        <f>IFERROR(VLOOKUP(Table1[[#This Row],[RespondentID]],'All Data'!$A107:$CN679,87,FALSE),"unknown")</f>
        <v xml:space="preserve">English </v>
      </c>
      <c r="AS106" s="159" t="str">
        <f>IFERROR(VLOOKUP(Table1[[#This Row],[RespondentID]],'All Data'!$A107:$CN679,88,FALSE),"unknown")</f>
        <v>$20,000 to $34,999</v>
      </c>
      <c r="AT106" s="159" t="str">
        <f>IFERROR(VLOOKUP(Table1[[#This Row],[RespondentID]],'All Data'!$A107:$CN679,89,FALSE),"unknown")</f>
        <v>College graduate</v>
      </c>
      <c r="AU106" s="159" t="str">
        <f>IFERROR(VLOOKUP(Table1[[#This Row],[RespondentID]],'All Data'!$A107:$CN679,90,FALSE),"unknown")</f>
        <v>Self-employed</v>
      </c>
      <c r="AV106" s="159" t="str">
        <f>IFERROR(VLOOKUP(Table1[[#This Row],[RespondentID]],'All Data'!$A107:$CN679,91,FALSE),"unknown")</f>
        <v>Yes</v>
      </c>
      <c r="AW106" s="159" t="str">
        <f>IFERROR(VLOOKUP(Table1[[#This Row],[RespondentID]],'All Data'!$A107:$CN679,92,FALSE),"unknown")</f>
        <v>Yes</v>
      </c>
    </row>
    <row r="107" spans="1:49" x14ac:dyDescent="0.35">
      <c r="A107" s="6">
        <v>5665659347</v>
      </c>
      <c r="B107" s="6"/>
      <c r="C107" s="6" t="s">
        <v>19</v>
      </c>
      <c r="D107" s="6"/>
      <c r="E107" s="6"/>
      <c r="F107" s="6"/>
      <c r="G107" s="6"/>
      <c r="H107" s="6"/>
      <c r="I107" s="6"/>
      <c r="J107" s="6"/>
      <c r="K107" s="6"/>
      <c r="L107" s="6"/>
      <c r="M107" s="6" t="s">
        <v>29</v>
      </c>
      <c r="N107" s="6"/>
      <c r="O107" s="8"/>
      <c r="P107" s="8">
        <f t="shared" si="18"/>
        <v>2</v>
      </c>
      <c r="Q107" s="10">
        <f t="shared" si="19"/>
        <v>1.5</v>
      </c>
      <c r="R107" s="8"/>
      <c r="S107" s="8">
        <f t="shared" si="35"/>
        <v>0</v>
      </c>
      <c r="T107" s="8">
        <f t="shared" si="20"/>
        <v>1</v>
      </c>
      <c r="U107" s="8">
        <f t="shared" si="21"/>
        <v>0</v>
      </c>
      <c r="V107" s="88">
        <f t="shared" si="22"/>
        <v>0</v>
      </c>
      <c r="W107" s="88">
        <f t="shared" si="23"/>
        <v>0</v>
      </c>
      <c r="X107" s="88">
        <f t="shared" si="24"/>
        <v>0</v>
      </c>
      <c r="Y107" s="88">
        <f t="shared" si="25"/>
        <v>0</v>
      </c>
      <c r="Z107" s="88">
        <f t="shared" si="26"/>
        <v>0</v>
      </c>
      <c r="AA107" s="88">
        <f t="shared" si="27"/>
        <v>0</v>
      </c>
      <c r="AB107" s="88">
        <f t="shared" si="28"/>
        <v>0</v>
      </c>
      <c r="AC107" s="88">
        <f t="shared" si="29"/>
        <v>0</v>
      </c>
      <c r="AD107" s="88">
        <f t="shared" si="30"/>
        <v>1</v>
      </c>
      <c r="AE107" s="88">
        <f t="shared" si="31"/>
        <v>0</v>
      </c>
      <c r="AF107" s="8"/>
      <c r="AG107" s="8"/>
      <c r="AH107" s="8">
        <f t="shared" si="32"/>
        <v>2</v>
      </c>
      <c r="AI107" s="8">
        <f t="shared" si="33"/>
        <v>2</v>
      </c>
      <c r="AJ107" s="8" t="str">
        <f t="shared" si="34"/>
        <v>Correct</v>
      </c>
      <c r="AK107" s="8"/>
      <c r="AL107" s="159" t="str">
        <f>IFERROR(VLOOKUP(Table1[[#This Row],[RespondentID]],'All Data'!$A108:$CN680,81,FALSE),"unknown")</f>
        <v>Female</v>
      </c>
      <c r="AM107" s="159">
        <f>IFERROR(VLOOKUP(Table1[[#This Row],[RespondentID]],'All Data'!$A108:$CN680,82,FALSE),"unknown")</f>
        <v>41</v>
      </c>
      <c r="AN107" s="159" t="str">
        <f>IFERROR(VLOOKUP(Table1[[#This Row],[RespondentID]],'All Data'!$A108:$CN680,83,FALSE),"unknown")</f>
        <v>Suffolk</v>
      </c>
      <c r="AO107" s="159" t="str">
        <f>IFERROR(VLOOKUP(Table1[[#This Row],[RespondentID]],'All Data'!$A108:$CN680,84,FALSE),"unknown")</f>
        <v>Nesconset, 11767</v>
      </c>
      <c r="AP107" s="159" t="str">
        <f>IFERROR(VLOOKUP(Table1[[#This Row],[RespondentID]],'All Data'!$A108:$CN680,85,FALSE),"unknown")</f>
        <v>White/Caucasian</v>
      </c>
      <c r="AQ107" s="159" t="str">
        <f>IFERROR(VLOOKUP(Table1[[#This Row],[RespondentID]],'All Data'!$A108:$CN680,86,FALSE),"unknown")</f>
        <v>No</v>
      </c>
      <c r="AR107" s="159" t="str">
        <f>IFERROR(VLOOKUP(Table1[[#This Row],[RespondentID]],'All Data'!$A108:$CN680,87,FALSE),"unknown")</f>
        <v xml:space="preserve">English </v>
      </c>
      <c r="AS107" s="159" t="str">
        <f>IFERROR(VLOOKUP(Table1[[#This Row],[RespondentID]],'All Data'!$A108:$CN680,88,FALSE),"unknown")</f>
        <v>$0-$19,999</v>
      </c>
      <c r="AT107" s="159" t="str">
        <f>IFERROR(VLOOKUP(Table1[[#This Row],[RespondentID]],'All Data'!$A108:$CN680,89,FALSE),"unknown")</f>
        <v>Some college</v>
      </c>
      <c r="AU107" s="159" t="str">
        <f>IFERROR(VLOOKUP(Table1[[#This Row],[RespondentID]],'All Data'!$A108:$CN680,90,FALSE),"unknown")</f>
        <v>Employed for wages</v>
      </c>
      <c r="AV107" s="159" t="str">
        <f>IFERROR(VLOOKUP(Table1[[#This Row],[RespondentID]],'All Data'!$A108:$CN680,91,FALSE),"unknown")</f>
        <v>Yes</v>
      </c>
      <c r="AW107" s="159" t="str">
        <f>IFERROR(VLOOKUP(Table1[[#This Row],[RespondentID]],'All Data'!$A108:$CN680,92,FALSE),"unknown")</f>
        <v>No</v>
      </c>
    </row>
    <row r="108" spans="1:49" x14ac:dyDescent="0.35">
      <c r="A108" s="6">
        <v>5665286065</v>
      </c>
      <c r="B108" s="6"/>
      <c r="C108" s="6"/>
      <c r="D108" s="6"/>
      <c r="E108" s="6"/>
      <c r="F108" s="6"/>
      <c r="G108" s="6" t="s">
        <v>23</v>
      </c>
      <c r="H108" s="6"/>
      <c r="I108" s="6"/>
      <c r="J108" s="6"/>
      <c r="K108" s="6"/>
      <c r="L108" s="6"/>
      <c r="M108" s="6" t="s">
        <v>29</v>
      </c>
      <c r="N108" s="6" t="s">
        <v>30</v>
      </c>
      <c r="O108" s="8"/>
      <c r="P108" s="8">
        <f t="shared" si="18"/>
        <v>3</v>
      </c>
      <c r="Q108" s="9">
        <f t="shared" si="19"/>
        <v>1</v>
      </c>
      <c r="R108" s="8"/>
      <c r="S108" s="8">
        <f t="shared" si="35"/>
        <v>0</v>
      </c>
      <c r="T108" s="8">
        <f t="shared" si="20"/>
        <v>0</v>
      </c>
      <c r="U108" s="8">
        <f t="shared" si="21"/>
        <v>0</v>
      </c>
      <c r="V108" s="88">
        <f t="shared" si="22"/>
        <v>0</v>
      </c>
      <c r="W108" s="88">
        <f t="shared" si="23"/>
        <v>0</v>
      </c>
      <c r="X108" s="88">
        <f t="shared" si="24"/>
        <v>1</v>
      </c>
      <c r="Y108" s="88">
        <f t="shared" si="25"/>
        <v>0</v>
      </c>
      <c r="Z108" s="88">
        <f t="shared" si="26"/>
        <v>0</v>
      </c>
      <c r="AA108" s="88">
        <f t="shared" si="27"/>
        <v>0</v>
      </c>
      <c r="AB108" s="88">
        <f t="shared" si="28"/>
        <v>0</v>
      </c>
      <c r="AC108" s="88">
        <f t="shared" si="29"/>
        <v>0</v>
      </c>
      <c r="AD108" s="88">
        <f t="shared" si="30"/>
        <v>1</v>
      </c>
      <c r="AE108" s="88">
        <f t="shared" si="31"/>
        <v>1</v>
      </c>
      <c r="AF108" s="8"/>
      <c r="AG108" s="8"/>
      <c r="AH108" s="8">
        <f t="shared" si="32"/>
        <v>3</v>
      </c>
      <c r="AI108" s="8">
        <f t="shared" si="33"/>
        <v>3</v>
      </c>
      <c r="AJ108" s="8" t="str">
        <f t="shared" si="34"/>
        <v>Correct</v>
      </c>
      <c r="AK108" s="8"/>
      <c r="AL108" s="159" t="str">
        <f>IFERROR(VLOOKUP(Table1[[#This Row],[RespondentID]],'All Data'!$A109:$CN681,81,FALSE),"unknown")</f>
        <v>Female</v>
      </c>
      <c r="AM108" s="159">
        <f>IFERROR(VLOOKUP(Table1[[#This Row],[RespondentID]],'All Data'!$A109:$CN681,82,FALSE),"unknown")</f>
        <v>60</v>
      </c>
      <c r="AN108" s="159" t="str">
        <f>IFERROR(VLOOKUP(Table1[[#This Row],[RespondentID]],'All Data'!$A109:$CN681,83,FALSE),"unknown")</f>
        <v>Suffolk</v>
      </c>
      <c r="AO108" s="159" t="str">
        <f>IFERROR(VLOOKUP(Table1[[#This Row],[RespondentID]],'All Data'!$A109:$CN681,84,FALSE),"unknown")</f>
        <v>Mount Sinai, 11766</v>
      </c>
      <c r="AP108" s="159" t="str">
        <f>IFERROR(VLOOKUP(Table1[[#This Row],[RespondentID]],'All Data'!$A109:$CN681,85,FALSE),"unknown")</f>
        <v>White/Caucasian</v>
      </c>
      <c r="AQ108" s="159" t="str">
        <f>IFERROR(VLOOKUP(Table1[[#This Row],[RespondentID]],'All Data'!$A109:$CN681,86,FALSE),"unknown")</f>
        <v>No</v>
      </c>
      <c r="AR108" s="159" t="str">
        <f>IFERROR(VLOOKUP(Table1[[#This Row],[RespondentID]],'All Data'!$A109:$CN681,87,FALSE),"unknown")</f>
        <v xml:space="preserve">English </v>
      </c>
      <c r="AS108" s="159" t="str">
        <f>IFERROR(VLOOKUP(Table1[[#This Row],[RespondentID]],'All Data'!$A109:$CN681,88,FALSE),"unknown")</f>
        <v>Over $125,000</v>
      </c>
      <c r="AT108" s="159" t="str">
        <f>IFERROR(VLOOKUP(Table1[[#This Row],[RespondentID]],'All Data'!$A109:$CN681,89,FALSE),"unknown")</f>
        <v>Graduate school</v>
      </c>
      <c r="AU108" s="159" t="str">
        <f>IFERROR(VLOOKUP(Table1[[#This Row],[RespondentID]],'All Data'!$A109:$CN681,90,FALSE),"unknown")</f>
        <v>Retired</v>
      </c>
      <c r="AV108" s="159" t="str">
        <f>IFERROR(VLOOKUP(Table1[[#This Row],[RespondentID]],'All Data'!$A109:$CN681,91,FALSE),"unknown")</f>
        <v>Yes</v>
      </c>
      <c r="AW108" s="159" t="str">
        <f>IFERROR(VLOOKUP(Table1[[#This Row],[RespondentID]],'All Data'!$A109:$CN681,92,FALSE),"unknown")</f>
        <v>Yes</v>
      </c>
    </row>
    <row r="109" spans="1:49" x14ac:dyDescent="0.35">
      <c r="A109" s="6">
        <v>5664588025</v>
      </c>
      <c r="B109" s="6"/>
      <c r="C109" s="6"/>
      <c r="D109" s="6"/>
      <c r="E109" s="6"/>
      <c r="F109" s="6"/>
      <c r="G109" s="6" t="s">
        <v>23</v>
      </c>
      <c r="H109" s="6"/>
      <c r="I109" s="6"/>
      <c r="J109" s="6"/>
      <c r="K109" s="6"/>
      <c r="L109" s="6"/>
      <c r="M109" s="6"/>
      <c r="N109" s="6"/>
      <c r="O109" s="8"/>
      <c r="P109" s="8">
        <f t="shared" si="18"/>
        <v>1</v>
      </c>
      <c r="Q109" s="10">
        <f t="shared" si="19"/>
        <v>3</v>
      </c>
      <c r="R109" s="8"/>
      <c r="S109" s="8">
        <f t="shared" si="35"/>
        <v>0</v>
      </c>
      <c r="T109" s="8">
        <f t="shared" si="20"/>
        <v>0</v>
      </c>
      <c r="U109" s="8">
        <f t="shared" si="21"/>
        <v>0</v>
      </c>
      <c r="V109" s="88">
        <f t="shared" si="22"/>
        <v>0</v>
      </c>
      <c r="W109" s="88">
        <f t="shared" si="23"/>
        <v>0</v>
      </c>
      <c r="X109" s="88">
        <f t="shared" si="24"/>
        <v>1</v>
      </c>
      <c r="Y109" s="88">
        <f t="shared" si="25"/>
        <v>0</v>
      </c>
      <c r="Z109" s="88">
        <f t="shared" si="26"/>
        <v>0</v>
      </c>
      <c r="AA109" s="88">
        <f t="shared" si="27"/>
        <v>0</v>
      </c>
      <c r="AB109" s="88">
        <f t="shared" si="28"/>
        <v>0</v>
      </c>
      <c r="AC109" s="88">
        <f t="shared" si="29"/>
        <v>0</v>
      </c>
      <c r="AD109" s="88">
        <f t="shared" si="30"/>
        <v>0</v>
      </c>
      <c r="AE109" s="88">
        <f t="shared" si="31"/>
        <v>0</v>
      </c>
      <c r="AF109" s="8"/>
      <c r="AG109" s="8"/>
      <c r="AH109" s="8">
        <f t="shared" si="32"/>
        <v>1</v>
      </c>
      <c r="AI109" s="8">
        <f t="shared" si="33"/>
        <v>1</v>
      </c>
      <c r="AJ109" s="8" t="str">
        <f t="shared" si="34"/>
        <v>Correct</v>
      </c>
      <c r="AK109" s="8"/>
      <c r="AL109" s="159" t="str">
        <f>IFERROR(VLOOKUP(Table1[[#This Row],[RespondentID]],'All Data'!$A110:$CN682,81,FALSE),"unknown")</f>
        <v>Female</v>
      </c>
      <c r="AM109" s="159">
        <f>IFERROR(VLOOKUP(Table1[[#This Row],[RespondentID]],'All Data'!$A110:$CN682,82,FALSE),"unknown")</f>
        <v>62</v>
      </c>
      <c r="AN109" s="159" t="str">
        <f>IFERROR(VLOOKUP(Table1[[#This Row],[RespondentID]],'All Data'!$A110:$CN682,83,FALSE),"unknown")</f>
        <v>Nassau</v>
      </c>
      <c r="AO109" s="159" t="str">
        <f>IFERROR(VLOOKUP(Table1[[#This Row],[RespondentID]],'All Data'!$A110:$CN682,84,FALSE),"unknown")</f>
        <v>Glen Cove, 11542</v>
      </c>
      <c r="AP109" s="159" t="str">
        <f>IFERROR(VLOOKUP(Table1[[#This Row],[RespondentID]],'All Data'!$A110:$CN682,85,FALSE),"unknown")</f>
        <v>White/Caucasian</v>
      </c>
      <c r="AQ109" s="159" t="str">
        <f>IFERROR(VLOOKUP(Table1[[#This Row],[RespondentID]],'All Data'!$A110:$CN682,86,FALSE),"unknown")</f>
        <v>No</v>
      </c>
      <c r="AR109" s="159" t="str">
        <f>IFERROR(VLOOKUP(Table1[[#This Row],[RespondentID]],'All Data'!$A110:$CN682,87,FALSE),"unknown")</f>
        <v xml:space="preserve">English </v>
      </c>
      <c r="AS109" s="159" t="str">
        <f>IFERROR(VLOOKUP(Table1[[#This Row],[RespondentID]],'All Data'!$A110:$CN682,88,FALSE),"unknown")</f>
        <v>Over $125,000</v>
      </c>
      <c r="AT109" s="159" t="str">
        <f>IFERROR(VLOOKUP(Table1[[#This Row],[RespondentID]],'All Data'!$A110:$CN682,89,FALSE),"unknown")</f>
        <v>Graduate school</v>
      </c>
      <c r="AU109" s="159" t="str">
        <f>IFERROR(VLOOKUP(Table1[[#This Row],[RespondentID]],'All Data'!$A110:$CN682,90,FALSE),"unknown")</f>
        <v>Employed for wages</v>
      </c>
      <c r="AV109" s="159" t="str">
        <f>IFERROR(VLOOKUP(Table1[[#This Row],[RespondentID]],'All Data'!$A110:$CN682,91,FALSE),"unknown")</f>
        <v>Yes</v>
      </c>
      <c r="AW109" s="159" t="str">
        <f>IFERROR(VLOOKUP(Table1[[#This Row],[RespondentID]],'All Data'!$A110:$CN682,92,FALSE),"unknown")</f>
        <v>Yes</v>
      </c>
    </row>
    <row r="110" spans="1:49" x14ac:dyDescent="0.35">
      <c r="A110" s="6">
        <v>5664331367</v>
      </c>
      <c r="B110" s="6"/>
      <c r="C110" s="6"/>
      <c r="D110" s="6"/>
      <c r="E110" s="6" t="s">
        <v>21</v>
      </c>
      <c r="F110" s="6"/>
      <c r="G110" s="6"/>
      <c r="H110" s="6"/>
      <c r="I110" s="6" t="s">
        <v>25</v>
      </c>
      <c r="J110" s="6"/>
      <c r="K110" s="6" t="s">
        <v>27</v>
      </c>
      <c r="L110" s="6"/>
      <c r="M110" s="6"/>
      <c r="N110" s="6"/>
      <c r="O110" s="8"/>
      <c r="P110" s="8">
        <f t="shared" si="18"/>
        <v>3</v>
      </c>
      <c r="Q110" s="9">
        <f t="shared" si="19"/>
        <v>1</v>
      </c>
      <c r="R110" s="8"/>
      <c r="S110" s="8">
        <f t="shared" si="35"/>
        <v>0</v>
      </c>
      <c r="T110" s="8">
        <f t="shared" si="20"/>
        <v>0</v>
      </c>
      <c r="U110" s="8">
        <f t="shared" si="21"/>
        <v>0</v>
      </c>
      <c r="V110" s="88">
        <f t="shared" si="22"/>
        <v>1</v>
      </c>
      <c r="W110" s="88">
        <f t="shared" si="23"/>
        <v>0</v>
      </c>
      <c r="X110" s="88">
        <f t="shared" si="24"/>
        <v>0</v>
      </c>
      <c r="Y110" s="88">
        <f t="shared" si="25"/>
        <v>0</v>
      </c>
      <c r="Z110" s="88">
        <f t="shared" si="26"/>
        <v>1</v>
      </c>
      <c r="AA110" s="88">
        <f t="shared" si="27"/>
        <v>0</v>
      </c>
      <c r="AB110" s="88">
        <f t="shared" si="28"/>
        <v>1</v>
      </c>
      <c r="AC110" s="88">
        <f t="shared" si="29"/>
        <v>0</v>
      </c>
      <c r="AD110" s="88">
        <f t="shared" si="30"/>
        <v>0</v>
      </c>
      <c r="AE110" s="88">
        <f t="shared" si="31"/>
        <v>0</v>
      </c>
      <c r="AF110" s="8"/>
      <c r="AG110" s="8"/>
      <c r="AH110" s="8">
        <f t="shared" si="32"/>
        <v>3</v>
      </c>
      <c r="AI110" s="8">
        <f t="shared" si="33"/>
        <v>3</v>
      </c>
      <c r="AJ110" s="8" t="str">
        <f t="shared" si="34"/>
        <v>Correct</v>
      </c>
      <c r="AK110" s="8"/>
      <c r="AL110" s="159" t="str">
        <f>IFERROR(VLOOKUP(Table1[[#This Row],[RespondentID]],'All Data'!$A111:$CN683,81,FALSE),"unknown")</f>
        <v>Male</v>
      </c>
      <c r="AM110" s="159">
        <f>IFERROR(VLOOKUP(Table1[[#This Row],[RespondentID]],'All Data'!$A111:$CN683,82,FALSE),"unknown")</f>
        <v>29</v>
      </c>
      <c r="AN110" s="159" t="str">
        <f>IFERROR(VLOOKUP(Table1[[#This Row],[RespondentID]],'All Data'!$A111:$CN683,83,FALSE),"unknown")</f>
        <v>Nassau</v>
      </c>
      <c r="AO110" s="159" t="str">
        <f>IFERROR(VLOOKUP(Table1[[#This Row],[RespondentID]],'All Data'!$A111:$CN683,84,FALSE),"unknown")</f>
        <v>Plainview, 11803</v>
      </c>
      <c r="AP110" s="159" t="str">
        <f>IFERROR(VLOOKUP(Table1[[#This Row],[RespondentID]],'All Data'!$A111:$CN683,85,FALSE),"unknown")</f>
        <v>White/Caucasian</v>
      </c>
      <c r="AQ110" s="159" t="str">
        <f>IFERROR(VLOOKUP(Table1[[#This Row],[RespondentID]],'All Data'!$A111:$CN683,86,FALSE),"unknown")</f>
        <v>No</v>
      </c>
      <c r="AR110" s="159" t="str">
        <f>IFERROR(VLOOKUP(Table1[[#This Row],[RespondentID]],'All Data'!$A111:$CN683,87,FALSE),"unknown")</f>
        <v xml:space="preserve">English </v>
      </c>
      <c r="AS110" s="159" t="str">
        <f>IFERROR(VLOOKUP(Table1[[#This Row],[RespondentID]],'All Data'!$A111:$CN683,88,FALSE),"unknown")</f>
        <v>Over $125,000</v>
      </c>
      <c r="AT110" s="159" t="str">
        <f>IFERROR(VLOOKUP(Table1[[#This Row],[RespondentID]],'All Data'!$A111:$CN683,89,FALSE),"unknown")</f>
        <v>Graduate school</v>
      </c>
      <c r="AU110" s="159" t="str">
        <f>IFERROR(VLOOKUP(Table1[[#This Row],[RespondentID]],'All Data'!$A111:$CN683,90,FALSE),"unknown")</f>
        <v>Student</v>
      </c>
      <c r="AV110" s="159" t="str">
        <f>IFERROR(VLOOKUP(Table1[[#This Row],[RespondentID]],'All Data'!$A111:$CN683,91,FALSE),"unknown")</f>
        <v>Yes</v>
      </c>
      <c r="AW110" s="159" t="str">
        <f>IFERROR(VLOOKUP(Table1[[#This Row],[RespondentID]],'All Data'!$A111:$CN683,92,FALSE),"unknown")</f>
        <v>Yes</v>
      </c>
    </row>
    <row r="111" spans="1:49" x14ac:dyDescent="0.35">
      <c r="A111" s="6">
        <v>5664163577</v>
      </c>
      <c r="B111" s="6"/>
      <c r="C111" s="6"/>
      <c r="D111" s="6"/>
      <c r="E111" s="6"/>
      <c r="F111" s="6"/>
      <c r="G111" s="6"/>
      <c r="H111" s="6"/>
      <c r="I111" s="6"/>
      <c r="J111" s="6" t="s">
        <v>26</v>
      </c>
      <c r="K111" s="6" t="s">
        <v>27</v>
      </c>
      <c r="L111" s="6"/>
      <c r="M111" s="6"/>
      <c r="N111" s="6" t="s">
        <v>30</v>
      </c>
      <c r="O111" s="8"/>
      <c r="P111" s="8">
        <f t="shared" si="18"/>
        <v>3</v>
      </c>
      <c r="Q111" s="10">
        <f t="shared" si="19"/>
        <v>1</v>
      </c>
      <c r="R111" s="8"/>
      <c r="S111" s="8">
        <f t="shared" si="35"/>
        <v>0</v>
      </c>
      <c r="T111" s="8">
        <f t="shared" si="20"/>
        <v>0</v>
      </c>
      <c r="U111" s="8">
        <f t="shared" si="21"/>
        <v>0</v>
      </c>
      <c r="V111" s="88">
        <f t="shared" si="22"/>
        <v>0</v>
      </c>
      <c r="W111" s="88">
        <f t="shared" si="23"/>
        <v>0</v>
      </c>
      <c r="X111" s="88">
        <f t="shared" si="24"/>
        <v>0</v>
      </c>
      <c r="Y111" s="88">
        <f t="shared" si="25"/>
        <v>0</v>
      </c>
      <c r="Z111" s="88">
        <f t="shared" si="26"/>
        <v>0</v>
      </c>
      <c r="AA111" s="88">
        <f t="shared" si="27"/>
        <v>1</v>
      </c>
      <c r="AB111" s="88">
        <f t="shared" si="28"/>
        <v>1</v>
      </c>
      <c r="AC111" s="88">
        <f t="shared" si="29"/>
        <v>0</v>
      </c>
      <c r="AD111" s="88">
        <f t="shared" si="30"/>
        <v>0</v>
      </c>
      <c r="AE111" s="88">
        <f t="shared" si="31"/>
        <v>1</v>
      </c>
      <c r="AF111" s="8"/>
      <c r="AG111" s="8"/>
      <c r="AH111" s="8">
        <f t="shared" si="32"/>
        <v>3</v>
      </c>
      <c r="AI111" s="8">
        <f t="shared" si="33"/>
        <v>3</v>
      </c>
      <c r="AJ111" s="8" t="str">
        <f t="shared" si="34"/>
        <v>Correct</v>
      </c>
      <c r="AK111" s="8"/>
      <c r="AL111" s="159" t="str">
        <f>IFERROR(VLOOKUP(Table1[[#This Row],[RespondentID]],'All Data'!$A112:$CN684,81,FALSE),"unknown")</f>
        <v>Female</v>
      </c>
      <c r="AM111" s="159">
        <f>IFERROR(VLOOKUP(Table1[[#This Row],[RespondentID]],'All Data'!$A112:$CN684,82,FALSE),"unknown")</f>
        <v>25</v>
      </c>
      <c r="AN111" s="159" t="str">
        <f>IFERROR(VLOOKUP(Table1[[#This Row],[RespondentID]],'All Data'!$A112:$CN684,83,FALSE),"unknown")</f>
        <v>Nassau</v>
      </c>
      <c r="AO111" s="159" t="str">
        <f>IFERROR(VLOOKUP(Table1[[#This Row],[RespondentID]],'All Data'!$A112:$CN684,84,FALSE),"unknown")</f>
        <v>Argo Village, 11003</v>
      </c>
      <c r="AP111" s="159">
        <f>IFERROR(VLOOKUP(Table1[[#This Row],[RespondentID]],'All Data'!$A112:$CN684,85,FALSE),"unknown")</f>
        <v>0</v>
      </c>
      <c r="AQ111" s="159">
        <f>IFERROR(VLOOKUP(Table1[[#This Row],[RespondentID]],'All Data'!$A112:$CN684,86,FALSE),"unknown")</f>
        <v>0</v>
      </c>
      <c r="AR111" s="159" t="str">
        <f>IFERROR(VLOOKUP(Table1[[#This Row],[RespondentID]],'All Data'!$A112:$CN684,87,FALSE),"unknown")</f>
        <v xml:space="preserve"> </v>
      </c>
      <c r="AS111" s="159">
        <f>IFERROR(VLOOKUP(Table1[[#This Row],[RespondentID]],'All Data'!$A112:$CN684,88,FALSE),"unknown")</f>
        <v>0</v>
      </c>
      <c r="AT111" s="159">
        <f>IFERROR(VLOOKUP(Table1[[#This Row],[RespondentID]],'All Data'!$A112:$CN684,89,FALSE),"unknown")</f>
        <v>0</v>
      </c>
      <c r="AU111" s="159">
        <f>IFERROR(VLOOKUP(Table1[[#This Row],[RespondentID]],'All Data'!$A112:$CN684,90,FALSE),"unknown")</f>
        <v>0</v>
      </c>
      <c r="AV111" s="159">
        <f>IFERROR(VLOOKUP(Table1[[#This Row],[RespondentID]],'All Data'!$A112:$CN684,91,FALSE),"unknown")</f>
        <v>0</v>
      </c>
      <c r="AW111" s="159">
        <f>IFERROR(VLOOKUP(Table1[[#This Row],[RespondentID]],'All Data'!$A112:$CN684,92,FALSE),"unknown")</f>
        <v>0</v>
      </c>
    </row>
    <row r="112" spans="1:49" x14ac:dyDescent="0.35">
      <c r="A112" s="6">
        <v>5659726656</v>
      </c>
      <c r="B112" s="6"/>
      <c r="C112" s="6"/>
      <c r="D112" s="6"/>
      <c r="E112" s="6"/>
      <c r="F112" s="6"/>
      <c r="G112" s="6"/>
      <c r="H112" s="6"/>
      <c r="I112" s="6"/>
      <c r="J112" s="6"/>
      <c r="K112" s="6"/>
      <c r="L112" s="6"/>
      <c r="M112" s="6"/>
      <c r="N112" s="6"/>
      <c r="O112" s="8"/>
      <c r="P112" s="8">
        <f t="shared" si="18"/>
        <v>0</v>
      </c>
      <c r="Q112" s="9" t="e">
        <f t="shared" si="19"/>
        <v>#DIV/0!</v>
      </c>
      <c r="R112" s="8"/>
      <c r="S112" s="8">
        <f t="shared" si="35"/>
        <v>0</v>
      </c>
      <c r="T112" s="8">
        <f t="shared" si="20"/>
        <v>0</v>
      </c>
      <c r="U112" s="8">
        <f t="shared" si="21"/>
        <v>0</v>
      </c>
      <c r="V112" s="88">
        <f t="shared" si="22"/>
        <v>0</v>
      </c>
      <c r="W112" s="88">
        <f t="shared" si="23"/>
        <v>0</v>
      </c>
      <c r="X112" s="88">
        <f t="shared" si="24"/>
        <v>0</v>
      </c>
      <c r="Y112" s="88">
        <f t="shared" si="25"/>
        <v>0</v>
      </c>
      <c r="Z112" s="88">
        <f t="shared" si="26"/>
        <v>0</v>
      </c>
      <c r="AA112" s="88">
        <f t="shared" si="27"/>
        <v>0</v>
      </c>
      <c r="AB112" s="88">
        <f t="shared" si="28"/>
        <v>0</v>
      </c>
      <c r="AC112" s="88">
        <f t="shared" si="29"/>
        <v>0</v>
      </c>
      <c r="AD112" s="88">
        <f t="shared" si="30"/>
        <v>0</v>
      </c>
      <c r="AE112" s="88">
        <f t="shared" si="31"/>
        <v>0</v>
      </c>
      <c r="AF112" s="8"/>
      <c r="AG112" s="8"/>
      <c r="AH112" s="8">
        <f t="shared" si="32"/>
        <v>0</v>
      </c>
      <c r="AI112" s="8">
        <f t="shared" si="33"/>
        <v>0</v>
      </c>
      <c r="AJ112" s="8" t="str">
        <f t="shared" si="34"/>
        <v>Correct</v>
      </c>
      <c r="AK112" s="8"/>
      <c r="AL112" s="159" t="str">
        <f>IFERROR(VLOOKUP(Table1[[#This Row],[RespondentID]],'All Data'!$A113:$CN685,81,FALSE),"unknown")</f>
        <v>Female</v>
      </c>
      <c r="AM112" s="159">
        <f>IFERROR(VLOOKUP(Table1[[#This Row],[RespondentID]],'All Data'!$A113:$CN685,82,FALSE),"unknown")</f>
        <v>41</v>
      </c>
      <c r="AN112" s="159" t="str">
        <f>IFERROR(VLOOKUP(Table1[[#This Row],[RespondentID]],'All Data'!$A113:$CN685,83,FALSE),"unknown")</f>
        <v>Suffolk</v>
      </c>
      <c r="AO112" s="159" t="str">
        <f>IFERROR(VLOOKUP(Table1[[#This Row],[RespondentID]],'All Data'!$A113:$CN685,84,FALSE),"unknown")</f>
        <v>Nesconset, 11767</v>
      </c>
      <c r="AP112" s="159" t="str">
        <f>IFERROR(VLOOKUP(Table1[[#This Row],[RespondentID]],'All Data'!$A113:$CN685,85,FALSE),"unknown")</f>
        <v>White/Caucasian</v>
      </c>
      <c r="AQ112" s="159" t="str">
        <f>IFERROR(VLOOKUP(Table1[[#This Row],[RespondentID]],'All Data'!$A113:$CN685,86,FALSE),"unknown")</f>
        <v>No</v>
      </c>
      <c r="AR112" s="159" t="str">
        <f>IFERROR(VLOOKUP(Table1[[#This Row],[RespondentID]],'All Data'!$A113:$CN685,87,FALSE),"unknown")</f>
        <v xml:space="preserve">English </v>
      </c>
      <c r="AS112" s="159" t="str">
        <f>IFERROR(VLOOKUP(Table1[[#This Row],[RespondentID]],'All Data'!$A113:$CN685,88,FALSE),"unknown")</f>
        <v>$0-$19,999</v>
      </c>
      <c r="AT112" s="159" t="str">
        <f>IFERROR(VLOOKUP(Table1[[#This Row],[RespondentID]],'All Data'!$A113:$CN685,89,FALSE),"unknown")</f>
        <v>Some high school</v>
      </c>
      <c r="AU112" s="159" t="str">
        <f>IFERROR(VLOOKUP(Table1[[#This Row],[RespondentID]],'All Data'!$A113:$CN685,90,FALSE),"unknown")</f>
        <v>Employed for wages</v>
      </c>
      <c r="AV112" s="159" t="str">
        <f>IFERROR(VLOOKUP(Table1[[#This Row],[RespondentID]],'All Data'!$A113:$CN685,91,FALSE),"unknown")</f>
        <v>Yes</v>
      </c>
      <c r="AW112" s="159" t="str">
        <f>IFERROR(VLOOKUP(Table1[[#This Row],[RespondentID]],'All Data'!$A113:$CN685,92,FALSE),"unknown")</f>
        <v>Yes</v>
      </c>
    </row>
    <row r="113" spans="1:49" x14ac:dyDescent="0.35">
      <c r="A113" s="6">
        <v>5659725706</v>
      </c>
      <c r="B113" s="6"/>
      <c r="C113" s="6"/>
      <c r="D113" s="6"/>
      <c r="E113" s="6"/>
      <c r="F113" s="6"/>
      <c r="G113" s="6"/>
      <c r="H113" s="6"/>
      <c r="I113" s="6"/>
      <c r="J113" s="6"/>
      <c r="K113" s="6"/>
      <c r="L113" s="6"/>
      <c r="M113" s="6"/>
      <c r="N113" s="6"/>
      <c r="O113" s="8"/>
      <c r="P113" s="8">
        <f t="shared" si="18"/>
        <v>0</v>
      </c>
      <c r="Q113" s="10" t="e">
        <f t="shared" si="19"/>
        <v>#DIV/0!</v>
      </c>
      <c r="R113" s="8"/>
      <c r="S113" s="8">
        <f t="shared" si="35"/>
        <v>0</v>
      </c>
      <c r="T113" s="8">
        <f t="shared" si="20"/>
        <v>0</v>
      </c>
      <c r="U113" s="8">
        <f t="shared" si="21"/>
        <v>0</v>
      </c>
      <c r="V113" s="88">
        <f t="shared" si="22"/>
        <v>0</v>
      </c>
      <c r="W113" s="88">
        <f t="shared" si="23"/>
        <v>0</v>
      </c>
      <c r="X113" s="88">
        <f t="shared" si="24"/>
        <v>0</v>
      </c>
      <c r="Y113" s="88">
        <f t="shared" si="25"/>
        <v>0</v>
      </c>
      <c r="Z113" s="88">
        <f t="shared" si="26"/>
        <v>0</v>
      </c>
      <c r="AA113" s="88">
        <f t="shared" si="27"/>
        <v>0</v>
      </c>
      <c r="AB113" s="88">
        <f t="shared" si="28"/>
        <v>0</v>
      </c>
      <c r="AC113" s="88">
        <f t="shared" si="29"/>
        <v>0</v>
      </c>
      <c r="AD113" s="88">
        <f t="shared" si="30"/>
        <v>0</v>
      </c>
      <c r="AE113" s="88">
        <f t="shared" si="31"/>
        <v>0</v>
      </c>
      <c r="AF113" s="8"/>
      <c r="AG113" s="8"/>
      <c r="AH113" s="8">
        <f t="shared" si="32"/>
        <v>0</v>
      </c>
      <c r="AI113" s="8">
        <f t="shared" si="33"/>
        <v>0</v>
      </c>
      <c r="AJ113" s="8" t="str">
        <f t="shared" si="34"/>
        <v>Correct</v>
      </c>
      <c r="AK113" s="8"/>
      <c r="AL113" s="159" t="str">
        <f>IFERROR(VLOOKUP(Table1[[#This Row],[RespondentID]],'All Data'!$A114:$CN686,81,FALSE),"unknown")</f>
        <v>Female</v>
      </c>
      <c r="AM113" s="159">
        <f>IFERROR(VLOOKUP(Table1[[#This Row],[RespondentID]],'All Data'!$A114:$CN686,82,FALSE),"unknown")</f>
        <v>41</v>
      </c>
      <c r="AN113" s="159" t="str">
        <f>IFERROR(VLOOKUP(Table1[[#This Row],[RespondentID]],'All Data'!$A114:$CN686,83,FALSE),"unknown")</f>
        <v>Suffolk</v>
      </c>
      <c r="AO113" s="159" t="str">
        <f>IFERROR(VLOOKUP(Table1[[#This Row],[RespondentID]],'All Data'!$A114:$CN686,84,FALSE),"unknown")</f>
        <v>Nesconset, 11767</v>
      </c>
      <c r="AP113" s="159">
        <f>IFERROR(VLOOKUP(Table1[[#This Row],[RespondentID]],'All Data'!$A114:$CN686,85,FALSE),"unknown")</f>
        <v>0</v>
      </c>
      <c r="AQ113" s="159">
        <f>IFERROR(VLOOKUP(Table1[[#This Row],[RespondentID]],'All Data'!$A114:$CN686,86,FALSE),"unknown")</f>
        <v>0</v>
      </c>
      <c r="AR113" s="159" t="str">
        <f>IFERROR(VLOOKUP(Table1[[#This Row],[RespondentID]],'All Data'!$A114:$CN686,87,FALSE),"unknown")</f>
        <v xml:space="preserve"> </v>
      </c>
      <c r="AS113" s="159">
        <f>IFERROR(VLOOKUP(Table1[[#This Row],[RespondentID]],'All Data'!$A114:$CN686,88,FALSE),"unknown")</f>
        <v>0</v>
      </c>
      <c r="AT113" s="159">
        <f>IFERROR(VLOOKUP(Table1[[#This Row],[RespondentID]],'All Data'!$A114:$CN686,89,FALSE),"unknown")</f>
        <v>0</v>
      </c>
      <c r="AU113" s="159">
        <f>IFERROR(VLOOKUP(Table1[[#This Row],[RespondentID]],'All Data'!$A114:$CN686,90,FALSE),"unknown")</f>
        <v>0</v>
      </c>
      <c r="AV113" s="159">
        <f>IFERROR(VLOOKUP(Table1[[#This Row],[RespondentID]],'All Data'!$A114:$CN686,91,FALSE),"unknown")</f>
        <v>0</v>
      </c>
      <c r="AW113" s="159">
        <f>IFERROR(VLOOKUP(Table1[[#This Row],[RespondentID]],'All Data'!$A114:$CN686,92,FALSE),"unknown")</f>
        <v>0</v>
      </c>
    </row>
    <row r="114" spans="1:49" x14ac:dyDescent="0.35">
      <c r="A114" s="6">
        <v>5659723675</v>
      </c>
      <c r="B114" s="6"/>
      <c r="C114" s="6" t="s">
        <v>19</v>
      </c>
      <c r="D114" s="6" t="s">
        <v>20</v>
      </c>
      <c r="E114" s="6"/>
      <c r="F114" s="6"/>
      <c r="G114" s="6"/>
      <c r="H114" s="6"/>
      <c r="I114" s="6"/>
      <c r="J114" s="6"/>
      <c r="K114" s="6"/>
      <c r="L114" s="6"/>
      <c r="M114" s="6"/>
      <c r="N114" s="6"/>
      <c r="O114" s="8"/>
      <c r="P114" s="8">
        <f t="shared" si="18"/>
        <v>2</v>
      </c>
      <c r="Q114" s="9">
        <f t="shared" si="19"/>
        <v>1.5</v>
      </c>
      <c r="R114" s="8"/>
      <c r="S114" s="8">
        <f t="shared" si="35"/>
        <v>0</v>
      </c>
      <c r="T114" s="8">
        <f t="shared" si="20"/>
        <v>1</v>
      </c>
      <c r="U114" s="8">
        <f t="shared" si="21"/>
        <v>1</v>
      </c>
      <c r="V114" s="88">
        <f t="shared" si="22"/>
        <v>0</v>
      </c>
      <c r="W114" s="88">
        <f t="shared" si="23"/>
        <v>0</v>
      </c>
      <c r="X114" s="88">
        <f t="shared" si="24"/>
        <v>0</v>
      </c>
      <c r="Y114" s="88">
        <f t="shared" si="25"/>
        <v>0</v>
      </c>
      <c r="Z114" s="88">
        <f t="shared" si="26"/>
        <v>0</v>
      </c>
      <c r="AA114" s="88">
        <f t="shared" si="27"/>
        <v>0</v>
      </c>
      <c r="AB114" s="88">
        <f t="shared" si="28"/>
        <v>0</v>
      </c>
      <c r="AC114" s="88">
        <f t="shared" si="29"/>
        <v>0</v>
      </c>
      <c r="AD114" s="88">
        <f t="shared" si="30"/>
        <v>0</v>
      </c>
      <c r="AE114" s="88">
        <f t="shared" si="31"/>
        <v>0</v>
      </c>
      <c r="AF114" s="8"/>
      <c r="AG114" s="8"/>
      <c r="AH114" s="8">
        <f t="shared" si="32"/>
        <v>2</v>
      </c>
      <c r="AI114" s="8">
        <f t="shared" si="33"/>
        <v>2</v>
      </c>
      <c r="AJ114" s="8" t="str">
        <f t="shared" si="34"/>
        <v>Correct</v>
      </c>
      <c r="AK114" s="8"/>
      <c r="AL114" s="159" t="str">
        <f>IFERROR(VLOOKUP(Table1[[#This Row],[RespondentID]],'All Data'!$A115:$CN687,81,FALSE),"unknown")</f>
        <v>Female</v>
      </c>
      <c r="AM114" s="159">
        <f>IFERROR(VLOOKUP(Table1[[#This Row],[RespondentID]],'All Data'!$A115:$CN687,82,FALSE),"unknown")</f>
        <v>41</v>
      </c>
      <c r="AN114" s="159" t="str">
        <f>IFERROR(VLOOKUP(Table1[[#This Row],[RespondentID]],'All Data'!$A115:$CN687,83,FALSE),"unknown")</f>
        <v>Suffolk</v>
      </c>
      <c r="AO114" s="159" t="str">
        <f>IFERROR(VLOOKUP(Table1[[#This Row],[RespondentID]],'All Data'!$A115:$CN687,84,FALSE),"unknown")</f>
        <v>Nesconset, 11767</v>
      </c>
      <c r="AP114" s="159">
        <f>IFERROR(VLOOKUP(Table1[[#This Row],[RespondentID]],'All Data'!$A115:$CN687,85,FALSE),"unknown")</f>
        <v>0</v>
      </c>
      <c r="AQ114" s="159">
        <f>IFERROR(VLOOKUP(Table1[[#This Row],[RespondentID]],'All Data'!$A115:$CN687,86,FALSE),"unknown")</f>
        <v>0</v>
      </c>
      <c r="AR114" s="159" t="str">
        <f>IFERROR(VLOOKUP(Table1[[#This Row],[RespondentID]],'All Data'!$A115:$CN687,87,FALSE),"unknown")</f>
        <v xml:space="preserve"> </v>
      </c>
      <c r="AS114" s="159">
        <f>IFERROR(VLOOKUP(Table1[[#This Row],[RespondentID]],'All Data'!$A115:$CN687,88,FALSE),"unknown")</f>
        <v>0</v>
      </c>
      <c r="AT114" s="159">
        <f>IFERROR(VLOOKUP(Table1[[#This Row],[RespondentID]],'All Data'!$A115:$CN687,89,FALSE),"unknown")</f>
        <v>0</v>
      </c>
      <c r="AU114" s="159">
        <f>IFERROR(VLOOKUP(Table1[[#This Row],[RespondentID]],'All Data'!$A115:$CN687,90,FALSE),"unknown")</f>
        <v>0</v>
      </c>
      <c r="AV114" s="159">
        <f>IFERROR(VLOOKUP(Table1[[#This Row],[RespondentID]],'All Data'!$A115:$CN687,91,FALSE),"unknown")</f>
        <v>0</v>
      </c>
      <c r="AW114" s="159">
        <f>IFERROR(VLOOKUP(Table1[[#This Row],[RespondentID]],'All Data'!$A115:$CN687,92,FALSE),"unknown")</f>
        <v>0</v>
      </c>
    </row>
    <row r="115" spans="1:49" x14ac:dyDescent="0.35">
      <c r="A115" s="6">
        <v>5658621038</v>
      </c>
      <c r="B115" s="6"/>
      <c r="C115" s="6"/>
      <c r="D115" s="6"/>
      <c r="E115" s="6"/>
      <c r="F115" s="6"/>
      <c r="G115" s="6"/>
      <c r="H115" s="6"/>
      <c r="I115" s="6"/>
      <c r="J115" s="6"/>
      <c r="K115" s="6"/>
      <c r="L115" s="6"/>
      <c r="M115" s="6" t="s">
        <v>29</v>
      </c>
      <c r="N115" s="6"/>
      <c r="O115" s="8"/>
      <c r="P115" s="8">
        <f t="shared" si="18"/>
        <v>1</v>
      </c>
      <c r="Q115" s="10">
        <f t="shared" si="19"/>
        <v>3</v>
      </c>
      <c r="R115" s="8"/>
      <c r="S115" s="8">
        <f t="shared" si="35"/>
        <v>0</v>
      </c>
      <c r="T115" s="8">
        <f t="shared" si="20"/>
        <v>0</v>
      </c>
      <c r="U115" s="8">
        <f t="shared" si="21"/>
        <v>0</v>
      </c>
      <c r="V115" s="88">
        <f t="shared" si="22"/>
        <v>0</v>
      </c>
      <c r="W115" s="88">
        <f t="shared" si="23"/>
        <v>0</v>
      </c>
      <c r="X115" s="88">
        <f t="shared" si="24"/>
        <v>0</v>
      </c>
      <c r="Y115" s="88">
        <f t="shared" si="25"/>
        <v>0</v>
      </c>
      <c r="Z115" s="88">
        <f t="shared" si="26"/>
        <v>0</v>
      </c>
      <c r="AA115" s="88">
        <f t="shared" si="27"/>
        <v>0</v>
      </c>
      <c r="AB115" s="88">
        <f t="shared" si="28"/>
        <v>0</v>
      </c>
      <c r="AC115" s="88">
        <f t="shared" si="29"/>
        <v>0</v>
      </c>
      <c r="AD115" s="88">
        <f t="shared" si="30"/>
        <v>1</v>
      </c>
      <c r="AE115" s="88">
        <f t="shared" si="31"/>
        <v>0</v>
      </c>
      <c r="AF115" s="8"/>
      <c r="AG115" s="8"/>
      <c r="AH115" s="8">
        <f t="shared" si="32"/>
        <v>1</v>
      </c>
      <c r="AI115" s="8">
        <f t="shared" si="33"/>
        <v>1</v>
      </c>
      <c r="AJ115" s="8" t="str">
        <f t="shared" si="34"/>
        <v>Correct</v>
      </c>
      <c r="AK115" s="8"/>
      <c r="AL115" s="159" t="str">
        <f>IFERROR(VLOOKUP(Table1[[#This Row],[RespondentID]],'All Data'!$A116:$CN688,81,FALSE),"unknown")</f>
        <v>Male</v>
      </c>
      <c r="AM115" s="159">
        <f>IFERROR(VLOOKUP(Table1[[#This Row],[RespondentID]],'All Data'!$A116:$CN688,82,FALSE),"unknown")</f>
        <v>55</v>
      </c>
      <c r="AN115" s="159" t="str">
        <f>IFERROR(VLOOKUP(Table1[[#This Row],[RespondentID]],'All Data'!$A116:$CN688,83,FALSE),"unknown")</f>
        <v>Suffolk</v>
      </c>
      <c r="AO115" s="159" t="str">
        <f>IFERROR(VLOOKUP(Table1[[#This Row],[RespondentID]],'All Data'!$A116:$CN688,84,FALSE),"unknown")</f>
        <v>Sound Beach, 11789</v>
      </c>
      <c r="AP115" s="159" t="str">
        <f>IFERROR(VLOOKUP(Table1[[#This Row],[RespondentID]],'All Data'!$A116:$CN688,85,FALSE),"unknown")</f>
        <v>White/Caucasian</v>
      </c>
      <c r="AQ115" s="159" t="str">
        <f>IFERROR(VLOOKUP(Table1[[#This Row],[RespondentID]],'All Data'!$A116:$CN688,86,FALSE),"unknown")</f>
        <v>No</v>
      </c>
      <c r="AR115" s="159" t="str">
        <f>IFERROR(VLOOKUP(Table1[[#This Row],[RespondentID]],'All Data'!$A116:$CN688,87,FALSE),"unknown")</f>
        <v xml:space="preserve">English </v>
      </c>
      <c r="AS115" s="159" t="str">
        <f>IFERROR(VLOOKUP(Table1[[#This Row],[RespondentID]],'All Data'!$A116:$CN688,88,FALSE),"unknown")</f>
        <v>$0-$19,999</v>
      </c>
      <c r="AT115" s="159" t="str">
        <f>IFERROR(VLOOKUP(Table1[[#This Row],[RespondentID]],'All Data'!$A116:$CN688,89,FALSE),"unknown")</f>
        <v>Some college</v>
      </c>
      <c r="AU115" s="159" t="str">
        <f>IFERROR(VLOOKUP(Table1[[#This Row],[RespondentID]],'All Data'!$A116:$CN688,90,FALSE),"unknown")</f>
        <v>Out of work, but not currently looking</v>
      </c>
      <c r="AV115" s="159" t="str">
        <f>IFERROR(VLOOKUP(Table1[[#This Row],[RespondentID]],'All Data'!$A116:$CN688,91,FALSE),"unknown")</f>
        <v>No, but I did in the past</v>
      </c>
      <c r="AW115" s="159" t="str">
        <f>IFERROR(VLOOKUP(Table1[[#This Row],[RespondentID]],'All Data'!$A116:$CN688,92,FALSE),"unknown")</f>
        <v>No</v>
      </c>
    </row>
    <row r="116" spans="1:49" x14ac:dyDescent="0.35">
      <c r="A116" s="6">
        <v>5658544714</v>
      </c>
      <c r="B116" s="6"/>
      <c r="C116" s="6"/>
      <c r="D116" s="6" t="s">
        <v>20</v>
      </c>
      <c r="E116" s="6"/>
      <c r="F116" s="6" t="s">
        <v>22</v>
      </c>
      <c r="G116" s="6"/>
      <c r="H116" s="6"/>
      <c r="I116" s="6" t="s">
        <v>25</v>
      </c>
      <c r="J116" s="6"/>
      <c r="K116" s="6"/>
      <c r="L116" s="6"/>
      <c r="M116" s="6"/>
      <c r="N116" s="6"/>
      <c r="O116" s="8"/>
      <c r="P116" s="8">
        <f t="shared" si="18"/>
        <v>3</v>
      </c>
      <c r="Q116" s="9">
        <f t="shared" si="19"/>
        <v>1</v>
      </c>
      <c r="R116" s="8"/>
      <c r="S116" s="8">
        <f t="shared" si="35"/>
        <v>0</v>
      </c>
      <c r="T116" s="8">
        <f t="shared" si="20"/>
        <v>0</v>
      </c>
      <c r="U116" s="8">
        <f t="shared" si="21"/>
        <v>1</v>
      </c>
      <c r="V116" s="88">
        <f t="shared" si="22"/>
        <v>0</v>
      </c>
      <c r="W116" s="88">
        <f t="shared" si="23"/>
        <v>1</v>
      </c>
      <c r="X116" s="88">
        <f t="shared" si="24"/>
        <v>0</v>
      </c>
      <c r="Y116" s="88">
        <f t="shared" si="25"/>
        <v>0</v>
      </c>
      <c r="Z116" s="88">
        <f t="shared" si="26"/>
        <v>1</v>
      </c>
      <c r="AA116" s="88">
        <f t="shared" si="27"/>
        <v>0</v>
      </c>
      <c r="AB116" s="88">
        <f t="shared" si="28"/>
        <v>0</v>
      </c>
      <c r="AC116" s="88">
        <f t="shared" si="29"/>
        <v>0</v>
      </c>
      <c r="AD116" s="88">
        <f t="shared" si="30"/>
        <v>0</v>
      </c>
      <c r="AE116" s="88">
        <f t="shared" si="31"/>
        <v>0</v>
      </c>
      <c r="AF116" s="8"/>
      <c r="AG116" s="8"/>
      <c r="AH116" s="8">
        <f t="shared" si="32"/>
        <v>3</v>
      </c>
      <c r="AI116" s="8">
        <f t="shared" si="33"/>
        <v>3</v>
      </c>
      <c r="AJ116" s="8" t="str">
        <f t="shared" si="34"/>
        <v>Correct</v>
      </c>
      <c r="AK116" s="8"/>
      <c r="AL116" s="159" t="str">
        <f>IFERROR(VLOOKUP(Table1[[#This Row],[RespondentID]],'All Data'!$A117:$CN689,81,FALSE),"unknown")</f>
        <v>Female</v>
      </c>
      <c r="AM116" s="159">
        <f>IFERROR(VLOOKUP(Table1[[#This Row],[RespondentID]],'All Data'!$A117:$CN689,82,FALSE),"unknown")</f>
        <v>41</v>
      </c>
      <c r="AN116" s="159" t="str">
        <f>IFERROR(VLOOKUP(Table1[[#This Row],[RespondentID]],'All Data'!$A117:$CN689,83,FALSE),"unknown")</f>
        <v>Suffolk</v>
      </c>
      <c r="AO116" s="159" t="str">
        <f>IFERROR(VLOOKUP(Table1[[#This Row],[RespondentID]],'All Data'!$A117:$CN689,84,FALSE),"unknown")</f>
        <v>Nesconset, 11767</v>
      </c>
      <c r="AP116" s="159" t="str">
        <f>IFERROR(VLOOKUP(Table1[[#This Row],[RespondentID]],'All Data'!$A117:$CN689,85,FALSE),"unknown")</f>
        <v>White/Caucasian</v>
      </c>
      <c r="AQ116" s="159" t="str">
        <f>IFERROR(VLOOKUP(Table1[[#This Row],[RespondentID]],'All Data'!$A117:$CN689,86,FALSE),"unknown")</f>
        <v>No</v>
      </c>
      <c r="AR116" s="159" t="str">
        <f>IFERROR(VLOOKUP(Table1[[#This Row],[RespondentID]],'All Data'!$A117:$CN689,87,FALSE),"unknown")</f>
        <v xml:space="preserve">English </v>
      </c>
      <c r="AS116" s="159" t="str">
        <f>IFERROR(VLOOKUP(Table1[[#This Row],[RespondentID]],'All Data'!$A117:$CN689,88,FALSE),"unknown")</f>
        <v>$0-$19,999</v>
      </c>
      <c r="AT116" s="159" t="str">
        <f>IFERROR(VLOOKUP(Table1[[#This Row],[RespondentID]],'All Data'!$A117:$CN689,89,FALSE),"unknown")</f>
        <v>Some college</v>
      </c>
      <c r="AU116" s="159" t="str">
        <f>IFERROR(VLOOKUP(Table1[[#This Row],[RespondentID]],'All Data'!$A117:$CN689,90,FALSE),"unknown")</f>
        <v>Employed for wages</v>
      </c>
      <c r="AV116" s="159" t="str">
        <f>IFERROR(VLOOKUP(Table1[[#This Row],[RespondentID]],'All Data'!$A117:$CN689,91,FALSE),"unknown")</f>
        <v>Yes</v>
      </c>
      <c r="AW116" s="159" t="str">
        <f>IFERROR(VLOOKUP(Table1[[#This Row],[RespondentID]],'All Data'!$A117:$CN689,92,FALSE),"unknown")</f>
        <v>Yes</v>
      </c>
    </row>
    <row r="117" spans="1:49" x14ac:dyDescent="0.35">
      <c r="A117" s="6">
        <v>5657863054</v>
      </c>
      <c r="B117" s="6" t="s">
        <v>18</v>
      </c>
      <c r="C117" s="6"/>
      <c r="D117" s="6"/>
      <c r="E117" s="6"/>
      <c r="F117" s="6"/>
      <c r="G117" s="6"/>
      <c r="H117" s="6"/>
      <c r="I117" s="6"/>
      <c r="J117" s="6"/>
      <c r="K117" s="6"/>
      <c r="L117" s="6"/>
      <c r="M117" s="6"/>
      <c r="N117" s="6"/>
      <c r="O117" s="8"/>
      <c r="P117" s="8">
        <f t="shared" si="18"/>
        <v>1</v>
      </c>
      <c r="Q117" s="10">
        <f t="shared" si="19"/>
        <v>3</v>
      </c>
      <c r="R117" s="8"/>
      <c r="S117" s="8">
        <f t="shared" si="35"/>
        <v>1</v>
      </c>
      <c r="T117" s="8">
        <f t="shared" si="20"/>
        <v>0</v>
      </c>
      <c r="U117" s="8">
        <f t="shared" si="21"/>
        <v>0</v>
      </c>
      <c r="V117" s="88">
        <f t="shared" si="22"/>
        <v>0</v>
      </c>
      <c r="W117" s="88">
        <f t="shared" si="23"/>
        <v>0</v>
      </c>
      <c r="X117" s="88">
        <f t="shared" si="24"/>
        <v>0</v>
      </c>
      <c r="Y117" s="88">
        <f t="shared" si="25"/>
        <v>0</v>
      </c>
      <c r="Z117" s="88">
        <f t="shared" si="26"/>
        <v>0</v>
      </c>
      <c r="AA117" s="88">
        <f t="shared" si="27"/>
        <v>0</v>
      </c>
      <c r="AB117" s="88">
        <f t="shared" si="28"/>
        <v>0</v>
      </c>
      <c r="AC117" s="88">
        <f t="shared" si="29"/>
        <v>0</v>
      </c>
      <c r="AD117" s="88">
        <f t="shared" si="30"/>
        <v>0</v>
      </c>
      <c r="AE117" s="88">
        <f t="shared" si="31"/>
        <v>0</v>
      </c>
      <c r="AF117" s="8"/>
      <c r="AG117" s="8"/>
      <c r="AH117" s="8">
        <f t="shared" si="32"/>
        <v>1</v>
      </c>
      <c r="AI117" s="8">
        <f t="shared" si="33"/>
        <v>1</v>
      </c>
      <c r="AJ117" s="8" t="str">
        <f t="shared" si="34"/>
        <v>Correct</v>
      </c>
      <c r="AK117" s="8"/>
      <c r="AL117" s="159" t="str">
        <f>IFERROR(VLOOKUP(Table1[[#This Row],[RespondentID]],'All Data'!$A118:$CN690,81,FALSE),"unknown")</f>
        <v>Female</v>
      </c>
      <c r="AM117" s="159">
        <f>IFERROR(VLOOKUP(Table1[[#This Row],[RespondentID]],'All Data'!$A118:$CN690,82,FALSE),"unknown")</f>
        <v>50</v>
      </c>
      <c r="AN117" s="159" t="str">
        <f>IFERROR(VLOOKUP(Table1[[#This Row],[RespondentID]],'All Data'!$A118:$CN690,83,FALSE),"unknown")</f>
        <v>Suffolk</v>
      </c>
      <c r="AO117" s="159" t="str">
        <f>IFERROR(VLOOKUP(Table1[[#This Row],[RespondentID]],'All Data'!$A118:$CN690,84,FALSE),"unknown")</f>
        <v>Deer Park, 11729</v>
      </c>
      <c r="AP117" s="159" t="str">
        <f>IFERROR(VLOOKUP(Table1[[#This Row],[RespondentID]],'All Data'!$A118:$CN690,85,FALSE),"unknown")</f>
        <v>Black/African American</v>
      </c>
      <c r="AQ117" s="159" t="str">
        <f>IFERROR(VLOOKUP(Table1[[#This Row],[RespondentID]],'All Data'!$A118:$CN690,86,FALSE),"unknown")</f>
        <v>No</v>
      </c>
      <c r="AR117" s="159" t="str">
        <f>IFERROR(VLOOKUP(Table1[[#This Row],[RespondentID]],'All Data'!$A118:$CN690,87,FALSE),"unknown")</f>
        <v xml:space="preserve">English </v>
      </c>
      <c r="AS117" s="159" t="str">
        <f>IFERROR(VLOOKUP(Table1[[#This Row],[RespondentID]],'All Data'!$A118:$CN690,88,FALSE),"unknown")</f>
        <v>$75,000 to $125,000</v>
      </c>
      <c r="AT117" s="159" t="str">
        <f>IFERROR(VLOOKUP(Table1[[#This Row],[RespondentID]],'All Data'!$A118:$CN690,89,FALSE),"unknown")</f>
        <v>Graduate school</v>
      </c>
      <c r="AU117" s="159" t="str">
        <f>IFERROR(VLOOKUP(Table1[[#This Row],[RespondentID]],'All Data'!$A118:$CN690,90,FALSE),"unknown")</f>
        <v>Employed for wages</v>
      </c>
      <c r="AV117" s="159" t="str">
        <f>IFERROR(VLOOKUP(Table1[[#This Row],[RespondentID]],'All Data'!$A118:$CN690,91,FALSE),"unknown")</f>
        <v>Yes</v>
      </c>
      <c r="AW117" s="159" t="str">
        <f>IFERROR(VLOOKUP(Table1[[#This Row],[RespondentID]],'All Data'!$A118:$CN690,92,FALSE),"unknown")</f>
        <v>Yes</v>
      </c>
    </row>
    <row r="118" spans="1:49" x14ac:dyDescent="0.35">
      <c r="A118" s="6">
        <v>5657098613</v>
      </c>
      <c r="B118" s="6"/>
      <c r="C118" s="6" t="s">
        <v>19</v>
      </c>
      <c r="D118" s="6" t="s">
        <v>20</v>
      </c>
      <c r="E118" s="6"/>
      <c r="F118" s="6" t="s">
        <v>22</v>
      </c>
      <c r="G118" s="6"/>
      <c r="H118" s="6"/>
      <c r="I118" s="6"/>
      <c r="J118" s="6"/>
      <c r="K118" s="6"/>
      <c r="L118" s="6"/>
      <c r="M118" s="6"/>
      <c r="N118" s="6"/>
      <c r="O118" s="8"/>
      <c r="P118" s="8">
        <f t="shared" si="18"/>
        <v>3</v>
      </c>
      <c r="Q118" s="9">
        <f t="shared" si="19"/>
        <v>1</v>
      </c>
      <c r="R118" s="8"/>
      <c r="S118" s="8">
        <f t="shared" si="35"/>
        <v>0</v>
      </c>
      <c r="T118" s="8">
        <f t="shared" si="20"/>
        <v>1</v>
      </c>
      <c r="U118" s="8">
        <f t="shared" si="21"/>
        <v>1</v>
      </c>
      <c r="V118" s="88">
        <f t="shared" si="22"/>
        <v>0</v>
      </c>
      <c r="W118" s="88">
        <f t="shared" si="23"/>
        <v>1</v>
      </c>
      <c r="X118" s="88">
        <f t="shared" si="24"/>
        <v>0</v>
      </c>
      <c r="Y118" s="88">
        <f t="shared" si="25"/>
        <v>0</v>
      </c>
      <c r="Z118" s="88">
        <f t="shared" si="26"/>
        <v>0</v>
      </c>
      <c r="AA118" s="88">
        <f t="shared" si="27"/>
        <v>0</v>
      </c>
      <c r="AB118" s="88">
        <f t="shared" si="28"/>
        <v>0</v>
      </c>
      <c r="AC118" s="88">
        <f t="shared" si="29"/>
        <v>0</v>
      </c>
      <c r="AD118" s="88">
        <f t="shared" si="30"/>
        <v>0</v>
      </c>
      <c r="AE118" s="88">
        <f t="shared" si="31"/>
        <v>0</v>
      </c>
      <c r="AF118" s="8"/>
      <c r="AG118" s="8"/>
      <c r="AH118" s="8">
        <f t="shared" si="32"/>
        <v>3</v>
      </c>
      <c r="AI118" s="8">
        <f t="shared" si="33"/>
        <v>3</v>
      </c>
      <c r="AJ118" s="8" t="str">
        <f t="shared" si="34"/>
        <v>Correct</v>
      </c>
      <c r="AK118" s="8"/>
      <c r="AL118" s="159" t="str">
        <f>IFERROR(VLOOKUP(Table1[[#This Row],[RespondentID]],'All Data'!$A119:$CN691,81,FALSE),"unknown")</f>
        <v>Female</v>
      </c>
      <c r="AM118" s="159">
        <f>IFERROR(VLOOKUP(Table1[[#This Row],[RespondentID]],'All Data'!$A119:$CN691,82,FALSE),"unknown")</f>
        <v>41</v>
      </c>
      <c r="AN118" s="159" t="str">
        <f>IFERROR(VLOOKUP(Table1[[#This Row],[RespondentID]],'All Data'!$A119:$CN691,83,FALSE),"unknown")</f>
        <v>Suffolk</v>
      </c>
      <c r="AO118" s="159" t="str">
        <f>IFERROR(VLOOKUP(Table1[[#This Row],[RespondentID]],'All Data'!$A119:$CN691,84,FALSE),"unknown")</f>
        <v>Smithtown, 11787</v>
      </c>
      <c r="AP118" s="159" t="str">
        <f>IFERROR(VLOOKUP(Table1[[#This Row],[RespondentID]],'All Data'!$A119:$CN691,85,FALSE),"unknown")</f>
        <v>White/Caucasian</v>
      </c>
      <c r="AQ118" s="159" t="str">
        <f>IFERROR(VLOOKUP(Table1[[#This Row],[RespondentID]],'All Data'!$A119:$CN691,86,FALSE),"unknown")</f>
        <v>No</v>
      </c>
      <c r="AR118" s="159" t="str">
        <f>IFERROR(VLOOKUP(Table1[[#This Row],[RespondentID]],'All Data'!$A119:$CN691,87,FALSE),"unknown")</f>
        <v xml:space="preserve">English </v>
      </c>
      <c r="AS118" s="159" t="str">
        <f>IFERROR(VLOOKUP(Table1[[#This Row],[RespondentID]],'All Data'!$A119:$CN691,88,FALSE),"unknown")</f>
        <v>$0-$19,999</v>
      </c>
      <c r="AT118" s="159" t="str">
        <f>IFERROR(VLOOKUP(Table1[[#This Row],[RespondentID]],'All Data'!$A119:$CN691,89,FALSE),"unknown")</f>
        <v>Some high school</v>
      </c>
      <c r="AU118" s="159" t="str">
        <f>IFERROR(VLOOKUP(Table1[[#This Row],[RespondentID]],'All Data'!$A119:$CN691,90,FALSE),"unknown")</f>
        <v>Employed for wages</v>
      </c>
      <c r="AV118" s="159" t="str">
        <f>IFERROR(VLOOKUP(Table1[[#This Row],[RespondentID]],'All Data'!$A119:$CN691,91,FALSE),"unknown")</f>
        <v>Yes</v>
      </c>
      <c r="AW118" s="159" t="str">
        <f>IFERROR(VLOOKUP(Table1[[#This Row],[RespondentID]],'All Data'!$A119:$CN691,92,FALSE),"unknown")</f>
        <v>Yes</v>
      </c>
    </row>
    <row r="119" spans="1:49" x14ac:dyDescent="0.35">
      <c r="A119" s="6">
        <v>5657094173</v>
      </c>
      <c r="B119" s="6"/>
      <c r="C119" s="6"/>
      <c r="D119" s="6" t="s">
        <v>20</v>
      </c>
      <c r="E119" s="6"/>
      <c r="F119" s="6" t="s">
        <v>22</v>
      </c>
      <c r="G119" s="6"/>
      <c r="H119" s="6"/>
      <c r="I119" s="6"/>
      <c r="J119" s="6"/>
      <c r="K119" s="6"/>
      <c r="L119" s="6"/>
      <c r="M119" s="6" t="s">
        <v>29</v>
      </c>
      <c r="N119" s="6"/>
      <c r="O119" s="8"/>
      <c r="P119" s="8">
        <f t="shared" si="18"/>
        <v>3</v>
      </c>
      <c r="Q119" s="10">
        <f t="shared" si="19"/>
        <v>1</v>
      </c>
      <c r="R119" s="8"/>
      <c r="S119" s="8">
        <f t="shared" si="35"/>
        <v>0</v>
      </c>
      <c r="T119" s="8">
        <f t="shared" si="20"/>
        <v>0</v>
      </c>
      <c r="U119" s="8">
        <f t="shared" si="21"/>
        <v>1</v>
      </c>
      <c r="V119" s="88">
        <f t="shared" si="22"/>
        <v>0</v>
      </c>
      <c r="W119" s="88">
        <f t="shared" si="23"/>
        <v>1</v>
      </c>
      <c r="X119" s="88">
        <f t="shared" si="24"/>
        <v>0</v>
      </c>
      <c r="Y119" s="88">
        <f t="shared" si="25"/>
        <v>0</v>
      </c>
      <c r="Z119" s="88">
        <f t="shared" si="26"/>
        <v>0</v>
      </c>
      <c r="AA119" s="88">
        <f t="shared" si="27"/>
        <v>0</v>
      </c>
      <c r="AB119" s="88">
        <f t="shared" si="28"/>
        <v>0</v>
      </c>
      <c r="AC119" s="88">
        <f t="shared" si="29"/>
        <v>0</v>
      </c>
      <c r="AD119" s="88">
        <f t="shared" si="30"/>
        <v>1</v>
      </c>
      <c r="AE119" s="88">
        <f t="shared" si="31"/>
        <v>0</v>
      </c>
      <c r="AF119" s="8"/>
      <c r="AG119" s="8"/>
      <c r="AH119" s="8">
        <f t="shared" si="32"/>
        <v>3</v>
      </c>
      <c r="AI119" s="8">
        <f t="shared" si="33"/>
        <v>3</v>
      </c>
      <c r="AJ119" s="8" t="str">
        <f t="shared" si="34"/>
        <v>Correct</v>
      </c>
      <c r="AK119" s="8"/>
      <c r="AL119" s="159" t="str">
        <f>IFERROR(VLOOKUP(Table1[[#This Row],[RespondentID]],'All Data'!$A120:$CN692,81,FALSE),"unknown")</f>
        <v>Female</v>
      </c>
      <c r="AM119" s="159">
        <f>IFERROR(VLOOKUP(Table1[[#This Row],[RespondentID]],'All Data'!$A120:$CN692,82,FALSE),"unknown")</f>
        <v>41</v>
      </c>
      <c r="AN119" s="159" t="str">
        <f>IFERROR(VLOOKUP(Table1[[#This Row],[RespondentID]],'All Data'!$A120:$CN692,83,FALSE),"unknown")</f>
        <v>Suffolk</v>
      </c>
      <c r="AO119" s="159" t="str">
        <f>IFERROR(VLOOKUP(Table1[[#This Row],[RespondentID]],'All Data'!$A120:$CN692,84,FALSE),"unknown")</f>
        <v>Nesconset, 11767</v>
      </c>
      <c r="AP119" s="159">
        <f>IFERROR(VLOOKUP(Table1[[#This Row],[RespondentID]],'All Data'!$A120:$CN692,85,FALSE),"unknown")</f>
        <v>0</v>
      </c>
      <c r="AQ119" s="159">
        <f>IFERROR(VLOOKUP(Table1[[#This Row],[RespondentID]],'All Data'!$A120:$CN692,86,FALSE),"unknown")</f>
        <v>0</v>
      </c>
      <c r="AR119" s="159" t="str">
        <f>IFERROR(VLOOKUP(Table1[[#This Row],[RespondentID]],'All Data'!$A120:$CN692,87,FALSE),"unknown")</f>
        <v xml:space="preserve"> </v>
      </c>
      <c r="AS119" s="159">
        <f>IFERROR(VLOOKUP(Table1[[#This Row],[RespondentID]],'All Data'!$A120:$CN692,88,FALSE),"unknown")</f>
        <v>0</v>
      </c>
      <c r="AT119" s="159">
        <f>IFERROR(VLOOKUP(Table1[[#This Row],[RespondentID]],'All Data'!$A120:$CN692,89,FALSE),"unknown")</f>
        <v>0</v>
      </c>
      <c r="AU119" s="159">
        <f>IFERROR(VLOOKUP(Table1[[#This Row],[RespondentID]],'All Data'!$A120:$CN692,90,FALSE),"unknown")</f>
        <v>0</v>
      </c>
      <c r="AV119" s="159">
        <f>IFERROR(VLOOKUP(Table1[[#This Row],[RespondentID]],'All Data'!$A120:$CN692,91,FALSE),"unknown")</f>
        <v>0</v>
      </c>
      <c r="AW119" s="159">
        <f>IFERROR(VLOOKUP(Table1[[#This Row],[RespondentID]],'All Data'!$A120:$CN692,92,FALSE),"unknown")</f>
        <v>0</v>
      </c>
    </row>
    <row r="120" spans="1:49" x14ac:dyDescent="0.35">
      <c r="A120" s="6">
        <v>5657069444</v>
      </c>
      <c r="B120" s="6"/>
      <c r="C120" s="6" t="s">
        <v>19</v>
      </c>
      <c r="D120" s="6"/>
      <c r="E120" s="6"/>
      <c r="F120" s="6"/>
      <c r="G120" s="6"/>
      <c r="H120" s="6"/>
      <c r="I120" s="6"/>
      <c r="J120" s="6"/>
      <c r="K120" s="6"/>
      <c r="L120" s="6"/>
      <c r="M120" s="6" t="s">
        <v>29</v>
      </c>
      <c r="N120" s="6"/>
      <c r="O120" s="8"/>
      <c r="P120" s="8">
        <f t="shared" si="18"/>
        <v>2</v>
      </c>
      <c r="Q120" s="9">
        <f t="shared" si="19"/>
        <v>1.5</v>
      </c>
      <c r="R120" s="8"/>
      <c r="S120" s="8">
        <f t="shared" si="35"/>
        <v>0</v>
      </c>
      <c r="T120" s="8">
        <f t="shared" si="20"/>
        <v>1</v>
      </c>
      <c r="U120" s="8">
        <f t="shared" si="21"/>
        <v>0</v>
      </c>
      <c r="V120" s="88">
        <f t="shared" si="22"/>
        <v>0</v>
      </c>
      <c r="W120" s="88">
        <f t="shared" si="23"/>
        <v>0</v>
      </c>
      <c r="X120" s="88">
        <f t="shared" si="24"/>
        <v>0</v>
      </c>
      <c r="Y120" s="88">
        <f t="shared" si="25"/>
        <v>0</v>
      </c>
      <c r="Z120" s="88">
        <f t="shared" si="26"/>
        <v>0</v>
      </c>
      <c r="AA120" s="88">
        <f t="shared" si="27"/>
        <v>0</v>
      </c>
      <c r="AB120" s="88">
        <f t="shared" si="28"/>
        <v>0</v>
      </c>
      <c r="AC120" s="88">
        <f t="shared" si="29"/>
        <v>0</v>
      </c>
      <c r="AD120" s="88">
        <f t="shared" si="30"/>
        <v>1</v>
      </c>
      <c r="AE120" s="88">
        <f t="shared" si="31"/>
        <v>0</v>
      </c>
      <c r="AF120" s="8"/>
      <c r="AG120" s="8"/>
      <c r="AH120" s="8">
        <f t="shared" si="32"/>
        <v>2</v>
      </c>
      <c r="AI120" s="8">
        <f t="shared" si="33"/>
        <v>2</v>
      </c>
      <c r="AJ120" s="8" t="str">
        <f t="shared" si="34"/>
        <v>Correct</v>
      </c>
      <c r="AK120" s="8"/>
      <c r="AL120" s="159" t="str">
        <f>IFERROR(VLOOKUP(Table1[[#This Row],[RespondentID]],'All Data'!$A121:$CN693,81,FALSE),"unknown")</f>
        <v>Female</v>
      </c>
      <c r="AM120" s="159">
        <f>IFERROR(VLOOKUP(Table1[[#This Row],[RespondentID]],'All Data'!$A121:$CN693,82,FALSE),"unknown")</f>
        <v>70</v>
      </c>
      <c r="AN120" s="159" t="str">
        <f>IFERROR(VLOOKUP(Table1[[#This Row],[RespondentID]],'All Data'!$A121:$CN693,83,FALSE),"unknown")</f>
        <v>Nassau</v>
      </c>
      <c r="AO120" s="159" t="str">
        <f>IFERROR(VLOOKUP(Table1[[#This Row],[RespondentID]],'All Data'!$A121:$CN693,84,FALSE),"unknown")</f>
        <v>Farmingdale, 11735</v>
      </c>
      <c r="AP120" s="159" t="str">
        <f>IFERROR(VLOOKUP(Table1[[#This Row],[RespondentID]],'All Data'!$A121:$CN693,85,FALSE),"unknown")</f>
        <v>White/Caucasian</v>
      </c>
      <c r="AQ120" s="159" t="str">
        <f>IFERROR(VLOOKUP(Table1[[#This Row],[RespondentID]],'All Data'!$A121:$CN693,86,FALSE),"unknown")</f>
        <v>No</v>
      </c>
      <c r="AR120" s="159" t="str">
        <f>IFERROR(VLOOKUP(Table1[[#This Row],[RespondentID]],'All Data'!$A121:$CN693,87,FALSE),"unknown")</f>
        <v xml:space="preserve">English </v>
      </c>
      <c r="AS120" s="159" t="str">
        <f>IFERROR(VLOOKUP(Table1[[#This Row],[RespondentID]],'All Data'!$A121:$CN693,88,FALSE),"unknown")</f>
        <v>$50,000 to $74,999</v>
      </c>
      <c r="AT120" s="159" t="str">
        <f>IFERROR(VLOOKUP(Table1[[#This Row],[RespondentID]],'All Data'!$A121:$CN693,89,FALSE),"unknown")</f>
        <v>College graduate</v>
      </c>
      <c r="AU120" s="159" t="str">
        <f>IFERROR(VLOOKUP(Table1[[#This Row],[RespondentID]],'All Data'!$A121:$CN693,90,FALSE),"unknown")</f>
        <v>Retired</v>
      </c>
      <c r="AV120" s="159" t="str">
        <f>IFERROR(VLOOKUP(Table1[[#This Row],[RespondentID]],'All Data'!$A121:$CN693,91,FALSE),"unknown")</f>
        <v>Yes</v>
      </c>
      <c r="AW120" s="159" t="str">
        <f>IFERROR(VLOOKUP(Table1[[#This Row],[RespondentID]],'All Data'!$A121:$CN693,92,FALSE),"unknown")</f>
        <v>Yes</v>
      </c>
    </row>
    <row r="121" spans="1:49" x14ac:dyDescent="0.35">
      <c r="A121" s="6">
        <v>5656391060</v>
      </c>
      <c r="B121" s="6" t="s">
        <v>18</v>
      </c>
      <c r="C121" s="6" t="s">
        <v>19</v>
      </c>
      <c r="D121" s="6" t="s">
        <v>20</v>
      </c>
      <c r="E121" s="6"/>
      <c r="F121" s="6"/>
      <c r="G121" s="6"/>
      <c r="H121" s="6"/>
      <c r="I121" s="6"/>
      <c r="J121" s="6"/>
      <c r="K121" s="6"/>
      <c r="L121" s="6"/>
      <c r="M121" s="6"/>
      <c r="N121" s="6"/>
      <c r="O121" s="8"/>
      <c r="P121" s="8">
        <f t="shared" si="18"/>
        <v>3</v>
      </c>
      <c r="Q121" s="10">
        <f t="shared" si="19"/>
        <v>1</v>
      </c>
      <c r="R121" s="8"/>
      <c r="S121" s="8">
        <f t="shared" si="35"/>
        <v>1</v>
      </c>
      <c r="T121" s="8">
        <f t="shared" si="20"/>
        <v>1</v>
      </c>
      <c r="U121" s="8">
        <f t="shared" si="21"/>
        <v>1</v>
      </c>
      <c r="V121" s="88">
        <f t="shared" si="22"/>
        <v>0</v>
      </c>
      <c r="W121" s="88">
        <f t="shared" si="23"/>
        <v>0</v>
      </c>
      <c r="X121" s="88">
        <f t="shared" si="24"/>
        <v>0</v>
      </c>
      <c r="Y121" s="88">
        <f t="shared" si="25"/>
        <v>0</v>
      </c>
      <c r="Z121" s="88">
        <f t="shared" si="26"/>
        <v>0</v>
      </c>
      <c r="AA121" s="88">
        <f t="shared" si="27"/>
        <v>0</v>
      </c>
      <c r="AB121" s="88">
        <f t="shared" si="28"/>
        <v>0</v>
      </c>
      <c r="AC121" s="88">
        <f t="shared" si="29"/>
        <v>0</v>
      </c>
      <c r="AD121" s="88">
        <f t="shared" si="30"/>
        <v>0</v>
      </c>
      <c r="AE121" s="88">
        <f t="shared" si="31"/>
        <v>0</v>
      </c>
      <c r="AF121" s="8"/>
      <c r="AG121" s="8"/>
      <c r="AH121" s="8">
        <f t="shared" si="32"/>
        <v>3</v>
      </c>
      <c r="AI121" s="8">
        <f t="shared" si="33"/>
        <v>3</v>
      </c>
      <c r="AJ121" s="8" t="str">
        <f t="shared" si="34"/>
        <v>Correct</v>
      </c>
      <c r="AK121" s="8"/>
      <c r="AL121" s="159" t="str">
        <f>IFERROR(VLOOKUP(Table1[[#This Row],[RespondentID]],'All Data'!$A122:$CN694,81,FALSE),"unknown")</f>
        <v>Female</v>
      </c>
      <c r="AM121" s="159">
        <f>IFERROR(VLOOKUP(Table1[[#This Row],[RespondentID]],'All Data'!$A122:$CN694,82,FALSE),"unknown")</f>
        <v>21</v>
      </c>
      <c r="AN121" s="159" t="str">
        <f>IFERROR(VLOOKUP(Table1[[#This Row],[RespondentID]],'All Data'!$A122:$CN694,83,FALSE),"unknown")</f>
        <v>Suffolk</v>
      </c>
      <c r="AO121" s="159" t="str">
        <f>IFERROR(VLOOKUP(Table1[[#This Row],[RespondentID]],'All Data'!$A122:$CN694,84,FALSE),"unknown")</f>
        <v>Amityville, 11701</v>
      </c>
      <c r="AP121" s="159">
        <f>IFERROR(VLOOKUP(Table1[[#This Row],[RespondentID]],'All Data'!$A122:$CN694,85,FALSE),"unknown")</f>
        <v>0</v>
      </c>
      <c r="AQ121" s="159">
        <f>IFERROR(VLOOKUP(Table1[[#This Row],[RespondentID]],'All Data'!$A122:$CN694,86,FALSE),"unknown")</f>
        <v>0</v>
      </c>
      <c r="AR121" s="159" t="str">
        <f>IFERROR(VLOOKUP(Table1[[#This Row],[RespondentID]],'All Data'!$A122:$CN694,87,FALSE),"unknown")</f>
        <v xml:space="preserve"> </v>
      </c>
      <c r="AS121" s="159">
        <f>IFERROR(VLOOKUP(Table1[[#This Row],[RespondentID]],'All Data'!$A122:$CN694,88,FALSE),"unknown")</f>
        <v>0</v>
      </c>
      <c r="AT121" s="159">
        <f>IFERROR(VLOOKUP(Table1[[#This Row],[RespondentID]],'All Data'!$A122:$CN694,89,FALSE),"unknown")</f>
        <v>0</v>
      </c>
      <c r="AU121" s="159">
        <f>IFERROR(VLOOKUP(Table1[[#This Row],[RespondentID]],'All Data'!$A122:$CN694,90,FALSE),"unknown")</f>
        <v>0</v>
      </c>
      <c r="AV121" s="159">
        <f>IFERROR(VLOOKUP(Table1[[#This Row],[RespondentID]],'All Data'!$A122:$CN694,91,FALSE),"unknown")</f>
        <v>0</v>
      </c>
      <c r="AW121" s="159">
        <f>IFERROR(VLOOKUP(Table1[[#This Row],[RespondentID]],'All Data'!$A122:$CN694,92,FALSE),"unknown")</f>
        <v>0</v>
      </c>
    </row>
    <row r="122" spans="1:49" x14ac:dyDescent="0.35">
      <c r="A122" s="6">
        <v>5655964418</v>
      </c>
      <c r="B122" s="6" t="s">
        <v>18</v>
      </c>
      <c r="C122" s="6"/>
      <c r="D122" s="6"/>
      <c r="E122" s="6"/>
      <c r="F122" s="6"/>
      <c r="G122" s="6"/>
      <c r="H122" s="6"/>
      <c r="I122" s="6"/>
      <c r="J122" s="6" t="s">
        <v>26</v>
      </c>
      <c r="K122" s="6"/>
      <c r="L122" s="6"/>
      <c r="M122" s="6"/>
      <c r="N122" s="6" t="s">
        <v>30</v>
      </c>
      <c r="O122" s="8"/>
      <c r="P122" s="8">
        <f t="shared" si="18"/>
        <v>3</v>
      </c>
      <c r="Q122" s="9">
        <f t="shared" si="19"/>
        <v>1</v>
      </c>
      <c r="R122" s="8"/>
      <c r="S122" s="8">
        <f t="shared" si="35"/>
        <v>1</v>
      </c>
      <c r="T122" s="8">
        <f t="shared" si="20"/>
        <v>0</v>
      </c>
      <c r="U122" s="8">
        <f t="shared" si="21"/>
        <v>0</v>
      </c>
      <c r="V122" s="88">
        <f t="shared" si="22"/>
        <v>0</v>
      </c>
      <c r="W122" s="88">
        <f t="shared" si="23"/>
        <v>0</v>
      </c>
      <c r="X122" s="88">
        <f t="shared" si="24"/>
        <v>0</v>
      </c>
      <c r="Y122" s="88">
        <f t="shared" si="25"/>
        <v>0</v>
      </c>
      <c r="Z122" s="88">
        <f t="shared" si="26"/>
        <v>0</v>
      </c>
      <c r="AA122" s="88">
        <f t="shared" si="27"/>
        <v>1</v>
      </c>
      <c r="AB122" s="88">
        <f t="shared" si="28"/>
        <v>0</v>
      </c>
      <c r="AC122" s="88">
        <f t="shared" si="29"/>
        <v>0</v>
      </c>
      <c r="AD122" s="88">
        <f t="shared" si="30"/>
        <v>0</v>
      </c>
      <c r="AE122" s="88">
        <f t="shared" si="31"/>
        <v>1</v>
      </c>
      <c r="AF122" s="8"/>
      <c r="AG122" s="8"/>
      <c r="AH122" s="8">
        <f t="shared" si="32"/>
        <v>3</v>
      </c>
      <c r="AI122" s="8">
        <f t="shared" si="33"/>
        <v>3</v>
      </c>
      <c r="AJ122" s="8" t="str">
        <f t="shared" si="34"/>
        <v>Correct</v>
      </c>
      <c r="AK122" s="8"/>
      <c r="AL122" s="159" t="str">
        <f>IFERROR(VLOOKUP(Table1[[#This Row],[RespondentID]],'All Data'!$A123:$CN695,81,FALSE),"unknown")</f>
        <v>Female</v>
      </c>
      <c r="AM122" s="159">
        <f>IFERROR(VLOOKUP(Table1[[#This Row],[RespondentID]],'All Data'!$A123:$CN695,82,FALSE),"unknown")</f>
        <v>51</v>
      </c>
      <c r="AN122" s="159" t="str">
        <f>IFERROR(VLOOKUP(Table1[[#This Row],[RespondentID]],'All Data'!$A123:$CN695,83,FALSE),"unknown")</f>
        <v>Suffolk</v>
      </c>
      <c r="AO122" s="159" t="str">
        <f>IFERROR(VLOOKUP(Table1[[#This Row],[RespondentID]],'All Data'!$A123:$CN695,84,FALSE),"unknown")</f>
        <v>Shirley, 11967</v>
      </c>
      <c r="AP122" s="159" t="str">
        <f>IFERROR(VLOOKUP(Table1[[#This Row],[RespondentID]],'All Data'!$A123:$CN695,85,FALSE),"unknown")</f>
        <v>White/Caucasian</v>
      </c>
      <c r="AQ122" s="159" t="str">
        <f>IFERROR(VLOOKUP(Table1[[#This Row],[RespondentID]],'All Data'!$A123:$CN695,86,FALSE),"unknown")</f>
        <v>Yes</v>
      </c>
      <c r="AR122" s="159" t="str">
        <f>IFERROR(VLOOKUP(Table1[[#This Row],[RespondentID]],'All Data'!$A123:$CN695,87,FALSE),"unknown")</f>
        <v xml:space="preserve">English Spanish </v>
      </c>
      <c r="AS122" s="159" t="str">
        <f>IFERROR(VLOOKUP(Table1[[#This Row],[RespondentID]],'All Data'!$A123:$CN695,88,FALSE),"unknown")</f>
        <v>$75,000 to $125,000</v>
      </c>
      <c r="AT122" s="159" t="str">
        <f>IFERROR(VLOOKUP(Table1[[#This Row],[RespondentID]],'All Data'!$A123:$CN695,89,FALSE),"unknown")</f>
        <v>College graduate</v>
      </c>
      <c r="AU122" s="159" t="str">
        <f>IFERROR(VLOOKUP(Table1[[#This Row],[RespondentID]],'All Data'!$A123:$CN695,90,FALSE),"unknown")</f>
        <v>Employed for wages</v>
      </c>
      <c r="AV122" s="159" t="str">
        <f>IFERROR(VLOOKUP(Table1[[#This Row],[RespondentID]],'All Data'!$A123:$CN695,91,FALSE),"unknown")</f>
        <v>Yes</v>
      </c>
      <c r="AW122" s="159" t="str">
        <f>IFERROR(VLOOKUP(Table1[[#This Row],[RespondentID]],'All Data'!$A123:$CN695,92,FALSE),"unknown")</f>
        <v>Yes</v>
      </c>
    </row>
    <row r="123" spans="1:49" x14ac:dyDescent="0.35">
      <c r="A123" s="6">
        <v>5654019576</v>
      </c>
      <c r="B123" s="6"/>
      <c r="C123" s="6"/>
      <c r="D123" s="6"/>
      <c r="E123" s="6"/>
      <c r="F123" s="6"/>
      <c r="G123" s="6"/>
      <c r="H123" s="6"/>
      <c r="I123" s="6"/>
      <c r="J123" s="6"/>
      <c r="K123" s="6"/>
      <c r="L123" s="6"/>
      <c r="M123" s="6"/>
      <c r="N123" s="6"/>
      <c r="O123" s="8"/>
      <c r="P123" s="8">
        <f t="shared" si="18"/>
        <v>0</v>
      </c>
      <c r="Q123" s="10" t="e">
        <f t="shared" si="19"/>
        <v>#DIV/0!</v>
      </c>
      <c r="R123" s="8"/>
      <c r="S123" s="8">
        <f t="shared" si="35"/>
        <v>0</v>
      </c>
      <c r="T123" s="8">
        <f t="shared" si="20"/>
        <v>0</v>
      </c>
      <c r="U123" s="8">
        <f t="shared" si="21"/>
        <v>0</v>
      </c>
      <c r="V123" s="88">
        <f t="shared" si="22"/>
        <v>0</v>
      </c>
      <c r="W123" s="88">
        <f t="shared" si="23"/>
        <v>0</v>
      </c>
      <c r="X123" s="88">
        <f t="shared" si="24"/>
        <v>0</v>
      </c>
      <c r="Y123" s="88">
        <f t="shared" si="25"/>
        <v>0</v>
      </c>
      <c r="Z123" s="88">
        <f t="shared" si="26"/>
        <v>0</v>
      </c>
      <c r="AA123" s="88">
        <f t="shared" si="27"/>
        <v>0</v>
      </c>
      <c r="AB123" s="88">
        <f t="shared" si="28"/>
        <v>0</v>
      </c>
      <c r="AC123" s="88">
        <f t="shared" si="29"/>
        <v>0</v>
      </c>
      <c r="AD123" s="88">
        <f t="shared" si="30"/>
        <v>0</v>
      </c>
      <c r="AE123" s="88">
        <f t="shared" si="31"/>
        <v>0</v>
      </c>
      <c r="AF123" s="8"/>
      <c r="AG123" s="8"/>
      <c r="AH123" s="8">
        <f t="shared" si="32"/>
        <v>0</v>
      </c>
      <c r="AI123" s="8">
        <f t="shared" si="33"/>
        <v>0</v>
      </c>
      <c r="AJ123" s="8" t="str">
        <f t="shared" si="34"/>
        <v>Correct</v>
      </c>
      <c r="AK123" s="8"/>
      <c r="AL123" s="159" t="str">
        <f>IFERROR(VLOOKUP(Table1[[#This Row],[RespondentID]],'All Data'!$A124:$CN696,81,FALSE),"unknown")</f>
        <v>Female</v>
      </c>
      <c r="AM123" s="159">
        <f>IFERROR(VLOOKUP(Table1[[#This Row],[RespondentID]],'All Data'!$A124:$CN696,82,FALSE),"unknown")</f>
        <v>70</v>
      </c>
      <c r="AN123" s="159" t="str">
        <f>IFERROR(VLOOKUP(Table1[[#This Row],[RespondentID]],'All Data'!$A124:$CN696,83,FALSE),"unknown")</f>
        <v>Nassau</v>
      </c>
      <c r="AO123" s="159" t="str">
        <f>IFERROR(VLOOKUP(Table1[[#This Row],[RespondentID]],'All Data'!$A124:$CN696,84,FALSE),"unknown")</f>
        <v>Thomaston, 11021</v>
      </c>
      <c r="AP123" s="159" t="str">
        <f>IFERROR(VLOOKUP(Table1[[#This Row],[RespondentID]],'All Data'!$A124:$CN696,85,FALSE),"unknown")</f>
        <v>White/Caucasian</v>
      </c>
      <c r="AQ123" s="159" t="str">
        <f>IFERROR(VLOOKUP(Table1[[#This Row],[RespondentID]],'All Data'!$A124:$CN696,86,FALSE),"unknown")</f>
        <v>No</v>
      </c>
      <c r="AR123" s="159" t="str">
        <f>IFERROR(VLOOKUP(Table1[[#This Row],[RespondentID]],'All Data'!$A124:$CN696,87,FALSE),"unknown")</f>
        <v xml:space="preserve">English </v>
      </c>
      <c r="AS123" s="159" t="str">
        <f>IFERROR(VLOOKUP(Table1[[#This Row],[RespondentID]],'All Data'!$A124:$CN696,88,FALSE),"unknown")</f>
        <v>$75,000 to $125,000</v>
      </c>
      <c r="AT123" s="159" t="str">
        <f>IFERROR(VLOOKUP(Table1[[#This Row],[RespondentID]],'All Data'!$A124:$CN696,89,FALSE),"unknown")</f>
        <v>College graduate</v>
      </c>
      <c r="AU123" s="159" t="str">
        <f>IFERROR(VLOOKUP(Table1[[#This Row],[RespondentID]],'All Data'!$A124:$CN696,90,FALSE),"unknown")</f>
        <v>Retired</v>
      </c>
      <c r="AV123" s="159" t="str">
        <f>IFERROR(VLOOKUP(Table1[[#This Row],[RespondentID]],'All Data'!$A124:$CN696,91,FALSE),"unknown")</f>
        <v>Yes</v>
      </c>
      <c r="AW123" s="159" t="str">
        <f>IFERROR(VLOOKUP(Table1[[#This Row],[RespondentID]],'All Data'!$A124:$CN696,92,FALSE),"unknown")</f>
        <v>Yes</v>
      </c>
    </row>
    <row r="124" spans="1:49" x14ac:dyDescent="0.35">
      <c r="A124" s="6">
        <v>5653801081</v>
      </c>
      <c r="B124" s="6"/>
      <c r="C124" s="6"/>
      <c r="D124" s="6"/>
      <c r="E124" s="6"/>
      <c r="F124" s="6"/>
      <c r="G124" s="6"/>
      <c r="H124" s="6"/>
      <c r="I124" s="6"/>
      <c r="J124" s="6"/>
      <c r="K124" s="6" t="s">
        <v>27</v>
      </c>
      <c r="L124" s="6" t="s">
        <v>28</v>
      </c>
      <c r="M124" s="6"/>
      <c r="N124" s="6" t="s">
        <v>30</v>
      </c>
      <c r="O124" s="8"/>
      <c r="P124" s="8">
        <f t="shared" si="18"/>
        <v>3</v>
      </c>
      <c r="Q124" s="9">
        <f t="shared" si="19"/>
        <v>1</v>
      </c>
      <c r="R124" s="8"/>
      <c r="S124" s="8">
        <f t="shared" si="35"/>
        <v>0</v>
      </c>
      <c r="T124" s="8">
        <f t="shared" si="20"/>
        <v>0</v>
      </c>
      <c r="U124" s="8">
        <f t="shared" si="21"/>
        <v>0</v>
      </c>
      <c r="V124" s="88">
        <f t="shared" si="22"/>
        <v>0</v>
      </c>
      <c r="W124" s="88">
        <f t="shared" si="23"/>
        <v>0</v>
      </c>
      <c r="X124" s="88">
        <f t="shared" si="24"/>
        <v>0</v>
      </c>
      <c r="Y124" s="88">
        <f t="shared" si="25"/>
        <v>0</v>
      </c>
      <c r="Z124" s="88">
        <f t="shared" si="26"/>
        <v>0</v>
      </c>
      <c r="AA124" s="88">
        <f t="shared" si="27"/>
        <v>0</v>
      </c>
      <c r="AB124" s="88">
        <f t="shared" si="28"/>
        <v>1</v>
      </c>
      <c r="AC124" s="88">
        <f t="shared" si="29"/>
        <v>1</v>
      </c>
      <c r="AD124" s="88">
        <f t="shared" si="30"/>
        <v>0</v>
      </c>
      <c r="AE124" s="88">
        <f t="shared" si="31"/>
        <v>1</v>
      </c>
      <c r="AF124" s="8"/>
      <c r="AG124" s="8"/>
      <c r="AH124" s="8">
        <f t="shared" si="32"/>
        <v>3</v>
      </c>
      <c r="AI124" s="8">
        <f t="shared" si="33"/>
        <v>3</v>
      </c>
      <c r="AJ124" s="8" t="str">
        <f t="shared" si="34"/>
        <v>Correct</v>
      </c>
      <c r="AK124" s="8"/>
      <c r="AL124" s="159" t="str">
        <f>IFERROR(VLOOKUP(Table1[[#This Row],[RespondentID]],'All Data'!$A125:$CN697,81,FALSE),"unknown")</f>
        <v>Female</v>
      </c>
      <c r="AM124" s="159">
        <f>IFERROR(VLOOKUP(Table1[[#This Row],[RespondentID]],'All Data'!$A125:$CN697,82,FALSE),"unknown")</f>
        <v>35</v>
      </c>
      <c r="AN124" s="159" t="str">
        <f>IFERROR(VLOOKUP(Table1[[#This Row],[RespondentID]],'All Data'!$A125:$CN697,83,FALSE),"unknown")</f>
        <v>Suffolk</v>
      </c>
      <c r="AO124" s="159" t="str">
        <f>IFERROR(VLOOKUP(Table1[[#This Row],[RespondentID]],'All Data'!$A125:$CN697,84,FALSE),"unknown")</f>
        <v>Stony Brook, 11790</v>
      </c>
      <c r="AP124" s="159" t="str">
        <f>IFERROR(VLOOKUP(Table1[[#This Row],[RespondentID]],'All Data'!$A125:$CN697,85,FALSE),"unknown")</f>
        <v>White/Caucasian</v>
      </c>
      <c r="AQ124" s="159" t="str">
        <f>IFERROR(VLOOKUP(Table1[[#This Row],[RespondentID]],'All Data'!$A125:$CN697,86,FALSE),"unknown")</f>
        <v>No</v>
      </c>
      <c r="AR124" s="159" t="str">
        <f>IFERROR(VLOOKUP(Table1[[#This Row],[RespondentID]],'All Data'!$A125:$CN697,87,FALSE),"unknown")</f>
        <v xml:space="preserve">English </v>
      </c>
      <c r="AS124" s="159" t="str">
        <f>IFERROR(VLOOKUP(Table1[[#This Row],[RespondentID]],'All Data'!$A125:$CN697,88,FALSE),"unknown")</f>
        <v>$20,000 to $34,999</v>
      </c>
      <c r="AT124" s="159" t="str">
        <f>IFERROR(VLOOKUP(Table1[[#This Row],[RespondentID]],'All Data'!$A125:$CN697,89,FALSE),"unknown")</f>
        <v>College graduate</v>
      </c>
      <c r="AU124" s="159" t="str">
        <f>IFERROR(VLOOKUP(Table1[[#This Row],[RespondentID]],'All Data'!$A125:$CN697,90,FALSE),"unknown")</f>
        <v>Out of work and looking for work</v>
      </c>
      <c r="AV124" s="159" t="str">
        <f>IFERROR(VLOOKUP(Table1[[#This Row],[RespondentID]],'All Data'!$A125:$CN697,91,FALSE),"unknown")</f>
        <v>Yes</v>
      </c>
      <c r="AW124" s="159" t="str">
        <f>IFERROR(VLOOKUP(Table1[[#This Row],[RespondentID]],'All Data'!$A125:$CN697,92,FALSE),"unknown")</f>
        <v>Yes</v>
      </c>
    </row>
    <row r="125" spans="1:49" x14ac:dyDescent="0.35">
      <c r="A125" s="6">
        <v>5653088885</v>
      </c>
      <c r="B125" s="6"/>
      <c r="C125" s="6"/>
      <c r="D125" s="6"/>
      <c r="E125" s="6"/>
      <c r="F125" s="6"/>
      <c r="G125" s="6"/>
      <c r="H125" s="6"/>
      <c r="I125" s="6"/>
      <c r="J125" s="6"/>
      <c r="K125" s="6" t="s">
        <v>27</v>
      </c>
      <c r="L125" s="6"/>
      <c r="M125" s="6"/>
      <c r="N125" s="6"/>
      <c r="O125" s="8"/>
      <c r="P125" s="8">
        <f t="shared" si="18"/>
        <v>1</v>
      </c>
      <c r="Q125" s="10">
        <f t="shared" si="19"/>
        <v>3</v>
      </c>
      <c r="R125" s="8"/>
      <c r="S125" s="8">
        <f t="shared" si="35"/>
        <v>0</v>
      </c>
      <c r="T125" s="8">
        <f t="shared" si="20"/>
        <v>0</v>
      </c>
      <c r="U125" s="8">
        <f t="shared" si="21"/>
        <v>0</v>
      </c>
      <c r="V125" s="88">
        <f t="shared" si="22"/>
        <v>0</v>
      </c>
      <c r="W125" s="88">
        <f t="shared" si="23"/>
        <v>0</v>
      </c>
      <c r="X125" s="88">
        <f t="shared" si="24"/>
        <v>0</v>
      </c>
      <c r="Y125" s="88">
        <f t="shared" si="25"/>
        <v>0</v>
      </c>
      <c r="Z125" s="88">
        <f t="shared" si="26"/>
        <v>0</v>
      </c>
      <c r="AA125" s="88">
        <f t="shared" si="27"/>
        <v>0</v>
      </c>
      <c r="AB125" s="88">
        <f t="shared" si="28"/>
        <v>1</v>
      </c>
      <c r="AC125" s="88">
        <f t="shared" si="29"/>
        <v>0</v>
      </c>
      <c r="AD125" s="88">
        <f t="shared" si="30"/>
        <v>0</v>
      </c>
      <c r="AE125" s="88">
        <f t="shared" si="31"/>
        <v>0</v>
      </c>
      <c r="AF125" s="8"/>
      <c r="AG125" s="8"/>
      <c r="AH125" s="8">
        <f t="shared" si="32"/>
        <v>1</v>
      </c>
      <c r="AI125" s="8">
        <f t="shared" si="33"/>
        <v>1</v>
      </c>
      <c r="AJ125" s="8" t="str">
        <f t="shared" si="34"/>
        <v>Correct</v>
      </c>
      <c r="AK125" s="8"/>
      <c r="AL125" s="159" t="str">
        <f>IFERROR(VLOOKUP(Table1[[#This Row],[RespondentID]],'All Data'!$A126:$CN698,81,FALSE),"unknown")</f>
        <v>Female</v>
      </c>
      <c r="AM125" s="159">
        <f>IFERROR(VLOOKUP(Table1[[#This Row],[RespondentID]],'All Data'!$A126:$CN698,82,FALSE),"unknown")</f>
        <v>47</v>
      </c>
      <c r="AN125" s="159" t="str">
        <f>IFERROR(VLOOKUP(Table1[[#This Row],[RespondentID]],'All Data'!$A126:$CN698,83,FALSE),"unknown")</f>
        <v>Nassau</v>
      </c>
      <c r="AO125" s="159" t="str">
        <f>IFERROR(VLOOKUP(Table1[[#This Row],[RespondentID]],'All Data'!$A126:$CN698,84,FALSE),"unknown")</f>
        <v>Roosevelt, 11575</v>
      </c>
      <c r="AP125" s="159" t="str">
        <f>IFERROR(VLOOKUP(Table1[[#This Row],[RespondentID]],'All Data'!$A126:$CN698,85,FALSE),"unknown")</f>
        <v>Native American</v>
      </c>
      <c r="AQ125" s="159" t="str">
        <f>IFERROR(VLOOKUP(Table1[[#This Row],[RespondentID]],'All Data'!$A126:$CN698,86,FALSE),"unknown")</f>
        <v>Yes</v>
      </c>
      <c r="AR125" s="159" t="str">
        <f>IFERROR(VLOOKUP(Table1[[#This Row],[RespondentID]],'All Data'!$A126:$CN698,87,FALSE),"unknown")</f>
        <v xml:space="preserve">English Spanish </v>
      </c>
      <c r="AS125" s="159" t="str">
        <f>IFERROR(VLOOKUP(Table1[[#This Row],[RespondentID]],'All Data'!$A126:$CN698,88,FALSE),"unknown")</f>
        <v>$50,000 to $74,999</v>
      </c>
      <c r="AT125" s="159" t="str">
        <f>IFERROR(VLOOKUP(Table1[[#This Row],[RespondentID]],'All Data'!$A126:$CN698,89,FALSE),"unknown")</f>
        <v>College graduate</v>
      </c>
      <c r="AU125" s="159" t="str">
        <f>IFERROR(VLOOKUP(Table1[[#This Row],[RespondentID]],'All Data'!$A126:$CN698,90,FALSE),"unknown")</f>
        <v>Employed for wages</v>
      </c>
      <c r="AV125" s="159" t="str">
        <f>IFERROR(VLOOKUP(Table1[[#This Row],[RespondentID]],'All Data'!$A126:$CN698,91,FALSE),"unknown")</f>
        <v>Yes</v>
      </c>
      <c r="AW125" s="159" t="str">
        <f>IFERROR(VLOOKUP(Table1[[#This Row],[RespondentID]],'All Data'!$A126:$CN698,92,FALSE),"unknown")</f>
        <v>Yes</v>
      </c>
    </row>
    <row r="126" spans="1:49" x14ac:dyDescent="0.35">
      <c r="A126" s="6">
        <v>5652813360</v>
      </c>
      <c r="B126" s="6"/>
      <c r="C126" s="6" t="s">
        <v>19</v>
      </c>
      <c r="D126" s="6" t="s">
        <v>20</v>
      </c>
      <c r="E126" s="6"/>
      <c r="F126" s="6"/>
      <c r="G126" s="6"/>
      <c r="H126" s="6"/>
      <c r="I126" s="6"/>
      <c r="J126" s="6"/>
      <c r="K126" s="6"/>
      <c r="L126" s="6"/>
      <c r="M126" s="6"/>
      <c r="N126" s="6"/>
      <c r="O126" s="8"/>
      <c r="P126" s="8">
        <f t="shared" si="18"/>
        <v>2</v>
      </c>
      <c r="Q126" s="9">
        <f t="shared" si="19"/>
        <v>1.5</v>
      </c>
      <c r="R126" s="8"/>
      <c r="S126" s="8">
        <f t="shared" si="35"/>
        <v>0</v>
      </c>
      <c r="T126" s="8">
        <f t="shared" si="20"/>
        <v>1</v>
      </c>
      <c r="U126" s="8">
        <f t="shared" si="21"/>
        <v>1</v>
      </c>
      <c r="V126" s="88">
        <f t="shared" si="22"/>
        <v>0</v>
      </c>
      <c r="W126" s="88">
        <f t="shared" si="23"/>
        <v>0</v>
      </c>
      <c r="X126" s="88">
        <f t="shared" si="24"/>
        <v>0</v>
      </c>
      <c r="Y126" s="88">
        <f t="shared" si="25"/>
        <v>0</v>
      </c>
      <c r="Z126" s="88">
        <f t="shared" si="26"/>
        <v>0</v>
      </c>
      <c r="AA126" s="88">
        <f t="shared" si="27"/>
        <v>0</v>
      </c>
      <c r="AB126" s="88">
        <f t="shared" si="28"/>
        <v>0</v>
      </c>
      <c r="AC126" s="88">
        <f t="shared" si="29"/>
        <v>0</v>
      </c>
      <c r="AD126" s="88">
        <f t="shared" si="30"/>
        <v>0</v>
      </c>
      <c r="AE126" s="88">
        <f t="shared" si="31"/>
        <v>0</v>
      </c>
      <c r="AF126" s="8"/>
      <c r="AG126" s="8"/>
      <c r="AH126" s="8">
        <f t="shared" si="32"/>
        <v>2</v>
      </c>
      <c r="AI126" s="8">
        <f t="shared" si="33"/>
        <v>2</v>
      </c>
      <c r="AJ126" s="8" t="str">
        <f t="shared" si="34"/>
        <v>Correct</v>
      </c>
      <c r="AK126" s="8"/>
      <c r="AL126" s="159" t="str">
        <f>IFERROR(VLOOKUP(Table1[[#This Row],[RespondentID]],'All Data'!$A127:$CN699,81,FALSE),"unknown")</f>
        <v>Male</v>
      </c>
      <c r="AM126" s="159">
        <f>IFERROR(VLOOKUP(Table1[[#This Row],[RespondentID]],'All Data'!$A127:$CN699,82,FALSE),"unknown")</f>
        <v>64</v>
      </c>
      <c r="AN126" s="159" t="str">
        <f>IFERROR(VLOOKUP(Table1[[#This Row],[RespondentID]],'All Data'!$A127:$CN699,83,FALSE),"unknown")</f>
        <v>Suffolk</v>
      </c>
      <c r="AO126" s="159" t="str">
        <f>IFERROR(VLOOKUP(Table1[[#This Row],[RespondentID]],'All Data'!$A127:$CN699,84,FALSE),"unknown")</f>
        <v>Mount Sinai, 11766</v>
      </c>
      <c r="AP126" s="159" t="str">
        <f>IFERROR(VLOOKUP(Table1[[#This Row],[RespondentID]],'All Data'!$A127:$CN699,85,FALSE),"unknown")</f>
        <v>White/Caucasian</v>
      </c>
      <c r="AQ126" s="159" t="str">
        <f>IFERROR(VLOOKUP(Table1[[#This Row],[RespondentID]],'All Data'!$A127:$CN699,86,FALSE),"unknown")</f>
        <v>No</v>
      </c>
      <c r="AR126" s="159" t="str">
        <f>IFERROR(VLOOKUP(Table1[[#This Row],[RespondentID]],'All Data'!$A127:$CN699,87,FALSE),"unknown")</f>
        <v xml:space="preserve">English </v>
      </c>
      <c r="AS126" s="159" t="str">
        <f>IFERROR(VLOOKUP(Table1[[#This Row],[RespondentID]],'All Data'!$A127:$CN699,88,FALSE),"unknown")</f>
        <v>$50,000 to $74,999</v>
      </c>
      <c r="AT126" s="159" t="str">
        <f>IFERROR(VLOOKUP(Table1[[#This Row],[RespondentID]],'All Data'!$A127:$CN699,89,FALSE),"unknown")</f>
        <v>College graduate</v>
      </c>
      <c r="AU126" s="159" t="str">
        <f>IFERROR(VLOOKUP(Table1[[#This Row],[RespondentID]],'All Data'!$A127:$CN699,90,FALSE),"unknown")</f>
        <v>Out of work and looking for work</v>
      </c>
      <c r="AV126" s="159" t="str">
        <f>IFERROR(VLOOKUP(Table1[[#This Row],[RespondentID]],'All Data'!$A127:$CN699,91,FALSE),"unknown")</f>
        <v>Yes</v>
      </c>
      <c r="AW126" s="159" t="str">
        <f>IFERROR(VLOOKUP(Table1[[#This Row],[RespondentID]],'All Data'!$A127:$CN699,92,FALSE),"unknown")</f>
        <v>Yes</v>
      </c>
    </row>
    <row r="127" spans="1:49" x14ac:dyDescent="0.35">
      <c r="A127" s="6">
        <v>5651640738</v>
      </c>
      <c r="B127" s="6"/>
      <c r="C127" s="6" t="s">
        <v>19</v>
      </c>
      <c r="D127" s="6"/>
      <c r="E127" s="6"/>
      <c r="F127" s="6"/>
      <c r="G127" s="6"/>
      <c r="H127" s="6"/>
      <c r="I127" s="6"/>
      <c r="J127" s="6" t="s">
        <v>26</v>
      </c>
      <c r="K127" s="6"/>
      <c r="L127" s="6"/>
      <c r="M127" s="6"/>
      <c r="N127" s="6"/>
      <c r="O127" s="8"/>
      <c r="P127" s="8">
        <f t="shared" si="18"/>
        <v>2</v>
      </c>
      <c r="Q127" s="10">
        <f t="shared" si="19"/>
        <v>1.5</v>
      </c>
      <c r="R127" s="8"/>
      <c r="S127" s="8">
        <f t="shared" si="35"/>
        <v>0</v>
      </c>
      <c r="T127" s="8">
        <f t="shared" si="20"/>
        <v>1</v>
      </c>
      <c r="U127" s="8">
        <f t="shared" si="21"/>
        <v>0</v>
      </c>
      <c r="V127" s="88">
        <f t="shared" si="22"/>
        <v>0</v>
      </c>
      <c r="W127" s="88">
        <f t="shared" si="23"/>
        <v>0</v>
      </c>
      <c r="X127" s="88">
        <f t="shared" si="24"/>
        <v>0</v>
      </c>
      <c r="Y127" s="88">
        <f t="shared" si="25"/>
        <v>0</v>
      </c>
      <c r="Z127" s="88">
        <f t="shared" si="26"/>
        <v>0</v>
      </c>
      <c r="AA127" s="88">
        <f t="shared" si="27"/>
        <v>1</v>
      </c>
      <c r="AB127" s="88">
        <f t="shared" si="28"/>
        <v>0</v>
      </c>
      <c r="AC127" s="88">
        <f t="shared" si="29"/>
        <v>0</v>
      </c>
      <c r="AD127" s="88">
        <f t="shared" si="30"/>
        <v>0</v>
      </c>
      <c r="AE127" s="88">
        <f t="shared" si="31"/>
        <v>0</v>
      </c>
      <c r="AF127" s="8"/>
      <c r="AG127" s="8"/>
      <c r="AH127" s="8">
        <f t="shared" si="32"/>
        <v>2</v>
      </c>
      <c r="AI127" s="8">
        <f t="shared" si="33"/>
        <v>2</v>
      </c>
      <c r="AJ127" s="8" t="str">
        <f t="shared" si="34"/>
        <v>Correct</v>
      </c>
      <c r="AK127" s="8"/>
      <c r="AL127" s="159" t="str">
        <f>IFERROR(VLOOKUP(Table1[[#This Row],[RespondentID]],'All Data'!$A128:$CN700,81,FALSE),"unknown")</f>
        <v>Male</v>
      </c>
      <c r="AM127" s="159">
        <f>IFERROR(VLOOKUP(Table1[[#This Row],[RespondentID]],'All Data'!$A128:$CN700,82,FALSE),"unknown")</f>
        <v>50</v>
      </c>
      <c r="AN127" s="159" t="str">
        <f>IFERROR(VLOOKUP(Table1[[#This Row],[RespondentID]],'All Data'!$A128:$CN700,83,FALSE),"unknown")</f>
        <v>Nassau</v>
      </c>
      <c r="AO127" s="159" t="str">
        <f>IFERROR(VLOOKUP(Table1[[#This Row],[RespondentID]],'All Data'!$A128:$CN700,84,FALSE),"unknown")</f>
        <v>Wantagh, 11793</v>
      </c>
      <c r="AP127" s="159" t="str">
        <f>IFERROR(VLOOKUP(Table1[[#This Row],[RespondentID]],'All Data'!$A128:$CN700,85,FALSE),"unknown")</f>
        <v>Other (please specify)</v>
      </c>
      <c r="AQ127" s="159" t="str">
        <f>IFERROR(VLOOKUP(Table1[[#This Row],[RespondentID]],'All Data'!$A128:$CN700,86,FALSE),"unknown")</f>
        <v>No</v>
      </c>
      <c r="AR127" s="159" t="str">
        <f>IFERROR(VLOOKUP(Table1[[#This Row],[RespondentID]],'All Data'!$A128:$CN700,87,FALSE),"unknown")</f>
        <v xml:space="preserve">English </v>
      </c>
      <c r="AS127" s="159" t="str">
        <f>IFERROR(VLOOKUP(Table1[[#This Row],[RespondentID]],'All Data'!$A128:$CN700,88,FALSE),"unknown")</f>
        <v>$75,000 to $125,000</v>
      </c>
      <c r="AT127" s="159" t="str">
        <f>IFERROR(VLOOKUP(Table1[[#This Row],[RespondentID]],'All Data'!$A128:$CN700,89,FALSE),"unknown")</f>
        <v>Other (please specify)</v>
      </c>
      <c r="AU127" s="159" t="str">
        <f>IFERROR(VLOOKUP(Table1[[#This Row],[RespondentID]],'All Data'!$A128:$CN700,90,FALSE),"unknown")</f>
        <v>Out of work and looking for work</v>
      </c>
      <c r="AV127" s="159" t="str">
        <f>IFERROR(VLOOKUP(Table1[[#This Row],[RespondentID]],'All Data'!$A128:$CN700,91,FALSE),"unknown")</f>
        <v>Yes</v>
      </c>
      <c r="AW127" s="159" t="str">
        <f>IFERROR(VLOOKUP(Table1[[#This Row],[RespondentID]],'All Data'!$A128:$CN700,92,FALSE),"unknown")</f>
        <v>Yes</v>
      </c>
    </row>
    <row r="128" spans="1:49" x14ac:dyDescent="0.35">
      <c r="A128" s="6">
        <v>5651371773</v>
      </c>
      <c r="B128" s="6"/>
      <c r="C128" s="6"/>
      <c r="D128" s="6"/>
      <c r="E128" s="6"/>
      <c r="F128" s="6"/>
      <c r="G128" s="6"/>
      <c r="H128" s="6"/>
      <c r="I128" s="6"/>
      <c r="J128" s="6"/>
      <c r="K128" s="6"/>
      <c r="L128" s="6"/>
      <c r="M128" s="6"/>
      <c r="N128" s="6"/>
      <c r="O128" s="8"/>
      <c r="P128" s="8">
        <f t="shared" si="18"/>
        <v>0</v>
      </c>
      <c r="Q128" s="9" t="e">
        <f t="shared" si="19"/>
        <v>#DIV/0!</v>
      </c>
      <c r="R128" s="8"/>
      <c r="S128" s="8">
        <f t="shared" si="35"/>
        <v>0</v>
      </c>
      <c r="T128" s="8">
        <f t="shared" si="20"/>
        <v>0</v>
      </c>
      <c r="U128" s="8">
        <f t="shared" si="21"/>
        <v>0</v>
      </c>
      <c r="V128" s="88">
        <f t="shared" si="22"/>
        <v>0</v>
      </c>
      <c r="W128" s="88">
        <f t="shared" si="23"/>
        <v>0</v>
      </c>
      <c r="X128" s="88">
        <f t="shared" si="24"/>
        <v>0</v>
      </c>
      <c r="Y128" s="88">
        <f t="shared" si="25"/>
        <v>0</v>
      </c>
      <c r="Z128" s="88">
        <f t="shared" si="26"/>
        <v>0</v>
      </c>
      <c r="AA128" s="88">
        <f t="shared" si="27"/>
        <v>0</v>
      </c>
      <c r="AB128" s="88">
        <f t="shared" si="28"/>
        <v>0</v>
      </c>
      <c r="AC128" s="88">
        <f t="shared" si="29"/>
        <v>0</v>
      </c>
      <c r="AD128" s="88">
        <f t="shared" si="30"/>
        <v>0</v>
      </c>
      <c r="AE128" s="88">
        <f t="shared" si="31"/>
        <v>0</v>
      </c>
      <c r="AF128" s="8"/>
      <c r="AG128" s="8"/>
      <c r="AH128" s="8">
        <f t="shared" si="32"/>
        <v>0</v>
      </c>
      <c r="AI128" s="8">
        <f t="shared" si="33"/>
        <v>0</v>
      </c>
      <c r="AJ128" s="8" t="str">
        <f t="shared" si="34"/>
        <v>Correct</v>
      </c>
      <c r="AK128" s="8"/>
      <c r="AL128" s="159" t="str">
        <f>IFERROR(VLOOKUP(Table1[[#This Row],[RespondentID]],'All Data'!$A129:$CN701,81,FALSE),"unknown")</f>
        <v>Female</v>
      </c>
      <c r="AM128" s="159">
        <f>IFERROR(VLOOKUP(Table1[[#This Row],[RespondentID]],'All Data'!$A129:$CN701,82,FALSE),"unknown")</f>
        <v>35</v>
      </c>
      <c r="AN128" s="159" t="str">
        <f>IFERROR(VLOOKUP(Table1[[#This Row],[RespondentID]],'All Data'!$A129:$CN701,83,FALSE),"unknown")</f>
        <v>Nassau</v>
      </c>
      <c r="AO128" s="159" t="str">
        <f>IFERROR(VLOOKUP(Table1[[#This Row],[RespondentID]],'All Data'!$A129:$CN701,84,FALSE),"unknown")</f>
        <v>Franklin Square, 11010</v>
      </c>
      <c r="AP128" s="159" t="str">
        <f>IFERROR(VLOOKUP(Table1[[#This Row],[RespondentID]],'All Data'!$A129:$CN701,85,FALSE),"unknown")</f>
        <v>White/Caucasian</v>
      </c>
      <c r="AQ128" s="159" t="str">
        <f>IFERROR(VLOOKUP(Table1[[#This Row],[RespondentID]],'All Data'!$A129:$CN701,86,FALSE),"unknown")</f>
        <v>No</v>
      </c>
      <c r="AR128" s="159" t="str">
        <f>IFERROR(VLOOKUP(Table1[[#This Row],[RespondentID]],'All Data'!$A129:$CN701,87,FALSE),"unknown")</f>
        <v xml:space="preserve">English </v>
      </c>
      <c r="AS128" s="159" t="str">
        <f>IFERROR(VLOOKUP(Table1[[#This Row],[RespondentID]],'All Data'!$A129:$CN701,88,FALSE),"unknown")</f>
        <v>$35,000 to $49,999</v>
      </c>
      <c r="AT128" s="159" t="str">
        <f>IFERROR(VLOOKUP(Table1[[#This Row],[RespondentID]],'All Data'!$A129:$CN701,89,FALSE),"unknown")</f>
        <v>Some college</v>
      </c>
      <c r="AU128" s="159" t="str">
        <f>IFERROR(VLOOKUP(Table1[[#This Row],[RespondentID]],'All Data'!$A129:$CN701,90,FALSE),"unknown")</f>
        <v>Employed for wages</v>
      </c>
      <c r="AV128" s="159" t="str">
        <f>IFERROR(VLOOKUP(Table1[[#This Row],[RespondentID]],'All Data'!$A129:$CN701,91,FALSE),"unknown")</f>
        <v>Yes</v>
      </c>
      <c r="AW128" s="159" t="str">
        <f>IFERROR(VLOOKUP(Table1[[#This Row],[RespondentID]],'All Data'!$A129:$CN701,92,FALSE),"unknown")</f>
        <v>Yes</v>
      </c>
    </row>
    <row r="129" spans="1:49" x14ac:dyDescent="0.35">
      <c r="A129" s="6">
        <v>5650439454</v>
      </c>
      <c r="B129" s="6"/>
      <c r="C129" s="6"/>
      <c r="D129" s="6"/>
      <c r="E129" s="6" t="s">
        <v>21</v>
      </c>
      <c r="F129" s="6"/>
      <c r="G129" s="6"/>
      <c r="H129" s="6"/>
      <c r="I129" s="6"/>
      <c r="J129" s="6"/>
      <c r="K129" s="6" t="s">
        <v>27</v>
      </c>
      <c r="L129" s="6"/>
      <c r="M129" s="6"/>
      <c r="N129" s="6"/>
      <c r="O129" s="8"/>
      <c r="P129" s="8">
        <f t="shared" si="18"/>
        <v>2</v>
      </c>
      <c r="Q129" s="10">
        <f t="shared" si="19"/>
        <v>1.5</v>
      </c>
      <c r="R129" s="8"/>
      <c r="S129" s="8">
        <f t="shared" si="35"/>
        <v>0</v>
      </c>
      <c r="T129" s="8">
        <f t="shared" si="20"/>
        <v>0</v>
      </c>
      <c r="U129" s="8">
        <f t="shared" si="21"/>
        <v>0</v>
      </c>
      <c r="V129" s="88">
        <f t="shared" si="22"/>
        <v>1</v>
      </c>
      <c r="W129" s="88">
        <f t="shared" si="23"/>
        <v>0</v>
      </c>
      <c r="X129" s="88">
        <f t="shared" si="24"/>
        <v>0</v>
      </c>
      <c r="Y129" s="88">
        <f t="shared" si="25"/>
        <v>0</v>
      </c>
      <c r="Z129" s="88">
        <f t="shared" si="26"/>
        <v>0</v>
      </c>
      <c r="AA129" s="88">
        <f t="shared" si="27"/>
        <v>0</v>
      </c>
      <c r="AB129" s="88">
        <f t="shared" si="28"/>
        <v>1</v>
      </c>
      <c r="AC129" s="88">
        <f t="shared" si="29"/>
        <v>0</v>
      </c>
      <c r="AD129" s="88">
        <f t="shared" si="30"/>
        <v>0</v>
      </c>
      <c r="AE129" s="88">
        <f t="shared" si="31"/>
        <v>0</v>
      </c>
      <c r="AF129" s="8"/>
      <c r="AG129" s="8"/>
      <c r="AH129" s="8">
        <f t="shared" si="32"/>
        <v>2</v>
      </c>
      <c r="AI129" s="8">
        <f t="shared" si="33"/>
        <v>2</v>
      </c>
      <c r="AJ129" s="8" t="str">
        <f t="shared" si="34"/>
        <v>Correct</v>
      </c>
      <c r="AK129" s="8"/>
      <c r="AL129" s="159" t="str">
        <f>IFERROR(VLOOKUP(Table1[[#This Row],[RespondentID]],'All Data'!$A130:$CN702,81,FALSE),"unknown")</f>
        <v>Male</v>
      </c>
      <c r="AM129" s="159">
        <f>IFERROR(VLOOKUP(Table1[[#This Row],[RespondentID]],'All Data'!$A130:$CN702,82,FALSE),"unknown")</f>
        <v>50</v>
      </c>
      <c r="AN129" s="159" t="str">
        <f>IFERROR(VLOOKUP(Table1[[#This Row],[RespondentID]],'All Data'!$A130:$CN702,83,FALSE),"unknown")</f>
        <v>Suffolk</v>
      </c>
      <c r="AO129" s="159" t="str">
        <f>IFERROR(VLOOKUP(Table1[[#This Row],[RespondentID]],'All Data'!$A130:$CN702,84,FALSE),"unknown")</f>
        <v>Deer Park, 11729</v>
      </c>
      <c r="AP129" s="159" t="str">
        <f>IFERROR(VLOOKUP(Table1[[#This Row],[RespondentID]],'All Data'!$A130:$CN702,85,FALSE),"unknown")</f>
        <v>White/Caucasian</v>
      </c>
      <c r="AQ129" s="159" t="str">
        <f>IFERROR(VLOOKUP(Table1[[#This Row],[RespondentID]],'All Data'!$A130:$CN702,86,FALSE),"unknown")</f>
        <v>No</v>
      </c>
      <c r="AR129" s="159" t="str">
        <f>IFERROR(VLOOKUP(Table1[[#This Row],[RespondentID]],'All Data'!$A130:$CN702,87,FALSE),"unknown")</f>
        <v xml:space="preserve">English </v>
      </c>
      <c r="AS129" s="159" t="str">
        <f>IFERROR(VLOOKUP(Table1[[#This Row],[RespondentID]],'All Data'!$A130:$CN702,88,FALSE),"unknown")</f>
        <v>$50,000 to $74,999</v>
      </c>
      <c r="AT129" s="159" t="str">
        <f>IFERROR(VLOOKUP(Table1[[#This Row],[RespondentID]],'All Data'!$A130:$CN702,89,FALSE),"unknown")</f>
        <v>Some college</v>
      </c>
      <c r="AU129" s="159" t="str">
        <f>IFERROR(VLOOKUP(Table1[[#This Row],[RespondentID]],'All Data'!$A130:$CN702,90,FALSE),"unknown")</f>
        <v>Employed for wages</v>
      </c>
      <c r="AV129" s="159" t="str">
        <f>IFERROR(VLOOKUP(Table1[[#This Row],[RespondentID]],'All Data'!$A130:$CN702,91,FALSE),"unknown")</f>
        <v>Yes</v>
      </c>
      <c r="AW129" s="159" t="str">
        <f>IFERROR(VLOOKUP(Table1[[#This Row],[RespondentID]],'All Data'!$A130:$CN702,92,FALSE),"unknown")</f>
        <v>Yes</v>
      </c>
    </row>
    <row r="130" spans="1:49" x14ac:dyDescent="0.35">
      <c r="A130" s="6">
        <v>5650318303</v>
      </c>
      <c r="B130" s="6"/>
      <c r="C130" s="6"/>
      <c r="D130" s="6"/>
      <c r="E130" s="6"/>
      <c r="F130" s="6"/>
      <c r="G130" s="6"/>
      <c r="H130" s="6"/>
      <c r="I130" s="6"/>
      <c r="J130" s="6"/>
      <c r="K130" s="6"/>
      <c r="L130" s="6"/>
      <c r="M130" s="6"/>
      <c r="N130" s="6" t="s">
        <v>30</v>
      </c>
      <c r="O130" s="8"/>
      <c r="P130" s="8">
        <f t="shared" ref="P130:P193" si="36">COUNTA(B130:N130)</f>
        <v>1</v>
      </c>
      <c r="Q130" s="9">
        <f t="shared" ref="Q130:Q193" si="37">3/P130</f>
        <v>3</v>
      </c>
      <c r="R130" s="8"/>
      <c r="S130" s="8">
        <f t="shared" si="35"/>
        <v>0</v>
      </c>
      <c r="T130" s="8">
        <f t="shared" ref="T130:T193" si="38">IF($P130&lt;3,IF($C130=$C$1,1,0),IF($C130=$C$1,$Q130,0))</f>
        <v>0</v>
      </c>
      <c r="U130" s="8">
        <f t="shared" ref="U130:U193" si="39">IF($P130&lt;3,IF($D130=$D$1,1,0),IF($D130=$D$1,$Q130,0))</f>
        <v>0</v>
      </c>
      <c r="V130" s="88">
        <f t="shared" ref="V130:V193" si="40">IF($P130&lt;3,IF($E130=$E$1,1,0),IF($E130=$E$1,$Q130,0))</f>
        <v>0</v>
      </c>
      <c r="W130" s="88">
        <f t="shared" ref="W130:W193" si="41">IF($P130&lt;3,IF($F130=$F$1,1,0),IF($F130=$F$1,$Q130,0))</f>
        <v>0</v>
      </c>
      <c r="X130" s="88">
        <f t="shared" ref="X130:X193" si="42">IF($P130&lt;3,IF($G130=$G$1,1,0),IF($G130=$G$1,$Q130,0))</f>
        <v>0</v>
      </c>
      <c r="Y130" s="88">
        <f t="shared" ref="Y130:Y193" si="43">IF($P130&lt;3,IF($H130=$H$1,1,0),IF($H130=$H$1,$Q130,0))</f>
        <v>0</v>
      </c>
      <c r="Z130" s="88">
        <f t="shared" ref="Z130:Z193" si="44">IF($P130&lt;3,IF($I130=$I$1,1,0),IF($I130=$I$1,$Q130,0))</f>
        <v>0</v>
      </c>
      <c r="AA130" s="88">
        <f t="shared" ref="AA130:AA193" si="45">IF($P130&lt;3,IF($J130=$J$1,1,0),IF($J130=$J$1,$Q130,0))</f>
        <v>0</v>
      </c>
      <c r="AB130" s="88">
        <f t="shared" ref="AB130:AB193" si="46">IF($P130&lt;3,IF($K130=$K$1,1,0),IF($K130=$K$1,$Q130,0))</f>
        <v>0</v>
      </c>
      <c r="AC130" s="88">
        <f t="shared" ref="AC130:AC193" si="47">IF($P130&lt;3,IF($L130=$L$1,1,0),IF($L130=$L$1,$Q130,0))</f>
        <v>0</v>
      </c>
      <c r="AD130" s="88">
        <f t="shared" ref="AD130:AD193" si="48">IF($P130&lt;3,IF($M130=$M$1,1,0),IF($M130=$M$1,$Q130,0))</f>
        <v>0</v>
      </c>
      <c r="AE130" s="88">
        <f t="shared" ref="AE130:AE193" si="49">IF($P130&lt;3,IF($N130=$N$1,1,0),IF($N130=$N$1,$Q130,0))</f>
        <v>1</v>
      </c>
      <c r="AF130" s="8"/>
      <c r="AG130" s="8"/>
      <c r="AH130" s="8">
        <f t="shared" ref="AH130:AH193" si="50">SUM(S130:AE130)</f>
        <v>1</v>
      </c>
      <c r="AI130" s="8">
        <f t="shared" ref="AI130:AI193" si="51">P130</f>
        <v>1</v>
      </c>
      <c r="AJ130" s="8" t="str">
        <f t="shared" ref="AJ130:AJ193" si="52">IF(AH130=AI130,"Correct",IF(AH130=3,"Correct","Wrong"))</f>
        <v>Correct</v>
      </c>
      <c r="AK130" s="8"/>
      <c r="AL130" s="159" t="str">
        <f>IFERROR(VLOOKUP(Table1[[#This Row],[RespondentID]],'All Data'!$A131:$CN703,81,FALSE),"unknown")</f>
        <v>Female</v>
      </c>
      <c r="AM130" s="159">
        <f>IFERROR(VLOOKUP(Table1[[#This Row],[RespondentID]],'All Data'!$A131:$CN703,82,FALSE),"unknown")</f>
        <v>35</v>
      </c>
      <c r="AN130" s="159" t="str">
        <f>IFERROR(VLOOKUP(Table1[[#This Row],[RespondentID]],'All Data'!$A131:$CN703,83,FALSE),"unknown")</f>
        <v>Suffolk</v>
      </c>
      <c r="AO130" s="159" t="str">
        <f>IFERROR(VLOOKUP(Table1[[#This Row],[RespondentID]],'All Data'!$A131:$CN703,84,FALSE),"unknown")</f>
        <v>Islip, 11751</v>
      </c>
      <c r="AP130" s="159" t="str">
        <f>IFERROR(VLOOKUP(Table1[[#This Row],[RespondentID]],'All Data'!$A131:$CN703,85,FALSE),"unknown")</f>
        <v>White/Caucasian</v>
      </c>
      <c r="AQ130" s="159" t="str">
        <f>IFERROR(VLOOKUP(Table1[[#This Row],[RespondentID]],'All Data'!$A131:$CN703,86,FALSE),"unknown")</f>
        <v>No</v>
      </c>
      <c r="AR130" s="159" t="str">
        <f>IFERROR(VLOOKUP(Table1[[#This Row],[RespondentID]],'All Data'!$A131:$CN703,87,FALSE),"unknown")</f>
        <v xml:space="preserve">English </v>
      </c>
      <c r="AS130" s="159" t="str">
        <f>IFERROR(VLOOKUP(Table1[[#This Row],[RespondentID]],'All Data'!$A131:$CN703,88,FALSE),"unknown")</f>
        <v>$50,000 to $74,999</v>
      </c>
      <c r="AT130" s="159" t="str">
        <f>IFERROR(VLOOKUP(Table1[[#This Row],[RespondentID]],'All Data'!$A131:$CN703,89,FALSE),"unknown")</f>
        <v>Graduate school</v>
      </c>
      <c r="AU130" s="159" t="str">
        <f>IFERROR(VLOOKUP(Table1[[#This Row],[RespondentID]],'All Data'!$A131:$CN703,90,FALSE),"unknown")</f>
        <v>Employed for wages</v>
      </c>
      <c r="AV130" s="159" t="str">
        <f>IFERROR(VLOOKUP(Table1[[#This Row],[RespondentID]],'All Data'!$A131:$CN703,91,FALSE),"unknown")</f>
        <v>Yes</v>
      </c>
      <c r="AW130" s="159" t="str">
        <f>IFERROR(VLOOKUP(Table1[[#This Row],[RespondentID]],'All Data'!$A131:$CN703,92,FALSE),"unknown")</f>
        <v>Yes</v>
      </c>
    </row>
    <row r="131" spans="1:49" x14ac:dyDescent="0.35">
      <c r="A131" s="6">
        <v>5650160040</v>
      </c>
      <c r="B131" s="6"/>
      <c r="C131" s="6"/>
      <c r="D131" s="6" t="s">
        <v>20</v>
      </c>
      <c r="E131" s="6"/>
      <c r="F131" s="6"/>
      <c r="G131" s="6"/>
      <c r="H131" s="6"/>
      <c r="I131" s="6"/>
      <c r="J131" s="6" t="s">
        <v>26</v>
      </c>
      <c r="K131" s="6"/>
      <c r="L131" s="6"/>
      <c r="M131" s="6"/>
      <c r="N131" s="6"/>
      <c r="O131" s="8"/>
      <c r="P131" s="8">
        <f t="shared" si="36"/>
        <v>2</v>
      </c>
      <c r="Q131" s="10">
        <f t="shared" si="37"/>
        <v>1.5</v>
      </c>
      <c r="R131" s="8"/>
      <c r="S131" s="8">
        <f t="shared" si="35"/>
        <v>0</v>
      </c>
      <c r="T131" s="8">
        <f t="shared" si="38"/>
        <v>0</v>
      </c>
      <c r="U131" s="8">
        <f t="shared" si="39"/>
        <v>1</v>
      </c>
      <c r="V131" s="88">
        <f t="shared" si="40"/>
        <v>0</v>
      </c>
      <c r="W131" s="88">
        <f t="shared" si="41"/>
        <v>0</v>
      </c>
      <c r="X131" s="88">
        <f t="shared" si="42"/>
        <v>0</v>
      </c>
      <c r="Y131" s="88">
        <f t="shared" si="43"/>
        <v>0</v>
      </c>
      <c r="Z131" s="88">
        <f t="shared" si="44"/>
        <v>0</v>
      </c>
      <c r="AA131" s="88">
        <f t="shared" si="45"/>
        <v>1</v>
      </c>
      <c r="AB131" s="88">
        <f t="shared" si="46"/>
        <v>0</v>
      </c>
      <c r="AC131" s="88">
        <f t="shared" si="47"/>
        <v>0</v>
      </c>
      <c r="AD131" s="88">
        <f t="shared" si="48"/>
        <v>0</v>
      </c>
      <c r="AE131" s="88">
        <f t="shared" si="49"/>
        <v>0</v>
      </c>
      <c r="AF131" s="8"/>
      <c r="AG131" s="8"/>
      <c r="AH131" s="8">
        <f t="shared" si="50"/>
        <v>2</v>
      </c>
      <c r="AI131" s="8">
        <f t="shared" si="51"/>
        <v>2</v>
      </c>
      <c r="AJ131" s="8" t="str">
        <f t="shared" si="52"/>
        <v>Correct</v>
      </c>
      <c r="AK131" s="8"/>
      <c r="AL131" s="159" t="str">
        <f>IFERROR(VLOOKUP(Table1[[#This Row],[RespondentID]],'All Data'!$A132:$CN704,81,FALSE),"unknown")</f>
        <v>Female</v>
      </c>
      <c r="AM131" s="159">
        <f>IFERROR(VLOOKUP(Table1[[#This Row],[RespondentID]],'All Data'!$A132:$CN704,82,FALSE),"unknown")</f>
        <v>53</v>
      </c>
      <c r="AN131" s="159" t="str">
        <f>IFERROR(VLOOKUP(Table1[[#This Row],[RespondentID]],'All Data'!$A132:$CN704,83,FALSE),"unknown")</f>
        <v>Nassau</v>
      </c>
      <c r="AO131" s="159" t="str">
        <f>IFERROR(VLOOKUP(Table1[[#This Row],[RespondentID]],'All Data'!$A132:$CN704,84,FALSE),"unknown")</f>
        <v>Farmingdale, 11735</v>
      </c>
      <c r="AP131" s="159" t="str">
        <f>IFERROR(VLOOKUP(Table1[[#This Row],[RespondentID]],'All Data'!$A132:$CN704,85,FALSE),"unknown")</f>
        <v>White/Caucasian</v>
      </c>
      <c r="AQ131" s="159" t="str">
        <f>IFERROR(VLOOKUP(Table1[[#This Row],[RespondentID]],'All Data'!$A132:$CN704,86,FALSE),"unknown")</f>
        <v>No</v>
      </c>
      <c r="AR131" s="159" t="str">
        <f>IFERROR(VLOOKUP(Table1[[#This Row],[RespondentID]],'All Data'!$A132:$CN704,87,FALSE),"unknown")</f>
        <v xml:space="preserve">English </v>
      </c>
      <c r="AS131" s="159" t="str">
        <f>IFERROR(VLOOKUP(Table1[[#This Row],[RespondentID]],'All Data'!$A132:$CN704,88,FALSE),"unknown")</f>
        <v>Over $125,000</v>
      </c>
      <c r="AT131" s="159" t="str">
        <f>IFERROR(VLOOKUP(Table1[[#This Row],[RespondentID]],'All Data'!$A132:$CN704,89,FALSE),"unknown")</f>
        <v>College graduate</v>
      </c>
      <c r="AU131" s="159" t="str">
        <f>IFERROR(VLOOKUP(Table1[[#This Row],[RespondentID]],'All Data'!$A132:$CN704,90,FALSE),"unknown")</f>
        <v>Employed for wages</v>
      </c>
      <c r="AV131" s="159" t="str">
        <f>IFERROR(VLOOKUP(Table1[[#This Row],[RespondentID]],'All Data'!$A132:$CN704,91,FALSE),"unknown")</f>
        <v>Yes</v>
      </c>
      <c r="AW131" s="159" t="str">
        <f>IFERROR(VLOOKUP(Table1[[#This Row],[RespondentID]],'All Data'!$A132:$CN704,92,FALSE),"unknown")</f>
        <v>Yes</v>
      </c>
    </row>
    <row r="132" spans="1:49" x14ac:dyDescent="0.35">
      <c r="A132" s="6">
        <v>5649860912</v>
      </c>
      <c r="B132" s="6"/>
      <c r="C132" s="6"/>
      <c r="D132" s="6"/>
      <c r="E132" s="6"/>
      <c r="F132" s="6"/>
      <c r="G132" s="6"/>
      <c r="H132" s="6"/>
      <c r="I132" s="6" t="s">
        <v>25</v>
      </c>
      <c r="J132" s="6"/>
      <c r="K132" s="6"/>
      <c r="L132" s="6"/>
      <c r="M132" s="6"/>
      <c r="N132" s="6"/>
      <c r="O132" s="8"/>
      <c r="P132" s="8">
        <f t="shared" si="36"/>
        <v>1</v>
      </c>
      <c r="Q132" s="9">
        <f t="shared" si="37"/>
        <v>3</v>
      </c>
      <c r="R132" s="8"/>
      <c r="S132" s="8">
        <f t="shared" ref="S132:S195" si="53">IF($P132&lt;3,IF($B132=$B$1,1,0),IF($B132=$B$1,$Q132,0))</f>
        <v>0</v>
      </c>
      <c r="T132" s="8">
        <f t="shared" si="38"/>
        <v>0</v>
      </c>
      <c r="U132" s="8">
        <f t="shared" si="39"/>
        <v>0</v>
      </c>
      <c r="V132" s="88">
        <f t="shared" si="40"/>
        <v>0</v>
      </c>
      <c r="W132" s="88">
        <f t="shared" si="41"/>
        <v>0</v>
      </c>
      <c r="X132" s="88">
        <f t="shared" si="42"/>
        <v>0</v>
      </c>
      <c r="Y132" s="88">
        <f t="shared" si="43"/>
        <v>0</v>
      </c>
      <c r="Z132" s="88">
        <f t="shared" si="44"/>
        <v>1</v>
      </c>
      <c r="AA132" s="88">
        <f t="shared" si="45"/>
        <v>0</v>
      </c>
      <c r="AB132" s="88">
        <f t="shared" si="46"/>
        <v>0</v>
      </c>
      <c r="AC132" s="88">
        <f t="shared" si="47"/>
        <v>0</v>
      </c>
      <c r="AD132" s="88">
        <f t="shared" si="48"/>
        <v>0</v>
      </c>
      <c r="AE132" s="88">
        <f t="shared" si="49"/>
        <v>0</v>
      </c>
      <c r="AF132" s="8"/>
      <c r="AG132" s="8"/>
      <c r="AH132" s="8">
        <f t="shared" si="50"/>
        <v>1</v>
      </c>
      <c r="AI132" s="8">
        <f t="shared" si="51"/>
        <v>1</v>
      </c>
      <c r="AJ132" s="8" t="str">
        <f t="shared" si="52"/>
        <v>Correct</v>
      </c>
      <c r="AK132" s="8"/>
      <c r="AL132" s="159" t="str">
        <f>IFERROR(VLOOKUP(Table1[[#This Row],[RespondentID]],'All Data'!$A133:$CN705,81,FALSE),"unknown")</f>
        <v>Female</v>
      </c>
      <c r="AM132" s="159">
        <f>IFERROR(VLOOKUP(Table1[[#This Row],[RespondentID]],'All Data'!$A133:$CN705,82,FALSE),"unknown")</f>
        <v>67</v>
      </c>
      <c r="AN132" s="159" t="str">
        <f>IFERROR(VLOOKUP(Table1[[#This Row],[RespondentID]],'All Data'!$A133:$CN705,83,FALSE),"unknown")</f>
        <v>Suffolk</v>
      </c>
      <c r="AO132" s="159" t="str">
        <f>IFERROR(VLOOKUP(Table1[[#This Row],[RespondentID]],'All Data'!$A133:$CN705,84,FALSE),"unknown")</f>
        <v>Bay Shore, 11706</v>
      </c>
      <c r="AP132" s="159" t="str">
        <f>IFERROR(VLOOKUP(Table1[[#This Row],[RespondentID]],'All Data'!$A133:$CN705,85,FALSE),"unknown")</f>
        <v>White/Caucasian</v>
      </c>
      <c r="AQ132" s="159" t="str">
        <f>IFERROR(VLOOKUP(Table1[[#This Row],[RespondentID]],'All Data'!$A133:$CN705,86,FALSE),"unknown")</f>
        <v>No</v>
      </c>
      <c r="AR132" s="159" t="str">
        <f>IFERROR(VLOOKUP(Table1[[#This Row],[RespondentID]],'All Data'!$A133:$CN705,87,FALSE),"unknown")</f>
        <v xml:space="preserve">English </v>
      </c>
      <c r="AS132" s="159" t="str">
        <f>IFERROR(VLOOKUP(Table1[[#This Row],[RespondentID]],'All Data'!$A133:$CN705,88,FALSE),"unknown")</f>
        <v>$35,000 to $49,999</v>
      </c>
      <c r="AT132" s="159" t="str">
        <f>IFERROR(VLOOKUP(Table1[[#This Row],[RespondentID]],'All Data'!$A133:$CN705,89,FALSE),"unknown")</f>
        <v>College graduate</v>
      </c>
      <c r="AU132" s="159" t="str">
        <f>IFERROR(VLOOKUP(Table1[[#This Row],[RespondentID]],'All Data'!$A133:$CN705,90,FALSE),"unknown")</f>
        <v>Retired</v>
      </c>
      <c r="AV132" s="159" t="str">
        <f>IFERROR(VLOOKUP(Table1[[#This Row],[RespondentID]],'All Data'!$A133:$CN705,91,FALSE),"unknown")</f>
        <v>Yes</v>
      </c>
      <c r="AW132" s="159" t="str">
        <f>IFERROR(VLOOKUP(Table1[[#This Row],[RespondentID]],'All Data'!$A133:$CN705,92,FALSE),"unknown")</f>
        <v>Yes</v>
      </c>
    </row>
    <row r="133" spans="1:49" x14ac:dyDescent="0.35">
      <c r="A133" s="6">
        <v>5649783334</v>
      </c>
      <c r="B133" s="6"/>
      <c r="C133" s="6"/>
      <c r="D133" s="6"/>
      <c r="E133" s="6" t="s">
        <v>21</v>
      </c>
      <c r="F133" s="6"/>
      <c r="G133" s="6"/>
      <c r="H133" s="6"/>
      <c r="I133" s="6"/>
      <c r="J133" s="6"/>
      <c r="K133" s="6"/>
      <c r="L133" s="6"/>
      <c r="M133" s="6"/>
      <c r="N133" s="6"/>
      <c r="O133" s="8"/>
      <c r="P133" s="8">
        <f t="shared" si="36"/>
        <v>1</v>
      </c>
      <c r="Q133" s="10">
        <f t="shared" si="37"/>
        <v>3</v>
      </c>
      <c r="R133" s="8"/>
      <c r="S133" s="8">
        <f t="shared" si="53"/>
        <v>0</v>
      </c>
      <c r="T133" s="8">
        <f t="shared" si="38"/>
        <v>0</v>
      </c>
      <c r="U133" s="8">
        <f t="shared" si="39"/>
        <v>0</v>
      </c>
      <c r="V133" s="88">
        <f t="shared" si="40"/>
        <v>1</v>
      </c>
      <c r="W133" s="88">
        <f t="shared" si="41"/>
        <v>0</v>
      </c>
      <c r="X133" s="88">
        <f t="shared" si="42"/>
        <v>0</v>
      </c>
      <c r="Y133" s="88">
        <f t="shared" si="43"/>
        <v>0</v>
      </c>
      <c r="Z133" s="88">
        <f t="shared" si="44"/>
        <v>0</v>
      </c>
      <c r="AA133" s="88">
        <f t="shared" si="45"/>
        <v>0</v>
      </c>
      <c r="AB133" s="88">
        <f t="shared" si="46"/>
        <v>0</v>
      </c>
      <c r="AC133" s="88">
        <f t="shared" si="47"/>
        <v>0</v>
      </c>
      <c r="AD133" s="88">
        <f t="shared" si="48"/>
        <v>0</v>
      </c>
      <c r="AE133" s="88">
        <f t="shared" si="49"/>
        <v>0</v>
      </c>
      <c r="AF133" s="8"/>
      <c r="AG133" s="8"/>
      <c r="AH133" s="8">
        <f t="shared" si="50"/>
        <v>1</v>
      </c>
      <c r="AI133" s="8">
        <f t="shared" si="51"/>
        <v>1</v>
      </c>
      <c r="AJ133" s="8" t="str">
        <f t="shared" si="52"/>
        <v>Correct</v>
      </c>
      <c r="AK133" s="8"/>
      <c r="AL133" s="159" t="str">
        <f>IFERROR(VLOOKUP(Table1[[#This Row],[RespondentID]],'All Data'!$A134:$CN706,81,FALSE),"unknown")</f>
        <v>Female</v>
      </c>
      <c r="AM133" s="159">
        <f>IFERROR(VLOOKUP(Table1[[#This Row],[RespondentID]],'All Data'!$A134:$CN706,82,FALSE),"unknown")</f>
        <v>60</v>
      </c>
      <c r="AN133" s="159" t="str">
        <f>IFERROR(VLOOKUP(Table1[[#This Row],[RespondentID]],'All Data'!$A134:$CN706,83,FALSE),"unknown")</f>
        <v>Nassau</v>
      </c>
      <c r="AO133" s="159" t="str">
        <f>IFERROR(VLOOKUP(Table1[[#This Row],[RespondentID]],'All Data'!$A134:$CN706,84,FALSE),"unknown")</f>
        <v>Roosevelt, 11575</v>
      </c>
      <c r="AP133" s="159" t="str">
        <f>IFERROR(VLOOKUP(Table1[[#This Row],[RespondentID]],'All Data'!$A134:$CN706,85,FALSE),"unknown")</f>
        <v>White/Caucasian</v>
      </c>
      <c r="AQ133" s="159" t="str">
        <f>IFERROR(VLOOKUP(Table1[[#This Row],[RespondentID]],'All Data'!$A134:$CN706,86,FALSE),"unknown")</f>
        <v>No</v>
      </c>
      <c r="AR133" s="159" t="str">
        <f>IFERROR(VLOOKUP(Table1[[#This Row],[RespondentID]],'All Data'!$A134:$CN706,87,FALSE),"unknown")</f>
        <v xml:space="preserve">English </v>
      </c>
      <c r="AS133" s="159" t="str">
        <f>IFERROR(VLOOKUP(Table1[[#This Row],[RespondentID]],'All Data'!$A134:$CN706,88,FALSE),"unknown")</f>
        <v>$0-$19,999</v>
      </c>
      <c r="AT133" s="159" t="str">
        <f>IFERROR(VLOOKUP(Table1[[#This Row],[RespondentID]],'All Data'!$A134:$CN706,89,FALSE),"unknown")</f>
        <v>College graduate</v>
      </c>
      <c r="AU133" s="159" t="str">
        <f>IFERROR(VLOOKUP(Table1[[#This Row],[RespondentID]],'All Data'!$A134:$CN706,90,FALSE),"unknown")</f>
        <v>Employed for wages</v>
      </c>
      <c r="AV133" s="159" t="str">
        <f>IFERROR(VLOOKUP(Table1[[#This Row],[RespondentID]],'All Data'!$A134:$CN706,91,FALSE),"unknown")</f>
        <v>Yes</v>
      </c>
      <c r="AW133" s="159" t="str">
        <f>IFERROR(VLOOKUP(Table1[[#This Row],[RespondentID]],'All Data'!$A134:$CN706,92,FALSE),"unknown")</f>
        <v>No</v>
      </c>
    </row>
    <row r="134" spans="1:49" x14ac:dyDescent="0.35">
      <c r="A134" s="6">
        <v>5649727057</v>
      </c>
      <c r="B134" s="6"/>
      <c r="C134" s="6"/>
      <c r="D134" s="6" t="s">
        <v>20</v>
      </c>
      <c r="E134" s="6"/>
      <c r="F134" s="6" t="s">
        <v>22</v>
      </c>
      <c r="G134" s="6"/>
      <c r="H134" s="6"/>
      <c r="I134" s="6"/>
      <c r="J134" s="6" t="s">
        <v>26</v>
      </c>
      <c r="K134" s="6"/>
      <c r="L134" s="6"/>
      <c r="M134" s="6"/>
      <c r="N134" s="6"/>
      <c r="O134" s="8"/>
      <c r="P134" s="8">
        <f t="shared" si="36"/>
        <v>3</v>
      </c>
      <c r="Q134" s="9">
        <f t="shared" si="37"/>
        <v>1</v>
      </c>
      <c r="R134" s="8"/>
      <c r="S134" s="8">
        <f t="shared" si="53"/>
        <v>0</v>
      </c>
      <c r="T134" s="8">
        <f t="shared" si="38"/>
        <v>0</v>
      </c>
      <c r="U134" s="8">
        <f t="shared" si="39"/>
        <v>1</v>
      </c>
      <c r="V134" s="88">
        <f t="shared" si="40"/>
        <v>0</v>
      </c>
      <c r="W134" s="88">
        <f t="shared" si="41"/>
        <v>1</v>
      </c>
      <c r="X134" s="88">
        <f t="shared" si="42"/>
        <v>0</v>
      </c>
      <c r="Y134" s="88">
        <f t="shared" si="43"/>
        <v>0</v>
      </c>
      <c r="Z134" s="88">
        <f t="shared" si="44"/>
        <v>0</v>
      </c>
      <c r="AA134" s="88">
        <f t="shared" si="45"/>
        <v>1</v>
      </c>
      <c r="AB134" s="88">
        <f t="shared" si="46"/>
        <v>0</v>
      </c>
      <c r="AC134" s="88">
        <f t="shared" si="47"/>
        <v>0</v>
      </c>
      <c r="AD134" s="88">
        <f t="shared" si="48"/>
        <v>0</v>
      </c>
      <c r="AE134" s="88">
        <f t="shared" si="49"/>
        <v>0</v>
      </c>
      <c r="AF134" s="8"/>
      <c r="AG134" s="8"/>
      <c r="AH134" s="8">
        <f t="shared" si="50"/>
        <v>3</v>
      </c>
      <c r="AI134" s="8">
        <f t="shared" si="51"/>
        <v>3</v>
      </c>
      <c r="AJ134" s="8" t="str">
        <f t="shared" si="52"/>
        <v>Correct</v>
      </c>
      <c r="AK134" s="8"/>
      <c r="AL134" s="159" t="str">
        <f>IFERROR(VLOOKUP(Table1[[#This Row],[RespondentID]],'All Data'!$A135:$CN707,81,FALSE),"unknown")</f>
        <v>Male</v>
      </c>
      <c r="AM134" s="159">
        <f>IFERROR(VLOOKUP(Table1[[#This Row],[RespondentID]],'All Data'!$A135:$CN707,82,FALSE),"unknown")</f>
        <v>46</v>
      </c>
      <c r="AN134" s="159" t="str">
        <f>IFERROR(VLOOKUP(Table1[[#This Row],[RespondentID]],'All Data'!$A135:$CN707,83,FALSE),"unknown")</f>
        <v>Suffolk</v>
      </c>
      <c r="AO134" s="159" t="str">
        <f>IFERROR(VLOOKUP(Table1[[#This Row],[RespondentID]],'All Data'!$A135:$CN707,84,FALSE),"unknown")</f>
        <v>Centereach, 11720</v>
      </c>
      <c r="AP134" s="159" t="str">
        <f>IFERROR(VLOOKUP(Table1[[#This Row],[RespondentID]],'All Data'!$A135:$CN707,85,FALSE),"unknown")</f>
        <v>White/Caucasian</v>
      </c>
      <c r="AQ134" s="159" t="str">
        <f>IFERROR(VLOOKUP(Table1[[#This Row],[RespondentID]],'All Data'!$A135:$CN707,86,FALSE),"unknown")</f>
        <v>No</v>
      </c>
      <c r="AR134" s="159" t="str">
        <f>IFERROR(VLOOKUP(Table1[[#This Row],[RespondentID]],'All Data'!$A135:$CN707,87,FALSE),"unknown")</f>
        <v xml:space="preserve">English </v>
      </c>
      <c r="AS134" s="159" t="str">
        <f>IFERROR(VLOOKUP(Table1[[#This Row],[RespondentID]],'All Data'!$A135:$CN707,88,FALSE),"unknown")</f>
        <v>$75,000 to $125,000</v>
      </c>
      <c r="AT134" s="159" t="str">
        <f>IFERROR(VLOOKUP(Table1[[#This Row],[RespondentID]],'All Data'!$A135:$CN707,89,FALSE),"unknown")</f>
        <v>High school graduate</v>
      </c>
      <c r="AU134" s="159" t="str">
        <f>IFERROR(VLOOKUP(Table1[[#This Row],[RespondentID]],'All Data'!$A135:$CN707,90,FALSE),"unknown")</f>
        <v>Employed for wages</v>
      </c>
      <c r="AV134" s="159" t="str">
        <f>IFERROR(VLOOKUP(Table1[[#This Row],[RespondentID]],'All Data'!$A135:$CN707,91,FALSE),"unknown")</f>
        <v>Yes</v>
      </c>
      <c r="AW134" s="159" t="str">
        <f>IFERROR(VLOOKUP(Table1[[#This Row],[RespondentID]],'All Data'!$A135:$CN707,92,FALSE),"unknown")</f>
        <v>Yes</v>
      </c>
    </row>
    <row r="135" spans="1:49" x14ac:dyDescent="0.35">
      <c r="A135" s="6">
        <v>5649711042</v>
      </c>
      <c r="B135" s="6"/>
      <c r="C135" s="6"/>
      <c r="D135" s="6"/>
      <c r="E135" s="6" t="s">
        <v>21</v>
      </c>
      <c r="F135" s="6"/>
      <c r="G135" s="6"/>
      <c r="H135" s="6" t="s">
        <v>24</v>
      </c>
      <c r="I135" s="6"/>
      <c r="J135" s="6"/>
      <c r="K135" s="6"/>
      <c r="L135" s="6"/>
      <c r="M135" s="6"/>
      <c r="N135" s="6"/>
      <c r="O135" s="8"/>
      <c r="P135" s="8">
        <f t="shared" si="36"/>
        <v>2</v>
      </c>
      <c r="Q135" s="10">
        <f t="shared" si="37"/>
        <v>1.5</v>
      </c>
      <c r="R135" s="8"/>
      <c r="S135" s="8">
        <f t="shared" si="53"/>
        <v>0</v>
      </c>
      <c r="T135" s="8">
        <f t="shared" si="38"/>
        <v>0</v>
      </c>
      <c r="U135" s="8">
        <f t="shared" si="39"/>
        <v>0</v>
      </c>
      <c r="V135" s="88">
        <f t="shared" si="40"/>
        <v>1</v>
      </c>
      <c r="W135" s="88">
        <f t="shared" si="41"/>
        <v>0</v>
      </c>
      <c r="X135" s="88">
        <f t="shared" si="42"/>
        <v>0</v>
      </c>
      <c r="Y135" s="88">
        <f t="shared" si="43"/>
        <v>1</v>
      </c>
      <c r="Z135" s="88">
        <f t="shared" si="44"/>
        <v>0</v>
      </c>
      <c r="AA135" s="88">
        <f t="shared" si="45"/>
        <v>0</v>
      </c>
      <c r="AB135" s="88">
        <f t="shared" si="46"/>
        <v>0</v>
      </c>
      <c r="AC135" s="88">
        <f t="shared" si="47"/>
        <v>0</v>
      </c>
      <c r="AD135" s="88">
        <f t="shared" si="48"/>
        <v>0</v>
      </c>
      <c r="AE135" s="88">
        <f t="shared" si="49"/>
        <v>0</v>
      </c>
      <c r="AF135" s="8"/>
      <c r="AG135" s="8"/>
      <c r="AH135" s="8">
        <f t="shared" si="50"/>
        <v>2</v>
      </c>
      <c r="AI135" s="8">
        <f t="shared" si="51"/>
        <v>2</v>
      </c>
      <c r="AJ135" s="8" t="str">
        <f t="shared" si="52"/>
        <v>Correct</v>
      </c>
      <c r="AK135" s="8"/>
      <c r="AL135" s="159" t="str">
        <f>IFERROR(VLOOKUP(Table1[[#This Row],[RespondentID]],'All Data'!$A136:$CN708,81,FALSE),"unknown")</f>
        <v>Female</v>
      </c>
      <c r="AM135" s="159">
        <f>IFERROR(VLOOKUP(Table1[[#This Row],[RespondentID]],'All Data'!$A136:$CN708,82,FALSE),"unknown")</f>
        <v>27</v>
      </c>
      <c r="AN135" s="159" t="str">
        <f>IFERROR(VLOOKUP(Table1[[#This Row],[RespondentID]],'All Data'!$A136:$CN708,83,FALSE),"unknown")</f>
        <v>Nassau</v>
      </c>
      <c r="AO135" s="159" t="str">
        <f>IFERROR(VLOOKUP(Table1[[#This Row],[RespondentID]],'All Data'!$A136:$CN708,84,FALSE),"unknown")</f>
        <v>Floral Park, 11001</v>
      </c>
      <c r="AP135" s="159" t="str">
        <f>IFERROR(VLOOKUP(Table1[[#This Row],[RespondentID]],'All Data'!$A136:$CN708,85,FALSE),"unknown")</f>
        <v>Multi-racial</v>
      </c>
      <c r="AQ135" s="159" t="str">
        <f>IFERROR(VLOOKUP(Table1[[#This Row],[RespondentID]],'All Data'!$A136:$CN708,86,FALSE),"unknown")</f>
        <v>Yes</v>
      </c>
      <c r="AR135" s="159" t="str">
        <f>IFERROR(VLOOKUP(Table1[[#This Row],[RespondentID]],'All Data'!$A136:$CN708,87,FALSE),"unknown")</f>
        <v xml:space="preserve">English </v>
      </c>
      <c r="AS135" s="159" t="str">
        <f>IFERROR(VLOOKUP(Table1[[#This Row],[RespondentID]],'All Data'!$A136:$CN708,88,FALSE),"unknown")</f>
        <v>$75,000 to $125,000</v>
      </c>
      <c r="AT135" s="159" t="str">
        <f>IFERROR(VLOOKUP(Table1[[#This Row],[RespondentID]],'All Data'!$A136:$CN708,89,FALSE),"unknown")</f>
        <v>College graduate</v>
      </c>
      <c r="AU135" s="159" t="str">
        <f>IFERROR(VLOOKUP(Table1[[#This Row],[RespondentID]],'All Data'!$A136:$CN708,90,FALSE),"unknown")</f>
        <v>Employed for wages</v>
      </c>
      <c r="AV135" s="159" t="str">
        <f>IFERROR(VLOOKUP(Table1[[#This Row],[RespondentID]],'All Data'!$A136:$CN708,91,FALSE),"unknown")</f>
        <v>Yes</v>
      </c>
      <c r="AW135" s="159" t="str">
        <f>IFERROR(VLOOKUP(Table1[[#This Row],[RespondentID]],'All Data'!$A136:$CN708,92,FALSE),"unknown")</f>
        <v>Yes</v>
      </c>
    </row>
    <row r="136" spans="1:49" x14ac:dyDescent="0.35">
      <c r="A136" s="6">
        <v>5649638287</v>
      </c>
      <c r="B136" s="6"/>
      <c r="C136" s="6"/>
      <c r="D136" s="6"/>
      <c r="E136" s="6"/>
      <c r="F136" s="6"/>
      <c r="G136" s="6" t="s">
        <v>23</v>
      </c>
      <c r="H136" s="6"/>
      <c r="I136" s="6"/>
      <c r="J136" s="6"/>
      <c r="K136" s="6" t="s">
        <v>27</v>
      </c>
      <c r="L136" s="6"/>
      <c r="M136" s="6" t="s">
        <v>29</v>
      </c>
      <c r="N136" s="6"/>
      <c r="O136" s="8"/>
      <c r="P136" s="8">
        <f t="shared" si="36"/>
        <v>3</v>
      </c>
      <c r="Q136" s="9">
        <f t="shared" si="37"/>
        <v>1</v>
      </c>
      <c r="R136" s="8"/>
      <c r="S136" s="8">
        <f t="shared" si="53"/>
        <v>0</v>
      </c>
      <c r="T136" s="8">
        <f t="shared" si="38"/>
        <v>0</v>
      </c>
      <c r="U136" s="8">
        <f t="shared" si="39"/>
        <v>0</v>
      </c>
      <c r="V136" s="88">
        <f t="shared" si="40"/>
        <v>0</v>
      </c>
      <c r="W136" s="88">
        <f t="shared" si="41"/>
        <v>0</v>
      </c>
      <c r="X136" s="88">
        <f t="shared" si="42"/>
        <v>1</v>
      </c>
      <c r="Y136" s="88">
        <f t="shared" si="43"/>
        <v>0</v>
      </c>
      <c r="Z136" s="88">
        <f t="shared" si="44"/>
        <v>0</v>
      </c>
      <c r="AA136" s="88">
        <f t="shared" si="45"/>
        <v>0</v>
      </c>
      <c r="AB136" s="88">
        <f t="shared" si="46"/>
        <v>1</v>
      </c>
      <c r="AC136" s="88">
        <f t="shared" si="47"/>
        <v>0</v>
      </c>
      <c r="AD136" s="88">
        <f t="shared" si="48"/>
        <v>1</v>
      </c>
      <c r="AE136" s="88">
        <f t="shared" si="49"/>
        <v>0</v>
      </c>
      <c r="AF136" s="8"/>
      <c r="AG136" s="8"/>
      <c r="AH136" s="8">
        <f t="shared" si="50"/>
        <v>3</v>
      </c>
      <c r="AI136" s="8">
        <f t="shared" si="51"/>
        <v>3</v>
      </c>
      <c r="AJ136" s="8" t="str">
        <f t="shared" si="52"/>
        <v>Correct</v>
      </c>
      <c r="AK136" s="8"/>
      <c r="AL136" s="159" t="str">
        <f>IFERROR(VLOOKUP(Table1[[#This Row],[RespondentID]],'All Data'!$A137:$CN709,81,FALSE),"unknown")</f>
        <v>Female</v>
      </c>
      <c r="AM136" s="159">
        <f>IFERROR(VLOOKUP(Table1[[#This Row],[RespondentID]],'All Data'!$A137:$CN709,82,FALSE),"unknown")</f>
        <v>41</v>
      </c>
      <c r="AN136" s="159" t="str">
        <f>IFERROR(VLOOKUP(Table1[[#This Row],[RespondentID]],'All Data'!$A137:$CN709,83,FALSE),"unknown")</f>
        <v>Suffolk</v>
      </c>
      <c r="AO136" s="159" t="str">
        <f>IFERROR(VLOOKUP(Table1[[#This Row],[RespondentID]],'All Data'!$A137:$CN709,84,FALSE),"unknown")</f>
        <v>Nesconset, 11767</v>
      </c>
      <c r="AP136" s="159">
        <f>IFERROR(VLOOKUP(Table1[[#This Row],[RespondentID]],'All Data'!$A137:$CN709,85,FALSE),"unknown")</f>
        <v>0</v>
      </c>
      <c r="AQ136" s="159">
        <f>IFERROR(VLOOKUP(Table1[[#This Row],[RespondentID]],'All Data'!$A137:$CN709,86,FALSE),"unknown")</f>
        <v>0</v>
      </c>
      <c r="AR136" s="159" t="str">
        <f>IFERROR(VLOOKUP(Table1[[#This Row],[RespondentID]],'All Data'!$A137:$CN709,87,FALSE),"unknown")</f>
        <v xml:space="preserve"> </v>
      </c>
      <c r="AS136" s="159">
        <f>IFERROR(VLOOKUP(Table1[[#This Row],[RespondentID]],'All Data'!$A137:$CN709,88,FALSE),"unknown")</f>
        <v>0</v>
      </c>
      <c r="AT136" s="159">
        <f>IFERROR(VLOOKUP(Table1[[#This Row],[RespondentID]],'All Data'!$A137:$CN709,89,FALSE),"unknown")</f>
        <v>0</v>
      </c>
      <c r="AU136" s="159">
        <f>IFERROR(VLOOKUP(Table1[[#This Row],[RespondentID]],'All Data'!$A137:$CN709,90,FALSE),"unknown")</f>
        <v>0</v>
      </c>
      <c r="AV136" s="159">
        <f>IFERROR(VLOOKUP(Table1[[#This Row],[RespondentID]],'All Data'!$A137:$CN709,91,FALSE),"unknown")</f>
        <v>0</v>
      </c>
      <c r="AW136" s="159">
        <f>IFERROR(VLOOKUP(Table1[[#This Row],[RespondentID]],'All Data'!$A137:$CN709,92,FALSE),"unknown")</f>
        <v>0</v>
      </c>
    </row>
    <row r="137" spans="1:49" x14ac:dyDescent="0.35">
      <c r="A137" s="6">
        <v>5649140167</v>
      </c>
      <c r="B137" s="6"/>
      <c r="C137" s="6"/>
      <c r="D137" s="6"/>
      <c r="E137" s="6" t="s">
        <v>21</v>
      </c>
      <c r="F137" s="6"/>
      <c r="G137" s="6"/>
      <c r="H137" s="6"/>
      <c r="I137" s="6" t="s">
        <v>25</v>
      </c>
      <c r="J137" s="6"/>
      <c r="K137" s="6"/>
      <c r="L137" s="6"/>
      <c r="M137" s="6" t="s">
        <v>29</v>
      </c>
      <c r="N137" s="6"/>
      <c r="O137" s="8"/>
      <c r="P137" s="8">
        <f t="shared" si="36"/>
        <v>3</v>
      </c>
      <c r="Q137" s="10">
        <f t="shared" si="37"/>
        <v>1</v>
      </c>
      <c r="R137" s="8"/>
      <c r="S137" s="8">
        <f t="shared" si="53"/>
        <v>0</v>
      </c>
      <c r="T137" s="8">
        <f t="shared" si="38"/>
        <v>0</v>
      </c>
      <c r="U137" s="8">
        <f t="shared" si="39"/>
        <v>0</v>
      </c>
      <c r="V137" s="88">
        <f t="shared" si="40"/>
        <v>1</v>
      </c>
      <c r="W137" s="88">
        <f t="shared" si="41"/>
        <v>0</v>
      </c>
      <c r="X137" s="88">
        <f t="shared" si="42"/>
        <v>0</v>
      </c>
      <c r="Y137" s="88">
        <f t="shared" si="43"/>
        <v>0</v>
      </c>
      <c r="Z137" s="88">
        <f t="shared" si="44"/>
        <v>1</v>
      </c>
      <c r="AA137" s="88">
        <f t="shared" si="45"/>
        <v>0</v>
      </c>
      <c r="AB137" s="88">
        <f t="shared" si="46"/>
        <v>0</v>
      </c>
      <c r="AC137" s="88">
        <f t="shared" si="47"/>
        <v>0</v>
      </c>
      <c r="AD137" s="88">
        <f t="shared" si="48"/>
        <v>1</v>
      </c>
      <c r="AE137" s="88">
        <f t="shared" si="49"/>
        <v>0</v>
      </c>
      <c r="AF137" s="8"/>
      <c r="AG137" s="8"/>
      <c r="AH137" s="8">
        <f t="shared" si="50"/>
        <v>3</v>
      </c>
      <c r="AI137" s="8">
        <f t="shared" si="51"/>
        <v>3</v>
      </c>
      <c r="AJ137" s="8" t="str">
        <f t="shared" si="52"/>
        <v>Correct</v>
      </c>
      <c r="AK137" s="8"/>
      <c r="AL137" s="159" t="str">
        <f>IFERROR(VLOOKUP(Table1[[#This Row],[RespondentID]],'All Data'!$A138:$CN710,81,FALSE),"unknown")</f>
        <v>Female</v>
      </c>
      <c r="AM137" s="159">
        <f>IFERROR(VLOOKUP(Table1[[#This Row],[RespondentID]],'All Data'!$A138:$CN710,82,FALSE),"unknown")</f>
        <v>39</v>
      </c>
      <c r="AN137" s="159" t="str">
        <f>IFERROR(VLOOKUP(Table1[[#This Row],[RespondentID]],'All Data'!$A138:$CN710,83,FALSE),"unknown")</f>
        <v>Suffolk</v>
      </c>
      <c r="AO137" s="159" t="str">
        <f>IFERROR(VLOOKUP(Table1[[#This Row],[RespondentID]],'All Data'!$A138:$CN710,84,FALSE),"unknown")</f>
        <v>Brentwood, 11717</v>
      </c>
      <c r="AP137" s="159" t="str">
        <f>IFERROR(VLOOKUP(Table1[[#This Row],[RespondentID]],'All Data'!$A138:$CN710,85,FALSE),"unknown")</f>
        <v>Multi-racial</v>
      </c>
      <c r="AQ137" s="159" t="str">
        <f>IFERROR(VLOOKUP(Table1[[#This Row],[RespondentID]],'All Data'!$A138:$CN710,86,FALSE),"unknown")</f>
        <v>Yes</v>
      </c>
      <c r="AR137" s="159" t="str">
        <f>IFERROR(VLOOKUP(Table1[[#This Row],[RespondentID]],'All Data'!$A138:$CN710,87,FALSE),"unknown")</f>
        <v xml:space="preserve">English Spanish </v>
      </c>
      <c r="AS137" s="159" t="str">
        <f>IFERROR(VLOOKUP(Table1[[#This Row],[RespondentID]],'All Data'!$A138:$CN710,88,FALSE),"unknown")</f>
        <v>$0-$19,999</v>
      </c>
      <c r="AT137" s="159" t="str">
        <f>IFERROR(VLOOKUP(Table1[[#This Row],[RespondentID]],'All Data'!$A138:$CN710,89,FALSE),"unknown")</f>
        <v>High school graduate</v>
      </c>
      <c r="AU137" s="159" t="str">
        <f>IFERROR(VLOOKUP(Table1[[#This Row],[RespondentID]],'All Data'!$A138:$CN710,90,FALSE),"unknown")</f>
        <v>Employed for wages</v>
      </c>
      <c r="AV137" s="159" t="str">
        <f>IFERROR(VLOOKUP(Table1[[#This Row],[RespondentID]],'All Data'!$A138:$CN710,91,FALSE),"unknown")</f>
        <v>Yes</v>
      </c>
      <c r="AW137" s="159" t="str">
        <f>IFERROR(VLOOKUP(Table1[[#This Row],[RespondentID]],'All Data'!$A138:$CN710,92,FALSE),"unknown")</f>
        <v>Yes</v>
      </c>
    </row>
    <row r="138" spans="1:49" x14ac:dyDescent="0.35">
      <c r="A138" s="6">
        <v>5648482400</v>
      </c>
      <c r="B138" s="6"/>
      <c r="C138" s="6"/>
      <c r="D138" s="6"/>
      <c r="E138" s="6"/>
      <c r="F138" s="6"/>
      <c r="G138" s="6"/>
      <c r="H138" s="6"/>
      <c r="I138" s="6"/>
      <c r="J138" s="6"/>
      <c r="K138" s="6"/>
      <c r="L138" s="6"/>
      <c r="M138" s="6"/>
      <c r="N138" s="6"/>
      <c r="O138" s="8"/>
      <c r="P138" s="8">
        <f t="shared" si="36"/>
        <v>0</v>
      </c>
      <c r="Q138" s="9" t="e">
        <f t="shared" si="37"/>
        <v>#DIV/0!</v>
      </c>
      <c r="R138" s="8"/>
      <c r="S138" s="8">
        <f t="shared" si="53"/>
        <v>0</v>
      </c>
      <c r="T138" s="8">
        <f t="shared" si="38"/>
        <v>0</v>
      </c>
      <c r="U138" s="8">
        <f t="shared" si="39"/>
        <v>0</v>
      </c>
      <c r="V138" s="88">
        <f t="shared" si="40"/>
        <v>0</v>
      </c>
      <c r="W138" s="88">
        <f t="shared" si="41"/>
        <v>0</v>
      </c>
      <c r="X138" s="88">
        <f t="shared" si="42"/>
        <v>0</v>
      </c>
      <c r="Y138" s="88">
        <f t="shared" si="43"/>
        <v>0</v>
      </c>
      <c r="Z138" s="88">
        <f t="shared" si="44"/>
        <v>0</v>
      </c>
      <c r="AA138" s="88">
        <f t="shared" si="45"/>
        <v>0</v>
      </c>
      <c r="AB138" s="88">
        <f t="shared" si="46"/>
        <v>0</v>
      </c>
      <c r="AC138" s="88">
        <f t="shared" si="47"/>
        <v>0</v>
      </c>
      <c r="AD138" s="88">
        <f t="shared" si="48"/>
        <v>0</v>
      </c>
      <c r="AE138" s="88">
        <f t="shared" si="49"/>
        <v>0</v>
      </c>
      <c r="AF138" s="8"/>
      <c r="AG138" s="8"/>
      <c r="AH138" s="8">
        <f t="shared" si="50"/>
        <v>0</v>
      </c>
      <c r="AI138" s="8">
        <f t="shared" si="51"/>
        <v>0</v>
      </c>
      <c r="AJ138" s="8" t="str">
        <f t="shared" si="52"/>
        <v>Correct</v>
      </c>
      <c r="AK138" s="8"/>
      <c r="AL138" s="159" t="str">
        <f>IFERROR(VLOOKUP(Table1[[#This Row],[RespondentID]],'All Data'!$A139:$CN711,81,FALSE),"unknown")</f>
        <v>Female</v>
      </c>
      <c r="AM138" s="159">
        <f>IFERROR(VLOOKUP(Table1[[#This Row],[RespondentID]],'All Data'!$A139:$CN711,82,FALSE),"unknown")</f>
        <v>67</v>
      </c>
      <c r="AN138" s="159" t="str">
        <f>IFERROR(VLOOKUP(Table1[[#This Row],[RespondentID]],'All Data'!$A139:$CN711,83,FALSE),"unknown")</f>
        <v>Nassau</v>
      </c>
      <c r="AO138" s="159" t="str">
        <f>IFERROR(VLOOKUP(Table1[[#This Row],[RespondentID]],'All Data'!$A139:$CN711,84,FALSE),"unknown")</f>
        <v>Port Washington, 11050</v>
      </c>
      <c r="AP138" s="159" t="str">
        <f>IFERROR(VLOOKUP(Table1[[#This Row],[RespondentID]],'All Data'!$A139:$CN711,85,FALSE),"unknown")</f>
        <v>White/Caucasian</v>
      </c>
      <c r="AQ138" s="159" t="str">
        <f>IFERROR(VLOOKUP(Table1[[#This Row],[RespondentID]],'All Data'!$A139:$CN711,86,FALSE),"unknown")</f>
        <v>No</v>
      </c>
      <c r="AR138" s="159" t="str">
        <f>IFERROR(VLOOKUP(Table1[[#This Row],[RespondentID]],'All Data'!$A139:$CN711,87,FALSE),"unknown")</f>
        <v xml:space="preserve">English </v>
      </c>
      <c r="AS138" s="159" t="str">
        <f>IFERROR(VLOOKUP(Table1[[#This Row],[RespondentID]],'All Data'!$A139:$CN711,88,FALSE),"unknown")</f>
        <v>$75,000 to $125,000</v>
      </c>
      <c r="AT138" s="159" t="str">
        <f>IFERROR(VLOOKUP(Table1[[#This Row],[RespondentID]],'All Data'!$A139:$CN711,89,FALSE),"unknown")</f>
        <v>College graduate</v>
      </c>
      <c r="AU138" s="159" t="str">
        <f>IFERROR(VLOOKUP(Table1[[#This Row],[RespondentID]],'All Data'!$A139:$CN711,90,FALSE),"unknown")</f>
        <v>Employed for wages</v>
      </c>
      <c r="AV138" s="159" t="str">
        <f>IFERROR(VLOOKUP(Table1[[#This Row],[RespondentID]],'All Data'!$A139:$CN711,91,FALSE),"unknown")</f>
        <v>Yes</v>
      </c>
      <c r="AW138" s="159" t="str">
        <f>IFERROR(VLOOKUP(Table1[[#This Row],[RespondentID]],'All Data'!$A139:$CN711,92,FALSE),"unknown")</f>
        <v>Yes</v>
      </c>
    </row>
    <row r="139" spans="1:49" x14ac:dyDescent="0.35">
      <c r="A139" s="6">
        <v>5648401411</v>
      </c>
      <c r="B139" s="6"/>
      <c r="C139" s="6"/>
      <c r="D139" s="6" t="s">
        <v>20</v>
      </c>
      <c r="E139" s="6"/>
      <c r="F139" s="6"/>
      <c r="G139" s="6"/>
      <c r="H139" s="6"/>
      <c r="I139" s="6"/>
      <c r="J139" s="6" t="s">
        <v>26</v>
      </c>
      <c r="K139" s="6"/>
      <c r="L139" s="6"/>
      <c r="M139" s="6"/>
      <c r="N139" s="6" t="s">
        <v>30</v>
      </c>
      <c r="O139" s="8"/>
      <c r="P139" s="8">
        <f t="shared" si="36"/>
        <v>3</v>
      </c>
      <c r="Q139" s="10">
        <f t="shared" si="37"/>
        <v>1</v>
      </c>
      <c r="R139" s="8"/>
      <c r="S139" s="8">
        <f t="shared" si="53"/>
        <v>0</v>
      </c>
      <c r="T139" s="8">
        <f t="shared" si="38"/>
        <v>0</v>
      </c>
      <c r="U139" s="8">
        <f t="shared" si="39"/>
        <v>1</v>
      </c>
      <c r="V139" s="88">
        <f t="shared" si="40"/>
        <v>0</v>
      </c>
      <c r="W139" s="88">
        <f t="shared" si="41"/>
        <v>0</v>
      </c>
      <c r="X139" s="88">
        <f t="shared" si="42"/>
        <v>0</v>
      </c>
      <c r="Y139" s="88">
        <f t="shared" si="43"/>
        <v>0</v>
      </c>
      <c r="Z139" s="88">
        <f t="shared" si="44"/>
        <v>0</v>
      </c>
      <c r="AA139" s="88">
        <f t="shared" si="45"/>
        <v>1</v>
      </c>
      <c r="AB139" s="88">
        <f t="shared" si="46"/>
        <v>0</v>
      </c>
      <c r="AC139" s="88">
        <f t="shared" si="47"/>
        <v>0</v>
      </c>
      <c r="AD139" s="88">
        <f t="shared" si="48"/>
        <v>0</v>
      </c>
      <c r="AE139" s="88">
        <f t="shared" si="49"/>
        <v>1</v>
      </c>
      <c r="AF139" s="8"/>
      <c r="AG139" s="8"/>
      <c r="AH139" s="8">
        <f t="shared" si="50"/>
        <v>3</v>
      </c>
      <c r="AI139" s="8">
        <f t="shared" si="51"/>
        <v>3</v>
      </c>
      <c r="AJ139" s="8" t="str">
        <f t="shared" si="52"/>
        <v>Correct</v>
      </c>
      <c r="AK139" s="8"/>
      <c r="AL139" s="159" t="str">
        <f>IFERROR(VLOOKUP(Table1[[#This Row],[RespondentID]],'All Data'!$A140:$CN712,81,FALSE),"unknown")</f>
        <v>Female</v>
      </c>
      <c r="AM139" s="159">
        <f>IFERROR(VLOOKUP(Table1[[#This Row],[RespondentID]],'All Data'!$A140:$CN712,82,FALSE),"unknown")</f>
        <v>59</v>
      </c>
      <c r="AN139" s="159" t="str">
        <f>IFERROR(VLOOKUP(Table1[[#This Row],[RespondentID]],'All Data'!$A140:$CN712,83,FALSE),"unknown")</f>
        <v>Suffolk</v>
      </c>
      <c r="AO139" s="159" t="str">
        <f>IFERROR(VLOOKUP(Table1[[#This Row],[RespondentID]],'All Data'!$A140:$CN712,84,FALSE),"unknown")</f>
        <v>Shirley, 11967</v>
      </c>
      <c r="AP139" s="159" t="str">
        <f>IFERROR(VLOOKUP(Table1[[#This Row],[RespondentID]],'All Data'!$A140:$CN712,85,FALSE),"unknown")</f>
        <v>Black/African American</v>
      </c>
      <c r="AQ139" s="159" t="str">
        <f>IFERROR(VLOOKUP(Table1[[#This Row],[RespondentID]],'All Data'!$A140:$CN712,86,FALSE),"unknown")</f>
        <v>Yes</v>
      </c>
      <c r="AR139" s="159" t="str">
        <f>IFERROR(VLOOKUP(Table1[[#This Row],[RespondentID]],'All Data'!$A140:$CN712,87,FALSE),"unknown")</f>
        <v xml:space="preserve">English </v>
      </c>
      <c r="AS139" s="159" t="str">
        <f>IFERROR(VLOOKUP(Table1[[#This Row],[RespondentID]],'All Data'!$A140:$CN712,88,FALSE),"unknown")</f>
        <v>Over $125,000</v>
      </c>
      <c r="AT139" s="159" t="str">
        <f>IFERROR(VLOOKUP(Table1[[#This Row],[RespondentID]],'All Data'!$A140:$CN712,89,FALSE),"unknown")</f>
        <v>College graduate</v>
      </c>
      <c r="AU139" s="159" t="str">
        <f>IFERROR(VLOOKUP(Table1[[#This Row],[RespondentID]],'All Data'!$A140:$CN712,90,FALSE),"unknown")</f>
        <v>Employed for wages</v>
      </c>
      <c r="AV139" s="159" t="str">
        <f>IFERROR(VLOOKUP(Table1[[#This Row],[RespondentID]],'All Data'!$A140:$CN712,91,FALSE),"unknown")</f>
        <v>Yes</v>
      </c>
      <c r="AW139" s="159" t="str">
        <f>IFERROR(VLOOKUP(Table1[[#This Row],[RespondentID]],'All Data'!$A140:$CN712,92,FALSE),"unknown")</f>
        <v>Yes</v>
      </c>
    </row>
    <row r="140" spans="1:49" x14ac:dyDescent="0.35">
      <c r="A140" s="6">
        <v>5648199799</v>
      </c>
      <c r="B140" s="6"/>
      <c r="C140" s="6"/>
      <c r="D140" s="6" t="s">
        <v>20</v>
      </c>
      <c r="E140" s="6"/>
      <c r="F140" s="6"/>
      <c r="G140" s="6"/>
      <c r="H140" s="6"/>
      <c r="I140" s="6"/>
      <c r="J140" s="6" t="s">
        <v>26</v>
      </c>
      <c r="K140" s="6"/>
      <c r="L140" s="6"/>
      <c r="M140" s="6"/>
      <c r="N140" s="6" t="s">
        <v>30</v>
      </c>
      <c r="O140" s="8"/>
      <c r="P140" s="8">
        <f t="shared" si="36"/>
        <v>3</v>
      </c>
      <c r="Q140" s="9">
        <f t="shared" si="37"/>
        <v>1</v>
      </c>
      <c r="R140" s="8"/>
      <c r="S140" s="8">
        <f t="shared" si="53"/>
        <v>0</v>
      </c>
      <c r="T140" s="8">
        <f t="shared" si="38"/>
        <v>0</v>
      </c>
      <c r="U140" s="8">
        <f t="shared" si="39"/>
        <v>1</v>
      </c>
      <c r="V140" s="88">
        <f t="shared" si="40"/>
        <v>0</v>
      </c>
      <c r="W140" s="88">
        <f t="shared" si="41"/>
        <v>0</v>
      </c>
      <c r="X140" s="88">
        <f t="shared" si="42"/>
        <v>0</v>
      </c>
      <c r="Y140" s="88">
        <f t="shared" si="43"/>
        <v>0</v>
      </c>
      <c r="Z140" s="88">
        <f t="shared" si="44"/>
        <v>0</v>
      </c>
      <c r="AA140" s="88">
        <f t="shared" si="45"/>
        <v>1</v>
      </c>
      <c r="AB140" s="88">
        <f t="shared" si="46"/>
        <v>0</v>
      </c>
      <c r="AC140" s="88">
        <f t="shared" si="47"/>
        <v>0</v>
      </c>
      <c r="AD140" s="88">
        <f t="shared" si="48"/>
        <v>0</v>
      </c>
      <c r="AE140" s="88">
        <f t="shared" si="49"/>
        <v>1</v>
      </c>
      <c r="AF140" s="8"/>
      <c r="AG140" s="8"/>
      <c r="AH140" s="8">
        <f t="shared" si="50"/>
        <v>3</v>
      </c>
      <c r="AI140" s="8">
        <f t="shared" si="51"/>
        <v>3</v>
      </c>
      <c r="AJ140" s="8" t="str">
        <f t="shared" si="52"/>
        <v>Correct</v>
      </c>
      <c r="AK140" s="8"/>
      <c r="AL140" s="159" t="str">
        <f>IFERROR(VLOOKUP(Table1[[#This Row],[RespondentID]],'All Data'!$A141:$CN713,81,FALSE),"unknown")</f>
        <v>Female</v>
      </c>
      <c r="AM140" s="159">
        <f>IFERROR(VLOOKUP(Table1[[#This Row],[RespondentID]],'All Data'!$A141:$CN713,82,FALSE),"unknown")</f>
        <v>59</v>
      </c>
      <c r="AN140" s="159" t="str">
        <f>IFERROR(VLOOKUP(Table1[[#This Row],[RespondentID]],'All Data'!$A141:$CN713,83,FALSE),"unknown")</f>
        <v>Suffolk</v>
      </c>
      <c r="AO140" s="159" t="str">
        <f>IFERROR(VLOOKUP(Table1[[#This Row],[RespondentID]],'All Data'!$A141:$CN713,84,FALSE),"unknown")</f>
        <v>East Northport, 11731</v>
      </c>
      <c r="AP140" s="159" t="str">
        <f>IFERROR(VLOOKUP(Table1[[#This Row],[RespondentID]],'All Data'!$A141:$CN713,85,FALSE),"unknown")</f>
        <v>White/Caucasian</v>
      </c>
      <c r="AQ140" s="159" t="str">
        <f>IFERROR(VLOOKUP(Table1[[#This Row],[RespondentID]],'All Data'!$A141:$CN713,86,FALSE),"unknown")</f>
        <v>No</v>
      </c>
      <c r="AR140" s="159" t="str">
        <f>IFERROR(VLOOKUP(Table1[[#This Row],[RespondentID]],'All Data'!$A141:$CN713,87,FALSE),"unknown")</f>
        <v xml:space="preserve">English </v>
      </c>
      <c r="AS140" s="159" t="str">
        <f>IFERROR(VLOOKUP(Table1[[#This Row],[RespondentID]],'All Data'!$A141:$CN713,88,FALSE),"unknown")</f>
        <v>$75,000 to $125,000</v>
      </c>
      <c r="AT140" s="159" t="str">
        <f>IFERROR(VLOOKUP(Table1[[#This Row],[RespondentID]],'All Data'!$A141:$CN713,89,FALSE),"unknown")</f>
        <v>Doctorate</v>
      </c>
      <c r="AU140" s="159" t="str">
        <f>IFERROR(VLOOKUP(Table1[[#This Row],[RespondentID]],'All Data'!$A141:$CN713,90,FALSE),"unknown")</f>
        <v>Employed for wages</v>
      </c>
      <c r="AV140" s="159" t="str">
        <f>IFERROR(VLOOKUP(Table1[[#This Row],[RespondentID]],'All Data'!$A141:$CN713,91,FALSE),"unknown")</f>
        <v>Yes</v>
      </c>
      <c r="AW140" s="159" t="str">
        <f>IFERROR(VLOOKUP(Table1[[#This Row],[RespondentID]],'All Data'!$A141:$CN713,92,FALSE),"unknown")</f>
        <v>Yes</v>
      </c>
    </row>
    <row r="141" spans="1:49" x14ac:dyDescent="0.35">
      <c r="A141" s="6">
        <v>5648179228</v>
      </c>
      <c r="B141" s="6"/>
      <c r="C141" s="6"/>
      <c r="D141" s="6"/>
      <c r="E141" s="6"/>
      <c r="F141" s="6"/>
      <c r="G141" s="6"/>
      <c r="H141" s="6"/>
      <c r="I141" s="6" t="s">
        <v>25</v>
      </c>
      <c r="J141" s="6"/>
      <c r="K141" s="6"/>
      <c r="L141" s="6"/>
      <c r="M141" s="6" t="s">
        <v>29</v>
      </c>
      <c r="N141" s="6"/>
      <c r="O141" s="8"/>
      <c r="P141" s="8">
        <f t="shared" si="36"/>
        <v>2</v>
      </c>
      <c r="Q141" s="10">
        <f t="shared" si="37"/>
        <v>1.5</v>
      </c>
      <c r="R141" s="8"/>
      <c r="S141" s="8">
        <f t="shared" si="53"/>
        <v>0</v>
      </c>
      <c r="T141" s="8">
        <f t="shared" si="38"/>
        <v>0</v>
      </c>
      <c r="U141" s="8">
        <f t="shared" si="39"/>
        <v>0</v>
      </c>
      <c r="V141" s="88">
        <f t="shared" si="40"/>
        <v>0</v>
      </c>
      <c r="W141" s="88">
        <f t="shared" si="41"/>
        <v>0</v>
      </c>
      <c r="X141" s="88">
        <f t="shared" si="42"/>
        <v>0</v>
      </c>
      <c r="Y141" s="88">
        <f t="shared" si="43"/>
        <v>0</v>
      </c>
      <c r="Z141" s="88">
        <f t="shared" si="44"/>
        <v>1</v>
      </c>
      <c r="AA141" s="88">
        <f t="shared" si="45"/>
        <v>0</v>
      </c>
      <c r="AB141" s="88">
        <f t="shared" si="46"/>
        <v>0</v>
      </c>
      <c r="AC141" s="88">
        <f t="shared" si="47"/>
        <v>0</v>
      </c>
      <c r="AD141" s="88">
        <f t="shared" si="48"/>
        <v>1</v>
      </c>
      <c r="AE141" s="88">
        <f t="shared" si="49"/>
        <v>0</v>
      </c>
      <c r="AF141" s="8"/>
      <c r="AG141" s="8"/>
      <c r="AH141" s="8">
        <f t="shared" si="50"/>
        <v>2</v>
      </c>
      <c r="AI141" s="8">
        <f t="shared" si="51"/>
        <v>2</v>
      </c>
      <c r="AJ141" s="8" t="str">
        <f t="shared" si="52"/>
        <v>Correct</v>
      </c>
      <c r="AK141" s="8"/>
      <c r="AL141" s="159" t="str">
        <f>IFERROR(VLOOKUP(Table1[[#This Row],[RespondentID]],'All Data'!$A142:$CN714,81,FALSE),"unknown")</f>
        <v>Female</v>
      </c>
      <c r="AM141" s="159">
        <f>IFERROR(VLOOKUP(Table1[[#This Row],[RespondentID]],'All Data'!$A142:$CN714,82,FALSE),"unknown")</f>
        <v>52</v>
      </c>
      <c r="AN141" s="159" t="str">
        <f>IFERROR(VLOOKUP(Table1[[#This Row],[RespondentID]],'All Data'!$A142:$CN714,83,FALSE),"unknown")</f>
        <v>Suffolk</v>
      </c>
      <c r="AO141" s="159" t="str">
        <f>IFERROR(VLOOKUP(Table1[[#This Row],[RespondentID]],'All Data'!$A142:$CN714,84,FALSE),"unknown")</f>
        <v>Southampton, 11968</v>
      </c>
      <c r="AP141" s="159">
        <f>IFERROR(VLOOKUP(Table1[[#This Row],[RespondentID]],'All Data'!$A142:$CN714,85,FALSE),"unknown")</f>
        <v>0</v>
      </c>
      <c r="AQ141" s="159">
        <f>IFERROR(VLOOKUP(Table1[[#This Row],[RespondentID]],'All Data'!$A142:$CN714,86,FALSE),"unknown")</f>
        <v>0</v>
      </c>
      <c r="AR141" s="159" t="str">
        <f>IFERROR(VLOOKUP(Table1[[#This Row],[RespondentID]],'All Data'!$A142:$CN714,87,FALSE),"unknown")</f>
        <v xml:space="preserve"> </v>
      </c>
      <c r="AS141" s="159">
        <f>IFERROR(VLOOKUP(Table1[[#This Row],[RespondentID]],'All Data'!$A142:$CN714,88,FALSE),"unknown")</f>
        <v>0</v>
      </c>
      <c r="AT141" s="159">
        <f>IFERROR(VLOOKUP(Table1[[#This Row],[RespondentID]],'All Data'!$A142:$CN714,89,FALSE),"unknown")</f>
        <v>0</v>
      </c>
      <c r="AU141" s="159">
        <f>IFERROR(VLOOKUP(Table1[[#This Row],[RespondentID]],'All Data'!$A142:$CN714,90,FALSE),"unknown")</f>
        <v>0</v>
      </c>
      <c r="AV141" s="159">
        <f>IFERROR(VLOOKUP(Table1[[#This Row],[RespondentID]],'All Data'!$A142:$CN714,91,FALSE),"unknown")</f>
        <v>0</v>
      </c>
      <c r="AW141" s="159">
        <f>IFERROR(VLOOKUP(Table1[[#This Row],[RespondentID]],'All Data'!$A142:$CN714,92,FALSE),"unknown")</f>
        <v>0</v>
      </c>
    </row>
    <row r="142" spans="1:49" x14ac:dyDescent="0.35">
      <c r="A142" s="6">
        <v>5648144666</v>
      </c>
      <c r="B142" s="6"/>
      <c r="C142" s="6"/>
      <c r="D142" s="6"/>
      <c r="E142" s="6"/>
      <c r="F142" s="6"/>
      <c r="G142" s="6"/>
      <c r="H142" s="6"/>
      <c r="I142" s="6"/>
      <c r="J142" s="6"/>
      <c r="K142" s="6"/>
      <c r="L142" s="6"/>
      <c r="M142" s="6"/>
      <c r="N142" s="6"/>
      <c r="O142" s="8"/>
      <c r="P142" s="8">
        <f t="shared" si="36"/>
        <v>0</v>
      </c>
      <c r="Q142" s="9" t="e">
        <f t="shared" si="37"/>
        <v>#DIV/0!</v>
      </c>
      <c r="R142" s="8"/>
      <c r="S142" s="8">
        <f t="shared" si="53"/>
        <v>0</v>
      </c>
      <c r="T142" s="8">
        <f t="shared" si="38"/>
        <v>0</v>
      </c>
      <c r="U142" s="8">
        <f t="shared" si="39"/>
        <v>0</v>
      </c>
      <c r="V142" s="88">
        <f t="shared" si="40"/>
        <v>0</v>
      </c>
      <c r="W142" s="88">
        <f t="shared" si="41"/>
        <v>0</v>
      </c>
      <c r="X142" s="88">
        <f t="shared" si="42"/>
        <v>0</v>
      </c>
      <c r="Y142" s="88">
        <f t="shared" si="43"/>
        <v>0</v>
      </c>
      <c r="Z142" s="88">
        <f t="shared" si="44"/>
        <v>0</v>
      </c>
      <c r="AA142" s="88">
        <f t="shared" si="45"/>
        <v>0</v>
      </c>
      <c r="AB142" s="88">
        <f t="shared" si="46"/>
        <v>0</v>
      </c>
      <c r="AC142" s="88">
        <f t="shared" si="47"/>
        <v>0</v>
      </c>
      <c r="AD142" s="88">
        <f t="shared" si="48"/>
        <v>0</v>
      </c>
      <c r="AE142" s="88">
        <f t="shared" si="49"/>
        <v>0</v>
      </c>
      <c r="AF142" s="8"/>
      <c r="AG142" s="8"/>
      <c r="AH142" s="8">
        <f t="shared" si="50"/>
        <v>0</v>
      </c>
      <c r="AI142" s="8">
        <f t="shared" si="51"/>
        <v>0</v>
      </c>
      <c r="AJ142" s="8" t="str">
        <f t="shared" si="52"/>
        <v>Correct</v>
      </c>
      <c r="AK142" s="8"/>
      <c r="AL142" s="159" t="str">
        <f>IFERROR(VLOOKUP(Table1[[#This Row],[RespondentID]],'All Data'!$A143:$CN715,81,FALSE),"unknown")</f>
        <v>Female</v>
      </c>
      <c r="AM142" s="159">
        <f>IFERROR(VLOOKUP(Table1[[#This Row],[RespondentID]],'All Data'!$A143:$CN715,82,FALSE),"unknown")</f>
        <v>57</v>
      </c>
      <c r="AN142" s="159" t="str">
        <f>IFERROR(VLOOKUP(Table1[[#This Row],[RespondentID]],'All Data'!$A143:$CN715,83,FALSE),"unknown")</f>
        <v>Suffolk</v>
      </c>
      <c r="AO142" s="159" t="str">
        <f>IFERROR(VLOOKUP(Table1[[#This Row],[RespondentID]],'All Data'!$A143:$CN715,84,FALSE),"unknown")</f>
        <v>Islip Terrace, 11752</v>
      </c>
      <c r="AP142" s="159" t="str">
        <f>IFERROR(VLOOKUP(Table1[[#This Row],[RespondentID]],'All Data'!$A143:$CN715,85,FALSE),"unknown")</f>
        <v>White/Caucasian</v>
      </c>
      <c r="AQ142" s="159" t="str">
        <f>IFERROR(VLOOKUP(Table1[[#This Row],[RespondentID]],'All Data'!$A143:$CN715,86,FALSE),"unknown")</f>
        <v>No</v>
      </c>
      <c r="AR142" s="159" t="str">
        <f>IFERROR(VLOOKUP(Table1[[#This Row],[RespondentID]],'All Data'!$A143:$CN715,87,FALSE),"unknown")</f>
        <v xml:space="preserve">English </v>
      </c>
      <c r="AS142" s="159" t="str">
        <f>IFERROR(VLOOKUP(Table1[[#This Row],[RespondentID]],'All Data'!$A143:$CN715,88,FALSE),"unknown")</f>
        <v>$50,000 to $74,999</v>
      </c>
      <c r="AT142" s="159" t="str">
        <f>IFERROR(VLOOKUP(Table1[[#This Row],[RespondentID]],'All Data'!$A143:$CN715,89,FALSE),"unknown")</f>
        <v>Other (please specify)</v>
      </c>
      <c r="AU142" s="159" t="str">
        <f>IFERROR(VLOOKUP(Table1[[#This Row],[RespondentID]],'All Data'!$A143:$CN715,90,FALSE),"unknown")</f>
        <v>Employed for wages</v>
      </c>
      <c r="AV142" s="159" t="str">
        <f>IFERROR(VLOOKUP(Table1[[#This Row],[RespondentID]],'All Data'!$A143:$CN715,91,FALSE),"unknown")</f>
        <v>Yes</v>
      </c>
      <c r="AW142" s="159" t="str">
        <f>IFERROR(VLOOKUP(Table1[[#This Row],[RespondentID]],'All Data'!$A143:$CN715,92,FALSE),"unknown")</f>
        <v>Yes</v>
      </c>
    </row>
    <row r="143" spans="1:49" x14ac:dyDescent="0.35">
      <c r="A143" s="6">
        <v>5645383448</v>
      </c>
      <c r="B143" s="6"/>
      <c r="C143" s="6"/>
      <c r="D143" s="6" t="s">
        <v>20</v>
      </c>
      <c r="E143" s="6"/>
      <c r="F143" s="6"/>
      <c r="G143" s="6"/>
      <c r="H143" s="6"/>
      <c r="I143" s="6"/>
      <c r="J143" s="6"/>
      <c r="K143" s="6"/>
      <c r="L143" s="6"/>
      <c r="M143" s="6"/>
      <c r="N143" s="6"/>
      <c r="O143" s="8"/>
      <c r="P143" s="8">
        <f t="shared" si="36"/>
        <v>1</v>
      </c>
      <c r="Q143" s="10">
        <f t="shared" si="37"/>
        <v>3</v>
      </c>
      <c r="R143" s="8"/>
      <c r="S143" s="8">
        <f t="shared" si="53"/>
        <v>0</v>
      </c>
      <c r="T143" s="8">
        <f t="shared" si="38"/>
        <v>0</v>
      </c>
      <c r="U143" s="8">
        <f t="shared" si="39"/>
        <v>1</v>
      </c>
      <c r="V143" s="88">
        <f t="shared" si="40"/>
        <v>0</v>
      </c>
      <c r="W143" s="88">
        <f t="shared" si="41"/>
        <v>0</v>
      </c>
      <c r="X143" s="88">
        <f t="shared" si="42"/>
        <v>0</v>
      </c>
      <c r="Y143" s="88">
        <f t="shared" si="43"/>
        <v>0</v>
      </c>
      <c r="Z143" s="88">
        <f t="shared" si="44"/>
        <v>0</v>
      </c>
      <c r="AA143" s="88">
        <f t="shared" si="45"/>
        <v>0</v>
      </c>
      <c r="AB143" s="88">
        <f t="shared" si="46"/>
        <v>0</v>
      </c>
      <c r="AC143" s="88">
        <f t="shared" si="47"/>
        <v>0</v>
      </c>
      <c r="AD143" s="88">
        <f t="shared" si="48"/>
        <v>0</v>
      </c>
      <c r="AE143" s="88">
        <f t="shared" si="49"/>
        <v>0</v>
      </c>
      <c r="AF143" s="8"/>
      <c r="AG143" s="8"/>
      <c r="AH143" s="8">
        <f t="shared" si="50"/>
        <v>1</v>
      </c>
      <c r="AI143" s="8">
        <f t="shared" si="51"/>
        <v>1</v>
      </c>
      <c r="AJ143" s="8" t="str">
        <f t="shared" si="52"/>
        <v>Correct</v>
      </c>
      <c r="AK143" s="8"/>
      <c r="AL143" s="159" t="str">
        <f>IFERROR(VLOOKUP(Table1[[#This Row],[RespondentID]],'All Data'!$A144:$CN716,81,FALSE),"unknown")</f>
        <v>Female</v>
      </c>
      <c r="AM143" s="159">
        <f>IFERROR(VLOOKUP(Table1[[#This Row],[RespondentID]],'All Data'!$A144:$CN716,82,FALSE),"unknown")</f>
        <v>75</v>
      </c>
      <c r="AN143" s="159" t="str">
        <f>IFERROR(VLOOKUP(Table1[[#This Row],[RespondentID]],'All Data'!$A144:$CN716,83,FALSE),"unknown")</f>
        <v>Suffolk</v>
      </c>
      <c r="AO143" s="159" t="str">
        <f>IFERROR(VLOOKUP(Table1[[#This Row],[RespondentID]],'All Data'!$A144:$CN716,84,FALSE),"unknown")</f>
        <v>Orient Point, 11957</v>
      </c>
      <c r="AP143" s="159" t="str">
        <f>IFERROR(VLOOKUP(Table1[[#This Row],[RespondentID]],'All Data'!$A144:$CN716,85,FALSE),"unknown")</f>
        <v>White/Caucasian</v>
      </c>
      <c r="AQ143" s="159" t="str">
        <f>IFERROR(VLOOKUP(Table1[[#This Row],[RespondentID]],'All Data'!$A144:$CN716,86,FALSE),"unknown")</f>
        <v>No</v>
      </c>
      <c r="AR143" s="159" t="str">
        <f>IFERROR(VLOOKUP(Table1[[#This Row],[RespondentID]],'All Data'!$A144:$CN716,87,FALSE),"unknown")</f>
        <v xml:space="preserve">English </v>
      </c>
      <c r="AS143" s="159" t="str">
        <f>IFERROR(VLOOKUP(Table1[[#This Row],[RespondentID]],'All Data'!$A144:$CN716,88,FALSE),"unknown")</f>
        <v>$75,000 to $125,000</v>
      </c>
      <c r="AT143" s="159" t="str">
        <f>IFERROR(VLOOKUP(Table1[[#This Row],[RespondentID]],'All Data'!$A144:$CN716,89,FALSE),"unknown")</f>
        <v>College graduate</v>
      </c>
      <c r="AU143" s="159" t="str">
        <f>IFERROR(VLOOKUP(Table1[[#This Row],[RespondentID]],'All Data'!$A144:$CN716,90,FALSE),"unknown")</f>
        <v>Retired</v>
      </c>
      <c r="AV143" s="159" t="str">
        <f>IFERROR(VLOOKUP(Table1[[#This Row],[RespondentID]],'All Data'!$A144:$CN716,91,FALSE),"unknown")</f>
        <v>Yes</v>
      </c>
      <c r="AW143" s="159" t="str">
        <f>IFERROR(VLOOKUP(Table1[[#This Row],[RespondentID]],'All Data'!$A144:$CN716,92,FALSE),"unknown")</f>
        <v>Yes</v>
      </c>
    </row>
    <row r="144" spans="1:49" x14ac:dyDescent="0.35">
      <c r="A144" s="6">
        <v>5641406763</v>
      </c>
      <c r="B144" s="6"/>
      <c r="C144" s="6"/>
      <c r="D144" s="6"/>
      <c r="E144" s="6"/>
      <c r="F144" s="6"/>
      <c r="G144" s="6"/>
      <c r="H144" s="6"/>
      <c r="I144" s="6"/>
      <c r="J144" s="6"/>
      <c r="K144" s="6"/>
      <c r="L144" s="6"/>
      <c r="M144" s="6"/>
      <c r="N144" s="6" t="s">
        <v>30</v>
      </c>
      <c r="O144" s="8"/>
      <c r="P144" s="8">
        <f t="shared" si="36"/>
        <v>1</v>
      </c>
      <c r="Q144" s="9">
        <f t="shared" si="37"/>
        <v>3</v>
      </c>
      <c r="R144" s="8"/>
      <c r="S144" s="8">
        <f t="shared" si="53"/>
        <v>0</v>
      </c>
      <c r="T144" s="8">
        <f t="shared" si="38"/>
        <v>0</v>
      </c>
      <c r="U144" s="8">
        <f t="shared" si="39"/>
        <v>0</v>
      </c>
      <c r="V144" s="88">
        <f t="shared" si="40"/>
        <v>0</v>
      </c>
      <c r="W144" s="88">
        <f t="shared" si="41"/>
        <v>0</v>
      </c>
      <c r="X144" s="88">
        <f t="shared" si="42"/>
        <v>0</v>
      </c>
      <c r="Y144" s="88">
        <f t="shared" si="43"/>
        <v>0</v>
      </c>
      <c r="Z144" s="88">
        <f t="shared" si="44"/>
        <v>0</v>
      </c>
      <c r="AA144" s="88">
        <f t="shared" si="45"/>
        <v>0</v>
      </c>
      <c r="AB144" s="88">
        <f t="shared" si="46"/>
        <v>0</v>
      </c>
      <c r="AC144" s="88">
        <f t="shared" si="47"/>
        <v>0</v>
      </c>
      <c r="AD144" s="88">
        <f t="shared" si="48"/>
        <v>0</v>
      </c>
      <c r="AE144" s="88">
        <f t="shared" si="49"/>
        <v>1</v>
      </c>
      <c r="AF144" s="8"/>
      <c r="AG144" s="8"/>
      <c r="AH144" s="8">
        <f t="shared" si="50"/>
        <v>1</v>
      </c>
      <c r="AI144" s="8">
        <f t="shared" si="51"/>
        <v>1</v>
      </c>
      <c r="AJ144" s="8" t="str">
        <f t="shared" si="52"/>
        <v>Correct</v>
      </c>
      <c r="AK144" s="8"/>
      <c r="AL144" s="159" t="str">
        <f>IFERROR(VLOOKUP(Table1[[#This Row],[RespondentID]],'All Data'!$A145:$CN717,81,FALSE),"unknown")</f>
        <v>Male</v>
      </c>
      <c r="AM144" s="159">
        <f>IFERROR(VLOOKUP(Table1[[#This Row],[RespondentID]],'All Data'!$A145:$CN717,82,FALSE),"unknown")</f>
        <v>26</v>
      </c>
      <c r="AN144" s="159" t="str">
        <f>IFERROR(VLOOKUP(Table1[[#This Row],[RespondentID]],'All Data'!$A145:$CN717,83,FALSE),"unknown")</f>
        <v>Suffolk</v>
      </c>
      <c r="AO144" s="159" t="str">
        <f>IFERROR(VLOOKUP(Table1[[#This Row],[RespondentID]],'All Data'!$A145:$CN717,84,FALSE),"unknown")</f>
        <v>Nissequogue, 11780</v>
      </c>
      <c r="AP144" s="159" t="str">
        <f>IFERROR(VLOOKUP(Table1[[#This Row],[RespondentID]],'All Data'!$A145:$CN717,85,FALSE),"unknown")</f>
        <v>White/Caucasian</v>
      </c>
      <c r="AQ144" s="159" t="str">
        <f>IFERROR(VLOOKUP(Table1[[#This Row],[RespondentID]],'All Data'!$A145:$CN717,86,FALSE),"unknown")</f>
        <v>No</v>
      </c>
      <c r="AR144" s="159" t="str">
        <f>IFERROR(VLOOKUP(Table1[[#This Row],[RespondentID]],'All Data'!$A145:$CN717,87,FALSE),"unknown")</f>
        <v xml:space="preserve">English </v>
      </c>
      <c r="AS144" s="159" t="str">
        <f>IFERROR(VLOOKUP(Table1[[#This Row],[RespondentID]],'All Data'!$A145:$CN717,88,FALSE),"unknown")</f>
        <v>$75,000 to $125,000</v>
      </c>
      <c r="AT144" s="159" t="str">
        <f>IFERROR(VLOOKUP(Table1[[#This Row],[RespondentID]],'All Data'!$A145:$CN717,89,FALSE),"unknown")</f>
        <v>Doctorate</v>
      </c>
      <c r="AU144" s="159" t="str">
        <f>IFERROR(VLOOKUP(Table1[[#This Row],[RespondentID]],'All Data'!$A145:$CN717,90,FALSE),"unknown")</f>
        <v>Employed for wages</v>
      </c>
      <c r="AV144" s="159" t="str">
        <f>IFERROR(VLOOKUP(Table1[[#This Row],[RespondentID]],'All Data'!$A145:$CN717,91,FALSE),"unknown")</f>
        <v>No</v>
      </c>
      <c r="AW144" s="159" t="str">
        <f>IFERROR(VLOOKUP(Table1[[#This Row],[RespondentID]],'All Data'!$A145:$CN717,92,FALSE),"unknown")</f>
        <v>Yes</v>
      </c>
    </row>
    <row r="145" spans="1:49" x14ac:dyDescent="0.35">
      <c r="A145" s="6">
        <v>7081827388</v>
      </c>
      <c r="B145" s="6"/>
      <c r="C145" s="6"/>
      <c r="D145" s="6"/>
      <c r="E145" s="6" t="s">
        <v>21</v>
      </c>
      <c r="F145" s="6"/>
      <c r="G145" s="6"/>
      <c r="H145" s="6"/>
      <c r="I145" s="6" t="s">
        <v>25</v>
      </c>
      <c r="J145" s="6"/>
      <c r="K145" s="6"/>
      <c r="L145" s="6"/>
      <c r="M145" s="6"/>
      <c r="N145" s="6"/>
      <c r="O145" s="8"/>
      <c r="P145" s="8">
        <f t="shared" si="36"/>
        <v>2</v>
      </c>
      <c r="Q145" s="10">
        <f t="shared" si="37"/>
        <v>1.5</v>
      </c>
      <c r="R145" s="8"/>
      <c r="S145" s="8">
        <f t="shared" si="53"/>
        <v>0</v>
      </c>
      <c r="T145" s="8">
        <f t="shared" si="38"/>
        <v>0</v>
      </c>
      <c r="U145" s="8">
        <f t="shared" si="39"/>
        <v>0</v>
      </c>
      <c r="V145" s="88">
        <f t="shared" si="40"/>
        <v>1</v>
      </c>
      <c r="W145" s="88">
        <f t="shared" si="41"/>
        <v>0</v>
      </c>
      <c r="X145" s="88">
        <f t="shared" si="42"/>
        <v>0</v>
      </c>
      <c r="Y145" s="88">
        <f t="shared" si="43"/>
        <v>0</v>
      </c>
      <c r="Z145" s="88">
        <f t="shared" si="44"/>
        <v>1</v>
      </c>
      <c r="AA145" s="88">
        <f t="shared" si="45"/>
        <v>0</v>
      </c>
      <c r="AB145" s="88">
        <f t="shared" si="46"/>
        <v>0</v>
      </c>
      <c r="AC145" s="88">
        <f t="shared" si="47"/>
        <v>0</v>
      </c>
      <c r="AD145" s="88">
        <f t="shared" si="48"/>
        <v>0</v>
      </c>
      <c r="AE145" s="88">
        <f t="shared" si="49"/>
        <v>0</v>
      </c>
      <c r="AF145" s="8"/>
      <c r="AG145" s="8"/>
      <c r="AH145" s="8">
        <f t="shared" si="50"/>
        <v>2</v>
      </c>
      <c r="AI145" s="8">
        <f t="shared" si="51"/>
        <v>2</v>
      </c>
      <c r="AJ145" s="8" t="str">
        <f t="shared" si="52"/>
        <v>Correct</v>
      </c>
      <c r="AK145" s="8"/>
      <c r="AL145" s="159" t="str">
        <f>IFERROR(VLOOKUP(Table1[[#This Row],[RespondentID]],'All Data'!$A146:$CN718,81,FALSE),"unknown")</f>
        <v>Female</v>
      </c>
      <c r="AM145" s="159">
        <f>IFERROR(VLOOKUP(Table1[[#This Row],[RespondentID]],'All Data'!$A146:$CN718,82,FALSE),"unknown")</f>
        <v>54</v>
      </c>
      <c r="AN145" s="159" t="str">
        <f>IFERROR(VLOOKUP(Table1[[#This Row],[RespondentID]],'All Data'!$A146:$CN718,83,FALSE),"unknown")</f>
        <v>Suffolk</v>
      </c>
      <c r="AO145" s="159">
        <f>IFERROR(VLOOKUP(Table1[[#This Row],[RespondentID]],'All Data'!$A146:$CN718,84,FALSE),"unknown")</f>
        <v>0</v>
      </c>
      <c r="AP145" s="159" t="str">
        <f>IFERROR(VLOOKUP(Table1[[#This Row],[RespondentID]],'All Data'!$A146:$CN718,85,FALSE),"unknown")</f>
        <v>Black/African American</v>
      </c>
      <c r="AQ145" s="159" t="str">
        <f>IFERROR(VLOOKUP(Table1[[#This Row],[RespondentID]],'All Data'!$A146:$CN718,86,FALSE),"unknown")</f>
        <v>No</v>
      </c>
      <c r="AR145" s="159" t="str">
        <f>IFERROR(VLOOKUP(Table1[[#This Row],[RespondentID]],'All Data'!$A146:$CN718,87,FALSE),"unknown")</f>
        <v xml:space="preserve">English </v>
      </c>
      <c r="AS145" s="159" t="str">
        <f>IFERROR(VLOOKUP(Table1[[#This Row],[RespondentID]],'All Data'!$A146:$CN718,88,FALSE),"unknown")</f>
        <v>$35,000 to $49,999</v>
      </c>
      <c r="AT145" s="159" t="str">
        <f>IFERROR(VLOOKUP(Table1[[#This Row],[RespondentID]],'All Data'!$A146:$CN718,89,FALSE),"unknown")</f>
        <v>Some college</v>
      </c>
      <c r="AU145" s="159" t="str">
        <f>IFERROR(VLOOKUP(Table1[[#This Row],[RespondentID]],'All Data'!$A146:$CN718,90,FALSE),"unknown")</f>
        <v>Employed for wages</v>
      </c>
      <c r="AV145" s="159" t="str">
        <f>IFERROR(VLOOKUP(Table1[[#This Row],[RespondentID]],'All Data'!$A146:$CN718,91,FALSE),"unknown")</f>
        <v>Yes</v>
      </c>
      <c r="AW145" s="159" t="str">
        <f>IFERROR(VLOOKUP(Table1[[#This Row],[RespondentID]],'All Data'!$A146:$CN718,92,FALSE),"unknown")</f>
        <v>Yes</v>
      </c>
    </row>
    <row r="146" spans="1:49" x14ac:dyDescent="0.35">
      <c r="A146" s="6">
        <v>7081827123</v>
      </c>
      <c r="B146" s="6" t="s">
        <v>18</v>
      </c>
      <c r="C146" s="6"/>
      <c r="D146" s="6"/>
      <c r="E146" s="6"/>
      <c r="F146" s="6"/>
      <c r="G146" s="6"/>
      <c r="H146" s="6"/>
      <c r="I146" s="6"/>
      <c r="J146" s="6"/>
      <c r="K146" s="6"/>
      <c r="L146" s="6"/>
      <c r="M146" s="6"/>
      <c r="N146" s="6"/>
      <c r="O146" s="8"/>
      <c r="P146" s="8">
        <f t="shared" si="36"/>
        <v>1</v>
      </c>
      <c r="Q146" s="9">
        <f t="shared" si="37"/>
        <v>3</v>
      </c>
      <c r="R146" s="8"/>
      <c r="S146" s="8">
        <f t="shared" si="53"/>
        <v>1</v>
      </c>
      <c r="T146" s="8">
        <f t="shared" si="38"/>
        <v>0</v>
      </c>
      <c r="U146" s="8">
        <f t="shared" si="39"/>
        <v>0</v>
      </c>
      <c r="V146" s="88">
        <f t="shared" si="40"/>
        <v>0</v>
      </c>
      <c r="W146" s="88">
        <f t="shared" si="41"/>
        <v>0</v>
      </c>
      <c r="X146" s="88">
        <f t="shared" si="42"/>
        <v>0</v>
      </c>
      <c r="Y146" s="88">
        <f t="shared" si="43"/>
        <v>0</v>
      </c>
      <c r="Z146" s="88">
        <f t="shared" si="44"/>
        <v>0</v>
      </c>
      <c r="AA146" s="88">
        <f t="shared" si="45"/>
        <v>0</v>
      </c>
      <c r="AB146" s="88">
        <f t="shared" si="46"/>
        <v>0</v>
      </c>
      <c r="AC146" s="88">
        <f t="shared" si="47"/>
        <v>0</v>
      </c>
      <c r="AD146" s="88">
        <f t="shared" si="48"/>
        <v>0</v>
      </c>
      <c r="AE146" s="88">
        <f t="shared" si="49"/>
        <v>0</v>
      </c>
      <c r="AF146" s="8"/>
      <c r="AG146" s="8"/>
      <c r="AH146" s="8">
        <f t="shared" si="50"/>
        <v>1</v>
      </c>
      <c r="AI146" s="8">
        <f t="shared" si="51"/>
        <v>1</v>
      </c>
      <c r="AJ146" s="8" t="str">
        <f t="shared" si="52"/>
        <v>Correct</v>
      </c>
      <c r="AK146" s="8"/>
      <c r="AL146" s="159" t="str">
        <f>IFERROR(VLOOKUP(Table1[[#This Row],[RespondentID]],'All Data'!$A147:$CN719,81,FALSE),"unknown")</f>
        <v>Male</v>
      </c>
      <c r="AM146" s="159">
        <f>IFERROR(VLOOKUP(Table1[[#This Row],[RespondentID]],'All Data'!$A147:$CN719,82,FALSE),"unknown")</f>
        <v>58</v>
      </c>
      <c r="AN146" s="159" t="str">
        <f>IFERROR(VLOOKUP(Table1[[#This Row],[RespondentID]],'All Data'!$A147:$CN719,83,FALSE),"unknown")</f>
        <v>Suffolk</v>
      </c>
      <c r="AO146" s="159">
        <f>IFERROR(VLOOKUP(Table1[[#This Row],[RespondentID]],'All Data'!$A147:$CN719,84,FALSE),"unknown")</f>
        <v>0</v>
      </c>
      <c r="AP146" s="159" t="str">
        <f>IFERROR(VLOOKUP(Table1[[#This Row],[RespondentID]],'All Data'!$A147:$CN719,85,FALSE),"unknown")</f>
        <v>Native American</v>
      </c>
      <c r="AQ146" s="159" t="str">
        <f>IFERROR(VLOOKUP(Table1[[#This Row],[RespondentID]],'All Data'!$A147:$CN719,86,FALSE),"unknown")</f>
        <v>No</v>
      </c>
      <c r="AR146" s="159" t="str">
        <f>IFERROR(VLOOKUP(Table1[[#This Row],[RespondentID]],'All Data'!$A147:$CN719,87,FALSE),"unknown")</f>
        <v xml:space="preserve">English </v>
      </c>
      <c r="AS146" s="159" t="str">
        <f>IFERROR(VLOOKUP(Table1[[#This Row],[RespondentID]],'All Data'!$A147:$CN719,88,FALSE),"unknown")</f>
        <v>$0-$19,999</v>
      </c>
      <c r="AT146" s="159" t="str">
        <f>IFERROR(VLOOKUP(Table1[[#This Row],[RespondentID]],'All Data'!$A147:$CN719,89,FALSE),"unknown")</f>
        <v>High school graduate</v>
      </c>
      <c r="AU146" s="159" t="str">
        <f>IFERROR(VLOOKUP(Table1[[#This Row],[RespondentID]],'All Data'!$A147:$CN719,90,FALSE),"unknown")</f>
        <v>Retired</v>
      </c>
      <c r="AV146" s="159" t="str">
        <f>IFERROR(VLOOKUP(Table1[[#This Row],[RespondentID]],'All Data'!$A147:$CN719,91,FALSE),"unknown")</f>
        <v>Yes</v>
      </c>
      <c r="AW146" s="159" t="str">
        <f>IFERROR(VLOOKUP(Table1[[#This Row],[RespondentID]],'All Data'!$A147:$CN719,92,FALSE),"unknown")</f>
        <v>No</v>
      </c>
    </row>
    <row r="147" spans="1:49" x14ac:dyDescent="0.35">
      <c r="A147" s="6">
        <v>7081826752</v>
      </c>
      <c r="B147" s="6"/>
      <c r="C147" s="6"/>
      <c r="D147" s="6"/>
      <c r="E147" s="6"/>
      <c r="F147" s="6"/>
      <c r="G147" s="6"/>
      <c r="H147" s="6"/>
      <c r="I147" s="6" t="s">
        <v>25</v>
      </c>
      <c r="J147" s="6"/>
      <c r="K147" s="6" t="s">
        <v>27</v>
      </c>
      <c r="L147" s="6"/>
      <c r="M147" s="6"/>
      <c r="N147" s="6" t="s">
        <v>30</v>
      </c>
      <c r="O147" s="8"/>
      <c r="P147" s="8">
        <f t="shared" si="36"/>
        <v>3</v>
      </c>
      <c r="Q147" s="10">
        <f t="shared" si="37"/>
        <v>1</v>
      </c>
      <c r="R147" s="8"/>
      <c r="S147" s="8">
        <f t="shared" si="53"/>
        <v>0</v>
      </c>
      <c r="T147" s="8">
        <f t="shared" si="38"/>
        <v>0</v>
      </c>
      <c r="U147" s="8">
        <f t="shared" si="39"/>
        <v>0</v>
      </c>
      <c r="V147" s="88">
        <f t="shared" si="40"/>
        <v>0</v>
      </c>
      <c r="W147" s="88">
        <f t="shared" si="41"/>
        <v>0</v>
      </c>
      <c r="X147" s="88">
        <f t="shared" si="42"/>
        <v>0</v>
      </c>
      <c r="Y147" s="88">
        <f t="shared" si="43"/>
        <v>0</v>
      </c>
      <c r="Z147" s="88">
        <f t="shared" si="44"/>
        <v>1</v>
      </c>
      <c r="AA147" s="88">
        <f t="shared" si="45"/>
        <v>0</v>
      </c>
      <c r="AB147" s="88">
        <f t="shared" si="46"/>
        <v>1</v>
      </c>
      <c r="AC147" s="88">
        <f t="shared" si="47"/>
        <v>0</v>
      </c>
      <c r="AD147" s="88">
        <f t="shared" si="48"/>
        <v>0</v>
      </c>
      <c r="AE147" s="88">
        <f t="shared" si="49"/>
        <v>1</v>
      </c>
      <c r="AF147" s="8"/>
      <c r="AG147" s="8"/>
      <c r="AH147" s="8">
        <f t="shared" si="50"/>
        <v>3</v>
      </c>
      <c r="AI147" s="8">
        <f t="shared" si="51"/>
        <v>3</v>
      </c>
      <c r="AJ147" s="8" t="str">
        <f t="shared" si="52"/>
        <v>Correct</v>
      </c>
      <c r="AK147" s="8"/>
      <c r="AL147" s="159" t="str">
        <f>IFERROR(VLOOKUP(Table1[[#This Row],[RespondentID]],'All Data'!$A148:$CN720,81,FALSE),"unknown")</f>
        <v>Female</v>
      </c>
      <c r="AM147" s="159">
        <f>IFERROR(VLOOKUP(Table1[[#This Row],[RespondentID]],'All Data'!$A148:$CN720,82,FALSE),"unknown")</f>
        <v>47</v>
      </c>
      <c r="AN147" s="159" t="str">
        <f>IFERROR(VLOOKUP(Table1[[#This Row],[RespondentID]],'All Data'!$A148:$CN720,83,FALSE),"unknown")</f>
        <v>Suffolk</v>
      </c>
      <c r="AO147" s="159">
        <f>IFERROR(VLOOKUP(Table1[[#This Row],[RespondentID]],'All Data'!$A148:$CN720,84,FALSE),"unknown")</f>
        <v>0</v>
      </c>
      <c r="AP147" s="159" t="str">
        <f>IFERROR(VLOOKUP(Table1[[#This Row],[RespondentID]],'All Data'!$A148:$CN720,85,FALSE),"unknown")</f>
        <v>Black/African American</v>
      </c>
      <c r="AQ147" s="159" t="str">
        <f>IFERROR(VLOOKUP(Table1[[#This Row],[RespondentID]],'All Data'!$A148:$CN720,86,FALSE),"unknown")</f>
        <v>No</v>
      </c>
      <c r="AR147" s="159" t="str">
        <f>IFERROR(VLOOKUP(Table1[[#This Row],[RespondentID]],'All Data'!$A148:$CN720,87,FALSE),"unknown")</f>
        <v xml:space="preserve">English </v>
      </c>
      <c r="AS147" s="159" t="str">
        <f>IFERROR(VLOOKUP(Table1[[#This Row],[RespondentID]],'All Data'!$A148:$CN720,88,FALSE),"unknown")</f>
        <v>$0-$19,999</v>
      </c>
      <c r="AT147" s="159" t="str">
        <f>IFERROR(VLOOKUP(Table1[[#This Row],[RespondentID]],'All Data'!$A148:$CN720,89,FALSE),"unknown")</f>
        <v>Some college</v>
      </c>
      <c r="AU147" s="159" t="str">
        <f>IFERROR(VLOOKUP(Table1[[#This Row],[RespondentID]],'All Data'!$A148:$CN720,90,FALSE),"unknown")</f>
        <v>Student</v>
      </c>
      <c r="AV147" s="159" t="str">
        <f>IFERROR(VLOOKUP(Table1[[#This Row],[RespondentID]],'All Data'!$A148:$CN720,91,FALSE),"unknown")</f>
        <v>Yes</v>
      </c>
      <c r="AW147" s="159" t="str">
        <f>IFERROR(VLOOKUP(Table1[[#This Row],[RespondentID]],'All Data'!$A148:$CN720,92,FALSE),"unknown")</f>
        <v>Yes</v>
      </c>
    </row>
    <row r="148" spans="1:49" x14ac:dyDescent="0.35">
      <c r="A148" s="6">
        <v>7081826503</v>
      </c>
      <c r="B148" s="6"/>
      <c r="C148" s="6" t="s">
        <v>19</v>
      </c>
      <c r="D148" s="6"/>
      <c r="E148" s="6"/>
      <c r="F148" s="6"/>
      <c r="G148" s="6"/>
      <c r="H148" s="6"/>
      <c r="I148" s="6" t="s">
        <v>25</v>
      </c>
      <c r="J148" s="6"/>
      <c r="K148" s="6" t="s">
        <v>27</v>
      </c>
      <c r="L148" s="6"/>
      <c r="M148" s="6"/>
      <c r="N148" s="6"/>
      <c r="O148" s="8"/>
      <c r="P148" s="8">
        <f t="shared" si="36"/>
        <v>3</v>
      </c>
      <c r="Q148" s="9">
        <f t="shared" si="37"/>
        <v>1</v>
      </c>
      <c r="R148" s="8"/>
      <c r="S148" s="8">
        <f t="shared" si="53"/>
        <v>0</v>
      </c>
      <c r="T148" s="8">
        <f t="shared" si="38"/>
        <v>1</v>
      </c>
      <c r="U148" s="8">
        <f t="shared" si="39"/>
        <v>0</v>
      </c>
      <c r="V148" s="88">
        <f t="shared" si="40"/>
        <v>0</v>
      </c>
      <c r="W148" s="88">
        <f t="shared" si="41"/>
        <v>0</v>
      </c>
      <c r="X148" s="88">
        <f t="shared" si="42"/>
        <v>0</v>
      </c>
      <c r="Y148" s="88">
        <f t="shared" si="43"/>
        <v>0</v>
      </c>
      <c r="Z148" s="88">
        <f t="shared" si="44"/>
        <v>1</v>
      </c>
      <c r="AA148" s="88">
        <f t="shared" si="45"/>
        <v>0</v>
      </c>
      <c r="AB148" s="88">
        <f t="shared" si="46"/>
        <v>1</v>
      </c>
      <c r="AC148" s="88">
        <f t="shared" si="47"/>
        <v>0</v>
      </c>
      <c r="AD148" s="88">
        <f t="shared" si="48"/>
        <v>0</v>
      </c>
      <c r="AE148" s="88">
        <f t="shared" si="49"/>
        <v>0</v>
      </c>
      <c r="AF148" s="8"/>
      <c r="AG148" s="8"/>
      <c r="AH148" s="8">
        <f t="shared" si="50"/>
        <v>3</v>
      </c>
      <c r="AI148" s="8">
        <f t="shared" si="51"/>
        <v>3</v>
      </c>
      <c r="AJ148" s="8" t="str">
        <f t="shared" si="52"/>
        <v>Correct</v>
      </c>
      <c r="AK148" s="8"/>
      <c r="AL148" s="159" t="str">
        <f>IFERROR(VLOOKUP(Table1[[#This Row],[RespondentID]],'All Data'!$A149:$CN721,81,FALSE),"unknown")</f>
        <v>Female</v>
      </c>
      <c r="AM148" s="159">
        <f>IFERROR(VLOOKUP(Table1[[#This Row],[RespondentID]],'All Data'!$A149:$CN721,82,FALSE),"unknown")</f>
        <v>59</v>
      </c>
      <c r="AN148" s="159" t="str">
        <f>IFERROR(VLOOKUP(Table1[[#This Row],[RespondentID]],'All Data'!$A149:$CN721,83,FALSE),"unknown")</f>
        <v>Suffolk</v>
      </c>
      <c r="AO148" s="159" t="str">
        <f>IFERROR(VLOOKUP(Table1[[#This Row],[RespondentID]],'All Data'!$A149:$CN721,84,FALSE),"unknown")</f>
        <v>Wyandanch, 11798</v>
      </c>
      <c r="AP148" s="159" t="str">
        <f>IFERROR(VLOOKUP(Table1[[#This Row],[RespondentID]],'All Data'!$A149:$CN721,85,FALSE),"unknown")</f>
        <v>Black/African American</v>
      </c>
      <c r="AQ148" s="159">
        <f>IFERROR(VLOOKUP(Table1[[#This Row],[RespondentID]],'All Data'!$A149:$CN721,86,FALSE),"unknown")</f>
        <v>0</v>
      </c>
      <c r="AR148" s="159" t="str">
        <f>IFERROR(VLOOKUP(Table1[[#This Row],[RespondentID]],'All Data'!$A149:$CN721,87,FALSE),"unknown")</f>
        <v xml:space="preserve">English </v>
      </c>
      <c r="AS148" s="159" t="str">
        <f>IFERROR(VLOOKUP(Table1[[#This Row],[RespondentID]],'All Data'!$A149:$CN721,88,FALSE),"unknown")</f>
        <v>$35,000 to $49,999</v>
      </c>
      <c r="AT148" s="159" t="str">
        <f>IFERROR(VLOOKUP(Table1[[#This Row],[RespondentID]],'All Data'!$A149:$CN721,89,FALSE),"unknown")</f>
        <v>College graduate</v>
      </c>
      <c r="AU148" s="159" t="str">
        <f>IFERROR(VLOOKUP(Table1[[#This Row],[RespondentID]],'All Data'!$A149:$CN721,90,FALSE),"unknown")</f>
        <v>Employed for wages</v>
      </c>
      <c r="AV148" s="159" t="str">
        <f>IFERROR(VLOOKUP(Table1[[#This Row],[RespondentID]],'All Data'!$A149:$CN721,91,FALSE),"unknown")</f>
        <v>Yes</v>
      </c>
      <c r="AW148" s="159" t="str">
        <f>IFERROR(VLOOKUP(Table1[[#This Row],[RespondentID]],'All Data'!$A149:$CN721,92,FALSE),"unknown")</f>
        <v>Yes</v>
      </c>
    </row>
    <row r="149" spans="1:49" x14ac:dyDescent="0.35">
      <c r="A149" s="6">
        <v>7081826232</v>
      </c>
      <c r="B149" s="6"/>
      <c r="C149" s="6"/>
      <c r="D149" s="6" t="s">
        <v>20</v>
      </c>
      <c r="E149" s="6"/>
      <c r="F149" s="6"/>
      <c r="G149" s="6"/>
      <c r="H149" s="6"/>
      <c r="I149" s="6"/>
      <c r="J149" s="6"/>
      <c r="K149" s="6"/>
      <c r="L149" s="6"/>
      <c r="M149" s="6"/>
      <c r="N149" s="6"/>
      <c r="O149" s="8"/>
      <c r="P149" s="8">
        <f t="shared" si="36"/>
        <v>1</v>
      </c>
      <c r="Q149" s="10">
        <f t="shared" si="37"/>
        <v>3</v>
      </c>
      <c r="R149" s="8"/>
      <c r="S149" s="8">
        <f t="shared" si="53"/>
        <v>0</v>
      </c>
      <c r="T149" s="8">
        <f t="shared" si="38"/>
        <v>0</v>
      </c>
      <c r="U149" s="8">
        <f t="shared" si="39"/>
        <v>1</v>
      </c>
      <c r="V149" s="88">
        <f t="shared" si="40"/>
        <v>0</v>
      </c>
      <c r="W149" s="88">
        <f t="shared" si="41"/>
        <v>0</v>
      </c>
      <c r="X149" s="88">
        <f t="shared" si="42"/>
        <v>0</v>
      </c>
      <c r="Y149" s="88">
        <f t="shared" si="43"/>
        <v>0</v>
      </c>
      <c r="Z149" s="88">
        <f t="shared" si="44"/>
        <v>0</v>
      </c>
      <c r="AA149" s="88">
        <f t="shared" si="45"/>
        <v>0</v>
      </c>
      <c r="AB149" s="88">
        <f t="shared" si="46"/>
        <v>0</v>
      </c>
      <c r="AC149" s="88">
        <f t="shared" si="47"/>
        <v>0</v>
      </c>
      <c r="AD149" s="88">
        <f t="shared" si="48"/>
        <v>0</v>
      </c>
      <c r="AE149" s="88">
        <f t="shared" si="49"/>
        <v>0</v>
      </c>
      <c r="AF149" s="8"/>
      <c r="AG149" s="8"/>
      <c r="AH149" s="8">
        <f t="shared" si="50"/>
        <v>1</v>
      </c>
      <c r="AI149" s="8">
        <f t="shared" si="51"/>
        <v>1</v>
      </c>
      <c r="AJ149" s="8" t="str">
        <f t="shared" si="52"/>
        <v>Correct</v>
      </c>
      <c r="AK149" s="8"/>
      <c r="AL149" s="159" t="str">
        <f>IFERROR(VLOOKUP(Table1[[#This Row],[RespondentID]],'All Data'!$A150:$CN722,81,FALSE),"unknown")</f>
        <v>Male</v>
      </c>
      <c r="AM149" s="159">
        <f>IFERROR(VLOOKUP(Table1[[#This Row],[RespondentID]],'All Data'!$A150:$CN722,82,FALSE),"unknown")</f>
        <v>65</v>
      </c>
      <c r="AN149" s="159" t="str">
        <f>IFERROR(VLOOKUP(Table1[[#This Row],[RespondentID]],'All Data'!$A150:$CN722,83,FALSE),"unknown")</f>
        <v>Suffolk</v>
      </c>
      <c r="AO149" s="159" t="str">
        <f>IFERROR(VLOOKUP(Table1[[#This Row],[RespondentID]],'All Data'!$A150:$CN722,84,FALSE),"unknown")</f>
        <v>Wyandanch, 11798</v>
      </c>
      <c r="AP149" s="159" t="str">
        <f>IFERROR(VLOOKUP(Table1[[#This Row],[RespondentID]],'All Data'!$A150:$CN722,85,FALSE),"unknown")</f>
        <v>Black/African American</v>
      </c>
      <c r="AQ149" s="159" t="str">
        <f>IFERROR(VLOOKUP(Table1[[#This Row],[RespondentID]],'All Data'!$A150:$CN722,86,FALSE),"unknown")</f>
        <v>No</v>
      </c>
      <c r="AR149" s="159" t="str">
        <f>IFERROR(VLOOKUP(Table1[[#This Row],[RespondentID]],'All Data'!$A150:$CN722,87,FALSE),"unknown")</f>
        <v xml:space="preserve">English </v>
      </c>
      <c r="AS149" s="159" t="str">
        <f>IFERROR(VLOOKUP(Table1[[#This Row],[RespondentID]],'All Data'!$A150:$CN722,88,FALSE),"unknown")</f>
        <v>$20,000 to $34,999</v>
      </c>
      <c r="AT149" s="159" t="str">
        <f>IFERROR(VLOOKUP(Table1[[#This Row],[RespondentID]],'All Data'!$A150:$CN722,89,FALSE),"unknown")</f>
        <v>Technical school</v>
      </c>
      <c r="AU149" s="159" t="str">
        <f>IFERROR(VLOOKUP(Table1[[#This Row],[RespondentID]],'All Data'!$A150:$CN722,90,FALSE),"unknown")</f>
        <v>Employed for wages</v>
      </c>
      <c r="AV149" s="159" t="str">
        <f>IFERROR(VLOOKUP(Table1[[#This Row],[RespondentID]],'All Data'!$A150:$CN722,91,FALSE),"unknown")</f>
        <v>Yes</v>
      </c>
      <c r="AW149" s="159" t="str">
        <f>IFERROR(VLOOKUP(Table1[[#This Row],[RespondentID]],'All Data'!$A150:$CN722,92,FALSE),"unknown")</f>
        <v>Yes</v>
      </c>
    </row>
    <row r="150" spans="1:49" x14ac:dyDescent="0.35">
      <c r="A150" s="6">
        <v>7081825972</v>
      </c>
      <c r="B150" s="6"/>
      <c r="C150" s="6"/>
      <c r="D150" s="6"/>
      <c r="E150" s="6"/>
      <c r="F150" s="6"/>
      <c r="G150" s="6"/>
      <c r="H150" s="6"/>
      <c r="I150" s="6" t="s">
        <v>25</v>
      </c>
      <c r="J150" s="6"/>
      <c r="K150" s="6"/>
      <c r="L150" s="6"/>
      <c r="M150" s="6" t="s">
        <v>29</v>
      </c>
      <c r="N150" s="6"/>
      <c r="O150" s="8"/>
      <c r="P150" s="8">
        <f t="shared" si="36"/>
        <v>2</v>
      </c>
      <c r="Q150" s="9">
        <f t="shared" si="37"/>
        <v>1.5</v>
      </c>
      <c r="R150" s="8"/>
      <c r="S150" s="8">
        <f t="shared" si="53"/>
        <v>0</v>
      </c>
      <c r="T150" s="8">
        <f t="shared" si="38"/>
        <v>0</v>
      </c>
      <c r="U150" s="8">
        <f t="shared" si="39"/>
        <v>0</v>
      </c>
      <c r="V150" s="88">
        <f t="shared" si="40"/>
        <v>0</v>
      </c>
      <c r="W150" s="88">
        <f t="shared" si="41"/>
        <v>0</v>
      </c>
      <c r="X150" s="88">
        <f t="shared" si="42"/>
        <v>0</v>
      </c>
      <c r="Y150" s="88">
        <f t="shared" si="43"/>
        <v>0</v>
      </c>
      <c r="Z150" s="88">
        <f t="shared" si="44"/>
        <v>1</v>
      </c>
      <c r="AA150" s="88">
        <f t="shared" si="45"/>
        <v>0</v>
      </c>
      <c r="AB150" s="88">
        <f t="shared" si="46"/>
        <v>0</v>
      </c>
      <c r="AC150" s="88">
        <f t="shared" si="47"/>
        <v>0</v>
      </c>
      <c r="AD150" s="88">
        <f t="shared" si="48"/>
        <v>1</v>
      </c>
      <c r="AE150" s="88">
        <f t="shared" si="49"/>
        <v>0</v>
      </c>
      <c r="AF150" s="8"/>
      <c r="AG150" s="8"/>
      <c r="AH150" s="8">
        <f t="shared" si="50"/>
        <v>2</v>
      </c>
      <c r="AI150" s="8">
        <f t="shared" si="51"/>
        <v>2</v>
      </c>
      <c r="AJ150" s="8" t="str">
        <f t="shared" si="52"/>
        <v>Correct</v>
      </c>
      <c r="AK150" s="8"/>
      <c r="AL150" s="159" t="str">
        <f>IFERROR(VLOOKUP(Table1[[#This Row],[RespondentID]],'All Data'!$A151:$CN723,81,FALSE),"unknown")</f>
        <v>Female</v>
      </c>
      <c r="AM150" s="159">
        <f>IFERROR(VLOOKUP(Table1[[#This Row],[RespondentID]],'All Data'!$A151:$CN723,82,FALSE),"unknown")</f>
        <v>62</v>
      </c>
      <c r="AN150" s="159" t="str">
        <f>IFERROR(VLOOKUP(Table1[[#This Row],[RespondentID]],'All Data'!$A151:$CN723,83,FALSE),"unknown")</f>
        <v>Suffolk</v>
      </c>
      <c r="AO150" s="159" t="str">
        <f>IFERROR(VLOOKUP(Table1[[#This Row],[RespondentID]],'All Data'!$A151:$CN723,84,FALSE),"unknown")</f>
        <v>Wyandanch, 11798</v>
      </c>
      <c r="AP150" s="159" t="str">
        <f>IFERROR(VLOOKUP(Table1[[#This Row],[RespondentID]],'All Data'!$A151:$CN723,85,FALSE),"unknown")</f>
        <v>Black/African American</v>
      </c>
      <c r="AQ150" s="159" t="str">
        <f>IFERROR(VLOOKUP(Table1[[#This Row],[RespondentID]],'All Data'!$A151:$CN723,86,FALSE),"unknown")</f>
        <v>No</v>
      </c>
      <c r="AR150" s="159" t="str">
        <f>IFERROR(VLOOKUP(Table1[[#This Row],[RespondentID]],'All Data'!$A151:$CN723,87,FALSE),"unknown")</f>
        <v xml:space="preserve">English </v>
      </c>
      <c r="AS150" s="159" t="str">
        <f>IFERROR(VLOOKUP(Table1[[#This Row],[RespondentID]],'All Data'!$A151:$CN723,88,FALSE),"unknown")</f>
        <v>$20,000 to $34,999</v>
      </c>
      <c r="AT150" s="159" t="str">
        <f>IFERROR(VLOOKUP(Table1[[#This Row],[RespondentID]],'All Data'!$A151:$CN723,89,FALSE),"unknown")</f>
        <v>High school graduate</v>
      </c>
      <c r="AU150" s="159" t="str">
        <f>IFERROR(VLOOKUP(Table1[[#This Row],[RespondentID]],'All Data'!$A151:$CN723,90,FALSE),"unknown")</f>
        <v>Employed for wages</v>
      </c>
      <c r="AV150" s="159" t="str">
        <f>IFERROR(VLOOKUP(Table1[[#This Row],[RespondentID]],'All Data'!$A151:$CN723,91,FALSE),"unknown")</f>
        <v>Yes</v>
      </c>
      <c r="AW150" s="159" t="str">
        <f>IFERROR(VLOOKUP(Table1[[#This Row],[RespondentID]],'All Data'!$A151:$CN723,92,FALSE),"unknown")</f>
        <v>Yes</v>
      </c>
    </row>
    <row r="151" spans="1:49" x14ac:dyDescent="0.35">
      <c r="A151" s="6">
        <v>7081825695</v>
      </c>
      <c r="B151" s="6"/>
      <c r="C151" s="6"/>
      <c r="D151" s="6"/>
      <c r="E151" s="6"/>
      <c r="F151" s="6"/>
      <c r="G151" s="6"/>
      <c r="H151" s="6"/>
      <c r="I151" s="6"/>
      <c r="J151" s="6" t="s">
        <v>26</v>
      </c>
      <c r="K151" s="6"/>
      <c r="L151" s="6"/>
      <c r="M151" s="6"/>
      <c r="N151" s="6"/>
      <c r="O151" s="8"/>
      <c r="P151" s="8">
        <f t="shared" si="36"/>
        <v>1</v>
      </c>
      <c r="Q151" s="10">
        <f t="shared" si="37"/>
        <v>3</v>
      </c>
      <c r="R151" s="8"/>
      <c r="S151" s="8">
        <f t="shared" si="53"/>
        <v>0</v>
      </c>
      <c r="T151" s="8">
        <f t="shared" si="38"/>
        <v>0</v>
      </c>
      <c r="U151" s="8">
        <f t="shared" si="39"/>
        <v>0</v>
      </c>
      <c r="V151" s="88">
        <f t="shared" si="40"/>
        <v>0</v>
      </c>
      <c r="W151" s="88">
        <f t="shared" si="41"/>
        <v>0</v>
      </c>
      <c r="X151" s="88">
        <f t="shared" si="42"/>
        <v>0</v>
      </c>
      <c r="Y151" s="88">
        <f t="shared" si="43"/>
        <v>0</v>
      </c>
      <c r="Z151" s="88">
        <f t="shared" si="44"/>
        <v>0</v>
      </c>
      <c r="AA151" s="88">
        <f t="shared" si="45"/>
        <v>1</v>
      </c>
      <c r="AB151" s="88">
        <f t="shared" si="46"/>
        <v>0</v>
      </c>
      <c r="AC151" s="88">
        <f t="shared" si="47"/>
        <v>0</v>
      </c>
      <c r="AD151" s="88">
        <f t="shared" si="48"/>
        <v>0</v>
      </c>
      <c r="AE151" s="88">
        <f t="shared" si="49"/>
        <v>0</v>
      </c>
      <c r="AF151" s="8"/>
      <c r="AG151" s="8"/>
      <c r="AH151" s="8">
        <f t="shared" si="50"/>
        <v>1</v>
      </c>
      <c r="AI151" s="8">
        <f t="shared" si="51"/>
        <v>1</v>
      </c>
      <c r="AJ151" s="8" t="str">
        <f t="shared" si="52"/>
        <v>Correct</v>
      </c>
      <c r="AK151" s="8"/>
      <c r="AL151" s="159" t="str">
        <f>IFERROR(VLOOKUP(Table1[[#This Row],[RespondentID]],'All Data'!$A152:$CN724,81,FALSE),"unknown")</f>
        <v>Male</v>
      </c>
      <c r="AM151" s="159">
        <f>IFERROR(VLOOKUP(Table1[[#This Row],[RespondentID]],'All Data'!$A152:$CN724,82,FALSE),"unknown")</f>
        <v>62</v>
      </c>
      <c r="AN151" s="159" t="str">
        <f>IFERROR(VLOOKUP(Table1[[#This Row],[RespondentID]],'All Data'!$A152:$CN724,83,FALSE),"unknown")</f>
        <v>Suffolk</v>
      </c>
      <c r="AO151" s="159" t="str">
        <f>IFERROR(VLOOKUP(Table1[[#This Row],[RespondentID]],'All Data'!$A152:$CN724,84,FALSE),"unknown")</f>
        <v>Wyandanch, 11798</v>
      </c>
      <c r="AP151" s="159" t="str">
        <f>IFERROR(VLOOKUP(Table1[[#This Row],[RespondentID]],'All Data'!$A152:$CN724,85,FALSE),"unknown")</f>
        <v>Black/African American</v>
      </c>
      <c r="AQ151" s="159" t="str">
        <f>IFERROR(VLOOKUP(Table1[[#This Row],[RespondentID]],'All Data'!$A152:$CN724,86,FALSE),"unknown")</f>
        <v>No</v>
      </c>
      <c r="AR151" s="159" t="str">
        <f>IFERROR(VLOOKUP(Table1[[#This Row],[RespondentID]],'All Data'!$A152:$CN724,87,FALSE),"unknown")</f>
        <v xml:space="preserve">English </v>
      </c>
      <c r="AS151" s="159" t="str">
        <f>IFERROR(VLOOKUP(Table1[[#This Row],[RespondentID]],'All Data'!$A152:$CN724,88,FALSE),"unknown")</f>
        <v>$0-$19,999</v>
      </c>
      <c r="AT151" s="159" t="str">
        <f>IFERROR(VLOOKUP(Table1[[#This Row],[RespondentID]],'All Data'!$A152:$CN724,89,FALSE),"unknown")</f>
        <v>High school graduate</v>
      </c>
      <c r="AU151" s="159" t="str">
        <f>IFERROR(VLOOKUP(Table1[[#This Row],[RespondentID]],'All Data'!$A152:$CN724,90,FALSE),"unknown")</f>
        <v>Out of work and looking for work</v>
      </c>
      <c r="AV151" s="159" t="str">
        <f>IFERROR(VLOOKUP(Table1[[#This Row],[RespondentID]],'All Data'!$A152:$CN724,91,FALSE),"unknown")</f>
        <v>Yes</v>
      </c>
      <c r="AW151" s="159" t="str">
        <f>IFERROR(VLOOKUP(Table1[[#This Row],[RespondentID]],'All Data'!$A152:$CN724,92,FALSE),"unknown")</f>
        <v>Yes</v>
      </c>
    </row>
    <row r="152" spans="1:49" x14ac:dyDescent="0.35">
      <c r="A152" s="6">
        <v>7081825492</v>
      </c>
      <c r="B152" s="6"/>
      <c r="C152" s="6"/>
      <c r="D152" s="6"/>
      <c r="E152" s="6"/>
      <c r="F152" s="6"/>
      <c r="G152" s="6"/>
      <c r="H152" s="6"/>
      <c r="I152" s="6"/>
      <c r="J152" s="6"/>
      <c r="K152" s="6"/>
      <c r="L152" s="6"/>
      <c r="M152" s="6"/>
      <c r="N152" s="6"/>
      <c r="O152" s="8"/>
      <c r="P152" s="8">
        <f t="shared" si="36"/>
        <v>0</v>
      </c>
      <c r="Q152" s="9" t="e">
        <f t="shared" si="37"/>
        <v>#DIV/0!</v>
      </c>
      <c r="R152" s="8"/>
      <c r="S152" s="8">
        <f t="shared" si="53"/>
        <v>0</v>
      </c>
      <c r="T152" s="8">
        <f t="shared" si="38"/>
        <v>0</v>
      </c>
      <c r="U152" s="8">
        <f t="shared" si="39"/>
        <v>0</v>
      </c>
      <c r="V152" s="88">
        <f t="shared" si="40"/>
        <v>0</v>
      </c>
      <c r="W152" s="88">
        <f t="shared" si="41"/>
        <v>0</v>
      </c>
      <c r="X152" s="88">
        <f t="shared" si="42"/>
        <v>0</v>
      </c>
      <c r="Y152" s="88">
        <f t="shared" si="43"/>
        <v>0</v>
      </c>
      <c r="Z152" s="88">
        <f t="shared" si="44"/>
        <v>0</v>
      </c>
      <c r="AA152" s="88">
        <f t="shared" si="45"/>
        <v>0</v>
      </c>
      <c r="AB152" s="88">
        <f t="shared" si="46"/>
        <v>0</v>
      </c>
      <c r="AC152" s="88">
        <f t="shared" si="47"/>
        <v>0</v>
      </c>
      <c r="AD152" s="88">
        <f t="shared" si="48"/>
        <v>0</v>
      </c>
      <c r="AE152" s="88">
        <f t="shared" si="49"/>
        <v>0</v>
      </c>
      <c r="AF152" s="8"/>
      <c r="AG152" s="8"/>
      <c r="AH152" s="8">
        <f t="shared" si="50"/>
        <v>0</v>
      </c>
      <c r="AI152" s="8">
        <f t="shared" si="51"/>
        <v>0</v>
      </c>
      <c r="AJ152" s="8" t="str">
        <f t="shared" si="52"/>
        <v>Correct</v>
      </c>
      <c r="AK152" s="8"/>
      <c r="AL152" s="159" t="str">
        <f>IFERROR(VLOOKUP(Table1[[#This Row],[RespondentID]],'All Data'!$A153:$CN725,81,FALSE),"unknown")</f>
        <v>Female</v>
      </c>
      <c r="AM152" s="159">
        <f>IFERROR(VLOOKUP(Table1[[#This Row],[RespondentID]],'All Data'!$A153:$CN725,82,FALSE),"unknown")</f>
        <v>54</v>
      </c>
      <c r="AN152" s="159" t="str">
        <f>IFERROR(VLOOKUP(Table1[[#This Row],[RespondentID]],'All Data'!$A153:$CN725,83,FALSE),"unknown")</f>
        <v>Suffolk</v>
      </c>
      <c r="AO152" s="159" t="str">
        <f>IFERROR(VLOOKUP(Table1[[#This Row],[RespondentID]],'All Data'!$A153:$CN725,84,FALSE),"unknown")</f>
        <v>Wyandanch, 11798</v>
      </c>
      <c r="AP152" s="159" t="str">
        <f>IFERROR(VLOOKUP(Table1[[#This Row],[RespondentID]],'All Data'!$A153:$CN725,85,FALSE),"unknown")</f>
        <v>Black/African American</v>
      </c>
      <c r="AQ152" s="159" t="str">
        <f>IFERROR(VLOOKUP(Table1[[#This Row],[RespondentID]],'All Data'!$A153:$CN725,86,FALSE),"unknown")</f>
        <v>No</v>
      </c>
      <c r="AR152" s="159" t="str">
        <f>IFERROR(VLOOKUP(Table1[[#This Row],[RespondentID]],'All Data'!$A153:$CN725,87,FALSE),"unknown")</f>
        <v xml:space="preserve">English </v>
      </c>
      <c r="AS152" s="159" t="str">
        <f>IFERROR(VLOOKUP(Table1[[#This Row],[RespondentID]],'All Data'!$A153:$CN725,88,FALSE),"unknown")</f>
        <v>$20,000 to $34,999</v>
      </c>
      <c r="AT152" s="159" t="str">
        <f>IFERROR(VLOOKUP(Table1[[#This Row],[RespondentID]],'All Data'!$A153:$CN725,89,FALSE),"unknown")</f>
        <v>Some college</v>
      </c>
      <c r="AU152" s="159" t="str">
        <f>IFERROR(VLOOKUP(Table1[[#This Row],[RespondentID]],'All Data'!$A153:$CN725,90,FALSE),"unknown")</f>
        <v>Employed for wages</v>
      </c>
      <c r="AV152" s="159" t="str">
        <f>IFERROR(VLOOKUP(Table1[[#This Row],[RespondentID]],'All Data'!$A153:$CN725,91,FALSE),"unknown")</f>
        <v>Yes</v>
      </c>
      <c r="AW152" s="159" t="str">
        <f>IFERROR(VLOOKUP(Table1[[#This Row],[RespondentID]],'All Data'!$A153:$CN725,92,FALSE),"unknown")</f>
        <v>Yes</v>
      </c>
    </row>
    <row r="153" spans="1:49" x14ac:dyDescent="0.35">
      <c r="A153" s="6">
        <v>7081825251</v>
      </c>
      <c r="B153" s="6"/>
      <c r="C153" s="6"/>
      <c r="D153" s="6"/>
      <c r="E153" s="6"/>
      <c r="F153" s="6"/>
      <c r="G153" s="6"/>
      <c r="H153" s="6"/>
      <c r="I153" s="6"/>
      <c r="J153" s="6"/>
      <c r="K153" s="6"/>
      <c r="L153" s="6"/>
      <c r="M153" s="6"/>
      <c r="N153" s="6"/>
      <c r="O153" s="8"/>
      <c r="P153" s="8">
        <f t="shared" si="36"/>
        <v>0</v>
      </c>
      <c r="Q153" s="10" t="e">
        <f t="shared" si="37"/>
        <v>#DIV/0!</v>
      </c>
      <c r="R153" s="8"/>
      <c r="S153" s="8">
        <f t="shared" si="53"/>
        <v>0</v>
      </c>
      <c r="T153" s="8">
        <f t="shared" si="38"/>
        <v>0</v>
      </c>
      <c r="U153" s="8">
        <f t="shared" si="39"/>
        <v>0</v>
      </c>
      <c r="V153" s="88">
        <f t="shared" si="40"/>
        <v>0</v>
      </c>
      <c r="W153" s="88">
        <f t="shared" si="41"/>
        <v>0</v>
      </c>
      <c r="X153" s="88">
        <f t="shared" si="42"/>
        <v>0</v>
      </c>
      <c r="Y153" s="88">
        <f t="shared" si="43"/>
        <v>0</v>
      </c>
      <c r="Z153" s="88">
        <f t="shared" si="44"/>
        <v>0</v>
      </c>
      <c r="AA153" s="88">
        <f t="shared" si="45"/>
        <v>0</v>
      </c>
      <c r="AB153" s="88">
        <f t="shared" si="46"/>
        <v>0</v>
      </c>
      <c r="AC153" s="88">
        <f t="shared" si="47"/>
        <v>0</v>
      </c>
      <c r="AD153" s="88">
        <f t="shared" si="48"/>
        <v>0</v>
      </c>
      <c r="AE153" s="88">
        <f t="shared" si="49"/>
        <v>0</v>
      </c>
      <c r="AF153" s="8"/>
      <c r="AG153" s="8"/>
      <c r="AH153" s="8">
        <f t="shared" si="50"/>
        <v>0</v>
      </c>
      <c r="AI153" s="8">
        <f t="shared" si="51"/>
        <v>0</v>
      </c>
      <c r="AJ153" s="8" t="str">
        <f t="shared" si="52"/>
        <v>Correct</v>
      </c>
      <c r="AK153" s="8"/>
      <c r="AL153" s="159" t="str">
        <f>IFERROR(VLOOKUP(Table1[[#This Row],[RespondentID]],'All Data'!$A154:$CN726,81,FALSE),"unknown")</f>
        <v>Female</v>
      </c>
      <c r="AM153" s="159">
        <f>IFERROR(VLOOKUP(Table1[[#This Row],[RespondentID]],'All Data'!$A154:$CN726,82,FALSE),"unknown")</f>
        <v>0</v>
      </c>
      <c r="AN153" s="159" t="str">
        <f>IFERROR(VLOOKUP(Table1[[#This Row],[RespondentID]],'All Data'!$A154:$CN726,83,FALSE),"unknown")</f>
        <v>Suffolk</v>
      </c>
      <c r="AO153" s="159">
        <f>IFERROR(VLOOKUP(Table1[[#This Row],[RespondentID]],'All Data'!$A154:$CN726,84,FALSE),"unknown")</f>
        <v>0</v>
      </c>
      <c r="AP153" s="159" t="str">
        <f>IFERROR(VLOOKUP(Table1[[#This Row],[RespondentID]],'All Data'!$A154:$CN726,85,FALSE),"unknown")</f>
        <v>Black/African American</v>
      </c>
      <c r="AQ153" s="159">
        <f>IFERROR(VLOOKUP(Table1[[#This Row],[RespondentID]],'All Data'!$A154:$CN726,86,FALSE),"unknown")</f>
        <v>0</v>
      </c>
      <c r="AR153" s="159" t="str">
        <f>IFERROR(VLOOKUP(Table1[[#This Row],[RespondentID]],'All Data'!$A154:$CN726,87,FALSE),"unknown")</f>
        <v xml:space="preserve">English </v>
      </c>
      <c r="AS153" s="159" t="str">
        <f>IFERROR(VLOOKUP(Table1[[#This Row],[RespondentID]],'All Data'!$A154:$CN726,88,FALSE),"unknown")</f>
        <v>$0-$19,999</v>
      </c>
      <c r="AT153" s="159" t="str">
        <f>IFERROR(VLOOKUP(Table1[[#This Row],[RespondentID]],'All Data'!$A154:$CN726,89,FALSE),"unknown")</f>
        <v>High school graduate</v>
      </c>
      <c r="AU153" s="159" t="str">
        <f>IFERROR(VLOOKUP(Table1[[#This Row],[RespondentID]],'All Data'!$A154:$CN726,90,FALSE),"unknown")</f>
        <v>Retired</v>
      </c>
      <c r="AV153" s="159" t="str">
        <f>IFERROR(VLOOKUP(Table1[[#This Row],[RespondentID]],'All Data'!$A154:$CN726,91,FALSE),"unknown")</f>
        <v>Yes</v>
      </c>
      <c r="AW153" s="159" t="str">
        <f>IFERROR(VLOOKUP(Table1[[#This Row],[RespondentID]],'All Data'!$A154:$CN726,92,FALSE),"unknown")</f>
        <v>Yes</v>
      </c>
    </row>
    <row r="154" spans="1:49" x14ac:dyDescent="0.35">
      <c r="A154" s="6">
        <v>7081825022</v>
      </c>
      <c r="B154" s="6" t="s">
        <v>18</v>
      </c>
      <c r="C154" s="6"/>
      <c r="D154" s="6"/>
      <c r="E154" s="6"/>
      <c r="F154" s="6"/>
      <c r="G154" s="6"/>
      <c r="H154" s="6" t="s">
        <v>24</v>
      </c>
      <c r="I154" s="6" t="s">
        <v>25</v>
      </c>
      <c r="J154" s="6"/>
      <c r="K154" s="6"/>
      <c r="L154" s="6"/>
      <c r="M154" s="6"/>
      <c r="N154" s="6"/>
      <c r="O154" s="8"/>
      <c r="P154" s="8">
        <f t="shared" si="36"/>
        <v>3</v>
      </c>
      <c r="Q154" s="9">
        <f t="shared" si="37"/>
        <v>1</v>
      </c>
      <c r="R154" s="8"/>
      <c r="S154" s="8">
        <f t="shared" si="53"/>
        <v>1</v>
      </c>
      <c r="T154" s="8">
        <f t="shared" si="38"/>
        <v>0</v>
      </c>
      <c r="U154" s="8">
        <f t="shared" si="39"/>
        <v>0</v>
      </c>
      <c r="V154" s="88">
        <f t="shared" si="40"/>
        <v>0</v>
      </c>
      <c r="W154" s="88">
        <f t="shared" si="41"/>
        <v>0</v>
      </c>
      <c r="X154" s="88">
        <f t="shared" si="42"/>
        <v>0</v>
      </c>
      <c r="Y154" s="88">
        <f t="shared" si="43"/>
        <v>1</v>
      </c>
      <c r="Z154" s="88">
        <f t="shared" si="44"/>
        <v>1</v>
      </c>
      <c r="AA154" s="88">
        <f t="shared" si="45"/>
        <v>0</v>
      </c>
      <c r="AB154" s="88">
        <f t="shared" si="46"/>
        <v>0</v>
      </c>
      <c r="AC154" s="88">
        <f t="shared" si="47"/>
        <v>0</v>
      </c>
      <c r="AD154" s="88">
        <f t="shared" si="48"/>
        <v>0</v>
      </c>
      <c r="AE154" s="88">
        <f t="shared" si="49"/>
        <v>0</v>
      </c>
      <c r="AF154" s="8"/>
      <c r="AG154" s="8"/>
      <c r="AH154" s="8">
        <f t="shared" si="50"/>
        <v>3</v>
      </c>
      <c r="AI154" s="8">
        <f t="shared" si="51"/>
        <v>3</v>
      </c>
      <c r="AJ154" s="8" t="str">
        <f t="shared" si="52"/>
        <v>Correct</v>
      </c>
      <c r="AK154" s="8"/>
      <c r="AL154" s="159" t="str">
        <f>IFERROR(VLOOKUP(Table1[[#This Row],[RespondentID]],'All Data'!$A155:$CN727,81,FALSE),"unknown")</f>
        <v>Female</v>
      </c>
      <c r="AM154" s="159">
        <f>IFERROR(VLOOKUP(Table1[[#This Row],[RespondentID]],'All Data'!$A155:$CN727,82,FALSE),"unknown")</f>
        <v>55</v>
      </c>
      <c r="AN154" s="159" t="str">
        <f>IFERROR(VLOOKUP(Table1[[#This Row],[RespondentID]],'All Data'!$A155:$CN727,83,FALSE),"unknown")</f>
        <v>Suffolk</v>
      </c>
      <c r="AO154" s="159">
        <f>IFERROR(VLOOKUP(Table1[[#This Row],[RespondentID]],'All Data'!$A155:$CN727,84,FALSE),"unknown")</f>
        <v>0</v>
      </c>
      <c r="AP154" s="159" t="str">
        <f>IFERROR(VLOOKUP(Table1[[#This Row],[RespondentID]],'All Data'!$A155:$CN727,85,FALSE),"unknown")</f>
        <v>Black/African American</v>
      </c>
      <c r="AQ154" s="159" t="str">
        <f>IFERROR(VLOOKUP(Table1[[#This Row],[RespondentID]],'All Data'!$A155:$CN727,86,FALSE),"unknown")</f>
        <v>No</v>
      </c>
      <c r="AR154" s="159" t="str">
        <f>IFERROR(VLOOKUP(Table1[[#This Row],[RespondentID]],'All Data'!$A155:$CN727,87,FALSE),"unknown")</f>
        <v xml:space="preserve">English </v>
      </c>
      <c r="AS154" s="159" t="str">
        <f>IFERROR(VLOOKUP(Table1[[#This Row],[RespondentID]],'All Data'!$A155:$CN727,88,FALSE),"unknown")</f>
        <v>$0-$19,999</v>
      </c>
      <c r="AT154" s="159" t="str">
        <f>IFERROR(VLOOKUP(Table1[[#This Row],[RespondentID]],'All Data'!$A155:$CN727,89,FALSE),"unknown")</f>
        <v>High school graduate</v>
      </c>
      <c r="AU154" s="159" t="str">
        <f>IFERROR(VLOOKUP(Table1[[#This Row],[RespondentID]],'All Data'!$A155:$CN727,90,FALSE),"unknown")</f>
        <v>Employed for wages</v>
      </c>
      <c r="AV154" s="159" t="str">
        <f>IFERROR(VLOOKUP(Table1[[#This Row],[RespondentID]],'All Data'!$A155:$CN727,91,FALSE),"unknown")</f>
        <v>Yes</v>
      </c>
      <c r="AW154" s="159" t="str">
        <f>IFERROR(VLOOKUP(Table1[[#This Row],[RespondentID]],'All Data'!$A155:$CN727,92,FALSE),"unknown")</f>
        <v>Yes</v>
      </c>
    </row>
    <row r="155" spans="1:49" x14ac:dyDescent="0.35">
      <c r="A155" s="6">
        <v>7081824812</v>
      </c>
      <c r="B155" s="6"/>
      <c r="C155" s="6"/>
      <c r="D155" s="6"/>
      <c r="E155" s="6"/>
      <c r="F155" s="6"/>
      <c r="G155" s="6"/>
      <c r="H155" s="6" t="s">
        <v>24</v>
      </c>
      <c r="I155" s="6"/>
      <c r="J155" s="6"/>
      <c r="K155" s="6" t="s">
        <v>27</v>
      </c>
      <c r="L155" s="6" t="s">
        <v>28</v>
      </c>
      <c r="M155" s="6"/>
      <c r="N155" s="6"/>
      <c r="O155" s="8"/>
      <c r="P155" s="8">
        <f t="shared" si="36"/>
        <v>3</v>
      </c>
      <c r="Q155" s="10">
        <f t="shared" si="37"/>
        <v>1</v>
      </c>
      <c r="R155" s="8"/>
      <c r="S155" s="8">
        <f t="shared" si="53"/>
        <v>0</v>
      </c>
      <c r="T155" s="8">
        <f t="shared" si="38"/>
        <v>0</v>
      </c>
      <c r="U155" s="8">
        <f t="shared" si="39"/>
        <v>0</v>
      </c>
      <c r="V155" s="88">
        <f t="shared" si="40"/>
        <v>0</v>
      </c>
      <c r="W155" s="88">
        <f t="shared" si="41"/>
        <v>0</v>
      </c>
      <c r="X155" s="88">
        <f t="shared" si="42"/>
        <v>0</v>
      </c>
      <c r="Y155" s="88">
        <f t="shared" si="43"/>
        <v>1</v>
      </c>
      <c r="Z155" s="88">
        <f t="shared" si="44"/>
        <v>0</v>
      </c>
      <c r="AA155" s="88">
        <f t="shared" si="45"/>
        <v>0</v>
      </c>
      <c r="AB155" s="88">
        <f t="shared" si="46"/>
        <v>1</v>
      </c>
      <c r="AC155" s="88">
        <f t="shared" si="47"/>
        <v>1</v>
      </c>
      <c r="AD155" s="88">
        <f t="shared" si="48"/>
        <v>0</v>
      </c>
      <c r="AE155" s="88">
        <f t="shared" si="49"/>
        <v>0</v>
      </c>
      <c r="AF155" s="8"/>
      <c r="AG155" s="8"/>
      <c r="AH155" s="8">
        <f t="shared" si="50"/>
        <v>3</v>
      </c>
      <c r="AI155" s="8">
        <f t="shared" si="51"/>
        <v>3</v>
      </c>
      <c r="AJ155" s="8" t="str">
        <f t="shared" si="52"/>
        <v>Correct</v>
      </c>
      <c r="AK155" s="8"/>
      <c r="AL155" s="159" t="str">
        <f>IFERROR(VLOOKUP(Table1[[#This Row],[RespondentID]],'All Data'!$A156:$CN728,81,FALSE),"unknown")</f>
        <v>Female</v>
      </c>
      <c r="AM155" s="159">
        <f>IFERROR(VLOOKUP(Table1[[#This Row],[RespondentID]],'All Data'!$A156:$CN728,82,FALSE),"unknown")</f>
        <v>62</v>
      </c>
      <c r="AN155" s="159" t="str">
        <f>IFERROR(VLOOKUP(Table1[[#This Row],[RespondentID]],'All Data'!$A156:$CN728,83,FALSE),"unknown")</f>
        <v>Suffolk</v>
      </c>
      <c r="AO155" s="159">
        <f>IFERROR(VLOOKUP(Table1[[#This Row],[RespondentID]],'All Data'!$A156:$CN728,84,FALSE),"unknown")</f>
        <v>0</v>
      </c>
      <c r="AP155" s="159" t="str">
        <f>IFERROR(VLOOKUP(Table1[[#This Row],[RespondentID]],'All Data'!$A156:$CN728,85,FALSE),"unknown")</f>
        <v>Black/African American</v>
      </c>
      <c r="AQ155" s="159" t="str">
        <f>IFERROR(VLOOKUP(Table1[[#This Row],[RespondentID]],'All Data'!$A156:$CN728,86,FALSE),"unknown")</f>
        <v>No</v>
      </c>
      <c r="AR155" s="159" t="str">
        <f>IFERROR(VLOOKUP(Table1[[#This Row],[RespondentID]],'All Data'!$A156:$CN728,87,FALSE),"unknown")</f>
        <v xml:space="preserve">English </v>
      </c>
      <c r="AS155" s="159" t="str">
        <f>IFERROR(VLOOKUP(Table1[[#This Row],[RespondentID]],'All Data'!$A156:$CN728,88,FALSE),"unknown")</f>
        <v>$35,000 to $49,999</v>
      </c>
      <c r="AT155" s="159" t="str">
        <f>IFERROR(VLOOKUP(Table1[[#This Row],[RespondentID]],'All Data'!$A156:$CN728,89,FALSE),"unknown")</f>
        <v>Technical school</v>
      </c>
      <c r="AU155" s="159" t="str">
        <f>IFERROR(VLOOKUP(Table1[[#This Row],[RespondentID]],'All Data'!$A156:$CN728,90,FALSE),"unknown")</f>
        <v>Out of work, but not currently looking</v>
      </c>
      <c r="AV155" s="159">
        <f>IFERROR(VLOOKUP(Table1[[#This Row],[RespondentID]],'All Data'!$A156:$CN728,91,FALSE),"unknown")</f>
        <v>0</v>
      </c>
      <c r="AW155" s="159" t="str">
        <f>IFERROR(VLOOKUP(Table1[[#This Row],[RespondentID]],'All Data'!$A156:$CN728,92,FALSE),"unknown")</f>
        <v>No</v>
      </c>
    </row>
    <row r="156" spans="1:49" x14ac:dyDescent="0.35">
      <c r="A156" s="6">
        <v>7081824511</v>
      </c>
      <c r="B156" s="6"/>
      <c r="C156" s="6"/>
      <c r="D156" s="6"/>
      <c r="E156" s="6"/>
      <c r="F156" s="6"/>
      <c r="G156" s="6"/>
      <c r="H156" s="6"/>
      <c r="I156" s="6"/>
      <c r="J156" s="6"/>
      <c r="K156" s="6"/>
      <c r="L156" s="6"/>
      <c r="M156" s="6"/>
      <c r="N156" s="6" t="s">
        <v>30</v>
      </c>
      <c r="O156" s="8"/>
      <c r="P156" s="8">
        <f t="shared" si="36"/>
        <v>1</v>
      </c>
      <c r="Q156" s="9">
        <f t="shared" si="37"/>
        <v>3</v>
      </c>
      <c r="R156" s="8"/>
      <c r="S156" s="8">
        <f t="shared" si="53"/>
        <v>0</v>
      </c>
      <c r="T156" s="8">
        <f t="shared" si="38"/>
        <v>0</v>
      </c>
      <c r="U156" s="8">
        <f t="shared" si="39"/>
        <v>0</v>
      </c>
      <c r="V156" s="88">
        <f t="shared" si="40"/>
        <v>0</v>
      </c>
      <c r="W156" s="88">
        <f t="shared" si="41"/>
        <v>0</v>
      </c>
      <c r="X156" s="88">
        <f t="shared" si="42"/>
        <v>0</v>
      </c>
      <c r="Y156" s="88">
        <f t="shared" si="43"/>
        <v>0</v>
      </c>
      <c r="Z156" s="88">
        <f t="shared" si="44"/>
        <v>0</v>
      </c>
      <c r="AA156" s="88">
        <f t="shared" si="45"/>
        <v>0</v>
      </c>
      <c r="AB156" s="88">
        <f t="shared" si="46"/>
        <v>0</v>
      </c>
      <c r="AC156" s="88">
        <f t="shared" si="47"/>
        <v>0</v>
      </c>
      <c r="AD156" s="88">
        <f t="shared" si="48"/>
        <v>0</v>
      </c>
      <c r="AE156" s="88">
        <f t="shared" si="49"/>
        <v>1</v>
      </c>
      <c r="AF156" s="8"/>
      <c r="AG156" s="8"/>
      <c r="AH156" s="8">
        <f t="shared" si="50"/>
        <v>1</v>
      </c>
      <c r="AI156" s="8">
        <f t="shared" si="51"/>
        <v>1</v>
      </c>
      <c r="AJ156" s="8" t="str">
        <f t="shared" si="52"/>
        <v>Correct</v>
      </c>
      <c r="AK156" s="8"/>
      <c r="AL156" s="159" t="str">
        <f>IFERROR(VLOOKUP(Table1[[#This Row],[RespondentID]],'All Data'!$A157:$CN729,81,FALSE),"unknown")</f>
        <v>Male</v>
      </c>
      <c r="AM156" s="159">
        <f>IFERROR(VLOOKUP(Table1[[#This Row],[RespondentID]],'All Data'!$A157:$CN729,82,FALSE),"unknown")</f>
        <v>61</v>
      </c>
      <c r="AN156" s="159" t="str">
        <f>IFERROR(VLOOKUP(Table1[[#This Row],[RespondentID]],'All Data'!$A157:$CN729,83,FALSE),"unknown")</f>
        <v>Suffolk</v>
      </c>
      <c r="AO156" s="159">
        <f>IFERROR(VLOOKUP(Table1[[#This Row],[RespondentID]],'All Data'!$A157:$CN729,84,FALSE),"unknown")</f>
        <v>0</v>
      </c>
      <c r="AP156" s="159" t="str">
        <f>IFERROR(VLOOKUP(Table1[[#This Row],[RespondentID]],'All Data'!$A157:$CN729,85,FALSE),"unknown")</f>
        <v>Black/African American</v>
      </c>
      <c r="AQ156" s="159" t="str">
        <f>IFERROR(VLOOKUP(Table1[[#This Row],[RespondentID]],'All Data'!$A157:$CN729,86,FALSE),"unknown")</f>
        <v>No</v>
      </c>
      <c r="AR156" s="159" t="str">
        <f>IFERROR(VLOOKUP(Table1[[#This Row],[RespondentID]],'All Data'!$A157:$CN729,87,FALSE),"unknown")</f>
        <v xml:space="preserve">English </v>
      </c>
      <c r="AS156" s="159" t="str">
        <f>IFERROR(VLOOKUP(Table1[[#This Row],[RespondentID]],'All Data'!$A157:$CN729,88,FALSE),"unknown")</f>
        <v>$0-$19,999</v>
      </c>
      <c r="AT156" s="159" t="str">
        <f>IFERROR(VLOOKUP(Table1[[#This Row],[RespondentID]],'All Data'!$A157:$CN729,89,FALSE),"unknown")</f>
        <v>College graduate</v>
      </c>
      <c r="AU156" s="159" t="str">
        <f>IFERROR(VLOOKUP(Table1[[#This Row],[RespondentID]],'All Data'!$A157:$CN729,90,FALSE),"unknown")</f>
        <v>Out of work and looking for work</v>
      </c>
      <c r="AV156" s="159">
        <f>IFERROR(VLOOKUP(Table1[[#This Row],[RespondentID]],'All Data'!$A157:$CN729,91,FALSE),"unknown")</f>
        <v>0</v>
      </c>
      <c r="AW156" s="159">
        <f>IFERROR(VLOOKUP(Table1[[#This Row],[RespondentID]],'All Data'!$A157:$CN729,92,FALSE),"unknown")</f>
        <v>0</v>
      </c>
    </row>
    <row r="157" spans="1:49" x14ac:dyDescent="0.35">
      <c r="A157" s="6">
        <v>7081824309</v>
      </c>
      <c r="B157" s="6"/>
      <c r="C157" s="6"/>
      <c r="D157" s="6"/>
      <c r="E157" s="6"/>
      <c r="F157" s="6"/>
      <c r="G157" s="6"/>
      <c r="H157" s="6"/>
      <c r="I157" s="6"/>
      <c r="J157" s="6"/>
      <c r="K157" s="6"/>
      <c r="L157" s="6"/>
      <c r="M157" s="6"/>
      <c r="N157" s="6"/>
      <c r="O157" s="8"/>
      <c r="P157" s="8">
        <f t="shared" si="36"/>
        <v>0</v>
      </c>
      <c r="Q157" s="10" t="e">
        <f t="shared" si="37"/>
        <v>#DIV/0!</v>
      </c>
      <c r="R157" s="8"/>
      <c r="S157" s="8">
        <f t="shared" si="53"/>
        <v>0</v>
      </c>
      <c r="T157" s="8">
        <f t="shared" si="38"/>
        <v>0</v>
      </c>
      <c r="U157" s="8">
        <f t="shared" si="39"/>
        <v>0</v>
      </c>
      <c r="V157" s="88">
        <f t="shared" si="40"/>
        <v>0</v>
      </c>
      <c r="W157" s="88">
        <f t="shared" si="41"/>
        <v>0</v>
      </c>
      <c r="X157" s="88">
        <f t="shared" si="42"/>
        <v>0</v>
      </c>
      <c r="Y157" s="88">
        <f t="shared" si="43"/>
        <v>0</v>
      </c>
      <c r="Z157" s="88">
        <f t="shared" si="44"/>
        <v>0</v>
      </c>
      <c r="AA157" s="88">
        <f t="shared" si="45"/>
        <v>0</v>
      </c>
      <c r="AB157" s="88">
        <f t="shared" si="46"/>
        <v>0</v>
      </c>
      <c r="AC157" s="88">
        <f t="shared" si="47"/>
        <v>0</v>
      </c>
      <c r="AD157" s="88">
        <f t="shared" si="48"/>
        <v>0</v>
      </c>
      <c r="AE157" s="88">
        <f t="shared" si="49"/>
        <v>0</v>
      </c>
      <c r="AF157" s="8"/>
      <c r="AG157" s="8"/>
      <c r="AH157" s="8">
        <f t="shared" si="50"/>
        <v>0</v>
      </c>
      <c r="AI157" s="8">
        <f t="shared" si="51"/>
        <v>0</v>
      </c>
      <c r="AJ157" s="8" t="str">
        <f t="shared" si="52"/>
        <v>Correct</v>
      </c>
      <c r="AK157" s="8"/>
      <c r="AL157" s="159" t="str">
        <f>IFERROR(VLOOKUP(Table1[[#This Row],[RespondentID]],'All Data'!$A158:$CN730,81,FALSE),"unknown")</f>
        <v>Female</v>
      </c>
      <c r="AM157" s="159">
        <f>IFERROR(VLOOKUP(Table1[[#This Row],[RespondentID]],'All Data'!$A158:$CN730,82,FALSE),"unknown")</f>
        <v>37</v>
      </c>
      <c r="AN157" s="159" t="str">
        <f>IFERROR(VLOOKUP(Table1[[#This Row],[RespondentID]],'All Data'!$A158:$CN730,83,FALSE),"unknown")</f>
        <v>Suffolk</v>
      </c>
      <c r="AO157" s="159">
        <f>IFERROR(VLOOKUP(Table1[[#This Row],[RespondentID]],'All Data'!$A158:$CN730,84,FALSE),"unknown")</f>
        <v>0</v>
      </c>
      <c r="AP157" s="159" t="str">
        <f>IFERROR(VLOOKUP(Table1[[#This Row],[RespondentID]],'All Data'!$A158:$CN730,85,FALSE),"unknown")</f>
        <v>Black/African American</v>
      </c>
      <c r="AQ157" s="159" t="str">
        <f>IFERROR(VLOOKUP(Table1[[#This Row],[RespondentID]],'All Data'!$A158:$CN730,86,FALSE),"unknown")</f>
        <v>No</v>
      </c>
      <c r="AR157" s="159" t="str">
        <f>IFERROR(VLOOKUP(Table1[[#This Row],[RespondentID]],'All Data'!$A158:$CN730,87,FALSE),"unknown")</f>
        <v xml:space="preserve">English </v>
      </c>
      <c r="AS157" s="159" t="str">
        <f>IFERROR(VLOOKUP(Table1[[#This Row],[RespondentID]],'All Data'!$A158:$CN730,88,FALSE),"unknown")</f>
        <v>$35,000 to $49,999</v>
      </c>
      <c r="AT157" s="159" t="str">
        <f>IFERROR(VLOOKUP(Table1[[#This Row],[RespondentID]],'All Data'!$A158:$CN730,89,FALSE),"unknown")</f>
        <v>College graduate</v>
      </c>
      <c r="AU157" s="159" t="str">
        <f>IFERROR(VLOOKUP(Table1[[#This Row],[RespondentID]],'All Data'!$A158:$CN730,90,FALSE),"unknown")</f>
        <v>Employed for wages</v>
      </c>
      <c r="AV157" s="159" t="str">
        <f>IFERROR(VLOOKUP(Table1[[#This Row],[RespondentID]],'All Data'!$A158:$CN730,91,FALSE),"unknown")</f>
        <v>Yes</v>
      </c>
      <c r="AW157" s="159" t="str">
        <f>IFERROR(VLOOKUP(Table1[[#This Row],[RespondentID]],'All Data'!$A158:$CN730,92,FALSE),"unknown")</f>
        <v>Yes</v>
      </c>
    </row>
    <row r="158" spans="1:49" x14ac:dyDescent="0.35">
      <c r="A158" s="6">
        <v>7081824141</v>
      </c>
      <c r="B158" s="6"/>
      <c r="C158" s="6" t="s">
        <v>19</v>
      </c>
      <c r="D158" s="6"/>
      <c r="E158" s="6"/>
      <c r="F158" s="6"/>
      <c r="G158" s="6"/>
      <c r="H158" s="6"/>
      <c r="I158" s="6" t="s">
        <v>25</v>
      </c>
      <c r="J158" s="6" t="s">
        <v>26</v>
      </c>
      <c r="K158" s="6"/>
      <c r="L158" s="6"/>
      <c r="M158" s="6"/>
      <c r="N158" s="6"/>
      <c r="O158" s="8"/>
      <c r="P158" s="8">
        <f t="shared" si="36"/>
        <v>3</v>
      </c>
      <c r="Q158" s="9">
        <f t="shared" si="37"/>
        <v>1</v>
      </c>
      <c r="R158" s="8"/>
      <c r="S158" s="8">
        <f t="shared" si="53"/>
        <v>0</v>
      </c>
      <c r="T158" s="8">
        <f t="shared" si="38"/>
        <v>1</v>
      </c>
      <c r="U158" s="8">
        <f t="shared" si="39"/>
        <v>0</v>
      </c>
      <c r="V158" s="88">
        <f t="shared" si="40"/>
        <v>0</v>
      </c>
      <c r="W158" s="88">
        <f t="shared" si="41"/>
        <v>0</v>
      </c>
      <c r="X158" s="88">
        <f t="shared" si="42"/>
        <v>0</v>
      </c>
      <c r="Y158" s="88">
        <f t="shared" si="43"/>
        <v>0</v>
      </c>
      <c r="Z158" s="88">
        <f t="shared" si="44"/>
        <v>1</v>
      </c>
      <c r="AA158" s="88">
        <f t="shared" si="45"/>
        <v>1</v>
      </c>
      <c r="AB158" s="88">
        <f t="shared" si="46"/>
        <v>0</v>
      </c>
      <c r="AC158" s="88">
        <f t="shared" si="47"/>
        <v>0</v>
      </c>
      <c r="AD158" s="88">
        <f t="shared" si="48"/>
        <v>0</v>
      </c>
      <c r="AE158" s="88">
        <f t="shared" si="49"/>
        <v>0</v>
      </c>
      <c r="AF158" s="8"/>
      <c r="AG158" s="8"/>
      <c r="AH158" s="8">
        <f t="shared" si="50"/>
        <v>3</v>
      </c>
      <c r="AI158" s="8">
        <f t="shared" si="51"/>
        <v>3</v>
      </c>
      <c r="AJ158" s="8" t="str">
        <f t="shared" si="52"/>
        <v>Correct</v>
      </c>
      <c r="AK158" s="8"/>
      <c r="AL158" s="159" t="str">
        <f>IFERROR(VLOOKUP(Table1[[#This Row],[RespondentID]],'All Data'!$A159:$CN731,81,FALSE),"unknown")</f>
        <v>Female</v>
      </c>
      <c r="AM158" s="159">
        <f>IFERROR(VLOOKUP(Table1[[#This Row],[RespondentID]],'All Data'!$A159:$CN731,82,FALSE),"unknown")</f>
        <v>69</v>
      </c>
      <c r="AN158" s="159" t="str">
        <f>IFERROR(VLOOKUP(Table1[[#This Row],[RespondentID]],'All Data'!$A159:$CN731,83,FALSE),"unknown")</f>
        <v>Suffolk</v>
      </c>
      <c r="AO158" s="159" t="str">
        <f>IFERROR(VLOOKUP(Table1[[#This Row],[RespondentID]],'All Data'!$A159:$CN731,84,FALSE),"unknown")</f>
        <v>West Babylon, 11704</v>
      </c>
      <c r="AP158" s="159" t="str">
        <f>IFERROR(VLOOKUP(Table1[[#This Row],[RespondentID]],'All Data'!$A159:$CN731,85,FALSE),"unknown")</f>
        <v>Black/African American</v>
      </c>
      <c r="AQ158" s="159" t="str">
        <f>IFERROR(VLOOKUP(Table1[[#This Row],[RespondentID]],'All Data'!$A159:$CN731,86,FALSE),"unknown")</f>
        <v>No</v>
      </c>
      <c r="AR158" s="159" t="str">
        <f>IFERROR(VLOOKUP(Table1[[#This Row],[RespondentID]],'All Data'!$A159:$CN731,87,FALSE),"unknown")</f>
        <v xml:space="preserve">English </v>
      </c>
      <c r="AS158" s="159" t="str">
        <f>IFERROR(VLOOKUP(Table1[[#This Row],[RespondentID]],'All Data'!$A159:$CN731,88,FALSE),"unknown")</f>
        <v>$0-$19,999</v>
      </c>
      <c r="AT158" s="159" t="str">
        <f>IFERROR(VLOOKUP(Table1[[#This Row],[RespondentID]],'All Data'!$A159:$CN731,89,FALSE),"unknown")</f>
        <v>High school graduate</v>
      </c>
      <c r="AU158" s="159" t="str">
        <f>IFERROR(VLOOKUP(Table1[[#This Row],[RespondentID]],'All Data'!$A159:$CN731,90,FALSE),"unknown")</f>
        <v>Retired</v>
      </c>
      <c r="AV158" s="159" t="str">
        <f>IFERROR(VLOOKUP(Table1[[#This Row],[RespondentID]],'All Data'!$A159:$CN731,91,FALSE),"unknown")</f>
        <v>Yes</v>
      </c>
      <c r="AW158" s="159" t="str">
        <f>IFERROR(VLOOKUP(Table1[[#This Row],[RespondentID]],'All Data'!$A159:$CN731,92,FALSE),"unknown")</f>
        <v>Yes</v>
      </c>
    </row>
    <row r="159" spans="1:49" x14ac:dyDescent="0.35">
      <c r="A159" s="6">
        <v>7081823887</v>
      </c>
      <c r="B159" s="6"/>
      <c r="C159" s="6"/>
      <c r="D159" s="6"/>
      <c r="E159" s="6"/>
      <c r="F159" s="6"/>
      <c r="G159" s="6"/>
      <c r="H159" s="6"/>
      <c r="I159" s="6"/>
      <c r="J159" s="6" t="s">
        <v>26</v>
      </c>
      <c r="K159" s="6"/>
      <c r="L159" s="6"/>
      <c r="M159" s="6"/>
      <c r="N159" s="6"/>
      <c r="O159" s="8"/>
      <c r="P159" s="8">
        <f t="shared" si="36"/>
        <v>1</v>
      </c>
      <c r="Q159" s="10">
        <f t="shared" si="37"/>
        <v>3</v>
      </c>
      <c r="R159" s="8"/>
      <c r="S159" s="8">
        <f t="shared" si="53"/>
        <v>0</v>
      </c>
      <c r="T159" s="8">
        <f t="shared" si="38"/>
        <v>0</v>
      </c>
      <c r="U159" s="8">
        <f t="shared" si="39"/>
        <v>0</v>
      </c>
      <c r="V159" s="88">
        <f t="shared" si="40"/>
        <v>0</v>
      </c>
      <c r="W159" s="88">
        <f t="shared" si="41"/>
        <v>0</v>
      </c>
      <c r="X159" s="88">
        <f t="shared" si="42"/>
        <v>0</v>
      </c>
      <c r="Y159" s="88">
        <f t="shared" si="43"/>
        <v>0</v>
      </c>
      <c r="Z159" s="88">
        <f t="shared" si="44"/>
        <v>0</v>
      </c>
      <c r="AA159" s="88">
        <f t="shared" si="45"/>
        <v>1</v>
      </c>
      <c r="AB159" s="88">
        <f t="shared" si="46"/>
        <v>0</v>
      </c>
      <c r="AC159" s="88">
        <f t="shared" si="47"/>
        <v>0</v>
      </c>
      <c r="AD159" s="88">
        <f t="shared" si="48"/>
        <v>0</v>
      </c>
      <c r="AE159" s="88">
        <f t="shared" si="49"/>
        <v>0</v>
      </c>
      <c r="AF159" s="8"/>
      <c r="AG159" s="8"/>
      <c r="AH159" s="8">
        <f t="shared" si="50"/>
        <v>1</v>
      </c>
      <c r="AI159" s="8">
        <f t="shared" si="51"/>
        <v>1</v>
      </c>
      <c r="AJ159" s="8" t="str">
        <f t="shared" si="52"/>
        <v>Correct</v>
      </c>
      <c r="AK159" s="8"/>
      <c r="AL159" s="159" t="str">
        <f>IFERROR(VLOOKUP(Table1[[#This Row],[RespondentID]],'All Data'!$A160:$CN732,81,FALSE),"unknown")</f>
        <v>Female</v>
      </c>
      <c r="AM159" s="159">
        <f>IFERROR(VLOOKUP(Table1[[#This Row],[RespondentID]],'All Data'!$A160:$CN732,82,FALSE),"unknown")</f>
        <v>69</v>
      </c>
      <c r="AN159" s="159" t="str">
        <f>IFERROR(VLOOKUP(Table1[[#This Row],[RespondentID]],'All Data'!$A160:$CN732,83,FALSE),"unknown")</f>
        <v>Suffolk</v>
      </c>
      <c r="AO159" s="159" t="str">
        <f>IFERROR(VLOOKUP(Table1[[#This Row],[RespondentID]],'All Data'!$A160:$CN732,84,FALSE),"unknown")</f>
        <v>West Babylon, 11704</v>
      </c>
      <c r="AP159" s="159" t="str">
        <f>IFERROR(VLOOKUP(Table1[[#This Row],[RespondentID]],'All Data'!$A160:$CN732,85,FALSE),"unknown")</f>
        <v>Black/African American</v>
      </c>
      <c r="AQ159" s="159" t="str">
        <f>IFERROR(VLOOKUP(Table1[[#This Row],[RespondentID]],'All Data'!$A160:$CN732,86,FALSE),"unknown")</f>
        <v>No</v>
      </c>
      <c r="AR159" s="159" t="str">
        <f>IFERROR(VLOOKUP(Table1[[#This Row],[RespondentID]],'All Data'!$A160:$CN732,87,FALSE),"unknown")</f>
        <v xml:space="preserve">English </v>
      </c>
      <c r="AS159" s="159" t="str">
        <f>IFERROR(VLOOKUP(Table1[[#This Row],[RespondentID]],'All Data'!$A160:$CN732,88,FALSE),"unknown")</f>
        <v>$20,000 to $34,999</v>
      </c>
      <c r="AT159" s="159" t="str">
        <f>IFERROR(VLOOKUP(Table1[[#This Row],[RespondentID]],'All Data'!$A160:$CN732,89,FALSE),"unknown")</f>
        <v>Some college</v>
      </c>
      <c r="AU159" s="159" t="str">
        <f>IFERROR(VLOOKUP(Table1[[#This Row],[RespondentID]],'All Data'!$A160:$CN732,90,FALSE),"unknown")</f>
        <v>Retired</v>
      </c>
      <c r="AV159" s="159" t="str">
        <f>IFERROR(VLOOKUP(Table1[[#This Row],[RespondentID]],'All Data'!$A160:$CN732,91,FALSE),"unknown")</f>
        <v>Yes</v>
      </c>
      <c r="AW159" s="159" t="str">
        <f>IFERROR(VLOOKUP(Table1[[#This Row],[RespondentID]],'All Data'!$A160:$CN732,92,FALSE),"unknown")</f>
        <v>Yes</v>
      </c>
    </row>
    <row r="160" spans="1:49" x14ac:dyDescent="0.35">
      <c r="A160" s="6">
        <v>7081823626</v>
      </c>
      <c r="B160" s="6"/>
      <c r="C160" s="6"/>
      <c r="D160" s="6" t="s">
        <v>20</v>
      </c>
      <c r="E160" s="6"/>
      <c r="F160" s="6"/>
      <c r="G160" s="6"/>
      <c r="H160" s="6"/>
      <c r="I160" s="6"/>
      <c r="J160" s="6" t="s">
        <v>26</v>
      </c>
      <c r="K160" s="6"/>
      <c r="L160" s="6"/>
      <c r="M160" s="6"/>
      <c r="N160" s="6" t="s">
        <v>30</v>
      </c>
      <c r="O160" s="8"/>
      <c r="P160" s="8">
        <f t="shared" si="36"/>
        <v>3</v>
      </c>
      <c r="Q160" s="9">
        <f t="shared" si="37"/>
        <v>1</v>
      </c>
      <c r="R160" s="8"/>
      <c r="S160" s="8">
        <f t="shared" si="53"/>
        <v>0</v>
      </c>
      <c r="T160" s="8">
        <f t="shared" si="38"/>
        <v>0</v>
      </c>
      <c r="U160" s="8">
        <f t="shared" si="39"/>
        <v>1</v>
      </c>
      <c r="V160" s="88">
        <f t="shared" si="40"/>
        <v>0</v>
      </c>
      <c r="W160" s="88">
        <f t="shared" si="41"/>
        <v>0</v>
      </c>
      <c r="X160" s="88">
        <f t="shared" si="42"/>
        <v>0</v>
      </c>
      <c r="Y160" s="88">
        <f t="shared" si="43"/>
        <v>0</v>
      </c>
      <c r="Z160" s="88">
        <f t="shared" si="44"/>
        <v>0</v>
      </c>
      <c r="AA160" s="88">
        <f t="shared" si="45"/>
        <v>1</v>
      </c>
      <c r="AB160" s="88">
        <f t="shared" si="46"/>
        <v>0</v>
      </c>
      <c r="AC160" s="88">
        <f t="shared" si="47"/>
        <v>0</v>
      </c>
      <c r="AD160" s="88">
        <f t="shared" si="48"/>
        <v>0</v>
      </c>
      <c r="AE160" s="88">
        <f t="shared" si="49"/>
        <v>1</v>
      </c>
      <c r="AF160" s="8"/>
      <c r="AG160" s="8"/>
      <c r="AH160" s="8">
        <f t="shared" si="50"/>
        <v>3</v>
      </c>
      <c r="AI160" s="8">
        <f t="shared" si="51"/>
        <v>3</v>
      </c>
      <c r="AJ160" s="8" t="str">
        <f t="shared" si="52"/>
        <v>Correct</v>
      </c>
      <c r="AK160" s="8"/>
      <c r="AL160" s="159" t="str">
        <f>IFERROR(VLOOKUP(Table1[[#This Row],[RespondentID]],'All Data'!$A161:$CN733,81,FALSE),"unknown")</f>
        <v>Female</v>
      </c>
      <c r="AM160" s="159">
        <f>IFERROR(VLOOKUP(Table1[[#This Row],[RespondentID]],'All Data'!$A161:$CN733,82,FALSE),"unknown")</f>
        <v>71</v>
      </c>
      <c r="AN160" s="159" t="str">
        <f>IFERROR(VLOOKUP(Table1[[#This Row],[RespondentID]],'All Data'!$A161:$CN733,83,FALSE),"unknown")</f>
        <v>Suffolk</v>
      </c>
      <c r="AO160" s="159" t="str">
        <f>IFERROR(VLOOKUP(Table1[[#This Row],[RespondentID]],'All Data'!$A161:$CN733,84,FALSE),"unknown")</f>
        <v>West Babylon, 11704</v>
      </c>
      <c r="AP160" s="159" t="str">
        <f>IFERROR(VLOOKUP(Table1[[#This Row],[RespondentID]],'All Data'!$A161:$CN733,85,FALSE),"unknown")</f>
        <v>Black/African American</v>
      </c>
      <c r="AQ160" s="159" t="str">
        <f>IFERROR(VLOOKUP(Table1[[#This Row],[RespondentID]],'All Data'!$A161:$CN733,86,FALSE),"unknown")</f>
        <v>No</v>
      </c>
      <c r="AR160" s="159" t="str">
        <f>IFERROR(VLOOKUP(Table1[[#This Row],[RespondentID]],'All Data'!$A161:$CN733,87,FALSE),"unknown")</f>
        <v xml:space="preserve">English </v>
      </c>
      <c r="AS160" s="159" t="str">
        <f>IFERROR(VLOOKUP(Table1[[#This Row],[RespondentID]],'All Data'!$A161:$CN733,88,FALSE),"unknown")</f>
        <v>$0-$19,999</v>
      </c>
      <c r="AT160" s="159" t="str">
        <f>IFERROR(VLOOKUP(Table1[[#This Row],[RespondentID]],'All Data'!$A161:$CN733,89,FALSE),"unknown")</f>
        <v>Some high school</v>
      </c>
      <c r="AU160" s="159" t="str">
        <f>IFERROR(VLOOKUP(Table1[[#This Row],[RespondentID]],'All Data'!$A161:$CN733,90,FALSE),"unknown")</f>
        <v>Retired</v>
      </c>
      <c r="AV160" s="159" t="str">
        <f>IFERROR(VLOOKUP(Table1[[#This Row],[RespondentID]],'All Data'!$A161:$CN733,91,FALSE),"unknown")</f>
        <v>Yes</v>
      </c>
      <c r="AW160" s="159">
        <f>IFERROR(VLOOKUP(Table1[[#This Row],[RespondentID]],'All Data'!$A161:$CN733,92,FALSE),"unknown")</f>
        <v>0</v>
      </c>
    </row>
    <row r="161" spans="1:49" x14ac:dyDescent="0.35">
      <c r="A161" s="6">
        <v>7081823388</v>
      </c>
      <c r="B161" s="6" t="s">
        <v>18</v>
      </c>
      <c r="C161" s="6"/>
      <c r="D161" s="6" t="s">
        <v>20</v>
      </c>
      <c r="E161" s="6"/>
      <c r="F161" s="6"/>
      <c r="G161" s="6"/>
      <c r="H161" s="6" t="s">
        <v>24</v>
      </c>
      <c r="I161" s="6"/>
      <c r="J161" s="6"/>
      <c r="K161" s="6"/>
      <c r="L161" s="6"/>
      <c r="M161" s="6"/>
      <c r="N161" s="6"/>
      <c r="O161" s="8"/>
      <c r="P161" s="8">
        <f t="shared" si="36"/>
        <v>3</v>
      </c>
      <c r="Q161" s="10">
        <f t="shared" si="37"/>
        <v>1</v>
      </c>
      <c r="R161" s="8"/>
      <c r="S161" s="8">
        <f t="shared" si="53"/>
        <v>1</v>
      </c>
      <c r="T161" s="8">
        <f t="shared" si="38"/>
        <v>0</v>
      </c>
      <c r="U161" s="8">
        <f t="shared" si="39"/>
        <v>1</v>
      </c>
      <c r="V161" s="88">
        <f t="shared" si="40"/>
        <v>0</v>
      </c>
      <c r="W161" s="88">
        <f t="shared" si="41"/>
        <v>0</v>
      </c>
      <c r="X161" s="88">
        <f t="shared" si="42"/>
        <v>0</v>
      </c>
      <c r="Y161" s="88">
        <f t="shared" si="43"/>
        <v>1</v>
      </c>
      <c r="Z161" s="88">
        <f t="shared" si="44"/>
        <v>0</v>
      </c>
      <c r="AA161" s="88">
        <f t="shared" si="45"/>
        <v>0</v>
      </c>
      <c r="AB161" s="88">
        <f t="shared" si="46"/>
        <v>0</v>
      </c>
      <c r="AC161" s="88">
        <f t="shared" si="47"/>
        <v>0</v>
      </c>
      <c r="AD161" s="88">
        <f t="shared" si="48"/>
        <v>0</v>
      </c>
      <c r="AE161" s="88">
        <f t="shared" si="49"/>
        <v>0</v>
      </c>
      <c r="AF161" s="8"/>
      <c r="AG161" s="8"/>
      <c r="AH161" s="8">
        <f t="shared" si="50"/>
        <v>3</v>
      </c>
      <c r="AI161" s="8">
        <f t="shared" si="51"/>
        <v>3</v>
      </c>
      <c r="AJ161" s="8" t="str">
        <f t="shared" si="52"/>
        <v>Correct</v>
      </c>
      <c r="AK161" s="8"/>
      <c r="AL161" s="159" t="str">
        <f>IFERROR(VLOOKUP(Table1[[#This Row],[RespondentID]],'All Data'!$A162:$CN734,81,FALSE),"unknown")</f>
        <v>Female</v>
      </c>
      <c r="AM161" s="159">
        <f>IFERROR(VLOOKUP(Table1[[#This Row],[RespondentID]],'All Data'!$A162:$CN734,82,FALSE),"unknown")</f>
        <v>35</v>
      </c>
      <c r="AN161" s="159" t="str">
        <f>IFERROR(VLOOKUP(Table1[[#This Row],[RespondentID]],'All Data'!$A162:$CN734,83,FALSE),"unknown")</f>
        <v>Suffolk</v>
      </c>
      <c r="AO161" s="159" t="str">
        <f>IFERROR(VLOOKUP(Table1[[#This Row],[RespondentID]],'All Data'!$A162:$CN734,84,FALSE),"unknown")</f>
        <v>Wyandanch, 11798</v>
      </c>
      <c r="AP161" s="159" t="str">
        <f>IFERROR(VLOOKUP(Table1[[#This Row],[RespondentID]],'All Data'!$A162:$CN734,85,FALSE),"unknown")</f>
        <v>Black/African American</v>
      </c>
      <c r="AQ161" s="159" t="str">
        <f>IFERROR(VLOOKUP(Table1[[#This Row],[RespondentID]],'All Data'!$A162:$CN734,86,FALSE),"unknown")</f>
        <v>No</v>
      </c>
      <c r="AR161" s="159" t="str">
        <f>IFERROR(VLOOKUP(Table1[[#This Row],[RespondentID]],'All Data'!$A162:$CN734,87,FALSE),"unknown")</f>
        <v xml:space="preserve">English </v>
      </c>
      <c r="AS161" s="159" t="str">
        <f>IFERROR(VLOOKUP(Table1[[#This Row],[RespondentID]],'All Data'!$A162:$CN734,88,FALSE),"unknown")</f>
        <v>$0-$19,999</v>
      </c>
      <c r="AT161" s="159" t="str">
        <f>IFERROR(VLOOKUP(Table1[[#This Row],[RespondentID]],'All Data'!$A162:$CN734,89,FALSE),"unknown")</f>
        <v>High school graduate</v>
      </c>
      <c r="AU161" s="159" t="str">
        <f>IFERROR(VLOOKUP(Table1[[#This Row],[RespondentID]],'All Data'!$A162:$CN734,90,FALSE),"unknown")</f>
        <v>Out of work and looking for work</v>
      </c>
      <c r="AV161" s="159" t="str">
        <f>IFERROR(VLOOKUP(Table1[[#This Row],[RespondentID]],'All Data'!$A162:$CN734,91,FALSE),"unknown")</f>
        <v>Yes</v>
      </c>
      <c r="AW161" s="159" t="str">
        <f>IFERROR(VLOOKUP(Table1[[#This Row],[RespondentID]],'All Data'!$A162:$CN734,92,FALSE),"unknown")</f>
        <v>Yes</v>
      </c>
    </row>
    <row r="162" spans="1:49" x14ac:dyDescent="0.35">
      <c r="A162" s="6">
        <v>7081823102</v>
      </c>
      <c r="B162" s="6"/>
      <c r="C162" s="6"/>
      <c r="D162" s="6"/>
      <c r="E162" s="6" t="s">
        <v>21</v>
      </c>
      <c r="F162" s="6"/>
      <c r="G162" s="6"/>
      <c r="H162" s="6"/>
      <c r="I162" s="6"/>
      <c r="J162" s="6"/>
      <c r="K162" s="6"/>
      <c r="L162" s="6"/>
      <c r="M162" s="6"/>
      <c r="N162" s="6" t="s">
        <v>30</v>
      </c>
      <c r="O162" s="8"/>
      <c r="P162" s="8">
        <f t="shared" si="36"/>
        <v>2</v>
      </c>
      <c r="Q162" s="9">
        <f t="shared" si="37"/>
        <v>1.5</v>
      </c>
      <c r="R162" s="8"/>
      <c r="S162" s="8">
        <f t="shared" si="53"/>
        <v>0</v>
      </c>
      <c r="T162" s="8">
        <f t="shared" si="38"/>
        <v>0</v>
      </c>
      <c r="U162" s="8">
        <f t="shared" si="39"/>
        <v>0</v>
      </c>
      <c r="V162" s="88">
        <f t="shared" si="40"/>
        <v>1</v>
      </c>
      <c r="W162" s="88">
        <f t="shared" si="41"/>
        <v>0</v>
      </c>
      <c r="X162" s="88">
        <f t="shared" si="42"/>
        <v>0</v>
      </c>
      <c r="Y162" s="88">
        <f t="shared" si="43"/>
        <v>0</v>
      </c>
      <c r="Z162" s="88">
        <f t="shared" si="44"/>
        <v>0</v>
      </c>
      <c r="AA162" s="88">
        <f t="shared" si="45"/>
        <v>0</v>
      </c>
      <c r="AB162" s="88">
        <f t="shared" si="46"/>
        <v>0</v>
      </c>
      <c r="AC162" s="88">
        <f t="shared" si="47"/>
        <v>0</v>
      </c>
      <c r="AD162" s="88">
        <f t="shared" si="48"/>
        <v>0</v>
      </c>
      <c r="AE162" s="88">
        <f t="shared" si="49"/>
        <v>1</v>
      </c>
      <c r="AF162" s="8"/>
      <c r="AG162" s="8"/>
      <c r="AH162" s="8">
        <f t="shared" si="50"/>
        <v>2</v>
      </c>
      <c r="AI162" s="8">
        <f t="shared" si="51"/>
        <v>2</v>
      </c>
      <c r="AJ162" s="8" t="str">
        <f t="shared" si="52"/>
        <v>Correct</v>
      </c>
      <c r="AK162" s="8"/>
      <c r="AL162" s="159" t="str">
        <f>IFERROR(VLOOKUP(Table1[[#This Row],[RespondentID]],'All Data'!$A163:$CN735,81,FALSE),"unknown")</f>
        <v>Female</v>
      </c>
      <c r="AM162" s="159">
        <f>IFERROR(VLOOKUP(Table1[[#This Row],[RespondentID]],'All Data'!$A163:$CN735,82,FALSE),"unknown")</f>
        <v>24</v>
      </c>
      <c r="AN162" s="159" t="str">
        <f>IFERROR(VLOOKUP(Table1[[#This Row],[RespondentID]],'All Data'!$A163:$CN735,83,FALSE),"unknown")</f>
        <v>Suffolk</v>
      </c>
      <c r="AO162" s="159" t="str">
        <f>IFERROR(VLOOKUP(Table1[[#This Row],[RespondentID]],'All Data'!$A163:$CN735,84,FALSE),"unknown")</f>
        <v>Wyandanch, 11798</v>
      </c>
      <c r="AP162" s="159" t="str">
        <f>IFERROR(VLOOKUP(Table1[[#This Row],[RespondentID]],'All Data'!$A163:$CN735,85,FALSE),"unknown")</f>
        <v>Native American</v>
      </c>
      <c r="AQ162" s="159" t="str">
        <f>IFERROR(VLOOKUP(Table1[[#This Row],[RespondentID]],'All Data'!$A163:$CN735,86,FALSE),"unknown")</f>
        <v>No</v>
      </c>
      <c r="AR162" s="159" t="str">
        <f>IFERROR(VLOOKUP(Table1[[#This Row],[RespondentID]],'All Data'!$A163:$CN735,87,FALSE),"unknown")</f>
        <v xml:space="preserve">English </v>
      </c>
      <c r="AS162" s="159">
        <f>IFERROR(VLOOKUP(Table1[[#This Row],[RespondentID]],'All Data'!$A163:$CN735,88,FALSE),"unknown")</f>
        <v>0</v>
      </c>
      <c r="AT162" s="159" t="str">
        <f>IFERROR(VLOOKUP(Table1[[#This Row],[RespondentID]],'All Data'!$A163:$CN735,89,FALSE),"unknown")</f>
        <v>Some high school</v>
      </c>
      <c r="AU162" s="159" t="str">
        <f>IFERROR(VLOOKUP(Table1[[#This Row],[RespondentID]],'All Data'!$A163:$CN735,90,FALSE),"unknown")</f>
        <v>Self-employed</v>
      </c>
      <c r="AV162" s="159" t="str">
        <f>IFERROR(VLOOKUP(Table1[[#This Row],[RespondentID]],'All Data'!$A163:$CN735,91,FALSE),"unknown")</f>
        <v>Yes</v>
      </c>
      <c r="AW162" s="159">
        <f>IFERROR(VLOOKUP(Table1[[#This Row],[RespondentID]],'All Data'!$A163:$CN735,92,FALSE),"unknown")</f>
        <v>0</v>
      </c>
    </row>
    <row r="163" spans="1:49" x14ac:dyDescent="0.35">
      <c r="A163" s="6">
        <v>7074270291</v>
      </c>
      <c r="B163" s="6"/>
      <c r="C163" s="6"/>
      <c r="D163" s="6"/>
      <c r="E163" s="6" t="s">
        <v>21</v>
      </c>
      <c r="F163" s="6"/>
      <c r="G163" s="6"/>
      <c r="H163" s="6"/>
      <c r="I163" s="6"/>
      <c r="J163" s="6"/>
      <c r="K163" s="6"/>
      <c r="L163" s="6"/>
      <c r="M163" s="6"/>
      <c r="N163" s="6"/>
      <c r="O163" s="8"/>
      <c r="P163" s="8">
        <f t="shared" si="36"/>
        <v>1</v>
      </c>
      <c r="Q163" s="10">
        <f t="shared" si="37"/>
        <v>3</v>
      </c>
      <c r="R163" s="8"/>
      <c r="S163" s="8">
        <f t="shared" si="53"/>
        <v>0</v>
      </c>
      <c r="T163" s="8">
        <f t="shared" si="38"/>
        <v>0</v>
      </c>
      <c r="U163" s="8">
        <f t="shared" si="39"/>
        <v>0</v>
      </c>
      <c r="V163" s="88">
        <f t="shared" si="40"/>
        <v>1</v>
      </c>
      <c r="W163" s="88">
        <f t="shared" si="41"/>
        <v>0</v>
      </c>
      <c r="X163" s="88">
        <f t="shared" si="42"/>
        <v>0</v>
      </c>
      <c r="Y163" s="88">
        <f t="shared" si="43"/>
        <v>0</v>
      </c>
      <c r="Z163" s="88">
        <f t="shared" si="44"/>
        <v>0</v>
      </c>
      <c r="AA163" s="88">
        <f t="shared" si="45"/>
        <v>0</v>
      </c>
      <c r="AB163" s="88">
        <f t="shared" si="46"/>
        <v>0</v>
      </c>
      <c r="AC163" s="88">
        <f t="shared" si="47"/>
        <v>0</v>
      </c>
      <c r="AD163" s="88">
        <f t="shared" si="48"/>
        <v>0</v>
      </c>
      <c r="AE163" s="88">
        <f t="shared" si="49"/>
        <v>0</v>
      </c>
      <c r="AF163" s="8"/>
      <c r="AG163" s="8"/>
      <c r="AH163" s="8">
        <f t="shared" si="50"/>
        <v>1</v>
      </c>
      <c r="AI163" s="8">
        <f t="shared" si="51"/>
        <v>1</v>
      </c>
      <c r="AJ163" s="8" t="str">
        <f t="shared" si="52"/>
        <v>Correct</v>
      </c>
      <c r="AK163" s="8"/>
      <c r="AL163" s="159" t="str">
        <f>IFERROR(VLOOKUP(Table1[[#This Row],[RespondentID]],'All Data'!$A164:$CN736,81,FALSE),"unknown")</f>
        <v>Male</v>
      </c>
      <c r="AM163" s="159">
        <f>IFERROR(VLOOKUP(Table1[[#This Row],[RespondentID]],'All Data'!$A164:$CN736,82,FALSE),"unknown")</f>
        <v>29</v>
      </c>
      <c r="AN163" s="159" t="str">
        <f>IFERROR(VLOOKUP(Table1[[#This Row],[RespondentID]],'All Data'!$A164:$CN736,83,FALSE),"unknown")</f>
        <v>Suffolk</v>
      </c>
      <c r="AO163" s="159" t="str">
        <f>IFERROR(VLOOKUP(Table1[[#This Row],[RespondentID]],'All Data'!$A164:$CN736,84,FALSE),"unknown")</f>
        <v>Lindenhurst, 11757</v>
      </c>
      <c r="AP163" s="159" t="str">
        <f>IFERROR(VLOOKUP(Table1[[#This Row],[RespondentID]],'All Data'!$A164:$CN736,85,FALSE),"unknown")</f>
        <v>White/Caucasian</v>
      </c>
      <c r="AQ163" s="159" t="str">
        <f>IFERROR(VLOOKUP(Table1[[#This Row],[RespondentID]],'All Data'!$A164:$CN736,86,FALSE),"unknown")</f>
        <v>No</v>
      </c>
      <c r="AR163" s="159" t="str">
        <f>IFERROR(VLOOKUP(Table1[[#This Row],[RespondentID]],'All Data'!$A164:$CN736,87,FALSE),"unknown")</f>
        <v xml:space="preserve">English </v>
      </c>
      <c r="AS163" s="159" t="str">
        <f>IFERROR(VLOOKUP(Table1[[#This Row],[RespondentID]],'All Data'!$A164:$CN736,88,FALSE),"unknown")</f>
        <v>Over $125,000</v>
      </c>
      <c r="AT163" s="159" t="str">
        <f>IFERROR(VLOOKUP(Table1[[#This Row],[RespondentID]],'All Data'!$A164:$CN736,89,FALSE),"unknown")</f>
        <v>Graduate school</v>
      </c>
      <c r="AU163" s="159" t="str">
        <f>IFERROR(VLOOKUP(Table1[[#This Row],[RespondentID]],'All Data'!$A164:$CN736,90,FALSE),"unknown")</f>
        <v>Employed for wages</v>
      </c>
      <c r="AV163" s="159" t="str">
        <f>IFERROR(VLOOKUP(Table1[[#This Row],[RespondentID]],'All Data'!$A164:$CN736,91,FALSE),"unknown")</f>
        <v>Yes</v>
      </c>
      <c r="AW163" s="159" t="str">
        <f>IFERROR(VLOOKUP(Table1[[#This Row],[RespondentID]],'All Data'!$A164:$CN736,92,FALSE),"unknown")</f>
        <v>Yes</v>
      </c>
    </row>
    <row r="164" spans="1:49" x14ac:dyDescent="0.35">
      <c r="A164" s="6">
        <v>7073630508</v>
      </c>
      <c r="B164" s="6"/>
      <c r="C164" s="6" t="s">
        <v>19</v>
      </c>
      <c r="D164" s="6" t="s">
        <v>20</v>
      </c>
      <c r="E164" s="6"/>
      <c r="F164" s="6"/>
      <c r="G164" s="6"/>
      <c r="H164" s="6"/>
      <c r="I164" s="6" t="s">
        <v>25</v>
      </c>
      <c r="J164" s="6"/>
      <c r="K164" s="6"/>
      <c r="L164" s="6"/>
      <c r="M164" s="6"/>
      <c r="N164" s="6"/>
      <c r="O164" s="8"/>
      <c r="P164" s="8">
        <f t="shared" si="36"/>
        <v>3</v>
      </c>
      <c r="Q164" s="9">
        <f t="shared" si="37"/>
        <v>1</v>
      </c>
      <c r="R164" s="8"/>
      <c r="S164" s="8">
        <f t="shared" si="53"/>
        <v>0</v>
      </c>
      <c r="T164" s="8">
        <f t="shared" si="38"/>
        <v>1</v>
      </c>
      <c r="U164" s="8">
        <f t="shared" si="39"/>
        <v>1</v>
      </c>
      <c r="V164" s="88">
        <f t="shared" si="40"/>
        <v>0</v>
      </c>
      <c r="W164" s="88">
        <f t="shared" si="41"/>
        <v>0</v>
      </c>
      <c r="X164" s="88">
        <f t="shared" si="42"/>
        <v>0</v>
      </c>
      <c r="Y164" s="88">
        <f t="shared" si="43"/>
        <v>0</v>
      </c>
      <c r="Z164" s="88">
        <f t="shared" si="44"/>
        <v>1</v>
      </c>
      <c r="AA164" s="88">
        <f t="shared" si="45"/>
        <v>0</v>
      </c>
      <c r="AB164" s="88">
        <f t="shared" si="46"/>
        <v>0</v>
      </c>
      <c r="AC164" s="88">
        <f t="shared" si="47"/>
        <v>0</v>
      </c>
      <c r="AD164" s="88">
        <f t="shared" si="48"/>
        <v>0</v>
      </c>
      <c r="AE164" s="88">
        <f t="shared" si="49"/>
        <v>0</v>
      </c>
      <c r="AF164" s="8"/>
      <c r="AG164" s="8"/>
      <c r="AH164" s="8">
        <f t="shared" si="50"/>
        <v>3</v>
      </c>
      <c r="AI164" s="8">
        <f t="shared" si="51"/>
        <v>3</v>
      </c>
      <c r="AJ164" s="8" t="str">
        <f t="shared" si="52"/>
        <v>Correct</v>
      </c>
      <c r="AK164" s="8"/>
      <c r="AL164" s="159" t="str">
        <f>IFERROR(VLOOKUP(Table1[[#This Row],[RespondentID]],'All Data'!$A165:$CN737,81,FALSE),"unknown")</f>
        <v>Female</v>
      </c>
      <c r="AM164" s="159">
        <f>IFERROR(VLOOKUP(Table1[[#This Row],[RespondentID]],'All Data'!$A165:$CN737,82,FALSE),"unknown")</f>
        <v>80</v>
      </c>
      <c r="AN164" s="159" t="str">
        <f>IFERROR(VLOOKUP(Table1[[#This Row],[RespondentID]],'All Data'!$A165:$CN737,83,FALSE),"unknown")</f>
        <v>Suffolk</v>
      </c>
      <c r="AO164" s="159" t="str">
        <f>IFERROR(VLOOKUP(Table1[[#This Row],[RespondentID]],'All Data'!$A165:$CN737,84,FALSE),"unknown")</f>
        <v>Babylon, 11702</v>
      </c>
      <c r="AP164" s="159" t="str">
        <f>IFERROR(VLOOKUP(Table1[[#This Row],[RespondentID]],'All Data'!$A165:$CN737,85,FALSE),"unknown")</f>
        <v>White/Caucasian</v>
      </c>
      <c r="AQ164" s="159" t="str">
        <f>IFERROR(VLOOKUP(Table1[[#This Row],[RespondentID]],'All Data'!$A165:$CN737,86,FALSE),"unknown")</f>
        <v>No</v>
      </c>
      <c r="AR164" s="159" t="str">
        <f>IFERROR(VLOOKUP(Table1[[#This Row],[RespondentID]],'All Data'!$A165:$CN737,87,FALSE),"unknown")</f>
        <v xml:space="preserve">English </v>
      </c>
      <c r="AS164" s="159" t="str">
        <f>IFERROR(VLOOKUP(Table1[[#This Row],[RespondentID]],'All Data'!$A165:$CN737,88,FALSE),"unknown")</f>
        <v>$75,000 to $125,000</v>
      </c>
      <c r="AT164" s="159" t="str">
        <f>IFERROR(VLOOKUP(Table1[[#This Row],[RespondentID]],'All Data'!$A165:$CN737,89,FALSE),"unknown")</f>
        <v>College graduate</v>
      </c>
      <c r="AU164" s="159" t="str">
        <f>IFERROR(VLOOKUP(Table1[[#This Row],[RespondentID]],'All Data'!$A165:$CN737,90,FALSE),"unknown")</f>
        <v>Retired</v>
      </c>
      <c r="AV164" s="159" t="str">
        <f>IFERROR(VLOOKUP(Table1[[#This Row],[RespondentID]],'All Data'!$A165:$CN737,91,FALSE),"unknown")</f>
        <v>Yes</v>
      </c>
      <c r="AW164" s="159" t="str">
        <f>IFERROR(VLOOKUP(Table1[[#This Row],[RespondentID]],'All Data'!$A165:$CN737,92,FALSE),"unknown")</f>
        <v>Yes</v>
      </c>
    </row>
    <row r="165" spans="1:49" x14ac:dyDescent="0.35">
      <c r="A165" s="6">
        <v>7073433783</v>
      </c>
      <c r="B165" s="6"/>
      <c r="C165" s="6"/>
      <c r="D165" s="6"/>
      <c r="E165" s="6" t="s">
        <v>21</v>
      </c>
      <c r="F165" s="6"/>
      <c r="G165" s="6"/>
      <c r="H165" s="6"/>
      <c r="I165" s="6"/>
      <c r="J165" s="6"/>
      <c r="K165" s="6"/>
      <c r="L165" s="6"/>
      <c r="M165" s="6"/>
      <c r="N165" s="6"/>
      <c r="O165" s="8"/>
      <c r="P165" s="8">
        <f t="shared" si="36"/>
        <v>1</v>
      </c>
      <c r="Q165" s="10">
        <f t="shared" si="37"/>
        <v>3</v>
      </c>
      <c r="R165" s="8"/>
      <c r="S165" s="8">
        <f t="shared" si="53"/>
        <v>0</v>
      </c>
      <c r="T165" s="8">
        <f t="shared" si="38"/>
        <v>0</v>
      </c>
      <c r="U165" s="8">
        <f t="shared" si="39"/>
        <v>0</v>
      </c>
      <c r="V165" s="88">
        <f t="shared" si="40"/>
        <v>1</v>
      </c>
      <c r="W165" s="88">
        <f t="shared" si="41"/>
        <v>0</v>
      </c>
      <c r="X165" s="88">
        <f t="shared" si="42"/>
        <v>0</v>
      </c>
      <c r="Y165" s="88">
        <f t="shared" si="43"/>
        <v>0</v>
      </c>
      <c r="Z165" s="88">
        <f t="shared" si="44"/>
        <v>0</v>
      </c>
      <c r="AA165" s="88">
        <f t="shared" si="45"/>
        <v>0</v>
      </c>
      <c r="AB165" s="88">
        <f t="shared" si="46"/>
        <v>0</v>
      </c>
      <c r="AC165" s="88">
        <f t="shared" si="47"/>
        <v>0</v>
      </c>
      <c r="AD165" s="88">
        <f t="shared" si="48"/>
        <v>0</v>
      </c>
      <c r="AE165" s="88">
        <f t="shared" si="49"/>
        <v>0</v>
      </c>
      <c r="AF165" s="8"/>
      <c r="AG165" s="8"/>
      <c r="AH165" s="8">
        <f t="shared" si="50"/>
        <v>1</v>
      </c>
      <c r="AI165" s="8">
        <f t="shared" si="51"/>
        <v>1</v>
      </c>
      <c r="AJ165" s="8" t="str">
        <f t="shared" si="52"/>
        <v>Correct</v>
      </c>
      <c r="AK165" s="8"/>
      <c r="AL165" s="159" t="str">
        <f>IFERROR(VLOOKUP(Table1[[#This Row],[RespondentID]],'All Data'!$A166:$CN738,81,FALSE),"unknown")</f>
        <v>Male</v>
      </c>
      <c r="AM165" s="159">
        <f>IFERROR(VLOOKUP(Table1[[#This Row],[RespondentID]],'All Data'!$A166:$CN738,82,FALSE),"unknown")</f>
        <v>50</v>
      </c>
      <c r="AN165" s="159" t="str">
        <f>IFERROR(VLOOKUP(Table1[[#This Row],[RespondentID]],'All Data'!$A166:$CN738,83,FALSE),"unknown")</f>
        <v>Suffolk</v>
      </c>
      <c r="AO165" s="159" t="str">
        <f>IFERROR(VLOOKUP(Table1[[#This Row],[RespondentID]],'All Data'!$A166:$CN738,84,FALSE),"unknown")</f>
        <v>West Babylon, 11704</v>
      </c>
      <c r="AP165" s="159">
        <f>IFERROR(VLOOKUP(Table1[[#This Row],[RespondentID]],'All Data'!$A166:$CN738,85,FALSE),"unknown")</f>
        <v>0</v>
      </c>
      <c r="AQ165" s="159" t="str">
        <f>IFERROR(VLOOKUP(Table1[[#This Row],[RespondentID]],'All Data'!$A166:$CN738,86,FALSE),"unknown")</f>
        <v>Yes</v>
      </c>
      <c r="AR165" s="159" t="str">
        <f>IFERROR(VLOOKUP(Table1[[#This Row],[RespondentID]],'All Data'!$A166:$CN738,87,FALSE),"unknown")</f>
        <v xml:space="preserve">English Spanish </v>
      </c>
      <c r="AS165" s="159">
        <f>IFERROR(VLOOKUP(Table1[[#This Row],[RespondentID]],'All Data'!$A166:$CN738,88,FALSE),"unknown")</f>
        <v>0</v>
      </c>
      <c r="AT165" s="159" t="str">
        <f>IFERROR(VLOOKUP(Table1[[#This Row],[RespondentID]],'All Data'!$A166:$CN738,89,FALSE),"unknown")</f>
        <v>College graduate</v>
      </c>
      <c r="AU165" s="159" t="str">
        <f>IFERROR(VLOOKUP(Table1[[#This Row],[RespondentID]],'All Data'!$A166:$CN738,90,FALSE),"unknown")</f>
        <v>Employed for wages</v>
      </c>
      <c r="AV165" s="159" t="str">
        <f>IFERROR(VLOOKUP(Table1[[#This Row],[RespondentID]],'All Data'!$A166:$CN738,91,FALSE),"unknown")</f>
        <v>Yes</v>
      </c>
      <c r="AW165" s="159">
        <f>IFERROR(VLOOKUP(Table1[[#This Row],[RespondentID]],'All Data'!$A166:$CN738,92,FALSE),"unknown")</f>
        <v>0</v>
      </c>
    </row>
    <row r="166" spans="1:49" x14ac:dyDescent="0.35">
      <c r="A166" s="6">
        <v>7073433622</v>
      </c>
      <c r="B166" s="6"/>
      <c r="C166" s="6"/>
      <c r="D166" s="6"/>
      <c r="E166" s="6"/>
      <c r="F166" s="6"/>
      <c r="G166" s="6"/>
      <c r="H166" s="6"/>
      <c r="I166" s="6"/>
      <c r="J166" s="6"/>
      <c r="K166" s="6"/>
      <c r="L166" s="6"/>
      <c r="M166" s="6"/>
      <c r="N166" s="6"/>
      <c r="O166" s="8"/>
      <c r="P166" s="8">
        <f t="shared" si="36"/>
        <v>0</v>
      </c>
      <c r="Q166" s="9" t="e">
        <f t="shared" si="37"/>
        <v>#DIV/0!</v>
      </c>
      <c r="R166" s="8"/>
      <c r="S166" s="8">
        <f t="shared" si="53"/>
        <v>0</v>
      </c>
      <c r="T166" s="8">
        <f t="shared" si="38"/>
        <v>0</v>
      </c>
      <c r="U166" s="8">
        <f t="shared" si="39"/>
        <v>0</v>
      </c>
      <c r="V166" s="88">
        <f t="shared" si="40"/>
        <v>0</v>
      </c>
      <c r="W166" s="88">
        <f t="shared" si="41"/>
        <v>0</v>
      </c>
      <c r="X166" s="88">
        <f t="shared" si="42"/>
        <v>0</v>
      </c>
      <c r="Y166" s="88">
        <f t="shared" si="43"/>
        <v>0</v>
      </c>
      <c r="Z166" s="88">
        <f t="shared" si="44"/>
        <v>0</v>
      </c>
      <c r="AA166" s="88">
        <f t="shared" si="45"/>
        <v>0</v>
      </c>
      <c r="AB166" s="88">
        <f t="shared" si="46"/>
        <v>0</v>
      </c>
      <c r="AC166" s="88">
        <f t="shared" si="47"/>
        <v>0</v>
      </c>
      <c r="AD166" s="88">
        <f t="shared" si="48"/>
        <v>0</v>
      </c>
      <c r="AE166" s="88">
        <f t="shared" si="49"/>
        <v>0</v>
      </c>
      <c r="AF166" s="8"/>
      <c r="AG166" s="8"/>
      <c r="AH166" s="8">
        <f t="shared" si="50"/>
        <v>0</v>
      </c>
      <c r="AI166" s="8">
        <f t="shared" si="51"/>
        <v>0</v>
      </c>
      <c r="AJ166" s="8" t="str">
        <f t="shared" si="52"/>
        <v>Correct</v>
      </c>
      <c r="AK166" s="8"/>
      <c r="AL166" s="159" t="str">
        <f>IFERROR(VLOOKUP(Table1[[#This Row],[RespondentID]],'All Data'!$A167:$CN739,81,FALSE),"unknown")</f>
        <v>Female</v>
      </c>
      <c r="AM166" s="159">
        <f>IFERROR(VLOOKUP(Table1[[#This Row],[RespondentID]],'All Data'!$A167:$CN739,82,FALSE),"unknown")</f>
        <v>62</v>
      </c>
      <c r="AN166" s="159" t="str">
        <f>IFERROR(VLOOKUP(Table1[[#This Row],[RespondentID]],'All Data'!$A167:$CN739,83,FALSE),"unknown")</f>
        <v>Suffolk</v>
      </c>
      <c r="AO166" s="159">
        <f>IFERROR(VLOOKUP(Table1[[#This Row],[RespondentID]],'All Data'!$A167:$CN739,84,FALSE),"unknown")</f>
        <v>0</v>
      </c>
      <c r="AP166" s="159" t="str">
        <f>IFERROR(VLOOKUP(Table1[[#This Row],[RespondentID]],'All Data'!$A167:$CN739,85,FALSE),"unknown")</f>
        <v>White/Caucasian</v>
      </c>
      <c r="AQ166" s="159" t="str">
        <f>IFERROR(VLOOKUP(Table1[[#This Row],[RespondentID]],'All Data'!$A167:$CN739,86,FALSE),"unknown")</f>
        <v>No</v>
      </c>
      <c r="AR166" s="159" t="str">
        <f>IFERROR(VLOOKUP(Table1[[#This Row],[RespondentID]],'All Data'!$A167:$CN739,87,FALSE),"unknown")</f>
        <v xml:space="preserve">English </v>
      </c>
      <c r="AS166" s="159" t="str">
        <f>IFERROR(VLOOKUP(Table1[[#This Row],[RespondentID]],'All Data'!$A167:$CN739,88,FALSE),"unknown")</f>
        <v>$50,000 to $74,999</v>
      </c>
      <c r="AT166" s="159" t="str">
        <f>IFERROR(VLOOKUP(Table1[[#This Row],[RespondentID]],'All Data'!$A167:$CN739,89,FALSE),"unknown")</f>
        <v>College graduate</v>
      </c>
      <c r="AU166" s="159" t="str">
        <f>IFERROR(VLOOKUP(Table1[[#This Row],[RespondentID]],'All Data'!$A167:$CN739,90,FALSE),"unknown")</f>
        <v>Employed for wages</v>
      </c>
      <c r="AV166" s="159" t="str">
        <f>IFERROR(VLOOKUP(Table1[[#This Row],[RespondentID]],'All Data'!$A167:$CN739,91,FALSE),"unknown")</f>
        <v>Yes</v>
      </c>
      <c r="AW166" s="159">
        <f>IFERROR(VLOOKUP(Table1[[#This Row],[RespondentID]],'All Data'!$A167:$CN739,92,FALSE),"unknown")</f>
        <v>0</v>
      </c>
    </row>
    <row r="167" spans="1:49" x14ac:dyDescent="0.35">
      <c r="A167" s="6">
        <v>7073433513</v>
      </c>
      <c r="B167" s="6"/>
      <c r="C167" s="6"/>
      <c r="D167" s="6" t="s">
        <v>20</v>
      </c>
      <c r="E167" s="6"/>
      <c r="F167" s="6" t="s">
        <v>22</v>
      </c>
      <c r="G167" s="6"/>
      <c r="H167" s="6"/>
      <c r="I167" s="6"/>
      <c r="J167" s="6"/>
      <c r="K167" s="6"/>
      <c r="L167" s="6"/>
      <c r="M167" s="6"/>
      <c r="N167" s="6"/>
      <c r="O167" s="8"/>
      <c r="P167" s="8">
        <f t="shared" si="36"/>
        <v>2</v>
      </c>
      <c r="Q167" s="10">
        <f t="shared" si="37"/>
        <v>1.5</v>
      </c>
      <c r="R167" s="8"/>
      <c r="S167" s="8">
        <f t="shared" si="53"/>
        <v>0</v>
      </c>
      <c r="T167" s="8">
        <f t="shared" si="38"/>
        <v>0</v>
      </c>
      <c r="U167" s="8">
        <f t="shared" si="39"/>
        <v>1</v>
      </c>
      <c r="V167" s="88">
        <f t="shared" si="40"/>
        <v>0</v>
      </c>
      <c r="W167" s="88">
        <f t="shared" si="41"/>
        <v>1</v>
      </c>
      <c r="X167" s="88">
        <f t="shared" si="42"/>
        <v>0</v>
      </c>
      <c r="Y167" s="88">
        <f t="shared" si="43"/>
        <v>0</v>
      </c>
      <c r="Z167" s="88">
        <f t="shared" si="44"/>
        <v>0</v>
      </c>
      <c r="AA167" s="88">
        <f t="shared" si="45"/>
        <v>0</v>
      </c>
      <c r="AB167" s="88">
        <f t="shared" si="46"/>
        <v>0</v>
      </c>
      <c r="AC167" s="88">
        <f t="shared" si="47"/>
        <v>0</v>
      </c>
      <c r="AD167" s="88">
        <f t="shared" si="48"/>
        <v>0</v>
      </c>
      <c r="AE167" s="88">
        <f t="shared" si="49"/>
        <v>0</v>
      </c>
      <c r="AF167" s="8"/>
      <c r="AG167" s="8"/>
      <c r="AH167" s="8">
        <f t="shared" si="50"/>
        <v>2</v>
      </c>
      <c r="AI167" s="8">
        <f t="shared" si="51"/>
        <v>2</v>
      </c>
      <c r="AJ167" s="8" t="str">
        <f t="shared" si="52"/>
        <v>Correct</v>
      </c>
      <c r="AK167" s="8"/>
      <c r="AL167" s="159" t="str">
        <f>IFERROR(VLOOKUP(Table1[[#This Row],[RespondentID]],'All Data'!$A168:$CN740,81,FALSE),"unknown")</f>
        <v>Female</v>
      </c>
      <c r="AM167" s="159">
        <f>IFERROR(VLOOKUP(Table1[[#This Row],[RespondentID]],'All Data'!$A168:$CN740,82,FALSE),"unknown")</f>
        <v>0</v>
      </c>
      <c r="AN167" s="159" t="str">
        <f>IFERROR(VLOOKUP(Table1[[#This Row],[RespondentID]],'All Data'!$A168:$CN740,83,FALSE),"unknown")</f>
        <v>Suffolk</v>
      </c>
      <c r="AO167" s="159" t="str">
        <f>IFERROR(VLOOKUP(Table1[[#This Row],[RespondentID]],'All Data'!$A168:$CN740,84,FALSE),"unknown")</f>
        <v>East Islip, 11730</v>
      </c>
      <c r="AP167" s="159" t="str">
        <f>IFERROR(VLOOKUP(Table1[[#This Row],[RespondentID]],'All Data'!$A168:$CN740,85,FALSE),"unknown")</f>
        <v>White/Caucasian</v>
      </c>
      <c r="AQ167" s="159" t="str">
        <f>IFERROR(VLOOKUP(Table1[[#This Row],[RespondentID]],'All Data'!$A168:$CN740,86,FALSE),"unknown")</f>
        <v>No</v>
      </c>
      <c r="AR167" s="159" t="str">
        <f>IFERROR(VLOOKUP(Table1[[#This Row],[RespondentID]],'All Data'!$A168:$CN740,87,FALSE),"unknown")</f>
        <v xml:space="preserve">English </v>
      </c>
      <c r="AS167" s="159">
        <f>IFERROR(VLOOKUP(Table1[[#This Row],[RespondentID]],'All Data'!$A168:$CN740,88,FALSE),"unknown")</f>
        <v>0</v>
      </c>
      <c r="AT167" s="159">
        <f>IFERROR(VLOOKUP(Table1[[#This Row],[RespondentID]],'All Data'!$A168:$CN740,89,FALSE),"unknown")</f>
        <v>0</v>
      </c>
      <c r="AU167" s="159" t="str">
        <f>IFERROR(VLOOKUP(Table1[[#This Row],[RespondentID]],'All Data'!$A168:$CN740,90,FALSE),"unknown")</f>
        <v>Retired</v>
      </c>
      <c r="AV167" s="159" t="str">
        <f>IFERROR(VLOOKUP(Table1[[#This Row],[RespondentID]],'All Data'!$A168:$CN740,91,FALSE),"unknown")</f>
        <v>Yes</v>
      </c>
      <c r="AW167" s="159" t="str">
        <f>IFERROR(VLOOKUP(Table1[[#This Row],[RespondentID]],'All Data'!$A168:$CN740,92,FALSE),"unknown")</f>
        <v>Yes</v>
      </c>
    </row>
    <row r="168" spans="1:49" x14ac:dyDescent="0.35">
      <c r="A168" s="6">
        <v>7073433389</v>
      </c>
      <c r="B168" s="6"/>
      <c r="C168" s="6" t="s">
        <v>19</v>
      </c>
      <c r="D168" s="6"/>
      <c r="E168" s="6"/>
      <c r="F168" s="6"/>
      <c r="G168" s="6"/>
      <c r="H168" s="6"/>
      <c r="I168" s="6"/>
      <c r="J168" s="6"/>
      <c r="K168" s="6" t="s">
        <v>27</v>
      </c>
      <c r="L168" s="6"/>
      <c r="M168" s="6" t="s">
        <v>29</v>
      </c>
      <c r="N168" s="6"/>
      <c r="O168" s="8"/>
      <c r="P168" s="8">
        <f t="shared" si="36"/>
        <v>3</v>
      </c>
      <c r="Q168" s="9">
        <f t="shared" si="37"/>
        <v>1</v>
      </c>
      <c r="R168" s="8"/>
      <c r="S168" s="8">
        <f t="shared" si="53"/>
        <v>0</v>
      </c>
      <c r="T168" s="8">
        <f t="shared" si="38"/>
        <v>1</v>
      </c>
      <c r="U168" s="8">
        <f t="shared" si="39"/>
        <v>0</v>
      </c>
      <c r="V168" s="88">
        <f t="shared" si="40"/>
        <v>0</v>
      </c>
      <c r="W168" s="88">
        <f t="shared" si="41"/>
        <v>0</v>
      </c>
      <c r="X168" s="88">
        <f t="shared" si="42"/>
        <v>0</v>
      </c>
      <c r="Y168" s="88">
        <f t="shared" si="43"/>
        <v>0</v>
      </c>
      <c r="Z168" s="88">
        <f t="shared" si="44"/>
        <v>0</v>
      </c>
      <c r="AA168" s="88">
        <f t="shared" si="45"/>
        <v>0</v>
      </c>
      <c r="AB168" s="88">
        <f t="shared" si="46"/>
        <v>1</v>
      </c>
      <c r="AC168" s="88">
        <f t="shared" si="47"/>
        <v>0</v>
      </c>
      <c r="AD168" s="88">
        <f t="shared" si="48"/>
        <v>1</v>
      </c>
      <c r="AE168" s="88">
        <f t="shared" si="49"/>
        <v>0</v>
      </c>
      <c r="AF168" s="8"/>
      <c r="AG168" s="8"/>
      <c r="AH168" s="8">
        <f t="shared" si="50"/>
        <v>3</v>
      </c>
      <c r="AI168" s="8">
        <f t="shared" si="51"/>
        <v>3</v>
      </c>
      <c r="AJ168" s="8" t="str">
        <f t="shared" si="52"/>
        <v>Correct</v>
      </c>
      <c r="AK168" s="8"/>
      <c r="AL168" s="159" t="str">
        <f>IFERROR(VLOOKUP(Table1[[#This Row],[RespondentID]],'All Data'!$A169:$CN741,81,FALSE),"unknown")</f>
        <v>Female</v>
      </c>
      <c r="AM168" s="159">
        <f>IFERROR(VLOOKUP(Table1[[#This Row],[RespondentID]],'All Data'!$A169:$CN741,82,FALSE),"unknown")</f>
        <v>30</v>
      </c>
      <c r="AN168" s="159" t="str">
        <f>IFERROR(VLOOKUP(Table1[[#This Row],[RespondentID]],'All Data'!$A169:$CN741,83,FALSE),"unknown")</f>
        <v>Suffolk</v>
      </c>
      <c r="AO168" s="159" t="str">
        <f>IFERROR(VLOOKUP(Table1[[#This Row],[RespondentID]],'All Data'!$A169:$CN741,84,FALSE),"unknown")</f>
        <v>Lindenhurst, 11757</v>
      </c>
      <c r="AP168" s="159" t="str">
        <f>IFERROR(VLOOKUP(Table1[[#This Row],[RespondentID]],'All Data'!$A169:$CN741,85,FALSE),"unknown")</f>
        <v>White/Caucasian</v>
      </c>
      <c r="AQ168" s="159" t="str">
        <f>IFERROR(VLOOKUP(Table1[[#This Row],[RespondentID]],'All Data'!$A169:$CN741,86,FALSE),"unknown")</f>
        <v>No</v>
      </c>
      <c r="AR168" s="159" t="str">
        <f>IFERROR(VLOOKUP(Table1[[#This Row],[RespondentID]],'All Data'!$A169:$CN741,87,FALSE),"unknown")</f>
        <v xml:space="preserve">English </v>
      </c>
      <c r="AS168" s="159" t="str">
        <f>IFERROR(VLOOKUP(Table1[[#This Row],[RespondentID]],'All Data'!$A169:$CN741,88,FALSE),"unknown")</f>
        <v>$50,000 to $74,999</v>
      </c>
      <c r="AT168" s="159" t="str">
        <f>IFERROR(VLOOKUP(Table1[[#This Row],[RespondentID]],'All Data'!$A169:$CN741,89,FALSE),"unknown")</f>
        <v>Graduate school</v>
      </c>
      <c r="AU168" s="159" t="str">
        <f>IFERROR(VLOOKUP(Table1[[#This Row],[RespondentID]],'All Data'!$A169:$CN741,90,FALSE),"unknown")</f>
        <v>Employed for wages</v>
      </c>
      <c r="AV168" s="159" t="str">
        <f>IFERROR(VLOOKUP(Table1[[#This Row],[RespondentID]],'All Data'!$A169:$CN741,91,FALSE),"unknown")</f>
        <v>Yes</v>
      </c>
      <c r="AW168" s="159" t="str">
        <f>IFERROR(VLOOKUP(Table1[[#This Row],[RespondentID]],'All Data'!$A169:$CN741,92,FALSE),"unknown")</f>
        <v>Yes</v>
      </c>
    </row>
    <row r="169" spans="1:49" x14ac:dyDescent="0.35">
      <c r="A169" s="6">
        <v>7068518940</v>
      </c>
      <c r="B169" s="6"/>
      <c r="C169" s="6"/>
      <c r="D169" s="6" t="s">
        <v>20</v>
      </c>
      <c r="E169" s="6"/>
      <c r="F169" s="6"/>
      <c r="G169" s="6"/>
      <c r="H169" s="6"/>
      <c r="I169" s="6"/>
      <c r="J169" s="6"/>
      <c r="K169" s="6"/>
      <c r="L169" s="6"/>
      <c r="M169" s="6"/>
      <c r="N169" s="6"/>
      <c r="O169" s="8"/>
      <c r="P169" s="8">
        <f t="shared" si="36"/>
        <v>1</v>
      </c>
      <c r="Q169" s="10">
        <f t="shared" si="37"/>
        <v>3</v>
      </c>
      <c r="R169" s="8"/>
      <c r="S169" s="8">
        <f t="shared" si="53"/>
        <v>0</v>
      </c>
      <c r="T169" s="8">
        <f t="shared" si="38"/>
        <v>0</v>
      </c>
      <c r="U169" s="8">
        <f t="shared" si="39"/>
        <v>1</v>
      </c>
      <c r="V169" s="88">
        <f t="shared" si="40"/>
        <v>0</v>
      </c>
      <c r="W169" s="88">
        <f t="shared" si="41"/>
        <v>0</v>
      </c>
      <c r="X169" s="88">
        <f t="shared" si="42"/>
        <v>0</v>
      </c>
      <c r="Y169" s="88">
        <f t="shared" si="43"/>
        <v>0</v>
      </c>
      <c r="Z169" s="88">
        <f t="shared" si="44"/>
        <v>0</v>
      </c>
      <c r="AA169" s="88">
        <f t="shared" si="45"/>
        <v>0</v>
      </c>
      <c r="AB169" s="88">
        <f t="shared" si="46"/>
        <v>0</v>
      </c>
      <c r="AC169" s="88">
        <f t="shared" si="47"/>
        <v>0</v>
      </c>
      <c r="AD169" s="88">
        <f t="shared" si="48"/>
        <v>0</v>
      </c>
      <c r="AE169" s="88">
        <f t="shared" si="49"/>
        <v>0</v>
      </c>
      <c r="AF169" s="8"/>
      <c r="AG169" s="8"/>
      <c r="AH169" s="8">
        <f t="shared" si="50"/>
        <v>1</v>
      </c>
      <c r="AI169" s="8">
        <f t="shared" si="51"/>
        <v>1</v>
      </c>
      <c r="AJ169" s="8" t="str">
        <f t="shared" si="52"/>
        <v>Correct</v>
      </c>
      <c r="AK169" s="8"/>
      <c r="AL169" s="159" t="str">
        <f>IFERROR(VLOOKUP(Table1[[#This Row],[RespondentID]],'All Data'!$A170:$CN742,81,FALSE),"unknown")</f>
        <v>Male</v>
      </c>
      <c r="AM169" s="159">
        <f>IFERROR(VLOOKUP(Table1[[#This Row],[RespondentID]],'All Data'!$A170:$CN742,82,FALSE),"unknown")</f>
        <v>43</v>
      </c>
      <c r="AN169" s="159" t="str">
        <f>IFERROR(VLOOKUP(Table1[[#This Row],[RespondentID]],'All Data'!$A170:$CN742,83,FALSE),"unknown")</f>
        <v>Suffolk</v>
      </c>
      <c r="AO169" s="159" t="str">
        <f>IFERROR(VLOOKUP(Table1[[#This Row],[RespondentID]],'All Data'!$A170:$CN742,84,FALSE),"unknown")</f>
        <v>Bayport, 11705</v>
      </c>
      <c r="AP169" s="159" t="str">
        <f>IFERROR(VLOOKUP(Table1[[#This Row],[RespondentID]],'All Data'!$A170:$CN742,85,FALSE),"unknown")</f>
        <v>White/Caucasian</v>
      </c>
      <c r="AQ169" s="159" t="str">
        <f>IFERROR(VLOOKUP(Table1[[#This Row],[RespondentID]],'All Data'!$A170:$CN742,86,FALSE),"unknown")</f>
        <v>No</v>
      </c>
      <c r="AR169" s="159" t="str">
        <f>IFERROR(VLOOKUP(Table1[[#This Row],[RespondentID]],'All Data'!$A170:$CN742,87,FALSE),"unknown")</f>
        <v xml:space="preserve">English </v>
      </c>
      <c r="AS169" s="159" t="str">
        <f>IFERROR(VLOOKUP(Table1[[#This Row],[RespondentID]],'All Data'!$A170:$CN742,88,FALSE),"unknown")</f>
        <v>Over $125,000</v>
      </c>
      <c r="AT169" s="159" t="str">
        <f>IFERROR(VLOOKUP(Table1[[#This Row],[RespondentID]],'All Data'!$A170:$CN742,89,FALSE),"unknown")</f>
        <v>Some college</v>
      </c>
      <c r="AU169" s="159" t="str">
        <f>IFERROR(VLOOKUP(Table1[[#This Row],[RespondentID]],'All Data'!$A170:$CN742,90,FALSE),"unknown")</f>
        <v>Employed for wages</v>
      </c>
      <c r="AV169" s="159" t="str">
        <f>IFERROR(VLOOKUP(Table1[[#This Row],[RespondentID]],'All Data'!$A170:$CN742,91,FALSE),"unknown")</f>
        <v>Yes</v>
      </c>
      <c r="AW169" s="159" t="str">
        <f>IFERROR(VLOOKUP(Table1[[#This Row],[RespondentID]],'All Data'!$A170:$CN742,92,FALSE),"unknown")</f>
        <v>Yes</v>
      </c>
    </row>
    <row r="170" spans="1:49" x14ac:dyDescent="0.35">
      <c r="A170" s="6">
        <v>7068518772</v>
      </c>
      <c r="B170" s="6"/>
      <c r="C170" s="6"/>
      <c r="D170" s="6"/>
      <c r="E170" s="6" t="s">
        <v>21</v>
      </c>
      <c r="F170" s="6"/>
      <c r="G170" s="6"/>
      <c r="H170" s="6"/>
      <c r="I170" s="6"/>
      <c r="J170" s="6"/>
      <c r="K170" s="6" t="s">
        <v>27</v>
      </c>
      <c r="L170" s="6"/>
      <c r="M170" s="6" t="s">
        <v>29</v>
      </c>
      <c r="N170" s="6"/>
      <c r="O170" s="8"/>
      <c r="P170" s="8">
        <f t="shared" si="36"/>
        <v>3</v>
      </c>
      <c r="Q170" s="9">
        <f t="shared" si="37"/>
        <v>1</v>
      </c>
      <c r="R170" s="8"/>
      <c r="S170" s="8">
        <f t="shared" si="53"/>
        <v>0</v>
      </c>
      <c r="T170" s="8">
        <f t="shared" si="38"/>
        <v>0</v>
      </c>
      <c r="U170" s="8">
        <f t="shared" si="39"/>
        <v>0</v>
      </c>
      <c r="V170" s="88">
        <f t="shared" si="40"/>
        <v>1</v>
      </c>
      <c r="W170" s="88">
        <f t="shared" si="41"/>
        <v>0</v>
      </c>
      <c r="X170" s="88">
        <f t="shared" si="42"/>
        <v>0</v>
      </c>
      <c r="Y170" s="88">
        <f t="shared" si="43"/>
        <v>0</v>
      </c>
      <c r="Z170" s="88">
        <f t="shared" si="44"/>
        <v>0</v>
      </c>
      <c r="AA170" s="88">
        <f t="shared" si="45"/>
        <v>0</v>
      </c>
      <c r="AB170" s="88">
        <f t="shared" si="46"/>
        <v>1</v>
      </c>
      <c r="AC170" s="88">
        <f t="shared" si="47"/>
        <v>0</v>
      </c>
      <c r="AD170" s="88">
        <f t="shared" si="48"/>
        <v>1</v>
      </c>
      <c r="AE170" s="88">
        <f t="shared" si="49"/>
        <v>0</v>
      </c>
      <c r="AF170" s="8"/>
      <c r="AG170" s="8"/>
      <c r="AH170" s="8">
        <f t="shared" si="50"/>
        <v>3</v>
      </c>
      <c r="AI170" s="8">
        <f t="shared" si="51"/>
        <v>3</v>
      </c>
      <c r="AJ170" s="8" t="str">
        <f t="shared" si="52"/>
        <v>Correct</v>
      </c>
      <c r="AK170" s="8"/>
      <c r="AL170" s="159" t="str">
        <f>IFERROR(VLOOKUP(Table1[[#This Row],[RespondentID]],'All Data'!$A171:$CN743,81,FALSE),"unknown")</f>
        <v>Male</v>
      </c>
      <c r="AM170" s="159">
        <f>IFERROR(VLOOKUP(Table1[[#This Row],[RespondentID]],'All Data'!$A171:$CN743,82,FALSE),"unknown")</f>
        <v>33</v>
      </c>
      <c r="AN170" s="159" t="str">
        <f>IFERROR(VLOOKUP(Table1[[#This Row],[RespondentID]],'All Data'!$A171:$CN743,83,FALSE),"unknown")</f>
        <v>Nassau</v>
      </c>
      <c r="AO170" s="159" t="str">
        <f>IFERROR(VLOOKUP(Table1[[#This Row],[RespondentID]],'All Data'!$A171:$CN743,84,FALSE),"unknown")</f>
        <v>Elmont, 11003</v>
      </c>
      <c r="AP170" s="159" t="str">
        <f>IFERROR(VLOOKUP(Table1[[#This Row],[RespondentID]],'All Data'!$A171:$CN743,85,FALSE),"unknown")</f>
        <v>Black/African American</v>
      </c>
      <c r="AQ170" s="159" t="str">
        <f>IFERROR(VLOOKUP(Table1[[#This Row],[RespondentID]],'All Data'!$A171:$CN743,86,FALSE),"unknown")</f>
        <v>No</v>
      </c>
      <c r="AR170" s="159" t="str">
        <f>IFERROR(VLOOKUP(Table1[[#This Row],[RespondentID]],'All Data'!$A171:$CN743,87,FALSE),"unknown")</f>
        <v xml:space="preserve">English </v>
      </c>
      <c r="AS170" s="159" t="str">
        <f>IFERROR(VLOOKUP(Table1[[#This Row],[RespondentID]],'All Data'!$A171:$CN743,88,FALSE),"unknown")</f>
        <v>$75,000 to $125,000</v>
      </c>
      <c r="AT170" s="159" t="str">
        <f>IFERROR(VLOOKUP(Table1[[#This Row],[RespondentID]],'All Data'!$A171:$CN743,89,FALSE),"unknown")</f>
        <v>Some college</v>
      </c>
      <c r="AU170" s="159" t="str">
        <f>IFERROR(VLOOKUP(Table1[[#This Row],[RespondentID]],'All Data'!$A171:$CN743,90,FALSE),"unknown")</f>
        <v>Employed for wages</v>
      </c>
      <c r="AV170" s="159" t="str">
        <f>IFERROR(VLOOKUP(Table1[[#This Row],[RespondentID]],'All Data'!$A171:$CN743,91,FALSE),"unknown")</f>
        <v>Yes</v>
      </c>
      <c r="AW170" s="159" t="str">
        <f>IFERROR(VLOOKUP(Table1[[#This Row],[RespondentID]],'All Data'!$A171:$CN743,92,FALSE),"unknown")</f>
        <v>Yes</v>
      </c>
    </row>
    <row r="171" spans="1:49" x14ac:dyDescent="0.35">
      <c r="A171" s="6">
        <v>7068518657</v>
      </c>
      <c r="B171" s="6"/>
      <c r="C171" s="6"/>
      <c r="D171" s="6"/>
      <c r="E171" s="6"/>
      <c r="F171" s="6"/>
      <c r="G171" s="6"/>
      <c r="H171" s="6"/>
      <c r="I171" s="6" t="s">
        <v>25</v>
      </c>
      <c r="J171" s="6" t="s">
        <v>26</v>
      </c>
      <c r="K171" s="6"/>
      <c r="L171" s="6"/>
      <c r="M171" s="6"/>
      <c r="N171" s="6" t="s">
        <v>30</v>
      </c>
      <c r="O171" s="8"/>
      <c r="P171" s="8">
        <f t="shared" si="36"/>
        <v>3</v>
      </c>
      <c r="Q171" s="10">
        <f t="shared" si="37"/>
        <v>1</v>
      </c>
      <c r="R171" s="8"/>
      <c r="S171" s="8">
        <f t="shared" si="53"/>
        <v>0</v>
      </c>
      <c r="T171" s="8">
        <f t="shared" si="38"/>
        <v>0</v>
      </c>
      <c r="U171" s="8">
        <f t="shared" si="39"/>
        <v>0</v>
      </c>
      <c r="V171" s="88">
        <f t="shared" si="40"/>
        <v>0</v>
      </c>
      <c r="W171" s="88">
        <f t="shared" si="41"/>
        <v>0</v>
      </c>
      <c r="X171" s="88">
        <f t="shared" si="42"/>
        <v>0</v>
      </c>
      <c r="Y171" s="88">
        <f t="shared" si="43"/>
        <v>0</v>
      </c>
      <c r="Z171" s="88">
        <f t="shared" si="44"/>
        <v>1</v>
      </c>
      <c r="AA171" s="88">
        <f t="shared" si="45"/>
        <v>1</v>
      </c>
      <c r="AB171" s="88">
        <f t="shared" si="46"/>
        <v>0</v>
      </c>
      <c r="AC171" s="88">
        <f t="shared" si="47"/>
        <v>0</v>
      </c>
      <c r="AD171" s="88">
        <f t="shared" si="48"/>
        <v>0</v>
      </c>
      <c r="AE171" s="88">
        <f t="shared" si="49"/>
        <v>1</v>
      </c>
      <c r="AF171" s="8"/>
      <c r="AG171" s="8"/>
      <c r="AH171" s="8">
        <f t="shared" si="50"/>
        <v>3</v>
      </c>
      <c r="AI171" s="8">
        <f t="shared" si="51"/>
        <v>3</v>
      </c>
      <c r="AJ171" s="8" t="str">
        <f t="shared" si="52"/>
        <v>Correct</v>
      </c>
      <c r="AK171" s="8"/>
      <c r="AL171" s="159" t="str">
        <f>IFERROR(VLOOKUP(Table1[[#This Row],[RespondentID]],'All Data'!$A172:$CN744,81,FALSE),"unknown")</f>
        <v>Female</v>
      </c>
      <c r="AM171" s="159">
        <f>IFERROR(VLOOKUP(Table1[[#This Row],[RespondentID]],'All Data'!$A172:$CN744,82,FALSE),"unknown")</f>
        <v>55</v>
      </c>
      <c r="AN171" s="159" t="str">
        <f>IFERROR(VLOOKUP(Table1[[#This Row],[RespondentID]],'All Data'!$A172:$CN744,83,FALSE),"unknown")</f>
        <v>Suffolk</v>
      </c>
      <c r="AO171" s="159" t="str">
        <f>IFERROR(VLOOKUP(Table1[[#This Row],[RespondentID]],'All Data'!$A172:$CN744,84,FALSE),"unknown")</f>
        <v>Amityville, 11701</v>
      </c>
      <c r="AP171" s="159" t="str">
        <f>IFERROR(VLOOKUP(Table1[[#This Row],[RespondentID]],'All Data'!$A172:$CN744,85,FALSE),"unknown")</f>
        <v>White/Caucasian</v>
      </c>
      <c r="AQ171" s="159">
        <f>IFERROR(VLOOKUP(Table1[[#This Row],[RespondentID]],'All Data'!$A172:$CN744,86,FALSE),"unknown")</f>
        <v>0</v>
      </c>
      <c r="AR171" s="159" t="str">
        <f>IFERROR(VLOOKUP(Table1[[#This Row],[RespondentID]],'All Data'!$A172:$CN744,87,FALSE),"unknown")</f>
        <v xml:space="preserve">English </v>
      </c>
      <c r="AS171" s="159">
        <f>IFERROR(VLOOKUP(Table1[[#This Row],[RespondentID]],'All Data'!$A172:$CN744,88,FALSE),"unknown")</f>
        <v>0</v>
      </c>
      <c r="AT171" s="159" t="str">
        <f>IFERROR(VLOOKUP(Table1[[#This Row],[RespondentID]],'All Data'!$A172:$CN744,89,FALSE),"unknown")</f>
        <v>High school graduate</v>
      </c>
      <c r="AU171" s="159" t="str">
        <f>IFERROR(VLOOKUP(Table1[[#This Row],[RespondentID]],'All Data'!$A172:$CN744,90,FALSE),"unknown")</f>
        <v>Employed for wages</v>
      </c>
      <c r="AV171" s="159">
        <f>IFERROR(VLOOKUP(Table1[[#This Row],[RespondentID]],'All Data'!$A172:$CN744,91,FALSE),"unknown")</f>
        <v>0</v>
      </c>
      <c r="AW171" s="159" t="str">
        <f>IFERROR(VLOOKUP(Table1[[#This Row],[RespondentID]],'All Data'!$A172:$CN744,92,FALSE),"unknown")</f>
        <v>Yes</v>
      </c>
    </row>
    <row r="172" spans="1:49" x14ac:dyDescent="0.35">
      <c r="A172" s="6">
        <v>7068518551</v>
      </c>
      <c r="B172" s="6"/>
      <c r="C172" s="6"/>
      <c r="D172" s="6" t="s">
        <v>20</v>
      </c>
      <c r="E172" s="6"/>
      <c r="F172" s="6"/>
      <c r="G172" s="6" t="s">
        <v>23</v>
      </c>
      <c r="H172" s="6"/>
      <c r="I172" s="6" t="s">
        <v>25</v>
      </c>
      <c r="J172" s="6" t="s">
        <v>26</v>
      </c>
      <c r="K172" s="6"/>
      <c r="L172" s="6"/>
      <c r="M172" s="6"/>
      <c r="N172" s="6" t="s">
        <v>30</v>
      </c>
      <c r="O172" s="8"/>
      <c r="P172" s="8">
        <f t="shared" si="36"/>
        <v>5</v>
      </c>
      <c r="Q172" s="9">
        <f t="shared" si="37"/>
        <v>0.6</v>
      </c>
      <c r="R172" s="8"/>
      <c r="S172" s="8">
        <f t="shared" si="53"/>
        <v>0</v>
      </c>
      <c r="T172" s="8">
        <f t="shared" si="38"/>
        <v>0</v>
      </c>
      <c r="U172" s="8">
        <f t="shared" si="39"/>
        <v>0.6</v>
      </c>
      <c r="V172" s="88">
        <f t="shared" si="40"/>
        <v>0</v>
      </c>
      <c r="W172" s="88">
        <f t="shared" si="41"/>
        <v>0</v>
      </c>
      <c r="X172" s="88">
        <f t="shared" si="42"/>
        <v>0.6</v>
      </c>
      <c r="Y172" s="88">
        <f t="shared" si="43"/>
        <v>0</v>
      </c>
      <c r="Z172" s="88">
        <f t="shared" si="44"/>
        <v>0.6</v>
      </c>
      <c r="AA172" s="88">
        <f t="shared" si="45"/>
        <v>0.6</v>
      </c>
      <c r="AB172" s="88">
        <f t="shared" si="46"/>
        <v>0</v>
      </c>
      <c r="AC172" s="88">
        <f t="shared" si="47"/>
        <v>0</v>
      </c>
      <c r="AD172" s="88">
        <f t="shared" si="48"/>
        <v>0</v>
      </c>
      <c r="AE172" s="88">
        <f t="shared" si="49"/>
        <v>0.6</v>
      </c>
      <c r="AF172" s="8"/>
      <c r="AG172" s="8"/>
      <c r="AH172" s="8">
        <f t="shared" si="50"/>
        <v>3</v>
      </c>
      <c r="AI172" s="8">
        <f t="shared" si="51"/>
        <v>5</v>
      </c>
      <c r="AJ172" s="8" t="str">
        <f t="shared" si="52"/>
        <v>Correct</v>
      </c>
      <c r="AK172" s="8"/>
      <c r="AL172" s="159" t="str">
        <f>IFERROR(VLOOKUP(Table1[[#This Row],[RespondentID]],'All Data'!$A173:$CN745,81,FALSE),"unknown")</f>
        <v>Female</v>
      </c>
      <c r="AM172" s="159">
        <f>IFERROR(VLOOKUP(Table1[[#This Row],[RespondentID]],'All Data'!$A173:$CN745,82,FALSE),"unknown")</f>
        <v>70</v>
      </c>
      <c r="AN172" s="159" t="str">
        <f>IFERROR(VLOOKUP(Table1[[#This Row],[RespondentID]],'All Data'!$A173:$CN745,83,FALSE),"unknown")</f>
        <v>Nassau</v>
      </c>
      <c r="AO172" s="159" t="str">
        <f>IFERROR(VLOOKUP(Table1[[#This Row],[RespondentID]],'All Data'!$A173:$CN745,84,FALSE),"unknown")</f>
        <v>Massapequa, 11758</v>
      </c>
      <c r="AP172" s="159" t="str">
        <f>IFERROR(VLOOKUP(Table1[[#This Row],[RespondentID]],'All Data'!$A173:$CN745,85,FALSE),"unknown")</f>
        <v>White/Caucasian</v>
      </c>
      <c r="AQ172" s="159" t="str">
        <f>IFERROR(VLOOKUP(Table1[[#This Row],[RespondentID]],'All Data'!$A173:$CN745,86,FALSE),"unknown")</f>
        <v>No</v>
      </c>
      <c r="AR172" s="159" t="str">
        <f>IFERROR(VLOOKUP(Table1[[#This Row],[RespondentID]],'All Data'!$A173:$CN745,87,FALSE),"unknown")</f>
        <v xml:space="preserve">English </v>
      </c>
      <c r="AS172" s="159" t="str">
        <f>IFERROR(VLOOKUP(Table1[[#This Row],[RespondentID]],'All Data'!$A173:$CN745,88,FALSE),"unknown")</f>
        <v>$75,000 to $125,000</v>
      </c>
      <c r="AT172" s="159" t="str">
        <f>IFERROR(VLOOKUP(Table1[[#This Row],[RespondentID]],'All Data'!$A173:$CN745,89,FALSE),"unknown")</f>
        <v>Some college</v>
      </c>
      <c r="AU172" s="159" t="str">
        <f>IFERROR(VLOOKUP(Table1[[#This Row],[RespondentID]],'All Data'!$A173:$CN745,90,FALSE),"unknown")</f>
        <v>Retired</v>
      </c>
      <c r="AV172" s="159" t="str">
        <f>IFERROR(VLOOKUP(Table1[[#This Row],[RespondentID]],'All Data'!$A173:$CN745,91,FALSE),"unknown")</f>
        <v>Yes</v>
      </c>
      <c r="AW172" s="159" t="str">
        <f>IFERROR(VLOOKUP(Table1[[#This Row],[RespondentID]],'All Data'!$A173:$CN745,92,FALSE),"unknown")</f>
        <v>Yes</v>
      </c>
    </row>
    <row r="173" spans="1:49" x14ac:dyDescent="0.35">
      <c r="A173" s="6">
        <v>7068518380</v>
      </c>
      <c r="B173" s="6"/>
      <c r="C173" s="6"/>
      <c r="D173" s="6"/>
      <c r="E173" s="6" t="s">
        <v>21</v>
      </c>
      <c r="F173" s="6"/>
      <c r="G173" s="6"/>
      <c r="H173" s="6"/>
      <c r="I173" s="6" t="s">
        <v>25</v>
      </c>
      <c r="J173" s="6"/>
      <c r="K173" s="6"/>
      <c r="L173" s="6"/>
      <c r="M173" s="6"/>
      <c r="N173" s="6"/>
      <c r="O173" s="8"/>
      <c r="P173" s="8">
        <f t="shared" si="36"/>
        <v>2</v>
      </c>
      <c r="Q173" s="10">
        <f t="shared" si="37"/>
        <v>1.5</v>
      </c>
      <c r="R173" s="8"/>
      <c r="S173" s="8">
        <f t="shared" si="53"/>
        <v>0</v>
      </c>
      <c r="T173" s="8">
        <f t="shared" si="38"/>
        <v>0</v>
      </c>
      <c r="U173" s="8">
        <f t="shared" si="39"/>
        <v>0</v>
      </c>
      <c r="V173" s="88">
        <f t="shared" si="40"/>
        <v>1</v>
      </c>
      <c r="W173" s="88">
        <f t="shared" si="41"/>
        <v>0</v>
      </c>
      <c r="X173" s="88">
        <f t="shared" si="42"/>
        <v>0</v>
      </c>
      <c r="Y173" s="88">
        <f t="shared" si="43"/>
        <v>0</v>
      </c>
      <c r="Z173" s="88">
        <f t="shared" si="44"/>
        <v>1</v>
      </c>
      <c r="AA173" s="88">
        <f t="shared" si="45"/>
        <v>0</v>
      </c>
      <c r="AB173" s="88">
        <f t="shared" si="46"/>
        <v>0</v>
      </c>
      <c r="AC173" s="88">
        <f t="shared" si="47"/>
        <v>0</v>
      </c>
      <c r="AD173" s="88">
        <f t="shared" si="48"/>
        <v>0</v>
      </c>
      <c r="AE173" s="88">
        <f t="shared" si="49"/>
        <v>0</v>
      </c>
      <c r="AF173" s="8"/>
      <c r="AG173" s="8"/>
      <c r="AH173" s="8">
        <f t="shared" si="50"/>
        <v>2</v>
      </c>
      <c r="AI173" s="8">
        <f t="shared" si="51"/>
        <v>2</v>
      </c>
      <c r="AJ173" s="8" t="str">
        <f t="shared" si="52"/>
        <v>Correct</v>
      </c>
      <c r="AK173" s="8"/>
      <c r="AL173" s="159" t="str">
        <f>IFERROR(VLOOKUP(Table1[[#This Row],[RespondentID]],'All Data'!$A174:$CN746,81,FALSE),"unknown")</f>
        <v>Female</v>
      </c>
      <c r="AM173" s="159">
        <f>IFERROR(VLOOKUP(Table1[[#This Row],[RespondentID]],'All Data'!$A174:$CN746,82,FALSE),"unknown")</f>
        <v>40</v>
      </c>
      <c r="AN173" s="159" t="str">
        <f>IFERROR(VLOOKUP(Table1[[#This Row],[RespondentID]],'All Data'!$A174:$CN746,83,FALSE),"unknown")</f>
        <v>Nassau</v>
      </c>
      <c r="AO173" s="159" t="str">
        <f>IFERROR(VLOOKUP(Table1[[#This Row],[RespondentID]],'All Data'!$A174:$CN746,84,FALSE),"unknown")</f>
        <v>Massapequa, 11758</v>
      </c>
      <c r="AP173" s="159" t="str">
        <f>IFERROR(VLOOKUP(Table1[[#This Row],[RespondentID]],'All Data'!$A174:$CN746,85,FALSE),"unknown")</f>
        <v>White/Caucasian</v>
      </c>
      <c r="AQ173" s="159" t="str">
        <f>IFERROR(VLOOKUP(Table1[[#This Row],[RespondentID]],'All Data'!$A174:$CN746,86,FALSE),"unknown")</f>
        <v>No</v>
      </c>
      <c r="AR173" s="159" t="str">
        <f>IFERROR(VLOOKUP(Table1[[#This Row],[RespondentID]],'All Data'!$A174:$CN746,87,FALSE),"unknown")</f>
        <v xml:space="preserve">English </v>
      </c>
      <c r="AS173" s="159" t="str">
        <f>IFERROR(VLOOKUP(Table1[[#This Row],[RespondentID]],'All Data'!$A174:$CN746,88,FALSE),"unknown")</f>
        <v>$75,000 to $125,000</v>
      </c>
      <c r="AT173" s="159" t="str">
        <f>IFERROR(VLOOKUP(Table1[[#This Row],[RespondentID]],'All Data'!$A174:$CN746,89,FALSE),"unknown")</f>
        <v>College graduate</v>
      </c>
      <c r="AU173" s="159" t="str">
        <f>IFERROR(VLOOKUP(Table1[[#This Row],[RespondentID]],'All Data'!$A174:$CN746,90,FALSE),"unknown")</f>
        <v>Employed for wages</v>
      </c>
      <c r="AV173" s="159" t="str">
        <f>IFERROR(VLOOKUP(Table1[[#This Row],[RespondentID]],'All Data'!$A174:$CN746,91,FALSE),"unknown")</f>
        <v>Yes</v>
      </c>
      <c r="AW173" s="159" t="str">
        <f>IFERROR(VLOOKUP(Table1[[#This Row],[RespondentID]],'All Data'!$A174:$CN746,92,FALSE),"unknown")</f>
        <v>Yes</v>
      </c>
    </row>
    <row r="174" spans="1:49" x14ac:dyDescent="0.35">
      <c r="A174" s="6">
        <v>7068518213</v>
      </c>
      <c r="B174" s="6"/>
      <c r="C174" s="6"/>
      <c r="D174" s="6"/>
      <c r="E174" s="6"/>
      <c r="F174" s="6"/>
      <c r="G174" s="6"/>
      <c r="H174" s="6"/>
      <c r="I174" s="6"/>
      <c r="J174" s="6"/>
      <c r="K174" s="6"/>
      <c r="L174" s="6"/>
      <c r="M174" s="6"/>
      <c r="N174" s="6"/>
      <c r="O174" s="8"/>
      <c r="P174" s="8">
        <f t="shared" si="36"/>
        <v>0</v>
      </c>
      <c r="Q174" s="9" t="e">
        <f t="shared" si="37"/>
        <v>#DIV/0!</v>
      </c>
      <c r="R174" s="8"/>
      <c r="S174" s="8">
        <f t="shared" si="53"/>
        <v>0</v>
      </c>
      <c r="T174" s="8">
        <f t="shared" si="38"/>
        <v>0</v>
      </c>
      <c r="U174" s="8">
        <f t="shared" si="39"/>
        <v>0</v>
      </c>
      <c r="V174" s="88">
        <f t="shared" si="40"/>
        <v>0</v>
      </c>
      <c r="W174" s="88">
        <f t="shared" si="41"/>
        <v>0</v>
      </c>
      <c r="X174" s="88">
        <f t="shared" si="42"/>
        <v>0</v>
      </c>
      <c r="Y174" s="88">
        <f t="shared" si="43"/>
        <v>0</v>
      </c>
      <c r="Z174" s="88">
        <f t="shared" si="44"/>
        <v>0</v>
      </c>
      <c r="AA174" s="88">
        <f t="shared" si="45"/>
        <v>0</v>
      </c>
      <c r="AB174" s="88">
        <f t="shared" si="46"/>
        <v>0</v>
      </c>
      <c r="AC174" s="88">
        <f t="shared" si="47"/>
        <v>0</v>
      </c>
      <c r="AD174" s="88">
        <f t="shared" si="48"/>
        <v>0</v>
      </c>
      <c r="AE174" s="88">
        <f t="shared" si="49"/>
        <v>0</v>
      </c>
      <c r="AF174" s="8"/>
      <c r="AG174" s="8"/>
      <c r="AH174" s="8">
        <f t="shared" si="50"/>
        <v>0</v>
      </c>
      <c r="AI174" s="8">
        <f t="shared" si="51"/>
        <v>0</v>
      </c>
      <c r="AJ174" s="8" t="str">
        <f t="shared" si="52"/>
        <v>Correct</v>
      </c>
      <c r="AK174" s="8"/>
      <c r="AL174" s="159" t="str">
        <f>IFERROR(VLOOKUP(Table1[[#This Row],[RespondentID]],'All Data'!$A175:$CN747,81,FALSE),"unknown")</f>
        <v>Female</v>
      </c>
      <c r="AM174" s="159">
        <f>IFERROR(VLOOKUP(Table1[[#This Row],[RespondentID]],'All Data'!$A175:$CN747,82,FALSE),"unknown")</f>
        <v>57</v>
      </c>
      <c r="AN174" s="159" t="str">
        <f>IFERROR(VLOOKUP(Table1[[#This Row],[RespondentID]],'All Data'!$A175:$CN747,83,FALSE),"unknown")</f>
        <v>Suffolk</v>
      </c>
      <c r="AO174" s="159" t="str">
        <f>IFERROR(VLOOKUP(Table1[[#This Row],[RespondentID]],'All Data'!$A175:$CN747,84,FALSE),"unknown")</f>
        <v>Lindenhurst, 11757</v>
      </c>
      <c r="AP174" s="159" t="str">
        <f>IFERROR(VLOOKUP(Table1[[#This Row],[RespondentID]],'All Data'!$A175:$CN747,85,FALSE),"unknown")</f>
        <v>White/Caucasian</v>
      </c>
      <c r="AQ174" s="159" t="str">
        <f>IFERROR(VLOOKUP(Table1[[#This Row],[RespondentID]],'All Data'!$A175:$CN747,86,FALSE),"unknown")</f>
        <v>No</v>
      </c>
      <c r="AR174" s="159" t="str">
        <f>IFERROR(VLOOKUP(Table1[[#This Row],[RespondentID]],'All Data'!$A175:$CN747,87,FALSE),"unknown")</f>
        <v xml:space="preserve">English </v>
      </c>
      <c r="AS174" s="159" t="str">
        <f>IFERROR(VLOOKUP(Table1[[#This Row],[RespondentID]],'All Data'!$A175:$CN747,88,FALSE),"unknown")</f>
        <v>$35,000 to $49,999</v>
      </c>
      <c r="AT174" s="159" t="str">
        <f>IFERROR(VLOOKUP(Table1[[#This Row],[RespondentID]],'All Data'!$A175:$CN747,89,FALSE),"unknown")</f>
        <v>College graduate</v>
      </c>
      <c r="AU174" s="159" t="str">
        <f>IFERROR(VLOOKUP(Table1[[#This Row],[RespondentID]],'All Data'!$A175:$CN747,90,FALSE),"unknown")</f>
        <v>Employed for wages</v>
      </c>
      <c r="AV174" s="159" t="str">
        <f>IFERROR(VLOOKUP(Table1[[#This Row],[RespondentID]],'All Data'!$A175:$CN747,91,FALSE),"unknown")</f>
        <v>Yes</v>
      </c>
      <c r="AW174" s="159" t="str">
        <f>IFERROR(VLOOKUP(Table1[[#This Row],[RespondentID]],'All Data'!$A175:$CN747,92,FALSE),"unknown")</f>
        <v>Yes</v>
      </c>
    </row>
    <row r="175" spans="1:49" x14ac:dyDescent="0.35">
      <c r="A175" s="6">
        <v>7068518050</v>
      </c>
      <c r="B175" s="6"/>
      <c r="C175" s="6"/>
      <c r="D175" s="6"/>
      <c r="E175" s="6" t="s">
        <v>21</v>
      </c>
      <c r="F175" s="6"/>
      <c r="G175" s="6"/>
      <c r="H175" s="6"/>
      <c r="I175" s="6"/>
      <c r="J175" s="6"/>
      <c r="K175" s="6" t="s">
        <v>27</v>
      </c>
      <c r="L175" s="6"/>
      <c r="M175" s="6"/>
      <c r="N175" s="6" t="s">
        <v>30</v>
      </c>
      <c r="O175" s="8"/>
      <c r="P175" s="8">
        <f t="shared" si="36"/>
        <v>3</v>
      </c>
      <c r="Q175" s="10">
        <f t="shared" si="37"/>
        <v>1</v>
      </c>
      <c r="R175" s="8"/>
      <c r="S175" s="8">
        <f t="shared" si="53"/>
        <v>0</v>
      </c>
      <c r="T175" s="8">
        <f t="shared" si="38"/>
        <v>0</v>
      </c>
      <c r="U175" s="8">
        <f t="shared" si="39"/>
        <v>0</v>
      </c>
      <c r="V175" s="88">
        <f t="shared" si="40"/>
        <v>1</v>
      </c>
      <c r="W175" s="88">
        <f t="shared" si="41"/>
        <v>0</v>
      </c>
      <c r="X175" s="88">
        <f t="shared" si="42"/>
        <v>0</v>
      </c>
      <c r="Y175" s="88">
        <f t="shared" si="43"/>
        <v>0</v>
      </c>
      <c r="Z175" s="88">
        <f t="shared" si="44"/>
        <v>0</v>
      </c>
      <c r="AA175" s="88">
        <f t="shared" si="45"/>
        <v>0</v>
      </c>
      <c r="AB175" s="88">
        <f t="shared" si="46"/>
        <v>1</v>
      </c>
      <c r="AC175" s="88">
        <f t="shared" si="47"/>
        <v>0</v>
      </c>
      <c r="AD175" s="88">
        <f t="shared" si="48"/>
        <v>0</v>
      </c>
      <c r="AE175" s="88">
        <f t="shared" si="49"/>
        <v>1</v>
      </c>
      <c r="AF175" s="8"/>
      <c r="AG175" s="8"/>
      <c r="AH175" s="8">
        <f t="shared" si="50"/>
        <v>3</v>
      </c>
      <c r="AI175" s="8">
        <f t="shared" si="51"/>
        <v>3</v>
      </c>
      <c r="AJ175" s="8" t="str">
        <f t="shared" si="52"/>
        <v>Correct</v>
      </c>
      <c r="AK175" s="8"/>
      <c r="AL175" s="159" t="str">
        <f>IFERROR(VLOOKUP(Table1[[#This Row],[RespondentID]],'All Data'!$A176:$CN748,81,FALSE),"unknown")</f>
        <v>Female</v>
      </c>
      <c r="AM175" s="159">
        <f>IFERROR(VLOOKUP(Table1[[#This Row],[RespondentID]],'All Data'!$A176:$CN748,82,FALSE),"unknown")</f>
        <v>55</v>
      </c>
      <c r="AN175" s="159" t="str">
        <f>IFERROR(VLOOKUP(Table1[[#This Row],[RespondentID]],'All Data'!$A176:$CN748,83,FALSE),"unknown")</f>
        <v>Suffolk</v>
      </c>
      <c r="AO175" s="159">
        <f>IFERROR(VLOOKUP(Table1[[#This Row],[RespondentID]],'All Data'!$A176:$CN748,84,FALSE),"unknown")</f>
        <v>0</v>
      </c>
      <c r="AP175" s="159" t="str">
        <f>IFERROR(VLOOKUP(Table1[[#This Row],[RespondentID]],'All Data'!$A176:$CN748,85,FALSE),"unknown")</f>
        <v>White/Caucasian</v>
      </c>
      <c r="AQ175" s="159" t="str">
        <f>IFERROR(VLOOKUP(Table1[[#This Row],[RespondentID]],'All Data'!$A176:$CN748,86,FALSE),"unknown")</f>
        <v>No</v>
      </c>
      <c r="AR175" s="159" t="str">
        <f>IFERROR(VLOOKUP(Table1[[#This Row],[RespondentID]],'All Data'!$A176:$CN748,87,FALSE),"unknown")</f>
        <v xml:space="preserve">English </v>
      </c>
      <c r="AS175" s="159" t="str">
        <f>IFERROR(VLOOKUP(Table1[[#This Row],[RespondentID]],'All Data'!$A176:$CN748,88,FALSE),"unknown")</f>
        <v>$75,000 to $125,000</v>
      </c>
      <c r="AT175" s="159" t="str">
        <f>IFERROR(VLOOKUP(Table1[[#This Row],[RespondentID]],'All Data'!$A176:$CN748,89,FALSE),"unknown")</f>
        <v>High school graduate</v>
      </c>
      <c r="AU175" s="159" t="str">
        <f>IFERROR(VLOOKUP(Table1[[#This Row],[RespondentID]],'All Data'!$A176:$CN748,90,FALSE),"unknown")</f>
        <v>Employed for wages</v>
      </c>
      <c r="AV175" s="159" t="str">
        <f>IFERROR(VLOOKUP(Table1[[#This Row],[RespondentID]],'All Data'!$A176:$CN748,91,FALSE),"unknown")</f>
        <v>Yes</v>
      </c>
      <c r="AW175" s="159" t="str">
        <f>IFERROR(VLOOKUP(Table1[[#This Row],[RespondentID]],'All Data'!$A176:$CN748,92,FALSE),"unknown")</f>
        <v>Yes</v>
      </c>
    </row>
    <row r="176" spans="1:49" x14ac:dyDescent="0.35">
      <c r="A176" s="6">
        <v>7068517884</v>
      </c>
      <c r="B176" s="6"/>
      <c r="C176" s="6" t="s">
        <v>19</v>
      </c>
      <c r="D176" s="6"/>
      <c r="E176" s="6"/>
      <c r="F176" s="6"/>
      <c r="G176" s="6"/>
      <c r="H176" s="6"/>
      <c r="I176" s="6"/>
      <c r="J176" s="6" t="s">
        <v>26</v>
      </c>
      <c r="K176" s="6"/>
      <c r="L176" s="6"/>
      <c r="M176" s="6"/>
      <c r="N176" s="6"/>
      <c r="O176" s="8"/>
      <c r="P176" s="8">
        <f t="shared" si="36"/>
        <v>2</v>
      </c>
      <c r="Q176" s="9">
        <f t="shared" si="37"/>
        <v>1.5</v>
      </c>
      <c r="R176" s="8"/>
      <c r="S176" s="8">
        <f t="shared" si="53"/>
        <v>0</v>
      </c>
      <c r="T176" s="8">
        <f t="shared" si="38"/>
        <v>1</v>
      </c>
      <c r="U176" s="8">
        <f t="shared" si="39"/>
        <v>0</v>
      </c>
      <c r="V176" s="88">
        <f t="shared" si="40"/>
        <v>0</v>
      </c>
      <c r="W176" s="88">
        <f t="shared" si="41"/>
        <v>0</v>
      </c>
      <c r="X176" s="88">
        <f t="shared" si="42"/>
        <v>0</v>
      </c>
      <c r="Y176" s="88">
        <f t="shared" si="43"/>
        <v>0</v>
      </c>
      <c r="Z176" s="88">
        <f t="shared" si="44"/>
        <v>0</v>
      </c>
      <c r="AA176" s="88">
        <f t="shared" si="45"/>
        <v>1</v>
      </c>
      <c r="AB176" s="88">
        <f t="shared" si="46"/>
        <v>0</v>
      </c>
      <c r="AC176" s="88">
        <f t="shared" si="47"/>
        <v>0</v>
      </c>
      <c r="AD176" s="88">
        <f t="shared" si="48"/>
        <v>0</v>
      </c>
      <c r="AE176" s="88">
        <f t="shared" si="49"/>
        <v>0</v>
      </c>
      <c r="AF176" s="8"/>
      <c r="AG176" s="8"/>
      <c r="AH176" s="8">
        <f t="shared" si="50"/>
        <v>2</v>
      </c>
      <c r="AI176" s="8">
        <f t="shared" si="51"/>
        <v>2</v>
      </c>
      <c r="AJ176" s="8" t="str">
        <f t="shared" si="52"/>
        <v>Correct</v>
      </c>
      <c r="AK176" s="8"/>
      <c r="AL176" s="159" t="str">
        <f>IFERROR(VLOOKUP(Table1[[#This Row],[RespondentID]],'All Data'!$A177:$CN749,81,FALSE),"unknown")</f>
        <v>Male</v>
      </c>
      <c r="AM176" s="159">
        <f>IFERROR(VLOOKUP(Table1[[#This Row],[RespondentID]],'All Data'!$A177:$CN749,82,FALSE),"unknown")</f>
        <v>60</v>
      </c>
      <c r="AN176" s="159" t="str">
        <f>IFERROR(VLOOKUP(Table1[[#This Row],[RespondentID]],'All Data'!$A177:$CN749,83,FALSE),"unknown")</f>
        <v>Suffolk</v>
      </c>
      <c r="AO176" s="159" t="str">
        <f>IFERROR(VLOOKUP(Table1[[#This Row],[RespondentID]],'All Data'!$A177:$CN749,84,FALSE),"unknown")</f>
        <v>Islip, 11751</v>
      </c>
      <c r="AP176" s="159" t="str">
        <f>IFERROR(VLOOKUP(Table1[[#This Row],[RespondentID]],'All Data'!$A177:$CN749,85,FALSE),"unknown")</f>
        <v>White/Caucasian</v>
      </c>
      <c r="AQ176" s="159">
        <f>IFERROR(VLOOKUP(Table1[[#This Row],[RespondentID]],'All Data'!$A177:$CN749,86,FALSE),"unknown")</f>
        <v>0</v>
      </c>
      <c r="AR176" s="159" t="str">
        <f>IFERROR(VLOOKUP(Table1[[#This Row],[RespondentID]],'All Data'!$A177:$CN749,87,FALSE),"unknown")</f>
        <v xml:space="preserve">English </v>
      </c>
      <c r="AS176" s="159">
        <f>IFERROR(VLOOKUP(Table1[[#This Row],[RespondentID]],'All Data'!$A177:$CN749,88,FALSE),"unknown")</f>
        <v>0</v>
      </c>
      <c r="AT176" s="159" t="str">
        <f>IFERROR(VLOOKUP(Table1[[#This Row],[RespondentID]],'All Data'!$A177:$CN749,89,FALSE),"unknown")</f>
        <v>Some college</v>
      </c>
      <c r="AU176" s="159" t="str">
        <f>IFERROR(VLOOKUP(Table1[[#This Row],[RespondentID]],'All Data'!$A177:$CN749,90,FALSE),"unknown")</f>
        <v>Employed for wages</v>
      </c>
      <c r="AV176" s="159" t="str">
        <f>IFERROR(VLOOKUP(Table1[[#This Row],[RespondentID]],'All Data'!$A177:$CN749,91,FALSE),"unknown")</f>
        <v>Yes</v>
      </c>
      <c r="AW176" s="159" t="str">
        <f>IFERROR(VLOOKUP(Table1[[#This Row],[RespondentID]],'All Data'!$A177:$CN749,92,FALSE),"unknown")</f>
        <v>Yes</v>
      </c>
    </row>
    <row r="177" spans="1:49" x14ac:dyDescent="0.35">
      <c r="A177" s="6">
        <v>7068517759</v>
      </c>
      <c r="B177" s="6"/>
      <c r="C177" s="6"/>
      <c r="D177" s="6" t="s">
        <v>20</v>
      </c>
      <c r="E177" s="6" t="s">
        <v>21</v>
      </c>
      <c r="F177" s="6"/>
      <c r="G177" s="6"/>
      <c r="H177" s="6" t="s">
        <v>24</v>
      </c>
      <c r="I177" s="6"/>
      <c r="J177" s="6"/>
      <c r="K177" s="6"/>
      <c r="L177" s="6"/>
      <c r="M177" s="6"/>
      <c r="N177" s="6"/>
      <c r="O177" s="8"/>
      <c r="P177" s="8">
        <f t="shared" si="36"/>
        <v>3</v>
      </c>
      <c r="Q177" s="10">
        <f t="shared" si="37"/>
        <v>1</v>
      </c>
      <c r="R177" s="8"/>
      <c r="S177" s="8">
        <f t="shared" si="53"/>
        <v>0</v>
      </c>
      <c r="T177" s="8">
        <f t="shared" si="38"/>
        <v>0</v>
      </c>
      <c r="U177" s="8">
        <f t="shared" si="39"/>
        <v>1</v>
      </c>
      <c r="V177" s="88">
        <f t="shared" si="40"/>
        <v>1</v>
      </c>
      <c r="W177" s="88">
        <f t="shared" si="41"/>
        <v>0</v>
      </c>
      <c r="X177" s="88">
        <f t="shared" si="42"/>
        <v>0</v>
      </c>
      <c r="Y177" s="88">
        <f t="shared" si="43"/>
        <v>1</v>
      </c>
      <c r="Z177" s="88">
        <f t="shared" si="44"/>
        <v>0</v>
      </c>
      <c r="AA177" s="88">
        <f t="shared" si="45"/>
        <v>0</v>
      </c>
      <c r="AB177" s="88">
        <f t="shared" si="46"/>
        <v>0</v>
      </c>
      <c r="AC177" s="88">
        <f t="shared" si="47"/>
        <v>0</v>
      </c>
      <c r="AD177" s="88">
        <f t="shared" si="48"/>
        <v>0</v>
      </c>
      <c r="AE177" s="88">
        <f t="shared" si="49"/>
        <v>0</v>
      </c>
      <c r="AF177" s="8"/>
      <c r="AG177" s="8"/>
      <c r="AH177" s="8">
        <f t="shared" si="50"/>
        <v>3</v>
      </c>
      <c r="AI177" s="8">
        <f t="shared" si="51"/>
        <v>3</v>
      </c>
      <c r="AJ177" s="8" t="str">
        <f t="shared" si="52"/>
        <v>Correct</v>
      </c>
      <c r="AK177" s="8"/>
      <c r="AL177" s="159" t="str">
        <f>IFERROR(VLOOKUP(Table1[[#This Row],[RespondentID]],'All Data'!$A178:$CN750,81,FALSE),"unknown")</f>
        <v>Male</v>
      </c>
      <c r="AM177" s="159">
        <f>IFERROR(VLOOKUP(Table1[[#This Row],[RespondentID]],'All Data'!$A178:$CN750,82,FALSE),"unknown")</f>
        <v>51</v>
      </c>
      <c r="AN177" s="159" t="str">
        <f>IFERROR(VLOOKUP(Table1[[#This Row],[RespondentID]],'All Data'!$A178:$CN750,83,FALSE),"unknown")</f>
        <v>Nassau</v>
      </c>
      <c r="AO177" s="159" t="str">
        <f>IFERROR(VLOOKUP(Table1[[#This Row],[RespondentID]],'All Data'!$A178:$CN750,84,FALSE),"unknown")</f>
        <v>Franklin Square, 11010</v>
      </c>
      <c r="AP177" s="159" t="str">
        <f>IFERROR(VLOOKUP(Table1[[#This Row],[RespondentID]],'All Data'!$A178:$CN750,85,FALSE),"unknown")</f>
        <v>White/Caucasian</v>
      </c>
      <c r="AQ177" s="159" t="str">
        <f>IFERROR(VLOOKUP(Table1[[#This Row],[RespondentID]],'All Data'!$A178:$CN750,86,FALSE),"unknown")</f>
        <v>No</v>
      </c>
      <c r="AR177" s="159" t="str">
        <f>IFERROR(VLOOKUP(Table1[[#This Row],[RespondentID]],'All Data'!$A178:$CN750,87,FALSE),"unknown")</f>
        <v xml:space="preserve">English </v>
      </c>
      <c r="AS177" s="159" t="str">
        <f>IFERROR(VLOOKUP(Table1[[#This Row],[RespondentID]],'All Data'!$A178:$CN750,88,FALSE),"unknown")</f>
        <v>Over $125,000</v>
      </c>
      <c r="AT177" s="159" t="str">
        <f>IFERROR(VLOOKUP(Table1[[#This Row],[RespondentID]],'All Data'!$A178:$CN750,89,FALSE),"unknown")</f>
        <v>High school graduate</v>
      </c>
      <c r="AU177" s="159" t="str">
        <f>IFERROR(VLOOKUP(Table1[[#This Row],[RespondentID]],'All Data'!$A178:$CN750,90,FALSE),"unknown")</f>
        <v>Employed for wages</v>
      </c>
      <c r="AV177" s="159" t="str">
        <f>IFERROR(VLOOKUP(Table1[[#This Row],[RespondentID]],'All Data'!$A178:$CN750,91,FALSE),"unknown")</f>
        <v>Yes</v>
      </c>
      <c r="AW177" s="159" t="str">
        <f>IFERROR(VLOOKUP(Table1[[#This Row],[RespondentID]],'All Data'!$A178:$CN750,92,FALSE),"unknown")</f>
        <v>Yes</v>
      </c>
    </row>
    <row r="178" spans="1:49" x14ac:dyDescent="0.35">
      <c r="A178" s="6">
        <v>7068517636</v>
      </c>
      <c r="B178" s="6"/>
      <c r="C178" s="6" t="s">
        <v>19</v>
      </c>
      <c r="D178" s="6" t="s">
        <v>20</v>
      </c>
      <c r="E178" s="6"/>
      <c r="F178" s="6"/>
      <c r="G178" s="6"/>
      <c r="H178" s="6" t="s">
        <v>24</v>
      </c>
      <c r="I178" s="6"/>
      <c r="J178" s="6"/>
      <c r="K178" s="6"/>
      <c r="L178" s="6"/>
      <c r="M178" s="6"/>
      <c r="N178" s="6"/>
      <c r="O178" s="8"/>
      <c r="P178" s="8">
        <f t="shared" si="36"/>
        <v>3</v>
      </c>
      <c r="Q178" s="9">
        <f t="shared" si="37"/>
        <v>1</v>
      </c>
      <c r="R178" s="8"/>
      <c r="S178" s="8">
        <f t="shared" si="53"/>
        <v>0</v>
      </c>
      <c r="T178" s="8">
        <f t="shared" si="38"/>
        <v>1</v>
      </c>
      <c r="U178" s="8">
        <f t="shared" si="39"/>
        <v>1</v>
      </c>
      <c r="V178" s="88">
        <f t="shared" si="40"/>
        <v>0</v>
      </c>
      <c r="W178" s="88">
        <f t="shared" si="41"/>
        <v>0</v>
      </c>
      <c r="X178" s="88">
        <f t="shared" si="42"/>
        <v>0</v>
      </c>
      <c r="Y178" s="88">
        <f t="shared" si="43"/>
        <v>1</v>
      </c>
      <c r="Z178" s="88">
        <f t="shared" si="44"/>
        <v>0</v>
      </c>
      <c r="AA178" s="88">
        <f t="shared" si="45"/>
        <v>0</v>
      </c>
      <c r="AB178" s="88">
        <f t="shared" si="46"/>
        <v>0</v>
      </c>
      <c r="AC178" s="88">
        <f t="shared" si="47"/>
        <v>0</v>
      </c>
      <c r="AD178" s="88">
        <f t="shared" si="48"/>
        <v>0</v>
      </c>
      <c r="AE178" s="88">
        <f t="shared" si="49"/>
        <v>0</v>
      </c>
      <c r="AF178" s="8"/>
      <c r="AG178" s="8"/>
      <c r="AH178" s="8">
        <f t="shared" si="50"/>
        <v>3</v>
      </c>
      <c r="AI178" s="8">
        <f t="shared" si="51"/>
        <v>3</v>
      </c>
      <c r="AJ178" s="8" t="str">
        <f t="shared" si="52"/>
        <v>Correct</v>
      </c>
      <c r="AK178" s="8"/>
      <c r="AL178" s="159" t="str">
        <f>IFERROR(VLOOKUP(Table1[[#This Row],[RespondentID]],'All Data'!$A179:$CN751,81,FALSE),"unknown")</f>
        <v>Female</v>
      </c>
      <c r="AM178" s="159">
        <f>IFERROR(VLOOKUP(Table1[[#This Row],[RespondentID]],'All Data'!$A179:$CN751,82,FALSE),"unknown")</f>
        <v>40</v>
      </c>
      <c r="AN178" s="159" t="str">
        <f>IFERROR(VLOOKUP(Table1[[#This Row],[RespondentID]],'All Data'!$A179:$CN751,83,FALSE),"unknown")</f>
        <v>Nassau</v>
      </c>
      <c r="AO178" s="159" t="str">
        <f>IFERROR(VLOOKUP(Table1[[#This Row],[RespondentID]],'All Data'!$A179:$CN751,84,FALSE),"unknown")</f>
        <v>East Meadow, 11554</v>
      </c>
      <c r="AP178" s="159" t="str">
        <f>IFERROR(VLOOKUP(Table1[[#This Row],[RespondentID]],'All Data'!$A179:$CN751,85,FALSE),"unknown")</f>
        <v>White/Caucasian</v>
      </c>
      <c r="AQ178" s="159" t="str">
        <f>IFERROR(VLOOKUP(Table1[[#This Row],[RespondentID]],'All Data'!$A179:$CN751,86,FALSE),"unknown")</f>
        <v>No</v>
      </c>
      <c r="AR178" s="159" t="str">
        <f>IFERROR(VLOOKUP(Table1[[#This Row],[RespondentID]],'All Data'!$A179:$CN751,87,FALSE),"unknown")</f>
        <v xml:space="preserve">English </v>
      </c>
      <c r="AS178" s="159" t="str">
        <f>IFERROR(VLOOKUP(Table1[[#This Row],[RespondentID]],'All Data'!$A179:$CN751,88,FALSE),"unknown")</f>
        <v>Over $125,000</v>
      </c>
      <c r="AT178" s="159" t="str">
        <f>IFERROR(VLOOKUP(Table1[[#This Row],[RespondentID]],'All Data'!$A179:$CN751,89,FALSE),"unknown")</f>
        <v>Technical school</v>
      </c>
      <c r="AU178" s="159" t="str">
        <f>IFERROR(VLOOKUP(Table1[[#This Row],[RespondentID]],'All Data'!$A179:$CN751,90,FALSE),"unknown")</f>
        <v>Employed for wages</v>
      </c>
      <c r="AV178" s="159" t="str">
        <f>IFERROR(VLOOKUP(Table1[[#This Row],[RespondentID]],'All Data'!$A179:$CN751,91,FALSE),"unknown")</f>
        <v>Yes</v>
      </c>
      <c r="AW178" s="159" t="str">
        <f>IFERROR(VLOOKUP(Table1[[#This Row],[RespondentID]],'All Data'!$A179:$CN751,92,FALSE),"unknown")</f>
        <v>Yes</v>
      </c>
    </row>
    <row r="179" spans="1:49" x14ac:dyDescent="0.35">
      <c r="A179" s="6">
        <v>7068517529</v>
      </c>
      <c r="B179" s="6"/>
      <c r="C179" s="6"/>
      <c r="D179" s="6"/>
      <c r="E179" s="6"/>
      <c r="F179" s="6"/>
      <c r="G179" s="6"/>
      <c r="H179" s="6"/>
      <c r="I179" s="6"/>
      <c r="J179" s="6"/>
      <c r="K179" s="6"/>
      <c r="L179" s="6"/>
      <c r="M179" s="6"/>
      <c r="N179" s="6"/>
      <c r="O179" s="8"/>
      <c r="P179" s="8">
        <f t="shared" si="36"/>
        <v>0</v>
      </c>
      <c r="Q179" s="10" t="e">
        <f t="shared" si="37"/>
        <v>#DIV/0!</v>
      </c>
      <c r="R179" s="8"/>
      <c r="S179" s="8">
        <f t="shared" si="53"/>
        <v>0</v>
      </c>
      <c r="T179" s="8">
        <f t="shared" si="38"/>
        <v>0</v>
      </c>
      <c r="U179" s="8">
        <f t="shared" si="39"/>
        <v>0</v>
      </c>
      <c r="V179" s="88">
        <f t="shared" si="40"/>
        <v>0</v>
      </c>
      <c r="W179" s="88">
        <f t="shared" si="41"/>
        <v>0</v>
      </c>
      <c r="X179" s="88">
        <f t="shared" si="42"/>
        <v>0</v>
      </c>
      <c r="Y179" s="88">
        <f t="shared" si="43"/>
        <v>0</v>
      </c>
      <c r="Z179" s="88">
        <f t="shared" si="44"/>
        <v>0</v>
      </c>
      <c r="AA179" s="88">
        <f t="shared" si="45"/>
        <v>0</v>
      </c>
      <c r="AB179" s="88">
        <f t="shared" si="46"/>
        <v>0</v>
      </c>
      <c r="AC179" s="88">
        <f t="shared" si="47"/>
        <v>0</v>
      </c>
      <c r="AD179" s="88">
        <f t="shared" si="48"/>
        <v>0</v>
      </c>
      <c r="AE179" s="88">
        <f t="shared" si="49"/>
        <v>0</v>
      </c>
      <c r="AF179" s="8"/>
      <c r="AG179" s="8"/>
      <c r="AH179" s="8">
        <f t="shared" si="50"/>
        <v>0</v>
      </c>
      <c r="AI179" s="8">
        <f t="shared" si="51"/>
        <v>0</v>
      </c>
      <c r="AJ179" s="8" t="str">
        <f t="shared" si="52"/>
        <v>Correct</v>
      </c>
      <c r="AK179" s="8"/>
      <c r="AL179" s="159" t="str">
        <f>IFERROR(VLOOKUP(Table1[[#This Row],[RespondentID]],'All Data'!$A180:$CN752,81,FALSE),"unknown")</f>
        <v>Female</v>
      </c>
      <c r="AM179" s="159">
        <f>IFERROR(VLOOKUP(Table1[[#This Row],[RespondentID]],'All Data'!$A180:$CN752,82,FALSE),"unknown")</f>
        <v>47</v>
      </c>
      <c r="AN179" s="159" t="str">
        <f>IFERROR(VLOOKUP(Table1[[#This Row],[RespondentID]],'All Data'!$A180:$CN752,83,FALSE),"unknown")</f>
        <v>Nassau</v>
      </c>
      <c r="AO179" s="159" t="str">
        <f>IFERROR(VLOOKUP(Table1[[#This Row],[RespondentID]],'All Data'!$A180:$CN752,84,FALSE),"unknown")</f>
        <v>Westbury, 11590</v>
      </c>
      <c r="AP179" s="159" t="str">
        <f>IFERROR(VLOOKUP(Table1[[#This Row],[RespondentID]],'All Data'!$A180:$CN752,85,FALSE),"unknown")</f>
        <v>White/Caucasian</v>
      </c>
      <c r="AQ179" s="159" t="str">
        <f>IFERROR(VLOOKUP(Table1[[#This Row],[RespondentID]],'All Data'!$A180:$CN752,86,FALSE),"unknown")</f>
        <v>No</v>
      </c>
      <c r="AR179" s="159" t="str">
        <f>IFERROR(VLOOKUP(Table1[[#This Row],[RespondentID]],'All Data'!$A180:$CN752,87,FALSE),"unknown")</f>
        <v xml:space="preserve">English </v>
      </c>
      <c r="AS179" s="159">
        <f>IFERROR(VLOOKUP(Table1[[#This Row],[RespondentID]],'All Data'!$A180:$CN752,88,FALSE),"unknown")</f>
        <v>0</v>
      </c>
      <c r="AT179" s="159" t="str">
        <f>IFERROR(VLOOKUP(Table1[[#This Row],[RespondentID]],'All Data'!$A180:$CN752,89,FALSE),"unknown")</f>
        <v>College graduate</v>
      </c>
      <c r="AU179" s="159" t="str">
        <f>IFERROR(VLOOKUP(Table1[[#This Row],[RespondentID]],'All Data'!$A180:$CN752,90,FALSE),"unknown")</f>
        <v>Employed for wages</v>
      </c>
      <c r="AV179" s="159" t="str">
        <f>IFERROR(VLOOKUP(Table1[[#This Row],[RespondentID]],'All Data'!$A180:$CN752,91,FALSE),"unknown")</f>
        <v>Yes</v>
      </c>
      <c r="AW179" s="159" t="str">
        <f>IFERROR(VLOOKUP(Table1[[#This Row],[RespondentID]],'All Data'!$A180:$CN752,92,FALSE),"unknown")</f>
        <v>Yes</v>
      </c>
    </row>
    <row r="180" spans="1:49" x14ac:dyDescent="0.35">
      <c r="A180" s="6">
        <v>7068517418</v>
      </c>
      <c r="B180" s="6"/>
      <c r="C180" s="6" t="s">
        <v>19</v>
      </c>
      <c r="D180" s="6"/>
      <c r="E180" s="6"/>
      <c r="F180" s="6"/>
      <c r="G180" s="6"/>
      <c r="H180" s="6"/>
      <c r="I180" s="6" t="s">
        <v>25</v>
      </c>
      <c r="J180" s="6" t="s">
        <v>26</v>
      </c>
      <c r="K180" s="6" t="s">
        <v>27</v>
      </c>
      <c r="L180" s="6"/>
      <c r="M180" s="6"/>
      <c r="N180" s="6" t="s">
        <v>30</v>
      </c>
      <c r="O180" s="8"/>
      <c r="P180" s="8">
        <f t="shared" si="36"/>
        <v>5</v>
      </c>
      <c r="Q180" s="9">
        <f t="shared" si="37"/>
        <v>0.6</v>
      </c>
      <c r="R180" s="8"/>
      <c r="S180" s="8">
        <f t="shared" si="53"/>
        <v>0</v>
      </c>
      <c r="T180" s="8">
        <f t="shared" si="38"/>
        <v>0.6</v>
      </c>
      <c r="U180" s="8">
        <f t="shared" si="39"/>
        <v>0</v>
      </c>
      <c r="V180" s="88">
        <f t="shared" si="40"/>
        <v>0</v>
      </c>
      <c r="W180" s="88">
        <f t="shared" si="41"/>
        <v>0</v>
      </c>
      <c r="X180" s="88">
        <f t="shared" si="42"/>
        <v>0</v>
      </c>
      <c r="Y180" s="88">
        <f t="shared" si="43"/>
        <v>0</v>
      </c>
      <c r="Z180" s="88">
        <f t="shared" si="44"/>
        <v>0.6</v>
      </c>
      <c r="AA180" s="88">
        <f t="shared" si="45"/>
        <v>0.6</v>
      </c>
      <c r="AB180" s="88">
        <f t="shared" si="46"/>
        <v>0.6</v>
      </c>
      <c r="AC180" s="88">
        <f t="shared" si="47"/>
        <v>0</v>
      </c>
      <c r="AD180" s="88">
        <f t="shared" si="48"/>
        <v>0</v>
      </c>
      <c r="AE180" s="88">
        <f t="shared" si="49"/>
        <v>0.6</v>
      </c>
      <c r="AF180" s="8"/>
      <c r="AG180" s="8"/>
      <c r="AH180" s="8">
        <f t="shared" si="50"/>
        <v>3</v>
      </c>
      <c r="AI180" s="8">
        <f t="shared" si="51"/>
        <v>5</v>
      </c>
      <c r="AJ180" s="8" t="str">
        <f t="shared" si="52"/>
        <v>Correct</v>
      </c>
      <c r="AK180" s="8"/>
      <c r="AL180" s="159" t="str">
        <f>IFERROR(VLOOKUP(Table1[[#This Row],[RespondentID]],'All Data'!$A181:$CN753,81,FALSE),"unknown")</f>
        <v>Female</v>
      </c>
      <c r="AM180" s="159">
        <f>IFERROR(VLOOKUP(Table1[[#This Row],[RespondentID]],'All Data'!$A181:$CN753,82,FALSE),"unknown")</f>
        <v>51</v>
      </c>
      <c r="AN180" s="159" t="str">
        <f>IFERROR(VLOOKUP(Table1[[#This Row],[RespondentID]],'All Data'!$A181:$CN753,83,FALSE),"unknown")</f>
        <v>Nassau</v>
      </c>
      <c r="AO180" s="159" t="str">
        <f>IFERROR(VLOOKUP(Table1[[#This Row],[RespondentID]],'All Data'!$A181:$CN753,84,FALSE),"unknown")</f>
        <v>Rockville Centre, 11570</v>
      </c>
      <c r="AP180" s="159" t="str">
        <f>IFERROR(VLOOKUP(Table1[[#This Row],[RespondentID]],'All Data'!$A181:$CN753,85,FALSE),"unknown")</f>
        <v>White/Caucasian</v>
      </c>
      <c r="AQ180" s="159" t="str">
        <f>IFERROR(VLOOKUP(Table1[[#This Row],[RespondentID]],'All Data'!$A181:$CN753,86,FALSE),"unknown")</f>
        <v>No</v>
      </c>
      <c r="AR180" s="159" t="str">
        <f>IFERROR(VLOOKUP(Table1[[#This Row],[RespondentID]],'All Data'!$A181:$CN753,87,FALSE),"unknown")</f>
        <v xml:space="preserve">English </v>
      </c>
      <c r="AS180" s="159">
        <f>IFERROR(VLOOKUP(Table1[[#This Row],[RespondentID]],'All Data'!$A181:$CN753,88,FALSE),"unknown")</f>
        <v>0</v>
      </c>
      <c r="AT180" s="159" t="str">
        <f>IFERROR(VLOOKUP(Table1[[#This Row],[RespondentID]],'All Data'!$A181:$CN753,89,FALSE),"unknown")</f>
        <v>High school graduate</v>
      </c>
      <c r="AU180" s="159" t="str">
        <f>IFERROR(VLOOKUP(Table1[[#This Row],[RespondentID]],'All Data'!$A181:$CN753,90,FALSE),"unknown")</f>
        <v>Employed for wages</v>
      </c>
      <c r="AV180" s="159" t="str">
        <f>IFERROR(VLOOKUP(Table1[[#This Row],[RespondentID]],'All Data'!$A181:$CN753,91,FALSE),"unknown")</f>
        <v>Yes</v>
      </c>
      <c r="AW180" s="159" t="str">
        <f>IFERROR(VLOOKUP(Table1[[#This Row],[RespondentID]],'All Data'!$A181:$CN753,92,FALSE),"unknown")</f>
        <v>Yes</v>
      </c>
    </row>
    <row r="181" spans="1:49" x14ac:dyDescent="0.35">
      <c r="A181" s="6">
        <v>7068517280</v>
      </c>
      <c r="B181" s="6"/>
      <c r="C181" s="6" t="s">
        <v>19</v>
      </c>
      <c r="D181" s="6"/>
      <c r="E181" s="6" t="s">
        <v>21</v>
      </c>
      <c r="F181" s="6"/>
      <c r="G181" s="6"/>
      <c r="H181" s="6"/>
      <c r="I181" s="6" t="s">
        <v>25</v>
      </c>
      <c r="J181" s="6"/>
      <c r="K181" s="6"/>
      <c r="L181" s="6"/>
      <c r="M181" s="6"/>
      <c r="N181" s="6"/>
      <c r="O181" s="8"/>
      <c r="P181" s="8">
        <f t="shared" si="36"/>
        <v>3</v>
      </c>
      <c r="Q181" s="10">
        <f t="shared" si="37"/>
        <v>1</v>
      </c>
      <c r="R181" s="8"/>
      <c r="S181" s="8">
        <f t="shared" si="53"/>
        <v>0</v>
      </c>
      <c r="T181" s="8">
        <f t="shared" si="38"/>
        <v>1</v>
      </c>
      <c r="U181" s="8">
        <f t="shared" si="39"/>
        <v>0</v>
      </c>
      <c r="V181" s="88">
        <f t="shared" si="40"/>
        <v>1</v>
      </c>
      <c r="W181" s="88">
        <f t="shared" si="41"/>
        <v>0</v>
      </c>
      <c r="X181" s="88">
        <f t="shared" si="42"/>
        <v>0</v>
      </c>
      <c r="Y181" s="88">
        <f t="shared" si="43"/>
        <v>0</v>
      </c>
      <c r="Z181" s="88">
        <f t="shared" si="44"/>
        <v>1</v>
      </c>
      <c r="AA181" s="88">
        <f t="shared" si="45"/>
        <v>0</v>
      </c>
      <c r="AB181" s="88">
        <f t="shared" si="46"/>
        <v>0</v>
      </c>
      <c r="AC181" s="88">
        <f t="shared" si="47"/>
        <v>0</v>
      </c>
      <c r="AD181" s="88">
        <f t="shared" si="48"/>
        <v>0</v>
      </c>
      <c r="AE181" s="88">
        <f t="shared" si="49"/>
        <v>0</v>
      </c>
      <c r="AF181" s="8"/>
      <c r="AG181" s="8"/>
      <c r="AH181" s="8">
        <f t="shared" si="50"/>
        <v>3</v>
      </c>
      <c r="AI181" s="8">
        <f t="shared" si="51"/>
        <v>3</v>
      </c>
      <c r="AJ181" s="8" t="str">
        <f t="shared" si="52"/>
        <v>Correct</v>
      </c>
      <c r="AK181" s="8"/>
      <c r="AL181" s="159" t="str">
        <f>IFERROR(VLOOKUP(Table1[[#This Row],[RespondentID]],'All Data'!$A182:$CN754,81,FALSE),"unknown")</f>
        <v>Female</v>
      </c>
      <c r="AM181" s="159">
        <f>IFERROR(VLOOKUP(Table1[[#This Row],[RespondentID]],'All Data'!$A182:$CN754,82,FALSE),"unknown")</f>
        <v>89</v>
      </c>
      <c r="AN181" s="159" t="str">
        <f>IFERROR(VLOOKUP(Table1[[#This Row],[RespondentID]],'All Data'!$A182:$CN754,83,FALSE),"unknown")</f>
        <v>Nassau</v>
      </c>
      <c r="AO181" s="159" t="str">
        <f>IFERROR(VLOOKUP(Table1[[#This Row],[RespondentID]],'All Data'!$A182:$CN754,84,FALSE),"unknown")</f>
        <v>Lakeview, 11552</v>
      </c>
      <c r="AP181" s="159" t="str">
        <f>IFERROR(VLOOKUP(Table1[[#This Row],[RespondentID]],'All Data'!$A182:$CN754,85,FALSE),"unknown")</f>
        <v>White/Caucasian</v>
      </c>
      <c r="AQ181" s="159" t="str">
        <f>IFERROR(VLOOKUP(Table1[[#This Row],[RespondentID]],'All Data'!$A182:$CN754,86,FALSE),"unknown")</f>
        <v>No</v>
      </c>
      <c r="AR181" s="159" t="str">
        <f>IFERROR(VLOOKUP(Table1[[#This Row],[RespondentID]],'All Data'!$A182:$CN754,87,FALSE),"unknown")</f>
        <v xml:space="preserve">English </v>
      </c>
      <c r="AS181" s="159">
        <f>IFERROR(VLOOKUP(Table1[[#This Row],[RespondentID]],'All Data'!$A182:$CN754,88,FALSE),"unknown")</f>
        <v>0</v>
      </c>
      <c r="AT181" s="159" t="str">
        <f>IFERROR(VLOOKUP(Table1[[#This Row],[RespondentID]],'All Data'!$A182:$CN754,89,FALSE),"unknown")</f>
        <v>High school graduate</v>
      </c>
      <c r="AU181" s="159" t="str">
        <f>IFERROR(VLOOKUP(Table1[[#This Row],[RespondentID]],'All Data'!$A182:$CN754,90,FALSE),"unknown")</f>
        <v>Retired</v>
      </c>
      <c r="AV181" s="159" t="str">
        <f>IFERROR(VLOOKUP(Table1[[#This Row],[RespondentID]],'All Data'!$A182:$CN754,91,FALSE),"unknown")</f>
        <v>Yes</v>
      </c>
      <c r="AW181" s="159" t="str">
        <f>IFERROR(VLOOKUP(Table1[[#This Row],[RespondentID]],'All Data'!$A182:$CN754,92,FALSE),"unknown")</f>
        <v>No</v>
      </c>
    </row>
    <row r="182" spans="1:49" x14ac:dyDescent="0.35">
      <c r="A182" s="6">
        <v>7068517167</v>
      </c>
      <c r="B182" s="6"/>
      <c r="C182" s="6"/>
      <c r="D182" s="6" t="s">
        <v>20</v>
      </c>
      <c r="E182" s="6"/>
      <c r="F182" s="6"/>
      <c r="G182" s="6"/>
      <c r="H182" s="6"/>
      <c r="I182" s="6" t="s">
        <v>25</v>
      </c>
      <c r="J182" s="6"/>
      <c r="K182" s="6"/>
      <c r="L182" s="6"/>
      <c r="M182" s="6"/>
      <c r="N182" s="6" t="s">
        <v>30</v>
      </c>
      <c r="O182" s="8"/>
      <c r="P182" s="8">
        <f t="shared" si="36"/>
        <v>3</v>
      </c>
      <c r="Q182" s="9">
        <f t="shared" si="37"/>
        <v>1</v>
      </c>
      <c r="R182" s="8"/>
      <c r="S182" s="8">
        <f t="shared" si="53"/>
        <v>0</v>
      </c>
      <c r="T182" s="8">
        <f t="shared" si="38"/>
        <v>0</v>
      </c>
      <c r="U182" s="8">
        <f t="shared" si="39"/>
        <v>1</v>
      </c>
      <c r="V182" s="88">
        <f t="shared" si="40"/>
        <v>0</v>
      </c>
      <c r="W182" s="88">
        <f t="shared" si="41"/>
        <v>0</v>
      </c>
      <c r="X182" s="88">
        <f t="shared" si="42"/>
        <v>0</v>
      </c>
      <c r="Y182" s="88">
        <f t="shared" si="43"/>
        <v>0</v>
      </c>
      <c r="Z182" s="88">
        <f t="shared" si="44"/>
        <v>1</v>
      </c>
      <c r="AA182" s="88">
        <f t="shared" si="45"/>
        <v>0</v>
      </c>
      <c r="AB182" s="88">
        <f t="shared" si="46"/>
        <v>0</v>
      </c>
      <c r="AC182" s="88">
        <f t="shared" si="47"/>
        <v>0</v>
      </c>
      <c r="AD182" s="88">
        <f t="shared" si="48"/>
        <v>0</v>
      </c>
      <c r="AE182" s="88">
        <f t="shared" si="49"/>
        <v>1</v>
      </c>
      <c r="AF182" s="8"/>
      <c r="AG182" s="8"/>
      <c r="AH182" s="8">
        <f t="shared" si="50"/>
        <v>3</v>
      </c>
      <c r="AI182" s="8">
        <f t="shared" si="51"/>
        <v>3</v>
      </c>
      <c r="AJ182" s="8" t="str">
        <f t="shared" si="52"/>
        <v>Correct</v>
      </c>
      <c r="AK182" s="8"/>
      <c r="AL182" s="159" t="str">
        <f>IFERROR(VLOOKUP(Table1[[#This Row],[RespondentID]],'All Data'!$A183:$CN755,81,FALSE),"unknown")</f>
        <v>Female</v>
      </c>
      <c r="AM182" s="159">
        <f>IFERROR(VLOOKUP(Table1[[#This Row],[RespondentID]],'All Data'!$A183:$CN755,82,FALSE),"unknown")</f>
        <v>69</v>
      </c>
      <c r="AN182" s="159" t="str">
        <f>IFERROR(VLOOKUP(Table1[[#This Row],[RespondentID]],'All Data'!$A183:$CN755,83,FALSE),"unknown")</f>
        <v>Nassau</v>
      </c>
      <c r="AO182" s="159" t="str">
        <f>IFERROR(VLOOKUP(Table1[[#This Row],[RespondentID]],'All Data'!$A183:$CN755,84,FALSE),"unknown")</f>
        <v>East Rockaway, 11518</v>
      </c>
      <c r="AP182" s="159">
        <f>IFERROR(VLOOKUP(Table1[[#This Row],[RespondentID]],'All Data'!$A183:$CN755,85,FALSE),"unknown")</f>
        <v>0</v>
      </c>
      <c r="AQ182" s="159">
        <f>IFERROR(VLOOKUP(Table1[[#This Row],[RespondentID]],'All Data'!$A183:$CN755,86,FALSE),"unknown")</f>
        <v>0</v>
      </c>
      <c r="AR182" s="159" t="str">
        <f>IFERROR(VLOOKUP(Table1[[#This Row],[RespondentID]],'All Data'!$A183:$CN755,87,FALSE),"unknown")</f>
        <v xml:space="preserve"> </v>
      </c>
      <c r="AS182" s="159">
        <f>IFERROR(VLOOKUP(Table1[[#This Row],[RespondentID]],'All Data'!$A183:$CN755,88,FALSE),"unknown")</f>
        <v>0</v>
      </c>
      <c r="AT182" s="159" t="str">
        <f>IFERROR(VLOOKUP(Table1[[#This Row],[RespondentID]],'All Data'!$A183:$CN755,89,FALSE),"unknown")</f>
        <v>High school graduate</v>
      </c>
      <c r="AU182" s="159" t="str">
        <f>IFERROR(VLOOKUP(Table1[[#This Row],[RespondentID]],'All Data'!$A183:$CN755,90,FALSE),"unknown")</f>
        <v>Retired</v>
      </c>
      <c r="AV182" s="159" t="str">
        <f>IFERROR(VLOOKUP(Table1[[#This Row],[RespondentID]],'All Data'!$A183:$CN755,91,FALSE),"unknown")</f>
        <v>Yes</v>
      </c>
      <c r="AW182" s="159" t="str">
        <f>IFERROR(VLOOKUP(Table1[[#This Row],[RespondentID]],'All Data'!$A183:$CN755,92,FALSE),"unknown")</f>
        <v>No</v>
      </c>
    </row>
    <row r="183" spans="1:49" x14ac:dyDescent="0.35">
      <c r="A183" s="6">
        <v>7068517045</v>
      </c>
      <c r="B183" s="6"/>
      <c r="C183" s="6" t="s">
        <v>19</v>
      </c>
      <c r="D183" s="6"/>
      <c r="E183" s="6"/>
      <c r="F183" s="6"/>
      <c r="G183" s="6"/>
      <c r="H183" s="6"/>
      <c r="I183" s="6"/>
      <c r="J183" s="6"/>
      <c r="K183" s="6"/>
      <c r="L183" s="6"/>
      <c r="M183" s="6"/>
      <c r="N183" s="6"/>
      <c r="O183" s="8"/>
      <c r="P183" s="8">
        <f t="shared" si="36"/>
        <v>1</v>
      </c>
      <c r="Q183" s="10">
        <f t="shared" si="37"/>
        <v>3</v>
      </c>
      <c r="R183" s="8"/>
      <c r="S183" s="8">
        <f t="shared" si="53"/>
        <v>0</v>
      </c>
      <c r="T183" s="8">
        <f t="shared" si="38"/>
        <v>1</v>
      </c>
      <c r="U183" s="8">
        <f t="shared" si="39"/>
        <v>0</v>
      </c>
      <c r="V183" s="88">
        <f t="shared" si="40"/>
        <v>0</v>
      </c>
      <c r="W183" s="88">
        <f t="shared" si="41"/>
        <v>0</v>
      </c>
      <c r="X183" s="88">
        <f t="shared" si="42"/>
        <v>0</v>
      </c>
      <c r="Y183" s="88">
        <f t="shared" si="43"/>
        <v>0</v>
      </c>
      <c r="Z183" s="88">
        <f t="shared" si="44"/>
        <v>0</v>
      </c>
      <c r="AA183" s="88">
        <f t="shared" si="45"/>
        <v>0</v>
      </c>
      <c r="AB183" s="88">
        <f t="shared" si="46"/>
        <v>0</v>
      </c>
      <c r="AC183" s="88">
        <f t="shared" si="47"/>
        <v>0</v>
      </c>
      <c r="AD183" s="88">
        <f t="shared" si="48"/>
        <v>0</v>
      </c>
      <c r="AE183" s="88">
        <f t="shared" si="49"/>
        <v>0</v>
      </c>
      <c r="AF183" s="8"/>
      <c r="AG183" s="8"/>
      <c r="AH183" s="8">
        <f t="shared" si="50"/>
        <v>1</v>
      </c>
      <c r="AI183" s="8">
        <f t="shared" si="51"/>
        <v>1</v>
      </c>
      <c r="AJ183" s="8" t="str">
        <f t="shared" si="52"/>
        <v>Correct</v>
      </c>
      <c r="AK183" s="8"/>
      <c r="AL183" s="159" t="str">
        <f>IFERROR(VLOOKUP(Table1[[#This Row],[RespondentID]],'All Data'!$A184:$CN756,81,FALSE),"unknown")</f>
        <v>Male</v>
      </c>
      <c r="AM183" s="159">
        <f>IFERROR(VLOOKUP(Table1[[#This Row],[RespondentID]],'All Data'!$A184:$CN756,82,FALSE),"unknown")</f>
        <v>75</v>
      </c>
      <c r="AN183" s="159" t="str">
        <f>IFERROR(VLOOKUP(Table1[[#This Row],[RespondentID]],'All Data'!$A184:$CN756,83,FALSE),"unknown")</f>
        <v>Nassau</v>
      </c>
      <c r="AO183" s="159">
        <f>IFERROR(VLOOKUP(Table1[[#This Row],[RespondentID]],'All Data'!$A184:$CN756,84,FALSE),"unknown")</f>
        <v>0</v>
      </c>
      <c r="AP183" s="159" t="str">
        <f>IFERROR(VLOOKUP(Table1[[#This Row],[RespondentID]],'All Data'!$A184:$CN756,85,FALSE),"unknown")</f>
        <v>White/Caucasian</v>
      </c>
      <c r="AQ183" s="159">
        <f>IFERROR(VLOOKUP(Table1[[#This Row],[RespondentID]],'All Data'!$A184:$CN756,86,FALSE),"unknown")</f>
        <v>0</v>
      </c>
      <c r="AR183" s="159" t="str">
        <f>IFERROR(VLOOKUP(Table1[[#This Row],[RespondentID]],'All Data'!$A184:$CN756,87,FALSE),"unknown")</f>
        <v xml:space="preserve"> </v>
      </c>
      <c r="AS183" s="159">
        <f>IFERROR(VLOOKUP(Table1[[#This Row],[RespondentID]],'All Data'!$A184:$CN756,88,FALSE),"unknown")</f>
        <v>0</v>
      </c>
      <c r="AT183" s="159">
        <f>IFERROR(VLOOKUP(Table1[[#This Row],[RespondentID]],'All Data'!$A184:$CN756,89,FALSE),"unknown")</f>
        <v>0</v>
      </c>
      <c r="AU183" s="159">
        <f>IFERROR(VLOOKUP(Table1[[#This Row],[RespondentID]],'All Data'!$A184:$CN756,90,FALSE),"unknown")</f>
        <v>0</v>
      </c>
      <c r="AV183" s="159" t="str">
        <f>IFERROR(VLOOKUP(Table1[[#This Row],[RespondentID]],'All Data'!$A184:$CN756,91,FALSE),"unknown")</f>
        <v>Yes</v>
      </c>
      <c r="AW183" s="159" t="str">
        <f>IFERROR(VLOOKUP(Table1[[#This Row],[RespondentID]],'All Data'!$A184:$CN756,92,FALSE),"unknown")</f>
        <v>No</v>
      </c>
    </row>
    <row r="184" spans="1:49" x14ac:dyDescent="0.35">
      <c r="A184" s="6">
        <v>7068516942</v>
      </c>
      <c r="B184" s="6"/>
      <c r="C184" s="6" t="s">
        <v>19</v>
      </c>
      <c r="D184" s="6"/>
      <c r="E184" s="6"/>
      <c r="F184" s="6"/>
      <c r="G184" s="6"/>
      <c r="H184" s="6" t="s">
        <v>24</v>
      </c>
      <c r="I184" s="6"/>
      <c r="J184" s="6"/>
      <c r="K184" s="6"/>
      <c r="L184" s="6" t="s">
        <v>28</v>
      </c>
      <c r="M184" s="6"/>
      <c r="N184" s="6"/>
      <c r="O184" s="8"/>
      <c r="P184" s="8">
        <f t="shared" si="36"/>
        <v>3</v>
      </c>
      <c r="Q184" s="9">
        <f t="shared" si="37"/>
        <v>1</v>
      </c>
      <c r="R184" s="8"/>
      <c r="S184" s="8">
        <f t="shared" si="53"/>
        <v>0</v>
      </c>
      <c r="T184" s="8">
        <f t="shared" si="38"/>
        <v>1</v>
      </c>
      <c r="U184" s="8">
        <f t="shared" si="39"/>
        <v>0</v>
      </c>
      <c r="V184" s="88">
        <f t="shared" si="40"/>
        <v>0</v>
      </c>
      <c r="W184" s="88">
        <f t="shared" si="41"/>
        <v>0</v>
      </c>
      <c r="X184" s="88">
        <f t="shared" si="42"/>
        <v>0</v>
      </c>
      <c r="Y184" s="88">
        <f t="shared" si="43"/>
        <v>1</v>
      </c>
      <c r="Z184" s="88">
        <f t="shared" si="44"/>
        <v>0</v>
      </c>
      <c r="AA184" s="88">
        <f t="shared" si="45"/>
        <v>0</v>
      </c>
      <c r="AB184" s="88">
        <f t="shared" si="46"/>
        <v>0</v>
      </c>
      <c r="AC184" s="88">
        <f t="shared" si="47"/>
        <v>1</v>
      </c>
      <c r="AD184" s="88">
        <f t="shared" si="48"/>
        <v>0</v>
      </c>
      <c r="AE184" s="88">
        <f t="shared" si="49"/>
        <v>0</v>
      </c>
      <c r="AF184" s="8"/>
      <c r="AG184" s="8"/>
      <c r="AH184" s="8">
        <f t="shared" si="50"/>
        <v>3</v>
      </c>
      <c r="AI184" s="8">
        <f t="shared" si="51"/>
        <v>3</v>
      </c>
      <c r="AJ184" s="8" t="str">
        <f t="shared" si="52"/>
        <v>Correct</v>
      </c>
      <c r="AK184" s="8"/>
      <c r="AL184" s="159" t="str">
        <f>IFERROR(VLOOKUP(Table1[[#This Row],[RespondentID]],'All Data'!$A185:$CN757,81,FALSE),"unknown")</f>
        <v>Male</v>
      </c>
      <c r="AM184" s="159">
        <f>IFERROR(VLOOKUP(Table1[[#This Row],[RespondentID]],'All Data'!$A185:$CN757,82,FALSE),"unknown")</f>
        <v>76</v>
      </c>
      <c r="AN184" s="159" t="str">
        <f>IFERROR(VLOOKUP(Table1[[#This Row],[RespondentID]],'All Data'!$A185:$CN757,83,FALSE),"unknown")</f>
        <v>Nassau</v>
      </c>
      <c r="AO184" s="159" t="str">
        <f>IFERROR(VLOOKUP(Table1[[#This Row],[RespondentID]],'All Data'!$A185:$CN757,84,FALSE),"unknown")</f>
        <v>Valley Stream, 11581</v>
      </c>
      <c r="AP184" s="159" t="str">
        <f>IFERROR(VLOOKUP(Table1[[#This Row],[RespondentID]],'All Data'!$A185:$CN757,85,FALSE),"unknown")</f>
        <v>White/Caucasian</v>
      </c>
      <c r="AQ184" s="159" t="str">
        <f>IFERROR(VLOOKUP(Table1[[#This Row],[RespondentID]],'All Data'!$A185:$CN757,86,FALSE),"unknown")</f>
        <v>No</v>
      </c>
      <c r="AR184" s="159" t="str">
        <f>IFERROR(VLOOKUP(Table1[[#This Row],[RespondentID]],'All Data'!$A185:$CN757,87,FALSE),"unknown")</f>
        <v xml:space="preserve">English </v>
      </c>
      <c r="AS184" s="159" t="str">
        <f>IFERROR(VLOOKUP(Table1[[#This Row],[RespondentID]],'All Data'!$A185:$CN757,88,FALSE),"unknown")</f>
        <v>$20,000 to $34,999</v>
      </c>
      <c r="AT184" s="159" t="str">
        <f>IFERROR(VLOOKUP(Table1[[#This Row],[RespondentID]],'All Data'!$A185:$CN757,89,FALSE),"unknown")</f>
        <v>High school graduate</v>
      </c>
      <c r="AU184" s="159" t="str">
        <f>IFERROR(VLOOKUP(Table1[[#This Row],[RespondentID]],'All Data'!$A185:$CN757,90,FALSE),"unknown")</f>
        <v>Retired</v>
      </c>
      <c r="AV184" s="159" t="str">
        <f>IFERROR(VLOOKUP(Table1[[#This Row],[RespondentID]],'All Data'!$A185:$CN757,91,FALSE),"unknown")</f>
        <v>Yes</v>
      </c>
      <c r="AW184" s="159" t="str">
        <f>IFERROR(VLOOKUP(Table1[[#This Row],[RespondentID]],'All Data'!$A185:$CN757,92,FALSE),"unknown")</f>
        <v>No</v>
      </c>
    </row>
    <row r="185" spans="1:49" x14ac:dyDescent="0.35">
      <c r="A185" s="6">
        <v>7068516801</v>
      </c>
      <c r="B185" s="6"/>
      <c r="C185" s="6"/>
      <c r="D185" s="6" t="s">
        <v>20</v>
      </c>
      <c r="E185" s="6"/>
      <c r="F185" s="6"/>
      <c r="G185" s="6"/>
      <c r="H185" s="6"/>
      <c r="I185" s="6" t="s">
        <v>25</v>
      </c>
      <c r="J185" s="6"/>
      <c r="K185" s="6"/>
      <c r="L185" s="6"/>
      <c r="M185" s="6"/>
      <c r="N185" s="6"/>
      <c r="O185" s="8"/>
      <c r="P185" s="8">
        <f t="shared" si="36"/>
        <v>2</v>
      </c>
      <c r="Q185" s="10">
        <f t="shared" si="37"/>
        <v>1.5</v>
      </c>
      <c r="R185" s="8"/>
      <c r="S185" s="8">
        <f t="shared" si="53"/>
        <v>0</v>
      </c>
      <c r="T185" s="8">
        <f t="shared" si="38"/>
        <v>0</v>
      </c>
      <c r="U185" s="8">
        <f t="shared" si="39"/>
        <v>1</v>
      </c>
      <c r="V185" s="88">
        <f t="shared" si="40"/>
        <v>0</v>
      </c>
      <c r="W185" s="88">
        <f t="shared" si="41"/>
        <v>0</v>
      </c>
      <c r="X185" s="88">
        <f t="shared" si="42"/>
        <v>0</v>
      </c>
      <c r="Y185" s="88">
        <f t="shared" si="43"/>
        <v>0</v>
      </c>
      <c r="Z185" s="88">
        <f t="shared" si="44"/>
        <v>1</v>
      </c>
      <c r="AA185" s="88">
        <f t="shared" si="45"/>
        <v>0</v>
      </c>
      <c r="AB185" s="88">
        <f t="shared" si="46"/>
        <v>0</v>
      </c>
      <c r="AC185" s="88">
        <f t="shared" si="47"/>
        <v>0</v>
      </c>
      <c r="AD185" s="88">
        <f t="shared" si="48"/>
        <v>0</v>
      </c>
      <c r="AE185" s="88">
        <f t="shared" si="49"/>
        <v>0</v>
      </c>
      <c r="AF185" s="8"/>
      <c r="AG185" s="8"/>
      <c r="AH185" s="8">
        <f t="shared" si="50"/>
        <v>2</v>
      </c>
      <c r="AI185" s="8">
        <f t="shared" si="51"/>
        <v>2</v>
      </c>
      <c r="AJ185" s="8" t="str">
        <f t="shared" si="52"/>
        <v>Correct</v>
      </c>
      <c r="AK185" s="8"/>
      <c r="AL185" s="159" t="str">
        <f>IFERROR(VLOOKUP(Table1[[#This Row],[RespondentID]],'All Data'!$A186:$CN758,81,FALSE),"unknown")</f>
        <v>Female</v>
      </c>
      <c r="AM185" s="159">
        <f>IFERROR(VLOOKUP(Table1[[#This Row],[RespondentID]],'All Data'!$A186:$CN758,82,FALSE),"unknown")</f>
        <v>60</v>
      </c>
      <c r="AN185" s="159" t="str">
        <f>IFERROR(VLOOKUP(Table1[[#This Row],[RespondentID]],'All Data'!$A186:$CN758,83,FALSE),"unknown")</f>
        <v>Nassau</v>
      </c>
      <c r="AO185" s="159" t="str">
        <f>IFERROR(VLOOKUP(Table1[[#This Row],[RespondentID]],'All Data'!$A186:$CN758,84,FALSE),"unknown")</f>
        <v>Valley Stream, 11580</v>
      </c>
      <c r="AP185" s="159" t="str">
        <f>IFERROR(VLOOKUP(Table1[[#This Row],[RespondentID]],'All Data'!$A186:$CN758,85,FALSE),"unknown")</f>
        <v>White/Caucasian</v>
      </c>
      <c r="AQ185" s="159" t="str">
        <f>IFERROR(VLOOKUP(Table1[[#This Row],[RespondentID]],'All Data'!$A186:$CN758,86,FALSE),"unknown")</f>
        <v>No</v>
      </c>
      <c r="AR185" s="159" t="str">
        <f>IFERROR(VLOOKUP(Table1[[#This Row],[RespondentID]],'All Data'!$A186:$CN758,87,FALSE),"unknown")</f>
        <v xml:space="preserve">English </v>
      </c>
      <c r="AS185" s="159" t="str">
        <f>IFERROR(VLOOKUP(Table1[[#This Row],[RespondentID]],'All Data'!$A186:$CN758,88,FALSE),"unknown")</f>
        <v>Over $125,000</v>
      </c>
      <c r="AT185" s="159" t="str">
        <f>IFERROR(VLOOKUP(Table1[[#This Row],[RespondentID]],'All Data'!$A186:$CN758,89,FALSE),"unknown")</f>
        <v>High school graduate</v>
      </c>
      <c r="AU185" s="159" t="str">
        <f>IFERROR(VLOOKUP(Table1[[#This Row],[RespondentID]],'All Data'!$A186:$CN758,90,FALSE),"unknown")</f>
        <v>Employed for wages</v>
      </c>
      <c r="AV185" s="159" t="str">
        <f>IFERROR(VLOOKUP(Table1[[#This Row],[RespondentID]],'All Data'!$A186:$CN758,91,FALSE),"unknown")</f>
        <v>Yes</v>
      </c>
      <c r="AW185" s="159" t="str">
        <f>IFERROR(VLOOKUP(Table1[[#This Row],[RespondentID]],'All Data'!$A186:$CN758,92,FALSE),"unknown")</f>
        <v>Yes</v>
      </c>
    </row>
    <row r="186" spans="1:49" x14ac:dyDescent="0.35">
      <c r="A186" s="6">
        <v>7068516673</v>
      </c>
      <c r="B186" s="6"/>
      <c r="C186" s="6"/>
      <c r="D186" s="6"/>
      <c r="E186" s="6" t="s">
        <v>21</v>
      </c>
      <c r="F186" s="6"/>
      <c r="G186" s="6"/>
      <c r="H186" s="6"/>
      <c r="I186" s="6"/>
      <c r="J186" s="6"/>
      <c r="K186" s="6"/>
      <c r="L186" s="6"/>
      <c r="M186" s="6"/>
      <c r="N186" s="6"/>
      <c r="O186" s="8"/>
      <c r="P186" s="8">
        <f t="shared" si="36"/>
        <v>1</v>
      </c>
      <c r="Q186" s="9">
        <f t="shared" si="37"/>
        <v>3</v>
      </c>
      <c r="R186" s="8"/>
      <c r="S186" s="8">
        <f t="shared" si="53"/>
        <v>0</v>
      </c>
      <c r="T186" s="8">
        <f t="shared" si="38"/>
        <v>0</v>
      </c>
      <c r="U186" s="8">
        <f t="shared" si="39"/>
        <v>0</v>
      </c>
      <c r="V186" s="88">
        <f t="shared" si="40"/>
        <v>1</v>
      </c>
      <c r="W186" s="88">
        <f t="shared" si="41"/>
        <v>0</v>
      </c>
      <c r="X186" s="88">
        <f t="shared" si="42"/>
        <v>0</v>
      </c>
      <c r="Y186" s="88">
        <f t="shared" si="43"/>
        <v>0</v>
      </c>
      <c r="Z186" s="88">
        <f t="shared" si="44"/>
        <v>0</v>
      </c>
      <c r="AA186" s="88">
        <f t="shared" si="45"/>
        <v>0</v>
      </c>
      <c r="AB186" s="88">
        <f t="shared" si="46"/>
        <v>0</v>
      </c>
      <c r="AC186" s="88">
        <f t="shared" si="47"/>
        <v>0</v>
      </c>
      <c r="AD186" s="88">
        <f t="shared" si="48"/>
        <v>0</v>
      </c>
      <c r="AE186" s="88">
        <f t="shared" si="49"/>
        <v>0</v>
      </c>
      <c r="AF186" s="8"/>
      <c r="AG186" s="8"/>
      <c r="AH186" s="8">
        <f t="shared" si="50"/>
        <v>1</v>
      </c>
      <c r="AI186" s="8">
        <f t="shared" si="51"/>
        <v>1</v>
      </c>
      <c r="AJ186" s="8" t="str">
        <f t="shared" si="52"/>
        <v>Correct</v>
      </c>
      <c r="AK186" s="8"/>
      <c r="AL186" s="159" t="str">
        <f>IFERROR(VLOOKUP(Table1[[#This Row],[RespondentID]],'All Data'!$A187:$CN759,81,FALSE),"unknown")</f>
        <v>Male</v>
      </c>
      <c r="AM186" s="159">
        <f>IFERROR(VLOOKUP(Table1[[#This Row],[RespondentID]],'All Data'!$A187:$CN759,82,FALSE),"unknown")</f>
        <v>69</v>
      </c>
      <c r="AN186" s="159" t="str">
        <f>IFERROR(VLOOKUP(Table1[[#This Row],[RespondentID]],'All Data'!$A187:$CN759,83,FALSE),"unknown")</f>
        <v>Nassau</v>
      </c>
      <c r="AO186" s="159" t="str">
        <f>IFERROR(VLOOKUP(Table1[[#This Row],[RespondentID]],'All Data'!$A187:$CN759,84,FALSE),"unknown")</f>
        <v>Valley Stream, 11580</v>
      </c>
      <c r="AP186" s="159" t="str">
        <f>IFERROR(VLOOKUP(Table1[[#This Row],[RespondentID]],'All Data'!$A187:$CN759,85,FALSE),"unknown")</f>
        <v>White/Caucasian</v>
      </c>
      <c r="AQ186" s="159" t="str">
        <f>IFERROR(VLOOKUP(Table1[[#This Row],[RespondentID]],'All Data'!$A187:$CN759,86,FALSE),"unknown")</f>
        <v>No</v>
      </c>
      <c r="AR186" s="159" t="str">
        <f>IFERROR(VLOOKUP(Table1[[#This Row],[RespondentID]],'All Data'!$A187:$CN759,87,FALSE),"unknown")</f>
        <v xml:space="preserve">English </v>
      </c>
      <c r="AS186" s="159" t="str">
        <f>IFERROR(VLOOKUP(Table1[[#This Row],[RespondentID]],'All Data'!$A187:$CN759,88,FALSE),"unknown")</f>
        <v>$75,000 to $125,000</v>
      </c>
      <c r="AT186" s="159" t="str">
        <f>IFERROR(VLOOKUP(Table1[[#This Row],[RespondentID]],'All Data'!$A187:$CN759,89,FALSE),"unknown")</f>
        <v>Some college</v>
      </c>
      <c r="AU186" s="159" t="str">
        <f>IFERROR(VLOOKUP(Table1[[#This Row],[RespondentID]],'All Data'!$A187:$CN759,90,FALSE),"unknown")</f>
        <v>Employed for wages</v>
      </c>
      <c r="AV186" s="159" t="str">
        <f>IFERROR(VLOOKUP(Table1[[#This Row],[RespondentID]],'All Data'!$A187:$CN759,91,FALSE),"unknown")</f>
        <v>Yes</v>
      </c>
      <c r="AW186" s="159" t="str">
        <f>IFERROR(VLOOKUP(Table1[[#This Row],[RespondentID]],'All Data'!$A187:$CN759,92,FALSE),"unknown")</f>
        <v>Yes</v>
      </c>
    </row>
    <row r="187" spans="1:49" x14ac:dyDescent="0.35">
      <c r="A187" s="6">
        <v>7068516565</v>
      </c>
      <c r="B187" s="6"/>
      <c r="C187" s="6"/>
      <c r="D187" s="6" t="s">
        <v>20</v>
      </c>
      <c r="E187" s="6"/>
      <c r="F187" s="6"/>
      <c r="G187" s="6"/>
      <c r="H187" s="6"/>
      <c r="I187" s="6"/>
      <c r="J187" s="6" t="s">
        <v>26</v>
      </c>
      <c r="K187" s="6"/>
      <c r="L187" s="6"/>
      <c r="M187" s="6"/>
      <c r="N187" s="6" t="s">
        <v>30</v>
      </c>
      <c r="O187" s="8"/>
      <c r="P187" s="8">
        <f t="shared" si="36"/>
        <v>3</v>
      </c>
      <c r="Q187" s="10">
        <f t="shared" si="37"/>
        <v>1</v>
      </c>
      <c r="R187" s="8"/>
      <c r="S187" s="8">
        <f t="shared" si="53"/>
        <v>0</v>
      </c>
      <c r="T187" s="8">
        <f t="shared" si="38"/>
        <v>0</v>
      </c>
      <c r="U187" s="8">
        <f t="shared" si="39"/>
        <v>1</v>
      </c>
      <c r="V187" s="88">
        <f t="shared" si="40"/>
        <v>0</v>
      </c>
      <c r="W187" s="88">
        <f t="shared" si="41"/>
        <v>0</v>
      </c>
      <c r="X187" s="88">
        <f t="shared" si="42"/>
        <v>0</v>
      </c>
      <c r="Y187" s="88">
        <f t="shared" si="43"/>
        <v>0</v>
      </c>
      <c r="Z187" s="88">
        <f t="shared" si="44"/>
        <v>0</v>
      </c>
      <c r="AA187" s="88">
        <f t="shared" si="45"/>
        <v>1</v>
      </c>
      <c r="AB187" s="88">
        <f t="shared" si="46"/>
        <v>0</v>
      </c>
      <c r="AC187" s="88">
        <f t="shared" si="47"/>
        <v>0</v>
      </c>
      <c r="AD187" s="88">
        <f t="shared" si="48"/>
        <v>0</v>
      </c>
      <c r="AE187" s="88">
        <f t="shared" si="49"/>
        <v>1</v>
      </c>
      <c r="AF187" s="8"/>
      <c r="AG187" s="8"/>
      <c r="AH187" s="8">
        <f t="shared" si="50"/>
        <v>3</v>
      </c>
      <c r="AI187" s="8">
        <f t="shared" si="51"/>
        <v>3</v>
      </c>
      <c r="AJ187" s="8" t="str">
        <f t="shared" si="52"/>
        <v>Correct</v>
      </c>
      <c r="AK187" s="8"/>
      <c r="AL187" s="159" t="str">
        <f>IFERROR(VLOOKUP(Table1[[#This Row],[RespondentID]],'All Data'!$A188:$CN760,81,FALSE),"unknown")</f>
        <v>Male</v>
      </c>
      <c r="AM187" s="159">
        <f>IFERROR(VLOOKUP(Table1[[#This Row],[RespondentID]],'All Data'!$A188:$CN760,82,FALSE),"unknown")</f>
        <v>76</v>
      </c>
      <c r="AN187" s="159" t="str">
        <f>IFERROR(VLOOKUP(Table1[[#This Row],[RespondentID]],'All Data'!$A188:$CN760,83,FALSE),"unknown")</f>
        <v>Nassau</v>
      </c>
      <c r="AO187" s="159" t="str">
        <f>IFERROR(VLOOKUP(Table1[[#This Row],[RespondentID]],'All Data'!$A188:$CN760,84,FALSE),"unknown")</f>
        <v>New Hyde Park, 11040</v>
      </c>
      <c r="AP187" s="159" t="str">
        <f>IFERROR(VLOOKUP(Table1[[#This Row],[RespondentID]],'All Data'!$A188:$CN760,85,FALSE),"unknown")</f>
        <v>White/Caucasian</v>
      </c>
      <c r="AQ187" s="159" t="str">
        <f>IFERROR(VLOOKUP(Table1[[#This Row],[RespondentID]],'All Data'!$A188:$CN760,86,FALSE),"unknown")</f>
        <v>No</v>
      </c>
      <c r="AR187" s="159" t="str">
        <f>IFERROR(VLOOKUP(Table1[[#This Row],[RespondentID]],'All Data'!$A188:$CN760,87,FALSE),"unknown")</f>
        <v xml:space="preserve">English </v>
      </c>
      <c r="AS187" s="159" t="str">
        <f>IFERROR(VLOOKUP(Table1[[#This Row],[RespondentID]],'All Data'!$A188:$CN760,88,FALSE),"unknown")</f>
        <v>$50,000 to $74,999</v>
      </c>
      <c r="AT187" s="159" t="str">
        <f>IFERROR(VLOOKUP(Table1[[#This Row],[RespondentID]],'All Data'!$A188:$CN760,89,FALSE),"unknown")</f>
        <v>High school graduate</v>
      </c>
      <c r="AU187" s="159" t="str">
        <f>IFERROR(VLOOKUP(Table1[[#This Row],[RespondentID]],'All Data'!$A188:$CN760,90,FALSE),"unknown")</f>
        <v>Retired</v>
      </c>
      <c r="AV187" s="159" t="str">
        <f>IFERROR(VLOOKUP(Table1[[#This Row],[RespondentID]],'All Data'!$A188:$CN760,91,FALSE),"unknown")</f>
        <v>Yes</v>
      </c>
      <c r="AW187" s="159" t="str">
        <f>IFERROR(VLOOKUP(Table1[[#This Row],[RespondentID]],'All Data'!$A188:$CN760,92,FALSE),"unknown")</f>
        <v>No</v>
      </c>
    </row>
    <row r="188" spans="1:49" x14ac:dyDescent="0.35">
      <c r="A188" s="6">
        <v>7068516419</v>
      </c>
      <c r="B188" s="6"/>
      <c r="C188" s="6"/>
      <c r="D188" s="6"/>
      <c r="E188" s="6"/>
      <c r="F188" s="6"/>
      <c r="G188" s="6"/>
      <c r="H188" s="6"/>
      <c r="I188" s="6"/>
      <c r="J188" s="6"/>
      <c r="K188" s="6"/>
      <c r="L188" s="6"/>
      <c r="M188" s="6"/>
      <c r="N188" s="6"/>
      <c r="O188" s="8"/>
      <c r="P188" s="8">
        <f t="shared" si="36"/>
        <v>0</v>
      </c>
      <c r="Q188" s="9" t="e">
        <f t="shared" si="37"/>
        <v>#DIV/0!</v>
      </c>
      <c r="R188" s="8"/>
      <c r="S188" s="8">
        <f t="shared" si="53"/>
        <v>0</v>
      </c>
      <c r="T188" s="8">
        <f t="shared" si="38"/>
        <v>0</v>
      </c>
      <c r="U188" s="8">
        <f t="shared" si="39"/>
        <v>0</v>
      </c>
      <c r="V188" s="88">
        <f t="shared" si="40"/>
        <v>0</v>
      </c>
      <c r="W188" s="88">
        <f t="shared" si="41"/>
        <v>0</v>
      </c>
      <c r="X188" s="88">
        <f t="shared" si="42"/>
        <v>0</v>
      </c>
      <c r="Y188" s="88">
        <f t="shared" si="43"/>
        <v>0</v>
      </c>
      <c r="Z188" s="88">
        <f t="shared" si="44"/>
        <v>0</v>
      </c>
      <c r="AA188" s="88">
        <f t="shared" si="45"/>
        <v>0</v>
      </c>
      <c r="AB188" s="88">
        <f t="shared" si="46"/>
        <v>0</v>
      </c>
      <c r="AC188" s="88">
        <f t="shared" si="47"/>
        <v>0</v>
      </c>
      <c r="AD188" s="88">
        <f t="shared" si="48"/>
        <v>0</v>
      </c>
      <c r="AE188" s="88">
        <f t="shared" si="49"/>
        <v>0</v>
      </c>
      <c r="AF188" s="8"/>
      <c r="AG188" s="8"/>
      <c r="AH188" s="8">
        <f t="shared" si="50"/>
        <v>0</v>
      </c>
      <c r="AI188" s="8">
        <f t="shared" si="51"/>
        <v>0</v>
      </c>
      <c r="AJ188" s="8" t="str">
        <f t="shared" si="52"/>
        <v>Correct</v>
      </c>
      <c r="AK188" s="8"/>
      <c r="AL188" s="159" t="str">
        <f>IFERROR(VLOOKUP(Table1[[#This Row],[RespondentID]],'All Data'!$A189:$CN761,81,FALSE),"unknown")</f>
        <v>Female</v>
      </c>
      <c r="AM188" s="159">
        <f>IFERROR(VLOOKUP(Table1[[#This Row],[RespondentID]],'All Data'!$A189:$CN761,82,FALSE),"unknown")</f>
        <v>63</v>
      </c>
      <c r="AN188" s="159" t="str">
        <f>IFERROR(VLOOKUP(Table1[[#This Row],[RespondentID]],'All Data'!$A189:$CN761,83,FALSE),"unknown")</f>
        <v>Suffolk</v>
      </c>
      <c r="AO188" s="159" t="str">
        <f>IFERROR(VLOOKUP(Table1[[#This Row],[RespondentID]],'All Data'!$A189:$CN761,84,FALSE),"unknown")</f>
        <v>Bay Shore, 11706</v>
      </c>
      <c r="AP188" s="159" t="str">
        <f>IFERROR(VLOOKUP(Table1[[#This Row],[RespondentID]],'All Data'!$A189:$CN761,85,FALSE),"unknown")</f>
        <v>White/Caucasian</v>
      </c>
      <c r="AQ188" s="159" t="str">
        <f>IFERROR(VLOOKUP(Table1[[#This Row],[RespondentID]],'All Data'!$A189:$CN761,86,FALSE),"unknown")</f>
        <v>No</v>
      </c>
      <c r="AR188" s="159" t="str">
        <f>IFERROR(VLOOKUP(Table1[[#This Row],[RespondentID]],'All Data'!$A189:$CN761,87,FALSE),"unknown")</f>
        <v xml:space="preserve">English </v>
      </c>
      <c r="AS188" s="159">
        <f>IFERROR(VLOOKUP(Table1[[#This Row],[RespondentID]],'All Data'!$A189:$CN761,88,FALSE),"unknown")</f>
        <v>0</v>
      </c>
      <c r="AT188" s="159" t="str">
        <f>IFERROR(VLOOKUP(Table1[[#This Row],[RespondentID]],'All Data'!$A189:$CN761,89,FALSE),"unknown")</f>
        <v>College graduate</v>
      </c>
      <c r="AU188" s="159" t="str">
        <f>IFERROR(VLOOKUP(Table1[[#This Row],[RespondentID]],'All Data'!$A189:$CN761,90,FALSE),"unknown")</f>
        <v>Retired</v>
      </c>
      <c r="AV188" s="159" t="str">
        <f>IFERROR(VLOOKUP(Table1[[#This Row],[RespondentID]],'All Data'!$A189:$CN761,91,FALSE),"unknown")</f>
        <v>Yes</v>
      </c>
      <c r="AW188" s="159" t="str">
        <f>IFERROR(VLOOKUP(Table1[[#This Row],[RespondentID]],'All Data'!$A189:$CN761,92,FALSE),"unknown")</f>
        <v>Yes</v>
      </c>
    </row>
    <row r="189" spans="1:49" x14ac:dyDescent="0.35">
      <c r="A189" s="6">
        <v>7068309689</v>
      </c>
      <c r="B189" s="6" t="s">
        <v>18</v>
      </c>
      <c r="C189" s="6"/>
      <c r="D189" s="6" t="s">
        <v>20</v>
      </c>
      <c r="E189" s="6"/>
      <c r="F189" s="6"/>
      <c r="G189" s="6"/>
      <c r="H189" s="6"/>
      <c r="I189" s="6"/>
      <c r="J189" s="6"/>
      <c r="K189" s="6"/>
      <c r="L189" s="6"/>
      <c r="M189" s="6"/>
      <c r="N189" s="6"/>
      <c r="O189" s="8"/>
      <c r="P189" s="8">
        <f t="shared" si="36"/>
        <v>2</v>
      </c>
      <c r="Q189" s="10">
        <f t="shared" si="37"/>
        <v>1.5</v>
      </c>
      <c r="R189" s="8"/>
      <c r="S189" s="8">
        <f t="shared" si="53"/>
        <v>1</v>
      </c>
      <c r="T189" s="8">
        <f t="shared" si="38"/>
        <v>0</v>
      </c>
      <c r="U189" s="8">
        <f t="shared" si="39"/>
        <v>1</v>
      </c>
      <c r="V189" s="88">
        <f t="shared" si="40"/>
        <v>0</v>
      </c>
      <c r="W189" s="88">
        <f t="shared" si="41"/>
        <v>0</v>
      </c>
      <c r="X189" s="88">
        <f t="shared" si="42"/>
        <v>0</v>
      </c>
      <c r="Y189" s="88">
        <f t="shared" si="43"/>
        <v>0</v>
      </c>
      <c r="Z189" s="88">
        <f t="shared" si="44"/>
        <v>0</v>
      </c>
      <c r="AA189" s="88">
        <f t="shared" si="45"/>
        <v>0</v>
      </c>
      <c r="AB189" s="88">
        <f t="shared" si="46"/>
        <v>0</v>
      </c>
      <c r="AC189" s="88">
        <f t="shared" si="47"/>
        <v>0</v>
      </c>
      <c r="AD189" s="88">
        <f t="shared" si="48"/>
        <v>0</v>
      </c>
      <c r="AE189" s="88">
        <f t="shared" si="49"/>
        <v>0</v>
      </c>
      <c r="AF189" s="8"/>
      <c r="AG189" s="8"/>
      <c r="AH189" s="8">
        <f t="shared" si="50"/>
        <v>2</v>
      </c>
      <c r="AI189" s="8">
        <f t="shared" si="51"/>
        <v>2</v>
      </c>
      <c r="AJ189" s="8" t="str">
        <f t="shared" si="52"/>
        <v>Correct</v>
      </c>
      <c r="AK189" s="8"/>
      <c r="AL189" s="159" t="str">
        <f>IFERROR(VLOOKUP(Table1[[#This Row],[RespondentID]],'All Data'!$A190:$CN762,81,FALSE),"unknown")</f>
        <v>Male</v>
      </c>
      <c r="AM189" s="159">
        <f>IFERROR(VLOOKUP(Table1[[#This Row],[RespondentID]],'All Data'!$A190:$CN762,82,FALSE),"unknown")</f>
        <v>77</v>
      </c>
      <c r="AN189" s="159" t="str">
        <f>IFERROR(VLOOKUP(Table1[[#This Row],[RespondentID]],'All Data'!$A190:$CN762,83,FALSE),"unknown")</f>
        <v>Nassau</v>
      </c>
      <c r="AO189" s="159" t="str">
        <f>IFERROR(VLOOKUP(Table1[[#This Row],[RespondentID]],'All Data'!$A190:$CN762,84,FALSE),"unknown")</f>
        <v>Valley Stream, 11580</v>
      </c>
      <c r="AP189" s="159" t="str">
        <f>IFERROR(VLOOKUP(Table1[[#This Row],[RespondentID]],'All Data'!$A190:$CN762,85,FALSE),"unknown")</f>
        <v>White/Caucasian</v>
      </c>
      <c r="AQ189" s="159" t="str">
        <f>IFERROR(VLOOKUP(Table1[[#This Row],[RespondentID]],'All Data'!$A190:$CN762,86,FALSE),"unknown")</f>
        <v>No</v>
      </c>
      <c r="AR189" s="159" t="str">
        <f>IFERROR(VLOOKUP(Table1[[#This Row],[RespondentID]],'All Data'!$A190:$CN762,87,FALSE),"unknown")</f>
        <v xml:space="preserve">English </v>
      </c>
      <c r="AS189" s="159">
        <f>IFERROR(VLOOKUP(Table1[[#This Row],[RespondentID]],'All Data'!$A190:$CN762,88,FALSE),"unknown")</f>
        <v>0</v>
      </c>
      <c r="AT189" s="159" t="str">
        <f>IFERROR(VLOOKUP(Table1[[#This Row],[RespondentID]],'All Data'!$A190:$CN762,89,FALSE),"unknown")</f>
        <v>College graduate</v>
      </c>
      <c r="AU189" s="159" t="str">
        <f>IFERROR(VLOOKUP(Table1[[#This Row],[RespondentID]],'All Data'!$A190:$CN762,90,FALSE),"unknown")</f>
        <v>Retired</v>
      </c>
      <c r="AV189" s="159" t="str">
        <f>IFERROR(VLOOKUP(Table1[[#This Row],[RespondentID]],'All Data'!$A190:$CN762,91,FALSE),"unknown")</f>
        <v>Yes</v>
      </c>
      <c r="AW189" s="159" t="str">
        <f>IFERROR(VLOOKUP(Table1[[#This Row],[RespondentID]],'All Data'!$A190:$CN762,92,FALSE),"unknown")</f>
        <v>No</v>
      </c>
    </row>
    <row r="190" spans="1:49" x14ac:dyDescent="0.35">
      <c r="A190" s="6">
        <v>7068309576</v>
      </c>
      <c r="B190" s="6"/>
      <c r="C190" s="6"/>
      <c r="D190" s="6"/>
      <c r="E190" s="6"/>
      <c r="F190" s="6"/>
      <c r="G190" s="6"/>
      <c r="H190" s="6"/>
      <c r="I190" s="6"/>
      <c r="J190" s="6"/>
      <c r="K190" s="6"/>
      <c r="L190" s="6"/>
      <c r="M190" s="6"/>
      <c r="N190" s="6"/>
      <c r="O190" s="8"/>
      <c r="P190" s="8">
        <f t="shared" si="36"/>
        <v>0</v>
      </c>
      <c r="Q190" s="9" t="e">
        <f t="shared" si="37"/>
        <v>#DIV/0!</v>
      </c>
      <c r="R190" s="8"/>
      <c r="S190" s="8">
        <f t="shared" si="53"/>
        <v>0</v>
      </c>
      <c r="T190" s="8">
        <f t="shared" si="38"/>
        <v>0</v>
      </c>
      <c r="U190" s="8">
        <f t="shared" si="39"/>
        <v>0</v>
      </c>
      <c r="V190" s="88">
        <f t="shared" si="40"/>
        <v>0</v>
      </c>
      <c r="W190" s="88">
        <f t="shared" si="41"/>
        <v>0</v>
      </c>
      <c r="X190" s="88">
        <f t="shared" si="42"/>
        <v>0</v>
      </c>
      <c r="Y190" s="88">
        <f t="shared" si="43"/>
        <v>0</v>
      </c>
      <c r="Z190" s="88">
        <f t="shared" si="44"/>
        <v>0</v>
      </c>
      <c r="AA190" s="88">
        <f t="shared" si="45"/>
        <v>0</v>
      </c>
      <c r="AB190" s="88">
        <f t="shared" si="46"/>
        <v>0</v>
      </c>
      <c r="AC190" s="88">
        <f t="shared" si="47"/>
        <v>0</v>
      </c>
      <c r="AD190" s="88">
        <f t="shared" si="48"/>
        <v>0</v>
      </c>
      <c r="AE190" s="88">
        <f t="shared" si="49"/>
        <v>0</v>
      </c>
      <c r="AF190" s="8"/>
      <c r="AG190" s="8"/>
      <c r="AH190" s="8">
        <f t="shared" si="50"/>
        <v>0</v>
      </c>
      <c r="AI190" s="8">
        <f t="shared" si="51"/>
        <v>0</v>
      </c>
      <c r="AJ190" s="8" t="str">
        <f t="shared" si="52"/>
        <v>Correct</v>
      </c>
      <c r="AK190" s="8"/>
      <c r="AL190" s="159" t="str">
        <f>IFERROR(VLOOKUP(Table1[[#This Row],[RespondentID]],'All Data'!$A191:$CN763,81,FALSE),"unknown")</f>
        <v>Female</v>
      </c>
      <c r="AM190" s="159">
        <f>IFERROR(VLOOKUP(Table1[[#This Row],[RespondentID]],'All Data'!$A191:$CN763,82,FALSE),"unknown")</f>
        <v>59</v>
      </c>
      <c r="AN190" s="159" t="str">
        <f>IFERROR(VLOOKUP(Table1[[#This Row],[RespondentID]],'All Data'!$A191:$CN763,83,FALSE),"unknown")</f>
        <v>Nassau</v>
      </c>
      <c r="AO190" s="159" t="str">
        <f>IFERROR(VLOOKUP(Table1[[#This Row],[RespondentID]],'All Data'!$A191:$CN763,84,FALSE),"unknown")</f>
        <v>Valley Stream, 11581</v>
      </c>
      <c r="AP190" s="159" t="str">
        <f>IFERROR(VLOOKUP(Table1[[#This Row],[RespondentID]],'All Data'!$A191:$CN763,85,FALSE),"unknown")</f>
        <v>White/Caucasian</v>
      </c>
      <c r="AQ190" s="159" t="str">
        <f>IFERROR(VLOOKUP(Table1[[#This Row],[RespondentID]],'All Data'!$A191:$CN763,86,FALSE),"unknown")</f>
        <v>No</v>
      </c>
      <c r="AR190" s="159" t="str">
        <f>IFERROR(VLOOKUP(Table1[[#This Row],[RespondentID]],'All Data'!$A191:$CN763,87,FALSE),"unknown")</f>
        <v xml:space="preserve">English </v>
      </c>
      <c r="AS190" s="159" t="str">
        <f>IFERROR(VLOOKUP(Table1[[#This Row],[RespondentID]],'All Data'!$A191:$CN763,88,FALSE),"unknown")</f>
        <v>$75,000 to $125,000</v>
      </c>
      <c r="AT190" s="159" t="str">
        <f>IFERROR(VLOOKUP(Table1[[#This Row],[RespondentID]],'All Data'!$A191:$CN763,89,FALSE),"unknown")</f>
        <v>College graduate</v>
      </c>
      <c r="AU190" s="159" t="str">
        <f>IFERROR(VLOOKUP(Table1[[#This Row],[RespondentID]],'All Data'!$A191:$CN763,90,FALSE),"unknown")</f>
        <v>Retired</v>
      </c>
      <c r="AV190" s="159" t="str">
        <f>IFERROR(VLOOKUP(Table1[[#This Row],[RespondentID]],'All Data'!$A191:$CN763,91,FALSE),"unknown")</f>
        <v>Yes</v>
      </c>
      <c r="AW190" s="159" t="str">
        <f>IFERROR(VLOOKUP(Table1[[#This Row],[RespondentID]],'All Data'!$A191:$CN763,92,FALSE),"unknown")</f>
        <v>Yes</v>
      </c>
    </row>
    <row r="191" spans="1:49" x14ac:dyDescent="0.35">
      <c r="A191" s="6">
        <v>7068309414</v>
      </c>
      <c r="B191" s="6"/>
      <c r="C191" s="6" t="s">
        <v>19</v>
      </c>
      <c r="D191" s="6" t="s">
        <v>20</v>
      </c>
      <c r="E191" s="6"/>
      <c r="F191" s="6"/>
      <c r="G191" s="6"/>
      <c r="H191" s="6"/>
      <c r="I191" s="6"/>
      <c r="J191" s="6"/>
      <c r="K191" s="6"/>
      <c r="L191" s="6"/>
      <c r="M191" s="6" t="s">
        <v>29</v>
      </c>
      <c r="N191" s="6"/>
      <c r="O191" s="8"/>
      <c r="P191" s="8">
        <f t="shared" si="36"/>
        <v>3</v>
      </c>
      <c r="Q191" s="10">
        <f t="shared" si="37"/>
        <v>1</v>
      </c>
      <c r="R191" s="8"/>
      <c r="S191" s="8">
        <f t="shared" si="53"/>
        <v>0</v>
      </c>
      <c r="T191" s="8">
        <f t="shared" si="38"/>
        <v>1</v>
      </c>
      <c r="U191" s="8">
        <f t="shared" si="39"/>
        <v>1</v>
      </c>
      <c r="V191" s="88">
        <f t="shared" si="40"/>
        <v>0</v>
      </c>
      <c r="W191" s="88">
        <f t="shared" si="41"/>
        <v>0</v>
      </c>
      <c r="X191" s="88">
        <f t="shared" si="42"/>
        <v>0</v>
      </c>
      <c r="Y191" s="88">
        <f t="shared" si="43"/>
        <v>0</v>
      </c>
      <c r="Z191" s="88">
        <f t="shared" si="44"/>
        <v>0</v>
      </c>
      <c r="AA191" s="88">
        <f t="shared" si="45"/>
        <v>0</v>
      </c>
      <c r="AB191" s="88">
        <f t="shared" si="46"/>
        <v>0</v>
      </c>
      <c r="AC191" s="88">
        <f t="shared" si="47"/>
        <v>0</v>
      </c>
      <c r="AD191" s="88">
        <f t="shared" si="48"/>
        <v>1</v>
      </c>
      <c r="AE191" s="88">
        <f t="shared" si="49"/>
        <v>0</v>
      </c>
      <c r="AF191" s="8"/>
      <c r="AG191" s="8"/>
      <c r="AH191" s="8">
        <f t="shared" si="50"/>
        <v>3</v>
      </c>
      <c r="AI191" s="8">
        <f t="shared" si="51"/>
        <v>3</v>
      </c>
      <c r="AJ191" s="8" t="str">
        <f t="shared" si="52"/>
        <v>Correct</v>
      </c>
      <c r="AK191" s="8"/>
      <c r="AL191" s="159" t="str">
        <f>IFERROR(VLOOKUP(Table1[[#This Row],[RespondentID]],'All Data'!$A192:$CN764,81,FALSE),"unknown")</f>
        <v>Female</v>
      </c>
      <c r="AM191" s="159">
        <f>IFERROR(VLOOKUP(Table1[[#This Row],[RespondentID]],'All Data'!$A192:$CN764,82,FALSE),"unknown")</f>
        <v>72</v>
      </c>
      <c r="AN191" s="159" t="str">
        <f>IFERROR(VLOOKUP(Table1[[#This Row],[RespondentID]],'All Data'!$A192:$CN764,83,FALSE),"unknown")</f>
        <v>Nassau</v>
      </c>
      <c r="AO191" s="159" t="str">
        <f>IFERROR(VLOOKUP(Table1[[#This Row],[RespondentID]],'All Data'!$A192:$CN764,84,FALSE),"unknown")</f>
        <v>Syosset, 11791</v>
      </c>
      <c r="AP191" s="159" t="str">
        <f>IFERROR(VLOOKUP(Table1[[#This Row],[RespondentID]],'All Data'!$A192:$CN764,85,FALSE),"unknown")</f>
        <v>White/Caucasian</v>
      </c>
      <c r="AQ191" s="159" t="str">
        <f>IFERROR(VLOOKUP(Table1[[#This Row],[RespondentID]],'All Data'!$A192:$CN764,86,FALSE),"unknown")</f>
        <v>Yes</v>
      </c>
      <c r="AR191" s="159" t="str">
        <f>IFERROR(VLOOKUP(Table1[[#This Row],[RespondentID]],'All Data'!$A192:$CN764,87,FALSE),"unknown")</f>
        <v xml:space="preserve">English Spanish </v>
      </c>
      <c r="AS191" s="159" t="str">
        <f>IFERROR(VLOOKUP(Table1[[#This Row],[RespondentID]],'All Data'!$A192:$CN764,88,FALSE),"unknown")</f>
        <v>$75,000 to $125,000</v>
      </c>
      <c r="AT191" s="159" t="str">
        <f>IFERROR(VLOOKUP(Table1[[#This Row],[RespondentID]],'All Data'!$A192:$CN764,89,FALSE),"unknown")</f>
        <v>Graduate school</v>
      </c>
      <c r="AU191" s="159" t="str">
        <f>IFERROR(VLOOKUP(Table1[[#This Row],[RespondentID]],'All Data'!$A192:$CN764,90,FALSE),"unknown")</f>
        <v>Retired</v>
      </c>
      <c r="AV191" s="159" t="str">
        <f>IFERROR(VLOOKUP(Table1[[#This Row],[RespondentID]],'All Data'!$A192:$CN764,91,FALSE),"unknown")</f>
        <v>Yes</v>
      </c>
      <c r="AW191" s="159" t="str">
        <f>IFERROR(VLOOKUP(Table1[[#This Row],[RespondentID]],'All Data'!$A192:$CN764,92,FALSE),"unknown")</f>
        <v>Yes</v>
      </c>
    </row>
    <row r="192" spans="1:49" x14ac:dyDescent="0.35">
      <c r="A192" s="6">
        <v>7068309286</v>
      </c>
      <c r="B192" s="6"/>
      <c r="C192" s="6"/>
      <c r="D192" s="6"/>
      <c r="E192" s="6"/>
      <c r="F192" s="6"/>
      <c r="G192" s="6"/>
      <c r="H192" s="6"/>
      <c r="I192" s="6"/>
      <c r="J192" s="6"/>
      <c r="K192" s="6"/>
      <c r="L192" s="6"/>
      <c r="M192" s="6" t="s">
        <v>29</v>
      </c>
      <c r="N192" s="6"/>
      <c r="O192" s="8"/>
      <c r="P192" s="8">
        <f t="shared" si="36"/>
        <v>1</v>
      </c>
      <c r="Q192" s="9">
        <f t="shared" si="37"/>
        <v>3</v>
      </c>
      <c r="R192" s="8"/>
      <c r="S192" s="8">
        <f t="shared" si="53"/>
        <v>0</v>
      </c>
      <c r="T192" s="8">
        <f t="shared" si="38"/>
        <v>0</v>
      </c>
      <c r="U192" s="8">
        <f t="shared" si="39"/>
        <v>0</v>
      </c>
      <c r="V192" s="88">
        <f t="shared" si="40"/>
        <v>0</v>
      </c>
      <c r="W192" s="88">
        <f t="shared" si="41"/>
        <v>0</v>
      </c>
      <c r="X192" s="88">
        <f t="shared" si="42"/>
        <v>0</v>
      </c>
      <c r="Y192" s="88">
        <f t="shared" si="43"/>
        <v>0</v>
      </c>
      <c r="Z192" s="88">
        <f t="shared" si="44"/>
        <v>0</v>
      </c>
      <c r="AA192" s="88">
        <f t="shared" si="45"/>
        <v>0</v>
      </c>
      <c r="AB192" s="88">
        <f t="shared" si="46"/>
        <v>0</v>
      </c>
      <c r="AC192" s="88">
        <f t="shared" si="47"/>
        <v>0</v>
      </c>
      <c r="AD192" s="88">
        <f t="shared" si="48"/>
        <v>1</v>
      </c>
      <c r="AE192" s="88">
        <f t="shared" si="49"/>
        <v>0</v>
      </c>
      <c r="AF192" s="8"/>
      <c r="AG192" s="8"/>
      <c r="AH192" s="8">
        <f t="shared" si="50"/>
        <v>1</v>
      </c>
      <c r="AI192" s="8">
        <f t="shared" si="51"/>
        <v>1</v>
      </c>
      <c r="AJ192" s="8" t="str">
        <f t="shared" si="52"/>
        <v>Correct</v>
      </c>
      <c r="AK192" s="8"/>
      <c r="AL192" s="159" t="str">
        <f>IFERROR(VLOOKUP(Table1[[#This Row],[RespondentID]],'All Data'!$A193:$CN765,81,FALSE),"unknown")</f>
        <v>Female</v>
      </c>
      <c r="AM192" s="159">
        <f>IFERROR(VLOOKUP(Table1[[#This Row],[RespondentID]],'All Data'!$A193:$CN765,82,FALSE),"unknown")</f>
        <v>77</v>
      </c>
      <c r="AN192" s="159" t="str">
        <f>IFERROR(VLOOKUP(Table1[[#This Row],[RespondentID]],'All Data'!$A193:$CN765,83,FALSE),"unknown")</f>
        <v>Nassau</v>
      </c>
      <c r="AO192" s="159" t="str">
        <f>IFERROR(VLOOKUP(Table1[[#This Row],[RespondentID]],'All Data'!$A193:$CN765,84,FALSE),"unknown")</f>
        <v>Hicksville, 11801</v>
      </c>
      <c r="AP192" s="159" t="str">
        <f>IFERROR(VLOOKUP(Table1[[#This Row],[RespondentID]],'All Data'!$A193:$CN765,85,FALSE),"unknown")</f>
        <v>White/Caucasian</v>
      </c>
      <c r="AQ192" s="159" t="str">
        <f>IFERROR(VLOOKUP(Table1[[#This Row],[RespondentID]],'All Data'!$A193:$CN765,86,FALSE),"unknown")</f>
        <v>No</v>
      </c>
      <c r="AR192" s="159" t="str">
        <f>IFERROR(VLOOKUP(Table1[[#This Row],[RespondentID]],'All Data'!$A193:$CN765,87,FALSE),"unknown")</f>
        <v xml:space="preserve">English </v>
      </c>
      <c r="AS192" s="159">
        <f>IFERROR(VLOOKUP(Table1[[#This Row],[RespondentID]],'All Data'!$A193:$CN765,88,FALSE),"unknown")</f>
        <v>0</v>
      </c>
      <c r="AT192" s="159" t="str">
        <f>IFERROR(VLOOKUP(Table1[[#This Row],[RespondentID]],'All Data'!$A193:$CN765,89,FALSE),"unknown")</f>
        <v>Some college</v>
      </c>
      <c r="AU192" s="159" t="str">
        <f>IFERROR(VLOOKUP(Table1[[#This Row],[RespondentID]],'All Data'!$A193:$CN765,90,FALSE),"unknown")</f>
        <v>Retired</v>
      </c>
      <c r="AV192" s="159" t="str">
        <f>IFERROR(VLOOKUP(Table1[[#This Row],[RespondentID]],'All Data'!$A193:$CN765,91,FALSE),"unknown")</f>
        <v>Yes</v>
      </c>
      <c r="AW192" s="159" t="str">
        <f>IFERROR(VLOOKUP(Table1[[#This Row],[RespondentID]],'All Data'!$A193:$CN765,92,FALSE),"unknown")</f>
        <v>No</v>
      </c>
    </row>
    <row r="193" spans="1:49" x14ac:dyDescent="0.35">
      <c r="A193" s="6">
        <v>7068309141</v>
      </c>
      <c r="B193" s="6"/>
      <c r="C193" s="6"/>
      <c r="D193" s="6"/>
      <c r="E193" s="6"/>
      <c r="F193" s="6"/>
      <c r="G193" s="6"/>
      <c r="H193" s="6"/>
      <c r="I193" s="6" t="s">
        <v>25</v>
      </c>
      <c r="J193" s="6"/>
      <c r="K193" s="6"/>
      <c r="L193" s="6"/>
      <c r="M193" s="6"/>
      <c r="N193" s="6"/>
      <c r="O193" s="8"/>
      <c r="P193" s="8">
        <f t="shared" si="36"/>
        <v>1</v>
      </c>
      <c r="Q193" s="10">
        <f t="shared" si="37"/>
        <v>3</v>
      </c>
      <c r="R193" s="8"/>
      <c r="S193" s="8">
        <f t="shared" si="53"/>
        <v>0</v>
      </c>
      <c r="T193" s="8">
        <f t="shared" si="38"/>
        <v>0</v>
      </c>
      <c r="U193" s="8">
        <f t="shared" si="39"/>
        <v>0</v>
      </c>
      <c r="V193" s="88">
        <f t="shared" si="40"/>
        <v>0</v>
      </c>
      <c r="W193" s="88">
        <f t="shared" si="41"/>
        <v>0</v>
      </c>
      <c r="X193" s="88">
        <f t="shared" si="42"/>
        <v>0</v>
      </c>
      <c r="Y193" s="88">
        <f t="shared" si="43"/>
        <v>0</v>
      </c>
      <c r="Z193" s="88">
        <f t="shared" si="44"/>
        <v>1</v>
      </c>
      <c r="AA193" s="88">
        <f t="shared" si="45"/>
        <v>0</v>
      </c>
      <c r="AB193" s="88">
        <f t="shared" si="46"/>
        <v>0</v>
      </c>
      <c r="AC193" s="88">
        <f t="shared" si="47"/>
        <v>0</v>
      </c>
      <c r="AD193" s="88">
        <f t="shared" si="48"/>
        <v>0</v>
      </c>
      <c r="AE193" s="88">
        <f t="shared" si="49"/>
        <v>0</v>
      </c>
      <c r="AF193" s="8"/>
      <c r="AG193" s="8"/>
      <c r="AH193" s="8">
        <f t="shared" si="50"/>
        <v>1</v>
      </c>
      <c r="AI193" s="8">
        <f t="shared" si="51"/>
        <v>1</v>
      </c>
      <c r="AJ193" s="8" t="str">
        <f t="shared" si="52"/>
        <v>Correct</v>
      </c>
      <c r="AK193" s="8"/>
      <c r="AL193" s="159" t="str">
        <f>IFERROR(VLOOKUP(Table1[[#This Row],[RespondentID]],'All Data'!$A194:$CN766,81,FALSE),"unknown")</f>
        <v>Female</v>
      </c>
      <c r="AM193" s="159">
        <f>IFERROR(VLOOKUP(Table1[[#This Row],[RespondentID]],'All Data'!$A194:$CN766,82,FALSE),"unknown")</f>
        <v>49</v>
      </c>
      <c r="AN193" s="159" t="str">
        <f>IFERROR(VLOOKUP(Table1[[#This Row],[RespondentID]],'All Data'!$A194:$CN766,83,FALSE),"unknown")</f>
        <v>Nassau</v>
      </c>
      <c r="AO193" s="159" t="str">
        <f>IFERROR(VLOOKUP(Table1[[#This Row],[RespondentID]],'All Data'!$A194:$CN766,84,FALSE),"unknown")</f>
        <v>Westbury, 11590</v>
      </c>
      <c r="AP193" s="159" t="str">
        <f>IFERROR(VLOOKUP(Table1[[#This Row],[RespondentID]],'All Data'!$A194:$CN766,85,FALSE),"unknown")</f>
        <v>Asian/Pacific Islander</v>
      </c>
      <c r="AQ193" s="159" t="str">
        <f>IFERROR(VLOOKUP(Table1[[#This Row],[RespondentID]],'All Data'!$A194:$CN766,86,FALSE),"unknown")</f>
        <v>No</v>
      </c>
      <c r="AR193" s="159" t="str">
        <f>IFERROR(VLOOKUP(Table1[[#This Row],[RespondentID]],'All Data'!$A194:$CN766,87,FALSE),"unknown")</f>
        <v xml:space="preserve">English </v>
      </c>
      <c r="AS193" s="159" t="str">
        <f>IFERROR(VLOOKUP(Table1[[#This Row],[RespondentID]],'All Data'!$A194:$CN766,88,FALSE),"unknown")</f>
        <v>$35,000 to $49,999</v>
      </c>
      <c r="AT193" s="159" t="str">
        <f>IFERROR(VLOOKUP(Table1[[#This Row],[RespondentID]],'All Data'!$A194:$CN766,89,FALSE),"unknown")</f>
        <v>College graduate</v>
      </c>
      <c r="AU193" s="159" t="str">
        <f>IFERROR(VLOOKUP(Table1[[#This Row],[RespondentID]],'All Data'!$A194:$CN766,90,FALSE),"unknown")</f>
        <v>Employed for wages</v>
      </c>
      <c r="AV193" s="159" t="str">
        <f>IFERROR(VLOOKUP(Table1[[#This Row],[RespondentID]],'All Data'!$A194:$CN766,91,FALSE),"unknown")</f>
        <v>Yes</v>
      </c>
      <c r="AW193" s="159" t="str">
        <f>IFERROR(VLOOKUP(Table1[[#This Row],[RespondentID]],'All Data'!$A194:$CN766,92,FALSE),"unknown")</f>
        <v>Yes</v>
      </c>
    </row>
    <row r="194" spans="1:49" x14ac:dyDescent="0.35">
      <c r="A194" s="6">
        <v>7068308975</v>
      </c>
      <c r="B194" s="6"/>
      <c r="C194" s="6"/>
      <c r="D194" s="6"/>
      <c r="E194" s="6"/>
      <c r="F194" s="6"/>
      <c r="G194" s="6" t="s">
        <v>23</v>
      </c>
      <c r="H194" s="6"/>
      <c r="I194" s="6" t="s">
        <v>25</v>
      </c>
      <c r="J194" s="6"/>
      <c r="K194" s="6"/>
      <c r="L194" s="6"/>
      <c r="M194" s="6"/>
      <c r="N194" s="6" t="s">
        <v>30</v>
      </c>
      <c r="O194" s="8"/>
      <c r="P194" s="8">
        <f t="shared" ref="P194:P257" si="54">COUNTA(B194:N194)</f>
        <v>3</v>
      </c>
      <c r="Q194" s="9">
        <f t="shared" ref="Q194:Q257" si="55">3/P194</f>
        <v>1</v>
      </c>
      <c r="R194" s="8"/>
      <c r="S194" s="8">
        <f t="shared" si="53"/>
        <v>0</v>
      </c>
      <c r="T194" s="8">
        <f t="shared" ref="T194:T257" si="56">IF($P194&lt;3,IF($C194=$C$1,1,0),IF($C194=$C$1,$Q194,0))</f>
        <v>0</v>
      </c>
      <c r="U194" s="8">
        <f t="shared" ref="U194:U257" si="57">IF($P194&lt;3,IF($D194=$D$1,1,0),IF($D194=$D$1,$Q194,0))</f>
        <v>0</v>
      </c>
      <c r="V194" s="88">
        <f t="shared" ref="V194:V257" si="58">IF($P194&lt;3,IF($E194=$E$1,1,0),IF($E194=$E$1,$Q194,0))</f>
        <v>0</v>
      </c>
      <c r="W194" s="88">
        <f t="shared" ref="W194:W257" si="59">IF($P194&lt;3,IF($F194=$F$1,1,0),IF($F194=$F$1,$Q194,0))</f>
        <v>0</v>
      </c>
      <c r="X194" s="88">
        <f t="shared" ref="X194:X257" si="60">IF($P194&lt;3,IF($G194=$G$1,1,0),IF($G194=$G$1,$Q194,0))</f>
        <v>1</v>
      </c>
      <c r="Y194" s="88">
        <f t="shared" ref="Y194:Y257" si="61">IF($P194&lt;3,IF($H194=$H$1,1,0),IF($H194=$H$1,$Q194,0))</f>
        <v>0</v>
      </c>
      <c r="Z194" s="88">
        <f t="shared" ref="Z194:Z257" si="62">IF($P194&lt;3,IF($I194=$I$1,1,0),IF($I194=$I$1,$Q194,0))</f>
        <v>1</v>
      </c>
      <c r="AA194" s="88">
        <f t="shared" ref="AA194:AA257" si="63">IF($P194&lt;3,IF($J194=$J$1,1,0),IF($J194=$J$1,$Q194,0))</f>
        <v>0</v>
      </c>
      <c r="AB194" s="88">
        <f t="shared" ref="AB194:AB257" si="64">IF($P194&lt;3,IF($K194=$K$1,1,0),IF($K194=$K$1,$Q194,0))</f>
        <v>0</v>
      </c>
      <c r="AC194" s="88">
        <f t="shared" ref="AC194:AC257" si="65">IF($P194&lt;3,IF($L194=$L$1,1,0),IF($L194=$L$1,$Q194,0))</f>
        <v>0</v>
      </c>
      <c r="AD194" s="88">
        <f t="shared" ref="AD194:AD257" si="66">IF($P194&lt;3,IF($M194=$M$1,1,0),IF($M194=$M$1,$Q194,0))</f>
        <v>0</v>
      </c>
      <c r="AE194" s="88">
        <f t="shared" ref="AE194:AE257" si="67">IF($P194&lt;3,IF($N194=$N$1,1,0),IF($N194=$N$1,$Q194,0))</f>
        <v>1</v>
      </c>
      <c r="AF194" s="8"/>
      <c r="AG194" s="8"/>
      <c r="AH194" s="8">
        <f t="shared" ref="AH194:AH257" si="68">SUM(S194:AE194)</f>
        <v>3</v>
      </c>
      <c r="AI194" s="8">
        <f t="shared" ref="AI194:AI257" si="69">P194</f>
        <v>3</v>
      </c>
      <c r="AJ194" s="8" t="str">
        <f t="shared" ref="AJ194:AJ257" si="70">IF(AH194=AI194,"Correct",IF(AH194=3,"Correct","Wrong"))</f>
        <v>Correct</v>
      </c>
      <c r="AK194" s="8"/>
      <c r="AL194" s="159" t="str">
        <f>IFERROR(VLOOKUP(Table1[[#This Row],[RespondentID]],'All Data'!$A195:$CN767,81,FALSE),"unknown")</f>
        <v>Female</v>
      </c>
      <c r="AM194" s="159">
        <f>IFERROR(VLOOKUP(Table1[[#This Row],[RespondentID]],'All Data'!$A195:$CN767,82,FALSE),"unknown")</f>
        <v>71</v>
      </c>
      <c r="AN194" s="159" t="str">
        <f>IFERROR(VLOOKUP(Table1[[#This Row],[RespondentID]],'All Data'!$A195:$CN767,83,FALSE),"unknown")</f>
        <v>Nassau</v>
      </c>
      <c r="AO194" s="159" t="str">
        <f>IFERROR(VLOOKUP(Table1[[#This Row],[RespondentID]],'All Data'!$A195:$CN767,84,FALSE),"unknown")</f>
        <v>Syosset, 11791</v>
      </c>
      <c r="AP194" s="159" t="str">
        <f>IFERROR(VLOOKUP(Table1[[#This Row],[RespondentID]],'All Data'!$A195:$CN767,85,FALSE),"unknown")</f>
        <v>White/Caucasian</v>
      </c>
      <c r="AQ194" s="159" t="str">
        <f>IFERROR(VLOOKUP(Table1[[#This Row],[RespondentID]],'All Data'!$A195:$CN767,86,FALSE),"unknown")</f>
        <v>No</v>
      </c>
      <c r="AR194" s="159" t="str">
        <f>IFERROR(VLOOKUP(Table1[[#This Row],[RespondentID]],'All Data'!$A195:$CN767,87,FALSE),"unknown")</f>
        <v xml:space="preserve">English </v>
      </c>
      <c r="AS194" s="159">
        <f>IFERROR(VLOOKUP(Table1[[#This Row],[RespondentID]],'All Data'!$A195:$CN767,88,FALSE),"unknown")</f>
        <v>0</v>
      </c>
      <c r="AT194" s="159" t="str">
        <f>IFERROR(VLOOKUP(Table1[[#This Row],[RespondentID]],'All Data'!$A195:$CN767,89,FALSE),"unknown")</f>
        <v>Some college</v>
      </c>
      <c r="AU194" s="159" t="str">
        <f>IFERROR(VLOOKUP(Table1[[#This Row],[RespondentID]],'All Data'!$A195:$CN767,90,FALSE),"unknown")</f>
        <v>Retired</v>
      </c>
      <c r="AV194" s="159" t="str">
        <f>IFERROR(VLOOKUP(Table1[[#This Row],[RespondentID]],'All Data'!$A195:$CN767,91,FALSE),"unknown")</f>
        <v>Yes</v>
      </c>
      <c r="AW194" s="159" t="str">
        <f>IFERROR(VLOOKUP(Table1[[#This Row],[RespondentID]],'All Data'!$A195:$CN767,92,FALSE),"unknown")</f>
        <v>No</v>
      </c>
    </row>
    <row r="195" spans="1:49" x14ac:dyDescent="0.35">
      <c r="A195" s="6">
        <v>7068308829</v>
      </c>
      <c r="B195" s="6"/>
      <c r="C195" s="6" t="s">
        <v>19</v>
      </c>
      <c r="D195" s="6"/>
      <c r="E195" s="6" t="s">
        <v>21</v>
      </c>
      <c r="F195" s="6"/>
      <c r="G195" s="6"/>
      <c r="H195" s="6"/>
      <c r="I195" s="6" t="s">
        <v>25</v>
      </c>
      <c r="J195" s="6"/>
      <c r="K195" s="6"/>
      <c r="L195" s="6"/>
      <c r="M195" s="6"/>
      <c r="N195" s="6"/>
      <c r="O195" s="8"/>
      <c r="P195" s="8">
        <f t="shared" si="54"/>
        <v>3</v>
      </c>
      <c r="Q195" s="10">
        <f t="shared" si="55"/>
        <v>1</v>
      </c>
      <c r="R195" s="8"/>
      <c r="S195" s="8">
        <f t="shared" si="53"/>
        <v>0</v>
      </c>
      <c r="T195" s="8">
        <f t="shared" si="56"/>
        <v>1</v>
      </c>
      <c r="U195" s="8">
        <f t="shared" si="57"/>
        <v>0</v>
      </c>
      <c r="V195" s="88">
        <f t="shared" si="58"/>
        <v>1</v>
      </c>
      <c r="W195" s="88">
        <f t="shared" si="59"/>
        <v>0</v>
      </c>
      <c r="X195" s="88">
        <f t="shared" si="60"/>
        <v>0</v>
      </c>
      <c r="Y195" s="88">
        <f t="shared" si="61"/>
        <v>0</v>
      </c>
      <c r="Z195" s="88">
        <f t="shared" si="62"/>
        <v>1</v>
      </c>
      <c r="AA195" s="88">
        <f t="shared" si="63"/>
        <v>0</v>
      </c>
      <c r="AB195" s="88">
        <f t="shared" si="64"/>
        <v>0</v>
      </c>
      <c r="AC195" s="88">
        <f t="shared" si="65"/>
        <v>0</v>
      </c>
      <c r="AD195" s="88">
        <f t="shared" si="66"/>
        <v>0</v>
      </c>
      <c r="AE195" s="88">
        <f t="shared" si="67"/>
        <v>0</v>
      </c>
      <c r="AF195" s="8"/>
      <c r="AG195" s="8"/>
      <c r="AH195" s="8">
        <f t="shared" si="68"/>
        <v>3</v>
      </c>
      <c r="AI195" s="8">
        <f t="shared" si="69"/>
        <v>3</v>
      </c>
      <c r="AJ195" s="8" t="str">
        <f t="shared" si="70"/>
        <v>Correct</v>
      </c>
      <c r="AK195" s="8"/>
      <c r="AL195" s="159" t="str">
        <f>IFERROR(VLOOKUP(Table1[[#This Row],[RespondentID]],'All Data'!$A196:$CN768,81,FALSE),"unknown")</f>
        <v>Female</v>
      </c>
      <c r="AM195" s="159">
        <f>IFERROR(VLOOKUP(Table1[[#This Row],[RespondentID]],'All Data'!$A196:$CN768,82,FALSE),"unknown")</f>
        <v>70</v>
      </c>
      <c r="AN195" s="159" t="str">
        <f>IFERROR(VLOOKUP(Table1[[#This Row],[RespondentID]],'All Data'!$A196:$CN768,83,FALSE),"unknown")</f>
        <v>Nassau</v>
      </c>
      <c r="AO195" s="159" t="str">
        <f>IFERROR(VLOOKUP(Table1[[#This Row],[RespondentID]],'All Data'!$A196:$CN768,84,FALSE),"unknown")</f>
        <v>Woodbury, 11797</v>
      </c>
      <c r="AP195" s="159" t="str">
        <f>IFERROR(VLOOKUP(Table1[[#This Row],[RespondentID]],'All Data'!$A196:$CN768,85,FALSE),"unknown")</f>
        <v>White/Caucasian</v>
      </c>
      <c r="AQ195" s="159" t="str">
        <f>IFERROR(VLOOKUP(Table1[[#This Row],[RespondentID]],'All Data'!$A196:$CN768,86,FALSE),"unknown")</f>
        <v>No</v>
      </c>
      <c r="AR195" s="159" t="str">
        <f>IFERROR(VLOOKUP(Table1[[#This Row],[RespondentID]],'All Data'!$A196:$CN768,87,FALSE),"unknown")</f>
        <v xml:space="preserve">English </v>
      </c>
      <c r="AS195" s="159" t="str">
        <f>IFERROR(VLOOKUP(Table1[[#This Row],[RespondentID]],'All Data'!$A196:$CN768,88,FALSE),"unknown")</f>
        <v>$50,000 to $74,999</v>
      </c>
      <c r="AT195" s="159" t="str">
        <f>IFERROR(VLOOKUP(Table1[[#This Row],[RespondentID]],'All Data'!$A196:$CN768,89,FALSE),"unknown")</f>
        <v>College graduate</v>
      </c>
      <c r="AU195" s="159" t="str">
        <f>IFERROR(VLOOKUP(Table1[[#This Row],[RespondentID]],'All Data'!$A196:$CN768,90,FALSE),"unknown")</f>
        <v>Retired</v>
      </c>
      <c r="AV195" s="159" t="str">
        <f>IFERROR(VLOOKUP(Table1[[#This Row],[RespondentID]],'All Data'!$A196:$CN768,91,FALSE),"unknown")</f>
        <v>Yes</v>
      </c>
      <c r="AW195" s="159" t="str">
        <f>IFERROR(VLOOKUP(Table1[[#This Row],[RespondentID]],'All Data'!$A196:$CN768,92,FALSE),"unknown")</f>
        <v>Yes</v>
      </c>
    </row>
    <row r="196" spans="1:49" x14ac:dyDescent="0.35">
      <c r="A196" s="6">
        <v>7068308671</v>
      </c>
      <c r="B196" s="6"/>
      <c r="C196" s="6"/>
      <c r="D196" s="6"/>
      <c r="E196" s="6"/>
      <c r="F196" s="6"/>
      <c r="G196" s="6"/>
      <c r="H196" s="6"/>
      <c r="I196" s="6"/>
      <c r="J196" s="6"/>
      <c r="K196" s="6"/>
      <c r="L196" s="6"/>
      <c r="M196" s="6" t="s">
        <v>29</v>
      </c>
      <c r="N196" s="6"/>
      <c r="O196" s="8"/>
      <c r="P196" s="8">
        <f t="shared" si="54"/>
        <v>1</v>
      </c>
      <c r="Q196" s="9">
        <f t="shared" si="55"/>
        <v>3</v>
      </c>
      <c r="R196" s="8"/>
      <c r="S196" s="8">
        <f t="shared" ref="S196:S259" si="71">IF($P196&lt;3,IF($B196=$B$1,1,0),IF($B196=$B$1,$Q196,0))</f>
        <v>0</v>
      </c>
      <c r="T196" s="8">
        <f t="shared" si="56"/>
        <v>0</v>
      </c>
      <c r="U196" s="8">
        <f t="shared" si="57"/>
        <v>0</v>
      </c>
      <c r="V196" s="88">
        <f t="shared" si="58"/>
        <v>0</v>
      </c>
      <c r="W196" s="88">
        <f t="shared" si="59"/>
        <v>0</v>
      </c>
      <c r="X196" s="88">
        <f t="shared" si="60"/>
        <v>0</v>
      </c>
      <c r="Y196" s="88">
        <f t="shared" si="61"/>
        <v>0</v>
      </c>
      <c r="Z196" s="88">
        <f t="shared" si="62"/>
        <v>0</v>
      </c>
      <c r="AA196" s="88">
        <f t="shared" si="63"/>
        <v>0</v>
      </c>
      <c r="AB196" s="88">
        <f t="shared" si="64"/>
        <v>0</v>
      </c>
      <c r="AC196" s="88">
        <f t="shared" si="65"/>
        <v>0</v>
      </c>
      <c r="AD196" s="88">
        <f t="shared" si="66"/>
        <v>1</v>
      </c>
      <c r="AE196" s="88">
        <f t="shared" si="67"/>
        <v>0</v>
      </c>
      <c r="AF196" s="8"/>
      <c r="AG196" s="8"/>
      <c r="AH196" s="8">
        <f t="shared" si="68"/>
        <v>1</v>
      </c>
      <c r="AI196" s="8">
        <f t="shared" si="69"/>
        <v>1</v>
      </c>
      <c r="AJ196" s="8" t="str">
        <f t="shared" si="70"/>
        <v>Correct</v>
      </c>
      <c r="AK196" s="8"/>
      <c r="AL196" s="159" t="str">
        <f>IFERROR(VLOOKUP(Table1[[#This Row],[RespondentID]],'All Data'!$A197:$CN769,81,FALSE),"unknown")</f>
        <v>Male</v>
      </c>
      <c r="AM196" s="159">
        <f>IFERROR(VLOOKUP(Table1[[#This Row],[RespondentID]],'All Data'!$A197:$CN769,82,FALSE),"unknown")</f>
        <v>65</v>
      </c>
      <c r="AN196" s="159" t="str">
        <f>IFERROR(VLOOKUP(Table1[[#This Row],[RespondentID]],'All Data'!$A197:$CN769,83,FALSE),"unknown")</f>
        <v>Nassau</v>
      </c>
      <c r="AO196" s="159" t="str">
        <f>IFERROR(VLOOKUP(Table1[[#This Row],[RespondentID]],'All Data'!$A197:$CN769,84,FALSE),"unknown")</f>
        <v>Hicksville, 11801</v>
      </c>
      <c r="AP196" s="159" t="str">
        <f>IFERROR(VLOOKUP(Table1[[#This Row],[RespondentID]],'All Data'!$A197:$CN769,85,FALSE),"unknown")</f>
        <v>White/Caucasian</v>
      </c>
      <c r="AQ196" s="159" t="str">
        <f>IFERROR(VLOOKUP(Table1[[#This Row],[RespondentID]],'All Data'!$A197:$CN769,86,FALSE),"unknown")</f>
        <v>No</v>
      </c>
      <c r="AR196" s="159" t="str">
        <f>IFERROR(VLOOKUP(Table1[[#This Row],[RespondentID]],'All Data'!$A197:$CN769,87,FALSE),"unknown")</f>
        <v xml:space="preserve">English </v>
      </c>
      <c r="AS196" s="159" t="str">
        <f>IFERROR(VLOOKUP(Table1[[#This Row],[RespondentID]],'All Data'!$A197:$CN769,88,FALSE),"unknown")</f>
        <v>$75,000 to $125,000</v>
      </c>
      <c r="AT196" s="159" t="str">
        <f>IFERROR(VLOOKUP(Table1[[#This Row],[RespondentID]],'All Data'!$A197:$CN769,89,FALSE),"unknown")</f>
        <v>College graduate</v>
      </c>
      <c r="AU196" s="159" t="str">
        <f>IFERROR(VLOOKUP(Table1[[#This Row],[RespondentID]],'All Data'!$A197:$CN769,90,FALSE),"unknown")</f>
        <v>Retired</v>
      </c>
      <c r="AV196" s="159" t="str">
        <f>IFERROR(VLOOKUP(Table1[[#This Row],[RespondentID]],'All Data'!$A197:$CN769,91,FALSE),"unknown")</f>
        <v>Yes</v>
      </c>
      <c r="AW196" s="159" t="str">
        <f>IFERROR(VLOOKUP(Table1[[#This Row],[RespondentID]],'All Data'!$A197:$CN769,92,FALSE),"unknown")</f>
        <v>No</v>
      </c>
    </row>
    <row r="197" spans="1:49" x14ac:dyDescent="0.35">
      <c r="A197" s="6">
        <v>7068308550</v>
      </c>
      <c r="B197" s="6"/>
      <c r="C197" s="6" t="s">
        <v>19</v>
      </c>
      <c r="D197" s="6" t="s">
        <v>20</v>
      </c>
      <c r="E197" s="6"/>
      <c r="F197" s="6"/>
      <c r="G197" s="6"/>
      <c r="H197" s="6"/>
      <c r="I197" s="6" t="s">
        <v>25</v>
      </c>
      <c r="J197" s="6"/>
      <c r="K197" s="6"/>
      <c r="L197" s="6"/>
      <c r="M197" s="6"/>
      <c r="N197" s="6"/>
      <c r="O197" s="8"/>
      <c r="P197" s="8">
        <f t="shared" si="54"/>
        <v>3</v>
      </c>
      <c r="Q197" s="10">
        <f t="shared" si="55"/>
        <v>1</v>
      </c>
      <c r="R197" s="8"/>
      <c r="S197" s="8">
        <f t="shared" si="71"/>
        <v>0</v>
      </c>
      <c r="T197" s="8">
        <f t="shared" si="56"/>
        <v>1</v>
      </c>
      <c r="U197" s="8">
        <f t="shared" si="57"/>
        <v>1</v>
      </c>
      <c r="V197" s="88">
        <f t="shared" si="58"/>
        <v>0</v>
      </c>
      <c r="W197" s="88">
        <f t="shared" si="59"/>
        <v>0</v>
      </c>
      <c r="X197" s="88">
        <f t="shared" si="60"/>
        <v>0</v>
      </c>
      <c r="Y197" s="88">
        <f t="shared" si="61"/>
        <v>0</v>
      </c>
      <c r="Z197" s="88">
        <f t="shared" si="62"/>
        <v>1</v>
      </c>
      <c r="AA197" s="88">
        <f t="shared" si="63"/>
        <v>0</v>
      </c>
      <c r="AB197" s="88">
        <f t="shared" si="64"/>
        <v>0</v>
      </c>
      <c r="AC197" s="88">
        <f t="shared" si="65"/>
        <v>0</v>
      </c>
      <c r="AD197" s="88">
        <f t="shared" si="66"/>
        <v>0</v>
      </c>
      <c r="AE197" s="88">
        <f t="shared" si="67"/>
        <v>0</v>
      </c>
      <c r="AF197" s="8"/>
      <c r="AG197" s="8"/>
      <c r="AH197" s="8">
        <f t="shared" si="68"/>
        <v>3</v>
      </c>
      <c r="AI197" s="8">
        <f t="shared" si="69"/>
        <v>3</v>
      </c>
      <c r="AJ197" s="8" t="str">
        <f t="shared" si="70"/>
        <v>Correct</v>
      </c>
      <c r="AK197" s="8"/>
      <c r="AL197" s="159" t="str">
        <f>IFERROR(VLOOKUP(Table1[[#This Row],[RespondentID]],'All Data'!$A198:$CN770,81,FALSE),"unknown")</f>
        <v>Female</v>
      </c>
      <c r="AM197" s="159">
        <f>IFERROR(VLOOKUP(Table1[[#This Row],[RespondentID]],'All Data'!$A198:$CN770,82,FALSE),"unknown")</f>
        <v>76</v>
      </c>
      <c r="AN197" s="159" t="str">
        <f>IFERROR(VLOOKUP(Table1[[#This Row],[RespondentID]],'All Data'!$A198:$CN770,83,FALSE),"unknown")</f>
        <v>Nassau</v>
      </c>
      <c r="AO197" s="159" t="str">
        <f>IFERROR(VLOOKUP(Table1[[#This Row],[RespondentID]],'All Data'!$A198:$CN770,84,FALSE),"unknown")</f>
        <v>Woodbury, 11797</v>
      </c>
      <c r="AP197" s="159" t="str">
        <f>IFERROR(VLOOKUP(Table1[[#This Row],[RespondentID]],'All Data'!$A198:$CN770,85,FALSE),"unknown")</f>
        <v>White/Caucasian</v>
      </c>
      <c r="AQ197" s="159" t="str">
        <f>IFERROR(VLOOKUP(Table1[[#This Row],[RespondentID]],'All Data'!$A198:$CN770,86,FALSE),"unknown")</f>
        <v>No</v>
      </c>
      <c r="AR197" s="159" t="str">
        <f>IFERROR(VLOOKUP(Table1[[#This Row],[RespondentID]],'All Data'!$A198:$CN770,87,FALSE),"unknown")</f>
        <v xml:space="preserve">English </v>
      </c>
      <c r="AS197" s="159" t="str">
        <f>IFERROR(VLOOKUP(Table1[[#This Row],[RespondentID]],'All Data'!$A198:$CN770,88,FALSE),"unknown")</f>
        <v>$0-$19,999</v>
      </c>
      <c r="AT197" s="159" t="str">
        <f>IFERROR(VLOOKUP(Table1[[#This Row],[RespondentID]],'All Data'!$A198:$CN770,89,FALSE),"unknown")</f>
        <v>High school graduate</v>
      </c>
      <c r="AU197" s="159" t="str">
        <f>IFERROR(VLOOKUP(Table1[[#This Row],[RespondentID]],'All Data'!$A198:$CN770,90,FALSE),"unknown")</f>
        <v>Retired</v>
      </c>
      <c r="AV197" s="159" t="str">
        <f>IFERROR(VLOOKUP(Table1[[#This Row],[RespondentID]],'All Data'!$A198:$CN770,91,FALSE),"unknown")</f>
        <v>Yes</v>
      </c>
      <c r="AW197" s="159" t="str">
        <f>IFERROR(VLOOKUP(Table1[[#This Row],[RespondentID]],'All Data'!$A198:$CN770,92,FALSE),"unknown")</f>
        <v>No</v>
      </c>
    </row>
    <row r="198" spans="1:49" x14ac:dyDescent="0.35">
      <c r="A198" s="6">
        <v>7068308392</v>
      </c>
      <c r="B198" s="6" t="s">
        <v>18</v>
      </c>
      <c r="C198" s="6" t="s">
        <v>19</v>
      </c>
      <c r="D198" s="6" t="s">
        <v>20</v>
      </c>
      <c r="E198" s="6"/>
      <c r="F198" s="6"/>
      <c r="G198" s="6"/>
      <c r="H198" s="6"/>
      <c r="I198" s="6"/>
      <c r="J198" s="6"/>
      <c r="K198" s="6"/>
      <c r="L198" s="6"/>
      <c r="M198" s="6"/>
      <c r="N198" s="6"/>
      <c r="O198" s="8"/>
      <c r="P198" s="8">
        <f t="shared" si="54"/>
        <v>3</v>
      </c>
      <c r="Q198" s="9">
        <f t="shared" si="55"/>
        <v>1</v>
      </c>
      <c r="R198" s="8"/>
      <c r="S198" s="8">
        <f t="shared" si="71"/>
        <v>1</v>
      </c>
      <c r="T198" s="8">
        <f t="shared" si="56"/>
        <v>1</v>
      </c>
      <c r="U198" s="8">
        <f t="shared" si="57"/>
        <v>1</v>
      </c>
      <c r="V198" s="88">
        <f t="shared" si="58"/>
        <v>0</v>
      </c>
      <c r="W198" s="88">
        <f t="shared" si="59"/>
        <v>0</v>
      </c>
      <c r="X198" s="88">
        <f t="shared" si="60"/>
        <v>0</v>
      </c>
      <c r="Y198" s="88">
        <f t="shared" si="61"/>
        <v>0</v>
      </c>
      <c r="Z198" s="88">
        <f t="shared" si="62"/>
        <v>0</v>
      </c>
      <c r="AA198" s="88">
        <f t="shared" si="63"/>
        <v>0</v>
      </c>
      <c r="AB198" s="88">
        <f t="shared" si="64"/>
        <v>0</v>
      </c>
      <c r="AC198" s="88">
        <f t="shared" si="65"/>
        <v>0</v>
      </c>
      <c r="AD198" s="88">
        <f t="shared" si="66"/>
        <v>0</v>
      </c>
      <c r="AE198" s="88">
        <f t="shared" si="67"/>
        <v>0</v>
      </c>
      <c r="AF198" s="8"/>
      <c r="AG198" s="8"/>
      <c r="AH198" s="8">
        <f t="shared" si="68"/>
        <v>3</v>
      </c>
      <c r="AI198" s="8">
        <f t="shared" si="69"/>
        <v>3</v>
      </c>
      <c r="AJ198" s="8" t="str">
        <f t="shared" si="70"/>
        <v>Correct</v>
      </c>
      <c r="AK198" s="8"/>
      <c r="AL198" s="159" t="str">
        <f>IFERROR(VLOOKUP(Table1[[#This Row],[RespondentID]],'All Data'!$A199:$CN771,81,FALSE),"unknown")</f>
        <v>Female</v>
      </c>
      <c r="AM198" s="159">
        <f>IFERROR(VLOOKUP(Table1[[#This Row],[RespondentID]],'All Data'!$A199:$CN771,82,FALSE),"unknown")</f>
        <v>77</v>
      </c>
      <c r="AN198" s="159" t="str">
        <f>IFERROR(VLOOKUP(Table1[[#This Row],[RespondentID]],'All Data'!$A199:$CN771,83,FALSE),"unknown")</f>
        <v>Nassau</v>
      </c>
      <c r="AO198" s="159" t="str">
        <f>IFERROR(VLOOKUP(Table1[[#This Row],[RespondentID]],'All Data'!$A199:$CN771,84,FALSE),"unknown")</f>
        <v>North Massapequa, 11758</v>
      </c>
      <c r="AP198" s="159" t="str">
        <f>IFERROR(VLOOKUP(Table1[[#This Row],[RespondentID]],'All Data'!$A199:$CN771,85,FALSE),"unknown")</f>
        <v>White/Caucasian</v>
      </c>
      <c r="AQ198" s="159" t="str">
        <f>IFERROR(VLOOKUP(Table1[[#This Row],[RespondentID]],'All Data'!$A199:$CN771,86,FALSE),"unknown")</f>
        <v>No</v>
      </c>
      <c r="AR198" s="159" t="str">
        <f>IFERROR(VLOOKUP(Table1[[#This Row],[RespondentID]],'All Data'!$A199:$CN771,87,FALSE),"unknown")</f>
        <v xml:space="preserve"> </v>
      </c>
      <c r="AS198" s="159">
        <f>IFERROR(VLOOKUP(Table1[[#This Row],[RespondentID]],'All Data'!$A199:$CN771,88,FALSE),"unknown")</f>
        <v>0</v>
      </c>
      <c r="AT198" s="159" t="str">
        <f>IFERROR(VLOOKUP(Table1[[#This Row],[RespondentID]],'All Data'!$A199:$CN771,89,FALSE),"unknown")</f>
        <v>Some college</v>
      </c>
      <c r="AU198" s="159" t="str">
        <f>IFERROR(VLOOKUP(Table1[[#This Row],[RespondentID]],'All Data'!$A199:$CN771,90,FALSE),"unknown")</f>
        <v>Retired</v>
      </c>
      <c r="AV198" s="159" t="str">
        <f>IFERROR(VLOOKUP(Table1[[#This Row],[RespondentID]],'All Data'!$A199:$CN771,91,FALSE),"unknown")</f>
        <v>Yes</v>
      </c>
      <c r="AW198" s="159" t="str">
        <f>IFERROR(VLOOKUP(Table1[[#This Row],[RespondentID]],'All Data'!$A199:$CN771,92,FALSE),"unknown")</f>
        <v>Yes</v>
      </c>
    </row>
    <row r="199" spans="1:49" x14ac:dyDescent="0.35">
      <c r="A199" s="6">
        <v>7068308266</v>
      </c>
      <c r="B199" s="6"/>
      <c r="C199" s="6"/>
      <c r="D199" s="6" t="s">
        <v>20</v>
      </c>
      <c r="E199" s="6"/>
      <c r="F199" s="6"/>
      <c r="G199" s="6"/>
      <c r="H199" s="6"/>
      <c r="I199" s="6" t="s">
        <v>25</v>
      </c>
      <c r="J199" s="6"/>
      <c r="K199" s="6"/>
      <c r="L199" s="6"/>
      <c r="M199" s="6" t="s">
        <v>29</v>
      </c>
      <c r="N199" s="6"/>
      <c r="O199" s="8"/>
      <c r="P199" s="8">
        <f t="shared" si="54"/>
        <v>3</v>
      </c>
      <c r="Q199" s="10">
        <f t="shared" si="55"/>
        <v>1</v>
      </c>
      <c r="R199" s="8"/>
      <c r="S199" s="8">
        <f t="shared" si="71"/>
        <v>0</v>
      </c>
      <c r="T199" s="8">
        <f t="shared" si="56"/>
        <v>0</v>
      </c>
      <c r="U199" s="8">
        <f t="shared" si="57"/>
        <v>1</v>
      </c>
      <c r="V199" s="88">
        <f t="shared" si="58"/>
        <v>0</v>
      </c>
      <c r="W199" s="88">
        <f t="shared" si="59"/>
        <v>0</v>
      </c>
      <c r="X199" s="88">
        <f t="shared" si="60"/>
        <v>0</v>
      </c>
      <c r="Y199" s="88">
        <f t="shared" si="61"/>
        <v>0</v>
      </c>
      <c r="Z199" s="88">
        <f t="shared" si="62"/>
        <v>1</v>
      </c>
      <c r="AA199" s="88">
        <f t="shared" si="63"/>
        <v>0</v>
      </c>
      <c r="AB199" s="88">
        <f t="shared" si="64"/>
        <v>0</v>
      </c>
      <c r="AC199" s="88">
        <f t="shared" si="65"/>
        <v>0</v>
      </c>
      <c r="AD199" s="88">
        <f t="shared" si="66"/>
        <v>1</v>
      </c>
      <c r="AE199" s="88">
        <f t="shared" si="67"/>
        <v>0</v>
      </c>
      <c r="AF199" s="8"/>
      <c r="AG199" s="8"/>
      <c r="AH199" s="8">
        <f t="shared" si="68"/>
        <v>3</v>
      </c>
      <c r="AI199" s="8">
        <f t="shared" si="69"/>
        <v>3</v>
      </c>
      <c r="AJ199" s="8" t="str">
        <f t="shared" si="70"/>
        <v>Correct</v>
      </c>
      <c r="AK199" s="8"/>
      <c r="AL199" s="159" t="str">
        <f>IFERROR(VLOOKUP(Table1[[#This Row],[RespondentID]],'All Data'!$A200:$CN772,81,FALSE),"unknown")</f>
        <v>Female</v>
      </c>
      <c r="AM199" s="159">
        <f>IFERROR(VLOOKUP(Table1[[#This Row],[RespondentID]],'All Data'!$A200:$CN772,82,FALSE),"unknown")</f>
        <v>63</v>
      </c>
      <c r="AN199" s="159" t="str">
        <f>IFERROR(VLOOKUP(Table1[[#This Row],[RespondentID]],'All Data'!$A200:$CN772,83,FALSE),"unknown")</f>
        <v>Nassau</v>
      </c>
      <c r="AO199" s="159" t="str">
        <f>IFERROR(VLOOKUP(Table1[[#This Row],[RespondentID]],'All Data'!$A200:$CN772,84,FALSE),"unknown")</f>
        <v>Hicksville, 11801</v>
      </c>
      <c r="AP199" s="159" t="str">
        <f>IFERROR(VLOOKUP(Table1[[#This Row],[RespondentID]],'All Data'!$A200:$CN772,85,FALSE),"unknown")</f>
        <v>White/Caucasian</v>
      </c>
      <c r="AQ199" s="159" t="str">
        <f>IFERROR(VLOOKUP(Table1[[#This Row],[RespondentID]],'All Data'!$A200:$CN772,86,FALSE),"unknown")</f>
        <v>No</v>
      </c>
      <c r="AR199" s="159" t="str">
        <f>IFERROR(VLOOKUP(Table1[[#This Row],[RespondentID]],'All Data'!$A200:$CN772,87,FALSE),"unknown")</f>
        <v xml:space="preserve">English </v>
      </c>
      <c r="AS199" s="159">
        <f>IFERROR(VLOOKUP(Table1[[#This Row],[RespondentID]],'All Data'!$A200:$CN772,88,FALSE),"unknown")</f>
        <v>0</v>
      </c>
      <c r="AT199" s="159" t="str">
        <f>IFERROR(VLOOKUP(Table1[[#This Row],[RespondentID]],'All Data'!$A200:$CN772,89,FALSE),"unknown")</f>
        <v>High school graduate</v>
      </c>
      <c r="AU199" s="159" t="str">
        <f>IFERROR(VLOOKUP(Table1[[#This Row],[RespondentID]],'All Data'!$A200:$CN772,90,FALSE),"unknown")</f>
        <v>Retired</v>
      </c>
      <c r="AV199" s="159" t="str">
        <f>IFERROR(VLOOKUP(Table1[[#This Row],[RespondentID]],'All Data'!$A200:$CN772,91,FALSE),"unknown")</f>
        <v>Yes</v>
      </c>
      <c r="AW199" s="159" t="str">
        <f>IFERROR(VLOOKUP(Table1[[#This Row],[RespondentID]],'All Data'!$A200:$CN772,92,FALSE),"unknown")</f>
        <v>Yes</v>
      </c>
    </row>
    <row r="200" spans="1:49" x14ac:dyDescent="0.35">
      <c r="A200" s="6">
        <v>7068308122</v>
      </c>
      <c r="B200" s="6"/>
      <c r="C200" s="6"/>
      <c r="D200" s="6" t="s">
        <v>20</v>
      </c>
      <c r="E200" s="6"/>
      <c r="F200" s="6"/>
      <c r="G200" s="6"/>
      <c r="H200" s="6"/>
      <c r="I200" s="6"/>
      <c r="J200" s="6"/>
      <c r="K200" s="6"/>
      <c r="L200" s="6"/>
      <c r="M200" s="6"/>
      <c r="N200" s="6"/>
      <c r="O200" s="8"/>
      <c r="P200" s="8">
        <f t="shared" si="54"/>
        <v>1</v>
      </c>
      <c r="Q200" s="9">
        <f t="shared" si="55"/>
        <v>3</v>
      </c>
      <c r="R200" s="8"/>
      <c r="S200" s="8">
        <f t="shared" si="71"/>
        <v>0</v>
      </c>
      <c r="T200" s="8">
        <f t="shared" si="56"/>
        <v>0</v>
      </c>
      <c r="U200" s="8">
        <f t="shared" si="57"/>
        <v>1</v>
      </c>
      <c r="V200" s="88">
        <f t="shared" si="58"/>
        <v>0</v>
      </c>
      <c r="W200" s="88">
        <f t="shared" si="59"/>
        <v>0</v>
      </c>
      <c r="X200" s="88">
        <f t="shared" si="60"/>
        <v>0</v>
      </c>
      <c r="Y200" s="88">
        <f t="shared" si="61"/>
        <v>0</v>
      </c>
      <c r="Z200" s="88">
        <f t="shared" si="62"/>
        <v>0</v>
      </c>
      <c r="AA200" s="88">
        <f t="shared" si="63"/>
        <v>0</v>
      </c>
      <c r="AB200" s="88">
        <f t="shared" si="64"/>
        <v>0</v>
      </c>
      <c r="AC200" s="88">
        <f t="shared" si="65"/>
        <v>0</v>
      </c>
      <c r="AD200" s="88">
        <f t="shared" si="66"/>
        <v>0</v>
      </c>
      <c r="AE200" s="88">
        <f t="shared" si="67"/>
        <v>0</v>
      </c>
      <c r="AF200" s="8"/>
      <c r="AG200" s="8"/>
      <c r="AH200" s="8">
        <f t="shared" si="68"/>
        <v>1</v>
      </c>
      <c r="AI200" s="8">
        <f t="shared" si="69"/>
        <v>1</v>
      </c>
      <c r="AJ200" s="8" t="str">
        <f t="shared" si="70"/>
        <v>Correct</v>
      </c>
      <c r="AK200" s="8"/>
      <c r="AL200" s="159" t="str">
        <f>IFERROR(VLOOKUP(Table1[[#This Row],[RespondentID]],'All Data'!$A201:$CN773,81,FALSE),"unknown")</f>
        <v>Female</v>
      </c>
      <c r="AM200" s="159">
        <f>IFERROR(VLOOKUP(Table1[[#This Row],[RespondentID]],'All Data'!$A201:$CN773,82,FALSE),"unknown")</f>
        <v>84</v>
      </c>
      <c r="AN200" s="159" t="str">
        <f>IFERROR(VLOOKUP(Table1[[#This Row],[RespondentID]],'All Data'!$A201:$CN773,83,FALSE),"unknown")</f>
        <v>Nassau</v>
      </c>
      <c r="AO200" s="159">
        <f>IFERROR(VLOOKUP(Table1[[#This Row],[RespondentID]],'All Data'!$A201:$CN773,84,FALSE),"unknown")</f>
        <v>0</v>
      </c>
      <c r="AP200" s="159" t="str">
        <f>IFERROR(VLOOKUP(Table1[[#This Row],[RespondentID]],'All Data'!$A201:$CN773,85,FALSE),"unknown")</f>
        <v>White/Caucasian</v>
      </c>
      <c r="AQ200" s="159" t="str">
        <f>IFERROR(VLOOKUP(Table1[[#This Row],[RespondentID]],'All Data'!$A201:$CN773,86,FALSE),"unknown")</f>
        <v>No</v>
      </c>
      <c r="AR200" s="159" t="str">
        <f>IFERROR(VLOOKUP(Table1[[#This Row],[RespondentID]],'All Data'!$A201:$CN773,87,FALSE),"unknown")</f>
        <v xml:space="preserve">English Italian </v>
      </c>
      <c r="AS200" s="159" t="str">
        <f>IFERROR(VLOOKUP(Table1[[#This Row],[RespondentID]],'All Data'!$A201:$CN773,88,FALSE),"unknown")</f>
        <v>$50,000 to $74,999</v>
      </c>
      <c r="AT200" s="159" t="str">
        <f>IFERROR(VLOOKUP(Table1[[#This Row],[RespondentID]],'All Data'!$A201:$CN773,89,FALSE),"unknown")</f>
        <v>High school graduate</v>
      </c>
      <c r="AU200" s="159" t="str">
        <f>IFERROR(VLOOKUP(Table1[[#This Row],[RespondentID]],'All Data'!$A201:$CN773,90,FALSE),"unknown")</f>
        <v>Retired</v>
      </c>
      <c r="AV200" s="159" t="str">
        <f>IFERROR(VLOOKUP(Table1[[#This Row],[RespondentID]],'All Data'!$A201:$CN773,91,FALSE),"unknown")</f>
        <v>Yes</v>
      </c>
      <c r="AW200" s="159" t="str">
        <f>IFERROR(VLOOKUP(Table1[[#This Row],[RespondentID]],'All Data'!$A201:$CN773,92,FALSE),"unknown")</f>
        <v>Yes</v>
      </c>
    </row>
    <row r="201" spans="1:49" x14ac:dyDescent="0.35">
      <c r="A201" s="6">
        <v>7068307980</v>
      </c>
      <c r="B201" s="6" t="s">
        <v>18</v>
      </c>
      <c r="C201" s="6" t="s">
        <v>19</v>
      </c>
      <c r="D201" s="6" t="s">
        <v>20</v>
      </c>
      <c r="E201" s="6" t="s">
        <v>21</v>
      </c>
      <c r="F201" s="6"/>
      <c r="G201" s="6"/>
      <c r="H201" s="6" t="s">
        <v>24</v>
      </c>
      <c r="I201" s="6" t="s">
        <v>25</v>
      </c>
      <c r="J201" s="6"/>
      <c r="K201" s="6"/>
      <c r="L201" s="6"/>
      <c r="M201" s="6"/>
      <c r="N201" s="6" t="s">
        <v>30</v>
      </c>
      <c r="O201" s="8"/>
      <c r="P201" s="8">
        <f t="shared" si="54"/>
        <v>7</v>
      </c>
      <c r="Q201" s="10">
        <f t="shared" si="55"/>
        <v>0.42857142857142855</v>
      </c>
      <c r="R201" s="8"/>
      <c r="S201" s="8">
        <f t="shared" si="71"/>
        <v>0.42857142857142855</v>
      </c>
      <c r="T201" s="8">
        <f t="shared" si="56"/>
        <v>0.42857142857142855</v>
      </c>
      <c r="U201" s="8">
        <f t="shared" si="57"/>
        <v>0.42857142857142855</v>
      </c>
      <c r="V201" s="88">
        <f t="shared" si="58"/>
        <v>0.42857142857142855</v>
      </c>
      <c r="W201" s="88">
        <f t="shared" si="59"/>
        <v>0</v>
      </c>
      <c r="X201" s="88">
        <f t="shared" si="60"/>
        <v>0</v>
      </c>
      <c r="Y201" s="88">
        <f t="shared" si="61"/>
        <v>0.42857142857142855</v>
      </c>
      <c r="Z201" s="88">
        <f t="shared" si="62"/>
        <v>0.42857142857142855</v>
      </c>
      <c r="AA201" s="88">
        <f t="shared" si="63"/>
        <v>0</v>
      </c>
      <c r="AB201" s="88">
        <f t="shared" si="64"/>
        <v>0</v>
      </c>
      <c r="AC201" s="88">
        <f t="shared" si="65"/>
        <v>0</v>
      </c>
      <c r="AD201" s="88">
        <f t="shared" si="66"/>
        <v>0</v>
      </c>
      <c r="AE201" s="88">
        <f t="shared" si="67"/>
        <v>0.42857142857142855</v>
      </c>
      <c r="AF201" s="8"/>
      <c r="AG201" s="8"/>
      <c r="AH201" s="8">
        <f t="shared" si="68"/>
        <v>2.9999999999999996</v>
      </c>
      <c r="AI201" s="8">
        <f t="shared" si="69"/>
        <v>7</v>
      </c>
      <c r="AJ201" s="8" t="str">
        <f t="shared" si="70"/>
        <v>Correct</v>
      </c>
      <c r="AK201" s="8"/>
      <c r="AL201" s="159" t="str">
        <f>IFERROR(VLOOKUP(Table1[[#This Row],[RespondentID]],'All Data'!$A202:$CN774,81,FALSE),"unknown")</f>
        <v>Female</v>
      </c>
      <c r="AM201" s="159">
        <f>IFERROR(VLOOKUP(Table1[[#This Row],[RespondentID]],'All Data'!$A202:$CN774,82,FALSE),"unknown")</f>
        <v>66</v>
      </c>
      <c r="AN201" s="159" t="str">
        <f>IFERROR(VLOOKUP(Table1[[#This Row],[RespondentID]],'All Data'!$A202:$CN774,83,FALSE),"unknown")</f>
        <v>Nassau</v>
      </c>
      <c r="AO201" s="159" t="str">
        <f>IFERROR(VLOOKUP(Table1[[#This Row],[RespondentID]],'All Data'!$A202:$CN774,84,FALSE),"unknown")</f>
        <v>New Cassel, 11590</v>
      </c>
      <c r="AP201" s="159" t="str">
        <f>IFERROR(VLOOKUP(Table1[[#This Row],[RespondentID]],'All Data'!$A202:$CN774,85,FALSE),"unknown")</f>
        <v>White/Caucasian</v>
      </c>
      <c r="AQ201" s="159">
        <f>IFERROR(VLOOKUP(Table1[[#This Row],[RespondentID]],'All Data'!$A202:$CN774,86,FALSE),"unknown")</f>
        <v>0</v>
      </c>
      <c r="AR201" s="159" t="str">
        <f>IFERROR(VLOOKUP(Table1[[#This Row],[RespondentID]],'All Data'!$A202:$CN774,87,FALSE),"unknown")</f>
        <v xml:space="preserve">English </v>
      </c>
      <c r="AS201" s="159" t="str">
        <f>IFERROR(VLOOKUP(Table1[[#This Row],[RespondentID]],'All Data'!$A202:$CN774,88,FALSE),"unknown")</f>
        <v>$50,000 to $74,999</v>
      </c>
      <c r="AT201" s="159" t="str">
        <f>IFERROR(VLOOKUP(Table1[[#This Row],[RespondentID]],'All Data'!$A202:$CN774,89,FALSE),"unknown")</f>
        <v>Some college</v>
      </c>
      <c r="AU201" s="159" t="str">
        <f>IFERROR(VLOOKUP(Table1[[#This Row],[RespondentID]],'All Data'!$A202:$CN774,90,FALSE),"unknown")</f>
        <v>Retired</v>
      </c>
      <c r="AV201" s="159" t="str">
        <f>IFERROR(VLOOKUP(Table1[[#This Row],[RespondentID]],'All Data'!$A202:$CN774,91,FALSE),"unknown")</f>
        <v>Yes</v>
      </c>
      <c r="AW201" s="159" t="str">
        <f>IFERROR(VLOOKUP(Table1[[#This Row],[RespondentID]],'All Data'!$A202:$CN774,92,FALSE),"unknown")</f>
        <v>Yes</v>
      </c>
    </row>
    <row r="202" spans="1:49" x14ac:dyDescent="0.35">
      <c r="A202" s="6">
        <v>7068307803</v>
      </c>
      <c r="B202" s="6"/>
      <c r="C202" s="6" t="s">
        <v>19</v>
      </c>
      <c r="D202" s="6" t="s">
        <v>20</v>
      </c>
      <c r="E202" s="6"/>
      <c r="F202" s="6"/>
      <c r="G202" s="6"/>
      <c r="H202" s="6"/>
      <c r="I202" s="6"/>
      <c r="J202" s="6" t="s">
        <v>26</v>
      </c>
      <c r="K202" s="6"/>
      <c r="L202" s="6"/>
      <c r="M202" s="6"/>
      <c r="N202" s="6"/>
      <c r="O202" s="8"/>
      <c r="P202" s="8">
        <f t="shared" si="54"/>
        <v>3</v>
      </c>
      <c r="Q202" s="9">
        <f t="shared" si="55"/>
        <v>1</v>
      </c>
      <c r="R202" s="8"/>
      <c r="S202" s="8">
        <f t="shared" si="71"/>
        <v>0</v>
      </c>
      <c r="T202" s="8">
        <f t="shared" si="56"/>
        <v>1</v>
      </c>
      <c r="U202" s="8">
        <f t="shared" si="57"/>
        <v>1</v>
      </c>
      <c r="V202" s="88">
        <f t="shared" si="58"/>
        <v>0</v>
      </c>
      <c r="W202" s="88">
        <f t="shared" si="59"/>
        <v>0</v>
      </c>
      <c r="X202" s="88">
        <f t="shared" si="60"/>
        <v>0</v>
      </c>
      <c r="Y202" s="88">
        <f t="shared" si="61"/>
        <v>0</v>
      </c>
      <c r="Z202" s="88">
        <f t="shared" si="62"/>
        <v>0</v>
      </c>
      <c r="AA202" s="88">
        <f t="shared" si="63"/>
        <v>1</v>
      </c>
      <c r="AB202" s="88">
        <f t="shared" si="64"/>
        <v>0</v>
      </c>
      <c r="AC202" s="88">
        <f t="shared" si="65"/>
        <v>0</v>
      </c>
      <c r="AD202" s="88">
        <f t="shared" si="66"/>
        <v>0</v>
      </c>
      <c r="AE202" s="88">
        <f t="shared" si="67"/>
        <v>0</v>
      </c>
      <c r="AF202" s="8"/>
      <c r="AG202" s="8"/>
      <c r="AH202" s="8">
        <f t="shared" si="68"/>
        <v>3</v>
      </c>
      <c r="AI202" s="8">
        <f t="shared" si="69"/>
        <v>3</v>
      </c>
      <c r="AJ202" s="8" t="str">
        <f t="shared" si="70"/>
        <v>Correct</v>
      </c>
      <c r="AK202" s="8"/>
      <c r="AL202" s="159" t="str">
        <f>IFERROR(VLOOKUP(Table1[[#This Row],[RespondentID]],'All Data'!$A203:$CN775,81,FALSE),"unknown")</f>
        <v>Male</v>
      </c>
      <c r="AM202" s="159">
        <f>IFERROR(VLOOKUP(Table1[[#This Row],[RespondentID]],'All Data'!$A203:$CN775,82,FALSE),"unknown")</f>
        <v>82</v>
      </c>
      <c r="AN202" s="159" t="str">
        <f>IFERROR(VLOOKUP(Table1[[#This Row],[RespondentID]],'All Data'!$A203:$CN775,83,FALSE),"unknown")</f>
        <v>Nassau</v>
      </c>
      <c r="AO202" s="159">
        <f>IFERROR(VLOOKUP(Table1[[#This Row],[RespondentID]],'All Data'!$A203:$CN775,84,FALSE),"unknown")</f>
        <v>0</v>
      </c>
      <c r="AP202" s="159" t="str">
        <f>IFERROR(VLOOKUP(Table1[[#This Row],[RespondentID]],'All Data'!$A203:$CN775,85,FALSE),"unknown")</f>
        <v>Multi-racial</v>
      </c>
      <c r="AQ202" s="159" t="str">
        <f>IFERROR(VLOOKUP(Table1[[#This Row],[RespondentID]],'All Data'!$A203:$CN775,86,FALSE),"unknown")</f>
        <v>No</v>
      </c>
      <c r="AR202" s="159" t="str">
        <f>IFERROR(VLOOKUP(Table1[[#This Row],[RespondentID]],'All Data'!$A203:$CN775,87,FALSE),"unknown")</f>
        <v xml:space="preserve">English </v>
      </c>
      <c r="AS202" s="159">
        <f>IFERROR(VLOOKUP(Table1[[#This Row],[RespondentID]],'All Data'!$A203:$CN775,88,FALSE),"unknown")</f>
        <v>0</v>
      </c>
      <c r="AT202" s="159" t="str">
        <f>IFERROR(VLOOKUP(Table1[[#This Row],[RespondentID]],'All Data'!$A203:$CN775,89,FALSE),"unknown")</f>
        <v>College graduate</v>
      </c>
      <c r="AU202" s="159" t="str">
        <f>IFERROR(VLOOKUP(Table1[[#This Row],[RespondentID]],'All Data'!$A203:$CN775,90,FALSE),"unknown")</f>
        <v>Retired</v>
      </c>
      <c r="AV202" s="159" t="str">
        <f>IFERROR(VLOOKUP(Table1[[#This Row],[RespondentID]],'All Data'!$A203:$CN775,91,FALSE),"unknown")</f>
        <v>Yes</v>
      </c>
      <c r="AW202" s="159" t="str">
        <f>IFERROR(VLOOKUP(Table1[[#This Row],[RespondentID]],'All Data'!$A203:$CN775,92,FALSE),"unknown")</f>
        <v>Yes</v>
      </c>
    </row>
    <row r="203" spans="1:49" x14ac:dyDescent="0.35">
      <c r="A203" s="6">
        <v>7068307692</v>
      </c>
      <c r="B203" s="6"/>
      <c r="C203" s="6" t="s">
        <v>19</v>
      </c>
      <c r="D203" s="6"/>
      <c r="E203" s="6"/>
      <c r="F203" s="6"/>
      <c r="G203" s="6"/>
      <c r="H203" s="6"/>
      <c r="I203" s="6"/>
      <c r="J203" s="6"/>
      <c r="K203" s="6"/>
      <c r="L203" s="6"/>
      <c r="M203" s="6"/>
      <c r="N203" s="6"/>
      <c r="O203" s="8"/>
      <c r="P203" s="8">
        <f t="shared" si="54"/>
        <v>1</v>
      </c>
      <c r="Q203" s="10">
        <f t="shared" si="55"/>
        <v>3</v>
      </c>
      <c r="R203" s="8"/>
      <c r="S203" s="8">
        <f t="shared" si="71"/>
        <v>0</v>
      </c>
      <c r="T203" s="8">
        <f t="shared" si="56"/>
        <v>1</v>
      </c>
      <c r="U203" s="8">
        <f t="shared" si="57"/>
        <v>0</v>
      </c>
      <c r="V203" s="88">
        <f t="shared" si="58"/>
        <v>0</v>
      </c>
      <c r="W203" s="88">
        <f t="shared" si="59"/>
        <v>0</v>
      </c>
      <c r="X203" s="88">
        <f t="shared" si="60"/>
        <v>0</v>
      </c>
      <c r="Y203" s="88">
        <f t="shared" si="61"/>
        <v>0</v>
      </c>
      <c r="Z203" s="88">
        <f t="shared" si="62"/>
        <v>0</v>
      </c>
      <c r="AA203" s="88">
        <f t="shared" si="63"/>
        <v>0</v>
      </c>
      <c r="AB203" s="88">
        <f t="shared" si="64"/>
        <v>0</v>
      </c>
      <c r="AC203" s="88">
        <f t="shared" si="65"/>
        <v>0</v>
      </c>
      <c r="AD203" s="88">
        <f t="shared" si="66"/>
        <v>0</v>
      </c>
      <c r="AE203" s="88">
        <f t="shared" si="67"/>
        <v>0</v>
      </c>
      <c r="AF203" s="8"/>
      <c r="AG203" s="8"/>
      <c r="AH203" s="8">
        <f t="shared" si="68"/>
        <v>1</v>
      </c>
      <c r="AI203" s="8">
        <f t="shared" si="69"/>
        <v>1</v>
      </c>
      <c r="AJ203" s="8" t="str">
        <f t="shared" si="70"/>
        <v>Correct</v>
      </c>
      <c r="AK203" s="8"/>
      <c r="AL203" s="159" t="str">
        <f>IFERROR(VLOOKUP(Table1[[#This Row],[RespondentID]],'All Data'!$A204:$CN776,81,FALSE),"unknown")</f>
        <v>Male</v>
      </c>
      <c r="AM203" s="159">
        <f>IFERROR(VLOOKUP(Table1[[#This Row],[RespondentID]],'All Data'!$A204:$CN776,82,FALSE),"unknown")</f>
        <v>72</v>
      </c>
      <c r="AN203" s="159" t="str">
        <f>IFERROR(VLOOKUP(Table1[[#This Row],[RespondentID]],'All Data'!$A204:$CN776,83,FALSE),"unknown")</f>
        <v>Nassau</v>
      </c>
      <c r="AO203" s="159" t="str">
        <f>IFERROR(VLOOKUP(Table1[[#This Row],[RespondentID]],'All Data'!$A204:$CN776,84,FALSE),"unknown")</f>
        <v>Carle Place, 11514</v>
      </c>
      <c r="AP203" s="159">
        <f>IFERROR(VLOOKUP(Table1[[#This Row],[RespondentID]],'All Data'!$A204:$CN776,85,FALSE),"unknown")</f>
        <v>0</v>
      </c>
      <c r="AQ203" s="159">
        <f>IFERROR(VLOOKUP(Table1[[#This Row],[RespondentID]],'All Data'!$A204:$CN776,86,FALSE),"unknown")</f>
        <v>0</v>
      </c>
      <c r="AR203" s="159" t="str">
        <f>IFERROR(VLOOKUP(Table1[[#This Row],[RespondentID]],'All Data'!$A204:$CN776,87,FALSE),"unknown")</f>
        <v xml:space="preserve">English </v>
      </c>
      <c r="AS203" s="159" t="str">
        <f>IFERROR(VLOOKUP(Table1[[#This Row],[RespondentID]],'All Data'!$A204:$CN776,88,FALSE),"unknown")</f>
        <v>$20,000 to $34,999</v>
      </c>
      <c r="AT203" s="159" t="str">
        <f>IFERROR(VLOOKUP(Table1[[#This Row],[RespondentID]],'All Data'!$A204:$CN776,89,FALSE),"unknown")</f>
        <v>Technical school</v>
      </c>
      <c r="AU203" s="159" t="str">
        <f>IFERROR(VLOOKUP(Table1[[#This Row],[RespondentID]],'All Data'!$A204:$CN776,90,FALSE),"unknown")</f>
        <v>Retired</v>
      </c>
      <c r="AV203" s="159" t="str">
        <f>IFERROR(VLOOKUP(Table1[[#This Row],[RespondentID]],'All Data'!$A204:$CN776,91,FALSE),"unknown")</f>
        <v>Yes</v>
      </c>
      <c r="AW203" s="159" t="str">
        <f>IFERROR(VLOOKUP(Table1[[#This Row],[RespondentID]],'All Data'!$A204:$CN776,92,FALSE),"unknown")</f>
        <v>Yes</v>
      </c>
    </row>
    <row r="204" spans="1:49" x14ac:dyDescent="0.35">
      <c r="A204" s="6">
        <v>7068307580</v>
      </c>
      <c r="B204" s="6"/>
      <c r="C204" s="6"/>
      <c r="D204" s="6" t="s">
        <v>20</v>
      </c>
      <c r="E204" s="6"/>
      <c r="F204" s="6"/>
      <c r="G204" s="6"/>
      <c r="H204" s="6"/>
      <c r="I204" s="6"/>
      <c r="J204" s="6"/>
      <c r="K204" s="6"/>
      <c r="L204" s="6"/>
      <c r="M204" s="6"/>
      <c r="N204" s="6"/>
      <c r="O204" s="8"/>
      <c r="P204" s="8">
        <f t="shared" si="54"/>
        <v>1</v>
      </c>
      <c r="Q204" s="9">
        <f t="shared" si="55"/>
        <v>3</v>
      </c>
      <c r="R204" s="8"/>
      <c r="S204" s="8">
        <f t="shared" si="71"/>
        <v>0</v>
      </c>
      <c r="T204" s="8">
        <f t="shared" si="56"/>
        <v>0</v>
      </c>
      <c r="U204" s="8">
        <f t="shared" si="57"/>
        <v>1</v>
      </c>
      <c r="V204" s="88">
        <f t="shared" si="58"/>
        <v>0</v>
      </c>
      <c r="W204" s="88">
        <f t="shared" si="59"/>
        <v>0</v>
      </c>
      <c r="X204" s="88">
        <f t="shared" si="60"/>
        <v>0</v>
      </c>
      <c r="Y204" s="88">
        <f t="shared" si="61"/>
        <v>0</v>
      </c>
      <c r="Z204" s="88">
        <f t="shared" si="62"/>
        <v>0</v>
      </c>
      <c r="AA204" s="88">
        <f t="shared" si="63"/>
        <v>0</v>
      </c>
      <c r="AB204" s="88">
        <f t="shared" si="64"/>
        <v>0</v>
      </c>
      <c r="AC204" s="88">
        <f t="shared" si="65"/>
        <v>0</v>
      </c>
      <c r="AD204" s="88">
        <f t="shared" si="66"/>
        <v>0</v>
      </c>
      <c r="AE204" s="88">
        <f t="shared" si="67"/>
        <v>0</v>
      </c>
      <c r="AF204" s="8"/>
      <c r="AG204" s="8"/>
      <c r="AH204" s="8">
        <f t="shared" si="68"/>
        <v>1</v>
      </c>
      <c r="AI204" s="8">
        <f t="shared" si="69"/>
        <v>1</v>
      </c>
      <c r="AJ204" s="8" t="str">
        <f t="shared" si="70"/>
        <v>Correct</v>
      </c>
      <c r="AK204" s="8"/>
      <c r="AL204" s="159" t="str">
        <f>IFERROR(VLOOKUP(Table1[[#This Row],[RespondentID]],'All Data'!$A205:$CN777,81,FALSE),"unknown")</f>
        <v>Female</v>
      </c>
      <c r="AM204" s="159">
        <f>IFERROR(VLOOKUP(Table1[[#This Row],[RespondentID]],'All Data'!$A205:$CN777,82,FALSE),"unknown")</f>
        <v>69</v>
      </c>
      <c r="AN204" s="159" t="str">
        <f>IFERROR(VLOOKUP(Table1[[#This Row],[RespondentID]],'All Data'!$A205:$CN777,83,FALSE),"unknown")</f>
        <v>Nassau</v>
      </c>
      <c r="AO204" s="159" t="str">
        <f>IFERROR(VLOOKUP(Table1[[#This Row],[RespondentID]],'All Data'!$A205:$CN777,84,FALSE),"unknown")</f>
        <v>New Hyde Park, 11040</v>
      </c>
      <c r="AP204" s="159" t="str">
        <f>IFERROR(VLOOKUP(Table1[[#This Row],[RespondentID]],'All Data'!$A205:$CN777,85,FALSE),"unknown")</f>
        <v>Asian/Pacific Islander</v>
      </c>
      <c r="AQ204" s="159" t="str">
        <f>IFERROR(VLOOKUP(Table1[[#This Row],[RespondentID]],'All Data'!$A205:$CN777,86,FALSE),"unknown")</f>
        <v>No</v>
      </c>
      <c r="AR204" s="159" t="str">
        <f>IFERROR(VLOOKUP(Table1[[#This Row],[RespondentID]],'All Data'!$A205:$CN777,87,FALSE),"unknown")</f>
        <v xml:space="preserve"> </v>
      </c>
      <c r="AS204" s="159" t="str">
        <f>IFERROR(VLOOKUP(Table1[[#This Row],[RespondentID]],'All Data'!$A205:$CN777,88,FALSE),"unknown")</f>
        <v>$35,000 to $49,999</v>
      </c>
      <c r="AT204" s="159">
        <f>IFERROR(VLOOKUP(Table1[[#This Row],[RespondentID]],'All Data'!$A205:$CN777,89,FALSE),"unknown")</f>
        <v>0</v>
      </c>
      <c r="AU204" s="159" t="str">
        <f>IFERROR(VLOOKUP(Table1[[#This Row],[RespondentID]],'All Data'!$A205:$CN777,90,FALSE),"unknown")</f>
        <v>Retired</v>
      </c>
      <c r="AV204" s="159" t="str">
        <f>IFERROR(VLOOKUP(Table1[[#This Row],[RespondentID]],'All Data'!$A205:$CN777,91,FALSE),"unknown")</f>
        <v>Yes</v>
      </c>
      <c r="AW204" s="159">
        <f>IFERROR(VLOOKUP(Table1[[#This Row],[RespondentID]],'All Data'!$A205:$CN777,92,FALSE),"unknown")</f>
        <v>0</v>
      </c>
    </row>
    <row r="205" spans="1:49" x14ac:dyDescent="0.35">
      <c r="A205" s="6">
        <v>7068307429</v>
      </c>
      <c r="B205" s="6" t="s">
        <v>18</v>
      </c>
      <c r="C205" s="6"/>
      <c r="D205" s="6" t="s">
        <v>20</v>
      </c>
      <c r="E205" s="6"/>
      <c r="F205" s="6"/>
      <c r="G205" s="6" t="s">
        <v>23</v>
      </c>
      <c r="H205" s="6"/>
      <c r="I205" s="6"/>
      <c r="J205" s="6"/>
      <c r="K205" s="6"/>
      <c r="L205" s="6"/>
      <c r="M205" s="6" t="s">
        <v>29</v>
      </c>
      <c r="N205" s="6"/>
      <c r="O205" s="8"/>
      <c r="P205" s="8">
        <f t="shared" si="54"/>
        <v>4</v>
      </c>
      <c r="Q205" s="10">
        <f t="shared" si="55"/>
        <v>0.75</v>
      </c>
      <c r="R205" s="8"/>
      <c r="S205" s="8">
        <f t="shared" si="71"/>
        <v>0.75</v>
      </c>
      <c r="T205" s="8">
        <f t="shared" si="56"/>
        <v>0</v>
      </c>
      <c r="U205" s="8">
        <f t="shared" si="57"/>
        <v>0.75</v>
      </c>
      <c r="V205" s="88">
        <f t="shared" si="58"/>
        <v>0</v>
      </c>
      <c r="W205" s="88">
        <f t="shared" si="59"/>
        <v>0</v>
      </c>
      <c r="X205" s="88">
        <f t="shared" si="60"/>
        <v>0.75</v>
      </c>
      <c r="Y205" s="88">
        <f t="shared" si="61"/>
        <v>0</v>
      </c>
      <c r="Z205" s="88">
        <f t="shared" si="62"/>
        <v>0</v>
      </c>
      <c r="AA205" s="88">
        <f t="shared" si="63"/>
        <v>0</v>
      </c>
      <c r="AB205" s="88">
        <f t="shared" si="64"/>
        <v>0</v>
      </c>
      <c r="AC205" s="88">
        <f t="shared" si="65"/>
        <v>0</v>
      </c>
      <c r="AD205" s="88">
        <f t="shared" si="66"/>
        <v>0.75</v>
      </c>
      <c r="AE205" s="88">
        <f t="shared" si="67"/>
        <v>0</v>
      </c>
      <c r="AF205" s="8"/>
      <c r="AG205" s="8"/>
      <c r="AH205" s="8">
        <f t="shared" si="68"/>
        <v>3</v>
      </c>
      <c r="AI205" s="8">
        <f t="shared" si="69"/>
        <v>4</v>
      </c>
      <c r="AJ205" s="8" t="str">
        <f t="shared" si="70"/>
        <v>Correct</v>
      </c>
      <c r="AK205" s="8"/>
      <c r="AL205" s="159" t="str">
        <f>IFERROR(VLOOKUP(Table1[[#This Row],[RespondentID]],'All Data'!$A206:$CN778,81,FALSE),"unknown")</f>
        <v>Male</v>
      </c>
      <c r="AM205" s="159">
        <f>IFERROR(VLOOKUP(Table1[[#This Row],[RespondentID]],'All Data'!$A206:$CN778,82,FALSE),"unknown")</f>
        <v>76</v>
      </c>
      <c r="AN205" s="159" t="str">
        <f>IFERROR(VLOOKUP(Table1[[#This Row],[RespondentID]],'All Data'!$A206:$CN778,83,FALSE),"unknown")</f>
        <v>Nassau</v>
      </c>
      <c r="AO205" s="159" t="str">
        <f>IFERROR(VLOOKUP(Table1[[#This Row],[RespondentID]],'All Data'!$A206:$CN778,84,FALSE),"unknown")</f>
        <v>Great Neck, 11021</v>
      </c>
      <c r="AP205" s="159" t="str">
        <f>IFERROR(VLOOKUP(Table1[[#This Row],[RespondentID]],'All Data'!$A206:$CN778,85,FALSE),"unknown")</f>
        <v>White/Caucasian</v>
      </c>
      <c r="AQ205" s="159" t="str">
        <f>IFERROR(VLOOKUP(Table1[[#This Row],[RespondentID]],'All Data'!$A206:$CN778,86,FALSE),"unknown")</f>
        <v>No</v>
      </c>
      <c r="AR205" s="159" t="str">
        <f>IFERROR(VLOOKUP(Table1[[#This Row],[RespondentID]],'All Data'!$A206:$CN778,87,FALSE),"unknown")</f>
        <v xml:space="preserve">English </v>
      </c>
      <c r="AS205" s="159" t="str">
        <f>IFERROR(VLOOKUP(Table1[[#This Row],[RespondentID]],'All Data'!$A206:$CN778,88,FALSE),"unknown")</f>
        <v>$20,000 to $34,999</v>
      </c>
      <c r="AT205" s="159" t="str">
        <f>IFERROR(VLOOKUP(Table1[[#This Row],[RespondentID]],'All Data'!$A206:$CN778,89,FALSE),"unknown")</f>
        <v>Some college</v>
      </c>
      <c r="AU205" s="159" t="str">
        <f>IFERROR(VLOOKUP(Table1[[#This Row],[RespondentID]],'All Data'!$A206:$CN778,90,FALSE),"unknown")</f>
        <v>Retired</v>
      </c>
      <c r="AV205" s="159" t="str">
        <f>IFERROR(VLOOKUP(Table1[[#This Row],[RespondentID]],'All Data'!$A206:$CN778,91,FALSE),"unknown")</f>
        <v>Yes</v>
      </c>
      <c r="AW205" s="159" t="str">
        <f>IFERROR(VLOOKUP(Table1[[#This Row],[RespondentID]],'All Data'!$A206:$CN778,92,FALSE),"unknown")</f>
        <v>Yes</v>
      </c>
    </row>
    <row r="206" spans="1:49" x14ac:dyDescent="0.35">
      <c r="A206" s="6">
        <v>7068307208</v>
      </c>
      <c r="B206" s="6"/>
      <c r="C206" s="6" t="s">
        <v>19</v>
      </c>
      <c r="D206" s="6" t="s">
        <v>20</v>
      </c>
      <c r="E206" s="6"/>
      <c r="F206" s="6"/>
      <c r="G206" s="6"/>
      <c r="H206" s="6"/>
      <c r="I206" s="6"/>
      <c r="J206" s="6" t="s">
        <v>26</v>
      </c>
      <c r="K206" s="6"/>
      <c r="L206" s="6"/>
      <c r="M206" s="6"/>
      <c r="N206" s="6"/>
      <c r="O206" s="8"/>
      <c r="P206" s="8">
        <f t="shared" si="54"/>
        <v>3</v>
      </c>
      <c r="Q206" s="9">
        <f t="shared" si="55"/>
        <v>1</v>
      </c>
      <c r="R206" s="8"/>
      <c r="S206" s="8">
        <f t="shared" si="71"/>
        <v>0</v>
      </c>
      <c r="T206" s="8">
        <f t="shared" si="56"/>
        <v>1</v>
      </c>
      <c r="U206" s="8">
        <f t="shared" si="57"/>
        <v>1</v>
      </c>
      <c r="V206" s="88">
        <f t="shared" si="58"/>
        <v>0</v>
      </c>
      <c r="W206" s="88">
        <f t="shared" si="59"/>
        <v>0</v>
      </c>
      <c r="X206" s="88">
        <f t="shared" si="60"/>
        <v>0</v>
      </c>
      <c r="Y206" s="88">
        <f t="shared" si="61"/>
        <v>0</v>
      </c>
      <c r="Z206" s="88">
        <f t="shared" si="62"/>
        <v>0</v>
      </c>
      <c r="AA206" s="88">
        <f t="shared" si="63"/>
        <v>1</v>
      </c>
      <c r="AB206" s="88">
        <f t="shared" si="64"/>
        <v>0</v>
      </c>
      <c r="AC206" s="88">
        <f t="shared" si="65"/>
        <v>0</v>
      </c>
      <c r="AD206" s="88">
        <f t="shared" si="66"/>
        <v>0</v>
      </c>
      <c r="AE206" s="88">
        <f t="shared" si="67"/>
        <v>0</v>
      </c>
      <c r="AF206" s="8"/>
      <c r="AG206" s="8"/>
      <c r="AH206" s="8">
        <f t="shared" si="68"/>
        <v>3</v>
      </c>
      <c r="AI206" s="8">
        <f t="shared" si="69"/>
        <v>3</v>
      </c>
      <c r="AJ206" s="8" t="str">
        <f t="shared" si="70"/>
        <v>Correct</v>
      </c>
      <c r="AK206" s="8"/>
      <c r="AL206" s="159" t="str">
        <f>IFERROR(VLOOKUP(Table1[[#This Row],[RespondentID]],'All Data'!$A207:$CN779,81,FALSE),"unknown")</f>
        <v>Male</v>
      </c>
      <c r="AM206" s="159">
        <f>IFERROR(VLOOKUP(Table1[[#This Row],[RespondentID]],'All Data'!$A207:$CN779,82,FALSE),"unknown")</f>
        <v>77</v>
      </c>
      <c r="AN206" s="159" t="str">
        <f>IFERROR(VLOOKUP(Table1[[#This Row],[RespondentID]],'All Data'!$A207:$CN779,83,FALSE),"unknown")</f>
        <v>Nassau</v>
      </c>
      <c r="AO206" s="159" t="str">
        <f>IFERROR(VLOOKUP(Table1[[#This Row],[RespondentID]],'All Data'!$A207:$CN779,84,FALSE),"unknown")</f>
        <v>Franklin Square, 11010</v>
      </c>
      <c r="AP206" s="159" t="str">
        <f>IFERROR(VLOOKUP(Table1[[#This Row],[RespondentID]],'All Data'!$A207:$CN779,85,FALSE),"unknown")</f>
        <v>White/Caucasian</v>
      </c>
      <c r="AQ206" s="159">
        <f>IFERROR(VLOOKUP(Table1[[#This Row],[RespondentID]],'All Data'!$A207:$CN779,86,FALSE),"unknown")</f>
        <v>0</v>
      </c>
      <c r="AR206" s="159" t="str">
        <f>IFERROR(VLOOKUP(Table1[[#This Row],[RespondentID]],'All Data'!$A207:$CN779,87,FALSE),"unknown")</f>
        <v xml:space="preserve">English </v>
      </c>
      <c r="AS206" s="159" t="str">
        <f>IFERROR(VLOOKUP(Table1[[#This Row],[RespondentID]],'All Data'!$A207:$CN779,88,FALSE),"unknown")</f>
        <v>$50,000 to $74,999</v>
      </c>
      <c r="AT206" s="159" t="str">
        <f>IFERROR(VLOOKUP(Table1[[#This Row],[RespondentID]],'All Data'!$A207:$CN779,89,FALSE),"unknown")</f>
        <v>College graduate</v>
      </c>
      <c r="AU206" s="159" t="str">
        <f>IFERROR(VLOOKUP(Table1[[#This Row],[RespondentID]],'All Data'!$A207:$CN779,90,FALSE),"unknown")</f>
        <v>Retired</v>
      </c>
      <c r="AV206" s="159" t="str">
        <f>IFERROR(VLOOKUP(Table1[[#This Row],[RespondentID]],'All Data'!$A207:$CN779,91,FALSE),"unknown")</f>
        <v>Yes</v>
      </c>
      <c r="AW206" s="159" t="str">
        <f>IFERROR(VLOOKUP(Table1[[#This Row],[RespondentID]],'All Data'!$A207:$CN779,92,FALSE),"unknown")</f>
        <v>Yes</v>
      </c>
    </row>
    <row r="207" spans="1:49" x14ac:dyDescent="0.35">
      <c r="A207" s="6">
        <v>7045796123</v>
      </c>
      <c r="B207" s="6"/>
      <c r="C207" s="6"/>
      <c r="D207" s="6"/>
      <c r="E207" s="6"/>
      <c r="F207" s="6"/>
      <c r="G207" s="6"/>
      <c r="H207" s="6"/>
      <c r="I207" s="6"/>
      <c r="J207" s="6"/>
      <c r="K207" s="6"/>
      <c r="L207" s="6"/>
      <c r="M207" s="6"/>
      <c r="N207" s="6" t="s">
        <v>30</v>
      </c>
      <c r="O207" s="8"/>
      <c r="P207" s="8">
        <f t="shared" si="54"/>
        <v>1</v>
      </c>
      <c r="Q207" s="10">
        <f t="shared" si="55"/>
        <v>3</v>
      </c>
      <c r="R207" s="8"/>
      <c r="S207" s="8">
        <f t="shared" si="71"/>
        <v>0</v>
      </c>
      <c r="T207" s="8">
        <f t="shared" si="56"/>
        <v>0</v>
      </c>
      <c r="U207" s="8">
        <f t="shared" si="57"/>
        <v>0</v>
      </c>
      <c r="V207" s="88">
        <f t="shared" si="58"/>
        <v>0</v>
      </c>
      <c r="W207" s="88">
        <f t="shared" si="59"/>
        <v>0</v>
      </c>
      <c r="X207" s="88">
        <f t="shared" si="60"/>
        <v>0</v>
      </c>
      <c r="Y207" s="88">
        <f t="shared" si="61"/>
        <v>0</v>
      </c>
      <c r="Z207" s="88">
        <f t="shared" si="62"/>
        <v>0</v>
      </c>
      <c r="AA207" s="88">
        <f t="shared" si="63"/>
        <v>0</v>
      </c>
      <c r="AB207" s="88">
        <f t="shared" si="64"/>
        <v>0</v>
      </c>
      <c r="AC207" s="88">
        <f t="shared" si="65"/>
        <v>0</v>
      </c>
      <c r="AD207" s="88">
        <f t="shared" si="66"/>
        <v>0</v>
      </c>
      <c r="AE207" s="88">
        <f t="shared" si="67"/>
        <v>1</v>
      </c>
      <c r="AF207" s="8"/>
      <c r="AG207" s="8"/>
      <c r="AH207" s="8">
        <f t="shared" si="68"/>
        <v>1</v>
      </c>
      <c r="AI207" s="8">
        <f t="shared" si="69"/>
        <v>1</v>
      </c>
      <c r="AJ207" s="8" t="str">
        <f t="shared" si="70"/>
        <v>Correct</v>
      </c>
      <c r="AK207" s="8"/>
      <c r="AL207" s="159" t="str">
        <f>IFERROR(VLOOKUP(Table1[[#This Row],[RespondentID]],'All Data'!$A208:$CN780,81,FALSE),"unknown")</f>
        <v>Female</v>
      </c>
      <c r="AM207" s="159">
        <f>IFERROR(VLOOKUP(Table1[[#This Row],[RespondentID]],'All Data'!$A208:$CN780,82,FALSE),"unknown")</f>
        <v>86</v>
      </c>
      <c r="AN207" s="159" t="str">
        <f>IFERROR(VLOOKUP(Table1[[#This Row],[RespondentID]],'All Data'!$A208:$CN780,83,FALSE),"unknown")</f>
        <v>Suffolk</v>
      </c>
      <c r="AO207" s="159" t="str">
        <f>IFERROR(VLOOKUP(Table1[[#This Row],[RespondentID]],'All Data'!$A208:$CN780,84,FALSE),"unknown")</f>
        <v>West Babylon, 11704</v>
      </c>
      <c r="AP207" s="159" t="str">
        <f>IFERROR(VLOOKUP(Table1[[#This Row],[RespondentID]],'All Data'!$A208:$CN780,85,FALSE),"unknown")</f>
        <v>White/Caucasian</v>
      </c>
      <c r="AQ207" s="159" t="str">
        <f>IFERROR(VLOOKUP(Table1[[#This Row],[RespondentID]],'All Data'!$A208:$CN780,86,FALSE),"unknown")</f>
        <v>No</v>
      </c>
      <c r="AR207" s="159" t="str">
        <f>IFERROR(VLOOKUP(Table1[[#This Row],[RespondentID]],'All Data'!$A208:$CN780,87,FALSE),"unknown")</f>
        <v xml:space="preserve">English </v>
      </c>
      <c r="AS207" s="159" t="str">
        <f>IFERROR(VLOOKUP(Table1[[#This Row],[RespondentID]],'All Data'!$A208:$CN780,88,FALSE),"unknown")</f>
        <v>$0-$19,999</v>
      </c>
      <c r="AT207" s="159" t="str">
        <f>IFERROR(VLOOKUP(Table1[[#This Row],[RespondentID]],'All Data'!$A208:$CN780,89,FALSE),"unknown")</f>
        <v>High school graduate</v>
      </c>
      <c r="AU207" s="159" t="str">
        <f>IFERROR(VLOOKUP(Table1[[#This Row],[RespondentID]],'All Data'!$A208:$CN780,90,FALSE),"unknown")</f>
        <v>Retired</v>
      </c>
      <c r="AV207" s="159" t="str">
        <f>IFERROR(VLOOKUP(Table1[[#This Row],[RespondentID]],'All Data'!$A208:$CN780,91,FALSE),"unknown")</f>
        <v>Yes</v>
      </c>
      <c r="AW207" s="159" t="str">
        <f>IFERROR(VLOOKUP(Table1[[#This Row],[RespondentID]],'All Data'!$A208:$CN780,92,FALSE),"unknown")</f>
        <v>No</v>
      </c>
    </row>
    <row r="208" spans="1:49" x14ac:dyDescent="0.35">
      <c r="A208" s="6">
        <v>7045795942</v>
      </c>
      <c r="B208" s="6"/>
      <c r="C208" s="6"/>
      <c r="D208" s="6" t="s">
        <v>20</v>
      </c>
      <c r="E208" s="6"/>
      <c r="F208" s="6"/>
      <c r="G208" s="6"/>
      <c r="H208" s="6"/>
      <c r="I208" s="6" t="s">
        <v>25</v>
      </c>
      <c r="J208" s="6"/>
      <c r="K208" s="6"/>
      <c r="L208" s="6"/>
      <c r="M208" s="6"/>
      <c r="N208" s="6" t="s">
        <v>30</v>
      </c>
      <c r="O208" s="8"/>
      <c r="P208" s="8">
        <f t="shared" si="54"/>
        <v>3</v>
      </c>
      <c r="Q208" s="9">
        <f t="shared" si="55"/>
        <v>1</v>
      </c>
      <c r="R208" s="8"/>
      <c r="S208" s="8">
        <f t="shared" si="71"/>
        <v>0</v>
      </c>
      <c r="T208" s="8">
        <f t="shared" si="56"/>
        <v>0</v>
      </c>
      <c r="U208" s="8">
        <f t="shared" si="57"/>
        <v>1</v>
      </c>
      <c r="V208" s="88">
        <f t="shared" si="58"/>
        <v>0</v>
      </c>
      <c r="W208" s="88">
        <f t="shared" si="59"/>
        <v>0</v>
      </c>
      <c r="X208" s="88">
        <f t="shared" si="60"/>
        <v>0</v>
      </c>
      <c r="Y208" s="88">
        <f t="shared" si="61"/>
        <v>0</v>
      </c>
      <c r="Z208" s="88">
        <f t="shared" si="62"/>
        <v>1</v>
      </c>
      <c r="AA208" s="88">
        <f t="shared" si="63"/>
        <v>0</v>
      </c>
      <c r="AB208" s="88">
        <f t="shared" si="64"/>
        <v>0</v>
      </c>
      <c r="AC208" s="88">
        <f t="shared" si="65"/>
        <v>0</v>
      </c>
      <c r="AD208" s="88">
        <f t="shared" si="66"/>
        <v>0</v>
      </c>
      <c r="AE208" s="88">
        <f t="shared" si="67"/>
        <v>1</v>
      </c>
      <c r="AF208" s="8"/>
      <c r="AG208" s="8"/>
      <c r="AH208" s="8">
        <f t="shared" si="68"/>
        <v>3</v>
      </c>
      <c r="AI208" s="8">
        <f t="shared" si="69"/>
        <v>3</v>
      </c>
      <c r="AJ208" s="8" t="str">
        <f t="shared" si="70"/>
        <v>Correct</v>
      </c>
      <c r="AK208" s="8"/>
      <c r="AL208" s="159" t="str">
        <f>IFERROR(VLOOKUP(Table1[[#This Row],[RespondentID]],'All Data'!$A209:$CN781,81,FALSE),"unknown")</f>
        <v>Female</v>
      </c>
      <c r="AM208" s="159">
        <f>IFERROR(VLOOKUP(Table1[[#This Row],[RespondentID]],'All Data'!$A209:$CN781,82,FALSE),"unknown")</f>
        <v>67</v>
      </c>
      <c r="AN208" s="159" t="str">
        <f>IFERROR(VLOOKUP(Table1[[#This Row],[RespondentID]],'All Data'!$A209:$CN781,83,FALSE),"unknown")</f>
        <v>Suffolk</v>
      </c>
      <c r="AO208" s="159" t="str">
        <f>IFERROR(VLOOKUP(Table1[[#This Row],[RespondentID]],'All Data'!$A209:$CN781,84,FALSE),"unknown")</f>
        <v>Deer Park, 11729</v>
      </c>
      <c r="AP208" s="159" t="str">
        <f>IFERROR(VLOOKUP(Table1[[#This Row],[RespondentID]],'All Data'!$A209:$CN781,85,FALSE),"unknown")</f>
        <v>White/Caucasian</v>
      </c>
      <c r="AQ208" s="159">
        <f>IFERROR(VLOOKUP(Table1[[#This Row],[RespondentID]],'All Data'!$A209:$CN781,86,FALSE),"unknown")</f>
        <v>0</v>
      </c>
      <c r="AR208" s="159" t="str">
        <f>IFERROR(VLOOKUP(Table1[[#This Row],[RespondentID]],'All Data'!$A209:$CN781,87,FALSE),"unknown")</f>
        <v xml:space="preserve">English </v>
      </c>
      <c r="AS208" s="159" t="str">
        <f>IFERROR(VLOOKUP(Table1[[#This Row],[RespondentID]],'All Data'!$A209:$CN781,88,FALSE),"unknown")</f>
        <v>$35,000 to $49,999</v>
      </c>
      <c r="AT208" s="159" t="str">
        <f>IFERROR(VLOOKUP(Table1[[#This Row],[RespondentID]],'All Data'!$A209:$CN781,89,FALSE),"unknown")</f>
        <v>High school graduate</v>
      </c>
      <c r="AU208" s="159" t="str">
        <f>IFERROR(VLOOKUP(Table1[[#This Row],[RespondentID]],'All Data'!$A209:$CN781,90,FALSE),"unknown")</f>
        <v>Retired</v>
      </c>
      <c r="AV208" s="159" t="str">
        <f>IFERROR(VLOOKUP(Table1[[#This Row],[RespondentID]],'All Data'!$A209:$CN781,91,FALSE),"unknown")</f>
        <v>Yes</v>
      </c>
      <c r="AW208" s="159" t="str">
        <f>IFERROR(VLOOKUP(Table1[[#This Row],[RespondentID]],'All Data'!$A209:$CN781,92,FALSE),"unknown")</f>
        <v>Yes</v>
      </c>
    </row>
    <row r="209" spans="1:49" x14ac:dyDescent="0.35">
      <c r="A209" s="6">
        <v>7045795683</v>
      </c>
      <c r="B209" s="6"/>
      <c r="C209" s="6"/>
      <c r="D209" s="6"/>
      <c r="E209" s="6" t="s">
        <v>21</v>
      </c>
      <c r="F209" s="6"/>
      <c r="G209" s="6"/>
      <c r="H209" s="6"/>
      <c r="I209" s="6"/>
      <c r="J209" s="6"/>
      <c r="K209" s="6"/>
      <c r="L209" s="6"/>
      <c r="M209" s="6"/>
      <c r="N209" s="6" t="s">
        <v>30</v>
      </c>
      <c r="O209" s="8"/>
      <c r="P209" s="8">
        <f t="shared" si="54"/>
        <v>2</v>
      </c>
      <c r="Q209" s="10">
        <f t="shared" si="55"/>
        <v>1.5</v>
      </c>
      <c r="R209" s="8"/>
      <c r="S209" s="8">
        <f t="shared" si="71"/>
        <v>0</v>
      </c>
      <c r="T209" s="8">
        <f t="shared" si="56"/>
        <v>0</v>
      </c>
      <c r="U209" s="8">
        <f t="shared" si="57"/>
        <v>0</v>
      </c>
      <c r="V209" s="88">
        <f t="shared" si="58"/>
        <v>1</v>
      </c>
      <c r="W209" s="88">
        <f t="shared" si="59"/>
        <v>0</v>
      </c>
      <c r="X209" s="88">
        <f t="shared" si="60"/>
        <v>0</v>
      </c>
      <c r="Y209" s="88">
        <f t="shared" si="61"/>
        <v>0</v>
      </c>
      <c r="Z209" s="88">
        <f t="shared" si="62"/>
        <v>0</v>
      </c>
      <c r="AA209" s="88">
        <f t="shared" si="63"/>
        <v>0</v>
      </c>
      <c r="AB209" s="88">
        <f t="shared" si="64"/>
        <v>0</v>
      </c>
      <c r="AC209" s="88">
        <f t="shared" si="65"/>
        <v>0</v>
      </c>
      <c r="AD209" s="88">
        <f t="shared" si="66"/>
        <v>0</v>
      </c>
      <c r="AE209" s="88">
        <f t="shared" si="67"/>
        <v>1</v>
      </c>
      <c r="AF209" s="8"/>
      <c r="AG209" s="8"/>
      <c r="AH209" s="8">
        <f t="shared" si="68"/>
        <v>2</v>
      </c>
      <c r="AI209" s="8">
        <f t="shared" si="69"/>
        <v>2</v>
      </c>
      <c r="AJ209" s="8" t="str">
        <f t="shared" si="70"/>
        <v>Correct</v>
      </c>
      <c r="AK209" s="8"/>
      <c r="AL209" s="159" t="str">
        <f>IFERROR(VLOOKUP(Table1[[#This Row],[RespondentID]],'All Data'!$A210:$CN782,81,FALSE),"unknown")</f>
        <v>Female</v>
      </c>
      <c r="AM209" s="159">
        <f>IFERROR(VLOOKUP(Table1[[#This Row],[RespondentID]],'All Data'!$A210:$CN782,82,FALSE),"unknown")</f>
        <v>0</v>
      </c>
      <c r="AN209" s="159" t="str">
        <f>IFERROR(VLOOKUP(Table1[[#This Row],[RespondentID]],'All Data'!$A210:$CN782,83,FALSE),"unknown")</f>
        <v>Suffolk</v>
      </c>
      <c r="AO209" s="159" t="str">
        <f>IFERROR(VLOOKUP(Table1[[#This Row],[RespondentID]],'All Data'!$A210:$CN782,84,FALSE),"unknown")</f>
        <v>Bay Shore, 11706</v>
      </c>
      <c r="AP209" s="159" t="str">
        <f>IFERROR(VLOOKUP(Table1[[#This Row],[RespondentID]],'All Data'!$A210:$CN782,85,FALSE),"unknown")</f>
        <v>White/Caucasian</v>
      </c>
      <c r="AQ209" s="159" t="str">
        <f>IFERROR(VLOOKUP(Table1[[#This Row],[RespondentID]],'All Data'!$A210:$CN782,86,FALSE),"unknown")</f>
        <v>No</v>
      </c>
      <c r="AR209" s="159" t="str">
        <f>IFERROR(VLOOKUP(Table1[[#This Row],[RespondentID]],'All Data'!$A210:$CN782,87,FALSE),"unknown")</f>
        <v xml:space="preserve">English </v>
      </c>
      <c r="AS209" s="159" t="str">
        <f>IFERROR(VLOOKUP(Table1[[#This Row],[RespondentID]],'All Data'!$A210:$CN782,88,FALSE),"unknown")</f>
        <v>$75,000 to $125,000</v>
      </c>
      <c r="AT209" s="159" t="str">
        <f>IFERROR(VLOOKUP(Table1[[#This Row],[RespondentID]],'All Data'!$A210:$CN782,89,FALSE),"unknown")</f>
        <v>Some college</v>
      </c>
      <c r="AU209" s="159" t="str">
        <f>IFERROR(VLOOKUP(Table1[[#This Row],[RespondentID]],'All Data'!$A210:$CN782,90,FALSE),"unknown")</f>
        <v>Retired</v>
      </c>
      <c r="AV209" s="159" t="str">
        <f>IFERROR(VLOOKUP(Table1[[#This Row],[RespondentID]],'All Data'!$A210:$CN782,91,FALSE),"unknown")</f>
        <v>Yes</v>
      </c>
      <c r="AW209" s="159" t="str">
        <f>IFERROR(VLOOKUP(Table1[[#This Row],[RespondentID]],'All Data'!$A210:$CN782,92,FALSE),"unknown")</f>
        <v>Yes</v>
      </c>
    </row>
    <row r="210" spans="1:49" x14ac:dyDescent="0.35">
      <c r="A210" s="6">
        <v>7045795390</v>
      </c>
      <c r="B210" s="6"/>
      <c r="C210" s="6" t="s">
        <v>19</v>
      </c>
      <c r="D210" s="6"/>
      <c r="E210" s="6" t="s">
        <v>21</v>
      </c>
      <c r="F210" s="6"/>
      <c r="G210" s="6"/>
      <c r="H210" s="6"/>
      <c r="I210" s="6" t="s">
        <v>25</v>
      </c>
      <c r="J210" s="6"/>
      <c r="K210" s="6"/>
      <c r="L210" s="6"/>
      <c r="M210" s="6"/>
      <c r="N210" s="6"/>
      <c r="O210" s="8"/>
      <c r="P210" s="8">
        <f t="shared" si="54"/>
        <v>3</v>
      </c>
      <c r="Q210" s="9">
        <f t="shared" si="55"/>
        <v>1</v>
      </c>
      <c r="R210" s="8"/>
      <c r="S210" s="8">
        <f t="shared" si="71"/>
        <v>0</v>
      </c>
      <c r="T210" s="8">
        <f t="shared" si="56"/>
        <v>1</v>
      </c>
      <c r="U210" s="8">
        <f t="shared" si="57"/>
        <v>0</v>
      </c>
      <c r="V210" s="88">
        <f t="shared" si="58"/>
        <v>1</v>
      </c>
      <c r="W210" s="88">
        <f t="shared" si="59"/>
        <v>0</v>
      </c>
      <c r="X210" s="88">
        <f t="shared" si="60"/>
        <v>0</v>
      </c>
      <c r="Y210" s="88">
        <f t="shared" si="61"/>
        <v>0</v>
      </c>
      <c r="Z210" s="88">
        <f t="shared" si="62"/>
        <v>1</v>
      </c>
      <c r="AA210" s="88">
        <f t="shared" si="63"/>
        <v>0</v>
      </c>
      <c r="AB210" s="88">
        <f t="shared" si="64"/>
        <v>0</v>
      </c>
      <c r="AC210" s="88">
        <f t="shared" si="65"/>
        <v>0</v>
      </c>
      <c r="AD210" s="88">
        <f t="shared" si="66"/>
        <v>0</v>
      </c>
      <c r="AE210" s="88">
        <f t="shared" si="67"/>
        <v>0</v>
      </c>
      <c r="AF210" s="8"/>
      <c r="AG210" s="8"/>
      <c r="AH210" s="8">
        <f t="shared" si="68"/>
        <v>3</v>
      </c>
      <c r="AI210" s="8">
        <f t="shared" si="69"/>
        <v>3</v>
      </c>
      <c r="AJ210" s="8" t="str">
        <f t="shared" si="70"/>
        <v>Correct</v>
      </c>
      <c r="AK210" s="8"/>
      <c r="AL210" s="159" t="str">
        <f>IFERROR(VLOOKUP(Table1[[#This Row],[RespondentID]],'All Data'!$A211:$CN783,81,FALSE),"unknown")</f>
        <v>Female</v>
      </c>
      <c r="AM210" s="159">
        <f>IFERROR(VLOOKUP(Table1[[#This Row],[RespondentID]],'All Data'!$A211:$CN783,82,FALSE),"unknown")</f>
        <v>0</v>
      </c>
      <c r="AN210" s="159" t="str">
        <f>IFERROR(VLOOKUP(Table1[[#This Row],[RespondentID]],'All Data'!$A211:$CN783,83,FALSE),"unknown")</f>
        <v>Suffolk</v>
      </c>
      <c r="AO210" s="159" t="str">
        <f>IFERROR(VLOOKUP(Table1[[#This Row],[RespondentID]],'All Data'!$A211:$CN783,84,FALSE),"unknown")</f>
        <v>Babylon, 11703</v>
      </c>
      <c r="AP210" s="159" t="str">
        <f>IFERROR(VLOOKUP(Table1[[#This Row],[RespondentID]],'All Data'!$A211:$CN783,85,FALSE),"unknown")</f>
        <v>White/Caucasian</v>
      </c>
      <c r="AQ210" s="159" t="str">
        <f>IFERROR(VLOOKUP(Table1[[#This Row],[RespondentID]],'All Data'!$A211:$CN783,86,FALSE),"unknown")</f>
        <v>No</v>
      </c>
      <c r="AR210" s="159" t="str">
        <f>IFERROR(VLOOKUP(Table1[[#This Row],[RespondentID]],'All Data'!$A211:$CN783,87,FALSE),"unknown")</f>
        <v xml:space="preserve">English </v>
      </c>
      <c r="AS210" s="159">
        <f>IFERROR(VLOOKUP(Table1[[#This Row],[RespondentID]],'All Data'!$A211:$CN783,88,FALSE),"unknown")</f>
        <v>0</v>
      </c>
      <c r="AT210" s="159" t="str">
        <f>IFERROR(VLOOKUP(Table1[[#This Row],[RespondentID]],'All Data'!$A211:$CN783,89,FALSE),"unknown")</f>
        <v>Technical school</v>
      </c>
      <c r="AU210" s="159" t="str">
        <f>IFERROR(VLOOKUP(Table1[[#This Row],[RespondentID]],'All Data'!$A211:$CN783,90,FALSE),"unknown")</f>
        <v>Retired</v>
      </c>
      <c r="AV210" s="159" t="str">
        <f>IFERROR(VLOOKUP(Table1[[#This Row],[RespondentID]],'All Data'!$A211:$CN783,91,FALSE),"unknown")</f>
        <v>Yes</v>
      </c>
      <c r="AW210" s="159" t="str">
        <f>IFERROR(VLOOKUP(Table1[[#This Row],[RespondentID]],'All Data'!$A211:$CN783,92,FALSE),"unknown")</f>
        <v>No</v>
      </c>
    </row>
    <row r="211" spans="1:49" x14ac:dyDescent="0.35">
      <c r="A211" s="6">
        <v>7045795153</v>
      </c>
      <c r="B211" s="6"/>
      <c r="C211" s="6" t="s">
        <v>19</v>
      </c>
      <c r="D211" s="6"/>
      <c r="E211" s="6"/>
      <c r="F211" s="6"/>
      <c r="G211" s="6"/>
      <c r="H211" s="6"/>
      <c r="I211" s="6" t="s">
        <v>25</v>
      </c>
      <c r="J211" s="6"/>
      <c r="K211" s="6"/>
      <c r="L211" s="6"/>
      <c r="M211" s="6"/>
      <c r="N211" s="6"/>
      <c r="O211" s="8"/>
      <c r="P211" s="8">
        <f t="shared" si="54"/>
        <v>2</v>
      </c>
      <c r="Q211" s="10">
        <f t="shared" si="55"/>
        <v>1.5</v>
      </c>
      <c r="R211" s="8"/>
      <c r="S211" s="8">
        <f t="shared" si="71"/>
        <v>0</v>
      </c>
      <c r="T211" s="8">
        <f t="shared" si="56"/>
        <v>1</v>
      </c>
      <c r="U211" s="8">
        <f t="shared" si="57"/>
        <v>0</v>
      </c>
      <c r="V211" s="88">
        <f t="shared" si="58"/>
        <v>0</v>
      </c>
      <c r="W211" s="88">
        <f t="shared" si="59"/>
        <v>0</v>
      </c>
      <c r="X211" s="88">
        <f t="shared" si="60"/>
        <v>0</v>
      </c>
      <c r="Y211" s="88">
        <f t="shared" si="61"/>
        <v>0</v>
      </c>
      <c r="Z211" s="88">
        <f t="shared" si="62"/>
        <v>1</v>
      </c>
      <c r="AA211" s="88">
        <f t="shared" si="63"/>
        <v>0</v>
      </c>
      <c r="AB211" s="88">
        <f t="shared" si="64"/>
        <v>0</v>
      </c>
      <c r="AC211" s="88">
        <f t="shared" si="65"/>
        <v>0</v>
      </c>
      <c r="AD211" s="88">
        <f t="shared" si="66"/>
        <v>0</v>
      </c>
      <c r="AE211" s="88">
        <f t="shared" si="67"/>
        <v>0</v>
      </c>
      <c r="AF211" s="8"/>
      <c r="AG211" s="8"/>
      <c r="AH211" s="8">
        <f t="shared" si="68"/>
        <v>2</v>
      </c>
      <c r="AI211" s="8">
        <f t="shared" si="69"/>
        <v>2</v>
      </c>
      <c r="AJ211" s="8" t="str">
        <f t="shared" si="70"/>
        <v>Correct</v>
      </c>
      <c r="AK211" s="8"/>
      <c r="AL211" s="159" t="str">
        <f>IFERROR(VLOOKUP(Table1[[#This Row],[RespondentID]],'All Data'!$A212:$CN784,81,FALSE),"unknown")</f>
        <v>Female</v>
      </c>
      <c r="AM211" s="159">
        <f>IFERROR(VLOOKUP(Table1[[#This Row],[RespondentID]],'All Data'!$A212:$CN784,82,FALSE),"unknown")</f>
        <v>80</v>
      </c>
      <c r="AN211" s="159" t="str">
        <f>IFERROR(VLOOKUP(Table1[[#This Row],[RespondentID]],'All Data'!$A212:$CN784,83,FALSE),"unknown")</f>
        <v>Suffolk</v>
      </c>
      <c r="AO211" s="159" t="str">
        <f>IFERROR(VLOOKUP(Table1[[#This Row],[RespondentID]],'All Data'!$A212:$CN784,84,FALSE),"unknown")</f>
        <v>West Babylon, 11704</v>
      </c>
      <c r="AP211" s="159" t="str">
        <f>IFERROR(VLOOKUP(Table1[[#This Row],[RespondentID]],'All Data'!$A212:$CN784,85,FALSE),"unknown")</f>
        <v>White/Caucasian</v>
      </c>
      <c r="AQ211" s="159" t="str">
        <f>IFERROR(VLOOKUP(Table1[[#This Row],[RespondentID]],'All Data'!$A212:$CN784,86,FALSE),"unknown")</f>
        <v>No</v>
      </c>
      <c r="AR211" s="159" t="str">
        <f>IFERROR(VLOOKUP(Table1[[#This Row],[RespondentID]],'All Data'!$A212:$CN784,87,FALSE),"unknown")</f>
        <v xml:space="preserve">English </v>
      </c>
      <c r="AS211" s="159" t="str">
        <f>IFERROR(VLOOKUP(Table1[[#This Row],[RespondentID]],'All Data'!$A212:$CN784,88,FALSE),"unknown")</f>
        <v>$0-$19,999</v>
      </c>
      <c r="AT211" s="159" t="str">
        <f>IFERROR(VLOOKUP(Table1[[#This Row],[RespondentID]],'All Data'!$A212:$CN784,89,FALSE),"unknown")</f>
        <v>High school graduate</v>
      </c>
      <c r="AU211" s="159" t="str">
        <f>IFERROR(VLOOKUP(Table1[[#This Row],[RespondentID]],'All Data'!$A212:$CN784,90,FALSE),"unknown")</f>
        <v>Retired</v>
      </c>
      <c r="AV211" s="159" t="str">
        <f>IFERROR(VLOOKUP(Table1[[#This Row],[RespondentID]],'All Data'!$A212:$CN784,91,FALSE),"unknown")</f>
        <v>Yes</v>
      </c>
      <c r="AW211" s="159" t="str">
        <f>IFERROR(VLOOKUP(Table1[[#This Row],[RespondentID]],'All Data'!$A212:$CN784,92,FALSE),"unknown")</f>
        <v>Yes</v>
      </c>
    </row>
    <row r="212" spans="1:49" x14ac:dyDescent="0.35">
      <c r="A212" s="6">
        <v>7045794933</v>
      </c>
      <c r="B212" s="6"/>
      <c r="C212" s="6" t="s">
        <v>19</v>
      </c>
      <c r="D212" s="6"/>
      <c r="E212" s="6"/>
      <c r="F212" s="6"/>
      <c r="G212" s="6" t="s">
        <v>23</v>
      </c>
      <c r="H212" s="6"/>
      <c r="I212" s="6"/>
      <c r="J212" s="6"/>
      <c r="K212" s="6"/>
      <c r="L212" s="6"/>
      <c r="M212" s="6" t="s">
        <v>29</v>
      </c>
      <c r="N212" s="6"/>
      <c r="O212" s="8"/>
      <c r="P212" s="8">
        <f t="shared" si="54"/>
        <v>3</v>
      </c>
      <c r="Q212" s="9">
        <f t="shared" si="55"/>
        <v>1</v>
      </c>
      <c r="R212" s="8"/>
      <c r="S212" s="8">
        <f t="shared" si="71"/>
        <v>0</v>
      </c>
      <c r="T212" s="8">
        <f t="shared" si="56"/>
        <v>1</v>
      </c>
      <c r="U212" s="8">
        <f t="shared" si="57"/>
        <v>0</v>
      </c>
      <c r="V212" s="88">
        <f t="shared" si="58"/>
        <v>0</v>
      </c>
      <c r="W212" s="88">
        <f t="shared" si="59"/>
        <v>0</v>
      </c>
      <c r="X212" s="88">
        <f t="shared" si="60"/>
        <v>1</v>
      </c>
      <c r="Y212" s="88">
        <f t="shared" si="61"/>
        <v>0</v>
      </c>
      <c r="Z212" s="88">
        <f t="shared" si="62"/>
        <v>0</v>
      </c>
      <c r="AA212" s="88">
        <f t="shared" si="63"/>
        <v>0</v>
      </c>
      <c r="AB212" s="88">
        <f t="shared" si="64"/>
        <v>0</v>
      </c>
      <c r="AC212" s="88">
        <f t="shared" si="65"/>
        <v>0</v>
      </c>
      <c r="AD212" s="88">
        <f t="shared" si="66"/>
        <v>1</v>
      </c>
      <c r="AE212" s="88">
        <f t="shared" si="67"/>
        <v>0</v>
      </c>
      <c r="AF212" s="8"/>
      <c r="AG212" s="8"/>
      <c r="AH212" s="8">
        <f t="shared" si="68"/>
        <v>3</v>
      </c>
      <c r="AI212" s="8">
        <f t="shared" si="69"/>
        <v>3</v>
      </c>
      <c r="AJ212" s="8" t="str">
        <f t="shared" si="70"/>
        <v>Correct</v>
      </c>
      <c r="AK212" s="8"/>
      <c r="AL212" s="159" t="str">
        <f>IFERROR(VLOOKUP(Table1[[#This Row],[RespondentID]],'All Data'!$A213:$CN785,81,FALSE),"unknown")</f>
        <v>Female</v>
      </c>
      <c r="AM212" s="159">
        <f>IFERROR(VLOOKUP(Table1[[#This Row],[RespondentID]],'All Data'!$A213:$CN785,82,FALSE),"unknown")</f>
        <v>74</v>
      </c>
      <c r="AN212" s="159" t="str">
        <f>IFERROR(VLOOKUP(Table1[[#This Row],[RespondentID]],'All Data'!$A213:$CN785,83,FALSE),"unknown")</f>
        <v>Suffolk</v>
      </c>
      <c r="AO212" s="159" t="str">
        <f>IFERROR(VLOOKUP(Table1[[#This Row],[RespondentID]],'All Data'!$A213:$CN785,84,FALSE),"unknown")</f>
        <v>West Babylon, 11704</v>
      </c>
      <c r="AP212" s="159" t="str">
        <f>IFERROR(VLOOKUP(Table1[[#This Row],[RespondentID]],'All Data'!$A213:$CN785,85,FALSE),"unknown")</f>
        <v>White/Caucasian</v>
      </c>
      <c r="AQ212" s="159">
        <f>IFERROR(VLOOKUP(Table1[[#This Row],[RespondentID]],'All Data'!$A213:$CN785,86,FALSE),"unknown")</f>
        <v>0</v>
      </c>
      <c r="AR212" s="159" t="str">
        <f>IFERROR(VLOOKUP(Table1[[#This Row],[RespondentID]],'All Data'!$A213:$CN785,87,FALSE),"unknown")</f>
        <v xml:space="preserve"> </v>
      </c>
      <c r="AS212" s="159">
        <f>IFERROR(VLOOKUP(Table1[[#This Row],[RespondentID]],'All Data'!$A213:$CN785,88,FALSE),"unknown")</f>
        <v>0</v>
      </c>
      <c r="AT212" s="159" t="str">
        <f>IFERROR(VLOOKUP(Table1[[#This Row],[RespondentID]],'All Data'!$A213:$CN785,89,FALSE),"unknown")</f>
        <v>Some college</v>
      </c>
      <c r="AU212" s="159" t="str">
        <f>IFERROR(VLOOKUP(Table1[[#This Row],[RespondentID]],'All Data'!$A213:$CN785,90,FALSE),"unknown")</f>
        <v>Retired</v>
      </c>
      <c r="AV212" s="159" t="str">
        <f>IFERROR(VLOOKUP(Table1[[#This Row],[RespondentID]],'All Data'!$A213:$CN785,91,FALSE),"unknown")</f>
        <v>Yes</v>
      </c>
      <c r="AW212" s="159" t="str">
        <f>IFERROR(VLOOKUP(Table1[[#This Row],[RespondentID]],'All Data'!$A213:$CN785,92,FALSE),"unknown")</f>
        <v>Yes</v>
      </c>
    </row>
    <row r="213" spans="1:49" x14ac:dyDescent="0.35">
      <c r="A213" s="6">
        <v>7045794685</v>
      </c>
      <c r="B213" s="6"/>
      <c r="C213" s="6"/>
      <c r="D213" s="6" t="s">
        <v>20</v>
      </c>
      <c r="E213" s="6" t="s">
        <v>21</v>
      </c>
      <c r="F213" s="6"/>
      <c r="G213" s="6"/>
      <c r="H213" s="6"/>
      <c r="I213" s="6"/>
      <c r="J213" s="6"/>
      <c r="K213" s="6"/>
      <c r="L213" s="6"/>
      <c r="M213" s="6"/>
      <c r="N213" s="6"/>
      <c r="O213" s="8"/>
      <c r="P213" s="8">
        <f t="shared" si="54"/>
        <v>2</v>
      </c>
      <c r="Q213" s="10">
        <f t="shared" si="55"/>
        <v>1.5</v>
      </c>
      <c r="R213" s="8"/>
      <c r="S213" s="8">
        <f t="shared" si="71"/>
        <v>0</v>
      </c>
      <c r="T213" s="8">
        <f t="shared" si="56"/>
        <v>0</v>
      </c>
      <c r="U213" s="8">
        <f t="shared" si="57"/>
        <v>1</v>
      </c>
      <c r="V213" s="88">
        <f t="shared" si="58"/>
        <v>1</v>
      </c>
      <c r="W213" s="88">
        <f t="shared" si="59"/>
        <v>0</v>
      </c>
      <c r="X213" s="88">
        <f t="shared" si="60"/>
        <v>0</v>
      </c>
      <c r="Y213" s="88">
        <f t="shared" si="61"/>
        <v>0</v>
      </c>
      <c r="Z213" s="88">
        <f t="shared" si="62"/>
        <v>0</v>
      </c>
      <c r="AA213" s="88">
        <f t="shared" si="63"/>
        <v>0</v>
      </c>
      <c r="AB213" s="88">
        <f t="shared" si="64"/>
        <v>0</v>
      </c>
      <c r="AC213" s="88">
        <f t="shared" si="65"/>
        <v>0</v>
      </c>
      <c r="AD213" s="88">
        <f t="shared" si="66"/>
        <v>0</v>
      </c>
      <c r="AE213" s="88">
        <f t="shared" si="67"/>
        <v>0</v>
      </c>
      <c r="AF213" s="8"/>
      <c r="AG213" s="8"/>
      <c r="AH213" s="8">
        <f t="shared" si="68"/>
        <v>2</v>
      </c>
      <c r="AI213" s="8">
        <f t="shared" si="69"/>
        <v>2</v>
      </c>
      <c r="AJ213" s="8" t="str">
        <f t="shared" si="70"/>
        <v>Correct</v>
      </c>
      <c r="AK213" s="8"/>
      <c r="AL213" s="159" t="str">
        <f>IFERROR(VLOOKUP(Table1[[#This Row],[RespondentID]],'All Data'!$A214:$CN786,81,FALSE),"unknown")</f>
        <v>Female</v>
      </c>
      <c r="AM213" s="159">
        <f>IFERROR(VLOOKUP(Table1[[#This Row],[RespondentID]],'All Data'!$A214:$CN786,82,FALSE),"unknown")</f>
        <v>86</v>
      </c>
      <c r="AN213" s="159" t="str">
        <f>IFERROR(VLOOKUP(Table1[[#This Row],[RespondentID]],'All Data'!$A214:$CN786,83,FALSE),"unknown")</f>
        <v>Suffolk</v>
      </c>
      <c r="AO213" s="159" t="str">
        <f>IFERROR(VLOOKUP(Table1[[#This Row],[RespondentID]],'All Data'!$A214:$CN786,84,FALSE),"unknown")</f>
        <v>West Islip, 11795</v>
      </c>
      <c r="AP213" s="159" t="str">
        <f>IFERROR(VLOOKUP(Table1[[#This Row],[RespondentID]],'All Data'!$A214:$CN786,85,FALSE),"unknown")</f>
        <v>White/Caucasian</v>
      </c>
      <c r="AQ213" s="159" t="str">
        <f>IFERROR(VLOOKUP(Table1[[#This Row],[RespondentID]],'All Data'!$A214:$CN786,86,FALSE),"unknown")</f>
        <v>No</v>
      </c>
      <c r="AR213" s="159" t="str">
        <f>IFERROR(VLOOKUP(Table1[[#This Row],[RespondentID]],'All Data'!$A214:$CN786,87,FALSE),"unknown")</f>
        <v xml:space="preserve">English </v>
      </c>
      <c r="AS213" s="159" t="str">
        <f>IFERROR(VLOOKUP(Table1[[#This Row],[RespondentID]],'All Data'!$A214:$CN786,88,FALSE),"unknown")</f>
        <v>$50,000 to $74,999</v>
      </c>
      <c r="AT213" s="159" t="str">
        <f>IFERROR(VLOOKUP(Table1[[#This Row],[RespondentID]],'All Data'!$A214:$CN786,89,FALSE),"unknown")</f>
        <v>Some college</v>
      </c>
      <c r="AU213" s="159" t="str">
        <f>IFERROR(VLOOKUP(Table1[[#This Row],[RespondentID]],'All Data'!$A214:$CN786,90,FALSE),"unknown")</f>
        <v>Retired</v>
      </c>
      <c r="AV213" s="159" t="str">
        <f>IFERROR(VLOOKUP(Table1[[#This Row],[RespondentID]],'All Data'!$A214:$CN786,91,FALSE),"unknown")</f>
        <v>Yes</v>
      </c>
      <c r="AW213" s="159">
        <f>IFERROR(VLOOKUP(Table1[[#This Row],[RespondentID]],'All Data'!$A214:$CN786,92,FALSE),"unknown")</f>
        <v>0</v>
      </c>
    </row>
    <row r="214" spans="1:49" x14ac:dyDescent="0.35">
      <c r="A214" s="6">
        <v>7045794478</v>
      </c>
      <c r="B214" s="6"/>
      <c r="C214" s="6"/>
      <c r="D214" s="6" t="s">
        <v>20</v>
      </c>
      <c r="E214" s="6"/>
      <c r="F214" s="6"/>
      <c r="G214" s="6"/>
      <c r="H214" s="6"/>
      <c r="I214" s="6" t="s">
        <v>25</v>
      </c>
      <c r="J214" s="6"/>
      <c r="K214" s="6"/>
      <c r="L214" s="6"/>
      <c r="M214" s="6"/>
      <c r="N214" s="6" t="s">
        <v>30</v>
      </c>
      <c r="O214" s="8"/>
      <c r="P214" s="8">
        <f t="shared" si="54"/>
        <v>3</v>
      </c>
      <c r="Q214" s="9">
        <f t="shared" si="55"/>
        <v>1</v>
      </c>
      <c r="R214" s="8"/>
      <c r="S214" s="8">
        <f t="shared" si="71"/>
        <v>0</v>
      </c>
      <c r="T214" s="8">
        <f t="shared" si="56"/>
        <v>0</v>
      </c>
      <c r="U214" s="8">
        <f t="shared" si="57"/>
        <v>1</v>
      </c>
      <c r="V214" s="88">
        <f t="shared" si="58"/>
        <v>0</v>
      </c>
      <c r="W214" s="88">
        <f t="shared" si="59"/>
        <v>0</v>
      </c>
      <c r="X214" s="88">
        <f t="shared" si="60"/>
        <v>0</v>
      </c>
      <c r="Y214" s="88">
        <f t="shared" si="61"/>
        <v>0</v>
      </c>
      <c r="Z214" s="88">
        <f t="shared" si="62"/>
        <v>1</v>
      </c>
      <c r="AA214" s="88">
        <f t="shared" si="63"/>
        <v>0</v>
      </c>
      <c r="AB214" s="88">
        <f t="shared" si="64"/>
        <v>0</v>
      </c>
      <c r="AC214" s="88">
        <f t="shared" si="65"/>
        <v>0</v>
      </c>
      <c r="AD214" s="88">
        <f t="shared" si="66"/>
        <v>0</v>
      </c>
      <c r="AE214" s="88">
        <f t="shared" si="67"/>
        <v>1</v>
      </c>
      <c r="AF214" s="8"/>
      <c r="AG214" s="8"/>
      <c r="AH214" s="8">
        <f t="shared" si="68"/>
        <v>3</v>
      </c>
      <c r="AI214" s="8">
        <f t="shared" si="69"/>
        <v>3</v>
      </c>
      <c r="AJ214" s="8" t="str">
        <f t="shared" si="70"/>
        <v>Correct</v>
      </c>
      <c r="AK214" s="8"/>
      <c r="AL214" s="159" t="str">
        <f>IFERROR(VLOOKUP(Table1[[#This Row],[RespondentID]],'All Data'!$A215:$CN787,81,FALSE),"unknown")</f>
        <v>Female</v>
      </c>
      <c r="AM214" s="159">
        <f>IFERROR(VLOOKUP(Table1[[#This Row],[RespondentID]],'All Data'!$A215:$CN787,82,FALSE),"unknown")</f>
        <v>48</v>
      </c>
      <c r="AN214" s="159" t="str">
        <f>IFERROR(VLOOKUP(Table1[[#This Row],[RespondentID]],'All Data'!$A215:$CN787,83,FALSE),"unknown")</f>
        <v>Suffolk</v>
      </c>
      <c r="AO214" s="159" t="str">
        <f>IFERROR(VLOOKUP(Table1[[#This Row],[RespondentID]],'All Data'!$A215:$CN787,84,FALSE),"unknown")</f>
        <v>Holbrook, 11741</v>
      </c>
      <c r="AP214" s="159" t="str">
        <f>IFERROR(VLOOKUP(Table1[[#This Row],[RespondentID]],'All Data'!$A215:$CN787,85,FALSE),"unknown")</f>
        <v>White/Caucasian</v>
      </c>
      <c r="AQ214" s="159" t="str">
        <f>IFERROR(VLOOKUP(Table1[[#This Row],[RespondentID]],'All Data'!$A215:$CN787,86,FALSE),"unknown")</f>
        <v>No</v>
      </c>
      <c r="AR214" s="159" t="str">
        <f>IFERROR(VLOOKUP(Table1[[#This Row],[RespondentID]],'All Data'!$A215:$CN787,87,FALSE),"unknown")</f>
        <v xml:space="preserve">English </v>
      </c>
      <c r="AS214" s="159">
        <f>IFERROR(VLOOKUP(Table1[[#This Row],[RespondentID]],'All Data'!$A215:$CN787,88,FALSE),"unknown")</f>
        <v>0</v>
      </c>
      <c r="AT214" s="159">
        <f>IFERROR(VLOOKUP(Table1[[#This Row],[RespondentID]],'All Data'!$A215:$CN787,89,FALSE),"unknown")</f>
        <v>0</v>
      </c>
      <c r="AU214" s="159" t="str">
        <f>IFERROR(VLOOKUP(Table1[[#This Row],[RespondentID]],'All Data'!$A215:$CN787,90,FALSE),"unknown")</f>
        <v>Employed for wages</v>
      </c>
      <c r="AV214" s="159" t="str">
        <f>IFERROR(VLOOKUP(Table1[[#This Row],[RespondentID]],'All Data'!$A215:$CN787,91,FALSE),"unknown")</f>
        <v>Yes</v>
      </c>
      <c r="AW214" s="159" t="str">
        <f>IFERROR(VLOOKUP(Table1[[#This Row],[RespondentID]],'All Data'!$A215:$CN787,92,FALSE),"unknown")</f>
        <v>Yes</v>
      </c>
    </row>
    <row r="215" spans="1:49" x14ac:dyDescent="0.35">
      <c r="A215" s="6">
        <v>7045794249</v>
      </c>
      <c r="B215" s="6"/>
      <c r="C215" s="6" t="s">
        <v>19</v>
      </c>
      <c r="D215" s="6" t="s">
        <v>20</v>
      </c>
      <c r="E215" s="6"/>
      <c r="F215" s="6"/>
      <c r="G215" s="6"/>
      <c r="H215" s="6"/>
      <c r="I215" s="6"/>
      <c r="J215" s="6"/>
      <c r="K215" s="6"/>
      <c r="L215" s="6"/>
      <c r="M215" s="6"/>
      <c r="N215" s="6" t="s">
        <v>30</v>
      </c>
      <c r="O215" s="8"/>
      <c r="P215" s="8">
        <f t="shared" si="54"/>
        <v>3</v>
      </c>
      <c r="Q215" s="10">
        <f t="shared" si="55"/>
        <v>1</v>
      </c>
      <c r="R215" s="8"/>
      <c r="S215" s="8">
        <f t="shared" si="71"/>
        <v>0</v>
      </c>
      <c r="T215" s="8">
        <f t="shared" si="56"/>
        <v>1</v>
      </c>
      <c r="U215" s="8">
        <f t="shared" si="57"/>
        <v>1</v>
      </c>
      <c r="V215" s="88">
        <f t="shared" si="58"/>
        <v>0</v>
      </c>
      <c r="W215" s="88">
        <f t="shared" si="59"/>
        <v>0</v>
      </c>
      <c r="X215" s="88">
        <f t="shared" si="60"/>
        <v>0</v>
      </c>
      <c r="Y215" s="88">
        <f t="shared" si="61"/>
        <v>0</v>
      </c>
      <c r="Z215" s="88">
        <f t="shared" si="62"/>
        <v>0</v>
      </c>
      <c r="AA215" s="88">
        <f t="shared" si="63"/>
        <v>0</v>
      </c>
      <c r="AB215" s="88">
        <f t="shared" si="64"/>
        <v>0</v>
      </c>
      <c r="AC215" s="88">
        <f t="shared" si="65"/>
        <v>0</v>
      </c>
      <c r="AD215" s="88">
        <f t="shared" si="66"/>
        <v>0</v>
      </c>
      <c r="AE215" s="88">
        <f t="shared" si="67"/>
        <v>1</v>
      </c>
      <c r="AF215" s="8"/>
      <c r="AG215" s="8"/>
      <c r="AH215" s="8">
        <f t="shared" si="68"/>
        <v>3</v>
      </c>
      <c r="AI215" s="8">
        <f t="shared" si="69"/>
        <v>3</v>
      </c>
      <c r="AJ215" s="8" t="str">
        <f t="shared" si="70"/>
        <v>Correct</v>
      </c>
      <c r="AK215" s="8"/>
      <c r="AL215" s="159" t="str">
        <f>IFERROR(VLOOKUP(Table1[[#This Row],[RespondentID]],'All Data'!$A216:$CN788,81,FALSE),"unknown")</f>
        <v>Female</v>
      </c>
      <c r="AM215" s="159">
        <f>IFERROR(VLOOKUP(Table1[[#This Row],[RespondentID]],'All Data'!$A216:$CN788,82,FALSE),"unknown")</f>
        <v>43</v>
      </c>
      <c r="AN215" s="159" t="str">
        <f>IFERROR(VLOOKUP(Table1[[#This Row],[RespondentID]],'All Data'!$A216:$CN788,83,FALSE),"unknown")</f>
        <v>Nassau</v>
      </c>
      <c r="AO215" s="159" t="str">
        <f>IFERROR(VLOOKUP(Table1[[#This Row],[RespondentID]],'All Data'!$A216:$CN788,84,FALSE),"unknown")</f>
        <v>Merrick, 11566</v>
      </c>
      <c r="AP215" s="159" t="str">
        <f>IFERROR(VLOOKUP(Table1[[#This Row],[RespondentID]],'All Data'!$A216:$CN788,85,FALSE),"unknown")</f>
        <v>White/Caucasian</v>
      </c>
      <c r="AQ215" s="159" t="str">
        <f>IFERROR(VLOOKUP(Table1[[#This Row],[RespondentID]],'All Data'!$A216:$CN788,86,FALSE),"unknown")</f>
        <v>No</v>
      </c>
      <c r="AR215" s="159" t="str">
        <f>IFERROR(VLOOKUP(Table1[[#This Row],[RespondentID]],'All Data'!$A216:$CN788,87,FALSE),"unknown")</f>
        <v xml:space="preserve">English </v>
      </c>
      <c r="AS215" s="159" t="str">
        <f>IFERROR(VLOOKUP(Table1[[#This Row],[RespondentID]],'All Data'!$A216:$CN788,88,FALSE),"unknown")</f>
        <v>$50,000 to $74,999</v>
      </c>
      <c r="AT215" s="159" t="str">
        <f>IFERROR(VLOOKUP(Table1[[#This Row],[RespondentID]],'All Data'!$A216:$CN788,89,FALSE),"unknown")</f>
        <v>Graduate school</v>
      </c>
      <c r="AU215" s="159" t="str">
        <f>IFERROR(VLOOKUP(Table1[[#This Row],[RespondentID]],'All Data'!$A216:$CN788,90,FALSE),"unknown")</f>
        <v>Employed for wages</v>
      </c>
      <c r="AV215" s="159" t="str">
        <f>IFERROR(VLOOKUP(Table1[[#This Row],[RespondentID]],'All Data'!$A216:$CN788,91,FALSE),"unknown")</f>
        <v>Yes</v>
      </c>
      <c r="AW215" s="159" t="str">
        <f>IFERROR(VLOOKUP(Table1[[#This Row],[RespondentID]],'All Data'!$A216:$CN788,92,FALSE),"unknown")</f>
        <v>Yes</v>
      </c>
    </row>
    <row r="216" spans="1:49" x14ac:dyDescent="0.35">
      <c r="A216" s="6">
        <v>7045793996</v>
      </c>
      <c r="B216" s="6"/>
      <c r="C216" s="6"/>
      <c r="D216" s="6"/>
      <c r="E216" s="6"/>
      <c r="F216" s="6"/>
      <c r="G216" s="6"/>
      <c r="H216" s="6"/>
      <c r="I216" s="6"/>
      <c r="J216" s="6"/>
      <c r="K216" s="6"/>
      <c r="L216" s="6"/>
      <c r="M216" s="6"/>
      <c r="N216" s="6" t="s">
        <v>30</v>
      </c>
      <c r="O216" s="8"/>
      <c r="P216" s="8">
        <f t="shared" si="54"/>
        <v>1</v>
      </c>
      <c r="Q216" s="9">
        <f t="shared" si="55"/>
        <v>3</v>
      </c>
      <c r="R216" s="8"/>
      <c r="S216" s="8">
        <f t="shared" si="71"/>
        <v>0</v>
      </c>
      <c r="T216" s="8">
        <f t="shared" si="56"/>
        <v>0</v>
      </c>
      <c r="U216" s="8">
        <f t="shared" si="57"/>
        <v>0</v>
      </c>
      <c r="V216" s="88">
        <f t="shared" si="58"/>
        <v>0</v>
      </c>
      <c r="W216" s="88">
        <f t="shared" si="59"/>
        <v>0</v>
      </c>
      <c r="X216" s="88">
        <f t="shared" si="60"/>
        <v>0</v>
      </c>
      <c r="Y216" s="88">
        <f t="shared" si="61"/>
        <v>0</v>
      </c>
      <c r="Z216" s="88">
        <f t="shared" si="62"/>
        <v>0</v>
      </c>
      <c r="AA216" s="88">
        <f t="shared" si="63"/>
        <v>0</v>
      </c>
      <c r="AB216" s="88">
        <f t="shared" si="64"/>
        <v>0</v>
      </c>
      <c r="AC216" s="88">
        <f t="shared" si="65"/>
        <v>0</v>
      </c>
      <c r="AD216" s="88">
        <f t="shared" si="66"/>
        <v>0</v>
      </c>
      <c r="AE216" s="88">
        <f t="shared" si="67"/>
        <v>1</v>
      </c>
      <c r="AF216" s="8"/>
      <c r="AG216" s="8"/>
      <c r="AH216" s="8">
        <f t="shared" si="68"/>
        <v>1</v>
      </c>
      <c r="AI216" s="8">
        <f t="shared" si="69"/>
        <v>1</v>
      </c>
      <c r="AJ216" s="8" t="str">
        <f t="shared" si="70"/>
        <v>Correct</v>
      </c>
      <c r="AK216" s="8"/>
      <c r="AL216" s="159" t="str">
        <f>IFERROR(VLOOKUP(Table1[[#This Row],[RespondentID]],'All Data'!$A217:$CN789,81,FALSE),"unknown")</f>
        <v>Male</v>
      </c>
      <c r="AM216" s="159">
        <f>IFERROR(VLOOKUP(Table1[[#This Row],[RespondentID]],'All Data'!$A217:$CN789,82,FALSE),"unknown")</f>
        <v>53</v>
      </c>
      <c r="AN216" s="159" t="str">
        <f>IFERROR(VLOOKUP(Table1[[#This Row],[RespondentID]],'All Data'!$A217:$CN789,83,FALSE),"unknown")</f>
        <v>Suffolk</v>
      </c>
      <c r="AO216" s="159" t="str">
        <f>IFERROR(VLOOKUP(Table1[[#This Row],[RespondentID]],'All Data'!$A217:$CN789,84,FALSE),"unknown")</f>
        <v>West Islip, 11795</v>
      </c>
      <c r="AP216" s="159" t="str">
        <f>IFERROR(VLOOKUP(Table1[[#This Row],[RespondentID]],'All Data'!$A217:$CN789,85,FALSE),"unknown")</f>
        <v>White/Caucasian</v>
      </c>
      <c r="AQ216" s="159" t="str">
        <f>IFERROR(VLOOKUP(Table1[[#This Row],[RespondentID]],'All Data'!$A217:$CN789,86,FALSE),"unknown")</f>
        <v>Yes</v>
      </c>
      <c r="AR216" s="159" t="str">
        <f>IFERROR(VLOOKUP(Table1[[#This Row],[RespondentID]],'All Data'!$A217:$CN789,87,FALSE),"unknown")</f>
        <v xml:space="preserve"> </v>
      </c>
      <c r="AS216" s="159" t="str">
        <f>IFERROR(VLOOKUP(Table1[[#This Row],[RespondentID]],'All Data'!$A217:$CN789,88,FALSE),"unknown")</f>
        <v>Over $125,000</v>
      </c>
      <c r="AT216" s="159" t="str">
        <f>IFERROR(VLOOKUP(Table1[[#This Row],[RespondentID]],'All Data'!$A217:$CN789,89,FALSE),"unknown")</f>
        <v>Some college</v>
      </c>
      <c r="AU216" s="159" t="str">
        <f>IFERROR(VLOOKUP(Table1[[#This Row],[RespondentID]],'All Data'!$A217:$CN789,90,FALSE),"unknown")</f>
        <v>Employed for wages</v>
      </c>
      <c r="AV216" s="159" t="str">
        <f>IFERROR(VLOOKUP(Table1[[#This Row],[RespondentID]],'All Data'!$A217:$CN789,91,FALSE),"unknown")</f>
        <v>Yes</v>
      </c>
      <c r="AW216" s="159" t="str">
        <f>IFERROR(VLOOKUP(Table1[[#This Row],[RespondentID]],'All Data'!$A217:$CN789,92,FALSE),"unknown")</f>
        <v>Yes</v>
      </c>
    </row>
    <row r="217" spans="1:49" x14ac:dyDescent="0.35">
      <c r="A217" s="6">
        <v>7045793721</v>
      </c>
      <c r="B217" s="6"/>
      <c r="C217" s="6"/>
      <c r="D217" s="6"/>
      <c r="E217" s="6"/>
      <c r="F217" s="6"/>
      <c r="G217" s="6"/>
      <c r="H217" s="6"/>
      <c r="I217" s="6" t="s">
        <v>25</v>
      </c>
      <c r="J217" s="6"/>
      <c r="K217" s="6"/>
      <c r="L217" s="6"/>
      <c r="M217" s="6" t="s">
        <v>29</v>
      </c>
      <c r="N217" s="6" t="s">
        <v>30</v>
      </c>
      <c r="O217" s="8"/>
      <c r="P217" s="8">
        <f t="shared" si="54"/>
        <v>3</v>
      </c>
      <c r="Q217" s="10">
        <f t="shared" si="55"/>
        <v>1</v>
      </c>
      <c r="R217" s="8"/>
      <c r="S217" s="8">
        <f t="shared" si="71"/>
        <v>0</v>
      </c>
      <c r="T217" s="8">
        <f t="shared" si="56"/>
        <v>0</v>
      </c>
      <c r="U217" s="8">
        <f t="shared" si="57"/>
        <v>0</v>
      </c>
      <c r="V217" s="88">
        <f t="shared" si="58"/>
        <v>0</v>
      </c>
      <c r="W217" s="88">
        <f t="shared" si="59"/>
        <v>0</v>
      </c>
      <c r="X217" s="88">
        <f t="shared" si="60"/>
        <v>0</v>
      </c>
      <c r="Y217" s="88">
        <f t="shared" si="61"/>
        <v>0</v>
      </c>
      <c r="Z217" s="88">
        <f t="shared" si="62"/>
        <v>1</v>
      </c>
      <c r="AA217" s="88">
        <f t="shared" si="63"/>
        <v>0</v>
      </c>
      <c r="AB217" s="88">
        <f t="shared" si="64"/>
        <v>0</v>
      </c>
      <c r="AC217" s="88">
        <f t="shared" si="65"/>
        <v>0</v>
      </c>
      <c r="AD217" s="88">
        <f t="shared" si="66"/>
        <v>1</v>
      </c>
      <c r="AE217" s="88">
        <f t="shared" si="67"/>
        <v>1</v>
      </c>
      <c r="AF217" s="8"/>
      <c r="AG217" s="8"/>
      <c r="AH217" s="8">
        <f t="shared" si="68"/>
        <v>3</v>
      </c>
      <c r="AI217" s="8">
        <f t="shared" si="69"/>
        <v>3</v>
      </c>
      <c r="AJ217" s="8" t="str">
        <f t="shared" si="70"/>
        <v>Correct</v>
      </c>
      <c r="AK217" s="8"/>
      <c r="AL217" s="159" t="str">
        <f>IFERROR(VLOOKUP(Table1[[#This Row],[RespondentID]],'All Data'!$A218:$CN790,81,FALSE),"unknown")</f>
        <v>Female</v>
      </c>
      <c r="AM217" s="159">
        <f>IFERROR(VLOOKUP(Table1[[#This Row],[RespondentID]],'All Data'!$A218:$CN790,82,FALSE),"unknown")</f>
        <v>52</v>
      </c>
      <c r="AN217" s="159" t="str">
        <f>IFERROR(VLOOKUP(Table1[[#This Row],[RespondentID]],'All Data'!$A218:$CN790,83,FALSE),"unknown")</f>
        <v>Suffolk</v>
      </c>
      <c r="AO217" s="159" t="str">
        <f>IFERROR(VLOOKUP(Table1[[#This Row],[RespondentID]],'All Data'!$A218:$CN790,84,FALSE),"unknown")</f>
        <v>West Islip, 11795</v>
      </c>
      <c r="AP217" s="159" t="str">
        <f>IFERROR(VLOOKUP(Table1[[#This Row],[RespondentID]],'All Data'!$A218:$CN790,85,FALSE),"unknown")</f>
        <v>White/Caucasian</v>
      </c>
      <c r="AQ217" s="159" t="str">
        <f>IFERROR(VLOOKUP(Table1[[#This Row],[RespondentID]],'All Data'!$A218:$CN790,86,FALSE),"unknown")</f>
        <v>No</v>
      </c>
      <c r="AR217" s="159" t="str">
        <f>IFERROR(VLOOKUP(Table1[[#This Row],[RespondentID]],'All Data'!$A218:$CN790,87,FALSE),"unknown")</f>
        <v xml:space="preserve">English </v>
      </c>
      <c r="AS217" s="159" t="str">
        <f>IFERROR(VLOOKUP(Table1[[#This Row],[RespondentID]],'All Data'!$A218:$CN790,88,FALSE),"unknown")</f>
        <v>Over $125,000</v>
      </c>
      <c r="AT217" s="159" t="str">
        <f>IFERROR(VLOOKUP(Table1[[#This Row],[RespondentID]],'All Data'!$A218:$CN790,89,FALSE),"unknown")</f>
        <v>Graduate school</v>
      </c>
      <c r="AU217" s="159" t="str">
        <f>IFERROR(VLOOKUP(Table1[[#This Row],[RespondentID]],'All Data'!$A218:$CN790,90,FALSE),"unknown")</f>
        <v>Employed for wages</v>
      </c>
      <c r="AV217" s="159" t="str">
        <f>IFERROR(VLOOKUP(Table1[[#This Row],[RespondentID]],'All Data'!$A218:$CN790,91,FALSE),"unknown")</f>
        <v>Yes</v>
      </c>
      <c r="AW217" s="159" t="str">
        <f>IFERROR(VLOOKUP(Table1[[#This Row],[RespondentID]],'All Data'!$A218:$CN790,92,FALSE),"unknown")</f>
        <v>Yes</v>
      </c>
    </row>
    <row r="218" spans="1:49" x14ac:dyDescent="0.35">
      <c r="A218" s="6">
        <v>7045793252</v>
      </c>
      <c r="B218" s="6"/>
      <c r="C218" s="6"/>
      <c r="D218" s="6"/>
      <c r="E218" s="6"/>
      <c r="F218" s="6"/>
      <c r="G218" s="6"/>
      <c r="H218" s="6"/>
      <c r="I218" s="6" t="s">
        <v>25</v>
      </c>
      <c r="J218" s="6" t="s">
        <v>26</v>
      </c>
      <c r="K218" s="6"/>
      <c r="L218" s="6"/>
      <c r="M218" s="6" t="s">
        <v>29</v>
      </c>
      <c r="N218" s="6"/>
      <c r="O218" s="8"/>
      <c r="P218" s="8">
        <f t="shared" si="54"/>
        <v>3</v>
      </c>
      <c r="Q218" s="9">
        <f t="shared" si="55"/>
        <v>1</v>
      </c>
      <c r="R218" s="8"/>
      <c r="S218" s="8">
        <f t="shared" si="71"/>
        <v>0</v>
      </c>
      <c r="T218" s="8">
        <f t="shared" si="56"/>
        <v>0</v>
      </c>
      <c r="U218" s="8">
        <f t="shared" si="57"/>
        <v>0</v>
      </c>
      <c r="V218" s="88">
        <f t="shared" si="58"/>
        <v>0</v>
      </c>
      <c r="W218" s="88">
        <f t="shared" si="59"/>
        <v>0</v>
      </c>
      <c r="X218" s="88">
        <f t="shared" si="60"/>
        <v>0</v>
      </c>
      <c r="Y218" s="88">
        <f t="shared" si="61"/>
        <v>0</v>
      </c>
      <c r="Z218" s="88">
        <f t="shared" si="62"/>
        <v>1</v>
      </c>
      <c r="AA218" s="88">
        <f t="shared" si="63"/>
        <v>1</v>
      </c>
      <c r="AB218" s="88">
        <f t="shared" si="64"/>
        <v>0</v>
      </c>
      <c r="AC218" s="88">
        <f t="shared" si="65"/>
        <v>0</v>
      </c>
      <c r="AD218" s="88">
        <f t="shared" si="66"/>
        <v>1</v>
      </c>
      <c r="AE218" s="88">
        <f t="shared" si="67"/>
        <v>0</v>
      </c>
      <c r="AF218" s="8"/>
      <c r="AG218" s="8"/>
      <c r="AH218" s="8">
        <f t="shared" si="68"/>
        <v>3</v>
      </c>
      <c r="AI218" s="8">
        <f t="shared" si="69"/>
        <v>3</v>
      </c>
      <c r="AJ218" s="8" t="str">
        <f t="shared" si="70"/>
        <v>Correct</v>
      </c>
      <c r="AK218" s="8"/>
      <c r="AL218" s="159" t="str">
        <f>IFERROR(VLOOKUP(Table1[[#This Row],[RespondentID]],'All Data'!$A219:$CN791,81,FALSE),"unknown")</f>
        <v>Female</v>
      </c>
      <c r="AM218" s="159">
        <f>IFERROR(VLOOKUP(Table1[[#This Row],[RespondentID]],'All Data'!$A219:$CN791,82,FALSE),"unknown")</f>
        <v>73</v>
      </c>
      <c r="AN218" s="159" t="str">
        <f>IFERROR(VLOOKUP(Table1[[#This Row],[RespondentID]],'All Data'!$A219:$CN791,83,FALSE),"unknown")</f>
        <v>Suffolk</v>
      </c>
      <c r="AO218" s="159" t="str">
        <f>IFERROR(VLOOKUP(Table1[[#This Row],[RespondentID]],'All Data'!$A219:$CN791,84,FALSE),"unknown")</f>
        <v>Babylon, 11702</v>
      </c>
      <c r="AP218" s="159" t="str">
        <f>IFERROR(VLOOKUP(Table1[[#This Row],[RespondentID]],'All Data'!$A219:$CN791,85,FALSE),"unknown")</f>
        <v>Multi-racial</v>
      </c>
      <c r="AQ218" s="159" t="str">
        <f>IFERROR(VLOOKUP(Table1[[#This Row],[RespondentID]],'All Data'!$A219:$CN791,86,FALSE),"unknown")</f>
        <v>No</v>
      </c>
      <c r="AR218" s="159" t="str">
        <f>IFERROR(VLOOKUP(Table1[[#This Row],[RespondentID]],'All Data'!$A219:$CN791,87,FALSE),"unknown")</f>
        <v xml:space="preserve">English </v>
      </c>
      <c r="AS218" s="159" t="str">
        <f>IFERROR(VLOOKUP(Table1[[#This Row],[RespondentID]],'All Data'!$A219:$CN791,88,FALSE),"unknown")</f>
        <v>$35,000 to $49,999</v>
      </c>
      <c r="AT218" s="159" t="str">
        <f>IFERROR(VLOOKUP(Table1[[#This Row],[RespondentID]],'All Data'!$A219:$CN791,89,FALSE),"unknown")</f>
        <v>College graduate</v>
      </c>
      <c r="AU218" s="159" t="str">
        <f>IFERROR(VLOOKUP(Table1[[#This Row],[RespondentID]],'All Data'!$A219:$CN791,90,FALSE),"unknown")</f>
        <v>Retired</v>
      </c>
      <c r="AV218" s="159" t="str">
        <f>IFERROR(VLOOKUP(Table1[[#This Row],[RespondentID]],'All Data'!$A219:$CN791,91,FALSE),"unknown")</f>
        <v>Yes</v>
      </c>
      <c r="AW218" s="159" t="str">
        <f>IFERROR(VLOOKUP(Table1[[#This Row],[RespondentID]],'All Data'!$A219:$CN791,92,FALSE),"unknown")</f>
        <v>Yes</v>
      </c>
    </row>
    <row r="219" spans="1:49" x14ac:dyDescent="0.35">
      <c r="A219" s="6">
        <v>7045792997</v>
      </c>
      <c r="B219" s="6"/>
      <c r="C219" s="6" t="s">
        <v>19</v>
      </c>
      <c r="D219" s="6"/>
      <c r="E219" s="6"/>
      <c r="F219" s="6"/>
      <c r="G219" s="6"/>
      <c r="H219" s="6"/>
      <c r="I219" s="6"/>
      <c r="J219" s="6"/>
      <c r="K219" s="6"/>
      <c r="L219" s="6"/>
      <c r="M219" s="6"/>
      <c r="N219" s="6"/>
      <c r="O219" s="8"/>
      <c r="P219" s="8">
        <f t="shared" si="54"/>
        <v>1</v>
      </c>
      <c r="Q219" s="10">
        <f t="shared" si="55"/>
        <v>3</v>
      </c>
      <c r="R219" s="8"/>
      <c r="S219" s="8">
        <f t="shared" si="71"/>
        <v>0</v>
      </c>
      <c r="T219" s="8">
        <f t="shared" si="56"/>
        <v>1</v>
      </c>
      <c r="U219" s="8">
        <f t="shared" si="57"/>
        <v>0</v>
      </c>
      <c r="V219" s="88">
        <f t="shared" si="58"/>
        <v>0</v>
      </c>
      <c r="W219" s="88">
        <f t="shared" si="59"/>
        <v>0</v>
      </c>
      <c r="X219" s="88">
        <f t="shared" si="60"/>
        <v>0</v>
      </c>
      <c r="Y219" s="88">
        <f t="shared" si="61"/>
        <v>0</v>
      </c>
      <c r="Z219" s="88">
        <f t="shared" si="62"/>
        <v>0</v>
      </c>
      <c r="AA219" s="88">
        <f t="shared" si="63"/>
        <v>0</v>
      </c>
      <c r="AB219" s="88">
        <f t="shared" si="64"/>
        <v>0</v>
      </c>
      <c r="AC219" s="88">
        <f t="shared" si="65"/>
        <v>0</v>
      </c>
      <c r="AD219" s="88">
        <f t="shared" si="66"/>
        <v>0</v>
      </c>
      <c r="AE219" s="88">
        <f t="shared" si="67"/>
        <v>0</v>
      </c>
      <c r="AF219" s="8"/>
      <c r="AG219" s="8"/>
      <c r="AH219" s="8">
        <f t="shared" si="68"/>
        <v>1</v>
      </c>
      <c r="AI219" s="8">
        <f t="shared" si="69"/>
        <v>1</v>
      </c>
      <c r="AJ219" s="8" t="str">
        <f t="shared" si="70"/>
        <v>Correct</v>
      </c>
      <c r="AK219" s="8"/>
      <c r="AL219" s="159" t="str">
        <f>IFERROR(VLOOKUP(Table1[[#This Row],[RespondentID]],'All Data'!$A220:$CN792,81,FALSE),"unknown")</f>
        <v>Male</v>
      </c>
      <c r="AM219" s="159">
        <f>IFERROR(VLOOKUP(Table1[[#This Row],[RespondentID]],'All Data'!$A220:$CN792,82,FALSE),"unknown")</f>
        <v>81</v>
      </c>
      <c r="AN219" s="159" t="str">
        <f>IFERROR(VLOOKUP(Table1[[#This Row],[RespondentID]],'All Data'!$A220:$CN792,83,FALSE),"unknown")</f>
        <v>Suffolk</v>
      </c>
      <c r="AO219" s="159" t="str">
        <f>IFERROR(VLOOKUP(Table1[[#This Row],[RespondentID]],'All Data'!$A220:$CN792,84,FALSE),"unknown")</f>
        <v>West Babylon, 11704</v>
      </c>
      <c r="AP219" s="159" t="str">
        <f>IFERROR(VLOOKUP(Table1[[#This Row],[RespondentID]],'All Data'!$A220:$CN792,85,FALSE),"unknown")</f>
        <v>White/Caucasian</v>
      </c>
      <c r="AQ219" s="159">
        <f>IFERROR(VLOOKUP(Table1[[#This Row],[RespondentID]],'All Data'!$A220:$CN792,86,FALSE),"unknown")</f>
        <v>0</v>
      </c>
      <c r="AR219" s="159" t="str">
        <f>IFERROR(VLOOKUP(Table1[[#This Row],[RespondentID]],'All Data'!$A220:$CN792,87,FALSE),"unknown")</f>
        <v xml:space="preserve">English </v>
      </c>
      <c r="AS219" s="159" t="str">
        <f>IFERROR(VLOOKUP(Table1[[#This Row],[RespondentID]],'All Data'!$A220:$CN792,88,FALSE),"unknown")</f>
        <v>$50,000 to $74,999</v>
      </c>
      <c r="AT219" s="159" t="str">
        <f>IFERROR(VLOOKUP(Table1[[#This Row],[RespondentID]],'All Data'!$A220:$CN792,89,FALSE),"unknown")</f>
        <v>Some college</v>
      </c>
      <c r="AU219" s="159" t="str">
        <f>IFERROR(VLOOKUP(Table1[[#This Row],[RespondentID]],'All Data'!$A220:$CN792,90,FALSE),"unknown")</f>
        <v>Retired</v>
      </c>
      <c r="AV219" s="159" t="str">
        <f>IFERROR(VLOOKUP(Table1[[#This Row],[RespondentID]],'All Data'!$A220:$CN792,91,FALSE),"unknown")</f>
        <v>Yes</v>
      </c>
      <c r="AW219" s="159" t="str">
        <f>IFERROR(VLOOKUP(Table1[[#This Row],[RespondentID]],'All Data'!$A220:$CN792,92,FALSE),"unknown")</f>
        <v>Yes</v>
      </c>
    </row>
    <row r="220" spans="1:49" x14ac:dyDescent="0.35">
      <c r="A220" s="6">
        <v>7045792767</v>
      </c>
      <c r="B220" s="6"/>
      <c r="C220" s="6"/>
      <c r="D220" s="6"/>
      <c r="E220" s="6"/>
      <c r="F220" s="6"/>
      <c r="G220" s="6"/>
      <c r="H220" s="6"/>
      <c r="I220" s="6"/>
      <c r="J220" s="6"/>
      <c r="K220" s="6"/>
      <c r="L220" s="6"/>
      <c r="M220" s="6"/>
      <c r="N220" s="6"/>
      <c r="O220" s="8"/>
      <c r="P220" s="8">
        <f t="shared" si="54"/>
        <v>0</v>
      </c>
      <c r="Q220" s="9" t="e">
        <f t="shared" si="55"/>
        <v>#DIV/0!</v>
      </c>
      <c r="R220" s="8"/>
      <c r="S220" s="8">
        <f t="shared" si="71"/>
        <v>0</v>
      </c>
      <c r="T220" s="8">
        <f t="shared" si="56"/>
        <v>0</v>
      </c>
      <c r="U220" s="8">
        <f t="shared" si="57"/>
        <v>0</v>
      </c>
      <c r="V220" s="88">
        <f t="shared" si="58"/>
        <v>0</v>
      </c>
      <c r="W220" s="88">
        <f t="shared" si="59"/>
        <v>0</v>
      </c>
      <c r="X220" s="88">
        <f t="shared" si="60"/>
        <v>0</v>
      </c>
      <c r="Y220" s="88">
        <f t="shared" si="61"/>
        <v>0</v>
      </c>
      <c r="Z220" s="88">
        <f t="shared" si="62"/>
        <v>0</v>
      </c>
      <c r="AA220" s="88">
        <f t="shared" si="63"/>
        <v>0</v>
      </c>
      <c r="AB220" s="88">
        <f t="shared" si="64"/>
        <v>0</v>
      </c>
      <c r="AC220" s="88">
        <f t="shared" si="65"/>
        <v>0</v>
      </c>
      <c r="AD220" s="88">
        <f t="shared" si="66"/>
        <v>0</v>
      </c>
      <c r="AE220" s="88">
        <f t="shared" si="67"/>
        <v>0</v>
      </c>
      <c r="AF220" s="8"/>
      <c r="AG220" s="8"/>
      <c r="AH220" s="8">
        <f t="shared" si="68"/>
        <v>0</v>
      </c>
      <c r="AI220" s="8">
        <f t="shared" si="69"/>
        <v>0</v>
      </c>
      <c r="AJ220" s="8" t="str">
        <f t="shared" si="70"/>
        <v>Correct</v>
      </c>
      <c r="AK220" s="8"/>
      <c r="AL220" s="159" t="str">
        <f>IFERROR(VLOOKUP(Table1[[#This Row],[RespondentID]],'All Data'!$A221:$CN793,81,FALSE),"unknown")</f>
        <v>Female</v>
      </c>
      <c r="AM220" s="159">
        <f>IFERROR(VLOOKUP(Table1[[#This Row],[RespondentID]],'All Data'!$A221:$CN793,82,FALSE),"unknown")</f>
        <v>92</v>
      </c>
      <c r="AN220" s="159" t="str">
        <f>IFERROR(VLOOKUP(Table1[[#This Row],[RespondentID]],'All Data'!$A221:$CN793,83,FALSE),"unknown")</f>
        <v>Suffolk</v>
      </c>
      <c r="AO220" s="159" t="str">
        <f>IFERROR(VLOOKUP(Table1[[#This Row],[RespondentID]],'All Data'!$A221:$CN793,84,FALSE),"unknown")</f>
        <v>North Babylon, 11703</v>
      </c>
      <c r="AP220" s="159" t="str">
        <f>IFERROR(VLOOKUP(Table1[[#This Row],[RespondentID]],'All Data'!$A221:$CN793,85,FALSE),"unknown")</f>
        <v>White/Caucasian</v>
      </c>
      <c r="AQ220" s="159" t="str">
        <f>IFERROR(VLOOKUP(Table1[[#This Row],[RespondentID]],'All Data'!$A221:$CN793,86,FALSE),"unknown")</f>
        <v>No</v>
      </c>
      <c r="AR220" s="159" t="str">
        <f>IFERROR(VLOOKUP(Table1[[#This Row],[RespondentID]],'All Data'!$A221:$CN793,87,FALSE),"unknown")</f>
        <v xml:space="preserve"> </v>
      </c>
      <c r="AS220" s="159" t="str">
        <f>IFERROR(VLOOKUP(Table1[[#This Row],[RespondentID]],'All Data'!$A221:$CN793,88,FALSE),"unknown")</f>
        <v>$20,000 to $34,999</v>
      </c>
      <c r="AT220" s="159" t="str">
        <f>IFERROR(VLOOKUP(Table1[[#This Row],[RespondentID]],'All Data'!$A221:$CN793,89,FALSE),"unknown")</f>
        <v>Some college</v>
      </c>
      <c r="AU220" s="159" t="str">
        <f>IFERROR(VLOOKUP(Table1[[#This Row],[RespondentID]],'All Data'!$A221:$CN793,90,FALSE),"unknown")</f>
        <v>Retired</v>
      </c>
      <c r="AV220" s="159" t="str">
        <f>IFERROR(VLOOKUP(Table1[[#This Row],[RespondentID]],'All Data'!$A221:$CN793,91,FALSE),"unknown")</f>
        <v>Yes</v>
      </c>
      <c r="AW220" s="159" t="str">
        <f>IFERROR(VLOOKUP(Table1[[#This Row],[RespondentID]],'All Data'!$A221:$CN793,92,FALSE),"unknown")</f>
        <v>Yes</v>
      </c>
    </row>
    <row r="221" spans="1:49" x14ac:dyDescent="0.35">
      <c r="A221" s="6">
        <v>7045792414</v>
      </c>
      <c r="B221" s="6"/>
      <c r="C221" s="6"/>
      <c r="D221" s="6" t="s">
        <v>20</v>
      </c>
      <c r="E221" s="6"/>
      <c r="F221" s="6"/>
      <c r="G221" s="6"/>
      <c r="H221" s="6"/>
      <c r="I221" s="6"/>
      <c r="J221" s="6" t="s">
        <v>26</v>
      </c>
      <c r="K221" s="6"/>
      <c r="L221" s="6"/>
      <c r="M221" s="6"/>
      <c r="N221" s="6"/>
      <c r="O221" s="8"/>
      <c r="P221" s="8">
        <f t="shared" si="54"/>
        <v>2</v>
      </c>
      <c r="Q221" s="10">
        <f t="shared" si="55"/>
        <v>1.5</v>
      </c>
      <c r="R221" s="8"/>
      <c r="S221" s="8">
        <f t="shared" si="71"/>
        <v>0</v>
      </c>
      <c r="T221" s="8">
        <f t="shared" si="56"/>
        <v>0</v>
      </c>
      <c r="U221" s="8">
        <f t="shared" si="57"/>
        <v>1</v>
      </c>
      <c r="V221" s="88">
        <f t="shared" si="58"/>
        <v>0</v>
      </c>
      <c r="W221" s="88">
        <f t="shared" si="59"/>
        <v>0</v>
      </c>
      <c r="X221" s="88">
        <f t="shared" si="60"/>
        <v>0</v>
      </c>
      <c r="Y221" s="88">
        <f t="shared" si="61"/>
        <v>0</v>
      </c>
      <c r="Z221" s="88">
        <f t="shared" si="62"/>
        <v>0</v>
      </c>
      <c r="AA221" s="88">
        <f t="shared" si="63"/>
        <v>1</v>
      </c>
      <c r="AB221" s="88">
        <f t="shared" si="64"/>
        <v>0</v>
      </c>
      <c r="AC221" s="88">
        <f t="shared" si="65"/>
        <v>0</v>
      </c>
      <c r="AD221" s="88">
        <f t="shared" si="66"/>
        <v>0</v>
      </c>
      <c r="AE221" s="88">
        <f t="shared" si="67"/>
        <v>0</v>
      </c>
      <c r="AF221" s="8"/>
      <c r="AG221" s="8"/>
      <c r="AH221" s="8">
        <f t="shared" si="68"/>
        <v>2</v>
      </c>
      <c r="AI221" s="8">
        <f t="shared" si="69"/>
        <v>2</v>
      </c>
      <c r="AJ221" s="8" t="str">
        <f t="shared" si="70"/>
        <v>Correct</v>
      </c>
      <c r="AK221" s="8"/>
      <c r="AL221" s="159" t="str">
        <f>IFERROR(VLOOKUP(Table1[[#This Row],[RespondentID]],'All Data'!$A222:$CN794,81,FALSE),"unknown")</f>
        <v>Female</v>
      </c>
      <c r="AM221" s="159">
        <f>IFERROR(VLOOKUP(Table1[[#This Row],[RespondentID]],'All Data'!$A222:$CN794,82,FALSE),"unknown")</f>
        <v>73</v>
      </c>
      <c r="AN221" s="159" t="str">
        <f>IFERROR(VLOOKUP(Table1[[#This Row],[RespondentID]],'All Data'!$A222:$CN794,83,FALSE),"unknown")</f>
        <v>Suffolk</v>
      </c>
      <c r="AO221" s="159" t="str">
        <f>IFERROR(VLOOKUP(Table1[[#This Row],[RespondentID]],'All Data'!$A222:$CN794,84,FALSE),"unknown")</f>
        <v>Deer Park, 11729</v>
      </c>
      <c r="AP221" s="159" t="str">
        <f>IFERROR(VLOOKUP(Table1[[#This Row],[RespondentID]],'All Data'!$A222:$CN794,85,FALSE),"unknown")</f>
        <v>Black/African American</v>
      </c>
      <c r="AQ221" s="159" t="str">
        <f>IFERROR(VLOOKUP(Table1[[#This Row],[RespondentID]],'All Data'!$A222:$CN794,86,FALSE),"unknown")</f>
        <v>No</v>
      </c>
      <c r="AR221" s="159" t="str">
        <f>IFERROR(VLOOKUP(Table1[[#This Row],[RespondentID]],'All Data'!$A222:$CN794,87,FALSE),"unknown")</f>
        <v xml:space="preserve">English </v>
      </c>
      <c r="AS221" s="159" t="str">
        <f>IFERROR(VLOOKUP(Table1[[#This Row],[RespondentID]],'All Data'!$A222:$CN794,88,FALSE),"unknown")</f>
        <v>$50,000 to $74,999</v>
      </c>
      <c r="AT221" s="159" t="str">
        <f>IFERROR(VLOOKUP(Table1[[#This Row],[RespondentID]],'All Data'!$A222:$CN794,89,FALSE),"unknown")</f>
        <v>Some college</v>
      </c>
      <c r="AU221" s="159" t="str">
        <f>IFERROR(VLOOKUP(Table1[[#This Row],[RespondentID]],'All Data'!$A222:$CN794,90,FALSE),"unknown")</f>
        <v>Retired</v>
      </c>
      <c r="AV221" s="159" t="str">
        <f>IFERROR(VLOOKUP(Table1[[#This Row],[RespondentID]],'All Data'!$A222:$CN794,91,FALSE),"unknown")</f>
        <v>Yes</v>
      </c>
      <c r="AW221" s="159" t="str">
        <f>IFERROR(VLOOKUP(Table1[[#This Row],[RespondentID]],'All Data'!$A222:$CN794,92,FALSE),"unknown")</f>
        <v>Yes</v>
      </c>
    </row>
    <row r="222" spans="1:49" x14ac:dyDescent="0.35">
      <c r="A222" s="6">
        <v>7045792166</v>
      </c>
      <c r="B222" s="6"/>
      <c r="C222" s="6"/>
      <c r="D222" s="6"/>
      <c r="E222" s="6"/>
      <c r="F222" s="6"/>
      <c r="G222" s="6" t="s">
        <v>23</v>
      </c>
      <c r="H222" s="6"/>
      <c r="I222" s="6" t="s">
        <v>25</v>
      </c>
      <c r="J222" s="6" t="s">
        <v>26</v>
      </c>
      <c r="K222" s="6"/>
      <c r="L222" s="6"/>
      <c r="M222" s="6"/>
      <c r="N222" s="6"/>
      <c r="O222" s="8"/>
      <c r="P222" s="8">
        <f t="shared" si="54"/>
        <v>3</v>
      </c>
      <c r="Q222" s="9">
        <f t="shared" si="55"/>
        <v>1</v>
      </c>
      <c r="R222" s="8"/>
      <c r="S222" s="8">
        <f t="shared" si="71"/>
        <v>0</v>
      </c>
      <c r="T222" s="8">
        <f t="shared" si="56"/>
        <v>0</v>
      </c>
      <c r="U222" s="8">
        <f t="shared" si="57"/>
        <v>0</v>
      </c>
      <c r="V222" s="88">
        <f t="shared" si="58"/>
        <v>0</v>
      </c>
      <c r="W222" s="88">
        <f t="shared" si="59"/>
        <v>0</v>
      </c>
      <c r="X222" s="88">
        <f t="shared" si="60"/>
        <v>1</v>
      </c>
      <c r="Y222" s="88">
        <f t="shared" si="61"/>
        <v>0</v>
      </c>
      <c r="Z222" s="88">
        <f t="shared" si="62"/>
        <v>1</v>
      </c>
      <c r="AA222" s="88">
        <f t="shared" si="63"/>
        <v>1</v>
      </c>
      <c r="AB222" s="88">
        <f t="shared" si="64"/>
        <v>0</v>
      </c>
      <c r="AC222" s="88">
        <f t="shared" si="65"/>
        <v>0</v>
      </c>
      <c r="AD222" s="88">
        <f t="shared" si="66"/>
        <v>0</v>
      </c>
      <c r="AE222" s="88">
        <f t="shared" si="67"/>
        <v>0</v>
      </c>
      <c r="AF222" s="8"/>
      <c r="AG222" s="8"/>
      <c r="AH222" s="8">
        <f t="shared" si="68"/>
        <v>3</v>
      </c>
      <c r="AI222" s="8">
        <f t="shared" si="69"/>
        <v>3</v>
      </c>
      <c r="AJ222" s="8" t="str">
        <f t="shared" si="70"/>
        <v>Correct</v>
      </c>
      <c r="AK222" s="8"/>
      <c r="AL222" s="159" t="str">
        <f>IFERROR(VLOOKUP(Table1[[#This Row],[RespondentID]],'All Data'!$A223:$CN795,81,FALSE),"unknown")</f>
        <v>Female</v>
      </c>
      <c r="AM222" s="159">
        <f>IFERROR(VLOOKUP(Table1[[#This Row],[RespondentID]],'All Data'!$A223:$CN795,82,FALSE),"unknown")</f>
        <v>88</v>
      </c>
      <c r="AN222" s="159" t="str">
        <f>IFERROR(VLOOKUP(Table1[[#This Row],[RespondentID]],'All Data'!$A223:$CN795,83,FALSE),"unknown")</f>
        <v>Suffolk</v>
      </c>
      <c r="AO222" s="159" t="str">
        <f>IFERROR(VLOOKUP(Table1[[#This Row],[RespondentID]],'All Data'!$A223:$CN795,84,FALSE),"unknown")</f>
        <v>Amityville, 11701</v>
      </c>
      <c r="AP222" s="159" t="str">
        <f>IFERROR(VLOOKUP(Table1[[#This Row],[RespondentID]],'All Data'!$A223:$CN795,85,FALSE),"unknown")</f>
        <v>White/Caucasian</v>
      </c>
      <c r="AQ222" s="159" t="str">
        <f>IFERROR(VLOOKUP(Table1[[#This Row],[RespondentID]],'All Data'!$A223:$CN795,86,FALSE),"unknown")</f>
        <v>No</v>
      </c>
      <c r="AR222" s="159" t="str">
        <f>IFERROR(VLOOKUP(Table1[[#This Row],[RespondentID]],'All Data'!$A223:$CN795,87,FALSE),"unknown")</f>
        <v xml:space="preserve"> </v>
      </c>
      <c r="AS222" s="159" t="str">
        <f>IFERROR(VLOOKUP(Table1[[#This Row],[RespondentID]],'All Data'!$A223:$CN795,88,FALSE),"unknown")</f>
        <v>$20,000 to $34,999</v>
      </c>
      <c r="AT222" s="159" t="str">
        <f>IFERROR(VLOOKUP(Table1[[#This Row],[RespondentID]],'All Data'!$A223:$CN795,89,FALSE),"unknown")</f>
        <v>College graduate</v>
      </c>
      <c r="AU222" s="159" t="str">
        <f>IFERROR(VLOOKUP(Table1[[#This Row],[RespondentID]],'All Data'!$A223:$CN795,90,FALSE),"unknown")</f>
        <v>Retired</v>
      </c>
      <c r="AV222" s="159" t="str">
        <f>IFERROR(VLOOKUP(Table1[[#This Row],[RespondentID]],'All Data'!$A223:$CN795,91,FALSE),"unknown")</f>
        <v>No</v>
      </c>
      <c r="AW222" s="159" t="str">
        <f>IFERROR(VLOOKUP(Table1[[#This Row],[RespondentID]],'All Data'!$A223:$CN795,92,FALSE),"unknown")</f>
        <v>No</v>
      </c>
    </row>
    <row r="223" spans="1:49" x14ac:dyDescent="0.35">
      <c r="A223" s="6">
        <v>7045791736</v>
      </c>
      <c r="B223" s="6"/>
      <c r="C223" s="6"/>
      <c r="D223" s="6"/>
      <c r="E223" s="6"/>
      <c r="F223" s="6"/>
      <c r="G223" s="6"/>
      <c r="H223" s="6"/>
      <c r="I223" s="6" t="s">
        <v>25</v>
      </c>
      <c r="J223" s="6"/>
      <c r="K223" s="6"/>
      <c r="L223" s="6"/>
      <c r="M223" s="6" t="s">
        <v>29</v>
      </c>
      <c r="N223" s="6" t="s">
        <v>30</v>
      </c>
      <c r="O223" s="8"/>
      <c r="P223" s="8">
        <f t="shared" si="54"/>
        <v>3</v>
      </c>
      <c r="Q223" s="10">
        <f t="shared" si="55"/>
        <v>1</v>
      </c>
      <c r="R223" s="8"/>
      <c r="S223" s="8">
        <f t="shared" si="71"/>
        <v>0</v>
      </c>
      <c r="T223" s="8">
        <f t="shared" si="56"/>
        <v>0</v>
      </c>
      <c r="U223" s="8">
        <f t="shared" si="57"/>
        <v>0</v>
      </c>
      <c r="V223" s="88">
        <f t="shared" si="58"/>
        <v>0</v>
      </c>
      <c r="W223" s="88">
        <f t="shared" si="59"/>
        <v>0</v>
      </c>
      <c r="X223" s="88">
        <f t="shared" si="60"/>
        <v>0</v>
      </c>
      <c r="Y223" s="88">
        <f t="shared" si="61"/>
        <v>0</v>
      </c>
      <c r="Z223" s="88">
        <f t="shared" si="62"/>
        <v>1</v>
      </c>
      <c r="AA223" s="88">
        <f t="shared" si="63"/>
        <v>0</v>
      </c>
      <c r="AB223" s="88">
        <f t="shared" si="64"/>
        <v>0</v>
      </c>
      <c r="AC223" s="88">
        <f t="shared" si="65"/>
        <v>0</v>
      </c>
      <c r="AD223" s="88">
        <f t="shared" si="66"/>
        <v>1</v>
      </c>
      <c r="AE223" s="88">
        <f t="shared" si="67"/>
        <v>1</v>
      </c>
      <c r="AF223" s="8"/>
      <c r="AG223" s="8"/>
      <c r="AH223" s="8">
        <f t="shared" si="68"/>
        <v>3</v>
      </c>
      <c r="AI223" s="8">
        <f t="shared" si="69"/>
        <v>3</v>
      </c>
      <c r="AJ223" s="8" t="str">
        <f t="shared" si="70"/>
        <v>Correct</v>
      </c>
      <c r="AK223" s="8"/>
      <c r="AL223" s="159" t="str">
        <f>IFERROR(VLOOKUP(Table1[[#This Row],[RespondentID]],'All Data'!$A224:$CN796,81,FALSE),"unknown")</f>
        <v>Female</v>
      </c>
      <c r="AM223" s="159">
        <f>IFERROR(VLOOKUP(Table1[[#This Row],[RespondentID]],'All Data'!$A224:$CN796,82,FALSE),"unknown")</f>
        <v>59</v>
      </c>
      <c r="AN223" s="159" t="str">
        <f>IFERROR(VLOOKUP(Table1[[#This Row],[RespondentID]],'All Data'!$A224:$CN796,83,FALSE),"unknown")</f>
        <v>Suffolk</v>
      </c>
      <c r="AO223" s="159" t="str">
        <f>IFERROR(VLOOKUP(Table1[[#This Row],[RespondentID]],'All Data'!$A224:$CN796,84,FALSE),"unknown")</f>
        <v>West Babylon, 11704</v>
      </c>
      <c r="AP223" s="159" t="str">
        <f>IFERROR(VLOOKUP(Table1[[#This Row],[RespondentID]],'All Data'!$A224:$CN796,85,FALSE),"unknown")</f>
        <v>White/Caucasian</v>
      </c>
      <c r="AQ223" s="159" t="str">
        <f>IFERROR(VLOOKUP(Table1[[#This Row],[RespondentID]],'All Data'!$A224:$CN796,86,FALSE),"unknown")</f>
        <v>No</v>
      </c>
      <c r="AR223" s="159" t="str">
        <f>IFERROR(VLOOKUP(Table1[[#This Row],[RespondentID]],'All Data'!$A224:$CN796,87,FALSE),"unknown")</f>
        <v xml:space="preserve">English </v>
      </c>
      <c r="AS223" s="159" t="str">
        <f>IFERROR(VLOOKUP(Table1[[#This Row],[RespondentID]],'All Data'!$A224:$CN796,88,FALSE),"unknown")</f>
        <v>$50,000 to $74,999</v>
      </c>
      <c r="AT223" s="159" t="str">
        <f>IFERROR(VLOOKUP(Table1[[#This Row],[RespondentID]],'All Data'!$A224:$CN796,89,FALSE),"unknown")</f>
        <v>Some college</v>
      </c>
      <c r="AU223" s="159" t="str">
        <f>IFERROR(VLOOKUP(Table1[[#This Row],[RespondentID]],'All Data'!$A224:$CN796,90,FALSE),"unknown")</f>
        <v>Employed for wages</v>
      </c>
      <c r="AV223" s="159" t="str">
        <f>IFERROR(VLOOKUP(Table1[[#This Row],[RespondentID]],'All Data'!$A224:$CN796,91,FALSE),"unknown")</f>
        <v>Yes</v>
      </c>
      <c r="AW223" s="159" t="str">
        <f>IFERROR(VLOOKUP(Table1[[#This Row],[RespondentID]],'All Data'!$A224:$CN796,92,FALSE),"unknown")</f>
        <v>Yes</v>
      </c>
    </row>
    <row r="224" spans="1:49" x14ac:dyDescent="0.35">
      <c r="A224" s="6">
        <v>7045791498</v>
      </c>
      <c r="B224" s="6"/>
      <c r="C224" s="6"/>
      <c r="D224" s="6"/>
      <c r="E224" s="6"/>
      <c r="F224" s="6"/>
      <c r="G224" s="6"/>
      <c r="H224" s="6"/>
      <c r="I224" s="6" t="s">
        <v>25</v>
      </c>
      <c r="J224" s="6"/>
      <c r="K224" s="6"/>
      <c r="L224" s="6"/>
      <c r="M224" s="6" t="s">
        <v>29</v>
      </c>
      <c r="N224" s="6" t="s">
        <v>30</v>
      </c>
      <c r="O224" s="8"/>
      <c r="P224" s="8">
        <f t="shared" si="54"/>
        <v>3</v>
      </c>
      <c r="Q224" s="9">
        <f t="shared" si="55"/>
        <v>1</v>
      </c>
      <c r="R224" s="8"/>
      <c r="S224" s="8">
        <f t="shared" si="71"/>
        <v>0</v>
      </c>
      <c r="T224" s="8">
        <f t="shared" si="56"/>
        <v>0</v>
      </c>
      <c r="U224" s="8">
        <f t="shared" si="57"/>
        <v>0</v>
      </c>
      <c r="V224" s="88">
        <f t="shared" si="58"/>
        <v>0</v>
      </c>
      <c r="W224" s="88">
        <f t="shared" si="59"/>
        <v>0</v>
      </c>
      <c r="X224" s="88">
        <f t="shared" si="60"/>
        <v>0</v>
      </c>
      <c r="Y224" s="88">
        <f t="shared" si="61"/>
        <v>0</v>
      </c>
      <c r="Z224" s="88">
        <f t="shared" si="62"/>
        <v>1</v>
      </c>
      <c r="AA224" s="88">
        <f t="shared" si="63"/>
        <v>0</v>
      </c>
      <c r="AB224" s="88">
        <f t="shared" si="64"/>
        <v>0</v>
      </c>
      <c r="AC224" s="88">
        <f t="shared" si="65"/>
        <v>0</v>
      </c>
      <c r="AD224" s="88">
        <f t="shared" si="66"/>
        <v>1</v>
      </c>
      <c r="AE224" s="88">
        <f t="shared" si="67"/>
        <v>1</v>
      </c>
      <c r="AF224" s="8"/>
      <c r="AG224" s="8"/>
      <c r="AH224" s="8">
        <f t="shared" si="68"/>
        <v>3</v>
      </c>
      <c r="AI224" s="8">
        <f t="shared" si="69"/>
        <v>3</v>
      </c>
      <c r="AJ224" s="8" t="str">
        <f t="shared" si="70"/>
        <v>Correct</v>
      </c>
      <c r="AK224" s="8"/>
      <c r="AL224" s="159" t="str">
        <f>IFERROR(VLOOKUP(Table1[[#This Row],[RespondentID]],'All Data'!$A225:$CN797,81,FALSE),"unknown")</f>
        <v>Female</v>
      </c>
      <c r="AM224" s="159">
        <f>IFERROR(VLOOKUP(Table1[[#This Row],[RespondentID]],'All Data'!$A225:$CN797,82,FALSE),"unknown")</f>
        <v>59</v>
      </c>
      <c r="AN224" s="159" t="str">
        <f>IFERROR(VLOOKUP(Table1[[#This Row],[RespondentID]],'All Data'!$A225:$CN797,83,FALSE),"unknown")</f>
        <v>Suffolk</v>
      </c>
      <c r="AO224" s="159">
        <f>IFERROR(VLOOKUP(Table1[[#This Row],[RespondentID]],'All Data'!$A225:$CN797,84,FALSE),"unknown")</f>
        <v>0</v>
      </c>
      <c r="AP224" s="159">
        <f>IFERROR(VLOOKUP(Table1[[#This Row],[RespondentID]],'All Data'!$A225:$CN797,85,FALSE),"unknown")</f>
        <v>0</v>
      </c>
      <c r="AQ224" s="159">
        <f>IFERROR(VLOOKUP(Table1[[#This Row],[RespondentID]],'All Data'!$A225:$CN797,86,FALSE),"unknown")</f>
        <v>0</v>
      </c>
      <c r="AR224" s="159" t="str">
        <f>IFERROR(VLOOKUP(Table1[[#This Row],[RespondentID]],'All Data'!$A225:$CN797,87,FALSE),"unknown")</f>
        <v xml:space="preserve"> </v>
      </c>
      <c r="AS224" s="159">
        <f>IFERROR(VLOOKUP(Table1[[#This Row],[RespondentID]],'All Data'!$A225:$CN797,88,FALSE),"unknown")</f>
        <v>0</v>
      </c>
      <c r="AT224" s="159">
        <f>IFERROR(VLOOKUP(Table1[[#This Row],[RespondentID]],'All Data'!$A225:$CN797,89,FALSE),"unknown")</f>
        <v>0</v>
      </c>
      <c r="AU224" s="159">
        <f>IFERROR(VLOOKUP(Table1[[#This Row],[RespondentID]],'All Data'!$A225:$CN797,90,FALSE),"unknown")</f>
        <v>0</v>
      </c>
      <c r="AV224" s="159">
        <f>IFERROR(VLOOKUP(Table1[[#This Row],[RespondentID]],'All Data'!$A225:$CN797,91,FALSE),"unknown")</f>
        <v>0</v>
      </c>
      <c r="AW224" s="159">
        <f>IFERROR(VLOOKUP(Table1[[#This Row],[RespondentID]],'All Data'!$A225:$CN797,92,FALSE),"unknown")</f>
        <v>0</v>
      </c>
    </row>
    <row r="225" spans="1:49" x14ac:dyDescent="0.35">
      <c r="A225" s="6">
        <v>7045791218</v>
      </c>
      <c r="B225" s="6"/>
      <c r="C225" s="6" t="s">
        <v>19</v>
      </c>
      <c r="D225" s="6" t="s">
        <v>20</v>
      </c>
      <c r="E225" s="6"/>
      <c r="F225" s="6"/>
      <c r="G225" s="6"/>
      <c r="H225" s="6"/>
      <c r="I225" s="6" t="s">
        <v>25</v>
      </c>
      <c r="J225" s="6"/>
      <c r="K225" s="6"/>
      <c r="L225" s="6"/>
      <c r="M225" s="6"/>
      <c r="N225" s="6"/>
      <c r="O225" s="8"/>
      <c r="P225" s="8">
        <f t="shared" si="54"/>
        <v>3</v>
      </c>
      <c r="Q225" s="10">
        <f t="shared" si="55"/>
        <v>1</v>
      </c>
      <c r="R225" s="8"/>
      <c r="S225" s="8">
        <f t="shared" si="71"/>
        <v>0</v>
      </c>
      <c r="T225" s="8">
        <f t="shared" si="56"/>
        <v>1</v>
      </c>
      <c r="U225" s="8">
        <f t="shared" si="57"/>
        <v>1</v>
      </c>
      <c r="V225" s="88">
        <f t="shared" si="58"/>
        <v>0</v>
      </c>
      <c r="W225" s="88">
        <f t="shared" si="59"/>
        <v>0</v>
      </c>
      <c r="X225" s="88">
        <f t="shared" si="60"/>
        <v>0</v>
      </c>
      <c r="Y225" s="88">
        <f t="shared" si="61"/>
        <v>0</v>
      </c>
      <c r="Z225" s="88">
        <f t="shared" si="62"/>
        <v>1</v>
      </c>
      <c r="AA225" s="88">
        <f t="shared" si="63"/>
        <v>0</v>
      </c>
      <c r="AB225" s="88">
        <f t="shared" si="64"/>
        <v>0</v>
      </c>
      <c r="AC225" s="88">
        <f t="shared" si="65"/>
        <v>0</v>
      </c>
      <c r="AD225" s="88">
        <f t="shared" si="66"/>
        <v>0</v>
      </c>
      <c r="AE225" s="88">
        <f t="shared" si="67"/>
        <v>0</v>
      </c>
      <c r="AF225" s="8"/>
      <c r="AG225" s="8"/>
      <c r="AH225" s="8">
        <f t="shared" si="68"/>
        <v>3</v>
      </c>
      <c r="AI225" s="8">
        <f t="shared" si="69"/>
        <v>3</v>
      </c>
      <c r="AJ225" s="8" t="str">
        <f t="shared" si="70"/>
        <v>Correct</v>
      </c>
      <c r="AK225" s="8"/>
      <c r="AL225" s="159" t="str">
        <f>IFERROR(VLOOKUP(Table1[[#This Row],[RespondentID]],'All Data'!$A226:$CN798,81,FALSE),"unknown")</f>
        <v>Female</v>
      </c>
      <c r="AM225" s="159">
        <f>IFERROR(VLOOKUP(Table1[[#This Row],[RespondentID]],'All Data'!$A226:$CN798,82,FALSE),"unknown")</f>
        <v>55</v>
      </c>
      <c r="AN225" s="159" t="str">
        <f>IFERROR(VLOOKUP(Table1[[#This Row],[RespondentID]],'All Data'!$A226:$CN798,83,FALSE),"unknown")</f>
        <v>Suffolk</v>
      </c>
      <c r="AO225" s="159" t="str">
        <f>IFERROR(VLOOKUP(Table1[[#This Row],[RespondentID]],'All Data'!$A226:$CN798,84,FALSE),"unknown")</f>
        <v>Islip Terrace, 11752</v>
      </c>
      <c r="AP225" s="159" t="str">
        <f>IFERROR(VLOOKUP(Table1[[#This Row],[RespondentID]],'All Data'!$A226:$CN798,85,FALSE),"unknown")</f>
        <v>White/Caucasian</v>
      </c>
      <c r="AQ225" s="159" t="str">
        <f>IFERROR(VLOOKUP(Table1[[#This Row],[RespondentID]],'All Data'!$A226:$CN798,86,FALSE),"unknown")</f>
        <v>No</v>
      </c>
      <c r="AR225" s="159" t="str">
        <f>IFERROR(VLOOKUP(Table1[[#This Row],[RespondentID]],'All Data'!$A226:$CN798,87,FALSE),"unknown")</f>
        <v xml:space="preserve">English </v>
      </c>
      <c r="AS225" s="159" t="str">
        <f>IFERROR(VLOOKUP(Table1[[#This Row],[RespondentID]],'All Data'!$A226:$CN798,88,FALSE),"unknown")</f>
        <v>Over $125,000</v>
      </c>
      <c r="AT225" s="159" t="str">
        <f>IFERROR(VLOOKUP(Table1[[#This Row],[RespondentID]],'All Data'!$A226:$CN798,89,FALSE),"unknown")</f>
        <v>College graduate</v>
      </c>
      <c r="AU225" s="159" t="str">
        <f>IFERROR(VLOOKUP(Table1[[#This Row],[RespondentID]],'All Data'!$A226:$CN798,90,FALSE),"unknown")</f>
        <v>Employed for wages</v>
      </c>
      <c r="AV225" s="159" t="str">
        <f>IFERROR(VLOOKUP(Table1[[#This Row],[RespondentID]],'All Data'!$A226:$CN798,91,FALSE),"unknown")</f>
        <v>Yes</v>
      </c>
      <c r="AW225" s="159" t="str">
        <f>IFERROR(VLOOKUP(Table1[[#This Row],[RespondentID]],'All Data'!$A226:$CN798,92,FALSE),"unknown")</f>
        <v>Yes</v>
      </c>
    </row>
    <row r="226" spans="1:49" x14ac:dyDescent="0.35">
      <c r="A226" s="6">
        <v>7045791022</v>
      </c>
      <c r="B226" s="6"/>
      <c r="C226" s="6"/>
      <c r="D226" s="6" t="s">
        <v>20</v>
      </c>
      <c r="E226" s="6"/>
      <c r="F226" s="6"/>
      <c r="G226" s="6"/>
      <c r="H226" s="6"/>
      <c r="I226" s="6"/>
      <c r="J226" s="6"/>
      <c r="K226" s="6" t="s">
        <v>27</v>
      </c>
      <c r="L226" s="6"/>
      <c r="M226" s="6"/>
      <c r="N226" s="6"/>
      <c r="O226" s="8"/>
      <c r="P226" s="8">
        <f t="shared" si="54"/>
        <v>2</v>
      </c>
      <c r="Q226" s="9">
        <f t="shared" si="55"/>
        <v>1.5</v>
      </c>
      <c r="R226" s="8"/>
      <c r="S226" s="8">
        <f t="shared" si="71"/>
        <v>0</v>
      </c>
      <c r="T226" s="8">
        <f t="shared" si="56"/>
        <v>0</v>
      </c>
      <c r="U226" s="8">
        <f t="shared" si="57"/>
        <v>1</v>
      </c>
      <c r="V226" s="88">
        <f t="shared" si="58"/>
        <v>0</v>
      </c>
      <c r="W226" s="88">
        <f t="shared" si="59"/>
        <v>0</v>
      </c>
      <c r="X226" s="88">
        <f t="shared" si="60"/>
        <v>0</v>
      </c>
      <c r="Y226" s="88">
        <f t="shared" si="61"/>
        <v>0</v>
      </c>
      <c r="Z226" s="88">
        <f t="shared" si="62"/>
        <v>0</v>
      </c>
      <c r="AA226" s="88">
        <f t="shared" si="63"/>
        <v>0</v>
      </c>
      <c r="AB226" s="88">
        <f t="shared" si="64"/>
        <v>1</v>
      </c>
      <c r="AC226" s="88">
        <f t="shared" si="65"/>
        <v>0</v>
      </c>
      <c r="AD226" s="88">
        <f t="shared" si="66"/>
        <v>0</v>
      </c>
      <c r="AE226" s="88">
        <f t="shared" si="67"/>
        <v>0</v>
      </c>
      <c r="AF226" s="8"/>
      <c r="AG226" s="8"/>
      <c r="AH226" s="8">
        <f t="shared" si="68"/>
        <v>2</v>
      </c>
      <c r="AI226" s="8">
        <f t="shared" si="69"/>
        <v>2</v>
      </c>
      <c r="AJ226" s="8" t="str">
        <f t="shared" si="70"/>
        <v>Correct</v>
      </c>
      <c r="AK226" s="8"/>
      <c r="AL226" s="159" t="str">
        <f>IFERROR(VLOOKUP(Table1[[#This Row],[RespondentID]],'All Data'!$A227:$CN799,81,FALSE),"unknown")</f>
        <v>Female</v>
      </c>
      <c r="AM226" s="159">
        <f>IFERROR(VLOOKUP(Table1[[#This Row],[RespondentID]],'All Data'!$A227:$CN799,82,FALSE),"unknown")</f>
        <v>89</v>
      </c>
      <c r="AN226" s="159" t="str">
        <f>IFERROR(VLOOKUP(Table1[[#This Row],[RespondentID]],'All Data'!$A227:$CN799,83,FALSE),"unknown")</f>
        <v>Suffolk</v>
      </c>
      <c r="AO226" s="159" t="str">
        <f>IFERROR(VLOOKUP(Table1[[#This Row],[RespondentID]],'All Data'!$A227:$CN799,84,FALSE),"unknown")</f>
        <v>Bay Shore, 11706</v>
      </c>
      <c r="AP226" s="159" t="str">
        <f>IFERROR(VLOOKUP(Table1[[#This Row],[RespondentID]],'All Data'!$A227:$CN799,85,FALSE),"unknown")</f>
        <v>White/Caucasian</v>
      </c>
      <c r="AQ226" s="159" t="str">
        <f>IFERROR(VLOOKUP(Table1[[#This Row],[RespondentID]],'All Data'!$A227:$CN799,86,FALSE),"unknown")</f>
        <v>No</v>
      </c>
      <c r="AR226" s="159" t="str">
        <f>IFERROR(VLOOKUP(Table1[[#This Row],[RespondentID]],'All Data'!$A227:$CN799,87,FALSE),"unknown")</f>
        <v xml:space="preserve">English </v>
      </c>
      <c r="AS226" s="159">
        <f>IFERROR(VLOOKUP(Table1[[#This Row],[RespondentID]],'All Data'!$A227:$CN799,88,FALSE),"unknown")</f>
        <v>0</v>
      </c>
      <c r="AT226" s="159">
        <f>IFERROR(VLOOKUP(Table1[[#This Row],[RespondentID]],'All Data'!$A227:$CN799,89,FALSE),"unknown")</f>
        <v>0</v>
      </c>
      <c r="AU226" s="159" t="str">
        <f>IFERROR(VLOOKUP(Table1[[#This Row],[RespondentID]],'All Data'!$A227:$CN799,90,FALSE),"unknown")</f>
        <v>Retired</v>
      </c>
      <c r="AV226" s="159" t="str">
        <f>IFERROR(VLOOKUP(Table1[[#This Row],[RespondentID]],'All Data'!$A227:$CN799,91,FALSE),"unknown")</f>
        <v>Yes</v>
      </c>
      <c r="AW226" s="159">
        <f>IFERROR(VLOOKUP(Table1[[#This Row],[RespondentID]],'All Data'!$A227:$CN799,92,FALSE),"unknown")</f>
        <v>0</v>
      </c>
    </row>
    <row r="227" spans="1:49" x14ac:dyDescent="0.35">
      <c r="A227" s="6">
        <v>7045790768</v>
      </c>
      <c r="B227" s="6"/>
      <c r="C227" s="6" t="s">
        <v>19</v>
      </c>
      <c r="D227" s="6" t="s">
        <v>20</v>
      </c>
      <c r="E227" s="6"/>
      <c r="F227" s="6"/>
      <c r="G227" s="6"/>
      <c r="H227" s="6"/>
      <c r="I227" s="6"/>
      <c r="J227" s="6"/>
      <c r="K227" s="6"/>
      <c r="L227" s="6"/>
      <c r="M227" s="6"/>
      <c r="N227" s="6" t="s">
        <v>30</v>
      </c>
      <c r="O227" s="8"/>
      <c r="P227" s="8">
        <f t="shared" si="54"/>
        <v>3</v>
      </c>
      <c r="Q227" s="10">
        <f t="shared" si="55"/>
        <v>1</v>
      </c>
      <c r="R227" s="8"/>
      <c r="S227" s="8">
        <f t="shared" si="71"/>
        <v>0</v>
      </c>
      <c r="T227" s="8">
        <f t="shared" si="56"/>
        <v>1</v>
      </c>
      <c r="U227" s="8">
        <f t="shared" si="57"/>
        <v>1</v>
      </c>
      <c r="V227" s="88">
        <f t="shared" si="58"/>
        <v>0</v>
      </c>
      <c r="W227" s="88">
        <f t="shared" si="59"/>
        <v>0</v>
      </c>
      <c r="X227" s="88">
        <f t="shared" si="60"/>
        <v>0</v>
      </c>
      <c r="Y227" s="88">
        <f t="shared" si="61"/>
        <v>0</v>
      </c>
      <c r="Z227" s="88">
        <f t="shared" si="62"/>
        <v>0</v>
      </c>
      <c r="AA227" s="88">
        <f t="shared" si="63"/>
        <v>0</v>
      </c>
      <c r="AB227" s="88">
        <f t="shared" si="64"/>
        <v>0</v>
      </c>
      <c r="AC227" s="88">
        <f t="shared" si="65"/>
        <v>0</v>
      </c>
      <c r="AD227" s="88">
        <f t="shared" si="66"/>
        <v>0</v>
      </c>
      <c r="AE227" s="88">
        <f t="shared" si="67"/>
        <v>1</v>
      </c>
      <c r="AF227" s="8"/>
      <c r="AG227" s="8"/>
      <c r="AH227" s="8">
        <f t="shared" si="68"/>
        <v>3</v>
      </c>
      <c r="AI227" s="8">
        <f t="shared" si="69"/>
        <v>3</v>
      </c>
      <c r="AJ227" s="8" t="str">
        <f t="shared" si="70"/>
        <v>Correct</v>
      </c>
      <c r="AK227" s="8"/>
      <c r="AL227" s="159" t="str">
        <f>IFERROR(VLOOKUP(Table1[[#This Row],[RespondentID]],'All Data'!$A228:$CN800,81,FALSE),"unknown")</f>
        <v>Female</v>
      </c>
      <c r="AM227" s="159">
        <f>IFERROR(VLOOKUP(Table1[[#This Row],[RespondentID]],'All Data'!$A228:$CN800,82,FALSE),"unknown")</f>
        <v>84</v>
      </c>
      <c r="AN227" s="159" t="str">
        <f>IFERROR(VLOOKUP(Table1[[#This Row],[RespondentID]],'All Data'!$A228:$CN800,83,FALSE),"unknown")</f>
        <v>Suffolk</v>
      </c>
      <c r="AO227" s="159" t="str">
        <f>IFERROR(VLOOKUP(Table1[[#This Row],[RespondentID]],'All Data'!$A228:$CN800,84,FALSE),"unknown")</f>
        <v>Lindenhurst, 11757</v>
      </c>
      <c r="AP227" s="159" t="str">
        <f>IFERROR(VLOOKUP(Table1[[#This Row],[RespondentID]],'All Data'!$A228:$CN800,85,FALSE),"unknown")</f>
        <v>White/Caucasian</v>
      </c>
      <c r="AQ227" s="159" t="str">
        <f>IFERROR(VLOOKUP(Table1[[#This Row],[RespondentID]],'All Data'!$A228:$CN800,86,FALSE),"unknown")</f>
        <v>No</v>
      </c>
      <c r="AR227" s="159" t="str">
        <f>IFERROR(VLOOKUP(Table1[[#This Row],[RespondentID]],'All Data'!$A228:$CN800,87,FALSE),"unknown")</f>
        <v xml:space="preserve">English Italian </v>
      </c>
      <c r="AS227" s="159" t="str">
        <f>IFERROR(VLOOKUP(Table1[[#This Row],[RespondentID]],'All Data'!$A228:$CN800,88,FALSE),"unknown")</f>
        <v>$35,000 to $49,999</v>
      </c>
      <c r="AT227" s="159" t="str">
        <f>IFERROR(VLOOKUP(Table1[[#This Row],[RespondentID]],'All Data'!$A228:$CN800,89,FALSE),"unknown")</f>
        <v>High school graduate</v>
      </c>
      <c r="AU227" s="159" t="str">
        <f>IFERROR(VLOOKUP(Table1[[#This Row],[RespondentID]],'All Data'!$A228:$CN800,90,FALSE),"unknown")</f>
        <v>Retired</v>
      </c>
      <c r="AV227" s="159" t="str">
        <f>IFERROR(VLOOKUP(Table1[[#This Row],[RespondentID]],'All Data'!$A228:$CN800,91,FALSE),"unknown")</f>
        <v>Yes</v>
      </c>
      <c r="AW227" s="159" t="str">
        <f>IFERROR(VLOOKUP(Table1[[#This Row],[RespondentID]],'All Data'!$A228:$CN800,92,FALSE),"unknown")</f>
        <v>Yes</v>
      </c>
    </row>
    <row r="228" spans="1:49" x14ac:dyDescent="0.35">
      <c r="A228" s="6">
        <v>7045790517</v>
      </c>
      <c r="B228" s="6"/>
      <c r="C228" s="6" t="s">
        <v>19</v>
      </c>
      <c r="D228" s="6"/>
      <c r="E228" s="6"/>
      <c r="F228" s="6"/>
      <c r="G228" s="6"/>
      <c r="H228" s="6"/>
      <c r="I228" s="6" t="s">
        <v>25</v>
      </c>
      <c r="J228" s="6" t="s">
        <v>26</v>
      </c>
      <c r="K228" s="6"/>
      <c r="L228" s="6"/>
      <c r="M228" s="6"/>
      <c r="N228" s="6"/>
      <c r="O228" s="8"/>
      <c r="P228" s="8">
        <f t="shared" si="54"/>
        <v>3</v>
      </c>
      <c r="Q228" s="9">
        <f t="shared" si="55"/>
        <v>1</v>
      </c>
      <c r="R228" s="8"/>
      <c r="S228" s="8">
        <f t="shared" si="71"/>
        <v>0</v>
      </c>
      <c r="T228" s="8">
        <f t="shared" si="56"/>
        <v>1</v>
      </c>
      <c r="U228" s="8">
        <f t="shared" si="57"/>
        <v>0</v>
      </c>
      <c r="V228" s="88">
        <f t="shared" si="58"/>
        <v>0</v>
      </c>
      <c r="W228" s="88">
        <f t="shared" si="59"/>
        <v>0</v>
      </c>
      <c r="X228" s="88">
        <f t="shared" si="60"/>
        <v>0</v>
      </c>
      <c r="Y228" s="88">
        <f t="shared" si="61"/>
        <v>0</v>
      </c>
      <c r="Z228" s="88">
        <f t="shared" si="62"/>
        <v>1</v>
      </c>
      <c r="AA228" s="88">
        <f t="shared" si="63"/>
        <v>1</v>
      </c>
      <c r="AB228" s="88">
        <f t="shared" si="64"/>
        <v>0</v>
      </c>
      <c r="AC228" s="88">
        <f t="shared" si="65"/>
        <v>0</v>
      </c>
      <c r="AD228" s="88">
        <f t="shared" si="66"/>
        <v>0</v>
      </c>
      <c r="AE228" s="88">
        <f t="shared" si="67"/>
        <v>0</v>
      </c>
      <c r="AF228" s="8"/>
      <c r="AG228" s="8"/>
      <c r="AH228" s="8">
        <f t="shared" si="68"/>
        <v>3</v>
      </c>
      <c r="AI228" s="8">
        <f t="shared" si="69"/>
        <v>3</v>
      </c>
      <c r="AJ228" s="8" t="str">
        <f t="shared" si="70"/>
        <v>Correct</v>
      </c>
      <c r="AK228" s="8"/>
      <c r="AL228" s="159" t="str">
        <f>IFERROR(VLOOKUP(Table1[[#This Row],[RespondentID]],'All Data'!$A229:$CN801,81,FALSE),"unknown")</f>
        <v>Female</v>
      </c>
      <c r="AM228" s="159">
        <f>IFERROR(VLOOKUP(Table1[[#This Row],[RespondentID]],'All Data'!$A229:$CN801,82,FALSE),"unknown")</f>
        <v>78</v>
      </c>
      <c r="AN228" s="159" t="str">
        <f>IFERROR(VLOOKUP(Table1[[#This Row],[RespondentID]],'All Data'!$A229:$CN801,83,FALSE),"unknown")</f>
        <v>Suffolk</v>
      </c>
      <c r="AO228" s="159" t="str">
        <f>IFERROR(VLOOKUP(Table1[[#This Row],[RespondentID]],'All Data'!$A229:$CN801,84,FALSE),"unknown")</f>
        <v>Copiague, 11726</v>
      </c>
      <c r="AP228" s="159" t="str">
        <f>IFERROR(VLOOKUP(Table1[[#This Row],[RespondentID]],'All Data'!$A229:$CN801,85,FALSE),"unknown")</f>
        <v>White/Caucasian</v>
      </c>
      <c r="AQ228" s="159">
        <f>IFERROR(VLOOKUP(Table1[[#This Row],[RespondentID]],'All Data'!$A229:$CN801,86,FALSE),"unknown")</f>
        <v>0</v>
      </c>
      <c r="AR228" s="159" t="str">
        <f>IFERROR(VLOOKUP(Table1[[#This Row],[RespondentID]],'All Data'!$A229:$CN801,87,FALSE),"unknown")</f>
        <v xml:space="preserve">English </v>
      </c>
      <c r="AS228" s="159">
        <f>IFERROR(VLOOKUP(Table1[[#This Row],[RespondentID]],'All Data'!$A229:$CN801,88,FALSE),"unknown")</f>
        <v>0</v>
      </c>
      <c r="AT228" s="159" t="str">
        <f>IFERROR(VLOOKUP(Table1[[#This Row],[RespondentID]],'All Data'!$A229:$CN801,89,FALSE),"unknown")</f>
        <v>Some high school</v>
      </c>
      <c r="AU228" s="159" t="str">
        <f>IFERROR(VLOOKUP(Table1[[#This Row],[RespondentID]],'All Data'!$A229:$CN801,90,FALSE),"unknown")</f>
        <v>Retired</v>
      </c>
      <c r="AV228" s="159" t="str">
        <f>IFERROR(VLOOKUP(Table1[[#This Row],[RespondentID]],'All Data'!$A229:$CN801,91,FALSE),"unknown")</f>
        <v>Yes</v>
      </c>
      <c r="AW228" s="159" t="str">
        <f>IFERROR(VLOOKUP(Table1[[#This Row],[RespondentID]],'All Data'!$A229:$CN801,92,FALSE),"unknown")</f>
        <v>No</v>
      </c>
    </row>
    <row r="229" spans="1:49" x14ac:dyDescent="0.35">
      <c r="A229" s="6">
        <v>7045790301</v>
      </c>
      <c r="B229" s="6"/>
      <c r="C229" s="6"/>
      <c r="D229" s="6"/>
      <c r="E229" s="6"/>
      <c r="F229" s="6"/>
      <c r="G229" s="6"/>
      <c r="H229" s="6"/>
      <c r="I229" s="6" t="s">
        <v>25</v>
      </c>
      <c r="J229" s="6"/>
      <c r="K229" s="6"/>
      <c r="L229" s="6"/>
      <c r="M229" s="6"/>
      <c r="N229" s="6"/>
      <c r="O229" s="8"/>
      <c r="P229" s="8">
        <f t="shared" si="54"/>
        <v>1</v>
      </c>
      <c r="Q229" s="10">
        <f t="shared" si="55"/>
        <v>3</v>
      </c>
      <c r="R229" s="8"/>
      <c r="S229" s="8">
        <f t="shared" si="71"/>
        <v>0</v>
      </c>
      <c r="T229" s="8">
        <f t="shared" si="56"/>
        <v>0</v>
      </c>
      <c r="U229" s="8">
        <f t="shared" si="57"/>
        <v>0</v>
      </c>
      <c r="V229" s="88">
        <f t="shared" si="58"/>
        <v>0</v>
      </c>
      <c r="W229" s="88">
        <f t="shared" si="59"/>
        <v>0</v>
      </c>
      <c r="X229" s="88">
        <f t="shared" si="60"/>
        <v>0</v>
      </c>
      <c r="Y229" s="88">
        <f t="shared" si="61"/>
        <v>0</v>
      </c>
      <c r="Z229" s="88">
        <f t="shared" si="62"/>
        <v>1</v>
      </c>
      <c r="AA229" s="88">
        <f t="shared" si="63"/>
        <v>0</v>
      </c>
      <c r="AB229" s="88">
        <f t="shared" si="64"/>
        <v>0</v>
      </c>
      <c r="AC229" s="88">
        <f t="shared" si="65"/>
        <v>0</v>
      </c>
      <c r="AD229" s="88">
        <f t="shared" si="66"/>
        <v>0</v>
      </c>
      <c r="AE229" s="88">
        <f t="shared" si="67"/>
        <v>0</v>
      </c>
      <c r="AF229" s="8"/>
      <c r="AG229" s="8"/>
      <c r="AH229" s="8">
        <f t="shared" si="68"/>
        <v>1</v>
      </c>
      <c r="AI229" s="8">
        <f t="shared" si="69"/>
        <v>1</v>
      </c>
      <c r="AJ229" s="8" t="str">
        <f t="shared" si="70"/>
        <v>Correct</v>
      </c>
      <c r="AK229" s="8"/>
      <c r="AL229" s="159" t="str">
        <f>IFERROR(VLOOKUP(Table1[[#This Row],[RespondentID]],'All Data'!$A230:$CN802,81,FALSE),"unknown")</f>
        <v>Female</v>
      </c>
      <c r="AM229" s="159">
        <f>IFERROR(VLOOKUP(Table1[[#This Row],[RespondentID]],'All Data'!$A230:$CN802,82,FALSE),"unknown")</f>
        <v>30</v>
      </c>
      <c r="AN229" s="159" t="str">
        <f>IFERROR(VLOOKUP(Table1[[#This Row],[RespondentID]],'All Data'!$A230:$CN802,83,FALSE),"unknown")</f>
        <v>Suffolk</v>
      </c>
      <c r="AO229" s="159" t="str">
        <f>IFERROR(VLOOKUP(Table1[[#This Row],[RespondentID]],'All Data'!$A230:$CN802,84,FALSE),"unknown")</f>
        <v>Sayville, 11782</v>
      </c>
      <c r="AP229" s="159">
        <f>IFERROR(VLOOKUP(Table1[[#This Row],[RespondentID]],'All Data'!$A230:$CN802,85,FALSE),"unknown")</f>
        <v>0</v>
      </c>
      <c r="AQ229" s="159" t="str">
        <f>IFERROR(VLOOKUP(Table1[[#This Row],[RespondentID]],'All Data'!$A230:$CN802,86,FALSE),"unknown")</f>
        <v>No</v>
      </c>
      <c r="AR229" s="159" t="str">
        <f>IFERROR(VLOOKUP(Table1[[#This Row],[RespondentID]],'All Data'!$A230:$CN802,87,FALSE),"unknown")</f>
        <v xml:space="preserve">English </v>
      </c>
      <c r="AS229" s="159" t="str">
        <f>IFERROR(VLOOKUP(Table1[[#This Row],[RespondentID]],'All Data'!$A230:$CN802,88,FALSE),"unknown")</f>
        <v>$75,000 to $125,000</v>
      </c>
      <c r="AT229" s="159" t="str">
        <f>IFERROR(VLOOKUP(Table1[[#This Row],[RespondentID]],'All Data'!$A230:$CN802,89,FALSE),"unknown")</f>
        <v>Graduate school</v>
      </c>
      <c r="AU229" s="159" t="str">
        <f>IFERROR(VLOOKUP(Table1[[#This Row],[RespondentID]],'All Data'!$A230:$CN802,90,FALSE),"unknown")</f>
        <v>Employed for wages</v>
      </c>
      <c r="AV229" s="159" t="str">
        <f>IFERROR(VLOOKUP(Table1[[#This Row],[RespondentID]],'All Data'!$A230:$CN802,91,FALSE),"unknown")</f>
        <v>Yes</v>
      </c>
      <c r="AW229" s="159" t="str">
        <f>IFERROR(VLOOKUP(Table1[[#This Row],[RespondentID]],'All Data'!$A230:$CN802,92,FALSE),"unknown")</f>
        <v>Yes</v>
      </c>
    </row>
    <row r="230" spans="1:49" x14ac:dyDescent="0.35">
      <c r="A230" s="6">
        <v>7045790047</v>
      </c>
      <c r="B230" s="6"/>
      <c r="C230" s="6" t="s">
        <v>19</v>
      </c>
      <c r="D230" s="6" t="s">
        <v>20</v>
      </c>
      <c r="E230" s="6"/>
      <c r="F230" s="6"/>
      <c r="G230" s="6"/>
      <c r="H230" s="6" t="s">
        <v>24</v>
      </c>
      <c r="I230" s="6" t="s">
        <v>25</v>
      </c>
      <c r="J230" s="6"/>
      <c r="K230" s="6" t="s">
        <v>27</v>
      </c>
      <c r="L230" s="6"/>
      <c r="M230" s="6"/>
      <c r="N230" s="6"/>
      <c r="O230" s="8"/>
      <c r="P230" s="8">
        <f t="shared" si="54"/>
        <v>5</v>
      </c>
      <c r="Q230" s="9">
        <f t="shared" si="55"/>
        <v>0.6</v>
      </c>
      <c r="R230" s="8"/>
      <c r="S230" s="8">
        <f t="shared" si="71"/>
        <v>0</v>
      </c>
      <c r="T230" s="8">
        <f t="shared" si="56"/>
        <v>0.6</v>
      </c>
      <c r="U230" s="8">
        <f t="shared" si="57"/>
        <v>0.6</v>
      </c>
      <c r="V230" s="88">
        <f t="shared" si="58"/>
        <v>0</v>
      </c>
      <c r="W230" s="88">
        <f t="shared" si="59"/>
        <v>0</v>
      </c>
      <c r="X230" s="88">
        <f t="shared" si="60"/>
        <v>0</v>
      </c>
      <c r="Y230" s="88">
        <f t="shared" si="61"/>
        <v>0.6</v>
      </c>
      <c r="Z230" s="88">
        <f t="shared" si="62"/>
        <v>0.6</v>
      </c>
      <c r="AA230" s="88">
        <f t="shared" si="63"/>
        <v>0</v>
      </c>
      <c r="AB230" s="88">
        <f t="shared" si="64"/>
        <v>0.6</v>
      </c>
      <c r="AC230" s="88">
        <f t="shared" si="65"/>
        <v>0</v>
      </c>
      <c r="AD230" s="88">
        <f t="shared" si="66"/>
        <v>0</v>
      </c>
      <c r="AE230" s="88">
        <f t="shared" si="67"/>
        <v>0</v>
      </c>
      <c r="AF230" s="8"/>
      <c r="AG230" s="8"/>
      <c r="AH230" s="8">
        <f t="shared" si="68"/>
        <v>3</v>
      </c>
      <c r="AI230" s="8">
        <f t="shared" si="69"/>
        <v>5</v>
      </c>
      <c r="AJ230" s="8" t="str">
        <f t="shared" si="70"/>
        <v>Correct</v>
      </c>
      <c r="AK230" s="8"/>
      <c r="AL230" s="159" t="str">
        <f>IFERROR(VLOOKUP(Table1[[#This Row],[RespondentID]],'All Data'!$A231:$CN803,81,FALSE),"unknown")</f>
        <v>Female</v>
      </c>
      <c r="AM230" s="159">
        <f>IFERROR(VLOOKUP(Table1[[#This Row],[RespondentID]],'All Data'!$A231:$CN803,82,FALSE),"unknown")</f>
        <v>70</v>
      </c>
      <c r="AN230" s="159" t="str">
        <f>IFERROR(VLOOKUP(Table1[[#This Row],[RespondentID]],'All Data'!$A231:$CN803,83,FALSE),"unknown")</f>
        <v>Suffolk</v>
      </c>
      <c r="AO230" s="159" t="str">
        <f>IFERROR(VLOOKUP(Table1[[#This Row],[RespondentID]],'All Data'!$A231:$CN803,84,FALSE),"unknown")</f>
        <v>Sayville, 11782</v>
      </c>
      <c r="AP230" s="159" t="str">
        <f>IFERROR(VLOOKUP(Table1[[#This Row],[RespondentID]],'All Data'!$A231:$CN803,85,FALSE),"unknown")</f>
        <v>White/Caucasian</v>
      </c>
      <c r="AQ230" s="159" t="str">
        <f>IFERROR(VLOOKUP(Table1[[#This Row],[RespondentID]],'All Data'!$A231:$CN803,86,FALSE),"unknown")</f>
        <v>No</v>
      </c>
      <c r="AR230" s="159" t="str">
        <f>IFERROR(VLOOKUP(Table1[[#This Row],[RespondentID]],'All Data'!$A231:$CN803,87,FALSE),"unknown")</f>
        <v xml:space="preserve">English </v>
      </c>
      <c r="AS230" s="159" t="str">
        <f>IFERROR(VLOOKUP(Table1[[#This Row],[RespondentID]],'All Data'!$A231:$CN803,88,FALSE),"unknown")</f>
        <v>$35,000 to $49,999</v>
      </c>
      <c r="AT230" s="159" t="str">
        <f>IFERROR(VLOOKUP(Table1[[#This Row],[RespondentID]],'All Data'!$A231:$CN803,89,FALSE),"unknown")</f>
        <v>Graduate school</v>
      </c>
      <c r="AU230" s="159" t="str">
        <f>IFERROR(VLOOKUP(Table1[[#This Row],[RespondentID]],'All Data'!$A231:$CN803,90,FALSE),"unknown")</f>
        <v>Retired</v>
      </c>
      <c r="AV230" s="159" t="str">
        <f>IFERROR(VLOOKUP(Table1[[#This Row],[RespondentID]],'All Data'!$A231:$CN803,91,FALSE),"unknown")</f>
        <v>Yes</v>
      </c>
      <c r="AW230" s="159" t="str">
        <f>IFERROR(VLOOKUP(Table1[[#This Row],[RespondentID]],'All Data'!$A231:$CN803,92,FALSE),"unknown")</f>
        <v>Yes</v>
      </c>
    </row>
    <row r="231" spans="1:49" x14ac:dyDescent="0.35">
      <c r="A231" s="6">
        <v>7045789790</v>
      </c>
      <c r="B231" s="6"/>
      <c r="C231" s="6" t="s">
        <v>19</v>
      </c>
      <c r="D231" s="6" t="s">
        <v>20</v>
      </c>
      <c r="E231" s="6"/>
      <c r="F231" s="6"/>
      <c r="G231" s="6"/>
      <c r="H231" s="6"/>
      <c r="I231" s="6"/>
      <c r="J231" s="6" t="s">
        <v>26</v>
      </c>
      <c r="K231" s="6"/>
      <c r="L231" s="6"/>
      <c r="M231" s="6"/>
      <c r="N231" s="6"/>
      <c r="O231" s="8"/>
      <c r="P231" s="8">
        <f t="shared" si="54"/>
        <v>3</v>
      </c>
      <c r="Q231" s="10">
        <f t="shared" si="55"/>
        <v>1</v>
      </c>
      <c r="R231" s="8"/>
      <c r="S231" s="8">
        <f t="shared" si="71"/>
        <v>0</v>
      </c>
      <c r="T231" s="8">
        <f t="shared" si="56"/>
        <v>1</v>
      </c>
      <c r="U231" s="8">
        <f t="shared" si="57"/>
        <v>1</v>
      </c>
      <c r="V231" s="88">
        <f t="shared" si="58"/>
        <v>0</v>
      </c>
      <c r="W231" s="88">
        <f t="shared" si="59"/>
        <v>0</v>
      </c>
      <c r="X231" s="88">
        <f t="shared" si="60"/>
        <v>0</v>
      </c>
      <c r="Y231" s="88">
        <f t="shared" si="61"/>
        <v>0</v>
      </c>
      <c r="Z231" s="88">
        <f t="shared" si="62"/>
        <v>0</v>
      </c>
      <c r="AA231" s="88">
        <f t="shared" si="63"/>
        <v>1</v>
      </c>
      <c r="AB231" s="88">
        <f t="shared" si="64"/>
        <v>0</v>
      </c>
      <c r="AC231" s="88">
        <f t="shared" si="65"/>
        <v>0</v>
      </c>
      <c r="AD231" s="88">
        <f t="shared" si="66"/>
        <v>0</v>
      </c>
      <c r="AE231" s="88">
        <f t="shared" si="67"/>
        <v>0</v>
      </c>
      <c r="AF231" s="8"/>
      <c r="AG231" s="8"/>
      <c r="AH231" s="8">
        <f t="shared" si="68"/>
        <v>3</v>
      </c>
      <c r="AI231" s="8">
        <f t="shared" si="69"/>
        <v>3</v>
      </c>
      <c r="AJ231" s="8" t="str">
        <f t="shared" si="70"/>
        <v>Correct</v>
      </c>
      <c r="AK231" s="8"/>
      <c r="AL231" s="159" t="str">
        <f>IFERROR(VLOOKUP(Table1[[#This Row],[RespondentID]],'All Data'!$A232:$CN804,81,FALSE),"unknown")</f>
        <v>Female</v>
      </c>
      <c r="AM231" s="159">
        <f>IFERROR(VLOOKUP(Table1[[#This Row],[RespondentID]],'All Data'!$A232:$CN804,82,FALSE),"unknown")</f>
        <v>60</v>
      </c>
      <c r="AN231" s="159" t="str">
        <f>IFERROR(VLOOKUP(Table1[[#This Row],[RespondentID]],'All Data'!$A232:$CN804,83,FALSE),"unknown")</f>
        <v>Suffolk</v>
      </c>
      <c r="AO231" s="159" t="str">
        <f>IFERROR(VLOOKUP(Table1[[#This Row],[RespondentID]],'All Data'!$A232:$CN804,84,FALSE),"unknown")</f>
        <v>Stony Brook, 11790</v>
      </c>
      <c r="AP231" s="159" t="str">
        <f>IFERROR(VLOOKUP(Table1[[#This Row],[RespondentID]],'All Data'!$A232:$CN804,85,FALSE),"unknown")</f>
        <v>White/Caucasian</v>
      </c>
      <c r="AQ231" s="159" t="str">
        <f>IFERROR(VLOOKUP(Table1[[#This Row],[RespondentID]],'All Data'!$A232:$CN804,86,FALSE),"unknown")</f>
        <v>No</v>
      </c>
      <c r="AR231" s="159" t="str">
        <f>IFERROR(VLOOKUP(Table1[[#This Row],[RespondentID]],'All Data'!$A232:$CN804,87,FALSE),"unknown")</f>
        <v xml:space="preserve">English Spanish </v>
      </c>
      <c r="AS231" s="159" t="str">
        <f>IFERROR(VLOOKUP(Table1[[#This Row],[RespondentID]],'All Data'!$A232:$CN804,88,FALSE),"unknown")</f>
        <v>$75,000 to $125,000</v>
      </c>
      <c r="AT231" s="159" t="str">
        <f>IFERROR(VLOOKUP(Table1[[#This Row],[RespondentID]],'All Data'!$A232:$CN804,89,FALSE),"unknown")</f>
        <v>College graduate</v>
      </c>
      <c r="AU231" s="159" t="str">
        <f>IFERROR(VLOOKUP(Table1[[#This Row],[RespondentID]],'All Data'!$A232:$CN804,90,FALSE),"unknown")</f>
        <v>Retired</v>
      </c>
      <c r="AV231" s="159" t="str">
        <f>IFERROR(VLOOKUP(Table1[[#This Row],[RespondentID]],'All Data'!$A232:$CN804,91,FALSE),"unknown")</f>
        <v>Yes</v>
      </c>
      <c r="AW231" s="159" t="str">
        <f>IFERROR(VLOOKUP(Table1[[#This Row],[RespondentID]],'All Data'!$A232:$CN804,92,FALSE),"unknown")</f>
        <v>Yes</v>
      </c>
    </row>
    <row r="232" spans="1:49" x14ac:dyDescent="0.35">
      <c r="A232" s="6">
        <v>7045789365</v>
      </c>
      <c r="B232" s="6"/>
      <c r="C232" s="6"/>
      <c r="D232" s="6"/>
      <c r="E232" s="6" t="s">
        <v>21</v>
      </c>
      <c r="F232" s="6"/>
      <c r="G232" s="6"/>
      <c r="H232" s="6"/>
      <c r="I232" s="6"/>
      <c r="J232" s="6"/>
      <c r="K232" s="6"/>
      <c r="L232" s="6"/>
      <c r="M232" s="6" t="s">
        <v>29</v>
      </c>
      <c r="N232" s="6"/>
      <c r="O232" s="8"/>
      <c r="P232" s="8">
        <f t="shared" si="54"/>
        <v>2</v>
      </c>
      <c r="Q232" s="9">
        <f t="shared" si="55"/>
        <v>1.5</v>
      </c>
      <c r="R232" s="8"/>
      <c r="S232" s="8">
        <f t="shared" si="71"/>
        <v>0</v>
      </c>
      <c r="T232" s="8">
        <f t="shared" si="56"/>
        <v>0</v>
      </c>
      <c r="U232" s="8">
        <f t="shared" si="57"/>
        <v>0</v>
      </c>
      <c r="V232" s="88">
        <f t="shared" si="58"/>
        <v>1</v>
      </c>
      <c r="W232" s="88">
        <f t="shared" si="59"/>
        <v>0</v>
      </c>
      <c r="X232" s="88">
        <f t="shared" si="60"/>
        <v>0</v>
      </c>
      <c r="Y232" s="88">
        <f t="shared" si="61"/>
        <v>0</v>
      </c>
      <c r="Z232" s="88">
        <f t="shared" si="62"/>
        <v>0</v>
      </c>
      <c r="AA232" s="88">
        <f t="shared" si="63"/>
        <v>0</v>
      </c>
      <c r="AB232" s="88">
        <f t="shared" si="64"/>
        <v>0</v>
      </c>
      <c r="AC232" s="88">
        <f t="shared" si="65"/>
        <v>0</v>
      </c>
      <c r="AD232" s="88">
        <f t="shared" si="66"/>
        <v>1</v>
      </c>
      <c r="AE232" s="88">
        <f t="shared" si="67"/>
        <v>0</v>
      </c>
      <c r="AF232" s="8"/>
      <c r="AG232" s="8"/>
      <c r="AH232" s="8">
        <f t="shared" si="68"/>
        <v>2</v>
      </c>
      <c r="AI232" s="8">
        <f t="shared" si="69"/>
        <v>2</v>
      </c>
      <c r="AJ232" s="8" t="str">
        <f t="shared" si="70"/>
        <v>Correct</v>
      </c>
      <c r="AK232" s="8"/>
      <c r="AL232" s="159" t="str">
        <f>IFERROR(VLOOKUP(Table1[[#This Row],[RespondentID]],'All Data'!$A233:$CN805,81,FALSE),"unknown")</f>
        <v>Female</v>
      </c>
      <c r="AM232" s="159">
        <f>IFERROR(VLOOKUP(Table1[[#This Row],[RespondentID]],'All Data'!$A233:$CN805,82,FALSE),"unknown")</f>
        <v>90</v>
      </c>
      <c r="AN232" s="159" t="str">
        <f>IFERROR(VLOOKUP(Table1[[#This Row],[RespondentID]],'All Data'!$A233:$CN805,83,FALSE),"unknown")</f>
        <v>Suffolk</v>
      </c>
      <c r="AO232" s="159" t="str">
        <f>IFERROR(VLOOKUP(Table1[[#This Row],[RespondentID]],'All Data'!$A233:$CN805,84,FALSE),"unknown")</f>
        <v>West Islip, 11795</v>
      </c>
      <c r="AP232" s="159" t="str">
        <f>IFERROR(VLOOKUP(Table1[[#This Row],[RespondentID]],'All Data'!$A233:$CN805,85,FALSE),"unknown")</f>
        <v>White/Caucasian</v>
      </c>
      <c r="AQ232" s="159" t="str">
        <f>IFERROR(VLOOKUP(Table1[[#This Row],[RespondentID]],'All Data'!$A233:$CN805,86,FALSE),"unknown")</f>
        <v>No</v>
      </c>
      <c r="AR232" s="159" t="str">
        <f>IFERROR(VLOOKUP(Table1[[#This Row],[RespondentID]],'All Data'!$A233:$CN805,87,FALSE),"unknown")</f>
        <v xml:space="preserve">English </v>
      </c>
      <c r="AS232" s="159" t="str">
        <f>IFERROR(VLOOKUP(Table1[[#This Row],[RespondentID]],'All Data'!$A233:$CN805,88,FALSE),"unknown")</f>
        <v>$20,000 to $34,999</v>
      </c>
      <c r="AT232" s="159" t="str">
        <f>IFERROR(VLOOKUP(Table1[[#This Row],[RespondentID]],'All Data'!$A233:$CN805,89,FALSE),"unknown")</f>
        <v>Some college</v>
      </c>
      <c r="AU232" s="159" t="str">
        <f>IFERROR(VLOOKUP(Table1[[#This Row],[RespondentID]],'All Data'!$A233:$CN805,90,FALSE),"unknown")</f>
        <v>Retired</v>
      </c>
      <c r="AV232" s="159" t="str">
        <f>IFERROR(VLOOKUP(Table1[[#This Row],[RespondentID]],'All Data'!$A233:$CN805,91,FALSE),"unknown")</f>
        <v>Yes</v>
      </c>
      <c r="AW232" s="159" t="str">
        <f>IFERROR(VLOOKUP(Table1[[#This Row],[RespondentID]],'All Data'!$A233:$CN805,92,FALSE),"unknown")</f>
        <v>No</v>
      </c>
    </row>
    <row r="233" spans="1:49" x14ac:dyDescent="0.35">
      <c r="A233" s="6">
        <v>7045789067</v>
      </c>
      <c r="B233" s="6"/>
      <c r="C233" s="6"/>
      <c r="D233" s="6"/>
      <c r="E233" s="6"/>
      <c r="F233" s="6"/>
      <c r="G233" s="6"/>
      <c r="H233" s="6"/>
      <c r="I233" s="6"/>
      <c r="J233" s="6"/>
      <c r="K233" s="6"/>
      <c r="L233" s="6"/>
      <c r="M233" s="6" t="s">
        <v>29</v>
      </c>
      <c r="N233" s="6"/>
      <c r="O233" s="8"/>
      <c r="P233" s="8">
        <f t="shared" si="54"/>
        <v>1</v>
      </c>
      <c r="Q233" s="10">
        <f t="shared" si="55"/>
        <v>3</v>
      </c>
      <c r="R233" s="8"/>
      <c r="S233" s="8">
        <f t="shared" si="71"/>
        <v>0</v>
      </c>
      <c r="T233" s="8">
        <f t="shared" si="56"/>
        <v>0</v>
      </c>
      <c r="U233" s="8">
        <f t="shared" si="57"/>
        <v>0</v>
      </c>
      <c r="V233" s="88">
        <f t="shared" si="58"/>
        <v>0</v>
      </c>
      <c r="W233" s="88">
        <f t="shared" si="59"/>
        <v>0</v>
      </c>
      <c r="X233" s="88">
        <f t="shared" si="60"/>
        <v>0</v>
      </c>
      <c r="Y233" s="88">
        <f t="shared" si="61"/>
        <v>0</v>
      </c>
      <c r="Z233" s="88">
        <f t="shared" si="62"/>
        <v>0</v>
      </c>
      <c r="AA233" s="88">
        <f t="shared" si="63"/>
        <v>0</v>
      </c>
      <c r="AB233" s="88">
        <f t="shared" si="64"/>
        <v>0</v>
      </c>
      <c r="AC233" s="88">
        <f t="shared" si="65"/>
        <v>0</v>
      </c>
      <c r="AD233" s="88">
        <f t="shared" si="66"/>
        <v>1</v>
      </c>
      <c r="AE233" s="88">
        <f t="shared" si="67"/>
        <v>0</v>
      </c>
      <c r="AF233" s="8"/>
      <c r="AG233" s="8"/>
      <c r="AH233" s="8">
        <f t="shared" si="68"/>
        <v>1</v>
      </c>
      <c r="AI233" s="8">
        <f t="shared" si="69"/>
        <v>1</v>
      </c>
      <c r="AJ233" s="8" t="str">
        <f t="shared" si="70"/>
        <v>Correct</v>
      </c>
      <c r="AK233" s="8"/>
      <c r="AL233" s="159" t="str">
        <f>IFERROR(VLOOKUP(Table1[[#This Row],[RespondentID]],'All Data'!$A234:$CN806,81,FALSE),"unknown")</f>
        <v>Female</v>
      </c>
      <c r="AM233" s="159">
        <f>IFERROR(VLOOKUP(Table1[[#This Row],[RespondentID]],'All Data'!$A234:$CN806,82,FALSE),"unknown")</f>
        <v>71</v>
      </c>
      <c r="AN233" s="159" t="str">
        <f>IFERROR(VLOOKUP(Table1[[#This Row],[RespondentID]],'All Data'!$A234:$CN806,83,FALSE),"unknown")</f>
        <v>Suffolk</v>
      </c>
      <c r="AO233" s="159" t="str">
        <f>IFERROR(VLOOKUP(Table1[[#This Row],[RespondentID]],'All Data'!$A234:$CN806,84,FALSE),"unknown")</f>
        <v>Lindenhurst, 11757</v>
      </c>
      <c r="AP233" s="159" t="str">
        <f>IFERROR(VLOOKUP(Table1[[#This Row],[RespondentID]],'All Data'!$A234:$CN806,85,FALSE),"unknown")</f>
        <v>White/Caucasian</v>
      </c>
      <c r="AQ233" s="159" t="str">
        <f>IFERROR(VLOOKUP(Table1[[#This Row],[RespondentID]],'All Data'!$A234:$CN806,86,FALSE),"unknown")</f>
        <v>No</v>
      </c>
      <c r="AR233" s="159" t="str">
        <f>IFERROR(VLOOKUP(Table1[[#This Row],[RespondentID]],'All Data'!$A234:$CN806,87,FALSE),"unknown")</f>
        <v xml:space="preserve">English </v>
      </c>
      <c r="AS233" s="159" t="str">
        <f>IFERROR(VLOOKUP(Table1[[#This Row],[RespondentID]],'All Data'!$A234:$CN806,88,FALSE),"unknown")</f>
        <v>$75,000 to $125,000</v>
      </c>
      <c r="AT233" s="159" t="str">
        <f>IFERROR(VLOOKUP(Table1[[#This Row],[RespondentID]],'All Data'!$A234:$CN806,89,FALSE),"unknown")</f>
        <v>High school graduate</v>
      </c>
      <c r="AU233" s="159" t="str">
        <f>IFERROR(VLOOKUP(Table1[[#This Row],[RespondentID]],'All Data'!$A234:$CN806,90,FALSE),"unknown")</f>
        <v>Retired</v>
      </c>
      <c r="AV233" s="159" t="str">
        <f>IFERROR(VLOOKUP(Table1[[#This Row],[RespondentID]],'All Data'!$A234:$CN806,91,FALSE),"unknown")</f>
        <v>Yes</v>
      </c>
      <c r="AW233" s="159" t="str">
        <f>IFERROR(VLOOKUP(Table1[[#This Row],[RespondentID]],'All Data'!$A234:$CN806,92,FALSE),"unknown")</f>
        <v>Yes</v>
      </c>
    </row>
    <row r="234" spans="1:49" x14ac:dyDescent="0.35">
      <c r="A234" s="6">
        <v>7045788871</v>
      </c>
      <c r="B234" s="6" t="s">
        <v>18</v>
      </c>
      <c r="C234" s="6"/>
      <c r="D234" s="6" t="s">
        <v>20</v>
      </c>
      <c r="E234" s="6"/>
      <c r="F234" s="6"/>
      <c r="G234" s="6"/>
      <c r="H234" s="6"/>
      <c r="I234" s="6"/>
      <c r="J234" s="6"/>
      <c r="K234" s="6"/>
      <c r="L234" s="6"/>
      <c r="M234" s="6"/>
      <c r="N234" s="6"/>
      <c r="O234" s="8"/>
      <c r="P234" s="8">
        <f t="shared" si="54"/>
        <v>2</v>
      </c>
      <c r="Q234" s="9">
        <f t="shared" si="55"/>
        <v>1.5</v>
      </c>
      <c r="R234" s="8"/>
      <c r="S234" s="8">
        <f t="shared" si="71"/>
        <v>1</v>
      </c>
      <c r="T234" s="8">
        <f t="shared" si="56"/>
        <v>0</v>
      </c>
      <c r="U234" s="8">
        <f t="shared" si="57"/>
        <v>1</v>
      </c>
      <c r="V234" s="88">
        <f t="shared" si="58"/>
        <v>0</v>
      </c>
      <c r="W234" s="88">
        <f t="shared" si="59"/>
        <v>0</v>
      </c>
      <c r="X234" s="88">
        <f t="shared" si="60"/>
        <v>0</v>
      </c>
      <c r="Y234" s="88">
        <f t="shared" si="61"/>
        <v>0</v>
      </c>
      <c r="Z234" s="88">
        <f t="shared" si="62"/>
        <v>0</v>
      </c>
      <c r="AA234" s="88">
        <f t="shared" si="63"/>
        <v>0</v>
      </c>
      <c r="AB234" s="88">
        <f t="shared" si="64"/>
        <v>0</v>
      </c>
      <c r="AC234" s="88">
        <f t="shared" si="65"/>
        <v>0</v>
      </c>
      <c r="AD234" s="88">
        <f t="shared" si="66"/>
        <v>0</v>
      </c>
      <c r="AE234" s="88">
        <f t="shared" si="67"/>
        <v>0</v>
      </c>
      <c r="AF234" s="8"/>
      <c r="AG234" s="8"/>
      <c r="AH234" s="8">
        <f t="shared" si="68"/>
        <v>2</v>
      </c>
      <c r="AI234" s="8">
        <f t="shared" si="69"/>
        <v>2</v>
      </c>
      <c r="AJ234" s="8" t="str">
        <f t="shared" si="70"/>
        <v>Correct</v>
      </c>
      <c r="AK234" s="8"/>
      <c r="AL234" s="159" t="str">
        <f>IFERROR(VLOOKUP(Table1[[#This Row],[RespondentID]],'All Data'!$A235:$CN807,81,FALSE),"unknown")</f>
        <v>Male</v>
      </c>
      <c r="AM234" s="159">
        <f>IFERROR(VLOOKUP(Table1[[#This Row],[RespondentID]],'All Data'!$A235:$CN807,82,FALSE),"unknown")</f>
        <v>68</v>
      </c>
      <c r="AN234" s="159" t="str">
        <f>IFERROR(VLOOKUP(Table1[[#This Row],[RespondentID]],'All Data'!$A235:$CN807,83,FALSE),"unknown")</f>
        <v>Suffolk</v>
      </c>
      <c r="AO234" s="159" t="str">
        <f>IFERROR(VLOOKUP(Table1[[#This Row],[RespondentID]],'All Data'!$A235:$CN807,84,FALSE),"unknown")</f>
        <v>Lindenhurst, 11757</v>
      </c>
      <c r="AP234" s="159" t="str">
        <f>IFERROR(VLOOKUP(Table1[[#This Row],[RespondentID]],'All Data'!$A235:$CN807,85,FALSE),"unknown")</f>
        <v>White/Caucasian</v>
      </c>
      <c r="AQ234" s="159" t="str">
        <f>IFERROR(VLOOKUP(Table1[[#This Row],[RespondentID]],'All Data'!$A235:$CN807,86,FALSE),"unknown")</f>
        <v>No</v>
      </c>
      <c r="AR234" s="159" t="str">
        <f>IFERROR(VLOOKUP(Table1[[#This Row],[RespondentID]],'All Data'!$A235:$CN807,87,FALSE),"unknown")</f>
        <v xml:space="preserve">English </v>
      </c>
      <c r="AS234" s="159" t="str">
        <f>IFERROR(VLOOKUP(Table1[[#This Row],[RespondentID]],'All Data'!$A235:$CN807,88,FALSE),"unknown")</f>
        <v>$75,000 to $125,000</v>
      </c>
      <c r="AT234" s="159" t="str">
        <f>IFERROR(VLOOKUP(Table1[[#This Row],[RespondentID]],'All Data'!$A235:$CN807,89,FALSE),"unknown")</f>
        <v>College graduate</v>
      </c>
      <c r="AU234" s="159" t="str">
        <f>IFERROR(VLOOKUP(Table1[[#This Row],[RespondentID]],'All Data'!$A235:$CN807,90,FALSE),"unknown")</f>
        <v>Employed for wages</v>
      </c>
      <c r="AV234" s="159" t="str">
        <f>IFERROR(VLOOKUP(Table1[[#This Row],[RespondentID]],'All Data'!$A235:$CN807,91,FALSE),"unknown")</f>
        <v>Yes</v>
      </c>
      <c r="AW234" s="159" t="str">
        <f>IFERROR(VLOOKUP(Table1[[#This Row],[RespondentID]],'All Data'!$A235:$CN807,92,FALSE),"unknown")</f>
        <v>Yes</v>
      </c>
    </row>
    <row r="235" spans="1:49" x14ac:dyDescent="0.35">
      <c r="A235" s="6">
        <v>7045788643</v>
      </c>
      <c r="B235" s="6"/>
      <c r="C235" s="6"/>
      <c r="D235" s="6" t="s">
        <v>20</v>
      </c>
      <c r="E235" s="6"/>
      <c r="F235" s="6"/>
      <c r="G235" s="6"/>
      <c r="H235" s="6"/>
      <c r="I235" s="6"/>
      <c r="J235" s="6"/>
      <c r="K235" s="6" t="s">
        <v>27</v>
      </c>
      <c r="L235" s="6"/>
      <c r="M235" s="6"/>
      <c r="N235" s="6"/>
      <c r="O235" s="8"/>
      <c r="P235" s="8">
        <f t="shared" si="54"/>
        <v>2</v>
      </c>
      <c r="Q235" s="10">
        <f t="shared" si="55"/>
        <v>1.5</v>
      </c>
      <c r="R235" s="8"/>
      <c r="S235" s="8">
        <f t="shared" si="71"/>
        <v>0</v>
      </c>
      <c r="T235" s="8">
        <f t="shared" si="56"/>
        <v>0</v>
      </c>
      <c r="U235" s="8">
        <f t="shared" si="57"/>
        <v>1</v>
      </c>
      <c r="V235" s="88">
        <f t="shared" si="58"/>
        <v>0</v>
      </c>
      <c r="W235" s="88">
        <f t="shared" si="59"/>
        <v>0</v>
      </c>
      <c r="X235" s="88">
        <f t="shared" si="60"/>
        <v>0</v>
      </c>
      <c r="Y235" s="88">
        <f t="shared" si="61"/>
        <v>0</v>
      </c>
      <c r="Z235" s="88">
        <f t="shared" si="62"/>
        <v>0</v>
      </c>
      <c r="AA235" s="88">
        <f t="shared" si="63"/>
        <v>0</v>
      </c>
      <c r="AB235" s="88">
        <f t="shared" si="64"/>
        <v>1</v>
      </c>
      <c r="AC235" s="88">
        <f t="shared" si="65"/>
        <v>0</v>
      </c>
      <c r="AD235" s="88">
        <f t="shared" si="66"/>
        <v>0</v>
      </c>
      <c r="AE235" s="88">
        <f t="shared" si="67"/>
        <v>0</v>
      </c>
      <c r="AF235" s="8"/>
      <c r="AG235" s="8"/>
      <c r="AH235" s="8">
        <f t="shared" si="68"/>
        <v>2</v>
      </c>
      <c r="AI235" s="8">
        <f t="shared" si="69"/>
        <v>2</v>
      </c>
      <c r="AJ235" s="8" t="str">
        <f t="shared" si="70"/>
        <v>Correct</v>
      </c>
      <c r="AK235" s="8"/>
      <c r="AL235" s="159" t="str">
        <f>IFERROR(VLOOKUP(Table1[[#This Row],[RespondentID]],'All Data'!$A236:$CN808,81,FALSE),"unknown")</f>
        <v>Female</v>
      </c>
      <c r="AM235" s="159">
        <f>IFERROR(VLOOKUP(Table1[[#This Row],[RespondentID]],'All Data'!$A236:$CN808,82,FALSE),"unknown")</f>
        <v>0</v>
      </c>
      <c r="AN235" s="159" t="str">
        <f>IFERROR(VLOOKUP(Table1[[#This Row],[RespondentID]],'All Data'!$A236:$CN808,83,FALSE),"unknown")</f>
        <v>Suffolk</v>
      </c>
      <c r="AO235" s="159" t="str">
        <f>IFERROR(VLOOKUP(Table1[[#This Row],[RespondentID]],'All Data'!$A236:$CN808,84,FALSE),"unknown")</f>
        <v>North Babylon, 11703</v>
      </c>
      <c r="AP235" s="159" t="str">
        <f>IFERROR(VLOOKUP(Table1[[#This Row],[RespondentID]],'All Data'!$A236:$CN808,85,FALSE),"unknown")</f>
        <v>White/Caucasian</v>
      </c>
      <c r="AQ235" s="159" t="str">
        <f>IFERROR(VLOOKUP(Table1[[#This Row],[RespondentID]],'All Data'!$A236:$CN808,86,FALSE),"unknown")</f>
        <v>No</v>
      </c>
      <c r="AR235" s="159" t="str">
        <f>IFERROR(VLOOKUP(Table1[[#This Row],[RespondentID]],'All Data'!$A236:$CN808,87,FALSE),"unknown")</f>
        <v xml:space="preserve">English </v>
      </c>
      <c r="AS235" s="159" t="str">
        <f>IFERROR(VLOOKUP(Table1[[#This Row],[RespondentID]],'All Data'!$A236:$CN808,88,FALSE),"unknown")</f>
        <v>$75,000 to $125,000</v>
      </c>
      <c r="AT235" s="159" t="str">
        <f>IFERROR(VLOOKUP(Table1[[#This Row],[RespondentID]],'All Data'!$A236:$CN808,89,FALSE),"unknown")</f>
        <v>Graduate school</v>
      </c>
      <c r="AU235" s="159" t="str">
        <f>IFERROR(VLOOKUP(Table1[[#This Row],[RespondentID]],'All Data'!$A236:$CN808,90,FALSE),"unknown")</f>
        <v>Retired</v>
      </c>
      <c r="AV235" s="159" t="str">
        <f>IFERROR(VLOOKUP(Table1[[#This Row],[RespondentID]],'All Data'!$A236:$CN808,91,FALSE),"unknown")</f>
        <v>Yes</v>
      </c>
      <c r="AW235" s="159" t="str">
        <f>IFERROR(VLOOKUP(Table1[[#This Row],[RespondentID]],'All Data'!$A236:$CN808,92,FALSE),"unknown")</f>
        <v>Yes</v>
      </c>
    </row>
    <row r="236" spans="1:49" x14ac:dyDescent="0.35">
      <c r="A236" s="6">
        <v>7045788405</v>
      </c>
      <c r="B236" s="6"/>
      <c r="C236" s="6" t="s">
        <v>19</v>
      </c>
      <c r="D236" s="6" t="s">
        <v>20</v>
      </c>
      <c r="E236" s="6"/>
      <c r="F236" s="6"/>
      <c r="G236" s="6"/>
      <c r="H236" s="6"/>
      <c r="I236" s="6"/>
      <c r="J236" s="6" t="s">
        <v>26</v>
      </c>
      <c r="K236" s="6"/>
      <c r="L236" s="6"/>
      <c r="M236" s="6"/>
      <c r="N236" s="6"/>
      <c r="O236" s="8"/>
      <c r="P236" s="8">
        <f t="shared" si="54"/>
        <v>3</v>
      </c>
      <c r="Q236" s="9">
        <f t="shared" si="55"/>
        <v>1</v>
      </c>
      <c r="R236" s="8"/>
      <c r="S236" s="8">
        <f t="shared" si="71"/>
        <v>0</v>
      </c>
      <c r="T236" s="8">
        <f t="shared" si="56"/>
        <v>1</v>
      </c>
      <c r="U236" s="8">
        <f t="shared" si="57"/>
        <v>1</v>
      </c>
      <c r="V236" s="88">
        <f t="shared" si="58"/>
        <v>0</v>
      </c>
      <c r="W236" s="88">
        <f t="shared" si="59"/>
        <v>0</v>
      </c>
      <c r="X236" s="88">
        <f t="shared" si="60"/>
        <v>0</v>
      </c>
      <c r="Y236" s="88">
        <f t="shared" si="61"/>
        <v>0</v>
      </c>
      <c r="Z236" s="88">
        <f t="shared" si="62"/>
        <v>0</v>
      </c>
      <c r="AA236" s="88">
        <f t="shared" si="63"/>
        <v>1</v>
      </c>
      <c r="AB236" s="88">
        <f t="shared" si="64"/>
        <v>0</v>
      </c>
      <c r="AC236" s="88">
        <f t="shared" si="65"/>
        <v>0</v>
      </c>
      <c r="AD236" s="88">
        <f t="shared" si="66"/>
        <v>0</v>
      </c>
      <c r="AE236" s="88">
        <f t="shared" si="67"/>
        <v>0</v>
      </c>
      <c r="AF236" s="8"/>
      <c r="AG236" s="8"/>
      <c r="AH236" s="8">
        <f t="shared" si="68"/>
        <v>3</v>
      </c>
      <c r="AI236" s="8">
        <f t="shared" si="69"/>
        <v>3</v>
      </c>
      <c r="AJ236" s="8" t="str">
        <f t="shared" si="70"/>
        <v>Correct</v>
      </c>
      <c r="AK236" s="8"/>
      <c r="AL236" s="159" t="str">
        <f>IFERROR(VLOOKUP(Table1[[#This Row],[RespondentID]],'All Data'!$A237:$CN809,81,FALSE),"unknown")</f>
        <v>Male</v>
      </c>
      <c r="AM236" s="159">
        <f>IFERROR(VLOOKUP(Table1[[#This Row],[RespondentID]],'All Data'!$A237:$CN809,82,FALSE),"unknown")</f>
        <v>75</v>
      </c>
      <c r="AN236" s="159" t="str">
        <f>IFERROR(VLOOKUP(Table1[[#This Row],[RespondentID]],'All Data'!$A237:$CN809,83,FALSE),"unknown")</f>
        <v>Suffolk</v>
      </c>
      <c r="AO236" s="159" t="str">
        <f>IFERROR(VLOOKUP(Table1[[#This Row],[RespondentID]],'All Data'!$A237:$CN809,84,FALSE),"unknown")</f>
        <v>North Babylon, 11703</v>
      </c>
      <c r="AP236" s="159" t="str">
        <f>IFERROR(VLOOKUP(Table1[[#This Row],[RespondentID]],'All Data'!$A237:$CN809,85,FALSE),"unknown")</f>
        <v>White/Caucasian</v>
      </c>
      <c r="AQ236" s="159" t="str">
        <f>IFERROR(VLOOKUP(Table1[[#This Row],[RespondentID]],'All Data'!$A237:$CN809,86,FALSE),"unknown")</f>
        <v>No</v>
      </c>
      <c r="AR236" s="159" t="str">
        <f>IFERROR(VLOOKUP(Table1[[#This Row],[RespondentID]],'All Data'!$A237:$CN809,87,FALSE),"unknown")</f>
        <v xml:space="preserve">English </v>
      </c>
      <c r="AS236" s="159" t="str">
        <f>IFERROR(VLOOKUP(Table1[[#This Row],[RespondentID]],'All Data'!$A237:$CN809,88,FALSE),"unknown")</f>
        <v>$75,000 to $125,000</v>
      </c>
      <c r="AT236" s="159" t="str">
        <f>IFERROR(VLOOKUP(Table1[[#This Row],[RespondentID]],'All Data'!$A237:$CN809,89,FALSE),"unknown")</f>
        <v>College graduate</v>
      </c>
      <c r="AU236" s="159" t="str">
        <f>IFERROR(VLOOKUP(Table1[[#This Row],[RespondentID]],'All Data'!$A237:$CN809,90,FALSE),"unknown")</f>
        <v>Retired</v>
      </c>
      <c r="AV236" s="159" t="str">
        <f>IFERROR(VLOOKUP(Table1[[#This Row],[RespondentID]],'All Data'!$A237:$CN809,91,FALSE),"unknown")</f>
        <v>Yes</v>
      </c>
      <c r="AW236" s="159" t="str">
        <f>IFERROR(VLOOKUP(Table1[[#This Row],[RespondentID]],'All Data'!$A237:$CN809,92,FALSE),"unknown")</f>
        <v>Yes</v>
      </c>
    </row>
    <row r="237" spans="1:49" x14ac:dyDescent="0.35">
      <c r="A237" s="6">
        <v>7045788173</v>
      </c>
      <c r="B237" s="6"/>
      <c r="C237" s="6"/>
      <c r="D237" s="6" t="s">
        <v>20</v>
      </c>
      <c r="E237" s="6"/>
      <c r="F237" s="6"/>
      <c r="G237" s="6"/>
      <c r="H237" s="6"/>
      <c r="I237" s="6"/>
      <c r="J237" s="6"/>
      <c r="K237" s="6" t="s">
        <v>27</v>
      </c>
      <c r="L237" s="6"/>
      <c r="M237" s="6" t="s">
        <v>29</v>
      </c>
      <c r="N237" s="6" t="s">
        <v>30</v>
      </c>
      <c r="O237" s="8"/>
      <c r="P237" s="8">
        <f t="shared" si="54"/>
        <v>4</v>
      </c>
      <c r="Q237" s="10">
        <f t="shared" si="55"/>
        <v>0.75</v>
      </c>
      <c r="R237" s="8"/>
      <c r="S237" s="8">
        <f t="shared" si="71"/>
        <v>0</v>
      </c>
      <c r="T237" s="8">
        <f t="shared" si="56"/>
        <v>0</v>
      </c>
      <c r="U237" s="8">
        <f t="shared" si="57"/>
        <v>0.75</v>
      </c>
      <c r="V237" s="88">
        <f t="shared" si="58"/>
        <v>0</v>
      </c>
      <c r="W237" s="88">
        <f t="shared" si="59"/>
        <v>0</v>
      </c>
      <c r="X237" s="88">
        <f t="shared" si="60"/>
        <v>0</v>
      </c>
      <c r="Y237" s="88">
        <f t="shared" si="61"/>
        <v>0</v>
      </c>
      <c r="Z237" s="88">
        <f t="shared" si="62"/>
        <v>0</v>
      </c>
      <c r="AA237" s="88">
        <f t="shared" si="63"/>
        <v>0</v>
      </c>
      <c r="AB237" s="88">
        <f t="shared" si="64"/>
        <v>0.75</v>
      </c>
      <c r="AC237" s="88">
        <f t="shared" si="65"/>
        <v>0</v>
      </c>
      <c r="AD237" s="88">
        <f t="shared" si="66"/>
        <v>0.75</v>
      </c>
      <c r="AE237" s="88">
        <f t="shared" si="67"/>
        <v>0.75</v>
      </c>
      <c r="AF237" s="8"/>
      <c r="AG237" s="8"/>
      <c r="AH237" s="8">
        <f t="shared" si="68"/>
        <v>3</v>
      </c>
      <c r="AI237" s="8">
        <f t="shared" si="69"/>
        <v>4</v>
      </c>
      <c r="AJ237" s="8" t="str">
        <f t="shared" si="70"/>
        <v>Correct</v>
      </c>
      <c r="AK237" s="8"/>
      <c r="AL237" s="159" t="str">
        <f>IFERROR(VLOOKUP(Table1[[#This Row],[RespondentID]],'All Data'!$A238:$CN810,81,FALSE),"unknown")</f>
        <v>Female</v>
      </c>
      <c r="AM237" s="159">
        <f>IFERROR(VLOOKUP(Table1[[#This Row],[RespondentID]],'All Data'!$A238:$CN810,82,FALSE),"unknown")</f>
        <v>76</v>
      </c>
      <c r="AN237" s="159" t="str">
        <f>IFERROR(VLOOKUP(Table1[[#This Row],[RespondentID]],'All Data'!$A238:$CN810,83,FALSE),"unknown")</f>
        <v>Suffolk</v>
      </c>
      <c r="AO237" s="159" t="str">
        <f>IFERROR(VLOOKUP(Table1[[#This Row],[RespondentID]],'All Data'!$A238:$CN810,84,FALSE),"unknown")</f>
        <v>Hampton Bays, 11946</v>
      </c>
      <c r="AP237" s="159" t="str">
        <f>IFERROR(VLOOKUP(Table1[[#This Row],[RespondentID]],'All Data'!$A238:$CN810,85,FALSE),"unknown")</f>
        <v>White/Caucasian</v>
      </c>
      <c r="AQ237" s="159" t="str">
        <f>IFERROR(VLOOKUP(Table1[[#This Row],[RespondentID]],'All Data'!$A238:$CN810,86,FALSE),"unknown")</f>
        <v>No</v>
      </c>
      <c r="AR237" s="159" t="str">
        <f>IFERROR(VLOOKUP(Table1[[#This Row],[RespondentID]],'All Data'!$A238:$CN810,87,FALSE),"unknown")</f>
        <v xml:space="preserve">English </v>
      </c>
      <c r="AS237" s="159" t="str">
        <f>IFERROR(VLOOKUP(Table1[[#This Row],[RespondentID]],'All Data'!$A238:$CN810,88,FALSE),"unknown")</f>
        <v>$75,000 to $125,000</v>
      </c>
      <c r="AT237" s="159" t="str">
        <f>IFERROR(VLOOKUP(Table1[[#This Row],[RespondentID]],'All Data'!$A238:$CN810,89,FALSE),"unknown")</f>
        <v>College graduate</v>
      </c>
      <c r="AU237" s="159" t="str">
        <f>IFERROR(VLOOKUP(Table1[[#This Row],[RespondentID]],'All Data'!$A238:$CN810,90,FALSE),"unknown")</f>
        <v>Retired</v>
      </c>
      <c r="AV237" s="159" t="str">
        <f>IFERROR(VLOOKUP(Table1[[#This Row],[RespondentID]],'All Data'!$A238:$CN810,91,FALSE),"unknown")</f>
        <v>Yes</v>
      </c>
      <c r="AW237" s="159" t="str">
        <f>IFERROR(VLOOKUP(Table1[[#This Row],[RespondentID]],'All Data'!$A238:$CN810,92,FALSE),"unknown")</f>
        <v>Yes</v>
      </c>
    </row>
    <row r="238" spans="1:49" x14ac:dyDescent="0.35">
      <c r="A238" s="6">
        <v>7045787901</v>
      </c>
      <c r="B238" s="6"/>
      <c r="C238" s="6"/>
      <c r="D238" s="6"/>
      <c r="E238" s="6"/>
      <c r="F238" s="6"/>
      <c r="G238" s="6"/>
      <c r="H238" s="6"/>
      <c r="I238" s="6"/>
      <c r="J238" s="6"/>
      <c r="K238" s="6"/>
      <c r="L238" s="6"/>
      <c r="M238" s="6"/>
      <c r="N238" s="6"/>
      <c r="O238" s="8"/>
      <c r="P238" s="8">
        <f t="shared" si="54"/>
        <v>0</v>
      </c>
      <c r="Q238" s="9" t="e">
        <f t="shared" si="55"/>
        <v>#DIV/0!</v>
      </c>
      <c r="R238" s="8"/>
      <c r="S238" s="8">
        <f t="shared" si="71"/>
        <v>0</v>
      </c>
      <c r="T238" s="8">
        <f t="shared" si="56"/>
        <v>0</v>
      </c>
      <c r="U238" s="8">
        <f t="shared" si="57"/>
        <v>0</v>
      </c>
      <c r="V238" s="88">
        <f t="shared" si="58"/>
        <v>0</v>
      </c>
      <c r="W238" s="88">
        <f t="shared" si="59"/>
        <v>0</v>
      </c>
      <c r="X238" s="88">
        <f t="shared" si="60"/>
        <v>0</v>
      </c>
      <c r="Y238" s="88">
        <f t="shared" si="61"/>
        <v>0</v>
      </c>
      <c r="Z238" s="88">
        <f t="shared" si="62"/>
        <v>0</v>
      </c>
      <c r="AA238" s="88">
        <f t="shared" si="63"/>
        <v>0</v>
      </c>
      <c r="AB238" s="88">
        <f t="shared" si="64"/>
        <v>0</v>
      </c>
      <c r="AC238" s="88">
        <f t="shared" si="65"/>
        <v>0</v>
      </c>
      <c r="AD238" s="88">
        <f t="shared" si="66"/>
        <v>0</v>
      </c>
      <c r="AE238" s="88">
        <f t="shared" si="67"/>
        <v>0</v>
      </c>
      <c r="AF238" s="8"/>
      <c r="AG238" s="8"/>
      <c r="AH238" s="8">
        <f t="shared" si="68"/>
        <v>0</v>
      </c>
      <c r="AI238" s="8">
        <f t="shared" si="69"/>
        <v>0</v>
      </c>
      <c r="AJ238" s="8" t="str">
        <f t="shared" si="70"/>
        <v>Correct</v>
      </c>
      <c r="AK238" s="8"/>
      <c r="AL238" s="159" t="str">
        <f>IFERROR(VLOOKUP(Table1[[#This Row],[RespondentID]],'All Data'!$A239:$CN811,81,FALSE),"unknown")</f>
        <v>Male</v>
      </c>
      <c r="AM238" s="159">
        <f>IFERROR(VLOOKUP(Table1[[#This Row],[RespondentID]],'All Data'!$A239:$CN811,82,FALSE),"unknown")</f>
        <v>76</v>
      </c>
      <c r="AN238" s="159" t="str">
        <f>IFERROR(VLOOKUP(Table1[[#This Row],[RespondentID]],'All Data'!$A239:$CN811,83,FALSE),"unknown")</f>
        <v>Suffolk</v>
      </c>
      <c r="AO238" s="159" t="str">
        <f>IFERROR(VLOOKUP(Table1[[#This Row],[RespondentID]],'All Data'!$A239:$CN811,84,FALSE),"unknown")</f>
        <v>Hampton Bays, 11946</v>
      </c>
      <c r="AP238" s="159" t="str">
        <f>IFERROR(VLOOKUP(Table1[[#This Row],[RespondentID]],'All Data'!$A239:$CN811,85,FALSE),"unknown")</f>
        <v>White/Caucasian</v>
      </c>
      <c r="AQ238" s="159" t="str">
        <f>IFERROR(VLOOKUP(Table1[[#This Row],[RespondentID]],'All Data'!$A239:$CN811,86,FALSE),"unknown")</f>
        <v>No</v>
      </c>
      <c r="AR238" s="159" t="str">
        <f>IFERROR(VLOOKUP(Table1[[#This Row],[RespondentID]],'All Data'!$A239:$CN811,87,FALSE),"unknown")</f>
        <v xml:space="preserve">English </v>
      </c>
      <c r="AS238" s="159">
        <f>IFERROR(VLOOKUP(Table1[[#This Row],[RespondentID]],'All Data'!$A239:$CN811,88,FALSE),"unknown")</f>
        <v>0</v>
      </c>
      <c r="AT238" s="159" t="str">
        <f>IFERROR(VLOOKUP(Table1[[#This Row],[RespondentID]],'All Data'!$A239:$CN811,89,FALSE),"unknown")</f>
        <v>Some college</v>
      </c>
      <c r="AU238" s="159" t="str">
        <f>IFERROR(VLOOKUP(Table1[[#This Row],[RespondentID]],'All Data'!$A239:$CN811,90,FALSE),"unknown")</f>
        <v>Retired</v>
      </c>
      <c r="AV238" s="159" t="str">
        <f>IFERROR(VLOOKUP(Table1[[#This Row],[RespondentID]],'All Data'!$A239:$CN811,91,FALSE),"unknown")</f>
        <v>Yes</v>
      </c>
      <c r="AW238" s="159" t="str">
        <f>IFERROR(VLOOKUP(Table1[[#This Row],[RespondentID]],'All Data'!$A239:$CN811,92,FALSE),"unknown")</f>
        <v>Yes</v>
      </c>
    </row>
    <row r="239" spans="1:49" x14ac:dyDescent="0.35">
      <c r="A239" s="6">
        <v>7045787624</v>
      </c>
      <c r="B239" s="6"/>
      <c r="C239" s="6" t="s">
        <v>19</v>
      </c>
      <c r="D239" s="6"/>
      <c r="E239" s="6"/>
      <c r="F239" s="6"/>
      <c r="G239" s="6"/>
      <c r="H239" s="6"/>
      <c r="I239" s="6" t="s">
        <v>25</v>
      </c>
      <c r="J239" s="6" t="s">
        <v>26</v>
      </c>
      <c r="K239" s="6"/>
      <c r="L239" s="6"/>
      <c r="M239" s="6"/>
      <c r="N239" s="6"/>
      <c r="O239" s="8"/>
      <c r="P239" s="8">
        <f t="shared" si="54"/>
        <v>3</v>
      </c>
      <c r="Q239" s="10">
        <f t="shared" si="55"/>
        <v>1</v>
      </c>
      <c r="R239" s="8"/>
      <c r="S239" s="8">
        <f t="shared" si="71"/>
        <v>0</v>
      </c>
      <c r="T239" s="8">
        <f t="shared" si="56"/>
        <v>1</v>
      </c>
      <c r="U239" s="8">
        <f t="shared" si="57"/>
        <v>0</v>
      </c>
      <c r="V239" s="88">
        <f t="shared" si="58"/>
        <v>0</v>
      </c>
      <c r="W239" s="88">
        <f t="shared" si="59"/>
        <v>0</v>
      </c>
      <c r="X239" s="88">
        <f t="shared" si="60"/>
        <v>0</v>
      </c>
      <c r="Y239" s="88">
        <f t="shared" si="61"/>
        <v>0</v>
      </c>
      <c r="Z239" s="88">
        <f t="shared" si="62"/>
        <v>1</v>
      </c>
      <c r="AA239" s="88">
        <f t="shared" si="63"/>
        <v>1</v>
      </c>
      <c r="AB239" s="88">
        <f t="shared" si="64"/>
        <v>0</v>
      </c>
      <c r="AC239" s="88">
        <f t="shared" si="65"/>
        <v>0</v>
      </c>
      <c r="AD239" s="88">
        <f t="shared" si="66"/>
        <v>0</v>
      </c>
      <c r="AE239" s="88">
        <f t="shared" si="67"/>
        <v>0</v>
      </c>
      <c r="AF239" s="8"/>
      <c r="AG239" s="8"/>
      <c r="AH239" s="8">
        <f t="shared" si="68"/>
        <v>3</v>
      </c>
      <c r="AI239" s="8">
        <f t="shared" si="69"/>
        <v>3</v>
      </c>
      <c r="AJ239" s="8" t="str">
        <f t="shared" si="70"/>
        <v>Correct</v>
      </c>
      <c r="AK239" s="8"/>
      <c r="AL239" s="159" t="str">
        <f>IFERROR(VLOOKUP(Table1[[#This Row],[RespondentID]],'All Data'!$A240:$CN812,81,FALSE),"unknown")</f>
        <v>Female</v>
      </c>
      <c r="AM239" s="159">
        <f>IFERROR(VLOOKUP(Table1[[#This Row],[RespondentID]],'All Data'!$A240:$CN812,82,FALSE),"unknown")</f>
        <v>65</v>
      </c>
      <c r="AN239" s="159" t="str">
        <f>IFERROR(VLOOKUP(Table1[[#This Row],[RespondentID]],'All Data'!$A240:$CN812,83,FALSE),"unknown")</f>
        <v>Suffolk</v>
      </c>
      <c r="AO239" s="159" t="str">
        <f>IFERROR(VLOOKUP(Table1[[#This Row],[RespondentID]],'All Data'!$A240:$CN812,84,FALSE),"unknown")</f>
        <v>Brentwood, 11717</v>
      </c>
      <c r="AP239" s="159">
        <f>IFERROR(VLOOKUP(Table1[[#This Row],[RespondentID]],'All Data'!$A240:$CN812,85,FALSE),"unknown")</f>
        <v>0</v>
      </c>
      <c r="AQ239" s="159" t="str">
        <f>IFERROR(VLOOKUP(Table1[[#This Row],[RespondentID]],'All Data'!$A240:$CN812,86,FALSE),"unknown")</f>
        <v>Yes</v>
      </c>
      <c r="AR239" s="159" t="str">
        <f>IFERROR(VLOOKUP(Table1[[#This Row],[RespondentID]],'All Data'!$A240:$CN812,87,FALSE),"unknown")</f>
        <v xml:space="preserve">English </v>
      </c>
      <c r="AS239" s="159" t="str">
        <f>IFERROR(VLOOKUP(Table1[[#This Row],[RespondentID]],'All Data'!$A240:$CN812,88,FALSE),"unknown")</f>
        <v>$75,000 to $125,000</v>
      </c>
      <c r="AT239" s="159" t="str">
        <f>IFERROR(VLOOKUP(Table1[[#This Row],[RespondentID]],'All Data'!$A240:$CN812,89,FALSE),"unknown")</f>
        <v>Some college</v>
      </c>
      <c r="AU239" s="159" t="str">
        <f>IFERROR(VLOOKUP(Table1[[#This Row],[RespondentID]],'All Data'!$A240:$CN812,90,FALSE),"unknown")</f>
        <v>Retired</v>
      </c>
      <c r="AV239" s="159" t="str">
        <f>IFERROR(VLOOKUP(Table1[[#This Row],[RespondentID]],'All Data'!$A240:$CN812,91,FALSE),"unknown")</f>
        <v>Yes</v>
      </c>
      <c r="AW239" s="159" t="str">
        <f>IFERROR(VLOOKUP(Table1[[#This Row],[RespondentID]],'All Data'!$A240:$CN812,92,FALSE),"unknown")</f>
        <v>Yes</v>
      </c>
    </row>
    <row r="240" spans="1:49" x14ac:dyDescent="0.35">
      <c r="A240" s="6">
        <v>7045787280</v>
      </c>
      <c r="B240" s="6"/>
      <c r="C240" s="6" t="s">
        <v>19</v>
      </c>
      <c r="D240" s="6" t="s">
        <v>20</v>
      </c>
      <c r="E240" s="6"/>
      <c r="F240" s="6"/>
      <c r="G240" s="6"/>
      <c r="H240" s="6"/>
      <c r="I240" s="6"/>
      <c r="J240" s="6"/>
      <c r="K240" s="6" t="s">
        <v>27</v>
      </c>
      <c r="L240" s="6"/>
      <c r="M240" s="6"/>
      <c r="N240" s="6"/>
      <c r="O240" s="8"/>
      <c r="P240" s="8">
        <f t="shared" si="54"/>
        <v>3</v>
      </c>
      <c r="Q240" s="9">
        <f t="shared" si="55"/>
        <v>1</v>
      </c>
      <c r="R240" s="8"/>
      <c r="S240" s="8">
        <f t="shared" si="71"/>
        <v>0</v>
      </c>
      <c r="T240" s="8">
        <f t="shared" si="56"/>
        <v>1</v>
      </c>
      <c r="U240" s="8">
        <f t="shared" si="57"/>
        <v>1</v>
      </c>
      <c r="V240" s="88">
        <f t="shared" si="58"/>
        <v>0</v>
      </c>
      <c r="W240" s="88">
        <f t="shared" si="59"/>
        <v>0</v>
      </c>
      <c r="X240" s="88">
        <f t="shared" si="60"/>
        <v>0</v>
      </c>
      <c r="Y240" s="88">
        <f t="shared" si="61"/>
        <v>0</v>
      </c>
      <c r="Z240" s="88">
        <f t="shared" si="62"/>
        <v>0</v>
      </c>
      <c r="AA240" s="88">
        <f t="shared" si="63"/>
        <v>0</v>
      </c>
      <c r="AB240" s="88">
        <f t="shared" si="64"/>
        <v>1</v>
      </c>
      <c r="AC240" s="88">
        <f t="shared" si="65"/>
        <v>0</v>
      </c>
      <c r="AD240" s="88">
        <f t="shared" si="66"/>
        <v>0</v>
      </c>
      <c r="AE240" s="88">
        <f t="shared" si="67"/>
        <v>0</v>
      </c>
      <c r="AF240" s="8"/>
      <c r="AG240" s="8"/>
      <c r="AH240" s="8">
        <f t="shared" si="68"/>
        <v>3</v>
      </c>
      <c r="AI240" s="8">
        <f t="shared" si="69"/>
        <v>3</v>
      </c>
      <c r="AJ240" s="8" t="str">
        <f t="shared" si="70"/>
        <v>Correct</v>
      </c>
      <c r="AK240" s="8"/>
      <c r="AL240" s="159" t="str">
        <f>IFERROR(VLOOKUP(Table1[[#This Row],[RespondentID]],'All Data'!$A241:$CN813,81,FALSE),"unknown")</f>
        <v>Male</v>
      </c>
      <c r="AM240" s="159">
        <f>IFERROR(VLOOKUP(Table1[[#This Row],[RespondentID]],'All Data'!$A241:$CN813,82,FALSE),"unknown")</f>
        <v>75</v>
      </c>
      <c r="AN240" s="159" t="str">
        <f>IFERROR(VLOOKUP(Table1[[#This Row],[RespondentID]],'All Data'!$A241:$CN813,83,FALSE),"unknown")</f>
        <v>Suffolk</v>
      </c>
      <c r="AO240" s="159" t="str">
        <f>IFERROR(VLOOKUP(Table1[[#This Row],[RespondentID]],'All Data'!$A241:$CN813,84,FALSE),"unknown")</f>
        <v>Huntington Station, 11746</v>
      </c>
      <c r="AP240" s="159">
        <f>IFERROR(VLOOKUP(Table1[[#This Row],[RespondentID]],'All Data'!$A241:$CN813,85,FALSE),"unknown")</f>
        <v>0</v>
      </c>
      <c r="AQ240" s="159">
        <f>IFERROR(VLOOKUP(Table1[[#This Row],[RespondentID]],'All Data'!$A241:$CN813,86,FALSE),"unknown")</f>
        <v>0</v>
      </c>
      <c r="AR240" s="159" t="str">
        <f>IFERROR(VLOOKUP(Table1[[#This Row],[RespondentID]],'All Data'!$A241:$CN813,87,FALSE),"unknown")</f>
        <v xml:space="preserve">English </v>
      </c>
      <c r="AS240" s="159" t="str">
        <f>IFERROR(VLOOKUP(Table1[[#This Row],[RespondentID]],'All Data'!$A241:$CN813,88,FALSE),"unknown")</f>
        <v>$75,000 to $125,000</v>
      </c>
      <c r="AT240" s="159" t="str">
        <f>IFERROR(VLOOKUP(Table1[[#This Row],[RespondentID]],'All Data'!$A241:$CN813,89,FALSE),"unknown")</f>
        <v>College graduate</v>
      </c>
      <c r="AU240" s="159" t="str">
        <f>IFERROR(VLOOKUP(Table1[[#This Row],[RespondentID]],'All Data'!$A241:$CN813,90,FALSE),"unknown")</f>
        <v>Retired</v>
      </c>
      <c r="AV240" s="159" t="str">
        <f>IFERROR(VLOOKUP(Table1[[#This Row],[RespondentID]],'All Data'!$A241:$CN813,91,FALSE),"unknown")</f>
        <v>Yes</v>
      </c>
      <c r="AW240" s="159">
        <f>IFERROR(VLOOKUP(Table1[[#This Row],[RespondentID]],'All Data'!$A241:$CN813,92,FALSE),"unknown")</f>
        <v>0</v>
      </c>
    </row>
    <row r="241" spans="1:49" x14ac:dyDescent="0.35">
      <c r="A241" s="6">
        <v>7045787020</v>
      </c>
      <c r="B241" s="6"/>
      <c r="C241" s="6" t="s">
        <v>19</v>
      </c>
      <c r="D241" s="6" t="s">
        <v>20</v>
      </c>
      <c r="E241" s="6"/>
      <c r="F241" s="6"/>
      <c r="G241" s="6"/>
      <c r="H241" s="6"/>
      <c r="I241" s="6"/>
      <c r="J241" s="6"/>
      <c r="K241" s="6"/>
      <c r="L241" s="6"/>
      <c r="M241" s="6"/>
      <c r="N241" s="6" t="s">
        <v>30</v>
      </c>
      <c r="O241" s="8"/>
      <c r="P241" s="8">
        <f t="shared" si="54"/>
        <v>3</v>
      </c>
      <c r="Q241" s="10">
        <f t="shared" si="55"/>
        <v>1</v>
      </c>
      <c r="R241" s="8"/>
      <c r="S241" s="8">
        <f t="shared" si="71"/>
        <v>0</v>
      </c>
      <c r="T241" s="8">
        <f t="shared" si="56"/>
        <v>1</v>
      </c>
      <c r="U241" s="8">
        <f t="shared" si="57"/>
        <v>1</v>
      </c>
      <c r="V241" s="88">
        <f t="shared" si="58"/>
        <v>0</v>
      </c>
      <c r="W241" s="88">
        <f t="shared" si="59"/>
        <v>0</v>
      </c>
      <c r="X241" s="88">
        <f t="shared" si="60"/>
        <v>0</v>
      </c>
      <c r="Y241" s="88">
        <f t="shared" si="61"/>
        <v>0</v>
      </c>
      <c r="Z241" s="88">
        <f t="shared" si="62"/>
        <v>0</v>
      </c>
      <c r="AA241" s="88">
        <f t="shared" si="63"/>
        <v>0</v>
      </c>
      <c r="AB241" s="88">
        <f t="shared" si="64"/>
        <v>0</v>
      </c>
      <c r="AC241" s="88">
        <f t="shared" si="65"/>
        <v>0</v>
      </c>
      <c r="AD241" s="88">
        <f t="shared" si="66"/>
        <v>0</v>
      </c>
      <c r="AE241" s="88">
        <f t="shared" si="67"/>
        <v>1</v>
      </c>
      <c r="AF241" s="8"/>
      <c r="AG241" s="8"/>
      <c r="AH241" s="8">
        <f t="shared" si="68"/>
        <v>3</v>
      </c>
      <c r="AI241" s="8">
        <f t="shared" si="69"/>
        <v>3</v>
      </c>
      <c r="AJ241" s="8" t="str">
        <f t="shared" si="70"/>
        <v>Correct</v>
      </c>
      <c r="AK241" s="8"/>
      <c r="AL241" s="159" t="str">
        <f>IFERROR(VLOOKUP(Table1[[#This Row],[RespondentID]],'All Data'!$A242:$CN814,81,FALSE),"unknown")</f>
        <v>Female</v>
      </c>
      <c r="AM241" s="159">
        <f>IFERROR(VLOOKUP(Table1[[#This Row],[RespondentID]],'All Data'!$A242:$CN814,82,FALSE),"unknown")</f>
        <v>79</v>
      </c>
      <c r="AN241" s="159" t="str">
        <f>IFERROR(VLOOKUP(Table1[[#This Row],[RespondentID]],'All Data'!$A242:$CN814,83,FALSE),"unknown")</f>
        <v>Suffolk</v>
      </c>
      <c r="AO241" s="159" t="str">
        <f>IFERROR(VLOOKUP(Table1[[#This Row],[RespondentID]],'All Data'!$A242:$CN814,84,FALSE),"unknown")</f>
        <v>Deer Park, 11729</v>
      </c>
      <c r="AP241" s="159" t="str">
        <f>IFERROR(VLOOKUP(Table1[[#This Row],[RespondentID]],'All Data'!$A242:$CN814,85,FALSE),"unknown")</f>
        <v>White/Caucasian</v>
      </c>
      <c r="AQ241" s="159" t="str">
        <f>IFERROR(VLOOKUP(Table1[[#This Row],[RespondentID]],'All Data'!$A242:$CN814,86,FALSE),"unknown")</f>
        <v>No</v>
      </c>
      <c r="AR241" s="159" t="str">
        <f>IFERROR(VLOOKUP(Table1[[#This Row],[RespondentID]],'All Data'!$A242:$CN814,87,FALSE),"unknown")</f>
        <v xml:space="preserve">English </v>
      </c>
      <c r="AS241" s="159">
        <f>IFERROR(VLOOKUP(Table1[[#This Row],[RespondentID]],'All Data'!$A242:$CN814,88,FALSE),"unknown")</f>
        <v>0</v>
      </c>
      <c r="AT241" s="159" t="str">
        <f>IFERROR(VLOOKUP(Table1[[#This Row],[RespondentID]],'All Data'!$A242:$CN814,89,FALSE),"unknown")</f>
        <v>Some college</v>
      </c>
      <c r="AU241" s="159" t="str">
        <f>IFERROR(VLOOKUP(Table1[[#This Row],[RespondentID]],'All Data'!$A242:$CN814,90,FALSE),"unknown")</f>
        <v>Retired</v>
      </c>
      <c r="AV241" s="159" t="str">
        <f>IFERROR(VLOOKUP(Table1[[#This Row],[RespondentID]],'All Data'!$A242:$CN814,91,FALSE),"unknown")</f>
        <v>Yes</v>
      </c>
      <c r="AW241" s="159">
        <f>IFERROR(VLOOKUP(Table1[[#This Row],[RespondentID]],'All Data'!$A242:$CN814,92,FALSE),"unknown")</f>
        <v>0</v>
      </c>
    </row>
    <row r="242" spans="1:49" x14ac:dyDescent="0.35">
      <c r="A242" s="6">
        <v>7045786734</v>
      </c>
      <c r="B242" s="6" t="s">
        <v>18</v>
      </c>
      <c r="C242" s="6" t="s">
        <v>19</v>
      </c>
      <c r="D242" s="6"/>
      <c r="E242" s="6"/>
      <c r="F242" s="6"/>
      <c r="G242" s="6"/>
      <c r="H242" s="6"/>
      <c r="I242" s="6" t="s">
        <v>25</v>
      </c>
      <c r="J242" s="6"/>
      <c r="K242" s="6"/>
      <c r="L242" s="6"/>
      <c r="M242" s="6"/>
      <c r="N242" s="6"/>
      <c r="O242" s="8"/>
      <c r="P242" s="8">
        <f t="shared" si="54"/>
        <v>3</v>
      </c>
      <c r="Q242" s="9">
        <f t="shared" si="55"/>
        <v>1</v>
      </c>
      <c r="R242" s="8"/>
      <c r="S242" s="8">
        <f t="shared" si="71"/>
        <v>1</v>
      </c>
      <c r="T242" s="8">
        <f t="shared" si="56"/>
        <v>1</v>
      </c>
      <c r="U242" s="8">
        <f t="shared" si="57"/>
        <v>0</v>
      </c>
      <c r="V242" s="88">
        <f t="shared" si="58"/>
        <v>0</v>
      </c>
      <c r="W242" s="88">
        <f t="shared" si="59"/>
        <v>0</v>
      </c>
      <c r="X242" s="88">
        <f t="shared" si="60"/>
        <v>0</v>
      </c>
      <c r="Y242" s="88">
        <f t="shared" si="61"/>
        <v>0</v>
      </c>
      <c r="Z242" s="88">
        <f t="shared" si="62"/>
        <v>1</v>
      </c>
      <c r="AA242" s="88">
        <f t="shared" si="63"/>
        <v>0</v>
      </c>
      <c r="AB242" s="88">
        <f t="shared" si="64"/>
        <v>0</v>
      </c>
      <c r="AC242" s="88">
        <f t="shared" si="65"/>
        <v>0</v>
      </c>
      <c r="AD242" s="88">
        <f t="shared" si="66"/>
        <v>0</v>
      </c>
      <c r="AE242" s="88">
        <f t="shared" si="67"/>
        <v>0</v>
      </c>
      <c r="AF242" s="8"/>
      <c r="AG242" s="8"/>
      <c r="AH242" s="8">
        <f t="shared" si="68"/>
        <v>3</v>
      </c>
      <c r="AI242" s="8">
        <f t="shared" si="69"/>
        <v>3</v>
      </c>
      <c r="AJ242" s="8" t="str">
        <f t="shared" si="70"/>
        <v>Correct</v>
      </c>
      <c r="AK242" s="8"/>
      <c r="AL242" s="159" t="str">
        <f>IFERROR(VLOOKUP(Table1[[#This Row],[RespondentID]],'All Data'!$A243:$CN815,81,FALSE),"unknown")</f>
        <v>Female</v>
      </c>
      <c r="AM242" s="159">
        <f>IFERROR(VLOOKUP(Table1[[#This Row],[RespondentID]],'All Data'!$A243:$CN815,82,FALSE),"unknown")</f>
        <v>61</v>
      </c>
      <c r="AN242" s="159" t="str">
        <f>IFERROR(VLOOKUP(Table1[[#This Row],[RespondentID]],'All Data'!$A243:$CN815,83,FALSE),"unknown")</f>
        <v>Suffolk</v>
      </c>
      <c r="AO242" s="159" t="str">
        <f>IFERROR(VLOOKUP(Table1[[#This Row],[RespondentID]],'All Data'!$A243:$CN815,84,FALSE),"unknown")</f>
        <v>Islip Terrace, 11752</v>
      </c>
      <c r="AP242" s="159" t="str">
        <f>IFERROR(VLOOKUP(Table1[[#This Row],[RespondentID]],'All Data'!$A243:$CN815,85,FALSE),"unknown")</f>
        <v>White/Caucasian</v>
      </c>
      <c r="AQ242" s="159" t="str">
        <f>IFERROR(VLOOKUP(Table1[[#This Row],[RespondentID]],'All Data'!$A243:$CN815,86,FALSE),"unknown")</f>
        <v>No</v>
      </c>
      <c r="AR242" s="159" t="str">
        <f>IFERROR(VLOOKUP(Table1[[#This Row],[RespondentID]],'All Data'!$A243:$CN815,87,FALSE),"unknown")</f>
        <v xml:space="preserve">English </v>
      </c>
      <c r="AS242" s="159" t="str">
        <f>IFERROR(VLOOKUP(Table1[[#This Row],[RespondentID]],'All Data'!$A243:$CN815,88,FALSE),"unknown")</f>
        <v>Over $125,000</v>
      </c>
      <c r="AT242" s="159" t="str">
        <f>IFERROR(VLOOKUP(Table1[[#This Row],[RespondentID]],'All Data'!$A243:$CN815,89,FALSE),"unknown")</f>
        <v>College graduate</v>
      </c>
      <c r="AU242" s="159" t="str">
        <f>IFERROR(VLOOKUP(Table1[[#This Row],[RespondentID]],'All Data'!$A243:$CN815,90,FALSE),"unknown")</f>
        <v>Retired</v>
      </c>
      <c r="AV242" s="159" t="str">
        <f>IFERROR(VLOOKUP(Table1[[#This Row],[RespondentID]],'All Data'!$A243:$CN815,91,FALSE),"unknown")</f>
        <v>Yes</v>
      </c>
      <c r="AW242" s="159" t="str">
        <f>IFERROR(VLOOKUP(Table1[[#This Row],[RespondentID]],'All Data'!$A243:$CN815,92,FALSE),"unknown")</f>
        <v>Yes</v>
      </c>
    </row>
    <row r="243" spans="1:49" x14ac:dyDescent="0.35">
      <c r="A243" s="6">
        <v>7045786541</v>
      </c>
      <c r="B243" s="6"/>
      <c r="C243" s="6"/>
      <c r="D243" s="6"/>
      <c r="E243" s="6" t="s">
        <v>21</v>
      </c>
      <c r="F243" s="6"/>
      <c r="G243" s="6"/>
      <c r="H243" s="6"/>
      <c r="I243" s="6" t="s">
        <v>25</v>
      </c>
      <c r="J243" s="6"/>
      <c r="K243" s="6"/>
      <c r="L243" s="6"/>
      <c r="M243" s="6" t="s">
        <v>29</v>
      </c>
      <c r="N243" s="6"/>
      <c r="O243" s="8"/>
      <c r="P243" s="8">
        <f t="shared" si="54"/>
        <v>3</v>
      </c>
      <c r="Q243" s="10">
        <f t="shared" si="55"/>
        <v>1</v>
      </c>
      <c r="R243" s="8"/>
      <c r="S243" s="8">
        <f t="shared" si="71"/>
        <v>0</v>
      </c>
      <c r="T243" s="8">
        <f t="shared" si="56"/>
        <v>0</v>
      </c>
      <c r="U243" s="8">
        <f t="shared" si="57"/>
        <v>0</v>
      </c>
      <c r="V243" s="88">
        <f t="shared" si="58"/>
        <v>1</v>
      </c>
      <c r="W243" s="88">
        <f t="shared" si="59"/>
        <v>0</v>
      </c>
      <c r="X243" s="88">
        <f t="shared" si="60"/>
        <v>0</v>
      </c>
      <c r="Y243" s="88">
        <f t="shared" si="61"/>
        <v>0</v>
      </c>
      <c r="Z243" s="88">
        <f t="shared" si="62"/>
        <v>1</v>
      </c>
      <c r="AA243" s="88">
        <f t="shared" si="63"/>
        <v>0</v>
      </c>
      <c r="AB243" s="88">
        <f t="shared" si="64"/>
        <v>0</v>
      </c>
      <c r="AC243" s="88">
        <f t="shared" si="65"/>
        <v>0</v>
      </c>
      <c r="AD243" s="88">
        <f t="shared" si="66"/>
        <v>1</v>
      </c>
      <c r="AE243" s="88">
        <f t="shared" si="67"/>
        <v>0</v>
      </c>
      <c r="AF243" s="8"/>
      <c r="AG243" s="8"/>
      <c r="AH243" s="8">
        <f t="shared" si="68"/>
        <v>3</v>
      </c>
      <c r="AI243" s="8">
        <f t="shared" si="69"/>
        <v>3</v>
      </c>
      <c r="AJ243" s="8" t="str">
        <f t="shared" si="70"/>
        <v>Correct</v>
      </c>
      <c r="AK243" s="8"/>
      <c r="AL243" s="159" t="str">
        <f>IFERROR(VLOOKUP(Table1[[#This Row],[RespondentID]],'All Data'!$A244:$CN816,81,FALSE),"unknown")</f>
        <v>Female</v>
      </c>
      <c r="AM243" s="159">
        <f>IFERROR(VLOOKUP(Table1[[#This Row],[RespondentID]],'All Data'!$A244:$CN816,82,FALSE),"unknown")</f>
        <v>50</v>
      </c>
      <c r="AN243" s="159" t="str">
        <f>IFERROR(VLOOKUP(Table1[[#This Row],[RespondentID]],'All Data'!$A244:$CN816,83,FALSE),"unknown")</f>
        <v>Suffolk</v>
      </c>
      <c r="AO243" s="159" t="str">
        <f>IFERROR(VLOOKUP(Table1[[#This Row],[RespondentID]],'All Data'!$A244:$CN816,84,FALSE),"unknown")</f>
        <v>Medford, 11763</v>
      </c>
      <c r="AP243" s="159" t="str">
        <f>IFERROR(VLOOKUP(Table1[[#This Row],[RespondentID]],'All Data'!$A244:$CN816,85,FALSE),"unknown")</f>
        <v>White/Caucasian</v>
      </c>
      <c r="AQ243" s="159" t="str">
        <f>IFERROR(VLOOKUP(Table1[[#This Row],[RespondentID]],'All Data'!$A244:$CN816,86,FALSE),"unknown")</f>
        <v>No</v>
      </c>
      <c r="AR243" s="159" t="str">
        <f>IFERROR(VLOOKUP(Table1[[#This Row],[RespondentID]],'All Data'!$A244:$CN816,87,FALSE),"unknown")</f>
        <v xml:space="preserve">English </v>
      </c>
      <c r="AS243" s="159" t="str">
        <f>IFERROR(VLOOKUP(Table1[[#This Row],[RespondentID]],'All Data'!$A244:$CN816,88,FALSE),"unknown")</f>
        <v>$75,000 to $125,000</v>
      </c>
      <c r="AT243" s="159" t="str">
        <f>IFERROR(VLOOKUP(Table1[[#This Row],[RespondentID]],'All Data'!$A244:$CN816,89,FALSE),"unknown")</f>
        <v>College graduate</v>
      </c>
      <c r="AU243" s="159" t="str">
        <f>IFERROR(VLOOKUP(Table1[[#This Row],[RespondentID]],'All Data'!$A244:$CN816,90,FALSE),"unknown")</f>
        <v>Employed for wages</v>
      </c>
      <c r="AV243" s="159" t="str">
        <f>IFERROR(VLOOKUP(Table1[[#This Row],[RespondentID]],'All Data'!$A244:$CN816,91,FALSE),"unknown")</f>
        <v>Yes</v>
      </c>
      <c r="AW243" s="159" t="str">
        <f>IFERROR(VLOOKUP(Table1[[#This Row],[RespondentID]],'All Data'!$A244:$CN816,92,FALSE),"unknown")</f>
        <v>Yes</v>
      </c>
    </row>
    <row r="244" spans="1:49" x14ac:dyDescent="0.35">
      <c r="A244" s="6">
        <v>7045786308</v>
      </c>
      <c r="B244" s="6"/>
      <c r="C244" s="6"/>
      <c r="D244" s="6"/>
      <c r="E244" s="6"/>
      <c r="F244" s="6"/>
      <c r="G244" s="6"/>
      <c r="H244" s="6"/>
      <c r="I244" s="6" t="s">
        <v>25</v>
      </c>
      <c r="J244" s="6"/>
      <c r="K244" s="6"/>
      <c r="L244" s="6"/>
      <c r="M244" s="6"/>
      <c r="N244" s="6"/>
      <c r="O244" s="8"/>
      <c r="P244" s="8">
        <f t="shared" si="54"/>
        <v>1</v>
      </c>
      <c r="Q244" s="9">
        <f t="shared" si="55"/>
        <v>3</v>
      </c>
      <c r="R244" s="8"/>
      <c r="S244" s="8">
        <f t="shared" si="71"/>
        <v>0</v>
      </c>
      <c r="T244" s="8">
        <f t="shared" si="56"/>
        <v>0</v>
      </c>
      <c r="U244" s="8">
        <f t="shared" si="57"/>
        <v>0</v>
      </c>
      <c r="V244" s="88">
        <f t="shared" si="58"/>
        <v>0</v>
      </c>
      <c r="W244" s="88">
        <f t="shared" si="59"/>
        <v>0</v>
      </c>
      <c r="X244" s="88">
        <f t="shared" si="60"/>
        <v>0</v>
      </c>
      <c r="Y244" s="88">
        <f t="shared" si="61"/>
        <v>0</v>
      </c>
      <c r="Z244" s="88">
        <f t="shared" si="62"/>
        <v>1</v>
      </c>
      <c r="AA244" s="88">
        <f t="shared" si="63"/>
        <v>0</v>
      </c>
      <c r="AB244" s="88">
        <f t="shared" si="64"/>
        <v>0</v>
      </c>
      <c r="AC244" s="88">
        <f t="shared" si="65"/>
        <v>0</v>
      </c>
      <c r="AD244" s="88">
        <f t="shared" si="66"/>
        <v>0</v>
      </c>
      <c r="AE244" s="88">
        <f t="shared" si="67"/>
        <v>0</v>
      </c>
      <c r="AF244" s="8"/>
      <c r="AG244" s="8"/>
      <c r="AH244" s="8">
        <f t="shared" si="68"/>
        <v>1</v>
      </c>
      <c r="AI244" s="8">
        <f t="shared" si="69"/>
        <v>1</v>
      </c>
      <c r="AJ244" s="8" t="str">
        <f t="shared" si="70"/>
        <v>Correct</v>
      </c>
      <c r="AK244" s="8"/>
      <c r="AL244" s="159" t="str">
        <f>IFERROR(VLOOKUP(Table1[[#This Row],[RespondentID]],'All Data'!$A245:$CN817,81,FALSE),"unknown")</f>
        <v>Female</v>
      </c>
      <c r="AM244" s="159">
        <f>IFERROR(VLOOKUP(Table1[[#This Row],[RespondentID]],'All Data'!$A245:$CN817,82,FALSE),"unknown")</f>
        <v>0</v>
      </c>
      <c r="AN244" s="159" t="str">
        <f>IFERROR(VLOOKUP(Table1[[#This Row],[RespondentID]],'All Data'!$A245:$CN817,83,FALSE),"unknown")</f>
        <v>Suffolk</v>
      </c>
      <c r="AO244" s="159" t="str">
        <f>IFERROR(VLOOKUP(Table1[[#This Row],[RespondentID]],'All Data'!$A245:$CN817,84,FALSE),"unknown")</f>
        <v>Lindenhurst, 11757</v>
      </c>
      <c r="AP244" s="159" t="str">
        <f>IFERROR(VLOOKUP(Table1[[#This Row],[RespondentID]],'All Data'!$A245:$CN817,85,FALSE),"unknown")</f>
        <v>White/Caucasian</v>
      </c>
      <c r="AQ244" s="159" t="str">
        <f>IFERROR(VLOOKUP(Table1[[#This Row],[RespondentID]],'All Data'!$A245:$CN817,86,FALSE),"unknown")</f>
        <v>No</v>
      </c>
      <c r="AR244" s="159" t="str">
        <f>IFERROR(VLOOKUP(Table1[[#This Row],[RespondentID]],'All Data'!$A245:$CN817,87,FALSE),"unknown")</f>
        <v xml:space="preserve">English </v>
      </c>
      <c r="AS244" s="159" t="str">
        <f>IFERROR(VLOOKUP(Table1[[#This Row],[RespondentID]],'All Data'!$A245:$CN817,88,FALSE),"unknown")</f>
        <v>$50,000 to $74,999</v>
      </c>
      <c r="AT244" s="159" t="str">
        <f>IFERROR(VLOOKUP(Table1[[#This Row],[RespondentID]],'All Data'!$A245:$CN817,89,FALSE),"unknown")</f>
        <v>Some college</v>
      </c>
      <c r="AU244" s="159" t="str">
        <f>IFERROR(VLOOKUP(Table1[[#This Row],[RespondentID]],'All Data'!$A245:$CN817,90,FALSE),"unknown")</f>
        <v>Retired</v>
      </c>
      <c r="AV244" s="159" t="str">
        <f>IFERROR(VLOOKUP(Table1[[#This Row],[RespondentID]],'All Data'!$A245:$CN817,91,FALSE),"unknown")</f>
        <v>Yes</v>
      </c>
      <c r="AW244" s="159" t="str">
        <f>IFERROR(VLOOKUP(Table1[[#This Row],[RespondentID]],'All Data'!$A245:$CN817,92,FALSE),"unknown")</f>
        <v>No</v>
      </c>
    </row>
    <row r="245" spans="1:49" x14ac:dyDescent="0.35">
      <c r="A245" s="6">
        <v>7045786079</v>
      </c>
      <c r="B245" s="6"/>
      <c r="C245" s="6" t="s">
        <v>19</v>
      </c>
      <c r="D245" s="6" t="s">
        <v>20</v>
      </c>
      <c r="E245" s="6"/>
      <c r="F245" s="6"/>
      <c r="G245" s="6"/>
      <c r="H245" s="6"/>
      <c r="I245" s="6" t="s">
        <v>25</v>
      </c>
      <c r="J245" s="6"/>
      <c r="K245" s="6"/>
      <c r="L245" s="6"/>
      <c r="M245" s="6"/>
      <c r="N245" s="6"/>
      <c r="O245" s="8"/>
      <c r="P245" s="8">
        <f t="shared" si="54"/>
        <v>3</v>
      </c>
      <c r="Q245" s="10">
        <f t="shared" si="55"/>
        <v>1</v>
      </c>
      <c r="R245" s="8"/>
      <c r="S245" s="8">
        <f t="shared" si="71"/>
        <v>0</v>
      </c>
      <c r="T245" s="8">
        <f t="shared" si="56"/>
        <v>1</v>
      </c>
      <c r="U245" s="8">
        <f t="shared" si="57"/>
        <v>1</v>
      </c>
      <c r="V245" s="88">
        <f t="shared" si="58"/>
        <v>0</v>
      </c>
      <c r="W245" s="88">
        <f t="shared" si="59"/>
        <v>0</v>
      </c>
      <c r="X245" s="88">
        <f t="shared" si="60"/>
        <v>0</v>
      </c>
      <c r="Y245" s="88">
        <f t="shared" si="61"/>
        <v>0</v>
      </c>
      <c r="Z245" s="88">
        <f t="shared" si="62"/>
        <v>1</v>
      </c>
      <c r="AA245" s="88">
        <f t="shared" si="63"/>
        <v>0</v>
      </c>
      <c r="AB245" s="88">
        <f t="shared" si="64"/>
        <v>0</v>
      </c>
      <c r="AC245" s="88">
        <f t="shared" si="65"/>
        <v>0</v>
      </c>
      <c r="AD245" s="88">
        <f t="shared" si="66"/>
        <v>0</v>
      </c>
      <c r="AE245" s="88">
        <f t="shared" si="67"/>
        <v>0</v>
      </c>
      <c r="AF245" s="8"/>
      <c r="AG245" s="8"/>
      <c r="AH245" s="8">
        <f t="shared" si="68"/>
        <v>3</v>
      </c>
      <c r="AI245" s="8">
        <f t="shared" si="69"/>
        <v>3</v>
      </c>
      <c r="AJ245" s="8" t="str">
        <f t="shared" si="70"/>
        <v>Correct</v>
      </c>
      <c r="AK245" s="8"/>
      <c r="AL245" s="159" t="str">
        <f>IFERROR(VLOOKUP(Table1[[#This Row],[RespondentID]],'All Data'!$A246:$CN818,81,FALSE),"unknown")</f>
        <v>Female</v>
      </c>
      <c r="AM245" s="159">
        <f>IFERROR(VLOOKUP(Table1[[#This Row],[RespondentID]],'All Data'!$A246:$CN818,82,FALSE),"unknown")</f>
        <v>53</v>
      </c>
      <c r="AN245" s="159" t="str">
        <f>IFERROR(VLOOKUP(Table1[[#This Row],[RespondentID]],'All Data'!$A246:$CN818,83,FALSE),"unknown")</f>
        <v>Suffolk</v>
      </c>
      <c r="AO245" s="159" t="str">
        <f>IFERROR(VLOOKUP(Table1[[#This Row],[RespondentID]],'All Data'!$A246:$CN818,84,FALSE),"unknown")</f>
        <v>Smithtown, 11787</v>
      </c>
      <c r="AP245" s="159" t="str">
        <f>IFERROR(VLOOKUP(Table1[[#This Row],[RespondentID]],'All Data'!$A246:$CN818,85,FALSE),"unknown")</f>
        <v>White/Caucasian</v>
      </c>
      <c r="AQ245" s="159" t="str">
        <f>IFERROR(VLOOKUP(Table1[[#This Row],[RespondentID]],'All Data'!$A246:$CN818,86,FALSE),"unknown")</f>
        <v>No</v>
      </c>
      <c r="AR245" s="159" t="str">
        <f>IFERROR(VLOOKUP(Table1[[#This Row],[RespondentID]],'All Data'!$A246:$CN818,87,FALSE),"unknown")</f>
        <v xml:space="preserve">English </v>
      </c>
      <c r="AS245" s="159">
        <f>IFERROR(VLOOKUP(Table1[[#This Row],[RespondentID]],'All Data'!$A246:$CN818,88,FALSE),"unknown")</f>
        <v>0</v>
      </c>
      <c r="AT245" s="159" t="str">
        <f>IFERROR(VLOOKUP(Table1[[#This Row],[RespondentID]],'All Data'!$A246:$CN818,89,FALSE),"unknown")</f>
        <v>College graduate</v>
      </c>
      <c r="AU245" s="159" t="str">
        <f>IFERROR(VLOOKUP(Table1[[#This Row],[RespondentID]],'All Data'!$A246:$CN818,90,FALSE),"unknown")</f>
        <v>Out of work, but not currently looking</v>
      </c>
      <c r="AV245" s="159" t="str">
        <f>IFERROR(VLOOKUP(Table1[[#This Row],[RespondentID]],'All Data'!$A246:$CN818,91,FALSE),"unknown")</f>
        <v>Yes</v>
      </c>
      <c r="AW245" s="159" t="str">
        <f>IFERROR(VLOOKUP(Table1[[#This Row],[RespondentID]],'All Data'!$A246:$CN818,92,FALSE),"unknown")</f>
        <v>Yes</v>
      </c>
    </row>
    <row r="246" spans="1:49" x14ac:dyDescent="0.35">
      <c r="A246" s="6">
        <v>7045785812</v>
      </c>
      <c r="B246" s="6" t="s">
        <v>18</v>
      </c>
      <c r="C246" s="6" t="s">
        <v>19</v>
      </c>
      <c r="D246" s="6" t="s">
        <v>20</v>
      </c>
      <c r="E246" s="6"/>
      <c r="F246" s="6"/>
      <c r="G246" s="6"/>
      <c r="H246" s="6"/>
      <c r="I246" s="6"/>
      <c r="J246" s="6"/>
      <c r="K246" s="6"/>
      <c r="L246" s="6"/>
      <c r="M246" s="6"/>
      <c r="N246" s="6" t="s">
        <v>30</v>
      </c>
      <c r="O246" s="8"/>
      <c r="P246" s="8">
        <f t="shared" si="54"/>
        <v>4</v>
      </c>
      <c r="Q246" s="9">
        <f t="shared" si="55"/>
        <v>0.75</v>
      </c>
      <c r="R246" s="8"/>
      <c r="S246" s="8">
        <f t="shared" si="71"/>
        <v>0.75</v>
      </c>
      <c r="T246" s="8">
        <f t="shared" si="56"/>
        <v>0.75</v>
      </c>
      <c r="U246" s="8">
        <f t="shared" si="57"/>
        <v>0.75</v>
      </c>
      <c r="V246" s="88">
        <f t="shared" si="58"/>
        <v>0</v>
      </c>
      <c r="W246" s="88">
        <f t="shared" si="59"/>
        <v>0</v>
      </c>
      <c r="X246" s="88">
        <f t="shared" si="60"/>
        <v>0</v>
      </c>
      <c r="Y246" s="88">
        <f t="shared" si="61"/>
        <v>0</v>
      </c>
      <c r="Z246" s="88">
        <f t="shared" si="62"/>
        <v>0</v>
      </c>
      <c r="AA246" s="88">
        <f t="shared" si="63"/>
        <v>0</v>
      </c>
      <c r="AB246" s="88">
        <f t="shared" si="64"/>
        <v>0</v>
      </c>
      <c r="AC246" s="88">
        <f t="shared" si="65"/>
        <v>0</v>
      </c>
      <c r="AD246" s="88">
        <f t="shared" si="66"/>
        <v>0</v>
      </c>
      <c r="AE246" s="88">
        <f t="shared" si="67"/>
        <v>0.75</v>
      </c>
      <c r="AF246" s="8"/>
      <c r="AG246" s="8"/>
      <c r="AH246" s="8">
        <f t="shared" si="68"/>
        <v>3</v>
      </c>
      <c r="AI246" s="8">
        <f t="shared" si="69"/>
        <v>4</v>
      </c>
      <c r="AJ246" s="8" t="str">
        <f t="shared" si="70"/>
        <v>Correct</v>
      </c>
      <c r="AK246" s="8"/>
      <c r="AL246" s="159" t="str">
        <f>IFERROR(VLOOKUP(Table1[[#This Row],[RespondentID]],'All Data'!$A247:$CN819,81,FALSE),"unknown")</f>
        <v>Female</v>
      </c>
      <c r="AM246" s="159">
        <f>IFERROR(VLOOKUP(Table1[[#This Row],[RespondentID]],'All Data'!$A247:$CN819,82,FALSE),"unknown")</f>
        <v>73</v>
      </c>
      <c r="AN246" s="159" t="str">
        <f>IFERROR(VLOOKUP(Table1[[#This Row],[RespondentID]],'All Data'!$A247:$CN819,83,FALSE),"unknown")</f>
        <v>Suffolk</v>
      </c>
      <c r="AO246" s="159" t="str">
        <f>IFERROR(VLOOKUP(Table1[[#This Row],[RespondentID]],'All Data'!$A247:$CN819,84,FALSE),"unknown")</f>
        <v>Huntington, 11743</v>
      </c>
      <c r="AP246" s="159" t="str">
        <f>IFERROR(VLOOKUP(Table1[[#This Row],[RespondentID]],'All Data'!$A247:$CN819,85,FALSE),"unknown")</f>
        <v>White/Caucasian</v>
      </c>
      <c r="AQ246" s="159">
        <f>IFERROR(VLOOKUP(Table1[[#This Row],[RespondentID]],'All Data'!$A247:$CN819,86,FALSE),"unknown")</f>
        <v>0</v>
      </c>
      <c r="AR246" s="159" t="str">
        <f>IFERROR(VLOOKUP(Table1[[#This Row],[RespondentID]],'All Data'!$A247:$CN819,87,FALSE),"unknown")</f>
        <v xml:space="preserve"> </v>
      </c>
      <c r="AS246" s="159">
        <f>IFERROR(VLOOKUP(Table1[[#This Row],[RespondentID]],'All Data'!$A247:$CN819,88,FALSE),"unknown")</f>
        <v>0</v>
      </c>
      <c r="AT246" s="159" t="str">
        <f>IFERROR(VLOOKUP(Table1[[#This Row],[RespondentID]],'All Data'!$A247:$CN819,89,FALSE),"unknown")</f>
        <v>Some college</v>
      </c>
      <c r="AU246" s="159" t="str">
        <f>IFERROR(VLOOKUP(Table1[[#This Row],[RespondentID]],'All Data'!$A247:$CN819,90,FALSE),"unknown")</f>
        <v>Retired</v>
      </c>
      <c r="AV246" s="159" t="str">
        <f>IFERROR(VLOOKUP(Table1[[#This Row],[RespondentID]],'All Data'!$A247:$CN819,91,FALSE),"unknown")</f>
        <v>Yes</v>
      </c>
      <c r="AW246" s="159" t="str">
        <f>IFERROR(VLOOKUP(Table1[[#This Row],[RespondentID]],'All Data'!$A247:$CN819,92,FALSE),"unknown")</f>
        <v>Yes</v>
      </c>
    </row>
    <row r="247" spans="1:49" x14ac:dyDescent="0.35">
      <c r="A247" s="6">
        <v>7045785380</v>
      </c>
      <c r="B247" s="6"/>
      <c r="C247" s="6"/>
      <c r="D247" s="6"/>
      <c r="E247" s="6"/>
      <c r="F247" s="6"/>
      <c r="G247" s="6"/>
      <c r="H247" s="6"/>
      <c r="I247" s="6" t="s">
        <v>25</v>
      </c>
      <c r="J247" s="6"/>
      <c r="K247" s="6" t="s">
        <v>27</v>
      </c>
      <c r="L247" s="6"/>
      <c r="M247" s="6"/>
      <c r="N247" s="6"/>
      <c r="O247" s="8"/>
      <c r="P247" s="8">
        <f t="shared" si="54"/>
        <v>2</v>
      </c>
      <c r="Q247" s="10">
        <f t="shared" si="55"/>
        <v>1.5</v>
      </c>
      <c r="R247" s="8"/>
      <c r="S247" s="8">
        <f t="shared" si="71"/>
        <v>0</v>
      </c>
      <c r="T247" s="8">
        <f t="shared" si="56"/>
        <v>0</v>
      </c>
      <c r="U247" s="8">
        <f t="shared" si="57"/>
        <v>0</v>
      </c>
      <c r="V247" s="88">
        <f t="shared" si="58"/>
        <v>0</v>
      </c>
      <c r="W247" s="88">
        <f t="shared" si="59"/>
        <v>0</v>
      </c>
      <c r="X247" s="88">
        <f t="shared" si="60"/>
        <v>0</v>
      </c>
      <c r="Y247" s="88">
        <f t="shared" si="61"/>
        <v>0</v>
      </c>
      <c r="Z247" s="88">
        <f t="shared" si="62"/>
        <v>1</v>
      </c>
      <c r="AA247" s="88">
        <f t="shared" si="63"/>
        <v>0</v>
      </c>
      <c r="AB247" s="88">
        <f t="shared" si="64"/>
        <v>1</v>
      </c>
      <c r="AC247" s="88">
        <f t="shared" si="65"/>
        <v>0</v>
      </c>
      <c r="AD247" s="88">
        <f t="shared" si="66"/>
        <v>0</v>
      </c>
      <c r="AE247" s="88">
        <f t="shared" si="67"/>
        <v>0</v>
      </c>
      <c r="AF247" s="8"/>
      <c r="AG247" s="8"/>
      <c r="AH247" s="8">
        <f t="shared" si="68"/>
        <v>2</v>
      </c>
      <c r="AI247" s="8">
        <f t="shared" si="69"/>
        <v>2</v>
      </c>
      <c r="AJ247" s="8" t="str">
        <f t="shared" si="70"/>
        <v>Correct</v>
      </c>
      <c r="AK247" s="8"/>
      <c r="AL247" s="159" t="str">
        <f>IFERROR(VLOOKUP(Table1[[#This Row],[RespondentID]],'All Data'!$A248:$CN820,81,FALSE),"unknown")</f>
        <v>Female</v>
      </c>
      <c r="AM247" s="159">
        <f>IFERROR(VLOOKUP(Table1[[#This Row],[RespondentID]],'All Data'!$A248:$CN820,82,FALSE),"unknown")</f>
        <v>35</v>
      </c>
      <c r="AN247" s="159" t="str">
        <f>IFERROR(VLOOKUP(Table1[[#This Row],[RespondentID]],'All Data'!$A248:$CN820,83,FALSE),"unknown")</f>
        <v>Suffolk</v>
      </c>
      <c r="AO247" s="159" t="str">
        <f>IFERROR(VLOOKUP(Table1[[#This Row],[RespondentID]],'All Data'!$A248:$CN820,84,FALSE),"unknown")</f>
        <v>West Babylon, 11704</v>
      </c>
      <c r="AP247" s="159" t="str">
        <f>IFERROR(VLOOKUP(Table1[[#This Row],[RespondentID]],'All Data'!$A248:$CN820,85,FALSE),"unknown")</f>
        <v>White/Caucasian</v>
      </c>
      <c r="AQ247" s="159">
        <f>IFERROR(VLOOKUP(Table1[[#This Row],[RespondentID]],'All Data'!$A248:$CN820,86,FALSE),"unknown")</f>
        <v>0</v>
      </c>
      <c r="AR247" s="159" t="str">
        <f>IFERROR(VLOOKUP(Table1[[#This Row],[RespondentID]],'All Data'!$A248:$CN820,87,FALSE),"unknown")</f>
        <v xml:space="preserve">English </v>
      </c>
      <c r="AS247" s="159" t="str">
        <f>IFERROR(VLOOKUP(Table1[[#This Row],[RespondentID]],'All Data'!$A248:$CN820,88,FALSE),"unknown")</f>
        <v>$50,000 to $74,999</v>
      </c>
      <c r="AT247" s="159" t="str">
        <f>IFERROR(VLOOKUP(Table1[[#This Row],[RespondentID]],'All Data'!$A248:$CN820,89,FALSE),"unknown")</f>
        <v>College graduate</v>
      </c>
      <c r="AU247" s="159" t="str">
        <f>IFERROR(VLOOKUP(Table1[[#This Row],[RespondentID]],'All Data'!$A248:$CN820,90,FALSE),"unknown")</f>
        <v>Employed for wages</v>
      </c>
      <c r="AV247" s="159" t="str">
        <f>IFERROR(VLOOKUP(Table1[[#This Row],[RespondentID]],'All Data'!$A248:$CN820,91,FALSE),"unknown")</f>
        <v>Yes</v>
      </c>
      <c r="AW247" s="159" t="str">
        <f>IFERROR(VLOOKUP(Table1[[#This Row],[RespondentID]],'All Data'!$A248:$CN820,92,FALSE),"unknown")</f>
        <v>Yes</v>
      </c>
    </row>
    <row r="248" spans="1:49" x14ac:dyDescent="0.35">
      <c r="A248" s="6">
        <v>7045785081</v>
      </c>
      <c r="B248" s="6"/>
      <c r="C248" s="6" t="s">
        <v>19</v>
      </c>
      <c r="D248" s="6"/>
      <c r="E248" s="6"/>
      <c r="F248" s="6"/>
      <c r="G248" s="6"/>
      <c r="H248" s="6"/>
      <c r="I248" s="6"/>
      <c r="J248" s="6"/>
      <c r="K248" s="6" t="s">
        <v>27</v>
      </c>
      <c r="L248" s="6"/>
      <c r="M248" s="6"/>
      <c r="N248" s="6"/>
      <c r="O248" s="8"/>
      <c r="P248" s="8">
        <f t="shared" si="54"/>
        <v>2</v>
      </c>
      <c r="Q248" s="9">
        <f t="shared" si="55"/>
        <v>1.5</v>
      </c>
      <c r="R248" s="8"/>
      <c r="S248" s="8">
        <f t="shared" si="71"/>
        <v>0</v>
      </c>
      <c r="T248" s="8">
        <f t="shared" si="56"/>
        <v>1</v>
      </c>
      <c r="U248" s="8">
        <f t="shared" si="57"/>
        <v>0</v>
      </c>
      <c r="V248" s="88">
        <f t="shared" si="58"/>
        <v>0</v>
      </c>
      <c r="W248" s="88">
        <f t="shared" si="59"/>
        <v>0</v>
      </c>
      <c r="X248" s="88">
        <f t="shared" si="60"/>
        <v>0</v>
      </c>
      <c r="Y248" s="88">
        <f t="shared" si="61"/>
        <v>0</v>
      </c>
      <c r="Z248" s="88">
        <f t="shared" si="62"/>
        <v>0</v>
      </c>
      <c r="AA248" s="88">
        <f t="shared" si="63"/>
        <v>0</v>
      </c>
      <c r="AB248" s="88">
        <f t="shared" si="64"/>
        <v>1</v>
      </c>
      <c r="AC248" s="88">
        <f t="shared" si="65"/>
        <v>0</v>
      </c>
      <c r="AD248" s="88">
        <f t="shared" si="66"/>
        <v>0</v>
      </c>
      <c r="AE248" s="88">
        <f t="shared" si="67"/>
        <v>0</v>
      </c>
      <c r="AF248" s="8"/>
      <c r="AG248" s="8"/>
      <c r="AH248" s="8">
        <f t="shared" si="68"/>
        <v>2</v>
      </c>
      <c r="AI248" s="8">
        <f t="shared" si="69"/>
        <v>2</v>
      </c>
      <c r="AJ248" s="8" t="str">
        <f t="shared" si="70"/>
        <v>Correct</v>
      </c>
      <c r="AK248" s="8"/>
      <c r="AL248" s="159" t="str">
        <f>IFERROR(VLOOKUP(Table1[[#This Row],[RespondentID]],'All Data'!$A249:$CN821,81,FALSE),"unknown")</f>
        <v>Female</v>
      </c>
      <c r="AM248" s="159">
        <f>IFERROR(VLOOKUP(Table1[[#This Row],[RespondentID]],'All Data'!$A249:$CN821,82,FALSE),"unknown")</f>
        <v>22</v>
      </c>
      <c r="AN248" s="159" t="str">
        <f>IFERROR(VLOOKUP(Table1[[#This Row],[RespondentID]],'All Data'!$A249:$CN821,83,FALSE),"unknown")</f>
        <v>Queens</v>
      </c>
      <c r="AO248" s="159">
        <f>IFERROR(VLOOKUP(Table1[[#This Row],[RespondentID]],'All Data'!$A249:$CN821,84,FALSE),"unknown")</f>
        <v>0</v>
      </c>
      <c r="AP248" s="159" t="str">
        <f>IFERROR(VLOOKUP(Table1[[#This Row],[RespondentID]],'All Data'!$A249:$CN821,85,FALSE),"unknown")</f>
        <v>Black/African American</v>
      </c>
      <c r="AQ248" s="159" t="str">
        <f>IFERROR(VLOOKUP(Table1[[#This Row],[RespondentID]],'All Data'!$A249:$CN821,86,FALSE),"unknown")</f>
        <v>No</v>
      </c>
      <c r="AR248" s="159" t="str">
        <f>IFERROR(VLOOKUP(Table1[[#This Row],[RespondentID]],'All Data'!$A249:$CN821,87,FALSE),"unknown")</f>
        <v xml:space="preserve">English </v>
      </c>
      <c r="AS248" s="159" t="str">
        <f>IFERROR(VLOOKUP(Table1[[#This Row],[RespondentID]],'All Data'!$A249:$CN821,88,FALSE),"unknown")</f>
        <v>$0-$19,999</v>
      </c>
      <c r="AT248" s="159" t="str">
        <f>IFERROR(VLOOKUP(Table1[[#This Row],[RespondentID]],'All Data'!$A249:$CN821,89,FALSE),"unknown")</f>
        <v>Some college</v>
      </c>
      <c r="AU248" s="159" t="str">
        <f>IFERROR(VLOOKUP(Table1[[#This Row],[RespondentID]],'All Data'!$A249:$CN821,90,FALSE),"unknown")</f>
        <v>Student</v>
      </c>
      <c r="AV248" s="159" t="str">
        <f>IFERROR(VLOOKUP(Table1[[#This Row],[RespondentID]],'All Data'!$A249:$CN821,91,FALSE),"unknown")</f>
        <v>Yes</v>
      </c>
      <c r="AW248" s="159" t="str">
        <f>IFERROR(VLOOKUP(Table1[[#This Row],[RespondentID]],'All Data'!$A249:$CN821,92,FALSE),"unknown")</f>
        <v>Yes</v>
      </c>
    </row>
    <row r="249" spans="1:49" x14ac:dyDescent="0.35">
      <c r="A249" s="6">
        <v>7045784878</v>
      </c>
      <c r="B249" s="6"/>
      <c r="C249" s="6" t="s">
        <v>19</v>
      </c>
      <c r="D249" s="6"/>
      <c r="E249" s="6"/>
      <c r="F249" s="6"/>
      <c r="G249" s="6"/>
      <c r="H249" s="6"/>
      <c r="I249" s="6" t="s">
        <v>25</v>
      </c>
      <c r="J249" s="6"/>
      <c r="K249" s="6"/>
      <c r="L249" s="6"/>
      <c r="M249" s="6"/>
      <c r="N249" s="6" t="s">
        <v>30</v>
      </c>
      <c r="O249" s="8"/>
      <c r="P249" s="8">
        <f t="shared" si="54"/>
        <v>3</v>
      </c>
      <c r="Q249" s="10">
        <f t="shared" si="55"/>
        <v>1</v>
      </c>
      <c r="R249" s="8"/>
      <c r="S249" s="8">
        <f t="shared" si="71"/>
        <v>0</v>
      </c>
      <c r="T249" s="8">
        <f t="shared" si="56"/>
        <v>1</v>
      </c>
      <c r="U249" s="8">
        <f t="shared" si="57"/>
        <v>0</v>
      </c>
      <c r="V249" s="88">
        <f t="shared" si="58"/>
        <v>0</v>
      </c>
      <c r="W249" s="88">
        <f t="shared" si="59"/>
        <v>0</v>
      </c>
      <c r="X249" s="88">
        <f t="shared" si="60"/>
        <v>0</v>
      </c>
      <c r="Y249" s="88">
        <f t="shared" si="61"/>
        <v>0</v>
      </c>
      <c r="Z249" s="88">
        <f t="shared" si="62"/>
        <v>1</v>
      </c>
      <c r="AA249" s="88">
        <f t="shared" si="63"/>
        <v>0</v>
      </c>
      <c r="AB249" s="88">
        <f t="shared" si="64"/>
        <v>0</v>
      </c>
      <c r="AC249" s="88">
        <f t="shared" si="65"/>
        <v>0</v>
      </c>
      <c r="AD249" s="88">
        <f t="shared" si="66"/>
        <v>0</v>
      </c>
      <c r="AE249" s="88">
        <f t="shared" si="67"/>
        <v>1</v>
      </c>
      <c r="AF249" s="8"/>
      <c r="AG249" s="8"/>
      <c r="AH249" s="8">
        <f t="shared" si="68"/>
        <v>3</v>
      </c>
      <c r="AI249" s="8">
        <f t="shared" si="69"/>
        <v>3</v>
      </c>
      <c r="AJ249" s="8" t="str">
        <f t="shared" si="70"/>
        <v>Correct</v>
      </c>
      <c r="AK249" s="8"/>
      <c r="AL249" s="159" t="str">
        <f>IFERROR(VLOOKUP(Table1[[#This Row],[RespondentID]],'All Data'!$A250:$CN822,81,FALSE),"unknown")</f>
        <v>Female</v>
      </c>
      <c r="AM249" s="159">
        <f>IFERROR(VLOOKUP(Table1[[#This Row],[RespondentID]],'All Data'!$A250:$CN822,82,FALSE),"unknown")</f>
        <v>58</v>
      </c>
      <c r="AN249" s="159" t="str">
        <f>IFERROR(VLOOKUP(Table1[[#This Row],[RespondentID]],'All Data'!$A250:$CN822,83,FALSE),"unknown")</f>
        <v>Suffolk</v>
      </c>
      <c r="AO249" s="159" t="str">
        <f>IFERROR(VLOOKUP(Table1[[#This Row],[RespondentID]],'All Data'!$A250:$CN822,84,FALSE),"unknown")</f>
        <v>Bay Shore, 11706</v>
      </c>
      <c r="AP249" s="159" t="str">
        <f>IFERROR(VLOOKUP(Table1[[#This Row],[RespondentID]],'All Data'!$A250:$CN822,85,FALSE),"unknown")</f>
        <v>White/Caucasian</v>
      </c>
      <c r="AQ249" s="159" t="str">
        <f>IFERROR(VLOOKUP(Table1[[#This Row],[RespondentID]],'All Data'!$A250:$CN822,86,FALSE),"unknown")</f>
        <v>No</v>
      </c>
      <c r="AR249" s="159" t="str">
        <f>IFERROR(VLOOKUP(Table1[[#This Row],[RespondentID]],'All Data'!$A250:$CN822,87,FALSE),"unknown")</f>
        <v xml:space="preserve">English </v>
      </c>
      <c r="AS249" s="159" t="str">
        <f>IFERROR(VLOOKUP(Table1[[#This Row],[RespondentID]],'All Data'!$A250:$CN822,88,FALSE),"unknown")</f>
        <v>$75,000 to $125,000</v>
      </c>
      <c r="AT249" s="159" t="str">
        <f>IFERROR(VLOOKUP(Table1[[#This Row],[RespondentID]],'All Data'!$A250:$CN822,89,FALSE),"unknown")</f>
        <v>High school graduate</v>
      </c>
      <c r="AU249" s="159" t="str">
        <f>IFERROR(VLOOKUP(Table1[[#This Row],[RespondentID]],'All Data'!$A250:$CN822,90,FALSE),"unknown")</f>
        <v>Employed for wages</v>
      </c>
      <c r="AV249" s="159" t="str">
        <f>IFERROR(VLOOKUP(Table1[[#This Row],[RespondentID]],'All Data'!$A250:$CN822,91,FALSE),"unknown")</f>
        <v>Yes</v>
      </c>
      <c r="AW249" s="159" t="str">
        <f>IFERROR(VLOOKUP(Table1[[#This Row],[RespondentID]],'All Data'!$A250:$CN822,92,FALSE),"unknown")</f>
        <v>Yes</v>
      </c>
    </row>
    <row r="250" spans="1:49" x14ac:dyDescent="0.35">
      <c r="A250" s="6">
        <v>7045784577</v>
      </c>
      <c r="B250" s="6"/>
      <c r="C250" s="6" t="s">
        <v>19</v>
      </c>
      <c r="D250" s="6" t="s">
        <v>20</v>
      </c>
      <c r="E250" s="6"/>
      <c r="F250" s="6"/>
      <c r="G250" s="6"/>
      <c r="H250" s="6"/>
      <c r="I250" s="6" t="s">
        <v>25</v>
      </c>
      <c r="J250" s="6"/>
      <c r="K250" s="6"/>
      <c r="L250" s="6"/>
      <c r="M250" s="6"/>
      <c r="N250" s="6"/>
      <c r="O250" s="8"/>
      <c r="P250" s="8">
        <f t="shared" si="54"/>
        <v>3</v>
      </c>
      <c r="Q250" s="9">
        <f t="shared" si="55"/>
        <v>1</v>
      </c>
      <c r="R250" s="8"/>
      <c r="S250" s="8">
        <f t="shared" si="71"/>
        <v>0</v>
      </c>
      <c r="T250" s="8">
        <f t="shared" si="56"/>
        <v>1</v>
      </c>
      <c r="U250" s="8">
        <f t="shared" si="57"/>
        <v>1</v>
      </c>
      <c r="V250" s="88">
        <f t="shared" si="58"/>
        <v>0</v>
      </c>
      <c r="W250" s="88">
        <f t="shared" si="59"/>
        <v>0</v>
      </c>
      <c r="X250" s="88">
        <f t="shared" si="60"/>
        <v>0</v>
      </c>
      <c r="Y250" s="88">
        <f t="shared" si="61"/>
        <v>0</v>
      </c>
      <c r="Z250" s="88">
        <f t="shared" si="62"/>
        <v>1</v>
      </c>
      <c r="AA250" s="88">
        <f t="shared" si="63"/>
        <v>0</v>
      </c>
      <c r="AB250" s="88">
        <f t="shared" si="64"/>
        <v>0</v>
      </c>
      <c r="AC250" s="88">
        <f t="shared" si="65"/>
        <v>0</v>
      </c>
      <c r="AD250" s="88">
        <f t="shared" si="66"/>
        <v>0</v>
      </c>
      <c r="AE250" s="88">
        <f t="shared" si="67"/>
        <v>0</v>
      </c>
      <c r="AF250" s="8"/>
      <c r="AG250" s="8"/>
      <c r="AH250" s="8">
        <f t="shared" si="68"/>
        <v>3</v>
      </c>
      <c r="AI250" s="8">
        <f t="shared" si="69"/>
        <v>3</v>
      </c>
      <c r="AJ250" s="8" t="str">
        <f t="shared" si="70"/>
        <v>Correct</v>
      </c>
      <c r="AK250" s="8"/>
      <c r="AL250" s="159" t="str">
        <f>IFERROR(VLOOKUP(Table1[[#This Row],[RespondentID]],'All Data'!$A251:$CN823,81,FALSE),"unknown")</f>
        <v>Female</v>
      </c>
      <c r="AM250" s="159">
        <f>IFERROR(VLOOKUP(Table1[[#This Row],[RespondentID]],'All Data'!$A251:$CN823,82,FALSE),"unknown")</f>
        <v>67</v>
      </c>
      <c r="AN250" s="159" t="str">
        <f>IFERROR(VLOOKUP(Table1[[#This Row],[RespondentID]],'All Data'!$A251:$CN823,83,FALSE),"unknown")</f>
        <v>Suffolk</v>
      </c>
      <c r="AO250" s="159" t="str">
        <f>IFERROR(VLOOKUP(Table1[[#This Row],[RespondentID]],'All Data'!$A251:$CN823,84,FALSE),"unknown")</f>
        <v>Oakdale, 11769</v>
      </c>
      <c r="AP250" s="159" t="str">
        <f>IFERROR(VLOOKUP(Table1[[#This Row],[RespondentID]],'All Data'!$A251:$CN823,85,FALSE),"unknown")</f>
        <v>White/Caucasian</v>
      </c>
      <c r="AQ250" s="159" t="str">
        <f>IFERROR(VLOOKUP(Table1[[#This Row],[RespondentID]],'All Data'!$A251:$CN823,86,FALSE),"unknown")</f>
        <v>No</v>
      </c>
      <c r="AR250" s="159" t="str">
        <f>IFERROR(VLOOKUP(Table1[[#This Row],[RespondentID]],'All Data'!$A251:$CN823,87,FALSE),"unknown")</f>
        <v xml:space="preserve">English </v>
      </c>
      <c r="AS250" s="159" t="str">
        <f>IFERROR(VLOOKUP(Table1[[#This Row],[RespondentID]],'All Data'!$A251:$CN823,88,FALSE),"unknown")</f>
        <v>$75,000 to $125,000</v>
      </c>
      <c r="AT250" s="159" t="str">
        <f>IFERROR(VLOOKUP(Table1[[#This Row],[RespondentID]],'All Data'!$A251:$CN823,89,FALSE),"unknown")</f>
        <v>Technical school</v>
      </c>
      <c r="AU250" s="159" t="str">
        <f>IFERROR(VLOOKUP(Table1[[#This Row],[RespondentID]],'All Data'!$A251:$CN823,90,FALSE),"unknown")</f>
        <v>Employed for wages</v>
      </c>
      <c r="AV250" s="159" t="str">
        <f>IFERROR(VLOOKUP(Table1[[#This Row],[RespondentID]],'All Data'!$A251:$CN823,91,FALSE),"unknown")</f>
        <v>Yes</v>
      </c>
      <c r="AW250" s="159" t="str">
        <f>IFERROR(VLOOKUP(Table1[[#This Row],[RespondentID]],'All Data'!$A251:$CN823,92,FALSE),"unknown")</f>
        <v>Yes</v>
      </c>
    </row>
    <row r="251" spans="1:49" x14ac:dyDescent="0.35">
      <c r="A251" s="6">
        <v>7045784181</v>
      </c>
      <c r="B251" s="6"/>
      <c r="C251" s="6" t="s">
        <v>19</v>
      </c>
      <c r="D251" s="6" t="s">
        <v>20</v>
      </c>
      <c r="E251" s="6"/>
      <c r="F251" s="6"/>
      <c r="G251" s="6"/>
      <c r="H251" s="6"/>
      <c r="I251" s="6" t="s">
        <v>25</v>
      </c>
      <c r="J251" s="6"/>
      <c r="K251" s="6"/>
      <c r="L251" s="6"/>
      <c r="M251" s="6"/>
      <c r="N251" s="6"/>
      <c r="O251" s="8"/>
      <c r="P251" s="8">
        <f t="shared" si="54"/>
        <v>3</v>
      </c>
      <c r="Q251" s="10">
        <f t="shared" si="55"/>
        <v>1</v>
      </c>
      <c r="R251" s="8"/>
      <c r="S251" s="8">
        <f t="shared" si="71"/>
        <v>0</v>
      </c>
      <c r="T251" s="8">
        <f t="shared" si="56"/>
        <v>1</v>
      </c>
      <c r="U251" s="8">
        <f t="shared" si="57"/>
        <v>1</v>
      </c>
      <c r="V251" s="88">
        <f t="shared" si="58"/>
        <v>0</v>
      </c>
      <c r="W251" s="88">
        <f t="shared" si="59"/>
        <v>0</v>
      </c>
      <c r="X251" s="88">
        <f t="shared" si="60"/>
        <v>0</v>
      </c>
      <c r="Y251" s="88">
        <f t="shared" si="61"/>
        <v>0</v>
      </c>
      <c r="Z251" s="88">
        <f t="shared" si="62"/>
        <v>1</v>
      </c>
      <c r="AA251" s="88">
        <f t="shared" si="63"/>
        <v>0</v>
      </c>
      <c r="AB251" s="88">
        <f t="shared" si="64"/>
        <v>0</v>
      </c>
      <c r="AC251" s="88">
        <f t="shared" si="65"/>
        <v>0</v>
      </c>
      <c r="AD251" s="88">
        <f t="shared" si="66"/>
        <v>0</v>
      </c>
      <c r="AE251" s="88">
        <f t="shared" si="67"/>
        <v>0</v>
      </c>
      <c r="AF251" s="8"/>
      <c r="AG251" s="8"/>
      <c r="AH251" s="8">
        <f t="shared" si="68"/>
        <v>3</v>
      </c>
      <c r="AI251" s="8">
        <f t="shared" si="69"/>
        <v>3</v>
      </c>
      <c r="AJ251" s="8" t="str">
        <f t="shared" si="70"/>
        <v>Correct</v>
      </c>
      <c r="AK251" s="8"/>
      <c r="AL251" s="159" t="str">
        <f>IFERROR(VLOOKUP(Table1[[#This Row],[RespondentID]],'All Data'!$A252:$CN824,81,FALSE),"unknown")</f>
        <v>Female</v>
      </c>
      <c r="AM251" s="159">
        <f>IFERROR(VLOOKUP(Table1[[#This Row],[RespondentID]],'All Data'!$A252:$CN824,82,FALSE),"unknown")</f>
        <v>60</v>
      </c>
      <c r="AN251" s="159" t="str">
        <f>IFERROR(VLOOKUP(Table1[[#This Row],[RespondentID]],'All Data'!$A252:$CN824,83,FALSE),"unknown")</f>
        <v>Suffolk</v>
      </c>
      <c r="AO251" s="159" t="str">
        <f>IFERROR(VLOOKUP(Table1[[#This Row],[RespondentID]],'All Data'!$A252:$CN824,84,FALSE),"unknown")</f>
        <v>Bay Shore, 11706</v>
      </c>
      <c r="AP251" s="159">
        <f>IFERROR(VLOOKUP(Table1[[#This Row],[RespondentID]],'All Data'!$A252:$CN824,85,FALSE),"unknown")</f>
        <v>0</v>
      </c>
      <c r="AQ251" s="159">
        <f>IFERROR(VLOOKUP(Table1[[#This Row],[RespondentID]],'All Data'!$A252:$CN824,86,FALSE),"unknown")</f>
        <v>0</v>
      </c>
      <c r="AR251" s="159" t="str">
        <f>IFERROR(VLOOKUP(Table1[[#This Row],[RespondentID]],'All Data'!$A252:$CN824,87,FALSE),"unknown")</f>
        <v xml:space="preserve">English Spanish </v>
      </c>
      <c r="AS251" s="159" t="str">
        <f>IFERROR(VLOOKUP(Table1[[#This Row],[RespondentID]],'All Data'!$A252:$CN824,88,FALSE),"unknown")</f>
        <v>$75,000 to $125,000</v>
      </c>
      <c r="AT251" s="159" t="str">
        <f>IFERROR(VLOOKUP(Table1[[#This Row],[RespondentID]],'All Data'!$A252:$CN824,89,FALSE),"unknown")</f>
        <v>High school graduate</v>
      </c>
      <c r="AU251" s="159" t="str">
        <f>IFERROR(VLOOKUP(Table1[[#This Row],[RespondentID]],'All Data'!$A252:$CN824,90,FALSE),"unknown")</f>
        <v>Retired</v>
      </c>
      <c r="AV251" s="159" t="str">
        <f>IFERROR(VLOOKUP(Table1[[#This Row],[RespondentID]],'All Data'!$A252:$CN824,91,FALSE),"unknown")</f>
        <v>Yes</v>
      </c>
      <c r="AW251" s="159" t="str">
        <f>IFERROR(VLOOKUP(Table1[[#This Row],[RespondentID]],'All Data'!$A252:$CN824,92,FALSE),"unknown")</f>
        <v>No</v>
      </c>
    </row>
    <row r="252" spans="1:49" x14ac:dyDescent="0.35">
      <c r="A252" s="6">
        <v>7045783975</v>
      </c>
      <c r="B252" s="6"/>
      <c r="C252" s="6" t="s">
        <v>19</v>
      </c>
      <c r="D252" s="6"/>
      <c r="E252" s="6"/>
      <c r="F252" s="6"/>
      <c r="G252" s="6"/>
      <c r="H252" s="6"/>
      <c r="I252" s="6"/>
      <c r="J252" s="6" t="s">
        <v>26</v>
      </c>
      <c r="K252" s="6"/>
      <c r="L252" s="6"/>
      <c r="M252" s="6" t="s">
        <v>29</v>
      </c>
      <c r="N252" s="6"/>
      <c r="O252" s="8"/>
      <c r="P252" s="8">
        <f t="shared" si="54"/>
        <v>3</v>
      </c>
      <c r="Q252" s="9">
        <f t="shared" si="55"/>
        <v>1</v>
      </c>
      <c r="R252" s="8"/>
      <c r="S252" s="8">
        <f t="shared" si="71"/>
        <v>0</v>
      </c>
      <c r="T252" s="8">
        <f t="shared" si="56"/>
        <v>1</v>
      </c>
      <c r="U252" s="8">
        <f t="shared" si="57"/>
        <v>0</v>
      </c>
      <c r="V252" s="88">
        <f t="shared" si="58"/>
        <v>0</v>
      </c>
      <c r="W252" s="88">
        <f t="shared" si="59"/>
        <v>0</v>
      </c>
      <c r="X252" s="88">
        <f t="shared" si="60"/>
        <v>0</v>
      </c>
      <c r="Y252" s="88">
        <f t="shared" si="61"/>
        <v>0</v>
      </c>
      <c r="Z252" s="88">
        <f t="shared" si="62"/>
        <v>0</v>
      </c>
      <c r="AA252" s="88">
        <f t="shared" si="63"/>
        <v>1</v>
      </c>
      <c r="AB252" s="88">
        <f t="shared" si="64"/>
        <v>0</v>
      </c>
      <c r="AC252" s="88">
        <f t="shared" si="65"/>
        <v>0</v>
      </c>
      <c r="AD252" s="88">
        <f t="shared" si="66"/>
        <v>1</v>
      </c>
      <c r="AE252" s="88">
        <f t="shared" si="67"/>
        <v>0</v>
      </c>
      <c r="AF252" s="8"/>
      <c r="AG252" s="8"/>
      <c r="AH252" s="8">
        <f t="shared" si="68"/>
        <v>3</v>
      </c>
      <c r="AI252" s="8">
        <f t="shared" si="69"/>
        <v>3</v>
      </c>
      <c r="AJ252" s="8" t="str">
        <f t="shared" si="70"/>
        <v>Correct</v>
      </c>
      <c r="AK252" s="8"/>
      <c r="AL252" s="159" t="str">
        <f>IFERROR(VLOOKUP(Table1[[#This Row],[RespondentID]],'All Data'!$A253:$CN825,81,FALSE),"unknown")</f>
        <v>Male</v>
      </c>
      <c r="AM252" s="159">
        <f>IFERROR(VLOOKUP(Table1[[#This Row],[RespondentID]],'All Data'!$A253:$CN825,82,FALSE),"unknown")</f>
        <v>78</v>
      </c>
      <c r="AN252" s="159" t="str">
        <f>IFERROR(VLOOKUP(Table1[[#This Row],[RespondentID]],'All Data'!$A253:$CN825,83,FALSE),"unknown")</f>
        <v>Suffolk</v>
      </c>
      <c r="AO252" s="159" t="str">
        <f>IFERROR(VLOOKUP(Table1[[#This Row],[RespondentID]],'All Data'!$A253:$CN825,84,FALSE),"unknown")</f>
        <v>West Islip, 11795</v>
      </c>
      <c r="AP252" s="159" t="str">
        <f>IFERROR(VLOOKUP(Table1[[#This Row],[RespondentID]],'All Data'!$A253:$CN825,85,FALSE),"unknown")</f>
        <v>White/Caucasian</v>
      </c>
      <c r="AQ252" s="159" t="str">
        <f>IFERROR(VLOOKUP(Table1[[#This Row],[RespondentID]],'All Data'!$A253:$CN825,86,FALSE),"unknown")</f>
        <v>Yes</v>
      </c>
      <c r="AR252" s="159" t="str">
        <f>IFERROR(VLOOKUP(Table1[[#This Row],[RespondentID]],'All Data'!$A253:$CN825,87,FALSE),"unknown")</f>
        <v xml:space="preserve">English </v>
      </c>
      <c r="AS252" s="159" t="str">
        <f>IFERROR(VLOOKUP(Table1[[#This Row],[RespondentID]],'All Data'!$A253:$CN825,88,FALSE),"unknown")</f>
        <v>Over $125,000</v>
      </c>
      <c r="AT252" s="159" t="str">
        <f>IFERROR(VLOOKUP(Table1[[#This Row],[RespondentID]],'All Data'!$A253:$CN825,89,FALSE),"unknown")</f>
        <v>Graduate school</v>
      </c>
      <c r="AU252" s="159" t="str">
        <f>IFERROR(VLOOKUP(Table1[[#This Row],[RespondentID]],'All Data'!$A253:$CN825,90,FALSE),"unknown")</f>
        <v>Retired</v>
      </c>
      <c r="AV252" s="159" t="str">
        <f>IFERROR(VLOOKUP(Table1[[#This Row],[RespondentID]],'All Data'!$A253:$CN825,91,FALSE),"unknown")</f>
        <v>Yes</v>
      </c>
      <c r="AW252" s="159" t="str">
        <f>IFERROR(VLOOKUP(Table1[[#This Row],[RespondentID]],'All Data'!$A253:$CN825,92,FALSE),"unknown")</f>
        <v>Yes</v>
      </c>
    </row>
    <row r="253" spans="1:49" x14ac:dyDescent="0.35">
      <c r="A253" s="6">
        <v>7045783563</v>
      </c>
      <c r="B253" s="6"/>
      <c r="C253" s="6" t="s">
        <v>19</v>
      </c>
      <c r="D253" s="6"/>
      <c r="E253" s="6"/>
      <c r="F253" s="6"/>
      <c r="G253" s="6"/>
      <c r="H253" s="6"/>
      <c r="I253" s="6"/>
      <c r="J253" s="6"/>
      <c r="K253" s="6"/>
      <c r="L253" s="6"/>
      <c r="M253" s="6"/>
      <c r="N253" s="6" t="s">
        <v>30</v>
      </c>
      <c r="O253" s="8"/>
      <c r="P253" s="8">
        <f t="shared" si="54"/>
        <v>2</v>
      </c>
      <c r="Q253" s="10">
        <f t="shared" si="55"/>
        <v>1.5</v>
      </c>
      <c r="R253" s="8"/>
      <c r="S253" s="8">
        <f t="shared" si="71"/>
        <v>0</v>
      </c>
      <c r="T253" s="8">
        <f t="shared" si="56"/>
        <v>1</v>
      </c>
      <c r="U253" s="8">
        <f t="shared" si="57"/>
        <v>0</v>
      </c>
      <c r="V253" s="88">
        <f t="shared" si="58"/>
        <v>0</v>
      </c>
      <c r="W253" s="88">
        <f t="shared" si="59"/>
        <v>0</v>
      </c>
      <c r="X253" s="88">
        <f t="shared" si="60"/>
        <v>0</v>
      </c>
      <c r="Y253" s="88">
        <f t="shared" si="61"/>
        <v>0</v>
      </c>
      <c r="Z253" s="88">
        <f t="shared" si="62"/>
        <v>0</v>
      </c>
      <c r="AA253" s="88">
        <f t="shared" si="63"/>
        <v>0</v>
      </c>
      <c r="AB253" s="88">
        <f t="shared" si="64"/>
        <v>0</v>
      </c>
      <c r="AC253" s="88">
        <f t="shared" si="65"/>
        <v>0</v>
      </c>
      <c r="AD253" s="88">
        <f t="shared" si="66"/>
        <v>0</v>
      </c>
      <c r="AE253" s="88">
        <f t="shared" si="67"/>
        <v>1</v>
      </c>
      <c r="AF253" s="8"/>
      <c r="AG253" s="8"/>
      <c r="AH253" s="8">
        <f t="shared" si="68"/>
        <v>2</v>
      </c>
      <c r="AI253" s="8">
        <f t="shared" si="69"/>
        <v>2</v>
      </c>
      <c r="AJ253" s="8" t="str">
        <f t="shared" si="70"/>
        <v>Correct</v>
      </c>
      <c r="AK253" s="8"/>
      <c r="AL253" s="159" t="str">
        <f>IFERROR(VLOOKUP(Table1[[#This Row],[RespondentID]],'All Data'!$A254:$CN826,81,FALSE),"unknown")</f>
        <v>Female</v>
      </c>
      <c r="AM253" s="159">
        <f>IFERROR(VLOOKUP(Table1[[#This Row],[RespondentID]],'All Data'!$A254:$CN826,82,FALSE),"unknown")</f>
        <v>78</v>
      </c>
      <c r="AN253" s="159" t="str">
        <f>IFERROR(VLOOKUP(Table1[[#This Row],[RespondentID]],'All Data'!$A254:$CN826,83,FALSE),"unknown")</f>
        <v>Suffolk</v>
      </c>
      <c r="AO253" s="159" t="str">
        <f>IFERROR(VLOOKUP(Table1[[#This Row],[RespondentID]],'All Data'!$A254:$CN826,84,FALSE),"unknown")</f>
        <v>West Islip, 11795</v>
      </c>
      <c r="AP253" s="159" t="str">
        <f>IFERROR(VLOOKUP(Table1[[#This Row],[RespondentID]],'All Data'!$A254:$CN826,85,FALSE),"unknown")</f>
        <v>White/Caucasian</v>
      </c>
      <c r="AQ253" s="159" t="str">
        <f>IFERROR(VLOOKUP(Table1[[#This Row],[RespondentID]],'All Data'!$A254:$CN826,86,FALSE),"unknown")</f>
        <v>No</v>
      </c>
      <c r="AR253" s="159" t="str">
        <f>IFERROR(VLOOKUP(Table1[[#This Row],[RespondentID]],'All Data'!$A254:$CN826,87,FALSE),"unknown")</f>
        <v xml:space="preserve">English Spanish </v>
      </c>
      <c r="AS253" s="159">
        <f>IFERROR(VLOOKUP(Table1[[#This Row],[RespondentID]],'All Data'!$A254:$CN826,88,FALSE),"unknown")</f>
        <v>0</v>
      </c>
      <c r="AT253" s="159" t="str">
        <f>IFERROR(VLOOKUP(Table1[[#This Row],[RespondentID]],'All Data'!$A254:$CN826,89,FALSE),"unknown")</f>
        <v>Graduate school</v>
      </c>
      <c r="AU253" s="159" t="str">
        <f>IFERROR(VLOOKUP(Table1[[#This Row],[RespondentID]],'All Data'!$A254:$CN826,90,FALSE),"unknown")</f>
        <v>Retired</v>
      </c>
      <c r="AV253" s="159" t="str">
        <f>IFERROR(VLOOKUP(Table1[[#This Row],[RespondentID]],'All Data'!$A254:$CN826,91,FALSE),"unknown")</f>
        <v>Yes</v>
      </c>
      <c r="AW253" s="159" t="str">
        <f>IFERROR(VLOOKUP(Table1[[#This Row],[RespondentID]],'All Data'!$A254:$CN826,92,FALSE),"unknown")</f>
        <v>No</v>
      </c>
    </row>
    <row r="254" spans="1:49" x14ac:dyDescent="0.35">
      <c r="A254" s="6">
        <v>7045783316</v>
      </c>
      <c r="B254" s="6"/>
      <c r="C254" s="6" t="s">
        <v>19</v>
      </c>
      <c r="D254" s="6" t="s">
        <v>20</v>
      </c>
      <c r="E254" s="6"/>
      <c r="F254" s="6"/>
      <c r="G254" s="6"/>
      <c r="H254" s="6"/>
      <c r="I254" s="6" t="s">
        <v>25</v>
      </c>
      <c r="J254" s="6"/>
      <c r="K254" s="6"/>
      <c r="L254" s="6"/>
      <c r="M254" s="6"/>
      <c r="N254" s="6"/>
      <c r="O254" s="8"/>
      <c r="P254" s="8">
        <f t="shared" si="54"/>
        <v>3</v>
      </c>
      <c r="Q254" s="9">
        <f t="shared" si="55"/>
        <v>1</v>
      </c>
      <c r="R254" s="8"/>
      <c r="S254" s="8">
        <f t="shared" si="71"/>
        <v>0</v>
      </c>
      <c r="T254" s="8">
        <f t="shared" si="56"/>
        <v>1</v>
      </c>
      <c r="U254" s="8">
        <f t="shared" si="57"/>
        <v>1</v>
      </c>
      <c r="V254" s="88">
        <f t="shared" si="58"/>
        <v>0</v>
      </c>
      <c r="W254" s="88">
        <f t="shared" si="59"/>
        <v>0</v>
      </c>
      <c r="X254" s="88">
        <f t="shared" si="60"/>
        <v>0</v>
      </c>
      <c r="Y254" s="88">
        <f t="shared" si="61"/>
        <v>0</v>
      </c>
      <c r="Z254" s="88">
        <f t="shared" si="62"/>
        <v>1</v>
      </c>
      <c r="AA254" s="88">
        <f t="shared" si="63"/>
        <v>0</v>
      </c>
      <c r="AB254" s="88">
        <f t="shared" si="64"/>
        <v>0</v>
      </c>
      <c r="AC254" s="88">
        <f t="shared" si="65"/>
        <v>0</v>
      </c>
      <c r="AD254" s="88">
        <f t="shared" si="66"/>
        <v>0</v>
      </c>
      <c r="AE254" s="88">
        <f t="shared" si="67"/>
        <v>0</v>
      </c>
      <c r="AF254" s="8"/>
      <c r="AG254" s="8"/>
      <c r="AH254" s="8">
        <f t="shared" si="68"/>
        <v>3</v>
      </c>
      <c r="AI254" s="8">
        <f t="shared" si="69"/>
        <v>3</v>
      </c>
      <c r="AJ254" s="8" t="str">
        <f t="shared" si="70"/>
        <v>Correct</v>
      </c>
      <c r="AK254" s="8"/>
      <c r="AL254" s="159" t="str">
        <f>IFERROR(VLOOKUP(Table1[[#This Row],[RespondentID]],'All Data'!$A255:$CN827,81,FALSE),"unknown")</f>
        <v>Female</v>
      </c>
      <c r="AM254" s="159">
        <f>IFERROR(VLOOKUP(Table1[[#This Row],[RespondentID]],'All Data'!$A255:$CN827,82,FALSE),"unknown")</f>
        <v>73</v>
      </c>
      <c r="AN254" s="159" t="str">
        <f>IFERROR(VLOOKUP(Table1[[#This Row],[RespondentID]],'All Data'!$A255:$CN827,83,FALSE),"unknown")</f>
        <v>Suffolk</v>
      </c>
      <c r="AO254" s="159" t="str">
        <f>IFERROR(VLOOKUP(Table1[[#This Row],[RespondentID]],'All Data'!$A255:$CN827,84,FALSE),"unknown")</f>
        <v>Selden, 11784</v>
      </c>
      <c r="AP254" s="159" t="str">
        <f>IFERROR(VLOOKUP(Table1[[#This Row],[RespondentID]],'All Data'!$A255:$CN827,85,FALSE),"unknown")</f>
        <v>White/Caucasian</v>
      </c>
      <c r="AQ254" s="159" t="str">
        <f>IFERROR(VLOOKUP(Table1[[#This Row],[RespondentID]],'All Data'!$A255:$CN827,86,FALSE),"unknown")</f>
        <v>No</v>
      </c>
      <c r="AR254" s="159" t="str">
        <f>IFERROR(VLOOKUP(Table1[[#This Row],[RespondentID]],'All Data'!$A255:$CN827,87,FALSE),"unknown")</f>
        <v xml:space="preserve">English </v>
      </c>
      <c r="AS254" s="159">
        <f>IFERROR(VLOOKUP(Table1[[#This Row],[RespondentID]],'All Data'!$A255:$CN827,88,FALSE),"unknown")</f>
        <v>0</v>
      </c>
      <c r="AT254" s="159" t="str">
        <f>IFERROR(VLOOKUP(Table1[[#This Row],[RespondentID]],'All Data'!$A255:$CN827,89,FALSE),"unknown")</f>
        <v>College graduate</v>
      </c>
      <c r="AU254" s="159" t="str">
        <f>IFERROR(VLOOKUP(Table1[[#This Row],[RespondentID]],'All Data'!$A255:$CN827,90,FALSE),"unknown")</f>
        <v>Retired</v>
      </c>
      <c r="AV254" s="159" t="str">
        <f>IFERROR(VLOOKUP(Table1[[#This Row],[RespondentID]],'All Data'!$A255:$CN827,91,FALSE),"unknown")</f>
        <v>Yes</v>
      </c>
      <c r="AW254" s="159" t="str">
        <f>IFERROR(VLOOKUP(Table1[[#This Row],[RespondentID]],'All Data'!$A255:$CN827,92,FALSE),"unknown")</f>
        <v>Yes</v>
      </c>
    </row>
    <row r="255" spans="1:49" x14ac:dyDescent="0.35">
      <c r="A255" s="6">
        <v>7045782626</v>
      </c>
      <c r="B255" s="6"/>
      <c r="C255" s="6" t="s">
        <v>19</v>
      </c>
      <c r="D255" s="6" t="s">
        <v>20</v>
      </c>
      <c r="E255" s="6"/>
      <c r="F255" s="6"/>
      <c r="G255" s="6"/>
      <c r="H255" s="6"/>
      <c r="I255" s="6"/>
      <c r="J255" s="6"/>
      <c r="K255" s="6"/>
      <c r="L255" s="6"/>
      <c r="M255" s="6"/>
      <c r="N255" s="6" t="s">
        <v>30</v>
      </c>
      <c r="O255" s="8"/>
      <c r="P255" s="8">
        <f t="shared" si="54"/>
        <v>3</v>
      </c>
      <c r="Q255" s="10">
        <f t="shared" si="55"/>
        <v>1</v>
      </c>
      <c r="R255" s="8"/>
      <c r="S255" s="8">
        <f t="shared" si="71"/>
        <v>0</v>
      </c>
      <c r="T255" s="8">
        <f t="shared" si="56"/>
        <v>1</v>
      </c>
      <c r="U255" s="8">
        <f t="shared" si="57"/>
        <v>1</v>
      </c>
      <c r="V255" s="88">
        <f t="shared" si="58"/>
        <v>0</v>
      </c>
      <c r="W255" s="88">
        <f t="shared" si="59"/>
        <v>0</v>
      </c>
      <c r="X255" s="88">
        <f t="shared" si="60"/>
        <v>0</v>
      </c>
      <c r="Y255" s="88">
        <f t="shared" si="61"/>
        <v>0</v>
      </c>
      <c r="Z255" s="88">
        <f t="shared" si="62"/>
        <v>0</v>
      </c>
      <c r="AA255" s="88">
        <f t="shared" si="63"/>
        <v>0</v>
      </c>
      <c r="AB255" s="88">
        <f t="shared" si="64"/>
        <v>0</v>
      </c>
      <c r="AC255" s="88">
        <f t="shared" si="65"/>
        <v>0</v>
      </c>
      <c r="AD255" s="88">
        <f t="shared" si="66"/>
        <v>0</v>
      </c>
      <c r="AE255" s="88">
        <f t="shared" si="67"/>
        <v>1</v>
      </c>
      <c r="AF255" s="8"/>
      <c r="AG255" s="8"/>
      <c r="AH255" s="8">
        <f t="shared" si="68"/>
        <v>3</v>
      </c>
      <c r="AI255" s="8">
        <f t="shared" si="69"/>
        <v>3</v>
      </c>
      <c r="AJ255" s="8" t="str">
        <f t="shared" si="70"/>
        <v>Correct</v>
      </c>
      <c r="AK255" s="8"/>
      <c r="AL255" s="159" t="str">
        <f>IFERROR(VLOOKUP(Table1[[#This Row],[RespondentID]],'All Data'!$A256:$CN828,81,FALSE),"unknown")</f>
        <v>Male</v>
      </c>
      <c r="AM255" s="159">
        <f>IFERROR(VLOOKUP(Table1[[#This Row],[RespondentID]],'All Data'!$A256:$CN828,82,FALSE),"unknown")</f>
        <v>65</v>
      </c>
      <c r="AN255" s="159" t="str">
        <f>IFERROR(VLOOKUP(Table1[[#This Row],[RespondentID]],'All Data'!$A256:$CN828,83,FALSE),"unknown")</f>
        <v>Suffolk</v>
      </c>
      <c r="AO255" s="159" t="str">
        <f>IFERROR(VLOOKUP(Table1[[#This Row],[RespondentID]],'All Data'!$A256:$CN828,84,FALSE),"unknown")</f>
        <v>Deer Park, 11729</v>
      </c>
      <c r="AP255" s="159" t="str">
        <f>IFERROR(VLOOKUP(Table1[[#This Row],[RespondentID]],'All Data'!$A256:$CN828,85,FALSE),"unknown")</f>
        <v>White/Caucasian</v>
      </c>
      <c r="AQ255" s="159" t="str">
        <f>IFERROR(VLOOKUP(Table1[[#This Row],[RespondentID]],'All Data'!$A256:$CN828,86,FALSE),"unknown")</f>
        <v>No</v>
      </c>
      <c r="AR255" s="159" t="str">
        <f>IFERROR(VLOOKUP(Table1[[#This Row],[RespondentID]],'All Data'!$A256:$CN828,87,FALSE),"unknown")</f>
        <v xml:space="preserve">English </v>
      </c>
      <c r="AS255" s="159">
        <f>IFERROR(VLOOKUP(Table1[[#This Row],[RespondentID]],'All Data'!$A256:$CN828,88,FALSE),"unknown")</f>
        <v>0</v>
      </c>
      <c r="AT255" s="159" t="str">
        <f>IFERROR(VLOOKUP(Table1[[#This Row],[RespondentID]],'All Data'!$A256:$CN828,89,FALSE),"unknown")</f>
        <v>Doctorate</v>
      </c>
      <c r="AU255" s="159" t="str">
        <f>IFERROR(VLOOKUP(Table1[[#This Row],[RespondentID]],'All Data'!$A256:$CN828,90,FALSE),"unknown")</f>
        <v>Retired</v>
      </c>
      <c r="AV255" s="159" t="str">
        <f>IFERROR(VLOOKUP(Table1[[#This Row],[RespondentID]],'All Data'!$A256:$CN828,91,FALSE),"unknown")</f>
        <v>Yes</v>
      </c>
      <c r="AW255" s="159" t="str">
        <f>IFERROR(VLOOKUP(Table1[[#This Row],[RespondentID]],'All Data'!$A256:$CN828,92,FALSE),"unknown")</f>
        <v>Yes</v>
      </c>
    </row>
    <row r="256" spans="1:49" x14ac:dyDescent="0.35">
      <c r="A256" s="6">
        <v>7045782234</v>
      </c>
      <c r="B256" s="6"/>
      <c r="C256" s="6"/>
      <c r="D256" s="6"/>
      <c r="E256" s="6"/>
      <c r="F256" s="6"/>
      <c r="G256" s="6"/>
      <c r="H256" s="6"/>
      <c r="I256" s="6" t="s">
        <v>25</v>
      </c>
      <c r="J256" s="6"/>
      <c r="K256" s="6"/>
      <c r="L256" s="6"/>
      <c r="M256" s="6" t="s">
        <v>29</v>
      </c>
      <c r="N256" s="6"/>
      <c r="O256" s="8"/>
      <c r="P256" s="8">
        <f t="shared" si="54"/>
        <v>2</v>
      </c>
      <c r="Q256" s="9">
        <f t="shared" si="55"/>
        <v>1.5</v>
      </c>
      <c r="R256" s="8"/>
      <c r="S256" s="8">
        <f t="shared" si="71"/>
        <v>0</v>
      </c>
      <c r="T256" s="8">
        <f t="shared" si="56"/>
        <v>0</v>
      </c>
      <c r="U256" s="8">
        <f t="shared" si="57"/>
        <v>0</v>
      </c>
      <c r="V256" s="88">
        <f t="shared" si="58"/>
        <v>0</v>
      </c>
      <c r="W256" s="88">
        <f t="shared" si="59"/>
        <v>0</v>
      </c>
      <c r="X256" s="88">
        <f t="shared" si="60"/>
        <v>0</v>
      </c>
      <c r="Y256" s="88">
        <f t="shared" si="61"/>
        <v>0</v>
      </c>
      <c r="Z256" s="88">
        <f t="shared" si="62"/>
        <v>1</v>
      </c>
      <c r="AA256" s="88">
        <f t="shared" si="63"/>
        <v>0</v>
      </c>
      <c r="AB256" s="88">
        <f t="shared" si="64"/>
        <v>0</v>
      </c>
      <c r="AC256" s="88">
        <f t="shared" si="65"/>
        <v>0</v>
      </c>
      <c r="AD256" s="88">
        <f t="shared" si="66"/>
        <v>1</v>
      </c>
      <c r="AE256" s="88">
        <f t="shared" si="67"/>
        <v>0</v>
      </c>
      <c r="AF256" s="8"/>
      <c r="AG256" s="8"/>
      <c r="AH256" s="8">
        <f t="shared" si="68"/>
        <v>2</v>
      </c>
      <c r="AI256" s="8">
        <f t="shared" si="69"/>
        <v>2</v>
      </c>
      <c r="AJ256" s="8" t="str">
        <f t="shared" si="70"/>
        <v>Correct</v>
      </c>
      <c r="AK256" s="8"/>
      <c r="AL256" s="159" t="str">
        <f>IFERROR(VLOOKUP(Table1[[#This Row],[RespondentID]],'All Data'!$A257:$CN829,81,FALSE),"unknown")</f>
        <v>Female</v>
      </c>
      <c r="AM256" s="159">
        <f>IFERROR(VLOOKUP(Table1[[#This Row],[RespondentID]],'All Data'!$A257:$CN829,82,FALSE),"unknown")</f>
        <v>57</v>
      </c>
      <c r="AN256" s="159" t="str">
        <f>IFERROR(VLOOKUP(Table1[[#This Row],[RespondentID]],'All Data'!$A257:$CN829,83,FALSE),"unknown")</f>
        <v>Suffolk</v>
      </c>
      <c r="AO256" s="159" t="str">
        <f>IFERROR(VLOOKUP(Table1[[#This Row],[RespondentID]],'All Data'!$A257:$CN829,84,FALSE),"unknown")</f>
        <v>Babylon, 11702</v>
      </c>
      <c r="AP256" s="159" t="str">
        <f>IFERROR(VLOOKUP(Table1[[#This Row],[RespondentID]],'All Data'!$A257:$CN829,85,FALSE),"unknown")</f>
        <v>White/Caucasian</v>
      </c>
      <c r="AQ256" s="159">
        <f>IFERROR(VLOOKUP(Table1[[#This Row],[RespondentID]],'All Data'!$A257:$CN829,86,FALSE),"unknown")</f>
        <v>0</v>
      </c>
      <c r="AR256" s="159" t="str">
        <f>IFERROR(VLOOKUP(Table1[[#This Row],[RespondentID]],'All Data'!$A257:$CN829,87,FALSE),"unknown")</f>
        <v xml:space="preserve">English </v>
      </c>
      <c r="AS256" s="159" t="str">
        <f>IFERROR(VLOOKUP(Table1[[#This Row],[RespondentID]],'All Data'!$A257:$CN829,88,FALSE),"unknown")</f>
        <v>Over $125,000</v>
      </c>
      <c r="AT256" s="159" t="str">
        <f>IFERROR(VLOOKUP(Table1[[#This Row],[RespondentID]],'All Data'!$A257:$CN829,89,FALSE),"unknown")</f>
        <v>Graduate school</v>
      </c>
      <c r="AU256" s="159" t="str">
        <f>IFERROR(VLOOKUP(Table1[[#This Row],[RespondentID]],'All Data'!$A257:$CN829,90,FALSE),"unknown")</f>
        <v>Employed for wages</v>
      </c>
      <c r="AV256" s="159" t="str">
        <f>IFERROR(VLOOKUP(Table1[[#This Row],[RespondentID]],'All Data'!$A257:$CN829,91,FALSE),"unknown")</f>
        <v>Yes</v>
      </c>
      <c r="AW256" s="159" t="str">
        <f>IFERROR(VLOOKUP(Table1[[#This Row],[RespondentID]],'All Data'!$A257:$CN829,92,FALSE),"unknown")</f>
        <v>Yes</v>
      </c>
    </row>
    <row r="257" spans="1:49" x14ac:dyDescent="0.35">
      <c r="A257" s="6">
        <v>7045781500</v>
      </c>
      <c r="B257" s="6"/>
      <c r="C257" s="6"/>
      <c r="D257" s="6" t="s">
        <v>20</v>
      </c>
      <c r="E257" s="6"/>
      <c r="F257" s="6"/>
      <c r="G257" s="6"/>
      <c r="H257" s="6"/>
      <c r="I257" s="6"/>
      <c r="J257" s="6" t="s">
        <v>26</v>
      </c>
      <c r="K257" s="6"/>
      <c r="L257" s="6"/>
      <c r="M257" s="6"/>
      <c r="N257" s="6"/>
      <c r="O257" s="8"/>
      <c r="P257" s="8">
        <f t="shared" si="54"/>
        <v>2</v>
      </c>
      <c r="Q257" s="10">
        <f t="shared" si="55"/>
        <v>1.5</v>
      </c>
      <c r="R257" s="8"/>
      <c r="S257" s="8">
        <f t="shared" si="71"/>
        <v>0</v>
      </c>
      <c r="T257" s="8">
        <f t="shared" si="56"/>
        <v>0</v>
      </c>
      <c r="U257" s="8">
        <f t="shared" si="57"/>
        <v>1</v>
      </c>
      <c r="V257" s="88">
        <f t="shared" si="58"/>
        <v>0</v>
      </c>
      <c r="W257" s="88">
        <f t="shared" si="59"/>
        <v>0</v>
      </c>
      <c r="X257" s="88">
        <f t="shared" si="60"/>
        <v>0</v>
      </c>
      <c r="Y257" s="88">
        <f t="shared" si="61"/>
        <v>0</v>
      </c>
      <c r="Z257" s="88">
        <f t="shared" si="62"/>
        <v>0</v>
      </c>
      <c r="AA257" s="88">
        <f t="shared" si="63"/>
        <v>1</v>
      </c>
      <c r="AB257" s="88">
        <f t="shared" si="64"/>
        <v>0</v>
      </c>
      <c r="AC257" s="88">
        <f t="shared" si="65"/>
        <v>0</v>
      </c>
      <c r="AD257" s="88">
        <f t="shared" si="66"/>
        <v>0</v>
      </c>
      <c r="AE257" s="88">
        <f t="shared" si="67"/>
        <v>0</v>
      </c>
      <c r="AF257" s="8"/>
      <c r="AG257" s="8"/>
      <c r="AH257" s="8">
        <f t="shared" si="68"/>
        <v>2</v>
      </c>
      <c r="AI257" s="8">
        <f t="shared" si="69"/>
        <v>2</v>
      </c>
      <c r="AJ257" s="8" t="str">
        <f t="shared" si="70"/>
        <v>Correct</v>
      </c>
      <c r="AK257" s="8"/>
      <c r="AL257" s="159" t="str">
        <f>IFERROR(VLOOKUP(Table1[[#This Row],[RespondentID]],'All Data'!$A258:$CN830,81,FALSE),"unknown")</f>
        <v>Male</v>
      </c>
      <c r="AM257" s="159">
        <f>IFERROR(VLOOKUP(Table1[[#This Row],[RespondentID]],'All Data'!$A258:$CN830,82,FALSE),"unknown")</f>
        <v>67</v>
      </c>
      <c r="AN257" s="159" t="str">
        <f>IFERROR(VLOOKUP(Table1[[#This Row],[RespondentID]],'All Data'!$A258:$CN830,83,FALSE),"unknown")</f>
        <v>Suffolk</v>
      </c>
      <c r="AO257" s="159" t="str">
        <f>IFERROR(VLOOKUP(Table1[[#This Row],[RespondentID]],'All Data'!$A258:$CN830,84,FALSE),"unknown")</f>
        <v>Deer Park, 11729</v>
      </c>
      <c r="AP257" s="159" t="str">
        <f>IFERROR(VLOOKUP(Table1[[#This Row],[RespondentID]],'All Data'!$A258:$CN830,85,FALSE),"unknown")</f>
        <v>White/Caucasian</v>
      </c>
      <c r="AQ257" s="159" t="str">
        <f>IFERROR(VLOOKUP(Table1[[#This Row],[RespondentID]],'All Data'!$A258:$CN830,86,FALSE),"unknown")</f>
        <v>No</v>
      </c>
      <c r="AR257" s="159" t="str">
        <f>IFERROR(VLOOKUP(Table1[[#This Row],[RespondentID]],'All Data'!$A258:$CN830,87,FALSE),"unknown")</f>
        <v xml:space="preserve">English </v>
      </c>
      <c r="AS257" s="159">
        <f>IFERROR(VLOOKUP(Table1[[#This Row],[RespondentID]],'All Data'!$A258:$CN830,88,FALSE),"unknown")</f>
        <v>0</v>
      </c>
      <c r="AT257" s="159" t="str">
        <f>IFERROR(VLOOKUP(Table1[[#This Row],[RespondentID]],'All Data'!$A258:$CN830,89,FALSE),"unknown")</f>
        <v>Graduate school</v>
      </c>
      <c r="AU257" s="159" t="str">
        <f>IFERROR(VLOOKUP(Table1[[#This Row],[RespondentID]],'All Data'!$A258:$CN830,90,FALSE),"unknown")</f>
        <v>Retired</v>
      </c>
      <c r="AV257" s="159" t="str">
        <f>IFERROR(VLOOKUP(Table1[[#This Row],[RespondentID]],'All Data'!$A258:$CN830,91,FALSE),"unknown")</f>
        <v>Yes</v>
      </c>
      <c r="AW257" s="159" t="str">
        <f>IFERROR(VLOOKUP(Table1[[#This Row],[RespondentID]],'All Data'!$A258:$CN830,92,FALSE),"unknown")</f>
        <v>Yes</v>
      </c>
    </row>
    <row r="258" spans="1:49" x14ac:dyDescent="0.35">
      <c r="A258" s="6">
        <v>7045781034</v>
      </c>
      <c r="B258" s="6"/>
      <c r="C258" s="6" t="s">
        <v>19</v>
      </c>
      <c r="D258" s="6" t="s">
        <v>20</v>
      </c>
      <c r="E258" s="6" t="s">
        <v>21</v>
      </c>
      <c r="F258" s="6"/>
      <c r="G258" s="6"/>
      <c r="H258" s="6"/>
      <c r="I258" s="6"/>
      <c r="J258" s="6"/>
      <c r="K258" s="6"/>
      <c r="L258" s="6"/>
      <c r="M258" s="6"/>
      <c r="N258" s="6"/>
      <c r="O258" s="8"/>
      <c r="P258" s="8">
        <f t="shared" ref="P258:P321" si="72">COUNTA(B258:N258)</f>
        <v>3</v>
      </c>
      <c r="Q258" s="9">
        <f t="shared" ref="Q258:Q321" si="73">3/P258</f>
        <v>1</v>
      </c>
      <c r="R258" s="8"/>
      <c r="S258" s="8">
        <f t="shared" si="71"/>
        <v>0</v>
      </c>
      <c r="T258" s="8">
        <f t="shared" ref="T258:T321" si="74">IF($P258&lt;3,IF($C258=$C$1,1,0),IF($C258=$C$1,$Q258,0))</f>
        <v>1</v>
      </c>
      <c r="U258" s="8">
        <f t="shared" ref="U258:U321" si="75">IF($P258&lt;3,IF($D258=$D$1,1,0),IF($D258=$D$1,$Q258,0))</f>
        <v>1</v>
      </c>
      <c r="V258" s="88">
        <f t="shared" ref="V258:V321" si="76">IF($P258&lt;3,IF($E258=$E$1,1,0),IF($E258=$E$1,$Q258,0))</f>
        <v>1</v>
      </c>
      <c r="W258" s="88">
        <f t="shared" ref="W258:W321" si="77">IF($P258&lt;3,IF($F258=$F$1,1,0),IF($F258=$F$1,$Q258,0))</f>
        <v>0</v>
      </c>
      <c r="X258" s="88">
        <f t="shared" ref="X258:X321" si="78">IF($P258&lt;3,IF($G258=$G$1,1,0),IF($G258=$G$1,$Q258,0))</f>
        <v>0</v>
      </c>
      <c r="Y258" s="88">
        <f t="shared" ref="Y258:Y321" si="79">IF($P258&lt;3,IF($H258=$H$1,1,0),IF($H258=$H$1,$Q258,0))</f>
        <v>0</v>
      </c>
      <c r="Z258" s="88">
        <f t="shared" ref="Z258:Z321" si="80">IF($P258&lt;3,IF($I258=$I$1,1,0),IF($I258=$I$1,$Q258,0))</f>
        <v>0</v>
      </c>
      <c r="AA258" s="88">
        <f t="shared" ref="AA258:AA321" si="81">IF($P258&lt;3,IF($J258=$J$1,1,0),IF($J258=$J$1,$Q258,0))</f>
        <v>0</v>
      </c>
      <c r="AB258" s="88">
        <f t="shared" ref="AB258:AB321" si="82">IF($P258&lt;3,IF($K258=$K$1,1,0),IF($K258=$K$1,$Q258,0))</f>
        <v>0</v>
      </c>
      <c r="AC258" s="88">
        <f t="shared" ref="AC258:AC321" si="83">IF($P258&lt;3,IF($L258=$L$1,1,0),IF($L258=$L$1,$Q258,0))</f>
        <v>0</v>
      </c>
      <c r="AD258" s="88">
        <f t="shared" ref="AD258:AD321" si="84">IF($P258&lt;3,IF($M258=$M$1,1,0),IF($M258=$M$1,$Q258,0))</f>
        <v>0</v>
      </c>
      <c r="AE258" s="88">
        <f t="shared" ref="AE258:AE321" si="85">IF($P258&lt;3,IF($N258=$N$1,1,0),IF($N258=$N$1,$Q258,0))</f>
        <v>0</v>
      </c>
      <c r="AF258" s="8"/>
      <c r="AG258" s="8"/>
      <c r="AH258" s="8">
        <f t="shared" ref="AH258:AH321" si="86">SUM(S258:AE258)</f>
        <v>3</v>
      </c>
      <c r="AI258" s="8">
        <f t="shared" ref="AI258:AI321" si="87">P258</f>
        <v>3</v>
      </c>
      <c r="AJ258" s="8" t="str">
        <f t="shared" ref="AJ258:AJ321" si="88">IF(AH258=AI258,"Correct",IF(AH258=3,"Correct","Wrong"))</f>
        <v>Correct</v>
      </c>
      <c r="AK258" s="8"/>
      <c r="AL258" s="159" t="str">
        <f>IFERROR(VLOOKUP(Table1[[#This Row],[RespondentID]],'All Data'!$A259:$CN831,81,FALSE),"unknown")</f>
        <v>Male</v>
      </c>
      <c r="AM258" s="159">
        <f>IFERROR(VLOOKUP(Table1[[#This Row],[RespondentID]],'All Data'!$A259:$CN831,82,FALSE),"unknown")</f>
        <v>62</v>
      </c>
      <c r="AN258" s="159" t="str">
        <f>IFERROR(VLOOKUP(Table1[[#This Row],[RespondentID]],'All Data'!$A259:$CN831,83,FALSE),"unknown")</f>
        <v>Nassau</v>
      </c>
      <c r="AO258" s="159" t="str">
        <f>IFERROR(VLOOKUP(Table1[[#This Row],[RespondentID]],'All Data'!$A259:$CN831,84,FALSE),"unknown")</f>
        <v>Seaford, 11783</v>
      </c>
      <c r="AP258" s="159" t="str">
        <f>IFERROR(VLOOKUP(Table1[[#This Row],[RespondentID]],'All Data'!$A259:$CN831,85,FALSE),"unknown")</f>
        <v>White/Caucasian</v>
      </c>
      <c r="AQ258" s="159" t="str">
        <f>IFERROR(VLOOKUP(Table1[[#This Row],[RespondentID]],'All Data'!$A259:$CN831,86,FALSE),"unknown")</f>
        <v>No</v>
      </c>
      <c r="AR258" s="159" t="str">
        <f>IFERROR(VLOOKUP(Table1[[#This Row],[RespondentID]],'All Data'!$A259:$CN831,87,FALSE),"unknown")</f>
        <v xml:space="preserve">English </v>
      </c>
      <c r="AS258" s="159" t="str">
        <f>IFERROR(VLOOKUP(Table1[[#This Row],[RespondentID]],'All Data'!$A259:$CN831,88,FALSE),"unknown")</f>
        <v>$75,000 to $125,000</v>
      </c>
      <c r="AT258" s="159" t="str">
        <f>IFERROR(VLOOKUP(Table1[[#This Row],[RespondentID]],'All Data'!$A259:$CN831,89,FALSE),"unknown")</f>
        <v>High school graduate</v>
      </c>
      <c r="AU258" s="159" t="str">
        <f>IFERROR(VLOOKUP(Table1[[#This Row],[RespondentID]],'All Data'!$A259:$CN831,90,FALSE),"unknown")</f>
        <v>Retired</v>
      </c>
      <c r="AV258" s="159" t="str">
        <f>IFERROR(VLOOKUP(Table1[[#This Row],[RespondentID]],'All Data'!$A259:$CN831,91,FALSE),"unknown")</f>
        <v>Yes</v>
      </c>
      <c r="AW258" s="159" t="str">
        <f>IFERROR(VLOOKUP(Table1[[#This Row],[RespondentID]],'All Data'!$A259:$CN831,92,FALSE),"unknown")</f>
        <v>Yes</v>
      </c>
    </row>
    <row r="259" spans="1:49" x14ac:dyDescent="0.35">
      <c r="A259" s="6">
        <v>7045780595</v>
      </c>
      <c r="B259" s="6"/>
      <c r="C259" s="6"/>
      <c r="D259" s="6" t="s">
        <v>20</v>
      </c>
      <c r="E259" s="6" t="s">
        <v>21</v>
      </c>
      <c r="F259" s="6"/>
      <c r="G259" s="6"/>
      <c r="H259" s="6"/>
      <c r="I259" s="6"/>
      <c r="J259" s="6"/>
      <c r="K259" s="6"/>
      <c r="L259" s="6"/>
      <c r="M259" s="6"/>
      <c r="N259" s="6"/>
      <c r="O259" s="8"/>
      <c r="P259" s="8">
        <f t="shared" si="72"/>
        <v>2</v>
      </c>
      <c r="Q259" s="10">
        <f t="shared" si="73"/>
        <v>1.5</v>
      </c>
      <c r="R259" s="8"/>
      <c r="S259" s="8">
        <f t="shared" si="71"/>
        <v>0</v>
      </c>
      <c r="T259" s="8">
        <f t="shared" si="74"/>
        <v>0</v>
      </c>
      <c r="U259" s="8">
        <f t="shared" si="75"/>
        <v>1</v>
      </c>
      <c r="V259" s="88">
        <f t="shared" si="76"/>
        <v>1</v>
      </c>
      <c r="W259" s="88">
        <f t="shared" si="77"/>
        <v>0</v>
      </c>
      <c r="X259" s="88">
        <f t="shared" si="78"/>
        <v>0</v>
      </c>
      <c r="Y259" s="88">
        <f t="shared" si="79"/>
        <v>0</v>
      </c>
      <c r="Z259" s="88">
        <f t="shared" si="80"/>
        <v>0</v>
      </c>
      <c r="AA259" s="88">
        <f t="shared" si="81"/>
        <v>0</v>
      </c>
      <c r="AB259" s="88">
        <f t="shared" si="82"/>
        <v>0</v>
      </c>
      <c r="AC259" s="88">
        <f t="shared" si="83"/>
        <v>0</v>
      </c>
      <c r="AD259" s="88">
        <f t="shared" si="84"/>
        <v>0</v>
      </c>
      <c r="AE259" s="88">
        <f t="shared" si="85"/>
        <v>0</v>
      </c>
      <c r="AF259" s="8"/>
      <c r="AG259" s="8"/>
      <c r="AH259" s="8">
        <f t="shared" si="86"/>
        <v>2</v>
      </c>
      <c r="AI259" s="8">
        <f t="shared" si="87"/>
        <v>2</v>
      </c>
      <c r="AJ259" s="8" t="str">
        <f t="shared" si="88"/>
        <v>Correct</v>
      </c>
      <c r="AK259" s="8"/>
      <c r="AL259" s="159" t="str">
        <f>IFERROR(VLOOKUP(Table1[[#This Row],[RespondentID]],'All Data'!$A260:$CN832,81,FALSE),"unknown")</f>
        <v>Female</v>
      </c>
      <c r="AM259" s="159">
        <f>IFERROR(VLOOKUP(Table1[[#This Row],[RespondentID]],'All Data'!$A260:$CN832,82,FALSE),"unknown")</f>
        <v>80</v>
      </c>
      <c r="AN259" s="159" t="str">
        <f>IFERROR(VLOOKUP(Table1[[#This Row],[RespondentID]],'All Data'!$A260:$CN832,83,FALSE),"unknown")</f>
        <v>Suffolk</v>
      </c>
      <c r="AO259" s="159" t="str">
        <f>IFERROR(VLOOKUP(Table1[[#This Row],[RespondentID]],'All Data'!$A260:$CN832,84,FALSE),"unknown")</f>
        <v>Hauppauge, 11788</v>
      </c>
      <c r="AP259" s="159" t="str">
        <f>IFERROR(VLOOKUP(Table1[[#This Row],[RespondentID]],'All Data'!$A260:$CN832,85,FALSE),"unknown")</f>
        <v>White/Caucasian</v>
      </c>
      <c r="AQ259" s="159" t="str">
        <f>IFERROR(VLOOKUP(Table1[[#This Row],[RespondentID]],'All Data'!$A260:$CN832,86,FALSE),"unknown")</f>
        <v>No</v>
      </c>
      <c r="AR259" s="159" t="str">
        <f>IFERROR(VLOOKUP(Table1[[#This Row],[RespondentID]],'All Data'!$A260:$CN832,87,FALSE),"unknown")</f>
        <v xml:space="preserve">English </v>
      </c>
      <c r="AS259" s="159">
        <f>IFERROR(VLOOKUP(Table1[[#This Row],[RespondentID]],'All Data'!$A260:$CN832,88,FALSE),"unknown")</f>
        <v>0</v>
      </c>
      <c r="AT259" s="159" t="str">
        <f>IFERROR(VLOOKUP(Table1[[#This Row],[RespondentID]],'All Data'!$A260:$CN832,89,FALSE),"unknown")</f>
        <v>Graduate school</v>
      </c>
      <c r="AU259" s="159">
        <f>IFERROR(VLOOKUP(Table1[[#This Row],[RespondentID]],'All Data'!$A260:$CN832,90,FALSE),"unknown")</f>
        <v>0</v>
      </c>
      <c r="AV259" s="159">
        <f>IFERROR(VLOOKUP(Table1[[#This Row],[RespondentID]],'All Data'!$A260:$CN832,91,FALSE),"unknown")</f>
        <v>0</v>
      </c>
      <c r="AW259" s="159">
        <f>IFERROR(VLOOKUP(Table1[[#This Row],[RespondentID]],'All Data'!$A260:$CN832,92,FALSE),"unknown")</f>
        <v>0</v>
      </c>
    </row>
    <row r="260" spans="1:49" x14ac:dyDescent="0.35">
      <c r="A260" s="6">
        <v>7045780203</v>
      </c>
      <c r="B260" s="6"/>
      <c r="C260" s="6" t="s">
        <v>19</v>
      </c>
      <c r="D260" s="6" t="s">
        <v>20</v>
      </c>
      <c r="E260" s="6"/>
      <c r="F260" s="6"/>
      <c r="G260" s="6"/>
      <c r="H260" s="6"/>
      <c r="I260" s="6" t="s">
        <v>25</v>
      </c>
      <c r="J260" s="6"/>
      <c r="K260" s="6"/>
      <c r="L260" s="6"/>
      <c r="M260" s="6"/>
      <c r="N260" s="6"/>
      <c r="O260" s="8"/>
      <c r="P260" s="8">
        <f t="shared" si="72"/>
        <v>3</v>
      </c>
      <c r="Q260" s="9">
        <f t="shared" si="73"/>
        <v>1</v>
      </c>
      <c r="R260" s="8"/>
      <c r="S260" s="8">
        <f t="shared" ref="S260:S323" si="89">IF($P260&lt;3,IF($B260=$B$1,1,0),IF($B260=$B$1,$Q260,0))</f>
        <v>0</v>
      </c>
      <c r="T260" s="8">
        <f t="shared" si="74"/>
        <v>1</v>
      </c>
      <c r="U260" s="8">
        <f t="shared" si="75"/>
        <v>1</v>
      </c>
      <c r="V260" s="88">
        <f t="shared" si="76"/>
        <v>0</v>
      </c>
      <c r="W260" s="88">
        <f t="shared" si="77"/>
        <v>0</v>
      </c>
      <c r="X260" s="88">
        <f t="shared" si="78"/>
        <v>0</v>
      </c>
      <c r="Y260" s="88">
        <f t="shared" si="79"/>
        <v>0</v>
      </c>
      <c r="Z260" s="88">
        <f t="shared" si="80"/>
        <v>1</v>
      </c>
      <c r="AA260" s="88">
        <f t="shared" si="81"/>
        <v>0</v>
      </c>
      <c r="AB260" s="88">
        <f t="shared" si="82"/>
        <v>0</v>
      </c>
      <c r="AC260" s="88">
        <f t="shared" si="83"/>
        <v>0</v>
      </c>
      <c r="AD260" s="88">
        <f t="shared" si="84"/>
        <v>0</v>
      </c>
      <c r="AE260" s="88">
        <f t="shared" si="85"/>
        <v>0</v>
      </c>
      <c r="AF260" s="8"/>
      <c r="AG260" s="8"/>
      <c r="AH260" s="8">
        <f t="shared" si="86"/>
        <v>3</v>
      </c>
      <c r="AI260" s="8">
        <f t="shared" si="87"/>
        <v>3</v>
      </c>
      <c r="AJ260" s="8" t="str">
        <f t="shared" si="88"/>
        <v>Correct</v>
      </c>
      <c r="AK260" s="8"/>
      <c r="AL260" s="159" t="str">
        <f>IFERROR(VLOOKUP(Table1[[#This Row],[RespondentID]],'All Data'!$A261:$CN833,81,FALSE),"unknown")</f>
        <v>Female</v>
      </c>
      <c r="AM260" s="159">
        <f>IFERROR(VLOOKUP(Table1[[#This Row],[RespondentID]],'All Data'!$A261:$CN833,82,FALSE),"unknown")</f>
        <v>83</v>
      </c>
      <c r="AN260" s="159" t="str">
        <f>IFERROR(VLOOKUP(Table1[[#This Row],[RespondentID]],'All Data'!$A261:$CN833,83,FALSE),"unknown")</f>
        <v>Suffolk</v>
      </c>
      <c r="AO260" s="159" t="str">
        <f>IFERROR(VLOOKUP(Table1[[#This Row],[RespondentID]],'All Data'!$A261:$CN833,84,FALSE),"unknown")</f>
        <v>Islip, 11751</v>
      </c>
      <c r="AP260" s="159" t="str">
        <f>IFERROR(VLOOKUP(Table1[[#This Row],[RespondentID]],'All Data'!$A261:$CN833,85,FALSE),"unknown")</f>
        <v>White/Caucasian</v>
      </c>
      <c r="AQ260" s="159" t="str">
        <f>IFERROR(VLOOKUP(Table1[[#This Row],[RespondentID]],'All Data'!$A261:$CN833,86,FALSE),"unknown")</f>
        <v>No</v>
      </c>
      <c r="AR260" s="159" t="str">
        <f>IFERROR(VLOOKUP(Table1[[#This Row],[RespondentID]],'All Data'!$A261:$CN833,87,FALSE),"unknown")</f>
        <v xml:space="preserve">English </v>
      </c>
      <c r="AS260" s="159" t="str">
        <f>IFERROR(VLOOKUP(Table1[[#This Row],[RespondentID]],'All Data'!$A261:$CN833,88,FALSE),"unknown")</f>
        <v>Over $125,000</v>
      </c>
      <c r="AT260" s="159" t="str">
        <f>IFERROR(VLOOKUP(Table1[[#This Row],[RespondentID]],'All Data'!$A261:$CN833,89,FALSE),"unknown")</f>
        <v>Graduate school</v>
      </c>
      <c r="AU260" s="159" t="str">
        <f>IFERROR(VLOOKUP(Table1[[#This Row],[RespondentID]],'All Data'!$A261:$CN833,90,FALSE),"unknown")</f>
        <v>Retired</v>
      </c>
      <c r="AV260" s="159" t="str">
        <f>IFERROR(VLOOKUP(Table1[[#This Row],[RespondentID]],'All Data'!$A261:$CN833,91,FALSE),"unknown")</f>
        <v>Yes</v>
      </c>
      <c r="AW260" s="159" t="str">
        <f>IFERROR(VLOOKUP(Table1[[#This Row],[RespondentID]],'All Data'!$A261:$CN833,92,FALSE),"unknown")</f>
        <v>Yes</v>
      </c>
    </row>
    <row r="261" spans="1:49" x14ac:dyDescent="0.35">
      <c r="A261" s="6">
        <v>7045779729</v>
      </c>
      <c r="B261" s="6" t="s">
        <v>18</v>
      </c>
      <c r="C261" s="6"/>
      <c r="D261" s="6"/>
      <c r="E261" s="6"/>
      <c r="F261" s="6"/>
      <c r="G261" s="6"/>
      <c r="H261" s="6"/>
      <c r="I261" s="6"/>
      <c r="J261" s="6"/>
      <c r="K261" s="6"/>
      <c r="L261" s="6"/>
      <c r="M261" s="6"/>
      <c r="N261" s="6"/>
      <c r="O261" s="8"/>
      <c r="P261" s="8">
        <f t="shared" si="72"/>
        <v>1</v>
      </c>
      <c r="Q261" s="10">
        <f t="shared" si="73"/>
        <v>3</v>
      </c>
      <c r="R261" s="8"/>
      <c r="S261" s="8">
        <f t="shared" si="89"/>
        <v>1</v>
      </c>
      <c r="T261" s="8">
        <f t="shared" si="74"/>
        <v>0</v>
      </c>
      <c r="U261" s="8">
        <f t="shared" si="75"/>
        <v>0</v>
      </c>
      <c r="V261" s="88">
        <f t="shared" si="76"/>
        <v>0</v>
      </c>
      <c r="W261" s="88">
        <f t="shared" si="77"/>
        <v>0</v>
      </c>
      <c r="X261" s="88">
        <f t="shared" si="78"/>
        <v>0</v>
      </c>
      <c r="Y261" s="88">
        <f t="shared" si="79"/>
        <v>0</v>
      </c>
      <c r="Z261" s="88">
        <f t="shared" si="80"/>
        <v>0</v>
      </c>
      <c r="AA261" s="88">
        <f t="shared" si="81"/>
        <v>0</v>
      </c>
      <c r="AB261" s="88">
        <f t="shared" si="82"/>
        <v>0</v>
      </c>
      <c r="AC261" s="88">
        <f t="shared" si="83"/>
        <v>0</v>
      </c>
      <c r="AD261" s="88">
        <f t="shared" si="84"/>
        <v>0</v>
      </c>
      <c r="AE261" s="88">
        <f t="shared" si="85"/>
        <v>0</v>
      </c>
      <c r="AF261" s="8"/>
      <c r="AG261" s="8"/>
      <c r="AH261" s="8">
        <f t="shared" si="86"/>
        <v>1</v>
      </c>
      <c r="AI261" s="8">
        <f t="shared" si="87"/>
        <v>1</v>
      </c>
      <c r="AJ261" s="8" t="str">
        <f t="shared" si="88"/>
        <v>Correct</v>
      </c>
      <c r="AK261" s="8"/>
      <c r="AL261" s="159" t="str">
        <f>IFERROR(VLOOKUP(Table1[[#This Row],[RespondentID]],'All Data'!$A262:$CN834,81,FALSE),"unknown")</f>
        <v>Female</v>
      </c>
      <c r="AM261" s="159">
        <f>IFERROR(VLOOKUP(Table1[[#This Row],[RespondentID]],'All Data'!$A262:$CN834,82,FALSE),"unknown")</f>
        <v>91</v>
      </c>
      <c r="AN261" s="159" t="str">
        <f>IFERROR(VLOOKUP(Table1[[#This Row],[RespondentID]],'All Data'!$A262:$CN834,83,FALSE),"unknown")</f>
        <v>Suffolk</v>
      </c>
      <c r="AO261" s="159" t="str">
        <f>IFERROR(VLOOKUP(Table1[[#This Row],[RespondentID]],'All Data'!$A262:$CN834,84,FALSE),"unknown")</f>
        <v>West Islip, 11795</v>
      </c>
      <c r="AP261" s="159" t="str">
        <f>IFERROR(VLOOKUP(Table1[[#This Row],[RespondentID]],'All Data'!$A262:$CN834,85,FALSE),"unknown")</f>
        <v>Native American</v>
      </c>
      <c r="AQ261" s="159" t="str">
        <f>IFERROR(VLOOKUP(Table1[[#This Row],[RespondentID]],'All Data'!$A262:$CN834,86,FALSE),"unknown")</f>
        <v>No</v>
      </c>
      <c r="AR261" s="159" t="str">
        <f>IFERROR(VLOOKUP(Table1[[#This Row],[RespondentID]],'All Data'!$A262:$CN834,87,FALSE),"unknown")</f>
        <v xml:space="preserve">English </v>
      </c>
      <c r="AS261" s="159" t="str">
        <f>IFERROR(VLOOKUP(Table1[[#This Row],[RespondentID]],'All Data'!$A262:$CN834,88,FALSE),"unknown")</f>
        <v>$0-$19,999</v>
      </c>
      <c r="AT261" s="159" t="str">
        <f>IFERROR(VLOOKUP(Table1[[#This Row],[RespondentID]],'All Data'!$A262:$CN834,89,FALSE),"unknown")</f>
        <v>High school graduate</v>
      </c>
      <c r="AU261" s="159" t="str">
        <f>IFERROR(VLOOKUP(Table1[[#This Row],[RespondentID]],'All Data'!$A262:$CN834,90,FALSE),"unknown")</f>
        <v>Self-employed</v>
      </c>
      <c r="AV261" s="159" t="str">
        <f>IFERROR(VLOOKUP(Table1[[#This Row],[RespondentID]],'All Data'!$A262:$CN834,91,FALSE),"unknown")</f>
        <v>Yes</v>
      </c>
      <c r="AW261" s="159" t="str">
        <f>IFERROR(VLOOKUP(Table1[[#This Row],[RespondentID]],'All Data'!$A262:$CN834,92,FALSE),"unknown")</f>
        <v>No</v>
      </c>
    </row>
    <row r="262" spans="1:49" x14ac:dyDescent="0.35">
      <c r="A262" s="6">
        <v>7045779436</v>
      </c>
      <c r="B262" s="6"/>
      <c r="C262" s="6"/>
      <c r="D262" s="6"/>
      <c r="E262" s="6" t="s">
        <v>21</v>
      </c>
      <c r="F262" s="6"/>
      <c r="G262" s="6"/>
      <c r="H262" s="6"/>
      <c r="I262" s="6" t="s">
        <v>25</v>
      </c>
      <c r="J262" s="6"/>
      <c r="K262" s="6"/>
      <c r="L262" s="6"/>
      <c r="M262" s="6" t="s">
        <v>29</v>
      </c>
      <c r="N262" s="6"/>
      <c r="O262" s="8"/>
      <c r="P262" s="8">
        <f t="shared" si="72"/>
        <v>3</v>
      </c>
      <c r="Q262" s="9">
        <f t="shared" si="73"/>
        <v>1</v>
      </c>
      <c r="R262" s="8"/>
      <c r="S262" s="8">
        <f t="shared" si="89"/>
        <v>0</v>
      </c>
      <c r="T262" s="8">
        <f t="shared" si="74"/>
        <v>0</v>
      </c>
      <c r="U262" s="8">
        <f t="shared" si="75"/>
        <v>0</v>
      </c>
      <c r="V262" s="88">
        <f t="shared" si="76"/>
        <v>1</v>
      </c>
      <c r="W262" s="88">
        <f t="shared" si="77"/>
        <v>0</v>
      </c>
      <c r="X262" s="88">
        <f t="shared" si="78"/>
        <v>0</v>
      </c>
      <c r="Y262" s="88">
        <f t="shared" si="79"/>
        <v>0</v>
      </c>
      <c r="Z262" s="88">
        <f t="shared" si="80"/>
        <v>1</v>
      </c>
      <c r="AA262" s="88">
        <f t="shared" si="81"/>
        <v>0</v>
      </c>
      <c r="AB262" s="88">
        <f t="shared" si="82"/>
        <v>0</v>
      </c>
      <c r="AC262" s="88">
        <f t="shared" si="83"/>
        <v>0</v>
      </c>
      <c r="AD262" s="88">
        <f t="shared" si="84"/>
        <v>1</v>
      </c>
      <c r="AE262" s="88">
        <f t="shared" si="85"/>
        <v>0</v>
      </c>
      <c r="AF262" s="8"/>
      <c r="AG262" s="8"/>
      <c r="AH262" s="8">
        <f t="shared" si="86"/>
        <v>3</v>
      </c>
      <c r="AI262" s="8">
        <f t="shared" si="87"/>
        <v>3</v>
      </c>
      <c r="AJ262" s="8" t="str">
        <f t="shared" si="88"/>
        <v>Correct</v>
      </c>
      <c r="AK262" s="8"/>
      <c r="AL262" s="159" t="str">
        <f>IFERROR(VLOOKUP(Table1[[#This Row],[RespondentID]],'All Data'!$A263:$CN835,81,FALSE),"unknown")</f>
        <v>Female</v>
      </c>
      <c r="AM262" s="159">
        <f>IFERROR(VLOOKUP(Table1[[#This Row],[RespondentID]],'All Data'!$A263:$CN835,82,FALSE),"unknown")</f>
        <v>90</v>
      </c>
      <c r="AN262" s="159" t="str">
        <f>IFERROR(VLOOKUP(Table1[[#This Row],[RespondentID]],'All Data'!$A263:$CN835,83,FALSE),"unknown")</f>
        <v>Suffolk</v>
      </c>
      <c r="AO262" s="159" t="str">
        <f>IFERROR(VLOOKUP(Table1[[#This Row],[RespondentID]],'All Data'!$A263:$CN835,84,FALSE),"unknown")</f>
        <v>Bay Shore, 11706</v>
      </c>
      <c r="AP262" s="159" t="str">
        <f>IFERROR(VLOOKUP(Table1[[#This Row],[RespondentID]],'All Data'!$A263:$CN835,85,FALSE),"unknown")</f>
        <v>White/Caucasian</v>
      </c>
      <c r="AQ262" s="159" t="str">
        <f>IFERROR(VLOOKUP(Table1[[#This Row],[RespondentID]],'All Data'!$A263:$CN835,86,FALSE),"unknown")</f>
        <v>No</v>
      </c>
      <c r="AR262" s="159" t="str">
        <f>IFERROR(VLOOKUP(Table1[[#This Row],[RespondentID]],'All Data'!$A263:$CN835,87,FALSE),"unknown")</f>
        <v xml:space="preserve"> </v>
      </c>
      <c r="AS262" s="159" t="str">
        <f>IFERROR(VLOOKUP(Table1[[#This Row],[RespondentID]],'All Data'!$A263:$CN835,88,FALSE),"unknown")</f>
        <v>$0-$19,999</v>
      </c>
      <c r="AT262" s="159" t="str">
        <f>IFERROR(VLOOKUP(Table1[[#This Row],[RespondentID]],'All Data'!$A263:$CN835,89,FALSE),"unknown")</f>
        <v>High school graduate</v>
      </c>
      <c r="AU262" s="159" t="str">
        <f>IFERROR(VLOOKUP(Table1[[#This Row],[RespondentID]],'All Data'!$A263:$CN835,90,FALSE),"unknown")</f>
        <v>Retired</v>
      </c>
      <c r="AV262" s="159" t="str">
        <f>IFERROR(VLOOKUP(Table1[[#This Row],[RespondentID]],'All Data'!$A263:$CN835,91,FALSE),"unknown")</f>
        <v>Yes</v>
      </c>
      <c r="AW262" s="159" t="str">
        <f>IFERROR(VLOOKUP(Table1[[#This Row],[RespondentID]],'All Data'!$A263:$CN835,92,FALSE),"unknown")</f>
        <v>No</v>
      </c>
    </row>
    <row r="263" spans="1:49" x14ac:dyDescent="0.35">
      <c r="A263" s="6">
        <v>7045779097</v>
      </c>
      <c r="B263" s="6"/>
      <c r="C263" s="6" t="s">
        <v>19</v>
      </c>
      <c r="D263" s="6"/>
      <c r="E263" s="6"/>
      <c r="F263" s="6"/>
      <c r="G263" s="6"/>
      <c r="H263" s="6"/>
      <c r="I263" s="6"/>
      <c r="J263" s="6" t="s">
        <v>26</v>
      </c>
      <c r="K263" s="6" t="s">
        <v>27</v>
      </c>
      <c r="L263" s="6"/>
      <c r="M263" s="6"/>
      <c r="N263" s="6"/>
      <c r="O263" s="8"/>
      <c r="P263" s="8">
        <f t="shared" si="72"/>
        <v>3</v>
      </c>
      <c r="Q263" s="10">
        <f t="shared" si="73"/>
        <v>1</v>
      </c>
      <c r="R263" s="8"/>
      <c r="S263" s="8">
        <f t="shared" si="89"/>
        <v>0</v>
      </c>
      <c r="T263" s="8">
        <f t="shared" si="74"/>
        <v>1</v>
      </c>
      <c r="U263" s="8">
        <f t="shared" si="75"/>
        <v>0</v>
      </c>
      <c r="V263" s="88">
        <f t="shared" si="76"/>
        <v>0</v>
      </c>
      <c r="W263" s="88">
        <f t="shared" si="77"/>
        <v>0</v>
      </c>
      <c r="X263" s="88">
        <f t="shared" si="78"/>
        <v>0</v>
      </c>
      <c r="Y263" s="88">
        <f t="shared" si="79"/>
        <v>0</v>
      </c>
      <c r="Z263" s="88">
        <f t="shared" si="80"/>
        <v>0</v>
      </c>
      <c r="AA263" s="88">
        <f t="shared" si="81"/>
        <v>1</v>
      </c>
      <c r="AB263" s="88">
        <f t="shared" si="82"/>
        <v>1</v>
      </c>
      <c r="AC263" s="88">
        <f t="shared" si="83"/>
        <v>0</v>
      </c>
      <c r="AD263" s="88">
        <f t="shared" si="84"/>
        <v>0</v>
      </c>
      <c r="AE263" s="88">
        <f t="shared" si="85"/>
        <v>0</v>
      </c>
      <c r="AF263" s="8"/>
      <c r="AG263" s="8"/>
      <c r="AH263" s="8">
        <f t="shared" si="86"/>
        <v>3</v>
      </c>
      <c r="AI263" s="8">
        <f t="shared" si="87"/>
        <v>3</v>
      </c>
      <c r="AJ263" s="8" t="str">
        <f t="shared" si="88"/>
        <v>Correct</v>
      </c>
      <c r="AK263" s="8"/>
      <c r="AL263" s="159" t="str">
        <f>IFERROR(VLOOKUP(Table1[[#This Row],[RespondentID]],'All Data'!$A264:$CN836,81,FALSE),"unknown")</f>
        <v>Male</v>
      </c>
      <c r="AM263" s="159">
        <f>IFERROR(VLOOKUP(Table1[[#This Row],[RespondentID]],'All Data'!$A264:$CN836,82,FALSE),"unknown")</f>
        <v>89</v>
      </c>
      <c r="AN263" s="159" t="str">
        <f>IFERROR(VLOOKUP(Table1[[#This Row],[RespondentID]],'All Data'!$A264:$CN836,83,FALSE),"unknown")</f>
        <v>Suffolk</v>
      </c>
      <c r="AO263" s="159" t="str">
        <f>IFERROR(VLOOKUP(Table1[[#This Row],[RespondentID]],'All Data'!$A264:$CN836,84,FALSE),"unknown")</f>
        <v>Islip, 11751</v>
      </c>
      <c r="AP263" s="159" t="str">
        <f>IFERROR(VLOOKUP(Table1[[#This Row],[RespondentID]],'All Data'!$A264:$CN836,85,FALSE),"unknown")</f>
        <v>White/Caucasian</v>
      </c>
      <c r="AQ263" s="159" t="str">
        <f>IFERROR(VLOOKUP(Table1[[#This Row],[RespondentID]],'All Data'!$A264:$CN836,86,FALSE),"unknown")</f>
        <v>No</v>
      </c>
      <c r="AR263" s="159" t="str">
        <f>IFERROR(VLOOKUP(Table1[[#This Row],[RespondentID]],'All Data'!$A264:$CN836,87,FALSE),"unknown")</f>
        <v xml:space="preserve"> </v>
      </c>
      <c r="AS263" s="159" t="str">
        <f>IFERROR(VLOOKUP(Table1[[#This Row],[RespondentID]],'All Data'!$A264:$CN836,88,FALSE),"unknown")</f>
        <v>$75,000 to $125,000</v>
      </c>
      <c r="AT263" s="159" t="str">
        <f>IFERROR(VLOOKUP(Table1[[#This Row],[RespondentID]],'All Data'!$A264:$CN836,89,FALSE),"unknown")</f>
        <v>High school graduate</v>
      </c>
      <c r="AU263" s="159" t="str">
        <f>IFERROR(VLOOKUP(Table1[[#This Row],[RespondentID]],'All Data'!$A264:$CN836,90,FALSE),"unknown")</f>
        <v>Retired</v>
      </c>
      <c r="AV263" s="159" t="str">
        <f>IFERROR(VLOOKUP(Table1[[#This Row],[RespondentID]],'All Data'!$A264:$CN836,91,FALSE),"unknown")</f>
        <v>Yes</v>
      </c>
      <c r="AW263" s="159" t="str">
        <f>IFERROR(VLOOKUP(Table1[[#This Row],[RespondentID]],'All Data'!$A264:$CN836,92,FALSE),"unknown")</f>
        <v>No</v>
      </c>
    </row>
    <row r="264" spans="1:49" x14ac:dyDescent="0.35">
      <c r="A264" s="6">
        <v>7045778782</v>
      </c>
      <c r="B264" s="6"/>
      <c r="C264" s="6"/>
      <c r="D264" s="6" t="s">
        <v>20</v>
      </c>
      <c r="E264" s="6"/>
      <c r="F264" s="6"/>
      <c r="G264" s="6"/>
      <c r="H264" s="6"/>
      <c r="I264" s="6"/>
      <c r="J264" s="6"/>
      <c r="K264" s="6"/>
      <c r="L264" s="6"/>
      <c r="M264" s="6"/>
      <c r="N264" s="6"/>
      <c r="O264" s="8"/>
      <c r="P264" s="8">
        <f t="shared" si="72"/>
        <v>1</v>
      </c>
      <c r="Q264" s="9">
        <f t="shared" si="73"/>
        <v>3</v>
      </c>
      <c r="R264" s="8"/>
      <c r="S264" s="8">
        <f t="shared" si="89"/>
        <v>0</v>
      </c>
      <c r="T264" s="8">
        <f t="shared" si="74"/>
        <v>0</v>
      </c>
      <c r="U264" s="8">
        <f t="shared" si="75"/>
        <v>1</v>
      </c>
      <c r="V264" s="88">
        <f t="shared" si="76"/>
        <v>0</v>
      </c>
      <c r="W264" s="88">
        <f t="shared" si="77"/>
        <v>0</v>
      </c>
      <c r="X264" s="88">
        <f t="shared" si="78"/>
        <v>0</v>
      </c>
      <c r="Y264" s="88">
        <f t="shared" si="79"/>
        <v>0</v>
      </c>
      <c r="Z264" s="88">
        <f t="shared" si="80"/>
        <v>0</v>
      </c>
      <c r="AA264" s="88">
        <f t="shared" si="81"/>
        <v>0</v>
      </c>
      <c r="AB264" s="88">
        <f t="shared" si="82"/>
        <v>0</v>
      </c>
      <c r="AC264" s="88">
        <f t="shared" si="83"/>
        <v>0</v>
      </c>
      <c r="AD264" s="88">
        <f t="shared" si="84"/>
        <v>0</v>
      </c>
      <c r="AE264" s="88">
        <f t="shared" si="85"/>
        <v>0</v>
      </c>
      <c r="AF264" s="8"/>
      <c r="AG264" s="8"/>
      <c r="AH264" s="8">
        <f t="shared" si="86"/>
        <v>1</v>
      </c>
      <c r="AI264" s="8">
        <f t="shared" si="87"/>
        <v>1</v>
      </c>
      <c r="AJ264" s="8" t="str">
        <f t="shared" si="88"/>
        <v>Correct</v>
      </c>
      <c r="AK264" s="8"/>
      <c r="AL264" s="159" t="str">
        <f>IFERROR(VLOOKUP(Table1[[#This Row],[RespondentID]],'All Data'!$A265:$CN837,81,FALSE),"unknown")</f>
        <v>Male</v>
      </c>
      <c r="AM264" s="159">
        <f>IFERROR(VLOOKUP(Table1[[#This Row],[RespondentID]],'All Data'!$A265:$CN837,82,FALSE),"unknown")</f>
        <v>0</v>
      </c>
      <c r="AN264" s="159" t="str">
        <f>IFERROR(VLOOKUP(Table1[[#This Row],[RespondentID]],'All Data'!$A265:$CN837,83,FALSE),"unknown")</f>
        <v>Suffolk</v>
      </c>
      <c r="AO264" s="159" t="str">
        <f>IFERROR(VLOOKUP(Table1[[#This Row],[RespondentID]],'All Data'!$A265:$CN837,84,FALSE),"unknown")</f>
        <v>Islip, 11751</v>
      </c>
      <c r="AP264" s="159" t="str">
        <f>IFERROR(VLOOKUP(Table1[[#This Row],[RespondentID]],'All Data'!$A265:$CN837,85,FALSE),"unknown")</f>
        <v>White/Caucasian</v>
      </c>
      <c r="AQ264" s="159" t="str">
        <f>IFERROR(VLOOKUP(Table1[[#This Row],[RespondentID]],'All Data'!$A265:$CN837,86,FALSE),"unknown")</f>
        <v>No</v>
      </c>
      <c r="AR264" s="159" t="str">
        <f>IFERROR(VLOOKUP(Table1[[#This Row],[RespondentID]],'All Data'!$A265:$CN837,87,FALSE),"unknown")</f>
        <v xml:space="preserve">English </v>
      </c>
      <c r="AS264" s="159" t="str">
        <f>IFERROR(VLOOKUP(Table1[[#This Row],[RespondentID]],'All Data'!$A265:$CN837,88,FALSE),"unknown")</f>
        <v>$75,000 to $125,000</v>
      </c>
      <c r="AT264" s="159" t="str">
        <f>IFERROR(VLOOKUP(Table1[[#This Row],[RespondentID]],'All Data'!$A265:$CN837,89,FALSE),"unknown")</f>
        <v>Technical school</v>
      </c>
      <c r="AU264" s="159" t="str">
        <f>IFERROR(VLOOKUP(Table1[[#This Row],[RespondentID]],'All Data'!$A265:$CN837,90,FALSE),"unknown")</f>
        <v>Retired</v>
      </c>
      <c r="AV264" s="159" t="str">
        <f>IFERROR(VLOOKUP(Table1[[#This Row],[RespondentID]],'All Data'!$A265:$CN837,91,FALSE),"unknown")</f>
        <v>No</v>
      </c>
      <c r="AW264" s="159" t="str">
        <f>IFERROR(VLOOKUP(Table1[[#This Row],[RespondentID]],'All Data'!$A265:$CN837,92,FALSE),"unknown")</f>
        <v>Yes</v>
      </c>
    </row>
    <row r="265" spans="1:49" x14ac:dyDescent="0.35">
      <c r="A265" s="6">
        <v>7045778531</v>
      </c>
      <c r="B265" s="6"/>
      <c r="C265" s="6"/>
      <c r="D265" s="6" t="s">
        <v>20</v>
      </c>
      <c r="E265" s="6"/>
      <c r="F265" s="6"/>
      <c r="G265" s="6"/>
      <c r="H265" s="6"/>
      <c r="I265" s="6" t="s">
        <v>25</v>
      </c>
      <c r="J265" s="6" t="s">
        <v>26</v>
      </c>
      <c r="K265" s="6"/>
      <c r="L265" s="6"/>
      <c r="M265" s="6"/>
      <c r="N265" s="6"/>
      <c r="O265" s="8"/>
      <c r="P265" s="8">
        <f t="shared" si="72"/>
        <v>3</v>
      </c>
      <c r="Q265" s="10">
        <f t="shared" si="73"/>
        <v>1</v>
      </c>
      <c r="R265" s="8"/>
      <c r="S265" s="8">
        <f t="shared" si="89"/>
        <v>0</v>
      </c>
      <c r="T265" s="8">
        <f t="shared" si="74"/>
        <v>0</v>
      </c>
      <c r="U265" s="8">
        <f t="shared" si="75"/>
        <v>1</v>
      </c>
      <c r="V265" s="88">
        <f t="shared" si="76"/>
        <v>0</v>
      </c>
      <c r="W265" s="88">
        <f t="shared" si="77"/>
        <v>0</v>
      </c>
      <c r="X265" s="88">
        <f t="shared" si="78"/>
        <v>0</v>
      </c>
      <c r="Y265" s="88">
        <f t="shared" si="79"/>
        <v>0</v>
      </c>
      <c r="Z265" s="88">
        <f t="shared" si="80"/>
        <v>1</v>
      </c>
      <c r="AA265" s="88">
        <f t="shared" si="81"/>
        <v>1</v>
      </c>
      <c r="AB265" s="88">
        <f t="shared" si="82"/>
        <v>0</v>
      </c>
      <c r="AC265" s="88">
        <f t="shared" si="83"/>
        <v>0</v>
      </c>
      <c r="AD265" s="88">
        <f t="shared" si="84"/>
        <v>0</v>
      </c>
      <c r="AE265" s="88">
        <f t="shared" si="85"/>
        <v>0</v>
      </c>
      <c r="AF265" s="8"/>
      <c r="AG265" s="8"/>
      <c r="AH265" s="8">
        <f t="shared" si="86"/>
        <v>3</v>
      </c>
      <c r="AI265" s="8">
        <f t="shared" si="87"/>
        <v>3</v>
      </c>
      <c r="AJ265" s="8" t="str">
        <f t="shared" si="88"/>
        <v>Correct</v>
      </c>
      <c r="AK265" s="8"/>
      <c r="AL265" s="159" t="str">
        <f>IFERROR(VLOOKUP(Table1[[#This Row],[RespondentID]],'All Data'!$A266:$CN838,81,FALSE),"unknown")</f>
        <v>Female</v>
      </c>
      <c r="AM265" s="159">
        <f>IFERROR(VLOOKUP(Table1[[#This Row],[RespondentID]],'All Data'!$A266:$CN838,82,FALSE),"unknown")</f>
        <v>70</v>
      </c>
      <c r="AN265" s="159" t="str">
        <f>IFERROR(VLOOKUP(Table1[[#This Row],[RespondentID]],'All Data'!$A266:$CN838,83,FALSE),"unknown")</f>
        <v>Suffolk</v>
      </c>
      <c r="AO265" s="159" t="str">
        <f>IFERROR(VLOOKUP(Table1[[#This Row],[RespondentID]],'All Data'!$A266:$CN838,84,FALSE),"unknown")</f>
        <v>Lindenhurst, 11757</v>
      </c>
      <c r="AP265" s="159" t="str">
        <f>IFERROR(VLOOKUP(Table1[[#This Row],[RespondentID]],'All Data'!$A266:$CN838,85,FALSE),"unknown")</f>
        <v>Native American</v>
      </c>
      <c r="AQ265" s="159" t="str">
        <f>IFERROR(VLOOKUP(Table1[[#This Row],[RespondentID]],'All Data'!$A266:$CN838,86,FALSE),"unknown")</f>
        <v>No</v>
      </c>
      <c r="AR265" s="159" t="str">
        <f>IFERROR(VLOOKUP(Table1[[#This Row],[RespondentID]],'All Data'!$A266:$CN838,87,FALSE),"unknown")</f>
        <v xml:space="preserve">English </v>
      </c>
      <c r="AS265" s="159" t="str">
        <f>IFERROR(VLOOKUP(Table1[[#This Row],[RespondentID]],'All Data'!$A266:$CN838,88,FALSE),"unknown")</f>
        <v>$50,000 to $74,999</v>
      </c>
      <c r="AT265" s="159" t="str">
        <f>IFERROR(VLOOKUP(Table1[[#This Row],[RespondentID]],'All Data'!$A266:$CN838,89,FALSE),"unknown")</f>
        <v>Graduate school</v>
      </c>
      <c r="AU265" s="159" t="str">
        <f>IFERROR(VLOOKUP(Table1[[#This Row],[RespondentID]],'All Data'!$A266:$CN838,90,FALSE),"unknown")</f>
        <v>Retired</v>
      </c>
      <c r="AV265" s="159" t="str">
        <f>IFERROR(VLOOKUP(Table1[[#This Row],[RespondentID]],'All Data'!$A266:$CN838,91,FALSE),"unknown")</f>
        <v>Yes</v>
      </c>
      <c r="AW265" s="159" t="str">
        <f>IFERROR(VLOOKUP(Table1[[#This Row],[RespondentID]],'All Data'!$A266:$CN838,92,FALSE),"unknown")</f>
        <v>Yes</v>
      </c>
    </row>
    <row r="266" spans="1:49" x14ac:dyDescent="0.35">
      <c r="A266" s="6">
        <v>7045777758</v>
      </c>
      <c r="B266" s="6"/>
      <c r="C266" s="6"/>
      <c r="D266" s="6" t="s">
        <v>20</v>
      </c>
      <c r="E266" s="6"/>
      <c r="F266" s="6"/>
      <c r="G266" s="6"/>
      <c r="H266" s="6"/>
      <c r="I266" s="6"/>
      <c r="J266" s="6"/>
      <c r="K266" s="6" t="s">
        <v>27</v>
      </c>
      <c r="L266" s="6"/>
      <c r="M266" s="6"/>
      <c r="N266" s="6"/>
      <c r="O266" s="8"/>
      <c r="P266" s="8">
        <f t="shared" si="72"/>
        <v>2</v>
      </c>
      <c r="Q266" s="9">
        <f t="shared" si="73"/>
        <v>1.5</v>
      </c>
      <c r="R266" s="8"/>
      <c r="S266" s="8">
        <f t="shared" si="89"/>
        <v>0</v>
      </c>
      <c r="T266" s="8">
        <f t="shared" si="74"/>
        <v>0</v>
      </c>
      <c r="U266" s="8">
        <f t="shared" si="75"/>
        <v>1</v>
      </c>
      <c r="V266" s="88">
        <f t="shared" si="76"/>
        <v>0</v>
      </c>
      <c r="W266" s="88">
        <f t="shared" si="77"/>
        <v>0</v>
      </c>
      <c r="X266" s="88">
        <f t="shared" si="78"/>
        <v>0</v>
      </c>
      <c r="Y266" s="88">
        <f t="shared" si="79"/>
        <v>0</v>
      </c>
      <c r="Z266" s="88">
        <f t="shared" si="80"/>
        <v>0</v>
      </c>
      <c r="AA266" s="88">
        <f t="shared" si="81"/>
        <v>0</v>
      </c>
      <c r="AB266" s="88">
        <f t="shared" si="82"/>
        <v>1</v>
      </c>
      <c r="AC266" s="88">
        <f t="shared" si="83"/>
        <v>0</v>
      </c>
      <c r="AD266" s="88">
        <f t="shared" si="84"/>
        <v>0</v>
      </c>
      <c r="AE266" s="88">
        <f t="shared" si="85"/>
        <v>0</v>
      </c>
      <c r="AF266" s="8"/>
      <c r="AG266" s="8"/>
      <c r="AH266" s="8">
        <f t="shared" si="86"/>
        <v>2</v>
      </c>
      <c r="AI266" s="8">
        <f t="shared" si="87"/>
        <v>2</v>
      </c>
      <c r="AJ266" s="8" t="str">
        <f t="shared" si="88"/>
        <v>Correct</v>
      </c>
      <c r="AK266" s="8"/>
      <c r="AL266" s="159" t="str">
        <f>IFERROR(VLOOKUP(Table1[[#This Row],[RespondentID]],'All Data'!$A267:$CN839,81,FALSE),"unknown")</f>
        <v>Female</v>
      </c>
      <c r="AM266" s="159">
        <f>IFERROR(VLOOKUP(Table1[[#This Row],[RespondentID]],'All Data'!$A267:$CN839,82,FALSE),"unknown")</f>
        <v>58</v>
      </c>
      <c r="AN266" s="159" t="str">
        <f>IFERROR(VLOOKUP(Table1[[#This Row],[RespondentID]],'All Data'!$A267:$CN839,83,FALSE),"unknown")</f>
        <v>Suffolk</v>
      </c>
      <c r="AO266" s="159" t="str">
        <f>IFERROR(VLOOKUP(Table1[[#This Row],[RespondentID]],'All Data'!$A267:$CN839,84,FALSE),"unknown")</f>
        <v>Blue Point, 11715</v>
      </c>
      <c r="AP266" s="159" t="str">
        <f>IFERROR(VLOOKUP(Table1[[#This Row],[RespondentID]],'All Data'!$A267:$CN839,85,FALSE),"unknown")</f>
        <v>White/Caucasian</v>
      </c>
      <c r="AQ266" s="159" t="str">
        <f>IFERROR(VLOOKUP(Table1[[#This Row],[RespondentID]],'All Data'!$A267:$CN839,86,FALSE),"unknown")</f>
        <v>No</v>
      </c>
      <c r="AR266" s="159" t="str">
        <f>IFERROR(VLOOKUP(Table1[[#This Row],[RespondentID]],'All Data'!$A267:$CN839,87,FALSE),"unknown")</f>
        <v xml:space="preserve">English </v>
      </c>
      <c r="AS266" s="159" t="str">
        <f>IFERROR(VLOOKUP(Table1[[#This Row],[RespondentID]],'All Data'!$A267:$CN839,88,FALSE),"unknown")</f>
        <v>Over $125,000</v>
      </c>
      <c r="AT266" s="159" t="str">
        <f>IFERROR(VLOOKUP(Table1[[#This Row],[RespondentID]],'All Data'!$A267:$CN839,89,FALSE),"unknown")</f>
        <v>College graduate</v>
      </c>
      <c r="AU266" s="159" t="str">
        <f>IFERROR(VLOOKUP(Table1[[#This Row],[RespondentID]],'All Data'!$A267:$CN839,90,FALSE),"unknown")</f>
        <v>Employed for wages</v>
      </c>
      <c r="AV266" s="159" t="str">
        <f>IFERROR(VLOOKUP(Table1[[#This Row],[RespondentID]],'All Data'!$A267:$CN839,91,FALSE),"unknown")</f>
        <v>Yes</v>
      </c>
      <c r="AW266" s="159" t="str">
        <f>IFERROR(VLOOKUP(Table1[[#This Row],[RespondentID]],'All Data'!$A267:$CN839,92,FALSE),"unknown")</f>
        <v>Yes</v>
      </c>
    </row>
    <row r="267" spans="1:49" x14ac:dyDescent="0.35">
      <c r="A267" s="6">
        <v>7045777498</v>
      </c>
      <c r="B267" s="6"/>
      <c r="C267" s="6"/>
      <c r="D267" s="6"/>
      <c r="E267" s="6" t="s">
        <v>21</v>
      </c>
      <c r="F267" s="6"/>
      <c r="G267" s="6"/>
      <c r="H267" s="6"/>
      <c r="I267" s="6" t="s">
        <v>25</v>
      </c>
      <c r="J267" s="6"/>
      <c r="K267" s="6"/>
      <c r="L267" s="6"/>
      <c r="M267" s="6" t="s">
        <v>29</v>
      </c>
      <c r="N267" s="6"/>
      <c r="O267" s="8"/>
      <c r="P267" s="8">
        <f t="shared" si="72"/>
        <v>3</v>
      </c>
      <c r="Q267" s="10">
        <f t="shared" si="73"/>
        <v>1</v>
      </c>
      <c r="R267" s="8"/>
      <c r="S267" s="8">
        <f t="shared" si="89"/>
        <v>0</v>
      </c>
      <c r="T267" s="8">
        <f t="shared" si="74"/>
        <v>0</v>
      </c>
      <c r="U267" s="8">
        <f t="shared" si="75"/>
        <v>0</v>
      </c>
      <c r="V267" s="88">
        <f t="shared" si="76"/>
        <v>1</v>
      </c>
      <c r="W267" s="88">
        <f t="shared" si="77"/>
        <v>0</v>
      </c>
      <c r="X267" s="88">
        <f t="shared" si="78"/>
        <v>0</v>
      </c>
      <c r="Y267" s="88">
        <f t="shared" si="79"/>
        <v>0</v>
      </c>
      <c r="Z267" s="88">
        <f t="shared" si="80"/>
        <v>1</v>
      </c>
      <c r="AA267" s="88">
        <f t="shared" si="81"/>
        <v>0</v>
      </c>
      <c r="AB267" s="88">
        <f t="shared" si="82"/>
        <v>0</v>
      </c>
      <c r="AC267" s="88">
        <f t="shared" si="83"/>
        <v>0</v>
      </c>
      <c r="AD267" s="88">
        <f t="shared" si="84"/>
        <v>1</v>
      </c>
      <c r="AE267" s="88">
        <f t="shared" si="85"/>
        <v>0</v>
      </c>
      <c r="AF267" s="8"/>
      <c r="AG267" s="8"/>
      <c r="AH267" s="8">
        <f t="shared" si="86"/>
        <v>3</v>
      </c>
      <c r="AI267" s="8">
        <f t="shared" si="87"/>
        <v>3</v>
      </c>
      <c r="AJ267" s="8" t="str">
        <f t="shared" si="88"/>
        <v>Correct</v>
      </c>
      <c r="AK267" s="8"/>
      <c r="AL267" s="159" t="str">
        <f>IFERROR(VLOOKUP(Table1[[#This Row],[RespondentID]],'All Data'!$A268:$CN840,81,FALSE),"unknown")</f>
        <v>Female</v>
      </c>
      <c r="AM267" s="159">
        <f>IFERROR(VLOOKUP(Table1[[#This Row],[RespondentID]],'All Data'!$A268:$CN840,82,FALSE),"unknown")</f>
        <v>86</v>
      </c>
      <c r="AN267" s="159" t="str">
        <f>IFERROR(VLOOKUP(Table1[[#This Row],[RespondentID]],'All Data'!$A268:$CN840,83,FALSE),"unknown")</f>
        <v>Suffolk</v>
      </c>
      <c r="AO267" s="159" t="str">
        <f>IFERROR(VLOOKUP(Table1[[#This Row],[RespondentID]],'All Data'!$A268:$CN840,84,FALSE),"unknown")</f>
        <v>Babylon, 11704</v>
      </c>
      <c r="AP267" s="159" t="str">
        <f>IFERROR(VLOOKUP(Table1[[#This Row],[RespondentID]],'All Data'!$A268:$CN840,85,FALSE),"unknown")</f>
        <v>White/Caucasian</v>
      </c>
      <c r="AQ267" s="159">
        <f>IFERROR(VLOOKUP(Table1[[#This Row],[RespondentID]],'All Data'!$A268:$CN840,86,FALSE),"unknown")</f>
        <v>0</v>
      </c>
      <c r="AR267" s="159" t="str">
        <f>IFERROR(VLOOKUP(Table1[[#This Row],[RespondentID]],'All Data'!$A268:$CN840,87,FALSE),"unknown")</f>
        <v xml:space="preserve">English </v>
      </c>
      <c r="AS267" s="159" t="str">
        <f>IFERROR(VLOOKUP(Table1[[#This Row],[RespondentID]],'All Data'!$A268:$CN840,88,FALSE),"unknown")</f>
        <v>$0-$19,999</v>
      </c>
      <c r="AT267" s="159" t="str">
        <f>IFERROR(VLOOKUP(Table1[[#This Row],[RespondentID]],'All Data'!$A268:$CN840,89,FALSE),"unknown")</f>
        <v>High school graduate</v>
      </c>
      <c r="AU267" s="159" t="str">
        <f>IFERROR(VLOOKUP(Table1[[#This Row],[RespondentID]],'All Data'!$A268:$CN840,90,FALSE),"unknown")</f>
        <v>Self-employed</v>
      </c>
      <c r="AV267" s="159" t="str">
        <f>IFERROR(VLOOKUP(Table1[[#This Row],[RespondentID]],'All Data'!$A268:$CN840,91,FALSE),"unknown")</f>
        <v>Yes</v>
      </c>
      <c r="AW267" s="159" t="str">
        <f>IFERROR(VLOOKUP(Table1[[#This Row],[RespondentID]],'All Data'!$A268:$CN840,92,FALSE),"unknown")</f>
        <v>Yes</v>
      </c>
    </row>
    <row r="268" spans="1:49" x14ac:dyDescent="0.35">
      <c r="A268" s="6">
        <v>7045777256</v>
      </c>
      <c r="B268" s="6"/>
      <c r="C268" s="6"/>
      <c r="D268" s="6"/>
      <c r="E268" s="6"/>
      <c r="F268" s="6"/>
      <c r="G268" s="6"/>
      <c r="H268" s="6"/>
      <c r="I268" s="6"/>
      <c r="J268" s="6"/>
      <c r="K268" s="6" t="s">
        <v>27</v>
      </c>
      <c r="L268" s="6"/>
      <c r="M268" s="6" t="s">
        <v>29</v>
      </c>
      <c r="N268" s="6"/>
      <c r="O268" s="8"/>
      <c r="P268" s="8">
        <f t="shared" si="72"/>
        <v>2</v>
      </c>
      <c r="Q268" s="9">
        <f t="shared" si="73"/>
        <v>1.5</v>
      </c>
      <c r="R268" s="8"/>
      <c r="S268" s="8">
        <f t="shared" si="89"/>
        <v>0</v>
      </c>
      <c r="T268" s="8">
        <f t="shared" si="74"/>
        <v>0</v>
      </c>
      <c r="U268" s="8">
        <f t="shared" si="75"/>
        <v>0</v>
      </c>
      <c r="V268" s="88">
        <f t="shared" si="76"/>
        <v>0</v>
      </c>
      <c r="W268" s="88">
        <f t="shared" si="77"/>
        <v>0</v>
      </c>
      <c r="X268" s="88">
        <f t="shared" si="78"/>
        <v>0</v>
      </c>
      <c r="Y268" s="88">
        <f t="shared" si="79"/>
        <v>0</v>
      </c>
      <c r="Z268" s="88">
        <f t="shared" si="80"/>
        <v>0</v>
      </c>
      <c r="AA268" s="88">
        <f t="shared" si="81"/>
        <v>0</v>
      </c>
      <c r="AB268" s="88">
        <f t="shared" si="82"/>
        <v>1</v>
      </c>
      <c r="AC268" s="88">
        <f t="shared" si="83"/>
        <v>0</v>
      </c>
      <c r="AD268" s="88">
        <f t="shared" si="84"/>
        <v>1</v>
      </c>
      <c r="AE268" s="88">
        <f t="shared" si="85"/>
        <v>0</v>
      </c>
      <c r="AF268" s="8"/>
      <c r="AG268" s="8"/>
      <c r="AH268" s="8">
        <f t="shared" si="86"/>
        <v>2</v>
      </c>
      <c r="AI268" s="8">
        <f t="shared" si="87"/>
        <v>2</v>
      </c>
      <c r="AJ268" s="8" t="str">
        <f t="shared" si="88"/>
        <v>Correct</v>
      </c>
      <c r="AK268" s="8"/>
      <c r="AL268" s="159" t="str">
        <f>IFERROR(VLOOKUP(Table1[[#This Row],[RespondentID]],'All Data'!$A269:$CN841,81,FALSE),"unknown")</f>
        <v>Male</v>
      </c>
      <c r="AM268" s="159">
        <f>IFERROR(VLOOKUP(Table1[[#This Row],[RespondentID]],'All Data'!$A269:$CN841,82,FALSE),"unknown")</f>
        <v>59</v>
      </c>
      <c r="AN268" s="159" t="str">
        <f>IFERROR(VLOOKUP(Table1[[#This Row],[RespondentID]],'All Data'!$A269:$CN841,83,FALSE),"unknown")</f>
        <v>Suffolk</v>
      </c>
      <c r="AO268" s="159" t="str">
        <f>IFERROR(VLOOKUP(Table1[[#This Row],[RespondentID]],'All Data'!$A269:$CN841,84,FALSE),"unknown")</f>
        <v>West Babylon, 11704</v>
      </c>
      <c r="AP268" s="159" t="str">
        <f>IFERROR(VLOOKUP(Table1[[#This Row],[RespondentID]],'All Data'!$A269:$CN841,85,FALSE),"unknown")</f>
        <v>White/Caucasian</v>
      </c>
      <c r="AQ268" s="159" t="str">
        <f>IFERROR(VLOOKUP(Table1[[#This Row],[RespondentID]],'All Data'!$A269:$CN841,86,FALSE),"unknown")</f>
        <v>No</v>
      </c>
      <c r="AR268" s="159" t="str">
        <f>IFERROR(VLOOKUP(Table1[[#This Row],[RespondentID]],'All Data'!$A269:$CN841,87,FALSE),"unknown")</f>
        <v xml:space="preserve">English </v>
      </c>
      <c r="AS268" s="159" t="str">
        <f>IFERROR(VLOOKUP(Table1[[#This Row],[RespondentID]],'All Data'!$A269:$CN841,88,FALSE),"unknown")</f>
        <v>$75,000 to $125,000</v>
      </c>
      <c r="AT268" s="159" t="str">
        <f>IFERROR(VLOOKUP(Table1[[#This Row],[RespondentID]],'All Data'!$A269:$CN841,89,FALSE),"unknown")</f>
        <v>Some college</v>
      </c>
      <c r="AU268" s="159" t="str">
        <f>IFERROR(VLOOKUP(Table1[[#This Row],[RespondentID]],'All Data'!$A269:$CN841,90,FALSE),"unknown")</f>
        <v>Employed for wages</v>
      </c>
      <c r="AV268" s="159" t="str">
        <f>IFERROR(VLOOKUP(Table1[[#This Row],[RespondentID]],'All Data'!$A269:$CN841,91,FALSE),"unknown")</f>
        <v>Yes</v>
      </c>
      <c r="AW268" s="159" t="str">
        <f>IFERROR(VLOOKUP(Table1[[#This Row],[RespondentID]],'All Data'!$A269:$CN841,92,FALSE),"unknown")</f>
        <v>No</v>
      </c>
    </row>
    <row r="269" spans="1:49" x14ac:dyDescent="0.35">
      <c r="A269" s="6">
        <v>7045776774</v>
      </c>
      <c r="B269" s="6"/>
      <c r="C269" s="6"/>
      <c r="D269" s="6"/>
      <c r="E269" s="6"/>
      <c r="F269" s="6"/>
      <c r="G269" s="6"/>
      <c r="H269" s="6"/>
      <c r="I269" s="6"/>
      <c r="J269" s="6"/>
      <c r="K269" s="6"/>
      <c r="L269" s="6"/>
      <c r="M269" s="6"/>
      <c r="N269" s="6"/>
      <c r="O269" s="8"/>
      <c r="P269" s="8">
        <f t="shared" si="72"/>
        <v>0</v>
      </c>
      <c r="Q269" s="10" t="e">
        <f t="shared" si="73"/>
        <v>#DIV/0!</v>
      </c>
      <c r="R269" s="8"/>
      <c r="S269" s="8">
        <f t="shared" si="89"/>
        <v>0</v>
      </c>
      <c r="T269" s="8">
        <f t="shared" si="74"/>
        <v>0</v>
      </c>
      <c r="U269" s="8">
        <f t="shared" si="75"/>
        <v>0</v>
      </c>
      <c r="V269" s="88">
        <f t="shared" si="76"/>
        <v>0</v>
      </c>
      <c r="W269" s="88">
        <f t="shared" si="77"/>
        <v>0</v>
      </c>
      <c r="X269" s="88">
        <f t="shared" si="78"/>
        <v>0</v>
      </c>
      <c r="Y269" s="88">
        <f t="shared" si="79"/>
        <v>0</v>
      </c>
      <c r="Z269" s="88">
        <f t="shared" si="80"/>
        <v>0</v>
      </c>
      <c r="AA269" s="88">
        <f t="shared" si="81"/>
        <v>0</v>
      </c>
      <c r="AB269" s="88">
        <f t="shared" si="82"/>
        <v>0</v>
      </c>
      <c r="AC269" s="88">
        <f t="shared" si="83"/>
        <v>0</v>
      </c>
      <c r="AD269" s="88">
        <f t="shared" si="84"/>
        <v>0</v>
      </c>
      <c r="AE269" s="88">
        <f t="shared" si="85"/>
        <v>0</v>
      </c>
      <c r="AF269" s="8"/>
      <c r="AG269" s="8"/>
      <c r="AH269" s="8">
        <f t="shared" si="86"/>
        <v>0</v>
      </c>
      <c r="AI269" s="8">
        <f t="shared" si="87"/>
        <v>0</v>
      </c>
      <c r="AJ269" s="8" t="str">
        <f t="shared" si="88"/>
        <v>Correct</v>
      </c>
      <c r="AK269" s="8"/>
      <c r="AL269" s="159" t="str">
        <f>IFERROR(VLOOKUP(Table1[[#This Row],[RespondentID]],'All Data'!$A270:$CN842,81,FALSE),"unknown")</f>
        <v>Female</v>
      </c>
      <c r="AM269" s="159">
        <f>IFERROR(VLOOKUP(Table1[[#This Row],[RespondentID]],'All Data'!$A270:$CN842,82,FALSE),"unknown")</f>
        <v>68</v>
      </c>
      <c r="AN269" s="159" t="str">
        <f>IFERROR(VLOOKUP(Table1[[#This Row],[RespondentID]],'All Data'!$A270:$CN842,83,FALSE),"unknown")</f>
        <v>Suffolk</v>
      </c>
      <c r="AO269" s="159" t="str">
        <f>IFERROR(VLOOKUP(Table1[[#This Row],[RespondentID]],'All Data'!$A270:$CN842,84,FALSE),"unknown")</f>
        <v>Oakdale, 11769</v>
      </c>
      <c r="AP269" s="159" t="str">
        <f>IFERROR(VLOOKUP(Table1[[#This Row],[RespondentID]],'All Data'!$A270:$CN842,85,FALSE),"unknown")</f>
        <v>White/Caucasian</v>
      </c>
      <c r="AQ269" s="159" t="str">
        <f>IFERROR(VLOOKUP(Table1[[#This Row],[RespondentID]],'All Data'!$A270:$CN842,86,FALSE),"unknown")</f>
        <v>No</v>
      </c>
      <c r="AR269" s="159" t="str">
        <f>IFERROR(VLOOKUP(Table1[[#This Row],[RespondentID]],'All Data'!$A270:$CN842,87,FALSE),"unknown")</f>
        <v xml:space="preserve">English </v>
      </c>
      <c r="AS269" s="159" t="str">
        <f>IFERROR(VLOOKUP(Table1[[#This Row],[RespondentID]],'All Data'!$A270:$CN842,88,FALSE),"unknown")</f>
        <v>$35,000 to $49,999</v>
      </c>
      <c r="AT269" s="159" t="str">
        <f>IFERROR(VLOOKUP(Table1[[#This Row],[RespondentID]],'All Data'!$A270:$CN842,89,FALSE),"unknown")</f>
        <v>High school graduate</v>
      </c>
      <c r="AU269" s="159" t="str">
        <f>IFERROR(VLOOKUP(Table1[[#This Row],[RespondentID]],'All Data'!$A270:$CN842,90,FALSE),"unknown")</f>
        <v>Retired</v>
      </c>
      <c r="AV269" s="159" t="str">
        <f>IFERROR(VLOOKUP(Table1[[#This Row],[RespondentID]],'All Data'!$A270:$CN842,91,FALSE),"unknown")</f>
        <v>Yes</v>
      </c>
      <c r="AW269" s="159" t="str">
        <f>IFERROR(VLOOKUP(Table1[[#This Row],[RespondentID]],'All Data'!$A270:$CN842,92,FALSE),"unknown")</f>
        <v>No</v>
      </c>
    </row>
    <row r="270" spans="1:49" x14ac:dyDescent="0.35">
      <c r="A270" s="6">
        <v>7045776404</v>
      </c>
      <c r="B270" s="6"/>
      <c r="C270" s="6" t="s">
        <v>19</v>
      </c>
      <c r="D270" s="6"/>
      <c r="E270" s="6"/>
      <c r="F270" s="6"/>
      <c r="G270" s="6"/>
      <c r="H270" s="6"/>
      <c r="I270" s="6"/>
      <c r="J270" s="6"/>
      <c r="K270" s="6" t="s">
        <v>27</v>
      </c>
      <c r="L270" s="6"/>
      <c r="M270" s="6" t="s">
        <v>29</v>
      </c>
      <c r="N270" s="6"/>
      <c r="O270" s="8"/>
      <c r="P270" s="8">
        <f t="shared" si="72"/>
        <v>3</v>
      </c>
      <c r="Q270" s="9">
        <f t="shared" si="73"/>
        <v>1</v>
      </c>
      <c r="R270" s="8"/>
      <c r="S270" s="8">
        <f t="shared" si="89"/>
        <v>0</v>
      </c>
      <c r="T270" s="8">
        <f t="shared" si="74"/>
        <v>1</v>
      </c>
      <c r="U270" s="8">
        <f t="shared" si="75"/>
        <v>0</v>
      </c>
      <c r="V270" s="88">
        <f t="shared" si="76"/>
        <v>0</v>
      </c>
      <c r="W270" s="88">
        <f t="shared" si="77"/>
        <v>0</v>
      </c>
      <c r="X270" s="88">
        <f t="shared" si="78"/>
        <v>0</v>
      </c>
      <c r="Y270" s="88">
        <f t="shared" si="79"/>
        <v>0</v>
      </c>
      <c r="Z270" s="88">
        <f t="shared" si="80"/>
        <v>0</v>
      </c>
      <c r="AA270" s="88">
        <f t="shared" si="81"/>
        <v>0</v>
      </c>
      <c r="AB270" s="88">
        <f t="shared" si="82"/>
        <v>1</v>
      </c>
      <c r="AC270" s="88">
        <f t="shared" si="83"/>
        <v>0</v>
      </c>
      <c r="AD270" s="88">
        <f t="shared" si="84"/>
        <v>1</v>
      </c>
      <c r="AE270" s="88">
        <f t="shared" si="85"/>
        <v>0</v>
      </c>
      <c r="AF270" s="8"/>
      <c r="AG270" s="8"/>
      <c r="AH270" s="8">
        <f t="shared" si="86"/>
        <v>3</v>
      </c>
      <c r="AI270" s="8">
        <f t="shared" si="87"/>
        <v>3</v>
      </c>
      <c r="AJ270" s="8" t="str">
        <f t="shared" si="88"/>
        <v>Correct</v>
      </c>
      <c r="AK270" s="8"/>
      <c r="AL270" s="159" t="str">
        <f>IFERROR(VLOOKUP(Table1[[#This Row],[RespondentID]],'All Data'!$A271:$CN843,81,FALSE),"unknown")</f>
        <v>Female</v>
      </c>
      <c r="AM270" s="159">
        <f>IFERROR(VLOOKUP(Table1[[#This Row],[RespondentID]],'All Data'!$A271:$CN843,82,FALSE),"unknown")</f>
        <v>68</v>
      </c>
      <c r="AN270" s="159" t="str">
        <f>IFERROR(VLOOKUP(Table1[[#This Row],[RespondentID]],'All Data'!$A271:$CN843,83,FALSE),"unknown")</f>
        <v>Suffolk</v>
      </c>
      <c r="AO270" s="159" t="str">
        <f>IFERROR(VLOOKUP(Table1[[#This Row],[RespondentID]],'All Data'!$A271:$CN843,84,FALSE),"unknown")</f>
        <v>Lindenhurst, 11757</v>
      </c>
      <c r="AP270" s="159" t="str">
        <f>IFERROR(VLOOKUP(Table1[[#This Row],[RespondentID]],'All Data'!$A271:$CN843,85,FALSE),"unknown")</f>
        <v>White/Caucasian</v>
      </c>
      <c r="AQ270" s="159" t="str">
        <f>IFERROR(VLOOKUP(Table1[[#This Row],[RespondentID]],'All Data'!$A271:$CN843,86,FALSE),"unknown")</f>
        <v>No</v>
      </c>
      <c r="AR270" s="159" t="str">
        <f>IFERROR(VLOOKUP(Table1[[#This Row],[RespondentID]],'All Data'!$A271:$CN843,87,FALSE),"unknown")</f>
        <v xml:space="preserve">English </v>
      </c>
      <c r="AS270" s="159" t="str">
        <f>IFERROR(VLOOKUP(Table1[[#This Row],[RespondentID]],'All Data'!$A271:$CN843,88,FALSE),"unknown")</f>
        <v>Over $125,000</v>
      </c>
      <c r="AT270" s="159" t="str">
        <f>IFERROR(VLOOKUP(Table1[[#This Row],[RespondentID]],'All Data'!$A271:$CN843,89,FALSE),"unknown")</f>
        <v>Graduate school</v>
      </c>
      <c r="AU270" s="159" t="str">
        <f>IFERROR(VLOOKUP(Table1[[#This Row],[RespondentID]],'All Data'!$A271:$CN843,90,FALSE),"unknown")</f>
        <v>Retired</v>
      </c>
      <c r="AV270" s="159" t="str">
        <f>IFERROR(VLOOKUP(Table1[[#This Row],[RespondentID]],'All Data'!$A271:$CN843,91,FALSE),"unknown")</f>
        <v>Yes</v>
      </c>
      <c r="AW270" s="159" t="str">
        <f>IFERROR(VLOOKUP(Table1[[#This Row],[RespondentID]],'All Data'!$A271:$CN843,92,FALSE),"unknown")</f>
        <v>Yes</v>
      </c>
    </row>
    <row r="271" spans="1:49" x14ac:dyDescent="0.35">
      <c r="A271" s="6">
        <v>7045776139</v>
      </c>
      <c r="B271" s="6"/>
      <c r="C271" s="6" t="s">
        <v>19</v>
      </c>
      <c r="D271" s="6" t="s">
        <v>20</v>
      </c>
      <c r="E271" s="6"/>
      <c r="F271" s="6"/>
      <c r="G271" s="6"/>
      <c r="H271" s="6"/>
      <c r="I271" s="6"/>
      <c r="J271" s="6"/>
      <c r="K271" s="6"/>
      <c r="L271" s="6"/>
      <c r="M271" s="6" t="s">
        <v>29</v>
      </c>
      <c r="N271" s="6"/>
      <c r="O271" s="8"/>
      <c r="P271" s="8">
        <f t="shared" si="72"/>
        <v>3</v>
      </c>
      <c r="Q271" s="10">
        <f t="shared" si="73"/>
        <v>1</v>
      </c>
      <c r="R271" s="8"/>
      <c r="S271" s="8">
        <f t="shared" si="89"/>
        <v>0</v>
      </c>
      <c r="T271" s="8">
        <f t="shared" si="74"/>
        <v>1</v>
      </c>
      <c r="U271" s="8">
        <f t="shared" si="75"/>
        <v>1</v>
      </c>
      <c r="V271" s="88">
        <f t="shared" si="76"/>
        <v>0</v>
      </c>
      <c r="W271" s="88">
        <f t="shared" si="77"/>
        <v>0</v>
      </c>
      <c r="X271" s="88">
        <f t="shared" si="78"/>
        <v>0</v>
      </c>
      <c r="Y271" s="88">
        <f t="shared" si="79"/>
        <v>0</v>
      </c>
      <c r="Z271" s="88">
        <f t="shared" si="80"/>
        <v>0</v>
      </c>
      <c r="AA271" s="88">
        <f t="shared" si="81"/>
        <v>0</v>
      </c>
      <c r="AB271" s="88">
        <f t="shared" si="82"/>
        <v>0</v>
      </c>
      <c r="AC271" s="88">
        <f t="shared" si="83"/>
        <v>0</v>
      </c>
      <c r="AD271" s="88">
        <f t="shared" si="84"/>
        <v>1</v>
      </c>
      <c r="AE271" s="88">
        <f t="shared" si="85"/>
        <v>0</v>
      </c>
      <c r="AF271" s="8"/>
      <c r="AG271" s="8"/>
      <c r="AH271" s="8">
        <f t="shared" si="86"/>
        <v>3</v>
      </c>
      <c r="AI271" s="8">
        <f t="shared" si="87"/>
        <v>3</v>
      </c>
      <c r="AJ271" s="8" t="str">
        <f t="shared" si="88"/>
        <v>Correct</v>
      </c>
      <c r="AK271" s="8"/>
      <c r="AL271" s="159" t="str">
        <f>IFERROR(VLOOKUP(Table1[[#This Row],[RespondentID]],'All Data'!$A272:$CN844,81,FALSE),"unknown")</f>
        <v>Female</v>
      </c>
      <c r="AM271" s="159">
        <f>IFERROR(VLOOKUP(Table1[[#This Row],[RespondentID]],'All Data'!$A272:$CN844,82,FALSE),"unknown")</f>
        <v>71</v>
      </c>
      <c r="AN271" s="159" t="str">
        <f>IFERROR(VLOOKUP(Table1[[#This Row],[RespondentID]],'All Data'!$A272:$CN844,83,FALSE),"unknown")</f>
        <v>Suffolk</v>
      </c>
      <c r="AO271" s="159" t="str">
        <f>IFERROR(VLOOKUP(Table1[[#This Row],[RespondentID]],'All Data'!$A272:$CN844,84,FALSE),"unknown")</f>
        <v>Lindenhurst, 11757</v>
      </c>
      <c r="AP271" s="159" t="str">
        <f>IFERROR(VLOOKUP(Table1[[#This Row],[RespondentID]],'All Data'!$A272:$CN844,85,FALSE),"unknown")</f>
        <v>White/Caucasian</v>
      </c>
      <c r="AQ271" s="159" t="str">
        <f>IFERROR(VLOOKUP(Table1[[#This Row],[RespondentID]],'All Data'!$A272:$CN844,86,FALSE),"unknown")</f>
        <v>No</v>
      </c>
      <c r="AR271" s="159" t="str">
        <f>IFERROR(VLOOKUP(Table1[[#This Row],[RespondentID]],'All Data'!$A272:$CN844,87,FALSE),"unknown")</f>
        <v xml:space="preserve">English </v>
      </c>
      <c r="AS271" s="159" t="str">
        <f>IFERROR(VLOOKUP(Table1[[#This Row],[RespondentID]],'All Data'!$A272:$CN844,88,FALSE),"unknown")</f>
        <v>Over $125,000</v>
      </c>
      <c r="AT271" s="159" t="str">
        <f>IFERROR(VLOOKUP(Table1[[#This Row],[RespondentID]],'All Data'!$A272:$CN844,89,FALSE),"unknown")</f>
        <v>Graduate school</v>
      </c>
      <c r="AU271" s="159" t="str">
        <f>IFERROR(VLOOKUP(Table1[[#This Row],[RespondentID]],'All Data'!$A272:$CN844,90,FALSE),"unknown")</f>
        <v>Retired</v>
      </c>
      <c r="AV271" s="159" t="str">
        <f>IFERROR(VLOOKUP(Table1[[#This Row],[RespondentID]],'All Data'!$A272:$CN844,91,FALSE),"unknown")</f>
        <v>Yes</v>
      </c>
      <c r="AW271" s="159" t="str">
        <f>IFERROR(VLOOKUP(Table1[[#This Row],[RespondentID]],'All Data'!$A272:$CN844,92,FALSE),"unknown")</f>
        <v>Yes</v>
      </c>
    </row>
    <row r="272" spans="1:49" x14ac:dyDescent="0.35">
      <c r="A272" s="6">
        <v>7045775644</v>
      </c>
      <c r="B272" s="6"/>
      <c r="C272" s="6"/>
      <c r="D272" s="6" t="s">
        <v>20</v>
      </c>
      <c r="E272" s="6"/>
      <c r="F272" s="6"/>
      <c r="G272" s="6"/>
      <c r="H272" s="6"/>
      <c r="I272" s="6"/>
      <c r="J272" s="6"/>
      <c r="K272" s="6"/>
      <c r="L272" s="6"/>
      <c r="M272" s="6"/>
      <c r="N272" s="6" t="s">
        <v>30</v>
      </c>
      <c r="O272" s="8"/>
      <c r="P272" s="8">
        <f t="shared" si="72"/>
        <v>2</v>
      </c>
      <c r="Q272" s="9">
        <f t="shared" si="73"/>
        <v>1.5</v>
      </c>
      <c r="R272" s="8"/>
      <c r="S272" s="8">
        <f t="shared" si="89"/>
        <v>0</v>
      </c>
      <c r="T272" s="8">
        <f t="shared" si="74"/>
        <v>0</v>
      </c>
      <c r="U272" s="8">
        <f t="shared" si="75"/>
        <v>1</v>
      </c>
      <c r="V272" s="88">
        <f t="shared" si="76"/>
        <v>0</v>
      </c>
      <c r="W272" s="88">
        <f t="shared" si="77"/>
        <v>0</v>
      </c>
      <c r="X272" s="88">
        <f t="shared" si="78"/>
        <v>0</v>
      </c>
      <c r="Y272" s="88">
        <f t="shared" si="79"/>
        <v>0</v>
      </c>
      <c r="Z272" s="88">
        <f t="shared" si="80"/>
        <v>0</v>
      </c>
      <c r="AA272" s="88">
        <f t="shared" si="81"/>
        <v>0</v>
      </c>
      <c r="AB272" s="88">
        <f t="shared" si="82"/>
        <v>0</v>
      </c>
      <c r="AC272" s="88">
        <f t="shared" si="83"/>
        <v>0</v>
      </c>
      <c r="AD272" s="88">
        <f t="shared" si="84"/>
        <v>0</v>
      </c>
      <c r="AE272" s="88">
        <f t="shared" si="85"/>
        <v>1</v>
      </c>
      <c r="AF272" s="8"/>
      <c r="AG272" s="8"/>
      <c r="AH272" s="8">
        <f t="shared" si="86"/>
        <v>2</v>
      </c>
      <c r="AI272" s="8">
        <f t="shared" si="87"/>
        <v>2</v>
      </c>
      <c r="AJ272" s="8" t="str">
        <f t="shared" si="88"/>
        <v>Correct</v>
      </c>
      <c r="AK272" s="8"/>
      <c r="AL272" s="159" t="str">
        <f>IFERROR(VLOOKUP(Table1[[#This Row],[RespondentID]],'All Data'!$A273:$CN845,81,FALSE),"unknown")</f>
        <v>Male</v>
      </c>
      <c r="AM272" s="159">
        <f>IFERROR(VLOOKUP(Table1[[#This Row],[RespondentID]],'All Data'!$A273:$CN845,82,FALSE),"unknown")</f>
        <v>0</v>
      </c>
      <c r="AN272" s="159" t="str">
        <f>IFERROR(VLOOKUP(Table1[[#This Row],[RespondentID]],'All Data'!$A273:$CN845,83,FALSE),"unknown")</f>
        <v>Suffolk</v>
      </c>
      <c r="AO272" s="159" t="str">
        <f>IFERROR(VLOOKUP(Table1[[#This Row],[RespondentID]],'All Data'!$A273:$CN845,84,FALSE),"unknown")</f>
        <v>Copiague, 11726</v>
      </c>
      <c r="AP272" s="159" t="str">
        <f>IFERROR(VLOOKUP(Table1[[#This Row],[RespondentID]],'All Data'!$A273:$CN845,85,FALSE),"unknown")</f>
        <v>White/Caucasian</v>
      </c>
      <c r="AQ272" s="159" t="str">
        <f>IFERROR(VLOOKUP(Table1[[#This Row],[RespondentID]],'All Data'!$A273:$CN845,86,FALSE),"unknown")</f>
        <v>No</v>
      </c>
      <c r="AR272" s="159" t="str">
        <f>IFERROR(VLOOKUP(Table1[[#This Row],[RespondentID]],'All Data'!$A273:$CN845,87,FALSE),"unknown")</f>
        <v xml:space="preserve">English </v>
      </c>
      <c r="AS272" s="159" t="str">
        <f>IFERROR(VLOOKUP(Table1[[#This Row],[RespondentID]],'All Data'!$A273:$CN845,88,FALSE),"unknown")</f>
        <v>$20,000 to $34,999</v>
      </c>
      <c r="AT272" s="159" t="str">
        <f>IFERROR(VLOOKUP(Table1[[#This Row],[RespondentID]],'All Data'!$A273:$CN845,89,FALSE),"unknown")</f>
        <v>High school graduate</v>
      </c>
      <c r="AU272" s="159" t="str">
        <f>IFERROR(VLOOKUP(Table1[[#This Row],[RespondentID]],'All Data'!$A273:$CN845,90,FALSE),"unknown")</f>
        <v>Employed for wages</v>
      </c>
      <c r="AV272" s="159" t="str">
        <f>IFERROR(VLOOKUP(Table1[[#This Row],[RespondentID]],'All Data'!$A273:$CN845,91,FALSE),"unknown")</f>
        <v>Yes</v>
      </c>
      <c r="AW272" s="159" t="str">
        <f>IFERROR(VLOOKUP(Table1[[#This Row],[RespondentID]],'All Data'!$A273:$CN845,92,FALSE),"unknown")</f>
        <v>No</v>
      </c>
    </row>
    <row r="273" spans="1:49" x14ac:dyDescent="0.35">
      <c r="A273" s="6">
        <v>7045775443</v>
      </c>
      <c r="B273" s="6"/>
      <c r="C273" s="6"/>
      <c r="D273" s="6" t="s">
        <v>20</v>
      </c>
      <c r="E273" s="6"/>
      <c r="F273" s="6"/>
      <c r="G273" s="6"/>
      <c r="H273" s="6"/>
      <c r="I273" s="6"/>
      <c r="J273" s="6"/>
      <c r="K273" s="6"/>
      <c r="L273" s="6"/>
      <c r="M273" s="6"/>
      <c r="N273" s="6" t="s">
        <v>30</v>
      </c>
      <c r="O273" s="8"/>
      <c r="P273" s="8">
        <f t="shared" si="72"/>
        <v>2</v>
      </c>
      <c r="Q273" s="10">
        <f t="shared" si="73"/>
        <v>1.5</v>
      </c>
      <c r="R273" s="8"/>
      <c r="S273" s="8">
        <f t="shared" si="89"/>
        <v>0</v>
      </c>
      <c r="T273" s="8">
        <f t="shared" si="74"/>
        <v>0</v>
      </c>
      <c r="U273" s="8">
        <f t="shared" si="75"/>
        <v>1</v>
      </c>
      <c r="V273" s="88">
        <f t="shared" si="76"/>
        <v>0</v>
      </c>
      <c r="W273" s="88">
        <f t="shared" si="77"/>
        <v>0</v>
      </c>
      <c r="X273" s="88">
        <f t="shared" si="78"/>
        <v>0</v>
      </c>
      <c r="Y273" s="88">
        <f t="shared" si="79"/>
        <v>0</v>
      </c>
      <c r="Z273" s="88">
        <f t="shared" si="80"/>
        <v>0</v>
      </c>
      <c r="AA273" s="88">
        <f t="shared" si="81"/>
        <v>0</v>
      </c>
      <c r="AB273" s="88">
        <f t="shared" si="82"/>
        <v>0</v>
      </c>
      <c r="AC273" s="88">
        <f t="shared" si="83"/>
        <v>0</v>
      </c>
      <c r="AD273" s="88">
        <f t="shared" si="84"/>
        <v>0</v>
      </c>
      <c r="AE273" s="88">
        <f t="shared" si="85"/>
        <v>1</v>
      </c>
      <c r="AF273" s="8"/>
      <c r="AG273" s="8"/>
      <c r="AH273" s="8">
        <f t="shared" si="86"/>
        <v>2</v>
      </c>
      <c r="AI273" s="8">
        <f t="shared" si="87"/>
        <v>2</v>
      </c>
      <c r="AJ273" s="8" t="str">
        <f t="shared" si="88"/>
        <v>Correct</v>
      </c>
      <c r="AK273" s="8"/>
      <c r="AL273" s="159" t="str">
        <f>IFERROR(VLOOKUP(Table1[[#This Row],[RespondentID]],'All Data'!$A274:$CN846,81,FALSE),"unknown")</f>
        <v>Female</v>
      </c>
      <c r="AM273" s="159">
        <f>IFERROR(VLOOKUP(Table1[[#This Row],[RespondentID]],'All Data'!$A274:$CN846,82,FALSE),"unknown")</f>
        <v>71</v>
      </c>
      <c r="AN273" s="159" t="str">
        <f>IFERROR(VLOOKUP(Table1[[#This Row],[RespondentID]],'All Data'!$A274:$CN846,83,FALSE),"unknown")</f>
        <v>Suffolk</v>
      </c>
      <c r="AO273" s="159" t="str">
        <f>IFERROR(VLOOKUP(Table1[[#This Row],[RespondentID]],'All Data'!$A274:$CN846,84,FALSE),"unknown")</f>
        <v>Copiague, 11726</v>
      </c>
      <c r="AP273" s="159" t="str">
        <f>IFERROR(VLOOKUP(Table1[[#This Row],[RespondentID]],'All Data'!$A274:$CN846,85,FALSE),"unknown")</f>
        <v>White/Caucasian</v>
      </c>
      <c r="AQ273" s="159" t="str">
        <f>IFERROR(VLOOKUP(Table1[[#This Row],[RespondentID]],'All Data'!$A274:$CN846,86,FALSE),"unknown")</f>
        <v>No</v>
      </c>
      <c r="AR273" s="159" t="str">
        <f>IFERROR(VLOOKUP(Table1[[#This Row],[RespondentID]],'All Data'!$A274:$CN846,87,FALSE),"unknown")</f>
        <v xml:space="preserve">English </v>
      </c>
      <c r="AS273" s="159" t="str">
        <f>IFERROR(VLOOKUP(Table1[[#This Row],[RespondentID]],'All Data'!$A274:$CN846,88,FALSE),"unknown")</f>
        <v>$20,000 to $34,999</v>
      </c>
      <c r="AT273" s="159" t="str">
        <f>IFERROR(VLOOKUP(Table1[[#This Row],[RespondentID]],'All Data'!$A274:$CN846,89,FALSE),"unknown")</f>
        <v>Some college</v>
      </c>
      <c r="AU273" s="159" t="str">
        <f>IFERROR(VLOOKUP(Table1[[#This Row],[RespondentID]],'All Data'!$A274:$CN846,90,FALSE),"unknown")</f>
        <v>Retired</v>
      </c>
      <c r="AV273" s="159" t="str">
        <f>IFERROR(VLOOKUP(Table1[[#This Row],[RespondentID]],'All Data'!$A274:$CN846,91,FALSE),"unknown")</f>
        <v>Yes</v>
      </c>
      <c r="AW273" s="159" t="str">
        <f>IFERROR(VLOOKUP(Table1[[#This Row],[RespondentID]],'All Data'!$A274:$CN846,92,FALSE),"unknown")</f>
        <v>Yes</v>
      </c>
    </row>
    <row r="274" spans="1:49" x14ac:dyDescent="0.35">
      <c r="A274" s="6">
        <v>7045775235</v>
      </c>
      <c r="B274" s="6"/>
      <c r="C274" s="6" t="s">
        <v>19</v>
      </c>
      <c r="D274" s="6"/>
      <c r="E274" s="6"/>
      <c r="F274" s="6"/>
      <c r="G274" s="6"/>
      <c r="H274" s="6"/>
      <c r="I274" s="6"/>
      <c r="J274" s="6"/>
      <c r="K274" s="6"/>
      <c r="L274" s="6"/>
      <c r="M274" s="6"/>
      <c r="N274" s="6"/>
      <c r="O274" s="8"/>
      <c r="P274" s="8">
        <f t="shared" si="72"/>
        <v>1</v>
      </c>
      <c r="Q274" s="9">
        <f t="shared" si="73"/>
        <v>3</v>
      </c>
      <c r="R274" s="8"/>
      <c r="S274" s="8">
        <f t="shared" si="89"/>
        <v>0</v>
      </c>
      <c r="T274" s="8">
        <f t="shared" si="74"/>
        <v>1</v>
      </c>
      <c r="U274" s="8">
        <f t="shared" si="75"/>
        <v>0</v>
      </c>
      <c r="V274" s="88">
        <f t="shared" si="76"/>
        <v>0</v>
      </c>
      <c r="W274" s="88">
        <f t="shared" si="77"/>
        <v>0</v>
      </c>
      <c r="X274" s="88">
        <f t="shared" si="78"/>
        <v>0</v>
      </c>
      <c r="Y274" s="88">
        <f t="shared" si="79"/>
        <v>0</v>
      </c>
      <c r="Z274" s="88">
        <f t="shared" si="80"/>
        <v>0</v>
      </c>
      <c r="AA274" s="88">
        <f t="shared" si="81"/>
        <v>0</v>
      </c>
      <c r="AB274" s="88">
        <f t="shared" si="82"/>
        <v>0</v>
      </c>
      <c r="AC274" s="88">
        <f t="shared" si="83"/>
        <v>0</v>
      </c>
      <c r="AD274" s="88">
        <f t="shared" si="84"/>
        <v>0</v>
      </c>
      <c r="AE274" s="88">
        <f t="shared" si="85"/>
        <v>0</v>
      </c>
      <c r="AF274" s="8"/>
      <c r="AG274" s="8"/>
      <c r="AH274" s="8">
        <f t="shared" si="86"/>
        <v>1</v>
      </c>
      <c r="AI274" s="8">
        <f t="shared" si="87"/>
        <v>1</v>
      </c>
      <c r="AJ274" s="8" t="str">
        <f t="shared" si="88"/>
        <v>Correct</v>
      </c>
      <c r="AK274" s="8"/>
      <c r="AL274" s="159">
        <f>IFERROR(VLOOKUP(Table1[[#This Row],[RespondentID]],'All Data'!$A275:$CN847,81,FALSE),"unknown")</f>
        <v>0</v>
      </c>
      <c r="AM274" s="159">
        <f>IFERROR(VLOOKUP(Table1[[#This Row],[RespondentID]],'All Data'!$A275:$CN847,82,FALSE),"unknown")</f>
        <v>0</v>
      </c>
      <c r="AN274" s="159" t="str">
        <f>IFERROR(VLOOKUP(Table1[[#This Row],[RespondentID]],'All Data'!$A275:$CN847,83,FALSE),"unknown")</f>
        <v>Suffolk</v>
      </c>
      <c r="AO274" s="159" t="str">
        <f>IFERROR(VLOOKUP(Table1[[#This Row],[RespondentID]],'All Data'!$A275:$CN847,84,FALSE),"unknown")</f>
        <v>East Islip, 11730</v>
      </c>
      <c r="AP274" s="159" t="str">
        <f>IFERROR(VLOOKUP(Table1[[#This Row],[RespondentID]],'All Data'!$A275:$CN847,85,FALSE),"unknown")</f>
        <v>White/Caucasian</v>
      </c>
      <c r="AQ274" s="159" t="str">
        <f>IFERROR(VLOOKUP(Table1[[#This Row],[RespondentID]],'All Data'!$A275:$CN847,86,FALSE),"unknown")</f>
        <v>No</v>
      </c>
      <c r="AR274" s="159" t="str">
        <f>IFERROR(VLOOKUP(Table1[[#This Row],[RespondentID]],'All Data'!$A275:$CN847,87,FALSE),"unknown")</f>
        <v xml:space="preserve">English </v>
      </c>
      <c r="AS274" s="159" t="str">
        <f>IFERROR(VLOOKUP(Table1[[#This Row],[RespondentID]],'All Data'!$A275:$CN847,88,FALSE),"unknown")</f>
        <v>$75,000 to $125,000</v>
      </c>
      <c r="AT274" s="159" t="str">
        <f>IFERROR(VLOOKUP(Table1[[#This Row],[RespondentID]],'All Data'!$A275:$CN847,89,FALSE),"unknown")</f>
        <v>Some college</v>
      </c>
      <c r="AU274" s="159" t="str">
        <f>IFERROR(VLOOKUP(Table1[[#This Row],[RespondentID]],'All Data'!$A275:$CN847,90,FALSE),"unknown")</f>
        <v>Retired</v>
      </c>
      <c r="AV274" s="159" t="str">
        <f>IFERROR(VLOOKUP(Table1[[#This Row],[RespondentID]],'All Data'!$A275:$CN847,91,FALSE),"unknown")</f>
        <v>Yes</v>
      </c>
      <c r="AW274" s="159" t="str">
        <f>IFERROR(VLOOKUP(Table1[[#This Row],[RespondentID]],'All Data'!$A275:$CN847,92,FALSE),"unknown")</f>
        <v>Yes</v>
      </c>
    </row>
    <row r="275" spans="1:49" x14ac:dyDescent="0.35">
      <c r="A275" s="6">
        <v>7045775058</v>
      </c>
      <c r="B275" s="6"/>
      <c r="C275" s="6" t="s">
        <v>19</v>
      </c>
      <c r="D275" s="6" t="s">
        <v>20</v>
      </c>
      <c r="E275" s="6"/>
      <c r="F275" s="6"/>
      <c r="G275" s="6"/>
      <c r="H275" s="6"/>
      <c r="I275" s="6"/>
      <c r="J275" s="6" t="s">
        <v>26</v>
      </c>
      <c r="K275" s="6"/>
      <c r="L275" s="6"/>
      <c r="M275" s="6"/>
      <c r="N275" s="6"/>
      <c r="O275" s="8"/>
      <c r="P275" s="8">
        <f t="shared" si="72"/>
        <v>3</v>
      </c>
      <c r="Q275" s="10">
        <f t="shared" si="73"/>
        <v>1</v>
      </c>
      <c r="R275" s="8"/>
      <c r="S275" s="8">
        <f t="shared" si="89"/>
        <v>0</v>
      </c>
      <c r="T275" s="8">
        <f t="shared" si="74"/>
        <v>1</v>
      </c>
      <c r="U275" s="8">
        <f t="shared" si="75"/>
        <v>1</v>
      </c>
      <c r="V275" s="88">
        <f t="shared" si="76"/>
        <v>0</v>
      </c>
      <c r="W275" s="88">
        <f t="shared" si="77"/>
        <v>0</v>
      </c>
      <c r="X275" s="88">
        <f t="shared" si="78"/>
        <v>0</v>
      </c>
      <c r="Y275" s="88">
        <f t="shared" si="79"/>
        <v>0</v>
      </c>
      <c r="Z275" s="88">
        <f t="shared" si="80"/>
        <v>0</v>
      </c>
      <c r="AA275" s="88">
        <f t="shared" si="81"/>
        <v>1</v>
      </c>
      <c r="AB275" s="88">
        <f t="shared" si="82"/>
        <v>0</v>
      </c>
      <c r="AC275" s="88">
        <f t="shared" si="83"/>
        <v>0</v>
      </c>
      <c r="AD275" s="88">
        <f t="shared" si="84"/>
        <v>0</v>
      </c>
      <c r="AE275" s="88">
        <f t="shared" si="85"/>
        <v>0</v>
      </c>
      <c r="AF275" s="8"/>
      <c r="AG275" s="8"/>
      <c r="AH275" s="8">
        <f t="shared" si="86"/>
        <v>3</v>
      </c>
      <c r="AI275" s="8">
        <f t="shared" si="87"/>
        <v>3</v>
      </c>
      <c r="AJ275" s="8" t="str">
        <f t="shared" si="88"/>
        <v>Correct</v>
      </c>
      <c r="AK275" s="8"/>
      <c r="AL275" s="159" t="str">
        <f>IFERROR(VLOOKUP(Table1[[#This Row],[RespondentID]],'All Data'!$A276:$CN848,81,FALSE),"unknown")</f>
        <v>Male</v>
      </c>
      <c r="AM275" s="159">
        <f>IFERROR(VLOOKUP(Table1[[#This Row],[RespondentID]],'All Data'!$A276:$CN848,82,FALSE),"unknown")</f>
        <v>89</v>
      </c>
      <c r="AN275" s="159" t="str">
        <f>IFERROR(VLOOKUP(Table1[[#This Row],[RespondentID]],'All Data'!$A276:$CN848,83,FALSE),"unknown")</f>
        <v>Suffolk</v>
      </c>
      <c r="AO275" s="159" t="str">
        <f>IFERROR(VLOOKUP(Table1[[#This Row],[RespondentID]],'All Data'!$A276:$CN848,84,FALSE),"unknown")</f>
        <v>East Islip, 11730</v>
      </c>
      <c r="AP275" s="159" t="str">
        <f>IFERROR(VLOOKUP(Table1[[#This Row],[RespondentID]],'All Data'!$A276:$CN848,85,FALSE),"unknown")</f>
        <v>White/Caucasian</v>
      </c>
      <c r="AQ275" s="159">
        <f>IFERROR(VLOOKUP(Table1[[#This Row],[RespondentID]],'All Data'!$A276:$CN848,86,FALSE),"unknown")</f>
        <v>0</v>
      </c>
      <c r="AR275" s="159" t="str">
        <f>IFERROR(VLOOKUP(Table1[[#This Row],[RespondentID]],'All Data'!$A276:$CN848,87,FALSE),"unknown")</f>
        <v xml:space="preserve">English </v>
      </c>
      <c r="AS275" s="159" t="str">
        <f>IFERROR(VLOOKUP(Table1[[#This Row],[RespondentID]],'All Data'!$A276:$CN848,88,FALSE),"unknown")</f>
        <v>$75,000 to $125,000</v>
      </c>
      <c r="AT275" s="159" t="str">
        <f>IFERROR(VLOOKUP(Table1[[#This Row],[RespondentID]],'All Data'!$A276:$CN848,89,FALSE),"unknown")</f>
        <v>Some college</v>
      </c>
      <c r="AU275" s="159" t="str">
        <f>IFERROR(VLOOKUP(Table1[[#This Row],[RespondentID]],'All Data'!$A276:$CN848,90,FALSE),"unknown")</f>
        <v>Retired</v>
      </c>
      <c r="AV275" s="159" t="str">
        <f>IFERROR(VLOOKUP(Table1[[#This Row],[RespondentID]],'All Data'!$A276:$CN848,91,FALSE),"unknown")</f>
        <v>Yes</v>
      </c>
      <c r="AW275" s="159" t="str">
        <f>IFERROR(VLOOKUP(Table1[[#This Row],[RespondentID]],'All Data'!$A276:$CN848,92,FALSE),"unknown")</f>
        <v>Yes</v>
      </c>
    </row>
    <row r="276" spans="1:49" x14ac:dyDescent="0.35">
      <c r="A276" s="6">
        <v>7045774846</v>
      </c>
      <c r="B276" s="6"/>
      <c r="C276" s="6"/>
      <c r="D276" s="6"/>
      <c r="E276" s="6"/>
      <c r="F276" s="6"/>
      <c r="G276" s="6"/>
      <c r="H276" s="6"/>
      <c r="I276" s="6" t="s">
        <v>25</v>
      </c>
      <c r="J276" s="6"/>
      <c r="K276" s="6"/>
      <c r="L276" s="6"/>
      <c r="M276" s="6"/>
      <c r="N276" s="6"/>
      <c r="O276" s="8"/>
      <c r="P276" s="8">
        <f t="shared" si="72"/>
        <v>1</v>
      </c>
      <c r="Q276" s="9">
        <f t="shared" si="73"/>
        <v>3</v>
      </c>
      <c r="R276" s="8"/>
      <c r="S276" s="8">
        <f t="shared" si="89"/>
        <v>0</v>
      </c>
      <c r="T276" s="8">
        <f t="shared" si="74"/>
        <v>0</v>
      </c>
      <c r="U276" s="8">
        <f t="shared" si="75"/>
        <v>0</v>
      </c>
      <c r="V276" s="88">
        <f t="shared" si="76"/>
        <v>0</v>
      </c>
      <c r="W276" s="88">
        <f t="shared" si="77"/>
        <v>0</v>
      </c>
      <c r="X276" s="88">
        <f t="shared" si="78"/>
        <v>0</v>
      </c>
      <c r="Y276" s="88">
        <f t="shared" si="79"/>
        <v>0</v>
      </c>
      <c r="Z276" s="88">
        <f t="shared" si="80"/>
        <v>1</v>
      </c>
      <c r="AA276" s="88">
        <f t="shared" si="81"/>
        <v>0</v>
      </c>
      <c r="AB276" s="88">
        <f t="shared" si="82"/>
        <v>0</v>
      </c>
      <c r="AC276" s="88">
        <f t="shared" si="83"/>
        <v>0</v>
      </c>
      <c r="AD276" s="88">
        <f t="shared" si="84"/>
        <v>0</v>
      </c>
      <c r="AE276" s="88">
        <f t="shared" si="85"/>
        <v>0</v>
      </c>
      <c r="AF276" s="8"/>
      <c r="AG276" s="8"/>
      <c r="AH276" s="8">
        <f t="shared" si="86"/>
        <v>1</v>
      </c>
      <c r="AI276" s="8">
        <f t="shared" si="87"/>
        <v>1</v>
      </c>
      <c r="AJ276" s="8" t="str">
        <f t="shared" si="88"/>
        <v>Correct</v>
      </c>
      <c r="AK276" s="8"/>
      <c r="AL276" s="159" t="str">
        <f>IFERROR(VLOOKUP(Table1[[#This Row],[RespondentID]],'All Data'!$A277:$CN849,81,FALSE),"unknown")</f>
        <v>Female</v>
      </c>
      <c r="AM276" s="159">
        <f>IFERROR(VLOOKUP(Table1[[#This Row],[RespondentID]],'All Data'!$A277:$CN849,82,FALSE),"unknown")</f>
        <v>84</v>
      </c>
      <c r="AN276" s="159" t="str">
        <f>IFERROR(VLOOKUP(Table1[[#This Row],[RespondentID]],'All Data'!$A277:$CN849,83,FALSE),"unknown")</f>
        <v>Suffolk</v>
      </c>
      <c r="AO276" s="159" t="str">
        <f>IFERROR(VLOOKUP(Table1[[#This Row],[RespondentID]],'All Data'!$A277:$CN849,84,FALSE),"unknown")</f>
        <v>East Islip, 11730</v>
      </c>
      <c r="AP276" s="159" t="str">
        <f>IFERROR(VLOOKUP(Table1[[#This Row],[RespondentID]],'All Data'!$A277:$CN849,85,FALSE),"unknown")</f>
        <v>White/Caucasian</v>
      </c>
      <c r="AQ276" s="159" t="str">
        <f>IFERROR(VLOOKUP(Table1[[#This Row],[RespondentID]],'All Data'!$A277:$CN849,86,FALSE),"unknown")</f>
        <v>No</v>
      </c>
      <c r="AR276" s="159" t="str">
        <f>IFERROR(VLOOKUP(Table1[[#This Row],[RespondentID]],'All Data'!$A277:$CN849,87,FALSE),"unknown")</f>
        <v xml:space="preserve">English </v>
      </c>
      <c r="AS276" s="159" t="str">
        <f>IFERROR(VLOOKUP(Table1[[#This Row],[RespondentID]],'All Data'!$A277:$CN849,88,FALSE),"unknown")</f>
        <v>$35,000 to $49,999</v>
      </c>
      <c r="AT276" s="159" t="str">
        <f>IFERROR(VLOOKUP(Table1[[#This Row],[RespondentID]],'All Data'!$A277:$CN849,89,FALSE),"unknown")</f>
        <v>High school graduate</v>
      </c>
      <c r="AU276" s="159" t="str">
        <f>IFERROR(VLOOKUP(Table1[[#This Row],[RespondentID]],'All Data'!$A277:$CN849,90,FALSE),"unknown")</f>
        <v>Retired</v>
      </c>
      <c r="AV276" s="159" t="str">
        <f>IFERROR(VLOOKUP(Table1[[#This Row],[RespondentID]],'All Data'!$A277:$CN849,91,FALSE),"unknown")</f>
        <v>Yes</v>
      </c>
      <c r="AW276" s="159" t="str">
        <f>IFERROR(VLOOKUP(Table1[[#This Row],[RespondentID]],'All Data'!$A277:$CN849,92,FALSE),"unknown")</f>
        <v>No</v>
      </c>
    </row>
    <row r="277" spans="1:49" x14ac:dyDescent="0.35">
      <c r="A277" s="6">
        <v>7045774221</v>
      </c>
      <c r="B277" s="6"/>
      <c r="C277" s="6"/>
      <c r="D277" s="6" t="s">
        <v>20</v>
      </c>
      <c r="E277" s="6"/>
      <c r="F277" s="6"/>
      <c r="G277" s="6"/>
      <c r="H277" s="6"/>
      <c r="I277" s="6" t="s">
        <v>25</v>
      </c>
      <c r="J277" s="6"/>
      <c r="K277" s="6"/>
      <c r="L277" s="6"/>
      <c r="M277" s="6"/>
      <c r="N277" s="6"/>
      <c r="O277" s="8"/>
      <c r="P277" s="8">
        <f t="shared" si="72"/>
        <v>2</v>
      </c>
      <c r="Q277" s="10">
        <f t="shared" si="73"/>
        <v>1.5</v>
      </c>
      <c r="R277" s="8"/>
      <c r="S277" s="8">
        <f t="shared" si="89"/>
        <v>0</v>
      </c>
      <c r="T277" s="8">
        <f t="shared" si="74"/>
        <v>0</v>
      </c>
      <c r="U277" s="8">
        <f t="shared" si="75"/>
        <v>1</v>
      </c>
      <c r="V277" s="88">
        <f t="shared" si="76"/>
        <v>0</v>
      </c>
      <c r="W277" s="88">
        <f t="shared" si="77"/>
        <v>0</v>
      </c>
      <c r="X277" s="88">
        <f t="shared" si="78"/>
        <v>0</v>
      </c>
      <c r="Y277" s="88">
        <f t="shared" si="79"/>
        <v>0</v>
      </c>
      <c r="Z277" s="88">
        <f t="shared" si="80"/>
        <v>1</v>
      </c>
      <c r="AA277" s="88">
        <f t="shared" si="81"/>
        <v>0</v>
      </c>
      <c r="AB277" s="88">
        <f t="shared" si="82"/>
        <v>0</v>
      </c>
      <c r="AC277" s="88">
        <f t="shared" si="83"/>
        <v>0</v>
      </c>
      <c r="AD277" s="88">
        <f t="shared" si="84"/>
        <v>0</v>
      </c>
      <c r="AE277" s="88">
        <f t="shared" si="85"/>
        <v>0</v>
      </c>
      <c r="AF277" s="8"/>
      <c r="AG277" s="8"/>
      <c r="AH277" s="8">
        <f t="shared" si="86"/>
        <v>2</v>
      </c>
      <c r="AI277" s="8">
        <f t="shared" si="87"/>
        <v>2</v>
      </c>
      <c r="AJ277" s="8" t="str">
        <f t="shared" si="88"/>
        <v>Correct</v>
      </c>
      <c r="AK277" s="8"/>
      <c r="AL277" s="159" t="str">
        <f>IFERROR(VLOOKUP(Table1[[#This Row],[RespondentID]],'All Data'!$A278:$CN850,81,FALSE),"unknown")</f>
        <v>Female</v>
      </c>
      <c r="AM277" s="159">
        <f>IFERROR(VLOOKUP(Table1[[#This Row],[RespondentID]],'All Data'!$A278:$CN850,82,FALSE),"unknown")</f>
        <v>71</v>
      </c>
      <c r="AN277" s="159" t="str">
        <f>IFERROR(VLOOKUP(Table1[[#This Row],[RespondentID]],'All Data'!$A278:$CN850,83,FALSE),"unknown")</f>
        <v>Suffolk</v>
      </c>
      <c r="AO277" s="159" t="str">
        <f>IFERROR(VLOOKUP(Table1[[#This Row],[RespondentID]],'All Data'!$A278:$CN850,84,FALSE),"unknown")</f>
        <v>Lindenhurst, 11757</v>
      </c>
      <c r="AP277" s="159" t="str">
        <f>IFERROR(VLOOKUP(Table1[[#This Row],[RespondentID]],'All Data'!$A278:$CN850,85,FALSE),"unknown")</f>
        <v>White/Caucasian</v>
      </c>
      <c r="AQ277" s="159" t="str">
        <f>IFERROR(VLOOKUP(Table1[[#This Row],[RespondentID]],'All Data'!$A278:$CN850,86,FALSE),"unknown")</f>
        <v>No</v>
      </c>
      <c r="AR277" s="159" t="str">
        <f>IFERROR(VLOOKUP(Table1[[#This Row],[RespondentID]],'All Data'!$A278:$CN850,87,FALSE),"unknown")</f>
        <v xml:space="preserve">English </v>
      </c>
      <c r="AS277" s="159">
        <f>IFERROR(VLOOKUP(Table1[[#This Row],[RespondentID]],'All Data'!$A278:$CN850,88,FALSE),"unknown")</f>
        <v>0</v>
      </c>
      <c r="AT277" s="159" t="str">
        <f>IFERROR(VLOOKUP(Table1[[#This Row],[RespondentID]],'All Data'!$A278:$CN850,89,FALSE),"unknown")</f>
        <v>Graduate school</v>
      </c>
      <c r="AU277" s="159" t="str">
        <f>IFERROR(VLOOKUP(Table1[[#This Row],[RespondentID]],'All Data'!$A278:$CN850,90,FALSE),"unknown")</f>
        <v>Retired</v>
      </c>
      <c r="AV277" s="159" t="str">
        <f>IFERROR(VLOOKUP(Table1[[#This Row],[RespondentID]],'All Data'!$A278:$CN850,91,FALSE),"unknown")</f>
        <v>Yes</v>
      </c>
      <c r="AW277" s="159" t="str">
        <f>IFERROR(VLOOKUP(Table1[[#This Row],[RespondentID]],'All Data'!$A278:$CN850,92,FALSE),"unknown")</f>
        <v>Yes</v>
      </c>
    </row>
    <row r="278" spans="1:49" x14ac:dyDescent="0.35">
      <c r="A278" s="6">
        <v>7045773962</v>
      </c>
      <c r="B278" s="6"/>
      <c r="C278" s="6"/>
      <c r="D278" s="6" t="s">
        <v>20</v>
      </c>
      <c r="E278" s="6"/>
      <c r="F278" s="6"/>
      <c r="G278" s="6"/>
      <c r="H278" s="6"/>
      <c r="I278" s="6"/>
      <c r="J278" s="6"/>
      <c r="K278" s="6" t="s">
        <v>27</v>
      </c>
      <c r="L278" s="6"/>
      <c r="M278" s="6"/>
      <c r="N278" s="6"/>
      <c r="O278" s="8"/>
      <c r="P278" s="8">
        <f t="shared" si="72"/>
        <v>2</v>
      </c>
      <c r="Q278" s="9">
        <f t="shared" si="73"/>
        <v>1.5</v>
      </c>
      <c r="R278" s="8"/>
      <c r="S278" s="8">
        <f t="shared" si="89"/>
        <v>0</v>
      </c>
      <c r="T278" s="8">
        <f t="shared" si="74"/>
        <v>0</v>
      </c>
      <c r="U278" s="8">
        <f t="shared" si="75"/>
        <v>1</v>
      </c>
      <c r="V278" s="88">
        <f t="shared" si="76"/>
        <v>0</v>
      </c>
      <c r="W278" s="88">
        <f t="shared" si="77"/>
        <v>0</v>
      </c>
      <c r="X278" s="88">
        <f t="shared" si="78"/>
        <v>0</v>
      </c>
      <c r="Y278" s="88">
        <f t="shared" si="79"/>
        <v>0</v>
      </c>
      <c r="Z278" s="88">
        <f t="shared" si="80"/>
        <v>0</v>
      </c>
      <c r="AA278" s="88">
        <f t="shared" si="81"/>
        <v>0</v>
      </c>
      <c r="AB278" s="88">
        <f t="shared" si="82"/>
        <v>1</v>
      </c>
      <c r="AC278" s="88">
        <f t="shared" si="83"/>
        <v>0</v>
      </c>
      <c r="AD278" s="88">
        <f t="shared" si="84"/>
        <v>0</v>
      </c>
      <c r="AE278" s="88">
        <f t="shared" si="85"/>
        <v>0</v>
      </c>
      <c r="AF278" s="8"/>
      <c r="AG278" s="8"/>
      <c r="AH278" s="8">
        <f t="shared" si="86"/>
        <v>2</v>
      </c>
      <c r="AI278" s="8">
        <f t="shared" si="87"/>
        <v>2</v>
      </c>
      <c r="AJ278" s="8" t="str">
        <f t="shared" si="88"/>
        <v>Correct</v>
      </c>
      <c r="AK278" s="8"/>
      <c r="AL278" s="159" t="str">
        <f>IFERROR(VLOOKUP(Table1[[#This Row],[RespondentID]],'All Data'!$A279:$CN851,81,FALSE),"unknown")</f>
        <v>Female</v>
      </c>
      <c r="AM278" s="159">
        <f>IFERROR(VLOOKUP(Table1[[#This Row],[RespondentID]],'All Data'!$A279:$CN851,82,FALSE),"unknown")</f>
        <v>69</v>
      </c>
      <c r="AN278" s="159" t="str">
        <f>IFERROR(VLOOKUP(Table1[[#This Row],[RespondentID]],'All Data'!$A279:$CN851,83,FALSE),"unknown")</f>
        <v>Suffolk</v>
      </c>
      <c r="AO278" s="159" t="str">
        <f>IFERROR(VLOOKUP(Table1[[#This Row],[RespondentID]],'All Data'!$A279:$CN851,84,FALSE),"unknown")</f>
        <v>East Setauket, 11733</v>
      </c>
      <c r="AP278" s="159" t="str">
        <f>IFERROR(VLOOKUP(Table1[[#This Row],[RespondentID]],'All Data'!$A279:$CN851,85,FALSE),"unknown")</f>
        <v>White/Caucasian</v>
      </c>
      <c r="AQ278" s="159" t="str">
        <f>IFERROR(VLOOKUP(Table1[[#This Row],[RespondentID]],'All Data'!$A279:$CN851,86,FALSE),"unknown")</f>
        <v>No</v>
      </c>
      <c r="AR278" s="159" t="str">
        <f>IFERROR(VLOOKUP(Table1[[#This Row],[RespondentID]],'All Data'!$A279:$CN851,87,FALSE),"unknown")</f>
        <v xml:space="preserve">English </v>
      </c>
      <c r="AS278" s="159" t="str">
        <f>IFERROR(VLOOKUP(Table1[[#This Row],[RespondentID]],'All Data'!$A279:$CN851,88,FALSE),"unknown")</f>
        <v>$50,000 to $74,999</v>
      </c>
      <c r="AT278" s="159" t="str">
        <f>IFERROR(VLOOKUP(Table1[[#This Row],[RespondentID]],'All Data'!$A279:$CN851,89,FALSE),"unknown")</f>
        <v>Graduate school</v>
      </c>
      <c r="AU278" s="159" t="str">
        <f>IFERROR(VLOOKUP(Table1[[#This Row],[RespondentID]],'All Data'!$A279:$CN851,90,FALSE),"unknown")</f>
        <v>Retired</v>
      </c>
      <c r="AV278" s="159" t="str">
        <f>IFERROR(VLOOKUP(Table1[[#This Row],[RespondentID]],'All Data'!$A279:$CN851,91,FALSE),"unknown")</f>
        <v>Yes</v>
      </c>
      <c r="AW278" s="159" t="str">
        <f>IFERROR(VLOOKUP(Table1[[#This Row],[RespondentID]],'All Data'!$A279:$CN851,92,FALSE),"unknown")</f>
        <v>Yes</v>
      </c>
    </row>
    <row r="279" spans="1:49" x14ac:dyDescent="0.35">
      <c r="A279" s="6">
        <v>7045773524</v>
      </c>
      <c r="B279" s="6"/>
      <c r="C279" s="6"/>
      <c r="D279" s="6" t="s">
        <v>20</v>
      </c>
      <c r="E279" s="6"/>
      <c r="F279" s="6"/>
      <c r="G279" s="6"/>
      <c r="H279" s="6"/>
      <c r="I279" s="6"/>
      <c r="J279" s="6"/>
      <c r="K279" s="6"/>
      <c r="L279" s="6"/>
      <c r="M279" s="6"/>
      <c r="N279" s="6" t="s">
        <v>30</v>
      </c>
      <c r="O279" s="8"/>
      <c r="P279" s="8">
        <f t="shared" si="72"/>
        <v>2</v>
      </c>
      <c r="Q279" s="10">
        <f t="shared" si="73"/>
        <v>1.5</v>
      </c>
      <c r="R279" s="8"/>
      <c r="S279" s="8">
        <f t="shared" si="89"/>
        <v>0</v>
      </c>
      <c r="T279" s="8">
        <f t="shared" si="74"/>
        <v>0</v>
      </c>
      <c r="U279" s="8">
        <f t="shared" si="75"/>
        <v>1</v>
      </c>
      <c r="V279" s="88">
        <f t="shared" si="76"/>
        <v>0</v>
      </c>
      <c r="W279" s="88">
        <f t="shared" si="77"/>
        <v>0</v>
      </c>
      <c r="X279" s="88">
        <f t="shared" si="78"/>
        <v>0</v>
      </c>
      <c r="Y279" s="88">
        <f t="shared" si="79"/>
        <v>0</v>
      </c>
      <c r="Z279" s="88">
        <f t="shared" si="80"/>
        <v>0</v>
      </c>
      <c r="AA279" s="88">
        <f t="shared" si="81"/>
        <v>0</v>
      </c>
      <c r="AB279" s="88">
        <f t="shared" si="82"/>
        <v>0</v>
      </c>
      <c r="AC279" s="88">
        <f t="shared" si="83"/>
        <v>0</v>
      </c>
      <c r="AD279" s="88">
        <f t="shared" si="84"/>
        <v>0</v>
      </c>
      <c r="AE279" s="88">
        <f t="shared" si="85"/>
        <v>1</v>
      </c>
      <c r="AF279" s="8"/>
      <c r="AG279" s="8"/>
      <c r="AH279" s="8">
        <f t="shared" si="86"/>
        <v>2</v>
      </c>
      <c r="AI279" s="8">
        <f t="shared" si="87"/>
        <v>2</v>
      </c>
      <c r="AJ279" s="8" t="str">
        <f t="shared" si="88"/>
        <v>Correct</v>
      </c>
      <c r="AK279" s="8"/>
      <c r="AL279" s="159" t="str">
        <f>IFERROR(VLOOKUP(Table1[[#This Row],[RespondentID]],'All Data'!$A280:$CN852,81,FALSE),"unknown")</f>
        <v>Female</v>
      </c>
      <c r="AM279" s="159">
        <f>IFERROR(VLOOKUP(Table1[[#This Row],[RespondentID]],'All Data'!$A280:$CN852,82,FALSE),"unknown")</f>
        <v>66</v>
      </c>
      <c r="AN279" s="159" t="str">
        <f>IFERROR(VLOOKUP(Table1[[#This Row],[RespondentID]],'All Data'!$A280:$CN852,83,FALSE),"unknown")</f>
        <v>Suffolk</v>
      </c>
      <c r="AO279" s="159" t="str">
        <f>IFERROR(VLOOKUP(Table1[[#This Row],[RespondentID]],'All Data'!$A280:$CN852,84,FALSE),"unknown")</f>
        <v>Bay Shore, 11706</v>
      </c>
      <c r="AP279" s="159" t="str">
        <f>IFERROR(VLOOKUP(Table1[[#This Row],[RespondentID]],'All Data'!$A280:$CN852,85,FALSE),"unknown")</f>
        <v>White/Caucasian</v>
      </c>
      <c r="AQ279" s="159" t="str">
        <f>IFERROR(VLOOKUP(Table1[[#This Row],[RespondentID]],'All Data'!$A280:$CN852,86,FALSE),"unknown")</f>
        <v>No</v>
      </c>
      <c r="AR279" s="159" t="str">
        <f>IFERROR(VLOOKUP(Table1[[#This Row],[RespondentID]],'All Data'!$A280:$CN852,87,FALSE),"unknown")</f>
        <v xml:space="preserve">English </v>
      </c>
      <c r="AS279" s="159" t="str">
        <f>IFERROR(VLOOKUP(Table1[[#This Row],[RespondentID]],'All Data'!$A280:$CN852,88,FALSE),"unknown")</f>
        <v>$50,000 to $74,999</v>
      </c>
      <c r="AT279" s="159" t="str">
        <f>IFERROR(VLOOKUP(Table1[[#This Row],[RespondentID]],'All Data'!$A280:$CN852,89,FALSE),"unknown")</f>
        <v>College graduate</v>
      </c>
      <c r="AU279" s="159" t="str">
        <f>IFERROR(VLOOKUP(Table1[[#This Row],[RespondentID]],'All Data'!$A280:$CN852,90,FALSE),"unknown")</f>
        <v>Retired</v>
      </c>
      <c r="AV279" s="159" t="str">
        <f>IFERROR(VLOOKUP(Table1[[#This Row],[RespondentID]],'All Data'!$A280:$CN852,91,FALSE),"unknown")</f>
        <v>Yes</v>
      </c>
      <c r="AW279" s="159" t="str">
        <f>IFERROR(VLOOKUP(Table1[[#This Row],[RespondentID]],'All Data'!$A280:$CN852,92,FALSE),"unknown")</f>
        <v>Yes</v>
      </c>
    </row>
    <row r="280" spans="1:49" x14ac:dyDescent="0.35">
      <c r="A280" s="6">
        <v>7045773232</v>
      </c>
      <c r="B280" s="6"/>
      <c r="C280" s="6"/>
      <c r="D280" s="6"/>
      <c r="E280" s="6"/>
      <c r="F280" s="6"/>
      <c r="G280" s="6"/>
      <c r="H280" s="6"/>
      <c r="I280" s="6" t="s">
        <v>25</v>
      </c>
      <c r="J280" s="6"/>
      <c r="K280" s="6"/>
      <c r="L280" s="6"/>
      <c r="M280" s="6"/>
      <c r="N280" s="6"/>
      <c r="O280" s="8"/>
      <c r="P280" s="8">
        <f t="shared" si="72"/>
        <v>1</v>
      </c>
      <c r="Q280" s="9">
        <f t="shared" si="73"/>
        <v>3</v>
      </c>
      <c r="R280" s="8"/>
      <c r="S280" s="8">
        <f t="shared" si="89"/>
        <v>0</v>
      </c>
      <c r="T280" s="8">
        <f t="shared" si="74"/>
        <v>0</v>
      </c>
      <c r="U280" s="8">
        <f t="shared" si="75"/>
        <v>0</v>
      </c>
      <c r="V280" s="88">
        <f t="shared" si="76"/>
        <v>0</v>
      </c>
      <c r="W280" s="88">
        <f t="shared" si="77"/>
        <v>0</v>
      </c>
      <c r="X280" s="88">
        <f t="shared" si="78"/>
        <v>0</v>
      </c>
      <c r="Y280" s="88">
        <f t="shared" si="79"/>
        <v>0</v>
      </c>
      <c r="Z280" s="88">
        <f t="shared" si="80"/>
        <v>1</v>
      </c>
      <c r="AA280" s="88">
        <f t="shared" si="81"/>
        <v>0</v>
      </c>
      <c r="AB280" s="88">
        <f t="shared" si="82"/>
        <v>0</v>
      </c>
      <c r="AC280" s="88">
        <f t="shared" si="83"/>
        <v>0</v>
      </c>
      <c r="AD280" s="88">
        <f t="shared" si="84"/>
        <v>0</v>
      </c>
      <c r="AE280" s="88">
        <f t="shared" si="85"/>
        <v>0</v>
      </c>
      <c r="AF280" s="8"/>
      <c r="AG280" s="8"/>
      <c r="AH280" s="8">
        <f t="shared" si="86"/>
        <v>1</v>
      </c>
      <c r="AI280" s="8">
        <f t="shared" si="87"/>
        <v>1</v>
      </c>
      <c r="AJ280" s="8" t="str">
        <f t="shared" si="88"/>
        <v>Correct</v>
      </c>
      <c r="AK280" s="8"/>
      <c r="AL280" s="159" t="str">
        <f>IFERROR(VLOOKUP(Table1[[#This Row],[RespondentID]],'All Data'!$A281:$CN853,81,FALSE),"unknown")</f>
        <v>Female</v>
      </c>
      <c r="AM280" s="159">
        <f>IFERROR(VLOOKUP(Table1[[#This Row],[RespondentID]],'All Data'!$A281:$CN853,82,FALSE),"unknown")</f>
        <v>62</v>
      </c>
      <c r="AN280" s="159" t="str">
        <f>IFERROR(VLOOKUP(Table1[[#This Row],[RespondentID]],'All Data'!$A281:$CN853,83,FALSE),"unknown")</f>
        <v>Suffolk</v>
      </c>
      <c r="AO280" s="159" t="str">
        <f>IFERROR(VLOOKUP(Table1[[#This Row],[RespondentID]],'All Data'!$A281:$CN853,84,FALSE),"unknown")</f>
        <v>Brentwood, 11717</v>
      </c>
      <c r="AP280" s="159" t="str">
        <f>IFERROR(VLOOKUP(Table1[[#This Row],[RespondentID]],'All Data'!$A281:$CN853,85,FALSE),"unknown")</f>
        <v>Multi-racial</v>
      </c>
      <c r="AQ280" s="159" t="str">
        <f>IFERROR(VLOOKUP(Table1[[#This Row],[RespondentID]],'All Data'!$A281:$CN853,86,FALSE),"unknown")</f>
        <v>Yes</v>
      </c>
      <c r="AR280" s="159" t="str">
        <f>IFERROR(VLOOKUP(Table1[[#This Row],[RespondentID]],'All Data'!$A281:$CN853,87,FALSE),"unknown")</f>
        <v xml:space="preserve">English Spanish </v>
      </c>
      <c r="AS280" s="159" t="str">
        <f>IFERROR(VLOOKUP(Table1[[#This Row],[RespondentID]],'All Data'!$A281:$CN853,88,FALSE),"unknown")</f>
        <v>$50,000 to $74,999</v>
      </c>
      <c r="AT280" s="159" t="str">
        <f>IFERROR(VLOOKUP(Table1[[#This Row],[RespondentID]],'All Data'!$A281:$CN853,89,FALSE),"unknown")</f>
        <v>Graduate school</v>
      </c>
      <c r="AU280" s="159" t="str">
        <f>IFERROR(VLOOKUP(Table1[[#This Row],[RespondentID]],'All Data'!$A281:$CN853,90,FALSE),"unknown")</f>
        <v>Employed for wages</v>
      </c>
      <c r="AV280" s="159" t="str">
        <f>IFERROR(VLOOKUP(Table1[[#This Row],[RespondentID]],'All Data'!$A281:$CN853,91,FALSE),"unknown")</f>
        <v>Yes</v>
      </c>
      <c r="AW280" s="159" t="str">
        <f>IFERROR(VLOOKUP(Table1[[#This Row],[RespondentID]],'All Data'!$A281:$CN853,92,FALSE),"unknown")</f>
        <v>Yes</v>
      </c>
    </row>
    <row r="281" spans="1:49" x14ac:dyDescent="0.35">
      <c r="A281" s="6">
        <v>7045772808</v>
      </c>
      <c r="B281" s="6"/>
      <c r="C281" s="6"/>
      <c r="D281" s="6"/>
      <c r="E281" s="6"/>
      <c r="F281" s="6"/>
      <c r="G281" s="6"/>
      <c r="H281" s="6"/>
      <c r="I281" s="6" t="s">
        <v>25</v>
      </c>
      <c r="J281" s="6" t="s">
        <v>26</v>
      </c>
      <c r="K281" s="6"/>
      <c r="L281" s="6"/>
      <c r="M281" s="6"/>
      <c r="N281" s="6" t="s">
        <v>30</v>
      </c>
      <c r="O281" s="8"/>
      <c r="P281" s="8">
        <f t="shared" si="72"/>
        <v>3</v>
      </c>
      <c r="Q281" s="10">
        <f t="shared" si="73"/>
        <v>1</v>
      </c>
      <c r="R281" s="8"/>
      <c r="S281" s="8">
        <f t="shared" si="89"/>
        <v>0</v>
      </c>
      <c r="T281" s="8">
        <f t="shared" si="74"/>
        <v>0</v>
      </c>
      <c r="U281" s="8">
        <f t="shared" si="75"/>
        <v>0</v>
      </c>
      <c r="V281" s="88">
        <f t="shared" si="76"/>
        <v>0</v>
      </c>
      <c r="W281" s="88">
        <f t="shared" si="77"/>
        <v>0</v>
      </c>
      <c r="X281" s="88">
        <f t="shared" si="78"/>
        <v>0</v>
      </c>
      <c r="Y281" s="88">
        <f t="shared" si="79"/>
        <v>0</v>
      </c>
      <c r="Z281" s="88">
        <f t="shared" si="80"/>
        <v>1</v>
      </c>
      <c r="AA281" s="88">
        <f t="shared" si="81"/>
        <v>1</v>
      </c>
      <c r="AB281" s="88">
        <f t="shared" si="82"/>
        <v>0</v>
      </c>
      <c r="AC281" s="88">
        <f t="shared" si="83"/>
        <v>0</v>
      </c>
      <c r="AD281" s="88">
        <f t="shared" si="84"/>
        <v>0</v>
      </c>
      <c r="AE281" s="88">
        <f t="shared" si="85"/>
        <v>1</v>
      </c>
      <c r="AF281" s="8"/>
      <c r="AG281" s="8"/>
      <c r="AH281" s="8">
        <f t="shared" si="86"/>
        <v>3</v>
      </c>
      <c r="AI281" s="8">
        <f t="shared" si="87"/>
        <v>3</v>
      </c>
      <c r="AJ281" s="8" t="str">
        <f t="shared" si="88"/>
        <v>Correct</v>
      </c>
      <c r="AK281" s="8"/>
      <c r="AL281" s="159" t="str">
        <f>IFERROR(VLOOKUP(Table1[[#This Row],[RespondentID]],'All Data'!$A282:$CN854,81,FALSE),"unknown")</f>
        <v>Female</v>
      </c>
      <c r="AM281" s="159">
        <f>IFERROR(VLOOKUP(Table1[[#This Row],[RespondentID]],'All Data'!$A282:$CN854,82,FALSE),"unknown")</f>
        <v>78</v>
      </c>
      <c r="AN281" s="159" t="str">
        <f>IFERROR(VLOOKUP(Table1[[#This Row],[RespondentID]],'All Data'!$A282:$CN854,83,FALSE),"unknown")</f>
        <v>Suffolk</v>
      </c>
      <c r="AO281" s="159" t="str">
        <f>IFERROR(VLOOKUP(Table1[[#This Row],[RespondentID]],'All Data'!$A282:$CN854,84,FALSE),"unknown")</f>
        <v>Bay Shore, 11706</v>
      </c>
      <c r="AP281" s="159" t="str">
        <f>IFERROR(VLOOKUP(Table1[[#This Row],[RespondentID]],'All Data'!$A282:$CN854,85,FALSE),"unknown")</f>
        <v>Black/African American</v>
      </c>
      <c r="AQ281" s="159" t="str">
        <f>IFERROR(VLOOKUP(Table1[[#This Row],[RespondentID]],'All Data'!$A282:$CN854,86,FALSE),"unknown")</f>
        <v>No</v>
      </c>
      <c r="AR281" s="159" t="str">
        <f>IFERROR(VLOOKUP(Table1[[#This Row],[RespondentID]],'All Data'!$A282:$CN854,87,FALSE),"unknown")</f>
        <v xml:space="preserve">English </v>
      </c>
      <c r="AS281" s="159" t="str">
        <f>IFERROR(VLOOKUP(Table1[[#This Row],[RespondentID]],'All Data'!$A282:$CN854,88,FALSE),"unknown")</f>
        <v>$50,000 to $74,999</v>
      </c>
      <c r="AT281" s="159" t="str">
        <f>IFERROR(VLOOKUP(Table1[[#This Row],[RespondentID]],'All Data'!$A282:$CN854,89,FALSE),"unknown")</f>
        <v>Some college</v>
      </c>
      <c r="AU281" s="159" t="str">
        <f>IFERROR(VLOOKUP(Table1[[#This Row],[RespondentID]],'All Data'!$A282:$CN854,90,FALSE),"unknown")</f>
        <v>Retired</v>
      </c>
      <c r="AV281" s="159" t="str">
        <f>IFERROR(VLOOKUP(Table1[[#This Row],[RespondentID]],'All Data'!$A282:$CN854,91,FALSE),"unknown")</f>
        <v>Yes</v>
      </c>
      <c r="AW281" s="159" t="str">
        <f>IFERROR(VLOOKUP(Table1[[#This Row],[RespondentID]],'All Data'!$A282:$CN854,92,FALSE),"unknown")</f>
        <v>Yes</v>
      </c>
    </row>
    <row r="282" spans="1:49" x14ac:dyDescent="0.35">
      <c r="A282" s="6">
        <v>7045772515</v>
      </c>
      <c r="B282" s="6"/>
      <c r="C282" s="6"/>
      <c r="D282" s="6"/>
      <c r="E282" s="6"/>
      <c r="F282" s="6"/>
      <c r="G282" s="6"/>
      <c r="H282" s="6"/>
      <c r="I282" s="6" t="s">
        <v>25</v>
      </c>
      <c r="J282" s="6"/>
      <c r="K282" s="6"/>
      <c r="L282" s="6"/>
      <c r="M282" s="6" t="s">
        <v>29</v>
      </c>
      <c r="N282" s="6" t="s">
        <v>30</v>
      </c>
      <c r="O282" s="8"/>
      <c r="P282" s="8">
        <f t="shared" si="72"/>
        <v>3</v>
      </c>
      <c r="Q282" s="9">
        <f t="shared" si="73"/>
        <v>1</v>
      </c>
      <c r="R282" s="8"/>
      <c r="S282" s="8">
        <f t="shared" si="89"/>
        <v>0</v>
      </c>
      <c r="T282" s="8">
        <f t="shared" si="74"/>
        <v>0</v>
      </c>
      <c r="U282" s="8">
        <f t="shared" si="75"/>
        <v>0</v>
      </c>
      <c r="V282" s="88">
        <f t="shared" si="76"/>
        <v>0</v>
      </c>
      <c r="W282" s="88">
        <f t="shared" si="77"/>
        <v>0</v>
      </c>
      <c r="X282" s="88">
        <f t="shared" si="78"/>
        <v>0</v>
      </c>
      <c r="Y282" s="88">
        <f t="shared" si="79"/>
        <v>0</v>
      </c>
      <c r="Z282" s="88">
        <f t="shared" si="80"/>
        <v>1</v>
      </c>
      <c r="AA282" s="88">
        <f t="shared" si="81"/>
        <v>0</v>
      </c>
      <c r="AB282" s="88">
        <f t="shared" si="82"/>
        <v>0</v>
      </c>
      <c r="AC282" s="88">
        <f t="shared" si="83"/>
        <v>0</v>
      </c>
      <c r="AD282" s="88">
        <f t="shared" si="84"/>
        <v>1</v>
      </c>
      <c r="AE282" s="88">
        <f t="shared" si="85"/>
        <v>1</v>
      </c>
      <c r="AF282" s="8"/>
      <c r="AG282" s="8"/>
      <c r="AH282" s="8">
        <f t="shared" si="86"/>
        <v>3</v>
      </c>
      <c r="AI282" s="8">
        <f t="shared" si="87"/>
        <v>3</v>
      </c>
      <c r="AJ282" s="8" t="str">
        <f t="shared" si="88"/>
        <v>Correct</v>
      </c>
      <c r="AK282" s="8"/>
      <c r="AL282" s="159" t="str">
        <f>IFERROR(VLOOKUP(Table1[[#This Row],[RespondentID]],'All Data'!$A283:$CN855,81,FALSE),"unknown")</f>
        <v>Female</v>
      </c>
      <c r="AM282" s="159">
        <f>IFERROR(VLOOKUP(Table1[[#This Row],[RespondentID]],'All Data'!$A283:$CN855,82,FALSE),"unknown")</f>
        <v>82</v>
      </c>
      <c r="AN282" s="159" t="str">
        <f>IFERROR(VLOOKUP(Table1[[#This Row],[RespondentID]],'All Data'!$A283:$CN855,83,FALSE),"unknown")</f>
        <v>Suffolk</v>
      </c>
      <c r="AO282" s="159" t="str">
        <f>IFERROR(VLOOKUP(Table1[[#This Row],[RespondentID]],'All Data'!$A283:$CN855,84,FALSE),"unknown")</f>
        <v>Islip Terrace, 11752</v>
      </c>
      <c r="AP282" s="159" t="str">
        <f>IFERROR(VLOOKUP(Table1[[#This Row],[RespondentID]],'All Data'!$A283:$CN855,85,FALSE),"unknown")</f>
        <v>White/Caucasian</v>
      </c>
      <c r="AQ282" s="159" t="str">
        <f>IFERROR(VLOOKUP(Table1[[#This Row],[RespondentID]],'All Data'!$A283:$CN855,86,FALSE),"unknown")</f>
        <v>No</v>
      </c>
      <c r="AR282" s="159" t="str">
        <f>IFERROR(VLOOKUP(Table1[[#This Row],[RespondentID]],'All Data'!$A283:$CN855,87,FALSE),"unknown")</f>
        <v xml:space="preserve">English </v>
      </c>
      <c r="AS282" s="159" t="str">
        <f>IFERROR(VLOOKUP(Table1[[#This Row],[RespondentID]],'All Data'!$A283:$CN855,88,FALSE),"unknown")</f>
        <v>$20,000 to $34,999</v>
      </c>
      <c r="AT282" s="159" t="str">
        <f>IFERROR(VLOOKUP(Table1[[#This Row],[RespondentID]],'All Data'!$A283:$CN855,89,FALSE),"unknown")</f>
        <v>Graduate school</v>
      </c>
      <c r="AU282" s="159" t="str">
        <f>IFERROR(VLOOKUP(Table1[[#This Row],[RespondentID]],'All Data'!$A283:$CN855,90,FALSE),"unknown")</f>
        <v>Employed for wages</v>
      </c>
      <c r="AV282" s="159" t="str">
        <f>IFERROR(VLOOKUP(Table1[[#This Row],[RespondentID]],'All Data'!$A283:$CN855,91,FALSE),"unknown")</f>
        <v>Yes</v>
      </c>
      <c r="AW282" s="159" t="str">
        <f>IFERROR(VLOOKUP(Table1[[#This Row],[RespondentID]],'All Data'!$A283:$CN855,92,FALSE),"unknown")</f>
        <v>No</v>
      </c>
    </row>
    <row r="283" spans="1:49" x14ac:dyDescent="0.35">
      <c r="A283" s="6">
        <v>7045772328</v>
      </c>
      <c r="B283" s="6"/>
      <c r="C283" s="6" t="s">
        <v>19</v>
      </c>
      <c r="D283" s="6"/>
      <c r="E283" s="6"/>
      <c r="F283" s="6"/>
      <c r="G283" s="6"/>
      <c r="H283" s="6"/>
      <c r="I283" s="6"/>
      <c r="J283" s="6" t="s">
        <v>26</v>
      </c>
      <c r="K283" s="6"/>
      <c r="L283" s="6"/>
      <c r="M283" s="6"/>
      <c r="N283" s="6"/>
      <c r="O283" s="8"/>
      <c r="P283" s="8">
        <f t="shared" si="72"/>
        <v>2</v>
      </c>
      <c r="Q283" s="10">
        <f t="shared" si="73"/>
        <v>1.5</v>
      </c>
      <c r="R283" s="8"/>
      <c r="S283" s="8">
        <f t="shared" si="89"/>
        <v>0</v>
      </c>
      <c r="T283" s="8">
        <f t="shared" si="74"/>
        <v>1</v>
      </c>
      <c r="U283" s="8">
        <f t="shared" si="75"/>
        <v>0</v>
      </c>
      <c r="V283" s="88">
        <f t="shared" si="76"/>
        <v>0</v>
      </c>
      <c r="W283" s="88">
        <f t="shared" si="77"/>
        <v>0</v>
      </c>
      <c r="X283" s="88">
        <f t="shared" si="78"/>
        <v>0</v>
      </c>
      <c r="Y283" s="88">
        <f t="shared" si="79"/>
        <v>0</v>
      </c>
      <c r="Z283" s="88">
        <f t="shared" si="80"/>
        <v>0</v>
      </c>
      <c r="AA283" s="88">
        <f t="shared" si="81"/>
        <v>1</v>
      </c>
      <c r="AB283" s="88">
        <f t="shared" si="82"/>
        <v>0</v>
      </c>
      <c r="AC283" s="88">
        <f t="shared" si="83"/>
        <v>0</v>
      </c>
      <c r="AD283" s="88">
        <f t="shared" si="84"/>
        <v>0</v>
      </c>
      <c r="AE283" s="88">
        <f t="shared" si="85"/>
        <v>0</v>
      </c>
      <c r="AF283" s="8"/>
      <c r="AG283" s="8"/>
      <c r="AH283" s="8">
        <f t="shared" si="86"/>
        <v>2</v>
      </c>
      <c r="AI283" s="8">
        <f t="shared" si="87"/>
        <v>2</v>
      </c>
      <c r="AJ283" s="8" t="str">
        <f t="shared" si="88"/>
        <v>Correct</v>
      </c>
      <c r="AK283" s="8"/>
      <c r="AL283" s="159" t="str">
        <f>IFERROR(VLOOKUP(Table1[[#This Row],[RespondentID]],'All Data'!$A284:$CN856,81,FALSE),"unknown")</f>
        <v>Female</v>
      </c>
      <c r="AM283" s="159">
        <f>IFERROR(VLOOKUP(Table1[[#This Row],[RespondentID]],'All Data'!$A284:$CN856,82,FALSE),"unknown")</f>
        <v>54</v>
      </c>
      <c r="AN283" s="159" t="str">
        <f>IFERROR(VLOOKUP(Table1[[#This Row],[RespondentID]],'All Data'!$A284:$CN856,83,FALSE),"unknown")</f>
        <v>Suffolk</v>
      </c>
      <c r="AO283" s="159" t="str">
        <f>IFERROR(VLOOKUP(Table1[[#This Row],[RespondentID]],'All Data'!$A284:$CN856,84,FALSE),"unknown")</f>
        <v>Central Islip, 11722</v>
      </c>
      <c r="AP283" s="159" t="str">
        <f>IFERROR(VLOOKUP(Table1[[#This Row],[RespondentID]],'All Data'!$A284:$CN856,85,FALSE),"unknown")</f>
        <v>White/Caucasian</v>
      </c>
      <c r="AQ283" s="159" t="str">
        <f>IFERROR(VLOOKUP(Table1[[#This Row],[RespondentID]],'All Data'!$A284:$CN856,86,FALSE),"unknown")</f>
        <v>No</v>
      </c>
      <c r="AR283" s="159" t="str">
        <f>IFERROR(VLOOKUP(Table1[[#This Row],[RespondentID]],'All Data'!$A284:$CN856,87,FALSE),"unknown")</f>
        <v xml:space="preserve">English </v>
      </c>
      <c r="AS283" s="159" t="str">
        <f>IFERROR(VLOOKUP(Table1[[#This Row],[RespondentID]],'All Data'!$A284:$CN856,88,FALSE),"unknown")</f>
        <v>$35,000 to $49,999</v>
      </c>
      <c r="AT283" s="159" t="str">
        <f>IFERROR(VLOOKUP(Table1[[#This Row],[RespondentID]],'All Data'!$A284:$CN856,89,FALSE),"unknown")</f>
        <v>College graduate</v>
      </c>
      <c r="AU283" s="159" t="str">
        <f>IFERROR(VLOOKUP(Table1[[#This Row],[RespondentID]],'All Data'!$A284:$CN856,90,FALSE),"unknown")</f>
        <v>Retired</v>
      </c>
      <c r="AV283" s="159" t="str">
        <f>IFERROR(VLOOKUP(Table1[[#This Row],[RespondentID]],'All Data'!$A284:$CN856,91,FALSE),"unknown")</f>
        <v>Yes</v>
      </c>
      <c r="AW283" s="159" t="str">
        <f>IFERROR(VLOOKUP(Table1[[#This Row],[RespondentID]],'All Data'!$A284:$CN856,92,FALSE),"unknown")</f>
        <v>No</v>
      </c>
    </row>
    <row r="284" spans="1:49" x14ac:dyDescent="0.35">
      <c r="A284" s="6">
        <v>7045772084</v>
      </c>
      <c r="B284" s="6"/>
      <c r="C284" s="6"/>
      <c r="D284" s="6" t="s">
        <v>20</v>
      </c>
      <c r="E284" s="6"/>
      <c r="F284" s="6"/>
      <c r="G284" s="6"/>
      <c r="H284" s="6"/>
      <c r="I284" s="6"/>
      <c r="J284" s="6"/>
      <c r="K284" s="6"/>
      <c r="L284" s="6"/>
      <c r="M284" s="6"/>
      <c r="N284" s="6"/>
      <c r="O284" s="8"/>
      <c r="P284" s="8">
        <f t="shared" si="72"/>
        <v>1</v>
      </c>
      <c r="Q284" s="9">
        <f t="shared" si="73"/>
        <v>3</v>
      </c>
      <c r="R284" s="8"/>
      <c r="S284" s="8">
        <f t="shared" si="89"/>
        <v>0</v>
      </c>
      <c r="T284" s="8">
        <f t="shared" si="74"/>
        <v>0</v>
      </c>
      <c r="U284" s="8">
        <f t="shared" si="75"/>
        <v>1</v>
      </c>
      <c r="V284" s="88">
        <f t="shared" si="76"/>
        <v>0</v>
      </c>
      <c r="W284" s="88">
        <f t="shared" si="77"/>
        <v>0</v>
      </c>
      <c r="X284" s="88">
        <f t="shared" si="78"/>
        <v>0</v>
      </c>
      <c r="Y284" s="88">
        <f t="shared" si="79"/>
        <v>0</v>
      </c>
      <c r="Z284" s="88">
        <f t="shared" si="80"/>
        <v>0</v>
      </c>
      <c r="AA284" s="88">
        <f t="shared" si="81"/>
        <v>0</v>
      </c>
      <c r="AB284" s="88">
        <f t="shared" si="82"/>
        <v>0</v>
      </c>
      <c r="AC284" s="88">
        <f t="shared" si="83"/>
        <v>0</v>
      </c>
      <c r="AD284" s="88">
        <f t="shared" si="84"/>
        <v>0</v>
      </c>
      <c r="AE284" s="88">
        <f t="shared" si="85"/>
        <v>0</v>
      </c>
      <c r="AF284" s="8"/>
      <c r="AG284" s="8"/>
      <c r="AH284" s="8">
        <f t="shared" si="86"/>
        <v>1</v>
      </c>
      <c r="AI284" s="8">
        <f t="shared" si="87"/>
        <v>1</v>
      </c>
      <c r="AJ284" s="8" t="str">
        <f t="shared" si="88"/>
        <v>Correct</v>
      </c>
      <c r="AK284" s="8"/>
      <c r="AL284" s="159" t="str">
        <f>IFERROR(VLOOKUP(Table1[[#This Row],[RespondentID]],'All Data'!$A285:$CN857,81,FALSE),"unknown")</f>
        <v>Male</v>
      </c>
      <c r="AM284" s="159">
        <f>IFERROR(VLOOKUP(Table1[[#This Row],[RespondentID]],'All Data'!$A285:$CN857,82,FALSE),"unknown")</f>
        <v>74</v>
      </c>
      <c r="AN284" s="159" t="str">
        <f>IFERROR(VLOOKUP(Table1[[#This Row],[RespondentID]],'All Data'!$A285:$CN857,83,FALSE),"unknown")</f>
        <v>Suffolk</v>
      </c>
      <c r="AO284" s="159" t="str">
        <f>IFERROR(VLOOKUP(Table1[[#This Row],[RespondentID]],'All Data'!$A285:$CN857,84,FALSE),"unknown")</f>
        <v>West Islip, 11795</v>
      </c>
      <c r="AP284" s="159" t="str">
        <f>IFERROR(VLOOKUP(Table1[[#This Row],[RespondentID]],'All Data'!$A285:$CN857,85,FALSE),"unknown")</f>
        <v>White/Caucasian</v>
      </c>
      <c r="AQ284" s="159" t="str">
        <f>IFERROR(VLOOKUP(Table1[[#This Row],[RespondentID]],'All Data'!$A285:$CN857,86,FALSE),"unknown")</f>
        <v>No</v>
      </c>
      <c r="AR284" s="159" t="str">
        <f>IFERROR(VLOOKUP(Table1[[#This Row],[RespondentID]],'All Data'!$A285:$CN857,87,FALSE),"unknown")</f>
        <v xml:space="preserve">English </v>
      </c>
      <c r="AS284" s="159" t="str">
        <f>IFERROR(VLOOKUP(Table1[[#This Row],[RespondentID]],'All Data'!$A285:$CN857,88,FALSE),"unknown")</f>
        <v>Over $125,000</v>
      </c>
      <c r="AT284" s="159" t="str">
        <f>IFERROR(VLOOKUP(Table1[[#This Row],[RespondentID]],'All Data'!$A285:$CN857,89,FALSE),"unknown")</f>
        <v>College graduate</v>
      </c>
      <c r="AU284" s="159" t="str">
        <f>IFERROR(VLOOKUP(Table1[[#This Row],[RespondentID]],'All Data'!$A285:$CN857,90,FALSE),"unknown")</f>
        <v>Retired</v>
      </c>
      <c r="AV284" s="159" t="str">
        <f>IFERROR(VLOOKUP(Table1[[#This Row],[RespondentID]],'All Data'!$A285:$CN857,91,FALSE),"unknown")</f>
        <v>Yes</v>
      </c>
      <c r="AW284" s="159" t="str">
        <f>IFERROR(VLOOKUP(Table1[[#This Row],[RespondentID]],'All Data'!$A285:$CN857,92,FALSE),"unknown")</f>
        <v>No</v>
      </c>
    </row>
    <row r="285" spans="1:49" x14ac:dyDescent="0.35">
      <c r="A285" s="6">
        <v>7045771777</v>
      </c>
      <c r="B285" s="6"/>
      <c r="C285" s="6"/>
      <c r="D285" s="6"/>
      <c r="E285" s="6"/>
      <c r="F285" s="6"/>
      <c r="G285" s="6"/>
      <c r="H285" s="6"/>
      <c r="I285" s="6" t="s">
        <v>25</v>
      </c>
      <c r="J285" s="6"/>
      <c r="K285" s="6"/>
      <c r="L285" s="6"/>
      <c r="M285" s="6"/>
      <c r="N285" s="6" t="s">
        <v>30</v>
      </c>
      <c r="O285" s="8"/>
      <c r="P285" s="8">
        <f t="shared" si="72"/>
        <v>2</v>
      </c>
      <c r="Q285" s="10">
        <f t="shared" si="73"/>
        <v>1.5</v>
      </c>
      <c r="R285" s="8"/>
      <c r="S285" s="8">
        <f t="shared" si="89"/>
        <v>0</v>
      </c>
      <c r="T285" s="8">
        <f t="shared" si="74"/>
        <v>0</v>
      </c>
      <c r="U285" s="8">
        <f t="shared" si="75"/>
        <v>0</v>
      </c>
      <c r="V285" s="88">
        <f t="shared" si="76"/>
        <v>0</v>
      </c>
      <c r="W285" s="88">
        <f t="shared" si="77"/>
        <v>0</v>
      </c>
      <c r="X285" s="88">
        <f t="shared" si="78"/>
        <v>0</v>
      </c>
      <c r="Y285" s="88">
        <f t="shared" si="79"/>
        <v>0</v>
      </c>
      <c r="Z285" s="88">
        <f t="shared" si="80"/>
        <v>1</v>
      </c>
      <c r="AA285" s="88">
        <f t="shared" si="81"/>
        <v>0</v>
      </c>
      <c r="AB285" s="88">
        <f t="shared" si="82"/>
        <v>0</v>
      </c>
      <c r="AC285" s="88">
        <f t="shared" si="83"/>
        <v>0</v>
      </c>
      <c r="AD285" s="88">
        <f t="shared" si="84"/>
        <v>0</v>
      </c>
      <c r="AE285" s="88">
        <f t="shared" si="85"/>
        <v>1</v>
      </c>
      <c r="AF285" s="8"/>
      <c r="AG285" s="8"/>
      <c r="AH285" s="8">
        <f t="shared" si="86"/>
        <v>2</v>
      </c>
      <c r="AI285" s="8">
        <f t="shared" si="87"/>
        <v>2</v>
      </c>
      <c r="AJ285" s="8" t="str">
        <f t="shared" si="88"/>
        <v>Correct</v>
      </c>
      <c r="AK285" s="8"/>
      <c r="AL285" s="159" t="str">
        <f>IFERROR(VLOOKUP(Table1[[#This Row],[RespondentID]],'All Data'!$A286:$CN858,81,FALSE),"unknown")</f>
        <v>Female</v>
      </c>
      <c r="AM285" s="159">
        <f>IFERROR(VLOOKUP(Table1[[#This Row],[RespondentID]],'All Data'!$A286:$CN858,82,FALSE),"unknown")</f>
        <v>62</v>
      </c>
      <c r="AN285" s="159" t="str">
        <f>IFERROR(VLOOKUP(Table1[[#This Row],[RespondentID]],'All Data'!$A286:$CN858,83,FALSE),"unknown")</f>
        <v>Suffolk</v>
      </c>
      <c r="AO285" s="159" t="str">
        <f>IFERROR(VLOOKUP(Table1[[#This Row],[RespondentID]],'All Data'!$A286:$CN858,84,FALSE),"unknown")</f>
        <v>Brentwood, 11717</v>
      </c>
      <c r="AP285" s="159" t="str">
        <f>IFERROR(VLOOKUP(Table1[[#This Row],[RespondentID]],'All Data'!$A286:$CN858,85,FALSE),"unknown")</f>
        <v>White/Caucasian</v>
      </c>
      <c r="AQ285" s="159" t="str">
        <f>IFERROR(VLOOKUP(Table1[[#This Row],[RespondentID]],'All Data'!$A286:$CN858,86,FALSE),"unknown")</f>
        <v>No</v>
      </c>
      <c r="AR285" s="159" t="str">
        <f>IFERROR(VLOOKUP(Table1[[#This Row],[RespondentID]],'All Data'!$A286:$CN858,87,FALSE),"unknown")</f>
        <v xml:space="preserve">English </v>
      </c>
      <c r="AS285" s="159" t="str">
        <f>IFERROR(VLOOKUP(Table1[[#This Row],[RespondentID]],'All Data'!$A286:$CN858,88,FALSE),"unknown")</f>
        <v>$75,000 to $125,000</v>
      </c>
      <c r="AT285" s="159" t="str">
        <f>IFERROR(VLOOKUP(Table1[[#This Row],[RespondentID]],'All Data'!$A286:$CN858,89,FALSE),"unknown")</f>
        <v>Graduate school</v>
      </c>
      <c r="AU285" s="159" t="str">
        <f>IFERROR(VLOOKUP(Table1[[#This Row],[RespondentID]],'All Data'!$A286:$CN858,90,FALSE),"unknown")</f>
        <v>Employed for wages</v>
      </c>
      <c r="AV285" s="159" t="str">
        <f>IFERROR(VLOOKUP(Table1[[#This Row],[RespondentID]],'All Data'!$A286:$CN858,91,FALSE),"unknown")</f>
        <v>Yes</v>
      </c>
      <c r="AW285" s="159" t="str">
        <f>IFERROR(VLOOKUP(Table1[[#This Row],[RespondentID]],'All Data'!$A286:$CN858,92,FALSE),"unknown")</f>
        <v>Yes</v>
      </c>
    </row>
    <row r="286" spans="1:49" x14ac:dyDescent="0.35">
      <c r="A286" s="6">
        <v>7045771436</v>
      </c>
      <c r="B286" s="6"/>
      <c r="C286" s="6"/>
      <c r="D286" s="6"/>
      <c r="E286" s="6"/>
      <c r="F286" s="6"/>
      <c r="G286" s="6"/>
      <c r="H286" s="6"/>
      <c r="I286" s="6"/>
      <c r="J286" s="6" t="s">
        <v>26</v>
      </c>
      <c r="K286" s="6" t="s">
        <v>27</v>
      </c>
      <c r="L286" s="6" t="s">
        <v>28</v>
      </c>
      <c r="M286" s="6"/>
      <c r="N286" s="6"/>
      <c r="O286" s="8"/>
      <c r="P286" s="8">
        <f t="shared" si="72"/>
        <v>3</v>
      </c>
      <c r="Q286" s="9">
        <f t="shared" si="73"/>
        <v>1</v>
      </c>
      <c r="R286" s="8"/>
      <c r="S286" s="8">
        <f t="shared" si="89"/>
        <v>0</v>
      </c>
      <c r="T286" s="8">
        <f t="shared" si="74"/>
        <v>0</v>
      </c>
      <c r="U286" s="8">
        <f t="shared" si="75"/>
        <v>0</v>
      </c>
      <c r="V286" s="88">
        <f t="shared" si="76"/>
        <v>0</v>
      </c>
      <c r="W286" s="88">
        <f t="shared" si="77"/>
        <v>0</v>
      </c>
      <c r="X286" s="88">
        <f t="shared" si="78"/>
        <v>0</v>
      </c>
      <c r="Y286" s="88">
        <f t="shared" si="79"/>
        <v>0</v>
      </c>
      <c r="Z286" s="88">
        <f t="shared" si="80"/>
        <v>0</v>
      </c>
      <c r="AA286" s="88">
        <f t="shared" si="81"/>
        <v>1</v>
      </c>
      <c r="AB286" s="88">
        <f t="shared" si="82"/>
        <v>1</v>
      </c>
      <c r="AC286" s="88">
        <f t="shared" si="83"/>
        <v>1</v>
      </c>
      <c r="AD286" s="88">
        <f t="shared" si="84"/>
        <v>0</v>
      </c>
      <c r="AE286" s="88">
        <f t="shared" si="85"/>
        <v>0</v>
      </c>
      <c r="AF286" s="8"/>
      <c r="AG286" s="8"/>
      <c r="AH286" s="8">
        <f t="shared" si="86"/>
        <v>3</v>
      </c>
      <c r="AI286" s="8">
        <f t="shared" si="87"/>
        <v>3</v>
      </c>
      <c r="AJ286" s="8" t="str">
        <f t="shared" si="88"/>
        <v>Correct</v>
      </c>
      <c r="AK286" s="8"/>
      <c r="AL286" s="159" t="str">
        <f>IFERROR(VLOOKUP(Table1[[#This Row],[RespondentID]],'All Data'!$A287:$CN859,81,FALSE),"unknown")</f>
        <v>Female</v>
      </c>
      <c r="AM286" s="159">
        <f>IFERROR(VLOOKUP(Table1[[#This Row],[RespondentID]],'All Data'!$A287:$CN859,82,FALSE),"unknown")</f>
        <v>62</v>
      </c>
      <c r="AN286" s="159" t="str">
        <f>IFERROR(VLOOKUP(Table1[[#This Row],[RespondentID]],'All Data'!$A287:$CN859,83,FALSE),"unknown")</f>
        <v>Suffolk</v>
      </c>
      <c r="AO286" s="159" t="str">
        <f>IFERROR(VLOOKUP(Table1[[#This Row],[RespondentID]],'All Data'!$A287:$CN859,84,FALSE),"unknown")</f>
        <v>Mastic Beach, 11951</v>
      </c>
      <c r="AP286" s="159" t="str">
        <f>IFERROR(VLOOKUP(Table1[[#This Row],[RespondentID]],'All Data'!$A287:$CN859,85,FALSE),"unknown")</f>
        <v>White/Caucasian</v>
      </c>
      <c r="AQ286" s="159" t="str">
        <f>IFERROR(VLOOKUP(Table1[[#This Row],[RespondentID]],'All Data'!$A287:$CN859,86,FALSE),"unknown")</f>
        <v>No</v>
      </c>
      <c r="AR286" s="159" t="str">
        <f>IFERROR(VLOOKUP(Table1[[#This Row],[RespondentID]],'All Data'!$A287:$CN859,87,FALSE),"unknown")</f>
        <v xml:space="preserve">English </v>
      </c>
      <c r="AS286" s="159" t="str">
        <f>IFERROR(VLOOKUP(Table1[[#This Row],[RespondentID]],'All Data'!$A287:$CN859,88,FALSE),"unknown")</f>
        <v>Over $125,000</v>
      </c>
      <c r="AT286" s="159" t="str">
        <f>IFERROR(VLOOKUP(Table1[[#This Row],[RespondentID]],'All Data'!$A287:$CN859,89,FALSE),"unknown")</f>
        <v>College graduate</v>
      </c>
      <c r="AU286" s="159" t="str">
        <f>IFERROR(VLOOKUP(Table1[[#This Row],[RespondentID]],'All Data'!$A287:$CN859,90,FALSE),"unknown")</f>
        <v>Retired</v>
      </c>
      <c r="AV286" s="159" t="str">
        <f>IFERROR(VLOOKUP(Table1[[#This Row],[RespondentID]],'All Data'!$A287:$CN859,91,FALSE),"unknown")</f>
        <v>Yes</v>
      </c>
      <c r="AW286" s="159" t="str">
        <f>IFERROR(VLOOKUP(Table1[[#This Row],[RespondentID]],'All Data'!$A287:$CN859,92,FALSE),"unknown")</f>
        <v>Yes</v>
      </c>
    </row>
    <row r="287" spans="1:49" x14ac:dyDescent="0.35">
      <c r="A287" s="6">
        <v>7045771204</v>
      </c>
      <c r="B287" s="6"/>
      <c r="C287" s="6"/>
      <c r="D287" s="6" t="s">
        <v>20</v>
      </c>
      <c r="E287" s="6"/>
      <c r="F287" s="6"/>
      <c r="G287" s="6"/>
      <c r="H287" s="6"/>
      <c r="I287" s="6" t="s">
        <v>25</v>
      </c>
      <c r="J287" s="6"/>
      <c r="K287" s="6"/>
      <c r="L287" s="6"/>
      <c r="M287" s="6"/>
      <c r="N287" s="6" t="s">
        <v>30</v>
      </c>
      <c r="O287" s="8"/>
      <c r="P287" s="8">
        <f t="shared" si="72"/>
        <v>3</v>
      </c>
      <c r="Q287" s="10">
        <f t="shared" si="73"/>
        <v>1</v>
      </c>
      <c r="R287" s="8"/>
      <c r="S287" s="8">
        <f t="shared" si="89"/>
        <v>0</v>
      </c>
      <c r="T287" s="8">
        <f t="shared" si="74"/>
        <v>0</v>
      </c>
      <c r="U287" s="8">
        <f t="shared" si="75"/>
        <v>1</v>
      </c>
      <c r="V287" s="88">
        <f t="shared" si="76"/>
        <v>0</v>
      </c>
      <c r="W287" s="88">
        <f t="shared" si="77"/>
        <v>0</v>
      </c>
      <c r="X287" s="88">
        <f t="shared" si="78"/>
        <v>0</v>
      </c>
      <c r="Y287" s="88">
        <f t="shared" si="79"/>
        <v>0</v>
      </c>
      <c r="Z287" s="88">
        <f t="shared" si="80"/>
        <v>1</v>
      </c>
      <c r="AA287" s="88">
        <f t="shared" si="81"/>
        <v>0</v>
      </c>
      <c r="AB287" s="88">
        <f t="shared" si="82"/>
        <v>0</v>
      </c>
      <c r="AC287" s="88">
        <f t="shared" si="83"/>
        <v>0</v>
      </c>
      <c r="AD287" s="88">
        <f t="shared" si="84"/>
        <v>0</v>
      </c>
      <c r="AE287" s="88">
        <f t="shared" si="85"/>
        <v>1</v>
      </c>
      <c r="AF287" s="8"/>
      <c r="AG287" s="8"/>
      <c r="AH287" s="8">
        <f t="shared" si="86"/>
        <v>3</v>
      </c>
      <c r="AI287" s="8">
        <f t="shared" si="87"/>
        <v>3</v>
      </c>
      <c r="AJ287" s="8" t="str">
        <f t="shared" si="88"/>
        <v>Correct</v>
      </c>
      <c r="AK287" s="8"/>
      <c r="AL287" s="159" t="str">
        <f>IFERROR(VLOOKUP(Table1[[#This Row],[RespondentID]],'All Data'!$A288:$CN860,81,FALSE),"unknown")</f>
        <v>Female</v>
      </c>
      <c r="AM287" s="159">
        <f>IFERROR(VLOOKUP(Table1[[#This Row],[RespondentID]],'All Data'!$A288:$CN860,82,FALSE),"unknown")</f>
        <v>68</v>
      </c>
      <c r="AN287" s="159" t="str">
        <f>IFERROR(VLOOKUP(Table1[[#This Row],[RespondentID]],'All Data'!$A288:$CN860,83,FALSE),"unknown")</f>
        <v>Suffolk</v>
      </c>
      <c r="AO287" s="159" t="str">
        <f>IFERROR(VLOOKUP(Table1[[#This Row],[RespondentID]],'All Data'!$A288:$CN860,84,FALSE),"unknown")</f>
        <v>Islip Terrace, 11752</v>
      </c>
      <c r="AP287" s="159" t="str">
        <f>IFERROR(VLOOKUP(Table1[[#This Row],[RespondentID]],'All Data'!$A288:$CN860,85,FALSE),"unknown")</f>
        <v>White/Caucasian</v>
      </c>
      <c r="AQ287" s="159" t="str">
        <f>IFERROR(VLOOKUP(Table1[[#This Row],[RespondentID]],'All Data'!$A288:$CN860,86,FALSE),"unknown")</f>
        <v>No</v>
      </c>
      <c r="AR287" s="159" t="str">
        <f>IFERROR(VLOOKUP(Table1[[#This Row],[RespondentID]],'All Data'!$A288:$CN860,87,FALSE),"unknown")</f>
        <v xml:space="preserve">English </v>
      </c>
      <c r="AS287" s="159">
        <f>IFERROR(VLOOKUP(Table1[[#This Row],[RespondentID]],'All Data'!$A288:$CN860,88,FALSE),"unknown")</f>
        <v>0</v>
      </c>
      <c r="AT287" s="159">
        <f>IFERROR(VLOOKUP(Table1[[#This Row],[RespondentID]],'All Data'!$A288:$CN860,89,FALSE),"unknown")</f>
        <v>0</v>
      </c>
      <c r="AU287" s="159" t="str">
        <f>IFERROR(VLOOKUP(Table1[[#This Row],[RespondentID]],'All Data'!$A288:$CN860,90,FALSE),"unknown")</f>
        <v>Retired</v>
      </c>
      <c r="AV287" s="159" t="str">
        <f>IFERROR(VLOOKUP(Table1[[#This Row],[RespondentID]],'All Data'!$A288:$CN860,91,FALSE),"unknown")</f>
        <v>Yes</v>
      </c>
      <c r="AW287" s="159" t="str">
        <f>IFERROR(VLOOKUP(Table1[[#This Row],[RespondentID]],'All Data'!$A288:$CN860,92,FALSE),"unknown")</f>
        <v>Yes</v>
      </c>
    </row>
    <row r="288" spans="1:49" x14ac:dyDescent="0.35">
      <c r="A288" s="6">
        <v>7045770957</v>
      </c>
      <c r="B288" s="6"/>
      <c r="C288" s="6" t="s">
        <v>19</v>
      </c>
      <c r="D288" s="6"/>
      <c r="E288" s="6"/>
      <c r="F288" s="6"/>
      <c r="G288" s="6"/>
      <c r="H288" s="6"/>
      <c r="I288" s="6"/>
      <c r="J288" s="6"/>
      <c r="K288" s="6"/>
      <c r="L288" s="6"/>
      <c r="M288" s="6"/>
      <c r="N288" s="6" t="s">
        <v>30</v>
      </c>
      <c r="O288" s="8"/>
      <c r="P288" s="8">
        <f t="shared" si="72"/>
        <v>2</v>
      </c>
      <c r="Q288" s="9">
        <f t="shared" si="73"/>
        <v>1.5</v>
      </c>
      <c r="R288" s="8"/>
      <c r="S288" s="8">
        <f t="shared" si="89"/>
        <v>0</v>
      </c>
      <c r="T288" s="8">
        <f t="shared" si="74"/>
        <v>1</v>
      </c>
      <c r="U288" s="8">
        <f t="shared" si="75"/>
        <v>0</v>
      </c>
      <c r="V288" s="88">
        <f t="shared" si="76"/>
        <v>0</v>
      </c>
      <c r="W288" s="88">
        <f t="shared" si="77"/>
        <v>0</v>
      </c>
      <c r="X288" s="88">
        <f t="shared" si="78"/>
        <v>0</v>
      </c>
      <c r="Y288" s="88">
        <f t="shared" si="79"/>
        <v>0</v>
      </c>
      <c r="Z288" s="88">
        <f t="shared" si="80"/>
        <v>0</v>
      </c>
      <c r="AA288" s="88">
        <f t="shared" si="81"/>
        <v>0</v>
      </c>
      <c r="AB288" s="88">
        <f t="shared" si="82"/>
        <v>0</v>
      </c>
      <c r="AC288" s="88">
        <f t="shared" si="83"/>
        <v>0</v>
      </c>
      <c r="AD288" s="88">
        <f t="shared" si="84"/>
        <v>0</v>
      </c>
      <c r="AE288" s="88">
        <f t="shared" si="85"/>
        <v>1</v>
      </c>
      <c r="AF288" s="8"/>
      <c r="AG288" s="8"/>
      <c r="AH288" s="8">
        <f t="shared" si="86"/>
        <v>2</v>
      </c>
      <c r="AI288" s="8">
        <f t="shared" si="87"/>
        <v>2</v>
      </c>
      <c r="AJ288" s="8" t="str">
        <f t="shared" si="88"/>
        <v>Correct</v>
      </c>
      <c r="AK288" s="8"/>
      <c r="AL288" s="159" t="str">
        <f>IFERROR(VLOOKUP(Table1[[#This Row],[RespondentID]],'All Data'!$A289:$CN861,81,FALSE),"unknown")</f>
        <v>Female</v>
      </c>
      <c r="AM288" s="159">
        <f>IFERROR(VLOOKUP(Table1[[#This Row],[RespondentID]],'All Data'!$A289:$CN861,82,FALSE),"unknown")</f>
        <v>70</v>
      </c>
      <c r="AN288" s="159" t="str">
        <f>IFERROR(VLOOKUP(Table1[[#This Row],[RespondentID]],'All Data'!$A289:$CN861,83,FALSE),"unknown")</f>
        <v>Suffolk</v>
      </c>
      <c r="AO288" s="159" t="str">
        <f>IFERROR(VLOOKUP(Table1[[#This Row],[RespondentID]],'All Data'!$A289:$CN861,84,FALSE),"unknown")</f>
        <v>Islip Terrace, 11752</v>
      </c>
      <c r="AP288" s="159" t="str">
        <f>IFERROR(VLOOKUP(Table1[[#This Row],[RespondentID]],'All Data'!$A289:$CN861,85,FALSE),"unknown")</f>
        <v>White/Caucasian</v>
      </c>
      <c r="AQ288" s="159" t="str">
        <f>IFERROR(VLOOKUP(Table1[[#This Row],[RespondentID]],'All Data'!$A289:$CN861,86,FALSE),"unknown")</f>
        <v>No</v>
      </c>
      <c r="AR288" s="159" t="str">
        <f>IFERROR(VLOOKUP(Table1[[#This Row],[RespondentID]],'All Data'!$A289:$CN861,87,FALSE),"unknown")</f>
        <v xml:space="preserve">English </v>
      </c>
      <c r="AS288" s="159" t="str">
        <f>IFERROR(VLOOKUP(Table1[[#This Row],[RespondentID]],'All Data'!$A289:$CN861,88,FALSE),"unknown")</f>
        <v>$50,000 to $74,999</v>
      </c>
      <c r="AT288" s="159" t="str">
        <f>IFERROR(VLOOKUP(Table1[[#This Row],[RespondentID]],'All Data'!$A289:$CN861,89,FALSE),"unknown")</f>
        <v>Some college</v>
      </c>
      <c r="AU288" s="159" t="str">
        <f>IFERROR(VLOOKUP(Table1[[#This Row],[RespondentID]],'All Data'!$A289:$CN861,90,FALSE),"unknown")</f>
        <v>Retired</v>
      </c>
      <c r="AV288" s="159" t="str">
        <f>IFERROR(VLOOKUP(Table1[[#This Row],[RespondentID]],'All Data'!$A289:$CN861,91,FALSE),"unknown")</f>
        <v>Yes</v>
      </c>
      <c r="AW288" s="159" t="str">
        <f>IFERROR(VLOOKUP(Table1[[#This Row],[RespondentID]],'All Data'!$A289:$CN861,92,FALSE),"unknown")</f>
        <v>Yes</v>
      </c>
    </row>
    <row r="289" spans="1:49" x14ac:dyDescent="0.35">
      <c r="A289" s="6">
        <v>7045770683</v>
      </c>
      <c r="B289" s="6"/>
      <c r="C289" s="6"/>
      <c r="D289" s="6"/>
      <c r="E289" s="6"/>
      <c r="F289" s="6"/>
      <c r="G289" s="6"/>
      <c r="H289" s="6"/>
      <c r="I289" s="6"/>
      <c r="J289" s="6"/>
      <c r="K289" s="6"/>
      <c r="L289" s="6"/>
      <c r="M289" s="6"/>
      <c r="N289" s="6"/>
      <c r="O289" s="8"/>
      <c r="P289" s="8">
        <f t="shared" si="72"/>
        <v>0</v>
      </c>
      <c r="Q289" s="10" t="e">
        <f t="shared" si="73"/>
        <v>#DIV/0!</v>
      </c>
      <c r="R289" s="8"/>
      <c r="S289" s="8">
        <f t="shared" si="89"/>
        <v>0</v>
      </c>
      <c r="T289" s="8">
        <f t="shared" si="74"/>
        <v>0</v>
      </c>
      <c r="U289" s="8">
        <f t="shared" si="75"/>
        <v>0</v>
      </c>
      <c r="V289" s="88">
        <f t="shared" si="76"/>
        <v>0</v>
      </c>
      <c r="W289" s="88">
        <f t="shared" si="77"/>
        <v>0</v>
      </c>
      <c r="X289" s="88">
        <f t="shared" si="78"/>
        <v>0</v>
      </c>
      <c r="Y289" s="88">
        <f t="shared" si="79"/>
        <v>0</v>
      </c>
      <c r="Z289" s="88">
        <f t="shared" si="80"/>
        <v>0</v>
      </c>
      <c r="AA289" s="88">
        <f t="shared" si="81"/>
        <v>0</v>
      </c>
      <c r="AB289" s="88">
        <f t="shared" si="82"/>
        <v>0</v>
      </c>
      <c r="AC289" s="88">
        <f t="shared" si="83"/>
        <v>0</v>
      </c>
      <c r="AD289" s="88">
        <f t="shared" si="84"/>
        <v>0</v>
      </c>
      <c r="AE289" s="88">
        <f t="shared" si="85"/>
        <v>0</v>
      </c>
      <c r="AF289" s="8"/>
      <c r="AG289" s="8"/>
      <c r="AH289" s="8">
        <f t="shared" si="86"/>
        <v>0</v>
      </c>
      <c r="AI289" s="8">
        <f t="shared" si="87"/>
        <v>0</v>
      </c>
      <c r="AJ289" s="8" t="str">
        <f t="shared" si="88"/>
        <v>Correct</v>
      </c>
      <c r="AK289" s="8"/>
      <c r="AL289" s="159" t="str">
        <f>IFERROR(VLOOKUP(Table1[[#This Row],[RespondentID]],'All Data'!$A290:$CN862,81,FALSE),"unknown")</f>
        <v>Female</v>
      </c>
      <c r="AM289" s="159">
        <f>IFERROR(VLOOKUP(Table1[[#This Row],[RespondentID]],'All Data'!$A290:$CN862,82,FALSE),"unknown")</f>
        <v>34</v>
      </c>
      <c r="AN289" s="159" t="str">
        <f>IFERROR(VLOOKUP(Table1[[#This Row],[RespondentID]],'All Data'!$A290:$CN862,83,FALSE),"unknown")</f>
        <v>Suffolk</v>
      </c>
      <c r="AO289" s="159" t="str">
        <f>IFERROR(VLOOKUP(Table1[[#This Row],[RespondentID]],'All Data'!$A290:$CN862,84,FALSE),"unknown")</f>
        <v>Islip Terrace, 11752</v>
      </c>
      <c r="AP289" s="159" t="str">
        <f>IFERROR(VLOOKUP(Table1[[#This Row],[RespondentID]],'All Data'!$A290:$CN862,85,FALSE),"unknown")</f>
        <v>White/Caucasian</v>
      </c>
      <c r="AQ289" s="159" t="str">
        <f>IFERROR(VLOOKUP(Table1[[#This Row],[RespondentID]],'All Data'!$A290:$CN862,86,FALSE),"unknown")</f>
        <v>Yes</v>
      </c>
      <c r="AR289" s="159" t="str">
        <f>IFERROR(VLOOKUP(Table1[[#This Row],[RespondentID]],'All Data'!$A290:$CN862,87,FALSE),"unknown")</f>
        <v xml:space="preserve">English </v>
      </c>
      <c r="AS289" s="159" t="str">
        <f>IFERROR(VLOOKUP(Table1[[#This Row],[RespondentID]],'All Data'!$A290:$CN862,88,FALSE),"unknown")</f>
        <v>Over $125,000</v>
      </c>
      <c r="AT289" s="159" t="str">
        <f>IFERROR(VLOOKUP(Table1[[#This Row],[RespondentID]],'All Data'!$A290:$CN862,89,FALSE),"unknown")</f>
        <v>College graduate</v>
      </c>
      <c r="AU289" s="159" t="str">
        <f>IFERROR(VLOOKUP(Table1[[#This Row],[RespondentID]],'All Data'!$A290:$CN862,90,FALSE),"unknown")</f>
        <v>Out of work, but not currently looking</v>
      </c>
      <c r="AV289" s="159" t="str">
        <f>IFERROR(VLOOKUP(Table1[[#This Row],[RespondentID]],'All Data'!$A290:$CN862,91,FALSE),"unknown")</f>
        <v>Yes</v>
      </c>
      <c r="AW289" s="159" t="str">
        <f>IFERROR(VLOOKUP(Table1[[#This Row],[RespondentID]],'All Data'!$A290:$CN862,92,FALSE),"unknown")</f>
        <v>Yes</v>
      </c>
    </row>
    <row r="290" spans="1:49" x14ac:dyDescent="0.35">
      <c r="A290" s="6">
        <v>7045770126</v>
      </c>
      <c r="B290" s="6"/>
      <c r="C290" s="6"/>
      <c r="D290" s="6"/>
      <c r="E290" s="6"/>
      <c r="F290" s="6"/>
      <c r="G290" s="6"/>
      <c r="H290" s="6"/>
      <c r="I290" s="6"/>
      <c r="J290" s="6"/>
      <c r="K290" s="6"/>
      <c r="L290" s="6"/>
      <c r="M290" s="6"/>
      <c r="N290" s="6" t="s">
        <v>30</v>
      </c>
      <c r="O290" s="8"/>
      <c r="P290" s="8">
        <f t="shared" si="72"/>
        <v>1</v>
      </c>
      <c r="Q290" s="9">
        <f t="shared" si="73"/>
        <v>3</v>
      </c>
      <c r="R290" s="8"/>
      <c r="S290" s="8">
        <f t="shared" si="89"/>
        <v>0</v>
      </c>
      <c r="T290" s="8">
        <f t="shared" si="74"/>
        <v>0</v>
      </c>
      <c r="U290" s="8">
        <f t="shared" si="75"/>
        <v>0</v>
      </c>
      <c r="V290" s="88">
        <f t="shared" si="76"/>
        <v>0</v>
      </c>
      <c r="W290" s="88">
        <f t="shared" si="77"/>
        <v>0</v>
      </c>
      <c r="X290" s="88">
        <f t="shared" si="78"/>
        <v>0</v>
      </c>
      <c r="Y290" s="88">
        <f t="shared" si="79"/>
        <v>0</v>
      </c>
      <c r="Z290" s="88">
        <f t="shared" si="80"/>
        <v>0</v>
      </c>
      <c r="AA290" s="88">
        <f t="shared" si="81"/>
        <v>0</v>
      </c>
      <c r="AB290" s="88">
        <f t="shared" si="82"/>
        <v>0</v>
      </c>
      <c r="AC290" s="88">
        <f t="shared" si="83"/>
        <v>0</v>
      </c>
      <c r="AD290" s="88">
        <f t="shared" si="84"/>
        <v>0</v>
      </c>
      <c r="AE290" s="88">
        <f t="shared" si="85"/>
        <v>1</v>
      </c>
      <c r="AF290" s="8"/>
      <c r="AG290" s="8"/>
      <c r="AH290" s="8">
        <f t="shared" si="86"/>
        <v>1</v>
      </c>
      <c r="AI290" s="8">
        <f t="shared" si="87"/>
        <v>1</v>
      </c>
      <c r="AJ290" s="8" t="str">
        <f t="shared" si="88"/>
        <v>Correct</v>
      </c>
      <c r="AK290" s="8"/>
      <c r="AL290" s="159" t="str">
        <f>IFERROR(VLOOKUP(Table1[[#This Row],[RespondentID]],'All Data'!$A291:$CN863,81,FALSE),"unknown")</f>
        <v>Female</v>
      </c>
      <c r="AM290" s="159">
        <f>IFERROR(VLOOKUP(Table1[[#This Row],[RespondentID]],'All Data'!$A291:$CN863,82,FALSE),"unknown")</f>
        <v>69</v>
      </c>
      <c r="AN290" s="159" t="str">
        <f>IFERROR(VLOOKUP(Table1[[#This Row],[RespondentID]],'All Data'!$A291:$CN863,83,FALSE),"unknown")</f>
        <v>Suffolk</v>
      </c>
      <c r="AO290" s="159" t="str">
        <f>IFERROR(VLOOKUP(Table1[[#This Row],[RespondentID]],'All Data'!$A291:$CN863,84,FALSE),"unknown")</f>
        <v>Brentwood, 11717</v>
      </c>
      <c r="AP290" s="159" t="str">
        <f>IFERROR(VLOOKUP(Table1[[#This Row],[RespondentID]],'All Data'!$A291:$CN863,85,FALSE),"unknown")</f>
        <v>White/Caucasian</v>
      </c>
      <c r="AQ290" s="159">
        <f>IFERROR(VLOOKUP(Table1[[#This Row],[RespondentID]],'All Data'!$A291:$CN863,86,FALSE),"unknown")</f>
        <v>0</v>
      </c>
      <c r="AR290" s="159" t="str">
        <f>IFERROR(VLOOKUP(Table1[[#This Row],[RespondentID]],'All Data'!$A291:$CN863,87,FALSE),"unknown")</f>
        <v xml:space="preserve">English </v>
      </c>
      <c r="AS290" s="159" t="str">
        <f>IFERROR(VLOOKUP(Table1[[#This Row],[RespondentID]],'All Data'!$A291:$CN863,88,FALSE),"unknown")</f>
        <v>$20,000 to $34,999</v>
      </c>
      <c r="AT290" s="159" t="str">
        <f>IFERROR(VLOOKUP(Table1[[#This Row],[RespondentID]],'All Data'!$A291:$CN863,89,FALSE),"unknown")</f>
        <v>College graduate</v>
      </c>
      <c r="AU290" s="159" t="str">
        <f>IFERROR(VLOOKUP(Table1[[#This Row],[RespondentID]],'All Data'!$A291:$CN863,90,FALSE),"unknown")</f>
        <v>Retired</v>
      </c>
      <c r="AV290" s="159" t="str">
        <f>IFERROR(VLOOKUP(Table1[[#This Row],[RespondentID]],'All Data'!$A291:$CN863,91,FALSE),"unknown")</f>
        <v>Yes</v>
      </c>
      <c r="AW290" s="159" t="str">
        <f>IFERROR(VLOOKUP(Table1[[#This Row],[RespondentID]],'All Data'!$A291:$CN863,92,FALSE),"unknown")</f>
        <v>Yes</v>
      </c>
    </row>
    <row r="291" spans="1:49" x14ac:dyDescent="0.35">
      <c r="A291" s="6">
        <v>7045769863</v>
      </c>
      <c r="B291" s="6" t="s">
        <v>18</v>
      </c>
      <c r="C291" s="6" t="s">
        <v>19</v>
      </c>
      <c r="D291" s="6"/>
      <c r="E291" s="6"/>
      <c r="F291" s="6"/>
      <c r="G291" s="6"/>
      <c r="H291" s="6"/>
      <c r="I291" s="6"/>
      <c r="J291" s="6" t="s">
        <v>26</v>
      </c>
      <c r="K291" s="6"/>
      <c r="L291" s="6"/>
      <c r="M291" s="6"/>
      <c r="N291" s="6"/>
      <c r="O291" s="8"/>
      <c r="P291" s="8">
        <f t="shared" si="72"/>
        <v>3</v>
      </c>
      <c r="Q291" s="10">
        <f t="shared" si="73"/>
        <v>1</v>
      </c>
      <c r="R291" s="8"/>
      <c r="S291" s="8">
        <f t="shared" si="89"/>
        <v>1</v>
      </c>
      <c r="T291" s="8">
        <f t="shared" si="74"/>
        <v>1</v>
      </c>
      <c r="U291" s="8">
        <f t="shared" si="75"/>
        <v>0</v>
      </c>
      <c r="V291" s="88">
        <f t="shared" si="76"/>
        <v>0</v>
      </c>
      <c r="W291" s="88">
        <f t="shared" si="77"/>
        <v>0</v>
      </c>
      <c r="X291" s="88">
        <f t="shared" si="78"/>
        <v>0</v>
      </c>
      <c r="Y291" s="88">
        <f t="shared" si="79"/>
        <v>0</v>
      </c>
      <c r="Z291" s="88">
        <f t="shared" si="80"/>
        <v>0</v>
      </c>
      <c r="AA291" s="88">
        <f t="shared" si="81"/>
        <v>1</v>
      </c>
      <c r="AB291" s="88">
        <f t="shared" si="82"/>
        <v>0</v>
      </c>
      <c r="AC291" s="88">
        <f t="shared" si="83"/>
        <v>0</v>
      </c>
      <c r="AD291" s="88">
        <f t="shared" si="84"/>
        <v>0</v>
      </c>
      <c r="AE291" s="88">
        <f t="shared" si="85"/>
        <v>0</v>
      </c>
      <c r="AF291" s="8"/>
      <c r="AG291" s="8"/>
      <c r="AH291" s="8">
        <f t="shared" si="86"/>
        <v>3</v>
      </c>
      <c r="AI291" s="8">
        <f t="shared" si="87"/>
        <v>3</v>
      </c>
      <c r="AJ291" s="8" t="str">
        <f t="shared" si="88"/>
        <v>Correct</v>
      </c>
      <c r="AK291" s="8"/>
      <c r="AL291" s="159" t="str">
        <f>IFERROR(VLOOKUP(Table1[[#This Row],[RespondentID]],'All Data'!$A292:$CN864,81,FALSE),"unknown")</f>
        <v>Female</v>
      </c>
      <c r="AM291" s="159">
        <f>IFERROR(VLOOKUP(Table1[[#This Row],[RespondentID]],'All Data'!$A292:$CN864,82,FALSE),"unknown")</f>
        <v>72</v>
      </c>
      <c r="AN291" s="159" t="str">
        <f>IFERROR(VLOOKUP(Table1[[#This Row],[RespondentID]],'All Data'!$A292:$CN864,83,FALSE),"unknown")</f>
        <v>Suffolk</v>
      </c>
      <c r="AO291" s="159" t="str">
        <f>IFERROR(VLOOKUP(Table1[[#This Row],[RespondentID]],'All Data'!$A292:$CN864,84,FALSE),"unknown")</f>
        <v>West Islip, 11795</v>
      </c>
      <c r="AP291" s="159" t="str">
        <f>IFERROR(VLOOKUP(Table1[[#This Row],[RespondentID]],'All Data'!$A292:$CN864,85,FALSE),"unknown")</f>
        <v>White/Caucasian</v>
      </c>
      <c r="AQ291" s="159" t="str">
        <f>IFERROR(VLOOKUP(Table1[[#This Row],[RespondentID]],'All Data'!$A292:$CN864,86,FALSE),"unknown")</f>
        <v>No</v>
      </c>
      <c r="AR291" s="159" t="str">
        <f>IFERROR(VLOOKUP(Table1[[#This Row],[RespondentID]],'All Data'!$A292:$CN864,87,FALSE),"unknown")</f>
        <v xml:space="preserve">English </v>
      </c>
      <c r="AS291" s="159" t="str">
        <f>IFERROR(VLOOKUP(Table1[[#This Row],[RespondentID]],'All Data'!$A292:$CN864,88,FALSE),"unknown")</f>
        <v>$75,000 to $125,000</v>
      </c>
      <c r="AT291" s="159" t="str">
        <f>IFERROR(VLOOKUP(Table1[[#This Row],[RespondentID]],'All Data'!$A292:$CN864,89,FALSE),"unknown")</f>
        <v>Some college</v>
      </c>
      <c r="AU291" s="159" t="str">
        <f>IFERROR(VLOOKUP(Table1[[#This Row],[RespondentID]],'All Data'!$A292:$CN864,90,FALSE),"unknown")</f>
        <v>Retired</v>
      </c>
      <c r="AV291" s="159" t="str">
        <f>IFERROR(VLOOKUP(Table1[[#This Row],[RespondentID]],'All Data'!$A292:$CN864,91,FALSE),"unknown")</f>
        <v>Yes</v>
      </c>
      <c r="AW291" s="159" t="str">
        <f>IFERROR(VLOOKUP(Table1[[#This Row],[RespondentID]],'All Data'!$A292:$CN864,92,FALSE),"unknown")</f>
        <v>Yes</v>
      </c>
    </row>
    <row r="292" spans="1:49" x14ac:dyDescent="0.35">
      <c r="A292" s="6">
        <v>7045769603</v>
      </c>
      <c r="B292" s="6"/>
      <c r="C292" s="6"/>
      <c r="D292" s="6"/>
      <c r="E292" s="6" t="s">
        <v>21</v>
      </c>
      <c r="F292" s="6"/>
      <c r="G292" s="6"/>
      <c r="H292" s="6"/>
      <c r="I292" s="6"/>
      <c r="J292" s="6"/>
      <c r="K292" s="6" t="s">
        <v>27</v>
      </c>
      <c r="L292" s="6"/>
      <c r="M292" s="6" t="s">
        <v>29</v>
      </c>
      <c r="N292" s="6"/>
      <c r="O292" s="8"/>
      <c r="P292" s="8">
        <f t="shared" si="72"/>
        <v>3</v>
      </c>
      <c r="Q292" s="9">
        <f t="shared" si="73"/>
        <v>1</v>
      </c>
      <c r="R292" s="8"/>
      <c r="S292" s="8">
        <f t="shared" si="89"/>
        <v>0</v>
      </c>
      <c r="T292" s="8">
        <f t="shared" si="74"/>
        <v>0</v>
      </c>
      <c r="U292" s="8">
        <f t="shared" si="75"/>
        <v>0</v>
      </c>
      <c r="V292" s="88">
        <f t="shared" si="76"/>
        <v>1</v>
      </c>
      <c r="W292" s="88">
        <f t="shared" si="77"/>
        <v>0</v>
      </c>
      <c r="X292" s="88">
        <f t="shared" si="78"/>
        <v>0</v>
      </c>
      <c r="Y292" s="88">
        <f t="shared" si="79"/>
        <v>0</v>
      </c>
      <c r="Z292" s="88">
        <f t="shared" si="80"/>
        <v>0</v>
      </c>
      <c r="AA292" s="88">
        <f t="shared" si="81"/>
        <v>0</v>
      </c>
      <c r="AB292" s="88">
        <f t="shared" si="82"/>
        <v>1</v>
      </c>
      <c r="AC292" s="88">
        <f t="shared" si="83"/>
        <v>0</v>
      </c>
      <c r="AD292" s="88">
        <f t="shared" si="84"/>
        <v>1</v>
      </c>
      <c r="AE292" s="88">
        <f t="shared" si="85"/>
        <v>0</v>
      </c>
      <c r="AF292" s="8"/>
      <c r="AG292" s="8"/>
      <c r="AH292" s="8">
        <f t="shared" si="86"/>
        <v>3</v>
      </c>
      <c r="AI292" s="8">
        <f t="shared" si="87"/>
        <v>3</v>
      </c>
      <c r="AJ292" s="8" t="str">
        <f t="shared" si="88"/>
        <v>Correct</v>
      </c>
      <c r="AK292" s="8"/>
      <c r="AL292" s="159" t="str">
        <f>IFERROR(VLOOKUP(Table1[[#This Row],[RespondentID]],'All Data'!$A293:$CN865,81,FALSE),"unknown")</f>
        <v>Male</v>
      </c>
      <c r="AM292" s="159">
        <f>IFERROR(VLOOKUP(Table1[[#This Row],[RespondentID]],'All Data'!$A293:$CN865,82,FALSE),"unknown")</f>
        <v>73</v>
      </c>
      <c r="AN292" s="159" t="str">
        <f>IFERROR(VLOOKUP(Table1[[#This Row],[RespondentID]],'All Data'!$A293:$CN865,83,FALSE),"unknown")</f>
        <v>Suffolk</v>
      </c>
      <c r="AO292" s="159" t="str">
        <f>IFERROR(VLOOKUP(Table1[[#This Row],[RespondentID]],'All Data'!$A293:$CN865,84,FALSE),"unknown")</f>
        <v>Bay Shore, 11706</v>
      </c>
      <c r="AP292" s="159" t="str">
        <f>IFERROR(VLOOKUP(Table1[[#This Row],[RespondentID]],'All Data'!$A293:$CN865,85,FALSE),"unknown")</f>
        <v>White/Caucasian</v>
      </c>
      <c r="AQ292" s="159">
        <f>IFERROR(VLOOKUP(Table1[[#This Row],[RespondentID]],'All Data'!$A293:$CN865,86,FALSE),"unknown")</f>
        <v>0</v>
      </c>
      <c r="AR292" s="159" t="str">
        <f>IFERROR(VLOOKUP(Table1[[#This Row],[RespondentID]],'All Data'!$A293:$CN865,87,FALSE),"unknown")</f>
        <v xml:space="preserve">English </v>
      </c>
      <c r="AS292" s="159" t="str">
        <f>IFERROR(VLOOKUP(Table1[[#This Row],[RespondentID]],'All Data'!$A293:$CN865,88,FALSE),"unknown")</f>
        <v>$75,000 to $125,000</v>
      </c>
      <c r="AT292" s="159" t="str">
        <f>IFERROR(VLOOKUP(Table1[[#This Row],[RespondentID]],'All Data'!$A293:$CN865,89,FALSE),"unknown")</f>
        <v>High school graduate</v>
      </c>
      <c r="AU292" s="159" t="str">
        <f>IFERROR(VLOOKUP(Table1[[#This Row],[RespondentID]],'All Data'!$A293:$CN865,90,FALSE),"unknown")</f>
        <v>Retired</v>
      </c>
      <c r="AV292" s="159" t="str">
        <f>IFERROR(VLOOKUP(Table1[[#This Row],[RespondentID]],'All Data'!$A293:$CN865,91,FALSE),"unknown")</f>
        <v>Yes</v>
      </c>
      <c r="AW292" s="159" t="str">
        <f>IFERROR(VLOOKUP(Table1[[#This Row],[RespondentID]],'All Data'!$A293:$CN865,92,FALSE),"unknown")</f>
        <v>No</v>
      </c>
    </row>
    <row r="293" spans="1:49" x14ac:dyDescent="0.35">
      <c r="A293" s="6">
        <v>7045769363</v>
      </c>
      <c r="B293" s="6"/>
      <c r="C293" s="6"/>
      <c r="D293" s="6"/>
      <c r="E293" s="6"/>
      <c r="F293" s="6"/>
      <c r="G293" s="6"/>
      <c r="H293" s="6"/>
      <c r="I293" s="6"/>
      <c r="J293" s="6"/>
      <c r="K293" s="6"/>
      <c r="L293" s="6"/>
      <c r="M293" s="6"/>
      <c r="N293" s="6" t="s">
        <v>30</v>
      </c>
      <c r="O293" s="8"/>
      <c r="P293" s="8">
        <f t="shared" si="72"/>
        <v>1</v>
      </c>
      <c r="Q293" s="10">
        <f t="shared" si="73"/>
        <v>3</v>
      </c>
      <c r="R293" s="8"/>
      <c r="S293" s="8">
        <f t="shared" si="89"/>
        <v>0</v>
      </c>
      <c r="T293" s="8">
        <f t="shared" si="74"/>
        <v>0</v>
      </c>
      <c r="U293" s="8">
        <f t="shared" si="75"/>
        <v>0</v>
      </c>
      <c r="V293" s="88">
        <f t="shared" si="76"/>
        <v>0</v>
      </c>
      <c r="W293" s="88">
        <f t="shared" si="77"/>
        <v>0</v>
      </c>
      <c r="X293" s="88">
        <f t="shared" si="78"/>
        <v>0</v>
      </c>
      <c r="Y293" s="88">
        <f t="shared" si="79"/>
        <v>0</v>
      </c>
      <c r="Z293" s="88">
        <f t="shared" si="80"/>
        <v>0</v>
      </c>
      <c r="AA293" s="88">
        <f t="shared" si="81"/>
        <v>0</v>
      </c>
      <c r="AB293" s="88">
        <f t="shared" si="82"/>
        <v>0</v>
      </c>
      <c r="AC293" s="88">
        <f t="shared" si="83"/>
        <v>0</v>
      </c>
      <c r="AD293" s="88">
        <f t="shared" si="84"/>
        <v>0</v>
      </c>
      <c r="AE293" s="88">
        <f t="shared" si="85"/>
        <v>1</v>
      </c>
      <c r="AF293" s="8"/>
      <c r="AG293" s="8"/>
      <c r="AH293" s="8">
        <f t="shared" si="86"/>
        <v>1</v>
      </c>
      <c r="AI293" s="8">
        <f t="shared" si="87"/>
        <v>1</v>
      </c>
      <c r="AJ293" s="8" t="str">
        <f t="shared" si="88"/>
        <v>Correct</v>
      </c>
      <c r="AK293" s="8"/>
      <c r="AL293" s="159" t="str">
        <f>IFERROR(VLOOKUP(Table1[[#This Row],[RespondentID]],'All Data'!$A294:$CN866,81,FALSE),"unknown")</f>
        <v>Female</v>
      </c>
      <c r="AM293" s="159">
        <f>IFERROR(VLOOKUP(Table1[[#This Row],[RespondentID]],'All Data'!$A294:$CN866,82,FALSE),"unknown")</f>
        <v>59</v>
      </c>
      <c r="AN293" s="159" t="str">
        <f>IFERROR(VLOOKUP(Table1[[#This Row],[RespondentID]],'All Data'!$A294:$CN866,83,FALSE),"unknown")</f>
        <v>Suffolk</v>
      </c>
      <c r="AO293" s="159" t="str">
        <f>IFERROR(VLOOKUP(Table1[[#This Row],[RespondentID]],'All Data'!$A294:$CN866,84,FALSE),"unknown")</f>
        <v>Centereach, 11720</v>
      </c>
      <c r="AP293" s="159" t="str">
        <f>IFERROR(VLOOKUP(Table1[[#This Row],[RespondentID]],'All Data'!$A294:$CN866,85,FALSE),"unknown")</f>
        <v>White/Caucasian</v>
      </c>
      <c r="AQ293" s="159" t="str">
        <f>IFERROR(VLOOKUP(Table1[[#This Row],[RespondentID]],'All Data'!$A294:$CN866,86,FALSE),"unknown")</f>
        <v>No</v>
      </c>
      <c r="AR293" s="159" t="str">
        <f>IFERROR(VLOOKUP(Table1[[#This Row],[RespondentID]],'All Data'!$A294:$CN866,87,FALSE),"unknown")</f>
        <v xml:space="preserve">English </v>
      </c>
      <c r="AS293" s="159" t="str">
        <f>IFERROR(VLOOKUP(Table1[[#This Row],[RespondentID]],'All Data'!$A294:$CN866,88,FALSE),"unknown")</f>
        <v>Over $125,000</v>
      </c>
      <c r="AT293" s="159" t="str">
        <f>IFERROR(VLOOKUP(Table1[[#This Row],[RespondentID]],'All Data'!$A294:$CN866,89,FALSE),"unknown")</f>
        <v>College graduate</v>
      </c>
      <c r="AU293" s="159" t="str">
        <f>IFERROR(VLOOKUP(Table1[[#This Row],[RespondentID]],'All Data'!$A294:$CN866,90,FALSE),"unknown")</f>
        <v>Employed for wages</v>
      </c>
      <c r="AV293" s="159" t="str">
        <f>IFERROR(VLOOKUP(Table1[[#This Row],[RespondentID]],'All Data'!$A294:$CN866,91,FALSE),"unknown")</f>
        <v>Yes</v>
      </c>
      <c r="AW293" s="159" t="str">
        <f>IFERROR(VLOOKUP(Table1[[#This Row],[RespondentID]],'All Data'!$A294:$CN866,92,FALSE),"unknown")</f>
        <v>Yes</v>
      </c>
    </row>
    <row r="294" spans="1:49" x14ac:dyDescent="0.35">
      <c r="A294" s="6">
        <v>7045769068</v>
      </c>
      <c r="B294" s="6" t="s">
        <v>18</v>
      </c>
      <c r="C294" s="6"/>
      <c r="D294" s="6"/>
      <c r="E294" s="6"/>
      <c r="F294" s="6"/>
      <c r="G294" s="6"/>
      <c r="H294" s="6"/>
      <c r="I294" s="6"/>
      <c r="J294" s="6" t="s">
        <v>26</v>
      </c>
      <c r="K294" s="6"/>
      <c r="L294" s="6"/>
      <c r="M294" s="6"/>
      <c r="N294" s="6" t="s">
        <v>30</v>
      </c>
      <c r="O294" s="8"/>
      <c r="P294" s="8">
        <f t="shared" si="72"/>
        <v>3</v>
      </c>
      <c r="Q294" s="9">
        <f t="shared" si="73"/>
        <v>1</v>
      </c>
      <c r="R294" s="8"/>
      <c r="S294" s="8">
        <f t="shared" si="89"/>
        <v>1</v>
      </c>
      <c r="T294" s="8">
        <f t="shared" si="74"/>
        <v>0</v>
      </c>
      <c r="U294" s="8">
        <f t="shared" si="75"/>
        <v>0</v>
      </c>
      <c r="V294" s="88">
        <f t="shared" si="76"/>
        <v>0</v>
      </c>
      <c r="W294" s="88">
        <f t="shared" si="77"/>
        <v>0</v>
      </c>
      <c r="X294" s="88">
        <f t="shared" si="78"/>
        <v>0</v>
      </c>
      <c r="Y294" s="88">
        <f t="shared" si="79"/>
        <v>0</v>
      </c>
      <c r="Z294" s="88">
        <f t="shared" si="80"/>
        <v>0</v>
      </c>
      <c r="AA294" s="88">
        <f t="shared" si="81"/>
        <v>1</v>
      </c>
      <c r="AB294" s="88">
        <f t="shared" si="82"/>
        <v>0</v>
      </c>
      <c r="AC294" s="88">
        <f t="shared" si="83"/>
        <v>0</v>
      </c>
      <c r="AD294" s="88">
        <f t="shared" si="84"/>
        <v>0</v>
      </c>
      <c r="AE294" s="88">
        <f t="shared" si="85"/>
        <v>1</v>
      </c>
      <c r="AF294" s="8"/>
      <c r="AG294" s="8"/>
      <c r="AH294" s="8">
        <f t="shared" si="86"/>
        <v>3</v>
      </c>
      <c r="AI294" s="8">
        <f t="shared" si="87"/>
        <v>3</v>
      </c>
      <c r="AJ294" s="8" t="str">
        <f t="shared" si="88"/>
        <v>Correct</v>
      </c>
      <c r="AK294" s="8"/>
      <c r="AL294" s="159" t="str">
        <f>IFERROR(VLOOKUP(Table1[[#This Row],[RespondentID]],'All Data'!$A295:$CN867,81,FALSE),"unknown")</f>
        <v>Female</v>
      </c>
      <c r="AM294" s="159">
        <f>IFERROR(VLOOKUP(Table1[[#This Row],[RespondentID]],'All Data'!$A295:$CN867,82,FALSE),"unknown")</f>
        <v>66</v>
      </c>
      <c r="AN294" s="159" t="str">
        <f>IFERROR(VLOOKUP(Table1[[#This Row],[RespondentID]],'All Data'!$A295:$CN867,83,FALSE),"unknown")</f>
        <v>Suffolk</v>
      </c>
      <c r="AO294" s="159" t="str">
        <f>IFERROR(VLOOKUP(Table1[[#This Row],[RespondentID]],'All Data'!$A295:$CN867,84,FALSE),"unknown")</f>
        <v>Stony Brook, 11790</v>
      </c>
      <c r="AP294" s="159" t="str">
        <f>IFERROR(VLOOKUP(Table1[[#This Row],[RespondentID]],'All Data'!$A295:$CN867,85,FALSE),"unknown")</f>
        <v>White/Caucasian</v>
      </c>
      <c r="AQ294" s="159" t="str">
        <f>IFERROR(VLOOKUP(Table1[[#This Row],[RespondentID]],'All Data'!$A295:$CN867,86,FALSE),"unknown")</f>
        <v>No</v>
      </c>
      <c r="AR294" s="159" t="str">
        <f>IFERROR(VLOOKUP(Table1[[#This Row],[RespondentID]],'All Data'!$A295:$CN867,87,FALSE),"unknown")</f>
        <v xml:space="preserve">English </v>
      </c>
      <c r="AS294" s="159" t="str">
        <f>IFERROR(VLOOKUP(Table1[[#This Row],[RespondentID]],'All Data'!$A295:$CN867,88,FALSE),"unknown")</f>
        <v>$75,000 to $125,000</v>
      </c>
      <c r="AT294" s="159" t="str">
        <f>IFERROR(VLOOKUP(Table1[[#This Row],[RespondentID]],'All Data'!$A295:$CN867,89,FALSE),"unknown")</f>
        <v>Some college</v>
      </c>
      <c r="AU294" s="159" t="str">
        <f>IFERROR(VLOOKUP(Table1[[#This Row],[RespondentID]],'All Data'!$A295:$CN867,90,FALSE),"unknown")</f>
        <v>Retired</v>
      </c>
      <c r="AV294" s="159" t="str">
        <f>IFERROR(VLOOKUP(Table1[[#This Row],[RespondentID]],'All Data'!$A295:$CN867,91,FALSE),"unknown")</f>
        <v>Yes</v>
      </c>
      <c r="AW294" s="159" t="str">
        <f>IFERROR(VLOOKUP(Table1[[#This Row],[RespondentID]],'All Data'!$A295:$CN867,92,FALSE),"unknown")</f>
        <v>Yes</v>
      </c>
    </row>
    <row r="295" spans="1:49" x14ac:dyDescent="0.35">
      <c r="A295" s="6">
        <v>7045768707</v>
      </c>
      <c r="B295" s="6"/>
      <c r="C295" s="6"/>
      <c r="D295" s="6" t="s">
        <v>20</v>
      </c>
      <c r="E295" s="6"/>
      <c r="F295" s="6"/>
      <c r="G295" s="6"/>
      <c r="H295" s="6"/>
      <c r="I295" s="6"/>
      <c r="J295" s="6"/>
      <c r="K295" s="6"/>
      <c r="L295" s="6"/>
      <c r="M295" s="6"/>
      <c r="N295" s="6"/>
      <c r="O295" s="8"/>
      <c r="P295" s="8">
        <f t="shared" si="72"/>
        <v>1</v>
      </c>
      <c r="Q295" s="10">
        <f t="shared" si="73"/>
        <v>3</v>
      </c>
      <c r="R295" s="8"/>
      <c r="S295" s="8">
        <f t="shared" si="89"/>
        <v>0</v>
      </c>
      <c r="T295" s="8">
        <f t="shared" si="74"/>
        <v>0</v>
      </c>
      <c r="U295" s="8">
        <f t="shared" si="75"/>
        <v>1</v>
      </c>
      <c r="V295" s="88">
        <f t="shared" si="76"/>
        <v>0</v>
      </c>
      <c r="W295" s="88">
        <f t="shared" si="77"/>
        <v>0</v>
      </c>
      <c r="X295" s="88">
        <f t="shared" si="78"/>
        <v>0</v>
      </c>
      <c r="Y295" s="88">
        <f t="shared" si="79"/>
        <v>0</v>
      </c>
      <c r="Z295" s="88">
        <f t="shared" si="80"/>
        <v>0</v>
      </c>
      <c r="AA295" s="88">
        <f t="shared" si="81"/>
        <v>0</v>
      </c>
      <c r="AB295" s="88">
        <f t="shared" si="82"/>
        <v>0</v>
      </c>
      <c r="AC295" s="88">
        <f t="shared" si="83"/>
        <v>0</v>
      </c>
      <c r="AD295" s="88">
        <f t="shared" si="84"/>
        <v>0</v>
      </c>
      <c r="AE295" s="88">
        <f t="shared" si="85"/>
        <v>0</v>
      </c>
      <c r="AF295" s="8"/>
      <c r="AG295" s="8"/>
      <c r="AH295" s="8">
        <f t="shared" si="86"/>
        <v>1</v>
      </c>
      <c r="AI295" s="8">
        <f t="shared" si="87"/>
        <v>1</v>
      </c>
      <c r="AJ295" s="8" t="str">
        <f t="shared" si="88"/>
        <v>Correct</v>
      </c>
      <c r="AK295" s="8"/>
      <c r="AL295" s="159" t="str">
        <f>IFERROR(VLOOKUP(Table1[[#This Row],[RespondentID]],'All Data'!$A296:$CN868,81,FALSE),"unknown")</f>
        <v>Male</v>
      </c>
      <c r="AM295" s="159">
        <f>IFERROR(VLOOKUP(Table1[[#This Row],[RespondentID]],'All Data'!$A296:$CN868,82,FALSE),"unknown")</f>
        <v>84</v>
      </c>
      <c r="AN295" s="159" t="str">
        <f>IFERROR(VLOOKUP(Table1[[#This Row],[RespondentID]],'All Data'!$A296:$CN868,83,FALSE),"unknown")</f>
        <v>Suffolk</v>
      </c>
      <c r="AO295" s="159" t="str">
        <f>IFERROR(VLOOKUP(Table1[[#This Row],[RespondentID]],'All Data'!$A296:$CN868,84,FALSE),"unknown")</f>
        <v>Northport, 11768</v>
      </c>
      <c r="AP295" s="159" t="str">
        <f>IFERROR(VLOOKUP(Table1[[#This Row],[RespondentID]],'All Data'!$A296:$CN868,85,FALSE),"unknown")</f>
        <v>White/Caucasian</v>
      </c>
      <c r="AQ295" s="159" t="str">
        <f>IFERROR(VLOOKUP(Table1[[#This Row],[RespondentID]],'All Data'!$A296:$CN868,86,FALSE),"unknown")</f>
        <v>No</v>
      </c>
      <c r="AR295" s="159" t="str">
        <f>IFERROR(VLOOKUP(Table1[[#This Row],[RespondentID]],'All Data'!$A296:$CN868,87,FALSE),"unknown")</f>
        <v xml:space="preserve">English </v>
      </c>
      <c r="AS295" s="159" t="str">
        <f>IFERROR(VLOOKUP(Table1[[#This Row],[RespondentID]],'All Data'!$A296:$CN868,88,FALSE),"unknown")</f>
        <v>Over $125,000</v>
      </c>
      <c r="AT295" s="159" t="str">
        <f>IFERROR(VLOOKUP(Table1[[#This Row],[RespondentID]],'All Data'!$A296:$CN868,89,FALSE),"unknown")</f>
        <v>Some college</v>
      </c>
      <c r="AU295" s="159" t="str">
        <f>IFERROR(VLOOKUP(Table1[[#This Row],[RespondentID]],'All Data'!$A296:$CN868,90,FALSE),"unknown")</f>
        <v>Retired</v>
      </c>
      <c r="AV295" s="159" t="str">
        <f>IFERROR(VLOOKUP(Table1[[#This Row],[RespondentID]],'All Data'!$A296:$CN868,91,FALSE),"unknown")</f>
        <v>Yes</v>
      </c>
      <c r="AW295" s="159" t="str">
        <f>IFERROR(VLOOKUP(Table1[[#This Row],[RespondentID]],'All Data'!$A296:$CN868,92,FALSE),"unknown")</f>
        <v>Yes</v>
      </c>
    </row>
    <row r="296" spans="1:49" x14ac:dyDescent="0.35">
      <c r="A296" s="6">
        <v>7045768471</v>
      </c>
      <c r="B296" s="6"/>
      <c r="C296" s="6"/>
      <c r="D296" s="6" t="s">
        <v>20</v>
      </c>
      <c r="E296" s="6" t="s">
        <v>21</v>
      </c>
      <c r="F296" s="6"/>
      <c r="G296" s="6"/>
      <c r="H296" s="6"/>
      <c r="I296" s="6"/>
      <c r="J296" s="6"/>
      <c r="K296" s="6"/>
      <c r="L296" s="6"/>
      <c r="M296" s="6" t="s">
        <v>29</v>
      </c>
      <c r="N296" s="6"/>
      <c r="O296" s="8"/>
      <c r="P296" s="8">
        <f t="shared" si="72"/>
        <v>3</v>
      </c>
      <c r="Q296" s="9">
        <f t="shared" si="73"/>
        <v>1</v>
      </c>
      <c r="R296" s="8"/>
      <c r="S296" s="8">
        <f t="shared" si="89"/>
        <v>0</v>
      </c>
      <c r="T296" s="8">
        <f t="shared" si="74"/>
        <v>0</v>
      </c>
      <c r="U296" s="8">
        <f t="shared" si="75"/>
        <v>1</v>
      </c>
      <c r="V296" s="88">
        <f t="shared" si="76"/>
        <v>1</v>
      </c>
      <c r="W296" s="88">
        <f t="shared" si="77"/>
        <v>0</v>
      </c>
      <c r="X296" s="88">
        <f t="shared" si="78"/>
        <v>0</v>
      </c>
      <c r="Y296" s="88">
        <f t="shared" si="79"/>
        <v>0</v>
      </c>
      <c r="Z296" s="88">
        <f t="shared" si="80"/>
        <v>0</v>
      </c>
      <c r="AA296" s="88">
        <f t="shared" si="81"/>
        <v>0</v>
      </c>
      <c r="AB296" s="88">
        <f t="shared" si="82"/>
        <v>0</v>
      </c>
      <c r="AC296" s="88">
        <f t="shared" si="83"/>
        <v>0</v>
      </c>
      <c r="AD296" s="88">
        <f t="shared" si="84"/>
        <v>1</v>
      </c>
      <c r="AE296" s="88">
        <f t="shared" si="85"/>
        <v>0</v>
      </c>
      <c r="AF296" s="8"/>
      <c r="AG296" s="8"/>
      <c r="AH296" s="8">
        <f t="shared" si="86"/>
        <v>3</v>
      </c>
      <c r="AI296" s="8">
        <f t="shared" si="87"/>
        <v>3</v>
      </c>
      <c r="AJ296" s="8" t="str">
        <f t="shared" si="88"/>
        <v>Correct</v>
      </c>
      <c r="AK296" s="8"/>
      <c r="AL296" s="159" t="str">
        <f>IFERROR(VLOOKUP(Table1[[#This Row],[RespondentID]],'All Data'!$A297:$CN869,81,FALSE),"unknown")</f>
        <v>Female</v>
      </c>
      <c r="AM296" s="159">
        <f>IFERROR(VLOOKUP(Table1[[#This Row],[RespondentID]],'All Data'!$A297:$CN869,82,FALSE),"unknown")</f>
        <v>83</v>
      </c>
      <c r="AN296" s="159" t="str">
        <f>IFERROR(VLOOKUP(Table1[[#This Row],[RespondentID]],'All Data'!$A297:$CN869,83,FALSE),"unknown")</f>
        <v>Suffolk</v>
      </c>
      <c r="AO296" s="159" t="str">
        <f>IFERROR(VLOOKUP(Table1[[#This Row],[RespondentID]],'All Data'!$A297:$CN869,84,FALSE),"unknown")</f>
        <v>Fort Salonga, 11768</v>
      </c>
      <c r="AP296" s="159" t="str">
        <f>IFERROR(VLOOKUP(Table1[[#This Row],[RespondentID]],'All Data'!$A297:$CN869,85,FALSE),"unknown")</f>
        <v>White/Caucasian</v>
      </c>
      <c r="AQ296" s="159" t="str">
        <f>IFERROR(VLOOKUP(Table1[[#This Row],[RespondentID]],'All Data'!$A297:$CN869,86,FALSE),"unknown")</f>
        <v>No</v>
      </c>
      <c r="AR296" s="159" t="str">
        <f>IFERROR(VLOOKUP(Table1[[#This Row],[RespondentID]],'All Data'!$A297:$CN869,87,FALSE),"unknown")</f>
        <v xml:space="preserve"> </v>
      </c>
      <c r="AS296" s="159" t="str">
        <f>IFERROR(VLOOKUP(Table1[[#This Row],[RespondentID]],'All Data'!$A297:$CN869,88,FALSE),"unknown")</f>
        <v>Over $125,000</v>
      </c>
      <c r="AT296" s="159" t="str">
        <f>IFERROR(VLOOKUP(Table1[[#This Row],[RespondentID]],'All Data'!$A297:$CN869,89,FALSE),"unknown")</f>
        <v>Some college</v>
      </c>
      <c r="AU296" s="159" t="str">
        <f>IFERROR(VLOOKUP(Table1[[#This Row],[RespondentID]],'All Data'!$A297:$CN869,90,FALSE),"unknown")</f>
        <v>Retired</v>
      </c>
      <c r="AV296" s="159" t="str">
        <f>IFERROR(VLOOKUP(Table1[[#This Row],[RespondentID]],'All Data'!$A297:$CN869,91,FALSE),"unknown")</f>
        <v>Yes</v>
      </c>
      <c r="AW296" s="159" t="str">
        <f>IFERROR(VLOOKUP(Table1[[#This Row],[RespondentID]],'All Data'!$A297:$CN869,92,FALSE),"unknown")</f>
        <v>Yes</v>
      </c>
    </row>
    <row r="297" spans="1:49" x14ac:dyDescent="0.35">
      <c r="A297" s="6">
        <v>7045768190</v>
      </c>
      <c r="B297" s="6"/>
      <c r="C297" s="6"/>
      <c r="D297" s="6"/>
      <c r="E297" s="6"/>
      <c r="F297" s="6"/>
      <c r="G297" s="6"/>
      <c r="H297" s="6"/>
      <c r="I297" s="6"/>
      <c r="J297" s="6"/>
      <c r="K297" s="6"/>
      <c r="L297" s="6"/>
      <c r="M297" s="6"/>
      <c r="N297" s="6" t="s">
        <v>30</v>
      </c>
      <c r="O297" s="8"/>
      <c r="P297" s="8">
        <f t="shared" si="72"/>
        <v>1</v>
      </c>
      <c r="Q297" s="10">
        <f t="shared" si="73"/>
        <v>3</v>
      </c>
      <c r="R297" s="8"/>
      <c r="S297" s="8">
        <f t="shared" si="89"/>
        <v>0</v>
      </c>
      <c r="T297" s="8">
        <f t="shared" si="74"/>
        <v>0</v>
      </c>
      <c r="U297" s="8">
        <f t="shared" si="75"/>
        <v>0</v>
      </c>
      <c r="V297" s="88">
        <f t="shared" si="76"/>
        <v>0</v>
      </c>
      <c r="W297" s="88">
        <f t="shared" si="77"/>
        <v>0</v>
      </c>
      <c r="X297" s="88">
        <f t="shared" si="78"/>
        <v>0</v>
      </c>
      <c r="Y297" s="88">
        <f t="shared" si="79"/>
        <v>0</v>
      </c>
      <c r="Z297" s="88">
        <f t="shared" si="80"/>
        <v>0</v>
      </c>
      <c r="AA297" s="88">
        <f t="shared" si="81"/>
        <v>0</v>
      </c>
      <c r="AB297" s="88">
        <f t="shared" si="82"/>
        <v>0</v>
      </c>
      <c r="AC297" s="88">
        <f t="shared" si="83"/>
        <v>0</v>
      </c>
      <c r="AD297" s="88">
        <f t="shared" si="84"/>
        <v>0</v>
      </c>
      <c r="AE297" s="88">
        <f t="shared" si="85"/>
        <v>1</v>
      </c>
      <c r="AF297" s="8"/>
      <c r="AG297" s="8"/>
      <c r="AH297" s="8">
        <f t="shared" si="86"/>
        <v>1</v>
      </c>
      <c r="AI297" s="8">
        <f t="shared" si="87"/>
        <v>1</v>
      </c>
      <c r="AJ297" s="8" t="str">
        <f t="shared" si="88"/>
        <v>Correct</v>
      </c>
      <c r="AK297" s="8"/>
      <c r="AL297" s="159" t="str">
        <f>IFERROR(VLOOKUP(Table1[[#This Row],[RespondentID]],'All Data'!$A298:$CN870,81,FALSE),"unknown")</f>
        <v>Female</v>
      </c>
      <c r="AM297" s="159">
        <f>IFERROR(VLOOKUP(Table1[[#This Row],[RespondentID]],'All Data'!$A298:$CN870,82,FALSE),"unknown")</f>
        <v>32</v>
      </c>
      <c r="AN297" s="159" t="str">
        <f>IFERROR(VLOOKUP(Table1[[#This Row],[RespondentID]],'All Data'!$A298:$CN870,83,FALSE),"unknown")</f>
        <v>Suffolk</v>
      </c>
      <c r="AO297" s="159" t="str">
        <f>IFERROR(VLOOKUP(Table1[[#This Row],[RespondentID]],'All Data'!$A298:$CN870,84,FALSE),"unknown")</f>
        <v>Lindenhurst, 11757</v>
      </c>
      <c r="AP297" s="159" t="str">
        <f>IFERROR(VLOOKUP(Table1[[#This Row],[RespondentID]],'All Data'!$A298:$CN870,85,FALSE),"unknown")</f>
        <v>White/Caucasian</v>
      </c>
      <c r="AQ297" s="159" t="str">
        <f>IFERROR(VLOOKUP(Table1[[#This Row],[RespondentID]],'All Data'!$A298:$CN870,86,FALSE),"unknown")</f>
        <v>No</v>
      </c>
      <c r="AR297" s="159" t="str">
        <f>IFERROR(VLOOKUP(Table1[[#This Row],[RespondentID]],'All Data'!$A298:$CN870,87,FALSE),"unknown")</f>
        <v xml:space="preserve">English </v>
      </c>
      <c r="AS297" s="159" t="str">
        <f>IFERROR(VLOOKUP(Table1[[#This Row],[RespondentID]],'All Data'!$A298:$CN870,88,FALSE),"unknown")</f>
        <v>$50,000 to $74,999</v>
      </c>
      <c r="AT297" s="159" t="str">
        <f>IFERROR(VLOOKUP(Table1[[#This Row],[RespondentID]],'All Data'!$A298:$CN870,89,FALSE),"unknown")</f>
        <v>Graduate school</v>
      </c>
      <c r="AU297" s="159" t="str">
        <f>IFERROR(VLOOKUP(Table1[[#This Row],[RespondentID]],'All Data'!$A298:$CN870,90,FALSE),"unknown")</f>
        <v>Employed for wages</v>
      </c>
      <c r="AV297" s="159" t="str">
        <f>IFERROR(VLOOKUP(Table1[[#This Row],[RespondentID]],'All Data'!$A298:$CN870,91,FALSE),"unknown")</f>
        <v>Yes</v>
      </c>
      <c r="AW297" s="159" t="str">
        <f>IFERROR(VLOOKUP(Table1[[#This Row],[RespondentID]],'All Data'!$A298:$CN870,92,FALSE),"unknown")</f>
        <v>Yes</v>
      </c>
    </row>
    <row r="298" spans="1:49" x14ac:dyDescent="0.35">
      <c r="A298" s="6">
        <v>7045767996</v>
      </c>
      <c r="B298" s="6" t="s">
        <v>18</v>
      </c>
      <c r="C298" s="6"/>
      <c r="D298" s="6"/>
      <c r="E298" s="6"/>
      <c r="F298" s="6"/>
      <c r="G298" s="6"/>
      <c r="H298" s="6"/>
      <c r="I298" s="6" t="s">
        <v>25</v>
      </c>
      <c r="J298" s="6"/>
      <c r="K298" s="6"/>
      <c r="L298" s="6"/>
      <c r="M298" s="6"/>
      <c r="N298" s="6" t="s">
        <v>30</v>
      </c>
      <c r="O298" s="8"/>
      <c r="P298" s="8">
        <f t="shared" si="72"/>
        <v>3</v>
      </c>
      <c r="Q298" s="9">
        <f t="shared" si="73"/>
        <v>1</v>
      </c>
      <c r="R298" s="8"/>
      <c r="S298" s="8">
        <f t="shared" si="89"/>
        <v>1</v>
      </c>
      <c r="T298" s="8">
        <f t="shared" si="74"/>
        <v>0</v>
      </c>
      <c r="U298" s="8">
        <f t="shared" si="75"/>
        <v>0</v>
      </c>
      <c r="V298" s="88">
        <f t="shared" si="76"/>
        <v>0</v>
      </c>
      <c r="W298" s="88">
        <f t="shared" si="77"/>
        <v>0</v>
      </c>
      <c r="X298" s="88">
        <f t="shared" si="78"/>
        <v>0</v>
      </c>
      <c r="Y298" s="88">
        <f t="shared" si="79"/>
        <v>0</v>
      </c>
      <c r="Z298" s="88">
        <f t="shared" si="80"/>
        <v>1</v>
      </c>
      <c r="AA298" s="88">
        <f t="shared" si="81"/>
        <v>0</v>
      </c>
      <c r="AB298" s="88">
        <f t="shared" si="82"/>
        <v>0</v>
      </c>
      <c r="AC298" s="88">
        <f t="shared" si="83"/>
        <v>0</v>
      </c>
      <c r="AD298" s="88">
        <f t="shared" si="84"/>
        <v>0</v>
      </c>
      <c r="AE298" s="88">
        <f t="shared" si="85"/>
        <v>1</v>
      </c>
      <c r="AF298" s="8"/>
      <c r="AG298" s="8"/>
      <c r="AH298" s="8">
        <f t="shared" si="86"/>
        <v>3</v>
      </c>
      <c r="AI298" s="8">
        <f t="shared" si="87"/>
        <v>3</v>
      </c>
      <c r="AJ298" s="8" t="str">
        <f t="shared" si="88"/>
        <v>Correct</v>
      </c>
      <c r="AK298" s="8"/>
      <c r="AL298" s="159" t="str">
        <f>IFERROR(VLOOKUP(Table1[[#This Row],[RespondentID]],'All Data'!$A299:$CN871,81,FALSE),"unknown")</f>
        <v>Female</v>
      </c>
      <c r="AM298" s="159">
        <f>IFERROR(VLOOKUP(Table1[[#This Row],[RespondentID]],'All Data'!$A299:$CN871,82,FALSE),"unknown")</f>
        <v>0</v>
      </c>
      <c r="AN298" s="159" t="str">
        <f>IFERROR(VLOOKUP(Table1[[#This Row],[RespondentID]],'All Data'!$A299:$CN871,83,FALSE),"unknown")</f>
        <v>Suffolk</v>
      </c>
      <c r="AO298" s="159" t="str">
        <f>IFERROR(VLOOKUP(Table1[[#This Row],[RespondentID]],'All Data'!$A299:$CN871,84,FALSE),"unknown")</f>
        <v>Bay Shore, 11706</v>
      </c>
      <c r="AP298" s="159" t="str">
        <f>IFERROR(VLOOKUP(Table1[[#This Row],[RespondentID]],'All Data'!$A299:$CN871,85,FALSE),"unknown")</f>
        <v>Black/African American</v>
      </c>
      <c r="AQ298" s="159">
        <f>IFERROR(VLOOKUP(Table1[[#This Row],[RespondentID]],'All Data'!$A299:$CN871,86,FALSE),"unknown")</f>
        <v>0</v>
      </c>
      <c r="AR298" s="159" t="str">
        <f>IFERROR(VLOOKUP(Table1[[#This Row],[RespondentID]],'All Data'!$A299:$CN871,87,FALSE),"unknown")</f>
        <v xml:space="preserve"> </v>
      </c>
      <c r="AS298" s="159" t="str">
        <f>IFERROR(VLOOKUP(Table1[[#This Row],[RespondentID]],'All Data'!$A299:$CN871,88,FALSE),"unknown")</f>
        <v>$75,000 to $125,000</v>
      </c>
      <c r="AT298" s="159" t="str">
        <f>IFERROR(VLOOKUP(Table1[[#This Row],[RespondentID]],'All Data'!$A299:$CN871,89,FALSE),"unknown")</f>
        <v>College graduate</v>
      </c>
      <c r="AU298" s="159" t="str">
        <f>IFERROR(VLOOKUP(Table1[[#This Row],[RespondentID]],'All Data'!$A299:$CN871,90,FALSE),"unknown")</f>
        <v>Employed for wages</v>
      </c>
      <c r="AV298" s="159" t="str">
        <f>IFERROR(VLOOKUP(Table1[[#This Row],[RespondentID]],'All Data'!$A299:$CN871,91,FALSE),"unknown")</f>
        <v>Yes</v>
      </c>
      <c r="AW298" s="159" t="str">
        <f>IFERROR(VLOOKUP(Table1[[#This Row],[RespondentID]],'All Data'!$A299:$CN871,92,FALSE),"unknown")</f>
        <v>Yes</v>
      </c>
    </row>
    <row r="299" spans="1:49" x14ac:dyDescent="0.35">
      <c r="A299" s="6">
        <v>7045767642</v>
      </c>
      <c r="B299" s="6"/>
      <c r="C299" s="6"/>
      <c r="D299" s="6"/>
      <c r="E299" s="6"/>
      <c r="F299" s="6"/>
      <c r="G299" s="6"/>
      <c r="H299" s="6"/>
      <c r="I299" s="6"/>
      <c r="J299" s="6" t="s">
        <v>26</v>
      </c>
      <c r="K299" s="6"/>
      <c r="L299" s="6"/>
      <c r="M299" s="6"/>
      <c r="N299" s="6" t="s">
        <v>30</v>
      </c>
      <c r="O299" s="8"/>
      <c r="P299" s="8">
        <f t="shared" si="72"/>
        <v>2</v>
      </c>
      <c r="Q299" s="10">
        <f t="shared" si="73"/>
        <v>1.5</v>
      </c>
      <c r="R299" s="8"/>
      <c r="S299" s="8">
        <f t="shared" si="89"/>
        <v>0</v>
      </c>
      <c r="T299" s="8">
        <f t="shared" si="74"/>
        <v>0</v>
      </c>
      <c r="U299" s="8">
        <f t="shared" si="75"/>
        <v>0</v>
      </c>
      <c r="V299" s="88">
        <f t="shared" si="76"/>
        <v>0</v>
      </c>
      <c r="W299" s="88">
        <f t="shared" si="77"/>
        <v>0</v>
      </c>
      <c r="X299" s="88">
        <f t="shared" si="78"/>
        <v>0</v>
      </c>
      <c r="Y299" s="88">
        <f t="shared" si="79"/>
        <v>0</v>
      </c>
      <c r="Z299" s="88">
        <f t="shared" si="80"/>
        <v>0</v>
      </c>
      <c r="AA299" s="88">
        <f t="shared" si="81"/>
        <v>1</v>
      </c>
      <c r="AB299" s="88">
        <f t="shared" si="82"/>
        <v>0</v>
      </c>
      <c r="AC299" s="88">
        <f t="shared" si="83"/>
        <v>0</v>
      </c>
      <c r="AD299" s="88">
        <f t="shared" si="84"/>
        <v>0</v>
      </c>
      <c r="AE299" s="88">
        <f t="shared" si="85"/>
        <v>1</v>
      </c>
      <c r="AF299" s="8"/>
      <c r="AG299" s="8"/>
      <c r="AH299" s="8">
        <f t="shared" si="86"/>
        <v>2</v>
      </c>
      <c r="AI299" s="8">
        <f t="shared" si="87"/>
        <v>2</v>
      </c>
      <c r="AJ299" s="8" t="str">
        <f t="shared" si="88"/>
        <v>Correct</v>
      </c>
      <c r="AK299" s="8"/>
      <c r="AL299" s="159" t="str">
        <f>IFERROR(VLOOKUP(Table1[[#This Row],[RespondentID]],'All Data'!$A300:$CN872,81,FALSE),"unknown")</f>
        <v>Female</v>
      </c>
      <c r="AM299" s="159">
        <f>IFERROR(VLOOKUP(Table1[[#This Row],[RespondentID]],'All Data'!$A300:$CN872,82,FALSE),"unknown")</f>
        <v>75</v>
      </c>
      <c r="AN299" s="159" t="str">
        <f>IFERROR(VLOOKUP(Table1[[#This Row],[RespondentID]],'All Data'!$A300:$CN872,83,FALSE),"unknown")</f>
        <v>Suffolk</v>
      </c>
      <c r="AO299" s="159" t="str">
        <f>IFERROR(VLOOKUP(Table1[[#This Row],[RespondentID]],'All Data'!$A300:$CN872,84,FALSE),"unknown")</f>
        <v>Lindenhurst, 11757</v>
      </c>
      <c r="AP299" s="159" t="str">
        <f>IFERROR(VLOOKUP(Table1[[#This Row],[RespondentID]],'All Data'!$A300:$CN872,85,FALSE),"unknown")</f>
        <v>White/Caucasian</v>
      </c>
      <c r="AQ299" s="159" t="str">
        <f>IFERROR(VLOOKUP(Table1[[#This Row],[RespondentID]],'All Data'!$A300:$CN872,86,FALSE),"unknown")</f>
        <v>No</v>
      </c>
      <c r="AR299" s="159" t="str">
        <f>IFERROR(VLOOKUP(Table1[[#This Row],[RespondentID]],'All Data'!$A300:$CN872,87,FALSE),"unknown")</f>
        <v xml:space="preserve">English Spanish </v>
      </c>
      <c r="AS299" s="159" t="str">
        <f>IFERROR(VLOOKUP(Table1[[#This Row],[RespondentID]],'All Data'!$A300:$CN872,88,FALSE),"unknown")</f>
        <v>$50,000 to $74,999</v>
      </c>
      <c r="AT299" s="159" t="str">
        <f>IFERROR(VLOOKUP(Table1[[#This Row],[RespondentID]],'All Data'!$A300:$CN872,89,FALSE),"unknown")</f>
        <v>High school graduate</v>
      </c>
      <c r="AU299" s="159" t="str">
        <f>IFERROR(VLOOKUP(Table1[[#This Row],[RespondentID]],'All Data'!$A300:$CN872,90,FALSE),"unknown")</f>
        <v>Retired</v>
      </c>
      <c r="AV299" s="159" t="str">
        <f>IFERROR(VLOOKUP(Table1[[#This Row],[RespondentID]],'All Data'!$A300:$CN872,91,FALSE),"unknown")</f>
        <v>Yes</v>
      </c>
      <c r="AW299" s="159" t="str">
        <f>IFERROR(VLOOKUP(Table1[[#This Row],[RespondentID]],'All Data'!$A300:$CN872,92,FALSE),"unknown")</f>
        <v>Yes</v>
      </c>
    </row>
    <row r="300" spans="1:49" x14ac:dyDescent="0.35">
      <c r="A300" s="6">
        <v>7045767140</v>
      </c>
      <c r="B300" s="6"/>
      <c r="C300" s="6" t="s">
        <v>19</v>
      </c>
      <c r="D300" s="6" t="s">
        <v>20</v>
      </c>
      <c r="E300" s="6"/>
      <c r="F300" s="6"/>
      <c r="G300" s="6"/>
      <c r="H300" s="6"/>
      <c r="I300" s="6" t="s">
        <v>25</v>
      </c>
      <c r="J300" s="6"/>
      <c r="K300" s="6"/>
      <c r="L300" s="6"/>
      <c r="M300" s="6"/>
      <c r="N300" s="6"/>
      <c r="O300" s="8"/>
      <c r="P300" s="8">
        <f t="shared" si="72"/>
        <v>3</v>
      </c>
      <c r="Q300" s="9">
        <f t="shared" si="73"/>
        <v>1</v>
      </c>
      <c r="R300" s="8"/>
      <c r="S300" s="8">
        <f t="shared" si="89"/>
        <v>0</v>
      </c>
      <c r="T300" s="8">
        <f t="shared" si="74"/>
        <v>1</v>
      </c>
      <c r="U300" s="8">
        <f t="shared" si="75"/>
        <v>1</v>
      </c>
      <c r="V300" s="88">
        <f t="shared" si="76"/>
        <v>0</v>
      </c>
      <c r="W300" s="88">
        <f t="shared" si="77"/>
        <v>0</v>
      </c>
      <c r="X300" s="88">
        <f t="shared" si="78"/>
        <v>0</v>
      </c>
      <c r="Y300" s="88">
        <f t="shared" si="79"/>
        <v>0</v>
      </c>
      <c r="Z300" s="88">
        <f t="shared" si="80"/>
        <v>1</v>
      </c>
      <c r="AA300" s="88">
        <f t="shared" si="81"/>
        <v>0</v>
      </c>
      <c r="AB300" s="88">
        <f t="shared" si="82"/>
        <v>0</v>
      </c>
      <c r="AC300" s="88">
        <f t="shared" si="83"/>
        <v>0</v>
      </c>
      <c r="AD300" s="88">
        <f t="shared" si="84"/>
        <v>0</v>
      </c>
      <c r="AE300" s="88">
        <f t="shared" si="85"/>
        <v>0</v>
      </c>
      <c r="AF300" s="8"/>
      <c r="AG300" s="8"/>
      <c r="AH300" s="8">
        <f t="shared" si="86"/>
        <v>3</v>
      </c>
      <c r="AI300" s="8">
        <f t="shared" si="87"/>
        <v>3</v>
      </c>
      <c r="AJ300" s="8" t="str">
        <f t="shared" si="88"/>
        <v>Correct</v>
      </c>
      <c r="AK300" s="8"/>
      <c r="AL300" s="159" t="str">
        <f>IFERROR(VLOOKUP(Table1[[#This Row],[RespondentID]],'All Data'!$A301:$CN873,81,FALSE),"unknown")</f>
        <v>Female</v>
      </c>
      <c r="AM300" s="159">
        <f>IFERROR(VLOOKUP(Table1[[#This Row],[RespondentID]],'All Data'!$A301:$CN873,82,FALSE),"unknown")</f>
        <v>55</v>
      </c>
      <c r="AN300" s="159" t="str">
        <f>IFERROR(VLOOKUP(Table1[[#This Row],[RespondentID]],'All Data'!$A301:$CN873,83,FALSE),"unknown")</f>
        <v>Suffolk</v>
      </c>
      <c r="AO300" s="159" t="str">
        <f>IFERROR(VLOOKUP(Table1[[#This Row],[RespondentID]],'All Data'!$A301:$CN873,84,FALSE),"unknown")</f>
        <v>Yaphank, 11980</v>
      </c>
      <c r="AP300" s="159" t="str">
        <f>IFERROR(VLOOKUP(Table1[[#This Row],[RespondentID]],'All Data'!$A301:$CN873,85,FALSE),"unknown")</f>
        <v>White/Caucasian</v>
      </c>
      <c r="AQ300" s="159" t="str">
        <f>IFERROR(VLOOKUP(Table1[[#This Row],[RespondentID]],'All Data'!$A301:$CN873,86,FALSE),"unknown")</f>
        <v>No</v>
      </c>
      <c r="AR300" s="159" t="str">
        <f>IFERROR(VLOOKUP(Table1[[#This Row],[RespondentID]],'All Data'!$A301:$CN873,87,FALSE),"unknown")</f>
        <v xml:space="preserve">English </v>
      </c>
      <c r="AS300" s="159" t="str">
        <f>IFERROR(VLOOKUP(Table1[[#This Row],[RespondentID]],'All Data'!$A301:$CN873,88,FALSE),"unknown")</f>
        <v>$75,000 to $125,000</v>
      </c>
      <c r="AT300" s="159" t="str">
        <f>IFERROR(VLOOKUP(Table1[[#This Row],[RespondentID]],'All Data'!$A301:$CN873,89,FALSE),"unknown")</f>
        <v>Technical school</v>
      </c>
      <c r="AU300" s="159" t="str">
        <f>IFERROR(VLOOKUP(Table1[[#This Row],[RespondentID]],'All Data'!$A301:$CN873,90,FALSE),"unknown")</f>
        <v>Self-employed</v>
      </c>
      <c r="AV300" s="159" t="str">
        <f>IFERROR(VLOOKUP(Table1[[#This Row],[RespondentID]],'All Data'!$A301:$CN873,91,FALSE),"unknown")</f>
        <v>Yes</v>
      </c>
      <c r="AW300" s="159" t="str">
        <f>IFERROR(VLOOKUP(Table1[[#This Row],[RespondentID]],'All Data'!$A301:$CN873,92,FALSE),"unknown")</f>
        <v>Yes</v>
      </c>
    </row>
    <row r="301" spans="1:49" x14ac:dyDescent="0.35">
      <c r="A301" s="6">
        <v>7045766657</v>
      </c>
      <c r="B301" s="6"/>
      <c r="C301" s="6"/>
      <c r="D301" s="6" t="s">
        <v>20</v>
      </c>
      <c r="E301" s="6"/>
      <c r="F301" s="6"/>
      <c r="G301" s="6"/>
      <c r="H301" s="6"/>
      <c r="I301" s="6"/>
      <c r="J301" s="6"/>
      <c r="K301" s="6"/>
      <c r="L301" s="6"/>
      <c r="M301" s="6" t="s">
        <v>29</v>
      </c>
      <c r="N301" s="6" t="s">
        <v>30</v>
      </c>
      <c r="O301" s="8"/>
      <c r="P301" s="8">
        <f t="shared" si="72"/>
        <v>3</v>
      </c>
      <c r="Q301" s="10">
        <f t="shared" si="73"/>
        <v>1</v>
      </c>
      <c r="R301" s="8"/>
      <c r="S301" s="8">
        <f t="shared" si="89"/>
        <v>0</v>
      </c>
      <c r="T301" s="8">
        <f t="shared" si="74"/>
        <v>0</v>
      </c>
      <c r="U301" s="8">
        <f t="shared" si="75"/>
        <v>1</v>
      </c>
      <c r="V301" s="88">
        <f t="shared" si="76"/>
        <v>0</v>
      </c>
      <c r="W301" s="88">
        <f t="shared" si="77"/>
        <v>0</v>
      </c>
      <c r="X301" s="88">
        <f t="shared" si="78"/>
        <v>0</v>
      </c>
      <c r="Y301" s="88">
        <f t="shared" si="79"/>
        <v>0</v>
      </c>
      <c r="Z301" s="88">
        <f t="shared" si="80"/>
        <v>0</v>
      </c>
      <c r="AA301" s="88">
        <f t="shared" si="81"/>
        <v>0</v>
      </c>
      <c r="AB301" s="88">
        <f t="shared" si="82"/>
        <v>0</v>
      </c>
      <c r="AC301" s="88">
        <f t="shared" si="83"/>
        <v>0</v>
      </c>
      <c r="AD301" s="88">
        <f t="shared" si="84"/>
        <v>1</v>
      </c>
      <c r="AE301" s="88">
        <f t="shared" si="85"/>
        <v>1</v>
      </c>
      <c r="AF301" s="8"/>
      <c r="AG301" s="8"/>
      <c r="AH301" s="8">
        <f t="shared" si="86"/>
        <v>3</v>
      </c>
      <c r="AI301" s="8">
        <f t="shared" si="87"/>
        <v>3</v>
      </c>
      <c r="AJ301" s="8" t="str">
        <f t="shared" si="88"/>
        <v>Correct</v>
      </c>
      <c r="AK301" s="8"/>
      <c r="AL301" s="159" t="str">
        <f>IFERROR(VLOOKUP(Table1[[#This Row],[RespondentID]],'All Data'!$A302:$CN874,81,FALSE),"unknown")</f>
        <v>Female</v>
      </c>
      <c r="AM301" s="159">
        <f>IFERROR(VLOOKUP(Table1[[#This Row],[RespondentID]],'All Data'!$A302:$CN874,82,FALSE),"unknown")</f>
        <v>0</v>
      </c>
      <c r="AN301" s="159" t="str">
        <f>IFERROR(VLOOKUP(Table1[[#This Row],[RespondentID]],'All Data'!$A302:$CN874,83,FALSE),"unknown")</f>
        <v>Suffolk</v>
      </c>
      <c r="AO301" s="159" t="str">
        <f>IFERROR(VLOOKUP(Table1[[#This Row],[RespondentID]],'All Data'!$A302:$CN874,84,FALSE),"unknown")</f>
        <v>Lindenhurst, 11757</v>
      </c>
      <c r="AP301" s="159" t="str">
        <f>IFERROR(VLOOKUP(Table1[[#This Row],[RespondentID]],'All Data'!$A302:$CN874,85,FALSE),"unknown")</f>
        <v>White/Caucasian</v>
      </c>
      <c r="AQ301" s="159" t="str">
        <f>IFERROR(VLOOKUP(Table1[[#This Row],[RespondentID]],'All Data'!$A302:$CN874,86,FALSE),"unknown")</f>
        <v>No</v>
      </c>
      <c r="AR301" s="159" t="str">
        <f>IFERROR(VLOOKUP(Table1[[#This Row],[RespondentID]],'All Data'!$A302:$CN874,87,FALSE),"unknown")</f>
        <v xml:space="preserve">English </v>
      </c>
      <c r="AS301" s="159">
        <f>IFERROR(VLOOKUP(Table1[[#This Row],[RespondentID]],'All Data'!$A302:$CN874,88,FALSE),"unknown")</f>
        <v>0</v>
      </c>
      <c r="AT301" s="159">
        <f>IFERROR(VLOOKUP(Table1[[#This Row],[RespondentID]],'All Data'!$A302:$CN874,89,FALSE),"unknown")</f>
        <v>0</v>
      </c>
      <c r="AU301" s="159" t="str">
        <f>IFERROR(VLOOKUP(Table1[[#This Row],[RespondentID]],'All Data'!$A302:$CN874,90,FALSE),"unknown")</f>
        <v>Retired</v>
      </c>
      <c r="AV301" s="159" t="str">
        <f>IFERROR(VLOOKUP(Table1[[#This Row],[RespondentID]],'All Data'!$A302:$CN874,91,FALSE),"unknown")</f>
        <v>Yes</v>
      </c>
      <c r="AW301" s="159" t="str">
        <f>IFERROR(VLOOKUP(Table1[[#This Row],[RespondentID]],'All Data'!$A302:$CN874,92,FALSE),"unknown")</f>
        <v>Yes</v>
      </c>
    </row>
    <row r="302" spans="1:49" x14ac:dyDescent="0.35">
      <c r="A302" s="6">
        <v>7045766406</v>
      </c>
      <c r="B302" s="6"/>
      <c r="C302" s="6"/>
      <c r="D302" s="6"/>
      <c r="E302" s="6"/>
      <c r="F302" s="6"/>
      <c r="G302" s="6"/>
      <c r="H302" s="6"/>
      <c r="I302" s="6" t="s">
        <v>25</v>
      </c>
      <c r="J302" s="6"/>
      <c r="K302" s="6"/>
      <c r="L302" s="6"/>
      <c r="M302" s="6"/>
      <c r="N302" s="6"/>
      <c r="O302" s="8"/>
      <c r="P302" s="8">
        <f t="shared" si="72"/>
        <v>1</v>
      </c>
      <c r="Q302" s="9">
        <f t="shared" si="73"/>
        <v>3</v>
      </c>
      <c r="R302" s="8"/>
      <c r="S302" s="8">
        <f t="shared" si="89"/>
        <v>0</v>
      </c>
      <c r="T302" s="8">
        <f t="shared" si="74"/>
        <v>0</v>
      </c>
      <c r="U302" s="8">
        <f t="shared" si="75"/>
        <v>0</v>
      </c>
      <c r="V302" s="88">
        <f t="shared" si="76"/>
        <v>0</v>
      </c>
      <c r="W302" s="88">
        <f t="shared" si="77"/>
        <v>0</v>
      </c>
      <c r="X302" s="88">
        <f t="shared" si="78"/>
        <v>0</v>
      </c>
      <c r="Y302" s="88">
        <f t="shared" si="79"/>
        <v>0</v>
      </c>
      <c r="Z302" s="88">
        <f t="shared" si="80"/>
        <v>1</v>
      </c>
      <c r="AA302" s="88">
        <f t="shared" si="81"/>
        <v>0</v>
      </c>
      <c r="AB302" s="88">
        <f t="shared" si="82"/>
        <v>0</v>
      </c>
      <c r="AC302" s="88">
        <f t="shared" si="83"/>
        <v>0</v>
      </c>
      <c r="AD302" s="88">
        <f t="shared" si="84"/>
        <v>0</v>
      </c>
      <c r="AE302" s="88">
        <f t="shared" si="85"/>
        <v>0</v>
      </c>
      <c r="AF302" s="8"/>
      <c r="AG302" s="8"/>
      <c r="AH302" s="8">
        <f t="shared" si="86"/>
        <v>1</v>
      </c>
      <c r="AI302" s="8">
        <f t="shared" si="87"/>
        <v>1</v>
      </c>
      <c r="AJ302" s="8" t="str">
        <f t="shared" si="88"/>
        <v>Correct</v>
      </c>
      <c r="AK302" s="8"/>
      <c r="AL302" s="159" t="str">
        <f>IFERROR(VLOOKUP(Table1[[#This Row],[RespondentID]],'All Data'!$A303:$CN875,81,FALSE),"unknown")</f>
        <v>Female</v>
      </c>
      <c r="AM302" s="159">
        <f>IFERROR(VLOOKUP(Table1[[#This Row],[RespondentID]],'All Data'!$A303:$CN875,82,FALSE),"unknown")</f>
        <v>73</v>
      </c>
      <c r="AN302" s="159" t="str">
        <f>IFERROR(VLOOKUP(Table1[[#This Row],[RespondentID]],'All Data'!$A303:$CN875,83,FALSE),"unknown")</f>
        <v>Suffolk</v>
      </c>
      <c r="AO302" s="159" t="str">
        <f>IFERROR(VLOOKUP(Table1[[#This Row],[RespondentID]],'All Data'!$A303:$CN875,84,FALSE),"unknown")</f>
        <v>West Islip, 11795</v>
      </c>
      <c r="AP302" s="159" t="str">
        <f>IFERROR(VLOOKUP(Table1[[#This Row],[RespondentID]],'All Data'!$A303:$CN875,85,FALSE),"unknown")</f>
        <v>White/Caucasian</v>
      </c>
      <c r="AQ302" s="159" t="str">
        <f>IFERROR(VLOOKUP(Table1[[#This Row],[RespondentID]],'All Data'!$A303:$CN875,86,FALSE),"unknown")</f>
        <v>No</v>
      </c>
      <c r="AR302" s="159" t="str">
        <f>IFERROR(VLOOKUP(Table1[[#This Row],[RespondentID]],'All Data'!$A303:$CN875,87,FALSE),"unknown")</f>
        <v xml:space="preserve">English </v>
      </c>
      <c r="AS302" s="159">
        <f>IFERROR(VLOOKUP(Table1[[#This Row],[RespondentID]],'All Data'!$A303:$CN875,88,FALSE),"unknown")</f>
        <v>0</v>
      </c>
      <c r="AT302" s="159" t="str">
        <f>IFERROR(VLOOKUP(Table1[[#This Row],[RespondentID]],'All Data'!$A303:$CN875,89,FALSE),"unknown")</f>
        <v>Graduate school</v>
      </c>
      <c r="AU302" s="159" t="str">
        <f>IFERROR(VLOOKUP(Table1[[#This Row],[RespondentID]],'All Data'!$A303:$CN875,90,FALSE),"unknown")</f>
        <v>Retired</v>
      </c>
      <c r="AV302" s="159" t="str">
        <f>IFERROR(VLOOKUP(Table1[[#This Row],[RespondentID]],'All Data'!$A303:$CN875,91,FALSE),"unknown")</f>
        <v>Yes</v>
      </c>
      <c r="AW302" s="159" t="str">
        <f>IFERROR(VLOOKUP(Table1[[#This Row],[RespondentID]],'All Data'!$A303:$CN875,92,FALSE),"unknown")</f>
        <v>No</v>
      </c>
    </row>
    <row r="303" spans="1:49" x14ac:dyDescent="0.35">
      <c r="A303" s="6">
        <v>7045766046</v>
      </c>
      <c r="B303" s="6"/>
      <c r="C303" s="6"/>
      <c r="D303" s="6"/>
      <c r="E303" s="6"/>
      <c r="F303" s="6"/>
      <c r="G303" s="6"/>
      <c r="H303" s="6"/>
      <c r="I303" s="6"/>
      <c r="J303" s="6"/>
      <c r="K303" s="6"/>
      <c r="L303" s="6"/>
      <c r="M303" s="6" t="s">
        <v>29</v>
      </c>
      <c r="N303" s="6"/>
      <c r="O303" s="8"/>
      <c r="P303" s="8">
        <f t="shared" si="72"/>
        <v>1</v>
      </c>
      <c r="Q303" s="10">
        <f t="shared" si="73"/>
        <v>3</v>
      </c>
      <c r="R303" s="8"/>
      <c r="S303" s="8">
        <f t="shared" si="89"/>
        <v>0</v>
      </c>
      <c r="T303" s="8">
        <f t="shared" si="74"/>
        <v>0</v>
      </c>
      <c r="U303" s="8">
        <f t="shared" si="75"/>
        <v>0</v>
      </c>
      <c r="V303" s="88">
        <f t="shared" si="76"/>
        <v>0</v>
      </c>
      <c r="W303" s="88">
        <f t="shared" si="77"/>
        <v>0</v>
      </c>
      <c r="X303" s="88">
        <f t="shared" si="78"/>
        <v>0</v>
      </c>
      <c r="Y303" s="88">
        <f t="shared" si="79"/>
        <v>0</v>
      </c>
      <c r="Z303" s="88">
        <f t="shared" si="80"/>
        <v>0</v>
      </c>
      <c r="AA303" s="88">
        <f t="shared" si="81"/>
        <v>0</v>
      </c>
      <c r="AB303" s="88">
        <f t="shared" si="82"/>
        <v>0</v>
      </c>
      <c r="AC303" s="88">
        <f t="shared" si="83"/>
        <v>0</v>
      </c>
      <c r="AD303" s="88">
        <f t="shared" si="84"/>
        <v>1</v>
      </c>
      <c r="AE303" s="88">
        <f t="shared" si="85"/>
        <v>0</v>
      </c>
      <c r="AF303" s="8"/>
      <c r="AG303" s="8"/>
      <c r="AH303" s="8">
        <f t="shared" si="86"/>
        <v>1</v>
      </c>
      <c r="AI303" s="8">
        <f t="shared" si="87"/>
        <v>1</v>
      </c>
      <c r="AJ303" s="8" t="str">
        <f t="shared" si="88"/>
        <v>Correct</v>
      </c>
      <c r="AK303" s="8"/>
      <c r="AL303" s="159" t="str">
        <f>IFERROR(VLOOKUP(Table1[[#This Row],[RespondentID]],'All Data'!$A304:$CN876,81,FALSE),"unknown")</f>
        <v>Female</v>
      </c>
      <c r="AM303" s="159">
        <f>IFERROR(VLOOKUP(Table1[[#This Row],[RespondentID]],'All Data'!$A304:$CN876,82,FALSE),"unknown")</f>
        <v>80</v>
      </c>
      <c r="AN303" s="159" t="str">
        <f>IFERROR(VLOOKUP(Table1[[#This Row],[RespondentID]],'All Data'!$A304:$CN876,83,FALSE),"unknown")</f>
        <v>Suffolk</v>
      </c>
      <c r="AO303" s="159" t="str">
        <f>IFERROR(VLOOKUP(Table1[[#This Row],[RespondentID]],'All Data'!$A304:$CN876,84,FALSE),"unknown")</f>
        <v>Babylon, 11704</v>
      </c>
      <c r="AP303" s="159" t="str">
        <f>IFERROR(VLOOKUP(Table1[[#This Row],[RespondentID]],'All Data'!$A304:$CN876,85,FALSE),"unknown")</f>
        <v>Multi-racial</v>
      </c>
      <c r="AQ303" s="159" t="str">
        <f>IFERROR(VLOOKUP(Table1[[#This Row],[RespondentID]],'All Data'!$A304:$CN876,86,FALSE),"unknown")</f>
        <v>No</v>
      </c>
      <c r="AR303" s="159" t="str">
        <f>IFERROR(VLOOKUP(Table1[[#This Row],[RespondentID]],'All Data'!$A304:$CN876,87,FALSE),"unknown")</f>
        <v xml:space="preserve">English </v>
      </c>
      <c r="AS303" s="159" t="str">
        <f>IFERROR(VLOOKUP(Table1[[#This Row],[RespondentID]],'All Data'!$A304:$CN876,88,FALSE),"unknown")</f>
        <v>$75,000 to $125,000</v>
      </c>
      <c r="AT303" s="159" t="str">
        <f>IFERROR(VLOOKUP(Table1[[#This Row],[RespondentID]],'All Data'!$A304:$CN876,89,FALSE),"unknown")</f>
        <v>Graduate school</v>
      </c>
      <c r="AU303" s="159" t="str">
        <f>IFERROR(VLOOKUP(Table1[[#This Row],[RespondentID]],'All Data'!$A304:$CN876,90,FALSE),"unknown")</f>
        <v>Retired</v>
      </c>
      <c r="AV303" s="159" t="str">
        <f>IFERROR(VLOOKUP(Table1[[#This Row],[RespondentID]],'All Data'!$A304:$CN876,91,FALSE),"unknown")</f>
        <v>Yes</v>
      </c>
      <c r="AW303" s="159" t="str">
        <f>IFERROR(VLOOKUP(Table1[[#This Row],[RespondentID]],'All Data'!$A304:$CN876,92,FALSE),"unknown")</f>
        <v>Yes</v>
      </c>
    </row>
    <row r="304" spans="1:49" x14ac:dyDescent="0.35">
      <c r="A304" s="6">
        <v>7045765746</v>
      </c>
      <c r="B304" s="6"/>
      <c r="C304" s="6" t="s">
        <v>19</v>
      </c>
      <c r="D304" s="6" t="s">
        <v>20</v>
      </c>
      <c r="E304" s="6"/>
      <c r="F304" s="6"/>
      <c r="G304" s="6"/>
      <c r="H304" s="6"/>
      <c r="I304" s="6" t="s">
        <v>25</v>
      </c>
      <c r="J304" s="6"/>
      <c r="K304" s="6"/>
      <c r="L304" s="6"/>
      <c r="M304" s="6"/>
      <c r="N304" s="6"/>
      <c r="O304" s="8"/>
      <c r="P304" s="8">
        <f t="shared" si="72"/>
        <v>3</v>
      </c>
      <c r="Q304" s="9">
        <f t="shared" si="73"/>
        <v>1</v>
      </c>
      <c r="R304" s="8"/>
      <c r="S304" s="8">
        <f t="shared" si="89"/>
        <v>0</v>
      </c>
      <c r="T304" s="8">
        <f t="shared" si="74"/>
        <v>1</v>
      </c>
      <c r="U304" s="8">
        <f t="shared" si="75"/>
        <v>1</v>
      </c>
      <c r="V304" s="88">
        <f t="shared" si="76"/>
        <v>0</v>
      </c>
      <c r="W304" s="88">
        <f t="shared" si="77"/>
        <v>0</v>
      </c>
      <c r="X304" s="88">
        <f t="shared" si="78"/>
        <v>0</v>
      </c>
      <c r="Y304" s="88">
        <f t="shared" si="79"/>
        <v>0</v>
      </c>
      <c r="Z304" s="88">
        <f t="shared" si="80"/>
        <v>1</v>
      </c>
      <c r="AA304" s="88">
        <f t="shared" si="81"/>
        <v>0</v>
      </c>
      <c r="AB304" s="88">
        <f t="shared" si="82"/>
        <v>0</v>
      </c>
      <c r="AC304" s="88">
        <f t="shared" si="83"/>
        <v>0</v>
      </c>
      <c r="AD304" s="88">
        <f t="shared" si="84"/>
        <v>0</v>
      </c>
      <c r="AE304" s="88">
        <f t="shared" si="85"/>
        <v>0</v>
      </c>
      <c r="AF304" s="8"/>
      <c r="AG304" s="8"/>
      <c r="AH304" s="8">
        <f t="shared" si="86"/>
        <v>3</v>
      </c>
      <c r="AI304" s="8">
        <f t="shared" si="87"/>
        <v>3</v>
      </c>
      <c r="AJ304" s="8" t="str">
        <f t="shared" si="88"/>
        <v>Correct</v>
      </c>
      <c r="AK304" s="8"/>
      <c r="AL304" s="159" t="str">
        <f>IFERROR(VLOOKUP(Table1[[#This Row],[RespondentID]],'All Data'!$A305:$CN877,81,FALSE),"unknown")</f>
        <v>Female</v>
      </c>
      <c r="AM304" s="159">
        <f>IFERROR(VLOOKUP(Table1[[#This Row],[RespondentID]],'All Data'!$A305:$CN877,82,FALSE),"unknown")</f>
        <v>73</v>
      </c>
      <c r="AN304" s="159" t="str">
        <f>IFERROR(VLOOKUP(Table1[[#This Row],[RespondentID]],'All Data'!$A305:$CN877,83,FALSE),"unknown")</f>
        <v>Suffolk</v>
      </c>
      <c r="AO304" s="159" t="str">
        <f>IFERROR(VLOOKUP(Table1[[#This Row],[RespondentID]],'All Data'!$A305:$CN877,84,FALSE),"unknown")</f>
        <v>Bay Shore, 11706</v>
      </c>
      <c r="AP304" s="159" t="str">
        <f>IFERROR(VLOOKUP(Table1[[#This Row],[RespondentID]],'All Data'!$A305:$CN877,85,FALSE),"unknown")</f>
        <v>White/Caucasian</v>
      </c>
      <c r="AQ304" s="159" t="str">
        <f>IFERROR(VLOOKUP(Table1[[#This Row],[RespondentID]],'All Data'!$A305:$CN877,86,FALSE),"unknown")</f>
        <v>No</v>
      </c>
      <c r="AR304" s="159" t="str">
        <f>IFERROR(VLOOKUP(Table1[[#This Row],[RespondentID]],'All Data'!$A305:$CN877,87,FALSE),"unknown")</f>
        <v xml:space="preserve">English </v>
      </c>
      <c r="AS304" s="159" t="str">
        <f>IFERROR(VLOOKUP(Table1[[#This Row],[RespondentID]],'All Data'!$A305:$CN877,88,FALSE),"unknown")</f>
        <v>$20,000 to $34,999</v>
      </c>
      <c r="AT304" s="159" t="str">
        <f>IFERROR(VLOOKUP(Table1[[#This Row],[RespondentID]],'All Data'!$A305:$CN877,89,FALSE),"unknown")</f>
        <v>College graduate</v>
      </c>
      <c r="AU304" s="159" t="str">
        <f>IFERROR(VLOOKUP(Table1[[#This Row],[RespondentID]],'All Data'!$A305:$CN877,90,FALSE),"unknown")</f>
        <v>Out of work, but not currently looking</v>
      </c>
      <c r="AV304" s="159" t="str">
        <f>IFERROR(VLOOKUP(Table1[[#This Row],[RespondentID]],'All Data'!$A305:$CN877,91,FALSE),"unknown")</f>
        <v>Yes</v>
      </c>
      <c r="AW304" s="159" t="str">
        <f>IFERROR(VLOOKUP(Table1[[#This Row],[RespondentID]],'All Data'!$A305:$CN877,92,FALSE),"unknown")</f>
        <v>No</v>
      </c>
    </row>
    <row r="305" spans="1:49" x14ac:dyDescent="0.35">
      <c r="A305" s="6">
        <v>7045765475</v>
      </c>
      <c r="B305" s="6" t="s">
        <v>18</v>
      </c>
      <c r="C305" s="6" t="s">
        <v>19</v>
      </c>
      <c r="D305" s="6"/>
      <c r="E305" s="6"/>
      <c r="F305" s="6"/>
      <c r="G305" s="6"/>
      <c r="H305" s="6"/>
      <c r="I305" s="6"/>
      <c r="J305" s="6"/>
      <c r="K305" s="6"/>
      <c r="L305" s="6"/>
      <c r="M305" s="6"/>
      <c r="N305" s="6"/>
      <c r="O305" s="8"/>
      <c r="P305" s="8">
        <f t="shared" si="72"/>
        <v>2</v>
      </c>
      <c r="Q305" s="10">
        <f t="shared" si="73"/>
        <v>1.5</v>
      </c>
      <c r="R305" s="8"/>
      <c r="S305" s="8">
        <f t="shared" si="89"/>
        <v>1</v>
      </c>
      <c r="T305" s="8">
        <f t="shared" si="74"/>
        <v>1</v>
      </c>
      <c r="U305" s="8">
        <f t="shared" si="75"/>
        <v>0</v>
      </c>
      <c r="V305" s="88">
        <f t="shared" si="76"/>
        <v>0</v>
      </c>
      <c r="W305" s="88">
        <f t="shared" si="77"/>
        <v>0</v>
      </c>
      <c r="X305" s="88">
        <f t="shared" si="78"/>
        <v>0</v>
      </c>
      <c r="Y305" s="88">
        <f t="shared" si="79"/>
        <v>0</v>
      </c>
      <c r="Z305" s="88">
        <f t="shared" si="80"/>
        <v>0</v>
      </c>
      <c r="AA305" s="88">
        <f t="shared" si="81"/>
        <v>0</v>
      </c>
      <c r="AB305" s="88">
        <f t="shared" si="82"/>
        <v>0</v>
      </c>
      <c r="AC305" s="88">
        <f t="shared" si="83"/>
        <v>0</v>
      </c>
      <c r="AD305" s="88">
        <f t="shared" si="84"/>
        <v>0</v>
      </c>
      <c r="AE305" s="88">
        <f t="shared" si="85"/>
        <v>0</v>
      </c>
      <c r="AF305" s="8"/>
      <c r="AG305" s="8"/>
      <c r="AH305" s="8">
        <f t="shared" si="86"/>
        <v>2</v>
      </c>
      <c r="AI305" s="8">
        <f t="shared" si="87"/>
        <v>2</v>
      </c>
      <c r="AJ305" s="8" t="str">
        <f t="shared" si="88"/>
        <v>Correct</v>
      </c>
      <c r="AK305" s="8"/>
      <c r="AL305" s="159" t="str">
        <f>IFERROR(VLOOKUP(Table1[[#This Row],[RespondentID]],'All Data'!$A306:$CN878,81,FALSE),"unknown")</f>
        <v>Female</v>
      </c>
      <c r="AM305" s="159">
        <f>IFERROR(VLOOKUP(Table1[[#This Row],[RespondentID]],'All Data'!$A306:$CN878,82,FALSE),"unknown")</f>
        <v>81</v>
      </c>
      <c r="AN305" s="159" t="str">
        <f>IFERROR(VLOOKUP(Table1[[#This Row],[RespondentID]],'All Data'!$A306:$CN878,83,FALSE),"unknown")</f>
        <v>Suffolk</v>
      </c>
      <c r="AO305" s="159" t="str">
        <f>IFERROR(VLOOKUP(Table1[[#This Row],[RespondentID]],'All Data'!$A306:$CN878,84,FALSE),"unknown")</f>
        <v>West Islip, 11795</v>
      </c>
      <c r="AP305" s="159" t="str">
        <f>IFERROR(VLOOKUP(Table1[[#This Row],[RespondentID]],'All Data'!$A306:$CN878,85,FALSE),"unknown")</f>
        <v>White/Caucasian</v>
      </c>
      <c r="AQ305" s="159">
        <f>IFERROR(VLOOKUP(Table1[[#This Row],[RespondentID]],'All Data'!$A306:$CN878,86,FALSE),"unknown")</f>
        <v>0</v>
      </c>
      <c r="AR305" s="159" t="str">
        <f>IFERROR(VLOOKUP(Table1[[#This Row],[RespondentID]],'All Data'!$A306:$CN878,87,FALSE),"unknown")</f>
        <v xml:space="preserve">English </v>
      </c>
      <c r="AS305" s="159">
        <f>IFERROR(VLOOKUP(Table1[[#This Row],[RespondentID]],'All Data'!$A306:$CN878,88,FALSE),"unknown")</f>
        <v>0</v>
      </c>
      <c r="AT305" s="159" t="str">
        <f>IFERROR(VLOOKUP(Table1[[#This Row],[RespondentID]],'All Data'!$A306:$CN878,89,FALSE),"unknown")</f>
        <v>Technical school</v>
      </c>
      <c r="AU305" s="159" t="str">
        <f>IFERROR(VLOOKUP(Table1[[#This Row],[RespondentID]],'All Data'!$A306:$CN878,90,FALSE),"unknown")</f>
        <v>Retired</v>
      </c>
      <c r="AV305" s="159" t="str">
        <f>IFERROR(VLOOKUP(Table1[[#This Row],[RespondentID]],'All Data'!$A306:$CN878,91,FALSE),"unknown")</f>
        <v>Yes</v>
      </c>
      <c r="AW305" s="159" t="str">
        <f>IFERROR(VLOOKUP(Table1[[#This Row],[RespondentID]],'All Data'!$A306:$CN878,92,FALSE),"unknown")</f>
        <v>Yes</v>
      </c>
    </row>
    <row r="306" spans="1:49" x14ac:dyDescent="0.35">
      <c r="A306" s="6">
        <v>7045765204</v>
      </c>
      <c r="B306" s="6" t="s">
        <v>18</v>
      </c>
      <c r="C306" s="6" t="s">
        <v>19</v>
      </c>
      <c r="D306" s="6" t="s">
        <v>20</v>
      </c>
      <c r="E306" s="6"/>
      <c r="F306" s="6"/>
      <c r="G306" s="6"/>
      <c r="H306" s="6"/>
      <c r="I306" s="6"/>
      <c r="J306" s="6"/>
      <c r="K306" s="6"/>
      <c r="L306" s="6"/>
      <c r="M306" s="6"/>
      <c r="N306" s="6"/>
      <c r="O306" s="8"/>
      <c r="P306" s="8">
        <f t="shared" si="72"/>
        <v>3</v>
      </c>
      <c r="Q306" s="9">
        <f t="shared" si="73"/>
        <v>1</v>
      </c>
      <c r="R306" s="8"/>
      <c r="S306" s="8">
        <f t="shared" si="89"/>
        <v>1</v>
      </c>
      <c r="T306" s="8">
        <f t="shared" si="74"/>
        <v>1</v>
      </c>
      <c r="U306" s="8">
        <f t="shared" si="75"/>
        <v>1</v>
      </c>
      <c r="V306" s="88">
        <f t="shared" si="76"/>
        <v>0</v>
      </c>
      <c r="W306" s="88">
        <f t="shared" si="77"/>
        <v>0</v>
      </c>
      <c r="X306" s="88">
        <f t="shared" si="78"/>
        <v>0</v>
      </c>
      <c r="Y306" s="88">
        <f t="shared" si="79"/>
        <v>0</v>
      </c>
      <c r="Z306" s="88">
        <f t="shared" si="80"/>
        <v>0</v>
      </c>
      <c r="AA306" s="88">
        <f t="shared" si="81"/>
        <v>0</v>
      </c>
      <c r="AB306" s="88">
        <f t="shared" si="82"/>
        <v>0</v>
      </c>
      <c r="AC306" s="88">
        <f t="shared" si="83"/>
        <v>0</v>
      </c>
      <c r="AD306" s="88">
        <f t="shared" si="84"/>
        <v>0</v>
      </c>
      <c r="AE306" s="88">
        <f t="shared" si="85"/>
        <v>0</v>
      </c>
      <c r="AF306" s="8"/>
      <c r="AG306" s="8"/>
      <c r="AH306" s="8">
        <f t="shared" si="86"/>
        <v>3</v>
      </c>
      <c r="AI306" s="8">
        <f t="shared" si="87"/>
        <v>3</v>
      </c>
      <c r="AJ306" s="8" t="str">
        <f t="shared" si="88"/>
        <v>Correct</v>
      </c>
      <c r="AK306" s="8"/>
      <c r="AL306" s="159" t="str">
        <f>IFERROR(VLOOKUP(Table1[[#This Row],[RespondentID]],'All Data'!$A307:$CN879,81,FALSE),"unknown")</f>
        <v>Female</v>
      </c>
      <c r="AM306" s="159">
        <f>IFERROR(VLOOKUP(Table1[[#This Row],[RespondentID]],'All Data'!$A307:$CN879,82,FALSE),"unknown")</f>
        <v>69</v>
      </c>
      <c r="AN306" s="159" t="str">
        <f>IFERROR(VLOOKUP(Table1[[#This Row],[RespondentID]],'All Data'!$A307:$CN879,83,FALSE),"unknown")</f>
        <v>Suffolk</v>
      </c>
      <c r="AO306" s="159" t="str">
        <f>IFERROR(VLOOKUP(Table1[[#This Row],[RespondentID]],'All Data'!$A307:$CN879,84,FALSE),"unknown")</f>
        <v>West Islip, 11795</v>
      </c>
      <c r="AP306" s="159" t="str">
        <f>IFERROR(VLOOKUP(Table1[[#This Row],[RespondentID]],'All Data'!$A307:$CN879,85,FALSE),"unknown")</f>
        <v>White/Caucasian</v>
      </c>
      <c r="AQ306" s="159" t="str">
        <f>IFERROR(VLOOKUP(Table1[[#This Row],[RespondentID]],'All Data'!$A307:$CN879,86,FALSE),"unknown")</f>
        <v>No</v>
      </c>
      <c r="AR306" s="159" t="str">
        <f>IFERROR(VLOOKUP(Table1[[#This Row],[RespondentID]],'All Data'!$A307:$CN879,87,FALSE),"unknown")</f>
        <v xml:space="preserve">English </v>
      </c>
      <c r="AS306" s="159" t="str">
        <f>IFERROR(VLOOKUP(Table1[[#This Row],[RespondentID]],'All Data'!$A307:$CN879,88,FALSE),"unknown")</f>
        <v>$75,000 to $125,000</v>
      </c>
      <c r="AT306" s="159" t="str">
        <f>IFERROR(VLOOKUP(Table1[[#This Row],[RespondentID]],'All Data'!$A307:$CN879,89,FALSE),"unknown")</f>
        <v>High school graduate</v>
      </c>
      <c r="AU306" s="159" t="str">
        <f>IFERROR(VLOOKUP(Table1[[#This Row],[RespondentID]],'All Data'!$A307:$CN879,90,FALSE),"unknown")</f>
        <v>Retired</v>
      </c>
      <c r="AV306" s="159" t="str">
        <f>IFERROR(VLOOKUP(Table1[[#This Row],[RespondentID]],'All Data'!$A307:$CN879,91,FALSE),"unknown")</f>
        <v>Yes</v>
      </c>
      <c r="AW306" s="159" t="str">
        <f>IFERROR(VLOOKUP(Table1[[#This Row],[RespondentID]],'All Data'!$A307:$CN879,92,FALSE),"unknown")</f>
        <v>No</v>
      </c>
    </row>
    <row r="307" spans="1:49" x14ac:dyDescent="0.35">
      <c r="A307" s="6">
        <v>7045764917</v>
      </c>
      <c r="B307" s="6"/>
      <c r="C307" s="6" t="s">
        <v>19</v>
      </c>
      <c r="D307" s="6"/>
      <c r="E307" s="6"/>
      <c r="F307" s="6"/>
      <c r="G307" s="6"/>
      <c r="H307" s="6"/>
      <c r="I307" s="6"/>
      <c r="J307" s="6"/>
      <c r="K307" s="6"/>
      <c r="L307" s="6"/>
      <c r="M307" s="6" t="s">
        <v>29</v>
      </c>
      <c r="N307" s="6" t="s">
        <v>30</v>
      </c>
      <c r="O307" s="8"/>
      <c r="P307" s="8">
        <f t="shared" si="72"/>
        <v>3</v>
      </c>
      <c r="Q307" s="10">
        <f t="shared" si="73"/>
        <v>1</v>
      </c>
      <c r="R307" s="8"/>
      <c r="S307" s="8">
        <f t="shared" si="89"/>
        <v>0</v>
      </c>
      <c r="T307" s="8">
        <f t="shared" si="74"/>
        <v>1</v>
      </c>
      <c r="U307" s="8">
        <f t="shared" si="75"/>
        <v>0</v>
      </c>
      <c r="V307" s="88">
        <f t="shared" si="76"/>
        <v>0</v>
      </c>
      <c r="W307" s="88">
        <f t="shared" si="77"/>
        <v>0</v>
      </c>
      <c r="X307" s="88">
        <f t="shared" si="78"/>
        <v>0</v>
      </c>
      <c r="Y307" s="88">
        <f t="shared" si="79"/>
        <v>0</v>
      </c>
      <c r="Z307" s="88">
        <f t="shared" si="80"/>
        <v>0</v>
      </c>
      <c r="AA307" s="88">
        <f t="shared" si="81"/>
        <v>0</v>
      </c>
      <c r="AB307" s="88">
        <f t="shared" si="82"/>
        <v>0</v>
      </c>
      <c r="AC307" s="88">
        <f t="shared" si="83"/>
        <v>0</v>
      </c>
      <c r="AD307" s="88">
        <f t="shared" si="84"/>
        <v>1</v>
      </c>
      <c r="AE307" s="88">
        <f t="shared" si="85"/>
        <v>1</v>
      </c>
      <c r="AF307" s="8"/>
      <c r="AG307" s="8"/>
      <c r="AH307" s="8">
        <f t="shared" si="86"/>
        <v>3</v>
      </c>
      <c r="AI307" s="8">
        <f t="shared" si="87"/>
        <v>3</v>
      </c>
      <c r="AJ307" s="8" t="str">
        <f t="shared" si="88"/>
        <v>Correct</v>
      </c>
      <c r="AK307" s="8"/>
      <c r="AL307" s="159" t="str">
        <f>IFERROR(VLOOKUP(Table1[[#This Row],[RespondentID]],'All Data'!$A308:$CN880,81,FALSE),"unknown")</f>
        <v>Male</v>
      </c>
      <c r="AM307" s="159">
        <f>IFERROR(VLOOKUP(Table1[[#This Row],[RespondentID]],'All Data'!$A308:$CN880,82,FALSE),"unknown")</f>
        <v>75</v>
      </c>
      <c r="AN307" s="159" t="str">
        <f>IFERROR(VLOOKUP(Table1[[#This Row],[RespondentID]],'All Data'!$A308:$CN880,83,FALSE),"unknown")</f>
        <v>Suffolk</v>
      </c>
      <c r="AO307" s="159" t="str">
        <f>IFERROR(VLOOKUP(Table1[[#This Row],[RespondentID]],'All Data'!$A308:$CN880,84,FALSE),"unknown")</f>
        <v>West Islip, 11795</v>
      </c>
      <c r="AP307" s="159" t="str">
        <f>IFERROR(VLOOKUP(Table1[[#This Row],[RespondentID]],'All Data'!$A308:$CN880,85,FALSE),"unknown")</f>
        <v>White/Caucasian</v>
      </c>
      <c r="AQ307" s="159" t="str">
        <f>IFERROR(VLOOKUP(Table1[[#This Row],[RespondentID]],'All Data'!$A308:$CN880,86,FALSE),"unknown")</f>
        <v>No</v>
      </c>
      <c r="AR307" s="159" t="str">
        <f>IFERROR(VLOOKUP(Table1[[#This Row],[RespondentID]],'All Data'!$A308:$CN880,87,FALSE),"unknown")</f>
        <v xml:space="preserve">English </v>
      </c>
      <c r="AS307" s="159" t="str">
        <f>IFERROR(VLOOKUP(Table1[[#This Row],[RespondentID]],'All Data'!$A308:$CN880,88,FALSE),"unknown")</f>
        <v>$75,000 to $125,000</v>
      </c>
      <c r="AT307" s="159" t="str">
        <f>IFERROR(VLOOKUP(Table1[[#This Row],[RespondentID]],'All Data'!$A308:$CN880,89,FALSE),"unknown")</f>
        <v>High school graduate</v>
      </c>
      <c r="AU307" s="159" t="str">
        <f>IFERROR(VLOOKUP(Table1[[#This Row],[RespondentID]],'All Data'!$A308:$CN880,90,FALSE),"unknown")</f>
        <v>Retired</v>
      </c>
      <c r="AV307" s="159" t="str">
        <f>IFERROR(VLOOKUP(Table1[[#This Row],[RespondentID]],'All Data'!$A308:$CN880,91,FALSE),"unknown")</f>
        <v>Yes</v>
      </c>
      <c r="AW307" s="159" t="str">
        <f>IFERROR(VLOOKUP(Table1[[#This Row],[RespondentID]],'All Data'!$A308:$CN880,92,FALSE),"unknown")</f>
        <v>No</v>
      </c>
    </row>
    <row r="308" spans="1:49" x14ac:dyDescent="0.35">
      <c r="A308" s="6">
        <v>7045764558</v>
      </c>
      <c r="B308" s="6"/>
      <c r="C308" s="6" t="s">
        <v>19</v>
      </c>
      <c r="D308" s="6"/>
      <c r="E308" s="6"/>
      <c r="F308" s="6"/>
      <c r="G308" s="6"/>
      <c r="H308" s="6"/>
      <c r="I308" s="6"/>
      <c r="J308" s="6" t="s">
        <v>26</v>
      </c>
      <c r="K308" s="6"/>
      <c r="L308" s="6"/>
      <c r="M308" s="6"/>
      <c r="N308" s="6" t="s">
        <v>30</v>
      </c>
      <c r="O308" s="8"/>
      <c r="P308" s="8">
        <f t="shared" si="72"/>
        <v>3</v>
      </c>
      <c r="Q308" s="9">
        <f t="shared" si="73"/>
        <v>1</v>
      </c>
      <c r="R308" s="8"/>
      <c r="S308" s="8">
        <f t="shared" si="89"/>
        <v>0</v>
      </c>
      <c r="T308" s="8">
        <f t="shared" si="74"/>
        <v>1</v>
      </c>
      <c r="U308" s="8">
        <f t="shared" si="75"/>
        <v>0</v>
      </c>
      <c r="V308" s="88">
        <f t="shared" si="76"/>
        <v>0</v>
      </c>
      <c r="W308" s="88">
        <f t="shared" si="77"/>
        <v>0</v>
      </c>
      <c r="X308" s="88">
        <f t="shared" si="78"/>
        <v>0</v>
      </c>
      <c r="Y308" s="88">
        <f t="shared" si="79"/>
        <v>0</v>
      </c>
      <c r="Z308" s="88">
        <f t="shared" si="80"/>
        <v>0</v>
      </c>
      <c r="AA308" s="88">
        <f t="shared" si="81"/>
        <v>1</v>
      </c>
      <c r="AB308" s="88">
        <f t="shared" si="82"/>
        <v>0</v>
      </c>
      <c r="AC308" s="88">
        <f t="shared" si="83"/>
        <v>0</v>
      </c>
      <c r="AD308" s="88">
        <f t="shared" si="84"/>
        <v>0</v>
      </c>
      <c r="AE308" s="88">
        <f t="shared" si="85"/>
        <v>1</v>
      </c>
      <c r="AF308" s="8"/>
      <c r="AG308" s="8"/>
      <c r="AH308" s="8">
        <f t="shared" si="86"/>
        <v>3</v>
      </c>
      <c r="AI308" s="8">
        <f t="shared" si="87"/>
        <v>3</v>
      </c>
      <c r="AJ308" s="8" t="str">
        <f t="shared" si="88"/>
        <v>Correct</v>
      </c>
      <c r="AK308" s="8"/>
      <c r="AL308" s="159" t="str">
        <f>IFERROR(VLOOKUP(Table1[[#This Row],[RespondentID]],'All Data'!$A309:$CN881,81,FALSE),"unknown")</f>
        <v>Female</v>
      </c>
      <c r="AM308" s="159">
        <f>IFERROR(VLOOKUP(Table1[[#This Row],[RespondentID]],'All Data'!$A309:$CN881,82,FALSE),"unknown")</f>
        <v>77</v>
      </c>
      <c r="AN308" s="159" t="str">
        <f>IFERROR(VLOOKUP(Table1[[#This Row],[RespondentID]],'All Data'!$A309:$CN881,83,FALSE),"unknown")</f>
        <v>Suffolk</v>
      </c>
      <c r="AO308" s="159" t="str">
        <f>IFERROR(VLOOKUP(Table1[[#This Row],[RespondentID]],'All Data'!$A309:$CN881,84,FALSE),"unknown")</f>
        <v>Babylon, 11702</v>
      </c>
      <c r="AP308" s="159" t="str">
        <f>IFERROR(VLOOKUP(Table1[[#This Row],[RespondentID]],'All Data'!$A309:$CN881,85,FALSE),"unknown")</f>
        <v>White/Caucasian</v>
      </c>
      <c r="AQ308" s="159" t="str">
        <f>IFERROR(VLOOKUP(Table1[[#This Row],[RespondentID]],'All Data'!$A309:$CN881,86,FALSE),"unknown")</f>
        <v>No</v>
      </c>
      <c r="AR308" s="159" t="str">
        <f>IFERROR(VLOOKUP(Table1[[#This Row],[RespondentID]],'All Data'!$A309:$CN881,87,FALSE),"unknown")</f>
        <v xml:space="preserve">English </v>
      </c>
      <c r="AS308" s="159" t="str">
        <f>IFERROR(VLOOKUP(Table1[[#This Row],[RespondentID]],'All Data'!$A309:$CN881,88,FALSE),"unknown")</f>
        <v>$20,000 to $34,999</v>
      </c>
      <c r="AT308" s="159" t="str">
        <f>IFERROR(VLOOKUP(Table1[[#This Row],[RespondentID]],'All Data'!$A309:$CN881,89,FALSE),"unknown")</f>
        <v>High school graduate</v>
      </c>
      <c r="AU308" s="159" t="str">
        <f>IFERROR(VLOOKUP(Table1[[#This Row],[RespondentID]],'All Data'!$A309:$CN881,90,FALSE),"unknown")</f>
        <v>Retired</v>
      </c>
      <c r="AV308" s="159" t="str">
        <f>IFERROR(VLOOKUP(Table1[[#This Row],[RespondentID]],'All Data'!$A309:$CN881,91,FALSE),"unknown")</f>
        <v>Yes</v>
      </c>
      <c r="AW308" s="159" t="str">
        <f>IFERROR(VLOOKUP(Table1[[#This Row],[RespondentID]],'All Data'!$A309:$CN881,92,FALSE),"unknown")</f>
        <v>No</v>
      </c>
    </row>
    <row r="309" spans="1:49" x14ac:dyDescent="0.35">
      <c r="A309" s="6">
        <v>7045764300</v>
      </c>
      <c r="B309" s="6"/>
      <c r="C309" s="6" t="s">
        <v>19</v>
      </c>
      <c r="D309" s="6" t="s">
        <v>20</v>
      </c>
      <c r="E309" s="6"/>
      <c r="F309" s="6"/>
      <c r="G309" s="6"/>
      <c r="H309" s="6"/>
      <c r="I309" s="6"/>
      <c r="J309" s="6" t="s">
        <v>26</v>
      </c>
      <c r="K309" s="6"/>
      <c r="L309" s="6"/>
      <c r="M309" s="6"/>
      <c r="N309" s="6"/>
      <c r="O309" s="8"/>
      <c r="P309" s="8">
        <f t="shared" si="72"/>
        <v>3</v>
      </c>
      <c r="Q309" s="10">
        <f t="shared" si="73"/>
        <v>1</v>
      </c>
      <c r="R309" s="8"/>
      <c r="S309" s="8">
        <f t="shared" si="89"/>
        <v>0</v>
      </c>
      <c r="T309" s="8">
        <f t="shared" si="74"/>
        <v>1</v>
      </c>
      <c r="U309" s="8">
        <f t="shared" si="75"/>
        <v>1</v>
      </c>
      <c r="V309" s="88">
        <f t="shared" si="76"/>
        <v>0</v>
      </c>
      <c r="W309" s="88">
        <f t="shared" si="77"/>
        <v>0</v>
      </c>
      <c r="X309" s="88">
        <f t="shared" si="78"/>
        <v>0</v>
      </c>
      <c r="Y309" s="88">
        <f t="shared" si="79"/>
        <v>0</v>
      </c>
      <c r="Z309" s="88">
        <f t="shared" si="80"/>
        <v>0</v>
      </c>
      <c r="AA309" s="88">
        <f t="shared" si="81"/>
        <v>1</v>
      </c>
      <c r="AB309" s="88">
        <f t="shared" si="82"/>
        <v>0</v>
      </c>
      <c r="AC309" s="88">
        <f t="shared" si="83"/>
        <v>0</v>
      </c>
      <c r="AD309" s="88">
        <f t="shared" si="84"/>
        <v>0</v>
      </c>
      <c r="AE309" s="88">
        <f t="shared" si="85"/>
        <v>0</v>
      </c>
      <c r="AF309" s="8"/>
      <c r="AG309" s="8"/>
      <c r="AH309" s="8">
        <f t="shared" si="86"/>
        <v>3</v>
      </c>
      <c r="AI309" s="8">
        <f t="shared" si="87"/>
        <v>3</v>
      </c>
      <c r="AJ309" s="8" t="str">
        <f t="shared" si="88"/>
        <v>Correct</v>
      </c>
      <c r="AK309" s="8"/>
      <c r="AL309" s="159" t="str">
        <f>IFERROR(VLOOKUP(Table1[[#This Row],[RespondentID]],'All Data'!$A310:$CN882,81,FALSE),"unknown")</f>
        <v>Female</v>
      </c>
      <c r="AM309" s="159">
        <f>IFERROR(VLOOKUP(Table1[[#This Row],[RespondentID]],'All Data'!$A310:$CN882,82,FALSE),"unknown")</f>
        <v>49</v>
      </c>
      <c r="AN309" s="159" t="str">
        <f>IFERROR(VLOOKUP(Table1[[#This Row],[RespondentID]],'All Data'!$A310:$CN882,83,FALSE),"unknown")</f>
        <v>Suffolk</v>
      </c>
      <c r="AO309" s="159" t="str">
        <f>IFERROR(VLOOKUP(Table1[[#This Row],[RespondentID]],'All Data'!$A310:$CN882,84,FALSE),"unknown")</f>
        <v>Deer Park, 11729</v>
      </c>
      <c r="AP309" s="159" t="str">
        <f>IFERROR(VLOOKUP(Table1[[#This Row],[RespondentID]],'All Data'!$A310:$CN882,85,FALSE),"unknown")</f>
        <v>White/Caucasian</v>
      </c>
      <c r="AQ309" s="159" t="str">
        <f>IFERROR(VLOOKUP(Table1[[#This Row],[RespondentID]],'All Data'!$A310:$CN882,86,FALSE),"unknown")</f>
        <v>No</v>
      </c>
      <c r="AR309" s="159" t="str">
        <f>IFERROR(VLOOKUP(Table1[[#This Row],[RespondentID]],'All Data'!$A310:$CN882,87,FALSE),"unknown")</f>
        <v xml:space="preserve">English </v>
      </c>
      <c r="AS309" s="159" t="str">
        <f>IFERROR(VLOOKUP(Table1[[#This Row],[RespondentID]],'All Data'!$A310:$CN882,88,FALSE),"unknown")</f>
        <v>$35,000 to $49,999</v>
      </c>
      <c r="AT309" s="159" t="str">
        <f>IFERROR(VLOOKUP(Table1[[#This Row],[RespondentID]],'All Data'!$A310:$CN882,89,FALSE),"unknown")</f>
        <v>Some college</v>
      </c>
      <c r="AU309" s="159" t="str">
        <f>IFERROR(VLOOKUP(Table1[[#This Row],[RespondentID]],'All Data'!$A310:$CN882,90,FALSE),"unknown")</f>
        <v>Employed for wages</v>
      </c>
      <c r="AV309" s="159" t="str">
        <f>IFERROR(VLOOKUP(Table1[[#This Row],[RespondentID]],'All Data'!$A310:$CN882,91,FALSE),"unknown")</f>
        <v>Yes</v>
      </c>
      <c r="AW309" s="159" t="str">
        <f>IFERROR(VLOOKUP(Table1[[#This Row],[RespondentID]],'All Data'!$A310:$CN882,92,FALSE),"unknown")</f>
        <v>Yes</v>
      </c>
    </row>
    <row r="310" spans="1:49" x14ac:dyDescent="0.35">
      <c r="A310" s="6">
        <v>7045763969</v>
      </c>
      <c r="B310" s="6" t="s">
        <v>18</v>
      </c>
      <c r="C310" s="6" t="s">
        <v>19</v>
      </c>
      <c r="D310" s="6"/>
      <c r="E310" s="6"/>
      <c r="F310" s="6"/>
      <c r="G310" s="6"/>
      <c r="H310" s="6"/>
      <c r="I310" s="6"/>
      <c r="J310" s="6"/>
      <c r="K310" s="6"/>
      <c r="L310" s="6"/>
      <c r="M310" s="6"/>
      <c r="N310" s="6"/>
      <c r="O310" s="8"/>
      <c r="P310" s="8">
        <f t="shared" si="72"/>
        <v>2</v>
      </c>
      <c r="Q310" s="9">
        <f t="shared" si="73"/>
        <v>1.5</v>
      </c>
      <c r="R310" s="8"/>
      <c r="S310" s="8">
        <f t="shared" si="89"/>
        <v>1</v>
      </c>
      <c r="T310" s="8">
        <f t="shared" si="74"/>
        <v>1</v>
      </c>
      <c r="U310" s="8">
        <f t="shared" si="75"/>
        <v>0</v>
      </c>
      <c r="V310" s="88">
        <f t="shared" si="76"/>
        <v>0</v>
      </c>
      <c r="W310" s="88">
        <f t="shared" si="77"/>
        <v>0</v>
      </c>
      <c r="X310" s="88">
        <f t="shared" si="78"/>
        <v>0</v>
      </c>
      <c r="Y310" s="88">
        <f t="shared" si="79"/>
        <v>0</v>
      </c>
      <c r="Z310" s="88">
        <f t="shared" si="80"/>
        <v>0</v>
      </c>
      <c r="AA310" s="88">
        <f t="shared" si="81"/>
        <v>0</v>
      </c>
      <c r="AB310" s="88">
        <f t="shared" si="82"/>
        <v>0</v>
      </c>
      <c r="AC310" s="88">
        <f t="shared" si="83"/>
        <v>0</v>
      </c>
      <c r="AD310" s="88">
        <f t="shared" si="84"/>
        <v>0</v>
      </c>
      <c r="AE310" s="88">
        <f t="shared" si="85"/>
        <v>0</v>
      </c>
      <c r="AF310" s="8"/>
      <c r="AG310" s="8"/>
      <c r="AH310" s="8">
        <f t="shared" si="86"/>
        <v>2</v>
      </c>
      <c r="AI310" s="8">
        <f t="shared" si="87"/>
        <v>2</v>
      </c>
      <c r="AJ310" s="8" t="str">
        <f t="shared" si="88"/>
        <v>Correct</v>
      </c>
      <c r="AK310" s="8"/>
      <c r="AL310" s="159" t="str">
        <f>IFERROR(VLOOKUP(Table1[[#This Row],[RespondentID]],'All Data'!$A311:$CN883,81,FALSE),"unknown")</f>
        <v>Female</v>
      </c>
      <c r="AM310" s="159">
        <f>IFERROR(VLOOKUP(Table1[[#This Row],[RespondentID]],'All Data'!$A311:$CN883,82,FALSE),"unknown")</f>
        <v>67</v>
      </c>
      <c r="AN310" s="159" t="str">
        <f>IFERROR(VLOOKUP(Table1[[#This Row],[RespondentID]],'All Data'!$A311:$CN883,83,FALSE),"unknown")</f>
        <v>Suffolk</v>
      </c>
      <c r="AO310" s="159" t="str">
        <f>IFERROR(VLOOKUP(Table1[[#This Row],[RespondentID]],'All Data'!$A311:$CN883,84,FALSE),"unknown")</f>
        <v>Bay Shore, 11706</v>
      </c>
      <c r="AP310" s="159" t="str">
        <f>IFERROR(VLOOKUP(Table1[[#This Row],[RespondentID]],'All Data'!$A311:$CN883,85,FALSE),"unknown")</f>
        <v>White/Caucasian</v>
      </c>
      <c r="AQ310" s="159" t="str">
        <f>IFERROR(VLOOKUP(Table1[[#This Row],[RespondentID]],'All Data'!$A311:$CN883,86,FALSE),"unknown")</f>
        <v>No</v>
      </c>
      <c r="AR310" s="159" t="str">
        <f>IFERROR(VLOOKUP(Table1[[#This Row],[RespondentID]],'All Data'!$A311:$CN883,87,FALSE),"unknown")</f>
        <v xml:space="preserve">English </v>
      </c>
      <c r="AS310" s="159" t="str">
        <f>IFERROR(VLOOKUP(Table1[[#This Row],[RespondentID]],'All Data'!$A311:$CN883,88,FALSE),"unknown")</f>
        <v>$75,000 to $125,000</v>
      </c>
      <c r="AT310" s="159" t="str">
        <f>IFERROR(VLOOKUP(Table1[[#This Row],[RespondentID]],'All Data'!$A311:$CN883,89,FALSE),"unknown")</f>
        <v>Some college</v>
      </c>
      <c r="AU310" s="159" t="str">
        <f>IFERROR(VLOOKUP(Table1[[#This Row],[RespondentID]],'All Data'!$A311:$CN883,90,FALSE),"unknown")</f>
        <v>Employed for wages</v>
      </c>
      <c r="AV310" s="159" t="str">
        <f>IFERROR(VLOOKUP(Table1[[#This Row],[RespondentID]],'All Data'!$A311:$CN883,91,FALSE),"unknown")</f>
        <v>Yes</v>
      </c>
      <c r="AW310" s="159" t="str">
        <f>IFERROR(VLOOKUP(Table1[[#This Row],[RespondentID]],'All Data'!$A311:$CN883,92,FALSE),"unknown")</f>
        <v>Yes</v>
      </c>
    </row>
    <row r="311" spans="1:49" x14ac:dyDescent="0.35">
      <c r="A311" s="6">
        <v>7045763694</v>
      </c>
      <c r="B311" s="6"/>
      <c r="C311" s="6" t="s">
        <v>19</v>
      </c>
      <c r="D311" s="6"/>
      <c r="E311" s="6" t="s">
        <v>21</v>
      </c>
      <c r="F311" s="6"/>
      <c r="G311" s="6"/>
      <c r="H311" s="6"/>
      <c r="I311" s="6"/>
      <c r="J311" s="6"/>
      <c r="K311" s="6"/>
      <c r="L311" s="6"/>
      <c r="M311" s="6" t="s">
        <v>29</v>
      </c>
      <c r="N311" s="6"/>
      <c r="O311" s="8"/>
      <c r="P311" s="8">
        <f t="shared" si="72"/>
        <v>3</v>
      </c>
      <c r="Q311" s="10">
        <f t="shared" si="73"/>
        <v>1</v>
      </c>
      <c r="R311" s="8"/>
      <c r="S311" s="8">
        <f t="shared" si="89"/>
        <v>0</v>
      </c>
      <c r="T311" s="8">
        <f t="shared" si="74"/>
        <v>1</v>
      </c>
      <c r="U311" s="8">
        <f t="shared" si="75"/>
        <v>0</v>
      </c>
      <c r="V311" s="88">
        <f t="shared" si="76"/>
        <v>1</v>
      </c>
      <c r="W311" s="88">
        <f t="shared" si="77"/>
        <v>0</v>
      </c>
      <c r="X311" s="88">
        <f t="shared" si="78"/>
        <v>0</v>
      </c>
      <c r="Y311" s="88">
        <f t="shared" si="79"/>
        <v>0</v>
      </c>
      <c r="Z311" s="88">
        <f t="shared" si="80"/>
        <v>0</v>
      </c>
      <c r="AA311" s="88">
        <f t="shared" si="81"/>
        <v>0</v>
      </c>
      <c r="AB311" s="88">
        <f t="shared" si="82"/>
        <v>0</v>
      </c>
      <c r="AC311" s="88">
        <f t="shared" si="83"/>
        <v>0</v>
      </c>
      <c r="AD311" s="88">
        <f t="shared" si="84"/>
        <v>1</v>
      </c>
      <c r="AE311" s="88">
        <f t="shared" si="85"/>
        <v>0</v>
      </c>
      <c r="AF311" s="8"/>
      <c r="AG311" s="8"/>
      <c r="AH311" s="8">
        <f t="shared" si="86"/>
        <v>3</v>
      </c>
      <c r="AI311" s="8">
        <f t="shared" si="87"/>
        <v>3</v>
      </c>
      <c r="AJ311" s="8" t="str">
        <f t="shared" si="88"/>
        <v>Correct</v>
      </c>
      <c r="AK311" s="8"/>
      <c r="AL311" s="159" t="str">
        <f>IFERROR(VLOOKUP(Table1[[#This Row],[RespondentID]],'All Data'!$A312:$CN884,81,FALSE),"unknown")</f>
        <v>Female</v>
      </c>
      <c r="AM311" s="159">
        <f>IFERROR(VLOOKUP(Table1[[#This Row],[RespondentID]],'All Data'!$A312:$CN884,82,FALSE),"unknown")</f>
        <v>87</v>
      </c>
      <c r="AN311" s="159" t="str">
        <f>IFERROR(VLOOKUP(Table1[[#This Row],[RespondentID]],'All Data'!$A312:$CN884,83,FALSE),"unknown")</f>
        <v>Suffolk</v>
      </c>
      <c r="AO311" s="159" t="str">
        <f>IFERROR(VLOOKUP(Table1[[#This Row],[RespondentID]],'All Data'!$A312:$CN884,84,FALSE),"unknown")</f>
        <v>Babylon, 11702</v>
      </c>
      <c r="AP311" s="159" t="str">
        <f>IFERROR(VLOOKUP(Table1[[#This Row],[RespondentID]],'All Data'!$A312:$CN884,85,FALSE),"unknown")</f>
        <v>White/Caucasian</v>
      </c>
      <c r="AQ311" s="159" t="str">
        <f>IFERROR(VLOOKUP(Table1[[#This Row],[RespondentID]],'All Data'!$A312:$CN884,86,FALSE),"unknown")</f>
        <v>No</v>
      </c>
      <c r="AR311" s="159" t="str">
        <f>IFERROR(VLOOKUP(Table1[[#This Row],[RespondentID]],'All Data'!$A312:$CN884,87,FALSE),"unknown")</f>
        <v xml:space="preserve">English </v>
      </c>
      <c r="AS311" s="159" t="str">
        <f>IFERROR(VLOOKUP(Table1[[#This Row],[RespondentID]],'All Data'!$A312:$CN884,88,FALSE),"unknown")</f>
        <v>$50,000 to $74,999</v>
      </c>
      <c r="AT311" s="159" t="str">
        <f>IFERROR(VLOOKUP(Table1[[#This Row],[RespondentID]],'All Data'!$A312:$CN884,89,FALSE),"unknown")</f>
        <v>Graduate school</v>
      </c>
      <c r="AU311" s="159" t="str">
        <f>IFERROR(VLOOKUP(Table1[[#This Row],[RespondentID]],'All Data'!$A312:$CN884,90,FALSE),"unknown")</f>
        <v>Retired</v>
      </c>
      <c r="AV311" s="159" t="str">
        <f>IFERROR(VLOOKUP(Table1[[#This Row],[RespondentID]],'All Data'!$A312:$CN884,91,FALSE),"unknown")</f>
        <v>Yes</v>
      </c>
      <c r="AW311" s="159" t="str">
        <f>IFERROR(VLOOKUP(Table1[[#This Row],[RespondentID]],'All Data'!$A312:$CN884,92,FALSE),"unknown")</f>
        <v>No</v>
      </c>
    </row>
    <row r="312" spans="1:49" x14ac:dyDescent="0.35">
      <c r="A312" s="6">
        <v>7045763386</v>
      </c>
      <c r="B312" s="6"/>
      <c r="C312" s="6" t="s">
        <v>19</v>
      </c>
      <c r="D312" s="6"/>
      <c r="E312" s="6"/>
      <c r="F312" s="6"/>
      <c r="G312" s="6"/>
      <c r="H312" s="6"/>
      <c r="I312" s="6" t="s">
        <v>25</v>
      </c>
      <c r="J312" s="6"/>
      <c r="K312" s="6"/>
      <c r="L312" s="6"/>
      <c r="M312" s="6"/>
      <c r="N312" s="6" t="s">
        <v>30</v>
      </c>
      <c r="O312" s="8"/>
      <c r="P312" s="8">
        <f t="shared" si="72"/>
        <v>3</v>
      </c>
      <c r="Q312" s="9">
        <f t="shared" si="73"/>
        <v>1</v>
      </c>
      <c r="R312" s="8"/>
      <c r="S312" s="8">
        <f t="shared" si="89"/>
        <v>0</v>
      </c>
      <c r="T312" s="8">
        <f t="shared" si="74"/>
        <v>1</v>
      </c>
      <c r="U312" s="8">
        <f t="shared" si="75"/>
        <v>0</v>
      </c>
      <c r="V312" s="88">
        <f t="shared" si="76"/>
        <v>0</v>
      </c>
      <c r="W312" s="88">
        <f t="shared" si="77"/>
        <v>0</v>
      </c>
      <c r="X312" s="88">
        <f t="shared" si="78"/>
        <v>0</v>
      </c>
      <c r="Y312" s="88">
        <f t="shared" si="79"/>
        <v>0</v>
      </c>
      <c r="Z312" s="88">
        <f t="shared" si="80"/>
        <v>1</v>
      </c>
      <c r="AA312" s="88">
        <f t="shared" si="81"/>
        <v>0</v>
      </c>
      <c r="AB312" s="88">
        <f t="shared" si="82"/>
        <v>0</v>
      </c>
      <c r="AC312" s="88">
        <f t="shared" si="83"/>
        <v>0</v>
      </c>
      <c r="AD312" s="88">
        <f t="shared" si="84"/>
        <v>0</v>
      </c>
      <c r="AE312" s="88">
        <f t="shared" si="85"/>
        <v>1</v>
      </c>
      <c r="AF312" s="8"/>
      <c r="AG312" s="8"/>
      <c r="AH312" s="8">
        <f t="shared" si="86"/>
        <v>3</v>
      </c>
      <c r="AI312" s="8">
        <f t="shared" si="87"/>
        <v>3</v>
      </c>
      <c r="AJ312" s="8" t="str">
        <f t="shared" si="88"/>
        <v>Correct</v>
      </c>
      <c r="AK312" s="8"/>
      <c r="AL312" s="159" t="str">
        <f>IFERROR(VLOOKUP(Table1[[#This Row],[RespondentID]],'All Data'!$A313:$CN885,81,FALSE),"unknown")</f>
        <v>Female</v>
      </c>
      <c r="AM312" s="159">
        <f>IFERROR(VLOOKUP(Table1[[#This Row],[RespondentID]],'All Data'!$A313:$CN885,82,FALSE),"unknown")</f>
        <v>67</v>
      </c>
      <c r="AN312" s="159" t="str">
        <f>IFERROR(VLOOKUP(Table1[[#This Row],[RespondentID]],'All Data'!$A313:$CN885,83,FALSE),"unknown")</f>
        <v>Suffolk</v>
      </c>
      <c r="AO312" s="159" t="str">
        <f>IFERROR(VLOOKUP(Table1[[#This Row],[RespondentID]],'All Data'!$A313:$CN885,84,FALSE),"unknown")</f>
        <v>Fair Harbor, 11706</v>
      </c>
      <c r="AP312" s="159" t="str">
        <f>IFERROR(VLOOKUP(Table1[[#This Row],[RespondentID]],'All Data'!$A313:$CN885,85,FALSE),"unknown")</f>
        <v>White/Caucasian</v>
      </c>
      <c r="AQ312" s="159" t="str">
        <f>IFERROR(VLOOKUP(Table1[[#This Row],[RespondentID]],'All Data'!$A313:$CN885,86,FALSE),"unknown")</f>
        <v>No</v>
      </c>
      <c r="AR312" s="159" t="str">
        <f>IFERROR(VLOOKUP(Table1[[#This Row],[RespondentID]],'All Data'!$A313:$CN885,87,FALSE),"unknown")</f>
        <v xml:space="preserve">English Italian </v>
      </c>
      <c r="AS312" s="159">
        <f>IFERROR(VLOOKUP(Table1[[#This Row],[RespondentID]],'All Data'!$A313:$CN885,88,FALSE),"unknown")</f>
        <v>0</v>
      </c>
      <c r="AT312" s="159" t="str">
        <f>IFERROR(VLOOKUP(Table1[[#This Row],[RespondentID]],'All Data'!$A313:$CN885,89,FALSE),"unknown")</f>
        <v>Some college</v>
      </c>
      <c r="AU312" s="159" t="str">
        <f>IFERROR(VLOOKUP(Table1[[#This Row],[RespondentID]],'All Data'!$A313:$CN885,90,FALSE),"unknown")</f>
        <v>Self-employed</v>
      </c>
      <c r="AV312" s="159" t="str">
        <f>IFERROR(VLOOKUP(Table1[[#This Row],[RespondentID]],'All Data'!$A313:$CN885,91,FALSE),"unknown")</f>
        <v>Yes</v>
      </c>
      <c r="AW312" s="159">
        <f>IFERROR(VLOOKUP(Table1[[#This Row],[RespondentID]],'All Data'!$A313:$CN885,92,FALSE),"unknown")</f>
        <v>0</v>
      </c>
    </row>
    <row r="313" spans="1:49" x14ac:dyDescent="0.35">
      <c r="A313" s="6">
        <v>7045763139</v>
      </c>
      <c r="B313" s="6"/>
      <c r="C313" s="6"/>
      <c r="D313" s="6"/>
      <c r="E313" s="6"/>
      <c r="F313" s="6"/>
      <c r="G313" s="6"/>
      <c r="H313" s="6"/>
      <c r="I313" s="6" t="s">
        <v>25</v>
      </c>
      <c r="J313" s="6"/>
      <c r="K313" s="6"/>
      <c r="L313" s="6"/>
      <c r="M313" s="6"/>
      <c r="N313" s="6"/>
      <c r="O313" s="8"/>
      <c r="P313" s="8">
        <f t="shared" si="72"/>
        <v>1</v>
      </c>
      <c r="Q313" s="10">
        <f t="shared" si="73"/>
        <v>3</v>
      </c>
      <c r="R313" s="8"/>
      <c r="S313" s="8">
        <f t="shared" si="89"/>
        <v>0</v>
      </c>
      <c r="T313" s="8">
        <f t="shared" si="74"/>
        <v>0</v>
      </c>
      <c r="U313" s="8">
        <f t="shared" si="75"/>
        <v>0</v>
      </c>
      <c r="V313" s="88">
        <f t="shared" si="76"/>
        <v>0</v>
      </c>
      <c r="W313" s="88">
        <f t="shared" si="77"/>
        <v>0</v>
      </c>
      <c r="X313" s="88">
        <f t="shared" si="78"/>
        <v>0</v>
      </c>
      <c r="Y313" s="88">
        <f t="shared" si="79"/>
        <v>0</v>
      </c>
      <c r="Z313" s="88">
        <f t="shared" si="80"/>
        <v>1</v>
      </c>
      <c r="AA313" s="88">
        <f t="shared" si="81"/>
        <v>0</v>
      </c>
      <c r="AB313" s="88">
        <f t="shared" si="82"/>
        <v>0</v>
      </c>
      <c r="AC313" s="88">
        <f t="shared" si="83"/>
        <v>0</v>
      </c>
      <c r="AD313" s="88">
        <f t="shared" si="84"/>
        <v>0</v>
      </c>
      <c r="AE313" s="88">
        <f t="shared" si="85"/>
        <v>0</v>
      </c>
      <c r="AF313" s="8"/>
      <c r="AG313" s="8"/>
      <c r="AH313" s="8">
        <f t="shared" si="86"/>
        <v>1</v>
      </c>
      <c r="AI313" s="8">
        <f t="shared" si="87"/>
        <v>1</v>
      </c>
      <c r="AJ313" s="8" t="str">
        <f t="shared" si="88"/>
        <v>Correct</v>
      </c>
      <c r="AK313" s="8"/>
      <c r="AL313" s="159" t="str">
        <f>IFERROR(VLOOKUP(Table1[[#This Row],[RespondentID]],'All Data'!$A314:$CN886,81,FALSE),"unknown")</f>
        <v>Female</v>
      </c>
      <c r="AM313" s="159">
        <f>IFERROR(VLOOKUP(Table1[[#This Row],[RespondentID]],'All Data'!$A314:$CN886,82,FALSE),"unknown")</f>
        <v>50</v>
      </c>
      <c r="AN313" s="159" t="str">
        <f>IFERROR(VLOOKUP(Table1[[#This Row],[RespondentID]],'All Data'!$A314:$CN886,83,FALSE),"unknown")</f>
        <v>Suffolk</v>
      </c>
      <c r="AO313" s="159" t="str">
        <f>IFERROR(VLOOKUP(Table1[[#This Row],[RespondentID]],'All Data'!$A314:$CN886,84,FALSE),"unknown")</f>
        <v>Commack, 11725</v>
      </c>
      <c r="AP313" s="159" t="str">
        <f>IFERROR(VLOOKUP(Table1[[#This Row],[RespondentID]],'All Data'!$A314:$CN886,85,FALSE),"unknown")</f>
        <v>White/Caucasian</v>
      </c>
      <c r="AQ313" s="159" t="str">
        <f>IFERROR(VLOOKUP(Table1[[#This Row],[RespondentID]],'All Data'!$A314:$CN886,86,FALSE),"unknown")</f>
        <v>No</v>
      </c>
      <c r="AR313" s="159" t="str">
        <f>IFERROR(VLOOKUP(Table1[[#This Row],[RespondentID]],'All Data'!$A314:$CN886,87,FALSE),"unknown")</f>
        <v xml:space="preserve">English </v>
      </c>
      <c r="AS313" s="159" t="str">
        <f>IFERROR(VLOOKUP(Table1[[#This Row],[RespondentID]],'All Data'!$A314:$CN886,88,FALSE),"unknown")</f>
        <v>Over $125,000</v>
      </c>
      <c r="AT313" s="159" t="str">
        <f>IFERROR(VLOOKUP(Table1[[#This Row],[RespondentID]],'All Data'!$A314:$CN886,89,FALSE),"unknown")</f>
        <v>College graduate</v>
      </c>
      <c r="AU313" s="159" t="str">
        <f>IFERROR(VLOOKUP(Table1[[#This Row],[RespondentID]],'All Data'!$A314:$CN886,90,FALSE),"unknown")</f>
        <v>Employed for wages</v>
      </c>
      <c r="AV313" s="159" t="str">
        <f>IFERROR(VLOOKUP(Table1[[#This Row],[RespondentID]],'All Data'!$A314:$CN886,91,FALSE),"unknown")</f>
        <v>Yes</v>
      </c>
      <c r="AW313" s="159" t="str">
        <f>IFERROR(VLOOKUP(Table1[[#This Row],[RespondentID]],'All Data'!$A314:$CN886,92,FALSE),"unknown")</f>
        <v>Yes</v>
      </c>
    </row>
    <row r="314" spans="1:49" x14ac:dyDescent="0.35">
      <c r="A314" s="6">
        <v>7045762910</v>
      </c>
      <c r="B314" s="6"/>
      <c r="C314" s="6" t="s">
        <v>19</v>
      </c>
      <c r="D314" s="6" t="s">
        <v>20</v>
      </c>
      <c r="E314" s="6"/>
      <c r="F314" s="6"/>
      <c r="G314" s="6"/>
      <c r="H314" s="6"/>
      <c r="I314" s="6"/>
      <c r="J314" s="6" t="s">
        <v>26</v>
      </c>
      <c r="K314" s="6"/>
      <c r="L314" s="6"/>
      <c r="M314" s="6"/>
      <c r="N314" s="6"/>
      <c r="O314" s="8"/>
      <c r="P314" s="8">
        <f t="shared" si="72"/>
        <v>3</v>
      </c>
      <c r="Q314" s="9">
        <f t="shared" si="73"/>
        <v>1</v>
      </c>
      <c r="R314" s="8"/>
      <c r="S314" s="8">
        <f t="shared" si="89"/>
        <v>0</v>
      </c>
      <c r="T314" s="8">
        <f t="shared" si="74"/>
        <v>1</v>
      </c>
      <c r="U314" s="8">
        <f t="shared" si="75"/>
        <v>1</v>
      </c>
      <c r="V314" s="88">
        <f t="shared" si="76"/>
        <v>0</v>
      </c>
      <c r="W314" s="88">
        <f t="shared" si="77"/>
        <v>0</v>
      </c>
      <c r="X314" s="88">
        <f t="shared" si="78"/>
        <v>0</v>
      </c>
      <c r="Y314" s="88">
        <f t="shared" si="79"/>
        <v>0</v>
      </c>
      <c r="Z314" s="88">
        <f t="shared" si="80"/>
        <v>0</v>
      </c>
      <c r="AA314" s="88">
        <f t="shared" si="81"/>
        <v>1</v>
      </c>
      <c r="AB314" s="88">
        <f t="shared" si="82"/>
        <v>0</v>
      </c>
      <c r="AC314" s="88">
        <f t="shared" si="83"/>
        <v>0</v>
      </c>
      <c r="AD314" s="88">
        <f t="shared" si="84"/>
        <v>0</v>
      </c>
      <c r="AE314" s="88">
        <f t="shared" si="85"/>
        <v>0</v>
      </c>
      <c r="AF314" s="8"/>
      <c r="AG314" s="8"/>
      <c r="AH314" s="8">
        <f t="shared" si="86"/>
        <v>3</v>
      </c>
      <c r="AI314" s="8">
        <f t="shared" si="87"/>
        <v>3</v>
      </c>
      <c r="AJ314" s="8" t="str">
        <f t="shared" si="88"/>
        <v>Correct</v>
      </c>
      <c r="AK314" s="8"/>
      <c r="AL314" s="159" t="str">
        <f>IFERROR(VLOOKUP(Table1[[#This Row],[RespondentID]],'All Data'!$A315:$CN887,81,FALSE),"unknown")</f>
        <v>Male</v>
      </c>
      <c r="AM314" s="159">
        <f>IFERROR(VLOOKUP(Table1[[#This Row],[RespondentID]],'All Data'!$A315:$CN887,82,FALSE),"unknown")</f>
        <v>77</v>
      </c>
      <c r="AN314" s="159" t="str">
        <f>IFERROR(VLOOKUP(Table1[[#This Row],[RespondentID]],'All Data'!$A315:$CN887,83,FALSE),"unknown")</f>
        <v>Suffolk</v>
      </c>
      <c r="AO314" s="159" t="str">
        <f>IFERROR(VLOOKUP(Table1[[#This Row],[RespondentID]],'All Data'!$A315:$CN887,84,FALSE),"unknown")</f>
        <v>Babylon, 11704</v>
      </c>
      <c r="AP314" s="159" t="str">
        <f>IFERROR(VLOOKUP(Table1[[#This Row],[RespondentID]],'All Data'!$A315:$CN887,85,FALSE),"unknown")</f>
        <v>White/Caucasian</v>
      </c>
      <c r="AQ314" s="159" t="str">
        <f>IFERROR(VLOOKUP(Table1[[#This Row],[RespondentID]],'All Data'!$A315:$CN887,86,FALSE),"unknown")</f>
        <v>No</v>
      </c>
      <c r="AR314" s="159" t="str">
        <f>IFERROR(VLOOKUP(Table1[[#This Row],[RespondentID]],'All Data'!$A315:$CN887,87,FALSE),"unknown")</f>
        <v xml:space="preserve">English </v>
      </c>
      <c r="AS314" s="159" t="str">
        <f>IFERROR(VLOOKUP(Table1[[#This Row],[RespondentID]],'All Data'!$A315:$CN887,88,FALSE),"unknown")</f>
        <v>$50,000 to $74,999</v>
      </c>
      <c r="AT314" s="159" t="str">
        <f>IFERROR(VLOOKUP(Table1[[#This Row],[RespondentID]],'All Data'!$A315:$CN887,89,FALSE),"unknown")</f>
        <v>Technical school</v>
      </c>
      <c r="AU314" s="159" t="str">
        <f>IFERROR(VLOOKUP(Table1[[#This Row],[RespondentID]],'All Data'!$A315:$CN887,90,FALSE),"unknown")</f>
        <v>Retired</v>
      </c>
      <c r="AV314" s="159" t="str">
        <f>IFERROR(VLOOKUP(Table1[[#This Row],[RespondentID]],'All Data'!$A315:$CN887,91,FALSE),"unknown")</f>
        <v>Yes</v>
      </c>
      <c r="AW314" s="159" t="str">
        <f>IFERROR(VLOOKUP(Table1[[#This Row],[RespondentID]],'All Data'!$A315:$CN887,92,FALSE),"unknown")</f>
        <v>Yes</v>
      </c>
    </row>
    <row r="315" spans="1:49" x14ac:dyDescent="0.35">
      <c r="A315" s="6">
        <v>7045762645</v>
      </c>
      <c r="B315" s="6"/>
      <c r="C315" s="6" t="s">
        <v>19</v>
      </c>
      <c r="D315" s="6"/>
      <c r="E315" s="6"/>
      <c r="F315" s="6"/>
      <c r="G315" s="6"/>
      <c r="H315" s="6" t="s">
        <v>24</v>
      </c>
      <c r="I315" s="6" t="s">
        <v>25</v>
      </c>
      <c r="J315" s="6"/>
      <c r="K315" s="6"/>
      <c r="L315" s="6"/>
      <c r="M315" s="6"/>
      <c r="N315" s="6"/>
      <c r="O315" s="8"/>
      <c r="P315" s="8">
        <f t="shared" si="72"/>
        <v>3</v>
      </c>
      <c r="Q315" s="10">
        <f t="shared" si="73"/>
        <v>1</v>
      </c>
      <c r="R315" s="8"/>
      <c r="S315" s="8">
        <f t="shared" si="89"/>
        <v>0</v>
      </c>
      <c r="T315" s="8">
        <f t="shared" si="74"/>
        <v>1</v>
      </c>
      <c r="U315" s="8">
        <f t="shared" si="75"/>
        <v>0</v>
      </c>
      <c r="V315" s="88">
        <f t="shared" si="76"/>
        <v>0</v>
      </c>
      <c r="W315" s="88">
        <f t="shared" si="77"/>
        <v>0</v>
      </c>
      <c r="X315" s="88">
        <f t="shared" si="78"/>
        <v>0</v>
      </c>
      <c r="Y315" s="88">
        <f t="shared" si="79"/>
        <v>1</v>
      </c>
      <c r="Z315" s="88">
        <f t="shared" si="80"/>
        <v>1</v>
      </c>
      <c r="AA315" s="88">
        <f t="shared" si="81"/>
        <v>0</v>
      </c>
      <c r="AB315" s="88">
        <f t="shared" si="82"/>
        <v>0</v>
      </c>
      <c r="AC315" s="88">
        <f t="shared" si="83"/>
        <v>0</v>
      </c>
      <c r="AD315" s="88">
        <f t="shared" si="84"/>
        <v>0</v>
      </c>
      <c r="AE315" s="88">
        <f t="shared" si="85"/>
        <v>0</v>
      </c>
      <c r="AF315" s="8"/>
      <c r="AG315" s="8"/>
      <c r="AH315" s="8">
        <f t="shared" si="86"/>
        <v>3</v>
      </c>
      <c r="AI315" s="8">
        <f t="shared" si="87"/>
        <v>3</v>
      </c>
      <c r="AJ315" s="8" t="str">
        <f t="shared" si="88"/>
        <v>Correct</v>
      </c>
      <c r="AK315" s="8"/>
      <c r="AL315" s="159" t="str">
        <f>IFERROR(VLOOKUP(Table1[[#This Row],[RespondentID]],'All Data'!$A316:$CN888,81,FALSE),"unknown")</f>
        <v>Female</v>
      </c>
      <c r="AM315" s="159">
        <f>IFERROR(VLOOKUP(Table1[[#This Row],[RespondentID]],'All Data'!$A316:$CN888,82,FALSE),"unknown")</f>
        <v>69</v>
      </c>
      <c r="AN315" s="159" t="str">
        <f>IFERROR(VLOOKUP(Table1[[#This Row],[RespondentID]],'All Data'!$A316:$CN888,83,FALSE),"unknown")</f>
        <v>Suffolk</v>
      </c>
      <c r="AO315" s="159" t="str">
        <f>IFERROR(VLOOKUP(Table1[[#This Row],[RespondentID]],'All Data'!$A316:$CN888,84,FALSE),"unknown")</f>
        <v>Central Islip, 11722</v>
      </c>
      <c r="AP315" s="159" t="str">
        <f>IFERROR(VLOOKUP(Table1[[#This Row],[RespondentID]],'All Data'!$A316:$CN888,85,FALSE),"unknown")</f>
        <v>White/Caucasian</v>
      </c>
      <c r="AQ315" s="159" t="str">
        <f>IFERROR(VLOOKUP(Table1[[#This Row],[RespondentID]],'All Data'!$A316:$CN888,86,FALSE),"unknown")</f>
        <v>No</v>
      </c>
      <c r="AR315" s="159" t="str">
        <f>IFERROR(VLOOKUP(Table1[[#This Row],[RespondentID]],'All Data'!$A316:$CN888,87,FALSE),"unknown")</f>
        <v xml:space="preserve">English </v>
      </c>
      <c r="AS315" s="159" t="str">
        <f>IFERROR(VLOOKUP(Table1[[#This Row],[RespondentID]],'All Data'!$A316:$CN888,88,FALSE),"unknown")</f>
        <v>$20,000 to $34,999</v>
      </c>
      <c r="AT315" s="159" t="str">
        <f>IFERROR(VLOOKUP(Table1[[#This Row],[RespondentID]],'All Data'!$A316:$CN888,89,FALSE),"unknown")</f>
        <v>Some college</v>
      </c>
      <c r="AU315" s="159" t="str">
        <f>IFERROR(VLOOKUP(Table1[[#This Row],[RespondentID]],'All Data'!$A316:$CN888,90,FALSE),"unknown")</f>
        <v>Retired</v>
      </c>
      <c r="AV315" s="159" t="str">
        <f>IFERROR(VLOOKUP(Table1[[#This Row],[RespondentID]],'All Data'!$A316:$CN888,91,FALSE),"unknown")</f>
        <v>Yes</v>
      </c>
      <c r="AW315" s="159" t="str">
        <f>IFERROR(VLOOKUP(Table1[[#This Row],[RespondentID]],'All Data'!$A316:$CN888,92,FALSE),"unknown")</f>
        <v>Yes</v>
      </c>
    </row>
    <row r="316" spans="1:49" x14ac:dyDescent="0.35">
      <c r="A316" s="6">
        <v>7045762357</v>
      </c>
      <c r="B316" s="6"/>
      <c r="C316" s="6" t="s">
        <v>19</v>
      </c>
      <c r="D316" s="6" t="s">
        <v>20</v>
      </c>
      <c r="E316" s="6"/>
      <c r="F316" s="6"/>
      <c r="G316" s="6"/>
      <c r="H316" s="6"/>
      <c r="I316" s="6"/>
      <c r="J316" s="6"/>
      <c r="K316" s="6"/>
      <c r="L316" s="6"/>
      <c r="M316" s="6"/>
      <c r="N316" s="6"/>
      <c r="O316" s="8"/>
      <c r="P316" s="8">
        <f t="shared" si="72"/>
        <v>2</v>
      </c>
      <c r="Q316" s="9">
        <f t="shared" si="73"/>
        <v>1.5</v>
      </c>
      <c r="R316" s="8"/>
      <c r="S316" s="8">
        <f t="shared" si="89"/>
        <v>0</v>
      </c>
      <c r="T316" s="8">
        <f t="shared" si="74"/>
        <v>1</v>
      </c>
      <c r="U316" s="8">
        <f t="shared" si="75"/>
        <v>1</v>
      </c>
      <c r="V316" s="88">
        <f t="shared" si="76"/>
        <v>0</v>
      </c>
      <c r="W316" s="88">
        <f t="shared" si="77"/>
        <v>0</v>
      </c>
      <c r="X316" s="88">
        <f t="shared" si="78"/>
        <v>0</v>
      </c>
      <c r="Y316" s="88">
        <f t="shared" si="79"/>
        <v>0</v>
      </c>
      <c r="Z316" s="88">
        <f t="shared" si="80"/>
        <v>0</v>
      </c>
      <c r="AA316" s="88">
        <f t="shared" si="81"/>
        <v>0</v>
      </c>
      <c r="AB316" s="88">
        <f t="shared" si="82"/>
        <v>0</v>
      </c>
      <c r="AC316" s="88">
        <f t="shared" si="83"/>
        <v>0</v>
      </c>
      <c r="AD316" s="88">
        <f t="shared" si="84"/>
        <v>0</v>
      </c>
      <c r="AE316" s="88">
        <f t="shared" si="85"/>
        <v>0</v>
      </c>
      <c r="AF316" s="8"/>
      <c r="AG316" s="8"/>
      <c r="AH316" s="8">
        <f t="shared" si="86"/>
        <v>2</v>
      </c>
      <c r="AI316" s="8">
        <f t="shared" si="87"/>
        <v>2</v>
      </c>
      <c r="AJ316" s="8" t="str">
        <f t="shared" si="88"/>
        <v>Correct</v>
      </c>
      <c r="AK316" s="8"/>
      <c r="AL316" s="159" t="str">
        <f>IFERROR(VLOOKUP(Table1[[#This Row],[RespondentID]],'All Data'!$A317:$CN889,81,FALSE),"unknown")</f>
        <v>Female</v>
      </c>
      <c r="AM316" s="159">
        <f>IFERROR(VLOOKUP(Table1[[#This Row],[RespondentID]],'All Data'!$A317:$CN889,82,FALSE),"unknown")</f>
        <v>72</v>
      </c>
      <c r="AN316" s="159" t="str">
        <f>IFERROR(VLOOKUP(Table1[[#This Row],[RespondentID]],'All Data'!$A317:$CN889,83,FALSE),"unknown")</f>
        <v>Suffolk</v>
      </c>
      <c r="AO316" s="159" t="str">
        <f>IFERROR(VLOOKUP(Table1[[#This Row],[RespondentID]],'All Data'!$A317:$CN889,84,FALSE),"unknown")</f>
        <v>West Babylon, 11704</v>
      </c>
      <c r="AP316" s="159" t="str">
        <f>IFERROR(VLOOKUP(Table1[[#This Row],[RespondentID]],'All Data'!$A317:$CN889,85,FALSE),"unknown")</f>
        <v>White/Caucasian</v>
      </c>
      <c r="AQ316" s="159" t="str">
        <f>IFERROR(VLOOKUP(Table1[[#This Row],[RespondentID]],'All Data'!$A317:$CN889,86,FALSE),"unknown")</f>
        <v>No</v>
      </c>
      <c r="AR316" s="159" t="str">
        <f>IFERROR(VLOOKUP(Table1[[#This Row],[RespondentID]],'All Data'!$A317:$CN889,87,FALSE),"unknown")</f>
        <v xml:space="preserve">English </v>
      </c>
      <c r="AS316" s="159" t="str">
        <f>IFERROR(VLOOKUP(Table1[[#This Row],[RespondentID]],'All Data'!$A317:$CN889,88,FALSE),"unknown")</f>
        <v>$20,000 to $34,999</v>
      </c>
      <c r="AT316" s="159" t="str">
        <f>IFERROR(VLOOKUP(Table1[[#This Row],[RespondentID]],'All Data'!$A317:$CN889,89,FALSE),"unknown")</f>
        <v>High school graduate</v>
      </c>
      <c r="AU316" s="159" t="str">
        <f>IFERROR(VLOOKUP(Table1[[#This Row],[RespondentID]],'All Data'!$A317:$CN889,90,FALSE),"unknown")</f>
        <v>Retired</v>
      </c>
      <c r="AV316" s="159" t="str">
        <f>IFERROR(VLOOKUP(Table1[[#This Row],[RespondentID]],'All Data'!$A317:$CN889,91,FALSE),"unknown")</f>
        <v>Yes</v>
      </c>
      <c r="AW316" s="159" t="str">
        <f>IFERROR(VLOOKUP(Table1[[#This Row],[RespondentID]],'All Data'!$A317:$CN889,92,FALSE),"unknown")</f>
        <v>Yes</v>
      </c>
    </row>
    <row r="317" spans="1:49" x14ac:dyDescent="0.35">
      <c r="A317" s="6">
        <v>7045762133</v>
      </c>
      <c r="B317" s="6"/>
      <c r="C317" s="6" t="s">
        <v>19</v>
      </c>
      <c r="D317" s="6" t="s">
        <v>20</v>
      </c>
      <c r="E317" s="6"/>
      <c r="F317" s="6"/>
      <c r="G317" s="6"/>
      <c r="H317" s="6"/>
      <c r="I317" s="6"/>
      <c r="J317" s="6"/>
      <c r="K317" s="6" t="s">
        <v>27</v>
      </c>
      <c r="L317" s="6"/>
      <c r="M317" s="6"/>
      <c r="N317" s="6" t="s">
        <v>30</v>
      </c>
      <c r="O317" s="8"/>
      <c r="P317" s="8">
        <f t="shared" si="72"/>
        <v>4</v>
      </c>
      <c r="Q317" s="10">
        <f t="shared" si="73"/>
        <v>0.75</v>
      </c>
      <c r="R317" s="8"/>
      <c r="S317" s="8">
        <f t="shared" si="89"/>
        <v>0</v>
      </c>
      <c r="T317" s="8">
        <f t="shared" si="74"/>
        <v>0.75</v>
      </c>
      <c r="U317" s="8">
        <f t="shared" si="75"/>
        <v>0.75</v>
      </c>
      <c r="V317" s="88">
        <f t="shared" si="76"/>
        <v>0</v>
      </c>
      <c r="W317" s="88">
        <f t="shared" si="77"/>
        <v>0</v>
      </c>
      <c r="X317" s="88">
        <f t="shared" si="78"/>
        <v>0</v>
      </c>
      <c r="Y317" s="88">
        <f t="shared" si="79"/>
        <v>0</v>
      </c>
      <c r="Z317" s="88">
        <f t="shared" si="80"/>
        <v>0</v>
      </c>
      <c r="AA317" s="88">
        <f t="shared" si="81"/>
        <v>0</v>
      </c>
      <c r="AB317" s="88">
        <f t="shared" si="82"/>
        <v>0.75</v>
      </c>
      <c r="AC317" s="88">
        <f t="shared" si="83"/>
        <v>0</v>
      </c>
      <c r="AD317" s="88">
        <f t="shared" si="84"/>
        <v>0</v>
      </c>
      <c r="AE317" s="88">
        <f t="shared" si="85"/>
        <v>0.75</v>
      </c>
      <c r="AF317" s="8"/>
      <c r="AG317" s="8"/>
      <c r="AH317" s="8">
        <f t="shared" si="86"/>
        <v>3</v>
      </c>
      <c r="AI317" s="8">
        <f t="shared" si="87"/>
        <v>4</v>
      </c>
      <c r="AJ317" s="8" t="str">
        <f t="shared" si="88"/>
        <v>Correct</v>
      </c>
      <c r="AK317" s="8"/>
      <c r="AL317" s="159" t="str">
        <f>IFERROR(VLOOKUP(Table1[[#This Row],[RespondentID]],'All Data'!$A318:$CN890,81,FALSE),"unknown")</f>
        <v>Female</v>
      </c>
      <c r="AM317" s="159">
        <f>IFERROR(VLOOKUP(Table1[[#This Row],[RespondentID]],'All Data'!$A318:$CN890,82,FALSE),"unknown")</f>
        <v>50</v>
      </c>
      <c r="AN317" s="159" t="str">
        <f>IFERROR(VLOOKUP(Table1[[#This Row],[RespondentID]],'All Data'!$A318:$CN890,83,FALSE),"unknown")</f>
        <v>Suffolk</v>
      </c>
      <c r="AO317" s="159" t="str">
        <f>IFERROR(VLOOKUP(Table1[[#This Row],[RespondentID]],'All Data'!$A318:$CN890,84,FALSE),"unknown")</f>
        <v>Babylon, 11703</v>
      </c>
      <c r="AP317" s="159" t="str">
        <f>IFERROR(VLOOKUP(Table1[[#This Row],[RespondentID]],'All Data'!$A318:$CN890,85,FALSE),"unknown")</f>
        <v>White/Caucasian</v>
      </c>
      <c r="AQ317" s="159">
        <f>IFERROR(VLOOKUP(Table1[[#This Row],[RespondentID]],'All Data'!$A318:$CN890,86,FALSE),"unknown")</f>
        <v>0</v>
      </c>
      <c r="AR317" s="159" t="str">
        <f>IFERROR(VLOOKUP(Table1[[#This Row],[RespondentID]],'All Data'!$A318:$CN890,87,FALSE),"unknown")</f>
        <v xml:space="preserve">English </v>
      </c>
      <c r="AS317" s="159" t="str">
        <f>IFERROR(VLOOKUP(Table1[[#This Row],[RespondentID]],'All Data'!$A318:$CN890,88,FALSE),"unknown")</f>
        <v>$50,000 to $74,999</v>
      </c>
      <c r="AT317" s="159" t="str">
        <f>IFERROR(VLOOKUP(Table1[[#This Row],[RespondentID]],'All Data'!$A318:$CN890,89,FALSE),"unknown")</f>
        <v>Technical school</v>
      </c>
      <c r="AU317" s="159" t="str">
        <f>IFERROR(VLOOKUP(Table1[[#This Row],[RespondentID]],'All Data'!$A318:$CN890,90,FALSE),"unknown")</f>
        <v>Retired</v>
      </c>
      <c r="AV317" s="159" t="str">
        <f>IFERROR(VLOOKUP(Table1[[#This Row],[RespondentID]],'All Data'!$A318:$CN890,91,FALSE),"unknown")</f>
        <v>Yes</v>
      </c>
      <c r="AW317" s="159" t="str">
        <f>IFERROR(VLOOKUP(Table1[[#This Row],[RespondentID]],'All Data'!$A318:$CN890,92,FALSE),"unknown")</f>
        <v>No</v>
      </c>
    </row>
    <row r="318" spans="1:49" x14ac:dyDescent="0.35">
      <c r="A318" s="6">
        <v>7045761778</v>
      </c>
      <c r="B318" s="6" t="s">
        <v>18</v>
      </c>
      <c r="C318" s="6" t="s">
        <v>19</v>
      </c>
      <c r="D318" s="6" t="s">
        <v>20</v>
      </c>
      <c r="E318" s="6"/>
      <c r="F318" s="6"/>
      <c r="G318" s="6"/>
      <c r="H318" s="6"/>
      <c r="I318" s="6" t="s">
        <v>25</v>
      </c>
      <c r="J318" s="6" t="s">
        <v>26</v>
      </c>
      <c r="K318" s="6"/>
      <c r="L318" s="6"/>
      <c r="M318" s="6" t="s">
        <v>29</v>
      </c>
      <c r="N318" s="6"/>
      <c r="O318" s="8"/>
      <c r="P318" s="8">
        <f t="shared" si="72"/>
        <v>6</v>
      </c>
      <c r="Q318" s="9">
        <f t="shared" si="73"/>
        <v>0.5</v>
      </c>
      <c r="R318" s="8"/>
      <c r="S318" s="8">
        <f t="shared" si="89"/>
        <v>0.5</v>
      </c>
      <c r="T318" s="8">
        <f t="shared" si="74"/>
        <v>0.5</v>
      </c>
      <c r="U318" s="8">
        <f t="shared" si="75"/>
        <v>0.5</v>
      </c>
      <c r="V318" s="88">
        <f t="shared" si="76"/>
        <v>0</v>
      </c>
      <c r="W318" s="88">
        <f t="shared" si="77"/>
        <v>0</v>
      </c>
      <c r="X318" s="88">
        <f t="shared" si="78"/>
        <v>0</v>
      </c>
      <c r="Y318" s="88">
        <f t="shared" si="79"/>
        <v>0</v>
      </c>
      <c r="Z318" s="88">
        <f t="shared" si="80"/>
        <v>0.5</v>
      </c>
      <c r="AA318" s="88">
        <f t="shared" si="81"/>
        <v>0.5</v>
      </c>
      <c r="AB318" s="88">
        <f t="shared" si="82"/>
        <v>0</v>
      </c>
      <c r="AC318" s="88">
        <f t="shared" si="83"/>
        <v>0</v>
      </c>
      <c r="AD318" s="88">
        <f t="shared" si="84"/>
        <v>0.5</v>
      </c>
      <c r="AE318" s="88">
        <f t="shared" si="85"/>
        <v>0</v>
      </c>
      <c r="AF318" s="8"/>
      <c r="AG318" s="8"/>
      <c r="AH318" s="8">
        <f t="shared" si="86"/>
        <v>3</v>
      </c>
      <c r="AI318" s="8">
        <f t="shared" si="87"/>
        <v>6</v>
      </c>
      <c r="AJ318" s="8" t="str">
        <f t="shared" si="88"/>
        <v>Correct</v>
      </c>
      <c r="AK318" s="8"/>
      <c r="AL318" s="159" t="str">
        <f>IFERROR(VLOOKUP(Table1[[#This Row],[RespondentID]],'All Data'!$A319:$CN891,81,FALSE),"unknown")</f>
        <v>Female</v>
      </c>
      <c r="AM318" s="159">
        <f>IFERROR(VLOOKUP(Table1[[#This Row],[RespondentID]],'All Data'!$A319:$CN891,82,FALSE),"unknown")</f>
        <v>59</v>
      </c>
      <c r="AN318" s="159" t="str">
        <f>IFERROR(VLOOKUP(Table1[[#This Row],[RespondentID]],'All Data'!$A319:$CN891,83,FALSE),"unknown")</f>
        <v>Suffolk</v>
      </c>
      <c r="AO318" s="159" t="str">
        <f>IFERROR(VLOOKUP(Table1[[#This Row],[RespondentID]],'All Data'!$A319:$CN891,84,FALSE),"unknown")</f>
        <v>Huntington Station, 11746</v>
      </c>
      <c r="AP318" s="159" t="str">
        <f>IFERROR(VLOOKUP(Table1[[#This Row],[RespondentID]],'All Data'!$A319:$CN891,85,FALSE),"unknown")</f>
        <v>White/Caucasian</v>
      </c>
      <c r="AQ318" s="159" t="str">
        <f>IFERROR(VLOOKUP(Table1[[#This Row],[RespondentID]],'All Data'!$A319:$CN891,86,FALSE),"unknown")</f>
        <v>No</v>
      </c>
      <c r="AR318" s="159" t="str">
        <f>IFERROR(VLOOKUP(Table1[[#This Row],[RespondentID]],'All Data'!$A319:$CN891,87,FALSE),"unknown")</f>
        <v xml:space="preserve">English </v>
      </c>
      <c r="AS318" s="159" t="str">
        <f>IFERROR(VLOOKUP(Table1[[#This Row],[RespondentID]],'All Data'!$A319:$CN891,88,FALSE),"unknown")</f>
        <v>$0-$19,999</v>
      </c>
      <c r="AT318" s="159" t="str">
        <f>IFERROR(VLOOKUP(Table1[[#This Row],[RespondentID]],'All Data'!$A319:$CN891,89,FALSE),"unknown")</f>
        <v>Other (please specify)</v>
      </c>
      <c r="AU318" s="159" t="str">
        <f>IFERROR(VLOOKUP(Table1[[#This Row],[RespondentID]],'All Data'!$A319:$CN891,90,FALSE),"unknown")</f>
        <v>Employed for wages</v>
      </c>
      <c r="AV318" s="159" t="str">
        <f>IFERROR(VLOOKUP(Table1[[#This Row],[RespondentID]],'All Data'!$A319:$CN891,91,FALSE),"unknown")</f>
        <v>Yes</v>
      </c>
      <c r="AW318" s="159" t="str">
        <f>IFERROR(VLOOKUP(Table1[[#This Row],[RespondentID]],'All Data'!$A319:$CN891,92,FALSE),"unknown")</f>
        <v>Yes</v>
      </c>
    </row>
    <row r="319" spans="1:49" x14ac:dyDescent="0.35">
      <c r="A319" s="6">
        <v>7045761476</v>
      </c>
      <c r="B319" s="6"/>
      <c r="C319" s="6"/>
      <c r="D319" s="6"/>
      <c r="E319" s="6"/>
      <c r="F319" s="6"/>
      <c r="G319" s="6"/>
      <c r="H319" s="6"/>
      <c r="I319" s="6" t="s">
        <v>25</v>
      </c>
      <c r="J319" s="6"/>
      <c r="K319" s="6"/>
      <c r="L319" s="6"/>
      <c r="M319" s="6"/>
      <c r="N319" s="6" t="s">
        <v>30</v>
      </c>
      <c r="O319" s="8"/>
      <c r="P319" s="8">
        <f t="shared" si="72"/>
        <v>2</v>
      </c>
      <c r="Q319" s="10">
        <f t="shared" si="73"/>
        <v>1.5</v>
      </c>
      <c r="R319" s="8"/>
      <c r="S319" s="8">
        <f t="shared" si="89"/>
        <v>0</v>
      </c>
      <c r="T319" s="8">
        <f t="shared" si="74"/>
        <v>0</v>
      </c>
      <c r="U319" s="8">
        <f t="shared" si="75"/>
        <v>0</v>
      </c>
      <c r="V319" s="88">
        <f t="shared" si="76"/>
        <v>0</v>
      </c>
      <c r="W319" s="88">
        <f t="shared" si="77"/>
        <v>0</v>
      </c>
      <c r="X319" s="88">
        <f t="shared" si="78"/>
        <v>0</v>
      </c>
      <c r="Y319" s="88">
        <f t="shared" si="79"/>
        <v>0</v>
      </c>
      <c r="Z319" s="88">
        <f t="shared" si="80"/>
        <v>1</v>
      </c>
      <c r="AA319" s="88">
        <f t="shared" si="81"/>
        <v>0</v>
      </c>
      <c r="AB319" s="88">
        <f t="shared" si="82"/>
        <v>0</v>
      </c>
      <c r="AC319" s="88">
        <f t="shared" si="83"/>
        <v>0</v>
      </c>
      <c r="AD319" s="88">
        <f t="shared" si="84"/>
        <v>0</v>
      </c>
      <c r="AE319" s="88">
        <f t="shared" si="85"/>
        <v>1</v>
      </c>
      <c r="AF319" s="8"/>
      <c r="AG319" s="8"/>
      <c r="AH319" s="8">
        <f t="shared" si="86"/>
        <v>2</v>
      </c>
      <c r="AI319" s="8">
        <f t="shared" si="87"/>
        <v>2</v>
      </c>
      <c r="AJ319" s="8" t="str">
        <f t="shared" si="88"/>
        <v>Correct</v>
      </c>
      <c r="AK319" s="8"/>
      <c r="AL319" s="159" t="str">
        <f>IFERROR(VLOOKUP(Table1[[#This Row],[RespondentID]],'All Data'!$A320:$CN892,81,FALSE),"unknown")</f>
        <v>Female</v>
      </c>
      <c r="AM319" s="159">
        <f>IFERROR(VLOOKUP(Table1[[#This Row],[RespondentID]],'All Data'!$A320:$CN892,82,FALSE),"unknown")</f>
        <v>55</v>
      </c>
      <c r="AN319" s="159" t="str">
        <f>IFERROR(VLOOKUP(Table1[[#This Row],[RespondentID]],'All Data'!$A320:$CN892,83,FALSE),"unknown")</f>
        <v>Suffolk</v>
      </c>
      <c r="AO319" s="159" t="str">
        <f>IFERROR(VLOOKUP(Table1[[#This Row],[RespondentID]],'All Data'!$A320:$CN892,84,FALSE),"unknown")</f>
        <v>Amityville, 11701</v>
      </c>
      <c r="AP319" s="159" t="str">
        <f>IFERROR(VLOOKUP(Table1[[#This Row],[RespondentID]],'All Data'!$A320:$CN892,85,FALSE),"unknown")</f>
        <v>Black/African American</v>
      </c>
      <c r="AQ319" s="159" t="str">
        <f>IFERROR(VLOOKUP(Table1[[#This Row],[RespondentID]],'All Data'!$A320:$CN892,86,FALSE),"unknown")</f>
        <v>No</v>
      </c>
      <c r="AR319" s="159" t="str">
        <f>IFERROR(VLOOKUP(Table1[[#This Row],[RespondentID]],'All Data'!$A320:$CN892,87,FALSE),"unknown")</f>
        <v xml:space="preserve">English </v>
      </c>
      <c r="AS319" s="159" t="str">
        <f>IFERROR(VLOOKUP(Table1[[#This Row],[RespondentID]],'All Data'!$A320:$CN892,88,FALSE),"unknown")</f>
        <v>$50,000 to $74,999</v>
      </c>
      <c r="AT319" s="159" t="str">
        <f>IFERROR(VLOOKUP(Table1[[#This Row],[RespondentID]],'All Data'!$A320:$CN892,89,FALSE),"unknown")</f>
        <v>Some college</v>
      </c>
      <c r="AU319" s="159" t="str">
        <f>IFERROR(VLOOKUP(Table1[[#This Row],[RespondentID]],'All Data'!$A320:$CN892,90,FALSE),"unknown")</f>
        <v>Employed for wages</v>
      </c>
      <c r="AV319" s="159" t="str">
        <f>IFERROR(VLOOKUP(Table1[[#This Row],[RespondentID]],'All Data'!$A320:$CN892,91,FALSE),"unknown")</f>
        <v>Yes</v>
      </c>
      <c r="AW319" s="159" t="str">
        <f>IFERROR(VLOOKUP(Table1[[#This Row],[RespondentID]],'All Data'!$A320:$CN892,92,FALSE),"unknown")</f>
        <v>Yes</v>
      </c>
    </row>
    <row r="320" spans="1:49" x14ac:dyDescent="0.35">
      <c r="A320" s="6">
        <v>7045761108</v>
      </c>
      <c r="B320" s="6"/>
      <c r="C320" s="6" t="s">
        <v>19</v>
      </c>
      <c r="D320" s="6" t="s">
        <v>20</v>
      </c>
      <c r="E320" s="6"/>
      <c r="F320" s="6"/>
      <c r="G320" s="6"/>
      <c r="H320" s="6"/>
      <c r="I320" s="6"/>
      <c r="J320" s="6" t="s">
        <v>26</v>
      </c>
      <c r="K320" s="6"/>
      <c r="L320" s="6"/>
      <c r="M320" s="6"/>
      <c r="N320" s="6"/>
      <c r="O320" s="8"/>
      <c r="P320" s="8">
        <f t="shared" si="72"/>
        <v>3</v>
      </c>
      <c r="Q320" s="9">
        <f t="shared" si="73"/>
        <v>1</v>
      </c>
      <c r="R320" s="8"/>
      <c r="S320" s="8">
        <f t="shared" si="89"/>
        <v>0</v>
      </c>
      <c r="T320" s="8">
        <f t="shared" si="74"/>
        <v>1</v>
      </c>
      <c r="U320" s="8">
        <f t="shared" si="75"/>
        <v>1</v>
      </c>
      <c r="V320" s="88">
        <f t="shared" si="76"/>
        <v>0</v>
      </c>
      <c r="W320" s="88">
        <f t="shared" si="77"/>
        <v>0</v>
      </c>
      <c r="X320" s="88">
        <f t="shared" si="78"/>
        <v>0</v>
      </c>
      <c r="Y320" s="88">
        <f t="shared" si="79"/>
        <v>0</v>
      </c>
      <c r="Z320" s="88">
        <f t="shared" si="80"/>
        <v>0</v>
      </c>
      <c r="AA320" s="88">
        <f t="shared" si="81"/>
        <v>1</v>
      </c>
      <c r="AB320" s="88">
        <f t="shared" si="82"/>
        <v>0</v>
      </c>
      <c r="AC320" s="88">
        <f t="shared" si="83"/>
        <v>0</v>
      </c>
      <c r="AD320" s="88">
        <f t="shared" si="84"/>
        <v>0</v>
      </c>
      <c r="AE320" s="88">
        <f t="shared" si="85"/>
        <v>0</v>
      </c>
      <c r="AF320" s="8"/>
      <c r="AG320" s="8"/>
      <c r="AH320" s="8">
        <f t="shared" si="86"/>
        <v>3</v>
      </c>
      <c r="AI320" s="8">
        <f t="shared" si="87"/>
        <v>3</v>
      </c>
      <c r="AJ320" s="8" t="str">
        <f t="shared" si="88"/>
        <v>Correct</v>
      </c>
      <c r="AK320" s="8"/>
      <c r="AL320" s="159" t="str">
        <f>IFERROR(VLOOKUP(Table1[[#This Row],[RespondentID]],'All Data'!$A321:$CN893,81,FALSE),"unknown")</f>
        <v>Female</v>
      </c>
      <c r="AM320" s="159">
        <f>IFERROR(VLOOKUP(Table1[[#This Row],[RespondentID]],'All Data'!$A321:$CN893,82,FALSE),"unknown")</f>
        <v>75</v>
      </c>
      <c r="AN320" s="159" t="str">
        <f>IFERROR(VLOOKUP(Table1[[#This Row],[RespondentID]],'All Data'!$A321:$CN893,83,FALSE),"unknown")</f>
        <v>Suffolk</v>
      </c>
      <c r="AO320" s="159" t="str">
        <f>IFERROR(VLOOKUP(Table1[[#This Row],[RespondentID]],'All Data'!$A321:$CN893,84,FALSE),"unknown")</f>
        <v>Farmingville, 11738</v>
      </c>
      <c r="AP320" s="159">
        <f>IFERROR(VLOOKUP(Table1[[#This Row],[RespondentID]],'All Data'!$A321:$CN893,85,FALSE),"unknown")</f>
        <v>0</v>
      </c>
      <c r="AQ320" s="159" t="str">
        <f>IFERROR(VLOOKUP(Table1[[#This Row],[RespondentID]],'All Data'!$A321:$CN893,86,FALSE),"unknown")</f>
        <v>No</v>
      </c>
      <c r="AR320" s="159" t="str">
        <f>IFERROR(VLOOKUP(Table1[[#This Row],[RespondentID]],'All Data'!$A321:$CN893,87,FALSE),"unknown")</f>
        <v xml:space="preserve">English </v>
      </c>
      <c r="AS320" s="159" t="str">
        <f>IFERROR(VLOOKUP(Table1[[#This Row],[RespondentID]],'All Data'!$A321:$CN893,88,FALSE),"unknown")</f>
        <v>$50,000 to $74,999</v>
      </c>
      <c r="AT320" s="159" t="str">
        <f>IFERROR(VLOOKUP(Table1[[#This Row],[RespondentID]],'All Data'!$A321:$CN893,89,FALSE),"unknown")</f>
        <v>Graduate school</v>
      </c>
      <c r="AU320" s="159" t="str">
        <f>IFERROR(VLOOKUP(Table1[[#This Row],[RespondentID]],'All Data'!$A321:$CN893,90,FALSE),"unknown")</f>
        <v>Retired</v>
      </c>
      <c r="AV320" s="159" t="str">
        <f>IFERROR(VLOOKUP(Table1[[#This Row],[RespondentID]],'All Data'!$A321:$CN893,91,FALSE),"unknown")</f>
        <v>Yes</v>
      </c>
      <c r="AW320" s="159" t="str">
        <f>IFERROR(VLOOKUP(Table1[[#This Row],[RespondentID]],'All Data'!$A321:$CN893,92,FALSE),"unknown")</f>
        <v>Yes</v>
      </c>
    </row>
    <row r="321" spans="1:49" x14ac:dyDescent="0.35">
      <c r="A321" s="6">
        <v>7045760855</v>
      </c>
      <c r="B321" s="6"/>
      <c r="C321" s="6" t="s">
        <v>19</v>
      </c>
      <c r="D321" s="6" t="s">
        <v>20</v>
      </c>
      <c r="E321" s="6"/>
      <c r="F321" s="6"/>
      <c r="G321" s="6"/>
      <c r="H321" s="6"/>
      <c r="I321" s="6"/>
      <c r="J321" s="6" t="s">
        <v>26</v>
      </c>
      <c r="K321" s="6"/>
      <c r="L321" s="6"/>
      <c r="M321" s="6"/>
      <c r="N321" s="6"/>
      <c r="O321" s="8"/>
      <c r="P321" s="8">
        <f t="shared" si="72"/>
        <v>3</v>
      </c>
      <c r="Q321" s="10">
        <f t="shared" si="73"/>
        <v>1</v>
      </c>
      <c r="R321" s="8"/>
      <c r="S321" s="8">
        <f t="shared" si="89"/>
        <v>0</v>
      </c>
      <c r="T321" s="8">
        <f t="shared" si="74"/>
        <v>1</v>
      </c>
      <c r="U321" s="8">
        <f t="shared" si="75"/>
        <v>1</v>
      </c>
      <c r="V321" s="88">
        <f t="shared" si="76"/>
        <v>0</v>
      </c>
      <c r="W321" s="88">
        <f t="shared" si="77"/>
        <v>0</v>
      </c>
      <c r="X321" s="88">
        <f t="shared" si="78"/>
        <v>0</v>
      </c>
      <c r="Y321" s="88">
        <f t="shared" si="79"/>
        <v>0</v>
      </c>
      <c r="Z321" s="88">
        <f t="shared" si="80"/>
        <v>0</v>
      </c>
      <c r="AA321" s="88">
        <f t="shared" si="81"/>
        <v>1</v>
      </c>
      <c r="AB321" s="88">
        <f t="shared" si="82"/>
        <v>0</v>
      </c>
      <c r="AC321" s="88">
        <f t="shared" si="83"/>
        <v>0</v>
      </c>
      <c r="AD321" s="88">
        <f t="shared" si="84"/>
        <v>0</v>
      </c>
      <c r="AE321" s="88">
        <f t="shared" si="85"/>
        <v>0</v>
      </c>
      <c r="AF321" s="8"/>
      <c r="AG321" s="8"/>
      <c r="AH321" s="8">
        <f t="shared" si="86"/>
        <v>3</v>
      </c>
      <c r="AI321" s="8">
        <f t="shared" si="87"/>
        <v>3</v>
      </c>
      <c r="AJ321" s="8" t="str">
        <f t="shared" si="88"/>
        <v>Correct</v>
      </c>
      <c r="AK321" s="8"/>
      <c r="AL321" s="159" t="str">
        <f>IFERROR(VLOOKUP(Table1[[#This Row],[RespondentID]],'All Data'!$A322:$CN894,81,FALSE),"unknown")</f>
        <v>Female</v>
      </c>
      <c r="AM321" s="159">
        <f>IFERROR(VLOOKUP(Table1[[#This Row],[RespondentID]],'All Data'!$A322:$CN894,82,FALSE),"unknown")</f>
        <v>64</v>
      </c>
      <c r="AN321" s="159" t="str">
        <f>IFERROR(VLOOKUP(Table1[[#This Row],[RespondentID]],'All Data'!$A322:$CN894,83,FALSE),"unknown")</f>
        <v>Suffolk</v>
      </c>
      <c r="AO321" s="159" t="str">
        <f>IFERROR(VLOOKUP(Table1[[#This Row],[RespondentID]],'All Data'!$A322:$CN894,84,FALSE),"unknown")</f>
        <v>West Babylon, 11704</v>
      </c>
      <c r="AP321" s="159" t="str">
        <f>IFERROR(VLOOKUP(Table1[[#This Row],[RespondentID]],'All Data'!$A322:$CN894,85,FALSE),"unknown")</f>
        <v>Black/African American</v>
      </c>
      <c r="AQ321" s="159" t="str">
        <f>IFERROR(VLOOKUP(Table1[[#This Row],[RespondentID]],'All Data'!$A322:$CN894,86,FALSE),"unknown")</f>
        <v>No</v>
      </c>
      <c r="AR321" s="159" t="str">
        <f>IFERROR(VLOOKUP(Table1[[#This Row],[RespondentID]],'All Data'!$A322:$CN894,87,FALSE),"unknown")</f>
        <v xml:space="preserve">English </v>
      </c>
      <c r="AS321" s="159" t="str">
        <f>IFERROR(VLOOKUP(Table1[[#This Row],[RespondentID]],'All Data'!$A322:$CN894,88,FALSE),"unknown")</f>
        <v>$20,000 to $34,999</v>
      </c>
      <c r="AT321" s="159" t="str">
        <f>IFERROR(VLOOKUP(Table1[[#This Row],[RespondentID]],'All Data'!$A322:$CN894,89,FALSE),"unknown")</f>
        <v>Some college</v>
      </c>
      <c r="AU321" s="159" t="str">
        <f>IFERROR(VLOOKUP(Table1[[#This Row],[RespondentID]],'All Data'!$A322:$CN894,90,FALSE),"unknown")</f>
        <v>Out of work and looking for work</v>
      </c>
      <c r="AV321" s="159" t="str">
        <f>IFERROR(VLOOKUP(Table1[[#This Row],[RespondentID]],'All Data'!$A322:$CN894,91,FALSE),"unknown")</f>
        <v>Yes</v>
      </c>
      <c r="AW321" s="159" t="str">
        <f>IFERROR(VLOOKUP(Table1[[#This Row],[RespondentID]],'All Data'!$A322:$CN894,92,FALSE),"unknown")</f>
        <v>Yes</v>
      </c>
    </row>
    <row r="322" spans="1:49" x14ac:dyDescent="0.35">
      <c r="A322" s="6">
        <v>7045760604</v>
      </c>
      <c r="B322" s="6" t="s">
        <v>18</v>
      </c>
      <c r="C322" s="6" t="s">
        <v>19</v>
      </c>
      <c r="D322" s="6"/>
      <c r="E322" s="6"/>
      <c r="F322" s="6"/>
      <c r="G322" s="6"/>
      <c r="H322" s="6"/>
      <c r="I322" s="6"/>
      <c r="J322" s="6"/>
      <c r="K322" s="6"/>
      <c r="L322" s="6"/>
      <c r="M322" s="6"/>
      <c r="N322" s="6" t="s">
        <v>30</v>
      </c>
      <c r="O322" s="8"/>
      <c r="P322" s="8">
        <f t="shared" ref="P322:P385" si="90">COUNTA(B322:N322)</f>
        <v>3</v>
      </c>
      <c r="Q322" s="9">
        <f t="shared" ref="Q322:Q385" si="91">3/P322</f>
        <v>1</v>
      </c>
      <c r="R322" s="8"/>
      <c r="S322" s="8">
        <f t="shared" si="89"/>
        <v>1</v>
      </c>
      <c r="T322" s="8">
        <f t="shared" ref="T322:T385" si="92">IF($P322&lt;3,IF($C322=$C$1,1,0),IF($C322=$C$1,$Q322,0))</f>
        <v>1</v>
      </c>
      <c r="U322" s="8">
        <f t="shared" ref="U322:U385" si="93">IF($P322&lt;3,IF($D322=$D$1,1,0),IF($D322=$D$1,$Q322,0))</f>
        <v>0</v>
      </c>
      <c r="V322" s="88">
        <f t="shared" ref="V322:V385" si="94">IF($P322&lt;3,IF($E322=$E$1,1,0),IF($E322=$E$1,$Q322,0))</f>
        <v>0</v>
      </c>
      <c r="W322" s="88">
        <f t="shared" ref="W322:W385" si="95">IF($P322&lt;3,IF($F322=$F$1,1,0),IF($F322=$F$1,$Q322,0))</f>
        <v>0</v>
      </c>
      <c r="X322" s="88">
        <f t="shared" ref="X322:X385" si="96">IF($P322&lt;3,IF($G322=$G$1,1,0),IF($G322=$G$1,$Q322,0))</f>
        <v>0</v>
      </c>
      <c r="Y322" s="88">
        <f t="shared" ref="Y322:Y385" si="97">IF($P322&lt;3,IF($H322=$H$1,1,0),IF($H322=$H$1,$Q322,0))</f>
        <v>0</v>
      </c>
      <c r="Z322" s="88">
        <f t="shared" ref="Z322:Z385" si="98">IF($P322&lt;3,IF($I322=$I$1,1,0),IF($I322=$I$1,$Q322,0))</f>
        <v>0</v>
      </c>
      <c r="AA322" s="88">
        <f t="shared" ref="AA322:AA385" si="99">IF($P322&lt;3,IF($J322=$J$1,1,0),IF($J322=$J$1,$Q322,0))</f>
        <v>0</v>
      </c>
      <c r="AB322" s="88">
        <f t="shared" ref="AB322:AB385" si="100">IF($P322&lt;3,IF($K322=$K$1,1,0),IF($K322=$K$1,$Q322,0))</f>
        <v>0</v>
      </c>
      <c r="AC322" s="88">
        <f t="shared" ref="AC322:AC385" si="101">IF($P322&lt;3,IF($L322=$L$1,1,0),IF($L322=$L$1,$Q322,0))</f>
        <v>0</v>
      </c>
      <c r="AD322" s="88">
        <f t="shared" ref="AD322:AD385" si="102">IF($P322&lt;3,IF($M322=$M$1,1,0),IF($M322=$M$1,$Q322,0))</f>
        <v>0</v>
      </c>
      <c r="AE322" s="88">
        <f t="shared" ref="AE322:AE385" si="103">IF($P322&lt;3,IF($N322=$N$1,1,0),IF($N322=$N$1,$Q322,0))</f>
        <v>1</v>
      </c>
      <c r="AF322" s="8"/>
      <c r="AG322" s="8"/>
      <c r="AH322" s="8">
        <f t="shared" ref="AH322:AH385" si="104">SUM(S322:AE322)</f>
        <v>3</v>
      </c>
      <c r="AI322" s="8">
        <f t="shared" ref="AI322:AI385" si="105">P322</f>
        <v>3</v>
      </c>
      <c r="AJ322" s="8" t="str">
        <f t="shared" ref="AJ322:AJ385" si="106">IF(AH322=AI322,"Correct",IF(AH322=3,"Correct","Wrong"))</f>
        <v>Correct</v>
      </c>
      <c r="AK322" s="8"/>
      <c r="AL322" s="159" t="str">
        <f>IFERROR(VLOOKUP(Table1[[#This Row],[RespondentID]],'All Data'!$A323:$CN895,81,FALSE),"unknown")</f>
        <v>Female</v>
      </c>
      <c r="AM322" s="159">
        <f>IFERROR(VLOOKUP(Table1[[#This Row],[RespondentID]],'All Data'!$A323:$CN895,82,FALSE),"unknown")</f>
        <v>72</v>
      </c>
      <c r="AN322" s="159" t="str">
        <f>IFERROR(VLOOKUP(Table1[[#This Row],[RespondentID]],'All Data'!$A323:$CN895,83,FALSE),"unknown")</f>
        <v>Suffolk</v>
      </c>
      <c r="AO322" s="159" t="str">
        <f>IFERROR(VLOOKUP(Table1[[#This Row],[RespondentID]],'All Data'!$A323:$CN895,84,FALSE),"unknown")</f>
        <v>Lindenhurst, 11757</v>
      </c>
      <c r="AP322" s="159">
        <f>IFERROR(VLOOKUP(Table1[[#This Row],[RespondentID]],'All Data'!$A323:$CN895,85,FALSE),"unknown")</f>
        <v>0</v>
      </c>
      <c r="AQ322" s="159" t="str">
        <f>IFERROR(VLOOKUP(Table1[[#This Row],[RespondentID]],'All Data'!$A323:$CN895,86,FALSE),"unknown")</f>
        <v>No</v>
      </c>
      <c r="AR322" s="159" t="str">
        <f>IFERROR(VLOOKUP(Table1[[#This Row],[RespondentID]],'All Data'!$A323:$CN895,87,FALSE),"unknown")</f>
        <v xml:space="preserve">English </v>
      </c>
      <c r="AS322" s="159" t="str">
        <f>IFERROR(VLOOKUP(Table1[[#This Row],[RespondentID]],'All Data'!$A323:$CN895,88,FALSE),"unknown")</f>
        <v>$20,000 to $34,999</v>
      </c>
      <c r="AT322" s="159" t="str">
        <f>IFERROR(VLOOKUP(Table1[[#This Row],[RespondentID]],'All Data'!$A323:$CN895,89,FALSE),"unknown")</f>
        <v>Some college</v>
      </c>
      <c r="AU322" s="159" t="str">
        <f>IFERROR(VLOOKUP(Table1[[#This Row],[RespondentID]],'All Data'!$A323:$CN895,90,FALSE),"unknown")</f>
        <v>Retired</v>
      </c>
      <c r="AV322" s="159" t="str">
        <f>IFERROR(VLOOKUP(Table1[[#This Row],[RespondentID]],'All Data'!$A323:$CN895,91,FALSE),"unknown")</f>
        <v>Yes</v>
      </c>
      <c r="AW322" s="159">
        <f>IFERROR(VLOOKUP(Table1[[#This Row],[RespondentID]],'All Data'!$A323:$CN895,92,FALSE),"unknown")</f>
        <v>0</v>
      </c>
    </row>
    <row r="323" spans="1:49" x14ac:dyDescent="0.35">
      <c r="A323" s="6">
        <v>7045760342</v>
      </c>
      <c r="B323" s="6"/>
      <c r="C323" s="6"/>
      <c r="D323" s="6"/>
      <c r="E323" s="6"/>
      <c r="F323" s="6"/>
      <c r="G323" s="6"/>
      <c r="H323" s="6"/>
      <c r="I323" s="6" t="s">
        <v>25</v>
      </c>
      <c r="J323" s="6"/>
      <c r="K323" s="6"/>
      <c r="L323" s="6"/>
      <c r="M323" s="6"/>
      <c r="N323" s="6"/>
      <c r="O323" s="8"/>
      <c r="P323" s="8">
        <f t="shared" si="90"/>
        <v>1</v>
      </c>
      <c r="Q323" s="10">
        <f t="shared" si="91"/>
        <v>3</v>
      </c>
      <c r="R323" s="8"/>
      <c r="S323" s="8">
        <f t="shared" si="89"/>
        <v>0</v>
      </c>
      <c r="T323" s="8">
        <f t="shared" si="92"/>
        <v>0</v>
      </c>
      <c r="U323" s="8">
        <f t="shared" si="93"/>
        <v>0</v>
      </c>
      <c r="V323" s="88">
        <f t="shared" si="94"/>
        <v>0</v>
      </c>
      <c r="W323" s="88">
        <f t="shared" si="95"/>
        <v>0</v>
      </c>
      <c r="X323" s="88">
        <f t="shared" si="96"/>
        <v>0</v>
      </c>
      <c r="Y323" s="88">
        <f t="shared" si="97"/>
        <v>0</v>
      </c>
      <c r="Z323" s="88">
        <f t="shared" si="98"/>
        <v>1</v>
      </c>
      <c r="AA323" s="88">
        <f t="shared" si="99"/>
        <v>0</v>
      </c>
      <c r="AB323" s="88">
        <f t="shared" si="100"/>
        <v>0</v>
      </c>
      <c r="AC323" s="88">
        <f t="shared" si="101"/>
        <v>0</v>
      </c>
      <c r="AD323" s="88">
        <f t="shared" si="102"/>
        <v>0</v>
      </c>
      <c r="AE323" s="88">
        <f t="shared" si="103"/>
        <v>0</v>
      </c>
      <c r="AF323" s="8"/>
      <c r="AG323" s="8"/>
      <c r="AH323" s="8">
        <f t="shared" si="104"/>
        <v>1</v>
      </c>
      <c r="AI323" s="8">
        <f t="shared" si="105"/>
        <v>1</v>
      </c>
      <c r="AJ323" s="8" t="str">
        <f t="shared" si="106"/>
        <v>Correct</v>
      </c>
      <c r="AK323" s="8"/>
      <c r="AL323" s="159" t="str">
        <f>IFERROR(VLOOKUP(Table1[[#This Row],[RespondentID]],'All Data'!$A324:$CN896,81,FALSE),"unknown")</f>
        <v>Female</v>
      </c>
      <c r="AM323" s="159">
        <f>IFERROR(VLOOKUP(Table1[[#This Row],[RespondentID]],'All Data'!$A324:$CN896,82,FALSE),"unknown")</f>
        <v>60</v>
      </c>
      <c r="AN323" s="159" t="str">
        <f>IFERROR(VLOOKUP(Table1[[#This Row],[RespondentID]],'All Data'!$A324:$CN896,83,FALSE),"unknown")</f>
        <v>Suffolk</v>
      </c>
      <c r="AO323" s="159" t="str">
        <f>IFERROR(VLOOKUP(Table1[[#This Row],[RespondentID]],'All Data'!$A324:$CN896,84,FALSE),"unknown")</f>
        <v>North Babylon, 11703</v>
      </c>
      <c r="AP323" s="159" t="str">
        <f>IFERROR(VLOOKUP(Table1[[#This Row],[RespondentID]],'All Data'!$A324:$CN896,85,FALSE),"unknown")</f>
        <v>Black/African American</v>
      </c>
      <c r="AQ323" s="159">
        <f>IFERROR(VLOOKUP(Table1[[#This Row],[RespondentID]],'All Data'!$A324:$CN896,86,FALSE),"unknown")</f>
        <v>0</v>
      </c>
      <c r="AR323" s="159" t="str">
        <f>IFERROR(VLOOKUP(Table1[[#This Row],[RespondentID]],'All Data'!$A324:$CN896,87,FALSE),"unknown")</f>
        <v xml:space="preserve">English </v>
      </c>
      <c r="AS323" s="159" t="str">
        <f>IFERROR(VLOOKUP(Table1[[#This Row],[RespondentID]],'All Data'!$A324:$CN896,88,FALSE),"unknown")</f>
        <v>$35,000 to $49,999</v>
      </c>
      <c r="AT323" s="159" t="str">
        <f>IFERROR(VLOOKUP(Table1[[#This Row],[RespondentID]],'All Data'!$A324:$CN896,89,FALSE),"unknown")</f>
        <v>Some college</v>
      </c>
      <c r="AU323" s="159" t="str">
        <f>IFERROR(VLOOKUP(Table1[[#This Row],[RespondentID]],'All Data'!$A324:$CN896,90,FALSE),"unknown")</f>
        <v>Retired</v>
      </c>
      <c r="AV323" s="159" t="str">
        <f>IFERROR(VLOOKUP(Table1[[#This Row],[RespondentID]],'All Data'!$A324:$CN896,91,FALSE),"unknown")</f>
        <v>Yes</v>
      </c>
      <c r="AW323" s="159" t="str">
        <f>IFERROR(VLOOKUP(Table1[[#This Row],[RespondentID]],'All Data'!$A324:$CN896,92,FALSE),"unknown")</f>
        <v>Yes</v>
      </c>
    </row>
    <row r="324" spans="1:49" x14ac:dyDescent="0.35">
      <c r="A324" s="6">
        <v>7045760037</v>
      </c>
      <c r="B324" s="6" t="s">
        <v>18</v>
      </c>
      <c r="C324" s="6" t="s">
        <v>19</v>
      </c>
      <c r="D324" s="6" t="s">
        <v>20</v>
      </c>
      <c r="E324" s="6"/>
      <c r="F324" s="6"/>
      <c r="G324" s="6"/>
      <c r="H324" s="6"/>
      <c r="I324" s="6"/>
      <c r="J324" s="6"/>
      <c r="K324" s="6"/>
      <c r="L324" s="6"/>
      <c r="M324" s="6"/>
      <c r="N324" s="6"/>
      <c r="O324" s="8"/>
      <c r="P324" s="8">
        <f t="shared" si="90"/>
        <v>3</v>
      </c>
      <c r="Q324" s="9">
        <f t="shared" si="91"/>
        <v>1</v>
      </c>
      <c r="R324" s="8"/>
      <c r="S324" s="8">
        <f t="shared" ref="S324:S387" si="107">IF($P324&lt;3,IF($B324=$B$1,1,0),IF($B324=$B$1,$Q324,0))</f>
        <v>1</v>
      </c>
      <c r="T324" s="8">
        <f t="shared" si="92"/>
        <v>1</v>
      </c>
      <c r="U324" s="8">
        <f t="shared" si="93"/>
        <v>1</v>
      </c>
      <c r="V324" s="88">
        <f t="shared" si="94"/>
        <v>0</v>
      </c>
      <c r="W324" s="88">
        <f t="shared" si="95"/>
        <v>0</v>
      </c>
      <c r="X324" s="88">
        <f t="shared" si="96"/>
        <v>0</v>
      </c>
      <c r="Y324" s="88">
        <f t="shared" si="97"/>
        <v>0</v>
      </c>
      <c r="Z324" s="88">
        <f t="shared" si="98"/>
        <v>0</v>
      </c>
      <c r="AA324" s="88">
        <f t="shared" si="99"/>
        <v>0</v>
      </c>
      <c r="AB324" s="88">
        <f t="shared" si="100"/>
        <v>0</v>
      </c>
      <c r="AC324" s="88">
        <f t="shared" si="101"/>
        <v>0</v>
      </c>
      <c r="AD324" s="88">
        <f t="shared" si="102"/>
        <v>0</v>
      </c>
      <c r="AE324" s="88">
        <f t="shared" si="103"/>
        <v>0</v>
      </c>
      <c r="AF324" s="8"/>
      <c r="AG324" s="8"/>
      <c r="AH324" s="8">
        <f t="shared" si="104"/>
        <v>3</v>
      </c>
      <c r="AI324" s="8">
        <f t="shared" si="105"/>
        <v>3</v>
      </c>
      <c r="AJ324" s="8" t="str">
        <f t="shared" si="106"/>
        <v>Correct</v>
      </c>
      <c r="AK324" s="8"/>
      <c r="AL324" s="159" t="str">
        <f>IFERROR(VLOOKUP(Table1[[#This Row],[RespondentID]],'All Data'!$A325:$CN897,81,FALSE),"unknown")</f>
        <v>Female</v>
      </c>
      <c r="AM324" s="159">
        <f>IFERROR(VLOOKUP(Table1[[#This Row],[RespondentID]],'All Data'!$A325:$CN897,82,FALSE),"unknown")</f>
        <v>40</v>
      </c>
      <c r="AN324" s="159" t="str">
        <f>IFERROR(VLOOKUP(Table1[[#This Row],[RespondentID]],'All Data'!$A325:$CN897,83,FALSE),"unknown")</f>
        <v>Suffolk</v>
      </c>
      <c r="AO324" s="159" t="str">
        <f>IFERROR(VLOOKUP(Table1[[#This Row],[RespondentID]],'All Data'!$A325:$CN897,84,FALSE),"unknown")</f>
        <v>Lindenhurst, 11757</v>
      </c>
      <c r="AP324" s="159" t="str">
        <f>IFERROR(VLOOKUP(Table1[[#This Row],[RespondentID]],'All Data'!$A325:$CN897,85,FALSE),"unknown")</f>
        <v>White/Caucasian</v>
      </c>
      <c r="AQ324" s="159" t="str">
        <f>IFERROR(VLOOKUP(Table1[[#This Row],[RespondentID]],'All Data'!$A325:$CN897,86,FALSE),"unknown")</f>
        <v>Yes</v>
      </c>
      <c r="AR324" s="159" t="str">
        <f>IFERROR(VLOOKUP(Table1[[#This Row],[RespondentID]],'All Data'!$A325:$CN897,87,FALSE),"unknown")</f>
        <v xml:space="preserve">English Spanish </v>
      </c>
      <c r="AS324" s="159" t="str">
        <f>IFERROR(VLOOKUP(Table1[[#This Row],[RespondentID]],'All Data'!$A325:$CN897,88,FALSE),"unknown")</f>
        <v>$35,000 to $49,999</v>
      </c>
      <c r="AT324" s="159" t="str">
        <f>IFERROR(VLOOKUP(Table1[[#This Row],[RespondentID]],'All Data'!$A325:$CN897,89,FALSE),"unknown")</f>
        <v>Technical school</v>
      </c>
      <c r="AU324" s="159" t="str">
        <f>IFERROR(VLOOKUP(Table1[[#This Row],[RespondentID]],'All Data'!$A325:$CN897,90,FALSE),"unknown")</f>
        <v>Employed for wages</v>
      </c>
      <c r="AV324" s="159" t="str">
        <f>IFERROR(VLOOKUP(Table1[[#This Row],[RespondentID]],'All Data'!$A325:$CN897,91,FALSE),"unknown")</f>
        <v>Yes</v>
      </c>
      <c r="AW324" s="159" t="str">
        <f>IFERROR(VLOOKUP(Table1[[#This Row],[RespondentID]],'All Data'!$A325:$CN897,92,FALSE),"unknown")</f>
        <v>Yes</v>
      </c>
    </row>
    <row r="325" spans="1:49" x14ac:dyDescent="0.35">
      <c r="A325" s="6">
        <v>7045759762</v>
      </c>
      <c r="B325" s="6" t="s">
        <v>18</v>
      </c>
      <c r="C325" s="6" t="s">
        <v>19</v>
      </c>
      <c r="D325" s="6"/>
      <c r="E325" s="6"/>
      <c r="F325" s="6"/>
      <c r="G325" s="6"/>
      <c r="H325" s="6"/>
      <c r="I325" s="6"/>
      <c r="J325" s="6"/>
      <c r="K325" s="6"/>
      <c r="L325" s="6"/>
      <c r="M325" s="6"/>
      <c r="N325" s="6" t="s">
        <v>30</v>
      </c>
      <c r="O325" s="8"/>
      <c r="P325" s="8">
        <f t="shared" si="90"/>
        <v>3</v>
      </c>
      <c r="Q325" s="10">
        <f t="shared" si="91"/>
        <v>1</v>
      </c>
      <c r="R325" s="8"/>
      <c r="S325" s="8">
        <f t="shared" si="107"/>
        <v>1</v>
      </c>
      <c r="T325" s="8">
        <f t="shared" si="92"/>
        <v>1</v>
      </c>
      <c r="U325" s="8">
        <f t="shared" si="93"/>
        <v>0</v>
      </c>
      <c r="V325" s="88">
        <f t="shared" si="94"/>
        <v>0</v>
      </c>
      <c r="W325" s="88">
        <f t="shared" si="95"/>
        <v>0</v>
      </c>
      <c r="X325" s="88">
        <f t="shared" si="96"/>
        <v>0</v>
      </c>
      <c r="Y325" s="88">
        <f t="shared" si="97"/>
        <v>0</v>
      </c>
      <c r="Z325" s="88">
        <f t="shared" si="98"/>
        <v>0</v>
      </c>
      <c r="AA325" s="88">
        <f t="shared" si="99"/>
        <v>0</v>
      </c>
      <c r="AB325" s="88">
        <f t="shared" si="100"/>
        <v>0</v>
      </c>
      <c r="AC325" s="88">
        <f t="shared" si="101"/>
        <v>0</v>
      </c>
      <c r="AD325" s="88">
        <f t="shared" si="102"/>
        <v>0</v>
      </c>
      <c r="AE325" s="88">
        <f t="shared" si="103"/>
        <v>1</v>
      </c>
      <c r="AF325" s="8"/>
      <c r="AG325" s="8"/>
      <c r="AH325" s="8">
        <f t="shared" si="104"/>
        <v>3</v>
      </c>
      <c r="AI325" s="8">
        <f t="shared" si="105"/>
        <v>3</v>
      </c>
      <c r="AJ325" s="8" t="str">
        <f t="shared" si="106"/>
        <v>Correct</v>
      </c>
      <c r="AK325" s="8"/>
      <c r="AL325" s="159" t="str">
        <f>IFERROR(VLOOKUP(Table1[[#This Row],[RespondentID]],'All Data'!$A326:$CN898,81,FALSE),"unknown")</f>
        <v>Female</v>
      </c>
      <c r="AM325" s="159">
        <f>IFERROR(VLOOKUP(Table1[[#This Row],[RespondentID]],'All Data'!$A326:$CN898,82,FALSE),"unknown")</f>
        <v>13</v>
      </c>
      <c r="AN325" s="159" t="str">
        <f>IFERROR(VLOOKUP(Table1[[#This Row],[RespondentID]],'All Data'!$A326:$CN898,83,FALSE),"unknown")</f>
        <v>Suffolk</v>
      </c>
      <c r="AO325" s="159" t="str">
        <f>IFERROR(VLOOKUP(Table1[[#This Row],[RespondentID]],'All Data'!$A326:$CN898,84,FALSE),"unknown")</f>
        <v>Lindenhurst, 11757</v>
      </c>
      <c r="AP325" s="159" t="str">
        <f>IFERROR(VLOOKUP(Table1[[#This Row],[RespondentID]],'All Data'!$A326:$CN898,85,FALSE),"unknown")</f>
        <v>White/Caucasian</v>
      </c>
      <c r="AQ325" s="159" t="str">
        <f>IFERROR(VLOOKUP(Table1[[#This Row],[RespondentID]],'All Data'!$A326:$CN898,86,FALSE),"unknown")</f>
        <v>Yes</v>
      </c>
      <c r="AR325" s="159" t="str">
        <f>IFERROR(VLOOKUP(Table1[[#This Row],[RespondentID]],'All Data'!$A326:$CN898,87,FALSE),"unknown")</f>
        <v xml:space="preserve">English Spanish </v>
      </c>
      <c r="AS325" s="159">
        <f>IFERROR(VLOOKUP(Table1[[#This Row],[RespondentID]],'All Data'!$A326:$CN898,88,FALSE),"unknown")</f>
        <v>0</v>
      </c>
      <c r="AT325" s="159" t="str">
        <f>IFERROR(VLOOKUP(Table1[[#This Row],[RespondentID]],'All Data'!$A326:$CN898,89,FALSE),"unknown")</f>
        <v>K-8 grade</v>
      </c>
      <c r="AU325" s="159" t="str">
        <f>IFERROR(VLOOKUP(Table1[[#This Row],[RespondentID]],'All Data'!$A326:$CN898,90,FALSE),"unknown")</f>
        <v>Student</v>
      </c>
      <c r="AV325" s="159" t="str">
        <f>IFERROR(VLOOKUP(Table1[[#This Row],[RespondentID]],'All Data'!$A326:$CN898,91,FALSE),"unknown")</f>
        <v>Yes</v>
      </c>
      <c r="AW325" s="159" t="str">
        <f>IFERROR(VLOOKUP(Table1[[#This Row],[RespondentID]],'All Data'!$A326:$CN898,92,FALSE),"unknown")</f>
        <v>Yes</v>
      </c>
    </row>
    <row r="326" spans="1:49" x14ac:dyDescent="0.35">
      <c r="A326" s="6">
        <v>7045759383</v>
      </c>
      <c r="B326" s="6"/>
      <c r="C326" s="6" t="s">
        <v>19</v>
      </c>
      <c r="D326" s="6" t="s">
        <v>20</v>
      </c>
      <c r="E326" s="6"/>
      <c r="F326" s="6"/>
      <c r="G326" s="6"/>
      <c r="H326" s="6"/>
      <c r="I326" s="6" t="s">
        <v>25</v>
      </c>
      <c r="J326" s="6"/>
      <c r="K326" s="6"/>
      <c r="L326" s="6"/>
      <c r="M326" s="6"/>
      <c r="N326" s="6" t="s">
        <v>30</v>
      </c>
      <c r="O326" s="8"/>
      <c r="P326" s="8">
        <f t="shared" si="90"/>
        <v>4</v>
      </c>
      <c r="Q326" s="9">
        <f t="shared" si="91"/>
        <v>0.75</v>
      </c>
      <c r="R326" s="8"/>
      <c r="S326" s="8">
        <f t="shared" si="107"/>
        <v>0</v>
      </c>
      <c r="T326" s="8">
        <f t="shared" si="92"/>
        <v>0.75</v>
      </c>
      <c r="U326" s="8">
        <f t="shared" si="93"/>
        <v>0.75</v>
      </c>
      <c r="V326" s="88">
        <f t="shared" si="94"/>
        <v>0</v>
      </c>
      <c r="W326" s="88">
        <f t="shared" si="95"/>
        <v>0</v>
      </c>
      <c r="X326" s="88">
        <f t="shared" si="96"/>
        <v>0</v>
      </c>
      <c r="Y326" s="88">
        <f t="shared" si="97"/>
        <v>0</v>
      </c>
      <c r="Z326" s="88">
        <f t="shared" si="98"/>
        <v>0.75</v>
      </c>
      <c r="AA326" s="88">
        <f t="shared" si="99"/>
        <v>0</v>
      </c>
      <c r="AB326" s="88">
        <f t="shared" si="100"/>
        <v>0</v>
      </c>
      <c r="AC326" s="88">
        <f t="shared" si="101"/>
        <v>0</v>
      </c>
      <c r="AD326" s="88">
        <f t="shared" si="102"/>
        <v>0</v>
      </c>
      <c r="AE326" s="88">
        <f t="shared" si="103"/>
        <v>0.75</v>
      </c>
      <c r="AF326" s="8"/>
      <c r="AG326" s="8"/>
      <c r="AH326" s="8">
        <f t="shared" si="104"/>
        <v>3</v>
      </c>
      <c r="AI326" s="8">
        <f t="shared" si="105"/>
        <v>4</v>
      </c>
      <c r="AJ326" s="8" t="str">
        <f t="shared" si="106"/>
        <v>Correct</v>
      </c>
      <c r="AK326" s="8"/>
      <c r="AL326" s="159" t="str">
        <f>IFERROR(VLOOKUP(Table1[[#This Row],[RespondentID]],'All Data'!$A327:$CN899,81,FALSE),"unknown")</f>
        <v>Female</v>
      </c>
      <c r="AM326" s="159">
        <f>IFERROR(VLOOKUP(Table1[[#This Row],[RespondentID]],'All Data'!$A327:$CN899,82,FALSE),"unknown")</f>
        <v>60</v>
      </c>
      <c r="AN326" s="159" t="str">
        <f>IFERROR(VLOOKUP(Table1[[#This Row],[RespondentID]],'All Data'!$A327:$CN899,83,FALSE),"unknown")</f>
        <v>Suffolk</v>
      </c>
      <c r="AO326" s="159" t="str">
        <f>IFERROR(VLOOKUP(Table1[[#This Row],[RespondentID]],'All Data'!$A327:$CN899,84,FALSE),"unknown")</f>
        <v>Lindenhurst, 11757</v>
      </c>
      <c r="AP326" s="159" t="str">
        <f>IFERROR(VLOOKUP(Table1[[#This Row],[RespondentID]],'All Data'!$A327:$CN899,85,FALSE),"unknown")</f>
        <v>Other (please specify)</v>
      </c>
      <c r="AQ326" s="159" t="str">
        <f>IFERROR(VLOOKUP(Table1[[#This Row],[RespondentID]],'All Data'!$A327:$CN899,86,FALSE),"unknown")</f>
        <v>Yes</v>
      </c>
      <c r="AR326" s="159" t="str">
        <f>IFERROR(VLOOKUP(Table1[[#This Row],[RespondentID]],'All Data'!$A327:$CN899,87,FALSE),"unknown")</f>
        <v xml:space="preserve">English Spanish </v>
      </c>
      <c r="AS326" s="159" t="str">
        <f>IFERROR(VLOOKUP(Table1[[#This Row],[RespondentID]],'All Data'!$A327:$CN899,88,FALSE),"unknown")</f>
        <v>$75,000 to $125,000</v>
      </c>
      <c r="AT326" s="159" t="str">
        <f>IFERROR(VLOOKUP(Table1[[#This Row],[RespondentID]],'All Data'!$A327:$CN899,89,FALSE),"unknown")</f>
        <v>Other (please specify)</v>
      </c>
      <c r="AU326" s="159" t="str">
        <f>IFERROR(VLOOKUP(Table1[[#This Row],[RespondentID]],'All Data'!$A327:$CN899,90,FALSE),"unknown")</f>
        <v>Employed for wages</v>
      </c>
      <c r="AV326" s="159" t="str">
        <f>IFERROR(VLOOKUP(Table1[[#This Row],[RespondentID]],'All Data'!$A327:$CN899,91,FALSE),"unknown")</f>
        <v>Yes</v>
      </c>
      <c r="AW326" s="159" t="str">
        <f>IFERROR(VLOOKUP(Table1[[#This Row],[RespondentID]],'All Data'!$A327:$CN899,92,FALSE),"unknown")</f>
        <v>Yes</v>
      </c>
    </row>
    <row r="327" spans="1:49" x14ac:dyDescent="0.35">
      <c r="A327" s="6">
        <v>7045759020</v>
      </c>
      <c r="B327" s="6"/>
      <c r="C327" s="6"/>
      <c r="D327" s="6"/>
      <c r="E327" s="6"/>
      <c r="F327" s="6"/>
      <c r="G327" s="6"/>
      <c r="H327" s="6"/>
      <c r="I327" s="6"/>
      <c r="J327" s="6"/>
      <c r="K327" s="6"/>
      <c r="L327" s="6"/>
      <c r="M327" s="6"/>
      <c r="N327" s="6"/>
      <c r="O327" s="8"/>
      <c r="P327" s="8">
        <f t="shared" si="90"/>
        <v>0</v>
      </c>
      <c r="Q327" s="10" t="e">
        <f t="shared" si="91"/>
        <v>#DIV/0!</v>
      </c>
      <c r="R327" s="8"/>
      <c r="S327" s="8">
        <f t="shared" si="107"/>
        <v>0</v>
      </c>
      <c r="T327" s="8">
        <f t="shared" si="92"/>
        <v>0</v>
      </c>
      <c r="U327" s="8">
        <f t="shared" si="93"/>
        <v>0</v>
      </c>
      <c r="V327" s="88">
        <f t="shared" si="94"/>
        <v>0</v>
      </c>
      <c r="W327" s="88">
        <f t="shared" si="95"/>
        <v>0</v>
      </c>
      <c r="X327" s="88">
        <f t="shared" si="96"/>
        <v>0</v>
      </c>
      <c r="Y327" s="88">
        <f t="shared" si="97"/>
        <v>0</v>
      </c>
      <c r="Z327" s="88">
        <f t="shared" si="98"/>
        <v>0</v>
      </c>
      <c r="AA327" s="88">
        <f t="shared" si="99"/>
        <v>0</v>
      </c>
      <c r="AB327" s="88">
        <f t="shared" si="100"/>
        <v>0</v>
      </c>
      <c r="AC327" s="88">
        <f t="shared" si="101"/>
        <v>0</v>
      </c>
      <c r="AD327" s="88">
        <f t="shared" si="102"/>
        <v>0</v>
      </c>
      <c r="AE327" s="88">
        <f t="shared" si="103"/>
        <v>0</v>
      </c>
      <c r="AF327" s="8"/>
      <c r="AG327" s="8"/>
      <c r="AH327" s="8">
        <f t="shared" si="104"/>
        <v>0</v>
      </c>
      <c r="AI327" s="8">
        <f t="shared" si="105"/>
        <v>0</v>
      </c>
      <c r="AJ327" s="8" t="str">
        <f t="shared" si="106"/>
        <v>Correct</v>
      </c>
      <c r="AK327" s="8"/>
      <c r="AL327" s="159" t="str">
        <f>IFERROR(VLOOKUP(Table1[[#This Row],[RespondentID]],'All Data'!$A328:$CN900,81,FALSE),"unknown")</f>
        <v>Male</v>
      </c>
      <c r="AM327" s="159">
        <f>IFERROR(VLOOKUP(Table1[[#This Row],[RespondentID]],'All Data'!$A328:$CN900,82,FALSE),"unknown")</f>
        <v>47</v>
      </c>
      <c r="AN327" s="159" t="str">
        <f>IFERROR(VLOOKUP(Table1[[#This Row],[RespondentID]],'All Data'!$A328:$CN900,83,FALSE),"unknown")</f>
        <v>Suffolk</v>
      </c>
      <c r="AO327" s="159" t="str">
        <f>IFERROR(VLOOKUP(Table1[[#This Row],[RespondentID]],'All Data'!$A328:$CN900,84,FALSE),"unknown")</f>
        <v>Lindenhurst, 11757</v>
      </c>
      <c r="AP327" s="159" t="str">
        <f>IFERROR(VLOOKUP(Table1[[#This Row],[RespondentID]],'All Data'!$A328:$CN900,85,FALSE),"unknown")</f>
        <v>Black/African American</v>
      </c>
      <c r="AQ327" s="159" t="str">
        <f>IFERROR(VLOOKUP(Table1[[#This Row],[RespondentID]],'All Data'!$A328:$CN900,86,FALSE),"unknown")</f>
        <v>No</v>
      </c>
      <c r="AR327" s="159" t="str">
        <f>IFERROR(VLOOKUP(Table1[[#This Row],[RespondentID]],'All Data'!$A328:$CN900,87,FALSE),"unknown")</f>
        <v xml:space="preserve">English </v>
      </c>
      <c r="AS327" s="159" t="str">
        <f>IFERROR(VLOOKUP(Table1[[#This Row],[RespondentID]],'All Data'!$A328:$CN900,88,FALSE),"unknown")</f>
        <v>$75,000 to $125,000</v>
      </c>
      <c r="AT327" s="159" t="str">
        <f>IFERROR(VLOOKUP(Table1[[#This Row],[RespondentID]],'All Data'!$A328:$CN900,89,FALSE),"unknown")</f>
        <v>Some high school</v>
      </c>
      <c r="AU327" s="159" t="str">
        <f>IFERROR(VLOOKUP(Table1[[#This Row],[RespondentID]],'All Data'!$A328:$CN900,90,FALSE),"unknown")</f>
        <v>Employed for wages</v>
      </c>
      <c r="AV327" s="159" t="str">
        <f>IFERROR(VLOOKUP(Table1[[#This Row],[RespondentID]],'All Data'!$A328:$CN900,91,FALSE),"unknown")</f>
        <v>Yes</v>
      </c>
      <c r="AW327" s="159" t="str">
        <f>IFERROR(VLOOKUP(Table1[[#This Row],[RespondentID]],'All Data'!$A328:$CN900,92,FALSE),"unknown")</f>
        <v>Yes</v>
      </c>
    </row>
    <row r="328" spans="1:49" x14ac:dyDescent="0.35">
      <c r="A328" s="6">
        <v>7045758702</v>
      </c>
      <c r="B328" s="6" t="s">
        <v>18</v>
      </c>
      <c r="C328" s="6" t="s">
        <v>19</v>
      </c>
      <c r="D328" s="6" t="s">
        <v>20</v>
      </c>
      <c r="E328" s="6"/>
      <c r="F328" s="6"/>
      <c r="G328" s="6"/>
      <c r="H328" s="6"/>
      <c r="I328" s="6"/>
      <c r="J328" s="6"/>
      <c r="K328" s="6"/>
      <c r="L328" s="6"/>
      <c r="M328" s="6"/>
      <c r="N328" s="6"/>
      <c r="O328" s="8"/>
      <c r="P328" s="8">
        <f t="shared" si="90"/>
        <v>3</v>
      </c>
      <c r="Q328" s="9">
        <f t="shared" si="91"/>
        <v>1</v>
      </c>
      <c r="R328" s="8"/>
      <c r="S328" s="8">
        <f t="shared" si="107"/>
        <v>1</v>
      </c>
      <c r="T328" s="8">
        <f t="shared" si="92"/>
        <v>1</v>
      </c>
      <c r="U328" s="8">
        <f t="shared" si="93"/>
        <v>1</v>
      </c>
      <c r="V328" s="88">
        <f t="shared" si="94"/>
        <v>0</v>
      </c>
      <c r="W328" s="88">
        <f t="shared" si="95"/>
        <v>0</v>
      </c>
      <c r="X328" s="88">
        <f t="shared" si="96"/>
        <v>0</v>
      </c>
      <c r="Y328" s="88">
        <f t="shared" si="97"/>
        <v>0</v>
      </c>
      <c r="Z328" s="88">
        <f t="shared" si="98"/>
        <v>0</v>
      </c>
      <c r="AA328" s="88">
        <f t="shared" si="99"/>
        <v>0</v>
      </c>
      <c r="AB328" s="88">
        <f t="shared" si="100"/>
        <v>0</v>
      </c>
      <c r="AC328" s="88">
        <f t="shared" si="101"/>
        <v>0</v>
      </c>
      <c r="AD328" s="88">
        <f t="shared" si="102"/>
        <v>0</v>
      </c>
      <c r="AE328" s="88">
        <f t="shared" si="103"/>
        <v>0</v>
      </c>
      <c r="AF328" s="8"/>
      <c r="AG328" s="8"/>
      <c r="AH328" s="8">
        <f t="shared" si="104"/>
        <v>3</v>
      </c>
      <c r="AI328" s="8">
        <f t="shared" si="105"/>
        <v>3</v>
      </c>
      <c r="AJ328" s="8" t="str">
        <f t="shared" si="106"/>
        <v>Correct</v>
      </c>
      <c r="AK328" s="8"/>
      <c r="AL328" s="159" t="str">
        <f>IFERROR(VLOOKUP(Table1[[#This Row],[RespondentID]],'All Data'!$A329:$CN901,81,FALSE),"unknown")</f>
        <v>Female</v>
      </c>
      <c r="AM328" s="159">
        <f>IFERROR(VLOOKUP(Table1[[#This Row],[RespondentID]],'All Data'!$A329:$CN901,82,FALSE),"unknown")</f>
        <v>98</v>
      </c>
      <c r="AN328" s="159" t="str">
        <f>IFERROR(VLOOKUP(Table1[[#This Row],[RespondentID]],'All Data'!$A329:$CN901,83,FALSE),"unknown")</f>
        <v>Suffolk</v>
      </c>
      <c r="AO328" s="159" t="str">
        <f>IFERROR(VLOOKUP(Table1[[#This Row],[RespondentID]],'All Data'!$A329:$CN901,84,FALSE),"unknown")</f>
        <v>Commack, 11725</v>
      </c>
      <c r="AP328" s="159" t="str">
        <f>IFERROR(VLOOKUP(Table1[[#This Row],[RespondentID]],'All Data'!$A329:$CN901,85,FALSE),"unknown")</f>
        <v>White/Caucasian</v>
      </c>
      <c r="AQ328" s="159" t="str">
        <f>IFERROR(VLOOKUP(Table1[[#This Row],[RespondentID]],'All Data'!$A329:$CN901,86,FALSE),"unknown")</f>
        <v>No</v>
      </c>
      <c r="AR328" s="159" t="str">
        <f>IFERROR(VLOOKUP(Table1[[#This Row],[RespondentID]],'All Data'!$A329:$CN901,87,FALSE),"unknown")</f>
        <v xml:space="preserve">English </v>
      </c>
      <c r="AS328" s="159" t="str">
        <f>IFERROR(VLOOKUP(Table1[[#This Row],[RespondentID]],'All Data'!$A329:$CN901,88,FALSE),"unknown")</f>
        <v>$75,000 to $125,000</v>
      </c>
      <c r="AT328" s="159" t="str">
        <f>IFERROR(VLOOKUP(Table1[[#This Row],[RespondentID]],'All Data'!$A329:$CN901,89,FALSE),"unknown")</f>
        <v>Other (please specify)</v>
      </c>
      <c r="AU328" s="159" t="str">
        <f>IFERROR(VLOOKUP(Table1[[#This Row],[RespondentID]],'All Data'!$A329:$CN901,90,FALSE),"unknown")</f>
        <v>Retired</v>
      </c>
      <c r="AV328" s="159" t="str">
        <f>IFERROR(VLOOKUP(Table1[[#This Row],[RespondentID]],'All Data'!$A329:$CN901,91,FALSE),"unknown")</f>
        <v>Yes</v>
      </c>
      <c r="AW328" s="159" t="str">
        <f>IFERROR(VLOOKUP(Table1[[#This Row],[RespondentID]],'All Data'!$A329:$CN901,92,FALSE),"unknown")</f>
        <v>No</v>
      </c>
    </row>
    <row r="329" spans="1:49" x14ac:dyDescent="0.35">
      <c r="A329" s="6">
        <v>7045758460</v>
      </c>
      <c r="B329" s="6"/>
      <c r="C329" s="6" t="s">
        <v>19</v>
      </c>
      <c r="D329" s="6"/>
      <c r="E329" s="6"/>
      <c r="F329" s="6"/>
      <c r="G329" s="6"/>
      <c r="H329" s="6"/>
      <c r="I329" s="6" t="s">
        <v>25</v>
      </c>
      <c r="J329" s="6"/>
      <c r="K329" s="6"/>
      <c r="L329" s="6"/>
      <c r="M329" s="6"/>
      <c r="N329" s="6" t="s">
        <v>30</v>
      </c>
      <c r="O329" s="8"/>
      <c r="P329" s="8">
        <f t="shared" si="90"/>
        <v>3</v>
      </c>
      <c r="Q329" s="10">
        <f t="shared" si="91"/>
        <v>1</v>
      </c>
      <c r="R329" s="8"/>
      <c r="S329" s="8">
        <f t="shared" si="107"/>
        <v>0</v>
      </c>
      <c r="T329" s="8">
        <f t="shared" si="92"/>
        <v>1</v>
      </c>
      <c r="U329" s="8">
        <f t="shared" si="93"/>
        <v>0</v>
      </c>
      <c r="V329" s="88">
        <f t="shared" si="94"/>
        <v>0</v>
      </c>
      <c r="W329" s="88">
        <f t="shared" si="95"/>
        <v>0</v>
      </c>
      <c r="X329" s="88">
        <f t="shared" si="96"/>
        <v>0</v>
      </c>
      <c r="Y329" s="88">
        <f t="shared" si="97"/>
        <v>0</v>
      </c>
      <c r="Z329" s="88">
        <f t="shared" si="98"/>
        <v>1</v>
      </c>
      <c r="AA329" s="88">
        <f t="shared" si="99"/>
        <v>0</v>
      </c>
      <c r="AB329" s="88">
        <f t="shared" si="100"/>
        <v>0</v>
      </c>
      <c r="AC329" s="88">
        <f t="shared" si="101"/>
        <v>0</v>
      </c>
      <c r="AD329" s="88">
        <f t="shared" si="102"/>
        <v>0</v>
      </c>
      <c r="AE329" s="88">
        <f t="shared" si="103"/>
        <v>1</v>
      </c>
      <c r="AF329" s="8"/>
      <c r="AG329" s="8"/>
      <c r="AH329" s="8">
        <f t="shared" si="104"/>
        <v>3</v>
      </c>
      <c r="AI329" s="8">
        <f t="shared" si="105"/>
        <v>3</v>
      </c>
      <c r="AJ329" s="8" t="str">
        <f t="shared" si="106"/>
        <v>Correct</v>
      </c>
      <c r="AK329" s="8"/>
      <c r="AL329" s="159" t="str">
        <f>IFERROR(VLOOKUP(Table1[[#This Row],[RespondentID]],'All Data'!$A330:$CN902,81,FALSE),"unknown")</f>
        <v>Female</v>
      </c>
      <c r="AM329" s="159">
        <f>IFERROR(VLOOKUP(Table1[[#This Row],[RespondentID]],'All Data'!$A330:$CN902,82,FALSE),"unknown")</f>
        <v>77</v>
      </c>
      <c r="AN329" s="159" t="str">
        <f>IFERROR(VLOOKUP(Table1[[#This Row],[RespondentID]],'All Data'!$A330:$CN902,83,FALSE),"unknown")</f>
        <v>Suffolk</v>
      </c>
      <c r="AO329" s="159" t="str">
        <f>IFERROR(VLOOKUP(Table1[[#This Row],[RespondentID]],'All Data'!$A330:$CN902,84,FALSE),"unknown")</f>
        <v>Amityville, 11701</v>
      </c>
      <c r="AP329" s="159" t="str">
        <f>IFERROR(VLOOKUP(Table1[[#This Row],[RespondentID]],'All Data'!$A330:$CN902,85,FALSE),"unknown")</f>
        <v>Black/African American</v>
      </c>
      <c r="AQ329" s="159" t="str">
        <f>IFERROR(VLOOKUP(Table1[[#This Row],[RespondentID]],'All Data'!$A330:$CN902,86,FALSE),"unknown")</f>
        <v>No</v>
      </c>
      <c r="AR329" s="159" t="str">
        <f>IFERROR(VLOOKUP(Table1[[#This Row],[RespondentID]],'All Data'!$A330:$CN902,87,FALSE),"unknown")</f>
        <v xml:space="preserve">English </v>
      </c>
      <c r="AS329" s="159" t="str">
        <f>IFERROR(VLOOKUP(Table1[[#This Row],[RespondentID]],'All Data'!$A330:$CN902,88,FALSE),"unknown")</f>
        <v>$50,000 to $74,999</v>
      </c>
      <c r="AT329" s="159" t="str">
        <f>IFERROR(VLOOKUP(Table1[[#This Row],[RespondentID]],'All Data'!$A330:$CN902,89,FALSE),"unknown")</f>
        <v>Graduate school</v>
      </c>
      <c r="AU329" s="159" t="str">
        <f>IFERROR(VLOOKUP(Table1[[#This Row],[RespondentID]],'All Data'!$A330:$CN902,90,FALSE),"unknown")</f>
        <v>Retired</v>
      </c>
      <c r="AV329" s="159" t="str">
        <f>IFERROR(VLOOKUP(Table1[[#This Row],[RespondentID]],'All Data'!$A330:$CN902,91,FALSE),"unknown")</f>
        <v>Yes</v>
      </c>
      <c r="AW329" s="159" t="str">
        <f>IFERROR(VLOOKUP(Table1[[#This Row],[RespondentID]],'All Data'!$A330:$CN902,92,FALSE),"unknown")</f>
        <v>Yes</v>
      </c>
    </row>
    <row r="330" spans="1:49" x14ac:dyDescent="0.35">
      <c r="A330" s="6">
        <v>7045758181</v>
      </c>
      <c r="B330" s="6"/>
      <c r="C330" s="6" t="s">
        <v>19</v>
      </c>
      <c r="D330" s="6" t="s">
        <v>20</v>
      </c>
      <c r="E330" s="6"/>
      <c r="F330" s="6"/>
      <c r="G330" s="6"/>
      <c r="H330" s="6"/>
      <c r="I330" s="6"/>
      <c r="J330" s="6" t="s">
        <v>26</v>
      </c>
      <c r="K330" s="6"/>
      <c r="L330" s="6"/>
      <c r="M330" s="6"/>
      <c r="N330" s="6"/>
      <c r="O330" s="8"/>
      <c r="P330" s="8">
        <f t="shared" si="90"/>
        <v>3</v>
      </c>
      <c r="Q330" s="9">
        <f t="shared" si="91"/>
        <v>1</v>
      </c>
      <c r="R330" s="8"/>
      <c r="S330" s="8">
        <f t="shared" si="107"/>
        <v>0</v>
      </c>
      <c r="T330" s="8">
        <f t="shared" si="92"/>
        <v>1</v>
      </c>
      <c r="U330" s="8">
        <f t="shared" si="93"/>
        <v>1</v>
      </c>
      <c r="V330" s="88">
        <f t="shared" si="94"/>
        <v>0</v>
      </c>
      <c r="W330" s="88">
        <f t="shared" si="95"/>
        <v>0</v>
      </c>
      <c r="X330" s="88">
        <f t="shared" si="96"/>
        <v>0</v>
      </c>
      <c r="Y330" s="88">
        <f t="shared" si="97"/>
        <v>0</v>
      </c>
      <c r="Z330" s="88">
        <f t="shared" si="98"/>
        <v>0</v>
      </c>
      <c r="AA330" s="88">
        <f t="shared" si="99"/>
        <v>1</v>
      </c>
      <c r="AB330" s="88">
        <f t="shared" si="100"/>
        <v>0</v>
      </c>
      <c r="AC330" s="88">
        <f t="shared" si="101"/>
        <v>0</v>
      </c>
      <c r="AD330" s="88">
        <f t="shared" si="102"/>
        <v>0</v>
      </c>
      <c r="AE330" s="88">
        <f t="shared" si="103"/>
        <v>0</v>
      </c>
      <c r="AF330" s="8"/>
      <c r="AG330" s="8"/>
      <c r="AH330" s="8">
        <f t="shared" si="104"/>
        <v>3</v>
      </c>
      <c r="AI330" s="8">
        <f t="shared" si="105"/>
        <v>3</v>
      </c>
      <c r="AJ330" s="8" t="str">
        <f t="shared" si="106"/>
        <v>Correct</v>
      </c>
      <c r="AK330" s="8"/>
      <c r="AL330" s="159" t="str">
        <f>IFERROR(VLOOKUP(Table1[[#This Row],[RespondentID]],'All Data'!$A331:$CN903,81,FALSE),"unknown")</f>
        <v>Female</v>
      </c>
      <c r="AM330" s="159">
        <f>IFERROR(VLOOKUP(Table1[[#This Row],[RespondentID]],'All Data'!$A331:$CN903,82,FALSE),"unknown")</f>
        <v>70</v>
      </c>
      <c r="AN330" s="159" t="str">
        <f>IFERROR(VLOOKUP(Table1[[#This Row],[RespondentID]],'All Data'!$A331:$CN903,83,FALSE),"unknown")</f>
        <v>Suffolk</v>
      </c>
      <c r="AO330" s="159" t="str">
        <f>IFERROR(VLOOKUP(Table1[[#This Row],[RespondentID]],'All Data'!$A331:$CN903,84,FALSE),"unknown")</f>
        <v>Amityville, 11701</v>
      </c>
      <c r="AP330" s="159" t="str">
        <f>IFERROR(VLOOKUP(Table1[[#This Row],[RespondentID]],'All Data'!$A331:$CN903,85,FALSE),"unknown")</f>
        <v>Black/African American</v>
      </c>
      <c r="AQ330" s="159" t="str">
        <f>IFERROR(VLOOKUP(Table1[[#This Row],[RespondentID]],'All Data'!$A331:$CN903,86,FALSE),"unknown")</f>
        <v>No</v>
      </c>
      <c r="AR330" s="159" t="str">
        <f>IFERROR(VLOOKUP(Table1[[#This Row],[RespondentID]],'All Data'!$A331:$CN903,87,FALSE),"unknown")</f>
        <v xml:space="preserve">English </v>
      </c>
      <c r="AS330" s="159" t="str">
        <f>IFERROR(VLOOKUP(Table1[[#This Row],[RespondentID]],'All Data'!$A331:$CN903,88,FALSE),"unknown")</f>
        <v>$35,000 to $49,999</v>
      </c>
      <c r="AT330" s="159" t="str">
        <f>IFERROR(VLOOKUP(Table1[[#This Row],[RespondentID]],'All Data'!$A331:$CN903,89,FALSE),"unknown")</f>
        <v>Other (please specify)</v>
      </c>
      <c r="AU330" s="159" t="str">
        <f>IFERROR(VLOOKUP(Table1[[#This Row],[RespondentID]],'All Data'!$A331:$CN903,90,FALSE),"unknown")</f>
        <v>Employed for wages</v>
      </c>
      <c r="AV330" s="159" t="str">
        <f>IFERROR(VLOOKUP(Table1[[#This Row],[RespondentID]],'All Data'!$A331:$CN903,91,FALSE),"unknown")</f>
        <v>No, but I did in the past</v>
      </c>
      <c r="AW330" s="159" t="str">
        <f>IFERROR(VLOOKUP(Table1[[#This Row],[RespondentID]],'All Data'!$A331:$CN903,92,FALSE),"unknown")</f>
        <v>No</v>
      </c>
    </row>
    <row r="331" spans="1:49" x14ac:dyDescent="0.35">
      <c r="A331" s="6">
        <v>7045757888</v>
      </c>
      <c r="B331" s="6"/>
      <c r="C331" s="6" t="s">
        <v>19</v>
      </c>
      <c r="D331" s="6"/>
      <c r="E331" s="6"/>
      <c r="F331" s="6"/>
      <c r="G331" s="6"/>
      <c r="H331" s="6"/>
      <c r="I331" s="6" t="s">
        <v>25</v>
      </c>
      <c r="J331" s="6"/>
      <c r="K331" s="6"/>
      <c r="L331" s="6"/>
      <c r="M331" s="6" t="s">
        <v>29</v>
      </c>
      <c r="N331" s="6"/>
      <c r="O331" s="8"/>
      <c r="P331" s="8">
        <f t="shared" si="90"/>
        <v>3</v>
      </c>
      <c r="Q331" s="10">
        <f t="shared" si="91"/>
        <v>1</v>
      </c>
      <c r="R331" s="8"/>
      <c r="S331" s="8">
        <f t="shared" si="107"/>
        <v>0</v>
      </c>
      <c r="T331" s="8">
        <f t="shared" si="92"/>
        <v>1</v>
      </c>
      <c r="U331" s="8">
        <f t="shared" si="93"/>
        <v>0</v>
      </c>
      <c r="V331" s="88">
        <f t="shared" si="94"/>
        <v>0</v>
      </c>
      <c r="W331" s="88">
        <f t="shared" si="95"/>
        <v>0</v>
      </c>
      <c r="X331" s="88">
        <f t="shared" si="96"/>
        <v>0</v>
      </c>
      <c r="Y331" s="88">
        <f t="shared" si="97"/>
        <v>0</v>
      </c>
      <c r="Z331" s="88">
        <f t="shared" si="98"/>
        <v>1</v>
      </c>
      <c r="AA331" s="88">
        <f t="shared" si="99"/>
        <v>0</v>
      </c>
      <c r="AB331" s="88">
        <f t="shared" si="100"/>
        <v>0</v>
      </c>
      <c r="AC331" s="88">
        <f t="shared" si="101"/>
        <v>0</v>
      </c>
      <c r="AD331" s="88">
        <f t="shared" si="102"/>
        <v>1</v>
      </c>
      <c r="AE331" s="88">
        <f t="shared" si="103"/>
        <v>0</v>
      </c>
      <c r="AF331" s="8"/>
      <c r="AG331" s="8"/>
      <c r="AH331" s="8">
        <f t="shared" si="104"/>
        <v>3</v>
      </c>
      <c r="AI331" s="8">
        <f t="shared" si="105"/>
        <v>3</v>
      </c>
      <c r="AJ331" s="8" t="str">
        <f t="shared" si="106"/>
        <v>Correct</v>
      </c>
      <c r="AK331" s="8"/>
      <c r="AL331" s="159" t="str">
        <f>IFERROR(VLOOKUP(Table1[[#This Row],[RespondentID]],'All Data'!$A332:$CN904,81,FALSE),"unknown")</f>
        <v>Female</v>
      </c>
      <c r="AM331" s="159">
        <f>IFERROR(VLOOKUP(Table1[[#This Row],[RespondentID]],'All Data'!$A332:$CN904,82,FALSE),"unknown")</f>
        <v>63</v>
      </c>
      <c r="AN331" s="159" t="str">
        <f>IFERROR(VLOOKUP(Table1[[#This Row],[RespondentID]],'All Data'!$A332:$CN904,83,FALSE),"unknown")</f>
        <v>Suffolk</v>
      </c>
      <c r="AO331" s="159" t="str">
        <f>IFERROR(VLOOKUP(Table1[[#This Row],[RespondentID]],'All Data'!$A332:$CN904,84,FALSE),"unknown")</f>
        <v>Oakdale, 11769</v>
      </c>
      <c r="AP331" s="159" t="str">
        <f>IFERROR(VLOOKUP(Table1[[#This Row],[RespondentID]],'All Data'!$A332:$CN904,85,FALSE),"unknown")</f>
        <v>Multi-racial</v>
      </c>
      <c r="AQ331" s="159" t="str">
        <f>IFERROR(VLOOKUP(Table1[[#This Row],[RespondentID]],'All Data'!$A332:$CN904,86,FALSE),"unknown")</f>
        <v>Yes</v>
      </c>
      <c r="AR331" s="159" t="str">
        <f>IFERROR(VLOOKUP(Table1[[#This Row],[RespondentID]],'All Data'!$A332:$CN904,87,FALSE),"unknown")</f>
        <v xml:space="preserve">English </v>
      </c>
      <c r="AS331" s="159">
        <f>IFERROR(VLOOKUP(Table1[[#This Row],[RespondentID]],'All Data'!$A332:$CN904,88,FALSE),"unknown")</f>
        <v>0</v>
      </c>
      <c r="AT331" s="159" t="str">
        <f>IFERROR(VLOOKUP(Table1[[#This Row],[RespondentID]],'All Data'!$A332:$CN904,89,FALSE),"unknown")</f>
        <v>Some college</v>
      </c>
      <c r="AU331" s="159" t="str">
        <f>IFERROR(VLOOKUP(Table1[[#This Row],[RespondentID]],'All Data'!$A332:$CN904,90,FALSE),"unknown")</f>
        <v>Retired</v>
      </c>
      <c r="AV331" s="159" t="str">
        <f>IFERROR(VLOOKUP(Table1[[#This Row],[RespondentID]],'All Data'!$A332:$CN904,91,FALSE),"unknown")</f>
        <v>No</v>
      </c>
      <c r="AW331" s="159">
        <f>IFERROR(VLOOKUP(Table1[[#This Row],[RespondentID]],'All Data'!$A332:$CN904,92,FALSE),"unknown")</f>
        <v>0</v>
      </c>
    </row>
    <row r="332" spans="1:49" x14ac:dyDescent="0.35">
      <c r="A332" s="6">
        <v>7045757487</v>
      </c>
      <c r="B332" s="6"/>
      <c r="C332" s="6" t="s">
        <v>19</v>
      </c>
      <c r="D332" s="6"/>
      <c r="E332" s="6" t="s">
        <v>21</v>
      </c>
      <c r="F332" s="6"/>
      <c r="G332" s="6"/>
      <c r="H332" s="6"/>
      <c r="I332" s="6"/>
      <c r="J332" s="6"/>
      <c r="K332" s="6"/>
      <c r="L332" s="6"/>
      <c r="M332" s="6"/>
      <c r="N332" s="6"/>
      <c r="O332" s="8"/>
      <c r="P332" s="8">
        <f t="shared" si="90"/>
        <v>2</v>
      </c>
      <c r="Q332" s="9">
        <f t="shared" si="91"/>
        <v>1.5</v>
      </c>
      <c r="R332" s="8"/>
      <c r="S332" s="8">
        <f t="shared" si="107"/>
        <v>0</v>
      </c>
      <c r="T332" s="8">
        <f t="shared" si="92"/>
        <v>1</v>
      </c>
      <c r="U332" s="8">
        <f t="shared" si="93"/>
        <v>0</v>
      </c>
      <c r="V332" s="88">
        <f t="shared" si="94"/>
        <v>1</v>
      </c>
      <c r="W332" s="88">
        <f t="shared" si="95"/>
        <v>0</v>
      </c>
      <c r="X332" s="88">
        <f t="shared" si="96"/>
        <v>0</v>
      </c>
      <c r="Y332" s="88">
        <f t="shared" si="97"/>
        <v>0</v>
      </c>
      <c r="Z332" s="88">
        <f t="shared" si="98"/>
        <v>0</v>
      </c>
      <c r="AA332" s="88">
        <f t="shared" si="99"/>
        <v>0</v>
      </c>
      <c r="AB332" s="88">
        <f t="shared" si="100"/>
        <v>0</v>
      </c>
      <c r="AC332" s="88">
        <f t="shared" si="101"/>
        <v>0</v>
      </c>
      <c r="AD332" s="88">
        <f t="shared" si="102"/>
        <v>0</v>
      </c>
      <c r="AE332" s="88">
        <f t="shared" si="103"/>
        <v>0</v>
      </c>
      <c r="AF332" s="8"/>
      <c r="AG332" s="8"/>
      <c r="AH332" s="8">
        <f t="shared" si="104"/>
        <v>2</v>
      </c>
      <c r="AI332" s="8">
        <f t="shared" si="105"/>
        <v>2</v>
      </c>
      <c r="AJ332" s="8" t="str">
        <f t="shared" si="106"/>
        <v>Correct</v>
      </c>
      <c r="AK332" s="8"/>
      <c r="AL332" s="159" t="str">
        <f>IFERROR(VLOOKUP(Table1[[#This Row],[RespondentID]],'All Data'!$A333:$CN905,81,FALSE),"unknown")</f>
        <v>Male</v>
      </c>
      <c r="AM332" s="159">
        <f>IFERROR(VLOOKUP(Table1[[#This Row],[RespondentID]],'All Data'!$A333:$CN905,82,FALSE),"unknown")</f>
        <v>86</v>
      </c>
      <c r="AN332" s="159" t="str">
        <f>IFERROR(VLOOKUP(Table1[[#This Row],[RespondentID]],'All Data'!$A333:$CN905,83,FALSE),"unknown")</f>
        <v>Suffolk</v>
      </c>
      <c r="AO332" s="159" t="str">
        <f>IFERROR(VLOOKUP(Table1[[#This Row],[RespondentID]],'All Data'!$A333:$CN905,84,FALSE),"unknown")</f>
        <v>West Islip, 11795</v>
      </c>
      <c r="AP332" s="159" t="str">
        <f>IFERROR(VLOOKUP(Table1[[#This Row],[RespondentID]],'All Data'!$A333:$CN905,85,FALSE),"unknown")</f>
        <v>White/Caucasian</v>
      </c>
      <c r="AQ332" s="159" t="str">
        <f>IFERROR(VLOOKUP(Table1[[#This Row],[RespondentID]],'All Data'!$A333:$CN905,86,FALSE),"unknown")</f>
        <v>No</v>
      </c>
      <c r="AR332" s="159" t="str">
        <f>IFERROR(VLOOKUP(Table1[[#This Row],[RespondentID]],'All Data'!$A333:$CN905,87,FALSE),"unknown")</f>
        <v xml:space="preserve">English </v>
      </c>
      <c r="AS332" s="159">
        <f>IFERROR(VLOOKUP(Table1[[#This Row],[RespondentID]],'All Data'!$A333:$CN905,88,FALSE),"unknown")</f>
        <v>0</v>
      </c>
      <c r="AT332" s="159" t="str">
        <f>IFERROR(VLOOKUP(Table1[[#This Row],[RespondentID]],'All Data'!$A333:$CN905,89,FALSE),"unknown")</f>
        <v>Some college</v>
      </c>
      <c r="AU332" s="159" t="str">
        <f>IFERROR(VLOOKUP(Table1[[#This Row],[RespondentID]],'All Data'!$A333:$CN905,90,FALSE),"unknown")</f>
        <v>Retired</v>
      </c>
      <c r="AV332" s="159" t="str">
        <f>IFERROR(VLOOKUP(Table1[[#This Row],[RespondentID]],'All Data'!$A333:$CN905,91,FALSE),"unknown")</f>
        <v>Yes</v>
      </c>
      <c r="AW332" s="159" t="str">
        <f>IFERROR(VLOOKUP(Table1[[#This Row],[RespondentID]],'All Data'!$A333:$CN905,92,FALSE),"unknown")</f>
        <v>No</v>
      </c>
    </row>
    <row r="333" spans="1:49" x14ac:dyDescent="0.35">
      <c r="A333" s="6">
        <v>7045757208</v>
      </c>
      <c r="B333" s="6"/>
      <c r="C333" s="6"/>
      <c r="D333" s="6"/>
      <c r="E333" s="6"/>
      <c r="F333" s="6"/>
      <c r="G333" s="6"/>
      <c r="H333" s="6"/>
      <c r="I333" s="6"/>
      <c r="J333" s="6"/>
      <c r="K333" s="6" t="s">
        <v>27</v>
      </c>
      <c r="L333" s="6"/>
      <c r="M333" s="6"/>
      <c r="N333" s="6"/>
      <c r="O333" s="8"/>
      <c r="P333" s="8">
        <f t="shared" si="90"/>
        <v>1</v>
      </c>
      <c r="Q333" s="10">
        <f t="shared" si="91"/>
        <v>3</v>
      </c>
      <c r="R333" s="8"/>
      <c r="S333" s="8">
        <f t="shared" si="107"/>
        <v>0</v>
      </c>
      <c r="T333" s="8">
        <f t="shared" si="92"/>
        <v>0</v>
      </c>
      <c r="U333" s="8">
        <f t="shared" si="93"/>
        <v>0</v>
      </c>
      <c r="V333" s="88">
        <f t="shared" si="94"/>
        <v>0</v>
      </c>
      <c r="W333" s="88">
        <f t="shared" si="95"/>
        <v>0</v>
      </c>
      <c r="X333" s="88">
        <f t="shared" si="96"/>
        <v>0</v>
      </c>
      <c r="Y333" s="88">
        <f t="shared" si="97"/>
        <v>0</v>
      </c>
      <c r="Z333" s="88">
        <f t="shared" si="98"/>
        <v>0</v>
      </c>
      <c r="AA333" s="88">
        <f t="shared" si="99"/>
        <v>0</v>
      </c>
      <c r="AB333" s="88">
        <f t="shared" si="100"/>
        <v>1</v>
      </c>
      <c r="AC333" s="88">
        <f t="shared" si="101"/>
        <v>0</v>
      </c>
      <c r="AD333" s="88">
        <f t="shared" si="102"/>
        <v>0</v>
      </c>
      <c r="AE333" s="88">
        <f t="shared" si="103"/>
        <v>0</v>
      </c>
      <c r="AF333" s="8"/>
      <c r="AG333" s="8"/>
      <c r="AH333" s="8">
        <f t="shared" si="104"/>
        <v>1</v>
      </c>
      <c r="AI333" s="8">
        <f t="shared" si="105"/>
        <v>1</v>
      </c>
      <c r="AJ333" s="8" t="str">
        <f t="shared" si="106"/>
        <v>Correct</v>
      </c>
      <c r="AK333" s="8"/>
      <c r="AL333" s="159" t="str">
        <f>IFERROR(VLOOKUP(Table1[[#This Row],[RespondentID]],'All Data'!$A334:$CN906,81,FALSE),"unknown")</f>
        <v>Male</v>
      </c>
      <c r="AM333" s="159">
        <f>IFERROR(VLOOKUP(Table1[[#This Row],[RespondentID]],'All Data'!$A334:$CN906,82,FALSE),"unknown")</f>
        <v>90</v>
      </c>
      <c r="AN333" s="159" t="str">
        <f>IFERROR(VLOOKUP(Table1[[#This Row],[RespondentID]],'All Data'!$A334:$CN906,83,FALSE),"unknown")</f>
        <v>Suffolk</v>
      </c>
      <c r="AO333" s="159" t="str">
        <f>IFERROR(VLOOKUP(Table1[[#This Row],[RespondentID]],'All Data'!$A334:$CN906,84,FALSE),"unknown")</f>
        <v>Sayville, 11782</v>
      </c>
      <c r="AP333" s="159" t="str">
        <f>IFERROR(VLOOKUP(Table1[[#This Row],[RespondentID]],'All Data'!$A334:$CN906,85,FALSE),"unknown")</f>
        <v>White/Caucasian</v>
      </c>
      <c r="AQ333" s="159" t="str">
        <f>IFERROR(VLOOKUP(Table1[[#This Row],[RespondentID]],'All Data'!$A334:$CN906,86,FALSE),"unknown")</f>
        <v>No</v>
      </c>
      <c r="AR333" s="159" t="str">
        <f>IFERROR(VLOOKUP(Table1[[#This Row],[RespondentID]],'All Data'!$A334:$CN906,87,FALSE),"unknown")</f>
        <v xml:space="preserve">English </v>
      </c>
      <c r="AS333" s="159" t="str">
        <f>IFERROR(VLOOKUP(Table1[[#This Row],[RespondentID]],'All Data'!$A334:$CN906,88,FALSE),"unknown")</f>
        <v>$75,000 to $125,000</v>
      </c>
      <c r="AT333" s="159" t="str">
        <f>IFERROR(VLOOKUP(Table1[[#This Row],[RespondentID]],'All Data'!$A334:$CN906,89,FALSE),"unknown")</f>
        <v>Some college</v>
      </c>
      <c r="AU333" s="159" t="str">
        <f>IFERROR(VLOOKUP(Table1[[#This Row],[RespondentID]],'All Data'!$A334:$CN906,90,FALSE),"unknown")</f>
        <v>Retired</v>
      </c>
      <c r="AV333" s="159" t="str">
        <f>IFERROR(VLOOKUP(Table1[[#This Row],[RespondentID]],'All Data'!$A334:$CN906,91,FALSE),"unknown")</f>
        <v>Yes</v>
      </c>
      <c r="AW333" s="159" t="str">
        <f>IFERROR(VLOOKUP(Table1[[#This Row],[RespondentID]],'All Data'!$A334:$CN906,92,FALSE),"unknown")</f>
        <v>No</v>
      </c>
    </row>
    <row r="334" spans="1:49" x14ac:dyDescent="0.35">
      <c r="A334" s="6">
        <v>7045756828</v>
      </c>
      <c r="B334" s="6"/>
      <c r="C334" s="6" t="s">
        <v>19</v>
      </c>
      <c r="D334" s="6"/>
      <c r="E334" s="6"/>
      <c r="F334" s="6"/>
      <c r="G334" s="6"/>
      <c r="H334" s="6"/>
      <c r="I334" s="6"/>
      <c r="J334" s="6" t="s">
        <v>26</v>
      </c>
      <c r="K334" s="6"/>
      <c r="L334" s="6"/>
      <c r="M334" s="6" t="s">
        <v>29</v>
      </c>
      <c r="N334" s="6"/>
      <c r="O334" s="8"/>
      <c r="P334" s="8">
        <f t="shared" si="90"/>
        <v>3</v>
      </c>
      <c r="Q334" s="9">
        <f t="shared" si="91"/>
        <v>1</v>
      </c>
      <c r="R334" s="8"/>
      <c r="S334" s="8">
        <f t="shared" si="107"/>
        <v>0</v>
      </c>
      <c r="T334" s="8">
        <f t="shared" si="92"/>
        <v>1</v>
      </c>
      <c r="U334" s="8">
        <f t="shared" si="93"/>
        <v>0</v>
      </c>
      <c r="V334" s="88">
        <f t="shared" si="94"/>
        <v>0</v>
      </c>
      <c r="W334" s="88">
        <f t="shared" si="95"/>
        <v>0</v>
      </c>
      <c r="X334" s="88">
        <f t="shared" si="96"/>
        <v>0</v>
      </c>
      <c r="Y334" s="88">
        <f t="shared" si="97"/>
        <v>0</v>
      </c>
      <c r="Z334" s="88">
        <f t="shared" si="98"/>
        <v>0</v>
      </c>
      <c r="AA334" s="88">
        <f t="shared" si="99"/>
        <v>1</v>
      </c>
      <c r="AB334" s="88">
        <f t="shared" si="100"/>
        <v>0</v>
      </c>
      <c r="AC334" s="88">
        <f t="shared" si="101"/>
        <v>0</v>
      </c>
      <c r="AD334" s="88">
        <f t="shared" si="102"/>
        <v>1</v>
      </c>
      <c r="AE334" s="88">
        <f t="shared" si="103"/>
        <v>0</v>
      </c>
      <c r="AF334" s="8"/>
      <c r="AG334" s="8"/>
      <c r="AH334" s="8">
        <f t="shared" si="104"/>
        <v>3</v>
      </c>
      <c r="AI334" s="8">
        <f t="shared" si="105"/>
        <v>3</v>
      </c>
      <c r="AJ334" s="8" t="str">
        <f t="shared" si="106"/>
        <v>Correct</v>
      </c>
      <c r="AK334" s="8"/>
      <c r="AL334" s="159" t="str">
        <f>IFERROR(VLOOKUP(Table1[[#This Row],[RespondentID]],'All Data'!$A335:$CN907,81,FALSE),"unknown")</f>
        <v>Male</v>
      </c>
      <c r="AM334" s="159">
        <f>IFERROR(VLOOKUP(Table1[[#This Row],[RespondentID]],'All Data'!$A335:$CN907,82,FALSE),"unknown")</f>
        <v>70</v>
      </c>
      <c r="AN334" s="159" t="str">
        <f>IFERROR(VLOOKUP(Table1[[#This Row],[RespondentID]],'All Data'!$A335:$CN907,83,FALSE),"unknown")</f>
        <v>Suffolk</v>
      </c>
      <c r="AO334" s="159" t="str">
        <f>IFERROR(VLOOKUP(Table1[[#This Row],[RespondentID]],'All Data'!$A335:$CN907,84,FALSE),"unknown")</f>
        <v>Smithtown, 11787</v>
      </c>
      <c r="AP334" s="159" t="str">
        <f>IFERROR(VLOOKUP(Table1[[#This Row],[RespondentID]],'All Data'!$A335:$CN907,85,FALSE),"unknown")</f>
        <v>White/Caucasian</v>
      </c>
      <c r="AQ334" s="159" t="str">
        <f>IFERROR(VLOOKUP(Table1[[#This Row],[RespondentID]],'All Data'!$A335:$CN907,86,FALSE),"unknown")</f>
        <v>No</v>
      </c>
      <c r="AR334" s="159" t="str">
        <f>IFERROR(VLOOKUP(Table1[[#This Row],[RespondentID]],'All Data'!$A335:$CN907,87,FALSE),"unknown")</f>
        <v xml:space="preserve">English </v>
      </c>
      <c r="AS334" s="159" t="str">
        <f>IFERROR(VLOOKUP(Table1[[#This Row],[RespondentID]],'All Data'!$A335:$CN907,88,FALSE),"unknown")</f>
        <v>Over $125,000</v>
      </c>
      <c r="AT334" s="159" t="str">
        <f>IFERROR(VLOOKUP(Table1[[#This Row],[RespondentID]],'All Data'!$A335:$CN907,89,FALSE),"unknown")</f>
        <v>Graduate school</v>
      </c>
      <c r="AU334" s="159" t="str">
        <f>IFERROR(VLOOKUP(Table1[[#This Row],[RespondentID]],'All Data'!$A335:$CN907,90,FALSE),"unknown")</f>
        <v>Retired</v>
      </c>
      <c r="AV334" s="159" t="str">
        <f>IFERROR(VLOOKUP(Table1[[#This Row],[RespondentID]],'All Data'!$A335:$CN907,91,FALSE),"unknown")</f>
        <v>Yes</v>
      </c>
      <c r="AW334" s="159" t="str">
        <f>IFERROR(VLOOKUP(Table1[[#This Row],[RespondentID]],'All Data'!$A335:$CN907,92,FALSE),"unknown")</f>
        <v>Yes</v>
      </c>
    </row>
    <row r="335" spans="1:49" x14ac:dyDescent="0.35">
      <c r="A335" s="6">
        <v>7045756469</v>
      </c>
      <c r="B335" s="6" t="s">
        <v>18</v>
      </c>
      <c r="C335" s="6" t="s">
        <v>19</v>
      </c>
      <c r="D335" s="6"/>
      <c r="E335" s="6"/>
      <c r="F335" s="6"/>
      <c r="G335" s="6"/>
      <c r="H335" s="6"/>
      <c r="I335" s="6"/>
      <c r="J335" s="6" t="s">
        <v>26</v>
      </c>
      <c r="K335" s="6" t="s">
        <v>27</v>
      </c>
      <c r="L335" s="6"/>
      <c r="M335" s="6"/>
      <c r="N335" s="6" t="s">
        <v>30</v>
      </c>
      <c r="O335" s="8"/>
      <c r="P335" s="8">
        <f t="shared" si="90"/>
        <v>5</v>
      </c>
      <c r="Q335" s="10">
        <f t="shared" si="91"/>
        <v>0.6</v>
      </c>
      <c r="R335" s="8"/>
      <c r="S335" s="8">
        <f t="shared" si="107"/>
        <v>0.6</v>
      </c>
      <c r="T335" s="8">
        <f t="shared" si="92"/>
        <v>0.6</v>
      </c>
      <c r="U335" s="8">
        <f t="shared" si="93"/>
        <v>0</v>
      </c>
      <c r="V335" s="88">
        <f t="shared" si="94"/>
        <v>0</v>
      </c>
      <c r="W335" s="88">
        <f t="shared" si="95"/>
        <v>0</v>
      </c>
      <c r="X335" s="88">
        <f t="shared" si="96"/>
        <v>0</v>
      </c>
      <c r="Y335" s="88">
        <f t="shared" si="97"/>
        <v>0</v>
      </c>
      <c r="Z335" s="88">
        <f t="shared" si="98"/>
        <v>0</v>
      </c>
      <c r="AA335" s="88">
        <f t="shared" si="99"/>
        <v>0.6</v>
      </c>
      <c r="AB335" s="88">
        <f t="shared" si="100"/>
        <v>0.6</v>
      </c>
      <c r="AC335" s="88">
        <f t="shared" si="101"/>
        <v>0</v>
      </c>
      <c r="AD335" s="88">
        <f t="shared" si="102"/>
        <v>0</v>
      </c>
      <c r="AE335" s="88">
        <f t="shared" si="103"/>
        <v>0.6</v>
      </c>
      <c r="AF335" s="8"/>
      <c r="AG335" s="8"/>
      <c r="AH335" s="8">
        <f t="shared" si="104"/>
        <v>3</v>
      </c>
      <c r="AI335" s="8">
        <f t="shared" si="105"/>
        <v>5</v>
      </c>
      <c r="AJ335" s="8" t="str">
        <f t="shared" si="106"/>
        <v>Correct</v>
      </c>
      <c r="AK335" s="8"/>
      <c r="AL335" s="159" t="str">
        <f>IFERROR(VLOOKUP(Table1[[#This Row],[RespondentID]],'All Data'!$A336:$CN908,81,FALSE),"unknown")</f>
        <v>Female</v>
      </c>
      <c r="AM335" s="159">
        <f>IFERROR(VLOOKUP(Table1[[#This Row],[RespondentID]],'All Data'!$A336:$CN908,82,FALSE),"unknown")</f>
        <v>65</v>
      </c>
      <c r="AN335" s="159" t="str">
        <f>IFERROR(VLOOKUP(Table1[[#This Row],[RespondentID]],'All Data'!$A336:$CN908,83,FALSE),"unknown")</f>
        <v>Suffolk</v>
      </c>
      <c r="AO335" s="159" t="str">
        <f>IFERROR(VLOOKUP(Table1[[#This Row],[RespondentID]],'All Data'!$A336:$CN908,84,FALSE),"unknown")</f>
        <v>Bay Shore, 11706</v>
      </c>
      <c r="AP335" s="159" t="str">
        <f>IFERROR(VLOOKUP(Table1[[#This Row],[RespondentID]],'All Data'!$A336:$CN908,85,FALSE),"unknown")</f>
        <v>White/Caucasian</v>
      </c>
      <c r="AQ335" s="159" t="str">
        <f>IFERROR(VLOOKUP(Table1[[#This Row],[RespondentID]],'All Data'!$A336:$CN908,86,FALSE),"unknown")</f>
        <v>No</v>
      </c>
      <c r="AR335" s="159" t="str">
        <f>IFERROR(VLOOKUP(Table1[[#This Row],[RespondentID]],'All Data'!$A336:$CN908,87,FALSE),"unknown")</f>
        <v xml:space="preserve"> </v>
      </c>
      <c r="AS335" s="159" t="str">
        <f>IFERROR(VLOOKUP(Table1[[#This Row],[RespondentID]],'All Data'!$A336:$CN908,88,FALSE),"unknown")</f>
        <v>$50,000 to $74,999</v>
      </c>
      <c r="AT335" s="159" t="str">
        <f>IFERROR(VLOOKUP(Table1[[#This Row],[RespondentID]],'All Data'!$A336:$CN908,89,FALSE),"unknown")</f>
        <v>College graduate</v>
      </c>
      <c r="AU335" s="159" t="str">
        <f>IFERROR(VLOOKUP(Table1[[#This Row],[RespondentID]],'All Data'!$A336:$CN908,90,FALSE),"unknown")</f>
        <v>Employed for wages</v>
      </c>
      <c r="AV335" s="159" t="str">
        <f>IFERROR(VLOOKUP(Table1[[#This Row],[RespondentID]],'All Data'!$A336:$CN908,91,FALSE),"unknown")</f>
        <v>Yes</v>
      </c>
      <c r="AW335" s="159" t="str">
        <f>IFERROR(VLOOKUP(Table1[[#This Row],[RespondentID]],'All Data'!$A336:$CN908,92,FALSE),"unknown")</f>
        <v>Yes</v>
      </c>
    </row>
    <row r="336" spans="1:49" x14ac:dyDescent="0.35">
      <c r="A336" s="6">
        <v>7045755927</v>
      </c>
      <c r="B336" s="6"/>
      <c r="C336" s="6" t="s">
        <v>19</v>
      </c>
      <c r="D336" s="6" t="s">
        <v>20</v>
      </c>
      <c r="E336" s="6"/>
      <c r="F336" s="6"/>
      <c r="G336" s="6"/>
      <c r="H336" s="6"/>
      <c r="I336" s="6"/>
      <c r="J336" s="6"/>
      <c r="K336" s="6"/>
      <c r="L336" s="6"/>
      <c r="M336" s="6"/>
      <c r="N336" s="6"/>
      <c r="O336" s="8"/>
      <c r="P336" s="8">
        <f t="shared" si="90"/>
        <v>2</v>
      </c>
      <c r="Q336" s="9">
        <f t="shared" si="91"/>
        <v>1.5</v>
      </c>
      <c r="R336" s="8"/>
      <c r="S336" s="8">
        <f t="shared" si="107"/>
        <v>0</v>
      </c>
      <c r="T336" s="8">
        <f t="shared" si="92"/>
        <v>1</v>
      </c>
      <c r="U336" s="8">
        <f t="shared" si="93"/>
        <v>1</v>
      </c>
      <c r="V336" s="88">
        <f t="shared" si="94"/>
        <v>0</v>
      </c>
      <c r="W336" s="88">
        <f t="shared" si="95"/>
        <v>0</v>
      </c>
      <c r="X336" s="88">
        <f t="shared" si="96"/>
        <v>0</v>
      </c>
      <c r="Y336" s="88">
        <f t="shared" si="97"/>
        <v>0</v>
      </c>
      <c r="Z336" s="88">
        <f t="shared" si="98"/>
        <v>0</v>
      </c>
      <c r="AA336" s="88">
        <f t="shared" si="99"/>
        <v>0</v>
      </c>
      <c r="AB336" s="88">
        <f t="shared" si="100"/>
        <v>0</v>
      </c>
      <c r="AC336" s="88">
        <f t="shared" si="101"/>
        <v>0</v>
      </c>
      <c r="AD336" s="88">
        <f t="shared" si="102"/>
        <v>0</v>
      </c>
      <c r="AE336" s="88">
        <f t="shared" si="103"/>
        <v>0</v>
      </c>
      <c r="AF336" s="8"/>
      <c r="AG336" s="8"/>
      <c r="AH336" s="8">
        <f t="shared" si="104"/>
        <v>2</v>
      </c>
      <c r="AI336" s="8">
        <f t="shared" si="105"/>
        <v>2</v>
      </c>
      <c r="AJ336" s="8" t="str">
        <f t="shared" si="106"/>
        <v>Correct</v>
      </c>
      <c r="AK336" s="8"/>
      <c r="AL336" s="159" t="str">
        <f>IFERROR(VLOOKUP(Table1[[#This Row],[RespondentID]],'All Data'!$A337:$CN909,81,FALSE),"unknown")</f>
        <v>Female</v>
      </c>
      <c r="AM336" s="159">
        <f>IFERROR(VLOOKUP(Table1[[#This Row],[RespondentID]],'All Data'!$A337:$CN909,82,FALSE),"unknown")</f>
        <v>83</v>
      </c>
      <c r="AN336" s="159" t="str">
        <f>IFERROR(VLOOKUP(Table1[[#This Row],[RespondentID]],'All Data'!$A337:$CN909,83,FALSE),"unknown")</f>
        <v>Suffolk</v>
      </c>
      <c r="AO336" s="159" t="str">
        <f>IFERROR(VLOOKUP(Table1[[#This Row],[RespondentID]],'All Data'!$A337:$CN909,84,FALSE),"unknown")</f>
        <v>West Islip, 11795</v>
      </c>
      <c r="AP336" s="159" t="str">
        <f>IFERROR(VLOOKUP(Table1[[#This Row],[RespondentID]],'All Data'!$A337:$CN909,85,FALSE),"unknown")</f>
        <v>White/Caucasian</v>
      </c>
      <c r="AQ336" s="159" t="str">
        <f>IFERROR(VLOOKUP(Table1[[#This Row],[RespondentID]],'All Data'!$A337:$CN909,86,FALSE),"unknown")</f>
        <v>No</v>
      </c>
      <c r="AR336" s="159" t="str">
        <f>IFERROR(VLOOKUP(Table1[[#This Row],[RespondentID]],'All Data'!$A337:$CN909,87,FALSE),"unknown")</f>
        <v xml:space="preserve">English </v>
      </c>
      <c r="AS336" s="159">
        <f>IFERROR(VLOOKUP(Table1[[#This Row],[RespondentID]],'All Data'!$A337:$CN909,88,FALSE),"unknown")</f>
        <v>0</v>
      </c>
      <c r="AT336" s="159" t="str">
        <f>IFERROR(VLOOKUP(Table1[[#This Row],[RespondentID]],'All Data'!$A337:$CN909,89,FALSE),"unknown")</f>
        <v>Technical school</v>
      </c>
      <c r="AU336" s="159" t="str">
        <f>IFERROR(VLOOKUP(Table1[[#This Row],[RespondentID]],'All Data'!$A337:$CN909,90,FALSE),"unknown")</f>
        <v>Retired</v>
      </c>
      <c r="AV336" s="159" t="str">
        <f>IFERROR(VLOOKUP(Table1[[#This Row],[RespondentID]],'All Data'!$A337:$CN909,91,FALSE),"unknown")</f>
        <v>Yes</v>
      </c>
      <c r="AW336" s="159" t="str">
        <f>IFERROR(VLOOKUP(Table1[[#This Row],[RespondentID]],'All Data'!$A337:$CN909,92,FALSE),"unknown")</f>
        <v>No</v>
      </c>
    </row>
    <row r="337" spans="1:49" x14ac:dyDescent="0.35">
      <c r="A337" s="6">
        <v>7045755681</v>
      </c>
      <c r="B337" s="6" t="s">
        <v>18</v>
      </c>
      <c r="C337" s="6"/>
      <c r="D337" s="6"/>
      <c r="E337" s="6"/>
      <c r="F337" s="6"/>
      <c r="G337" s="6"/>
      <c r="H337" s="6"/>
      <c r="I337" s="6"/>
      <c r="J337" s="6"/>
      <c r="K337" s="6" t="s">
        <v>27</v>
      </c>
      <c r="L337" s="6"/>
      <c r="M337" s="6"/>
      <c r="N337" s="6"/>
      <c r="O337" s="8"/>
      <c r="P337" s="8">
        <f t="shared" si="90"/>
        <v>2</v>
      </c>
      <c r="Q337" s="10">
        <f t="shared" si="91"/>
        <v>1.5</v>
      </c>
      <c r="R337" s="8"/>
      <c r="S337" s="8">
        <f t="shared" si="107"/>
        <v>1</v>
      </c>
      <c r="T337" s="8">
        <f t="shared" si="92"/>
        <v>0</v>
      </c>
      <c r="U337" s="8">
        <f t="shared" si="93"/>
        <v>0</v>
      </c>
      <c r="V337" s="88">
        <f t="shared" si="94"/>
        <v>0</v>
      </c>
      <c r="W337" s="88">
        <f t="shared" si="95"/>
        <v>0</v>
      </c>
      <c r="X337" s="88">
        <f t="shared" si="96"/>
        <v>0</v>
      </c>
      <c r="Y337" s="88">
        <f t="shared" si="97"/>
        <v>0</v>
      </c>
      <c r="Z337" s="88">
        <f t="shared" si="98"/>
        <v>0</v>
      </c>
      <c r="AA337" s="88">
        <f t="shared" si="99"/>
        <v>0</v>
      </c>
      <c r="AB337" s="88">
        <f t="shared" si="100"/>
        <v>1</v>
      </c>
      <c r="AC337" s="88">
        <f t="shared" si="101"/>
        <v>0</v>
      </c>
      <c r="AD337" s="88">
        <f t="shared" si="102"/>
        <v>0</v>
      </c>
      <c r="AE337" s="88">
        <f t="shared" si="103"/>
        <v>0</v>
      </c>
      <c r="AF337" s="8"/>
      <c r="AG337" s="8"/>
      <c r="AH337" s="8">
        <f t="shared" si="104"/>
        <v>2</v>
      </c>
      <c r="AI337" s="8">
        <f t="shared" si="105"/>
        <v>2</v>
      </c>
      <c r="AJ337" s="8" t="str">
        <f t="shared" si="106"/>
        <v>Correct</v>
      </c>
      <c r="AK337" s="8"/>
      <c r="AL337" s="159" t="str">
        <f>IFERROR(VLOOKUP(Table1[[#This Row],[RespondentID]],'All Data'!$A338:$CN910,81,FALSE),"unknown")</f>
        <v>Female</v>
      </c>
      <c r="AM337" s="159">
        <f>IFERROR(VLOOKUP(Table1[[#This Row],[RespondentID]],'All Data'!$A338:$CN910,82,FALSE),"unknown")</f>
        <v>57</v>
      </c>
      <c r="AN337" s="159" t="str">
        <f>IFERROR(VLOOKUP(Table1[[#This Row],[RespondentID]],'All Data'!$A338:$CN910,83,FALSE),"unknown")</f>
        <v>Suffolk</v>
      </c>
      <c r="AO337" s="159" t="str">
        <f>IFERROR(VLOOKUP(Table1[[#This Row],[RespondentID]],'All Data'!$A338:$CN910,84,FALSE),"unknown")</f>
        <v>Medford, 11763</v>
      </c>
      <c r="AP337" s="159" t="str">
        <f>IFERROR(VLOOKUP(Table1[[#This Row],[RespondentID]],'All Data'!$A338:$CN910,85,FALSE),"unknown")</f>
        <v>White/Caucasian</v>
      </c>
      <c r="AQ337" s="159" t="str">
        <f>IFERROR(VLOOKUP(Table1[[#This Row],[RespondentID]],'All Data'!$A338:$CN910,86,FALSE),"unknown")</f>
        <v>No</v>
      </c>
      <c r="AR337" s="159" t="str">
        <f>IFERROR(VLOOKUP(Table1[[#This Row],[RespondentID]],'All Data'!$A338:$CN910,87,FALSE),"unknown")</f>
        <v xml:space="preserve">English </v>
      </c>
      <c r="AS337" s="159" t="str">
        <f>IFERROR(VLOOKUP(Table1[[#This Row],[RespondentID]],'All Data'!$A338:$CN910,88,FALSE),"unknown")</f>
        <v>$20,000 to $34,999</v>
      </c>
      <c r="AT337" s="159" t="str">
        <f>IFERROR(VLOOKUP(Table1[[#This Row],[RespondentID]],'All Data'!$A338:$CN910,89,FALSE),"unknown")</f>
        <v>Some high school</v>
      </c>
      <c r="AU337" s="159" t="str">
        <f>IFERROR(VLOOKUP(Table1[[#This Row],[RespondentID]],'All Data'!$A338:$CN910,90,FALSE),"unknown")</f>
        <v>Retired</v>
      </c>
      <c r="AV337" s="159" t="str">
        <f>IFERROR(VLOOKUP(Table1[[#This Row],[RespondentID]],'All Data'!$A338:$CN910,91,FALSE),"unknown")</f>
        <v>Yes</v>
      </c>
      <c r="AW337" s="159" t="str">
        <f>IFERROR(VLOOKUP(Table1[[#This Row],[RespondentID]],'All Data'!$A338:$CN910,92,FALSE),"unknown")</f>
        <v>Yes</v>
      </c>
    </row>
    <row r="338" spans="1:49" x14ac:dyDescent="0.35">
      <c r="A338" s="6">
        <v>7045755397</v>
      </c>
      <c r="B338" s="6"/>
      <c r="C338" s="6"/>
      <c r="D338" s="6" t="s">
        <v>20</v>
      </c>
      <c r="E338" s="6"/>
      <c r="F338" s="6"/>
      <c r="G338" s="6"/>
      <c r="H338" s="6"/>
      <c r="I338" s="6"/>
      <c r="J338" s="6" t="s">
        <v>26</v>
      </c>
      <c r="K338" s="6"/>
      <c r="L338" s="6"/>
      <c r="M338" s="6"/>
      <c r="N338" s="6" t="s">
        <v>30</v>
      </c>
      <c r="O338" s="8"/>
      <c r="P338" s="8">
        <f t="shared" si="90"/>
        <v>3</v>
      </c>
      <c r="Q338" s="9">
        <f t="shared" si="91"/>
        <v>1</v>
      </c>
      <c r="R338" s="8"/>
      <c r="S338" s="8">
        <f t="shared" si="107"/>
        <v>0</v>
      </c>
      <c r="T338" s="8">
        <f t="shared" si="92"/>
        <v>0</v>
      </c>
      <c r="U338" s="8">
        <f t="shared" si="93"/>
        <v>1</v>
      </c>
      <c r="V338" s="88">
        <f t="shared" si="94"/>
        <v>0</v>
      </c>
      <c r="W338" s="88">
        <f t="shared" si="95"/>
        <v>0</v>
      </c>
      <c r="X338" s="88">
        <f t="shared" si="96"/>
        <v>0</v>
      </c>
      <c r="Y338" s="88">
        <f t="shared" si="97"/>
        <v>0</v>
      </c>
      <c r="Z338" s="88">
        <f t="shared" si="98"/>
        <v>0</v>
      </c>
      <c r="AA338" s="88">
        <f t="shared" si="99"/>
        <v>1</v>
      </c>
      <c r="AB338" s="88">
        <f t="shared" si="100"/>
        <v>0</v>
      </c>
      <c r="AC338" s="88">
        <f t="shared" si="101"/>
        <v>0</v>
      </c>
      <c r="AD338" s="88">
        <f t="shared" si="102"/>
        <v>0</v>
      </c>
      <c r="AE338" s="88">
        <f t="shared" si="103"/>
        <v>1</v>
      </c>
      <c r="AF338" s="8"/>
      <c r="AG338" s="8"/>
      <c r="AH338" s="8">
        <f t="shared" si="104"/>
        <v>3</v>
      </c>
      <c r="AI338" s="8">
        <f t="shared" si="105"/>
        <v>3</v>
      </c>
      <c r="AJ338" s="8" t="str">
        <f t="shared" si="106"/>
        <v>Correct</v>
      </c>
      <c r="AK338" s="8"/>
      <c r="AL338" s="159" t="str">
        <f>IFERROR(VLOOKUP(Table1[[#This Row],[RespondentID]],'All Data'!$A339:$CN911,81,FALSE),"unknown")</f>
        <v>Female</v>
      </c>
      <c r="AM338" s="159">
        <f>IFERROR(VLOOKUP(Table1[[#This Row],[RespondentID]],'All Data'!$A339:$CN911,82,FALSE),"unknown")</f>
        <v>53</v>
      </c>
      <c r="AN338" s="159" t="str">
        <f>IFERROR(VLOOKUP(Table1[[#This Row],[RespondentID]],'All Data'!$A339:$CN911,83,FALSE),"unknown")</f>
        <v>Suffolk</v>
      </c>
      <c r="AO338" s="159" t="str">
        <f>IFERROR(VLOOKUP(Table1[[#This Row],[RespondentID]],'All Data'!$A339:$CN911,84,FALSE),"unknown")</f>
        <v>Bohemia, 11716</v>
      </c>
      <c r="AP338" s="159" t="str">
        <f>IFERROR(VLOOKUP(Table1[[#This Row],[RespondentID]],'All Data'!$A339:$CN911,85,FALSE),"unknown")</f>
        <v>White/Caucasian</v>
      </c>
      <c r="AQ338" s="159" t="str">
        <f>IFERROR(VLOOKUP(Table1[[#This Row],[RespondentID]],'All Data'!$A339:$CN911,86,FALSE),"unknown")</f>
        <v>No</v>
      </c>
      <c r="AR338" s="159" t="str">
        <f>IFERROR(VLOOKUP(Table1[[#This Row],[RespondentID]],'All Data'!$A339:$CN911,87,FALSE),"unknown")</f>
        <v xml:space="preserve">English </v>
      </c>
      <c r="AS338" s="159" t="str">
        <f>IFERROR(VLOOKUP(Table1[[#This Row],[RespondentID]],'All Data'!$A339:$CN911,88,FALSE),"unknown")</f>
        <v>Over $125,000</v>
      </c>
      <c r="AT338" s="159" t="str">
        <f>IFERROR(VLOOKUP(Table1[[#This Row],[RespondentID]],'All Data'!$A339:$CN911,89,FALSE),"unknown")</f>
        <v>Graduate school</v>
      </c>
      <c r="AU338" s="159" t="str">
        <f>IFERROR(VLOOKUP(Table1[[#This Row],[RespondentID]],'All Data'!$A339:$CN911,90,FALSE),"unknown")</f>
        <v>Employed for wages</v>
      </c>
      <c r="AV338" s="159" t="str">
        <f>IFERROR(VLOOKUP(Table1[[#This Row],[RespondentID]],'All Data'!$A339:$CN911,91,FALSE),"unknown")</f>
        <v>Yes</v>
      </c>
      <c r="AW338" s="159" t="str">
        <f>IFERROR(VLOOKUP(Table1[[#This Row],[RespondentID]],'All Data'!$A339:$CN911,92,FALSE),"unknown")</f>
        <v>Yes</v>
      </c>
    </row>
    <row r="339" spans="1:49" x14ac:dyDescent="0.35">
      <c r="A339" s="6">
        <v>7045755170</v>
      </c>
      <c r="B339" s="6"/>
      <c r="C339" s="6"/>
      <c r="D339" s="6" t="s">
        <v>20</v>
      </c>
      <c r="E339" s="6"/>
      <c r="F339" s="6"/>
      <c r="G339" s="6"/>
      <c r="H339" s="6"/>
      <c r="I339" s="6"/>
      <c r="J339" s="6"/>
      <c r="K339" s="6"/>
      <c r="L339" s="6"/>
      <c r="M339" s="6"/>
      <c r="N339" s="6"/>
      <c r="O339" s="8"/>
      <c r="P339" s="8">
        <f t="shared" si="90"/>
        <v>1</v>
      </c>
      <c r="Q339" s="10">
        <f t="shared" si="91"/>
        <v>3</v>
      </c>
      <c r="R339" s="8"/>
      <c r="S339" s="8">
        <f t="shared" si="107"/>
        <v>0</v>
      </c>
      <c r="T339" s="8">
        <f t="shared" si="92"/>
        <v>0</v>
      </c>
      <c r="U339" s="8">
        <f t="shared" si="93"/>
        <v>1</v>
      </c>
      <c r="V339" s="88">
        <f t="shared" si="94"/>
        <v>0</v>
      </c>
      <c r="W339" s="88">
        <f t="shared" si="95"/>
        <v>0</v>
      </c>
      <c r="X339" s="88">
        <f t="shared" si="96"/>
        <v>0</v>
      </c>
      <c r="Y339" s="88">
        <f t="shared" si="97"/>
        <v>0</v>
      </c>
      <c r="Z339" s="88">
        <f t="shared" si="98"/>
        <v>0</v>
      </c>
      <c r="AA339" s="88">
        <f t="shared" si="99"/>
        <v>0</v>
      </c>
      <c r="AB339" s="88">
        <f t="shared" si="100"/>
        <v>0</v>
      </c>
      <c r="AC339" s="88">
        <f t="shared" si="101"/>
        <v>0</v>
      </c>
      <c r="AD339" s="88">
        <f t="shared" si="102"/>
        <v>0</v>
      </c>
      <c r="AE339" s="88">
        <f t="shared" si="103"/>
        <v>0</v>
      </c>
      <c r="AF339" s="8"/>
      <c r="AG339" s="8"/>
      <c r="AH339" s="8">
        <f t="shared" si="104"/>
        <v>1</v>
      </c>
      <c r="AI339" s="8">
        <f t="shared" si="105"/>
        <v>1</v>
      </c>
      <c r="AJ339" s="8" t="str">
        <f t="shared" si="106"/>
        <v>Correct</v>
      </c>
      <c r="AK339" s="8"/>
      <c r="AL339" s="159" t="str">
        <f>IFERROR(VLOOKUP(Table1[[#This Row],[RespondentID]],'All Data'!$A340:$CN912,81,FALSE),"unknown")</f>
        <v>Female</v>
      </c>
      <c r="AM339" s="159">
        <f>IFERROR(VLOOKUP(Table1[[#This Row],[RespondentID]],'All Data'!$A340:$CN912,82,FALSE),"unknown")</f>
        <v>19</v>
      </c>
      <c r="AN339" s="159" t="str">
        <f>IFERROR(VLOOKUP(Table1[[#This Row],[RespondentID]],'All Data'!$A340:$CN912,83,FALSE),"unknown")</f>
        <v>Suffolk</v>
      </c>
      <c r="AO339" s="159" t="str">
        <f>IFERROR(VLOOKUP(Table1[[#This Row],[RespondentID]],'All Data'!$A340:$CN912,84,FALSE),"unknown")</f>
        <v>Bohemia, 11716</v>
      </c>
      <c r="AP339" s="159" t="str">
        <f>IFERROR(VLOOKUP(Table1[[#This Row],[RespondentID]],'All Data'!$A340:$CN912,85,FALSE),"unknown")</f>
        <v>White/Caucasian</v>
      </c>
      <c r="AQ339" s="159" t="str">
        <f>IFERROR(VLOOKUP(Table1[[#This Row],[RespondentID]],'All Data'!$A340:$CN912,86,FALSE),"unknown")</f>
        <v>No</v>
      </c>
      <c r="AR339" s="159" t="str">
        <f>IFERROR(VLOOKUP(Table1[[#This Row],[RespondentID]],'All Data'!$A340:$CN912,87,FALSE),"unknown")</f>
        <v xml:space="preserve">English </v>
      </c>
      <c r="AS339" s="159" t="str">
        <f>IFERROR(VLOOKUP(Table1[[#This Row],[RespondentID]],'All Data'!$A340:$CN912,88,FALSE),"unknown")</f>
        <v>Over $125,000</v>
      </c>
      <c r="AT339" s="159" t="str">
        <f>IFERROR(VLOOKUP(Table1[[#This Row],[RespondentID]],'All Data'!$A340:$CN912,89,FALSE),"unknown")</f>
        <v>Some college</v>
      </c>
      <c r="AU339" s="159" t="str">
        <f>IFERROR(VLOOKUP(Table1[[#This Row],[RespondentID]],'All Data'!$A340:$CN912,90,FALSE),"unknown")</f>
        <v>Employed for wages</v>
      </c>
      <c r="AV339" s="159" t="str">
        <f>IFERROR(VLOOKUP(Table1[[#This Row],[RespondentID]],'All Data'!$A340:$CN912,91,FALSE),"unknown")</f>
        <v>Yes</v>
      </c>
      <c r="AW339" s="159" t="str">
        <f>IFERROR(VLOOKUP(Table1[[#This Row],[RespondentID]],'All Data'!$A340:$CN912,92,FALSE),"unknown")</f>
        <v>Yes</v>
      </c>
    </row>
    <row r="340" spans="1:49" x14ac:dyDescent="0.35">
      <c r="A340" s="6">
        <v>7045754897</v>
      </c>
      <c r="B340" s="6"/>
      <c r="C340" s="6"/>
      <c r="D340" s="6"/>
      <c r="E340" s="6"/>
      <c r="F340" s="6"/>
      <c r="G340" s="6"/>
      <c r="H340" s="6"/>
      <c r="I340" s="6"/>
      <c r="J340" s="6"/>
      <c r="K340" s="6"/>
      <c r="L340" s="6"/>
      <c r="M340" s="6"/>
      <c r="N340" s="6"/>
      <c r="O340" s="8"/>
      <c r="P340" s="8">
        <f t="shared" si="90"/>
        <v>0</v>
      </c>
      <c r="Q340" s="9" t="e">
        <f t="shared" si="91"/>
        <v>#DIV/0!</v>
      </c>
      <c r="R340" s="8"/>
      <c r="S340" s="8">
        <f t="shared" si="107"/>
        <v>0</v>
      </c>
      <c r="T340" s="8">
        <f t="shared" si="92"/>
        <v>0</v>
      </c>
      <c r="U340" s="8">
        <f t="shared" si="93"/>
        <v>0</v>
      </c>
      <c r="V340" s="88">
        <f t="shared" si="94"/>
        <v>0</v>
      </c>
      <c r="W340" s="88">
        <f t="shared" si="95"/>
        <v>0</v>
      </c>
      <c r="X340" s="88">
        <f t="shared" si="96"/>
        <v>0</v>
      </c>
      <c r="Y340" s="88">
        <f t="shared" si="97"/>
        <v>0</v>
      </c>
      <c r="Z340" s="88">
        <f t="shared" si="98"/>
        <v>0</v>
      </c>
      <c r="AA340" s="88">
        <f t="shared" si="99"/>
        <v>0</v>
      </c>
      <c r="AB340" s="88">
        <f t="shared" si="100"/>
        <v>0</v>
      </c>
      <c r="AC340" s="88">
        <f t="shared" si="101"/>
        <v>0</v>
      </c>
      <c r="AD340" s="88">
        <f t="shared" si="102"/>
        <v>0</v>
      </c>
      <c r="AE340" s="88">
        <f t="shared" si="103"/>
        <v>0</v>
      </c>
      <c r="AF340" s="8"/>
      <c r="AG340" s="8"/>
      <c r="AH340" s="8">
        <f t="shared" si="104"/>
        <v>0</v>
      </c>
      <c r="AI340" s="8">
        <f t="shared" si="105"/>
        <v>0</v>
      </c>
      <c r="AJ340" s="8" t="str">
        <f t="shared" si="106"/>
        <v>Correct</v>
      </c>
      <c r="AK340" s="8"/>
      <c r="AL340" s="159" t="str">
        <f>IFERROR(VLOOKUP(Table1[[#This Row],[RespondentID]],'All Data'!$A341:$CN913,81,FALSE),"unknown")</f>
        <v>Female</v>
      </c>
      <c r="AM340" s="159">
        <f>IFERROR(VLOOKUP(Table1[[#This Row],[RespondentID]],'All Data'!$A341:$CN913,82,FALSE),"unknown")</f>
        <v>51</v>
      </c>
      <c r="AN340" s="159" t="str">
        <f>IFERROR(VLOOKUP(Table1[[#This Row],[RespondentID]],'All Data'!$A341:$CN913,83,FALSE),"unknown")</f>
        <v>Suffolk</v>
      </c>
      <c r="AO340" s="159" t="str">
        <f>IFERROR(VLOOKUP(Table1[[#This Row],[RespondentID]],'All Data'!$A341:$CN913,84,FALSE),"unknown")</f>
        <v>Holtsville, 11742</v>
      </c>
      <c r="AP340" s="159" t="str">
        <f>IFERROR(VLOOKUP(Table1[[#This Row],[RespondentID]],'All Data'!$A341:$CN913,85,FALSE),"unknown")</f>
        <v>White/Caucasian</v>
      </c>
      <c r="AQ340" s="159" t="str">
        <f>IFERROR(VLOOKUP(Table1[[#This Row],[RespondentID]],'All Data'!$A341:$CN913,86,FALSE),"unknown")</f>
        <v>No</v>
      </c>
      <c r="AR340" s="159" t="str">
        <f>IFERROR(VLOOKUP(Table1[[#This Row],[RespondentID]],'All Data'!$A341:$CN913,87,FALSE),"unknown")</f>
        <v xml:space="preserve">English </v>
      </c>
      <c r="AS340" s="159">
        <f>IFERROR(VLOOKUP(Table1[[#This Row],[RespondentID]],'All Data'!$A341:$CN913,88,FALSE),"unknown")</f>
        <v>0</v>
      </c>
      <c r="AT340" s="159" t="str">
        <f>IFERROR(VLOOKUP(Table1[[#This Row],[RespondentID]],'All Data'!$A341:$CN913,89,FALSE),"unknown")</f>
        <v>Technical school</v>
      </c>
      <c r="AU340" s="159" t="str">
        <f>IFERROR(VLOOKUP(Table1[[#This Row],[RespondentID]],'All Data'!$A341:$CN913,90,FALSE),"unknown")</f>
        <v>Employed for wages</v>
      </c>
      <c r="AV340" s="159" t="str">
        <f>IFERROR(VLOOKUP(Table1[[#This Row],[RespondentID]],'All Data'!$A341:$CN913,91,FALSE),"unknown")</f>
        <v>Yes</v>
      </c>
      <c r="AW340" s="159" t="str">
        <f>IFERROR(VLOOKUP(Table1[[#This Row],[RespondentID]],'All Data'!$A341:$CN913,92,FALSE),"unknown")</f>
        <v>Yes</v>
      </c>
    </row>
    <row r="341" spans="1:49" x14ac:dyDescent="0.35">
      <c r="A341" s="6">
        <v>7045754626</v>
      </c>
      <c r="B341" s="6"/>
      <c r="C341" s="6" t="s">
        <v>19</v>
      </c>
      <c r="D341" s="6"/>
      <c r="E341" s="6"/>
      <c r="F341" s="6"/>
      <c r="G341" s="6" t="s">
        <v>23</v>
      </c>
      <c r="H341" s="6" t="s">
        <v>24</v>
      </c>
      <c r="I341" s="6"/>
      <c r="J341" s="6"/>
      <c r="K341" s="6"/>
      <c r="L341" s="6"/>
      <c r="M341" s="6"/>
      <c r="N341" s="6"/>
      <c r="O341" s="8"/>
      <c r="P341" s="8">
        <f t="shared" si="90"/>
        <v>3</v>
      </c>
      <c r="Q341" s="10">
        <f t="shared" si="91"/>
        <v>1</v>
      </c>
      <c r="R341" s="8"/>
      <c r="S341" s="8">
        <f t="shared" si="107"/>
        <v>0</v>
      </c>
      <c r="T341" s="8">
        <f t="shared" si="92"/>
        <v>1</v>
      </c>
      <c r="U341" s="8">
        <f t="shared" si="93"/>
        <v>0</v>
      </c>
      <c r="V341" s="88">
        <f t="shared" si="94"/>
        <v>0</v>
      </c>
      <c r="W341" s="88">
        <f t="shared" si="95"/>
        <v>0</v>
      </c>
      <c r="X341" s="88">
        <f t="shared" si="96"/>
        <v>1</v>
      </c>
      <c r="Y341" s="88">
        <f t="shared" si="97"/>
        <v>1</v>
      </c>
      <c r="Z341" s="88">
        <f t="shared" si="98"/>
        <v>0</v>
      </c>
      <c r="AA341" s="88">
        <f t="shared" si="99"/>
        <v>0</v>
      </c>
      <c r="AB341" s="88">
        <f t="shared" si="100"/>
        <v>0</v>
      </c>
      <c r="AC341" s="88">
        <f t="shared" si="101"/>
        <v>0</v>
      </c>
      <c r="AD341" s="88">
        <f t="shared" si="102"/>
        <v>0</v>
      </c>
      <c r="AE341" s="88">
        <f t="shared" si="103"/>
        <v>0</v>
      </c>
      <c r="AF341" s="8"/>
      <c r="AG341" s="8"/>
      <c r="AH341" s="8">
        <f t="shared" si="104"/>
        <v>3</v>
      </c>
      <c r="AI341" s="8">
        <f t="shared" si="105"/>
        <v>3</v>
      </c>
      <c r="AJ341" s="8" t="str">
        <f t="shared" si="106"/>
        <v>Correct</v>
      </c>
      <c r="AK341" s="8"/>
      <c r="AL341" s="159" t="str">
        <f>IFERROR(VLOOKUP(Table1[[#This Row],[RespondentID]],'All Data'!$A342:$CN914,81,FALSE),"unknown")</f>
        <v>Female</v>
      </c>
      <c r="AM341" s="159">
        <f>IFERROR(VLOOKUP(Table1[[#This Row],[RespondentID]],'All Data'!$A342:$CN914,82,FALSE),"unknown")</f>
        <v>47</v>
      </c>
      <c r="AN341" s="159" t="str">
        <f>IFERROR(VLOOKUP(Table1[[#This Row],[RespondentID]],'All Data'!$A342:$CN914,83,FALSE),"unknown")</f>
        <v>Suffolk</v>
      </c>
      <c r="AO341" s="159" t="str">
        <f>IFERROR(VLOOKUP(Table1[[#This Row],[RespondentID]],'All Data'!$A342:$CN914,84,FALSE),"unknown")</f>
        <v>Ridge, 11961</v>
      </c>
      <c r="AP341" s="159" t="str">
        <f>IFERROR(VLOOKUP(Table1[[#This Row],[RespondentID]],'All Data'!$A342:$CN914,85,FALSE),"unknown")</f>
        <v>White/Caucasian</v>
      </c>
      <c r="AQ341" s="159" t="str">
        <f>IFERROR(VLOOKUP(Table1[[#This Row],[RespondentID]],'All Data'!$A342:$CN914,86,FALSE),"unknown")</f>
        <v>No</v>
      </c>
      <c r="AR341" s="159" t="str">
        <f>IFERROR(VLOOKUP(Table1[[#This Row],[RespondentID]],'All Data'!$A342:$CN914,87,FALSE),"unknown")</f>
        <v xml:space="preserve">English </v>
      </c>
      <c r="AS341" s="159" t="str">
        <f>IFERROR(VLOOKUP(Table1[[#This Row],[RespondentID]],'All Data'!$A342:$CN914,88,FALSE),"unknown")</f>
        <v>Over $125,000</v>
      </c>
      <c r="AT341" s="159" t="str">
        <f>IFERROR(VLOOKUP(Table1[[#This Row],[RespondentID]],'All Data'!$A342:$CN914,89,FALSE),"unknown")</f>
        <v>Graduate school</v>
      </c>
      <c r="AU341" s="159" t="str">
        <f>IFERROR(VLOOKUP(Table1[[#This Row],[RespondentID]],'All Data'!$A342:$CN914,90,FALSE),"unknown")</f>
        <v>Employed for wages</v>
      </c>
      <c r="AV341" s="159" t="str">
        <f>IFERROR(VLOOKUP(Table1[[#This Row],[RespondentID]],'All Data'!$A342:$CN914,91,FALSE),"unknown")</f>
        <v>Yes</v>
      </c>
      <c r="AW341" s="159" t="str">
        <f>IFERROR(VLOOKUP(Table1[[#This Row],[RespondentID]],'All Data'!$A342:$CN914,92,FALSE),"unknown")</f>
        <v>Yes</v>
      </c>
    </row>
    <row r="342" spans="1:49" x14ac:dyDescent="0.35">
      <c r="A342" s="6">
        <v>7045754300</v>
      </c>
      <c r="B342" s="6"/>
      <c r="C342" s="6" t="s">
        <v>19</v>
      </c>
      <c r="D342" s="6" t="s">
        <v>20</v>
      </c>
      <c r="E342" s="6" t="s">
        <v>21</v>
      </c>
      <c r="F342" s="6"/>
      <c r="G342" s="6"/>
      <c r="H342" s="6"/>
      <c r="I342" s="6"/>
      <c r="J342" s="6"/>
      <c r="K342" s="6"/>
      <c r="L342" s="6"/>
      <c r="M342" s="6"/>
      <c r="N342" s="6"/>
      <c r="O342" s="8"/>
      <c r="P342" s="8">
        <f t="shared" si="90"/>
        <v>3</v>
      </c>
      <c r="Q342" s="9">
        <f t="shared" si="91"/>
        <v>1</v>
      </c>
      <c r="R342" s="8"/>
      <c r="S342" s="8">
        <f t="shared" si="107"/>
        <v>0</v>
      </c>
      <c r="T342" s="8">
        <f t="shared" si="92"/>
        <v>1</v>
      </c>
      <c r="U342" s="8">
        <f t="shared" si="93"/>
        <v>1</v>
      </c>
      <c r="V342" s="88">
        <f t="shared" si="94"/>
        <v>1</v>
      </c>
      <c r="W342" s="88">
        <f t="shared" si="95"/>
        <v>0</v>
      </c>
      <c r="X342" s="88">
        <f t="shared" si="96"/>
        <v>0</v>
      </c>
      <c r="Y342" s="88">
        <f t="shared" si="97"/>
        <v>0</v>
      </c>
      <c r="Z342" s="88">
        <f t="shared" si="98"/>
        <v>0</v>
      </c>
      <c r="AA342" s="88">
        <f t="shared" si="99"/>
        <v>0</v>
      </c>
      <c r="AB342" s="88">
        <f t="shared" si="100"/>
        <v>0</v>
      </c>
      <c r="AC342" s="88">
        <f t="shared" si="101"/>
        <v>0</v>
      </c>
      <c r="AD342" s="88">
        <f t="shared" si="102"/>
        <v>0</v>
      </c>
      <c r="AE342" s="88">
        <f t="shared" si="103"/>
        <v>0</v>
      </c>
      <c r="AF342" s="8"/>
      <c r="AG342" s="8"/>
      <c r="AH342" s="8">
        <f t="shared" si="104"/>
        <v>3</v>
      </c>
      <c r="AI342" s="8">
        <f t="shared" si="105"/>
        <v>3</v>
      </c>
      <c r="AJ342" s="8" t="str">
        <f t="shared" si="106"/>
        <v>Correct</v>
      </c>
      <c r="AK342" s="8"/>
      <c r="AL342" s="159" t="str">
        <f>IFERROR(VLOOKUP(Table1[[#This Row],[RespondentID]],'All Data'!$A343:$CN915,81,FALSE),"unknown")</f>
        <v>Male</v>
      </c>
      <c r="AM342" s="159">
        <f>IFERROR(VLOOKUP(Table1[[#This Row],[RespondentID]],'All Data'!$A343:$CN915,82,FALSE),"unknown")</f>
        <v>91</v>
      </c>
      <c r="AN342" s="159" t="str">
        <f>IFERROR(VLOOKUP(Table1[[#This Row],[RespondentID]],'All Data'!$A343:$CN915,83,FALSE),"unknown")</f>
        <v>Suffolk</v>
      </c>
      <c r="AO342" s="159" t="str">
        <f>IFERROR(VLOOKUP(Table1[[#This Row],[RespondentID]],'All Data'!$A343:$CN915,84,FALSE),"unknown")</f>
        <v>Bay Shore, 11706</v>
      </c>
      <c r="AP342" s="159" t="str">
        <f>IFERROR(VLOOKUP(Table1[[#This Row],[RespondentID]],'All Data'!$A343:$CN915,85,FALSE),"unknown")</f>
        <v>White/Caucasian</v>
      </c>
      <c r="AQ342" s="159">
        <f>IFERROR(VLOOKUP(Table1[[#This Row],[RespondentID]],'All Data'!$A343:$CN915,86,FALSE),"unknown")</f>
        <v>0</v>
      </c>
      <c r="AR342" s="159" t="str">
        <f>IFERROR(VLOOKUP(Table1[[#This Row],[RespondentID]],'All Data'!$A343:$CN915,87,FALSE),"unknown")</f>
        <v xml:space="preserve">English Spanish </v>
      </c>
      <c r="AS342" s="159">
        <f>IFERROR(VLOOKUP(Table1[[#This Row],[RespondentID]],'All Data'!$A343:$CN915,88,FALSE),"unknown")</f>
        <v>0</v>
      </c>
      <c r="AT342" s="159" t="str">
        <f>IFERROR(VLOOKUP(Table1[[#This Row],[RespondentID]],'All Data'!$A343:$CN915,89,FALSE),"unknown")</f>
        <v>Graduate school</v>
      </c>
      <c r="AU342" s="159" t="str">
        <f>IFERROR(VLOOKUP(Table1[[#This Row],[RespondentID]],'All Data'!$A343:$CN915,90,FALSE),"unknown")</f>
        <v>Retired</v>
      </c>
      <c r="AV342" s="159" t="str">
        <f>IFERROR(VLOOKUP(Table1[[#This Row],[RespondentID]],'All Data'!$A343:$CN915,91,FALSE),"unknown")</f>
        <v>Yes</v>
      </c>
      <c r="AW342" s="159" t="str">
        <f>IFERROR(VLOOKUP(Table1[[#This Row],[RespondentID]],'All Data'!$A343:$CN915,92,FALSE),"unknown")</f>
        <v>No</v>
      </c>
    </row>
    <row r="343" spans="1:49" x14ac:dyDescent="0.35">
      <c r="A343" s="6">
        <v>7045753843</v>
      </c>
      <c r="B343" s="6"/>
      <c r="C343" s="6" t="s">
        <v>19</v>
      </c>
      <c r="D343" s="6" t="s">
        <v>20</v>
      </c>
      <c r="E343" s="6"/>
      <c r="F343" s="6"/>
      <c r="G343" s="6"/>
      <c r="H343" s="6"/>
      <c r="I343" s="6"/>
      <c r="J343" s="6"/>
      <c r="K343" s="6"/>
      <c r="L343" s="6"/>
      <c r="M343" s="6"/>
      <c r="N343" s="6"/>
      <c r="O343" s="8"/>
      <c r="P343" s="8">
        <f t="shared" si="90"/>
        <v>2</v>
      </c>
      <c r="Q343" s="10">
        <f t="shared" si="91"/>
        <v>1.5</v>
      </c>
      <c r="R343" s="8"/>
      <c r="S343" s="8">
        <f t="shared" si="107"/>
        <v>0</v>
      </c>
      <c r="T343" s="8">
        <f t="shared" si="92"/>
        <v>1</v>
      </c>
      <c r="U343" s="8">
        <f t="shared" si="93"/>
        <v>1</v>
      </c>
      <c r="V343" s="88">
        <f t="shared" si="94"/>
        <v>0</v>
      </c>
      <c r="W343" s="88">
        <f t="shared" si="95"/>
        <v>0</v>
      </c>
      <c r="X343" s="88">
        <f t="shared" si="96"/>
        <v>0</v>
      </c>
      <c r="Y343" s="88">
        <f t="shared" si="97"/>
        <v>0</v>
      </c>
      <c r="Z343" s="88">
        <f t="shared" si="98"/>
        <v>0</v>
      </c>
      <c r="AA343" s="88">
        <f t="shared" si="99"/>
        <v>0</v>
      </c>
      <c r="AB343" s="88">
        <f t="shared" si="100"/>
        <v>0</v>
      </c>
      <c r="AC343" s="88">
        <f t="shared" si="101"/>
        <v>0</v>
      </c>
      <c r="AD343" s="88">
        <f t="shared" si="102"/>
        <v>0</v>
      </c>
      <c r="AE343" s="88">
        <f t="shared" si="103"/>
        <v>0</v>
      </c>
      <c r="AF343" s="8"/>
      <c r="AG343" s="8"/>
      <c r="AH343" s="8">
        <f t="shared" si="104"/>
        <v>2</v>
      </c>
      <c r="AI343" s="8">
        <f t="shared" si="105"/>
        <v>2</v>
      </c>
      <c r="AJ343" s="8" t="str">
        <f t="shared" si="106"/>
        <v>Correct</v>
      </c>
      <c r="AK343" s="8"/>
      <c r="AL343" s="159" t="str">
        <f>IFERROR(VLOOKUP(Table1[[#This Row],[RespondentID]],'All Data'!$A344:$CN916,81,FALSE),"unknown")</f>
        <v>Female</v>
      </c>
      <c r="AM343" s="159">
        <f>IFERROR(VLOOKUP(Table1[[#This Row],[RespondentID]],'All Data'!$A344:$CN916,82,FALSE),"unknown")</f>
        <v>80</v>
      </c>
      <c r="AN343" s="159" t="str">
        <f>IFERROR(VLOOKUP(Table1[[#This Row],[RespondentID]],'All Data'!$A344:$CN916,83,FALSE),"unknown")</f>
        <v>Suffolk</v>
      </c>
      <c r="AO343" s="159" t="str">
        <f>IFERROR(VLOOKUP(Table1[[#This Row],[RespondentID]],'All Data'!$A344:$CN916,84,FALSE),"unknown")</f>
        <v>Bay Shore, 11706</v>
      </c>
      <c r="AP343" s="159" t="str">
        <f>IFERROR(VLOOKUP(Table1[[#This Row],[RespondentID]],'All Data'!$A344:$CN916,85,FALSE),"unknown")</f>
        <v>White/Caucasian</v>
      </c>
      <c r="AQ343" s="159">
        <f>IFERROR(VLOOKUP(Table1[[#This Row],[RespondentID]],'All Data'!$A344:$CN916,86,FALSE),"unknown")</f>
        <v>0</v>
      </c>
      <c r="AR343" s="159" t="str">
        <f>IFERROR(VLOOKUP(Table1[[#This Row],[RespondentID]],'All Data'!$A344:$CN916,87,FALSE),"unknown")</f>
        <v xml:space="preserve">English Spanish </v>
      </c>
      <c r="AS343" s="159">
        <f>IFERROR(VLOOKUP(Table1[[#This Row],[RespondentID]],'All Data'!$A344:$CN916,88,FALSE),"unknown")</f>
        <v>0</v>
      </c>
      <c r="AT343" s="159" t="str">
        <f>IFERROR(VLOOKUP(Table1[[#This Row],[RespondentID]],'All Data'!$A344:$CN916,89,FALSE),"unknown")</f>
        <v>College graduate</v>
      </c>
      <c r="AU343" s="159" t="str">
        <f>IFERROR(VLOOKUP(Table1[[#This Row],[RespondentID]],'All Data'!$A344:$CN916,90,FALSE),"unknown")</f>
        <v>Retired</v>
      </c>
      <c r="AV343" s="159" t="str">
        <f>IFERROR(VLOOKUP(Table1[[#This Row],[RespondentID]],'All Data'!$A344:$CN916,91,FALSE),"unknown")</f>
        <v>Yes</v>
      </c>
      <c r="AW343" s="159" t="str">
        <f>IFERROR(VLOOKUP(Table1[[#This Row],[RespondentID]],'All Data'!$A344:$CN916,92,FALSE),"unknown")</f>
        <v>Yes</v>
      </c>
    </row>
    <row r="344" spans="1:49" x14ac:dyDescent="0.35">
      <c r="A344" s="6">
        <v>7045753561</v>
      </c>
      <c r="B344" s="6"/>
      <c r="C344" s="6"/>
      <c r="D344" s="6"/>
      <c r="E344" s="6" t="s">
        <v>21</v>
      </c>
      <c r="F344" s="6"/>
      <c r="G344" s="6" t="s">
        <v>23</v>
      </c>
      <c r="H344" s="6"/>
      <c r="I344" s="6" t="s">
        <v>25</v>
      </c>
      <c r="J344" s="6"/>
      <c r="K344" s="6"/>
      <c r="L344" s="6"/>
      <c r="M344" s="6"/>
      <c r="N344" s="6"/>
      <c r="O344" s="8"/>
      <c r="P344" s="8">
        <f t="shared" si="90"/>
        <v>3</v>
      </c>
      <c r="Q344" s="9">
        <f t="shared" si="91"/>
        <v>1</v>
      </c>
      <c r="R344" s="8"/>
      <c r="S344" s="8">
        <f t="shared" si="107"/>
        <v>0</v>
      </c>
      <c r="T344" s="8">
        <f t="shared" si="92"/>
        <v>0</v>
      </c>
      <c r="U344" s="8">
        <f t="shared" si="93"/>
        <v>0</v>
      </c>
      <c r="V344" s="88">
        <f t="shared" si="94"/>
        <v>1</v>
      </c>
      <c r="W344" s="88">
        <f t="shared" si="95"/>
        <v>0</v>
      </c>
      <c r="X344" s="88">
        <f t="shared" si="96"/>
        <v>1</v>
      </c>
      <c r="Y344" s="88">
        <f t="shared" si="97"/>
        <v>0</v>
      </c>
      <c r="Z344" s="88">
        <f t="shared" si="98"/>
        <v>1</v>
      </c>
      <c r="AA344" s="88">
        <f t="shared" si="99"/>
        <v>0</v>
      </c>
      <c r="AB344" s="88">
        <f t="shared" si="100"/>
        <v>0</v>
      </c>
      <c r="AC344" s="88">
        <f t="shared" si="101"/>
        <v>0</v>
      </c>
      <c r="AD344" s="88">
        <f t="shared" si="102"/>
        <v>0</v>
      </c>
      <c r="AE344" s="88">
        <f t="shared" si="103"/>
        <v>0</v>
      </c>
      <c r="AF344" s="8"/>
      <c r="AG344" s="8"/>
      <c r="AH344" s="8">
        <f t="shared" si="104"/>
        <v>3</v>
      </c>
      <c r="AI344" s="8">
        <f t="shared" si="105"/>
        <v>3</v>
      </c>
      <c r="AJ344" s="8" t="str">
        <f t="shared" si="106"/>
        <v>Correct</v>
      </c>
      <c r="AK344" s="8"/>
      <c r="AL344" s="159" t="str">
        <f>IFERROR(VLOOKUP(Table1[[#This Row],[RespondentID]],'All Data'!$A345:$CN917,81,FALSE),"unknown")</f>
        <v>Male</v>
      </c>
      <c r="AM344" s="159">
        <f>IFERROR(VLOOKUP(Table1[[#This Row],[RespondentID]],'All Data'!$A345:$CN917,82,FALSE),"unknown")</f>
        <v>65</v>
      </c>
      <c r="AN344" s="159" t="str">
        <f>IFERROR(VLOOKUP(Table1[[#This Row],[RespondentID]],'All Data'!$A345:$CN917,83,FALSE),"unknown")</f>
        <v>Suffolk</v>
      </c>
      <c r="AO344" s="159" t="str">
        <f>IFERROR(VLOOKUP(Table1[[#This Row],[RespondentID]],'All Data'!$A345:$CN917,84,FALSE),"unknown")</f>
        <v>East Islip, 11730</v>
      </c>
      <c r="AP344" s="159" t="str">
        <f>IFERROR(VLOOKUP(Table1[[#This Row],[RespondentID]],'All Data'!$A345:$CN917,85,FALSE),"unknown")</f>
        <v>White/Caucasian</v>
      </c>
      <c r="AQ344" s="159">
        <f>IFERROR(VLOOKUP(Table1[[#This Row],[RespondentID]],'All Data'!$A345:$CN917,86,FALSE),"unknown")</f>
        <v>0</v>
      </c>
      <c r="AR344" s="159" t="str">
        <f>IFERROR(VLOOKUP(Table1[[#This Row],[RespondentID]],'All Data'!$A345:$CN917,87,FALSE),"unknown")</f>
        <v xml:space="preserve">English Spanish Italian </v>
      </c>
      <c r="AS344" s="159" t="str">
        <f>IFERROR(VLOOKUP(Table1[[#This Row],[RespondentID]],'All Data'!$A345:$CN917,88,FALSE),"unknown")</f>
        <v>Over $125,000</v>
      </c>
      <c r="AT344" s="159" t="str">
        <f>IFERROR(VLOOKUP(Table1[[#This Row],[RespondentID]],'All Data'!$A345:$CN917,89,FALSE),"unknown")</f>
        <v>Doctorate</v>
      </c>
      <c r="AU344" s="159" t="str">
        <f>IFERROR(VLOOKUP(Table1[[#This Row],[RespondentID]],'All Data'!$A345:$CN917,90,FALSE),"unknown")</f>
        <v>Employed for wages</v>
      </c>
      <c r="AV344" s="159" t="str">
        <f>IFERROR(VLOOKUP(Table1[[#This Row],[RespondentID]],'All Data'!$A345:$CN917,91,FALSE),"unknown")</f>
        <v>Yes</v>
      </c>
      <c r="AW344" s="159">
        <f>IFERROR(VLOOKUP(Table1[[#This Row],[RespondentID]],'All Data'!$A345:$CN917,92,FALSE),"unknown")</f>
        <v>0</v>
      </c>
    </row>
    <row r="345" spans="1:49" x14ac:dyDescent="0.35">
      <c r="A345" s="6">
        <v>7045753184</v>
      </c>
      <c r="B345" s="6"/>
      <c r="C345" s="6"/>
      <c r="D345" s="6" t="s">
        <v>20</v>
      </c>
      <c r="E345" s="6"/>
      <c r="F345" s="6"/>
      <c r="G345" s="6"/>
      <c r="H345" s="6"/>
      <c r="I345" s="6"/>
      <c r="J345" s="6"/>
      <c r="K345" s="6" t="s">
        <v>27</v>
      </c>
      <c r="L345" s="6"/>
      <c r="M345" s="6"/>
      <c r="N345" s="6"/>
      <c r="O345" s="8"/>
      <c r="P345" s="8">
        <f t="shared" si="90"/>
        <v>2</v>
      </c>
      <c r="Q345" s="10">
        <f t="shared" si="91"/>
        <v>1.5</v>
      </c>
      <c r="R345" s="8"/>
      <c r="S345" s="8">
        <f t="shared" si="107"/>
        <v>0</v>
      </c>
      <c r="T345" s="8">
        <f t="shared" si="92"/>
        <v>0</v>
      </c>
      <c r="U345" s="8">
        <f t="shared" si="93"/>
        <v>1</v>
      </c>
      <c r="V345" s="88">
        <f t="shared" si="94"/>
        <v>0</v>
      </c>
      <c r="W345" s="88">
        <f t="shared" si="95"/>
        <v>0</v>
      </c>
      <c r="X345" s="88">
        <f t="shared" si="96"/>
        <v>0</v>
      </c>
      <c r="Y345" s="88">
        <f t="shared" si="97"/>
        <v>0</v>
      </c>
      <c r="Z345" s="88">
        <f t="shared" si="98"/>
        <v>0</v>
      </c>
      <c r="AA345" s="88">
        <f t="shared" si="99"/>
        <v>0</v>
      </c>
      <c r="AB345" s="88">
        <f t="shared" si="100"/>
        <v>1</v>
      </c>
      <c r="AC345" s="88">
        <f t="shared" si="101"/>
        <v>0</v>
      </c>
      <c r="AD345" s="88">
        <f t="shared" si="102"/>
        <v>0</v>
      </c>
      <c r="AE345" s="88">
        <f t="shared" si="103"/>
        <v>0</v>
      </c>
      <c r="AF345" s="8"/>
      <c r="AG345" s="8"/>
      <c r="AH345" s="8">
        <f t="shared" si="104"/>
        <v>2</v>
      </c>
      <c r="AI345" s="8">
        <f t="shared" si="105"/>
        <v>2</v>
      </c>
      <c r="AJ345" s="8" t="str">
        <f t="shared" si="106"/>
        <v>Correct</v>
      </c>
      <c r="AK345" s="8"/>
      <c r="AL345" s="159" t="str">
        <f>IFERROR(VLOOKUP(Table1[[#This Row],[RespondentID]],'All Data'!$A346:$CN918,81,FALSE),"unknown")</f>
        <v>Male</v>
      </c>
      <c r="AM345" s="159">
        <f>IFERROR(VLOOKUP(Table1[[#This Row],[RespondentID]],'All Data'!$A346:$CN918,82,FALSE),"unknown")</f>
        <v>55</v>
      </c>
      <c r="AN345" s="159" t="str">
        <f>IFERROR(VLOOKUP(Table1[[#This Row],[RespondentID]],'All Data'!$A346:$CN918,83,FALSE),"unknown")</f>
        <v>Suffolk</v>
      </c>
      <c r="AO345" s="159" t="str">
        <f>IFERROR(VLOOKUP(Table1[[#This Row],[RespondentID]],'All Data'!$A346:$CN918,84,FALSE),"unknown")</f>
        <v>Patchogue, 11772</v>
      </c>
      <c r="AP345" s="159" t="str">
        <f>IFERROR(VLOOKUP(Table1[[#This Row],[RespondentID]],'All Data'!$A346:$CN918,85,FALSE),"unknown")</f>
        <v>White/Caucasian</v>
      </c>
      <c r="AQ345" s="159" t="str">
        <f>IFERROR(VLOOKUP(Table1[[#This Row],[RespondentID]],'All Data'!$A346:$CN918,86,FALSE),"unknown")</f>
        <v>No</v>
      </c>
      <c r="AR345" s="159" t="str">
        <f>IFERROR(VLOOKUP(Table1[[#This Row],[RespondentID]],'All Data'!$A346:$CN918,87,FALSE),"unknown")</f>
        <v xml:space="preserve">English </v>
      </c>
      <c r="AS345" s="159" t="str">
        <f>IFERROR(VLOOKUP(Table1[[#This Row],[RespondentID]],'All Data'!$A346:$CN918,88,FALSE),"unknown")</f>
        <v>$50,000 to $74,999</v>
      </c>
      <c r="AT345" s="159" t="str">
        <f>IFERROR(VLOOKUP(Table1[[#This Row],[RespondentID]],'All Data'!$A346:$CN918,89,FALSE),"unknown")</f>
        <v>Graduate school</v>
      </c>
      <c r="AU345" s="159" t="str">
        <f>IFERROR(VLOOKUP(Table1[[#This Row],[RespondentID]],'All Data'!$A346:$CN918,90,FALSE),"unknown")</f>
        <v>Employed for wages</v>
      </c>
      <c r="AV345" s="159" t="str">
        <f>IFERROR(VLOOKUP(Table1[[#This Row],[RespondentID]],'All Data'!$A346:$CN918,91,FALSE),"unknown")</f>
        <v>Yes</v>
      </c>
      <c r="AW345" s="159" t="str">
        <f>IFERROR(VLOOKUP(Table1[[#This Row],[RespondentID]],'All Data'!$A346:$CN918,92,FALSE),"unknown")</f>
        <v>No</v>
      </c>
    </row>
    <row r="346" spans="1:49" x14ac:dyDescent="0.35">
      <c r="A346" s="6">
        <v>7044865350</v>
      </c>
      <c r="B346" s="6"/>
      <c r="C346" s="6" t="s">
        <v>19</v>
      </c>
      <c r="D346" s="6"/>
      <c r="E346" s="6"/>
      <c r="F346" s="6"/>
      <c r="G346" s="6"/>
      <c r="H346" s="6"/>
      <c r="I346" s="6"/>
      <c r="J346" s="6"/>
      <c r="K346" s="6"/>
      <c r="L346" s="6"/>
      <c r="M346" s="6"/>
      <c r="N346" s="6"/>
      <c r="O346" s="8"/>
      <c r="P346" s="8">
        <f t="shared" si="90"/>
        <v>1</v>
      </c>
      <c r="Q346" s="9">
        <f t="shared" si="91"/>
        <v>3</v>
      </c>
      <c r="R346" s="8"/>
      <c r="S346" s="8">
        <f t="shared" si="107"/>
        <v>0</v>
      </c>
      <c r="T346" s="8">
        <f t="shared" si="92"/>
        <v>1</v>
      </c>
      <c r="U346" s="8">
        <f t="shared" si="93"/>
        <v>0</v>
      </c>
      <c r="V346" s="88">
        <f t="shared" si="94"/>
        <v>0</v>
      </c>
      <c r="W346" s="88">
        <f t="shared" si="95"/>
        <v>0</v>
      </c>
      <c r="X346" s="88">
        <f t="shared" si="96"/>
        <v>0</v>
      </c>
      <c r="Y346" s="88">
        <f t="shared" si="97"/>
        <v>0</v>
      </c>
      <c r="Z346" s="88">
        <f t="shared" si="98"/>
        <v>0</v>
      </c>
      <c r="AA346" s="88">
        <f t="shared" si="99"/>
        <v>0</v>
      </c>
      <c r="AB346" s="88">
        <f t="shared" si="100"/>
        <v>0</v>
      </c>
      <c r="AC346" s="88">
        <f t="shared" si="101"/>
        <v>0</v>
      </c>
      <c r="AD346" s="88">
        <f t="shared" si="102"/>
        <v>0</v>
      </c>
      <c r="AE346" s="88">
        <f t="shared" si="103"/>
        <v>0</v>
      </c>
      <c r="AF346" s="8"/>
      <c r="AG346" s="8"/>
      <c r="AH346" s="8">
        <f t="shared" si="104"/>
        <v>1</v>
      </c>
      <c r="AI346" s="8">
        <f t="shared" si="105"/>
        <v>1</v>
      </c>
      <c r="AJ346" s="8" t="str">
        <f t="shared" si="106"/>
        <v>Correct</v>
      </c>
      <c r="AK346" s="8"/>
      <c r="AL346" s="159" t="str">
        <f>IFERROR(VLOOKUP(Table1[[#This Row],[RespondentID]],'All Data'!$A347:$CN919,81,FALSE),"unknown")</f>
        <v>Female</v>
      </c>
      <c r="AM346" s="159">
        <f>IFERROR(VLOOKUP(Table1[[#This Row],[RespondentID]],'All Data'!$A347:$CN919,82,FALSE),"unknown")</f>
        <v>56</v>
      </c>
      <c r="AN346" s="159" t="str">
        <f>IFERROR(VLOOKUP(Table1[[#This Row],[RespondentID]],'All Data'!$A347:$CN919,83,FALSE),"unknown")</f>
        <v>Nassau</v>
      </c>
      <c r="AO346" s="159" t="str">
        <f>IFERROR(VLOOKUP(Table1[[#This Row],[RespondentID]],'All Data'!$A347:$CN919,84,FALSE),"unknown")</f>
        <v>Farmingdale, 11735</v>
      </c>
      <c r="AP346" s="159" t="str">
        <f>IFERROR(VLOOKUP(Table1[[#This Row],[RespondentID]],'All Data'!$A347:$CN919,85,FALSE),"unknown")</f>
        <v>Black/African American</v>
      </c>
      <c r="AQ346" s="159" t="str">
        <f>IFERROR(VLOOKUP(Table1[[#This Row],[RespondentID]],'All Data'!$A347:$CN919,86,FALSE),"unknown")</f>
        <v>No</v>
      </c>
      <c r="AR346" s="159" t="str">
        <f>IFERROR(VLOOKUP(Table1[[#This Row],[RespondentID]],'All Data'!$A347:$CN919,87,FALSE),"unknown")</f>
        <v xml:space="preserve">English </v>
      </c>
      <c r="AS346" s="159" t="str">
        <f>IFERROR(VLOOKUP(Table1[[#This Row],[RespondentID]],'All Data'!$A347:$CN919,88,FALSE),"unknown")</f>
        <v>$50,000 to $74,999</v>
      </c>
      <c r="AT346" s="159" t="str">
        <f>IFERROR(VLOOKUP(Table1[[#This Row],[RespondentID]],'All Data'!$A347:$CN919,89,FALSE),"unknown")</f>
        <v>College graduate</v>
      </c>
      <c r="AU346" s="159" t="str">
        <f>IFERROR(VLOOKUP(Table1[[#This Row],[RespondentID]],'All Data'!$A347:$CN919,90,FALSE),"unknown")</f>
        <v>Out of work and looking for work</v>
      </c>
      <c r="AV346" s="159" t="str">
        <f>IFERROR(VLOOKUP(Table1[[#This Row],[RespondentID]],'All Data'!$A347:$CN919,91,FALSE),"unknown")</f>
        <v>Yes</v>
      </c>
      <c r="AW346" s="159" t="str">
        <f>IFERROR(VLOOKUP(Table1[[#This Row],[RespondentID]],'All Data'!$A347:$CN919,92,FALSE),"unknown")</f>
        <v>Yes</v>
      </c>
    </row>
    <row r="347" spans="1:49" x14ac:dyDescent="0.35">
      <c r="A347" s="6">
        <v>7044864721</v>
      </c>
      <c r="B347" s="6"/>
      <c r="C347" s="6" t="s">
        <v>19</v>
      </c>
      <c r="D347" s="6"/>
      <c r="E347" s="6"/>
      <c r="F347" s="6"/>
      <c r="G347" s="6"/>
      <c r="H347" s="6"/>
      <c r="I347" s="6"/>
      <c r="J347" s="6"/>
      <c r="K347" s="6"/>
      <c r="L347" s="6"/>
      <c r="M347" s="6"/>
      <c r="N347" s="6"/>
      <c r="O347" s="8"/>
      <c r="P347" s="8">
        <f t="shared" si="90"/>
        <v>1</v>
      </c>
      <c r="Q347" s="10">
        <f t="shared" si="91"/>
        <v>3</v>
      </c>
      <c r="R347" s="8"/>
      <c r="S347" s="8">
        <f t="shared" si="107"/>
        <v>0</v>
      </c>
      <c r="T347" s="8">
        <f t="shared" si="92"/>
        <v>1</v>
      </c>
      <c r="U347" s="8">
        <f t="shared" si="93"/>
        <v>0</v>
      </c>
      <c r="V347" s="88">
        <f t="shared" si="94"/>
        <v>0</v>
      </c>
      <c r="W347" s="88">
        <f t="shared" si="95"/>
        <v>0</v>
      </c>
      <c r="X347" s="88">
        <f t="shared" si="96"/>
        <v>0</v>
      </c>
      <c r="Y347" s="88">
        <f t="shared" si="97"/>
        <v>0</v>
      </c>
      <c r="Z347" s="88">
        <f t="shared" si="98"/>
        <v>0</v>
      </c>
      <c r="AA347" s="88">
        <f t="shared" si="99"/>
        <v>0</v>
      </c>
      <c r="AB347" s="88">
        <f t="shared" si="100"/>
        <v>0</v>
      </c>
      <c r="AC347" s="88">
        <f t="shared" si="101"/>
        <v>0</v>
      </c>
      <c r="AD347" s="88">
        <f t="shared" si="102"/>
        <v>0</v>
      </c>
      <c r="AE347" s="88">
        <f t="shared" si="103"/>
        <v>0</v>
      </c>
      <c r="AF347" s="8"/>
      <c r="AG347" s="8"/>
      <c r="AH347" s="8">
        <f t="shared" si="104"/>
        <v>1</v>
      </c>
      <c r="AI347" s="8">
        <f t="shared" si="105"/>
        <v>1</v>
      </c>
      <c r="AJ347" s="8" t="str">
        <f t="shared" si="106"/>
        <v>Correct</v>
      </c>
      <c r="AK347" s="8"/>
      <c r="AL347" s="159" t="str">
        <f>IFERROR(VLOOKUP(Table1[[#This Row],[RespondentID]],'All Data'!$A348:$CN920,81,FALSE),"unknown")</f>
        <v>Female</v>
      </c>
      <c r="AM347" s="159">
        <f>IFERROR(VLOOKUP(Table1[[#This Row],[RespondentID]],'All Data'!$A348:$CN920,82,FALSE),"unknown")</f>
        <v>63</v>
      </c>
      <c r="AN347" s="159" t="str">
        <f>IFERROR(VLOOKUP(Table1[[#This Row],[RespondentID]],'All Data'!$A348:$CN920,83,FALSE),"unknown")</f>
        <v>Suffolk</v>
      </c>
      <c r="AO347" s="159" t="str">
        <f>IFERROR(VLOOKUP(Table1[[#This Row],[RespondentID]],'All Data'!$A348:$CN920,84,FALSE),"unknown")</f>
        <v>Wyandanch, 11798</v>
      </c>
      <c r="AP347" s="159">
        <f>IFERROR(VLOOKUP(Table1[[#This Row],[RespondentID]],'All Data'!$A348:$CN920,85,FALSE),"unknown")</f>
        <v>0</v>
      </c>
      <c r="AQ347" s="159" t="str">
        <f>IFERROR(VLOOKUP(Table1[[#This Row],[RespondentID]],'All Data'!$A348:$CN920,86,FALSE),"unknown")</f>
        <v>No</v>
      </c>
      <c r="AR347" s="159" t="str">
        <f>IFERROR(VLOOKUP(Table1[[#This Row],[RespondentID]],'All Data'!$A348:$CN920,87,FALSE),"unknown")</f>
        <v xml:space="preserve">English </v>
      </c>
      <c r="AS347" s="159">
        <f>IFERROR(VLOOKUP(Table1[[#This Row],[RespondentID]],'All Data'!$A348:$CN920,88,FALSE),"unknown")</f>
        <v>0</v>
      </c>
      <c r="AT347" s="159" t="str">
        <f>IFERROR(VLOOKUP(Table1[[#This Row],[RespondentID]],'All Data'!$A348:$CN920,89,FALSE),"unknown")</f>
        <v>Technical school</v>
      </c>
      <c r="AU347" s="159" t="str">
        <f>IFERROR(VLOOKUP(Table1[[#This Row],[RespondentID]],'All Data'!$A348:$CN920,90,FALSE),"unknown")</f>
        <v>Employed for wages</v>
      </c>
      <c r="AV347" s="159" t="str">
        <f>IFERROR(VLOOKUP(Table1[[#This Row],[RespondentID]],'All Data'!$A348:$CN920,91,FALSE),"unknown")</f>
        <v>Yes</v>
      </c>
      <c r="AW347" s="159" t="str">
        <f>IFERROR(VLOOKUP(Table1[[#This Row],[RespondentID]],'All Data'!$A348:$CN920,92,FALSE),"unknown")</f>
        <v>Yes</v>
      </c>
    </row>
    <row r="348" spans="1:49" x14ac:dyDescent="0.35">
      <c r="A348" s="6">
        <v>7044864272</v>
      </c>
      <c r="B348" s="6"/>
      <c r="C348" s="6"/>
      <c r="D348" s="6"/>
      <c r="E348" s="6"/>
      <c r="F348" s="6"/>
      <c r="G348" s="6"/>
      <c r="H348" s="6"/>
      <c r="I348" s="6"/>
      <c r="J348" s="6" t="s">
        <v>26</v>
      </c>
      <c r="K348" s="6"/>
      <c r="L348" s="6"/>
      <c r="M348" s="6"/>
      <c r="N348" s="6"/>
      <c r="O348" s="8"/>
      <c r="P348" s="8">
        <f t="shared" si="90"/>
        <v>1</v>
      </c>
      <c r="Q348" s="9">
        <f t="shared" si="91"/>
        <v>3</v>
      </c>
      <c r="R348" s="8"/>
      <c r="S348" s="8">
        <f t="shared" si="107"/>
        <v>0</v>
      </c>
      <c r="T348" s="8">
        <f t="shared" si="92"/>
        <v>0</v>
      </c>
      <c r="U348" s="8">
        <f t="shared" si="93"/>
        <v>0</v>
      </c>
      <c r="V348" s="88">
        <f t="shared" si="94"/>
        <v>0</v>
      </c>
      <c r="W348" s="88">
        <f t="shared" si="95"/>
        <v>0</v>
      </c>
      <c r="X348" s="88">
        <f t="shared" si="96"/>
        <v>0</v>
      </c>
      <c r="Y348" s="88">
        <f t="shared" si="97"/>
        <v>0</v>
      </c>
      <c r="Z348" s="88">
        <f t="shared" si="98"/>
        <v>0</v>
      </c>
      <c r="AA348" s="88">
        <f t="shared" si="99"/>
        <v>1</v>
      </c>
      <c r="AB348" s="88">
        <f t="shared" si="100"/>
        <v>0</v>
      </c>
      <c r="AC348" s="88">
        <f t="shared" si="101"/>
        <v>0</v>
      </c>
      <c r="AD348" s="88">
        <f t="shared" si="102"/>
        <v>0</v>
      </c>
      <c r="AE348" s="88">
        <f t="shared" si="103"/>
        <v>0</v>
      </c>
      <c r="AF348" s="8"/>
      <c r="AG348" s="8"/>
      <c r="AH348" s="8">
        <f t="shared" si="104"/>
        <v>1</v>
      </c>
      <c r="AI348" s="8">
        <f t="shared" si="105"/>
        <v>1</v>
      </c>
      <c r="AJ348" s="8" t="str">
        <f t="shared" si="106"/>
        <v>Correct</v>
      </c>
      <c r="AK348" s="8"/>
      <c r="AL348" s="159" t="str">
        <f>IFERROR(VLOOKUP(Table1[[#This Row],[RespondentID]],'All Data'!$A349:$CN921,81,FALSE),"unknown")</f>
        <v>Female</v>
      </c>
      <c r="AM348" s="159">
        <f>IFERROR(VLOOKUP(Table1[[#This Row],[RespondentID]],'All Data'!$A349:$CN921,82,FALSE),"unknown")</f>
        <v>60</v>
      </c>
      <c r="AN348" s="159" t="str">
        <f>IFERROR(VLOOKUP(Table1[[#This Row],[RespondentID]],'All Data'!$A349:$CN921,83,FALSE),"unknown")</f>
        <v>Suffolk</v>
      </c>
      <c r="AO348" s="159" t="str">
        <f>IFERROR(VLOOKUP(Table1[[#This Row],[RespondentID]],'All Data'!$A349:$CN921,84,FALSE),"unknown")</f>
        <v>Brentwood, 11717</v>
      </c>
      <c r="AP348" s="159" t="str">
        <f>IFERROR(VLOOKUP(Table1[[#This Row],[RespondentID]],'All Data'!$A349:$CN921,85,FALSE),"unknown")</f>
        <v>Multi-racial</v>
      </c>
      <c r="AQ348" s="159" t="str">
        <f>IFERROR(VLOOKUP(Table1[[#This Row],[RespondentID]],'All Data'!$A349:$CN921,86,FALSE),"unknown")</f>
        <v>No</v>
      </c>
      <c r="AR348" s="159" t="str">
        <f>IFERROR(VLOOKUP(Table1[[#This Row],[RespondentID]],'All Data'!$A349:$CN921,87,FALSE),"unknown")</f>
        <v xml:space="preserve">English </v>
      </c>
      <c r="AS348" s="159">
        <f>IFERROR(VLOOKUP(Table1[[#This Row],[RespondentID]],'All Data'!$A349:$CN921,88,FALSE),"unknown")</f>
        <v>0</v>
      </c>
      <c r="AT348" s="159" t="str">
        <f>IFERROR(VLOOKUP(Table1[[#This Row],[RespondentID]],'All Data'!$A349:$CN921,89,FALSE),"unknown")</f>
        <v>Some college</v>
      </c>
      <c r="AU348" s="159" t="str">
        <f>IFERROR(VLOOKUP(Table1[[#This Row],[RespondentID]],'All Data'!$A349:$CN921,90,FALSE),"unknown")</f>
        <v>Employed for wages</v>
      </c>
      <c r="AV348" s="159" t="str">
        <f>IFERROR(VLOOKUP(Table1[[#This Row],[RespondentID]],'All Data'!$A349:$CN921,91,FALSE),"unknown")</f>
        <v>Yes</v>
      </c>
      <c r="AW348" s="159" t="str">
        <f>IFERROR(VLOOKUP(Table1[[#This Row],[RespondentID]],'All Data'!$A349:$CN921,92,FALSE),"unknown")</f>
        <v>Yes</v>
      </c>
    </row>
    <row r="349" spans="1:49" x14ac:dyDescent="0.35">
      <c r="A349" s="6">
        <v>7044864023</v>
      </c>
      <c r="B349" s="6" t="s">
        <v>18</v>
      </c>
      <c r="C349" s="6" t="s">
        <v>19</v>
      </c>
      <c r="D349" s="6" t="s">
        <v>20</v>
      </c>
      <c r="E349" s="6"/>
      <c r="F349" s="6"/>
      <c r="G349" s="6"/>
      <c r="H349" s="6"/>
      <c r="I349" s="6" t="s">
        <v>25</v>
      </c>
      <c r="J349" s="6"/>
      <c r="K349" s="6" t="s">
        <v>27</v>
      </c>
      <c r="L349" s="6" t="s">
        <v>28</v>
      </c>
      <c r="M349" s="6"/>
      <c r="N349" s="6"/>
      <c r="O349" s="8"/>
      <c r="P349" s="8">
        <f t="shared" si="90"/>
        <v>6</v>
      </c>
      <c r="Q349" s="10">
        <f t="shared" si="91"/>
        <v>0.5</v>
      </c>
      <c r="R349" s="8"/>
      <c r="S349" s="8">
        <f t="shared" si="107"/>
        <v>0.5</v>
      </c>
      <c r="T349" s="8">
        <f t="shared" si="92"/>
        <v>0.5</v>
      </c>
      <c r="U349" s="8">
        <f t="shared" si="93"/>
        <v>0.5</v>
      </c>
      <c r="V349" s="88">
        <f t="shared" si="94"/>
        <v>0</v>
      </c>
      <c r="W349" s="88">
        <f t="shared" si="95"/>
        <v>0</v>
      </c>
      <c r="X349" s="88">
        <f t="shared" si="96"/>
        <v>0</v>
      </c>
      <c r="Y349" s="88">
        <f t="shared" si="97"/>
        <v>0</v>
      </c>
      <c r="Z349" s="88">
        <f t="shared" si="98"/>
        <v>0.5</v>
      </c>
      <c r="AA349" s="88">
        <f t="shared" si="99"/>
        <v>0</v>
      </c>
      <c r="AB349" s="88">
        <f t="shared" si="100"/>
        <v>0.5</v>
      </c>
      <c r="AC349" s="88">
        <f t="shared" si="101"/>
        <v>0.5</v>
      </c>
      <c r="AD349" s="88">
        <f t="shared" si="102"/>
        <v>0</v>
      </c>
      <c r="AE349" s="88">
        <f t="shared" si="103"/>
        <v>0</v>
      </c>
      <c r="AF349" s="8"/>
      <c r="AG349" s="8"/>
      <c r="AH349" s="8">
        <f t="shared" si="104"/>
        <v>3</v>
      </c>
      <c r="AI349" s="8">
        <f t="shared" si="105"/>
        <v>6</v>
      </c>
      <c r="AJ349" s="8" t="str">
        <f t="shared" si="106"/>
        <v>Correct</v>
      </c>
      <c r="AK349" s="8"/>
      <c r="AL349" s="159" t="str">
        <f>IFERROR(VLOOKUP(Table1[[#This Row],[RespondentID]],'All Data'!$A350:$CN922,81,FALSE),"unknown")</f>
        <v>Female</v>
      </c>
      <c r="AM349" s="159">
        <f>IFERROR(VLOOKUP(Table1[[#This Row],[RespondentID]],'All Data'!$A350:$CN922,82,FALSE),"unknown")</f>
        <v>68</v>
      </c>
      <c r="AN349" s="159" t="str">
        <f>IFERROR(VLOOKUP(Table1[[#This Row],[RespondentID]],'All Data'!$A350:$CN922,83,FALSE),"unknown")</f>
        <v>Suffolk</v>
      </c>
      <c r="AO349" s="159" t="str">
        <f>IFERROR(VLOOKUP(Table1[[#This Row],[RespondentID]],'All Data'!$A350:$CN922,84,FALSE),"unknown")</f>
        <v>West Islip, 11795</v>
      </c>
      <c r="AP349" s="159" t="str">
        <f>IFERROR(VLOOKUP(Table1[[#This Row],[RespondentID]],'All Data'!$A350:$CN922,85,FALSE),"unknown")</f>
        <v>White/Caucasian</v>
      </c>
      <c r="AQ349" s="159" t="str">
        <f>IFERROR(VLOOKUP(Table1[[#This Row],[RespondentID]],'All Data'!$A350:$CN922,86,FALSE),"unknown")</f>
        <v>No</v>
      </c>
      <c r="AR349" s="159" t="str">
        <f>IFERROR(VLOOKUP(Table1[[#This Row],[RespondentID]],'All Data'!$A350:$CN922,87,FALSE),"unknown")</f>
        <v xml:space="preserve">English </v>
      </c>
      <c r="AS349" s="159">
        <f>IFERROR(VLOOKUP(Table1[[#This Row],[RespondentID]],'All Data'!$A350:$CN922,88,FALSE),"unknown")</f>
        <v>0</v>
      </c>
      <c r="AT349" s="159" t="str">
        <f>IFERROR(VLOOKUP(Table1[[#This Row],[RespondentID]],'All Data'!$A350:$CN922,89,FALSE),"unknown")</f>
        <v>Graduate school</v>
      </c>
      <c r="AU349" s="159" t="str">
        <f>IFERROR(VLOOKUP(Table1[[#This Row],[RespondentID]],'All Data'!$A350:$CN922,90,FALSE),"unknown")</f>
        <v>Retired</v>
      </c>
      <c r="AV349" s="159" t="str">
        <f>IFERROR(VLOOKUP(Table1[[#This Row],[RespondentID]],'All Data'!$A350:$CN922,91,FALSE),"unknown")</f>
        <v>Yes</v>
      </c>
      <c r="AW349" s="159" t="str">
        <f>IFERROR(VLOOKUP(Table1[[#This Row],[RespondentID]],'All Data'!$A350:$CN922,92,FALSE),"unknown")</f>
        <v>Yes</v>
      </c>
    </row>
    <row r="350" spans="1:49" x14ac:dyDescent="0.35">
      <c r="A350" s="6">
        <v>7044863617</v>
      </c>
      <c r="B350" s="6"/>
      <c r="C350" s="6" t="s">
        <v>19</v>
      </c>
      <c r="D350" s="6"/>
      <c r="E350" s="6"/>
      <c r="F350" s="6"/>
      <c r="G350" s="6"/>
      <c r="H350" s="6"/>
      <c r="I350" s="6"/>
      <c r="J350" s="6" t="s">
        <v>26</v>
      </c>
      <c r="K350" s="6"/>
      <c r="L350" s="6"/>
      <c r="M350" s="6"/>
      <c r="N350" s="6" t="s">
        <v>30</v>
      </c>
      <c r="O350" s="8"/>
      <c r="P350" s="8">
        <f t="shared" si="90"/>
        <v>3</v>
      </c>
      <c r="Q350" s="9">
        <f t="shared" si="91"/>
        <v>1</v>
      </c>
      <c r="R350" s="8"/>
      <c r="S350" s="8">
        <f t="shared" si="107"/>
        <v>0</v>
      </c>
      <c r="T350" s="8">
        <f t="shared" si="92"/>
        <v>1</v>
      </c>
      <c r="U350" s="8">
        <f t="shared" si="93"/>
        <v>0</v>
      </c>
      <c r="V350" s="88">
        <f t="shared" si="94"/>
        <v>0</v>
      </c>
      <c r="W350" s="88">
        <f t="shared" si="95"/>
        <v>0</v>
      </c>
      <c r="X350" s="88">
        <f t="shared" si="96"/>
        <v>0</v>
      </c>
      <c r="Y350" s="88">
        <f t="shared" si="97"/>
        <v>0</v>
      </c>
      <c r="Z350" s="88">
        <f t="shared" si="98"/>
        <v>0</v>
      </c>
      <c r="AA350" s="88">
        <f t="shared" si="99"/>
        <v>1</v>
      </c>
      <c r="AB350" s="88">
        <f t="shared" si="100"/>
        <v>0</v>
      </c>
      <c r="AC350" s="88">
        <f t="shared" si="101"/>
        <v>0</v>
      </c>
      <c r="AD350" s="88">
        <f t="shared" si="102"/>
        <v>0</v>
      </c>
      <c r="AE350" s="88">
        <f t="shared" si="103"/>
        <v>1</v>
      </c>
      <c r="AF350" s="8"/>
      <c r="AG350" s="8"/>
      <c r="AH350" s="8">
        <f t="shared" si="104"/>
        <v>3</v>
      </c>
      <c r="AI350" s="8">
        <f t="shared" si="105"/>
        <v>3</v>
      </c>
      <c r="AJ350" s="8" t="str">
        <f t="shared" si="106"/>
        <v>Correct</v>
      </c>
      <c r="AK350" s="8"/>
      <c r="AL350" s="159" t="str">
        <f>IFERROR(VLOOKUP(Table1[[#This Row],[RespondentID]],'All Data'!$A351:$CN923,81,FALSE),"unknown")</f>
        <v>Male</v>
      </c>
      <c r="AM350" s="159">
        <f>IFERROR(VLOOKUP(Table1[[#This Row],[RespondentID]],'All Data'!$A351:$CN923,82,FALSE),"unknown")</f>
        <v>56</v>
      </c>
      <c r="AN350" s="159" t="str">
        <f>IFERROR(VLOOKUP(Table1[[#This Row],[RespondentID]],'All Data'!$A351:$CN923,83,FALSE),"unknown")</f>
        <v>Suffolk</v>
      </c>
      <c r="AO350" s="159" t="str">
        <f>IFERROR(VLOOKUP(Table1[[#This Row],[RespondentID]],'All Data'!$A351:$CN923,84,FALSE),"unknown")</f>
        <v>Farmingville, 11738</v>
      </c>
      <c r="AP350" s="159" t="str">
        <f>IFERROR(VLOOKUP(Table1[[#This Row],[RespondentID]],'All Data'!$A351:$CN923,85,FALSE),"unknown")</f>
        <v>White/Caucasian</v>
      </c>
      <c r="AQ350" s="159" t="str">
        <f>IFERROR(VLOOKUP(Table1[[#This Row],[RespondentID]],'All Data'!$A351:$CN923,86,FALSE),"unknown")</f>
        <v>No</v>
      </c>
      <c r="AR350" s="159" t="str">
        <f>IFERROR(VLOOKUP(Table1[[#This Row],[RespondentID]],'All Data'!$A351:$CN923,87,FALSE),"unknown")</f>
        <v xml:space="preserve">English </v>
      </c>
      <c r="AS350" s="159" t="str">
        <f>IFERROR(VLOOKUP(Table1[[#This Row],[RespondentID]],'All Data'!$A351:$CN923,88,FALSE),"unknown")</f>
        <v>Over $125,000</v>
      </c>
      <c r="AT350" s="159" t="str">
        <f>IFERROR(VLOOKUP(Table1[[#This Row],[RespondentID]],'All Data'!$A351:$CN923,89,FALSE),"unknown")</f>
        <v>High school graduate</v>
      </c>
      <c r="AU350" s="159" t="str">
        <f>IFERROR(VLOOKUP(Table1[[#This Row],[RespondentID]],'All Data'!$A351:$CN923,90,FALSE),"unknown")</f>
        <v>Employed for wages</v>
      </c>
      <c r="AV350" s="159" t="str">
        <f>IFERROR(VLOOKUP(Table1[[#This Row],[RespondentID]],'All Data'!$A351:$CN923,91,FALSE),"unknown")</f>
        <v>Yes</v>
      </c>
      <c r="AW350" s="159" t="str">
        <f>IFERROR(VLOOKUP(Table1[[#This Row],[RespondentID]],'All Data'!$A351:$CN923,92,FALSE),"unknown")</f>
        <v>Yes</v>
      </c>
    </row>
    <row r="351" spans="1:49" x14ac:dyDescent="0.35">
      <c r="A351" s="6">
        <v>7044863279</v>
      </c>
      <c r="B351" s="6"/>
      <c r="C351" s="6" t="s">
        <v>19</v>
      </c>
      <c r="D351" s="6" t="s">
        <v>20</v>
      </c>
      <c r="E351" s="6"/>
      <c r="F351" s="6"/>
      <c r="G351" s="6"/>
      <c r="H351" s="6"/>
      <c r="I351" s="6"/>
      <c r="J351" s="6" t="s">
        <v>26</v>
      </c>
      <c r="K351" s="6"/>
      <c r="L351" s="6"/>
      <c r="M351" s="6"/>
      <c r="N351" s="6"/>
      <c r="O351" s="8"/>
      <c r="P351" s="8">
        <f t="shared" si="90"/>
        <v>3</v>
      </c>
      <c r="Q351" s="10">
        <f t="shared" si="91"/>
        <v>1</v>
      </c>
      <c r="R351" s="8"/>
      <c r="S351" s="8">
        <f t="shared" si="107"/>
        <v>0</v>
      </c>
      <c r="T351" s="8">
        <f t="shared" si="92"/>
        <v>1</v>
      </c>
      <c r="U351" s="8">
        <f t="shared" si="93"/>
        <v>1</v>
      </c>
      <c r="V351" s="88">
        <f t="shared" si="94"/>
        <v>0</v>
      </c>
      <c r="W351" s="88">
        <f t="shared" si="95"/>
        <v>0</v>
      </c>
      <c r="X351" s="88">
        <f t="shared" si="96"/>
        <v>0</v>
      </c>
      <c r="Y351" s="88">
        <f t="shared" si="97"/>
        <v>0</v>
      </c>
      <c r="Z351" s="88">
        <f t="shared" si="98"/>
        <v>0</v>
      </c>
      <c r="AA351" s="88">
        <f t="shared" si="99"/>
        <v>1</v>
      </c>
      <c r="AB351" s="88">
        <f t="shared" si="100"/>
        <v>0</v>
      </c>
      <c r="AC351" s="88">
        <f t="shared" si="101"/>
        <v>0</v>
      </c>
      <c r="AD351" s="88">
        <f t="shared" si="102"/>
        <v>0</v>
      </c>
      <c r="AE351" s="88">
        <f t="shared" si="103"/>
        <v>0</v>
      </c>
      <c r="AF351" s="8"/>
      <c r="AG351" s="8"/>
      <c r="AH351" s="8">
        <f t="shared" si="104"/>
        <v>3</v>
      </c>
      <c r="AI351" s="8">
        <f t="shared" si="105"/>
        <v>3</v>
      </c>
      <c r="AJ351" s="8" t="str">
        <f t="shared" si="106"/>
        <v>Correct</v>
      </c>
      <c r="AK351" s="8"/>
      <c r="AL351" s="159" t="str">
        <f>IFERROR(VLOOKUP(Table1[[#This Row],[RespondentID]],'All Data'!$A352:$CN924,81,FALSE),"unknown")</f>
        <v>Female</v>
      </c>
      <c r="AM351" s="159">
        <f>IFERROR(VLOOKUP(Table1[[#This Row],[RespondentID]],'All Data'!$A352:$CN924,82,FALSE),"unknown")</f>
        <v>82</v>
      </c>
      <c r="AN351" s="159" t="str">
        <f>IFERROR(VLOOKUP(Table1[[#This Row],[RespondentID]],'All Data'!$A352:$CN924,83,FALSE),"unknown")</f>
        <v>Suffolk</v>
      </c>
      <c r="AO351" s="159" t="str">
        <f>IFERROR(VLOOKUP(Table1[[#This Row],[RespondentID]],'All Data'!$A352:$CN924,84,FALSE),"unknown")</f>
        <v>West Islip, 11795</v>
      </c>
      <c r="AP351" s="159" t="str">
        <f>IFERROR(VLOOKUP(Table1[[#This Row],[RespondentID]],'All Data'!$A352:$CN924,85,FALSE),"unknown")</f>
        <v>White/Caucasian</v>
      </c>
      <c r="AQ351" s="159">
        <f>IFERROR(VLOOKUP(Table1[[#This Row],[RespondentID]],'All Data'!$A352:$CN924,86,FALSE),"unknown")</f>
        <v>0</v>
      </c>
      <c r="AR351" s="159" t="str">
        <f>IFERROR(VLOOKUP(Table1[[#This Row],[RespondentID]],'All Data'!$A352:$CN924,87,FALSE),"unknown")</f>
        <v xml:space="preserve">English Italian </v>
      </c>
      <c r="AS351" s="159" t="str">
        <f>IFERROR(VLOOKUP(Table1[[#This Row],[RespondentID]],'All Data'!$A352:$CN924,88,FALSE),"unknown")</f>
        <v>$50,000 to $74,999</v>
      </c>
      <c r="AT351" s="159" t="str">
        <f>IFERROR(VLOOKUP(Table1[[#This Row],[RespondentID]],'All Data'!$A352:$CN924,89,FALSE),"unknown")</f>
        <v>High school graduate</v>
      </c>
      <c r="AU351" s="159" t="str">
        <f>IFERROR(VLOOKUP(Table1[[#This Row],[RespondentID]],'All Data'!$A352:$CN924,90,FALSE),"unknown")</f>
        <v>Retired</v>
      </c>
      <c r="AV351" s="159" t="str">
        <f>IFERROR(VLOOKUP(Table1[[#This Row],[RespondentID]],'All Data'!$A352:$CN924,91,FALSE),"unknown")</f>
        <v>Yes</v>
      </c>
      <c r="AW351" s="159" t="str">
        <f>IFERROR(VLOOKUP(Table1[[#This Row],[RespondentID]],'All Data'!$A352:$CN924,92,FALSE),"unknown")</f>
        <v>No</v>
      </c>
    </row>
    <row r="352" spans="1:49" x14ac:dyDescent="0.35">
      <c r="A352" s="6">
        <v>7044863002</v>
      </c>
      <c r="B352" s="6"/>
      <c r="C352" s="6"/>
      <c r="D352" s="6"/>
      <c r="E352" s="6" t="s">
        <v>21</v>
      </c>
      <c r="F352" s="6"/>
      <c r="G352" s="6" t="s">
        <v>23</v>
      </c>
      <c r="H352" s="6"/>
      <c r="I352" s="6"/>
      <c r="J352" s="6"/>
      <c r="K352" s="6" t="s">
        <v>27</v>
      </c>
      <c r="L352" s="6"/>
      <c r="M352" s="6"/>
      <c r="N352" s="6"/>
      <c r="O352" s="8"/>
      <c r="P352" s="8">
        <f t="shared" si="90"/>
        <v>3</v>
      </c>
      <c r="Q352" s="9">
        <f t="shared" si="91"/>
        <v>1</v>
      </c>
      <c r="R352" s="8"/>
      <c r="S352" s="8">
        <f t="shared" si="107"/>
        <v>0</v>
      </c>
      <c r="T352" s="8">
        <f t="shared" si="92"/>
        <v>0</v>
      </c>
      <c r="U352" s="8">
        <f t="shared" si="93"/>
        <v>0</v>
      </c>
      <c r="V352" s="88">
        <f t="shared" si="94"/>
        <v>1</v>
      </c>
      <c r="W352" s="88">
        <f t="shared" si="95"/>
        <v>0</v>
      </c>
      <c r="X352" s="88">
        <f t="shared" si="96"/>
        <v>1</v>
      </c>
      <c r="Y352" s="88">
        <f t="shared" si="97"/>
        <v>0</v>
      </c>
      <c r="Z352" s="88">
        <f t="shared" si="98"/>
        <v>0</v>
      </c>
      <c r="AA352" s="88">
        <f t="shared" si="99"/>
        <v>0</v>
      </c>
      <c r="AB352" s="88">
        <f t="shared" si="100"/>
        <v>1</v>
      </c>
      <c r="AC352" s="88">
        <f t="shared" si="101"/>
        <v>0</v>
      </c>
      <c r="AD352" s="88">
        <f t="shared" si="102"/>
        <v>0</v>
      </c>
      <c r="AE352" s="88">
        <f t="shared" si="103"/>
        <v>0</v>
      </c>
      <c r="AF352" s="8"/>
      <c r="AG352" s="8"/>
      <c r="AH352" s="8">
        <f t="shared" si="104"/>
        <v>3</v>
      </c>
      <c r="AI352" s="8">
        <f t="shared" si="105"/>
        <v>3</v>
      </c>
      <c r="AJ352" s="8" t="str">
        <f t="shared" si="106"/>
        <v>Correct</v>
      </c>
      <c r="AK352" s="8"/>
      <c r="AL352" s="159" t="str">
        <f>IFERROR(VLOOKUP(Table1[[#This Row],[RespondentID]],'All Data'!$A353:$CN925,81,FALSE),"unknown")</f>
        <v>Male</v>
      </c>
      <c r="AM352" s="159">
        <f>IFERROR(VLOOKUP(Table1[[#This Row],[RespondentID]],'All Data'!$A353:$CN925,82,FALSE),"unknown")</f>
        <v>72</v>
      </c>
      <c r="AN352" s="159" t="str">
        <f>IFERROR(VLOOKUP(Table1[[#This Row],[RespondentID]],'All Data'!$A353:$CN925,83,FALSE),"unknown")</f>
        <v>Suffolk</v>
      </c>
      <c r="AO352" s="159" t="str">
        <f>IFERROR(VLOOKUP(Table1[[#This Row],[RespondentID]],'All Data'!$A353:$CN925,84,FALSE),"unknown")</f>
        <v>Lindenhurst, 11757</v>
      </c>
      <c r="AP352" s="159" t="str">
        <f>IFERROR(VLOOKUP(Table1[[#This Row],[RespondentID]],'All Data'!$A353:$CN925,85,FALSE),"unknown")</f>
        <v>White/Caucasian</v>
      </c>
      <c r="AQ352" s="159">
        <f>IFERROR(VLOOKUP(Table1[[#This Row],[RespondentID]],'All Data'!$A353:$CN925,86,FALSE),"unknown")</f>
        <v>0</v>
      </c>
      <c r="AR352" s="159" t="str">
        <f>IFERROR(VLOOKUP(Table1[[#This Row],[RespondentID]],'All Data'!$A353:$CN925,87,FALSE),"unknown")</f>
        <v xml:space="preserve">English </v>
      </c>
      <c r="AS352" s="159" t="str">
        <f>IFERROR(VLOOKUP(Table1[[#This Row],[RespondentID]],'All Data'!$A353:$CN925,88,FALSE),"unknown")</f>
        <v>$20,000 to $34,999</v>
      </c>
      <c r="AT352" s="159" t="str">
        <f>IFERROR(VLOOKUP(Table1[[#This Row],[RespondentID]],'All Data'!$A353:$CN925,89,FALSE),"unknown")</f>
        <v>Some college</v>
      </c>
      <c r="AU352" s="159" t="str">
        <f>IFERROR(VLOOKUP(Table1[[#This Row],[RespondentID]],'All Data'!$A353:$CN925,90,FALSE),"unknown")</f>
        <v>Retired</v>
      </c>
      <c r="AV352" s="159" t="str">
        <f>IFERROR(VLOOKUP(Table1[[#This Row],[RespondentID]],'All Data'!$A353:$CN925,91,FALSE),"unknown")</f>
        <v>No, but I did in the past</v>
      </c>
      <c r="AW352" s="159">
        <f>IFERROR(VLOOKUP(Table1[[#This Row],[RespondentID]],'All Data'!$A353:$CN925,92,FALSE),"unknown")</f>
        <v>0</v>
      </c>
    </row>
    <row r="353" spans="1:49" x14ac:dyDescent="0.35">
      <c r="A353" s="6">
        <v>7044862661</v>
      </c>
      <c r="B353" s="6" t="s">
        <v>18</v>
      </c>
      <c r="C353" s="6" t="s">
        <v>19</v>
      </c>
      <c r="D353" s="6" t="s">
        <v>20</v>
      </c>
      <c r="E353" s="6"/>
      <c r="F353" s="6"/>
      <c r="G353" s="6" t="s">
        <v>23</v>
      </c>
      <c r="H353" s="6"/>
      <c r="I353" s="6" t="s">
        <v>25</v>
      </c>
      <c r="J353" s="6"/>
      <c r="K353" s="6"/>
      <c r="L353" s="6"/>
      <c r="M353" s="6" t="s">
        <v>29</v>
      </c>
      <c r="N353" s="6"/>
      <c r="O353" s="8"/>
      <c r="P353" s="8">
        <f t="shared" si="90"/>
        <v>6</v>
      </c>
      <c r="Q353" s="10">
        <f t="shared" si="91"/>
        <v>0.5</v>
      </c>
      <c r="R353" s="8"/>
      <c r="S353" s="8">
        <f t="shared" si="107"/>
        <v>0.5</v>
      </c>
      <c r="T353" s="8">
        <f t="shared" si="92"/>
        <v>0.5</v>
      </c>
      <c r="U353" s="8">
        <f t="shared" si="93"/>
        <v>0.5</v>
      </c>
      <c r="V353" s="88">
        <f t="shared" si="94"/>
        <v>0</v>
      </c>
      <c r="W353" s="88">
        <f t="shared" si="95"/>
        <v>0</v>
      </c>
      <c r="X353" s="88">
        <f t="shared" si="96"/>
        <v>0.5</v>
      </c>
      <c r="Y353" s="88">
        <f t="shared" si="97"/>
        <v>0</v>
      </c>
      <c r="Z353" s="88">
        <f t="shared" si="98"/>
        <v>0.5</v>
      </c>
      <c r="AA353" s="88">
        <f t="shared" si="99"/>
        <v>0</v>
      </c>
      <c r="AB353" s="88">
        <f t="shared" si="100"/>
        <v>0</v>
      </c>
      <c r="AC353" s="88">
        <f t="shared" si="101"/>
        <v>0</v>
      </c>
      <c r="AD353" s="88">
        <f t="shared" si="102"/>
        <v>0.5</v>
      </c>
      <c r="AE353" s="88">
        <f t="shared" si="103"/>
        <v>0</v>
      </c>
      <c r="AF353" s="8"/>
      <c r="AG353" s="8"/>
      <c r="AH353" s="8">
        <f t="shared" si="104"/>
        <v>3</v>
      </c>
      <c r="AI353" s="8">
        <f t="shared" si="105"/>
        <v>6</v>
      </c>
      <c r="AJ353" s="8" t="str">
        <f t="shared" si="106"/>
        <v>Correct</v>
      </c>
      <c r="AK353" s="8"/>
      <c r="AL353" s="159" t="str">
        <f>IFERROR(VLOOKUP(Table1[[#This Row],[RespondentID]],'All Data'!$A354:$CN926,81,FALSE),"unknown")</f>
        <v>Female</v>
      </c>
      <c r="AM353" s="159">
        <f>IFERROR(VLOOKUP(Table1[[#This Row],[RespondentID]],'All Data'!$A354:$CN926,82,FALSE),"unknown")</f>
        <v>75</v>
      </c>
      <c r="AN353" s="159" t="str">
        <f>IFERROR(VLOOKUP(Table1[[#This Row],[RespondentID]],'All Data'!$A354:$CN926,83,FALSE),"unknown")</f>
        <v>Suffolk</v>
      </c>
      <c r="AO353" s="159" t="str">
        <f>IFERROR(VLOOKUP(Table1[[#This Row],[RespondentID]],'All Data'!$A354:$CN926,84,FALSE),"unknown")</f>
        <v>Lindenhurst, 11757</v>
      </c>
      <c r="AP353" s="159" t="str">
        <f>IFERROR(VLOOKUP(Table1[[#This Row],[RespondentID]],'All Data'!$A354:$CN926,85,FALSE),"unknown")</f>
        <v>White/Caucasian</v>
      </c>
      <c r="AQ353" s="159">
        <f>IFERROR(VLOOKUP(Table1[[#This Row],[RespondentID]],'All Data'!$A354:$CN926,86,FALSE),"unknown")</f>
        <v>0</v>
      </c>
      <c r="AR353" s="159" t="str">
        <f>IFERROR(VLOOKUP(Table1[[#This Row],[RespondentID]],'All Data'!$A354:$CN926,87,FALSE),"unknown")</f>
        <v xml:space="preserve">English </v>
      </c>
      <c r="AS353" s="159" t="str">
        <f>IFERROR(VLOOKUP(Table1[[#This Row],[RespondentID]],'All Data'!$A354:$CN926,88,FALSE),"unknown")</f>
        <v>$50,000 to $74,999</v>
      </c>
      <c r="AT353" s="159" t="str">
        <f>IFERROR(VLOOKUP(Table1[[#This Row],[RespondentID]],'All Data'!$A354:$CN926,89,FALSE),"unknown")</f>
        <v>College graduate</v>
      </c>
      <c r="AU353" s="159" t="str">
        <f>IFERROR(VLOOKUP(Table1[[#This Row],[RespondentID]],'All Data'!$A354:$CN926,90,FALSE),"unknown")</f>
        <v>Retired</v>
      </c>
      <c r="AV353" s="159" t="str">
        <f>IFERROR(VLOOKUP(Table1[[#This Row],[RespondentID]],'All Data'!$A354:$CN926,91,FALSE),"unknown")</f>
        <v>Yes</v>
      </c>
      <c r="AW353" s="159" t="str">
        <f>IFERROR(VLOOKUP(Table1[[#This Row],[RespondentID]],'All Data'!$A354:$CN926,92,FALSE),"unknown")</f>
        <v>Yes</v>
      </c>
    </row>
    <row r="354" spans="1:49" x14ac:dyDescent="0.35">
      <c r="A354" s="6">
        <v>7044862388</v>
      </c>
      <c r="B354" s="6"/>
      <c r="C354" s="6"/>
      <c r="D354" s="6" t="s">
        <v>20</v>
      </c>
      <c r="E354" s="6"/>
      <c r="F354" s="6"/>
      <c r="G354" s="6"/>
      <c r="H354" s="6"/>
      <c r="I354" s="6" t="s">
        <v>25</v>
      </c>
      <c r="J354" s="6"/>
      <c r="K354" s="6"/>
      <c r="L354" s="6"/>
      <c r="M354" s="6"/>
      <c r="N354" s="6" t="s">
        <v>30</v>
      </c>
      <c r="O354" s="8"/>
      <c r="P354" s="8">
        <f t="shared" si="90"/>
        <v>3</v>
      </c>
      <c r="Q354" s="9">
        <f t="shared" si="91"/>
        <v>1</v>
      </c>
      <c r="R354" s="8"/>
      <c r="S354" s="8">
        <f t="shared" si="107"/>
        <v>0</v>
      </c>
      <c r="T354" s="8">
        <f t="shared" si="92"/>
        <v>0</v>
      </c>
      <c r="U354" s="8">
        <f t="shared" si="93"/>
        <v>1</v>
      </c>
      <c r="V354" s="88">
        <f t="shared" si="94"/>
        <v>0</v>
      </c>
      <c r="W354" s="88">
        <f t="shared" si="95"/>
        <v>0</v>
      </c>
      <c r="X354" s="88">
        <f t="shared" si="96"/>
        <v>0</v>
      </c>
      <c r="Y354" s="88">
        <f t="shared" si="97"/>
        <v>0</v>
      </c>
      <c r="Z354" s="88">
        <f t="shared" si="98"/>
        <v>1</v>
      </c>
      <c r="AA354" s="88">
        <f t="shared" si="99"/>
        <v>0</v>
      </c>
      <c r="AB354" s="88">
        <f t="shared" si="100"/>
        <v>0</v>
      </c>
      <c r="AC354" s="88">
        <f t="shared" si="101"/>
        <v>0</v>
      </c>
      <c r="AD354" s="88">
        <f t="shared" si="102"/>
        <v>0</v>
      </c>
      <c r="AE354" s="88">
        <f t="shared" si="103"/>
        <v>1</v>
      </c>
      <c r="AF354" s="8"/>
      <c r="AG354" s="8"/>
      <c r="AH354" s="8">
        <f t="shared" si="104"/>
        <v>3</v>
      </c>
      <c r="AI354" s="8">
        <f t="shared" si="105"/>
        <v>3</v>
      </c>
      <c r="AJ354" s="8" t="str">
        <f t="shared" si="106"/>
        <v>Correct</v>
      </c>
      <c r="AK354" s="8"/>
      <c r="AL354" s="159" t="str">
        <f>IFERROR(VLOOKUP(Table1[[#This Row],[RespondentID]],'All Data'!$A355:$CN927,81,FALSE),"unknown")</f>
        <v>Male</v>
      </c>
      <c r="AM354" s="159">
        <f>IFERROR(VLOOKUP(Table1[[#This Row],[RespondentID]],'All Data'!$A355:$CN927,82,FALSE),"unknown")</f>
        <v>52</v>
      </c>
      <c r="AN354" s="159" t="str">
        <f>IFERROR(VLOOKUP(Table1[[#This Row],[RespondentID]],'All Data'!$A355:$CN927,83,FALSE),"unknown")</f>
        <v>Suffolk</v>
      </c>
      <c r="AO354" s="159" t="str">
        <f>IFERROR(VLOOKUP(Table1[[#This Row],[RespondentID]],'All Data'!$A355:$CN927,84,FALSE),"unknown")</f>
        <v>Central Islip, 11722</v>
      </c>
      <c r="AP354" s="159" t="str">
        <f>IFERROR(VLOOKUP(Table1[[#This Row],[RespondentID]],'All Data'!$A355:$CN927,85,FALSE),"unknown")</f>
        <v>Black/African American</v>
      </c>
      <c r="AQ354" s="159" t="str">
        <f>IFERROR(VLOOKUP(Table1[[#This Row],[RespondentID]],'All Data'!$A355:$CN927,86,FALSE),"unknown")</f>
        <v>No</v>
      </c>
      <c r="AR354" s="159" t="str">
        <f>IFERROR(VLOOKUP(Table1[[#This Row],[RespondentID]],'All Data'!$A355:$CN927,87,FALSE),"unknown")</f>
        <v xml:space="preserve">English </v>
      </c>
      <c r="AS354" s="159" t="str">
        <f>IFERROR(VLOOKUP(Table1[[#This Row],[RespondentID]],'All Data'!$A355:$CN927,88,FALSE),"unknown")</f>
        <v>$50,000 to $74,999</v>
      </c>
      <c r="AT354" s="159" t="str">
        <f>IFERROR(VLOOKUP(Table1[[#This Row],[RespondentID]],'All Data'!$A355:$CN927,89,FALSE),"unknown")</f>
        <v>College graduate</v>
      </c>
      <c r="AU354" s="159" t="str">
        <f>IFERROR(VLOOKUP(Table1[[#This Row],[RespondentID]],'All Data'!$A355:$CN927,90,FALSE),"unknown")</f>
        <v>Employed for wages</v>
      </c>
      <c r="AV354" s="159" t="str">
        <f>IFERROR(VLOOKUP(Table1[[#This Row],[RespondentID]],'All Data'!$A355:$CN927,91,FALSE),"unknown")</f>
        <v>Yes</v>
      </c>
      <c r="AW354" s="159" t="str">
        <f>IFERROR(VLOOKUP(Table1[[#This Row],[RespondentID]],'All Data'!$A355:$CN927,92,FALSE),"unknown")</f>
        <v>Yes</v>
      </c>
    </row>
    <row r="355" spans="1:49" x14ac:dyDescent="0.35">
      <c r="A355" s="6">
        <v>7044862120</v>
      </c>
      <c r="B355" s="6" t="s">
        <v>18</v>
      </c>
      <c r="C355" s="6" t="s">
        <v>19</v>
      </c>
      <c r="D355" s="6" t="s">
        <v>20</v>
      </c>
      <c r="E355" s="6"/>
      <c r="F355" s="6"/>
      <c r="G355" s="6"/>
      <c r="H355" s="6"/>
      <c r="I355" s="6"/>
      <c r="J355" s="6"/>
      <c r="K355" s="6"/>
      <c r="L355" s="6"/>
      <c r="M355" s="6"/>
      <c r="N355" s="6"/>
      <c r="O355" s="8"/>
      <c r="P355" s="8">
        <f t="shared" si="90"/>
        <v>3</v>
      </c>
      <c r="Q355" s="10">
        <f t="shared" si="91"/>
        <v>1</v>
      </c>
      <c r="R355" s="8"/>
      <c r="S355" s="8">
        <f t="shared" si="107"/>
        <v>1</v>
      </c>
      <c r="T355" s="8">
        <f t="shared" si="92"/>
        <v>1</v>
      </c>
      <c r="U355" s="8">
        <f t="shared" si="93"/>
        <v>1</v>
      </c>
      <c r="V355" s="88">
        <f t="shared" si="94"/>
        <v>0</v>
      </c>
      <c r="W355" s="88">
        <f t="shared" si="95"/>
        <v>0</v>
      </c>
      <c r="X355" s="88">
        <f t="shared" si="96"/>
        <v>0</v>
      </c>
      <c r="Y355" s="88">
        <f t="shared" si="97"/>
        <v>0</v>
      </c>
      <c r="Z355" s="88">
        <f t="shared" si="98"/>
        <v>0</v>
      </c>
      <c r="AA355" s="88">
        <f t="shared" si="99"/>
        <v>0</v>
      </c>
      <c r="AB355" s="88">
        <f t="shared" si="100"/>
        <v>0</v>
      </c>
      <c r="AC355" s="88">
        <f t="shared" si="101"/>
        <v>0</v>
      </c>
      <c r="AD355" s="88">
        <f t="shared" si="102"/>
        <v>0</v>
      </c>
      <c r="AE355" s="88">
        <f t="shared" si="103"/>
        <v>0</v>
      </c>
      <c r="AF355" s="8"/>
      <c r="AG355" s="8"/>
      <c r="AH355" s="8">
        <f t="shared" si="104"/>
        <v>3</v>
      </c>
      <c r="AI355" s="8">
        <f t="shared" si="105"/>
        <v>3</v>
      </c>
      <c r="AJ355" s="8" t="str">
        <f t="shared" si="106"/>
        <v>Correct</v>
      </c>
      <c r="AK355" s="8"/>
      <c r="AL355" s="159" t="str">
        <f>IFERROR(VLOOKUP(Table1[[#This Row],[RespondentID]],'All Data'!$A356:$CN928,81,FALSE),"unknown")</f>
        <v>Female</v>
      </c>
      <c r="AM355" s="159">
        <f>IFERROR(VLOOKUP(Table1[[#This Row],[RespondentID]],'All Data'!$A356:$CN928,82,FALSE),"unknown")</f>
        <v>71</v>
      </c>
      <c r="AN355" s="159" t="str">
        <f>IFERROR(VLOOKUP(Table1[[#This Row],[RespondentID]],'All Data'!$A356:$CN928,83,FALSE),"unknown")</f>
        <v>Suffolk</v>
      </c>
      <c r="AO355" s="159" t="str">
        <f>IFERROR(VLOOKUP(Table1[[#This Row],[RespondentID]],'All Data'!$A356:$CN928,84,FALSE),"unknown")</f>
        <v>North Babylon, 11703</v>
      </c>
      <c r="AP355" s="159" t="str">
        <f>IFERROR(VLOOKUP(Table1[[#This Row],[RespondentID]],'All Data'!$A356:$CN928,85,FALSE),"unknown")</f>
        <v>White/Caucasian</v>
      </c>
      <c r="AQ355" s="159" t="str">
        <f>IFERROR(VLOOKUP(Table1[[#This Row],[RespondentID]],'All Data'!$A356:$CN928,86,FALSE),"unknown")</f>
        <v>No</v>
      </c>
      <c r="AR355" s="159" t="str">
        <f>IFERROR(VLOOKUP(Table1[[#This Row],[RespondentID]],'All Data'!$A356:$CN928,87,FALSE),"unknown")</f>
        <v xml:space="preserve">English </v>
      </c>
      <c r="AS355" s="159" t="str">
        <f>IFERROR(VLOOKUP(Table1[[#This Row],[RespondentID]],'All Data'!$A356:$CN928,88,FALSE),"unknown")</f>
        <v>$75,000 to $125,000</v>
      </c>
      <c r="AT355" s="159" t="str">
        <f>IFERROR(VLOOKUP(Table1[[#This Row],[RespondentID]],'All Data'!$A356:$CN928,89,FALSE),"unknown")</f>
        <v>High school graduate</v>
      </c>
      <c r="AU355" s="159" t="str">
        <f>IFERROR(VLOOKUP(Table1[[#This Row],[RespondentID]],'All Data'!$A356:$CN928,90,FALSE),"unknown")</f>
        <v>Retired</v>
      </c>
      <c r="AV355" s="159" t="str">
        <f>IFERROR(VLOOKUP(Table1[[#This Row],[RespondentID]],'All Data'!$A356:$CN928,91,FALSE),"unknown")</f>
        <v>Yes</v>
      </c>
      <c r="AW355" s="159" t="str">
        <f>IFERROR(VLOOKUP(Table1[[#This Row],[RespondentID]],'All Data'!$A356:$CN928,92,FALSE),"unknown")</f>
        <v>No</v>
      </c>
    </row>
    <row r="356" spans="1:49" x14ac:dyDescent="0.35">
      <c r="A356" s="6">
        <v>7044861779</v>
      </c>
      <c r="B356" s="6" t="s">
        <v>18</v>
      </c>
      <c r="C356" s="6"/>
      <c r="D356" s="6"/>
      <c r="E356" s="6"/>
      <c r="F356" s="6"/>
      <c r="G356" s="6"/>
      <c r="H356" s="6"/>
      <c r="I356" s="6"/>
      <c r="J356" s="6"/>
      <c r="K356" s="6" t="s">
        <v>27</v>
      </c>
      <c r="L356" s="6"/>
      <c r="M356" s="6"/>
      <c r="N356" s="6" t="s">
        <v>30</v>
      </c>
      <c r="O356" s="8"/>
      <c r="P356" s="8">
        <f t="shared" si="90"/>
        <v>3</v>
      </c>
      <c r="Q356" s="9">
        <f t="shared" si="91"/>
        <v>1</v>
      </c>
      <c r="R356" s="8"/>
      <c r="S356" s="8">
        <f t="shared" si="107"/>
        <v>1</v>
      </c>
      <c r="T356" s="8">
        <f t="shared" si="92"/>
        <v>0</v>
      </c>
      <c r="U356" s="8">
        <f t="shared" si="93"/>
        <v>0</v>
      </c>
      <c r="V356" s="88">
        <f t="shared" si="94"/>
        <v>0</v>
      </c>
      <c r="W356" s="88">
        <f t="shared" si="95"/>
        <v>0</v>
      </c>
      <c r="X356" s="88">
        <f t="shared" si="96"/>
        <v>0</v>
      </c>
      <c r="Y356" s="88">
        <f t="shared" si="97"/>
        <v>0</v>
      </c>
      <c r="Z356" s="88">
        <f t="shared" si="98"/>
        <v>0</v>
      </c>
      <c r="AA356" s="88">
        <f t="shared" si="99"/>
        <v>0</v>
      </c>
      <c r="AB356" s="88">
        <f t="shared" si="100"/>
        <v>1</v>
      </c>
      <c r="AC356" s="88">
        <f t="shared" si="101"/>
        <v>0</v>
      </c>
      <c r="AD356" s="88">
        <f t="shared" si="102"/>
        <v>0</v>
      </c>
      <c r="AE356" s="88">
        <f t="shared" si="103"/>
        <v>1</v>
      </c>
      <c r="AF356" s="8"/>
      <c r="AG356" s="8"/>
      <c r="AH356" s="8">
        <f t="shared" si="104"/>
        <v>3</v>
      </c>
      <c r="AI356" s="8">
        <f t="shared" si="105"/>
        <v>3</v>
      </c>
      <c r="AJ356" s="8" t="str">
        <f t="shared" si="106"/>
        <v>Correct</v>
      </c>
      <c r="AK356" s="8"/>
      <c r="AL356" s="159" t="str">
        <f>IFERROR(VLOOKUP(Table1[[#This Row],[RespondentID]],'All Data'!$A357:$CN929,81,FALSE),"unknown")</f>
        <v>Female</v>
      </c>
      <c r="AM356" s="159">
        <f>IFERROR(VLOOKUP(Table1[[#This Row],[RespondentID]],'All Data'!$A357:$CN929,82,FALSE),"unknown")</f>
        <v>64</v>
      </c>
      <c r="AN356" s="159" t="str">
        <f>IFERROR(VLOOKUP(Table1[[#This Row],[RespondentID]],'All Data'!$A357:$CN929,83,FALSE),"unknown")</f>
        <v>Suffolk</v>
      </c>
      <c r="AO356" s="159" t="str">
        <f>IFERROR(VLOOKUP(Table1[[#This Row],[RespondentID]],'All Data'!$A357:$CN929,84,FALSE),"unknown")</f>
        <v>West Islip, 11795</v>
      </c>
      <c r="AP356" s="159" t="str">
        <f>IFERROR(VLOOKUP(Table1[[#This Row],[RespondentID]],'All Data'!$A357:$CN929,85,FALSE),"unknown")</f>
        <v>White/Caucasian</v>
      </c>
      <c r="AQ356" s="159" t="str">
        <f>IFERROR(VLOOKUP(Table1[[#This Row],[RespondentID]],'All Data'!$A357:$CN929,86,FALSE),"unknown")</f>
        <v>No</v>
      </c>
      <c r="AR356" s="159" t="str">
        <f>IFERROR(VLOOKUP(Table1[[#This Row],[RespondentID]],'All Data'!$A357:$CN929,87,FALSE),"unknown")</f>
        <v xml:space="preserve">English </v>
      </c>
      <c r="AS356" s="159" t="str">
        <f>IFERROR(VLOOKUP(Table1[[#This Row],[RespondentID]],'All Data'!$A357:$CN929,88,FALSE),"unknown")</f>
        <v>$75,000 to $125,000</v>
      </c>
      <c r="AT356" s="159" t="str">
        <f>IFERROR(VLOOKUP(Table1[[#This Row],[RespondentID]],'All Data'!$A357:$CN929,89,FALSE),"unknown")</f>
        <v>College graduate</v>
      </c>
      <c r="AU356" s="159" t="str">
        <f>IFERROR(VLOOKUP(Table1[[#This Row],[RespondentID]],'All Data'!$A357:$CN929,90,FALSE),"unknown")</f>
        <v>Employed for wages</v>
      </c>
      <c r="AV356" s="159" t="str">
        <f>IFERROR(VLOOKUP(Table1[[#This Row],[RespondentID]],'All Data'!$A357:$CN929,91,FALSE),"unknown")</f>
        <v>Yes</v>
      </c>
      <c r="AW356" s="159" t="str">
        <f>IFERROR(VLOOKUP(Table1[[#This Row],[RespondentID]],'All Data'!$A357:$CN929,92,FALSE),"unknown")</f>
        <v>Yes</v>
      </c>
    </row>
    <row r="357" spans="1:49" x14ac:dyDescent="0.35">
      <c r="A357" s="6">
        <v>7044861411</v>
      </c>
      <c r="B357" s="6"/>
      <c r="C357" s="6" t="s">
        <v>19</v>
      </c>
      <c r="D357" s="6"/>
      <c r="E357" s="6"/>
      <c r="F357" s="6"/>
      <c r="G357" s="6"/>
      <c r="H357" s="6"/>
      <c r="I357" s="6" t="s">
        <v>25</v>
      </c>
      <c r="J357" s="6"/>
      <c r="K357" s="6"/>
      <c r="L357" s="6"/>
      <c r="M357" s="6" t="s">
        <v>29</v>
      </c>
      <c r="N357" s="6"/>
      <c r="O357" s="8"/>
      <c r="P357" s="8">
        <f t="shared" si="90"/>
        <v>3</v>
      </c>
      <c r="Q357" s="10">
        <f t="shared" si="91"/>
        <v>1</v>
      </c>
      <c r="R357" s="8"/>
      <c r="S357" s="8">
        <f t="shared" si="107"/>
        <v>0</v>
      </c>
      <c r="T357" s="8">
        <f t="shared" si="92"/>
        <v>1</v>
      </c>
      <c r="U357" s="8">
        <f t="shared" si="93"/>
        <v>0</v>
      </c>
      <c r="V357" s="88">
        <f t="shared" si="94"/>
        <v>0</v>
      </c>
      <c r="W357" s="88">
        <f t="shared" si="95"/>
        <v>0</v>
      </c>
      <c r="X357" s="88">
        <f t="shared" si="96"/>
        <v>0</v>
      </c>
      <c r="Y357" s="88">
        <f t="shared" si="97"/>
        <v>0</v>
      </c>
      <c r="Z357" s="88">
        <f t="shared" si="98"/>
        <v>1</v>
      </c>
      <c r="AA357" s="88">
        <f t="shared" si="99"/>
        <v>0</v>
      </c>
      <c r="AB357" s="88">
        <f t="shared" si="100"/>
        <v>0</v>
      </c>
      <c r="AC357" s="88">
        <f t="shared" si="101"/>
        <v>0</v>
      </c>
      <c r="AD357" s="88">
        <f t="shared" si="102"/>
        <v>1</v>
      </c>
      <c r="AE357" s="88">
        <f t="shared" si="103"/>
        <v>0</v>
      </c>
      <c r="AF357" s="8"/>
      <c r="AG357" s="8"/>
      <c r="AH357" s="8">
        <f t="shared" si="104"/>
        <v>3</v>
      </c>
      <c r="AI357" s="8">
        <f t="shared" si="105"/>
        <v>3</v>
      </c>
      <c r="AJ357" s="8" t="str">
        <f t="shared" si="106"/>
        <v>Correct</v>
      </c>
      <c r="AK357" s="8"/>
      <c r="AL357" s="159" t="str">
        <f>IFERROR(VLOOKUP(Table1[[#This Row],[RespondentID]],'All Data'!$A358:$CN930,81,FALSE),"unknown")</f>
        <v>Female</v>
      </c>
      <c r="AM357" s="159">
        <f>IFERROR(VLOOKUP(Table1[[#This Row],[RespondentID]],'All Data'!$A358:$CN930,82,FALSE),"unknown")</f>
        <v>59</v>
      </c>
      <c r="AN357" s="159" t="str">
        <f>IFERROR(VLOOKUP(Table1[[#This Row],[RespondentID]],'All Data'!$A358:$CN930,83,FALSE),"unknown")</f>
        <v>Suffolk</v>
      </c>
      <c r="AO357" s="159" t="str">
        <f>IFERROR(VLOOKUP(Table1[[#This Row],[RespondentID]],'All Data'!$A358:$CN930,84,FALSE),"unknown")</f>
        <v>Lindenhurst, 11757</v>
      </c>
      <c r="AP357" s="159" t="str">
        <f>IFERROR(VLOOKUP(Table1[[#This Row],[RespondentID]],'All Data'!$A358:$CN930,85,FALSE),"unknown")</f>
        <v>White/Caucasian</v>
      </c>
      <c r="AQ357" s="159" t="str">
        <f>IFERROR(VLOOKUP(Table1[[#This Row],[RespondentID]],'All Data'!$A358:$CN930,86,FALSE),"unknown")</f>
        <v>No</v>
      </c>
      <c r="AR357" s="159" t="str">
        <f>IFERROR(VLOOKUP(Table1[[#This Row],[RespondentID]],'All Data'!$A358:$CN930,87,FALSE),"unknown")</f>
        <v xml:space="preserve">English </v>
      </c>
      <c r="AS357" s="159" t="str">
        <f>IFERROR(VLOOKUP(Table1[[#This Row],[RespondentID]],'All Data'!$A358:$CN930,88,FALSE),"unknown")</f>
        <v>$20,000 to $34,999</v>
      </c>
      <c r="AT357" s="159" t="str">
        <f>IFERROR(VLOOKUP(Table1[[#This Row],[RespondentID]],'All Data'!$A358:$CN930,89,FALSE),"unknown")</f>
        <v>Some college</v>
      </c>
      <c r="AU357" s="159" t="str">
        <f>IFERROR(VLOOKUP(Table1[[#This Row],[RespondentID]],'All Data'!$A358:$CN930,90,FALSE),"unknown")</f>
        <v>Employed for wages</v>
      </c>
      <c r="AV357" s="159" t="str">
        <f>IFERROR(VLOOKUP(Table1[[#This Row],[RespondentID]],'All Data'!$A358:$CN930,91,FALSE),"unknown")</f>
        <v>Yes</v>
      </c>
      <c r="AW357" s="159" t="str">
        <f>IFERROR(VLOOKUP(Table1[[#This Row],[RespondentID]],'All Data'!$A358:$CN930,92,FALSE),"unknown")</f>
        <v>Yes</v>
      </c>
    </row>
    <row r="358" spans="1:49" x14ac:dyDescent="0.35">
      <c r="A358" s="6">
        <v>7044861110</v>
      </c>
      <c r="B358" s="6"/>
      <c r="C358" s="6" t="s">
        <v>19</v>
      </c>
      <c r="D358" s="6" t="s">
        <v>20</v>
      </c>
      <c r="E358" s="6"/>
      <c r="F358" s="6"/>
      <c r="G358" s="6"/>
      <c r="H358" s="6"/>
      <c r="I358" s="6"/>
      <c r="J358" s="6"/>
      <c r="K358" s="6"/>
      <c r="L358" s="6"/>
      <c r="M358" s="6"/>
      <c r="N358" s="6"/>
      <c r="O358" s="8"/>
      <c r="P358" s="8">
        <f t="shared" si="90"/>
        <v>2</v>
      </c>
      <c r="Q358" s="9">
        <f t="shared" si="91"/>
        <v>1.5</v>
      </c>
      <c r="R358" s="8"/>
      <c r="S358" s="8">
        <f t="shared" si="107"/>
        <v>0</v>
      </c>
      <c r="T358" s="8">
        <f t="shared" si="92"/>
        <v>1</v>
      </c>
      <c r="U358" s="8">
        <f t="shared" si="93"/>
        <v>1</v>
      </c>
      <c r="V358" s="88">
        <f t="shared" si="94"/>
        <v>0</v>
      </c>
      <c r="W358" s="88">
        <f t="shared" si="95"/>
        <v>0</v>
      </c>
      <c r="X358" s="88">
        <f t="shared" si="96"/>
        <v>0</v>
      </c>
      <c r="Y358" s="88">
        <f t="shared" si="97"/>
        <v>0</v>
      </c>
      <c r="Z358" s="88">
        <f t="shared" si="98"/>
        <v>0</v>
      </c>
      <c r="AA358" s="88">
        <f t="shared" si="99"/>
        <v>0</v>
      </c>
      <c r="AB358" s="88">
        <f t="shared" si="100"/>
        <v>0</v>
      </c>
      <c r="AC358" s="88">
        <f t="shared" si="101"/>
        <v>0</v>
      </c>
      <c r="AD358" s="88">
        <f t="shared" si="102"/>
        <v>0</v>
      </c>
      <c r="AE358" s="88">
        <f t="shared" si="103"/>
        <v>0</v>
      </c>
      <c r="AF358" s="8"/>
      <c r="AG358" s="8"/>
      <c r="AH358" s="8">
        <f t="shared" si="104"/>
        <v>2</v>
      </c>
      <c r="AI358" s="8">
        <f t="shared" si="105"/>
        <v>2</v>
      </c>
      <c r="AJ358" s="8" t="str">
        <f t="shared" si="106"/>
        <v>Correct</v>
      </c>
      <c r="AK358" s="8"/>
      <c r="AL358" s="159" t="str">
        <f>IFERROR(VLOOKUP(Table1[[#This Row],[RespondentID]],'All Data'!$A359:$CN931,81,FALSE),"unknown")</f>
        <v>Male</v>
      </c>
      <c r="AM358" s="159">
        <f>IFERROR(VLOOKUP(Table1[[#This Row],[RespondentID]],'All Data'!$A359:$CN931,82,FALSE),"unknown")</f>
        <v>71</v>
      </c>
      <c r="AN358" s="159" t="str">
        <f>IFERROR(VLOOKUP(Table1[[#This Row],[RespondentID]],'All Data'!$A359:$CN931,83,FALSE),"unknown")</f>
        <v>Nassau</v>
      </c>
      <c r="AO358" s="159" t="str">
        <f>IFERROR(VLOOKUP(Table1[[#This Row],[RespondentID]],'All Data'!$A359:$CN931,84,FALSE),"unknown")</f>
        <v>Farmingdale, 11735</v>
      </c>
      <c r="AP358" s="159" t="str">
        <f>IFERROR(VLOOKUP(Table1[[#This Row],[RespondentID]],'All Data'!$A359:$CN931,85,FALSE),"unknown")</f>
        <v>White/Caucasian</v>
      </c>
      <c r="AQ358" s="159" t="str">
        <f>IFERROR(VLOOKUP(Table1[[#This Row],[RespondentID]],'All Data'!$A359:$CN931,86,FALSE),"unknown")</f>
        <v>No</v>
      </c>
      <c r="AR358" s="159" t="str">
        <f>IFERROR(VLOOKUP(Table1[[#This Row],[RespondentID]],'All Data'!$A359:$CN931,87,FALSE),"unknown")</f>
        <v xml:space="preserve">English </v>
      </c>
      <c r="AS358" s="159" t="str">
        <f>IFERROR(VLOOKUP(Table1[[#This Row],[RespondentID]],'All Data'!$A359:$CN931,88,FALSE),"unknown")</f>
        <v>$75,000 to $125,000</v>
      </c>
      <c r="AT358" s="159" t="str">
        <f>IFERROR(VLOOKUP(Table1[[#This Row],[RespondentID]],'All Data'!$A359:$CN931,89,FALSE),"unknown")</f>
        <v>College graduate</v>
      </c>
      <c r="AU358" s="159" t="str">
        <f>IFERROR(VLOOKUP(Table1[[#This Row],[RespondentID]],'All Data'!$A359:$CN931,90,FALSE),"unknown")</f>
        <v>Retired</v>
      </c>
      <c r="AV358" s="159" t="str">
        <f>IFERROR(VLOOKUP(Table1[[#This Row],[RespondentID]],'All Data'!$A359:$CN931,91,FALSE),"unknown")</f>
        <v>Yes</v>
      </c>
      <c r="AW358" s="159" t="str">
        <f>IFERROR(VLOOKUP(Table1[[#This Row],[RespondentID]],'All Data'!$A359:$CN931,92,FALSE),"unknown")</f>
        <v>Yes</v>
      </c>
    </row>
    <row r="359" spans="1:49" x14ac:dyDescent="0.35">
      <c r="A359" s="6">
        <v>7044860846</v>
      </c>
      <c r="B359" s="6"/>
      <c r="C359" s="6"/>
      <c r="D359" s="6"/>
      <c r="E359" s="6"/>
      <c r="F359" s="6"/>
      <c r="G359" s="6"/>
      <c r="H359" s="6"/>
      <c r="I359" s="6"/>
      <c r="J359" s="6" t="s">
        <v>26</v>
      </c>
      <c r="K359" s="6"/>
      <c r="L359" s="6"/>
      <c r="M359" s="6"/>
      <c r="N359" s="6"/>
      <c r="O359" s="8"/>
      <c r="P359" s="8">
        <f t="shared" si="90"/>
        <v>1</v>
      </c>
      <c r="Q359" s="10">
        <f t="shared" si="91"/>
        <v>3</v>
      </c>
      <c r="R359" s="8"/>
      <c r="S359" s="8">
        <f t="shared" si="107"/>
        <v>0</v>
      </c>
      <c r="T359" s="8">
        <f t="shared" si="92"/>
        <v>0</v>
      </c>
      <c r="U359" s="8">
        <f t="shared" si="93"/>
        <v>0</v>
      </c>
      <c r="V359" s="88">
        <f t="shared" si="94"/>
        <v>0</v>
      </c>
      <c r="W359" s="88">
        <f t="shared" si="95"/>
        <v>0</v>
      </c>
      <c r="X359" s="88">
        <f t="shared" si="96"/>
        <v>0</v>
      </c>
      <c r="Y359" s="88">
        <f t="shared" si="97"/>
        <v>0</v>
      </c>
      <c r="Z359" s="88">
        <f t="shared" si="98"/>
        <v>0</v>
      </c>
      <c r="AA359" s="88">
        <f t="shared" si="99"/>
        <v>1</v>
      </c>
      <c r="AB359" s="88">
        <f t="shared" si="100"/>
        <v>0</v>
      </c>
      <c r="AC359" s="88">
        <f t="shared" si="101"/>
        <v>0</v>
      </c>
      <c r="AD359" s="88">
        <f t="shared" si="102"/>
        <v>0</v>
      </c>
      <c r="AE359" s="88">
        <f t="shared" si="103"/>
        <v>0</v>
      </c>
      <c r="AF359" s="8"/>
      <c r="AG359" s="8"/>
      <c r="AH359" s="8">
        <f t="shared" si="104"/>
        <v>1</v>
      </c>
      <c r="AI359" s="8">
        <f t="shared" si="105"/>
        <v>1</v>
      </c>
      <c r="AJ359" s="8" t="str">
        <f t="shared" si="106"/>
        <v>Correct</v>
      </c>
      <c r="AK359" s="8"/>
      <c r="AL359" s="159" t="str">
        <f>IFERROR(VLOOKUP(Table1[[#This Row],[RespondentID]],'All Data'!$A360:$CN932,81,FALSE),"unknown")</f>
        <v>Female</v>
      </c>
      <c r="AM359" s="159">
        <f>IFERROR(VLOOKUP(Table1[[#This Row],[RespondentID]],'All Data'!$A360:$CN932,82,FALSE),"unknown")</f>
        <v>70</v>
      </c>
      <c r="AN359" s="159" t="str">
        <f>IFERROR(VLOOKUP(Table1[[#This Row],[RespondentID]],'All Data'!$A360:$CN932,83,FALSE),"unknown")</f>
        <v>Nassau</v>
      </c>
      <c r="AO359" s="159" t="str">
        <f>IFERROR(VLOOKUP(Table1[[#This Row],[RespondentID]],'All Data'!$A360:$CN932,84,FALSE),"unknown")</f>
        <v>Farmingdale, 11735</v>
      </c>
      <c r="AP359" s="159" t="str">
        <f>IFERROR(VLOOKUP(Table1[[#This Row],[RespondentID]],'All Data'!$A360:$CN932,85,FALSE),"unknown")</f>
        <v>Asian/Pacific Islander</v>
      </c>
      <c r="AQ359" s="159" t="str">
        <f>IFERROR(VLOOKUP(Table1[[#This Row],[RespondentID]],'All Data'!$A360:$CN932,86,FALSE),"unknown")</f>
        <v>No</v>
      </c>
      <c r="AR359" s="159" t="str">
        <f>IFERROR(VLOOKUP(Table1[[#This Row],[RespondentID]],'All Data'!$A360:$CN932,87,FALSE),"unknown")</f>
        <v xml:space="preserve">English </v>
      </c>
      <c r="AS359" s="159" t="str">
        <f>IFERROR(VLOOKUP(Table1[[#This Row],[RespondentID]],'All Data'!$A360:$CN932,88,FALSE),"unknown")</f>
        <v>$20,000 to $34,999</v>
      </c>
      <c r="AT359" s="159">
        <f>IFERROR(VLOOKUP(Table1[[#This Row],[RespondentID]],'All Data'!$A360:$CN932,89,FALSE),"unknown")</f>
        <v>0</v>
      </c>
      <c r="AU359" s="159" t="str">
        <f>IFERROR(VLOOKUP(Table1[[#This Row],[RespondentID]],'All Data'!$A360:$CN932,90,FALSE),"unknown")</f>
        <v>Retired</v>
      </c>
      <c r="AV359" s="159" t="str">
        <f>IFERROR(VLOOKUP(Table1[[#This Row],[RespondentID]],'All Data'!$A360:$CN932,91,FALSE),"unknown")</f>
        <v>Yes</v>
      </c>
      <c r="AW359" s="159" t="str">
        <f>IFERROR(VLOOKUP(Table1[[#This Row],[RespondentID]],'All Data'!$A360:$CN932,92,FALSE),"unknown")</f>
        <v>No</v>
      </c>
    </row>
    <row r="360" spans="1:49" x14ac:dyDescent="0.35">
      <c r="A360" s="6">
        <v>7044860628</v>
      </c>
      <c r="B360" s="6"/>
      <c r="C360" s="6" t="s">
        <v>19</v>
      </c>
      <c r="D360" s="6" t="s">
        <v>20</v>
      </c>
      <c r="E360" s="6"/>
      <c r="F360" s="6"/>
      <c r="G360" s="6"/>
      <c r="H360" s="6"/>
      <c r="I360" s="6" t="s">
        <v>25</v>
      </c>
      <c r="J360" s="6"/>
      <c r="K360" s="6"/>
      <c r="L360" s="6"/>
      <c r="M360" s="6"/>
      <c r="N360" s="6"/>
      <c r="O360" s="8"/>
      <c r="P360" s="8">
        <f t="shared" si="90"/>
        <v>3</v>
      </c>
      <c r="Q360" s="9">
        <f t="shared" si="91"/>
        <v>1</v>
      </c>
      <c r="R360" s="8"/>
      <c r="S360" s="8">
        <f t="shared" si="107"/>
        <v>0</v>
      </c>
      <c r="T360" s="8">
        <f t="shared" si="92"/>
        <v>1</v>
      </c>
      <c r="U360" s="8">
        <f t="shared" si="93"/>
        <v>1</v>
      </c>
      <c r="V360" s="88">
        <f t="shared" si="94"/>
        <v>0</v>
      </c>
      <c r="W360" s="88">
        <f t="shared" si="95"/>
        <v>0</v>
      </c>
      <c r="X360" s="88">
        <f t="shared" si="96"/>
        <v>0</v>
      </c>
      <c r="Y360" s="88">
        <f t="shared" si="97"/>
        <v>0</v>
      </c>
      <c r="Z360" s="88">
        <f t="shared" si="98"/>
        <v>1</v>
      </c>
      <c r="AA360" s="88">
        <f t="shared" si="99"/>
        <v>0</v>
      </c>
      <c r="AB360" s="88">
        <f t="shared" si="100"/>
        <v>0</v>
      </c>
      <c r="AC360" s="88">
        <f t="shared" si="101"/>
        <v>0</v>
      </c>
      <c r="AD360" s="88">
        <f t="shared" si="102"/>
        <v>0</v>
      </c>
      <c r="AE360" s="88">
        <f t="shared" si="103"/>
        <v>0</v>
      </c>
      <c r="AF360" s="8"/>
      <c r="AG360" s="8"/>
      <c r="AH360" s="8">
        <f t="shared" si="104"/>
        <v>3</v>
      </c>
      <c r="AI360" s="8">
        <f t="shared" si="105"/>
        <v>3</v>
      </c>
      <c r="AJ360" s="8" t="str">
        <f t="shared" si="106"/>
        <v>Correct</v>
      </c>
      <c r="AK360" s="8"/>
      <c r="AL360" s="159" t="str">
        <f>IFERROR(VLOOKUP(Table1[[#This Row],[RespondentID]],'All Data'!$A361:$CN933,81,FALSE),"unknown")</f>
        <v>Female</v>
      </c>
      <c r="AM360" s="159">
        <f>IFERROR(VLOOKUP(Table1[[#This Row],[RespondentID]],'All Data'!$A361:$CN933,82,FALSE),"unknown")</f>
        <v>60</v>
      </c>
      <c r="AN360" s="159" t="str">
        <f>IFERROR(VLOOKUP(Table1[[#This Row],[RespondentID]],'All Data'!$A361:$CN933,83,FALSE),"unknown")</f>
        <v>Nassau</v>
      </c>
      <c r="AO360" s="159" t="str">
        <f>IFERROR(VLOOKUP(Table1[[#This Row],[RespondentID]],'All Data'!$A361:$CN933,84,FALSE),"unknown")</f>
        <v>Farmingdale, 11735</v>
      </c>
      <c r="AP360" s="159" t="str">
        <f>IFERROR(VLOOKUP(Table1[[#This Row],[RespondentID]],'All Data'!$A361:$CN933,85,FALSE),"unknown")</f>
        <v>White/Caucasian</v>
      </c>
      <c r="AQ360" s="159">
        <f>IFERROR(VLOOKUP(Table1[[#This Row],[RespondentID]],'All Data'!$A361:$CN933,86,FALSE),"unknown")</f>
        <v>0</v>
      </c>
      <c r="AR360" s="159" t="str">
        <f>IFERROR(VLOOKUP(Table1[[#This Row],[RespondentID]],'All Data'!$A361:$CN933,87,FALSE),"unknown")</f>
        <v xml:space="preserve">English </v>
      </c>
      <c r="AS360" s="159" t="str">
        <f>IFERROR(VLOOKUP(Table1[[#This Row],[RespondentID]],'All Data'!$A361:$CN933,88,FALSE),"unknown")</f>
        <v>$50,000 to $74,999</v>
      </c>
      <c r="AT360" s="159" t="str">
        <f>IFERROR(VLOOKUP(Table1[[#This Row],[RespondentID]],'All Data'!$A361:$CN933,89,FALSE),"unknown")</f>
        <v>Some high school</v>
      </c>
      <c r="AU360" s="159" t="str">
        <f>IFERROR(VLOOKUP(Table1[[#This Row],[RespondentID]],'All Data'!$A361:$CN933,90,FALSE),"unknown")</f>
        <v>Out of work, but not currently looking</v>
      </c>
      <c r="AV360" s="159" t="str">
        <f>IFERROR(VLOOKUP(Table1[[#This Row],[RespondentID]],'All Data'!$A361:$CN933,91,FALSE),"unknown")</f>
        <v>Yes</v>
      </c>
      <c r="AW360" s="159" t="str">
        <f>IFERROR(VLOOKUP(Table1[[#This Row],[RespondentID]],'All Data'!$A361:$CN933,92,FALSE),"unknown")</f>
        <v>Yes</v>
      </c>
    </row>
    <row r="361" spans="1:49" x14ac:dyDescent="0.35">
      <c r="A361" s="6">
        <v>7044860409</v>
      </c>
      <c r="B361" s="6"/>
      <c r="C361" s="6" t="s">
        <v>19</v>
      </c>
      <c r="D361" s="6" t="s">
        <v>20</v>
      </c>
      <c r="E361" s="6"/>
      <c r="F361" s="6"/>
      <c r="G361" s="6"/>
      <c r="H361" s="6"/>
      <c r="I361" s="6"/>
      <c r="J361" s="6" t="s">
        <v>26</v>
      </c>
      <c r="K361" s="6"/>
      <c r="L361" s="6"/>
      <c r="M361" s="6"/>
      <c r="N361" s="6"/>
      <c r="O361" s="8"/>
      <c r="P361" s="8">
        <f t="shared" si="90"/>
        <v>3</v>
      </c>
      <c r="Q361" s="10">
        <f t="shared" si="91"/>
        <v>1</v>
      </c>
      <c r="R361" s="8"/>
      <c r="S361" s="8">
        <f t="shared" si="107"/>
        <v>0</v>
      </c>
      <c r="T361" s="8">
        <f t="shared" si="92"/>
        <v>1</v>
      </c>
      <c r="U361" s="8">
        <f t="shared" si="93"/>
        <v>1</v>
      </c>
      <c r="V361" s="88">
        <f t="shared" si="94"/>
        <v>0</v>
      </c>
      <c r="W361" s="88">
        <f t="shared" si="95"/>
        <v>0</v>
      </c>
      <c r="X361" s="88">
        <f t="shared" si="96"/>
        <v>0</v>
      </c>
      <c r="Y361" s="88">
        <f t="shared" si="97"/>
        <v>0</v>
      </c>
      <c r="Z361" s="88">
        <f t="shared" si="98"/>
        <v>0</v>
      </c>
      <c r="AA361" s="88">
        <f t="shared" si="99"/>
        <v>1</v>
      </c>
      <c r="AB361" s="88">
        <f t="shared" si="100"/>
        <v>0</v>
      </c>
      <c r="AC361" s="88">
        <f t="shared" si="101"/>
        <v>0</v>
      </c>
      <c r="AD361" s="88">
        <f t="shared" si="102"/>
        <v>0</v>
      </c>
      <c r="AE361" s="88">
        <f t="shared" si="103"/>
        <v>0</v>
      </c>
      <c r="AF361" s="8"/>
      <c r="AG361" s="8"/>
      <c r="AH361" s="8">
        <f t="shared" si="104"/>
        <v>3</v>
      </c>
      <c r="AI361" s="8">
        <f t="shared" si="105"/>
        <v>3</v>
      </c>
      <c r="AJ361" s="8" t="str">
        <f t="shared" si="106"/>
        <v>Correct</v>
      </c>
      <c r="AK361" s="8"/>
      <c r="AL361" s="159" t="str">
        <f>IFERROR(VLOOKUP(Table1[[#This Row],[RespondentID]],'All Data'!$A362:$CN934,81,FALSE),"unknown")</f>
        <v>Male</v>
      </c>
      <c r="AM361" s="159">
        <f>IFERROR(VLOOKUP(Table1[[#This Row],[RespondentID]],'All Data'!$A362:$CN934,82,FALSE),"unknown")</f>
        <v>61</v>
      </c>
      <c r="AN361" s="159" t="str">
        <f>IFERROR(VLOOKUP(Table1[[#This Row],[RespondentID]],'All Data'!$A362:$CN934,83,FALSE),"unknown")</f>
        <v>Nassau</v>
      </c>
      <c r="AO361" s="159" t="str">
        <f>IFERROR(VLOOKUP(Table1[[#This Row],[RespondentID]],'All Data'!$A362:$CN934,84,FALSE),"unknown")</f>
        <v>Farmingdale, 11735</v>
      </c>
      <c r="AP361" s="159" t="str">
        <f>IFERROR(VLOOKUP(Table1[[#This Row],[RespondentID]],'All Data'!$A362:$CN934,85,FALSE),"unknown")</f>
        <v>White/Caucasian</v>
      </c>
      <c r="AQ361" s="159" t="str">
        <f>IFERROR(VLOOKUP(Table1[[#This Row],[RespondentID]],'All Data'!$A362:$CN934,86,FALSE),"unknown")</f>
        <v>No</v>
      </c>
      <c r="AR361" s="159" t="str">
        <f>IFERROR(VLOOKUP(Table1[[#This Row],[RespondentID]],'All Data'!$A362:$CN934,87,FALSE),"unknown")</f>
        <v xml:space="preserve">English </v>
      </c>
      <c r="AS361" s="159" t="str">
        <f>IFERROR(VLOOKUP(Table1[[#This Row],[RespondentID]],'All Data'!$A362:$CN934,88,FALSE),"unknown")</f>
        <v>$50,000 to $74,999</v>
      </c>
      <c r="AT361" s="159" t="str">
        <f>IFERROR(VLOOKUP(Table1[[#This Row],[RespondentID]],'All Data'!$A362:$CN934,89,FALSE),"unknown")</f>
        <v>High school graduate</v>
      </c>
      <c r="AU361" s="159" t="str">
        <f>IFERROR(VLOOKUP(Table1[[#This Row],[RespondentID]],'All Data'!$A362:$CN934,90,FALSE),"unknown")</f>
        <v>Employed for wages</v>
      </c>
      <c r="AV361" s="159" t="str">
        <f>IFERROR(VLOOKUP(Table1[[#This Row],[RespondentID]],'All Data'!$A362:$CN934,91,FALSE),"unknown")</f>
        <v>Yes</v>
      </c>
      <c r="AW361" s="159" t="str">
        <f>IFERROR(VLOOKUP(Table1[[#This Row],[RespondentID]],'All Data'!$A362:$CN934,92,FALSE),"unknown")</f>
        <v>Yes</v>
      </c>
    </row>
    <row r="362" spans="1:49" x14ac:dyDescent="0.35">
      <c r="A362" s="6">
        <v>7044860127</v>
      </c>
      <c r="B362" s="6"/>
      <c r="C362" s="6" t="s">
        <v>19</v>
      </c>
      <c r="D362" s="6"/>
      <c r="E362" s="6"/>
      <c r="F362" s="6"/>
      <c r="G362" s="6"/>
      <c r="H362" s="6"/>
      <c r="I362" s="6"/>
      <c r="J362" s="6"/>
      <c r="K362" s="6"/>
      <c r="L362" s="6"/>
      <c r="M362" s="6"/>
      <c r="N362" s="6"/>
      <c r="O362" s="8"/>
      <c r="P362" s="8">
        <f t="shared" si="90"/>
        <v>1</v>
      </c>
      <c r="Q362" s="9">
        <f t="shared" si="91"/>
        <v>3</v>
      </c>
      <c r="R362" s="8"/>
      <c r="S362" s="8">
        <f t="shared" si="107"/>
        <v>0</v>
      </c>
      <c r="T362" s="8">
        <f t="shared" si="92"/>
        <v>1</v>
      </c>
      <c r="U362" s="8">
        <f t="shared" si="93"/>
        <v>0</v>
      </c>
      <c r="V362" s="88">
        <f t="shared" si="94"/>
        <v>0</v>
      </c>
      <c r="W362" s="88">
        <f t="shared" si="95"/>
        <v>0</v>
      </c>
      <c r="X362" s="88">
        <f t="shared" si="96"/>
        <v>0</v>
      </c>
      <c r="Y362" s="88">
        <f t="shared" si="97"/>
        <v>0</v>
      </c>
      <c r="Z362" s="88">
        <f t="shared" si="98"/>
        <v>0</v>
      </c>
      <c r="AA362" s="88">
        <f t="shared" si="99"/>
        <v>0</v>
      </c>
      <c r="AB362" s="88">
        <f t="shared" si="100"/>
        <v>0</v>
      </c>
      <c r="AC362" s="88">
        <f t="shared" si="101"/>
        <v>0</v>
      </c>
      <c r="AD362" s="88">
        <f t="shared" si="102"/>
        <v>0</v>
      </c>
      <c r="AE362" s="88">
        <f t="shared" si="103"/>
        <v>0</v>
      </c>
      <c r="AF362" s="8"/>
      <c r="AG362" s="8"/>
      <c r="AH362" s="8">
        <f t="shared" si="104"/>
        <v>1</v>
      </c>
      <c r="AI362" s="8">
        <f t="shared" si="105"/>
        <v>1</v>
      </c>
      <c r="AJ362" s="8" t="str">
        <f t="shared" si="106"/>
        <v>Correct</v>
      </c>
      <c r="AK362" s="8"/>
      <c r="AL362" s="159" t="str">
        <f>IFERROR(VLOOKUP(Table1[[#This Row],[RespondentID]],'All Data'!$A363:$CN935,81,FALSE),"unknown")</f>
        <v>Male</v>
      </c>
      <c r="AM362" s="159">
        <f>IFERROR(VLOOKUP(Table1[[#This Row],[RespondentID]],'All Data'!$A363:$CN935,82,FALSE),"unknown")</f>
        <v>78</v>
      </c>
      <c r="AN362" s="159" t="str">
        <f>IFERROR(VLOOKUP(Table1[[#This Row],[RespondentID]],'All Data'!$A363:$CN935,83,FALSE),"unknown")</f>
        <v>Nassau</v>
      </c>
      <c r="AO362" s="159" t="str">
        <f>IFERROR(VLOOKUP(Table1[[#This Row],[RespondentID]],'All Data'!$A363:$CN935,84,FALSE),"unknown")</f>
        <v>Farmingdale, 11735</v>
      </c>
      <c r="AP362" s="159" t="str">
        <f>IFERROR(VLOOKUP(Table1[[#This Row],[RespondentID]],'All Data'!$A363:$CN935,85,FALSE),"unknown")</f>
        <v>White/Caucasian</v>
      </c>
      <c r="AQ362" s="159">
        <f>IFERROR(VLOOKUP(Table1[[#This Row],[RespondentID]],'All Data'!$A363:$CN935,86,FALSE),"unknown")</f>
        <v>0</v>
      </c>
      <c r="AR362" s="159" t="str">
        <f>IFERROR(VLOOKUP(Table1[[#This Row],[RespondentID]],'All Data'!$A363:$CN935,87,FALSE),"unknown")</f>
        <v xml:space="preserve"> </v>
      </c>
      <c r="AS362" s="159" t="str">
        <f>IFERROR(VLOOKUP(Table1[[#This Row],[RespondentID]],'All Data'!$A363:$CN935,88,FALSE),"unknown")</f>
        <v>$75,000 to $125,000</v>
      </c>
      <c r="AT362" s="159">
        <f>IFERROR(VLOOKUP(Table1[[#This Row],[RespondentID]],'All Data'!$A363:$CN935,89,FALSE),"unknown")</f>
        <v>0</v>
      </c>
      <c r="AU362" s="159" t="str">
        <f>IFERROR(VLOOKUP(Table1[[#This Row],[RespondentID]],'All Data'!$A363:$CN935,90,FALSE),"unknown")</f>
        <v>Employed for wages</v>
      </c>
      <c r="AV362" s="159" t="str">
        <f>IFERROR(VLOOKUP(Table1[[#This Row],[RespondentID]],'All Data'!$A363:$CN935,91,FALSE),"unknown")</f>
        <v>Yes</v>
      </c>
      <c r="AW362" s="159" t="str">
        <f>IFERROR(VLOOKUP(Table1[[#This Row],[RespondentID]],'All Data'!$A363:$CN935,92,FALSE),"unknown")</f>
        <v>Yes</v>
      </c>
    </row>
    <row r="363" spans="1:49" x14ac:dyDescent="0.35">
      <c r="A363" s="6">
        <v>7044859853</v>
      </c>
      <c r="B363" s="6"/>
      <c r="C363" s="6"/>
      <c r="D363" s="6"/>
      <c r="E363" s="6"/>
      <c r="F363" s="6"/>
      <c r="G363" s="6" t="s">
        <v>23</v>
      </c>
      <c r="H363" s="6"/>
      <c r="I363" s="6" t="s">
        <v>25</v>
      </c>
      <c r="J363" s="6" t="s">
        <v>26</v>
      </c>
      <c r="K363" s="6"/>
      <c r="L363" s="6"/>
      <c r="M363" s="6" t="s">
        <v>29</v>
      </c>
      <c r="N363" s="6" t="s">
        <v>30</v>
      </c>
      <c r="O363" s="8"/>
      <c r="P363" s="8">
        <f t="shared" si="90"/>
        <v>5</v>
      </c>
      <c r="Q363" s="10">
        <f t="shared" si="91"/>
        <v>0.6</v>
      </c>
      <c r="R363" s="8"/>
      <c r="S363" s="8">
        <f t="shared" si="107"/>
        <v>0</v>
      </c>
      <c r="T363" s="8">
        <f t="shared" si="92"/>
        <v>0</v>
      </c>
      <c r="U363" s="8">
        <f t="shared" si="93"/>
        <v>0</v>
      </c>
      <c r="V363" s="88">
        <f t="shared" si="94"/>
        <v>0</v>
      </c>
      <c r="W363" s="88">
        <f t="shared" si="95"/>
        <v>0</v>
      </c>
      <c r="X363" s="88">
        <f t="shared" si="96"/>
        <v>0.6</v>
      </c>
      <c r="Y363" s="88">
        <f t="shared" si="97"/>
        <v>0</v>
      </c>
      <c r="Z363" s="88">
        <f t="shared" si="98"/>
        <v>0.6</v>
      </c>
      <c r="AA363" s="88">
        <f t="shared" si="99"/>
        <v>0.6</v>
      </c>
      <c r="AB363" s="88">
        <f t="shared" si="100"/>
        <v>0</v>
      </c>
      <c r="AC363" s="88">
        <f t="shared" si="101"/>
        <v>0</v>
      </c>
      <c r="AD363" s="88">
        <f t="shared" si="102"/>
        <v>0.6</v>
      </c>
      <c r="AE363" s="88">
        <f t="shared" si="103"/>
        <v>0.6</v>
      </c>
      <c r="AF363" s="8"/>
      <c r="AG363" s="8"/>
      <c r="AH363" s="8">
        <f t="shared" si="104"/>
        <v>3</v>
      </c>
      <c r="AI363" s="8">
        <f t="shared" si="105"/>
        <v>5</v>
      </c>
      <c r="AJ363" s="8" t="str">
        <f t="shared" si="106"/>
        <v>Correct</v>
      </c>
      <c r="AK363" s="8"/>
      <c r="AL363" s="159" t="str">
        <f>IFERROR(VLOOKUP(Table1[[#This Row],[RespondentID]],'All Data'!$A364:$CN936,81,FALSE),"unknown")</f>
        <v>Female</v>
      </c>
      <c r="AM363" s="159">
        <f>IFERROR(VLOOKUP(Table1[[#This Row],[RespondentID]],'All Data'!$A364:$CN936,82,FALSE),"unknown")</f>
        <v>66</v>
      </c>
      <c r="AN363" s="159" t="str">
        <f>IFERROR(VLOOKUP(Table1[[#This Row],[RespondentID]],'All Data'!$A364:$CN936,83,FALSE),"unknown")</f>
        <v>Nassau</v>
      </c>
      <c r="AO363" s="159" t="str">
        <f>IFERROR(VLOOKUP(Table1[[#This Row],[RespondentID]],'All Data'!$A364:$CN936,84,FALSE),"unknown")</f>
        <v>Farmingdale, 11735</v>
      </c>
      <c r="AP363" s="159" t="str">
        <f>IFERROR(VLOOKUP(Table1[[#This Row],[RespondentID]],'All Data'!$A364:$CN936,85,FALSE),"unknown")</f>
        <v>Other (please specify)</v>
      </c>
      <c r="AQ363" s="159" t="str">
        <f>IFERROR(VLOOKUP(Table1[[#This Row],[RespondentID]],'All Data'!$A364:$CN936,86,FALSE),"unknown")</f>
        <v>Yes</v>
      </c>
      <c r="AR363" s="159" t="str">
        <f>IFERROR(VLOOKUP(Table1[[#This Row],[RespondentID]],'All Data'!$A364:$CN936,87,FALSE),"unknown")</f>
        <v xml:space="preserve">English </v>
      </c>
      <c r="AS363" s="159" t="str">
        <f>IFERROR(VLOOKUP(Table1[[#This Row],[RespondentID]],'All Data'!$A364:$CN936,88,FALSE),"unknown")</f>
        <v>$75,000 to $125,000</v>
      </c>
      <c r="AT363" s="159" t="str">
        <f>IFERROR(VLOOKUP(Table1[[#This Row],[RespondentID]],'All Data'!$A364:$CN936,89,FALSE),"unknown")</f>
        <v>Graduate school</v>
      </c>
      <c r="AU363" s="159" t="str">
        <f>IFERROR(VLOOKUP(Table1[[#This Row],[RespondentID]],'All Data'!$A364:$CN936,90,FALSE),"unknown")</f>
        <v>Employed for wages</v>
      </c>
      <c r="AV363" s="159" t="str">
        <f>IFERROR(VLOOKUP(Table1[[#This Row],[RespondentID]],'All Data'!$A364:$CN936,91,FALSE),"unknown")</f>
        <v>Yes</v>
      </c>
      <c r="AW363" s="159" t="str">
        <f>IFERROR(VLOOKUP(Table1[[#This Row],[RespondentID]],'All Data'!$A364:$CN936,92,FALSE),"unknown")</f>
        <v>Yes</v>
      </c>
    </row>
    <row r="364" spans="1:49" x14ac:dyDescent="0.35">
      <c r="A364" s="6">
        <v>7044859540</v>
      </c>
      <c r="B364" s="6"/>
      <c r="C364" s="6" t="s">
        <v>19</v>
      </c>
      <c r="D364" s="6"/>
      <c r="E364" s="6"/>
      <c r="F364" s="6"/>
      <c r="G364" s="6"/>
      <c r="H364" s="6"/>
      <c r="I364" s="6"/>
      <c r="J364" s="6"/>
      <c r="K364" s="6"/>
      <c r="L364" s="6"/>
      <c r="M364" s="6"/>
      <c r="N364" s="6" t="s">
        <v>30</v>
      </c>
      <c r="O364" s="8"/>
      <c r="P364" s="8">
        <f t="shared" si="90"/>
        <v>2</v>
      </c>
      <c r="Q364" s="9">
        <f t="shared" si="91"/>
        <v>1.5</v>
      </c>
      <c r="R364" s="8"/>
      <c r="S364" s="8">
        <f t="shared" si="107"/>
        <v>0</v>
      </c>
      <c r="T364" s="8">
        <f t="shared" si="92"/>
        <v>1</v>
      </c>
      <c r="U364" s="8">
        <f t="shared" si="93"/>
        <v>0</v>
      </c>
      <c r="V364" s="88">
        <f t="shared" si="94"/>
        <v>0</v>
      </c>
      <c r="W364" s="88">
        <f t="shared" si="95"/>
        <v>0</v>
      </c>
      <c r="X364" s="88">
        <f t="shared" si="96"/>
        <v>0</v>
      </c>
      <c r="Y364" s="88">
        <f t="shared" si="97"/>
        <v>0</v>
      </c>
      <c r="Z364" s="88">
        <f t="shared" si="98"/>
        <v>0</v>
      </c>
      <c r="AA364" s="88">
        <f t="shared" si="99"/>
        <v>0</v>
      </c>
      <c r="AB364" s="88">
        <f t="shared" si="100"/>
        <v>0</v>
      </c>
      <c r="AC364" s="88">
        <f t="shared" si="101"/>
        <v>0</v>
      </c>
      <c r="AD364" s="88">
        <f t="shared" si="102"/>
        <v>0</v>
      </c>
      <c r="AE364" s="88">
        <f t="shared" si="103"/>
        <v>1</v>
      </c>
      <c r="AF364" s="8"/>
      <c r="AG364" s="8"/>
      <c r="AH364" s="8">
        <f t="shared" si="104"/>
        <v>2</v>
      </c>
      <c r="AI364" s="8">
        <f t="shared" si="105"/>
        <v>2</v>
      </c>
      <c r="AJ364" s="8" t="str">
        <f t="shared" si="106"/>
        <v>Correct</v>
      </c>
      <c r="AK364" s="8"/>
      <c r="AL364" s="159" t="str">
        <f>IFERROR(VLOOKUP(Table1[[#This Row],[RespondentID]],'All Data'!$A365:$CN937,81,FALSE),"unknown")</f>
        <v>Male</v>
      </c>
      <c r="AM364" s="159">
        <f>IFERROR(VLOOKUP(Table1[[#This Row],[RespondentID]],'All Data'!$A365:$CN937,82,FALSE),"unknown")</f>
        <v>68</v>
      </c>
      <c r="AN364" s="159" t="str">
        <f>IFERROR(VLOOKUP(Table1[[#This Row],[RespondentID]],'All Data'!$A365:$CN937,83,FALSE),"unknown")</f>
        <v>Suffolk</v>
      </c>
      <c r="AO364" s="159" t="str">
        <f>IFERROR(VLOOKUP(Table1[[#This Row],[RespondentID]],'All Data'!$A365:$CN937,84,FALSE),"unknown")</f>
        <v>Northport, 11768</v>
      </c>
      <c r="AP364" s="159" t="str">
        <f>IFERROR(VLOOKUP(Table1[[#This Row],[RespondentID]],'All Data'!$A365:$CN937,85,FALSE),"unknown")</f>
        <v>White/Caucasian</v>
      </c>
      <c r="AQ364" s="159" t="str">
        <f>IFERROR(VLOOKUP(Table1[[#This Row],[RespondentID]],'All Data'!$A365:$CN937,86,FALSE),"unknown")</f>
        <v>No</v>
      </c>
      <c r="AR364" s="159" t="str">
        <f>IFERROR(VLOOKUP(Table1[[#This Row],[RespondentID]],'All Data'!$A365:$CN937,87,FALSE),"unknown")</f>
        <v xml:space="preserve">English </v>
      </c>
      <c r="AS364" s="159" t="str">
        <f>IFERROR(VLOOKUP(Table1[[#This Row],[RespondentID]],'All Data'!$A365:$CN937,88,FALSE),"unknown")</f>
        <v>$75,000 to $125,000</v>
      </c>
      <c r="AT364" s="159" t="str">
        <f>IFERROR(VLOOKUP(Table1[[#This Row],[RespondentID]],'All Data'!$A365:$CN937,89,FALSE),"unknown")</f>
        <v>Graduate school</v>
      </c>
      <c r="AU364" s="159" t="str">
        <f>IFERROR(VLOOKUP(Table1[[#This Row],[RespondentID]],'All Data'!$A365:$CN937,90,FALSE),"unknown")</f>
        <v>Retired</v>
      </c>
      <c r="AV364" s="159" t="str">
        <f>IFERROR(VLOOKUP(Table1[[#This Row],[RespondentID]],'All Data'!$A365:$CN937,91,FALSE),"unknown")</f>
        <v>Yes</v>
      </c>
      <c r="AW364" s="159" t="str">
        <f>IFERROR(VLOOKUP(Table1[[#This Row],[RespondentID]],'All Data'!$A365:$CN937,92,FALSE),"unknown")</f>
        <v>Yes</v>
      </c>
    </row>
    <row r="365" spans="1:49" x14ac:dyDescent="0.35">
      <c r="A365" s="6">
        <v>7044859265</v>
      </c>
      <c r="B365" s="6"/>
      <c r="C365" s="6" t="s">
        <v>19</v>
      </c>
      <c r="D365" s="6"/>
      <c r="E365" s="6" t="s">
        <v>21</v>
      </c>
      <c r="F365" s="6"/>
      <c r="G365" s="6"/>
      <c r="H365" s="6"/>
      <c r="I365" s="6" t="s">
        <v>25</v>
      </c>
      <c r="J365" s="6"/>
      <c r="K365" s="6"/>
      <c r="L365" s="6"/>
      <c r="M365" s="6"/>
      <c r="N365" s="6"/>
      <c r="O365" s="8"/>
      <c r="P365" s="8">
        <f t="shared" si="90"/>
        <v>3</v>
      </c>
      <c r="Q365" s="10">
        <f t="shared" si="91"/>
        <v>1</v>
      </c>
      <c r="R365" s="8"/>
      <c r="S365" s="8">
        <f t="shared" si="107"/>
        <v>0</v>
      </c>
      <c r="T365" s="8">
        <f t="shared" si="92"/>
        <v>1</v>
      </c>
      <c r="U365" s="8">
        <f t="shared" si="93"/>
        <v>0</v>
      </c>
      <c r="V365" s="88">
        <f t="shared" si="94"/>
        <v>1</v>
      </c>
      <c r="W365" s="88">
        <f t="shared" si="95"/>
        <v>0</v>
      </c>
      <c r="X365" s="88">
        <f t="shared" si="96"/>
        <v>0</v>
      </c>
      <c r="Y365" s="88">
        <f t="shared" si="97"/>
        <v>0</v>
      </c>
      <c r="Z365" s="88">
        <f t="shared" si="98"/>
        <v>1</v>
      </c>
      <c r="AA365" s="88">
        <f t="shared" si="99"/>
        <v>0</v>
      </c>
      <c r="AB365" s="88">
        <f t="shared" si="100"/>
        <v>0</v>
      </c>
      <c r="AC365" s="88">
        <f t="shared" si="101"/>
        <v>0</v>
      </c>
      <c r="AD365" s="88">
        <f t="shared" si="102"/>
        <v>0</v>
      </c>
      <c r="AE365" s="88">
        <f t="shared" si="103"/>
        <v>0</v>
      </c>
      <c r="AF365" s="8"/>
      <c r="AG365" s="8"/>
      <c r="AH365" s="8">
        <f t="shared" si="104"/>
        <v>3</v>
      </c>
      <c r="AI365" s="8">
        <f t="shared" si="105"/>
        <v>3</v>
      </c>
      <c r="AJ365" s="8" t="str">
        <f t="shared" si="106"/>
        <v>Correct</v>
      </c>
      <c r="AK365" s="8"/>
      <c r="AL365" s="159" t="str">
        <f>IFERROR(VLOOKUP(Table1[[#This Row],[RespondentID]],'All Data'!$A366:$CN938,81,FALSE),"unknown")</f>
        <v>Female</v>
      </c>
      <c r="AM365" s="159">
        <f>IFERROR(VLOOKUP(Table1[[#This Row],[RespondentID]],'All Data'!$A366:$CN938,82,FALSE),"unknown")</f>
        <v>82</v>
      </c>
      <c r="AN365" s="159" t="str">
        <f>IFERROR(VLOOKUP(Table1[[#This Row],[RespondentID]],'All Data'!$A366:$CN938,83,FALSE),"unknown")</f>
        <v>Suffolk</v>
      </c>
      <c r="AO365" s="159" t="str">
        <f>IFERROR(VLOOKUP(Table1[[#This Row],[RespondentID]],'All Data'!$A366:$CN938,84,FALSE),"unknown")</f>
        <v>Northport, 11768</v>
      </c>
      <c r="AP365" s="159" t="str">
        <f>IFERROR(VLOOKUP(Table1[[#This Row],[RespondentID]],'All Data'!$A366:$CN938,85,FALSE),"unknown")</f>
        <v>White/Caucasian</v>
      </c>
      <c r="AQ365" s="159">
        <f>IFERROR(VLOOKUP(Table1[[#This Row],[RespondentID]],'All Data'!$A366:$CN938,86,FALSE),"unknown")</f>
        <v>0</v>
      </c>
      <c r="AR365" s="159" t="str">
        <f>IFERROR(VLOOKUP(Table1[[#This Row],[RespondentID]],'All Data'!$A366:$CN938,87,FALSE),"unknown")</f>
        <v xml:space="preserve">English </v>
      </c>
      <c r="AS365" s="159" t="str">
        <f>IFERROR(VLOOKUP(Table1[[#This Row],[RespondentID]],'All Data'!$A366:$CN938,88,FALSE),"unknown")</f>
        <v>$20,000 to $34,999</v>
      </c>
      <c r="AT365" s="159" t="str">
        <f>IFERROR(VLOOKUP(Table1[[#This Row],[RespondentID]],'All Data'!$A366:$CN938,89,FALSE),"unknown")</f>
        <v>College graduate</v>
      </c>
      <c r="AU365" s="159" t="str">
        <f>IFERROR(VLOOKUP(Table1[[#This Row],[RespondentID]],'All Data'!$A366:$CN938,90,FALSE),"unknown")</f>
        <v>Retired</v>
      </c>
      <c r="AV365" s="159" t="str">
        <f>IFERROR(VLOOKUP(Table1[[#This Row],[RespondentID]],'All Data'!$A366:$CN938,91,FALSE),"unknown")</f>
        <v>Yes</v>
      </c>
      <c r="AW365" s="159" t="str">
        <f>IFERROR(VLOOKUP(Table1[[#This Row],[RespondentID]],'All Data'!$A366:$CN938,92,FALSE),"unknown")</f>
        <v>No</v>
      </c>
    </row>
    <row r="366" spans="1:49" x14ac:dyDescent="0.35">
      <c r="A366" s="6">
        <v>7044859000</v>
      </c>
      <c r="B366" s="6" t="s">
        <v>18</v>
      </c>
      <c r="C366" s="6"/>
      <c r="D366" s="6" t="s">
        <v>20</v>
      </c>
      <c r="E366" s="6"/>
      <c r="F366" s="6"/>
      <c r="G366" s="6"/>
      <c r="H366" s="6"/>
      <c r="I366" s="6" t="s">
        <v>25</v>
      </c>
      <c r="J366" s="6" t="s">
        <v>26</v>
      </c>
      <c r="K366" s="6"/>
      <c r="L366" s="6"/>
      <c r="M366" s="6"/>
      <c r="N366" s="6" t="s">
        <v>30</v>
      </c>
      <c r="O366" s="8"/>
      <c r="P366" s="8">
        <f t="shared" si="90"/>
        <v>5</v>
      </c>
      <c r="Q366" s="9">
        <f t="shared" si="91"/>
        <v>0.6</v>
      </c>
      <c r="R366" s="8"/>
      <c r="S366" s="8">
        <f t="shared" si="107"/>
        <v>0.6</v>
      </c>
      <c r="T366" s="8">
        <f t="shared" si="92"/>
        <v>0</v>
      </c>
      <c r="U366" s="8">
        <f t="shared" si="93"/>
        <v>0.6</v>
      </c>
      <c r="V366" s="88">
        <f t="shared" si="94"/>
        <v>0</v>
      </c>
      <c r="W366" s="88">
        <f t="shared" si="95"/>
        <v>0</v>
      </c>
      <c r="X366" s="88">
        <f t="shared" si="96"/>
        <v>0</v>
      </c>
      <c r="Y366" s="88">
        <f t="shared" si="97"/>
        <v>0</v>
      </c>
      <c r="Z366" s="88">
        <f t="shared" si="98"/>
        <v>0.6</v>
      </c>
      <c r="AA366" s="88">
        <f t="shared" si="99"/>
        <v>0.6</v>
      </c>
      <c r="AB366" s="88">
        <f t="shared" si="100"/>
        <v>0</v>
      </c>
      <c r="AC366" s="88">
        <f t="shared" si="101"/>
        <v>0</v>
      </c>
      <c r="AD366" s="88">
        <f t="shared" si="102"/>
        <v>0</v>
      </c>
      <c r="AE366" s="88">
        <f t="shared" si="103"/>
        <v>0.6</v>
      </c>
      <c r="AF366" s="8"/>
      <c r="AG366" s="8"/>
      <c r="AH366" s="8">
        <f t="shared" si="104"/>
        <v>3</v>
      </c>
      <c r="AI366" s="8">
        <f t="shared" si="105"/>
        <v>5</v>
      </c>
      <c r="AJ366" s="8" t="str">
        <f t="shared" si="106"/>
        <v>Correct</v>
      </c>
      <c r="AK366" s="8"/>
      <c r="AL366" s="159" t="str">
        <f>IFERROR(VLOOKUP(Table1[[#This Row],[RespondentID]],'All Data'!$A367:$CN939,81,FALSE),"unknown")</f>
        <v>Female</v>
      </c>
      <c r="AM366" s="159">
        <f>IFERROR(VLOOKUP(Table1[[#This Row],[RespondentID]],'All Data'!$A367:$CN939,82,FALSE),"unknown")</f>
        <v>62</v>
      </c>
      <c r="AN366" s="159" t="str">
        <f>IFERROR(VLOOKUP(Table1[[#This Row],[RespondentID]],'All Data'!$A367:$CN939,83,FALSE),"unknown")</f>
        <v>Suffolk</v>
      </c>
      <c r="AO366" s="159" t="str">
        <f>IFERROR(VLOOKUP(Table1[[#This Row],[RespondentID]],'All Data'!$A367:$CN939,84,FALSE),"unknown")</f>
        <v>Elwood, 11731</v>
      </c>
      <c r="AP366" s="159" t="str">
        <f>IFERROR(VLOOKUP(Table1[[#This Row],[RespondentID]],'All Data'!$A367:$CN939,85,FALSE),"unknown")</f>
        <v>White/Caucasian</v>
      </c>
      <c r="AQ366" s="159" t="str">
        <f>IFERROR(VLOOKUP(Table1[[#This Row],[RespondentID]],'All Data'!$A367:$CN939,86,FALSE),"unknown")</f>
        <v>No</v>
      </c>
      <c r="AR366" s="159" t="str">
        <f>IFERROR(VLOOKUP(Table1[[#This Row],[RespondentID]],'All Data'!$A367:$CN939,87,FALSE),"unknown")</f>
        <v xml:space="preserve">English </v>
      </c>
      <c r="AS366" s="159" t="str">
        <f>IFERROR(VLOOKUP(Table1[[#This Row],[RespondentID]],'All Data'!$A367:$CN939,88,FALSE),"unknown")</f>
        <v>$20,000 to $34,999</v>
      </c>
      <c r="AT366" s="159" t="str">
        <f>IFERROR(VLOOKUP(Table1[[#This Row],[RespondentID]],'All Data'!$A367:$CN939,89,FALSE),"unknown")</f>
        <v>Some college</v>
      </c>
      <c r="AU366" s="159" t="str">
        <f>IFERROR(VLOOKUP(Table1[[#This Row],[RespondentID]],'All Data'!$A367:$CN939,90,FALSE),"unknown")</f>
        <v>Retired</v>
      </c>
      <c r="AV366" s="159" t="str">
        <f>IFERROR(VLOOKUP(Table1[[#This Row],[RespondentID]],'All Data'!$A367:$CN939,91,FALSE),"unknown")</f>
        <v>Yes</v>
      </c>
      <c r="AW366" s="159">
        <f>IFERROR(VLOOKUP(Table1[[#This Row],[RespondentID]],'All Data'!$A367:$CN939,92,FALSE),"unknown")</f>
        <v>0</v>
      </c>
    </row>
    <row r="367" spans="1:49" x14ac:dyDescent="0.35">
      <c r="A367" s="6">
        <v>7044858642</v>
      </c>
      <c r="B367" s="6"/>
      <c r="C367" s="6" t="s">
        <v>19</v>
      </c>
      <c r="D367" s="6"/>
      <c r="E367" s="6"/>
      <c r="F367" s="6"/>
      <c r="G367" s="6"/>
      <c r="H367" s="6"/>
      <c r="I367" s="6" t="s">
        <v>25</v>
      </c>
      <c r="J367" s="6"/>
      <c r="K367" s="6"/>
      <c r="L367" s="6"/>
      <c r="M367" s="6" t="s">
        <v>29</v>
      </c>
      <c r="N367" s="6"/>
      <c r="O367" s="8"/>
      <c r="P367" s="8">
        <f t="shared" si="90"/>
        <v>3</v>
      </c>
      <c r="Q367" s="10">
        <f t="shared" si="91"/>
        <v>1</v>
      </c>
      <c r="R367" s="8"/>
      <c r="S367" s="8">
        <f t="shared" si="107"/>
        <v>0</v>
      </c>
      <c r="T367" s="8">
        <f t="shared" si="92"/>
        <v>1</v>
      </c>
      <c r="U367" s="8">
        <f t="shared" si="93"/>
        <v>0</v>
      </c>
      <c r="V367" s="88">
        <f t="shared" si="94"/>
        <v>0</v>
      </c>
      <c r="W367" s="88">
        <f t="shared" si="95"/>
        <v>0</v>
      </c>
      <c r="X367" s="88">
        <f t="shared" si="96"/>
        <v>0</v>
      </c>
      <c r="Y367" s="88">
        <f t="shared" si="97"/>
        <v>0</v>
      </c>
      <c r="Z367" s="88">
        <f t="shared" si="98"/>
        <v>1</v>
      </c>
      <c r="AA367" s="88">
        <f t="shared" si="99"/>
        <v>0</v>
      </c>
      <c r="AB367" s="88">
        <f t="shared" si="100"/>
        <v>0</v>
      </c>
      <c r="AC367" s="88">
        <f t="shared" si="101"/>
        <v>0</v>
      </c>
      <c r="AD367" s="88">
        <f t="shared" si="102"/>
        <v>1</v>
      </c>
      <c r="AE367" s="88">
        <f t="shared" si="103"/>
        <v>0</v>
      </c>
      <c r="AF367" s="8"/>
      <c r="AG367" s="8"/>
      <c r="AH367" s="8">
        <f t="shared" si="104"/>
        <v>3</v>
      </c>
      <c r="AI367" s="8">
        <f t="shared" si="105"/>
        <v>3</v>
      </c>
      <c r="AJ367" s="8" t="str">
        <f t="shared" si="106"/>
        <v>Correct</v>
      </c>
      <c r="AK367" s="8"/>
      <c r="AL367" s="159" t="str">
        <f>IFERROR(VLOOKUP(Table1[[#This Row],[RespondentID]],'All Data'!$A368:$CN940,81,FALSE),"unknown")</f>
        <v>Female</v>
      </c>
      <c r="AM367" s="159">
        <f>IFERROR(VLOOKUP(Table1[[#This Row],[RespondentID]],'All Data'!$A368:$CN940,82,FALSE),"unknown")</f>
        <v>61</v>
      </c>
      <c r="AN367" s="159" t="str">
        <f>IFERROR(VLOOKUP(Table1[[#This Row],[RespondentID]],'All Data'!$A368:$CN940,83,FALSE),"unknown")</f>
        <v>Suffolk</v>
      </c>
      <c r="AO367" s="159" t="str">
        <f>IFERROR(VLOOKUP(Table1[[#This Row],[RespondentID]],'All Data'!$A368:$CN940,84,FALSE),"unknown")</f>
        <v>Elwood, 11731</v>
      </c>
      <c r="AP367" s="159" t="str">
        <f>IFERROR(VLOOKUP(Table1[[#This Row],[RespondentID]],'All Data'!$A368:$CN940,85,FALSE),"unknown")</f>
        <v>Asian/Pacific Islander</v>
      </c>
      <c r="AQ367" s="159" t="str">
        <f>IFERROR(VLOOKUP(Table1[[#This Row],[RespondentID]],'All Data'!$A368:$CN940,86,FALSE),"unknown")</f>
        <v>No</v>
      </c>
      <c r="AR367" s="159" t="str">
        <f>IFERROR(VLOOKUP(Table1[[#This Row],[RespondentID]],'All Data'!$A368:$CN940,87,FALSE),"unknown")</f>
        <v xml:space="preserve">English </v>
      </c>
      <c r="AS367" s="159" t="str">
        <f>IFERROR(VLOOKUP(Table1[[#This Row],[RespondentID]],'All Data'!$A368:$CN940,88,FALSE),"unknown")</f>
        <v>$50,000 to $74,999</v>
      </c>
      <c r="AT367" s="159" t="str">
        <f>IFERROR(VLOOKUP(Table1[[#This Row],[RespondentID]],'All Data'!$A368:$CN940,89,FALSE),"unknown")</f>
        <v>College graduate</v>
      </c>
      <c r="AU367" s="159" t="str">
        <f>IFERROR(VLOOKUP(Table1[[#This Row],[RespondentID]],'All Data'!$A368:$CN940,90,FALSE),"unknown")</f>
        <v>Retired</v>
      </c>
      <c r="AV367" s="159" t="str">
        <f>IFERROR(VLOOKUP(Table1[[#This Row],[RespondentID]],'All Data'!$A368:$CN940,91,FALSE),"unknown")</f>
        <v>Yes</v>
      </c>
      <c r="AW367" s="159" t="str">
        <f>IFERROR(VLOOKUP(Table1[[#This Row],[RespondentID]],'All Data'!$A368:$CN940,92,FALSE),"unknown")</f>
        <v>Yes</v>
      </c>
    </row>
    <row r="368" spans="1:49" x14ac:dyDescent="0.35">
      <c r="A368" s="6">
        <v>7044858325</v>
      </c>
      <c r="B368" s="6"/>
      <c r="C368" s="6" t="s">
        <v>19</v>
      </c>
      <c r="D368" s="6"/>
      <c r="E368" s="6"/>
      <c r="F368" s="6"/>
      <c r="G368" s="6"/>
      <c r="H368" s="6"/>
      <c r="I368" s="6"/>
      <c r="J368" s="6"/>
      <c r="K368" s="6"/>
      <c r="L368" s="6"/>
      <c r="M368" s="6"/>
      <c r="N368" s="6"/>
      <c r="O368" s="8"/>
      <c r="P368" s="8">
        <f t="shared" si="90"/>
        <v>1</v>
      </c>
      <c r="Q368" s="9">
        <f t="shared" si="91"/>
        <v>3</v>
      </c>
      <c r="R368" s="8"/>
      <c r="S368" s="8">
        <f t="shared" si="107"/>
        <v>0</v>
      </c>
      <c r="T368" s="8">
        <f t="shared" si="92"/>
        <v>1</v>
      </c>
      <c r="U368" s="8">
        <f t="shared" si="93"/>
        <v>0</v>
      </c>
      <c r="V368" s="88">
        <f t="shared" si="94"/>
        <v>0</v>
      </c>
      <c r="W368" s="88">
        <f t="shared" si="95"/>
        <v>0</v>
      </c>
      <c r="X368" s="88">
        <f t="shared" si="96"/>
        <v>0</v>
      </c>
      <c r="Y368" s="88">
        <f t="shared" si="97"/>
        <v>0</v>
      </c>
      <c r="Z368" s="88">
        <f t="shared" si="98"/>
        <v>0</v>
      </c>
      <c r="AA368" s="88">
        <f t="shared" si="99"/>
        <v>0</v>
      </c>
      <c r="AB368" s="88">
        <f t="shared" si="100"/>
        <v>0</v>
      </c>
      <c r="AC368" s="88">
        <f t="shared" si="101"/>
        <v>0</v>
      </c>
      <c r="AD368" s="88">
        <f t="shared" si="102"/>
        <v>0</v>
      </c>
      <c r="AE368" s="88">
        <f t="shared" si="103"/>
        <v>0</v>
      </c>
      <c r="AF368" s="8"/>
      <c r="AG368" s="8"/>
      <c r="AH368" s="8">
        <f t="shared" si="104"/>
        <v>1</v>
      </c>
      <c r="AI368" s="8">
        <f t="shared" si="105"/>
        <v>1</v>
      </c>
      <c r="AJ368" s="8" t="str">
        <f t="shared" si="106"/>
        <v>Correct</v>
      </c>
      <c r="AK368" s="8"/>
      <c r="AL368" s="159" t="str">
        <f>IFERROR(VLOOKUP(Table1[[#This Row],[RespondentID]],'All Data'!$A369:$CN941,81,FALSE),"unknown")</f>
        <v>Female</v>
      </c>
      <c r="AM368" s="159">
        <f>IFERROR(VLOOKUP(Table1[[#This Row],[RespondentID]],'All Data'!$A369:$CN941,82,FALSE),"unknown")</f>
        <v>68</v>
      </c>
      <c r="AN368" s="159" t="str">
        <f>IFERROR(VLOOKUP(Table1[[#This Row],[RespondentID]],'All Data'!$A369:$CN941,83,FALSE),"unknown")</f>
        <v>Suffolk</v>
      </c>
      <c r="AO368" s="159" t="str">
        <f>IFERROR(VLOOKUP(Table1[[#This Row],[RespondentID]],'All Data'!$A369:$CN941,84,FALSE),"unknown")</f>
        <v>Northport, 11768</v>
      </c>
      <c r="AP368" s="159" t="str">
        <f>IFERROR(VLOOKUP(Table1[[#This Row],[RespondentID]],'All Data'!$A369:$CN941,85,FALSE),"unknown")</f>
        <v>White/Caucasian</v>
      </c>
      <c r="AQ368" s="159">
        <f>IFERROR(VLOOKUP(Table1[[#This Row],[RespondentID]],'All Data'!$A369:$CN941,86,FALSE),"unknown")</f>
        <v>0</v>
      </c>
      <c r="AR368" s="159" t="str">
        <f>IFERROR(VLOOKUP(Table1[[#This Row],[RespondentID]],'All Data'!$A369:$CN941,87,FALSE),"unknown")</f>
        <v xml:space="preserve">English </v>
      </c>
      <c r="AS368" s="159" t="str">
        <f>IFERROR(VLOOKUP(Table1[[#This Row],[RespondentID]],'All Data'!$A369:$CN941,88,FALSE),"unknown")</f>
        <v>$75,000 to $125,000</v>
      </c>
      <c r="AT368" s="159" t="str">
        <f>IFERROR(VLOOKUP(Table1[[#This Row],[RespondentID]],'All Data'!$A369:$CN941,89,FALSE),"unknown")</f>
        <v>College graduate</v>
      </c>
      <c r="AU368" s="159" t="str">
        <f>IFERROR(VLOOKUP(Table1[[#This Row],[RespondentID]],'All Data'!$A369:$CN941,90,FALSE),"unknown")</f>
        <v>Retired</v>
      </c>
      <c r="AV368" s="159" t="str">
        <f>IFERROR(VLOOKUP(Table1[[#This Row],[RespondentID]],'All Data'!$A369:$CN941,91,FALSE),"unknown")</f>
        <v>Yes</v>
      </c>
      <c r="AW368" s="159" t="str">
        <f>IFERROR(VLOOKUP(Table1[[#This Row],[RespondentID]],'All Data'!$A369:$CN941,92,FALSE),"unknown")</f>
        <v>Yes</v>
      </c>
    </row>
    <row r="369" spans="1:49" x14ac:dyDescent="0.35">
      <c r="A369" s="6">
        <v>7044858127</v>
      </c>
      <c r="B369" s="6"/>
      <c r="C369" s="6"/>
      <c r="D369" s="6" t="s">
        <v>20</v>
      </c>
      <c r="E369" s="6"/>
      <c r="F369" s="6"/>
      <c r="G369" s="6"/>
      <c r="H369" s="6"/>
      <c r="I369" s="6"/>
      <c r="J369" s="6" t="s">
        <v>26</v>
      </c>
      <c r="K369" s="6"/>
      <c r="L369" s="6"/>
      <c r="M369" s="6"/>
      <c r="N369" s="6" t="s">
        <v>30</v>
      </c>
      <c r="O369" s="8"/>
      <c r="P369" s="8">
        <f t="shared" si="90"/>
        <v>3</v>
      </c>
      <c r="Q369" s="10">
        <f t="shared" si="91"/>
        <v>1</v>
      </c>
      <c r="R369" s="8"/>
      <c r="S369" s="8">
        <f t="shared" si="107"/>
        <v>0</v>
      </c>
      <c r="T369" s="8">
        <f t="shared" si="92"/>
        <v>0</v>
      </c>
      <c r="U369" s="8">
        <f t="shared" si="93"/>
        <v>1</v>
      </c>
      <c r="V369" s="88">
        <f t="shared" si="94"/>
        <v>0</v>
      </c>
      <c r="W369" s="88">
        <f t="shared" si="95"/>
        <v>0</v>
      </c>
      <c r="X369" s="88">
        <f t="shared" si="96"/>
        <v>0</v>
      </c>
      <c r="Y369" s="88">
        <f t="shared" si="97"/>
        <v>0</v>
      </c>
      <c r="Z369" s="88">
        <f t="shared" si="98"/>
        <v>0</v>
      </c>
      <c r="AA369" s="88">
        <f t="shared" si="99"/>
        <v>1</v>
      </c>
      <c r="AB369" s="88">
        <f t="shared" si="100"/>
        <v>0</v>
      </c>
      <c r="AC369" s="88">
        <f t="shared" si="101"/>
        <v>0</v>
      </c>
      <c r="AD369" s="88">
        <f t="shared" si="102"/>
        <v>0</v>
      </c>
      <c r="AE369" s="88">
        <f t="shared" si="103"/>
        <v>1</v>
      </c>
      <c r="AF369" s="8"/>
      <c r="AG369" s="8"/>
      <c r="AH369" s="8">
        <f t="shared" si="104"/>
        <v>3</v>
      </c>
      <c r="AI369" s="8">
        <f t="shared" si="105"/>
        <v>3</v>
      </c>
      <c r="AJ369" s="8" t="str">
        <f t="shared" si="106"/>
        <v>Correct</v>
      </c>
      <c r="AK369" s="8"/>
      <c r="AL369" s="159" t="str">
        <f>IFERROR(VLOOKUP(Table1[[#This Row],[RespondentID]],'All Data'!$A370:$CN942,81,FALSE),"unknown")</f>
        <v>Female</v>
      </c>
      <c r="AM369" s="159">
        <f>IFERROR(VLOOKUP(Table1[[#This Row],[RespondentID]],'All Data'!$A370:$CN942,82,FALSE),"unknown")</f>
        <v>57</v>
      </c>
      <c r="AN369" s="159" t="str">
        <f>IFERROR(VLOOKUP(Table1[[#This Row],[RespondentID]],'All Data'!$A370:$CN942,83,FALSE),"unknown")</f>
        <v>Nassau</v>
      </c>
      <c r="AO369" s="159" t="str">
        <f>IFERROR(VLOOKUP(Table1[[#This Row],[RespondentID]],'All Data'!$A370:$CN942,84,FALSE),"unknown")</f>
        <v>Freeport, 11520</v>
      </c>
      <c r="AP369" s="159" t="str">
        <f>IFERROR(VLOOKUP(Table1[[#This Row],[RespondentID]],'All Data'!$A370:$CN942,85,FALSE),"unknown")</f>
        <v>Black/African American</v>
      </c>
      <c r="AQ369" s="159" t="str">
        <f>IFERROR(VLOOKUP(Table1[[#This Row],[RespondentID]],'All Data'!$A370:$CN942,86,FALSE),"unknown")</f>
        <v>No</v>
      </c>
      <c r="AR369" s="159" t="str">
        <f>IFERROR(VLOOKUP(Table1[[#This Row],[RespondentID]],'All Data'!$A370:$CN942,87,FALSE),"unknown")</f>
        <v xml:space="preserve">English </v>
      </c>
      <c r="AS369" s="159" t="str">
        <f>IFERROR(VLOOKUP(Table1[[#This Row],[RespondentID]],'All Data'!$A370:$CN942,88,FALSE),"unknown")</f>
        <v>$50,000 to $74,999</v>
      </c>
      <c r="AT369" s="159" t="str">
        <f>IFERROR(VLOOKUP(Table1[[#This Row],[RespondentID]],'All Data'!$A370:$CN942,89,FALSE),"unknown")</f>
        <v>College graduate</v>
      </c>
      <c r="AU369" s="159" t="str">
        <f>IFERROR(VLOOKUP(Table1[[#This Row],[RespondentID]],'All Data'!$A370:$CN942,90,FALSE),"unknown")</f>
        <v>Retired</v>
      </c>
      <c r="AV369" s="159" t="str">
        <f>IFERROR(VLOOKUP(Table1[[#This Row],[RespondentID]],'All Data'!$A370:$CN942,91,FALSE),"unknown")</f>
        <v>Yes</v>
      </c>
      <c r="AW369" s="159" t="str">
        <f>IFERROR(VLOOKUP(Table1[[#This Row],[RespondentID]],'All Data'!$A370:$CN942,92,FALSE),"unknown")</f>
        <v>Yes</v>
      </c>
    </row>
    <row r="370" spans="1:49" x14ac:dyDescent="0.35">
      <c r="A370" s="6">
        <v>7044857865</v>
      </c>
      <c r="B370" s="6"/>
      <c r="C370" s="6"/>
      <c r="D370" s="6" t="s">
        <v>20</v>
      </c>
      <c r="E370" s="6"/>
      <c r="F370" s="6"/>
      <c r="G370" s="6"/>
      <c r="H370" s="6"/>
      <c r="I370" s="6" t="s">
        <v>25</v>
      </c>
      <c r="J370" s="6"/>
      <c r="K370" s="6"/>
      <c r="L370" s="6"/>
      <c r="M370" s="6" t="s">
        <v>29</v>
      </c>
      <c r="N370" s="6"/>
      <c r="O370" s="8"/>
      <c r="P370" s="8">
        <f t="shared" si="90"/>
        <v>3</v>
      </c>
      <c r="Q370" s="9">
        <f t="shared" si="91"/>
        <v>1</v>
      </c>
      <c r="R370" s="8"/>
      <c r="S370" s="8">
        <f t="shared" si="107"/>
        <v>0</v>
      </c>
      <c r="T370" s="8">
        <f t="shared" si="92"/>
        <v>0</v>
      </c>
      <c r="U370" s="8">
        <f t="shared" si="93"/>
        <v>1</v>
      </c>
      <c r="V370" s="88">
        <f t="shared" si="94"/>
        <v>0</v>
      </c>
      <c r="W370" s="88">
        <f t="shared" si="95"/>
        <v>0</v>
      </c>
      <c r="X370" s="88">
        <f t="shared" si="96"/>
        <v>0</v>
      </c>
      <c r="Y370" s="88">
        <f t="shared" si="97"/>
        <v>0</v>
      </c>
      <c r="Z370" s="88">
        <f t="shared" si="98"/>
        <v>1</v>
      </c>
      <c r="AA370" s="88">
        <f t="shared" si="99"/>
        <v>0</v>
      </c>
      <c r="AB370" s="88">
        <f t="shared" si="100"/>
        <v>0</v>
      </c>
      <c r="AC370" s="88">
        <f t="shared" si="101"/>
        <v>0</v>
      </c>
      <c r="AD370" s="88">
        <f t="shared" si="102"/>
        <v>1</v>
      </c>
      <c r="AE370" s="88">
        <f t="shared" si="103"/>
        <v>0</v>
      </c>
      <c r="AF370" s="8"/>
      <c r="AG370" s="8"/>
      <c r="AH370" s="8">
        <f t="shared" si="104"/>
        <v>3</v>
      </c>
      <c r="AI370" s="8">
        <f t="shared" si="105"/>
        <v>3</v>
      </c>
      <c r="AJ370" s="8" t="str">
        <f t="shared" si="106"/>
        <v>Correct</v>
      </c>
      <c r="AK370" s="8"/>
      <c r="AL370" s="159" t="str">
        <f>IFERROR(VLOOKUP(Table1[[#This Row],[RespondentID]],'All Data'!$A371:$CN943,81,FALSE),"unknown")</f>
        <v>Female</v>
      </c>
      <c r="AM370" s="159">
        <f>IFERROR(VLOOKUP(Table1[[#This Row],[RespondentID]],'All Data'!$A371:$CN943,82,FALSE),"unknown")</f>
        <v>79</v>
      </c>
      <c r="AN370" s="159" t="str">
        <f>IFERROR(VLOOKUP(Table1[[#This Row],[RespondentID]],'All Data'!$A371:$CN943,83,FALSE),"unknown")</f>
        <v>Nassau</v>
      </c>
      <c r="AO370" s="159" t="str">
        <f>IFERROR(VLOOKUP(Table1[[#This Row],[RespondentID]],'All Data'!$A371:$CN943,84,FALSE),"unknown")</f>
        <v>Long Beach, 11561</v>
      </c>
      <c r="AP370" s="159" t="str">
        <f>IFERROR(VLOOKUP(Table1[[#This Row],[RespondentID]],'All Data'!$A371:$CN943,85,FALSE),"unknown")</f>
        <v>White/Caucasian</v>
      </c>
      <c r="AQ370" s="159" t="str">
        <f>IFERROR(VLOOKUP(Table1[[#This Row],[RespondentID]],'All Data'!$A371:$CN943,86,FALSE),"unknown")</f>
        <v>Yes</v>
      </c>
      <c r="AR370" s="159" t="str">
        <f>IFERROR(VLOOKUP(Table1[[#This Row],[RespondentID]],'All Data'!$A371:$CN943,87,FALSE),"unknown")</f>
        <v xml:space="preserve">English Spanish </v>
      </c>
      <c r="AS370" s="159" t="str">
        <f>IFERROR(VLOOKUP(Table1[[#This Row],[RespondentID]],'All Data'!$A371:$CN943,88,FALSE),"unknown")</f>
        <v>$0-$19,999</v>
      </c>
      <c r="AT370" s="159" t="str">
        <f>IFERROR(VLOOKUP(Table1[[#This Row],[RespondentID]],'All Data'!$A371:$CN943,89,FALSE),"unknown")</f>
        <v>High school graduate</v>
      </c>
      <c r="AU370" s="159" t="str">
        <f>IFERROR(VLOOKUP(Table1[[#This Row],[RespondentID]],'All Data'!$A371:$CN943,90,FALSE),"unknown")</f>
        <v>Retired</v>
      </c>
      <c r="AV370" s="159" t="str">
        <f>IFERROR(VLOOKUP(Table1[[#This Row],[RespondentID]],'All Data'!$A371:$CN943,91,FALSE),"unknown")</f>
        <v>Yes</v>
      </c>
      <c r="AW370" s="159">
        <f>IFERROR(VLOOKUP(Table1[[#This Row],[RespondentID]],'All Data'!$A371:$CN943,92,FALSE),"unknown")</f>
        <v>0</v>
      </c>
    </row>
    <row r="371" spans="1:49" x14ac:dyDescent="0.35">
      <c r="A371" s="6">
        <v>7044857434</v>
      </c>
      <c r="B371" s="6"/>
      <c r="C371" s="6"/>
      <c r="D371" s="6"/>
      <c r="E371" s="6"/>
      <c r="F371" s="6"/>
      <c r="G371" s="6" t="s">
        <v>23</v>
      </c>
      <c r="H371" s="6"/>
      <c r="I371" s="6" t="s">
        <v>25</v>
      </c>
      <c r="J371" s="6"/>
      <c r="K371" s="6"/>
      <c r="L371" s="6"/>
      <c r="M371" s="6"/>
      <c r="N371" s="6" t="s">
        <v>30</v>
      </c>
      <c r="O371" s="8"/>
      <c r="P371" s="8">
        <f t="shared" si="90"/>
        <v>3</v>
      </c>
      <c r="Q371" s="10">
        <f t="shared" si="91"/>
        <v>1</v>
      </c>
      <c r="R371" s="8"/>
      <c r="S371" s="8">
        <f t="shared" si="107"/>
        <v>0</v>
      </c>
      <c r="T371" s="8">
        <f t="shared" si="92"/>
        <v>0</v>
      </c>
      <c r="U371" s="8">
        <f t="shared" si="93"/>
        <v>0</v>
      </c>
      <c r="V371" s="88">
        <f t="shared" si="94"/>
        <v>0</v>
      </c>
      <c r="W371" s="88">
        <f t="shared" si="95"/>
        <v>0</v>
      </c>
      <c r="X371" s="88">
        <f t="shared" si="96"/>
        <v>1</v>
      </c>
      <c r="Y371" s="88">
        <f t="shared" si="97"/>
        <v>0</v>
      </c>
      <c r="Z371" s="88">
        <f t="shared" si="98"/>
        <v>1</v>
      </c>
      <c r="AA371" s="88">
        <f t="shared" si="99"/>
        <v>0</v>
      </c>
      <c r="AB371" s="88">
        <f t="shared" si="100"/>
        <v>0</v>
      </c>
      <c r="AC371" s="88">
        <f t="shared" si="101"/>
        <v>0</v>
      </c>
      <c r="AD371" s="88">
        <f t="shared" si="102"/>
        <v>0</v>
      </c>
      <c r="AE371" s="88">
        <f t="shared" si="103"/>
        <v>1</v>
      </c>
      <c r="AF371" s="8"/>
      <c r="AG371" s="8"/>
      <c r="AH371" s="8">
        <f t="shared" si="104"/>
        <v>3</v>
      </c>
      <c r="AI371" s="8">
        <f t="shared" si="105"/>
        <v>3</v>
      </c>
      <c r="AJ371" s="8" t="str">
        <f t="shared" si="106"/>
        <v>Correct</v>
      </c>
      <c r="AK371" s="8"/>
      <c r="AL371" s="159" t="str">
        <f>IFERROR(VLOOKUP(Table1[[#This Row],[RespondentID]],'All Data'!$A372:$CN944,81,FALSE),"unknown")</f>
        <v>Female</v>
      </c>
      <c r="AM371" s="159">
        <f>IFERROR(VLOOKUP(Table1[[#This Row],[RespondentID]],'All Data'!$A372:$CN944,82,FALSE),"unknown")</f>
        <v>62</v>
      </c>
      <c r="AN371" s="159" t="str">
        <f>IFERROR(VLOOKUP(Table1[[#This Row],[RespondentID]],'All Data'!$A372:$CN944,83,FALSE),"unknown")</f>
        <v>Nassau</v>
      </c>
      <c r="AO371" s="159" t="str">
        <f>IFERROR(VLOOKUP(Table1[[#This Row],[RespondentID]],'All Data'!$A372:$CN944,84,FALSE),"unknown")</f>
        <v>Merrick, 11566</v>
      </c>
      <c r="AP371" s="159">
        <f>IFERROR(VLOOKUP(Table1[[#This Row],[RespondentID]],'All Data'!$A372:$CN944,85,FALSE),"unknown")</f>
        <v>0</v>
      </c>
      <c r="AQ371" s="159" t="str">
        <f>IFERROR(VLOOKUP(Table1[[#This Row],[RespondentID]],'All Data'!$A372:$CN944,86,FALSE),"unknown")</f>
        <v>Yes</v>
      </c>
      <c r="AR371" s="159" t="str">
        <f>IFERROR(VLOOKUP(Table1[[#This Row],[RespondentID]],'All Data'!$A372:$CN944,87,FALSE),"unknown")</f>
        <v xml:space="preserve">English </v>
      </c>
      <c r="AS371" s="159" t="str">
        <f>IFERROR(VLOOKUP(Table1[[#This Row],[RespondentID]],'All Data'!$A372:$CN944,88,FALSE),"unknown")</f>
        <v>$75,000 to $125,000</v>
      </c>
      <c r="AT371" s="159" t="str">
        <f>IFERROR(VLOOKUP(Table1[[#This Row],[RespondentID]],'All Data'!$A372:$CN944,89,FALSE),"unknown")</f>
        <v>College graduate</v>
      </c>
      <c r="AU371" s="159" t="str">
        <f>IFERROR(VLOOKUP(Table1[[#This Row],[RespondentID]],'All Data'!$A372:$CN944,90,FALSE),"unknown")</f>
        <v>Employed for wages</v>
      </c>
      <c r="AV371" s="159" t="str">
        <f>IFERROR(VLOOKUP(Table1[[#This Row],[RespondentID]],'All Data'!$A372:$CN944,91,FALSE),"unknown")</f>
        <v>Yes</v>
      </c>
      <c r="AW371" s="159" t="str">
        <f>IFERROR(VLOOKUP(Table1[[#This Row],[RespondentID]],'All Data'!$A372:$CN944,92,FALSE),"unknown")</f>
        <v>Yes</v>
      </c>
    </row>
    <row r="372" spans="1:49" x14ac:dyDescent="0.35">
      <c r="A372" s="6">
        <v>7044857149</v>
      </c>
      <c r="B372" s="6"/>
      <c r="C372" s="6"/>
      <c r="D372" s="6" t="s">
        <v>20</v>
      </c>
      <c r="E372" s="6" t="s">
        <v>21</v>
      </c>
      <c r="F372" s="6"/>
      <c r="G372" s="6"/>
      <c r="H372" s="6"/>
      <c r="I372" s="6"/>
      <c r="J372" s="6" t="s">
        <v>26</v>
      </c>
      <c r="K372" s="6"/>
      <c r="L372" s="6"/>
      <c r="M372" s="6"/>
      <c r="N372" s="6"/>
      <c r="O372" s="8"/>
      <c r="P372" s="8">
        <f t="shared" si="90"/>
        <v>3</v>
      </c>
      <c r="Q372" s="9">
        <f t="shared" si="91"/>
        <v>1</v>
      </c>
      <c r="R372" s="8"/>
      <c r="S372" s="8">
        <f t="shared" si="107"/>
        <v>0</v>
      </c>
      <c r="T372" s="8">
        <f t="shared" si="92"/>
        <v>0</v>
      </c>
      <c r="U372" s="8">
        <f t="shared" si="93"/>
        <v>1</v>
      </c>
      <c r="V372" s="88">
        <f t="shared" si="94"/>
        <v>1</v>
      </c>
      <c r="W372" s="88">
        <f t="shared" si="95"/>
        <v>0</v>
      </c>
      <c r="X372" s="88">
        <f t="shared" si="96"/>
        <v>0</v>
      </c>
      <c r="Y372" s="88">
        <f t="shared" si="97"/>
        <v>0</v>
      </c>
      <c r="Z372" s="88">
        <f t="shared" si="98"/>
        <v>0</v>
      </c>
      <c r="AA372" s="88">
        <f t="shared" si="99"/>
        <v>1</v>
      </c>
      <c r="AB372" s="88">
        <f t="shared" si="100"/>
        <v>0</v>
      </c>
      <c r="AC372" s="88">
        <f t="shared" si="101"/>
        <v>0</v>
      </c>
      <c r="AD372" s="88">
        <f t="shared" si="102"/>
        <v>0</v>
      </c>
      <c r="AE372" s="88">
        <f t="shared" si="103"/>
        <v>0</v>
      </c>
      <c r="AF372" s="8"/>
      <c r="AG372" s="8"/>
      <c r="AH372" s="8">
        <f t="shared" si="104"/>
        <v>3</v>
      </c>
      <c r="AI372" s="8">
        <f t="shared" si="105"/>
        <v>3</v>
      </c>
      <c r="AJ372" s="8" t="str">
        <f t="shared" si="106"/>
        <v>Correct</v>
      </c>
      <c r="AK372" s="8"/>
      <c r="AL372" s="159" t="str">
        <f>IFERROR(VLOOKUP(Table1[[#This Row],[RespondentID]],'All Data'!$A373:$CN945,81,FALSE),"unknown")</f>
        <v>Male</v>
      </c>
      <c r="AM372" s="159">
        <f>IFERROR(VLOOKUP(Table1[[#This Row],[RespondentID]],'All Data'!$A373:$CN945,82,FALSE),"unknown")</f>
        <v>87</v>
      </c>
      <c r="AN372" s="159" t="str">
        <f>IFERROR(VLOOKUP(Table1[[#This Row],[RespondentID]],'All Data'!$A373:$CN945,83,FALSE),"unknown")</f>
        <v>Nassau</v>
      </c>
      <c r="AO372" s="159" t="str">
        <f>IFERROR(VLOOKUP(Table1[[#This Row],[RespondentID]],'All Data'!$A373:$CN945,84,FALSE),"unknown")</f>
        <v>Great Neck, 11024</v>
      </c>
      <c r="AP372" s="159" t="str">
        <f>IFERROR(VLOOKUP(Table1[[#This Row],[RespondentID]],'All Data'!$A373:$CN945,85,FALSE),"unknown")</f>
        <v>White/Caucasian</v>
      </c>
      <c r="AQ372" s="159" t="str">
        <f>IFERROR(VLOOKUP(Table1[[#This Row],[RespondentID]],'All Data'!$A373:$CN945,86,FALSE),"unknown")</f>
        <v>No</v>
      </c>
      <c r="AR372" s="159" t="str">
        <f>IFERROR(VLOOKUP(Table1[[#This Row],[RespondentID]],'All Data'!$A373:$CN945,87,FALSE),"unknown")</f>
        <v xml:space="preserve"> </v>
      </c>
      <c r="AS372" s="159" t="str">
        <f>IFERROR(VLOOKUP(Table1[[#This Row],[RespondentID]],'All Data'!$A373:$CN945,88,FALSE),"unknown")</f>
        <v>Over $125,000</v>
      </c>
      <c r="AT372" s="159" t="str">
        <f>IFERROR(VLOOKUP(Table1[[#This Row],[RespondentID]],'All Data'!$A373:$CN945,89,FALSE),"unknown")</f>
        <v>Doctorate</v>
      </c>
      <c r="AU372" s="159" t="str">
        <f>IFERROR(VLOOKUP(Table1[[#This Row],[RespondentID]],'All Data'!$A373:$CN945,90,FALSE),"unknown")</f>
        <v>Retired</v>
      </c>
      <c r="AV372" s="159" t="str">
        <f>IFERROR(VLOOKUP(Table1[[#This Row],[RespondentID]],'All Data'!$A373:$CN945,91,FALSE),"unknown")</f>
        <v>Yes</v>
      </c>
      <c r="AW372" s="159" t="str">
        <f>IFERROR(VLOOKUP(Table1[[#This Row],[RespondentID]],'All Data'!$A373:$CN945,92,FALSE),"unknown")</f>
        <v>No</v>
      </c>
    </row>
    <row r="373" spans="1:49" x14ac:dyDescent="0.35">
      <c r="A373" s="6">
        <v>7044856872</v>
      </c>
      <c r="B373" s="6"/>
      <c r="C373" s="6"/>
      <c r="D373" s="6" t="s">
        <v>20</v>
      </c>
      <c r="E373" s="6"/>
      <c r="F373" s="6"/>
      <c r="G373" s="6"/>
      <c r="H373" s="6"/>
      <c r="I373" s="6"/>
      <c r="J373" s="6"/>
      <c r="K373" s="6"/>
      <c r="L373" s="6"/>
      <c r="M373" s="6"/>
      <c r="N373" s="6"/>
      <c r="O373" s="8"/>
      <c r="P373" s="8">
        <f t="shared" si="90"/>
        <v>1</v>
      </c>
      <c r="Q373" s="10">
        <f t="shared" si="91"/>
        <v>3</v>
      </c>
      <c r="R373" s="8"/>
      <c r="S373" s="8">
        <f t="shared" si="107"/>
        <v>0</v>
      </c>
      <c r="T373" s="8">
        <f t="shared" si="92"/>
        <v>0</v>
      </c>
      <c r="U373" s="8">
        <f t="shared" si="93"/>
        <v>1</v>
      </c>
      <c r="V373" s="88">
        <f t="shared" si="94"/>
        <v>0</v>
      </c>
      <c r="W373" s="88">
        <f t="shared" si="95"/>
        <v>0</v>
      </c>
      <c r="X373" s="88">
        <f t="shared" si="96"/>
        <v>0</v>
      </c>
      <c r="Y373" s="88">
        <f t="shared" si="97"/>
        <v>0</v>
      </c>
      <c r="Z373" s="88">
        <f t="shared" si="98"/>
        <v>0</v>
      </c>
      <c r="AA373" s="88">
        <f t="shared" si="99"/>
        <v>0</v>
      </c>
      <c r="AB373" s="88">
        <f t="shared" si="100"/>
        <v>0</v>
      </c>
      <c r="AC373" s="88">
        <f t="shared" si="101"/>
        <v>0</v>
      </c>
      <c r="AD373" s="88">
        <f t="shared" si="102"/>
        <v>0</v>
      </c>
      <c r="AE373" s="88">
        <f t="shared" si="103"/>
        <v>0</v>
      </c>
      <c r="AF373" s="8"/>
      <c r="AG373" s="8"/>
      <c r="AH373" s="8">
        <f t="shared" si="104"/>
        <v>1</v>
      </c>
      <c r="AI373" s="8">
        <f t="shared" si="105"/>
        <v>1</v>
      </c>
      <c r="AJ373" s="8" t="str">
        <f t="shared" si="106"/>
        <v>Correct</v>
      </c>
      <c r="AK373" s="8"/>
      <c r="AL373" s="159" t="str">
        <f>IFERROR(VLOOKUP(Table1[[#This Row],[RespondentID]],'All Data'!$A374:$CN946,81,FALSE),"unknown")</f>
        <v>Female</v>
      </c>
      <c r="AM373" s="159">
        <f>IFERROR(VLOOKUP(Table1[[#This Row],[RespondentID]],'All Data'!$A374:$CN946,82,FALSE),"unknown")</f>
        <v>79</v>
      </c>
      <c r="AN373" s="159" t="str">
        <f>IFERROR(VLOOKUP(Table1[[#This Row],[RespondentID]],'All Data'!$A374:$CN946,83,FALSE),"unknown")</f>
        <v>Suffolk</v>
      </c>
      <c r="AO373" s="159" t="str">
        <f>IFERROR(VLOOKUP(Table1[[#This Row],[RespondentID]],'All Data'!$A374:$CN946,84,FALSE),"unknown")</f>
        <v>Babylon, 11702</v>
      </c>
      <c r="AP373" s="159" t="str">
        <f>IFERROR(VLOOKUP(Table1[[#This Row],[RespondentID]],'All Data'!$A374:$CN946,85,FALSE),"unknown")</f>
        <v>White/Caucasian</v>
      </c>
      <c r="AQ373" s="159">
        <f>IFERROR(VLOOKUP(Table1[[#This Row],[RespondentID]],'All Data'!$A374:$CN946,86,FALSE),"unknown")</f>
        <v>0</v>
      </c>
      <c r="AR373" s="159" t="str">
        <f>IFERROR(VLOOKUP(Table1[[#This Row],[RespondentID]],'All Data'!$A374:$CN946,87,FALSE),"unknown")</f>
        <v xml:space="preserve">English </v>
      </c>
      <c r="AS373" s="159" t="str">
        <f>IFERROR(VLOOKUP(Table1[[#This Row],[RespondentID]],'All Data'!$A374:$CN946,88,FALSE),"unknown")</f>
        <v>$0-$19,999</v>
      </c>
      <c r="AT373" s="159" t="str">
        <f>IFERROR(VLOOKUP(Table1[[#This Row],[RespondentID]],'All Data'!$A374:$CN946,89,FALSE),"unknown")</f>
        <v>High school graduate</v>
      </c>
      <c r="AU373" s="159" t="str">
        <f>IFERROR(VLOOKUP(Table1[[#This Row],[RespondentID]],'All Data'!$A374:$CN946,90,FALSE),"unknown")</f>
        <v>Retired</v>
      </c>
      <c r="AV373" s="159" t="str">
        <f>IFERROR(VLOOKUP(Table1[[#This Row],[RespondentID]],'All Data'!$A374:$CN946,91,FALSE),"unknown")</f>
        <v>Yes</v>
      </c>
      <c r="AW373" s="159">
        <f>IFERROR(VLOOKUP(Table1[[#This Row],[RespondentID]],'All Data'!$A374:$CN946,92,FALSE),"unknown")</f>
        <v>0</v>
      </c>
    </row>
    <row r="374" spans="1:49" x14ac:dyDescent="0.35">
      <c r="A374" s="6">
        <v>7044856550</v>
      </c>
      <c r="B374" s="6"/>
      <c r="C374" s="6"/>
      <c r="D374" s="6"/>
      <c r="E374" s="6" t="s">
        <v>21</v>
      </c>
      <c r="F374" s="6"/>
      <c r="G374" s="6"/>
      <c r="H374" s="6"/>
      <c r="I374" s="6"/>
      <c r="J374" s="6" t="s">
        <v>26</v>
      </c>
      <c r="K374" s="6"/>
      <c r="L374" s="6"/>
      <c r="M374" s="6"/>
      <c r="N374" s="6" t="s">
        <v>30</v>
      </c>
      <c r="O374" s="8"/>
      <c r="P374" s="8">
        <f t="shared" si="90"/>
        <v>3</v>
      </c>
      <c r="Q374" s="9">
        <f t="shared" si="91"/>
        <v>1</v>
      </c>
      <c r="R374" s="8"/>
      <c r="S374" s="8">
        <f t="shared" si="107"/>
        <v>0</v>
      </c>
      <c r="T374" s="8">
        <f t="shared" si="92"/>
        <v>0</v>
      </c>
      <c r="U374" s="8">
        <f t="shared" si="93"/>
        <v>0</v>
      </c>
      <c r="V374" s="88">
        <f t="shared" si="94"/>
        <v>1</v>
      </c>
      <c r="W374" s="88">
        <f t="shared" si="95"/>
        <v>0</v>
      </c>
      <c r="X374" s="88">
        <f t="shared" si="96"/>
        <v>0</v>
      </c>
      <c r="Y374" s="88">
        <f t="shared" si="97"/>
        <v>0</v>
      </c>
      <c r="Z374" s="88">
        <f t="shared" si="98"/>
        <v>0</v>
      </c>
      <c r="AA374" s="88">
        <f t="shared" si="99"/>
        <v>1</v>
      </c>
      <c r="AB374" s="88">
        <f t="shared" si="100"/>
        <v>0</v>
      </c>
      <c r="AC374" s="88">
        <f t="shared" si="101"/>
        <v>0</v>
      </c>
      <c r="AD374" s="88">
        <f t="shared" si="102"/>
        <v>0</v>
      </c>
      <c r="AE374" s="88">
        <f t="shared" si="103"/>
        <v>1</v>
      </c>
      <c r="AF374" s="8"/>
      <c r="AG374" s="8"/>
      <c r="AH374" s="8">
        <f t="shared" si="104"/>
        <v>3</v>
      </c>
      <c r="AI374" s="8">
        <f t="shared" si="105"/>
        <v>3</v>
      </c>
      <c r="AJ374" s="8" t="str">
        <f t="shared" si="106"/>
        <v>Correct</v>
      </c>
      <c r="AK374" s="8"/>
      <c r="AL374" s="159" t="str">
        <f>IFERROR(VLOOKUP(Table1[[#This Row],[RespondentID]],'All Data'!$A375:$CN947,81,FALSE),"unknown")</f>
        <v>Female</v>
      </c>
      <c r="AM374" s="159">
        <f>IFERROR(VLOOKUP(Table1[[#This Row],[RespondentID]],'All Data'!$A375:$CN947,82,FALSE),"unknown")</f>
        <v>71</v>
      </c>
      <c r="AN374" s="159" t="str">
        <f>IFERROR(VLOOKUP(Table1[[#This Row],[RespondentID]],'All Data'!$A375:$CN947,83,FALSE),"unknown")</f>
        <v>Nassau</v>
      </c>
      <c r="AO374" s="159" t="str">
        <f>IFERROR(VLOOKUP(Table1[[#This Row],[RespondentID]],'All Data'!$A375:$CN947,84,FALSE),"unknown")</f>
        <v>Freeport, 11520</v>
      </c>
      <c r="AP374" s="159" t="str">
        <f>IFERROR(VLOOKUP(Table1[[#This Row],[RespondentID]],'All Data'!$A375:$CN947,85,FALSE),"unknown")</f>
        <v>Black/African American</v>
      </c>
      <c r="AQ374" s="159" t="str">
        <f>IFERROR(VLOOKUP(Table1[[#This Row],[RespondentID]],'All Data'!$A375:$CN947,86,FALSE),"unknown")</f>
        <v>No</v>
      </c>
      <c r="AR374" s="159" t="str">
        <f>IFERROR(VLOOKUP(Table1[[#This Row],[RespondentID]],'All Data'!$A375:$CN947,87,FALSE),"unknown")</f>
        <v xml:space="preserve">English </v>
      </c>
      <c r="AS374" s="159" t="str">
        <f>IFERROR(VLOOKUP(Table1[[#This Row],[RespondentID]],'All Data'!$A375:$CN947,88,FALSE),"unknown")</f>
        <v>$0-$19,999</v>
      </c>
      <c r="AT374" s="159" t="str">
        <f>IFERROR(VLOOKUP(Table1[[#This Row],[RespondentID]],'All Data'!$A375:$CN947,89,FALSE),"unknown")</f>
        <v>Graduate school</v>
      </c>
      <c r="AU374" s="159" t="str">
        <f>IFERROR(VLOOKUP(Table1[[#This Row],[RespondentID]],'All Data'!$A375:$CN947,90,FALSE),"unknown")</f>
        <v>Retired</v>
      </c>
      <c r="AV374" s="159" t="str">
        <f>IFERROR(VLOOKUP(Table1[[#This Row],[RespondentID]],'All Data'!$A375:$CN947,91,FALSE),"unknown")</f>
        <v>Yes</v>
      </c>
      <c r="AW374" s="159" t="str">
        <f>IFERROR(VLOOKUP(Table1[[#This Row],[RespondentID]],'All Data'!$A375:$CN947,92,FALSE),"unknown")</f>
        <v>No</v>
      </c>
    </row>
    <row r="375" spans="1:49" x14ac:dyDescent="0.35">
      <c r="A375" s="6">
        <v>7044856191</v>
      </c>
      <c r="B375" s="6"/>
      <c r="C375" s="6"/>
      <c r="D375" s="6" t="s">
        <v>20</v>
      </c>
      <c r="E375" s="6"/>
      <c r="F375" s="6"/>
      <c r="G375" s="6"/>
      <c r="H375" s="6"/>
      <c r="I375" s="6" t="s">
        <v>25</v>
      </c>
      <c r="J375" s="6" t="s">
        <v>26</v>
      </c>
      <c r="K375" s="6" t="s">
        <v>27</v>
      </c>
      <c r="L375" s="6"/>
      <c r="M375" s="6" t="s">
        <v>29</v>
      </c>
      <c r="N375" s="6" t="s">
        <v>30</v>
      </c>
      <c r="O375" s="8"/>
      <c r="P375" s="8">
        <f t="shared" si="90"/>
        <v>6</v>
      </c>
      <c r="Q375" s="10">
        <f t="shared" si="91"/>
        <v>0.5</v>
      </c>
      <c r="R375" s="8"/>
      <c r="S375" s="8">
        <f t="shared" si="107"/>
        <v>0</v>
      </c>
      <c r="T375" s="8">
        <f t="shared" si="92"/>
        <v>0</v>
      </c>
      <c r="U375" s="8">
        <f t="shared" si="93"/>
        <v>0.5</v>
      </c>
      <c r="V375" s="88">
        <f t="shared" si="94"/>
        <v>0</v>
      </c>
      <c r="W375" s="88">
        <f t="shared" si="95"/>
        <v>0</v>
      </c>
      <c r="X375" s="88">
        <f t="shared" si="96"/>
        <v>0</v>
      </c>
      <c r="Y375" s="88">
        <f t="shared" si="97"/>
        <v>0</v>
      </c>
      <c r="Z375" s="88">
        <f t="shared" si="98"/>
        <v>0.5</v>
      </c>
      <c r="AA375" s="88">
        <f t="shared" si="99"/>
        <v>0.5</v>
      </c>
      <c r="AB375" s="88">
        <f t="shared" si="100"/>
        <v>0.5</v>
      </c>
      <c r="AC375" s="88">
        <f t="shared" si="101"/>
        <v>0</v>
      </c>
      <c r="AD375" s="88">
        <f t="shared" si="102"/>
        <v>0.5</v>
      </c>
      <c r="AE375" s="88">
        <f t="shared" si="103"/>
        <v>0.5</v>
      </c>
      <c r="AF375" s="8"/>
      <c r="AG375" s="8"/>
      <c r="AH375" s="8">
        <f t="shared" si="104"/>
        <v>3</v>
      </c>
      <c r="AI375" s="8">
        <f t="shared" si="105"/>
        <v>6</v>
      </c>
      <c r="AJ375" s="8" t="str">
        <f t="shared" si="106"/>
        <v>Correct</v>
      </c>
      <c r="AK375" s="8"/>
      <c r="AL375" s="159" t="str">
        <f>IFERROR(VLOOKUP(Table1[[#This Row],[RespondentID]],'All Data'!$A376:$CN948,81,FALSE),"unknown")</f>
        <v>Female</v>
      </c>
      <c r="AM375" s="159">
        <f>IFERROR(VLOOKUP(Table1[[#This Row],[RespondentID]],'All Data'!$A376:$CN948,82,FALSE),"unknown")</f>
        <v>74</v>
      </c>
      <c r="AN375" s="159" t="str">
        <f>IFERROR(VLOOKUP(Table1[[#This Row],[RespondentID]],'All Data'!$A376:$CN948,83,FALSE),"unknown")</f>
        <v>Nassau</v>
      </c>
      <c r="AO375" s="159" t="str">
        <f>IFERROR(VLOOKUP(Table1[[#This Row],[RespondentID]],'All Data'!$A376:$CN948,84,FALSE),"unknown")</f>
        <v>Great Neck, 11021</v>
      </c>
      <c r="AP375" s="159" t="str">
        <f>IFERROR(VLOOKUP(Table1[[#This Row],[RespondentID]],'All Data'!$A376:$CN948,85,FALSE),"unknown")</f>
        <v>White/Caucasian</v>
      </c>
      <c r="AQ375" s="159">
        <f>IFERROR(VLOOKUP(Table1[[#This Row],[RespondentID]],'All Data'!$A376:$CN948,86,FALSE),"unknown")</f>
        <v>0</v>
      </c>
      <c r="AR375" s="159" t="str">
        <f>IFERROR(VLOOKUP(Table1[[#This Row],[RespondentID]],'All Data'!$A376:$CN948,87,FALSE),"unknown")</f>
        <v xml:space="preserve">English </v>
      </c>
      <c r="AS375" s="159">
        <f>IFERROR(VLOOKUP(Table1[[#This Row],[RespondentID]],'All Data'!$A376:$CN948,88,FALSE),"unknown")</f>
        <v>0</v>
      </c>
      <c r="AT375" s="159" t="str">
        <f>IFERROR(VLOOKUP(Table1[[#This Row],[RespondentID]],'All Data'!$A376:$CN948,89,FALSE),"unknown")</f>
        <v>College graduate</v>
      </c>
      <c r="AU375" s="159" t="str">
        <f>IFERROR(VLOOKUP(Table1[[#This Row],[RespondentID]],'All Data'!$A376:$CN948,90,FALSE),"unknown")</f>
        <v>Retired</v>
      </c>
      <c r="AV375" s="159" t="str">
        <f>IFERROR(VLOOKUP(Table1[[#This Row],[RespondentID]],'All Data'!$A376:$CN948,91,FALSE),"unknown")</f>
        <v>Yes</v>
      </c>
      <c r="AW375" s="159" t="str">
        <f>IFERROR(VLOOKUP(Table1[[#This Row],[RespondentID]],'All Data'!$A376:$CN948,92,FALSE),"unknown")</f>
        <v>Yes</v>
      </c>
    </row>
    <row r="376" spans="1:49" x14ac:dyDescent="0.35">
      <c r="A376" s="6">
        <v>7044855874</v>
      </c>
      <c r="B376" s="6"/>
      <c r="C376" s="6" t="s">
        <v>19</v>
      </c>
      <c r="D376" s="6" t="s">
        <v>20</v>
      </c>
      <c r="E376" s="6"/>
      <c r="F376" s="6"/>
      <c r="G376" s="6"/>
      <c r="H376" s="6"/>
      <c r="I376" s="6"/>
      <c r="J376" s="6" t="s">
        <v>26</v>
      </c>
      <c r="K376" s="6"/>
      <c r="L376" s="6"/>
      <c r="M376" s="6"/>
      <c r="N376" s="6"/>
      <c r="O376" s="8"/>
      <c r="P376" s="8">
        <f t="shared" si="90"/>
        <v>3</v>
      </c>
      <c r="Q376" s="9">
        <f t="shared" si="91"/>
        <v>1</v>
      </c>
      <c r="R376" s="8"/>
      <c r="S376" s="8">
        <f t="shared" si="107"/>
        <v>0</v>
      </c>
      <c r="T376" s="8">
        <f t="shared" si="92"/>
        <v>1</v>
      </c>
      <c r="U376" s="8">
        <f t="shared" si="93"/>
        <v>1</v>
      </c>
      <c r="V376" s="88">
        <f t="shared" si="94"/>
        <v>0</v>
      </c>
      <c r="W376" s="88">
        <f t="shared" si="95"/>
        <v>0</v>
      </c>
      <c r="X376" s="88">
        <f t="shared" si="96"/>
        <v>0</v>
      </c>
      <c r="Y376" s="88">
        <f t="shared" si="97"/>
        <v>0</v>
      </c>
      <c r="Z376" s="88">
        <f t="shared" si="98"/>
        <v>0</v>
      </c>
      <c r="AA376" s="88">
        <f t="shared" si="99"/>
        <v>1</v>
      </c>
      <c r="AB376" s="88">
        <f t="shared" si="100"/>
        <v>0</v>
      </c>
      <c r="AC376" s="88">
        <f t="shared" si="101"/>
        <v>0</v>
      </c>
      <c r="AD376" s="88">
        <f t="shared" si="102"/>
        <v>0</v>
      </c>
      <c r="AE376" s="88">
        <f t="shared" si="103"/>
        <v>0</v>
      </c>
      <c r="AF376" s="8"/>
      <c r="AG376" s="8"/>
      <c r="AH376" s="8">
        <f t="shared" si="104"/>
        <v>3</v>
      </c>
      <c r="AI376" s="8">
        <f t="shared" si="105"/>
        <v>3</v>
      </c>
      <c r="AJ376" s="8" t="str">
        <f t="shared" si="106"/>
        <v>Correct</v>
      </c>
      <c r="AK376" s="8"/>
      <c r="AL376" s="159" t="str">
        <f>IFERROR(VLOOKUP(Table1[[#This Row],[RespondentID]],'All Data'!$A377:$CN949,81,FALSE),"unknown")</f>
        <v>Male</v>
      </c>
      <c r="AM376" s="159">
        <f>IFERROR(VLOOKUP(Table1[[#This Row],[RespondentID]],'All Data'!$A377:$CN949,82,FALSE),"unknown")</f>
        <v>78</v>
      </c>
      <c r="AN376" s="159" t="str">
        <f>IFERROR(VLOOKUP(Table1[[#This Row],[RespondentID]],'All Data'!$A377:$CN949,83,FALSE),"unknown")</f>
        <v>Nassau</v>
      </c>
      <c r="AO376" s="159" t="str">
        <f>IFERROR(VLOOKUP(Table1[[#This Row],[RespondentID]],'All Data'!$A377:$CN949,84,FALSE),"unknown")</f>
        <v>Great Neck, 11020</v>
      </c>
      <c r="AP376" s="159" t="str">
        <f>IFERROR(VLOOKUP(Table1[[#This Row],[RespondentID]],'All Data'!$A377:$CN949,85,FALSE),"unknown")</f>
        <v>White/Caucasian</v>
      </c>
      <c r="AQ376" s="159" t="str">
        <f>IFERROR(VLOOKUP(Table1[[#This Row],[RespondentID]],'All Data'!$A377:$CN949,86,FALSE),"unknown")</f>
        <v>No</v>
      </c>
      <c r="AR376" s="159" t="str">
        <f>IFERROR(VLOOKUP(Table1[[#This Row],[RespondentID]],'All Data'!$A377:$CN949,87,FALSE),"unknown")</f>
        <v xml:space="preserve">English </v>
      </c>
      <c r="AS376" s="159" t="str">
        <f>IFERROR(VLOOKUP(Table1[[#This Row],[RespondentID]],'All Data'!$A377:$CN949,88,FALSE),"unknown")</f>
        <v>Over $125,000</v>
      </c>
      <c r="AT376" s="159" t="str">
        <f>IFERROR(VLOOKUP(Table1[[#This Row],[RespondentID]],'All Data'!$A377:$CN949,89,FALSE),"unknown")</f>
        <v>Doctorate</v>
      </c>
      <c r="AU376" s="159" t="str">
        <f>IFERROR(VLOOKUP(Table1[[#This Row],[RespondentID]],'All Data'!$A377:$CN949,90,FALSE),"unknown")</f>
        <v>Employed for wages</v>
      </c>
      <c r="AV376" s="159" t="str">
        <f>IFERROR(VLOOKUP(Table1[[#This Row],[RespondentID]],'All Data'!$A377:$CN949,91,FALSE),"unknown")</f>
        <v>Yes</v>
      </c>
      <c r="AW376" s="159" t="str">
        <f>IFERROR(VLOOKUP(Table1[[#This Row],[RespondentID]],'All Data'!$A377:$CN949,92,FALSE),"unknown")</f>
        <v>No</v>
      </c>
    </row>
    <row r="377" spans="1:49" x14ac:dyDescent="0.35">
      <c r="A377" s="6">
        <v>7044855632</v>
      </c>
      <c r="B377" s="6"/>
      <c r="C377" s="6"/>
      <c r="D377" s="6"/>
      <c r="E377" s="6"/>
      <c r="F377" s="6"/>
      <c r="G377" s="6"/>
      <c r="H377" s="6" t="s">
        <v>24</v>
      </c>
      <c r="I377" s="6"/>
      <c r="J377" s="6"/>
      <c r="K377" s="6"/>
      <c r="L377" s="6"/>
      <c r="M377" s="6"/>
      <c r="N377" s="6" t="s">
        <v>30</v>
      </c>
      <c r="O377" s="8"/>
      <c r="P377" s="8">
        <f t="shared" si="90"/>
        <v>2</v>
      </c>
      <c r="Q377" s="10">
        <f t="shared" si="91"/>
        <v>1.5</v>
      </c>
      <c r="R377" s="8"/>
      <c r="S377" s="8">
        <f t="shared" si="107"/>
        <v>0</v>
      </c>
      <c r="T377" s="8">
        <f t="shared" si="92"/>
        <v>0</v>
      </c>
      <c r="U377" s="8">
        <f t="shared" si="93"/>
        <v>0</v>
      </c>
      <c r="V377" s="88">
        <f t="shared" si="94"/>
        <v>0</v>
      </c>
      <c r="W377" s="88">
        <f t="shared" si="95"/>
        <v>0</v>
      </c>
      <c r="X377" s="88">
        <f t="shared" si="96"/>
        <v>0</v>
      </c>
      <c r="Y377" s="88">
        <f t="shared" si="97"/>
        <v>1</v>
      </c>
      <c r="Z377" s="88">
        <f t="shared" si="98"/>
        <v>0</v>
      </c>
      <c r="AA377" s="88">
        <f t="shared" si="99"/>
        <v>0</v>
      </c>
      <c r="AB377" s="88">
        <f t="shared" si="100"/>
        <v>0</v>
      </c>
      <c r="AC377" s="88">
        <f t="shared" si="101"/>
        <v>0</v>
      </c>
      <c r="AD377" s="88">
        <f t="shared" si="102"/>
        <v>0</v>
      </c>
      <c r="AE377" s="88">
        <f t="shared" si="103"/>
        <v>1</v>
      </c>
      <c r="AF377" s="8"/>
      <c r="AG377" s="8"/>
      <c r="AH377" s="8">
        <f t="shared" si="104"/>
        <v>2</v>
      </c>
      <c r="AI377" s="8">
        <f t="shared" si="105"/>
        <v>2</v>
      </c>
      <c r="AJ377" s="8" t="str">
        <f t="shared" si="106"/>
        <v>Correct</v>
      </c>
      <c r="AK377" s="8"/>
      <c r="AL377" s="159" t="str">
        <f>IFERROR(VLOOKUP(Table1[[#This Row],[RespondentID]],'All Data'!$A378:$CN950,81,FALSE),"unknown")</f>
        <v>Female</v>
      </c>
      <c r="AM377" s="159">
        <f>IFERROR(VLOOKUP(Table1[[#This Row],[RespondentID]],'All Data'!$A378:$CN950,82,FALSE),"unknown")</f>
        <v>41</v>
      </c>
      <c r="AN377" s="159" t="str">
        <f>IFERROR(VLOOKUP(Table1[[#This Row],[RespondentID]],'All Data'!$A378:$CN950,83,FALSE),"unknown")</f>
        <v>Nassau</v>
      </c>
      <c r="AO377" s="159" t="str">
        <f>IFERROR(VLOOKUP(Table1[[#This Row],[RespondentID]],'All Data'!$A378:$CN950,84,FALSE),"unknown")</f>
        <v>Great Neck, 11021</v>
      </c>
      <c r="AP377" s="159" t="str">
        <f>IFERROR(VLOOKUP(Table1[[#This Row],[RespondentID]],'All Data'!$A378:$CN950,85,FALSE),"unknown")</f>
        <v>Asian/Pacific Islander</v>
      </c>
      <c r="AQ377" s="159" t="str">
        <f>IFERROR(VLOOKUP(Table1[[#This Row],[RespondentID]],'All Data'!$A378:$CN950,86,FALSE),"unknown")</f>
        <v>No</v>
      </c>
      <c r="AR377" s="159" t="str">
        <f>IFERROR(VLOOKUP(Table1[[#This Row],[RespondentID]],'All Data'!$A378:$CN950,87,FALSE),"unknown")</f>
        <v xml:space="preserve">English Korean </v>
      </c>
      <c r="AS377" s="159" t="str">
        <f>IFERROR(VLOOKUP(Table1[[#This Row],[RespondentID]],'All Data'!$A378:$CN950,88,FALSE),"unknown")</f>
        <v>$35,000 to $49,999</v>
      </c>
      <c r="AT377" s="159" t="str">
        <f>IFERROR(VLOOKUP(Table1[[#This Row],[RespondentID]],'All Data'!$A378:$CN950,89,FALSE),"unknown")</f>
        <v>Some college</v>
      </c>
      <c r="AU377" s="159" t="str">
        <f>IFERROR(VLOOKUP(Table1[[#This Row],[RespondentID]],'All Data'!$A378:$CN950,90,FALSE),"unknown")</f>
        <v>Self-employed</v>
      </c>
      <c r="AV377" s="159" t="str">
        <f>IFERROR(VLOOKUP(Table1[[#This Row],[RespondentID]],'All Data'!$A378:$CN950,91,FALSE),"unknown")</f>
        <v>Yes</v>
      </c>
      <c r="AW377" s="159" t="str">
        <f>IFERROR(VLOOKUP(Table1[[#This Row],[RespondentID]],'All Data'!$A378:$CN950,92,FALSE),"unknown")</f>
        <v>Yes</v>
      </c>
    </row>
    <row r="378" spans="1:49" x14ac:dyDescent="0.35">
      <c r="A378" s="6">
        <v>7044855191</v>
      </c>
      <c r="B378" s="6"/>
      <c r="C378" s="6" t="s">
        <v>19</v>
      </c>
      <c r="D378" s="6"/>
      <c r="E378" s="6" t="s">
        <v>21</v>
      </c>
      <c r="F378" s="6"/>
      <c r="G378" s="6"/>
      <c r="H378" s="6"/>
      <c r="I378" s="6"/>
      <c r="J378" s="6"/>
      <c r="K378" s="6" t="s">
        <v>27</v>
      </c>
      <c r="L378" s="6"/>
      <c r="M378" s="6" t="s">
        <v>29</v>
      </c>
      <c r="N378" s="6"/>
      <c r="O378" s="8"/>
      <c r="P378" s="8">
        <f t="shared" si="90"/>
        <v>4</v>
      </c>
      <c r="Q378" s="9">
        <f t="shared" si="91"/>
        <v>0.75</v>
      </c>
      <c r="R378" s="8"/>
      <c r="S378" s="8">
        <f t="shared" si="107"/>
        <v>0</v>
      </c>
      <c r="T378" s="8">
        <f t="shared" si="92"/>
        <v>0.75</v>
      </c>
      <c r="U378" s="8">
        <f t="shared" si="93"/>
        <v>0</v>
      </c>
      <c r="V378" s="88">
        <f t="shared" si="94"/>
        <v>0.75</v>
      </c>
      <c r="W378" s="88">
        <f t="shared" si="95"/>
        <v>0</v>
      </c>
      <c r="X378" s="88">
        <f t="shared" si="96"/>
        <v>0</v>
      </c>
      <c r="Y378" s="88">
        <f t="shared" si="97"/>
        <v>0</v>
      </c>
      <c r="Z378" s="88">
        <f t="shared" si="98"/>
        <v>0</v>
      </c>
      <c r="AA378" s="88">
        <f t="shared" si="99"/>
        <v>0</v>
      </c>
      <c r="AB378" s="88">
        <f t="shared" si="100"/>
        <v>0.75</v>
      </c>
      <c r="AC378" s="88">
        <f t="shared" si="101"/>
        <v>0</v>
      </c>
      <c r="AD378" s="88">
        <f t="shared" si="102"/>
        <v>0.75</v>
      </c>
      <c r="AE378" s="88">
        <f t="shared" si="103"/>
        <v>0</v>
      </c>
      <c r="AF378" s="8"/>
      <c r="AG378" s="8"/>
      <c r="AH378" s="8">
        <f t="shared" si="104"/>
        <v>3</v>
      </c>
      <c r="AI378" s="8">
        <f t="shared" si="105"/>
        <v>4</v>
      </c>
      <c r="AJ378" s="8" t="str">
        <f t="shared" si="106"/>
        <v>Correct</v>
      </c>
      <c r="AK378" s="8"/>
      <c r="AL378" s="159" t="str">
        <f>IFERROR(VLOOKUP(Table1[[#This Row],[RespondentID]],'All Data'!$A379:$CN951,81,FALSE),"unknown")</f>
        <v>Female</v>
      </c>
      <c r="AM378" s="159">
        <f>IFERROR(VLOOKUP(Table1[[#This Row],[RespondentID]],'All Data'!$A379:$CN951,82,FALSE),"unknown")</f>
        <v>70</v>
      </c>
      <c r="AN378" s="159" t="str">
        <f>IFERROR(VLOOKUP(Table1[[#This Row],[RespondentID]],'All Data'!$A379:$CN951,83,FALSE),"unknown")</f>
        <v>Queens</v>
      </c>
      <c r="AO378" s="159">
        <f>IFERROR(VLOOKUP(Table1[[#This Row],[RespondentID]],'All Data'!$A379:$CN951,84,FALSE),"unknown")</f>
        <v>0</v>
      </c>
      <c r="AP378" s="159" t="str">
        <f>IFERROR(VLOOKUP(Table1[[#This Row],[RespondentID]],'All Data'!$A379:$CN951,85,FALSE),"unknown")</f>
        <v>White/Caucasian</v>
      </c>
      <c r="AQ378" s="159" t="str">
        <f>IFERROR(VLOOKUP(Table1[[#This Row],[RespondentID]],'All Data'!$A379:$CN951,86,FALSE),"unknown")</f>
        <v>No</v>
      </c>
      <c r="AR378" s="159" t="str">
        <f>IFERROR(VLOOKUP(Table1[[#This Row],[RespondentID]],'All Data'!$A379:$CN951,87,FALSE),"unknown")</f>
        <v xml:space="preserve"> </v>
      </c>
      <c r="AS378" s="159">
        <f>IFERROR(VLOOKUP(Table1[[#This Row],[RespondentID]],'All Data'!$A379:$CN951,88,FALSE),"unknown")</f>
        <v>0</v>
      </c>
      <c r="AT378" s="159">
        <f>IFERROR(VLOOKUP(Table1[[#This Row],[RespondentID]],'All Data'!$A379:$CN951,89,FALSE),"unknown")</f>
        <v>0</v>
      </c>
      <c r="AU378" s="159" t="str">
        <f>IFERROR(VLOOKUP(Table1[[#This Row],[RespondentID]],'All Data'!$A379:$CN951,90,FALSE),"unknown")</f>
        <v>Retired</v>
      </c>
      <c r="AV378" s="159" t="str">
        <f>IFERROR(VLOOKUP(Table1[[#This Row],[RespondentID]],'All Data'!$A379:$CN951,91,FALSE),"unknown")</f>
        <v>Yes</v>
      </c>
      <c r="AW378" s="159" t="str">
        <f>IFERROR(VLOOKUP(Table1[[#This Row],[RespondentID]],'All Data'!$A379:$CN951,92,FALSE),"unknown")</f>
        <v>Yes</v>
      </c>
    </row>
    <row r="379" spans="1:49" x14ac:dyDescent="0.35">
      <c r="A379" s="6">
        <v>7044854800</v>
      </c>
      <c r="B379" s="6"/>
      <c r="C379" s="6" t="s">
        <v>19</v>
      </c>
      <c r="D379" s="6" t="s">
        <v>20</v>
      </c>
      <c r="E379" s="6"/>
      <c r="F379" s="6"/>
      <c r="G379" s="6"/>
      <c r="H379" s="6"/>
      <c r="I379" s="6"/>
      <c r="J379" s="6"/>
      <c r="K379" s="6"/>
      <c r="L379" s="6"/>
      <c r="M379" s="6"/>
      <c r="N379" s="6"/>
      <c r="O379" s="8"/>
      <c r="P379" s="8">
        <f t="shared" si="90"/>
        <v>2</v>
      </c>
      <c r="Q379" s="10">
        <f t="shared" si="91"/>
        <v>1.5</v>
      </c>
      <c r="R379" s="8"/>
      <c r="S379" s="8">
        <f t="shared" si="107"/>
        <v>0</v>
      </c>
      <c r="T379" s="8">
        <f t="shared" si="92"/>
        <v>1</v>
      </c>
      <c r="U379" s="8">
        <f t="shared" si="93"/>
        <v>1</v>
      </c>
      <c r="V379" s="88">
        <f t="shared" si="94"/>
        <v>0</v>
      </c>
      <c r="W379" s="88">
        <f t="shared" si="95"/>
        <v>0</v>
      </c>
      <c r="X379" s="88">
        <f t="shared" si="96"/>
        <v>0</v>
      </c>
      <c r="Y379" s="88">
        <f t="shared" si="97"/>
        <v>0</v>
      </c>
      <c r="Z379" s="88">
        <f t="shared" si="98"/>
        <v>0</v>
      </c>
      <c r="AA379" s="88">
        <f t="shared" si="99"/>
        <v>0</v>
      </c>
      <c r="AB379" s="88">
        <f t="shared" si="100"/>
        <v>0</v>
      </c>
      <c r="AC379" s="88">
        <f t="shared" si="101"/>
        <v>0</v>
      </c>
      <c r="AD379" s="88">
        <f t="shared" si="102"/>
        <v>0</v>
      </c>
      <c r="AE379" s="88">
        <f t="shared" si="103"/>
        <v>0</v>
      </c>
      <c r="AF379" s="8"/>
      <c r="AG379" s="8"/>
      <c r="AH379" s="8">
        <f t="shared" si="104"/>
        <v>2</v>
      </c>
      <c r="AI379" s="8">
        <f t="shared" si="105"/>
        <v>2</v>
      </c>
      <c r="AJ379" s="8" t="str">
        <f t="shared" si="106"/>
        <v>Correct</v>
      </c>
      <c r="AK379" s="8"/>
      <c r="AL379" s="159" t="str">
        <f>IFERROR(VLOOKUP(Table1[[#This Row],[RespondentID]],'All Data'!$A380:$CN952,81,FALSE),"unknown")</f>
        <v>Male</v>
      </c>
      <c r="AM379" s="159">
        <f>IFERROR(VLOOKUP(Table1[[#This Row],[RespondentID]],'All Data'!$A380:$CN952,82,FALSE),"unknown")</f>
        <v>74</v>
      </c>
      <c r="AN379" s="159" t="str">
        <f>IFERROR(VLOOKUP(Table1[[#This Row],[RespondentID]],'All Data'!$A380:$CN952,83,FALSE),"unknown")</f>
        <v>Nassau</v>
      </c>
      <c r="AO379" s="159" t="str">
        <f>IFERROR(VLOOKUP(Table1[[#This Row],[RespondentID]],'All Data'!$A380:$CN952,84,FALSE),"unknown")</f>
        <v>East Norwich, 11732</v>
      </c>
      <c r="AP379" s="159" t="str">
        <f>IFERROR(VLOOKUP(Table1[[#This Row],[RespondentID]],'All Data'!$A380:$CN952,85,FALSE),"unknown")</f>
        <v>White/Caucasian</v>
      </c>
      <c r="AQ379" s="159">
        <f>IFERROR(VLOOKUP(Table1[[#This Row],[RespondentID]],'All Data'!$A380:$CN952,86,FALSE),"unknown")</f>
        <v>0</v>
      </c>
      <c r="AR379" s="159" t="str">
        <f>IFERROR(VLOOKUP(Table1[[#This Row],[RespondentID]],'All Data'!$A380:$CN952,87,FALSE),"unknown")</f>
        <v xml:space="preserve">English </v>
      </c>
      <c r="AS379" s="159" t="str">
        <f>IFERROR(VLOOKUP(Table1[[#This Row],[RespondentID]],'All Data'!$A380:$CN952,88,FALSE),"unknown")</f>
        <v>$50,000 to $74,999</v>
      </c>
      <c r="AT379" s="159" t="str">
        <f>IFERROR(VLOOKUP(Table1[[#This Row],[RespondentID]],'All Data'!$A380:$CN952,89,FALSE),"unknown")</f>
        <v>Some college</v>
      </c>
      <c r="AU379" s="159" t="str">
        <f>IFERROR(VLOOKUP(Table1[[#This Row],[RespondentID]],'All Data'!$A380:$CN952,90,FALSE),"unknown")</f>
        <v>Retired</v>
      </c>
      <c r="AV379" s="159" t="str">
        <f>IFERROR(VLOOKUP(Table1[[#This Row],[RespondentID]],'All Data'!$A380:$CN952,91,FALSE),"unknown")</f>
        <v>Yes</v>
      </c>
      <c r="AW379" s="159">
        <f>IFERROR(VLOOKUP(Table1[[#This Row],[RespondentID]],'All Data'!$A380:$CN952,92,FALSE),"unknown")</f>
        <v>0</v>
      </c>
    </row>
    <row r="380" spans="1:49" x14ac:dyDescent="0.35">
      <c r="A380" s="6">
        <v>7044854509</v>
      </c>
      <c r="B380" s="6" t="s">
        <v>18</v>
      </c>
      <c r="C380" s="6" t="s">
        <v>19</v>
      </c>
      <c r="D380" s="6" t="s">
        <v>20</v>
      </c>
      <c r="E380" s="6"/>
      <c r="F380" s="6"/>
      <c r="G380" s="6"/>
      <c r="H380" s="6"/>
      <c r="I380" s="6"/>
      <c r="J380" s="6"/>
      <c r="K380" s="6"/>
      <c r="L380" s="6"/>
      <c r="M380" s="6"/>
      <c r="N380" s="6"/>
      <c r="O380" s="8"/>
      <c r="P380" s="8">
        <f t="shared" si="90"/>
        <v>3</v>
      </c>
      <c r="Q380" s="9">
        <f t="shared" si="91"/>
        <v>1</v>
      </c>
      <c r="R380" s="8"/>
      <c r="S380" s="8">
        <f t="shared" si="107"/>
        <v>1</v>
      </c>
      <c r="T380" s="8">
        <f t="shared" si="92"/>
        <v>1</v>
      </c>
      <c r="U380" s="8">
        <f t="shared" si="93"/>
        <v>1</v>
      </c>
      <c r="V380" s="88">
        <f t="shared" si="94"/>
        <v>0</v>
      </c>
      <c r="W380" s="88">
        <f t="shared" si="95"/>
        <v>0</v>
      </c>
      <c r="X380" s="88">
        <f t="shared" si="96"/>
        <v>0</v>
      </c>
      <c r="Y380" s="88">
        <f t="shared" si="97"/>
        <v>0</v>
      </c>
      <c r="Z380" s="88">
        <f t="shared" si="98"/>
        <v>0</v>
      </c>
      <c r="AA380" s="88">
        <f t="shared" si="99"/>
        <v>0</v>
      </c>
      <c r="AB380" s="88">
        <f t="shared" si="100"/>
        <v>0</v>
      </c>
      <c r="AC380" s="88">
        <f t="shared" si="101"/>
        <v>0</v>
      </c>
      <c r="AD380" s="88">
        <f t="shared" si="102"/>
        <v>0</v>
      </c>
      <c r="AE380" s="88">
        <f t="shared" si="103"/>
        <v>0</v>
      </c>
      <c r="AF380" s="8"/>
      <c r="AG380" s="8"/>
      <c r="AH380" s="8">
        <f t="shared" si="104"/>
        <v>3</v>
      </c>
      <c r="AI380" s="8">
        <f t="shared" si="105"/>
        <v>3</v>
      </c>
      <c r="AJ380" s="8" t="str">
        <f t="shared" si="106"/>
        <v>Correct</v>
      </c>
      <c r="AK380" s="8"/>
      <c r="AL380" s="159" t="str">
        <f>IFERROR(VLOOKUP(Table1[[#This Row],[RespondentID]],'All Data'!$A381:$CN953,81,FALSE),"unknown")</f>
        <v>Male</v>
      </c>
      <c r="AM380" s="159">
        <f>IFERROR(VLOOKUP(Table1[[#This Row],[RespondentID]],'All Data'!$A381:$CN953,82,FALSE),"unknown")</f>
        <v>47</v>
      </c>
      <c r="AN380" s="159" t="str">
        <f>IFERROR(VLOOKUP(Table1[[#This Row],[RespondentID]],'All Data'!$A381:$CN953,83,FALSE),"unknown")</f>
        <v>Nassau</v>
      </c>
      <c r="AO380" s="159" t="str">
        <f>IFERROR(VLOOKUP(Table1[[#This Row],[RespondentID]],'All Data'!$A381:$CN953,84,FALSE),"unknown")</f>
        <v>Baldwin, 11510</v>
      </c>
      <c r="AP380" s="159" t="str">
        <f>IFERROR(VLOOKUP(Table1[[#This Row],[RespondentID]],'All Data'!$A381:$CN953,85,FALSE),"unknown")</f>
        <v>White/Caucasian</v>
      </c>
      <c r="AQ380" s="159" t="str">
        <f>IFERROR(VLOOKUP(Table1[[#This Row],[RespondentID]],'All Data'!$A381:$CN953,86,FALSE),"unknown")</f>
        <v>No</v>
      </c>
      <c r="AR380" s="159" t="str">
        <f>IFERROR(VLOOKUP(Table1[[#This Row],[RespondentID]],'All Data'!$A381:$CN953,87,FALSE),"unknown")</f>
        <v xml:space="preserve">English </v>
      </c>
      <c r="AS380" s="159" t="str">
        <f>IFERROR(VLOOKUP(Table1[[#This Row],[RespondentID]],'All Data'!$A381:$CN953,88,FALSE),"unknown")</f>
        <v>Over $125,000</v>
      </c>
      <c r="AT380" s="159" t="str">
        <f>IFERROR(VLOOKUP(Table1[[#This Row],[RespondentID]],'All Data'!$A381:$CN953,89,FALSE),"unknown")</f>
        <v>Graduate school</v>
      </c>
      <c r="AU380" s="159" t="str">
        <f>IFERROR(VLOOKUP(Table1[[#This Row],[RespondentID]],'All Data'!$A381:$CN953,90,FALSE),"unknown")</f>
        <v>Employed for wages</v>
      </c>
      <c r="AV380" s="159" t="str">
        <f>IFERROR(VLOOKUP(Table1[[#This Row],[RespondentID]],'All Data'!$A381:$CN953,91,FALSE),"unknown")</f>
        <v>Yes</v>
      </c>
      <c r="AW380" s="159" t="str">
        <f>IFERROR(VLOOKUP(Table1[[#This Row],[RespondentID]],'All Data'!$A381:$CN953,92,FALSE),"unknown")</f>
        <v>Yes</v>
      </c>
    </row>
    <row r="381" spans="1:49" x14ac:dyDescent="0.35">
      <c r="A381" s="6">
        <v>7044854212</v>
      </c>
      <c r="B381" s="6"/>
      <c r="C381" s="6"/>
      <c r="D381" s="6"/>
      <c r="E381" s="6"/>
      <c r="F381" s="6"/>
      <c r="G381" s="6"/>
      <c r="H381" s="6"/>
      <c r="I381" s="6"/>
      <c r="J381" s="6"/>
      <c r="K381" s="6"/>
      <c r="L381" s="6"/>
      <c r="M381" s="6"/>
      <c r="N381" s="6"/>
      <c r="O381" s="8"/>
      <c r="P381" s="8">
        <f t="shared" si="90"/>
        <v>0</v>
      </c>
      <c r="Q381" s="10" t="e">
        <f t="shared" si="91"/>
        <v>#DIV/0!</v>
      </c>
      <c r="R381" s="8"/>
      <c r="S381" s="8">
        <f t="shared" si="107"/>
        <v>0</v>
      </c>
      <c r="T381" s="8">
        <f t="shared" si="92"/>
        <v>0</v>
      </c>
      <c r="U381" s="8">
        <f t="shared" si="93"/>
        <v>0</v>
      </c>
      <c r="V381" s="88">
        <f t="shared" si="94"/>
        <v>0</v>
      </c>
      <c r="W381" s="88">
        <f t="shared" si="95"/>
        <v>0</v>
      </c>
      <c r="X381" s="88">
        <f t="shared" si="96"/>
        <v>0</v>
      </c>
      <c r="Y381" s="88">
        <f t="shared" si="97"/>
        <v>0</v>
      </c>
      <c r="Z381" s="88">
        <f t="shared" si="98"/>
        <v>0</v>
      </c>
      <c r="AA381" s="88">
        <f t="shared" si="99"/>
        <v>0</v>
      </c>
      <c r="AB381" s="88">
        <f t="shared" si="100"/>
        <v>0</v>
      </c>
      <c r="AC381" s="88">
        <f t="shared" si="101"/>
        <v>0</v>
      </c>
      <c r="AD381" s="88">
        <f t="shared" si="102"/>
        <v>0</v>
      </c>
      <c r="AE381" s="88">
        <f t="shared" si="103"/>
        <v>0</v>
      </c>
      <c r="AF381" s="8"/>
      <c r="AG381" s="8"/>
      <c r="AH381" s="8">
        <f t="shared" si="104"/>
        <v>0</v>
      </c>
      <c r="AI381" s="8">
        <f t="shared" si="105"/>
        <v>0</v>
      </c>
      <c r="AJ381" s="8" t="str">
        <f t="shared" si="106"/>
        <v>Correct</v>
      </c>
      <c r="AK381" s="8"/>
      <c r="AL381" s="159" t="str">
        <f>IFERROR(VLOOKUP(Table1[[#This Row],[RespondentID]],'All Data'!$A382:$CN954,81,FALSE),"unknown")</f>
        <v>Female</v>
      </c>
      <c r="AM381" s="159">
        <f>IFERROR(VLOOKUP(Table1[[#This Row],[RespondentID]],'All Data'!$A382:$CN954,82,FALSE),"unknown")</f>
        <v>47</v>
      </c>
      <c r="AN381" s="159" t="str">
        <f>IFERROR(VLOOKUP(Table1[[#This Row],[RespondentID]],'All Data'!$A382:$CN954,83,FALSE),"unknown")</f>
        <v>Nassau</v>
      </c>
      <c r="AO381" s="159" t="str">
        <f>IFERROR(VLOOKUP(Table1[[#This Row],[RespondentID]],'All Data'!$A382:$CN954,84,FALSE),"unknown")</f>
        <v>Roosevelt, 11575</v>
      </c>
      <c r="AP381" s="159" t="str">
        <f>IFERROR(VLOOKUP(Table1[[#This Row],[RespondentID]],'All Data'!$A382:$CN954,85,FALSE),"unknown")</f>
        <v>Asian/Pacific Islander</v>
      </c>
      <c r="AQ381" s="159">
        <f>IFERROR(VLOOKUP(Table1[[#This Row],[RespondentID]],'All Data'!$A382:$CN954,86,FALSE),"unknown")</f>
        <v>0</v>
      </c>
      <c r="AR381" s="159" t="str">
        <f>IFERROR(VLOOKUP(Table1[[#This Row],[RespondentID]],'All Data'!$A382:$CN954,87,FALSE),"unknown")</f>
        <v xml:space="preserve"> </v>
      </c>
      <c r="AS381" s="159" t="str">
        <f>IFERROR(VLOOKUP(Table1[[#This Row],[RespondentID]],'All Data'!$A382:$CN954,88,FALSE),"unknown")</f>
        <v>$20,000 to $34,999</v>
      </c>
      <c r="AT381" s="159" t="str">
        <f>IFERROR(VLOOKUP(Table1[[#This Row],[RespondentID]],'All Data'!$A382:$CN954,89,FALSE),"unknown")</f>
        <v>College graduate</v>
      </c>
      <c r="AU381" s="159" t="str">
        <f>IFERROR(VLOOKUP(Table1[[#This Row],[RespondentID]],'All Data'!$A382:$CN954,90,FALSE),"unknown")</f>
        <v>Self-employed</v>
      </c>
      <c r="AV381" s="159" t="str">
        <f>IFERROR(VLOOKUP(Table1[[#This Row],[RespondentID]],'All Data'!$A382:$CN954,91,FALSE),"unknown")</f>
        <v>Yes</v>
      </c>
      <c r="AW381" s="159">
        <f>IFERROR(VLOOKUP(Table1[[#This Row],[RespondentID]],'All Data'!$A382:$CN954,92,FALSE),"unknown")</f>
        <v>0</v>
      </c>
    </row>
    <row r="382" spans="1:49" x14ac:dyDescent="0.35">
      <c r="A382" s="6">
        <v>7044853936</v>
      </c>
      <c r="B382" s="6"/>
      <c r="C382" s="6"/>
      <c r="D382" s="6" t="s">
        <v>20</v>
      </c>
      <c r="E382" s="6"/>
      <c r="F382" s="6"/>
      <c r="G382" s="6"/>
      <c r="H382" s="6"/>
      <c r="I382" s="6"/>
      <c r="J382" s="6"/>
      <c r="K382" s="6" t="s">
        <v>27</v>
      </c>
      <c r="L382" s="6"/>
      <c r="M382" s="6" t="s">
        <v>29</v>
      </c>
      <c r="N382" s="6"/>
      <c r="O382" s="8"/>
      <c r="P382" s="8">
        <f t="shared" si="90"/>
        <v>3</v>
      </c>
      <c r="Q382" s="9">
        <f t="shared" si="91"/>
        <v>1</v>
      </c>
      <c r="R382" s="8"/>
      <c r="S382" s="8">
        <f t="shared" si="107"/>
        <v>0</v>
      </c>
      <c r="T382" s="8">
        <f t="shared" si="92"/>
        <v>0</v>
      </c>
      <c r="U382" s="8">
        <f t="shared" si="93"/>
        <v>1</v>
      </c>
      <c r="V382" s="88">
        <f t="shared" si="94"/>
        <v>0</v>
      </c>
      <c r="W382" s="88">
        <f t="shared" si="95"/>
        <v>0</v>
      </c>
      <c r="X382" s="88">
        <f t="shared" si="96"/>
        <v>0</v>
      </c>
      <c r="Y382" s="88">
        <f t="shared" si="97"/>
        <v>0</v>
      </c>
      <c r="Z382" s="88">
        <f t="shared" si="98"/>
        <v>0</v>
      </c>
      <c r="AA382" s="88">
        <f t="shared" si="99"/>
        <v>0</v>
      </c>
      <c r="AB382" s="88">
        <f t="shared" si="100"/>
        <v>1</v>
      </c>
      <c r="AC382" s="88">
        <f t="shared" si="101"/>
        <v>0</v>
      </c>
      <c r="AD382" s="88">
        <f t="shared" si="102"/>
        <v>1</v>
      </c>
      <c r="AE382" s="88">
        <f t="shared" si="103"/>
        <v>0</v>
      </c>
      <c r="AF382" s="8"/>
      <c r="AG382" s="8"/>
      <c r="AH382" s="8">
        <f t="shared" si="104"/>
        <v>3</v>
      </c>
      <c r="AI382" s="8">
        <f t="shared" si="105"/>
        <v>3</v>
      </c>
      <c r="AJ382" s="8" t="str">
        <f t="shared" si="106"/>
        <v>Correct</v>
      </c>
      <c r="AK382" s="8"/>
      <c r="AL382" s="159" t="str">
        <f>IFERROR(VLOOKUP(Table1[[#This Row],[RespondentID]],'All Data'!$A383:$CN955,81,FALSE),"unknown")</f>
        <v>Female</v>
      </c>
      <c r="AM382" s="159">
        <f>IFERROR(VLOOKUP(Table1[[#This Row],[RespondentID]],'All Data'!$A383:$CN955,82,FALSE),"unknown")</f>
        <v>81</v>
      </c>
      <c r="AN382" s="159" t="str">
        <f>IFERROR(VLOOKUP(Table1[[#This Row],[RespondentID]],'All Data'!$A383:$CN955,83,FALSE),"unknown")</f>
        <v>Suffolk</v>
      </c>
      <c r="AO382" s="159" t="str">
        <f>IFERROR(VLOOKUP(Table1[[#This Row],[RespondentID]],'All Data'!$A383:$CN955,84,FALSE),"unknown")</f>
        <v>Babylon, 11702</v>
      </c>
      <c r="AP382" s="159" t="str">
        <f>IFERROR(VLOOKUP(Table1[[#This Row],[RespondentID]],'All Data'!$A383:$CN955,85,FALSE),"unknown")</f>
        <v>White/Caucasian</v>
      </c>
      <c r="AQ382" s="159" t="str">
        <f>IFERROR(VLOOKUP(Table1[[#This Row],[RespondentID]],'All Data'!$A383:$CN955,86,FALSE),"unknown")</f>
        <v>No</v>
      </c>
      <c r="AR382" s="159" t="str">
        <f>IFERROR(VLOOKUP(Table1[[#This Row],[RespondentID]],'All Data'!$A383:$CN955,87,FALSE),"unknown")</f>
        <v xml:space="preserve">English </v>
      </c>
      <c r="AS382" s="159" t="str">
        <f>IFERROR(VLOOKUP(Table1[[#This Row],[RespondentID]],'All Data'!$A383:$CN955,88,FALSE),"unknown")</f>
        <v>$50,000 to $74,999</v>
      </c>
      <c r="AT382" s="159" t="str">
        <f>IFERROR(VLOOKUP(Table1[[#This Row],[RespondentID]],'All Data'!$A383:$CN955,89,FALSE),"unknown")</f>
        <v>Graduate school</v>
      </c>
      <c r="AU382" s="159" t="str">
        <f>IFERROR(VLOOKUP(Table1[[#This Row],[RespondentID]],'All Data'!$A383:$CN955,90,FALSE),"unknown")</f>
        <v>Retired</v>
      </c>
      <c r="AV382" s="159" t="str">
        <f>IFERROR(VLOOKUP(Table1[[#This Row],[RespondentID]],'All Data'!$A383:$CN955,91,FALSE),"unknown")</f>
        <v>Yes</v>
      </c>
      <c r="AW382" s="159" t="str">
        <f>IFERROR(VLOOKUP(Table1[[#This Row],[RespondentID]],'All Data'!$A383:$CN955,92,FALSE),"unknown")</f>
        <v>No</v>
      </c>
    </row>
    <row r="383" spans="1:49" x14ac:dyDescent="0.35">
      <c r="A383" s="6">
        <v>7044853599</v>
      </c>
      <c r="B383" s="6"/>
      <c r="C383" s="6"/>
      <c r="D383" s="6"/>
      <c r="E383" s="6"/>
      <c r="F383" s="6"/>
      <c r="G383" s="6"/>
      <c r="H383" s="6"/>
      <c r="I383" s="6"/>
      <c r="J383" s="6"/>
      <c r="K383" s="6"/>
      <c r="L383" s="6"/>
      <c r="M383" s="6"/>
      <c r="N383" s="6"/>
      <c r="O383" s="8"/>
      <c r="P383" s="8">
        <f t="shared" si="90"/>
        <v>0</v>
      </c>
      <c r="Q383" s="10" t="e">
        <f t="shared" si="91"/>
        <v>#DIV/0!</v>
      </c>
      <c r="R383" s="8"/>
      <c r="S383" s="8">
        <f t="shared" si="107"/>
        <v>0</v>
      </c>
      <c r="T383" s="8">
        <f t="shared" si="92"/>
        <v>0</v>
      </c>
      <c r="U383" s="8">
        <f t="shared" si="93"/>
        <v>0</v>
      </c>
      <c r="V383" s="88">
        <f t="shared" si="94"/>
        <v>0</v>
      </c>
      <c r="W383" s="88">
        <f t="shared" si="95"/>
        <v>0</v>
      </c>
      <c r="X383" s="88">
        <f t="shared" si="96"/>
        <v>0</v>
      </c>
      <c r="Y383" s="88">
        <f t="shared" si="97"/>
        <v>0</v>
      </c>
      <c r="Z383" s="88">
        <f t="shared" si="98"/>
        <v>0</v>
      </c>
      <c r="AA383" s="88">
        <f t="shared" si="99"/>
        <v>0</v>
      </c>
      <c r="AB383" s="88">
        <f t="shared" si="100"/>
        <v>0</v>
      </c>
      <c r="AC383" s="88">
        <f t="shared" si="101"/>
        <v>0</v>
      </c>
      <c r="AD383" s="88">
        <f t="shared" si="102"/>
        <v>0</v>
      </c>
      <c r="AE383" s="88">
        <f t="shared" si="103"/>
        <v>0</v>
      </c>
      <c r="AF383" s="8"/>
      <c r="AG383" s="8"/>
      <c r="AH383" s="8">
        <f t="shared" si="104"/>
        <v>0</v>
      </c>
      <c r="AI383" s="8">
        <f t="shared" si="105"/>
        <v>0</v>
      </c>
      <c r="AJ383" s="8" t="str">
        <f t="shared" si="106"/>
        <v>Correct</v>
      </c>
      <c r="AK383" s="8"/>
      <c r="AL383" s="159" t="str">
        <f>IFERROR(VLOOKUP(Table1[[#This Row],[RespondentID]],'All Data'!$A384:$CN956,81,FALSE),"unknown")</f>
        <v>Male</v>
      </c>
      <c r="AM383" s="159">
        <f>IFERROR(VLOOKUP(Table1[[#This Row],[RespondentID]],'All Data'!$A384:$CN956,82,FALSE),"unknown")</f>
        <v>48</v>
      </c>
      <c r="AN383" s="159" t="str">
        <f>IFERROR(VLOOKUP(Table1[[#This Row],[RespondentID]],'All Data'!$A384:$CN956,83,FALSE),"unknown")</f>
        <v>Suffolk</v>
      </c>
      <c r="AO383" s="159" t="str">
        <f>IFERROR(VLOOKUP(Table1[[#This Row],[RespondentID]],'All Data'!$A384:$CN956,84,FALSE),"unknown")</f>
        <v>West Babylon, 11704</v>
      </c>
      <c r="AP383" s="159" t="str">
        <f>IFERROR(VLOOKUP(Table1[[#This Row],[RespondentID]],'All Data'!$A384:$CN956,85,FALSE),"unknown")</f>
        <v>White/Caucasian</v>
      </c>
      <c r="AQ383" s="159" t="str">
        <f>IFERROR(VLOOKUP(Table1[[#This Row],[RespondentID]],'All Data'!$A384:$CN956,86,FALSE),"unknown")</f>
        <v>No</v>
      </c>
      <c r="AR383" s="159" t="str">
        <f>IFERROR(VLOOKUP(Table1[[#This Row],[RespondentID]],'All Data'!$A384:$CN956,87,FALSE),"unknown")</f>
        <v xml:space="preserve">English </v>
      </c>
      <c r="AS383" s="159" t="str">
        <f>IFERROR(VLOOKUP(Table1[[#This Row],[RespondentID]],'All Data'!$A384:$CN956,88,FALSE),"unknown")</f>
        <v>Over $125,000</v>
      </c>
      <c r="AT383" s="159" t="str">
        <f>IFERROR(VLOOKUP(Table1[[#This Row],[RespondentID]],'All Data'!$A384:$CN956,89,FALSE),"unknown")</f>
        <v>College graduate</v>
      </c>
      <c r="AU383" s="159" t="str">
        <f>IFERROR(VLOOKUP(Table1[[#This Row],[RespondentID]],'All Data'!$A384:$CN956,90,FALSE),"unknown")</f>
        <v>Employed for wages</v>
      </c>
      <c r="AV383" s="159" t="str">
        <f>IFERROR(VLOOKUP(Table1[[#This Row],[RespondentID]],'All Data'!$A384:$CN956,91,FALSE),"unknown")</f>
        <v>Yes</v>
      </c>
      <c r="AW383" s="159" t="str">
        <f>IFERROR(VLOOKUP(Table1[[#This Row],[RespondentID]],'All Data'!$A384:$CN956,92,FALSE),"unknown")</f>
        <v>Yes</v>
      </c>
    </row>
    <row r="384" spans="1:49" x14ac:dyDescent="0.35">
      <c r="A384" s="6">
        <v>7044853354</v>
      </c>
      <c r="B384" s="6"/>
      <c r="C384" s="6"/>
      <c r="D384" s="6"/>
      <c r="E384" s="6"/>
      <c r="F384" s="6"/>
      <c r="G384" s="6"/>
      <c r="H384" s="6"/>
      <c r="I384" s="6"/>
      <c r="J384" s="6" t="s">
        <v>26</v>
      </c>
      <c r="K384" s="6"/>
      <c r="L384" s="6"/>
      <c r="M384" s="6"/>
      <c r="N384" s="6"/>
      <c r="O384" s="8"/>
      <c r="P384" s="8">
        <f t="shared" si="90"/>
        <v>1</v>
      </c>
      <c r="Q384" s="9">
        <f t="shared" si="91"/>
        <v>3</v>
      </c>
      <c r="R384" s="8"/>
      <c r="S384" s="8">
        <f t="shared" si="107"/>
        <v>0</v>
      </c>
      <c r="T384" s="8">
        <f t="shared" si="92"/>
        <v>0</v>
      </c>
      <c r="U384" s="8">
        <f t="shared" si="93"/>
        <v>0</v>
      </c>
      <c r="V384" s="88">
        <f t="shared" si="94"/>
        <v>0</v>
      </c>
      <c r="W384" s="88">
        <f t="shared" si="95"/>
        <v>0</v>
      </c>
      <c r="X384" s="88">
        <f t="shared" si="96"/>
        <v>0</v>
      </c>
      <c r="Y384" s="88">
        <f t="shared" si="97"/>
        <v>0</v>
      </c>
      <c r="Z384" s="88">
        <f t="shared" si="98"/>
        <v>0</v>
      </c>
      <c r="AA384" s="88">
        <f t="shared" si="99"/>
        <v>1</v>
      </c>
      <c r="AB384" s="88">
        <f t="shared" si="100"/>
        <v>0</v>
      </c>
      <c r="AC384" s="88">
        <f t="shared" si="101"/>
        <v>0</v>
      </c>
      <c r="AD384" s="88">
        <f t="shared" si="102"/>
        <v>0</v>
      </c>
      <c r="AE384" s="88">
        <f t="shared" si="103"/>
        <v>0</v>
      </c>
      <c r="AF384" s="8"/>
      <c r="AG384" s="8"/>
      <c r="AH384" s="8">
        <f t="shared" si="104"/>
        <v>1</v>
      </c>
      <c r="AI384" s="8">
        <f t="shared" si="105"/>
        <v>1</v>
      </c>
      <c r="AJ384" s="8" t="str">
        <f t="shared" si="106"/>
        <v>Correct</v>
      </c>
      <c r="AK384" s="8"/>
      <c r="AL384" s="159" t="str">
        <f>IFERROR(VLOOKUP(Table1[[#This Row],[RespondentID]],'All Data'!$A385:$CN957,81,FALSE),"unknown")</f>
        <v>Male</v>
      </c>
      <c r="AM384" s="159">
        <f>IFERROR(VLOOKUP(Table1[[#This Row],[RespondentID]],'All Data'!$A385:$CN957,82,FALSE),"unknown")</f>
        <v>50</v>
      </c>
      <c r="AN384" s="159" t="str">
        <f>IFERROR(VLOOKUP(Table1[[#This Row],[RespondentID]],'All Data'!$A385:$CN957,83,FALSE),"unknown")</f>
        <v>Nassau</v>
      </c>
      <c r="AO384" s="159" t="str">
        <f>IFERROR(VLOOKUP(Table1[[#This Row],[RespondentID]],'All Data'!$A385:$CN957,84,FALSE),"unknown")</f>
        <v>New Hyde Park, 11040</v>
      </c>
      <c r="AP384" s="159" t="str">
        <f>IFERROR(VLOOKUP(Table1[[#This Row],[RespondentID]],'All Data'!$A385:$CN957,85,FALSE),"unknown")</f>
        <v>White/Caucasian</v>
      </c>
      <c r="AQ384" s="159" t="str">
        <f>IFERROR(VLOOKUP(Table1[[#This Row],[RespondentID]],'All Data'!$A385:$CN957,86,FALSE),"unknown")</f>
        <v>Yes</v>
      </c>
      <c r="AR384" s="159" t="str">
        <f>IFERROR(VLOOKUP(Table1[[#This Row],[RespondentID]],'All Data'!$A385:$CN957,87,FALSE),"unknown")</f>
        <v xml:space="preserve">English </v>
      </c>
      <c r="AS384" s="159" t="str">
        <f>IFERROR(VLOOKUP(Table1[[#This Row],[RespondentID]],'All Data'!$A385:$CN957,88,FALSE),"unknown")</f>
        <v>Over $125,000</v>
      </c>
      <c r="AT384" s="159" t="str">
        <f>IFERROR(VLOOKUP(Table1[[#This Row],[RespondentID]],'All Data'!$A385:$CN957,89,FALSE),"unknown")</f>
        <v>High school graduate</v>
      </c>
      <c r="AU384" s="159" t="str">
        <f>IFERROR(VLOOKUP(Table1[[#This Row],[RespondentID]],'All Data'!$A385:$CN957,90,FALSE),"unknown")</f>
        <v>Employed for wages</v>
      </c>
      <c r="AV384" s="159" t="str">
        <f>IFERROR(VLOOKUP(Table1[[#This Row],[RespondentID]],'All Data'!$A385:$CN957,91,FALSE),"unknown")</f>
        <v>Yes</v>
      </c>
      <c r="AW384" s="159" t="str">
        <f>IFERROR(VLOOKUP(Table1[[#This Row],[RespondentID]],'All Data'!$A385:$CN957,92,FALSE),"unknown")</f>
        <v>Yes</v>
      </c>
    </row>
    <row r="385" spans="1:49" x14ac:dyDescent="0.35">
      <c r="A385" s="6">
        <v>7044853121</v>
      </c>
      <c r="B385" s="6"/>
      <c r="C385" s="6"/>
      <c r="D385" s="6" t="s">
        <v>20</v>
      </c>
      <c r="E385" s="6"/>
      <c r="F385" s="6"/>
      <c r="G385" s="6"/>
      <c r="H385" s="6"/>
      <c r="I385" s="6"/>
      <c r="J385" s="6"/>
      <c r="K385" s="6"/>
      <c r="L385" s="6"/>
      <c r="M385" s="6"/>
      <c r="N385" s="6"/>
      <c r="O385" s="8"/>
      <c r="P385" s="8">
        <f t="shared" si="90"/>
        <v>1</v>
      </c>
      <c r="Q385" s="10">
        <f t="shared" si="91"/>
        <v>3</v>
      </c>
      <c r="R385" s="8"/>
      <c r="S385" s="8">
        <f t="shared" si="107"/>
        <v>0</v>
      </c>
      <c r="T385" s="8">
        <f t="shared" si="92"/>
        <v>0</v>
      </c>
      <c r="U385" s="8">
        <f t="shared" si="93"/>
        <v>1</v>
      </c>
      <c r="V385" s="88">
        <f t="shared" si="94"/>
        <v>0</v>
      </c>
      <c r="W385" s="88">
        <f t="shared" si="95"/>
        <v>0</v>
      </c>
      <c r="X385" s="88">
        <f t="shared" si="96"/>
        <v>0</v>
      </c>
      <c r="Y385" s="88">
        <f t="shared" si="97"/>
        <v>0</v>
      </c>
      <c r="Z385" s="88">
        <f t="shared" si="98"/>
        <v>0</v>
      </c>
      <c r="AA385" s="88">
        <f t="shared" si="99"/>
        <v>0</v>
      </c>
      <c r="AB385" s="88">
        <f t="shared" si="100"/>
        <v>0</v>
      </c>
      <c r="AC385" s="88">
        <f t="shared" si="101"/>
        <v>0</v>
      </c>
      <c r="AD385" s="88">
        <f t="shared" si="102"/>
        <v>0</v>
      </c>
      <c r="AE385" s="88">
        <f t="shared" si="103"/>
        <v>0</v>
      </c>
      <c r="AF385" s="8"/>
      <c r="AG385" s="8"/>
      <c r="AH385" s="8">
        <f t="shared" si="104"/>
        <v>1</v>
      </c>
      <c r="AI385" s="8">
        <f t="shared" si="105"/>
        <v>1</v>
      </c>
      <c r="AJ385" s="8" t="str">
        <f t="shared" si="106"/>
        <v>Correct</v>
      </c>
      <c r="AK385" s="8"/>
      <c r="AL385" s="159" t="str">
        <f>IFERROR(VLOOKUP(Table1[[#This Row],[RespondentID]],'All Data'!$A386:$CN958,81,FALSE),"unknown")</f>
        <v>Female</v>
      </c>
      <c r="AM385" s="159">
        <f>IFERROR(VLOOKUP(Table1[[#This Row],[RespondentID]],'All Data'!$A386:$CN958,82,FALSE),"unknown")</f>
        <v>59</v>
      </c>
      <c r="AN385" s="159" t="str">
        <f>IFERROR(VLOOKUP(Table1[[#This Row],[RespondentID]],'All Data'!$A386:$CN958,83,FALSE),"unknown")</f>
        <v>Nassau</v>
      </c>
      <c r="AO385" s="159" t="str">
        <f>IFERROR(VLOOKUP(Table1[[#This Row],[RespondentID]],'All Data'!$A386:$CN958,84,FALSE),"unknown")</f>
        <v>New Hyde Park, 11040</v>
      </c>
      <c r="AP385" s="159" t="str">
        <f>IFERROR(VLOOKUP(Table1[[#This Row],[RespondentID]],'All Data'!$A386:$CN958,85,FALSE),"unknown")</f>
        <v>White/Caucasian</v>
      </c>
      <c r="AQ385" s="159">
        <f>IFERROR(VLOOKUP(Table1[[#This Row],[RespondentID]],'All Data'!$A386:$CN958,86,FALSE),"unknown")</f>
        <v>0</v>
      </c>
      <c r="AR385" s="159" t="str">
        <f>IFERROR(VLOOKUP(Table1[[#This Row],[RespondentID]],'All Data'!$A386:$CN958,87,FALSE),"unknown")</f>
        <v xml:space="preserve">English </v>
      </c>
      <c r="AS385" s="159" t="str">
        <f>IFERROR(VLOOKUP(Table1[[#This Row],[RespondentID]],'All Data'!$A386:$CN958,88,FALSE),"unknown")</f>
        <v>$50,000 to $74,999</v>
      </c>
      <c r="AT385" s="159" t="str">
        <f>IFERROR(VLOOKUP(Table1[[#This Row],[RespondentID]],'All Data'!$A386:$CN958,89,FALSE),"unknown")</f>
        <v>High school graduate</v>
      </c>
      <c r="AU385" s="159" t="str">
        <f>IFERROR(VLOOKUP(Table1[[#This Row],[RespondentID]],'All Data'!$A386:$CN958,90,FALSE),"unknown")</f>
        <v>Employed for wages</v>
      </c>
      <c r="AV385" s="159" t="str">
        <f>IFERROR(VLOOKUP(Table1[[#This Row],[RespondentID]],'All Data'!$A386:$CN958,91,FALSE),"unknown")</f>
        <v>Yes</v>
      </c>
      <c r="AW385" s="159" t="str">
        <f>IFERROR(VLOOKUP(Table1[[#This Row],[RespondentID]],'All Data'!$A386:$CN958,92,FALSE),"unknown")</f>
        <v>Yes</v>
      </c>
    </row>
    <row r="386" spans="1:49" x14ac:dyDescent="0.35">
      <c r="A386" s="6">
        <v>7044852962</v>
      </c>
      <c r="B386" s="6"/>
      <c r="C386" s="6"/>
      <c r="D386" s="6"/>
      <c r="E386" s="6" t="s">
        <v>21</v>
      </c>
      <c r="F386" s="6"/>
      <c r="G386" s="6"/>
      <c r="H386" s="6"/>
      <c r="I386" s="6"/>
      <c r="J386" s="6"/>
      <c r="K386" s="6" t="s">
        <v>27</v>
      </c>
      <c r="L386" s="6"/>
      <c r="M386" s="6"/>
      <c r="N386" s="6"/>
      <c r="O386" s="8"/>
      <c r="P386" s="8">
        <f t="shared" ref="P386:P449" si="108">COUNTA(B386:N386)</f>
        <v>2</v>
      </c>
      <c r="Q386" s="9">
        <f t="shared" ref="Q386:Q449" si="109">3/P386</f>
        <v>1.5</v>
      </c>
      <c r="R386" s="8"/>
      <c r="S386" s="8">
        <f t="shared" si="107"/>
        <v>0</v>
      </c>
      <c r="T386" s="8">
        <f t="shared" ref="T386:T449" si="110">IF($P386&lt;3,IF($C386=$C$1,1,0),IF($C386=$C$1,$Q386,0))</f>
        <v>0</v>
      </c>
      <c r="U386" s="8">
        <f t="shared" ref="U386:U449" si="111">IF($P386&lt;3,IF($D386=$D$1,1,0),IF($D386=$D$1,$Q386,0))</f>
        <v>0</v>
      </c>
      <c r="V386" s="88">
        <f t="shared" ref="V386:V449" si="112">IF($P386&lt;3,IF($E386=$E$1,1,0),IF($E386=$E$1,$Q386,0))</f>
        <v>1</v>
      </c>
      <c r="W386" s="88">
        <f t="shared" ref="W386:W449" si="113">IF($P386&lt;3,IF($F386=$F$1,1,0),IF($F386=$F$1,$Q386,0))</f>
        <v>0</v>
      </c>
      <c r="X386" s="88">
        <f t="shared" ref="X386:X449" si="114">IF($P386&lt;3,IF($G386=$G$1,1,0),IF($G386=$G$1,$Q386,0))</f>
        <v>0</v>
      </c>
      <c r="Y386" s="88">
        <f t="shared" ref="Y386:Y449" si="115">IF($P386&lt;3,IF($H386=$H$1,1,0),IF($H386=$H$1,$Q386,0))</f>
        <v>0</v>
      </c>
      <c r="Z386" s="88">
        <f t="shared" ref="Z386:Z449" si="116">IF($P386&lt;3,IF($I386=$I$1,1,0),IF($I386=$I$1,$Q386,0))</f>
        <v>0</v>
      </c>
      <c r="AA386" s="88">
        <f t="shared" ref="AA386:AA449" si="117">IF($P386&lt;3,IF($J386=$J$1,1,0),IF($J386=$J$1,$Q386,0))</f>
        <v>0</v>
      </c>
      <c r="AB386" s="88">
        <f t="shared" ref="AB386:AB449" si="118">IF($P386&lt;3,IF($K386=$K$1,1,0),IF($K386=$K$1,$Q386,0))</f>
        <v>1</v>
      </c>
      <c r="AC386" s="88">
        <f t="shared" ref="AC386:AC449" si="119">IF($P386&lt;3,IF($L386=$L$1,1,0),IF($L386=$L$1,$Q386,0))</f>
        <v>0</v>
      </c>
      <c r="AD386" s="88">
        <f t="shared" ref="AD386:AD449" si="120">IF($P386&lt;3,IF($M386=$M$1,1,0),IF($M386=$M$1,$Q386,0))</f>
        <v>0</v>
      </c>
      <c r="AE386" s="88">
        <f t="shared" ref="AE386:AE449" si="121">IF($P386&lt;3,IF($N386=$N$1,1,0),IF($N386=$N$1,$Q386,0))</f>
        <v>0</v>
      </c>
      <c r="AF386" s="8"/>
      <c r="AG386" s="8"/>
      <c r="AH386" s="8">
        <f t="shared" ref="AH386:AH449" si="122">SUM(S386:AE386)</f>
        <v>2</v>
      </c>
      <c r="AI386" s="8">
        <f t="shared" ref="AI386:AI449" si="123">P386</f>
        <v>2</v>
      </c>
      <c r="AJ386" s="8" t="str">
        <f t="shared" ref="AJ386:AJ449" si="124">IF(AH386=AI386,"Correct",IF(AH386=3,"Correct","Wrong"))</f>
        <v>Correct</v>
      </c>
      <c r="AK386" s="8"/>
      <c r="AL386" s="159" t="str">
        <f>IFERROR(VLOOKUP(Table1[[#This Row],[RespondentID]],'All Data'!$A387:$CN959,81,FALSE),"unknown")</f>
        <v>Female</v>
      </c>
      <c r="AM386" s="159">
        <f>IFERROR(VLOOKUP(Table1[[#This Row],[RespondentID]],'All Data'!$A387:$CN959,82,FALSE),"unknown")</f>
        <v>73</v>
      </c>
      <c r="AN386" s="159" t="str">
        <f>IFERROR(VLOOKUP(Table1[[#This Row],[RespondentID]],'All Data'!$A387:$CN959,83,FALSE),"unknown")</f>
        <v>Queens</v>
      </c>
      <c r="AO386" s="159">
        <f>IFERROR(VLOOKUP(Table1[[#This Row],[RespondentID]],'All Data'!$A387:$CN959,84,FALSE),"unknown")</f>
        <v>0</v>
      </c>
      <c r="AP386" s="159" t="str">
        <f>IFERROR(VLOOKUP(Table1[[#This Row],[RespondentID]],'All Data'!$A387:$CN959,85,FALSE),"unknown")</f>
        <v>White/Caucasian</v>
      </c>
      <c r="AQ386" s="159" t="str">
        <f>IFERROR(VLOOKUP(Table1[[#This Row],[RespondentID]],'All Data'!$A387:$CN959,86,FALSE),"unknown")</f>
        <v>No</v>
      </c>
      <c r="AR386" s="159" t="str">
        <f>IFERROR(VLOOKUP(Table1[[#This Row],[RespondentID]],'All Data'!$A387:$CN959,87,FALSE),"unknown")</f>
        <v xml:space="preserve">English </v>
      </c>
      <c r="AS386" s="159" t="str">
        <f>IFERROR(VLOOKUP(Table1[[#This Row],[RespondentID]],'All Data'!$A387:$CN959,88,FALSE),"unknown")</f>
        <v>$20,000 to $34,999</v>
      </c>
      <c r="AT386" s="159" t="str">
        <f>IFERROR(VLOOKUP(Table1[[#This Row],[RespondentID]],'All Data'!$A387:$CN959,89,FALSE),"unknown")</f>
        <v>High school graduate</v>
      </c>
      <c r="AU386" s="159" t="str">
        <f>IFERROR(VLOOKUP(Table1[[#This Row],[RespondentID]],'All Data'!$A387:$CN959,90,FALSE),"unknown")</f>
        <v>Retired</v>
      </c>
      <c r="AV386" s="159" t="str">
        <f>IFERROR(VLOOKUP(Table1[[#This Row],[RespondentID]],'All Data'!$A387:$CN959,91,FALSE),"unknown")</f>
        <v>Yes</v>
      </c>
      <c r="AW386" s="159">
        <f>IFERROR(VLOOKUP(Table1[[#This Row],[RespondentID]],'All Data'!$A387:$CN959,92,FALSE),"unknown")</f>
        <v>0</v>
      </c>
    </row>
    <row r="387" spans="1:49" x14ac:dyDescent="0.35">
      <c r="A387" s="6">
        <v>7044852737</v>
      </c>
      <c r="B387" s="6"/>
      <c r="C387" s="6"/>
      <c r="D387" s="6" t="s">
        <v>20</v>
      </c>
      <c r="E387" s="6"/>
      <c r="F387" s="6"/>
      <c r="G387" s="6"/>
      <c r="H387" s="6"/>
      <c r="I387" s="6" t="s">
        <v>25</v>
      </c>
      <c r="J387" s="6" t="s">
        <v>26</v>
      </c>
      <c r="K387" s="6"/>
      <c r="L387" s="6"/>
      <c r="M387" s="6"/>
      <c r="N387" s="6"/>
      <c r="O387" s="8"/>
      <c r="P387" s="8">
        <f t="shared" si="108"/>
        <v>3</v>
      </c>
      <c r="Q387" s="10">
        <f t="shared" si="109"/>
        <v>1</v>
      </c>
      <c r="R387" s="8"/>
      <c r="S387" s="8">
        <f t="shared" si="107"/>
        <v>0</v>
      </c>
      <c r="T387" s="8">
        <f t="shared" si="110"/>
        <v>0</v>
      </c>
      <c r="U387" s="8">
        <f t="shared" si="111"/>
        <v>1</v>
      </c>
      <c r="V387" s="88">
        <f t="shared" si="112"/>
        <v>0</v>
      </c>
      <c r="W387" s="88">
        <f t="shared" si="113"/>
        <v>0</v>
      </c>
      <c r="X387" s="88">
        <f t="shared" si="114"/>
        <v>0</v>
      </c>
      <c r="Y387" s="88">
        <f t="shared" si="115"/>
        <v>0</v>
      </c>
      <c r="Z387" s="88">
        <f t="shared" si="116"/>
        <v>1</v>
      </c>
      <c r="AA387" s="88">
        <f t="shared" si="117"/>
        <v>1</v>
      </c>
      <c r="AB387" s="88">
        <f t="shared" si="118"/>
        <v>0</v>
      </c>
      <c r="AC387" s="88">
        <f t="shared" si="119"/>
        <v>0</v>
      </c>
      <c r="AD387" s="88">
        <f t="shared" si="120"/>
        <v>0</v>
      </c>
      <c r="AE387" s="88">
        <f t="shared" si="121"/>
        <v>0</v>
      </c>
      <c r="AF387" s="8"/>
      <c r="AG387" s="8"/>
      <c r="AH387" s="8">
        <f t="shared" si="122"/>
        <v>3</v>
      </c>
      <c r="AI387" s="8">
        <f t="shared" si="123"/>
        <v>3</v>
      </c>
      <c r="AJ387" s="8" t="str">
        <f t="shared" si="124"/>
        <v>Correct</v>
      </c>
      <c r="AK387" s="8"/>
      <c r="AL387" s="159" t="str">
        <f>IFERROR(VLOOKUP(Table1[[#This Row],[RespondentID]],'All Data'!$A388:$CN960,81,FALSE),"unknown")</f>
        <v>Female</v>
      </c>
      <c r="AM387" s="159">
        <f>IFERROR(VLOOKUP(Table1[[#This Row],[RespondentID]],'All Data'!$A388:$CN960,82,FALSE),"unknown")</f>
        <v>88</v>
      </c>
      <c r="AN387" s="159" t="str">
        <f>IFERROR(VLOOKUP(Table1[[#This Row],[RespondentID]],'All Data'!$A388:$CN960,83,FALSE),"unknown")</f>
        <v>Nassau</v>
      </c>
      <c r="AO387" s="159" t="str">
        <f>IFERROR(VLOOKUP(Table1[[#This Row],[RespondentID]],'All Data'!$A388:$CN960,84,FALSE),"unknown")</f>
        <v>Garden City, 11530</v>
      </c>
      <c r="AP387" s="159" t="str">
        <f>IFERROR(VLOOKUP(Table1[[#This Row],[RespondentID]],'All Data'!$A388:$CN960,85,FALSE),"unknown")</f>
        <v>White/Caucasian</v>
      </c>
      <c r="AQ387" s="159" t="str">
        <f>IFERROR(VLOOKUP(Table1[[#This Row],[RespondentID]],'All Data'!$A388:$CN960,86,FALSE),"unknown")</f>
        <v>No</v>
      </c>
      <c r="AR387" s="159" t="str">
        <f>IFERROR(VLOOKUP(Table1[[#This Row],[RespondentID]],'All Data'!$A388:$CN960,87,FALSE),"unknown")</f>
        <v xml:space="preserve">English </v>
      </c>
      <c r="AS387" s="159" t="str">
        <f>IFERROR(VLOOKUP(Table1[[#This Row],[RespondentID]],'All Data'!$A388:$CN960,88,FALSE),"unknown")</f>
        <v>$20,000 to $34,999</v>
      </c>
      <c r="AT387" s="159" t="str">
        <f>IFERROR(VLOOKUP(Table1[[#This Row],[RespondentID]],'All Data'!$A388:$CN960,89,FALSE),"unknown")</f>
        <v>Some high school</v>
      </c>
      <c r="AU387" s="159" t="str">
        <f>IFERROR(VLOOKUP(Table1[[#This Row],[RespondentID]],'All Data'!$A388:$CN960,90,FALSE),"unknown")</f>
        <v>Retired</v>
      </c>
      <c r="AV387" s="159" t="str">
        <f>IFERROR(VLOOKUP(Table1[[#This Row],[RespondentID]],'All Data'!$A388:$CN960,91,FALSE),"unknown")</f>
        <v>Yes</v>
      </c>
      <c r="AW387" s="159" t="str">
        <f>IFERROR(VLOOKUP(Table1[[#This Row],[RespondentID]],'All Data'!$A388:$CN960,92,FALSE),"unknown")</f>
        <v>No</v>
      </c>
    </row>
    <row r="388" spans="1:49" x14ac:dyDescent="0.35">
      <c r="A388" s="6">
        <v>7044852441</v>
      </c>
      <c r="B388" s="6"/>
      <c r="C388" s="6" t="s">
        <v>19</v>
      </c>
      <c r="D388" s="6"/>
      <c r="E388" s="6"/>
      <c r="F388" s="6"/>
      <c r="G388" s="6"/>
      <c r="H388" s="6"/>
      <c r="I388" s="6"/>
      <c r="J388" s="6" t="s">
        <v>26</v>
      </c>
      <c r="K388" s="6"/>
      <c r="L388" s="6"/>
      <c r="M388" s="6"/>
      <c r="N388" s="6" t="s">
        <v>30</v>
      </c>
      <c r="O388" s="8"/>
      <c r="P388" s="8">
        <f t="shared" si="108"/>
        <v>3</v>
      </c>
      <c r="Q388" s="9">
        <f t="shared" si="109"/>
        <v>1</v>
      </c>
      <c r="R388" s="8"/>
      <c r="S388" s="8">
        <f t="shared" ref="S388:S451" si="125">IF($P388&lt;3,IF($B388=$B$1,1,0),IF($B388=$B$1,$Q388,0))</f>
        <v>0</v>
      </c>
      <c r="T388" s="8">
        <f t="shared" si="110"/>
        <v>1</v>
      </c>
      <c r="U388" s="8">
        <f t="shared" si="111"/>
        <v>0</v>
      </c>
      <c r="V388" s="88">
        <f t="shared" si="112"/>
        <v>0</v>
      </c>
      <c r="W388" s="88">
        <f t="shared" si="113"/>
        <v>0</v>
      </c>
      <c r="X388" s="88">
        <f t="shared" si="114"/>
        <v>0</v>
      </c>
      <c r="Y388" s="88">
        <f t="shared" si="115"/>
        <v>0</v>
      </c>
      <c r="Z388" s="88">
        <f t="shared" si="116"/>
        <v>0</v>
      </c>
      <c r="AA388" s="88">
        <f t="shared" si="117"/>
        <v>1</v>
      </c>
      <c r="AB388" s="88">
        <f t="shared" si="118"/>
        <v>0</v>
      </c>
      <c r="AC388" s="88">
        <f t="shared" si="119"/>
        <v>0</v>
      </c>
      <c r="AD388" s="88">
        <f t="shared" si="120"/>
        <v>0</v>
      </c>
      <c r="AE388" s="88">
        <f t="shared" si="121"/>
        <v>1</v>
      </c>
      <c r="AF388" s="8"/>
      <c r="AG388" s="8"/>
      <c r="AH388" s="8">
        <f t="shared" si="122"/>
        <v>3</v>
      </c>
      <c r="AI388" s="8">
        <f t="shared" si="123"/>
        <v>3</v>
      </c>
      <c r="AJ388" s="8" t="str">
        <f t="shared" si="124"/>
        <v>Correct</v>
      </c>
      <c r="AK388" s="8"/>
      <c r="AL388" s="159" t="str">
        <f>IFERROR(VLOOKUP(Table1[[#This Row],[RespondentID]],'All Data'!$A389:$CN961,81,FALSE),"unknown")</f>
        <v>Female</v>
      </c>
      <c r="AM388" s="159">
        <f>IFERROR(VLOOKUP(Table1[[#This Row],[RespondentID]],'All Data'!$A389:$CN961,82,FALSE),"unknown")</f>
        <v>67</v>
      </c>
      <c r="AN388" s="159" t="str">
        <f>IFERROR(VLOOKUP(Table1[[#This Row],[RespondentID]],'All Data'!$A389:$CN961,83,FALSE),"unknown")</f>
        <v>Nassau</v>
      </c>
      <c r="AO388" s="159" t="str">
        <f>IFERROR(VLOOKUP(Table1[[#This Row],[RespondentID]],'All Data'!$A389:$CN961,84,FALSE),"unknown")</f>
        <v>New Hyde Park, 11040</v>
      </c>
      <c r="AP388" s="159" t="str">
        <f>IFERROR(VLOOKUP(Table1[[#This Row],[RespondentID]],'All Data'!$A389:$CN961,85,FALSE),"unknown")</f>
        <v>White/Caucasian</v>
      </c>
      <c r="AQ388" s="159" t="str">
        <f>IFERROR(VLOOKUP(Table1[[#This Row],[RespondentID]],'All Data'!$A389:$CN961,86,FALSE),"unknown")</f>
        <v>No</v>
      </c>
      <c r="AR388" s="159" t="str">
        <f>IFERROR(VLOOKUP(Table1[[#This Row],[RespondentID]],'All Data'!$A389:$CN961,87,FALSE),"unknown")</f>
        <v xml:space="preserve">English </v>
      </c>
      <c r="AS388" s="159" t="str">
        <f>IFERROR(VLOOKUP(Table1[[#This Row],[RespondentID]],'All Data'!$A389:$CN961,88,FALSE),"unknown")</f>
        <v>$0-$19,999</v>
      </c>
      <c r="AT388" s="159" t="str">
        <f>IFERROR(VLOOKUP(Table1[[#This Row],[RespondentID]],'All Data'!$A389:$CN961,89,FALSE),"unknown")</f>
        <v>Some college</v>
      </c>
      <c r="AU388" s="159" t="str">
        <f>IFERROR(VLOOKUP(Table1[[#This Row],[RespondentID]],'All Data'!$A389:$CN961,90,FALSE),"unknown")</f>
        <v>Retired</v>
      </c>
      <c r="AV388" s="159" t="str">
        <f>IFERROR(VLOOKUP(Table1[[#This Row],[RespondentID]],'All Data'!$A389:$CN961,91,FALSE),"unknown")</f>
        <v>Yes</v>
      </c>
      <c r="AW388" s="159" t="str">
        <f>IFERROR(VLOOKUP(Table1[[#This Row],[RespondentID]],'All Data'!$A389:$CN961,92,FALSE),"unknown")</f>
        <v>No</v>
      </c>
    </row>
    <row r="389" spans="1:49" x14ac:dyDescent="0.35">
      <c r="A389" s="6">
        <v>7044852224</v>
      </c>
      <c r="B389" s="6" t="s">
        <v>18</v>
      </c>
      <c r="C389" s="6"/>
      <c r="D389" s="6" t="s">
        <v>20</v>
      </c>
      <c r="E389" s="6"/>
      <c r="F389" s="6"/>
      <c r="G389" s="6"/>
      <c r="H389" s="6"/>
      <c r="I389" s="6"/>
      <c r="J389" s="6"/>
      <c r="K389" s="6"/>
      <c r="L389" s="6"/>
      <c r="M389" s="6"/>
      <c r="N389" s="6"/>
      <c r="O389" s="8"/>
      <c r="P389" s="8">
        <f t="shared" si="108"/>
        <v>2</v>
      </c>
      <c r="Q389" s="10">
        <f t="shared" si="109"/>
        <v>1.5</v>
      </c>
      <c r="R389" s="8"/>
      <c r="S389" s="8">
        <f t="shared" si="125"/>
        <v>1</v>
      </c>
      <c r="T389" s="8">
        <f t="shared" si="110"/>
        <v>0</v>
      </c>
      <c r="U389" s="8">
        <f t="shared" si="111"/>
        <v>1</v>
      </c>
      <c r="V389" s="88">
        <f t="shared" si="112"/>
        <v>0</v>
      </c>
      <c r="W389" s="88">
        <f t="shared" si="113"/>
        <v>0</v>
      </c>
      <c r="X389" s="88">
        <f t="shared" si="114"/>
        <v>0</v>
      </c>
      <c r="Y389" s="88">
        <f t="shared" si="115"/>
        <v>0</v>
      </c>
      <c r="Z389" s="88">
        <f t="shared" si="116"/>
        <v>0</v>
      </c>
      <c r="AA389" s="88">
        <f t="shared" si="117"/>
        <v>0</v>
      </c>
      <c r="AB389" s="88">
        <f t="shared" si="118"/>
        <v>0</v>
      </c>
      <c r="AC389" s="88">
        <f t="shared" si="119"/>
        <v>0</v>
      </c>
      <c r="AD389" s="88">
        <f t="shared" si="120"/>
        <v>0</v>
      </c>
      <c r="AE389" s="88">
        <f t="shared" si="121"/>
        <v>0</v>
      </c>
      <c r="AF389" s="8"/>
      <c r="AG389" s="8"/>
      <c r="AH389" s="8">
        <f t="shared" si="122"/>
        <v>2</v>
      </c>
      <c r="AI389" s="8">
        <f t="shared" si="123"/>
        <v>2</v>
      </c>
      <c r="AJ389" s="8" t="str">
        <f t="shared" si="124"/>
        <v>Correct</v>
      </c>
      <c r="AK389" s="8"/>
      <c r="AL389" s="159" t="str">
        <f>IFERROR(VLOOKUP(Table1[[#This Row],[RespondentID]],'All Data'!$A390:$CN962,81,FALSE),"unknown")</f>
        <v>Female</v>
      </c>
      <c r="AM389" s="159">
        <f>IFERROR(VLOOKUP(Table1[[#This Row],[RespondentID]],'All Data'!$A390:$CN962,82,FALSE),"unknown")</f>
        <v>71</v>
      </c>
      <c r="AN389" s="159" t="str">
        <f>IFERROR(VLOOKUP(Table1[[#This Row],[RespondentID]],'All Data'!$A390:$CN962,83,FALSE),"unknown")</f>
        <v>Nassau</v>
      </c>
      <c r="AO389" s="159" t="str">
        <f>IFERROR(VLOOKUP(Table1[[#This Row],[RespondentID]],'All Data'!$A390:$CN962,84,FALSE),"unknown")</f>
        <v>New Hyde Park, 11040</v>
      </c>
      <c r="AP389" s="159" t="str">
        <f>IFERROR(VLOOKUP(Table1[[#This Row],[RespondentID]],'All Data'!$A390:$CN962,85,FALSE),"unknown")</f>
        <v>White/Caucasian</v>
      </c>
      <c r="AQ389" s="159" t="str">
        <f>IFERROR(VLOOKUP(Table1[[#This Row],[RespondentID]],'All Data'!$A390:$CN962,86,FALSE),"unknown")</f>
        <v>No</v>
      </c>
      <c r="AR389" s="159" t="str">
        <f>IFERROR(VLOOKUP(Table1[[#This Row],[RespondentID]],'All Data'!$A390:$CN962,87,FALSE),"unknown")</f>
        <v xml:space="preserve">English </v>
      </c>
      <c r="AS389" s="159" t="str">
        <f>IFERROR(VLOOKUP(Table1[[#This Row],[RespondentID]],'All Data'!$A390:$CN962,88,FALSE),"unknown")</f>
        <v>$50,000 to $74,999</v>
      </c>
      <c r="AT389" s="159" t="str">
        <f>IFERROR(VLOOKUP(Table1[[#This Row],[RespondentID]],'All Data'!$A390:$CN962,89,FALSE),"unknown")</f>
        <v>Some college</v>
      </c>
      <c r="AU389" s="159" t="str">
        <f>IFERROR(VLOOKUP(Table1[[#This Row],[RespondentID]],'All Data'!$A390:$CN962,90,FALSE),"unknown")</f>
        <v>Retired</v>
      </c>
      <c r="AV389" s="159" t="str">
        <f>IFERROR(VLOOKUP(Table1[[#This Row],[RespondentID]],'All Data'!$A390:$CN962,91,FALSE),"unknown")</f>
        <v>Yes</v>
      </c>
      <c r="AW389" s="159" t="str">
        <f>IFERROR(VLOOKUP(Table1[[#This Row],[RespondentID]],'All Data'!$A390:$CN962,92,FALSE),"unknown")</f>
        <v>Yes</v>
      </c>
    </row>
    <row r="390" spans="1:49" x14ac:dyDescent="0.35">
      <c r="A390" s="6">
        <v>7044851906</v>
      </c>
      <c r="B390" s="6"/>
      <c r="C390" s="6"/>
      <c r="D390" s="6" t="s">
        <v>20</v>
      </c>
      <c r="E390" s="6"/>
      <c r="F390" s="6"/>
      <c r="G390" s="6"/>
      <c r="H390" s="6"/>
      <c r="I390" s="6"/>
      <c r="J390" s="6"/>
      <c r="K390" s="6"/>
      <c r="L390" s="6"/>
      <c r="M390" s="6"/>
      <c r="N390" s="6"/>
      <c r="O390" s="8"/>
      <c r="P390" s="8">
        <f t="shared" si="108"/>
        <v>1</v>
      </c>
      <c r="Q390" s="9">
        <f t="shared" si="109"/>
        <v>3</v>
      </c>
      <c r="R390" s="8"/>
      <c r="S390" s="8">
        <f t="shared" si="125"/>
        <v>0</v>
      </c>
      <c r="T390" s="8">
        <f t="shared" si="110"/>
        <v>0</v>
      </c>
      <c r="U390" s="8">
        <f t="shared" si="111"/>
        <v>1</v>
      </c>
      <c r="V390" s="88">
        <f t="shared" si="112"/>
        <v>0</v>
      </c>
      <c r="W390" s="88">
        <f t="shared" si="113"/>
        <v>0</v>
      </c>
      <c r="X390" s="88">
        <f t="shared" si="114"/>
        <v>0</v>
      </c>
      <c r="Y390" s="88">
        <f t="shared" si="115"/>
        <v>0</v>
      </c>
      <c r="Z390" s="88">
        <f t="shared" si="116"/>
        <v>0</v>
      </c>
      <c r="AA390" s="88">
        <f t="shared" si="117"/>
        <v>0</v>
      </c>
      <c r="AB390" s="88">
        <f t="shared" si="118"/>
        <v>0</v>
      </c>
      <c r="AC390" s="88">
        <f t="shared" si="119"/>
        <v>0</v>
      </c>
      <c r="AD390" s="88">
        <f t="shared" si="120"/>
        <v>0</v>
      </c>
      <c r="AE390" s="88">
        <f t="shared" si="121"/>
        <v>0</v>
      </c>
      <c r="AF390" s="8"/>
      <c r="AG390" s="8"/>
      <c r="AH390" s="8">
        <f t="shared" si="122"/>
        <v>1</v>
      </c>
      <c r="AI390" s="8">
        <f t="shared" si="123"/>
        <v>1</v>
      </c>
      <c r="AJ390" s="8" t="str">
        <f t="shared" si="124"/>
        <v>Correct</v>
      </c>
      <c r="AK390" s="8"/>
      <c r="AL390" s="159" t="str">
        <f>IFERROR(VLOOKUP(Table1[[#This Row],[RespondentID]],'All Data'!$A391:$CN963,81,FALSE),"unknown")</f>
        <v>Female</v>
      </c>
      <c r="AM390" s="159">
        <f>IFERROR(VLOOKUP(Table1[[#This Row],[RespondentID]],'All Data'!$A391:$CN963,82,FALSE),"unknown")</f>
        <v>90</v>
      </c>
      <c r="AN390" s="159" t="str">
        <f>IFERROR(VLOOKUP(Table1[[#This Row],[RespondentID]],'All Data'!$A391:$CN963,83,FALSE),"unknown")</f>
        <v>Queens</v>
      </c>
      <c r="AO390" s="159">
        <f>IFERROR(VLOOKUP(Table1[[#This Row],[RespondentID]],'All Data'!$A391:$CN963,84,FALSE),"unknown")</f>
        <v>0</v>
      </c>
      <c r="AP390" s="159" t="str">
        <f>IFERROR(VLOOKUP(Table1[[#This Row],[RespondentID]],'All Data'!$A391:$CN963,85,FALSE),"unknown")</f>
        <v>Asian/Pacific Islander</v>
      </c>
      <c r="AQ390" s="159">
        <f>IFERROR(VLOOKUP(Table1[[#This Row],[RespondentID]],'All Data'!$A391:$CN963,86,FALSE),"unknown")</f>
        <v>0</v>
      </c>
      <c r="AR390" s="159" t="str">
        <f>IFERROR(VLOOKUP(Table1[[#This Row],[RespondentID]],'All Data'!$A391:$CN963,87,FALSE),"unknown")</f>
        <v xml:space="preserve">English </v>
      </c>
      <c r="AS390" s="159">
        <f>IFERROR(VLOOKUP(Table1[[#This Row],[RespondentID]],'All Data'!$A391:$CN963,88,FALSE),"unknown")</f>
        <v>0</v>
      </c>
      <c r="AT390" s="159" t="str">
        <f>IFERROR(VLOOKUP(Table1[[#This Row],[RespondentID]],'All Data'!$A391:$CN963,89,FALSE),"unknown")</f>
        <v>High school graduate</v>
      </c>
      <c r="AU390" s="159" t="str">
        <f>IFERROR(VLOOKUP(Table1[[#This Row],[RespondentID]],'All Data'!$A391:$CN963,90,FALSE),"unknown")</f>
        <v>Retired</v>
      </c>
      <c r="AV390" s="159" t="str">
        <f>IFERROR(VLOOKUP(Table1[[#This Row],[RespondentID]],'All Data'!$A391:$CN963,91,FALSE),"unknown")</f>
        <v>Yes</v>
      </c>
      <c r="AW390" s="159" t="str">
        <f>IFERROR(VLOOKUP(Table1[[#This Row],[RespondentID]],'All Data'!$A391:$CN963,92,FALSE),"unknown")</f>
        <v>No</v>
      </c>
    </row>
    <row r="391" spans="1:49" x14ac:dyDescent="0.35">
      <c r="A391" s="6">
        <v>7044851575</v>
      </c>
      <c r="B391" s="6"/>
      <c r="C391" s="6"/>
      <c r="D391" s="6"/>
      <c r="E391" s="6"/>
      <c r="F391" s="6"/>
      <c r="G391" s="6"/>
      <c r="H391" s="6"/>
      <c r="I391" s="6" t="s">
        <v>25</v>
      </c>
      <c r="J391" s="6"/>
      <c r="K391" s="6"/>
      <c r="L391" s="6"/>
      <c r="M391" s="6"/>
      <c r="N391" s="6"/>
      <c r="O391" s="8"/>
      <c r="P391" s="8">
        <f t="shared" si="108"/>
        <v>1</v>
      </c>
      <c r="Q391" s="10">
        <f t="shared" si="109"/>
        <v>3</v>
      </c>
      <c r="R391" s="8"/>
      <c r="S391" s="8">
        <f t="shared" si="125"/>
        <v>0</v>
      </c>
      <c r="T391" s="8">
        <f t="shared" si="110"/>
        <v>0</v>
      </c>
      <c r="U391" s="8">
        <f t="shared" si="111"/>
        <v>0</v>
      </c>
      <c r="V391" s="88">
        <f t="shared" si="112"/>
        <v>0</v>
      </c>
      <c r="W391" s="88">
        <f t="shared" si="113"/>
        <v>0</v>
      </c>
      <c r="X391" s="88">
        <f t="shared" si="114"/>
        <v>0</v>
      </c>
      <c r="Y391" s="88">
        <f t="shared" si="115"/>
        <v>0</v>
      </c>
      <c r="Z391" s="88">
        <f t="shared" si="116"/>
        <v>1</v>
      </c>
      <c r="AA391" s="88">
        <f t="shared" si="117"/>
        <v>0</v>
      </c>
      <c r="AB391" s="88">
        <f t="shared" si="118"/>
        <v>0</v>
      </c>
      <c r="AC391" s="88">
        <f t="shared" si="119"/>
        <v>0</v>
      </c>
      <c r="AD391" s="88">
        <f t="shared" si="120"/>
        <v>0</v>
      </c>
      <c r="AE391" s="88">
        <f t="shared" si="121"/>
        <v>0</v>
      </c>
      <c r="AF391" s="8"/>
      <c r="AG391" s="8"/>
      <c r="AH391" s="8">
        <f t="shared" si="122"/>
        <v>1</v>
      </c>
      <c r="AI391" s="8">
        <f t="shared" si="123"/>
        <v>1</v>
      </c>
      <c r="AJ391" s="8" t="str">
        <f t="shared" si="124"/>
        <v>Correct</v>
      </c>
      <c r="AK391" s="8"/>
      <c r="AL391" s="159" t="str">
        <f>IFERROR(VLOOKUP(Table1[[#This Row],[RespondentID]],'All Data'!$A392:$CN964,81,FALSE),"unknown")</f>
        <v>Female</v>
      </c>
      <c r="AM391" s="159">
        <f>IFERROR(VLOOKUP(Table1[[#This Row],[RespondentID]],'All Data'!$A392:$CN964,82,FALSE),"unknown")</f>
        <v>51</v>
      </c>
      <c r="AN391" s="159" t="str">
        <f>IFERROR(VLOOKUP(Table1[[#This Row],[RespondentID]],'All Data'!$A392:$CN964,83,FALSE),"unknown")</f>
        <v>Nassau</v>
      </c>
      <c r="AO391" s="159" t="str">
        <f>IFERROR(VLOOKUP(Table1[[#This Row],[RespondentID]],'All Data'!$A392:$CN964,84,FALSE),"unknown")</f>
        <v>New Hyde Park, 11040</v>
      </c>
      <c r="AP391" s="159" t="str">
        <f>IFERROR(VLOOKUP(Table1[[#This Row],[RespondentID]],'All Data'!$A392:$CN964,85,FALSE),"unknown")</f>
        <v>White/Caucasian</v>
      </c>
      <c r="AQ391" s="159" t="str">
        <f>IFERROR(VLOOKUP(Table1[[#This Row],[RespondentID]],'All Data'!$A392:$CN964,86,FALSE),"unknown")</f>
        <v>No</v>
      </c>
      <c r="AR391" s="159" t="str">
        <f>IFERROR(VLOOKUP(Table1[[#This Row],[RespondentID]],'All Data'!$A392:$CN964,87,FALSE),"unknown")</f>
        <v xml:space="preserve">English </v>
      </c>
      <c r="AS391" s="159">
        <f>IFERROR(VLOOKUP(Table1[[#This Row],[RespondentID]],'All Data'!$A392:$CN964,88,FALSE),"unknown")</f>
        <v>0</v>
      </c>
      <c r="AT391" s="159" t="str">
        <f>IFERROR(VLOOKUP(Table1[[#This Row],[RespondentID]],'All Data'!$A392:$CN964,89,FALSE),"unknown")</f>
        <v>High school graduate</v>
      </c>
      <c r="AU391" s="159">
        <f>IFERROR(VLOOKUP(Table1[[#This Row],[RespondentID]],'All Data'!$A392:$CN964,90,FALSE),"unknown")</f>
        <v>0</v>
      </c>
      <c r="AV391" s="159" t="str">
        <f>IFERROR(VLOOKUP(Table1[[#This Row],[RespondentID]],'All Data'!$A392:$CN964,91,FALSE),"unknown")</f>
        <v>Yes</v>
      </c>
      <c r="AW391" s="159" t="str">
        <f>IFERROR(VLOOKUP(Table1[[#This Row],[RespondentID]],'All Data'!$A392:$CN964,92,FALSE),"unknown")</f>
        <v>No</v>
      </c>
    </row>
    <row r="392" spans="1:49" x14ac:dyDescent="0.35">
      <c r="A392" s="6">
        <v>7044850932</v>
      </c>
      <c r="B392" s="6"/>
      <c r="C392" s="6"/>
      <c r="D392" s="6" t="s">
        <v>20</v>
      </c>
      <c r="E392" s="6"/>
      <c r="F392" s="6"/>
      <c r="G392" s="6"/>
      <c r="H392" s="6"/>
      <c r="I392" s="6" t="s">
        <v>25</v>
      </c>
      <c r="J392" s="6"/>
      <c r="K392" s="6"/>
      <c r="L392" s="6"/>
      <c r="M392" s="6"/>
      <c r="N392" s="6"/>
      <c r="O392" s="8"/>
      <c r="P392" s="8">
        <f t="shared" si="108"/>
        <v>2</v>
      </c>
      <c r="Q392" s="9">
        <f t="shared" si="109"/>
        <v>1.5</v>
      </c>
      <c r="R392" s="8"/>
      <c r="S392" s="8">
        <f t="shared" si="125"/>
        <v>0</v>
      </c>
      <c r="T392" s="8">
        <f t="shared" si="110"/>
        <v>0</v>
      </c>
      <c r="U392" s="8">
        <f t="shared" si="111"/>
        <v>1</v>
      </c>
      <c r="V392" s="88">
        <f t="shared" si="112"/>
        <v>0</v>
      </c>
      <c r="W392" s="88">
        <f t="shared" si="113"/>
        <v>0</v>
      </c>
      <c r="X392" s="88">
        <f t="shared" si="114"/>
        <v>0</v>
      </c>
      <c r="Y392" s="88">
        <f t="shared" si="115"/>
        <v>0</v>
      </c>
      <c r="Z392" s="88">
        <f t="shared" si="116"/>
        <v>1</v>
      </c>
      <c r="AA392" s="88">
        <f t="shared" si="117"/>
        <v>0</v>
      </c>
      <c r="AB392" s="88">
        <f t="shared" si="118"/>
        <v>0</v>
      </c>
      <c r="AC392" s="88">
        <f t="shared" si="119"/>
        <v>0</v>
      </c>
      <c r="AD392" s="88">
        <f t="shared" si="120"/>
        <v>0</v>
      </c>
      <c r="AE392" s="88">
        <f t="shared" si="121"/>
        <v>0</v>
      </c>
      <c r="AF392" s="8"/>
      <c r="AG392" s="8"/>
      <c r="AH392" s="8">
        <f t="shared" si="122"/>
        <v>2</v>
      </c>
      <c r="AI392" s="8">
        <f t="shared" si="123"/>
        <v>2</v>
      </c>
      <c r="AJ392" s="8" t="str">
        <f t="shared" si="124"/>
        <v>Correct</v>
      </c>
      <c r="AK392" s="8"/>
      <c r="AL392" s="159" t="str">
        <f>IFERROR(VLOOKUP(Table1[[#This Row],[RespondentID]],'All Data'!$A393:$CN965,81,FALSE),"unknown")</f>
        <v>Female</v>
      </c>
      <c r="AM392" s="159">
        <f>IFERROR(VLOOKUP(Table1[[#This Row],[RespondentID]],'All Data'!$A393:$CN965,82,FALSE),"unknown")</f>
        <v>69</v>
      </c>
      <c r="AN392" s="159" t="str">
        <f>IFERROR(VLOOKUP(Table1[[#This Row],[RespondentID]],'All Data'!$A393:$CN965,83,FALSE),"unknown")</f>
        <v>Nassau</v>
      </c>
      <c r="AO392" s="159" t="str">
        <f>IFERROR(VLOOKUP(Table1[[#This Row],[RespondentID]],'All Data'!$A393:$CN965,84,FALSE),"unknown")</f>
        <v>New Hyde Park, 11040</v>
      </c>
      <c r="AP392" s="159" t="str">
        <f>IFERROR(VLOOKUP(Table1[[#This Row],[RespondentID]],'All Data'!$A393:$CN965,85,FALSE),"unknown")</f>
        <v>White/Caucasian</v>
      </c>
      <c r="AQ392" s="159" t="str">
        <f>IFERROR(VLOOKUP(Table1[[#This Row],[RespondentID]],'All Data'!$A393:$CN965,86,FALSE),"unknown")</f>
        <v>No</v>
      </c>
      <c r="AR392" s="159" t="str">
        <f>IFERROR(VLOOKUP(Table1[[#This Row],[RespondentID]],'All Data'!$A393:$CN965,87,FALSE),"unknown")</f>
        <v xml:space="preserve">English </v>
      </c>
      <c r="AS392" s="159" t="str">
        <f>IFERROR(VLOOKUP(Table1[[#This Row],[RespondentID]],'All Data'!$A393:$CN965,88,FALSE),"unknown")</f>
        <v>$20,000 to $34,999</v>
      </c>
      <c r="AT392" s="159" t="str">
        <f>IFERROR(VLOOKUP(Table1[[#This Row],[RespondentID]],'All Data'!$A393:$CN965,89,FALSE),"unknown")</f>
        <v>Some college</v>
      </c>
      <c r="AU392" s="159" t="str">
        <f>IFERROR(VLOOKUP(Table1[[#This Row],[RespondentID]],'All Data'!$A393:$CN965,90,FALSE),"unknown")</f>
        <v>Retired</v>
      </c>
      <c r="AV392" s="159" t="str">
        <f>IFERROR(VLOOKUP(Table1[[#This Row],[RespondentID]],'All Data'!$A393:$CN965,91,FALSE),"unknown")</f>
        <v>Yes</v>
      </c>
      <c r="AW392" s="159">
        <f>IFERROR(VLOOKUP(Table1[[#This Row],[RespondentID]],'All Data'!$A393:$CN965,92,FALSE),"unknown")</f>
        <v>0</v>
      </c>
    </row>
    <row r="393" spans="1:49" x14ac:dyDescent="0.35">
      <c r="A393" s="6">
        <v>7044850455</v>
      </c>
      <c r="B393" s="6"/>
      <c r="C393" s="6" t="s">
        <v>19</v>
      </c>
      <c r="D393" s="6"/>
      <c r="E393" s="6"/>
      <c r="F393" s="6"/>
      <c r="G393" s="6"/>
      <c r="H393" s="6"/>
      <c r="I393" s="6"/>
      <c r="J393" s="6" t="s">
        <v>26</v>
      </c>
      <c r="K393" s="6"/>
      <c r="L393" s="6"/>
      <c r="M393" s="6"/>
      <c r="N393" s="6"/>
      <c r="O393" s="8"/>
      <c r="P393" s="8">
        <f t="shared" si="108"/>
        <v>2</v>
      </c>
      <c r="Q393" s="10">
        <f t="shared" si="109"/>
        <v>1.5</v>
      </c>
      <c r="R393" s="8"/>
      <c r="S393" s="8">
        <f t="shared" si="125"/>
        <v>0</v>
      </c>
      <c r="T393" s="8">
        <f t="shared" si="110"/>
        <v>1</v>
      </c>
      <c r="U393" s="8">
        <f t="shared" si="111"/>
        <v>0</v>
      </c>
      <c r="V393" s="88">
        <f t="shared" si="112"/>
        <v>0</v>
      </c>
      <c r="W393" s="88">
        <f t="shared" si="113"/>
        <v>0</v>
      </c>
      <c r="X393" s="88">
        <f t="shared" si="114"/>
        <v>0</v>
      </c>
      <c r="Y393" s="88">
        <f t="shared" si="115"/>
        <v>0</v>
      </c>
      <c r="Z393" s="88">
        <f t="shared" si="116"/>
        <v>0</v>
      </c>
      <c r="AA393" s="88">
        <f t="shared" si="117"/>
        <v>1</v>
      </c>
      <c r="AB393" s="88">
        <f t="shared" si="118"/>
        <v>0</v>
      </c>
      <c r="AC393" s="88">
        <f t="shared" si="119"/>
        <v>0</v>
      </c>
      <c r="AD393" s="88">
        <f t="shared" si="120"/>
        <v>0</v>
      </c>
      <c r="AE393" s="88">
        <f t="shared" si="121"/>
        <v>0</v>
      </c>
      <c r="AF393" s="8"/>
      <c r="AG393" s="8"/>
      <c r="AH393" s="8">
        <f t="shared" si="122"/>
        <v>2</v>
      </c>
      <c r="AI393" s="8">
        <f t="shared" si="123"/>
        <v>2</v>
      </c>
      <c r="AJ393" s="8" t="str">
        <f t="shared" si="124"/>
        <v>Correct</v>
      </c>
      <c r="AK393" s="8"/>
      <c r="AL393" s="159" t="str">
        <f>IFERROR(VLOOKUP(Table1[[#This Row],[RespondentID]],'All Data'!$A394:$CN966,81,FALSE),"unknown")</f>
        <v>Male</v>
      </c>
      <c r="AM393" s="159">
        <f>IFERROR(VLOOKUP(Table1[[#This Row],[RespondentID]],'All Data'!$A394:$CN966,82,FALSE),"unknown")</f>
        <v>68</v>
      </c>
      <c r="AN393" s="159" t="str">
        <f>IFERROR(VLOOKUP(Table1[[#This Row],[RespondentID]],'All Data'!$A394:$CN966,83,FALSE),"unknown")</f>
        <v>Nassau</v>
      </c>
      <c r="AO393" s="159" t="str">
        <f>IFERROR(VLOOKUP(Table1[[#This Row],[RespondentID]],'All Data'!$A394:$CN966,84,FALSE),"unknown")</f>
        <v>Levittown, 11756</v>
      </c>
      <c r="AP393" s="159" t="str">
        <f>IFERROR(VLOOKUP(Table1[[#This Row],[RespondentID]],'All Data'!$A394:$CN966,85,FALSE),"unknown")</f>
        <v>White/Caucasian</v>
      </c>
      <c r="AQ393" s="159" t="str">
        <f>IFERROR(VLOOKUP(Table1[[#This Row],[RespondentID]],'All Data'!$A394:$CN966,86,FALSE),"unknown")</f>
        <v>No</v>
      </c>
      <c r="AR393" s="159" t="str">
        <f>IFERROR(VLOOKUP(Table1[[#This Row],[RespondentID]],'All Data'!$A394:$CN966,87,FALSE),"unknown")</f>
        <v xml:space="preserve">English </v>
      </c>
      <c r="AS393" s="159" t="str">
        <f>IFERROR(VLOOKUP(Table1[[#This Row],[RespondentID]],'All Data'!$A394:$CN966,88,FALSE),"unknown")</f>
        <v>$0-$19,999</v>
      </c>
      <c r="AT393" s="159" t="str">
        <f>IFERROR(VLOOKUP(Table1[[#This Row],[RespondentID]],'All Data'!$A394:$CN966,89,FALSE),"unknown")</f>
        <v>College graduate</v>
      </c>
      <c r="AU393" s="159" t="str">
        <f>IFERROR(VLOOKUP(Table1[[#This Row],[RespondentID]],'All Data'!$A394:$CN966,90,FALSE),"unknown")</f>
        <v>Retired</v>
      </c>
      <c r="AV393" s="159" t="str">
        <f>IFERROR(VLOOKUP(Table1[[#This Row],[RespondentID]],'All Data'!$A394:$CN966,91,FALSE),"unknown")</f>
        <v>Yes</v>
      </c>
      <c r="AW393" s="159" t="str">
        <f>IFERROR(VLOOKUP(Table1[[#This Row],[RespondentID]],'All Data'!$A394:$CN966,92,FALSE),"unknown")</f>
        <v>No</v>
      </c>
    </row>
    <row r="394" spans="1:49" x14ac:dyDescent="0.35">
      <c r="A394" s="6">
        <v>7044850131</v>
      </c>
      <c r="B394" s="6"/>
      <c r="C394" s="6"/>
      <c r="D394" s="6" t="s">
        <v>20</v>
      </c>
      <c r="E394" s="6" t="s">
        <v>21</v>
      </c>
      <c r="F394" s="6"/>
      <c r="G394" s="6"/>
      <c r="H394" s="6"/>
      <c r="I394" s="6"/>
      <c r="J394" s="6"/>
      <c r="K394" s="6"/>
      <c r="L394" s="6"/>
      <c r="M394" s="6" t="s">
        <v>29</v>
      </c>
      <c r="N394" s="6"/>
      <c r="O394" s="8"/>
      <c r="P394" s="8">
        <f t="shared" si="108"/>
        <v>3</v>
      </c>
      <c r="Q394" s="9">
        <f t="shared" si="109"/>
        <v>1</v>
      </c>
      <c r="R394" s="8"/>
      <c r="S394" s="8">
        <f t="shared" si="125"/>
        <v>0</v>
      </c>
      <c r="T394" s="8">
        <f t="shared" si="110"/>
        <v>0</v>
      </c>
      <c r="U394" s="8">
        <f t="shared" si="111"/>
        <v>1</v>
      </c>
      <c r="V394" s="88">
        <f t="shared" si="112"/>
        <v>1</v>
      </c>
      <c r="W394" s="88">
        <f t="shared" si="113"/>
        <v>0</v>
      </c>
      <c r="X394" s="88">
        <f t="shared" si="114"/>
        <v>0</v>
      </c>
      <c r="Y394" s="88">
        <f t="shared" si="115"/>
        <v>0</v>
      </c>
      <c r="Z394" s="88">
        <f t="shared" si="116"/>
        <v>0</v>
      </c>
      <c r="AA394" s="88">
        <f t="shared" si="117"/>
        <v>0</v>
      </c>
      <c r="AB394" s="88">
        <f t="shared" si="118"/>
        <v>0</v>
      </c>
      <c r="AC394" s="88">
        <f t="shared" si="119"/>
        <v>0</v>
      </c>
      <c r="AD394" s="88">
        <f t="shared" si="120"/>
        <v>1</v>
      </c>
      <c r="AE394" s="88">
        <f t="shared" si="121"/>
        <v>0</v>
      </c>
      <c r="AF394" s="8"/>
      <c r="AG394" s="8"/>
      <c r="AH394" s="8">
        <f t="shared" si="122"/>
        <v>3</v>
      </c>
      <c r="AI394" s="8">
        <f t="shared" si="123"/>
        <v>3</v>
      </c>
      <c r="AJ394" s="8" t="str">
        <f t="shared" si="124"/>
        <v>Correct</v>
      </c>
      <c r="AK394" s="8"/>
      <c r="AL394" s="159" t="str">
        <f>IFERROR(VLOOKUP(Table1[[#This Row],[RespondentID]],'All Data'!$A395:$CN967,81,FALSE),"unknown")</f>
        <v>Female</v>
      </c>
      <c r="AM394" s="159">
        <f>IFERROR(VLOOKUP(Table1[[#This Row],[RespondentID]],'All Data'!$A395:$CN967,82,FALSE),"unknown")</f>
        <v>87</v>
      </c>
      <c r="AN394" s="159" t="str">
        <f>IFERROR(VLOOKUP(Table1[[#This Row],[RespondentID]],'All Data'!$A395:$CN967,83,FALSE),"unknown")</f>
        <v>Suffolk</v>
      </c>
      <c r="AO394" s="159" t="str">
        <f>IFERROR(VLOOKUP(Table1[[#This Row],[RespondentID]],'All Data'!$A395:$CN967,84,FALSE),"unknown")</f>
        <v>West Babylon, 11704</v>
      </c>
      <c r="AP394" s="159" t="str">
        <f>IFERROR(VLOOKUP(Table1[[#This Row],[RespondentID]],'All Data'!$A395:$CN967,85,FALSE),"unknown")</f>
        <v>White/Caucasian</v>
      </c>
      <c r="AQ394" s="159" t="str">
        <f>IFERROR(VLOOKUP(Table1[[#This Row],[RespondentID]],'All Data'!$A395:$CN967,86,FALSE),"unknown")</f>
        <v>No</v>
      </c>
      <c r="AR394" s="159" t="str">
        <f>IFERROR(VLOOKUP(Table1[[#This Row],[RespondentID]],'All Data'!$A395:$CN967,87,FALSE),"unknown")</f>
        <v xml:space="preserve">English </v>
      </c>
      <c r="AS394" s="159">
        <f>IFERROR(VLOOKUP(Table1[[#This Row],[RespondentID]],'All Data'!$A395:$CN967,88,FALSE),"unknown")</f>
        <v>0</v>
      </c>
      <c r="AT394" s="159" t="str">
        <f>IFERROR(VLOOKUP(Table1[[#This Row],[RespondentID]],'All Data'!$A395:$CN967,89,FALSE),"unknown")</f>
        <v>High school graduate</v>
      </c>
      <c r="AU394" s="159" t="str">
        <f>IFERROR(VLOOKUP(Table1[[#This Row],[RespondentID]],'All Data'!$A395:$CN967,90,FALSE),"unknown")</f>
        <v>Retired</v>
      </c>
      <c r="AV394" s="159" t="str">
        <f>IFERROR(VLOOKUP(Table1[[#This Row],[RespondentID]],'All Data'!$A395:$CN967,91,FALSE),"unknown")</f>
        <v>Yes</v>
      </c>
      <c r="AW394" s="159" t="str">
        <f>IFERROR(VLOOKUP(Table1[[#This Row],[RespondentID]],'All Data'!$A395:$CN967,92,FALSE),"unknown")</f>
        <v>No</v>
      </c>
    </row>
    <row r="395" spans="1:49" x14ac:dyDescent="0.35">
      <c r="A395" s="6">
        <v>7044849937</v>
      </c>
      <c r="B395" s="6"/>
      <c r="C395" s="6"/>
      <c r="D395" s="6"/>
      <c r="E395" s="6"/>
      <c r="F395" s="6"/>
      <c r="G395" s="6"/>
      <c r="H395" s="6"/>
      <c r="I395" s="6"/>
      <c r="J395" s="6"/>
      <c r="K395" s="6"/>
      <c r="L395" s="6"/>
      <c r="M395" s="6" t="s">
        <v>29</v>
      </c>
      <c r="N395" s="6"/>
      <c r="O395" s="8"/>
      <c r="P395" s="8">
        <f t="shared" si="108"/>
        <v>1</v>
      </c>
      <c r="Q395" s="10">
        <f t="shared" si="109"/>
        <v>3</v>
      </c>
      <c r="R395" s="8"/>
      <c r="S395" s="8">
        <f t="shared" si="125"/>
        <v>0</v>
      </c>
      <c r="T395" s="8">
        <f t="shared" si="110"/>
        <v>0</v>
      </c>
      <c r="U395" s="8">
        <f t="shared" si="111"/>
        <v>0</v>
      </c>
      <c r="V395" s="88">
        <f t="shared" si="112"/>
        <v>0</v>
      </c>
      <c r="W395" s="88">
        <f t="shared" si="113"/>
        <v>0</v>
      </c>
      <c r="X395" s="88">
        <f t="shared" si="114"/>
        <v>0</v>
      </c>
      <c r="Y395" s="88">
        <f t="shared" si="115"/>
        <v>0</v>
      </c>
      <c r="Z395" s="88">
        <f t="shared" si="116"/>
        <v>0</v>
      </c>
      <c r="AA395" s="88">
        <f t="shared" si="117"/>
        <v>0</v>
      </c>
      <c r="AB395" s="88">
        <f t="shared" si="118"/>
        <v>0</v>
      </c>
      <c r="AC395" s="88">
        <f t="shared" si="119"/>
        <v>0</v>
      </c>
      <c r="AD395" s="88">
        <f t="shared" si="120"/>
        <v>1</v>
      </c>
      <c r="AE395" s="88">
        <f t="shared" si="121"/>
        <v>0</v>
      </c>
      <c r="AF395" s="8"/>
      <c r="AG395" s="8"/>
      <c r="AH395" s="8">
        <f t="shared" si="122"/>
        <v>1</v>
      </c>
      <c r="AI395" s="8">
        <f t="shared" si="123"/>
        <v>1</v>
      </c>
      <c r="AJ395" s="8" t="str">
        <f t="shared" si="124"/>
        <v>Correct</v>
      </c>
      <c r="AK395" s="8"/>
      <c r="AL395" s="159" t="str">
        <f>IFERROR(VLOOKUP(Table1[[#This Row],[RespondentID]],'All Data'!$A396:$CN968,81,FALSE),"unknown")</f>
        <v>Male</v>
      </c>
      <c r="AM395" s="159">
        <f>IFERROR(VLOOKUP(Table1[[#This Row],[RespondentID]],'All Data'!$A396:$CN968,82,FALSE),"unknown")</f>
        <v>76</v>
      </c>
      <c r="AN395" s="159" t="str">
        <f>IFERROR(VLOOKUP(Table1[[#This Row],[RespondentID]],'All Data'!$A396:$CN968,83,FALSE),"unknown")</f>
        <v>Nassau</v>
      </c>
      <c r="AO395" s="159" t="str">
        <f>IFERROR(VLOOKUP(Table1[[#This Row],[RespondentID]],'All Data'!$A396:$CN968,84,FALSE),"unknown")</f>
        <v>Carle Place, 11514</v>
      </c>
      <c r="AP395" s="159" t="str">
        <f>IFERROR(VLOOKUP(Table1[[#This Row],[RespondentID]],'All Data'!$A396:$CN968,85,FALSE),"unknown")</f>
        <v>White/Caucasian</v>
      </c>
      <c r="AQ395" s="159" t="str">
        <f>IFERROR(VLOOKUP(Table1[[#This Row],[RespondentID]],'All Data'!$A396:$CN968,86,FALSE),"unknown")</f>
        <v>No</v>
      </c>
      <c r="AR395" s="159" t="str">
        <f>IFERROR(VLOOKUP(Table1[[#This Row],[RespondentID]],'All Data'!$A396:$CN968,87,FALSE),"unknown")</f>
        <v xml:space="preserve">English </v>
      </c>
      <c r="AS395" s="159" t="str">
        <f>IFERROR(VLOOKUP(Table1[[#This Row],[RespondentID]],'All Data'!$A396:$CN968,88,FALSE),"unknown")</f>
        <v>$50,000 to $74,999</v>
      </c>
      <c r="AT395" s="159" t="str">
        <f>IFERROR(VLOOKUP(Table1[[#This Row],[RespondentID]],'All Data'!$A396:$CN968,89,FALSE),"unknown")</f>
        <v>Some college</v>
      </c>
      <c r="AU395" s="159" t="str">
        <f>IFERROR(VLOOKUP(Table1[[#This Row],[RespondentID]],'All Data'!$A396:$CN968,90,FALSE),"unknown")</f>
        <v>Retired</v>
      </c>
      <c r="AV395" s="159" t="str">
        <f>IFERROR(VLOOKUP(Table1[[#This Row],[RespondentID]],'All Data'!$A396:$CN968,91,FALSE),"unknown")</f>
        <v>No, but I did in the past</v>
      </c>
      <c r="AW395" s="159" t="str">
        <f>IFERROR(VLOOKUP(Table1[[#This Row],[RespondentID]],'All Data'!$A396:$CN968,92,FALSE),"unknown")</f>
        <v>No</v>
      </c>
    </row>
    <row r="396" spans="1:49" x14ac:dyDescent="0.35">
      <c r="A396" s="6">
        <v>7044849752</v>
      </c>
      <c r="B396" s="6"/>
      <c r="C396" s="6"/>
      <c r="D396" s="6" t="s">
        <v>20</v>
      </c>
      <c r="E396" s="6" t="s">
        <v>21</v>
      </c>
      <c r="F396" s="6"/>
      <c r="G396" s="6"/>
      <c r="H396" s="6"/>
      <c r="I396" s="6" t="s">
        <v>25</v>
      </c>
      <c r="J396" s="6"/>
      <c r="K396" s="6"/>
      <c r="L396" s="6"/>
      <c r="M396" s="6"/>
      <c r="N396" s="6"/>
      <c r="O396" s="8"/>
      <c r="P396" s="8">
        <f t="shared" si="108"/>
        <v>3</v>
      </c>
      <c r="Q396" s="9">
        <f t="shared" si="109"/>
        <v>1</v>
      </c>
      <c r="R396" s="8"/>
      <c r="S396" s="8">
        <f t="shared" si="125"/>
        <v>0</v>
      </c>
      <c r="T396" s="8">
        <f t="shared" si="110"/>
        <v>0</v>
      </c>
      <c r="U396" s="8">
        <f t="shared" si="111"/>
        <v>1</v>
      </c>
      <c r="V396" s="88">
        <f t="shared" si="112"/>
        <v>1</v>
      </c>
      <c r="W396" s="88">
        <f t="shared" si="113"/>
        <v>0</v>
      </c>
      <c r="X396" s="88">
        <f t="shared" si="114"/>
        <v>0</v>
      </c>
      <c r="Y396" s="88">
        <f t="shared" si="115"/>
        <v>0</v>
      </c>
      <c r="Z396" s="88">
        <f t="shared" si="116"/>
        <v>1</v>
      </c>
      <c r="AA396" s="88">
        <f t="shared" si="117"/>
        <v>0</v>
      </c>
      <c r="AB396" s="88">
        <f t="shared" si="118"/>
        <v>0</v>
      </c>
      <c r="AC396" s="88">
        <f t="shared" si="119"/>
        <v>0</v>
      </c>
      <c r="AD396" s="88">
        <f t="shared" si="120"/>
        <v>0</v>
      </c>
      <c r="AE396" s="88">
        <f t="shared" si="121"/>
        <v>0</v>
      </c>
      <c r="AF396" s="8"/>
      <c r="AG396" s="8"/>
      <c r="AH396" s="8">
        <f t="shared" si="122"/>
        <v>3</v>
      </c>
      <c r="AI396" s="8">
        <f t="shared" si="123"/>
        <v>3</v>
      </c>
      <c r="AJ396" s="8" t="str">
        <f t="shared" si="124"/>
        <v>Correct</v>
      </c>
      <c r="AK396" s="8"/>
      <c r="AL396" s="159" t="str">
        <f>IFERROR(VLOOKUP(Table1[[#This Row],[RespondentID]],'All Data'!$A397:$CN969,81,FALSE),"unknown")</f>
        <v>Female</v>
      </c>
      <c r="AM396" s="159">
        <f>IFERROR(VLOOKUP(Table1[[#This Row],[RespondentID]],'All Data'!$A397:$CN969,82,FALSE),"unknown")</f>
        <v>88</v>
      </c>
      <c r="AN396" s="159" t="str">
        <f>IFERROR(VLOOKUP(Table1[[#This Row],[RespondentID]],'All Data'!$A397:$CN969,83,FALSE),"unknown")</f>
        <v>Nassau</v>
      </c>
      <c r="AO396" s="159" t="str">
        <f>IFERROR(VLOOKUP(Table1[[#This Row],[RespondentID]],'All Data'!$A397:$CN969,84,FALSE),"unknown")</f>
        <v>Farmingdale, 11735</v>
      </c>
      <c r="AP396" s="159" t="str">
        <f>IFERROR(VLOOKUP(Table1[[#This Row],[RespondentID]],'All Data'!$A397:$CN969,85,FALSE),"unknown")</f>
        <v>White/Caucasian</v>
      </c>
      <c r="AQ396" s="159">
        <f>IFERROR(VLOOKUP(Table1[[#This Row],[RespondentID]],'All Data'!$A397:$CN969,86,FALSE),"unknown")</f>
        <v>0</v>
      </c>
      <c r="AR396" s="159" t="str">
        <f>IFERROR(VLOOKUP(Table1[[#This Row],[RespondentID]],'All Data'!$A397:$CN969,87,FALSE),"unknown")</f>
        <v xml:space="preserve">English </v>
      </c>
      <c r="AS396" s="159" t="str">
        <f>IFERROR(VLOOKUP(Table1[[#This Row],[RespondentID]],'All Data'!$A397:$CN969,88,FALSE),"unknown")</f>
        <v>$35,000 to $49,999</v>
      </c>
      <c r="AT396" s="159" t="str">
        <f>IFERROR(VLOOKUP(Table1[[#This Row],[RespondentID]],'All Data'!$A397:$CN969,89,FALSE),"unknown")</f>
        <v>Some high school</v>
      </c>
      <c r="AU396" s="159" t="str">
        <f>IFERROR(VLOOKUP(Table1[[#This Row],[RespondentID]],'All Data'!$A397:$CN969,90,FALSE),"unknown")</f>
        <v>Retired</v>
      </c>
      <c r="AV396" s="159" t="str">
        <f>IFERROR(VLOOKUP(Table1[[#This Row],[RespondentID]],'All Data'!$A397:$CN969,91,FALSE),"unknown")</f>
        <v>Yes</v>
      </c>
      <c r="AW396" s="159" t="str">
        <f>IFERROR(VLOOKUP(Table1[[#This Row],[RespondentID]],'All Data'!$A397:$CN969,92,FALSE),"unknown")</f>
        <v>No</v>
      </c>
    </row>
    <row r="397" spans="1:49" x14ac:dyDescent="0.35">
      <c r="A397" s="6">
        <v>7044849483</v>
      </c>
      <c r="B397" s="6" t="s">
        <v>18</v>
      </c>
      <c r="C397" s="6"/>
      <c r="D397" s="6" t="s">
        <v>20</v>
      </c>
      <c r="E397" s="6"/>
      <c r="F397" s="6"/>
      <c r="G397" s="6"/>
      <c r="H397" s="6"/>
      <c r="I397" s="6"/>
      <c r="J397" s="6"/>
      <c r="K397" s="6"/>
      <c r="L397" s="6"/>
      <c r="M397" s="6"/>
      <c r="N397" s="6"/>
      <c r="O397" s="8"/>
      <c r="P397" s="8">
        <f t="shared" si="108"/>
        <v>2</v>
      </c>
      <c r="Q397" s="10">
        <f t="shared" si="109"/>
        <v>1.5</v>
      </c>
      <c r="R397" s="8"/>
      <c r="S397" s="8">
        <f t="shared" si="125"/>
        <v>1</v>
      </c>
      <c r="T397" s="8">
        <f t="shared" si="110"/>
        <v>0</v>
      </c>
      <c r="U397" s="8">
        <f t="shared" si="111"/>
        <v>1</v>
      </c>
      <c r="V397" s="88">
        <f t="shared" si="112"/>
        <v>0</v>
      </c>
      <c r="W397" s="88">
        <f t="shared" si="113"/>
        <v>0</v>
      </c>
      <c r="X397" s="88">
        <f t="shared" si="114"/>
        <v>0</v>
      </c>
      <c r="Y397" s="88">
        <f t="shared" si="115"/>
        <v>0</v>
      </c>
      <c r="Z397" s="88">
        <f t="shared" si="116"/>
        <v>0</v>
      </c>
      <c r="AA397" s="88">
        <f t="shared" si="117"/>
        <v>0</v>
      </c>
      <c r="AB397" s="88">
        <f t="shared" si="118"/>
        <v>0</v>
      </c>
      <c r="AC397" s="88">
        <f t="shared" si="119"/>
        <v>0</v>
      </c>
      <c r="AD397" s="88">
        <f t="shared" si="120"/>
        <v>0</v>
      </c>
      <c r="AE397" s="88">
        <f t="shared" si="121"/>
        <v>0</v>
      </c>
      <c r="AF397" s="8"/>
      <c r="AG397" s="8"/>
      <c r="AH397" s="8">
        <f t="shared" si="122"/>
        <v>2</v>
      </c>
      <c r="AI397" s="8">
        <f t="shared" si="123"/>
        <v>2</v>
      </c>
      <c r="AJ397" s="8" t="str">
        <f t="shared" si="124"/>
        <v>Correct</v>
      </c>
      <c r="AK397" s="8"/>
      <c r="AL397" s="159" t="str">
        <f>IFERROR(VLOOKUP(Table1[[#This Row],[RespondentID]],'All Data'!$A398:$CN970,81,FALSE),"unknown")</f>
        <v>Male</v>
      </c>
      <c r="AM397" s="159">
        <f>IFERROR(VLOOKUP(Table1[[#This Row],[RespondentID]],'All Data'!$A398:$CN970,82,FALSE),"unknown")</f>
        <v>70</v>
      </c>
      <c r="AN397" s="159" t="str">
        <f>IFERROR(VLOOKUP(Table1[[#This Row],[RespondentID]],'All Data'!$A398:$CN970,83,FALSE),"unknown")</f>
        <v>Suffolk</v>
      </c>
      <c r="AO397" s="159" t="str">
        <f>IFERROR(VLOOKUP(Table1[[#This Row],[RespondentID]],'All Data'!$A398:$CN970,84,FALSE),"unknown")</f>
        <v>Amity Harbor, 11701</v>
      </c>
      <c r="AP397" s="159" t="str">
        <f>IFERROR(VLOOKUP(Table1[[#This Row],[RespondentID]],'All Data'!$A398:$CN970,85,FALSE),"unknown")</f>
        <v>Multi-racial</v>
      </c>
      <c r="AQ397" s="159" t="str">
        <f>IFERROR(VLOOKUP(Table1[[#This Row],[RespondentID]],'All Data'!$A398:$CN970,86,FALSE),"unknown")</f>
        <v>No</v>
      </c>
      <c r="AR397" s="159" t="str">
        <f>IFERROR(VLOOKUP(Table1[[#This Row],[RespondentID]],'All Data'!$A398:$CN970,87,FALSE),"unknown")</f>
        <v xml:space="preserve">English </v>
      </c>
      <c r="AS397" s="159" t="str">
        <f>IFERROR(VLOOKUP(Table1[[#This Row],[RespondentID]],'All Data'!$A398:$CN970,88,FALSE),"unknown")</f>
        <v>$20,000 to $34,999</v>
      </c>
      <c r="AT397" s="159" t="str">
        <f>IFERROR(VLOOKUP(Table1[[#This Row],[RespondentID]],'All Data'!$A398:$CN970,89,FALSE),"unknown")</f>
        <v>College graduate</v>
      </c>
      <c r="AU397" s="159" t="str">
        <f>IFERROR(VLOOKUP(Table1[[#This Row],[RespondentID]],'All Data'!$A398:$CN970,90,FALSE),"unknown")</f>
        <v>Retired</v>
      </c>
      <c r="AV397" s="159" t="str">
        <f>IFERROR(VLOOKUP(Table1[[#This Row],[RespondentID]],'All Data'!$A398:$CN970,91,FALSE),"unknown")</f>
        <v>Yes</v>
      </c>
      <c r="AW397" s="159" t="str">
        <f>IFERROR(VLOOKUP(Table1[[#This Row],[RespondentID]],'All Data'!$A398:$CN970,92,FALSE),"unknown")</f>
        <v>Yes</v>
      </c>
    </row>
    <row r="398" spans="1:49" x14ac:dyDescent="0.35">
      <c r="A398" s="6">
        <v>7044849217</v>
      </c>
      <c r="B398" s="6"/>
      <c r="C398" s="6"/>
      <c r="D398" s="6" t="s">
        <v>20</v>
      </c>
      <c r="E398" s="6"/>
      <c r="F398" s="6"/>
      <c r="G398" s="6"/>
      <c r="H398" s="6"/>
      <c r="I398" s="6"/>
      <c r="J398" s="6"/>
      <c r="K398" s="6"/>
      <c r="L398" s="6"/>
      <c r="M398" s="6"/>
      <c r="N398" s="6"/>
      <c r="O398" s="8"/>
      <c r="P398" s="8">
        <f t="shared" si="108"/>
        <v>1</v>
      </c>
      <c r="Q398" s="9">
        <f t="shared" si="109"/>
        <v>3</v>
      </c>
      <c r="R398" s="8"/>
      <c r="S398" s="8">
        <f t="shared" si="125"/>
        <v>0</v>
      </c>
      <c r="T398" s="8">
        <f t="shared" si="110"/>
        <v>0</v>
      </c>
      <c r="U398" s="8">
        <f t="shared" si="111"/>
        <v>1</v>
      </c>
      <c r="V398" s="88">
        <f t="shared" si="112"/>
        <v>0</v>
      </c>
      <c r="W398" s="88">
        <f t="shared" si="113"/>
        <v>0</v>
      </c>
      <c r="X398" s="88">
        <f t="shared" si="114"/>
        <v>0</v>
      </c>
      <c r="Y398" s="88">
        <f t="shared" si="115"/>
        <v>0</v>
      </c>
      <c r="Z398" s="88">
        <f t="shared" si="116"/>
        <v>0</v>
      </c>
      <c r="AA398" s="88">
        <f t="shared" si="117"/>
        <v>0</v>
      </c>
      <c r="AB398" s="88">
        <f t="shared" si="118"/>
        <v>0</v>
      </c>
      <c r="AC398" s="88">
        <f t="shared" si="119"/>
        <v>0</v>
      </c>
      <c r="AD398" s="88">
        <f t="shared" si="120"/>
        <v>0</v>
      </c>
      <c r="AE398" s="88">
        <f t="shared" si="121"/>
        <v>0</v>
      </c>
      <c r="AF398" s="8"/>
      <c r="AG398" s="8"/>
      <c r="AH398" s="8">
        <f t="shared" si="122"/>
        <v>1</v>
      </c>
      <c r="AI398" s="8">
        <f t="shared" si="123"/>
        <v>1</v>
      </c>
      <c r="AJ398" s="8" t="str">
        <f t="shared" si="124"/>
        <v>Correct</v>
      </c>
      <c r="AK398" s="8"/>
      <c r="AL398" s="159" t="str">
        <f>IFERROR(VLOOKUP(Table1[[#This Row],[RespondentID]],'All Data'!$A399:$CN971,81,FALSE),"unknown")</f>
        <v>Male</v>
      </c>
      <c r="AM398" s="159">
        <f>IFERROR(VLOOKUP(Table1[[#This Row],[RespondentID]],'All Data'!$A399:$CN971,82,FALSE),"unknown")</f>
        <v>74</v>
      </c>
      <c r="AN398" s="159" t="str">
        <f>IFERROR(VLOOKUP(Table1[[#This Row],[RespondentID]],'All Data'!$A399:$CN971,83,FALSE),"unknown")</f>
        <v>Suffolk</v>
      </c>
      <c r="AO398" s="159" t="str">
        <f>IFERROR(VLOOKUP(Table1[[#This Row],[RespondentID]],'All Data'!$A399:$CN971,84,FALSE),"unknown")</f>
        <v>Copiague, 11726</v>
      </c>
      <c r="AP398" s="159" t="str">
        <f>IFERROR(VLOOKUP(Table1[[#This Row],[RespondentID]],'All Data'!$A399:$CN971,85,FALSE),"unknown")</f>
        <v>White/Caucasian</v>
      </c>
      <c r="AQ398" s="159" t="str">
        <f>IFERROR(VLOOKUP(Table1[[#This Row],[RespondentID]],'All Data'!$A399:$CN971,86,FALSE),"unknown")</f>
        <v>No</v>
      </c>
      <c r="AR398" s="159" t="str">
        <f>IFERROR(VLOOKUP(Table1[[#This Row],[RespondentID]],'All Data'!$A399:$CN971,87,FALSE),"unknown")</f>
        <v xml:space="preserve"> </v>
      </c>
      <c r="AS398" s="159">
        <f>IFERROR(VLOOKUP(Table1[[#This Row],[RespondentID]],'All Data'!$A399:$CN971,88,FALSE),"unknown")</f>
        <v>0</v>
      </c>
      <c r="AT398" s="159" t="str">
        <f>IFERROR(VLOOKUP(Table1[[#This Row],[RespondentID]],'All Data'!$A399:$CN971,89,FALSE),"unknown")</f>
        <v>High school graduate</v>
      </c>
      <c r="AU398" s="159" t="str">
        <f>IFERROR(VLOOKUP(Table1[[#This Row],[RespondentID]],'All Data'!$A399:$CN971,90,FALSE),"unknown")</f>
        <v>Retired</v>
      </c>
      <c r="AV398" s="159" t="str">
        <f>IFERROR(VLOOKUP(Table1[[#This Row],[RespondentID]],'All Data'!$A399:$CN971,91,FALSE),"unknown")</f>
        <v>Yes</v>
      </c>
      <c r="AW398" s="159">
        <f>IFERROR(VLOOKUP(Table1[[#This Row],[RespondentID]],'All Data'!$A399:$CN971,92,FALSE),"unknown")</f>
        <v>0</v>
      </c>
    </row>
    <row r="399" spans="1:49" x14ac:dyDescent="0.35">
      <c r="A399" s="6">
        <v>7044848984</v>
      </c>
      <c r="B399" s="6"/>
      <c r="C399" s="6" t="s">
        <v>19</v>
      </c>
      <c r="D399" s="6"/>
      <c r="E399" s="6"/>
      <c r="F399" s="6"/>
      <c r="G399" s="6"/>
      <c r="H399" s="6"/>
      <c r="I399" s="6"/>
      <c r="J399" s="6" t="s">
        <v>26</v>
      </c>
      <c r="K399" s="6"/>
      <c r="L399" s="6"/>
      <c r="M399" s="6"/>
      <c r="N399" s="6"/>
      <c r="O399" s="8"/>
      <c r="P399" s="8">
        <f t="shared" si="108"/>
        <v>2</v>
      </c>
      <c r="Q399" s="10">
        <f t="shared" si="109"/>
        <v>1.5</v>
      </c>
      <c r="R399" s="8"/>
      <c r="S399" s="8">
        <f t="shared" si="125"/>
        <v>0</v>
      </c>
      <c r="T399" s="8">
        <f t="shared" si="110"/>
        <v>1</v>
      </c>
      <c r="U399" s="8">
        <f t="shared" si="111"/>
        <v>0</v>
      </c>
      <c r="V399" s="88">
        <f t="shared" si="112"/>
        <v>0</v>
      </c>
      <c r="W399" s="88">
        <f t="shared" si="113"/>
        <v>0</v>
      </c>
      <c r="X399" s="88">
        <f t="shared" si="114"/>
        <v>0</v>
      </c>
      <c r="Y399" s="88">
        <f t="shared" si="115"/>
        <v>0</v>
      </c>
      <c r="Z399" s="88">
        <f t="shared" si="116"/>
        <v>0</v>
      </c>
      <c r="AA399" s="88">
        <f t="shared" si="117"/>
        <v>1</v>
      </c>
      <c r="AB399" s="88">
        <f t="shared" si="118"/>
        <v>0</v>
      </c>
      <c r="AC399" s="88">
        <f t="shared" si="119"/>
        <v>0</v>
      </c>
      <c r="AD399" s="88">
        <f t="shared" si="120"/>
        <v>0</v>
      </c>
      <c r="AE399" s="88">
        <f t="shared" si="121"/>
        <v>0</v>
      </c>
      <c r="AF399" s="8"/>
      <c r="AG399" s="8"/>
      <c r="AH399" s="8">
        <f t="shared" si="122"/>
        <v>2</v>
      </c>
      <c r="AI399" s="8">
        <f t="shared" si="123"/>
        <v>2</v>
      </c>
      <c r="AJ399" s="8" t="str">
        <f t="shared" si="124"/>
        <v>Correct</v>
      </c>
      <c r="AK399" s="8"/>
      <c r="AL399" s="159" t="str">
        <f>IFERROR(VLOOKUP(Table1[[#This Row],[RespondentID]],'All Data'!$A400:$CN972,81,FALSE),"unknown")</f>
        <v>Female</v>
      </c>
      <c r="AM399" s="159">
        <f>IFERROR(VLOOKUP(Table1[[#This Row],[RespondentID]],'All Data'!$A400:$CN972,82,FALSE),"unknown")</f>
        <v>70</v>
      </c>
      <c r="AN399" s="159" t="str">
        <f>IFERROR(VLOOKUP(Table1[[#This Row],[RespondentID]],'All Data'!$A400:$CN972,83,FALSE),"unknown")</f>
        <v>Suffolk</v>
      </c>
      <c r="AO399" s="159" t="str">
        <f>IFERROR(VLOOKUP(Table1[[#This Row],[RespondentID]],'All Data'!$A400:$CN972,84,FALSE),"unknown")</f>
        <v>Holtsville, 11742</v>
      </c>
      <c r="AP399" s="159" t="str">
        <f>IFERROR(VLOOKUP(Table1[[#This Row],[RespondentID]],'All Data'!$A400:$CN972,85,FALSE),"unknown")</f>
        <v>White/Caucasian</v>
      </c>
      <c r="AQ399" s="159" t="str">
        <f>IFERROR(VLOOKUP(Table1[[#This Row],[RespondentID]],'All Data'!$A400:$CN972,86,FALSE),"unknown")</f>
        <v>No</v>
      </c>
      <c r="AR399" s="159" t="str">
        <f>IFERROR(VLOOKUP(Table1[[#This Row],[RespondentID]],'All Data'!$A400:$CN972,87,FALSE),"unknown")</f>
        <v xml:space="preserve">English </v>
      </c>
      <c r="AS399" s="159" t="str">
        <f>IFERROR(VLOOKUP(Table1[[#This Row],[RespondentID]],'All Data'!$A400:$CN972,88,FALSE),"unknown")</f>
        <v>$50,000 to $74,999</v>
      </c>
      <c r="AT399" s="159" t="str">
        <f>IFERROR(VLOOKUP(Table1[[#This Row],[RespondentID]],'All Data'!$A400:$CN972,89,FALSE),"unknown")</f>
        <v>College graduate</v>
      </c>
      <c r="AU399" s="159" t="str">
        <f>IFERROR(VLOOKUP(Table1[[#This Row],[RespondentID]],'All Data'!$A400:$CN972,90,FALSE),"unknown")</f>
        <v>Employed for wages</v>
      </c>
      <c r="AV399" s="159" t="str">
        <f>IFERROR(VLOOKUP(Table1[[#This Row],[RespondentID]],'All Data'!$A400:$CN972,91,FALSE),"unknown")</f>
        <v>Yes</v>
      </c>
      <c r="AW399" s="159" t="str">
        <f>IFERROR(VLOOKUP(Table1[[#This Row],[RespondentID]],'All Data'!$A400:$CN972,92,FALSE),"unknown")</f>
        <v>Yes</v>
      </c>
    </row>
    <row r="400" spans="1:49" x14ac:dyDescent="0.35">
      <c r="A400" s="6">
        <v>7044848704</v>
      </c>
      <c r="B400" s="6"/>
      <c r="C400" s="6" t="s">
        <v>19</v>
      </c>
      <c r="D400" s="6" t="s">
        <v>20</v>
      </c>
      <c r="E400" s="6"/>
      <c r="F400" s="6"/>
      <c r="G400" s="6"/>
      <c r="H400" s="6"/>
      <c r="I400" s="6"/>
      <c r="J400" s="6"/>
      <c r="K400" s="6"/>
      <c r="L400" s="6"/>
      <c r="M400" s="6"/>
      <c r="N400" s="6" t="s">
        <v>30</v>
      </c>
      <c r="O400" s="8"/>
      <c r="P400" s="8">
        <f t="shared" si="108"/>
        <v>3</v>
      </c>
      <c r="Q400" s="9">
        <f t="shared" si="109"/>
        <v>1</v>
      </c>
      <c r="R400" s="8"/>
      <c r="S400" s="8">
        <f t="shared" si="125"/>
        <v>0</v>
      </c>
      <c r="T400" s="8">
        <f t="shared" si="110"/>
        <v>1</v>
      </c>
      <c r="U400" s="8">
        <f t="shared" si="111"/>
        <v>1</v>
      </c>
      <c r="V400" s="88">
        <f t="shared" si="112"/>
        <v>0</v>
      </c>
      <c r="W400" s="88">
        <f t="shared" si="113"/>
        <v>0</v>
      </c>
      <c r="X400" s="88">
        <f t="shared" si="114"/>
        <v>0</v>
      </c>
      <c r="Y400" s="88">
        <f t="shared" si="115"/>
        <v>0</v>
      </c>
      <c r="Z400" s="88">
        <f t="shared" si="116"/>
        <v>0</v>
      </c>
      <c r="AA400" s="88">
        <f t="shared" si="117"/>
        <v>0</v>
      </c>
      <c r="AB400" s="88">
        <f t="shared" si="118"/>
        <v>0</v>
      </c>
      <c r="AC400" s="88">
        <f t="shared" si="119"/>
        <v>0</v>
      </c>
      <c r="AD400" s="88">
        <f t="shared" si="120"/>
        <v>0</v>
      </c>
      <c r="AE400" s="88">
        <f t="shared" si="121"/>
        <v>1</v>
      </c>
      <c r="AF400" s="8"/>
      <c r="AG400" s="8"/>
      <c r="AH400" s="8">
        <f t="shared" si="122"/>
        <v>3</v>
      </c>
      <c r="AI400" s="8">
        <f t="shared" si="123"/>
        <v>3</v>
      </c>
      <c r="AJ400" s="8" t="str">
        <f t="shared" si="124"/>
        <v>Correct</v>
      </c>
      <c r="AK400" s="8"/>
      <c r="AL400" s="159" t="str">
        <f>IFERROR(VLOOKUP(Table1[[#This Row],[RespondentID]],'All Data'!$A401:$CN973,81,FALSE),"unknown")</f>
        <v>Female</v>
      </c>
      <c r="AM400" s="159">
        <f>IFERROR(VLOOKUP(Table1[[#This Row],[RespondentID]],'All Data'!$A401:$CN973,82,FALSE),"unknown")</f>
        <v>63</v>
      </c>
      <c r="AN400" s="159" t="str">
        <f>IFERROR(VLOOKUP(Table1[[#This Row],[RespondentID]],'All Data'!$A401:$CN973,83,FALSE),"unknown")</f>
        <v>Suffolk</v>
      </c>
      <c r="AO400" s="159" t="str">
        <f>IFERROR(VLOOKUP(Table1[[#This Row],[RespondentID]],'All Data'!$A401:$CN973,84,FALSE),"unknown")</f>
        <v>Amityville, 11701</v>
      </c>
      <c r="AP400" s="159" t="str">
        <f>IFERROR(VLOOKUP(Table1[[#This Row],[RespondentID]],'All Data'!$A401:$CN973,85,FALSE),"unknown")</f>
        <v>White/Caucasian</v>
      </c>
      <c r="AQ400" s="159" t="str">
        <f>IFERROR(VLOOKUP(Table1[[#This Row],[RespondentID]],'All Data'!$A401:$CN973,86,FALSE),"unknown")</f>
        <v>No</v>
      </c>
      <c r="AR400" s="159" t="str">
        <f>IFERROR(VLOOKUP(Table1[[#This Row],[RespondentID]],'All Data'!$A401:$CN973,87,FALSE),"unknown")</f>
        <v xml:space="preserve">English </v>
      </c>
      <c r="AS400" s="159" t="str">
        <f>IFERROR(VLOOKUP(Table1[[#This Row],[RespondentID]],'All Data'!$A401:$CN973,88,FALSE),"unknown")</f>
        <v>$0-$19,999</v>
      </c>
      <c r="AT400" s="159" t="str">
        <f>IFERROR(VLOOKUP(Table1[[#This Row],[RespondentID]],'All Data'!$A401:$CN973,89,FALSE),"unknown")</f>
        <v>High school graduate</v>
      </c>
      <c r="AU400" s="159">
        <f>IFERROR(VLOOKUP(Table1[[#This Row],[RespondentID]],'All Data'!$A401:$CN973,90,FALSE),"unknown")</f>
        <v>0</v>
      </c>
      <c r="AV400" s="159" t="str">
        <f>IFERROR(VLOOKUP(Table1[[#This Row],[RespondentID]],'All Data'!$A401:$CN973,91,FALSE),"unknown")</f>
        <v>Yes</v>
      </c>
      <c r="AW400" s="159" t="str">
        <f>IFERROR(VLOOKUP(Table1[[#This Row],[RespondentID]],'All Data'!$A401:$CN973,92,FALSE),"unknown")</f>
        <v>Yes</v>
      </c>
    </row>
    <row r="401" spans="1:49" x14ac:dyDescent="0.35">
      <c r="A401" s="6">
        <v>7044848423</v>
      </c>
      <c r="B401" s="6"/>
      <c r="C401" s="6" t="s">
        <v>19</v>
      </c>
      <c r="D401" s="6" t="s">
        <v>20</v>
      </c>
      <c r="E401" s="6"/>
      <c r="F401" s="6"/>
      <c r="G401" s="6"/>
      <c r="H401" s="6"/>
      <c r="I401" s="6"/>
      <c r="J401" s="6"/>
      <c r="K401" s="6"/>
      <c r="L401" s="6"/>
      <c r="M401" s="6"/>
      <c r="N401" s="6" t="s">
        <v>30</v>
      </c>
      <c r="O401" s="8"/>
      <c r="P401" s="8">
        <f t="shared" si="108"/>
        <v>3</v>
      </c>
      <c r="Q401" s="10">
        <f t="shared" si="109"/>
        <v>1</v>
      </c>
      <c r="R401" s="8"/>
      <c r="S401" s="8">
        <f t="shared" si="125"/>
        <v>0</v>
      </c>
      <c r="T401" s="8">
        <f t="shared" si="110"/>
        <v>1</v>
      </c>
      <c r="U401" s="8">
        <f t="shared" si="111"/>
        <v>1</v>
      </c>
      <c r="V401" s="88">
        <f t="shared" si="112"/>
        <v>0</v>
      </c>
      <c r="W401" s="88">
        <f t="shared" si="113"/>
        <v>0</v>
      </c>
      <c r="X401" s="88">
        <f t="shared" si="114"/>
        <v>0</v>
      </c>
      <c r="Y401" s="88">
        <f t="shared" si="115"/>
        <v>0</v>
      </c>
      <c r="Z401" s="88">
        <f t="shared" si="116"/>
        <v>0</v>
      </c>
      <c r="AA401" s="88">
        <f t="shared" si="117"/>
        <v>0</v>
      </c>
      <c r="AB401" s="88">
        <f t="shared" si="118"/>
        <v>0</v>
      </c>
      <c r="AC401" s="88">
        <f t="shared" si="119"/>
        <v>0</v>
      </c>
      <c r="AD401" s="88">
        <f t="shared" si="120"/>
        <v>0</v>
      </c>
      <c r="AE401" s="88">
        <f t="shared" si="121"/>
        <v>1</v>
      </c>
      <c r="AF401" s="8"/>
      <c r="AG401" s="8"/>
      <c r="AH401" s="8">
        <f t="shared" si="122"/>
        <v>3</v>
      </c>
      <c r="AI401" s="8">
        <f t="shared" si="123"/>
        <v>3</v>
      </c>
      <c r="AJ401" s="8" t="str">
        <f t="shared" si="124"/>
        <v>Correct</v>
      </c>
      <c r="AK401" s="8"/>
      <c r="AL401" s="159" t="str">
        <f>IFERROR(VLOOKUP(Table1[[#This Row],[RespondentID]],'All Data'!$A402:$CN974,81,FALSE),"unknown")</f>
        <v>Female</v>
      </c>
      <c r="AM401" s="159">
        <f>IFERROR(VLOOKUP(Table1[[#This Row],[RespondentID]],'All Data'!$A402:$CN974,82,FALSE),"unknown")</f>
        <v>87</v>
      </c>
      <c r="AN401" s="159" t="str">
        <f>IFERROR(VLOOKUP(Table1[[#This Row],[RespondentID]],'All Data'!$A402:$CN974,83,FALSE),"unknown")</f>
        <v>Suffolk</v>
      </c>
      <c r="AO401" s="159" t="str">
        <f>IFERROR(VLOOKUP(Table1[[#This Row],[RespondentID]],'All Data'!$A402:$CN974,84,FALSE),"unknown")</f>
        <v>Copiague, 11726</v>
      </c>
      <c r="AP401" s="159" t="str">
        <f>IFERROR(VLOOKUP(Table1[[#This Row],[RespondentID]],'All Data'!$A402:$CN974,85,FALSE),"unknown")</f>
        <v>White/Caucasian</v>
      </c>
      <c r="AQ401" s="159" t="str">
        <f>IFERROR(VLOOKUP(Table1[[#This Row],[RespondentID]],'All Data'!$A402:$CN974,86,FALSE),"unknown")</f>
        <v>No</v>
      </c>
      <c r="AR401" s="159" t="str">
        <f>IFERROR(VLOOKUP(Table1[[#This Row],[RespondentID]],'All Data'!$A402:$CN974,87,FALSE),"unknown")</f>
        <v xml:space="preserve">English </v>
      </c>
      <c r="AS401" s="159">
        <f>IFERROR(VLOOKUP(Table1[[#This Row],[RespondentID]],'All Data'!$A402:$CN974,88,FALSE),"unknown")</f>
        <v>0</v>
      </c>
      <c r="AT401" s="159" t="str">
        <f>IFERROR(VLOOKUP(Table1[[#This Row],[RespondentID]],'All Data'!$A402:$CN974,89,FALSE),"unknown")</f>
        <v>High school graduate</v>
      </c>
      <c r="AU401" s="159" t="str">
        <f>IFERROR(VLOOKUP(Table1[[#This Row],[RespondentID]],'All Data'!$A402:$CN974,90,FALSE),"unknown")</f>
        <v>Retired</v>
      </c>
      <c r="AV401" s="159" t="str">
        <f>IFERROR(VLOOKUP(Table1[[#This Row],[RespondentID]],'All Data'!$A402:$CN974,91,FALSE),"unknown")</f>
        <v>Yes</v>
      </c>
      <c r="AW401" s="159" t="str">
        <f>IFERROR(VLOOKUP(Table1[[#This Row],[RespondentID]],'All Data'!$A402:$CN974,92,FALSE),"unknown")</f>
        <v>No</v>
      </c>
    </row>
    <row r="402" spans="1:49" x14ac:dyDescent="0.35">
      <c r="A402" s="6">
        <v>7044848152</v>
      </c>
      <c r="B402" s="6"/>
      <c r="C402" s="6"/>
      <c r="D402" s="6" t="s">
        <v>20</v>
      </c>
      <c r="E402" s="6"/>
      <c r="F402" s="6"/>
      <c r="G402" s="6"/>
      <c r="H402" s="6"/>
      <c r="I402" s="6"/>
      <c r="J402" s="6" t="s">
        <v>26</v>
      </c>
      <c r="K402" s="6"/>
      <c r="L402" s="6"/>
      <c r="M402" s="6"/>
      <c r="N402" s="6" t="s">
        <v>30</v>
      </c>
      <c r="O402" s="8"/>
      <c r="P402" s="8">
        <f t="shared" si="108"/>
        <v>3</v>
      </c>
      <c r="Q402" s="9">
        <f t="shared" si="109"/>
        <v>1</v>
      </c>
      <c r="R402" s="8"/>
      <c r="S402" s="8">
        <f t="shared" si="125"/>
        <v>0</v>
      </c>
      <c r="T402" s="8">
        <f t="shared" si="110"/>
        <v>0</v>
      </c>
      <c r="U402" s="8">
        <f t="shared" si="111"/>
        <v>1</v>
      </c>
      <c r="V402" s="88">
        <f t="shared" si="112"/>
        <v>0</v>
      </c>
      <c r="W402" s="88">
        <f t="shared" si="113"/>
        <v>0</v>
      </c>
      <c r="X402" s="88">
        <f t="shared" si="114"/>
        <v>0</v>
      </c>
      <c r="Y402" s="88">
        <f t="shared" si="115"/>
        <v>0</v>
      </c>
      <c r="Z402" s="88">
        <f t="shared" si="116"/>
        <v>0</v>
      </c>
      <c r="AA402" s="88">
        <f t="shared" si="117"/>
        <v>1</v>
      </c>
      <c r="AB402" s="88">
        <f t="shared" si="118"/>
        <v>0</v>
      </c>
      <c r="AC402" s="88">
        <f t="shared" si="119"/>
        <v>0</v>
      </c>
      <c r="AD402" s="88">
        <f t="shared" si="120"/>
        <v>0</v>
      </c>
      <c r="AE402" s="88">
        <f t="shared" si="121"/>
        <v>1</v>
      </c>
      <c r="AF402" s="8"/>
      <c r="AG402" s="8"/>
      <c r="AH402" s="8">
        <f t="shared" si="122"/>
        <v>3</v>
      </c>
      <c r="AI402" s="8">
        <f t="shared" si="123"/>
        <v>3</v>
      </c>
      <c r="AJ402" s="8" t="str">
        <f t="shared" si="124"/>
        <v>Correct</v>
      </c>
      <c r="AK402" s="8"/>
      <c r="AL402" s="159" t="str">
        <f>IFERROR(VLOOKUP(Table1[[#This Row],[RespondentID]],'All Data'!$A403:$CN975,81,FALSE),"unknown")</f>
        <v>Male</v>
      </c>
      <c r="AM402" s="159">
        <f>IFERROR(VLOOKUP(Table1[[#This Row],[RespondentID]],'All Data'!$A403:$CN975,82,FALSE),"unknown")</f>
        <v>87</v>
      </c>
      <c r="AN402" s="159" t="str">
        <f>IFERROR(VLOOKUP(Table1[[#This Row],[RespondentID]],'All Data'!$A403:$CN975,83,FALSE),"unknown")</f>
        <v>Nassau</v>
      </c>
      <c r="AO402" s="159" t="str">
        <f>IFERROR(VLOOKUP(Table1[[#This Row],[RespondentID]],'All Data'!$A403:$CN975,84,FALSE),"unknown")</f>
        <v>Farmingdale, 11735</v>
      </c>
      <c r="AP402" s="159" t="str">
        <f>IFERROR(VLOOKUP(Table1[[#This Row],[RespondentID]],'All Data'!$A403:$CN975,85,FALSE),"unknown")</f>
        <v>White/Caucasian</v>
      </c>
      <c r="AQ402" s="159" t="str">
        <f>IFERROR(VLOOKUP(Table1[[#This Row],[RespondentID]],'All Data'!$A403:$CN975,86,FALSE),"unknown")</f>
        <v>No</v>
      </c>
      <c r="AR402" s="159" t="str">
        <f>IFERROR(VLOOKUP(Table1[[#This Row],[RespondentID]],'All Data'!$A403:$CN975,87,FALSE),"unknown")</f>
        <v xml:space="preserve">English </v>
      </c>
      <c r="AS402" s="159" t="str">
        <f>IFERROR(VLOOKUP(Table1[[#This Row],[RespondentID]],'All Data'!$A403:$CN975,88,FALSE),"unknown")</f>
        <v>$35,000 to $49,999</v>
      </c>
      <c r="AT402" s="159" t="str">
        <f>IFERROR(VLOOKUP(Table1[[#This Row],[RespondentID]],'All Data'!$A403:$CN975,89,FALSE),"unknown")</f>
        <v>Some college</v>
      </c>
      <c r="AU402" s="159" t="str">
        <f>IFERROR(VLOOKUP(Table1[[#This Row],[RespondentID]],'All Data'!$A403:$CN975,90,FALSE),"unknown")</f>
        <v>Retired</v>
      </c>
      <c r="AV402" s="159" t="str">
        <f>IFERROR(VLOOKUP(Table1[[#This Row],[RespondentID]],'All Data'!$A403:$CN975,91,FALSE),"unknown")</f>
        <v>Yes</v>
      </c>
      <c r="AW402" s="159" t="str">
        <f>IFERROR(VLOOKUP(Table1[[#This Row],[RespondentID]],'All Data'!$A403:$CN975,92,FALSE),"unknown")</f>
        <v>No</v>
      </c>
    </row>
    <row r="403" spans="1:49" x14ac:dyDescent="0.35">
      <c r="A403" s="6">
        <v>7044847900</v>
      </c>
      <c r="B403" s="6"/>
      <c r="C403" s="6"/>
      <c r="D403" s="6"/>
      <c r="E403" s="6"/>
      <c r="F403" s="6"/>
      <c r="G403" s="6"/>
      <c r="H403" s="6"/>
      <c r="I403" s="6"/>
      <c r="J403" s="6" t="s">
        <v>26</v>
      </c>
      <c r="K403" s="6"/>
      <c r="L403" s="6"/>
      <c r="M403" s="6"/>
      <c r="N403" s="6"/>
      <c r="O403" s="8"/>
      <c r="P403" s="8">
        <f t="shared" si="108"/>
        <v>1</v>
      </c>
      <c r="Q403" s="10">
        <f t="shared" si="109"/>
        <v>3</v>
      </c>
      <c r="R403" s="8"/>
      <c r="S403" s="8">
        <f t="shared" si="125"/>
        <v>0</v>
      </c>
      <c r="T403" s="8">
        <f t="shared" si="110"/>
        <v>0</v>
      </c>
      <c r="U403" s="8">
        <f t="shared" si="111"/>
        <v>0</v>
      </c>
      <c r="V403" s="88">
        <f t="shared" si="112"/>
        <v>0</v>
      </c>
      <c r="W403" s="88">
        <f t="shared" si="113"/>
        <v>0</v>
      </c>
      <c r="X403" s="88">
        <f t="shared" si="114"/>
        <v>0</v>
      </c>
      <c r="Y403" s="88">
        <f t="shared" si="115"/>
        <v>0</v>
      </c>
      <c r="Z403" s="88">
        <f t="shared" si="116"/>
        <v>0</v>
      </c>
      <c r="AA403" s="88">
        <f t="shared" si="117"/>
        <v>1</v>
      </c>
      <c r="AB403" s="88">
        <f t="shared" si="118"/>
        <v>0</v>
      </c>
      <c r="AC403" s="88">
        <f t="shared" si="119"/>
        <v>0</v>
      </c>
      <c r="AD403" s="88">
        <f t="shared" si="120"/>
        <v>0</v>
      </c>
      <c r="AE403" s="88">
        <f t="shared" si="121"/>
        <v>0</v>
      </c>
      <c r="AF403" s="8"/>
      <c r="AG403" s="8"/>
      <c r="AH403" s="8">
        <f t="shared" si="122"/>
        <v>1</v>
      </c>
      <c r="AI403" s="8">
        <f t="shared" si="123"/>
        <v>1</v>
      </c>
      <c r="AJ403" s="8" t="str">
        <f t="shared" si="124"/>
        <v>Correct</v>
      </c>
      <c r="AK403" s="8"/>
      <c r="AL403" s="159" t="str">
        <f>IFERROR(VLOOKUP(Table1[[#This Row],[RespondentID]],'All Data'!$A404:$CN976,81,FALSE),"unknown")</f>
        <v>Male</v>
      </c>
      <c r="AM403" s="159">
        <f>IFERROR(VLOOKUP(Table1[[#This Row],[RespondentID]],'All Data'!$A404:$CN976,82,FALSE),"unknown")</f>
        <v>84</v>
      </c>
      <c r="AN403" s="159" t="str">
        <f>IFERROR(VLOOKUP(Table1[[#This Row],[RespondentID]],'All Data'!$A404:$CN976,83,FALSE),"unknown")</f>
        <v>Suffolk</v>
      </c>
      <c r="AO403" s="159" t="str">
        <f>IFERROR(VLOOKUP(Table1[[#This Row],[RespondentID]],'All Data'!$A404:$CN976,84,FALSE),"unknown")</f>
        <v>Amityville, 11701</v>
      </c>
      <c r="AP403" s="159" t="str">
        <f>IFERROR(VLOOKUP(Table1[[#This Row],[RespondentID]],'All Data'!$A404:$CN976,85,FALSE),"unknown")</f>
        <v>White/Caucasian</v>
      </c>
      <c r="AQ403" s="159">
        <f>IFERROR(VLOOKUP(Table1[[#This Row],[RespondentID]],'All Data'!$A404:$CN976,86,FALSE),"unknown")</f>
        <v>0</v>
      </c>
      <c r="AR403" s="159" t="str">
        <f>IFERROR(VLOOKUP(Table1[[#This Row],[RespondentID]],'All Data'!$A404:$CN976,87,FALSE),"unknown")</f>
        <v xml:space="preserve">English </v>
      </c>
      <c r="AS403" s="159" t="str">
        <f>IFERROR(VLOOKUP(Table1[[#This Row],[RespondentID]],'All Data'!$A404:$CN976,88,FALSE),"unknown")</f>
        <v>$75,000 to $125,000</v>
      </c>
      <c r="AT403" s="159" t="str">
        <f>IFERROR(VLOOKUP(Table1[[#This Row],[RespondentID]],'All Data'!$A404:$CN976,89,FALSE),"unknown")</f>
        <v>High school graduate</v>
      </c>
      <c r="AU403" s="159" t="str">
        <f>IFERROR(VLOOKUP(Table1[[#This Row],[RespondentID]],'All Data'!$A404:$CN976,90,FALSE),"unknown")</f>
        <v>Retired</v>
      </c>
      <c r="AV403" s="159" t="str">
        <f>IFERROR(VLOOKUP(Table1[[#This Row],[RespondentID]],'All Data'!$A404:$CN976,91,FALSE),"unknown")</f>
        <v>Yes</v>
      </c>
      <c r="AW403" s="159" t="str">
        <f>IFERROR(VLOOKUP(Table1[[#This Row],[RespondentID]],'All Data'!$A404:$CN976,92,FALSE),"unknown")</f>
        <v>Yes</v>
      </c>
    </row>
    <row r="404" spans="1:49" x14ac:dyDescent="0.35">
      <c r="A404" s="6">
        <v>7044847621</v>
      </c>
      <c r="B404" s="6" t="s">
        <v>18</v>
      </c>
      <c r="C404" s="6" t="s">
        <v>19</v>
      </c>
      <c r="D404" s="6"/>
      <c r="E404" s="6"/>
      <c r="F404" s="6"/>
      <c r="G404" s="6"/>
      <c r="H404" s="6"/>
      <c r="I404" s="6"/>
      <c r="J404" s="6" t="s">
        <v>26</v>
      </c>
      <c r="K404" s="6"/>
      <c r="L404" s="6"/>
      <c r="M404" s="6"/>
      <c r="N404" s="6"/>
      <c r="O404" s="8"/>
      <c r="P404" s="8">
        <f t="shared" si="108"/>
        <v>3</v>
      </c>
      <c r="Q404" s="9">
        <f t="shared" si="109"/>
        <v>1</v>
      </c>
      <c r="R404" s="8"/>
      <c r="S404" s="8">
        <f t="shared" si="125"/>
        <v>1</v>
      </c>
      <c r="T404" s="8">
        <f t="shared" si="110"/>
        <v>1</v>
      </c>
      <c r="U404" s="8">
        <f t="shared" si="111"/>
        <v>0</v>
      </c>
      <c r="V404" s="88">
        <f t="shared" si="112"/>
        <v>0</v>
      </c>
      <c r="W404" s="88">
        <f t="shared" si="113"/>
        <v>0</v>
      </c>
      <c r="X404" s="88">
        <f t="shared" si="114"/>
        <v>0</v>
      </c>
      <c r="Y404" s="88">
        <f t="shared" si="115"/>
        <v>0</v>
      </c>
      <c r="Z404" s="88">
        <f t="shared" si="116"/>
        <v>0</v>
      </c>
      <c r="AA404" s="88">
        <f t="shared" si="117"/>
        <v>1</v>
      </c>
      <c r="AB404" s="88">
        <f t="shared" si="118"/>
        <v>0</v>
      </c>
      <c r="AC404" s="88">
        <f t="shared" si="119"/>
        <v>0</v>
      </c>
      <c r="AD404" s="88">
        <f t="shared" si="120"/>
        <v>0</v>
      </c>
      <c r="AE404" s="88">
        <f t="shared" si="121"/>
        <v>0</v>
      </c>
      <c r="AF404" s="8"/>
      <c r="AG404" s="8"/>
      <c r="AH404" s="8">
        <f t="shared" si="122"/>
        <v>3</v>
      </c>
      <c r="AI404" s="8">
        <f t="shared" si="123"/>
        <v>3</v>
      </c>
      <c r="AJ404" s="8" t="str">
        <f t="shared" si="124"/>
        <v>Correct</v>
      </c>
      <c r="AK404" s="8"/>
      <c r="AL404" s="159" t="str">
        <f>IFERROR(VLOOKUP(Table1[[#This Row],[RespondentID]],'All Data'!$A405:$CN977,81,FALSE),"unknown")</f>
        <v>Male</v>
      </c>
      <c r="AM404" s="159">
        <f>IFERROR(VLOOKUP(Table1[[#This Row],[RespondentID]],'All Data'!$A405:$CN977,82,FALSE),"unknown")</f>
        <v>83</v>
      </c>
      <c r="AN404" s="159" t="str">
        <f>IFERROR(VLOOKUP(Table1[[#This Row],[RespondentID]],'All Data'!$A405:$CN977,83,FALSE),"unknown")</f>
        <v>Suffolk</v>
      </c>
      <c r="AO404" s="159" t="str">
        <f>IFERROR(VLOOKUP(Table1[[#This Row],[RespondentID]],'All Data'!$A405:$CN977,84,FALSE),"unknown")</f>
        <v>Amityville, 11701</v>
      </c>
      <c r="AP404" s="159" t="str">
        <f>IFERROR(VLOOKUP(Table1[[#This Row],[RespondentID]],'All Data'!$A405:$CN977,85,FALSE),"unknown")</f>
        <v>White/Caucasian</v>
      </c>
      <c r="AQ404" s="159" t="str">
        <f>IFERROR(VLOOKUP(Table1[[#This Row],[RespondentID]],'All Data'!$A405:$CN977,86,FALSE),"unknown")</f>
        <v>No</v>
      </c>
      <c r="AR404" s="159" t="str">
        <f>IFERROR(VLOOKUP(Table1[[#This Row],[RespondentID]],'All Data'!$A405:$CN977,87,FALSE),"unknown")</f>
        <v xml:space="preserve">English </v>
      </c>
      <c r="AS404" s="159" t="str">
        <f>IFERROR(VLOOKUP(Table1[[#This Row],[RespondentID]],'All Data'!$A405:$CN977,88,FALSE),"unknown")</f>
        <v>$50,000 to $74,999</v>
      </c>
      <c r="AT404" s="159" t="str">
        <f>IFERROR(VLOOKUP(Table1[[#This Row],[RespondentID]],'All Data'!$A405:$CN977,89,FALSE),"unknown")</f>
        <v>Some college</v>
      </c>
      <c r="AU404" s="159" t="str">
        <f>IFERROR(VLOOKUP(Table1[[#This Row],[RespondentID]],'All Data'!$A405:$CN977,90,FALSE),"unknown")</f>
        <v>Retired</v>
      </c>
      <c r="AV404" s="159" t="str">
        <f>IFERROR(VLOOKUP(Table1[[#This Row],[RespondentID]],'All Data'!$A405:$CN977,91,FALSE),"unknown")</f>
        <v>Yes</v>
      </c>
      <c r="AW404" s="159" t="str">
        <f>IFERROR(VLOOKUP(Table1[[#This Row],[RespondentID]],'All Data'!$A405:$CN977,92,FALSE),"unknown")</f>
        <v>No</v>
      </c>
    </row>
    <row r="405" spans="1:49" x14ac:dyDescent="0.35">
      <c r="A405" s="6">
        <v>7044847281</v>
      </c>
      <c r="B405" s="6"/>
      <c r="C405" s="6"/>
      <c r="D405" s="6"/>
      <c r="E405" s="6"/>
      <c r="F405" s="6"/>
      <c r="G405" s="6"/>
      <c r="H405" s="6"/>
      <c r="I405" s="6" t="s">
        <v>25</v>
      </c>
      <c r="J405" s="6"/>
      <c r="K405" s="6"/>
      <c r="L405" s="6"/>
      <c r="M405" s="6"/>
      <c r="N405" s="6"/>
      <c r="O405" s="8"/>
      <c r="P405" s="8">
        <f t="shared" si="108"/>
        <v>1</v>
      </c>
      <c r="Q405" s="10">
        <f t="shared" si="109"/>
        <v>3</v>
      </c>
      <c r="R405" s="8"/>
      <c r="S405" s="8">
        <f t="shared" si="125"/>
        <v>0</v>
      </c>
      <c r="T405" s="8">
        <f t="shared" si="110"/>
        <v>0</v>
      </c>
      <c r="U405" s="8">
        <f t="shared" si="111"/>
        <v>0</v>
      </c>
      <c r="V405" s="88">
        <f t="shared" si="112"/>
        <v>0</v>
      </c>
      <c r="W405" s="88">
        <f t="shared" si="113"/>
        <v>0</v>
      </c>
      <c r="X405" s="88">
        <f t="shared" si="114"/>
        <v>0</v>
      </c>
      <c r="Y405" s="88">
        <f t="shared" si="115"/>
        <v>0</v>
      </c>
      <c r="Z405" s="88">
        <f t="shared" si="116"/>
        <v>1</v>
      </c>
      <c r="AA405" s="88">
        <f t="shared" si="117"/>
        <v>0</v>
      </c>
      <c r="AB405" s="88">
        <f t="shared" si="118"/>
        <v>0</v>
      </c>
      <c r="AC405" s="88">
        <f t="shared" si="119"/>
        <v>0</v>
      </c>
      <c r="AD405" s="88">
        <f t="shared" si="120"/>
        <v>0</v>
      </c>
      <c r="AE405" s="88">
        <f t="shared" si="121"/>
        <v>0</v>
      </c>
      <c r="AF405" s="8"/>
      <c r="AG405" s="8"/>
      <c r="AH405" s="8">
        <f t="shared" si="122"/>
        <v>1</v>
      </c>
      <c r="AI405" s="8">
        <f t="shared" si="123"/>
        <v>1</v>
      </c>
      <c r="AJ405" s="8" t="str">
        <f t="shared" si="124"/>
        <v>Correct</v>
      </c>
      <c r="AK405" s="8"/>
      <c r="AL405" s="159" t="str">
        <f>IFERROR(VLOOKUP(Table1[[#This Row],[RespondentID]],'All Data'!$A406:$CN978,81,FALSE),"unknown")</f>
        <v>Female</v>
      </c>
      <c r="AM405" s="159">
        <f>IFERROR(VLOOKUP(Table1[[#This Row],[RespondentID]],'All Data'!$A406:$CN978,82,FALSE),"unknown")</f>
        <v>68</v>
      </c>
      <c r="AN405" s="159" t="str">
        <f>IFERROR(VLOOKUP(Table1[[#This Row],[RespondentID]],'All Data'!$A406:$CN978,83,FALSE),"unknown")</f>
        <v>Suffolk</v>
      </c>
      <c r="AO405" s="159" t="str">
        <f>IFERROR(VLOOKUP(Table1[[#This Row],[RespondentID]],'All Data'!$A406:$CN978,84,FALSE),"unknown")</f>
        <v>Lindenhurst, 11757</v>
      </c>
      <c r="AP405" s="159" t="str">
        <f>IFERROR(VLOOKUP(Table1[[#This Row],[RespondentID]],'All Data'!$A406:$CN978,85,FALSE),"unknown")</f>
        <v>White/Caucasian</v>
      </c>
      <c r="AQ405" s="159" t="str">
        <f>IFERROR(VLOOKUP(Table1[[#This Row],[RespondentID]],'All Data'!$A406:$CN978,86,FALSE),"unknown")</f>
        <v>Yes</v>
      </c>
      <c r="AR405" s="159" t="str">
        <f>IFERROR(VLOOKUP(Table1[[#This Row],[RespondentID]],'All Data'!$A406:$CN978,87,FALSE),"unknown")</f>
        <v xml:space="preserve">English </v>
      </c>
      <c r="AS405" s="159" t="str">
        <f>IFERROR(VLOOKUP(Table1[[#This Row],[RespondentID]],'All Data'!$A406:$CN978,88,FALSE),"unknown")</f>
        <v>$50,000 to $74,999</v>
      </c>
      <c r="AT405" s="159" t="str">
        <f>IFERROR(VLOOKUP(Table1[[#This Row],[RespondentID]],'All Data'!$A406:$CN978,89,FALSE),"unknown")</f>
        <v>College graduate</v>
      </c>
      <c r="AU405" s="159" t="str">
        <f>IFERROR(VLOOKUP(Table1[[#This Row],[RespondentID]],'All Data'!$A406:$CN978,90,FALSE),"unknown")</f>
        <v>Employed for wages</v>
      </c>
      <c r="AV405" s="159" t="str">
        <f>IFERROR(VLOOKUP(Table1[[#This Row],[RespondentID]],'All Data'!$A406:$CN978,91,FALSE),"unknown")</f>
        <v>Yes</v>
      </c>
      <c r="AW405" s="159" t="str">
        <f>IFERROR(VLOOKUP(Table1[[#This Row],[RespondentID]],'All Data'!$A406:$CN978,92,FALSE),"unknown")</f>
        <v>No</v>
      </c>
    </row>
    <row r="406" spans="1:49" x14ac:dyDescent="0.35">
      <c r="A406" s="6">
        <v>7044846920</v>
      </c>
      <c r="B406" s="6"/>
      <c r="C406" s="6"/>
      <c r="D406" s="6"/>
      <c r="E406" s="6"/>
      <c r="F406" s="6"/>
      <c r="G406" s="6"/>
      <c r="H406" s="6"/>
      <c r="I406" s="6"/>
      <c r="J406" s="6"/>
      <c r="K406" s="6"/>
      <c r="L406" s="6"/>
      <c r="M406" s="6"/>
      <c r="N406" s="6"/>
      <c r="O406" s="8"/>
      <c r="P406" s="8">
        <f t="shared" si="108"/>
        <v>0</v>
      </c>
      <c r="Q406" s="9" t="e">
        <f t="shared" si="109"/>
        <v>#DIV/0!</v>
      </c>
      <c r="R406" s="8"/>
      <c r="S406" s="8">
        <f t="shared" si="125"/>
        <v>0</v>
      </c>
      <c r="T406" s="8">
        <f t="shared" si="110"/>
        <v>0</v>
      </c>
      <c r="U406" s="8">
        <f t="shared" si="111"/>
        <v>0</v>
      </c>
      <c r="V406" s="88">
        <f t="shared" si="112"/>
        <v>0</v>
      </c>
      <c r="W406" s="88">
        <f t="shared" si="113"/>
        <v>0</v>
      </c>
      <c r="X406" s="88">
        <f t="shared" si="114"/>
        <v>0</v>
      </c>
      <c r="Y406" s="88">
        <f t="shared" si="115"/>
        <v>0</v>
      </c>
      <c r="Z406" s="88">
        <f t="shared" si="116"/>
        <v>0</v>
      </c>
      <c r="AA406" s="88">
        <f t="shared" si="117"/>
        <v>0</v>
      </c>
      <c r="AB406" s="88">
        <f t="shared" si="118"/>
        <v>0</v>
      </c>
      <c r="AC406" s="88">
        <f t="shared" si="119"/>
        <v>0</v>
      </c>
      <c r="AD406" s="88">
        <f t="shared" si="120"/>
        <v>0</v>
      </c>
      <c r="AE406" s="88">
        <f t="shared" si="121"/>
        <v>0</v>
      </c>
      <c r="AF406" s="8"/>
      <c r="AG406" s="8"/>
      <c r="AH406" s="8">
        <f t="shared" si="122"/>
        <v>0</v>
      </c>
      <c r="AI406" s="8">
        <f t="shared" si="123"/>
        <v>0</v>
      </c>
      <c r="AJ406" s="8" t="str">
        <f t="shared" si="124"/>
        <v>Correct</v>
      </c>
      <c r="AK406" s="8"/>
      <c r="AL406" s="159" t="str">
        <f>IFERROR(VLOOKUP(Table1[[#This Row],[RespondentID]],'All Data'!$A407:$CN979,81,FALSE),"unknown")</f>
        <v>Male</v>
      </c>
      <c r="AM406" s="159">
        <f>IFERROR(VLOOKUP(Table1[[#This Row],[RespondentID]],'All Data'!$A407:$CN979,82,FALSE),"unknown")</f>
        <v>57</v>
      </c>
      <c r="AN406" s="159" t="str">
        <f>IFERROR(VLOOKUP(Table1[[#This Row],[RespondentID]],'All Data'!$A407:$CN979,83,FALSE),"unknown")</f>
        <v>Nassau</v>
      </c>
      <c r="AO406" s="159" t="str">
        <f>IFERROR(VLOOKUP(Table1[[#This Row],[RespondentID]],'All Data'!$A407:$CN979,84,FALSE),"unknown")</f>
        <v>East Williston, 11596</v>
      </c>
      <c r="AP406" s="159" t="str">
        <f>IFERROR(VLOOKUP(Table1[[#This Row],[RespondentID]],'All Data'!$A407:$CN979,85,FALSE),"unknown")</f>
        <v>White/Caucasian</v>
      </c>
      <c r="AQ406" s="159" t="str">
        <f>IFERROR(VLOOKUP(Table1[[#This Row],[RespondentID]],'All Data'!$A407:$CN979,86,FALSE),"unknown")</f>
        <v>No</v>
      </c>
      <c r="AR406" s="159" t="str">
        <f>IFERROR(VLOOKUP(Table1[[#This Row],[RespondentID]],'All Data'!$A407:$CN979,87,FALSE),"unknown")</f>
        <v xml:space="preserve">English </v>
      </c>
      <c r="AS406" s="159" t="str">
        <f>IFERROR(VLOOKUP(Table1[[#This Row],[RespondentID]],'All Data'!$A407:$CN979,88,FALSE),"unknown")</f>
        <v>$75,000 to $125,000</v>
      </c>
      <c r="AT406" s="159" t="str">
        <f>IFERROR(VLOOKUP(Table1[[#This Row],[RespondentID]],'All Data'!$A407:$CN979,89,FALSE),"unknown")</f>
        <v>College graduate</v>
      </c>
      <c r="AU406" s="159" t="str">
        <f>IFERROR(VLOOKUP(Table1[[#This Row],[RespondentID]],'All Data'!$A407:$CN979,90,FALSE),"unknown")</f>
        <v>Employed for wages</v>
      </c>
      <c r="AV406" s="159" t="str">
        <f>IFERROR(VLOOKUP(Table1[[#This Row],[RespondentID]],'All Data'!$A407:$CN979,91,FALSE),"unknown")</f>
        <v>Yes</v>
      </c>
      <c r="AW406" s="159" t="str">
        <f>IFERROR(VLOOKUP(Table1[[#This Row],[RespondentID]],'All Data'!$A407:$CN979,92,FALSE),"unknown")</f>
        <v>Yes</v>
      </c>
    </row>
    <row r="407" spans="1:49" x14ac:dyDescent="0.35">
      <c r="A407" s="6">
        <v>7044846598</v>
      </c>
      <c r="B407" s="6"/>
      <c r="C407" s="6"/>
      <c r="D407" s="6"/>
      <c r="E407" s="6" t="s">
        <v>21</v>
      </c>
      <c r="F407" s="6"/>
      <c r="G407" s="6"/>
      <c r="H407" s="6"/>
      <c r="I407" s="6" t="s">
        <v>25</v>
      </c>
      <c r="J407" s="6" t="s">
        <v>26</v>
      </c>
      <c r="K407" s="6"/>
      <c r="L407" s="6"/>
      <c r="M407" s="6"/>
      <c r="N407" s="6"/>
      <c r="O407" s="8"/>
      <c r="P407" s="8">
        <f t="shared" si="108"/>
        <v>3</v>
      </c>
      <c r="Q407" s="10">
        <f t="shared" si="109"/>
        <v>1</v>
      </c>
      <c r="R407" s="8"/>
      <c r="S407" s="8">
        <f t="shared" si="125"/>
        <v>0</v>
      </c>
      <c r="T407" s="8">
        <f t="shared" si="110"/>
        <v>0</v>
      </c>
      <c r="U407" s="8">
        <f t="shared" si="111"/>
        <v>0</v>
      </c>
      <c r="V407" s="88">
        <f t="shared" si="112"/>
        <v>1</v>
      </c>
      <c r="W407" s="88">
        <f t="shared" si="113"/>
        <v>0</v>
      </c>
      <c r="X407" s="88">
        <f t="shared" si="114"/>
        <v>0</v>
      </c>
      <c r="Y407" s="88">
        <f t="shared" si="115"/>
        <v>0</v>
      </c>
      <c r="Z407" s="88">
        <f t="shared" si="116"/>
        <v>1</v>
      </c>
      <c r="AA407" s="88">
        <f t="shared" si="117"/>
        <v>1</v>
      </c>
      <c r="AB407" s="88">
        <f t="shared" si="118"/>
        <v>0</v>
      </c>
      <c r="AC407" s="88">
        <f t="shared" si="119"/>
        <v>0</v>
      </c>
      <c r="AD407" s="88">
        <f t="shared" si="120"/>
        <v>0</v>
      </c>
      <c r="AE407" s="88">
        <f t="shared" si="121"/>
        <v>0</v>
      </c>
      <c r="AF407" s="8"/>
      <c r="AG407" s="8"/>
      <c r="AH407" s="8">
        <f t="shared" si="122"/>
        <v>3</v>
      </c>
      <c r="AI407" s="8">
        <f t="shared" si="123"/>
        <v>3</v>
      </c>
      <c r="AJ407" s="8" t="str">
        <f t="shared" si="124"/>
        <v>Correct</v>
      </c>
      <c r="AK407" s="8"/>
      <c r="AL407" s="159" t="str">
        <f>IFERROR(VLOOKUP(Table1[[#This Row],[RespondentID]],'All Data'!$A408:$CN980,81,FALSE),"unknown")</f>
        <v>Female</v>
      </c>
      <c r="AM407" s="159">
        <f>IFERROR(VLOOKUP(Table1[[#This Row],[RespondentID]],'All Data'!$A408:$CN980,82,FALSE),"unknown")</f>
        <v>39</v>
      </c>
      <c r="AN407" s="159" t="str">
        <f>IFERROR(VLOOKUP(Table1[[#This Row],[RespondentID]],'All Data'!$A408:$CN980,83,FALSE),"unknown")</f>
        <v>Nassau</v>
      </c>
      <c r="AO407" s="159" t="str">
        <f>IFERROR(VLOOKUP(Table1[[#This Row],[RespondentID]],'All Data'!$A408:$CN980,84,FALSE),"unknown")</f>
        <v>New Hyde Park, 11040</v>
      </c>
      <c r="AP407" s="159" t="str">
        <f>IFERROR(VLOOKUP(Table1[[#This Row],[RespondentID]],'All Data'!$A408:$CN980,85,FALSE),"unknown")</f>
        <v>Asian/Pacific Islander</v>
      </c>
      <c r="AQ407" s="159">
        <f>IFERROR(VLOOKUP(Table1[[#This Row],[RespondentID]],'All Data'!$A408:$CN980,86,FALSE),"unknown")</f>
        <v>0</v>
      </c>
      <c r="AR407" s="159" t="str">
        <f>IFERROR(VLOOKUP(Table1[[#This Row],[RespondentID]],'All Data'!$A408:$CN980,87,FALSE),"unknown")</f>
        <v xml:space="preserve">English </v>
      </c>
      <c r="AS407" s="159" t="str">
        <f>IFERROR(VLOOKUP(Table1[[#This Row],[RespondentID]],'All Data'!$A408:$CN980,88,FALSE),"unknown")</f>
        <v>$50,000 to $74,999</v>
      </c>
      <c r="AT407" s="159" t="str">
        <f>IFERROR(VLOOKUP(Table1[[#This Row],[RespondentID]],'All Data'!$A408:$CN980,89,FALSE),"unknown")</f>
        <v>Graduate school</v>
      </c>
      <c r="AU407" s="159" t="str">
        <f>IFERROR(VLOOKUP(Table1[[#This Row],[RespondentID]],'All Data'!$A408:$CN980,90,FALSE),"unknown")</f>
        <v>Employed for wages</v>
      </c>
      <c r="AV407" s="159" t="str">
        <f>IFERROR(VLOOKUP(Table1[[#This Row],[RespondentID]],'All Data'!$A408:$CN980,91,FALSE),"unknown")</f>
        <v>Yes</v>
      </c>
      <c r="AW407" s="159" t="str">
        <f>IFERROR(VLOOKUP(Table1[[#This Row],[RespondentID]],'All Data'!$A408:$CN980,92,FALSE),"unknown")</f>
        <v>Yes</v>
      </c>
    </row>
    <row r="408" spans="1:49" x14ac:dyDescent="0.35">
      <c r="A408" s="6">
        <v>7044846374</v>
      </c>
      <c r="B408" s="6"/>
      <c r="C408" s="6" t="s">
        <v>19</v>
      </c>
      <c r="D408" s="6" t="s">
        <v>20</v>
      </c>
      <c r="E408" s="6"/>
      <c r="F408" s="6"/>
      <c r="G408" s="6"/>
      <c r="H408" s="6"/>
      <c r="I408" s="6"/>
      <c r="J408" s="6" t="s">
        <v>26</v>
      </c>
      <c r="K408" s="6"/>
      <c r="L408" s="6"/>
      <c r="M408" s="6"/>
      <c r="N408" s="6" t="s">
        <v>30</v>
      </c>
      <c r="O408" s="8"/>
      <c r="P408" s="8">
        <f t="shared" si="108"/>
        <v>4</v>
      </c>
      <c r="Q408" s="9">
        <f t="shared" si="109"/>
        <v>0.75</v>
      </c>
      <c r="R408" s="8"/>
      <c r="S408" s="8">
        <f t="shared" si="125"/>
        <v>0</v>
      </c>
      <c r="T408" s="8">
        <f t="shared" si="110"/>
        <v>0.75</v>
      </c>
      <c r="U408" s="8">
        <f t="shared" si="111"/>
        <v>0.75</v>
      </c>
      <c r="V408" s="88">
        <f t="shared" si="112"/>
        <v>0</v>
      </c>
      <c r="W408" s="88">
        <f t="shared" si="113"/>
        <v>0</v>
      </c>
      <c r="X408" s="88">
        <f t="shared" si="114"/>
        <v>0</v>
      </c>
      <c r="Y408" s="88">
        <f t="shared" si="115"/>
        <v>0</v>
      </c>
      <c r="Z408" s="88">
        <f t="shared" si="116"/>
        <v>0</v>
      </c>
      <c r="AA408" s="88">
        <f t="shared" si="117"/>
        <v>0.75</v>
      </c>
      <c r="AB408" s="88">
        <f t="shared" si="118"/>
        <v>0</v>
      </c>
      <c r="AC408" s="88">
        <f t="shared" si="119"/>
        <v>0</v>
      </c>
      <c r="AD408" s="88">
        <f t="shared" si="120"/>
        <v>0</v>
      </c>
      <c r="AE408" s="88">
        <f t="shared" si="121"/>
        <v>0.75</v>
      </c>
      <c r="AF408" s="8"/>
      <c r="AG408" s="8"/>
      <c r="AH408" s="8">
        <f t="shared" si="122"/>
        <v>3</v>
      </c>
      <c r="AI408" s="8">
        <f t="shared" si="123"/>
        <v>4</v>
      </c>
      <c r="AJ408" s="8" t="str">
        <f t="shared" si="124"/>
        <v>Correct</v>
      </c>
      <c r="AK408" s="8"/>
      <c r="AL408" s="159" t="str">
        <f>IFERROR(VLOOKUP(Table1[[#This Row],[RespondentID]],'All Data'!$A409:$CN981,81,FALSE),"unknown")</f>
        <v>Female</v>
      </c>
      <c r="AM408" s="159">
        <f>IFERROR(VLOOKUP(Table1[[#This Row],[RespondentID]],'All Data'!$A409:$CN981,82,FALSE),"unknown")</f>
        <v>29</v>
      </c>
      <c r="AN408" s="159" t="str">
        <f>IFERROR(VLOOKUP(Table1[[#This Row],[RespondentID]],'All Data'!$A409:$CN981,83,FALSE),"unknown")</f>
        <v>Nassau</v>
      </c>
      <c r="AO408" s="159" t="str">
        <f>IFERROR(VLOOKUP(Table1[[#This Row],[RespondentID]],'All Data'!$A409:$CN981,84,FALSE),"unknown")</f>
        <v>Albertson, 11507</v>
      </c>
      <c r="AP408" s="159" t="str">
        <f>IFERROR(VLOOKUP(Table1[[#This Row],[RespondentID]],'All Data'!$A409:$CN981,85,FALSE),"unknown")</f>
        <v>Asian/Pacific Islander</v>
      </c>
      <c r="AQ408" s="159" t="str">
        <f>IFERROR(VLOOKUP(Table1[[#This Row],[RespondentID]],'All Data'!$A409:$CN981,86,FALSE),"unknown")</f>
        <v>No</v>
      </c>
      <c r="AR408" s="159" t="str">
        <f>IFERROR(VLOOKUP(Table1[[#This Row],[RespondentID]],'All Data'!$A409:$CN981,87,FALSE),"unknown")</f>
        <v xml:space="preserve"> Hindi </v>
      </c>
      <c r="AS408" s="159" t="str">
        <f>IFERROR(VLOOKUP(Table1[[#This Row],[RespondentID]],'All Data'!$A409:$CN981,88,FALSE),"unknown")</f>
        <v>$20,000 to $34,999</v>
      </c>
      <c r="AT408" s="159" t="str">
        <f>IFERROR(VLOOKUP(Table1[[#This Row],[RespondentID]],'All Data'!$A409:$CN981,89,FALSE),"unknown")</f>
        <v>College graduate</v>
      </c>
      <c r="AU408" s="159" t="str">
        <f>IFERROR(VLOOKUP(Table1[[#This Row],[RespondentID]],'All Data'!$A409:$CN981,90,FALSE),"unknown")</f>
        <v>Employed for wages</v>
      </c>
      <c r="AV408" s="159" t="str">
        <f>IFERROR(VLOOKUP(Table1[[#This Row],[RespondentID]],'All Data'!$A409:$CN981,91,FALSE),"unknown")</f>
        <v>No, but I did in the past</v>
      </c>
      <c r="AW408" s="159" t="str">
        <f>IFERROR(VLOOKUP(Table1[[#This Row],[RespondentID]],'All Data'!$A409:$CN981,92,FALSE),"unknown")</f>
        <v>Yes</v>
      </c>
    </row>
    <row r="409" spans="1:49" x14ac:dyDescent="0.35">
      <c r="A409" s="6">
        <v>7044846043</v>
      </c>
      <c r="B409" s="6"/>
      <c r="C409" s="6" t="s">
        <v>19</v>
      </c>
      <c r="D409" s="6" t="s">
        <v>20</v>
      </c>
      <c r="E409" s="6"/>
      <c r="F409" s="6"/>
      <c r="G409" s="6"/>
      <c r="H409" s="6"/>
      <c r="I409" s="6"/>
      <c r="J409" s="6" t="s">
        <v>26</v>
      </c>
      <c r="K409" s="6"/>
      <c r="L409" s="6"/>
      <c r="M409" s="6"/>
      <c r="N409" s="6"/>
      <c r="O409" s="8"/>
      <c r="P409" s="8">
        <f t="shared" si="108"/>
        <v>3</v>
      </c>
      <c r="Q409" s="10">
        <f t="shared" si="109"/>
        <v>1</v>
      </c>
      <c r="R409" s="8"/>
      <c r="S409" s="8">
        <f t="shared" si="125"/>
        <v>0</v>
      </c>
      <c r="T409" s="8">
        <f t="shared" si="110"/>
        <v>1</v>
      </c>
      <c r="U409" s="8">
        <f t="shared" si="111"/>
        <v>1</v>
      </c>
      <c r="V409" s="88">
        <f t="shared" si="112"/>
        <v>0</v>
      </c>
      <c r="W409" s="88">
        <f t="shared" si="113"/>
        <v>0</v>
      </c>
      <c r="X409" s="88">
        <f t="shared" si="114"/>
        <v>0</v>
      </c>
      <c r="Y409" s="88">
        <f t="shared" si="115"/>
        <v>0</v>
      </c>
      <c r="Z409" s="88">
        <f t="shared" si="116"/>
        <v>0</v>
      </c>
      <c r="AA409" s="88">
        <f t="shared" si="117"/>
        <v>1</v>
      </c>
      <c r="AB409" s="88">
        <f t="shared" si="118"/>
        <v>0</v>
      </c>
      <c r="AC409" s="88">
        <f t="shared" si="119"/>
        <v>0</v>
      </c>
      <c r="AD409" s="88">
        <f t="shared" si="120"/>
        <v>0</v>
      </c>
      <c r="AE409" s="88">
        <f t="shared" si="121"/>
        <v>0</v>
      </c>
      <c r="AF409" s="8"/>
      <c r="AG409" s="8"/>
      <c r="AH409" s="8">
        <f t="shared" si="122"/>
        <v>3</v>
      </c>
      <c r="AI409" s="8">
        <f t="shared" si="123"/>
        <v>3</v>
      </c>
      <c r="AJ409" s="8" t="str">
        <f t="shared" si="124"/>
        <v>Correct</v>
      </c>
      <c r="AK409" s="8"/>
      <c r="AL409" s="159" t="str">
        <f>IFERROR(VLOOKUP(Table1[[#This Row],[RespondentID]],'All Data'!$A410:$CN982,81,FALSE),"unknown")</f>
        <v>Female</v>
      </c>
      <c r="AM409" s="159">
        <f>IFERROR(VLOOKUP(Table1[[#This Row],[RespondentID]],'All Data'!$A410:$CN982,82,FALSE),"unknown")</f>
        <v>72</v>
      </c>
      <c r="AN409" s="159" t="str">
        <f>IFERROR(VLOOKUP(Table1[[#This Row],[RespondentID]],'All Data'!$A410:$CN982,83,FALSE),"unknown")</f>
        <v>Nassau</v>
      </c>
      <c r="AO409" s="159" t="str">
        <f>IFERROR(VLOOKUP(Table1[[#This Row],[RespondentID]],'All Data'!$A410:$CN982,84,FALSE),"unknown")</f>
        <v>Mineola, 11501</v>
      </c>
      <c r="AP409" s="159" t="str">
        <f>IFERROR(VLOOKUP(Table1[[#This Row],[RespondentID]],'All Data'!$A410:$CN982,85,FALSE),"unknown")</f>
        <v>Asian/Pacific Islander</v>
      </c>
      <c r="AQ409" s="159" t="str">
        <f>IFERROR(VLOOKUP(Table1[[#This Row],[RespondentID]],'All Data'!$A410:$CN982,86,FALSE),"unknown")</f>
        <v>No</v>
      </c>
      <c r="AR409" s="159" t="str">
        <f>IFERROR(VLOOKUP(Table1[[#This Row],[RespondentID]],'All Data'!$A410:$CN982,87,FALSE),"unknown")</f>
        <v xml:space="preserve">English </v>
      </c>
      <c r="AS409" s="159" t="str">
        <f>IFERROR(VLOOKUP(Table1[[#This Row],[RespondentID]],'All Data'!$A410:$CN982,88,FALSE),"unknown")</f>
        <v>$50,000 to $74,999</v>
      </c>
      <c r="AT409" s="159" t="str">
        <f>IFERROR(VLOOKUP(Table1[[#This Row],[RespondentID]],'All Data'!$A410:$CN982,89,FALSE),"unknown")</f>
        <v>Some college</v>
      </c>
      <c r="AU409" s="159" t="str">
        <f>IFERROR(VLOOKUP(Table1[[#This Row],[RespondentID]],'All Data'!$A410:$CN982,90,FALSE),"unknown")</f>
        <v>Retired</v>
      </c>
      <c r="AV409" s="159" t="str">
        <f>IFERROR(VLOOKUP(Table1[[#This Row],[RespondentID]],'All Data'!$A410:$CN982,91,FALSE),"unknown")</f>
        <v>Yes</v>
      </c>
      <c r="AW409" s="159" t="str">
        <f>IFERROR(VLOOKUP(Table1[[#This Row],[RespondentID]],'All Data'!$A410:$CN982,92,FALSE),"unknown")</f>
        <v>Yes</v>
      </c>
    </row>
    <row r="410" spans="1:49" x14ac:dyDescent="0.35">
      <c r="A410" s="6">
        <v>7044845730</v>
      </c>
      <c r="B410" s="6"/>
      <c r="C410" s="6" t="s">
        <v>19</v>
      </c>
      <c r="D410" s="6" t="s">
        <v>20</v>
      </c>
      <c r="E410" s="6"/>
      <c r="F410" s="6"/>
      <c r="G410" s="6"/>
      <c r="H410" s="6"/>
      <c r="I410" s="6"/>
      <c r="J410" s="6" t="s">
        <v>26</v>
      </c>
      <c r="K410" s="6"/>
      <c r="L410" s="6"/>
      <c r="M410" s="6"/>
      <c r="N410" s="6"/>
      <c r="O410" s="8"/>
      <c r="P410" s="8">
        <f t="shared" si="108"/>
        <v>3</v>
      </c>
      <c r="Q410" s="9">
        <f t="shared" si="109"/>
        <v>1</v>
      </c>
      <c r="R410" s="8"/>
      <c r="S410" s="8">
        <f t="shared" si="125"/>
        <v>0</v>
      </c>
      <c r="T410" s="8">
        <f t="shared" si="110"/>
        <v>1</v>
      </c>
      <c r="U410" s="8">
        <f t="shared" si="111"/>
        <v>1</v>
      </c>
      <c r="V410" s="88">
        <f t="shared" si="112"/>
        <v>0</v>
      </c>
      <c r="W410" s="88">
        <f t="shared" si="113"/>
        <v>0</v>
      </c>
      <c r="X410" s="88">
        <f t="shared" si="114"/>
        <v>0</v>
      </c>
      <c r="Y410" s="88">
        <f t="shared" si="115"/>
        <v>0</v>
      </c>
      <c r="Z410" s="88">
        <f t="shared" si="116"/>
        <v>0</v>
      </c>
      <c r="AA410" s="88">
        <f t="shared" si="117"/>
        <v>1</v>
      </c>
      <c r="AB410" s="88">
        <f t="shared" si="118"/>
        <v>0</v>
      </c>
      <c r="AC410" s="88">
        <f t="shared" si="119"/>
        <v>0</v>
      </c>
      <c r="AD410" s="88">
        <f t="shared" si="120"/>
        <v>0</v>
      </c>
      <c r="AE410" s="88">
        <f t="shared" si="121"/>
        <v>0</v>
      </c>
      <c r="AF410" s="8"/>
      <c r="AG410" s="8"/>
      <c r="AH410" s="8">
        <f t="shared" si="122"/>
        <v>3</v>
      </c>
      <c r="AI410" s="8">
        <f t="shared" si="123"/>
        <v>3</v>
      </c>
      <c r="AJ410" s="8" t="str">
        <f t="shared" si="124"/>
        <v>Correct</v>
      </c>
      <c r="AK410" s="8"/>
      <c r="AL410" s="159" t="str">
        <f>IFERROR(VLOOKUP(Table1[[#This Row],[RespondentID]],'All Data'!$A411:$CN983,81,FALSE),"unknown")</f>
        <v>Female</v>
      </c>
      <c r="AM410" s="159">
        <f>IFERROR(VLOOKUP(Table1[[#This Row],[RespondentID]],'All Data'!$A411:$CN983,82,FALSE),"unknown")</f>
        <v>70</v>
      </c>
      <c r="AN410" s="159" t="str">
        <f>IFERROR(VLOOKUP(Table1[[#This Row],[RespondentID]],'All Data'!$A411:$CN983,83,FALSE),"unknown")</f>
        <v>Nassau</v>
      </c>
      <c r="AO410" s="159" t="str">
        <f>IFERROR(VLOOKUP(Table1[[#This Row],[RespondentID]],'All Data'!$A411:$CN983,84,FALSE),"unknown")</f>
        <v>Roslyn Harbor, 11576</v>
      </c>
      <c r="AP410" s="159" t="str">
        <f>IFERROR(VLOOKUP(Table1[[#This Row],[RespondentID]],'All Data'!$A411:$CN983,85,FALSE),"unknown")</f>
        <v>Asian/Pacific Islander</v>
      </c>
      <c r="AQ410" s="159">
        <f>IFERROR(VLOOKUP(Table1[[#This Row],[RespondentID]],'All Data'!$A411:$CN983,86,FALSE),"unknown")</f>
        <v>0</v>
      </c>
      <c r="AR410" s="159" t="str">
        <f>IFERROR(VLOOKUP(Table1[[#This Row],[RespondentID]],'All Data'!$A411:$CN983,87,FALSE),"unknown")</f>
        <v xml:space="preserve">English </v>
      </c>
      <c r="AS410" s="159" t="str">
        <f>IFERROR(VLOOKUP(Table1[[#This Row],[RespondentID]],'All Data'!$A411:$CN983,88,FALSE),"unknown")</f>
        <v>$75,000 to $125,000</v>
      </c>
      <c r="AT410" s="159" t="str">
        <f>IFERROR(VLOOKUP(Table1[[#This Row],[RespondentID]],'All Data'!$A411:$CN983,89,FALSE),"unknown")</f>
        <v>Graduate school</v>
      </c>
      <c r="AU410" s="159" t="str">
        <f>IFERROR(VLOOKUP(Table1[[#This Row],[RespondentID]],'All Data'!$A411:$CN983,90,FALSE),"unknown")</f>
        <v>Retired</v>
      </c>
      <c r="AV410" s="159" t="str">
        <f>IFERROR(VLOOKUP(Table1[[#This Row],[RespondentID]],'All Data'!$A411:$CN983,91,FALSE),"unknown")</f>
        <v>Yes</v>
      </c>
      <c r="AW410" s="159" t="str">
        <f>IFERROR(VLOOKUP(Table1[[#This Row],[RespondentID]],'All Data'!$A411:$CN983,92,FALSE),"unknown")</f>
        <v>Yes</v>
      </c>
    </row>
    <row r="411" spans="1:49" x14ac:dyDescent="0.35">
      <c r="A411" s="6">
        <v>7044845272</v>
      </c>
      <c r="B411" s="6"/>
      <c r="C411" s="6"/>
      <c r="D411" s="6"/>
      <c r="E411" s="6"/>
      <c r="F411" s="6"/>
      <c r="G411" s="6"/>
      <c r="H411" s="6"/>
      <c r="I411" s="6" t="s">
        <v>25</v>
      </c>
      <c r="J411" s="6"/>
      <c r="K411" s="6" t="s">
        <v>27</v>
      </c>
      <c r="L411" s="6"/>
      <c r="M411" s="6"/>
      <c r="N411" s="6"/>
      <c r="O411" s="8"/>
      <c r="P411" s="8">
        <f t="shared" si="108"/>
        <v>2</v>
      </c>
      <c r="Q411" s="10">
        <f t="shared" si="109"/>
        <v>1.5</v>
      </c>
      <c r="R411" s="8"/>
      <c r="S411" s="8">
        <f t="shared" si="125"/>
        <v>0</v>
      </c>
      <c r="T411" s="8">
        <f t="shared" si="110"/>
        <v>0</v>
      </c>
      <c r="U411" s="8">
        <f t="shared" si="111"/>
        <v>0</v>
      </c>
      <c r="V411" s="88">
        <f t="shared" si="112"/>
        <v>0</v>
      </c>
      <c r="W411" s="88">
        <f t="shared" si="113"/>
        <v>0</v>
      </c>
      <c r="X411" s="88">
        <f t="shared" si="114"/>
        <v>0</v>
      </c>
      <c r="Y411" s="88">
        <f t="shared" si="115"/>
        <v>0</v>
      </c>
      <c r="Z411" s="88">
        <f t="shared" si="116"/>
        <v>1</v>
      </c>
      <c r="AA411" s="88">
        <f t="shared" si="117"/>
        <v>0</v>
      </c>
      <c r="AB411" s="88">
        <f t="shared" si="118"/>
        <v>1</v>
      </c>
      <c r="AC411" s="88">
        <f t="shared" si="119"/>
        <v>0</v>
      </c>
      <c r="AD411" s="88">
        <f t="shared" si="120"/>
        <v>0</v>
      </c>
      <c r="AE411" s="88">
        <f t="shared" si="121"/>
        <v>0</v>
      </c>
      <c r="AF411" s="8"/>
      <c r="AG411" s="8"/>
      <c r="AH411" s="8">
        <f t="shared" si="122"/>
        <v>2</v>
      </c>
      <c r="AI411" s="8">
        <f t="shared" si="123"/>
        <v>2</v>
      </c>
      <c r="AJ411" s="8" t="str">
        <f t="shared" si="124"/>
        <v>Correct</v>
      </c>
      <c r="AK411" s="8"/>
      <c r="AL411" s="159" t="str">
        <f>IFERROR(VLOOKUP(Table1[[#This Row],[RespondentID]],'All Data'!$A412:$CN984,81,FALSE),"unknown")</f>
        <v>Female</v>
      </c>
      <c r="AM411" s="159">
        <f>IFERROR(VLOOKUP(Table1[[#This Row],[RespondentID]],'All Data'!$A412:$CN984,82,FALSE),"unknown")</f>
        <v>74</v>
      </c>
      <c r="AN411" s="159" t="str">
        <f>IFERROR(VLOOKUP(Table1[[#This Row],[RespondentID]],'All Data'!$A412:$CN984,83,FALSE),"unknown")</f>
        <v>Suffolk</v>
      </c>
      <c r="AO411" s="159" t="str">
        <f>IFERROR(VLOOKUP(Table1[[#This Row],[RespondentID]],'All Data'!$A412:$CN984,84,FALSE),"unknown")</f>
        <v>Oakdale, 11769</v>
      </c>
      <c r="AP411" s="159" t="str">
        <f>IFERROR(VLOOKUP(Table1[[#This Row],[RespondentID]],'All Data'!$A412:$CN984,85,FALSE),"unknown")</f>
        <v>White/Caucasian</v>
      </c>
      <c r="AQ411" s="159" t="str">
        <f>IFERROR(VLOOKUP(Table1[[#This Row],[RespondentID]],'All Data'!$A412:$CN984,86,FALSE),"unknown")</f>
        <v>No</v>
      </c>
      <c r="AR411" s="159" t="str">
        <f>IFERROR(VLOOKUP(Table1[[#This Row],[RespondentID]],'All Data'!$A412:$CN984,87,FALSE),"unknown")</f>
        <v xml:space="preserve">English </v>
      </c>
      <c r="AS411" s="159" t="str">
        <f>IFERROR(VLOOKUP(Table1[[#This Row],[RespondentID]],'All Data'!$A412:$CN984,88,FALSE),"unknown")</f>
        <v>$20,000 to $34,999</v>
      </c>
      <c r="AT411" s="159" t="str">
        <f>IFERROR(VLOOKUP(Table1[[#This Row],[RespondentID]],'All Data'!$A412:$CN984,89,FALSE),"unknown")</f>
        <v>College graduate</v>
      </c>
      <c r="AU411" s="159" t="str">
        <f>IFERROR(VLOOKUP(Table1[[#This Row],[RespondentID]],'All Data'!$A412:$CN984,90,FALSE),"unknown")</f>
        <v>Retired</v>
      </c>
      <c r="AV411" s="159" t="str">
        <f>IFERROR(VLOOKUP(Table1[[#This Row],[RespondentID]],'All Data'!$A412:$CN984,91,FALSE),"unknown")</f>
        <v>Yes</v>
      </c>
      <c r="AW411" s="159" t="str">
        <f>IFERROR(VLOOKUP(Table1[[#This Row],[RespondentID]],'All Data'!$A412:$CN984,92,FALSE),"unknown")</f>
        <v>No</v>
      </c>
    </row>
    <row r="412" spans="1:49" x14ac:dyDescent="0.35">
      <c r="A412" s="6">
        <v>7044844527</v>
      </c>
      <c r="B412" s="6" t="s">
        <v>18</v>
      </c>
      <c r="C412" s="6"/>
      <c r="D412" s="6" t="s">
        <v>20</v>
      </c>
      <c r="E412" s="6"/>
      <c r="F412" s="6"/>
      <c r="G412" s="6"/>
      <c r="H412" s="6"/>
      <c r="I412" s="6"/>
      <c r="J412" s="6"/>
      <c r="K412" s="6" t="s">
        <v>27</v>
      </c>
      <c r="L412" s="6"/>
      <c r="M412" s="6"/>
      <c r="N412" s="6"/>
      <c r="O412" s="8"/>
      <c r="P412" s="8">
        <f t="shared" si="108"/>
        <v>3</v>
      </c>
      <c r="Q412" s="9">
        <f t="shared" si="109"/>
        <v>1</v>
      </c>
      <c r="R412" s="8"/>
      <c r="S412" s="8">
        <f t="shared" si="125"/>
        <v>1</v>
      </c>
      <c r="T412" s="8">
        <f t="shared" si="110"/>
        <v>0</v>
      </c>
      <c r="U412" s="8">
        <f t="shared" si="111"/>
        <v>1</v>
      </c>
      <c r="V412" s="88">
        <f t="shared" si="112"/>
        <v>0</v>
      </c>
      <c r="W412" s="88">
        <f t="shared" si="113"/>
        <v>0</v>
      </c>
      <c r="X412" s="88">
        <f t="shared" si="114"/>
        <v>0</v>
      </c>
      <c r="Y412" s="88">
        <f t="shared" si="115"/>
        <v>0</v>
      </c>
      <c r="Z412" s="88">
        <f t="shared" si="116"/>
        <v>0</v>
      </c>
      <c r="AA412" s="88">
        <f t="shared" si="117"/>
        <v>0</v>
      </c>
      <c r="AB412" s="88">
        <f t="shared" si="118"/>
        <v>1</v>
      </c>
      <c r="AC412" s="88">
        <f t="shared" si="119"/>
        <v>0</v>
      </c>
      <c r="AD412" s="88">
        <f t="shared" si="120"/>
        <v>0</v>
      </c>
      <c r="AE412" s="88">
        <f t="shared" si="121"/>
        <v>0</v>
      </c>
      <c r="AF412" s="8"/>
      <c r="AG412" s="8"/>
      <c r="AH412" s="8">
        <f t="shared" si="122"/>
        <v>3</v>
      </c>
      <c r="AI412" s="8">
        <f t="shared" si="123"/>
        <v>3</v>
      </c>
      <c r="AJ412" s="8" t="str">
        <f t="shared" si="124"/>
        <v>Correct</v>
      </c>
      <c r="AK412" s="8"/>
      <c r="AL412" s="159" t="str">
        <f>IFERROR(VLOOKUP(Table1[[#This Row],[RespondentID]],'All Data'!$A413:$CN985,81,FALSE),"unknown")</f>
        <v>Male</v>
      </c>
      <c r="AM412" s="159">
        <f>IFERROR(VLOOKUP(Table1[[#This Row],[RespondentID]],'All Data'!$A413:$CN985,82,FALSE),"unknown")</f>
        <v>31</v>
      </c>
      <c r="AN412" s="159" t="str">
        <f>IFERROR(VLOOKUP(Table1[[#This Row],[RespondentID]],'All Data'!$A413:$CN985,83,FALSE),"unknown")</f>
        <v>Suffolk</v>
      </c>
      <c r="AO412" s="159" t="str">
        <f>IFERROR(VLOOKUP(Table1[[#This Row],[RespondentID]],'All Data'!$A413:$CN985,84,FALSE),"unknown")</f>
        <v>Wading River, 11792</v>
      </c>
      <c r="AP412" s="159" t="str">
        <f>IFERROR(VLOOKUP(Table1[[#This Row],[RespondentID]],'All Data'!$A413:$CN985,85,FALSE),"unknown")</f>
        <v>White/Caucasian</v>
      </c>
      <c r="AQ412" s="159" t="str">
        <f>IFERROR(VLOOKUP(Table1[[#This Row],[RespondentID]],'All Data'!$A413:$CN985,86,FALSE),"unknown")</f>
        <v>No</v>
      </c>
      <c r="AR412" s="159" t="str">
        <f>IFERROR(VLOOKUP(Table1[[#This Row],[RespondentID]],'All Data'!$A413:$CN985,87,FALSE),"unknown")</f>
        <v xml:space="preserve">English </v>
      </c>
      <c r="AS412" s="159" t="str">
        <f>IFERROR(VLOOKUP(Table1[[#This Row],[RespondentID]],'All Data'!$A413:$CN985,88,FALSE),"unknown")</f>
        <v>Over $125,000</v>
      </c>
      <c r="AT412" s="159" t="str">
        <f>IFERROR(VLOOKUP(Table1[[#This Row],[RespondentID]],'All Data'!$A413:$CN985,89,FALSE),"unknown")</f>
        <v>Some college</v>
      </c>
      <c r="AU412" s="159" t="str">
        <f>IFERROR(VLOOKUP(Table1[[#This Row],[RespondentID]],'All Data'!$A413:$CN985,90,FALSE),"unknown")</f>
        <v>Out of work, but not currently looking</v>
      </c>
      <c r="AV412" s="159" t="str">
        <f>IFERROR(VLOOKUP(Table1[[#This Row],[RespondentID]],'All Data'!$A413:$CN985,91,FALSE),"unknown")</f>
        <v>Yes</v>
      </c>
      <c r="AW412" s="159">
        <f>IFERROR(VLOOKUP(Table1[[#This Row],[RespondentID]],'All Data'!$A413:$CN985,92,FALSE),"unknown")</f>
        <v>0</v>
      </c>
    </row>
    <row r="413" spans="1:49" x14ac:dyDescent="0.35">
      <c r="A413" s="6">
        <v>7044844142</v>
      </c>
      <c r="B413" s="6"/>
      <c r="C413" s="6"/>
      <c r="D413" s="6" t="s">
        <v>20</v>
      </c>
      <c r="E413" s="6"/>
      <c r="F413" s="6"/>
      <c r="G413" s="6"/>
      <c r="H413" s="6"/>
      <c r="I413" s="6"/>
      <c r="J413" s="6"/>
      <c r="K413" s="6"/>
      <c r="L413" s="6"/>
      <c r="M413" s="6"/>
      <c r="N413" s="6" t="s">
        <v>30</v>
      </c>
      <c r="O413" s="8"/>
      <c r="P413" s="8">
        <f t="shared" si="108"/>
        <v>2</v>
      </c>
      <c r="Q413" s="10">
        <f t="shared" si="109"/>
        <v>1.5</v>
      </c>
      <c r="R413" s="8"/>
      <c r="S413" s="8">
        <f t="shared" si="125"/>
        <v>0</v>
      </c>
      <c r="T413" s="8">
        <f t="shared" si="110"/>
        <v>0</v>
      </c>
      <c r="U413" s="8">
        <f t="shared" si="111"/>
        <v>1</v>
      </c>
      <c r="V413" s="88">
        <f t="shared" si="112"/>
        <v>0</v>
      </c>
      <c r="W413" s="88">
        <f t="shared" si="113"/>
        <v>0</v>
      </c>
      <c r="X413" s="88">
        <f t="shared" si="114"/>
        <v>0</v>
      </c>
      <c r="Y413" s="88">
        <f t="shared" si="115"/>
        <v>0</v>
      </c>
      <c r="Z413" s="88">
        <f t="shared" si="116"/>
        <v>0</v>
      </c>
      <c r="AA413" s="88">
        <f t="shared" si="117"/>
        <v>0</v>
      </c>
      <c r="AB413" s="88">
        <f t="shared" si="118"/>
        <v>0</v>
      </c>
      <c r="AC413" s="88">
        <f t="shared" si="119"/>
        <v>0</v>
      </c>
      <c r="AD413" s="88">
        <f t="shared" si="120"/>
        <v>0</v>
      </c>
      <c r="AE413" s="88">
        <f t="shared" si="121"/>
        <v>1</v>
      </c>
      <c r="AF413" s="8"/>
      <c r="AG413" s="8"/>
      <c r="AH413" s="8">
        <f t="shared" si="122"/>
        <v>2</v>
      </c>
      <c r="AI413" s="8">
        <f t="shared" si="123"/>
        <v>2</v>
      </c>
      <c r="AJ413" s="8" t="str">
        <f t="shared" si="124"/>
        <v>Correct</v>
      </c>
      <c r="AK413" s="8"/>
      <c r="AL413" s="159" t="str">
        <f>IFERROR(VLOOKUP(Table1[[#This Row],[RespondentID]],'All Data'!$A414:$CN986,81,FALSE),"unknown")</f>
        <v>Female</v>
      </c>
      <c r="AM413" s="159">
        <f>IFERROR(VLOOKUP(Table1[[#This Row],[RespondentID]],'All Data'!$A414:$CN986,82,FALSE),"unknown")</f>
        <v>0</v>
      </c>
      <c r="AN413" s="159" t="str">
        <f>IFERROR(VLOOKUP(Table1[[#This Row],[RespondentID]],'All Data'!$A414:$CN986,83,FALSE),"unknown")</f>
        <v>Nassau</v>
      </c>
      <c r="AO413" s="159" t="str">
        <f>IFERROR(VLOOKUP(Table1[[#This Row],[RespondentID]],'All Data'!$A414:$CN986,84,FALSE),"unknown")</f>
        <v>Westbury, 11590</v>
      </c>
      <c r="AP413" s="159" t="str">
        <f>IFERROR(VLOOKUP(Table1[[#This Row],[RespondentID]],'All Data'!$A414:$CN986,85,FALSE),"unknown")</f>
        <v>Black/African American</v>
      </c>
      <c r="AQ413" s="159" t="str">
        <f>IFERROR(VLOOKUP(Table1[[#This Row],[RespondentID]],'All Data'!$A414:$CN986,86,FALSE),"unknown")</f>
        <v>No</v>
      </c>
      <c r="AR413" s="159" t="str">
        <f>IFERROR(VLOOKUP(Table1[[#This Row],[RespondentID]],'All Data'!$A414:$CN986,87,FALSE),"unknown")</f>
        <v xml:space="preserve"> Haitian Creole </v>
      </c>
      <c r="AS413" s="159" t="str">
        <f>IFERROR(VLOOKUP(Table1[[#This Row],[RespondentID]],'All Data'!$A414:$CN986,88,FALSE),"unknown")</f>
        <v>$0-$19,999</v>
      </c>
      <c r="AT413" s="159" t="str">
        <f>IFERROR(VLOOKUP(Table1[[#This Row],[RespondentID]],'All Data'!$A414:$CN986,89,FALSE),"unknown")</f>
        <v>Some college</v>
      </c>
      <c r="AU413" s="159" t="str">
        <f>IFERROR(VLOOKUP(Table1[[#This Row],[RespondentID]],'All Data'!$A414:$CN986,90,FALSE),"unknown")</f>
        <v>Student</v>
      </c>
      <c r="AV413" s="159" t="str">
        <f>IFERROR(VLOOKUP(Table1[[#This Row],[RespondentID]],'All Data'!$A414:$CN986,91,FALSE),"unknown")</f>
        <v>Yes</v>
      </c>
      <c r="AW413" s="159" t="str">
        <f>IFERROR(VLOOKUP(Table1[[#This Row],[RespondentID]],'All Data'!$A414:$CN986,92,FALSE),"unknown")</f>
        <v>Yes</v>
      </c>
    </row>
    <row r="414" spans="1:49" x14ac:dyDescent="0.35">
      <c r="A414" s="6">
        <v>7044843782</v>
      </c>
      <c r="B414" s="6" t="s">
        <v>18</v>
      </c>
      <c r="C414" s="6"/>
      <c r="D414" s="6"/>
      <c r="E414" s="6"/>
      <c r="F414" s="6"/>
      <c r="G414" s="6"/>
      <c r="H414" s="6"/>
      <c r="I414" s="6" t="s">
        <v>25</v>
      </c>
      <c r="J414" s="6"/>
      <c r="K414" s="6"/>
      <c r="L414" s="6"/>
      <c r="M414" s="6"/>
      <c r="N414" s="6" t="s">
        <v>30</v>
      </c>
      <c r="O414" s="8"/>
      <c r="P414" s="8">
        <f t="shared" si="108"/>
        <v>3</v>
      </c>
      <c r="Q414" s="9">
        <f t="shared" si="109"/>
        <v>1</v>
      </c>
      <c r="R414" s="8"/>
      <c r="S414" s="8">
        <f t="shared" si="125"/>
        <v>1</v>
      </c>
      <c r="T414" s="8">
        <f t="shared" si="110"/>
        <v>0</v>
      </c>
      <c r="U414" s="8">
        <f t="shared" si="111"/>
        <v>0</v>
      </c>
      <c r="V414" s="88">
        <f t="shared" si="112"/>
        <v>0</v>
      </c>
      <c r="W414" s="88">
        <f t="shared" si="113"/>
        <v>0</v>
      </c>
      <c r="X414" s="88">
        <f t="shared" si="114"/>
        <v>0</v>
      </c>
      <c r="Y414" s="88">
        <f t="shared" si="115"/>
        <v>0</v>
      </c>
      <c r="Z414" s="88">
        <f t="shared" si="116"/>
        <v>1</v>
      </c>
      <c r="AA414" s="88">
        <f t="shared" si="117"/>
        <v>0</v>
      </c>
      <c r="AB414" s="88">
        <f t="shared" si="118"/>
        <v>0</v>
      </c>
      <c r="AC414" s="88">
        <f t="shared" si="119"/>
        <v>0</v>
      </c>
      <c r="AD414" s="88">
        <f t="shared" si="120"/>
        <v>0</v>
      </c>
      <c r="AE414" s="88">
        <f t="shared" si="121"/>
        <v>1</v>
      </c>
      <c r="AF414" s="8"/>
      <c r="AG414" s="8"/>
      <c r="AH414" s="8">
        <f t="shared" si="122"/>
        <v>3</v>
      </c>
      <c r="AI414" s="8">
        <f t="shared" si="123"/>
        <v>3</v>
      </c>
      <c r="AJ414" s="8" t="str">
        <f t="shared" si="124"/>
        <v>Correct</v>
      </c>
      <c r="AK414" s="8"/>
      <c r="AL414" s="159" t="str">
        <f>IFERROR(VLOOKUP(Table1[[#This Row],[RespondentID]],'All Data'!$A415:$CN987,81,FALSE),"unknown")</f>
        <v>Female</v>
      </c>
      <c r="AM414" s="159">
        <f>IFERROR(VLOOKUP(Table1[[#This Row],[RespondentID]],'All Data'!$A415:$CN987,82,FALSE),"unknown")</f>
        <v>21</v>
      </c>
      <c r="AN414" s="159" t="str">
        <f>IFERROR(VLOOKUP(Table1[[#This Row],[RespondentID]],'All Data'!$A415:$CN987,83,FALSE),"unknown")</f>
        <v>Nassau</v>
      </c>
      <c r="AO414" s="159" t="str">
        <f>IFERROR(VLOOKUP(Table1[[#This Row],[RespondentID]],'All Data'!$A415:$CN987,84,FALSE),"unknown")</f>
        <v>Elmont, 11003</v>
      </c>
      <c r="AP414" s="159" t="str">
        <f>IFERROR(VLOOKUP(Table1[[#This Row],[RespondentID]],'All Data'!$A415:$CN987,85,FALSE),"unknown")</f>
        <v>Black/African American</v>
      </c>
      <c r="AQ414" s="159" t="str">
        <f>IFERROR(VLOOKUP(Table1[[#This Row],[RespondentID]],'All Data'!$A415:$CN987,86,FALSE),"unknown")</f>
        <v>No</v>
      </c>
      <c r="AR414" s="159" t="str">
        <f>IFERROR(VLOOKUP(Table1[[#This Row],[RespondentID]],'All Data'!$A415:$CN987,87,FALSE),"unknown")</f>
        <v xml:space="preserve">English </v>
      </c>
      <c r="AS414" s="159" t="str">
        <f>IFERROR(VLOOKUP(Table1[[#This Row],[RespondentID]],'All Data'!$A415:$CN987,88,FALSE),"unknown")</f>
        <v>Over $125,000</v>
      </c>
      <c r="AT414" s="159" t="str">
        <f>IFERROR(VLOOKUP(Table1[[#This Row],[RespondentID]],'All Data'!$A415:$CN987,89,FALSE),"unknown")</f>
        <v>Some college</v>
      </c>
      <c r="AU414" s="159" t="str">
        <f>IFERROR(VLOOKUP(Table1[[#This Row],[RespondentID]],'All Data'!$A415:$CN987,90,FALSE),"unknown")</f>
        <v>Employed for wages</v>
      </c>
      <c r="AV414" s="159" t="str">
        <f>IFERROR(VLOOKUP(Table1[[#This Row],[RespondentID]],'All Data'!$A415:$CN987,91,FALSE),"unknown")</f>
        <v>Yes</v>
      </c>
      <c r="AW414" s="159" t="str">
        <f>IFERROR(VLOOKUP(Table1[[#This Row],[RespondentID]],'All Data'!$A415:$CN987,92,FALSE),"unknown")</f>
        <v>Yes</v>
      </c>
    </row>
    <row r="415" spans="1:49" x14ac:dyDescent="0.35">
      <c r="A415" s="6">
        <v>7044843507</v>
      </c>
      <c r="B415" s="6"/>
      <c r="C415" s="6"/>
      <c r="D415" s="6" t="s">
        <v>20</v>
      </c>
      <c r="E415" s="6"/>
      <c r="F415" s="6"/>
      <c r="G415" s="6"/>
      <c r="H415" s="6"/>
      <c r="I415" s="6"/>
      <c r="J415" s="6"/>
      <c r="K415" s="6"/>
      <c r="L415" s="6"/>
      <c r="M415" s="6"/>
      <c r="N415" s="6"/>
      <c r="O415" s="8"/>
      <c r="P415" s="8">
        <f t="shared" si="108"/>
        <v>1</v>
      </c>
      <c r="Q415" s="10">
        <f t="shared" si="109"/>
        <v>3</v>
      </c>
      <c r="R415" s="8"/>
      <c r="S415" s="8">
        <f t="shared" si="125"/>
        <v>0</v>
      </c>
      <c r="T415" s="8">
        <f t="shared" si="110"/>
        <v>0</v>
      </c>
      <c r="U415" s="8">
        <f t="shared" si="111"/>
        <v>1</v>
      </c>
      <c r="V415" s="88">
        <f t="shared" si="112"/>
        <v>0</v>
      </c>
      <c r="W415" s="88">
        <f t="shared" si="113"/>
        <v>0</v>
      </c>
      <c r="X415" s="88">
        <f t="shared" si="114"/>
        <v>0</v>
      </c>
      <c r="Y415" s="88">
        <f t="shared" si="115"/>
        <v>0</v>
      </c>
      <c r="Z415" s="88">
        <f t="shared" si="116"/>
        <v>0</v>
      </c>
      <c r="AA415" s="88">
        <f t="shared" si="117"/>
        <v>0</v>
      </c>
      <c r="AB415" s="88">
        <f t="shared" si="118"/>
        <v>0</v>
      </c>
      <c r="AC415" s="88">
        <f t="shared" si="119"/>
        <v>0</v>
      </c>
      <c r="AD415" s="88">
        <f t="shared" si="120"/>
        <v>0</v>
      </c>
      <c r="AE415" s="88">
        <f t="shared" si="121"/>
        <v>0</v>
      </c>
      <c r="AF415" s="8"/>
      <c r="AG415" s="8"/>
      <c r="AH415" s="8">
        <f t="shared" si="122"/>
        <v>1</v>
      </c>
      <c r="AI415" s="8">
        <f t="shared" si="123"/>
        <v>1</v>
      </c>
      <c r="AJ415" s="8" t="str">
        <f t="shared" si="124"/>
        <v>Correct</v>
      </c>
      <c r="AK415" s="8"/>
      <c r="AL415" s="159" t="str">
        <f>IFERROR(VLOOKUP(Table1[[#This Row],[RespondentID]],'All Data'!$A416:$CN988,81,FALSE),"unknown")</f>
        <v>Female</v>
      </c>
      <c r="AM415" s="159">
        <f>IFERROR(VLOOKUP(Table1[[#This Row],[RespondentID]],'All Data'!$A416:$CN988,82,FALSE),"unknown")</f>
        <v>23</v>
      </c>
      <c r="AN415" s="159" t="str">
        <f>IFERROR(VLOOKUP(Table1[[#This Row],[RespondentID]],'All Data'!$A416:$CN988,83,FALSE),"unknown")</f>
        <v>Suffolk</v>
      </c>
      <c r="AO415" s="159" t="str">
        <f>IFERROR(VLOOKUP(Table1[[#This Row],[RespondentID]],'All Data'!$A416:$CN988,84,FALSE),"unknown")</f>
        <v>Bay Shore, 11706</v>
      </c>
      <c r="AP415" s="159" t="str">
        <f>IFERROR(VLOOKUP(Table1[[#This Row],[RespondentID]],'All Data'!$A416:$CN988,85,FALSE),"unknown")</f>
        <v>Black/African American</v>
      </c>
      <c r="AQ415" s="159" t="str">
        <f>IFERROR(VLOOKUP(Table1[[#This Row],[RespondentID]],'All Data'!$A416:$CN988,86,FALSE),"unknown")</f>
        <v>No</v>
      </c>
      <c r="AR415" s="159" t="str">
        <f>IFERROR(VLOOKUP(Table1[[#This Row],[RespondentID]],'All Data'!$A416:$CN988,87,FALSE),"unknown")</f>
        <v xml:space="preserve">English </v>
      </c>
      <c r="AS415" s="159" t="str">
        <f>IFERROR(VLOOKUP(Table1[[#This Row],[RespondentID]],'All Data'!$A416:$CN988,88,FALSE),"unknown")</f>
        <v>Over $125,000</v>
      </c>
      <c r="AT415" s="159" t="str">
        <f>IFERROR(VLOOKUP(Table1[[#This Row],[RespondentID]],'All Data'!$A416:$CN988,89,FALSE),"unknown")</f>
        <v>Some college</v>
      </c>
      <c r="AU415" s="159" t="str">
        <f>IFERROR(VLOOKUP(Table1[[#This Row],[RespondentID]],'All Data'!$A416:$CN988,90,FALSE),"unknown")</f>
        <v>Employed for wages</v>
      </c>
      <c r="AV415" s="159" t="str">
        <f>IFERROR(VLOOKUP(Table1[[#This Row],[RespondentID]],'All Data'!$A416:$CN988,91,FALSE),"unknown")</f>
        <v>Yes</v>
      </c>
      <c r="AW415" s="159" t="str">
        <f>IFERROR(VLOOKUP(Table1[[#This Row],[RespondentID]],'All Data'!$A416:$CN988,92,FALSE),"unknown")</f>
        <v>Yes</v>
      </c>
    </row>
    <row r="416" spans="1:49" x14ac:dyDescent="0.35">
      <c r="A416" s="6">
        <v>7044843260</v>
      </c>
      <c r="B416" s="6" t="s">
        <v>18</v>
      </c>
      <c r="C416" s="6"/>
      <c r="D416" s="6" t="s">
        <v>20</v>
      </c>
      <c r="E416" s="6"/>
      <c r="F416" s="6"/>
      <c r="G416" s="6"/>
      <c r="H416" s="6"/>
      <c r="I416" s="6"/>
      <c r="J416" s="6" t="s">
        <v>26</v>
      </c>
      <c r="K416" s="6"/>
      <c r="L416" s="6"/>
      <c r="M416" s="6"/>
      <c r="N416" s="6"/>
      <c r="O416" s="8"/>
      <c r="P416" s="8">
        <f t="shared" si="108"/>
        <v>3</v>
      </c>
      <c r="Q416" s="9">
        <f t="shared" si="109"/>
        <v>1</v>
      </c>
      <c r="R416" s="8"/>
      <c r="S416" s="8">
        <f t="shared" si="125"/>
        <v>1</v>
      </c>
      <c r="T416" s="8">
        <f t="shared" si="110"/>
        <v>0</v>
      </c>
      <c r="U416" s="8">
        <f t="shared" si="111"/>
        <v>1</v>
      </c>
      <c r="V416" s="88">
        <f t="shared" si="112"/>
        <v>0</v>
      </c>
      <c r="W416" s="88">
        <f t="shared" si="113"/>
        <v>0</v>
      </c>
      <c r="X416" s="88">
        <f t="shared" si="114"/>
        <v>0</v>
      </c>
      <c r="Y416" s="88">
        <f t="shared" si="115"/>
        <v>0</v>
      </c>
      <c r="Z416" s="88">
        <f t="shared" si="116"/>
        <v>0</v>
      </c>
      <c r="AA416" s="88">
        <f t="shared" si="117"/>
        <v>1</v>
      </c>
      <c r="AB416" s="88">
        <f t="shared" si="118"/>
        <v>0</v>
      </c>
      <c r="AC416" s="88">
        <f t="shared" si="119"/>
        <v>0</v>
      </c>
      <c r="AD416" s="88">
        <f t="shared" si="120"/>
        <v>0</v>
      </c>
      <c r="AE416" s="88">
        <f t="shared" si="121"/>
        <v>0</v>
      </c>
      <c r="AF416" s="8"/>
      <c r="AG416" s="8"/>
      <c r="AH416" s="8">
        <f t="shared" si="122"/>
        <v>3</v>
      </c>
      <c r="AI416" s="8">
        <f t="shared" si="123"/>
        <v>3</v>
      </c>
      <c r="AJ416" s="8" t="str">
        <f t="shared" si="124"/>
        <v>Correct</v>
      </c>
      <c r="AK416" s="8"/>
      <c r="AL416" s="159">
        <f>IFERROR(VLOOKUP(Table1[[#This Row],[RespondentID]],'All Data'!$A417:$CN989,81,FALSE),"unknown")</f>
        <v>0</v>
      </c>
      <c r="AM416" s="159">
        <f>IFERROR(VLOOKUP(Table1[[#This Row],[RespondentID]],'All Data'!$A417:$CN989,82,FALSE),"unknown")</f>
        <v>0</v>
      </c>
      <c r="AN416" s="159">
        <f>IFERROR(VLOOKUP(Table1[[#This Row],[RespondentID]],'All Data'!$A417:$CN989,83,FALSE),"unknown")</f>
        <v>0</v>
      </c>
      <c r="AO416" s="159">
        <f>IFERROR(VLOOKUP(Table1[[#This Row],[RespondentID]],'All Data'!$A417:$CN989,84,FALSE),"unknown")</f>
        <v>0</v>
      </c>
      <c r="AP416" s="159">
        <f>IFERROR(VLOOKUP(Table1[[#This Row],[RespondentID]],'All Data'!$A417:$CN989,85,FALSE),"unknown")</f>
        <v>0</v>
      </c>
      <c r="AQ416" s="159">
        <f>IFERROR(VLOOKUP(Table1[[#This Row],[RespondentID]],'All Data'!$A417:$CN989,86,FALSE),"unknown")</f>
        <v>0</v>
      </c>
      <c r="AR416" s="159" t="str">
        <f>IFERROR(VLOOKUP(Table1[[#This Row],[RespondentID]],'All Data'!$A417:$CN989,87,FALSE),"unknown")</f>
        <v xml:space="preserve"> </v>
      </c>
      <c r="AS416" s="159">
        <f>IFERROR(VLOOKUP(Table1[[#This Row],[RespondentID]],'All Data'!$A417:$CN989,88,FALSE),"unknown")</f>
        <v>0</v>
      </c>
      <c r="AT416" s="159">
        <f>IFERROR(VLOOKUP(Table1[[#This Row],[RespondentID]],'All Data'!$A417:$CN989,89,FALSE),"unknown")</f>
        <v>0</v>
      </c>
      <c r="AU416" s="159">
        <f>IFERROR(VLOOKUP(Table1[[#This Row],[RespondentID]],'All Data'!$A417:$CN989,90,FALSE),"unknown")</f>
        <v>0</v>
      </c>
      <c r="AV416" s="159">
        <f>IFERROR(VLOOKUP(Table1[[#This Row],[RespondentID]],'All Data'!$A417:$CN989,91,FALSE),"unknown")</f>
        <v>0</v>
      </c>
      <c r="AW416" s="159">
        <f>IFERROR(VLOOKUP(Table1[[#This Row],[RespondentID]],'All Data'!$A417:$CN989,92,FALSE),"unknown")</f>
        <v>0</v>
      </c>
    </row>
    <row r="417" spans="1:49" x14ac:dyDescent="0.35">
      <c r="A417" s="6">
        <v>7044842756</v>
      </c>
      <c r="B417" s="6"/>
      <c r="C417" s="6"/>
      <c r="D417" s="6"/>
      <c r="E417" s="6"/>
      <c r="F417" s="6"/>
      <c r="G417" s="6"/>
      <c r="H417" s="6"/>
      <c r="I417" s="6"/>
      <c r="J417" s="6"/>
      <c r="K417" s="6"/>
      <c r="L417" s="6"/>
      <c r="M417" s="6"/>
      <c r="N417" s="6"/>
      <c r="O417" s="8"/>
      <c r="P417" s="8">
        <f t="shared" si="108"/>
        <v>0</v>
      </c>
      <c r="Q417" s="10" t="e">
        <f t="shared" si="109"/>
        <v>#DIV/0!</v>
      </c>
      <c r="R417" s="8"/>
      <c r="S417" s="8">
        <f t="shared" si="125"/>
        <v>0</v>
      </c>
      <c r="T417" s="8">
        <f t="shared" si="110"/>
        <v>0</v>
      </c>
      <c r="U417" s="8">
        <f t="shared" si="111"/>
        <v>0</v>
      </c>
      <c r="V417" s="88">
        <f t="shared" si="112"/>
        <v>0</v>
      </c>
      <c r="W417" s="88">
        <f t="shared" si="113"/>
        <v>0</v>
      </c>
      <c r="X417" s="88">
        <f t="shared" si="114"/>
        <v>0</v>
      </c>
      <c r="Y417" s="88">
        <f t="shared" si="115"/>
        <v>0</v>
      </c>
      <c r="Z417" s="88">
        <f t="shared" si="116"/>
        <v>0</v>
      </c>
      <c r="AA417" s="88">
        <f t="shared" si="117"/>
        <v>0</v>
      </c>
      <c r="AB417" s="88">
        <f t="shared" si="118"/>
        <v>0</v>
      </c>
      <c r="AC417" s="88">
        <f t="shared" si="119"/>
        <v>0</v>
      </c>
      <c r="AD417" s="88">
        <f t="shared" si="120"/>
        <v>0</v>
      </c>
      <c r="AE417" s="88">
        <f t="shared" si="121"/>
        <v>0</v>
      </c>
      <c r="AF417" s="8"/>
      <c r="AG417" s="8"/>
      <c r="AH417" s="8">
        <f t="shared" si="122"/>
        <v>0</v>
      </c>
      <c r="AI417" s="8">
        <f t="shared" si="123"/>
        <v>0</v>
      </c>
      <c r="AJ417" s="8" t="str">
        <f t="shared" si="124"/>
        <v>Correct</v>
      </c>
      <c r="AK417" s="8"/>
      <c r="AL417" s="159" t="str">
        <f>IFERROR(VLOOKUP(Table1[[#This Row],[RespondentID]],'All Data'!$A418:$CN990,81,FALSE),"unknown")</f>
        <v>Female</v>
      </c>
      <c r="AM417" s="159">
        <f>IFERROR(VLOOKUP(Table1[[#This Row],[RespondentID]],'All Data'!$A418:$CN990,82,FALSE),"unknown")</f>
        <v>49</v>
      </c>
      <c r="AN417" s="159" t="str">
        <f>IFERROR(VLOOKUP(Table1[[#This Row],[RespondentID]],'All Data'!$A418:$CN990,83,FALSE),"unknown")</f>
        <v>Suffolk</v>
      </c>
      <c r="AO417" s="159" t="str">
        <f>IFERROR(VLOOKUP(Table1[[#This Row],[RespondentID]],'All Data'!$A418:$CN990,84,FALSE),"unknown")</f>
        <v>Holbrook, 11741</v>
      </c>
      <c r="AP417" s="159" t="str">
        <f>IFERROR(VLOOKUP(Table1[[#This Row],[RespondentID]],'All Data'!$A418:$CN990,85,FALSE),"unknown")</f>
        <v>White/Caucasian</v>
      </c>
      <c r="AQ417" s="159" t="str">
        <f>IFERROR(VLOOKUP(Table1[[#This Row],[RespondentID]],'All Data'!$A418:$CN990,86,FALSE),"unknown")</f>
        <v>No</v>
      </c>
      <c r="AR417" s="159" t="str">
        <f>IFERROR(VLOOKUP(Table1[[#This Row],[RespondentID]],'All Data'!$A418:$CN990,87,FALSE),"unknown")</f>
        <v xml:space="preserve">English </v>
      </c>
      <c r="AS417" s="159" t="str">
        <f>IFERROR(VLOOKUP(Table1[[#This Row],[RespondentID]],'All Data'!$A418:$CN990,88,FALSE),"unknown")</f>
        <v>Over $125,000</v>
      </c>
      <c r="AT417" s="159" t="str">
        <f>IFERROR(VLOOKUP(Table1[[#This Row],[RespondentID]],'All Data'!$A418:$CN990,89,FALSE),"unknown")</f>
        <v>Graduate school</v>
      </c>
      <c r="AU417" s="159" t="str">
        <f>IFERROR(VLOOKUP(Table1[[#This Row],[RespondentID]],'All Data'!$A418:$CN990,90,FALSE),"unknown")</f>
        <v>Employed for wages</v>
      </c>
      <c r="AV417" s="159">
        <f>IFERROR(VLOOKUP(Table1[[#This Row],[RespondentID]],'All Data'!$A418:$CN990,91,FALSE),"unknown")</f>
        <v>0</v>
      </c>
      <c r="AW417" s="159" t="str">
        <f>IFERROR(VLOOKUP(Table1[[#This Row],[RespondentID]],'All Data'!$A418:$CN990,92,FALSE),"unknown")</f>
        <v>Yes</v>
      </c>
    </row>
    <row r="418" spans="1:49" x14ac:dyDescent="0.35">
      <c r="A418" s="6">
        <v>7044842447</v>
      </c>
      <c r="B418" s="6"/>
      <c r="C418" s="6"/>
      <c r="D418" s="6"/>
      <c r="E418" s="6"/>
      <c r="F418" s="6"/>
      <c r="G418" s="6"/>
      <c r="H418" s="6"/>
      <c r="I418" s="6"/>
      <c r="J418" s="6" t="s">
        <v>26</v>
      </c>
      <c r="K418" s="6" t="s">
        <v>27</v>
      </c>
      <c r="L418" s="6"/>
      <c r="M418" s="6"/>
      <c r="N418" s="6" t="s">
        <v>30</v>
      </c>
      <c r="O418" s="8"/>
      <c r="P418" s="8">
        <f t="shared" si="108"/>
        <v>3</v>
      </c>
      <c r="Q418" s="9">
        <f t="shared" si="109"/>
        <v>1</v>
      </c>
      <c r="R418" s="8"/>
      <c r="S418" s="8">
        <f t="shared" si="125"/>
        <v>0</v>
      </c>
      <c r="T418" s="8">
        <f t="shared" si="110"/>
        <v>0</v>
      </c>
      <c r="U418" s="8">
        <f t="shared" si="111"/>
        <v>0</v>
      </c>
      <c r="V418" s="88">
        <f t="shared" si="112"/>
        <v>0</v>
      </c>
      <c r="W418" s="88">
        <f t="shared" si="113"/>
        <v>0</v>
      </c>
      <c r="X418" s="88">
        <f t="shared" si="114"/>
        <v>0</v>
      </c>
      <c r="Y418" s="88">
        <f t="shared" si="115"/>
        <v>0</v>
      </c>
      <c r="Z418" s="88">
        <f t="shared" si="116"/>
        <v>0</v>
      </c>
      <c r="AA418" s="88">
        <f t="shared" si="117"/>
        <v>1</v>
      </c>
      <c r="AB418" s="88">
        <f t="shared" si="118"/>
        <v>1</v>
      </c>
      <c r="AC418" s="88">
        <f t="shared" si="119"/>
        <v>0</v>
      </c>
      <c r="AD418" s="88">
        <f t="shared" si="120"/>
        <v>0</v>
      </c>
      <c r="AE418" s="88">
        <f t="shared" si="121"/>
        <v>1</v>
      </c>
      <c r="AF418" s="8"/>
      <c r="AG418" s="8"/>
      <c r="AH418" s="8">
        <f t="shared" si="122"/>
        <v>3</v>
      </c>
      <c r="AI418" s="8">
        <f t="shared" si="123"/>
        <v>3</v>
      </c>
      <c r="AJ418" s="8" t="str">
        <f t="shared" si="124"/>
        <v>Correct</v>
      </c>
      <c r="AK418" s="8"/>
      <c r="AL418" s="159" t="str">
        <f>IFERROR(VLOOKUP(Table1[[#This Row],[RespondentID]],'All Data'!$A419:$CN991,81,FALSE),"unknown")</f>
        <v>Female</v>
      </c>
      <c r="AM418" s="159">
        <f>IFERROR(VLOOKUP(Table1[[#This Row],[RespondentID]],'All Data'!$A419:$CN991,82,FALSE),"unknown")</f>
        <v>19</v>
      </c>
      <c r="AN418" s="159" t="str">
        <f>IFERROR(VLOOKUP(Table1[[#This Row],[RespondentID]],'All Data'!$A419:$CN991,83,FALSE),"unknown")</f>
        <v>Suffolk</v>
      </c>
      <c r="AO418" s="159" t="str">
        <f>IFERROR(VLOOKUP(Table1[[#This Row],[RespondentID]],'All Data'!$A419:$CN991,84,FALSE),"unknown")</f>
        <v>Babylon, 11702</v>
      </c>
      <c r="AP418" s="159" t="str">
        <f>IFERROR(VLOOKUP(Table1[[#This Row],[RespondentID]],'All Data'!$A419:$CN991,85,FALSE),"unknown")</f>
        <v>White/Caucasian</v>
      </c>
      <c r="AQ418" s="159" t="str">
        <f>IFERROR(VLOOKUP(Table1[[#This Row],[RespondentID]],'All Data'!$A419:$CN991,86,FALSE),"unknown")</f>
        <v>No</v>
      </c>
      <c r="AR418" s="159" t="str">
        <f>IFERROR(VLOOKUP(Table1[[#This Row],[RespondentID]],'All Data'!$A419:$CN991,87,FALSE),"unknown")</f>
        <v xml:space="preserve">English </v>
      </c>
      <c r="AS418" s="159" t="str">
        <f>IFERROR(VLOOKUP(Table1[[#This Row],[RespondentID]],'All Data'!$A419:$CN991,88,FALSE),"unknown")</f>
        <v>$50,000 to $74,999</v>
      </c>
      <c r="AT418" s="159" t="str">
        <f>IFERROR(VLOOKUP(Table1[[#This Row],[RespondentID]],'All Data'!$A419:$CN991,89,FALSE),"unknown")</f>
        <v>High school graduate</v>
      </c>
      <c r="AU418" s="159" t="str">
        <f>IFERROR(VLOOKUP(Table1[[#This Row],[RespondentID]],'All Data'!$A419:$CN991,90,FALSE),"unknown")</f>
        <v>Student</v>
      </c>
      <c r="AV418" s="159" t="str">
        <f>IFERROR(VLOOKUP(Table1[[#This Row],[RespondentID]],'All Data'!$A419:$CN991,91,FALSE),"unknown")</f>
        <v>Yes</v>
      </c>
      <c r="AW418" s="159" t="str">
        <f>IFERROR(VLOOKUP(Table1[[#This Row],[RespondentID]],'All Data'!$A419:$CN991,92,FALSE),"unknown")</f>
        <v>Yes</v>
      </c>
    </row>
    <row r="419" spans="1:49" x14ac:dyDescent="0.35">
      <c r="A419" s="6">
        <v>7044842125</v>
      </c>
      <c r="B419" s="6"/>
      <c r="C419" s="6"/>
      <c r="D419" s="6" t="s">
        <v>20</v>
      </c>
      <c r="E419" s="6"/>
      <c r="F419" s="6"/>
      <c r="G419" s="6"/>
      <c r="H419" s="6"/>
      <c r="I419" s="6"/>
      <c r="J419" s="6" t="s">
        <v>26</v>
      </c>
      <c r="K419" s="6" t="s">
        <v>27</v>
      </c>
      <c r="L419" s="6"/>
      <c r="M419" s="6"/>
      <c r="N419" s="6" t="s">
        <v>30</v>
      </c>
      <c r="O419" s="8"/>
      <c r="P419" s="8">
        <f t="shared" si="108"/>
        <v>4</v>
      </c>
      <c r="Q419" s="10">
        <f t="shared" si="109"/>
        <v>0.75</v>
      </c>
      <c r="R419" s="8"/>
      <c r="S419" s="8">
        <f t="shared" si="125"/>
        <v>0</v>
      </c>
      <c r="T419" s="8">
        <f t="shared" si="110"/>
        <v>0</v>
      </c>
      <c r="U419" s="8">
        <f t="shared" si="111"/>
        <v>0.75</v>
      </c>
      <c r="V419" s="88">
        <f t="shared" si="112"/>
        <v>0</v>
      </c>
      <c r="W419" s="88">
        <f t="shared" si="113"/>
        <v>0</v>
      </c>
      <c r="X419" s="88">
        <f t="shared" si="114"/>
        <v>0</v>
      </c>
      <c r="Y419" s="88">
        <f t="shared" si="115"/>
        <v>0</v>
      </c>
      <c r="Z419" s="88">
        <f t="shared" si="116"/>
        <v>0</v>
      </c>
      <c r="AA419" s="88">
        <f t="shared" si="117"/>
        <v>0.75</v>
      </c>
      <c r="AB419" s="88">
        <f t="shared" si="118"/>
        <v>0.75</v>
      </c>
      <c r="AC419" s="88">
        <f t="shared" si="119"/>
        <v>0</v>
      </c>
      <c r="AD419" s="88">
        <f t="shared" si="120"/>
        <v>0</v>
      </c>
      <c r="AE419" s="88">
        <f t="shared" si="121"/>
        <v>0.75</v>
      </c>
      <c r="AF419" s="8"/>
      <c r="AG419" s="8"/>
      <c r="AH419" s="8">
        <f t="shared" si="122"/>
        <v>3</v>
      </c>
      <c r="AI419" s="8">
        <f t="shared" si="123"/>
        <v>4</v>
      </c>
      <c r="AJ419" s="8" t="str">
        <f t="shared" si="124"/>
        <v>Correct</v>
      </c>
      <c r="AK419" s="8"/>
      <c r="AL419" s="159" t="str">
        <f>IFERROR(VLOOKUP(Table1[[#This Row],[RespondentID]],'All Data'!$A420:$CN992,81,FALSE),"unknown")</f>
        <v>Female</v>
      </c>
      <c r="AM419" s="159">
        <f>IFERROR(VLOOKUP(Table1[[#This Row],[RespondentID]],'All Data'!$A420:$CN992,82,FALSE),"unknown")</f>
        <v>41</v>
      </c>
      <c r="AN419" s="159" t="str">
        <f>IFERROR(VLOOKUP(Table1[[#This Row],[RespondentID]],'All Data'!$A420:$CN992,83,FALSE),"unknown")</f>
        <v>Suffolk</v>
      </c>
      <c r="AO419" s="159" t="str">
        <f>IFERROR(VLOOKUP(Table1[[#This Row],[RespondentID]],'All Data'!$A420:$CN992,84,FALSE),"unknown")</f>
        <v>Bay Shore, 11706</v>
      </c>
      <c r="AP419" s="159" t="str">
        <f>IFERROR(VLOOKUP(Table1[[#This Row],[RespondentID]],'All Data'!$A420:$CN992,85,FALSE),"unknown")</f>
        <v>Multi-racial</v>
      </c>
      <c r="AQ419" s="159" t="str">
        <f>IFERROR(VLOOKUP(Table1[[#This Row],[RespondentID]],'All Data'!$A420:$CN992,86,FALSE),"unknown")</f>
        <v>Yes</v>
      </c>
      <c r="AR419" s="159" t="str">
        <f>IFERROR(VLOOKUP(Table1[[#This Row],[RespondentID]],'All Data'!$A420:$CN992,87,FALSE),"unknown")</f>
        <v xml:space="preserve">English Spanish </v>
      </c>
      <c r="AS419" s="159" t="str">
        <f>IFERROR(VLOOKUP(Table1[[#This Row],[RespondentID]],'All Data'!$A420:$CN992,88,FALSE),"unknown")</f>
        <v>Over $125,000</v>
      </c>
      <c r="AT419" s="159" t="str">
        <f>IFERROR(VLOOKUP(Table1[[#This Row],[RespondentID]],'All Data'!$A420:$CN992,89,FALSE),"unknown")</f>
        <v>College graduate</v>
      </c>
      <c r="AU419" s="159" t="str">
        <f>IFERROR(VLOOKUP(Table1[[#This Row],[RespondentID]],'All Data'!$A420:$CN992,90,FALSE),"unknown")</f>
        <v>Employed for wages</v>
      </c>
      <c r="AV419" s="159" t="str">
        <f>IFERROR(VLOOKUP(Table1[[#This Row],[RespondentID]],'All Data'!$A420:$CN992,91,FALSE),"unknown")</f>
        <v>Yes</v>
      </c>
      <c r="AW419" s="159" t="str">
        <f>IFERROR(VLOOKUP(Table1[[#This Row],[RespondentID]],'All Data'!$A420:$CN992,92,FALSE),"unknown")</f>
        <v>Yes</v>
      </c>
    </row>
    <row r="420" spans="1:49" x14ac:dyDescent="0.35">
      <c r="A420" s="6">
        <v>7044841783</v>
      </c>
      <c r="B420" s="6"/>
      <c r="C420" s="6"/>
      <c r="D420" s="6"/>
      <c r="E420" s="6" t="s">
        <v>21</v>
      </c>
      <c r="F420" s="6"/>
      <c r="G420" s="6"/>
      <c r="H420" s="6"/>
      <c r="I420" s="6" t="s">
        <v>25</v>
      </c>
      <c r="J420" s="6"/>
      <c r="K420" s="6"/>
      <c r="L420" s="6"/>
      <c r="M420" s="6"/>
      <c r="N420" s="6"/>
      <c r="O420" s="8"/>
      <c r="P420" s="8">
        <f t="shared" si="108"/>
        <v>2</v>
      </c>
      <c r="Q420" s="9">
        <f t="shared" si="109"/>
        <v>1.5</v>
      </c>
      <c r="R420" s="8"/>
      <c r="S420" s="8">
        <f t="shared" si="125"/>
        <v>0</v>
      </c>
      <c r="T420" s="8">
        <f t="shared" si="110"/>
        <v>0</v>
      </c>
      <c r="U420" s="8">
        <f t="shared" si="111"/>
        <v>0</v>
      </c>
      <c r="V420" s="88">
        <f t="shared" si="112"/>
        <v>1</v>
      </c>
      <c r="W420" s="88">
        <f t="shared" si="113"/>
        <v>0</v>
      </c>
      <c r="X420" s="88">
        <f t="shared" si="114"/>
        <v>0</v>
      </c>
      <c r="Y420" s="88">
        <f t="shared" si="115"/>
        <v>0</v>
      </c>
      <c r="Z420" s="88">
        <f t="shared" si="116"/>
        <v>1</v>
      </c>
      <c r="AA420" s="88">
        <f t="shared" si="117"/>
        <v>0</v>
      </c>
      <c r="AB420" s="88">
        <f t="shared" si="118"/>
        <v>0</v>
      </c>
      <c r="AC420" s="88">
        <f t="shared" si="119"/>
        <v>0</v>
      </c>
      <c r="AD420" s="88">
        <f t="shared" si="120"/>
        <v>0</v>
      </c>
      <c r="AE420" s="88">
        <f t="shared" si="121"/>
        <v>0</v>
      </c>
      <c r="AF420" s="8"/>
      <c r="AG420" s="8"/>
      <c r="AH420" s="8">
        <f t="shared" si="122"/>
        <v>2</v>
      </c>
      <c r="AI420" s="8">
        <f t="shared" si="123"/>
        <v>2</v>
      </c>
      <c r="AJ420" s="8" t="str">
        <f t="shared" si="124"/>
        <v>Correct</v>
      </c>
      <c r="AK420" s="8"/>
      <c r="AL420" s="159" t="str">
        <f>IFERROR(VLOOKUP(Table1[[#This Row],[RespondentID]],'All Data'!$A421:$CN993,81,FALSE),"unknown")</f>
        <v>Female</v>
      </c>
      <c r="AM420" s="159">
        <f>IFERROR(VLOOKUP(Table1[[#This Row],[RespondentID]],'All Data'!$A421:$CN993,82,FALSE),"unknown")</f>
        <v>56</v>
      </c>
      <c r="AN420" s="159" t="str">
        <f>IFERROR(VLOOKUP(Table1[[#This Row],[RespondentID]],'All Data'!$A421:$CN993,83,FALSE),"unknown")</f>
        <v>Suffolk</v>
      </c>
      <c r="AO420" s="159" t="str">
        <f>IFERROR(VLOOKUP(Table1[[#This Row],[RespondentID]],'All Data'!$A421:$CN993,84,FALSE),"unknown")</f>
        <v>Brentwood, 11717</v>
      </c>
      <c r="AP420" s="159">
        <f>IFERROR(VLOOKUP(Table1[[#This Row],[RespondentID]],'All Data'!$A421:$CN993,85,FALSE),"unknown")</f>
        <v>0</v>
      </c>
      <c r="AQ420" s="159" t="str">
        <f>IFERROR(VLOOKUP(Table1[[#This Row],[RespondentID]],'All Data'!$A421:$CN993,86,FALSE),"unknown")</f>
        <v>Yes</v>
      </c>
      <c r="AR420" s="159" t="str">
        <f>IFERROR(VLOOKUP(Table1[[#This Row],[RespondentID]],'All Data'!$A421:$CN993,87,FALSE),"unknown")</f>
        <v xml:space="preserve"> Spanish </v>
      </c>
      <c r="AS420" s="159" t="str">
        <f>IFERROR(VLOOKUP(Table1[[#This Row],[RespondentID]],'All Data'!$A421:$CN993,88,FALSE),"unknown")</f>
        <v>$50,000 to $74,999</v>
      </c>
      <c r="AT420" s="159" t="str">
        <f>IFERROR(VLOOKUP(Table1[[#This Row],[RespondentID]],'All Data'!$A421:$CN993,89,FALSE),"unknown")</f>
        <v>Some college</v>
      </c>
      <c r="AU420" s="159" t="str">
        <f>IFERROR(VLOOKUP(Table1[[#This Row],[RespondentID]],'All Data'!$A421:$CN993,90,FALSE),"unknown")</f>
        <v>Employed for wages</v>
      </c>
      <c r="AV420" s="159" t="str">
        <f>IFERROR(VLOOKUP(Table1[[#This Row],[RespondentID]],'All Data'!$A421:$CN993,91,FALSE),"unknown")</f>
        <v>Yes</v>
      </c>
      <c r="AW420" s="159" t="str">
        <f>IFERROR(VLOOKUP(Table1[[#This Row],[RespondentID]],'All Data'!$A421:$CN993,92,FALSE),"unknown")</f>
        <v>Yes</v>
      </c>
    </row>
    <row r="421" spans="1:49" x14ac:dyDescent="0.35">
      <c r="A421" s="6">
        <v>7044841420</v>
      </c>
      <c r="B421" s="6"/>
      <c r="C421" s="6" t="s">
        <v>19</v>
      </c>
      <c r="D421" s="6" t="s">
        <v>20</v>
      </c>
      <c r="E421" s="6"/>
      <c r="F421" s="6"/>
      <c r="G421" s="6"/>
      <c r="H421" s="6"/>
      <c r="I421" s="6"/>
      <c r="J421" s="6"/>
      <c r="K421" s="6"/>
      <c r="L421" s="6"/>
      <c r="M421" s="6"/>
      <c r="N421" s="6" t="s">
        <v>30</v>
      </c>
      <c r="O421" s="8"/>
      <c r="P421" s="8">
        <f t="shared" si="108"/>
        <v>3</v>
      </c>
      <c r="Q421" s="10">
        <f t="shared" si="109"/>
        <v>1</v>
      </c>
      <c r="R421" s="8"/>
      <c r="S421" s="8">
        <f t="shared" si="125"/>
        <v>0</v>
      </c>
      <c r="T421" s="8">
        <f t="shared" si="110"/>
        <v>1</v>
      </c>
      <c r="U421" s="8">
        <f t="shared" si="111"/>
        <v>1</v>
      </c>
      <c r="V421" s="88">
        <f t="shared" si="112"/>
        <v>0</v>
      </c>
      <c r="W421" s="88">
        <f t="shared" si="113"/>
        <v>0</v>
      </c>
      <c r="X421" s="88">
        <f t="shared" si="114"/>
        <v>0</v>
      </c>
      <c r="Y421" s="88">
        <f t="shared" si="115"/>
        <v>0</v>
      </c>
      <c r="Z421" s="88">
        <f t="shared" si="116"/>
        <v>0</v>
      </c>
      <c r="AA421" s="88">
        <f t="shared" si="117"/>
        <v>0</v>
      </c>
      <c r="AB421" s="88">
        <f t="shared" si="118"/>
        <v>0</v>
      </c>
      <c r="AC421" s="88">
        <f t="shared" si="119"/>
        <v>0</v>
      </c>
      <c r="AD421" s="88">
        <f t="shared" si="120"/>
        <v>0</v>
      </c>
      <c r="AE421" s="88">
        <f t="shared" si="121"/>
        <v>1</v>
      </c>
      <c r="AF421" s="8"/>
      <c r="AG421" s="8"/>
      <c r="AH421" s="8">
        <f t="shared" si="122"/>
        <v>3</v>
      </c>
      <c r="AI421" s="8">
        <f t="shared" si="123"/>
        <v>3</v>
      </c>
      <c r="AJ421" s="8" t="str">
        <f t="shared" si="124"/>
        <v>Correct</v>
      </c>
      <c r="AK421" s="8"/>
      <c r="AL421" s="159" t="str">
        <f>IFERROR(VLOOKUP(Table1[[#This Row],[RespondentID]],'All Data'!$A422:$CN994,81,FALSE),"unknown")</f>
        <v>Male</v>
      </c>
      <c r="AM421" s="159">
        <f>IFERROR(VLOOKUP(Table1[[#This Row],[RespondentID]],'All Data'!$A422:$CN994,82,FALSE),"unknown")</f>
        <v>62</v>
      </c>
      <c r="AN421" s="159" t="str">
        <f>IFERROR(VLOOKUP(Table1[[#This Row],[RespondentID]],'All Data'!$A422:$CN994,83,FALSE),"unknown")</f>
        <v>Suffolk</v>
      </c>
      <c r="AO421" s="159" t="str">
        <f>IFERROR(VLOOKUP(Table1[[#This Row],[RespondentID]],'All Data'!$A422:$CN994,84,FALSE),"unknown")</f>
        <v>Babylon, 11702</v>
      </c>
      <c r="AP421" s="159" t="str">
        <f>IFERROR(VLOOKUP(Table1[[#This Row],[RespondentID]],'All Data'!$A422:$CN994,85,FALSE),"unknown")</f>
        <v>White/Caucasian</v>
      </c>
      <c r="AQ421" s="159" t="str">
        <f>IFERROR(VLOOKUP(Table1[[#This Row],[RespondentID]],'All Data'!$A422:$CN994,86,FALSE),"unknown")</f>
        <v>No</v>
      </c>
      <c r="AR421" s="159" t="str">
        <f>IFERROR(VLOOKUP(Table1[[#This Row],[RespondentID]],'All Data'!$A422:$CN994,87,FALSE),"unknown")</f>
        <v xml:space="preserve">English </v>
      </c>
      <c r="AS421" s="159" t="str">
        <f>IFERROR(VLOOKUP(Table1[[#This Row],[RespondentID]],'All Data'!$A422:$CN994,88,FALSE),"unknown")</f>
        <v>Over $125,000</v>
      </c>
      <c r="AT421" s="159" t="str">
        <f>IFERROR(VLOOKUP(Table1[[#This Row],[RespondentID]],'All Data'!$A422:$CN994,89,FALSE),"unknown")</f>
        <v>Graduate school</v>
      </c>
      <c r="AU421" s="159" t="str">
        <f>IFERROR(VLOOKUP(Table1[[#This Row],[RespondentID]],'All Data'!$A422:$CN994,90,FALSE),"unknown")</f>
        <v>Retired</v>
      </c>
      <c r="AV421" s="159" t="str">
        <f>IFERROR(VLOOKUP(Table1[[#This Row],[RespondentID]],'All Data'!$A422:$CN994,91,FALSE),"unknown")</f>
        <v>Yes</v>
      </c>
      <c r="AW421" s="159" t="str">
        <f>IFERROR(VLOOKUP(Table1[[#This Row],[RespondentID]],'All Data'!$A422:$CN994,92,FALSE),"unknown")</f>
        <v>Yes</v>
      </c>
    </row>
    <row r="422" spans="1:49" x14ac:dyDescent="0.35">
      <c r="A422" s="6">
        <v>7044840890</v>
      </c>
      <c r="B422" s="6"/>
      <c r="C422" s="6"/>
      <c r="D422" s="6"/>
      <c r="E422" s="6"/>
      <c r="F422" s="6"/>
      <c r="G422" s="6"/>
      <c r="H422" s="6"/>
      <c r="I422" s="6"/>
      <c r="J422" s="6"/>
      <c r="K422" s="6"/>
      <c r="L422" s="6"/>
      <c r="M422" s="6"/>
      <c r="N422" s="6"/>
      <c r="O422" s="8"/>
      <c r="P422" s="8">
        <f t="shared" si="108"/>
        <v>0</v>
      </c>
      <c r="Q422" s="9" t="e">
        <f t="shared" si="109"/>
        <v>#DIV/0!</v>
      </c>
      <c r="R422" s="8"/>
      <c r="S422" s="8">
        <f t="shared" si="125"/>
        <v>0</v>
      </c>
      <c r="T422" s="8">
        <f t="shared" si="110"/>
        <v>0</v>
      </c>
      <c r="U422" s="8">
        <f t="shared" si="111"/>
        <v>0</v>
      </c>
      <c r="V422" s="88">
        <f t="shared" si="112"/>
        <v>0</v>
      </c>
      <c r="W422" s="88">
        <f t="shared" si="113"/>
        <v>0</v>
      </c>
      <c r="X422" s="88">
        <f t="shared" si="114"/>
        <v>0</v>
      </c>
      <c r="Y422" s="88">
        <f t="shared" si="115"/>
        <v>0</v>
      </c>
      <c r="Z422" s="88">
        <f t="shared" si="116"/>
        <v>0</v>
      </c>
      <c r="AA422" s="88">
        <f t="shared" si="117"/>
        <v>0</v>
      </c>
      <c r="AB422" s="88">
        <f t="shared" si="118"/>
        <v>0</v>
      </c>
      <c r="AC422" s="88">
        <f t="shared" si="119"/>
        <v>0</v>
      </c>
      <c r="AD422" s="88">
        <f t="shared" si="120"/>
        <v>0</v>
      </c>
      <c r="AE422" s="88">
        <f t="shared" si="121"/>
        <v>0</v>
      </c>
      <c r="AF422" s="8"/>
      <c r="AG422" s="8"/>
      <c r="AH422" s="8">
        <f t="shared" si="122"/>
        <v>0</v>
      </c>
      <c r="AI422" s="8">
        <f t="shared" si="123"/>
        <v>0</v>
      </c>
      <c r="AJ422" s="8" t="str">
        <f t="shared" si="124"/>
        <v>Correct</v>
      </c>
      <c r="AK422" s="8"/>
      <c r="AL422" s="159" t="str">
        <f>IFERROR(VLOOKUP(Table1[[#This Row],[RespondentID]],'All Data'!$A423:$CN995,81,FALSE),"unknown")</f>
        <v>Male</v>
      </c>
      <c r="AM422" s="159">
        <f>IFERROR(VLOOKUP(Table1[[#This Row],[RespondentID]],'All Data'!$A423:$CN995,82,FALSE),"unknown")</f>
        <v>27</v>
      </c>
      <c r="AN422" s="159" t="str">
        <f>IFERROR(VLOOKUP(Table1[[#This Row],[RespondentID]],'All Data'!$A423:$CN995,83,FALSE),"unknown")</f>
        <v>Suffolk</v>
      </c>
      <c r="AO422" s="159" t="str">
        <f>IFERROR(VLOOKUP(Table1[[#This Row],[RespondentID]],'All Data'!$A423:$CN995,84,FALSE),"unknown")</f>
        <v>Bay Shore, 11706</v>
      </c>
      <c r="AP422" s="159" t="str">
        <f>IFERROR(VLOOKUP(Table1[[#This Row],[RespondentID]],'All Data'!$A423:$CN995,85,FALSE),"unknown")</f>
        <v>White/Caucasian</v>
      </c>
      <c r="AQ422" s="159" t="str">
        <f>IFERROR(VLOOKUP(Table1[[#This Row],[RespondentID]],'All Data'!$A423:$CN995,86,FALSE),"unknown")</f>
        <v>No</v>
      </c>
      <c r="AR422" s="159" t="str">
        <f>IFERROR(VLOOKUP(Table1[[#This Row],[RespondentID]],'All Data'!$A423:$CN995,87,FALSE),"unknown")</f>
        <v xml:space="preserve">English </v>
      </c>
      <c r="AS422" s="159" t="str">
        <f>IFERROR(VLOOKUP(Table1[[#This Row],[RespondentID]],'All Data'!$A423:$CN995,88,FALSE),"unknown")</f>
        <v>Over $125,000</v>
      </c>
      <c r="AT422" s="159" t="str">
        <f>IFERROR(VLOOKUP(Table1[[#This Row],[RespondentID]],'All Data'!$A423:$CN995,89,FALSE),"unknown")</f>
        <v>College graduate</v>
      </c>
      <c r="AU422" s="159" t="str">
        <f>IFERROR(VLOOKUP(Table1[[#This Row],[RespondentID]],'All Data'!$A423:$CN995,90,FALSE),"unknown")</f>
        <v>Employed for wages</v>
      </c>
      <c r="AV422" s="159" t="str">
        <f>IFERROR(VLOOKUP(Table1[[#This Row],[RespondentID]],'All Data'!$A423:$CN995,91,FALSE),"unknown")</f>
        <v>Yes</v>
      </c>
      <c r="AW422" s="159" t="str">
        <f>IFERROR(VLOOKUP(Table1[[#This Row],[RespondentID]],'All Data'!$A423:$CN995,92,FALSE),"unknown")</f>
        <v>Yes</v>
      </c>
    </row>
    <row r="423" spans="1:49" x14ac:dyDescent="0.35">
      <c r="A423" s="6">
        <v>7044840177</v>
      </c>
      <c r="B423" s="6"/>
      <c r="C423" s="6"/>
      <c r="D423" s="6" t="s">
        <v>20</v>
      </c>
      <c r="E423" s="6"/>
      <c r="F423" s="6"/>
      <c r="G423" s="6"/>
      <c r="H423" s="6"/>
      <c r="I423" s="6" t="s">
        <v>25</v>
      </c>
      <c r="J423" s="6"/>
      <c r="K423" s="6"/>
      <c r="L423" s="6"/>
      <c r="M423" s="6"/>
      <c r="N423" s="6"/>
      <c r="O423" s="8"/>
      <c r="P423" s="8">
        <f t="shared" si="108"/>
        <v>2</v>
      </c>
      <c r="Q423" s="10">
        <f t="shared" si="109"/>
        <v>1.5</v>
      </c>
      <c r="R423" s="8"/>
      <c r="S423" s="8">
        <f t="shared" si="125"/>
        <v>0</v>
      </c>
      <c r="T423" s="8">
        <f t="shared" si="110"/>
        <v>0</v>
      </c>
      <c r="U423" s="8">
        <f t="shared" si="111"/>
        <v>1</v>
      </c>
      <c r="V423" s="88">
        <f t="shared" si="112"/>
        <v>0</v>
      </c>
      <c r="W423" s="88">
        <f t="shared" si="113"/>
        <v>0</v>
      </c>
      <c r="X423" s="88">
        <f t="shared" si="114"/>
        <v>0</v>
      </c>
      <c r="Y423" s="88">
        <f t="shared" si="115"/>
        <v>0</v>
      </c>
      <c r="Z423" s="88">
        <f t="shared" si="116"/>
        <v>1</v>
      </c>
      <c r="AA423" s="88">
        <f t="shared" si="117"/>
        <v>0</v>
      </c>
      <c r="AB423" s="88">
        <f t="shared" si="118"/>
        <v>0</v>
      </c>
      <c r="AC423" s="88">
        <f t="shared" si="119"/>
        <v>0</v>
      </c>
      <c r="AD423" s="88">
        <f t="shared" si="120"/>
        <v>0</v>
      </c>
      <c r="AE423" s="88">
        <f t="shared" si="121"/>
        <v>0</v>
      </c>
      <c r="AF423" s="8"/>
      <c r="AG423" s="8"/>
      <c r="AH423" s="8">
        <f t="shared" si="122"/>
        <v>2</v>
      </c>
      <c r="AI423" s="8">
        <f t="shared" si="123"/>
        <v>2</v>
      </c>
      <c r="AJ423" s="8" t="str">
        <f t="shared" si="124"/>
        <v>Correct</v>
      </c>
      <c r="AK423" s="8"/>
      <c r="AL423" s="159" t="str">
        <f>IFERROR(VLOOKUP(Table1[[#This Row],[RespondentID]],'All Data'!$A424:$CN996,81,FALSE),"unknown")</f>
        <v>Female</v>
      </c>
      <c r="AM423" s="159">
        <f>IFERROR(VLOOKUP(Table1[[#This Row],[RespondentID]],'All Data'!$A424:$CN996,82,FALSE),"unknown")</f>
        <v>47</v>
      </c>
      <c r="AN423" s="159" t="str">
        <f>IFERROR(VLOOKUP(Table1[[#This Row],[RespondentID]],'All Data'!$A424:$CN996,83,FALSE),"unknown")</f>
        <v>Suffolk</v>
      </c>
      <c r="AO423" s="159" t="str">
        <f>IFERROR(VLOOKUP(Table1[[#This Row],[RespondentID]],'All Data'!$A424:$CN996,84,FALSE),"unknown")</f>
        <v>Fair Harbor, 11706</v>
      </c>
      <c r="AP423" s="159" t="str">
        <f>IFERROR(VLOOKUP(Table1[[#This Row],[RespondentID]],'All Data'!$A424:$CN996,85,FALSE),"unknown")</f>
        <v>White/Caucasian</v>
      </c>
      <c r="AQ423" s="159" t="str">
        <f>IFERROR(VLOOKUP(Table1[[#This Row],[RespondentID]],'All Data'!$A424:$CN996,86,FALSE),"unknown")</f>
        <v>No</v>
      </c>
      <c r="AR423" s="159" t="str">
        <f>IFERROR(VLOOKUP(Table1[[#This Row],[RespondentID]],'All Data'!$A424:$CN996,87,FALSE),"unknown")</f>
        <v xml:space="preserve">English </v>
      </c>
      <c r="AS423" s="159" t="str">
        <f>IFERROR(VLOOKUP(Table1[[#This Row],[RespondentID]],'All Data'!$A424:$CN996,88,FALSE),"unknown")</f>
        <v>$50,000 to $74,999</v>
      </c>
      <c r="AT423" s="159">
        <f>IFERROR(VLOOKUP(Table1[[#This Row],[RespondentID]],'All Data'!$A424:$CN996,89,FALSE),"unknown")</f>
        <v>0</v>
      </c>
      <c r="AU423" s="159">
        <f>IFERROR(VLOOKUP(Table1[[#This Row],[RespondentID]],'All Data'!$A424:$CN996,90,FALSE),"unknown")</f>
        <v>0</v>
      </c>
      <c r="AV423" s="159" t="str">
        <f>IFERROR(VLOOKUP(Table1[[#This Row],[RespondentID]],'All Data'!$A424:$CN996,91,FALSE),"unknown")</f>
        <v>Yes</v>
      </c>
      <c r="AW423" s="159" t="str">
        <f>IFERROR(VLOOKUP(Table1[[#This Row],[RespondentID]],'All Data'!$A424:$CN996,92,FALSE),"unknown")</f>
        <v>Yes</v>
      </c>
    </row>
    <row r="424" spans="1:49" x14ac:dyDescent="0.35">
      <c r="A424" s="6">
        <v>5679150010</v>
      </c>
      <c r="B424" s="6"/>
      <c r="C424" s="6" t="s">
        <v>19</v>
      </c>
      <c r="D424" s="6" t="s">
        <v>20</v>
      </c>
      <c r="E424" s="6"/>
      <c r="F424" s="6"/>
      <c r="G424" s="6"/>
      <c r="H424" s="6"/>
      <c r="I424" s="6"/>
      <c r="J424" s="6"/>
      <c r="K424" s="6"/>
      <c r="L424" s="6" t="s">
        <v>28</v>
      </c>
      <c r="M424" s="6"/>
      <c r="N424" s="6"/>
      <c r="O424" s="8"/>
      <c r="P424" s="8">
        <f t="shared" si="108"/>
        <v>3</v>
      </c>
      <c r="Q424" s="9">
        <f t="shared" si="109"/>
        <v>1</v>
      </c>
      <c r="R424" s="8"/>
      <c r="S424" s="8">
        <f t="shared" si="125"/>
        <v>0</v>
      </c>
      <c r="T424" s="8">
        <f t="shared" si="110"/>
        <v>1</v>
      </c>
      <c r="U424" s="8">
        <f t="shared" si="111"/>
        <v>1</v>
      </c>
      <c r="V424" s="88">
        <f t="shared" si="112"/>
        <v>0</v>
      </c>
      <c r="W424" s="88">
        <f t="shared" si="113"/>
        <v>0</v>
      </c>
      <c r="X424" s="88">
        <f t="shared" si="114"/>
        <v>0</v>
      </c>
      <c r="Y424" s="88">
        <f t="shared" si="115"/>
        <v>0</v>
      </c>
      <c r="Z424" s="88">
        <f t="shared" si="116"/>
        <v>0</v>
      </c>
      <c r="AA424" s="88">
        <f t="shared" si="117"/>
        <v>0</v>
      </c>
      <c r="AB424" s="88">
        <f t="shared" si="118"/>
        <v>0</v>
      </c>
      <c r="AC424" s="88">
        <f t="shared" si="119"/>
        <v>1</v>
      </c>
      <c r="AD424" s="88">
        <f t="shared" si="120"/>
        <v>0</v>
      </c>
      <c r="AE424" s="88">
        <f t="shared" si="121"/>
        <v>0</v>
      </c>
      <c r="AF424" s="8"/>
      <c r="AG424" s="8"/>
      <c r="AH424" s="8">
        <f t="shared" si="122"/>
        <v>3</v>
      </c>
      <c r="AI424" s="8">
        <f t="shared" si="123"/>
        <v>3</v>
      </c>
      <c r="AJ424" s="8" t="str">
        <f t="shared" si="124"/>
        <v>Correct</v>
      </c>
      <c r="AK424" s="8"/>
      <c r="AL424" s="159" t="str">
        <f>IFERROR(VLOOKUP(Table1[[#This Row],[RespondentID]],'All Data'!$A425:$CN997,81,FALSE),"unknown")</f>
        <v>Female</v>
      </c>
      <c r="AM424" s="159">
        <f>IFERROR(VLOOKUP(Table1[[#This Row],[RespondentID]],'All Data'!$A425:$CN997,82,FALSE),"unknown")</f>
        <v>14</v>
      </c>
      <c r="AN424" s="159" t="str">
        <f>IFERROR(VLOOKUP(Table1[[#This Row],[RespondentID]],'All Data'!$A425:$CN997,83,FALSE),"unknown")</f>
        <v>Suffolk</v>
      </c>
      <c r="AO424" s="159">
        <f>IFERROR(VLOOKUP(Table1[[#This Row],[RespondentID]],'All Data'!$A425:$CN997,84,FALSE),"unknown")</f>
        <v>0</v>
      </c>
      <c r="AP424" s="159">
        <f>IFERROR(VLOOKUP(Table1[[#This Row],[RespondentID]],'All Data'!$A425:$CN997,85,FALSE),"unknown")</f>
        <v>0</v>
      </c>
      <c r="AQ424" s="159">
        <f>IFERROR(VLOOKUP(Table1[[#This Row],[RespondentID]],'All Data'!$A425:$CN997,86,FALSE),"unknown")</f>
        <v>0</v>
      </c>
      <c r="AR424" s="159" t="str">
        <f>IFERROR(VLOOKUP(Table1[[#This Row],[RespondentID]],'All Data'!$A425:$CN997,87,FALSE),"unknown")</f>
        <v xml:space="preserve"> </v>
      </c>
      <c r="AS424" s="159">
        <f>IFERROR(VLOOKUP(Table1[[#This Row],[RespondentID]],'All Data'!$A425:$CN997,88,FALSE),"unknown")</f>
        <v>0</v>
      </c>
      <c r="AT424" s="159">
        <f>IFERROR(VLOOKUP(Table1[[#This Row],[RespondentID]],'All Data'!$A425:$CN997,89,FALSE),"unknown")</f>
        <v>0</v>
      </c>
      <c r="AU424" s="159">
        <f>IFERROR(VLOOKUP(Table1[[#This Row],[RespondentID]],'All Data'!$A425:$CN997,90,FALSE),"unknown")</f>
        <v>0</v>
      </c>
      <c r="AV424" s="159">
        <f>IFERROR(VLOOKUP(Table1[[#This Row],[RespondentID]],'All Data'!$A425:$CN997,91,FALSE),"unknown")</f>
        <v>0</v>
      </c>
      <c r="AW424" s="159">
        <f>IFERROR(VLOOKUP(Table1[[#This Row],[RespondentID]],'All Data'!$A425:$CN997,92,FALSE),"unknown")</f>
        <v>0</v>
      </c>
    </row>
    <row r="425" spans="1:49" x14ac:dyDescent="0.35">
      <c r="A425" s="6">
        <v>5677975159</v>
      </c>
      <c r="B425" s="6" t="s">
        <v>18</v>
      </c>
      <c r="C425" s="6"/>
      <c r="D425" s="6"/>
      <c r="E425" s="6" t="s">
        <v>21</v>
      </c>
      <c r="F425" s="6"/>
      <c r="G425" s="6"/>
      <c r="H425" s="6"/>
      <c r="I425" s="6" t="s">
        <v>25</v>
      </c>
      <c r="J425" s="6"/>
      <c r="K425" s="6"/>
      <c r="L425" s="6"/>
      <c r="M425" s="6"/>
      <c r="N425" s="6"/>
      <c r="O425" s="8"/>
      <c r="P425" s="8">
        <f t="shared" si="108"/>
        <v>3</v>
      </c>
      <c r="Q425" s="10">
        <f t="shared" si="109"/>
        <v>1</v>
      </c>
      <c r="R425" s="8"/>
      <c r="S425" s="8">
        <f t="shared" si="125"/>
        <v>1</v>
      </c>
      <c r="T425" s="8">
        <f t="shared" si="110"/>
        <v>0</v>
      </c>
      <c r="U425" s="8">
        <f t="shared" si="111"/>
        <v>0</v>
      </c>
      <c r="V425" s="88">
        <f t="shared" si="112"/>
        <v>1</v>
      </c>
      <c r="W425" s="88">
        <f t="shared" si="113"/>
        <v>0</v>
      </c>
      <c r="X425" s="88">
        <f t="shared" si="114"/>
        <v>0</v>
      </c>
      <c r="Y425" s="88">
        <f t="shared" si="115"/>
        <v>0</v>
      </c>
      <c r="Z425" s="88">
        <f t="shared" si="116"/>
        <v>1</v>
      </c>
      <c r="AA425" s="88">
        <f t="shared" si="117"/>
        <v>0</v>
      </c>
      <c r="AB425" s="88">
        <f t="shared" si="118"/>
        <v>0</v>
      </c>
      <c r="AC425" s="88">
        <f t="shared" si="119"/>
        <v>0</v>
      </c>
      <c r="AD425" s="88">
        <f t="shared" si="120"/>
        <v>0</v>
      </c>
      <c r="AE425" s="88">
        <f t="shared" si="121"/>
        <v>0</v>
      </c>
      <c r="AF425" s="8"/>
      <c r="AG425" s="8"/>
      <c r="AH425" s="8">
        <f t="shared" si="122"/>
        <v>3</v>
      </c>
      <c r="AI425" s="8">
        <f t="shared" si="123"/>
        <v>3</v>
      </c>
      <c r="AJ425" s="8" t="str">
        <f t="shared" si="124"/>
        <v>Correct</v>
      </c>
      <c r="AK425" s="8"/>
      <c r="AL425" s="159" t="str">
        <f>IFERROR(VLOOKUP(Table1[[#This Row],[RespondentID]],'All Data'!$A426:$CN998,81,FALSE),"unknown")</f>
        <v>Female</v>
      </c>
      <c r="AM425" s="159">
        <f>IFERROR(VLOOKUP(Table1[[#This Row],[RespondentID]],'All Data'!$A426:$CN998,82,FALSE),"unknown")</f>
        <v>57</v>
      </c>
      <c r="AN425" s="159" t="str">
        <f>IFERROR(VLOOKUP(Table1[[#This Row],[RespondentID]],'All Data'!$A426:$CN998,83,FALSE),"unknown")</f>
        <v>Queens</v>
      </c>
      <c r="AO425" s="159">
        <f>IFERROR(VLOOKUP(Table1[[#This Row],[RespondentID]],'All Data'!$A426:$CN998,84,FALSE),"unknown")</f>
        <v>0</v>
      </c>
      <c r="AP425" s="159" t="str">
        <f>IFERROR(VLOOKUP(Table1[[#This Row],[RespondentID]],'All Data'!$A426:$CN998,85,FALSE),"unknown")</f>
        <v>Native American</v>
      </c>
      <c r="AQ425" s="159" t="str">
        <f>IFERROR(VLOOKUP(Table1[[#This Row],[RespondentID]],'All Data'!$A426:$CN998,86,FALSE),"unknown")</f>
        <v>Yes</v>
      </c>
      <c r="AR425" s="159" t="str">
        <f>IFERROR(VLOOKUP(Table1[[#This Row],[RespondentID]],'All Data'!$A426:$CN998,87,FALSE),"unknown")</f>
        <v xml:space="preserve"> Spanish </v>
      </c>
      <c r="AS425" s="159" t="str">
        <f>IFERROR(VLOOKUP(Table1[[#This Row],[RespondentID]],'All Data'!$A426:$CN998,88,FALSE),"unknown")</f>
        <v>Over $125,000</v>
      </c>
      <c r="AT425" s="159" t="str">
        <f>IFERROR(VLOOKUP(Table1[[#This Row],[RespondentID]],'All Data'!$A426:$CN998,89,FALSE),"unknown")</f>
        <v>College graduate</v>
      </c>
      <c r="AU425" s="159" t="str">
        <f>IFERROR(VLOOKUP(Table1[[#This Row],[RespondentID]],'All Data'!$A426:$CN998,90,FALSE),"unknown")</f>
        <v>Self-employed</v>
      </c>
      <c r="AV425" s="159" t="str">
        <f>IFERROR(VLOOKUP(Table1[[#This Row],[RespondentID]],'All Data'!$A426:$CN998,91,FALSE),"unknown")</f>
        <v>Yes</v>
      </c>
      <c r="AW425" s="159" t="str">
        <f>IFERROR(VLOOKUP(Table1[[#This Row],[RespondentID]],'All Data'!$A426:$CN998,92,FALSE),"unknown")</f>
        <v>Yes</v>
      </c>
    </row>
    <row r="426" spans="1:49" x14ac:dyDescent="0.35">
      <c r="A426" s="6">
        <v>5677701853</v>
      </c>
      <c r="B426" s="6"/>
      <c r="C426" s="6"/>
      <c r="D426" s="6"/>
      <c r="E426" s="6" t="s">
        <v>21</v>
      </c>
      <c r="F426" s="6"/>
      <c r="G426" s="6"/>
      <c r="H426" s="6"/>
      <c r="I426" s="6"/>
      <c r="J426" s="6" t="s">
        <v>26</v>
      </c>
      <c r="K426" s="6" t="s">
        <v>27</v>
      </c>
      <c r="L426" s="6"/>
      <c r="M426" s="6"/>
      <c r="N426" s="6"/>
      <c r="O426" s="8"/>
      <c r="P426" s="8">
        <f t="shared" si="108"/>
        <v>3</v>
      </c>
      <c r="Q426" s="9">
        <f t="shared" si="109"/>
        <v>1</v>
      </c>
      <c r="R426" s="8"/>
      <c r="S426" s="8">
        <f t="shared" si="125"/>
        <v>0</v>
      </c>
      <c r="T426" s="8">
        <f t="shared" si="110"/>
        <v>0</v>
      </c>
      <c r="U426" s="8">
        <f t="shared" si="111"/>
        <v>0</v>
      </c>
      <c r="V426" s="88">
        <f t="shared" si="112"/>
        <v>1</v>
      </c>
      <c r="W426" s="88">
        <f t="shared" si="113"/>
        <v>0</v>
      </c>
      <c r="X426" s="88">
        <f t="shared" si="114"/>
        <v>0</v>
      </c>
      <c r="Y426" s="88">
        <f t="shared" si="115"/>
        <v>0</v>
      </c>
      <c r="Z426" s="88">
        <f t="shared" si="116"/>
        <v>0</v>
      </c>
      <c r="AA426" s="88">
        <f t="shared" si="117"/>
        <v>1</v>
      </c>
      <c r="AB426" s="88">
        <f t="shared" si="118"/>
        <v>1</v>
      </c>
      <c r="AC426" s="88">
        <f t="shared" si="119"/>
        <v>0</v>
      </c>
      <c r="AD426" s="88">
        <f t="shared" si="120"/>
        <v>0</v>
      </c>
      <c r="AE426" s="88">
        <f t="shared" si="121"/>
        <v>0</v>
      </c>
      <c r="AF426" s="8"/>
      <c r="AG426" s="8"/>
      <c r="AH426" s="8">
        <f t="shared" si="122"/>
        <v>3</v>
      </c>
      <c r="AI426" s="8">
        <f t="shared" si="123"/>
        <v>3</v>
      </c>
      <c r="AJ426" s="8" t="str">
        <f t="shared" si="124"/>
        <v>Correct</v>
      </c>
      <c r="AK426" s="8"/>
      <c r="AL426" s="159" t="str">
        <f>IFERROR(VLOOKUP(Table1[[#This Row],[RespondentID]],'All Data'!$A427:$CN999,81,FALSE),"unknown")</f>
        <v>Female</v>
      </c>
      <c r="AM426" s="159">
        <f>IFERROR(VLOOKUP(Table1[[#This Row],[RespondentID]],'All Data'!$A427:$CN999,82,FALSE),"unknown")</f>
        <v>53</v>
      </c>
      <c r="AN426" s="159" t="str">
        <f>IFERROR(VLOOKUP(Table1[[#This Row],[RespondentID]],'All Data'!$A427:$CN999,83,FALSE),"unknown")</f>
        <v>Queens</v>
      </c>
      <c r="AO426" s="159">
        <f>IFERROR(VLOOKUP(Table1[[#This Row],[RespondentID]],'All Data'!$A427:$CN999,84,FALSE),"unknown")</f>
        <v>0</v>
      </c>
      <c r="AP426" s="159" t="str">
        <f>IFERROR(VLOOKUP(Table1[[#This Row],[RespondentID]],'All Data'!$A427:$CN999,85,FALSE),"unknown")</f>
        <v>Multi-racial</v>
      </c>
      <c r="AQ426" s="159" t="str">
        <f>IFERROR(VLOOKUP(Table1[[#This Row],[RespondentID]],'All Data'!$A427:$CN999,86,FALSE),"unknown")</f>
        <v>Yes</v>
      </c>
      <c r="AR426" s="159" t="str">
        <f>IFERROR(VLOOKUP(Table1[[#This Row],[RespondentID]],'All Data'!$A427:$CN999,87,FALSE),"unknown")</f>
        <v xml:space="preserve"> Spanish </v>
      </c>
      <c r="AS426" s="159" t="str">
        <f>IFERROR(VLOOKUP(Table1[[#This Row],[RespondentID]],'All Data'!$A427:$CN999,88,FALSE),"unknown")</f>
        <v>$20,000 to $34,999</v>
      </c>
      <c r="AT426" s="159" t="str">
        <f>IFERROR(VLOOKUP(Table1[[#This Row],[RespondentID]],'All Data'!$A427:$CN999,89,FALSE),"unknown")</f>
        <v>College graduate</v>
      </c>
      <c r="AU426" s="159" t="str">
        <f>IFERROR(VLOOKUP(Table1[[#This Row],[RespondentID]],'All Data'!$A427:$CN999,90,FALSE),"unknown")</f>
        <v>Out of work and looking for work</v>
      </c>
      <c r="AV426" s="159" t="str">
        <f>IFERROR(VLOOKUP(Table1[[#This Row],[RespondentID]],'All Data'!$A427:$CN999,91,FALSE),"unknown")</f>
        <v>No</v>
      </c>
      <c r="AW426" s="159" t="str">
        <f>IFERROR(VLOOKUP(Table1[[#This Row],[RespondentID]],'All Data'!$A427:$CN999,92,FALSE),"unknown")</f>
        <v>No</v>
      </c>
    </row>
    <row r="427" spans="1:49" x14ac:dyDescent="0.35">
      <c r="A427" s="6">
        <v>5677358210</v>
      </c>
      <c r="B427" s="6"/>
      <c r="C427" s="6"/>
      <c r="D427" s="6"/>
      <c r="E427" s="6" t="s">
        <v>21</v>
      </c>
      <c r="F427" s="6"/>
      <c r="G427" s="6"/>
      <c r="H427" s="6"/>
      <c r="I427" s="6"/>
      <c r="J427" s="6"/>
      <c r="K427" s="6"/>
      <c r="L427" s="6"/>
      <c r="M427" s="6"/>
      <c r="N427" s="6"/>
      <c r="O427" s="8"/>
      <c r="P427" s="8">
        <f t="shared" si="108"/>
        <v>1</v>
      </c>
      <c r="Q427" s="10">
        <f t="shared" si="109"/>
        <v>3</v>
      </c>
      <c r="R427" s="8"/>
      <c r="S427" s="8">
        <f t="shared" si="125"/>
        <v>0</v>
      </c>
      <c r="T427" s="8">
        <f t="shared" si="110"/>
        <v>0</v>
      </c>
      <c r="U427" s="8">
        <f t="shared" si="111"/>
        <v>0</v>
      </c>
      <c r="V427" s="88">
        <f t="shared" si="112"/>
        <v>1</v>
      </c>
      <c r="W427" s="88">
        <f t="shared" si="113"/>
        <v>0</v>
      </c>
      <c r="X427" s="88">
        <f t="shared" si="114"/>
        <v>0</v>
      </c>
      <c r="Y427" s="88">
        <f t="shared" si="115"/>
        <v>0</v>
      </c>
      <c r="Z427" s="88">
        <f t="shared" si="116"/>
        <v>0</v>
      </c>
      <c r="AA427" s="88">
        <f t="shared" si="117"/>
        <v>0</v>
      </c>
      <c r="AB427" s="88">
        <f t="shared" si="118"/>
        <v>0</v>
      </c>
      <c r="AC427" s="88">
        <f t="shared" si="119"/>
        <v>0</v>
      </c>
      <c r="AD427" s="88">
        <f t="shared" si="120"/>
        <v>0</v>
      </c>
      <c r="AE427" s="88">
        <f t="shared" si="121"/>
        <v>0</v>
      </c>
      <c r="AF427" s="8"/>
      <c r="AG427" s="8"/>
      <c r="AH427" s="8">
        <f t="shared" si="122"/>
        <v>1</v>
      </c>
      <c r="AI427" s="8">
        <f t="shared" si="123"/>
        <v>1</v>
      </c>
      <c r="AJ427" s="8" t="str">
        <f t="shared" si="124"/>
        <v>Correct</v>
      </c>
      <c r="AK427" s="8"/>
      <c r="AL427" s="159" t="str">
        <f>IFERROR(VLOOKUP(Table1[[#This Row],[RespondentID]],'All Data'!$A428:$CN1000,81,FALSE),"unknown")</f>
        <v>Female</v>
      </c>
      <c r="AM427" s="159">
        <f>IFERROR(VLOOKUP(Table1[[#This Row],[RespondentID]],'All Data'!$A428:$CN1000,82,FALSE),"unknown")</f>
        <v>23</v>
      </c>
      <c r="AN427" s="159" t="str">
        <f>IFERROR(VLOOKUP(Table1[[#This Row],[RespondentID]],'All Data'!$A428:$CN1000,83,FALSE),"unknown")</f>
        <v>Queens</v>
      </c>
      <c r="AO427" s="159">
        <f>IFERROR(VLOOKUP(Table1[[#This Row],[RespondentID]],'All Data'!$A428:$CN1000,84,FALSE),"unknown")</f>
        <v>0</v>
      </c>
      <c r="AP427" s="159">
        <f>IFERROR(VLOOKUP(Table1[[#This Row],[RespondentID]],'All Data'!$A428:$CN1000,85,FALSE),"unknown")</f>
        <v>0</v>
      </c>
      <c r="AQ427" s="159">
        <f>IFERROR(VLOOKUP(Table1[[#This Row],[RespondentID]],'All Data'!$A428:$CN1000,86,FALSE),"unknown")</f>
        <v>0</v>
      </c>
      <c r="AR427" s="159" t="str">
        <f>IFERROR(VLOOKUP(Table1[[#This Row],[RespondentID]],'All Data'!$A428:$CN1000,87,FALSE),"unknown")</f>
        <v xml:space="preserve"> </v>
      </c>
      <c r="AS427" s="159">
        <f>IFERROR(VLOOKUP(Table1[[#This Row],[RespondentID]],'All Data'!$A428:$CN1000,88,FALSE),"unknown")</f>
        <v>0</v>
      </c>
      <c r="AT427" s="159">
        <f>IFERROR(VLOOKUP(Table1[[#This Row],[RespondentID]],'All Data'!$A428:$CN1000,89,FALSE),"unknown")</f>
        <v>0</v>
      </c>
      <c r="AU427" s="159">
        <f>IFERROR(VLOOKUP(Table1[[#This Row],[RespondentID]],'All Data'!$A428:$CN1000,90,FALSE),"unknown")</f>
        <v>0</v>
      </c>
      <c r="AV427" s="159">
        <f>IFERROR(VLOOKUP(Table1[[#This Row],[RespondentID]],'All Data'!$A428:$CN1000,91,FALSE),"unknown")</f>
        <v>0</v>
      </c>
      <c r="AW427" s="159">
        <f>IFERROR(VLOOKUP(Table1[[#This Row],[RespondentID]],'All Data'!$A428:$CN1000,92,FALSE),"unknown")</f>
        <v>0</v>
      </c>
    </row>
    <row r="428" spans="1:49" x14ac:dyDescent="0.35">
      <c r="A428" s="6">
        <v>5677192208</v>
      </c>
      <c r="B428" s="6"/>
      <c r="C428" s="6"/>
      <c r="D428" s="6"/>
      <c r="E428" s="6" t="s">
        <v>21</v>
      </c>
      <c r="F428" s="6"/>
      <c r="G428" s="6"/>
      <c r="H428" s="6"/>
      <c r="I428" s="6"/>
      <c r="J428" s="6" t="s">
        <v>26</v>
      </c>
      <c r="K428" s="6"/>
      <c r="L428" s="6"/>
      <c r="M428" s="6" t="s">
        <v>29</v>
      </c>
      <c r="N428" s="6"/>
      <c r="O428" s="8"/>
      <c r="P428" s="8">
        <f t="shared" si="108"/>
        <v>3</v>
      </c>
      <c r="Q428" s="9">
        <f t="shared" si="109"/>
        <v>1</v>
      </c>
      <c r="R428" s="8"/>
      <c r="S428" s="8">
        <f t="shared" si="125"/>
        <v>0</v>
      </c>
      <c r="T428" s="8">
        <f t="shared" si="110"/>
        <v>0</v>
      </c>
      <c r="U428" s="8">
        <f t="shared" si="111"/>
        <v>0</v>
      </c>
      <c r="V428" s="88">
        <f t="shared" si="112"/>
        <v>1</v>
      </c>
      <c r="W428" s="88">
        <f t="shared" si="113"/>
        <v>0</v>
      </c>
      <c r="X428" s="88">
        <f t="shared" si="114"/>
        <v>0</v>
      </c>
      <c r="Y428" s="88">
        <f t="shared" si="115"/>
        <v>0</v>
      </c>
      <c r="Z428" s="88">
        <f t="shared" si="116"/>
        <v>0</v>
      </c>
      <c r="AA428" s="88">
        <f t="shared" si="117"/>
        <v>1</v>
      </c>
      <c r="AB428" s="88">
        <f t="shared" si="118"/>
        <v>0</v>
      </c>
      <c r="AC428" s="88">
        <f t="shared" si="119"/>
        <v>0</v>
      </c>
      <c r="AD428" s="88">
        <f t="shared" si="120"/>
        <v>1</v>
      </c>
      <c r="AE428" s="88">
        <f t="shared" si="121"/>
        <v>0</v>
      </c>
      <c r="AF428" s="8"/>
      <c r="AG428" s="8"/>
      <c r="AH428" s="8">
        <f t="shared" si="122"/>
        <v>3</v>
      </c>
      <c r="AI428" s="8">
        <f t="shared" si="123"/>
        <v>3</v>
      </c>
      <c r="AJ428" s="8" t="str">
        <f t="shared" si="124"/>
        <v>Correct</v>
      </c>
      <c r="AK428" s="8"/>
      <c r="AL428" s="159" t="str">
        <f>IFERROR(VLOOKUP(Table1[[#This Row],[RespondentID]],'All Data'!$A429:$CN1001,81,FALSE),"unknown")</f>
        <v>Male</v>
      </c>
      <c r="AM428" s="159">
        <f>IFERROR(VLOOKUP(Table1[[#This Row],[RespondentID]],'All Data'!$A429:$CN1001,82,FALSE),"unknown")</f>
        <v>18</v>
      </c>
      <c r="AN428" s="159" t="str">
        <f>IFERROR(VLOOKUP(Table1[[#This Row],[RespondentID]],'All Data'!$A429:$CN1001,83,FALSE),"unknown")</f>
        <v>Queens</v>
      </c>
      <c r="AO428" s="159">
        <f>IFERROR(VLOOKUP(Table1[[#This Row],[RespondentID]],'All Data'!$A429:$CN1001,84,FALSE),"unknown")</f>
        <v>0</v>
      </c>
      <c r="AP428" s="159" t="str">
        <f>IFERROR(VLOOKUP(Table1[[#This Row],[RespondentID]],'All Data'!$A429:$CN1001,85,FALSE),"unknown")</f>
        <v>Otra (por favor especifique)</v>
      </c>
      <c r="AQ428" s="159" t="str">
        <f>IFERROR(VLOOKUP(Table1[[#This Row],[RespondentID]],'All Data'!$A429:$CN1001,86,FALSE),"unknown")</f>
        <v>Yes</v>
      </c>
      <c r="AR428" s="159" t="str">
        <f>IFERROR(VLOOKUP(Table1[[#This Row],[RespondentID]],'All Data'!$A429:$CN1001,87,FALSE),"unknown")</f>
        <v xml:space="preserve"> Spanish </v>
      </c>
      <c r="AS428" s="159" t="str">
        <f>IFERROR(VLOOKUP(Table1[[#This Row],[RespondentID]],'All Data'!$A429:$CN1001,88,FALSE),"unknown")</f>
        <v>Over $125,000</v>
      </c>
      <c r="AT428" s="159" t="str">
        <f>IFERROR(VLOOKUP(Table1[[#This Row],[RespondentID]],'All Data'!$A429:$CN1001,89,FALSE),"unknown")</f>
        <v>High school graduate</v>
      </c>
      <c r="AU428" s="159" t="str">
        <f>IFERROR(VLOOKUP(Table1[[#This Row],[RespondentID]],'All Data'!$A429:$CN1001,90,FALSE),"unknown")</f>
        <v>Student</v>
      </c>
      <c r="AV428" s="159" t="str">
        <f>IFERROR(VLOOKUP(Table1[[#This Row],[RespondentID]],'All Data'!$A429:$CN1001,91,FALSE),"unknown")</f>
        <v>No</v>
      </c>
      <c r="AW428" s="159" t="str">
        <f>IFERROR(VLOOKUP(Table1[[#This Row],[RespondentID]],'All Data'!$A429:$CN1001,92,FALSE),"unknown")</f>
        <v>Yes</v>
      </c>
    </row>
    <row r="429" spans="1:49" x14ac:dyDescent="0.35">
      <c r="A429" s="6">
        <v>5676952699</v>
      </c>
      <c r="B429" s="6" t="s">
        <v>18</v>
      </c>
      <c r="C429" s="6"/>
      <c r="D429" s="6"/>
      <c r="E429" s="6" t="s">
        <v>21</v>
      </c>
      <c r="F429" s="6"/>
      <c r="G429" s="6"/>
      <c r="H429" s="6" t="s">
        <v>24</v>
      </c>
      <c r="I429" s="6"/>
      <c r="J429" s="6"/>
      <c r="K429" s="6"/>
      <c r="L429" s="6"/>
      <c r="M429" s="6"/>
      <c r="N429" s="6"/>
      <c r="O429" s="8"/>
      <c r="P429" s="8">
        <f t="shared" si="108"/>
        <v>3</v>
      </c>
      <c r="Q429" s="10">
        <f t="shared" si="109"/>
        <v>1</v>
      </c>
      <c r="R429" s="8"/>
      <c r="S429" s="8">
        <f t="shared" si="125"/>
        <v>1</v>
      </c>
      <c r="T429" s="8">
        <f t="shared" si="110"/>
        <v>0</v>
      </c>
      <c r="U429" s="8">
        <f t="shared" si="111"/>
        <v>0</v>
      </c>
      <c r="V429" s="88">
        <f t="shared" si="112"/>
        <v>1</v>
      </c>
      <c r="W429" s="88">
        <f t="shared" si="113"/>
        <v>0</v>
      </c>
      <c r="X429" s="88">
        <f t="shared" si="114"/>
        <v>0</v>
      </c>
      <c r="Y429" s="88">
        <f t="shared" si="115"/>
        <v>1</v>
      </c>
      <c r="Z429" s="88">
        <f t="shared" si="116"/>
        <v>0</v>
      </c>
      <c r="AA429" s="88">
        <f t="shared" si="117"/>
        <v>0</v>
      </c>
      <c r="AB429" s="88">
        <f t="shared" si="118"/>
        <v>0</v>
      </c>
      <c r="AC429" s="88">
        <f t="shared" si="119"/>
        <v>0</v>
      </c>
      <c r="AD429" s="88">
        <f t="shared" si="120"/>
        <v>0</v>
      </c>
      <c r="AE429" s="88">
        <f t="shared" si="121"/>
        <v>0</v>
      </c>
      <c r="AF429" s="8"/>
      <c r="AG429" s="8"/>
      <c r="AH429" s="8">
        <f t="shared" si="122"/>
        <v>3</v>
      </c>
      <c r="AI429" s="8">
        <f t="shared" si="123"/>
        <v>3</v>
      </c>
      <c r="AJ429" s="8" t="str">
        <f t="shared" si="124"/>
        <v>Correct</v>
      </c>
      <c r="AK429" s="8"/>
      <c r="AL429" s="159" t="str">
        <f>IFERROR(VLOOKUP(Table1[[#This Row],[RespondentID]],'All Data'!$A430:$CN1002,81,FALSE),"unknown")</f>
        <v>Male</v>
      </c>
      <c r="AM429" s="159">
        <f>IFERROR(VLOOKUP(Table1[[#This Row],[RespondentID]],'All Data'!$A430:$CN1002,82,FALSE),"unknown")</f>
        <v>20</v>
      </c>
      <c r="AN429" s="159" t="str">
        <f>IFERROR(VLOOKUP(Table1[[#This Row],[RespondentID]],'All Data'!$A430:$CN1002,83,FALSE),"unknown")</f>
        <v>Nassau</v>
      </c>
      <c r="AO429" s="159" t="str">
        <f>IFERROR(VLOOKUP(Table1[[#This Row],[RespondentID]],'All Data'!$A430:$CN1002,84,FALSE),"unknown")</f>
        <v>Plainedge, 11756</v>
      </c>
      <c r="AP429" s="159" t="str">
        <f>IFERROR(VLOOKUP(Table1[[#This Row],[RespondentID]],'All Data'!$A430:$CN1002,85,FALSE),"unknown")</f>
        <v>Native American</v>
      </c>
      <c r="AQ429" s="159" t="str">
        <f>IFERROR(VLOOKUP(Table1[[#This Row],[RespondentID]],'All Data'!$A430:$CN1002,86,FALSE),"unknown")</f>
        <v>No</v>
      </c>
      <c r="AR429" s="159" t="str">
        <f>IFERROR(VLOOKUP(Table1[[#This Row],[RespondentID]],'All Data'!$A430:$CN1002,87,FALSE),"unknown")</f>
        <v xml:space="preserve"> Spanish </v>
      </c>
      <c r="AS429" s="159" t="str">
        <f>IFERROR(VLOOKUP(Table1[[#This Row],[RespondentID]],'All Data'!$A430:$CN1002,88,FALSE),"unknown")</f>
        <v>$75,000 to $125,000</v>
      </c>
      <c r="AT429" s="159" t="str">
        <f>IFERROR(VLOOKUP(Table1[[#This Row],[RespondentID]],'All Data'!$A430:$CN1002,89,FALSE),"unknown")</f>
        <v>College graduate</v>
      </c>
      <c r="AU429" s="159" t="str">
        <f>IFERROR(VLOOKUP(Table1[[#This Row],[RespondentID]],'All Data'!$A430:$CN1002,90,FALSE),"unknown")</f>
        <v>Military</v>
      </c>
      <c r="AV429" s="159" t="str">
        <f>IFERROR(VLOOKUP(Table1[[#This Row],[RespondentID]],'All Data'!$A430:$CN1002,91,FALSE),"unknown")</f>
        <v>No</v>
      </c>
      <c r="AW429" s="159" t="str">
        <f>IFERROR(VLOOKUP(Table1[[#This Row],[RespondentID]],'All Data'!$A430:$CN1002,92,FALSE),"unknown")</f>
        <v>No</v>
      </c>
    </row>
    <row r="430" spans="1:49" x14ac:dyDescent="0.35">
      <c r="A430" s="6">
        <v>5674893487</v>
      </c>
      <c r="B430" s="6"/>
      <c r="C430" s="6"/>
      <c r="D430" s="6"/>
      <c r="E430" s="6"/>
      <c r="F430" s="6"/>
      <c r="G430" s="6" t="s">
        <v>23</v>
      </c>
      <c r="H430" s="6"/>
      <c r="I430" s="6" t="s">
        <v>25</v>
      </c>
      <c r="J430" s="6"/>
      <c r="K430" s="6"/>
      <c r="L430" s="6"/>
      <c r="M430" s="6" t="s">
        <v>29</v>
      </c>
      <c r="N430" s="6"/>
      <c r="O430" s="8"/>
      <c r="P430" s="8">
        <f t="shared" si="108"/>
        <v>3</v>
      </c>
      <c r="Q430" s="9">
        <f t="shared" si="109"/>
        <v>1</v>
      </c>
      <c r="R430" s="8"/>
      <c r="S430" s="8">
        <f t="shared" si="125"/>
        <v>0</v>
      </c>
      <c r="T430" s="8">
        <f t="shared" si="110"/>
        <v>0</v>
      </c>
      <c r="U430" s="8">
        <f t="shared" si="111"/>
        <v>0</v>
      </c>
      <c r="V430" s="88">
        <f t="shared" si="112"/>
        <v>0</v>
      </c>
      <c r="W430" s="88">
        <f t="shared" si="113"/>
        <v>0</v>
      </c>
      <c r="X430" s="88">
        <f t="shared" si="114"/>
        <v>1</v>
      </c>
      <c r="Y430" s="88">
        <f t="shared" si="115"/>
        <v>0</v>
      </c>
      <c r="Z430" s="88">
        <f t="shared" si="116"/>
        <v>1</v>
      </c>
      <c r="AA430" s="88">
        <f t="shared" si="117"/>
        <v>0</v>
      </c>
      <c r="AB430" s="88">
        <f t="shared" si="118"/>
        <v>0</v>
      </c>
      <c r="AC430" s="88">
        <f t="shared" si="119"/>
        <v>0</v>
      </c>
      <c r="AD430" s="88">
        <f t="shared" si="120"/>
        <v>1</v>
      </c>
      <c r="AE430" s="88">
        <f t="shared" si="121"/>
        <v>0</v>
      </c>
      <c r="AF430" s="8"/>
      <c r="AG430" s="8"/>
      <c r="AH430" s="8">
        <f t="shared" si="122"/>
        <v>3</v>
      </c>
      <c r="AI430" s="8">
        <f t="shared" si="123"/>
        <v>3</v>
      </c>
      <c r="AJ430" s="8" t="str">
        <f t="shared" si="124"/>
        <v>Correct</v>
      </c>
      <c r="AK430" s="8"/>
      <c r="AL430" s="159">
        <f>IFERROR(VLOOKUP(Table1[[#This Row],[RespondentID]],'All Data'!$A431:$CN1003,81,FALSE),"unknown")</f>
        <v>0</v>
      </c>
      <c r="AM430" s="159">
        <f>IFERROR(VLOOKUP(Table1[[#This Row],[RespondentID]],'All Data'!$A431:$CN1003,82,FALSE),"unknown")</f>
        <v>0</v>
      </c>
      <c r="AN430" s="159">
        <f>IFERROR(VLOOKUP(Table1[[#This Row],[RespondentID]],'All Data'!$A431:$CN1003,83,FALSE),"unknown")</f>
        <v>0</v>
      </c>
      <c r="AO430" s="159">
        <f>IFERROR(VLOOKUP(Table1[[#This Row],[RespondentID]],'All Data'!$A431:$CN1003,84,FALSE),"unknown")</f>
        <v>0</v>
      </c>
      <c r="AP430" s="159">
        <f>IFERROR(VLOOKUP(Table1[[#This Row],[RespondentID]],'All Data'!$A431:$CN1003,85,FALSE),"unknown")</f>
        <v>0</v>
      </c>
      <c r="AQ430" s="159">
        <f>IFERROR(VLOOKUP(Table1[[#This Row],[RespondentID]],'All Data'!$A431:$CN1003,86,FALSE),"unknown")</f>
        <v>0</v>
      </c>
      <c r="AR430" s="159" t="str">
        <f>IFERROR(VLOOKUP(Table1[[#This Row],[RespondentID]],'All Data'!$A431:$CN1003,87,FALSE),"unknown")</f>
        <v xml:space="preserve"> </v>
      </c>
      <c r="AS430" s="159">
        <f>IFERROR(VLOOKUP(Table1[[#This Row],[RespondentID]],'All Data'!$A431:$CN1003,88,FALSE),"unknown")</f>
        <v>0</v>
      </c>
      <c r="AT430" s="159">
        <f>IFERROR(VLOOKUP(Table1[[#This Row],[RespondentID]],'All Data'!$A431:$CN1003,89,FALSE),"unknown")</f>
        <v>0</v>
      </c>
      <c r="AU430" s="159">
        <f>IFERROR(VLOOKUP(Table1[[#This Row],[RespondentID]],'All Data'!$A431:$CN1003,90,FALSE),"unknown")</f>
        <v>0</v>
      </c>
      <c r="AV430" s="159">
        <f>IFERROR(VLOOKUP(Table1[[#This Row],[RespondentID]],'All Data'!$A431:$CN1003,91,FALSE),"unknown")</f>
        <v>0</v>
      </c>
      <c r="AW430" s="159">
        <f>IFERROR(VLOOKUP(Table1[[#This Row],[RespondentID]],'All Data'!$A431:$CN1003,92,FALSE),"unknown")</f>
        <v>0</v>
      </c>
    </row>
    <row r="431" spans="1:49" x14ac:dyDescent="0.35">
      <c r="A431" s="6">
        <v>5674707625</v>
      </c>
      <c r="B431" s="6"/>
      <c r="C431" s="6" t="s">
        <v>19</v>
      </c>
      <c r="D431" s="6"/>
      <c r="E431" s="6"/>
      <c r="F431" s="6"/>
      <c r="G431" s="6"/>
      <c r="H431" s="6"/>
      <c r="I431" s="6"/>
      <c r="J431" s="6" t="s">
        <v>26</v>
      </c>
      <c r="K431" s="6"/>
      <c r="L431" s="6"/>
      <c r="M431" s="6"/>
      <c r="N431" s="6" t="s">
        <v>30</v>
      </c>
      <c r="O431" s="8"/>
      <c r="P431" s="8">
        <f t="shared" si="108"/>
        <v>3</v>
      </c>
      <c r="Q431" s="10">
        <f t="shared" si="109"/>
        <v>1</v>
      </c>
      <c r="R431" s="8"/>
      <c r="S431" s="8">
        <f t="shared" si="125"/>
        <v>0</v>
      </c>
      <c r="T431" s="8">
        <f t="shared" si="110"/>
        <v>1</v>
      </c>
      <c r="U431" s="8">
        <f t="shared" si="111"/>
        <v>0</v>
      </c>
      <c r="V431" s="88">
        <f t="shared" si="112"/>
        <v>0</v>
      </c>
      <c r="W431" s="88">
        <f t="shared" si="113"/>
        <v>0</v>
      </c>
      <c r="X431" s="88">
        <f t="shared" si="114"/>
        <v>0</v>
      </c>
      <c r="Y431" s="88">
        <f t="shared" si="115"/>
        <v>0</v>
      </c>
      <c r="Z431" s="88">
        <f t="shared" si="116"/>
        <v>0</v>
      </c>
      <c r="AA431" s="88">
        <f t="shared" si="117"/>
        <v>1</v>
      </c>
      <c r="AB431" s="88">
        <f t="shared" si="118"/>
        <v>0</v>
      </c>
      <c r="AC431" s="88">
        <f t="shared" si="119"/>
        <v>0</v>
      </c>
      <c r="AD431" s="88">
        <f t="shared" si="120"/>
        <v>0</v>
      </c>
      <c r="AE431" s="88">
        <f t="shared" si="121"/>
        <v>1</v>
      </c>
      <c r="AF431" s="8"/>
      <c r="AG431" s="8"/>
      <c r="AH431" s="8">
        <f t="shared" si="122"/>
        <v>3</v>
      </c>
      <c r="AI431" s="8">
        <f t="shared" si="123"/>
        <v>3</v>
      </c>
      <c r="AJ431" s="8" t="str">
        <f t="shared" si="124"/>
        <v>Correct</v>
      </c>
      <c r="AK431" s="8"/>
      <c r="AL431" s="159">
        <f>IFERROR(VLOOKUP(Table1[[#This Row],[RespondentID]],'All Data'!$A432:$CN1004,81,FALSE),"unknown")</f>
        <v>0</v>
      </c>
      <c r="AM431" s="159">
        <f>IFERROR(VLOOKUP(Table1[[#This Row],[RespondentID]],'All Data'!$A432:$CN1004,82,FALSE),"unknown")</f>
        <v>0</v>
      </c>
      <c r="AN431" s="159">
        <f>IFERROR(VLOOKUP(Table1[[#This Row],[RespondentID]],'All Data'!$A432:$CN1004,83,FALSE),"unknown")</f>
        <v>0</v>
      </c>
      <c r="AO431" s="159">
        <f>IFERROR(VLOOKUP(Table1[[#This Row],[RespondentID]],'All Data'!$A432:$CN1004,84,FALSE),"unknown")</f>
        <v>0</v>
      </c>
      <c r="AP431" s="159">
        <f>IFERROR(VLOOKUP(Table1[[#This Row],[RespondentID]],'All Data'!$A432:$CN1004,85,FALSE),"unknown")</f>
        <v>0</v>
      </c>
      <c r="AQ431" s="159">
        <f>IFERROR(VLOOKUP(Table1[[#This Row],[RespondentID]],'All Data'!$A432:$CN1004,86,FALSE),"unknown")</f>
        <v>0</v>
      </c>
      <c r="AR431" s="159" t="str">
        <f>IFERROR(VLOOKUP(Table1[[#This Row],[RespondentID]],'All Data'!$A432:$CN1004,87,FALSE),"unknown")</f>
        <v xml:space="preserve"> </v>
      </c>
      <c r="AS431" s="159">
        <f>IFERROR(VLOOKUP(Table1[[#This Row],[RespondentID]],'All Data'!$A432:$CN1004,88,FALSE),"unknown")</f>
        <v>0</v>
      </c>
      <c r="AT431" s="159">
        <f>IFERROR(VLOOKUP(Table1[[#This Row],[RespondentID]],'All Data'!$A432:$CN1004,89,FALSE),"unknown")</f>
        <v>0</v>
      </c>
      <c r="AU431" s="159">
        <f>IFERROR(VLOOKUP(Table1[[#This Row],[RespondentID]],'All Data'!$A432:$CN1004,90,FALSE),"unknown")</f>
        <v>0</v>
      </c>
      <c r="AV431" s="159">
        <f>IFERROR(VLOOKUP(Table1[[#This Row],[RespondentID]],'All Data'!$A432:$CN1004,91,FALSE),"unknown")</f>
        <v>0</v>
      </c>
      <c r="AW431" s="159">
        <f>IFERROR(VLOOKUP(Table1[[#This Row],[RespondentID]],'All Data'!$A432:$CN1004,92,FALSE),"unknown")</f>
        <v>0</v>
      </c>
    </row>
    <row r="432" spans="1:49" x14ac:dyDescent="0.35">
      <c r="A432" s="6">
        <v>5673973607</v>
      </c>
      <c r="B432" s="6"/>
      <c r="C432" s="6"/>
      <c r="D432" s="6"/>
      <c r="E432" s="6"/>
      <c r="F432" s="6"/>
      <c r="G432" s="6"/>
      <c r="H432" s="6"/>
      <c r="I432" s="6"/>
      <c r="J432" s="6" t="s">
        <v>26</v>
      </c>
      <c r="K432" s="6"/>
      <c r="L432" s="6" t="s">
        <v>28</v>
      </c>
      <c r="M432" s="6"/>
      <c r="N432" s="6" t="s">
        <v>30</v>
      </c>
      <c r="O432" s="8"/>
      <c r="P432" s="8">
        <f t="shared" si="108"/>
        <v>3</v>
      </c>
      <c r="Q432" s="9">
        <f t="shared" si="109"/>
        <v>1</v>
      </c>
      <c r="R432" s="8"/>
      <c r="S432" s="8">
        <f t="shared" si="125"/>
        <v>0</v>
      </c>
      <c r="T432" s="8">
        <f t="shared" si="110"/>
        <v>0</v>
      </c>
      <c r="U432" s="8">
        <f t="shared" si="111"/>
        <v>0</v>
      </c>
      <c r="V432" s="88">
        <f t="shared" si="112"/>
        <v>0</v>
      </c>
      <c r="W432" s="88">
        <f t="shared" si="113"/>
        <v>0</v>
      </c>
      <c r="X432" s="88">
        <f t="shared" si="114"/>
        <v>0</v>
      </c>
      <c r="Y432" s="88">
        <f t="shared" si="115"/>
        <v>0</v>
      </c>
      <c r="Z432" s="88">
        <f t="shared" si="116"/>
        <v>0</v>
      </c>
      <c r="AA432" s="88">
        <f t="shared" si="117"/>
        <v>1</v>
      </c>
      <c r="AB432" s="88">
        <f t="shared" si="118"/>
        <v>0</v>
      </c>
      <c r="AC432" s="88">
        <f t="shared" si="119"/>
        <v>1</v>
      </c>
      <c r="AD432" s="88">
        <f t="shared" si="120"/>
        <v>0</v>
      </c>
      <c r="AE432" s="88">
        <f t="shared" si="121"/>
        <v>1</v>
      </c>
      <c r="AF432" s="8"/>
      <c r="AG432" s="8"/>
      <c r="AH432" s="8">
        <f t="shared" si="122"/>
        <v>3</v>
      </c>
      <c r="AI432" s="8">
        <f t="shared" si="123"/>
        <v>3</v>
      </c>
      <c r="AJ432" s="8" t="str">
        <f t="shared" si="124"/>
        <v>Correct</v>
      </c>
      <c r="AK432" s="8"/>
      <c r="AL432" s="159">
        <f>IFERROR(VLOOKUP(Table1[[#This Row],[RespondentID]],'All Data'!$A433:$CN1005,81,FALSE),"unknown")</f>
        <v>0</v>
      </c>
      <c r="AM432" s="159">
        <f>IFERROR(VLOOKUP(Table1[[#This Row],[RespondentID]],'All Data'!$A433:$CN1005,82,FALSE),"unknown")</f>
        <v>0</v>
      </c>
      <c r="AN432" s="159">
        <f>IFERROR(VLOOKUP(Table1[[#This Row],[RespondentID]],'All Data'!$A433:$CN1005,83,FALSE),"unknown")</f>
        <v>0</v>
      </c>
      <c r="AO432" s="159">
        <f>IFERROR(VLOOKUP(Table1[[#This Row],[RespondentID]],'All Data'!$A433:$CN1005,84,FALSE),"unknown")</f>
        <v>0</v>
      </c>
      <c r="AP432" s="159">
        <f>IFERROR(VLOOKUP(Table1[[#This Row],[RespondentID]],'All Data'!$A433:$CN1005,85,FALSE),"unknown")</f>
        <v>0</v>
      </c>
      <c r="AQ432" s="159">
        <f>IFERROR(VLOOKUP(Table1[[#This Row],[RespondentID]],'All Data'!$A433:$CN1005,86,FALSE),"unknown")</f>
        <v>0</v>
      </c>
      <c r="AR432" s="159" t="str">
        <f>IFERROR(VLOOKUP(Table1[[#This Row],[RespondentID]],'All Data'!$A433:$CN1005,87,FALSE),"unknown")</f>
        <v xml:space="preserve"> </v>
      </c>
      <c r="AS432" s="159">
        <f>IFERROR(VLOOKUP(Table1[[#This Row],[RespondentID]],'All Data'!$A433:$CN1005,88,FALSE),"unknown")</f>
        <v>0</v>
      </c>
      <c r="AT432" s="159">
        <f>IFERROR(VLOOKUP(Table1[[#This Row],[RespondentID]],'All Data'!$A433:$CN1005,89,FALSE),"unknown")</f>
        <v>0</v>
      </c>
      <c r="AU432" s="159">
        <f>IFERROR(VLOOKUP(Table1[[#This Row],[RespondentID]],'All Data'!$A433:$CN1005,90,FALSE),"unknown")</f>
        <v>0</v>
      </c>
      <c r="AV432" s="159">
        <f>IFERROR(VLOOKUP(Table1[[#This Row],[RespondentID]],'All Data'!$A433:$CN1005,91,FALSE),"unknown")</f>
        <v>0</v>
      </c>
      <c r="AW432" s="159">
        <f>IFERROR(VLOOKUP(Table1[[#This Row],[RespondentID]],'All Data'!$A433:$CN1005,92,FALSE),"unknown")</f>
        <v>0</v>
      </c>
    </row>
    <row r="433" spans="1:49" x14ac:dyDescent="0.35">
      <c r="A433" s="6">
        <v>5673342812</v>
      </c>
      <c r="B433" s="6"/>
      <c r="C433" s="6"/>
      <c r="D433" s="6"/>
      <c r="E433" s="6" t="s">
        <v>21</v>
      </c>
      <c r="F433" s="6"/>
      <c r="G433" s="6"/>
      <c r="H433" s="6"/>
      <c r="I433" s="6"/>
      <c r="J433" s="6"/>
      <c r="K433" s="6"/>
      <c r="L433" s="6"/>
      <c r="M433" s="6" t="s">
        <v>29</v>
      </c>
      <c r="N433" s="6"/>
      <c r="O433" s="8"/>
      <c r="P433" s="8">
        <f t="shared" si="108"/>
        <v>2</v>
      </c>
      <c r="Q433" s="10">
        <f t="shared" si="109"/>
        <v>1.5</v>
      </c>
      <c r="R433" s="8"/>
      <c r="S433" s="8">
        <f t="shared" si="125"/>
        <v>0</v>
      </c>
      <c r="T433" s="8">
        <f t="shared" si="110"/>
        <v>0</v>
      </c>
      <c r="U433" s="8">
        <f t="shared" si="111"/>
        <v>0</v>
      </c>
      <c r="V433" s="88">
        <f t="shared" si="112"/>
        <v>1</v>
      </c>
      <c r="W433" s="88">
        <f t="shared" si="113"/>
        <v>0</v>
      </c>
      <c r="X433" s="88">
        <f t="shared" si="114"/>
        <v>0</v>
      </c>
      <c r="Y433" s="88">
        <f t="shared" si="115"/>
        <v>0</v>
      </c>
      <c r="Z433" s="88">
        <f t="shared" si="116"/>
        <v>0</v>
      </c>
      <c r="AA433" s="88">
        <f t="shared" si="117"/>
        <v>0</v>
      </c>
      <c r="AB433" s="88">
        <f t="shared" si="118"/>
        <v>0</v>
      </c>
      <c r="AC433" s="88">
        <f t="shared" si="119"/>
        <v>0</v>
      </c>
      <c r="AD433" s="88">
        <f t="shared" si="120"/>
        <v>1</v>
      </c>
      <c r="AE433" s="88">
        <f t="shared" si="121"/>
        <v>0</v>
      </c>
      <c r="AF433" s="8"/>
      <c r="AG433" s="8"/>
      <c r="AH433" s="8">
        <f t="shared" si="122"/>
        <v>2</v>
      </c>
      <c r="AI433" s="8">
        <f t="shared" si="123"/>
        <v>2</v>
      </c>
      <c r="AJ433" s="8" t="str">
        <f t="shared" si="124"/>
        <v>Correct</v>
      </c>
      <c r="AK433" s="8"/>
      <c r="AL433" s="159">
        <f>IFERROR(VLOOKUP(Table1[[#This Row],[RespondentID]],'All Data'!$A434:$CN1006,81,FALSE),"unknown")</f>
        <v>0</v>
      </c>
      <c r="AM433" s="159">
        <f>IFERROR(VLOOKUP(Table1[[#This Row],[RespondentID]],'All Data'!$A434:$CN1006,82,FALSE),"unknown")</f>
        <v>0</v>
      </c>
      <c r="AN433" s="159">
        <f>IFERROR(VLOOKUP(Table1[[#This Row],[RespondentID]],'All Data'!$A434:$CN1006,83,FALSE),"unknown")</f>
        <v>0</v>
      </c>
      <c r="AO433" s="159">
        <f>IFERROR(VLOOKUP(Table1[[#This Row],[RespondentID]],'All Data'!$A434:$CN1006,84,FALSE),"unknown")</f>
        <v>0</v>
      </c>
      <c r="AP433" s="159">
        <f>IFERROR(VLOOKUP(Table1[[#This Row],[RespondentID]],'All Data'!$A434:$CN1006,85,FALSE),"unknown")</f>
        <v>0</v>
      </c>
      <c r="AQ433" s="159">
        <f>IFERROR(VLOOKUP(Table1[[#This Row],[RespondentID]],'All Data'!$A434:$CN1006,86,FALSE),"unknown")</f>
        <v>0</v>
      </c>
      <c r="AR433" s="159" t="str">
        <f>IFERROR(VLOOKUP(Table1[[#This Row],[RespondentID]],'All Data'!$A434:$CN1006,87,FALSE),"unknown")</f>
        <v xml:space="preserve"> </v>
      </c>
      <c r="AS433" s="159">
        <f>IFERROR(VLOOKUP(Table1[[#This Row],[RespondentID]],'All Data'!$A434:$CN1006,88,FALSE),"unknown")</f>
        <v>0</v>
      </c>
      <c r="AT433" s="159">
        <f>IFERROR(VLOOKUP(Table1[[#This Row],[RespondentID]],'All Data'!$A434:$CN1006,89,FALSE),"unknown")</f>
        <v>0</v>
      </c>
      <c r="AU433" s="159">
        <f>IFERROR(VLOOKUP(Table1[[#This Row],[RespondentID]],'All Data'!$A434:$CN1006,90,FALSE),"unknown")</f>
        <v>0</v>
      </c>
      <c r="AV433" s="159">
        <f>IFERROR(VLOOKUP(Table1[[#This Row],[RespondentID]],'All Data'!$A434:$CN1006,91,FALSE),"unknown")</f>
        <v>0</v>
      </c>
      <c r="AW433" s="159">
        <f>IFERROR(VLOOKUP(Table1[[#This Row],[RespondentID]],'All Data'!$A434:$CN1006,92,FALSE),"unknown")</f>
        <v>0</v>
      </c>
    </row>
    <row r="434" spans="1:49" x14ac:dyDescent="0.35">
      <c r="A434" s="6">
        <v>5669532780</v>
      </c>
      <c r="B434" s="6"/>
      <c r="C434" s="6" t="s">
        <v>19</v>
      </c>
      <c r="D434" s="6"/>
      <c r="E434" s="6"/>
      <c r="F434" s="6"/>
      <c r="G434" s="6"/>
      <c r="H434" s="6"/>
      <c r="I434" s="6"/>
      <c r="J434" s="6" t="s">
        <v>26</v>
      </c>
      <c r="K434" s="6"/>
      <c r="L434" s="6"/>
      <c r="M434" s="6"/>
      <c r="N434" s="6" t="s">
        <v>30</v>
      </c>
      <c r="O434" s="8"/>
      <c r="P434" s="8">
        <f t="shared" si="108"/>
        <v>3</v>
      </c>
      <c r="Q434" s="9">
        <f t="shared" si="109"/>
        <v>1</v>
      </c>
      <c r="R434" s="8"/>
      <c r="S434" s="8">
        <f t="shared" si="125"/>
        <v>0</v>
      </c>
      <c r="T434" s="8">
        <f t="shared" si="110"/>
        <v>1</v>
      </c>
      <c r="U434" s="8">
        <f t="shared" si="111"/>
        <v>0</v>
      </c>
      <c r="V434" s="88">
        <f t="shared" si="112"/>
        <v>0</v>
      </c>
      <c r="W434" s="88">
        <f t="shared" si="113"/>
        <v>0</v>
      </c>
      <c r="X434" s="88">
        <f t="shared" si="114"/>
        <v>0</v>
      </c>
      <c r="Y434" s="88">
        <f t="shared" si="115"/>
        <v>0</v>
      </c>
      <c r="Z434" s="88">
        <f t="shared" si="116"/>
        <v>0</v>
      </c>
      <c r="AA434" s="88">
        <f t="shared" si="117"/>
        <v>1</v>
      </c>
      <c r="AB434" s="88">
        <f t="shared" si="118"/>
        <v>0</v>
      </c>
      <c r="AC434" s="88">
        <f t="shared" si="119"/>
        <v>0</v>
      </c>
      <c r="AD434" s="88">
        <f t="shared" si="120"/>
        <v>0</v>
      </c>
      <c r="AE434" s="88">
        <f t="shared" si="121"/>
        <v>1</v>
      </c>
      <c r="AF434" s="8"/>
      <c r="AG434" s="8"/>
      <c r="AH434" s="8">
        <f t="shared" si="122"/>
        <v>3</v>
      </c>
      <c r="AI434" s="8">
        <f t="shared" si="123"/>
        <v>3</v>
      </c>
      <c r="AJ434" s="8" t="str">
        <f t="shared" si="124"/>
        <v>Correct</v>
      </c>
      <c r="AK434" s="8"/>
      <c r="AL434" s="159">
        <f>IFERROR(VLOOKUP(Table1[[#This Row],[RespondentID]],'All Data'!$A435:$CN1007,81,FALSE),"unknown")</f>
        <v>0</v>
      </c>
      <c r="AM434" s="159">
        <f>IFERROR(VLOOKUP(Table1[[#This Row],[RespondentID]],'All Data'!$A435:$CN1007,82,FALSE),"unknown")</f>
        <v>0</v>
      </c>
      <c r="AN434" s="159">
        <f>IFERROR(VLOOKUP(Table1[[#This Row],[RespondentID]],'All Data'!$A435:$CN1007,83,FALSE),"unknown")</f>
        <v>0</v>
      </c>
      <c r="AO434" s="159">
        <f>IFERROR(VLOOKUP(Table1[[#This Row],[RespondentID]],'All Data'!$A435:$CN1007,84,FALSE),"unknown")</f>
        <v>0</v>
      </c>
      <c r="AP434" s="159">
        <f>IFERROR(VLOOKUP(Table1[[#This Row],[RespondentID]],'All Data'!$A435:$CN1007,85,FALSE),"unknown")</f>
        <v>0</v>
      </c>
      <c r="AQ434" s="159">
        <f>IFERROR(VLOOKUP(Table1[[#This Row],[RespondentID]],'All Data'!$A435:$CN1007,86,FALSE),"unknown")</f>
        <v>0</v>
      </c>
      <c r="AR434" s="159" t="str">
        <f>IFERROR(VLOOKUP(Table1[[#This Row],[RespondentID]],'All Data'!$A435:$CN1007,87,FALSE),"unknown")</f>
        <v xml:space="preserve"> </v>
      </c>
      <c r="AS434" s="159">
        <f>IFERROR(VLOOKUP(Table1[[#This Row],[RespondentID]],'All Data'!$A435:$CN1007,88,FALSE),"unknown")</f>
        <v>0</v>
      </c>
      <c r="AT434" s="159">
        <f>IFERROR(VLOOKUP(Table1[[#This Row],[RespondentID]],'All Data'!$A435:$CN1007,89,FALSE),"unknown")</f>
        <v>0</v>
      </c>
      <c r="AU434" s="159">
        <f>IFERROR(VLOOKUP(Table1[[#This Row],[RespondentID]],'All Data'!$A435:$CN1007,90,FALSE),"unknown")</f>
        <v>0</v>
      </c>
      <c r="AV434" s="159">
        <f>IFERROR(VLOOKUP(Table1[[#This Row],[RespondentID]],'All Data'!$A435:$CN1007,91,FALSE),"unknown")</f>
        <v>0</v>
      </c>
      <c r="AW434" s="159">
        <f>IFERROR(VLOOKUP(Table1[[#This Row],[RespondentID]],'All Data'!$A435:$CN1007,92,FALSE),"unknown")</f>
        <v>0</v>
      </c>
    </row>
    <row r="435" spans="1:49" x14ac:dyDescent="0.35">
      <c r="A435" s="6">
        <v>5669180148</v>
      </c>
      <c r="B435" s="6"/>
      <c r="C435" s="6"/>
      <c r="D435" s="6"/>
      <c r="E435" s="6"/>
      <c r="F435" s="6"/>
      <c r="G435" s="6"/>
      <c r="H435" s="6"/>
      <c r="I435" s="6"/>
      <c r="J435" s="6" t="s">
        <v>26</v>
      </c>
      <c r="K435" s="6" t="s">
        <v>27</v>
      </c>
      <c r="L435" s="6"/>
      <c r="M435" s="6"/>
      <c r="N435" s="6" t="s">
        <v>30</v>
      </c>
      <c r="O435" s="8"/>
      <c r="P435" s="8">
        <f t="shared" si="108"/>
        <v>3</v>
      </c>
      <c r="Q435" s="10">
        <f t="shared" si="109"/>
        <v>1</v>
      </c>
      <c r="R435" s="8"/>
      <c r="S435" s="8">
        <f t="shared" si="125"/>
        <v>0</v>
      </c>
      <c r="T435" s="8">
        <f t="shared" si="110"/>
        <v>0</v>
      </c>
      <c r="U435" s="8">
        <f t="shared" si="111"/>
        <v>0</v>
      </c>
      <c r="V435" s="88">
        <f t="shared" si="112"/>
        <v>0</v>
      </c>
      <c r="W435" s="88">
        <f t="shared" si="113"/>
        <v>0</v>
      </c>
      <c r="X435" s="88">
        <f t="shared" si="114"/>
        <v>0</v>
      </c>
      <c r="Y435" s="88">
        <f t="shared" si="115"/>
        <v>0</v>
      </c>
      <c r="Z435" s="88">
        <f t="shared" si="116"/>
        <v>0</v>
      </c>
      <c r="AA435" s="88">
        <f t="shared" si="117"/>
        <v>1</v>
      </c>
      <c r="AB435" s="88">
        <f t="shared" si="118"/>
        <v>1</v>
      </c>
      <c r="AC435" s="88">
        <f t="shared" si="119"/>
        <v>0</v>
      </c>
      <c r="AD435" s="88">
        <f t="shared" si="120"/>
        <v>0</v>
      </c>
      <c r="AE435" s="88">
        <f t="shared" si="121"/>
        <v>1</v>
      </c>
      <c r="AF435" s="8"/>
      <c r="AG435" s="8"/>
      <c r="AH435" s="8">
        <f t="shared" si="122"/>
        <v>3</v>
      </c>
      <c r="AI435" s="8">
        <f t="shared" si="123"/>
        <v>3</v>
      </c>
      <c r="AJ435" s="8" t="str">
        <f t="shared" si="124"/>
        <v>Correct</v>
      </c>
      <c r="AK435" s="8"/>
      <c r="AL435" s="159" t="str">
        <f>IFERROR(VLOOKUP(Table1[[#This Row],[RespondentID]],'All Data'!$A436:$CN1008,81,FALSE),"unknown")</f>
        <v>Male</v>
      </c>
      <c r="AM435" s="159">
        <f>IFERROR(VLOOKUP(Table1[[#This Row],[RespondentID]],'All Data'!$A436:$CN1008,82,FALSE),"unknown")</f>
        <v>45</v>
      </c>
      <c r="AN435" s="159" t="str">
        <f>IFERROR(VLOOKUP(Table1[[#This Row],[RespondentID]],'All Data'!$A436:$CN1008,83,FALSE),"unknown")</f>
        <v>Queens</v>
      </c>
      <c r="AO435" s="159">
        <f>IFERROR(VLOOKUP(Table1[[#This Row],[RespondentID]],'All Data'!$A436:$CN1008,84,FALSE),"unknown")</f>
        <v>0</v>
      </c>
      <c r="AP435" s="159" t="str">
        <f>IFERROR(VLOOKUP(Table1[[#This Row],[RespondentID]],'All Data'!$A436:$CN1008,85,FALSE),"unknown")</f>
        <v>Otra (por favor especifique)</v>
      </c>
      <c r="AQ435" s="159" t="str">
        <f>IFERROR(VLOOKUP(Table1[[#This Row],[RespondentID]],'All Data'!$A436:$CN1008,86,FALSE),"unknown")</f>
        <v>Yes</v>
      </c>
      <c r="AR435" s="159" t="str">
        <f>IFERROR(VLOOKUP(Table1[[#This Row],[RespondentID]],'All Data'!$A436:$CN1008,87,FALSE),"unknown")</f>
        <v xml:space="preserve"> Spanish </v>
      </c>
      <c r="AS435" s="159" t="str">
        <f>IFERROR(VLOOKUP(Table1[[#This Row],[RespondentID]],'All Data'!$A436:$CN1008,88,FALSE),"unknown")</f>
        <v>$0-$19,999</v>
      </c>
      <c r="AT435" s="159" t="str">
        <f>IFERROR(VLOOKUP(Table1[[#This Row],[RespondentID]],'All Data'!$A436:$CN1008,89,FALSE),"unknown")</f>
        <v>Graduate school</v>
      </c>
      <c r="AU435" s="159" t="str">
        <f>IFERROR(VLOOKUP(Table1[[#This Row],[RespondentID]],'All Data'!$A436:$CN1008,90,FALSE),"unknown")</f>
        <v>Military</v>
      </c>
      <c r="AV435" s="159" t="str">
        <f>IFERROR(VLOOKUP(Table1[[#This Row],[RespondentID]],'All Data'!$A436:$CN1008,91,FALSE),"unknown")</f>
        <v>Yes</v>
      </c>
      <c r="AW435" s="159" t="str">
        <f>IFERROR(VLOOKUP(Table1[[#This Row],[RespondentID]],'All Data'!$A436:$CN1008,92,FALSE),"unknown")</f>
        <v>Yes</v>
      </c>
    </row>
    <row r="436" spans="1:49" x14ac:dyDescent="0.35">
      <c r="A436" s="6">
        <v>5667677496</v>
      </c>
      <c r="B436" s="6"/>
      <c r="C436" s="6"/>
      <c r="D436" s="6" t="s">
        <v>20</v>
      </c>
      <c r="E436" s="6"/>
      <c r="F436" s="6"/>
      <c r="G436" s="6"/>
      <c r="H436" s="6"/>
      <c r="I436" s="6"/>
      <c r="J436" s="6" t="s">
        <v>26</v>
      </c>
      <c r="K436" s="6"/>
      <c r="L436" s="6"/>
      <c r="M436" s="6"/>
      <c r="N436" s="6" t="s">
        <v>30</v>
      </c>
      <c r="O436" s="8"/>
      <c r="P436" s="8">
        <f t="shared" si="108"/>
        <v>3</v>
      </c>
      <c r="Q436" s="9">
        <f t="shared" si="109"/>
        <v>1</v>
      </c>
      <c r="R436" s="8"/>
      <c r="S436" s="8">
        <f t="shared" si="125"/>
        <v>0</v>
      </c>
      <c r="T436" s="8">
        <f t="shared" si="110"/>
        <v>0</v>
      </c>
      <c r="U436" s="8">
        <f t="shared" si="111"/>
        <v>1</v>
      </c>
      <c r="V436" s="88">
        <f t="shared" si="112"/>
        <v>0</v>
      </c>
      <c r="W436" s="88">
        <f t="shared" si="113"/>
        <v>0</v>
      </c>
      <c r="X436" s="88">
        <f t="shared" si="114"/>
        <v>0</v>
      </c>
      <c r="Y436" s="88">
        <f t="shared" si="115"/>
        <v>0</v>
      </c>
      <c r="Z436" s="88">
        <f t="shared" si="116"/>
        <v>0</v>
      </c>
      <c r="AA436" s="88">
        <f t="shared" si="117"/>
        <v>1</v>
      </c>
      <c r="AB436" s="88">
        <f t="shared" si="118"/>
        <v>0</v>
      </c>
      <c r="AC436" s="88">
        <f t="shared" si="119"/>
        <v>0</v>
      </c>
      <c r="AD436" s="88">
        <f t="shared" si="120"/>
        <v>0</v>
      </c>
      <c r="AE436" s="88">
        <f t="shared" si="121"/>
        <v>1</v>
      </c>
      <c r="AF436" s="8"/>
      <c r="AG436" s="8"/>
      <c r="AH436" s="8">
        <f t="shared" si="122"/>
        <v>3</v>
      </c>
      <c r="AI436" s="8">
        <f t="shared" si="123"/>
        <v>3</v>
      </c>
      <c r="AJ436" s="8" t="str">
        <f t="shared" si="124"/>
        <v>Correct</v>
      </c>
      <c r="AK436" s="8"/>
      <c r="AL436" s="159" t="str">
        <f>IFERROR(VLOOKUP(Table1[[#This Row],[RespondentID]],'All Data'!$A437:$CN1009,81,FALSE),"unknown")</f>
        <v>Female</v>
      </c>
      <c r="AM436" s="159">
        <f>IFERROR(VLOOKUP(Table1[[#This Row],[RespondentID]],'All Data'!$A437:$CN1009,82,FALSE),"unknown")</f>
        <v>57</v>
      </c>
      <c r="AN436" s="159" t="str">
        <f>IFERROR(VLOOKUP(Table1[[#This Row],[RespondentID]],'All Data'!$A437:$CN1009,83,FALSE),"unknown")</f>
        <v>Queens</v>
      </c>
      <c r="AO436" s="159">
        <f>IFERROR(VLOOKUP(Table1[[#This Row],[RespondentID]],'All Data'!$A437:$CN1009,84,FALSE),"unknown")</f>
        <v>0</v>
      </c>
      <c r="AP436" s="159" t="str">
        <f>IFERROR(VLOOKUP(Table1[[#This Row],[RespondentID]],'All Data'!$A437:$CN1009,85,FALSE),"unknown")</f>
        <v>Otra (por favor especifique)</v>
      </c>
      <c r="AQ436" s="159" t="str">
        <f>IFERROR(VLOOKUP(Table1[[#This Row],[RespondentID]],'All Data'!$A437:$CN1009,86,FALSE),"unknown")</f>
        <v>Yes</v>
      </c>
      <c r="AR436" s="159" t="str">
        <f>IFERROR(VLOOKUP(Table1[[#This Row],[RespondentID]],'All Data'!$A437:$CN1009,87,FALSE),"unknown")</f>
        <v xml:space="preserve"> Spanish </v>
      </c>
      <c r="AS436" s="159" t="str">
        <f>IFERROR(VLOOKUP(Table1[[#This Row],[RespondentID]],'All Data'!$A437:$CN1009,88,FALSE),"unknown")</f>
        <v>$75,000 to $125,000</v>
      </c>
      <c r="AT436" s="159" t="str">
        <f>IFERROR(VLOOKUP(Table1[[#This Row],[RespondentID]],'All Data'!$A437:$CN1009,89,FALSE),"unknown")</f>
        <v>College graduate</v>
      </c>
      <c r="AU436" s="159" t="str">
        <f>IFERROR(VLOOKUP(Table1[[#This Row],[RespondentID]],'All Data'!$A437:$CN1009,90,FALSE),"unknown")</f>
        <v>Self-employed</v>
      </c>
      <c r="AV436" s="159" t="str">
        <f>IFERROR(VLOOKUP(Table1[[#This Row],[RespondentID]],'All Data'!$A437:$CN1009,91,FALSE),"unknown")</f>
        <v>No</v>
      </c>
      <c r="AW436" s="159" t="str">
        <f>IFERROR(VLOOKUP(Table1[[#This Row],[RespondentID]],'All Data'!$A437:$CN1009,92,FALSE),"unknown")</f>
        <v>Yes</v>
      </c>
    </row>
    <row r="437" spans="1:49" x14ac:dyDescent="0.35">
      <c r="A437" s="6">
        <v>5667505368</v>
      </c>
      <c r="B437" s="6" t="s">
        <v>18</v>
      </c>
      <c r="C437" s="6"/>
      <c r="D437" s="6"/>
      <c r="E437" s="6"/>
      <c r="F437" s="6"/>
      <c r="G437" s="6"/>
      <c r="H437" s="6"/>
      <c r="I437" s="6"/>
      <c r="J437" s="6" t="s">
        <v>26</v>
      </c>
      <c r="K437" s="6"/>
      <c r="L437" s="6" t="s">
        <v>28</v>
      </c>
      <c r="M437" s="6"/>
      <c r="N437" s="6"/>
      <c r="O437" s="8"/>
      <c r="P437" s="8">
        <f t="shared" si="108"/>
        <v>3</v>
      </c>
      <c r="Q437" s="10">
        <f t="shared" si="109"/>
        <v>1</v>
      </c>
      <c r="R437" s="8"/>
      <c r="S437" s="8">
        <f t="shared" si="125"/>
        <v>1</v>
      </c>
      <c r="T437" s="8">
        <f t="shared" si="110"/>
        <v>0</v>
      </c>
      <c r="U437" s="8">
        <f t="shared" si="111"/>
        <v>0</v>
      </c>
      <c r="V437" s="88">
        <f t="shared" si="112"/>
        <v>0</v>
      </c>
      <c r="W437" s="88">
        <f t="shared" si="113"/>
        <v>0</v>
      </c>
      <c r="X437" s="88">
        <f t="shared" si="114"/>
        <v>0</v>
      </c>
      <c r="Y437" s="88">
        <f t="shared" si="115"/>
        <v>0</v>
      </c>
      <c r="Z437" s="88">
        <f t="shared" si="116"/>
        <v>0</v>
      </c>
      <c r="AA437" s="88">
        <f t="shared" si="117"/>
        <v>1</v>
      </c>
      <c r="AB437" s="88">
        <f t="shared" si="118"/>
        <v>0</v>
      </c>
      <c r="AC437" s="88">
        <f t="shared" si="119"/>
        <v>1</v>
      </c>
      <c r="AD437" s="88">
        <f t="shared" si="120"/>
        <v>0</v>
      </c>
      <c r="AE437" s="88">
        <f t="shared" si="121"/>
        <v>0</v>
      </c>
      <c r="AF437" s="8"/>
      <c r="AG437" s="8"/>
      <c r="AH437" s="8">
        <f t="shared" si="122"/>
        <v>3</v>
      </c>
      <c r="AI437" s="8">
        <f t="shared" si="123"/>
        <v>3</v>
      </c>
      <c r="AJ437" s="8" t="str">
        <f t="shared" si="124"/>
        <v>Correct</v>
      </c>
      <c r="AK437" s="8"/>
      <c r="AL437" s="159" t="str">
        <f>IFERROR(VLOOKUP(Table1[[#This Row],[RespondentID]],'All Data'!$A438:$CN1010,81,FALSE),"unknown")</f>
        <v>Female</v>
      </c>
      <c r="AM437" s="159">
        <f>IFERROR(VLOOKUP(Table1[[#This Row],[RespondentID]],'All Data'!$A438:$CN1010,82,FALSE),"unknown")</f>
        <v>34</v>
      </c>
      <c r="AN437" s="159" t="str">
        <f>IFERROR(VLOOKUP(Table1[[#This Row],[RespondentID]],'All Data'!$A438:$CN1010,83,FALSE),"unknown")</f>
        <v>Nassau</v>
      </c>
      <c r="AO437" s="159">
        <f>IFERROR(VLOOKUP(Table1[[#This Row],[RespondentID]],'All Data'!$A438:$CN1010,84,FALSE),"unknown")</f>
        <v>0</v>
      </c>
      <c r="AP437" s="159">
        <f>IFERROR(VLOOKUP(Table1[[#This Row],[RespondentID]],'All Data'!$A438:$CN1010,85,FALSE),"unknown")</f>
        <v>0</v>
      </c>
      <c r="AQ437" s="159">
        <f>IFERROR(VLOOKUP(Table1[[#This Row],[RespondentID]],'All Data'!$A438:$CN1010,86,FALSE),"unknown")</f>
        <v>0</v>
      </c>
      <c r="AR437" s="159" t="str">
        <f>IFERROR(VLOOKUP(Table1[[#This Row],[RespondentID]],'All Data'!$A438:$CN1010,87,FALSE),"unknown")</f>
        <v xml:space="preserve"> </v>
      </c>
      <c r="AS437" s="159">
        <f>IFERROR(VLOOKUP(Table1[[#This Row],[RespondentID]],'All Data'!$A438:$CN1010,88,FALSE),"unknown")</f>
        <v>0</v>
      </c>
      <c r="AT437" s="159">
        <f>IFERROR(VLOOKUP(Table1[[#This Row],[RespondentID]],'All Data'!$A438:$CN1010,89,FALSE),"unknown")</f>
        <v>0</v>
      </c>
      <c r="AU437" s="159">
        <f>IFERROR(VLOOKUP(Table1[[#This Row],[RespondentID]],'All Data'!$A438:$CN1010,90,FALSE),"unknown")</f>
        <v>0</v>
      </c>
      <c r="AV437" s="159">
        <f>IFERROR(VLOOKUP(Table1[[#This Row],[RespondentID]],'All Data'!$A438:$CN1010,91,FALSE),"unknown")</f>
        <v>0</v>
      </c>
      <c r="AW437" s="159">
        <f>IFERROR(VLOOKUP(Table1[[#This Row],[RespondentID]],'All Data'!$A438:$CN1010,92,FALSE),"unknown")</f>
        <v>0</v>
      </c>
    </row>
    <row r="438" spans="1:49" x14ac:dyDescent="0.35">
      <c r="A438" s="6">
        <v>5667488121</v>
      </c>
      <c r="B438" s="6"/>
      <c r="C438" s="6"/>
      <c r="D438" s="6"/>
      <c r="E438" s="6"/>
      <c r="F438" s="6"/>
      <c r="G438" s="6"/>
      <c r="H438" s="6"/>
      <c r="I438" s="6"/>
      <c r="J438" s="6"/>
      <c r="K438" s="6"/>
      <c r="L438" s="6"/>
      <c r="M438" s="6" t="s">
        <v>29</v>
      </c>
      <c r="N438" s="6"/>
      <c r="O438" s="8"/>
      <c r="P438" s="8">
        <f t="shared" si="108"/>
        <v>1</v>
      </c>
      <c r="Q438" s="9">
        <f t="shared" si="109"/>
        <v>3</v>
      </c>
      <c r="R438" s="8"/>
      <c r="S438" s="8">
        <f t="shared" si="125"/>
        <v>0</v>
      </c>
      <c r="T438" s="8">
        <f t="shared" si="110"/>
        <v>0</v>
      </c>
      <c r="U438" s="8">
        <f t="shared" si="111"/>
        <v>0</v>
      </c>
      <c r="V438" s="88">
        <f t="shared" si="112"/>
        <v>0</v>
      </c>
      <c r="W438" s="88">
        <f t="shared" si="113"/>
        <v>0</v>
      </c>
      <c r="X438" s="88">
        <f t="shared" si="114"/>
        <v>0</v>
      </c>
      <c r="Y438" s="88">
        <f t="shared" si="115"/>
        <v>0</v>
      </c>
      <c r="Z438" s="88">
        <f t="shared" si="116"/>
        <v>0</v>
      </c>
      <c r="AA438" s="88">
        <f t="shared" si="117"/>
        <v>0</v>
      </c>
      <c r="AB438" s="88">
        <f t="shared" si="118"/>
        <v>0</v>
      </c>
      <c r="AC438" s="88">
        <f t="shared" si="119"/>
        <v>0</v>
      </c>
      <c r="AD438" s="88">
        <f t="shared" si="120"/>
        <v>1</v>
      </c>
      <c r="AE438" s="88">
        <f t="shared" si="121"/>
        <v>0</v>
      </c>
      <c r="AF438" s="8"/>
      <c r="AG438" s="8"/>
      <c r="AH438" s="8">
        <f t="shared" si="122"/>
        <v>1</v>
      </c>
      <c r="AI438" s="8">
        <f t="shared" si="123"/>
        <v>1</v>
      </c>
      <c r="AJ438" s="8" t="str">
        <f t="shared" si="124"/>
        <v>Correct</v>
      </c>
      <c r="AK438" s="8"/>
      <c r="AL438" s="159">
        <f>IFERROR(VLOOKUP(Table1[[#This Row],[RespondentID]],'All Data'!$A439:$CN1011,81,FALSE),"unknown")</f>
        <v>0</v>
      </c>
      <c r="AM438" s="159">
        <f>IFERROR(VLOOKUP(Table1[[#This Row],[RespondentID]],'All Data'!$A439:$CN1011,82,FALSE),"unknown")</f>
        <v>0</v>
      </c>
      <c r="AN438" s="159">
        <f>IFERROR(VLOOKUP(Table1[[#This Row],[RespondentID]],'All Data'!$A439:$CN1011,83,FALSE),"unknown")</f>
        <v>0</v>
      </c>
      <c r="AO438" s="159">
        <f>IFERROR(VLOOKUP(Table1[[#This Row],[RespondentID]],'All Data'!$A439:$CN1011,84,FALSE),"unknown")</f>
        <v>0</v>
      </c>
      <c r="AP438" s="159">
        <f>IFERROR(VLOOKUP(Table1[[#This Row],[RespondentID]],'All Data'!$A439:$CN1011,85,FALSE),"unknown")</f>
        <v>0</v>
      </c>
      <c r="AQ438" s="159">
        <f>IFERROR(VLOOKUP(Table1[[#This Row],[RespondentID]],'All Data'!$A439:$CN1011,86,FALSE),"unknown")</f>
        <v>0</v>
      </c>
      <c r="AR438" s="159" t="str">
        <f>IFERROR(VLOOKUP(Table1[[#This Row],[RespondentID]],'All Data'!$A439:$CN1011,87,FALSE),"unknown")</f>
        <v xml:space="preserve"> </v>
      </c>
      <c r="AS438" s="159">
        <f>IFERROR(VLOOKUP(Table1[[#This Row],[RespondentID]],'All Data'!$A439:$CN1011,88,FALSE),"unknown")</f>
        <v>0</v>
      </c>
      <c r="AT438" s="159">
        <f>IFERROR(VLOOKUP(Table1[[#This Row],[RespondentID]],'All Data'!$A439:$CN1011,89,FALSE),"unknown")</f>
        <v>0</v>
      </c>
      <c r="AU438" s="159">
        <f>IFERROR(VLOOKUP(Table1[[#This Row],[RespondentID]],'All Data'!$A439:$CN1011,90,FALSE),"unknown")</f>
        <v>0</v>
      </c>
      <c r="AV438" s="159">
        <f>IFERROR(VLOOKUP(Table1[[#This Row],[RespondentID]],'All Data'!$A439:$CN1011,91,FALSE),"unknown")</f>
        <v>0</v>
      </c>
      <c r="AW438" s="159">
        <f>IFERROR(VLOOKUP(Table1[[#This Row],[RespondentID]],'All Data'!$A439:$CN1011,92,FALSE),"unknown")</f>
        <v>0</v>
      </c>
    </row>
    <row r="439" spans="1:49" x14ac:dyDescent="0.35">
      <c r="A439" s="6">
        <v>5666031343</v>
      </c>
      <c r="B439" s="6"/>
      <c r="C439" s="6"/>
      <c r="D439" s="6"/>
      <c r="E439" s="6"/>
      <c r="F439" s="6"/>
      <c r="G439" s="6"/>
      <c r="H439" s="6"/>
      <c r="I439" s="6"/>
      <c r="J439" s="6"/>
      <c r="K439" s="6"/>
      <c r="L439" s="6" t="s">
        <v>28</v>
      </c>
      <c r="M439" s="6" t="s">
        <v>29</v>
      </c>
      <c r="N439" s="6" t="s">
        <v>30</v>
      </c>
      <c r="O439" s="8"/>
      <c r="P439" s="8">
        <f t="shared" si="108"/>
        <v>3</v>
      </c>
      <c r="Q439" s="10">
        <f t="shared" si="109"/>
        <v>1</v>
      </c>
      <c r="R439" s="8"/>
      <c r="S439" s="8">
        <f t="shared" si="125"/>
        <v>0</v>
      </c>
      <c r="T439" s="8">
        <f t="shared" si="110"/>
        <v>0</v>
      </c>
      <c r="U439" s="8">
        <f t="shared" si="111"/>
        <v>0</v>
      </c>
      <c r="V439" s="88">
        <f t="shared" si="112"/>
        <v>0</v>
      </c>
      <c r="W439" s="88">
        <f t="shared" si="113"/>
        <v>0</v>
      </c>
      <c r="X439" s="88">
        <f t="shared" si="114"/>
        <v>0</v>
      </c>
      <c r="Y439" s="88">
        <f t="shared" si="115"/>
        <v>0</v>
      </c>
      <c r="Z439" s="88">
        <f t="shared" si="116"/>
        <v>0</v>
      </c>
      <c r="AA439" s="88">
        <f t="shared" si="117"/>
        <v>0</v>
      </c>
      <c r="AB439" s="88">
        <f t="shared" si="118"/>
        <v>0</v>
      </c>
      <c r="AC439" s="88">
        <f t="shared" si="119"/>
        <v>1</v>
      </c>
      <c r="AD439" s="88">
        <f t="shared" si="120"/>
        <v>1</v>
      </c>
      <c r="AE439" s="88">
        <f t="shared" si="121"/>
        <v>1</v>
      </c>
      <c r="AF439" s="8"/>
      <c r="AG439" s="8"/>
      <c r="AH439" s="8">
        <f t="shared" si="122"/>
        <v>3</v>
      </c>
      <c r="AI439" s="8">
        <f t="shared" si="123"/>
        <v>3</v>
      </c>
      <c r="AJ439" s="8" t="str">
        <f t="shared" si="124"/>
        <v>Correct</v>
      </c>
      <c r="AK439" s="8"/>
      <c r="AL439" s="159" t="str">
        <f>IFERROR(VLOOKUP(Table1[[#This Row],[RespondentID]],'All Data'!$A440:$CN1012,81,FALSE),"unknown")</f>
        <v>Female</v>
      </c>
      <c r="AM439" s="159">
        <f>IFERROR(VLOOKUP(Table1[[#This Row],[RespondentID]],'All Data'!$A440:$CN1012,82,FALSE),"unknown")</f>
        <v>19</v>
      </c>
      <c r="AN439" s="159" t="str">
        <f>IFERROR(VLOOKUP(Table1[[#This Row],[RespondentID]],'All Data'!$A440:$CN1012,83,FALSE),"unknown")</f>
        <v>Nassau</v>
      </c>
      <c r="AO439" s="159" t="str">
        <f>IFERROR(VLOOKUP(Table1[[#This Row],[RespondentID]],'All Data'!$A440:$CN1012,84,FALSE),"unknown")</f>
        <v>Albertson, 11507</v>
      </c>
      <c r="AP439" s="159" t="str">
        <f>IFERROR(VLOOKUP(Table1[[#This Row],[RespondentID]],'All Data'!$A440:$CN1012,85,FALSE),"unknown")</f>
        <v>Black/African American</v>
      </c>
      <c r="AQ439" s="159" t="str">
        <f>IFERROR(VLOOKUP(Table1[[#This Row],[RespondentID]],'All Data'!$A440:$CN1012,86,FALSE),"unknown")</f>
        <v>Yes</v>
      </c>
      <c r="AR439" s="159" t="str">
        <f>IFERROR(VLOOKUP(Table1[[#This Row],[RespondentID]],'All Data'!$A440:$CN1012,87,FALSE),"unknown")</f>
        <v xml:space="preserve"> Spanish </v>
      </c>
      <c r="AS439" s="159" t="str">
        <f>IFERROR(VLOOKUP(Table1[[#This Row],[RespondentID]],'All Data'!$A440:$CN1012,88,FALSE),"unknown")</f>
        <v>$0-$19,999</v>
      </c>
      <c r="AT439" s="159" t="str">
        <f>IFERROR(VLOOKUP(Table1[[#This Row],[RespondentID]],'All Data'!$A440:$CN1012,89,FALSE),"unknown")</f>
        <v>Graduate school</v>
      </c>
      <c r="AU439" s="159" t="str">
        <f>IFERROR(VLOOKUP(Table1[[#This Row],[RespondentID]],'All Data'!$A440:$CN1012,90,FALSE),"unknown")</f>
        <v>Out of work, but not currently looking</v>
      </c>
      <c r="AV439" s="159" t="str">
        <f>IFERROR(VLOOKUP(Table1[[#This Row],[RespondentID]],'All Data'!$A440:$CN1012,91,FALSE),"unknown")</f>
        <v>No</v>
      </c>
      <c r="AW439" s="159" t="str">
        <f>IFERROR(VLOOKUP(Table1[[#This Row],[RespondentID]],'All Data'!$A440:$CN1012,92,FALSE),"unknown")</f>
        <v>No</v>
      </c>
    </row>
    <row r="440" spans="1:49" x14ac:dyDescent="0.35">
      <c r="A440" s="6">
        <v>5665395167</v>
      </c>
      <c r="B440" s="6"/>
      <c r="C440" s="6"/>
      <c r="D440" s="6"/>
      <c r="E440" s="6"/>
      <c r="F440" s="6"/>
      <c r="G440" s="6"/>
      <c r="H440" s="6"/>
      <c r="I440" s="6"/>
      <c r="J440" s="6" t="s">
        <v>26</v>
      </c>
      <c r="K440" s="6"/>
      <c r="L440" s="6" t="s">
        <v>28</v>
      </c>
      <c r="M440" s="6"/>
      <c r="N440" s="6" t="s">
        <v>30</v>
      </c>
      <c r="O440" s="8"/>
      <c r="P440" s="8">
        <f t="shared" si="108"/>
        <v>3</v>
      </c>
      <c r="Q440" s="9">
        <f t="shared" si="109"/>
        <v>1</v>
      </c>
      <c r="R440" s="8"/>
      <c r="S440" s="8">
        <f t="shared" si="125"/>
        <v>0</v>
      </c>
      <c r="T440" s="8">
        <f t="shared" si="110"/>
        <v>0</v>
      </c>
      <c r="U440" s="8">
        <f t="shared" si="111"/>
        <v>0</v>
      </c>
      <c r="V440" s="88">
        <f t="shared" si="112"/>
        <v>0</v>
      </c>
      <c r="W440" s="88">
        <f t="shared" si="113"/>
        <v>0</v>
      </c>
      <c r="X440" s="88">
        <f t="shared" si="114"/>
        <v>0</v>
      </c>
      <c r="Y440" s="88">
        <f t="shared" si="115"/>
        <v>0</v>
      </c>
      <c r="Z440" s="88">
        <f t="shared" si="116"/>
        <v>0</v>
      </c>
      <c r="AA440" s="88">
        <f t="shared" si="117"/>
        <v>1</v>
      </c>
      <c r="AB440" s="88">
        <f t="shared" si="118"/>
        <v>0</v>
      </c>
      <c r="AC440" s="88">
        <f t="shared" si="119"/>
        <v>1</v>
      </c>
      <c r="AD440" s="88">
        <f t="shared" si="120"/>
        <v>0</v>
      </c>
      <c r="AE440" s="88">
        <f t="shared" si="121"/>
        <v>1</v>
      </c>
      <c r="AF440" s="8"/>
      <c r="AG440" s="8"/>
      <c r="AH440" s="8">
        <f t="shared" si="122"/>
        <v>3</v>
      </c>
      <c r="AI440" s="8">
        <f t="shared" si="123"/>
        <v>3</v>
      </c>
      <c r="AJ440" s="8" t="str">
        <f t="shared" si="124"/>
        <v>Correct</v>
      </c>
      <c r="AK440" s="8"/>
      <c r="AL440" s="159" t="str">
        <f>IFERROR(VLOOKUP(Table1[[#This Row],[RespondentID]],'All Data'!$A441:$CN1013,81,FALSE),"unknown")</f>
        <v>Male</v>
      </c>
      <c r="AM440" s="159">
        <f>IFERROR(VLOOKUP(Table1[[#This Row],[RespondentID]],'All Data'!$A441:$CN1013,82,FALSE),"unknown")</f>
        <v>45</v>
      </c>
      <c r="AN440" s="159" t="str">
        <f>IFERROR(VLOOKUP(Table1[[#This Row],[RespondentID]],'All Data'!$A441:$CN1013,83,FALSE),"unknown")</f>
        <v>Queens</v>
      </c>
      <c r="AO440" s="159">
        <f>IFERROR(VLOOKUP(Table1[[#This Row],[RespondentID]],'All Data'!$A441:$CN1013,84,FALSE),"unknown")</f>
        <v>0</v>
      </c>
      <c r="AP440" s="159">
        <f>IFERROR(VLOOKUP(Table1[[#This Row],[RespondentID]],'All Data'!$A441:$CN1013,85,FALSE),"unknown")</f>
        <v>0</v>
      </c>
      <c r="AQ440" s="159">
        <f>IFERROR(VLOOKUP(Table1[[#This Row],[RespondentID]],'All Data'!$A441:$CN1013,86,FALSE),"unknown")</f>
        <v>0</v>
      </c>
      <c r="AR440" s="159" t="str">
        <f>IFERROR(VLOOKUP(Table1[[#This Row],[RespondentID]],'All Data'!$A441:$CN1013,87,FALSE),"unknown")</f>
        <v xml:space="preserve"> </v>
      </c>
      <c r="AS440" s="159">
        <f>IFERROR(VLOOKUP(Table1[[#This Row],[RespondentID]],'All Data'!$A441:$CN1013,88,FALSE),"unknown")</f>
        <v>0</v>
      </c>
      <c r="AT440" s="159">
        <f>IFERROR(VLOOKUP(Table1[[#This Row],[RespondentID]],'All Data'!$A441:$CN1013,89,FALSE),"unknown")</f>
        <v>0</v>
      </c>
      <c r="AU440" s="159">
        <f>IFERROR(VLOOKUP(Table1[[#This Row],[RespondentID]],'All Data'!$A441:$CN1013,90,FALSE),"unknown")</f>
        <v>0</v>
      </c>
      <c r="AV440" s="159">
        <f>IFERROR(VLOOKUP(Table1[[#This Row],[RespondentID]],'All Data'!$A441:$CN1013,91,FALSE),"unknown")</f>
        <v>0</v>
      </c>
      <c r="AW440" s="159">
        <f>IFERROR(VLOOKUP(Table1[[#This Row],[RespondentID]],'All Data'!$A441:$CN1013,92,FALSE),"unknown")</f>
        <v>0</v>
      </c>
    </row>
    <row r="441" spans="1:49" x14ac:dyDescent="0.35">
      <c r="A441" s="6">
        <v>5665304956</v>
      </c>
      <c r="B441" s="6" t="s">
        <v>18</v>
      </c>
      <c r="C441" s="6"/>
      <c r="D441" s="6" t="s">
        <v>20</v>
      </c>
      <c r="E441" s="6" t="s">
        <v>21</v>
      </c>
      <c r="F441" s="6"/>
      <c r="G441" s="6"/>
      <c r="H441" s="6"/>
      <c r="I441" s="6"/>
      <c r="J441" s="6"/>
      <c r="K441" s="6"/>
      <c r="L441" s="6"/>
      <c r="M441" s="6"/>
      <c r="N441" s="6"/>
      <c r="O441" s="8"/>
      <c r="P441" s="8">
        <f t="shared" si="108"/>
        <v>3</v>
      </c>
      <c r="Q441" s="10">
        <f t="shared" si="109"/>
        <v>1</v>
      </c>
      <c r="R441" s="8"/>
      <c r="S441" s="8">
        <f t="shared" si="125"/>
        <v>1</v>
      </c>
      <c r="T441" s="8">
        <f t="shared" si="110"/>
        <v>0</v>
      </c>
      <c r="U441" s="8">
        <f t="shared" si="111"/>
        <v>1</v>
      </c>
      <c r="V441" s="88">
        <f t="shared" si="112"/>
        <v>1</v>
      </c>
      <c r="W441" s="88">
        <f t="shared" si="113"/>
        <v>0</v>
      </c>
      <c r="X441" s="88">
        <f t="shared" si="114"/>
        <v>0</v>
      </c>
      <c r="Y441" s="88">
        <f t="shared" si="115"/>
        <v>0</v>
      </c>
      <c r="Z441" s="88">
        <f t="shared" si="116"/>
        <v>0</v>
      </c>
      <c r="AA441" s="88">
        <f t="shared" si="117"/>
        <v>0</v>
      </c>
      <c r="AB441" s="88">
        <f t="shared" si="118"/>
        <v>0</v>
      </c>
      <c r="AC441" s="88">
        <f t="shared" si="119"/>
        <v>0</v>
      </c>
      <c r="AD441" s="88">
        <f t="shared" si="120"/>
        <v>0</v>
      </c>
      <c r="AE441" s="88">
        <f t="shared" si="121"/>
        <v>0</v>
      </c>
      <c r="AF441" s="8"/>
      <c r="AG441" s="8"/>
      <c r="AH441" s="8">
        <f t="shared" si="122"/>
        <v>3</v>
      </c>
      <c r="AI441" s="8">
        <f t="shared" si="123"/>
        <v>3</v>
      </c>
      <c r="AJ441" s="8" t="str">
        <f t="shared" si="124"/>
        <v>Correct</v>
      </c>
      <c r="AK441" s="8"/>
      <c r="AL441" s="159" t="str">
        <f>IFERROR(VLOOKUP(Table1[[#This Row],[RespondentID]],'All Data'!$A442:$CN1014,81,FALSE),"unknown")</f>
        <v>Male</v>
      </c>
      <c r="AM441" s="159">
        <f>IFERROR(VLOOKUP(Table1[[#This Row],[RespondentID]],'All Data'!$A442:$CN1014,82,FALSE),"unknown")</f>
        <v>41</v>
      </c>
      <c r="AN441" s="159" t="str">
        <f>IFERROR(VLOOKUP(Table1[[#This Row],[RespondentID]],'All Data'!$A442:$CN1014,83,FALSE),"unknown")</f>
        <v>Queens</v>
      </c>
      <c r="AO441" s="159">
        <f>IFERROR(VLOOKUP(Table1[[#This Row],[RespondentID]],'All Data'!$A442:$CN1014,84,FALSE),"unknown")</f>
        <v>0</v>
      </c>
      <c r="AP441" s="159" t="str">
        <f>IFERROR(VLOOKUP(Table1[[#This Row],[RespondentID]],'All Data'!$A442:$CN1014,85,FALSE),"unknown")</f>
        <v>White/Caucasian</v>
      </c>
      <c r="AQ441" s="159" t="str">
        <f>IFERROR(VLOOKUP(Table1[[#This Row],[RespondentID]],'All Data'!$A442:$CN1014,86,FALSE),"unknown")</f>
        <v>Yes</v>
      </c>
      <c r="AR441" s="159" t="str">
        <f>IFERROR(VLOOKUP(Table1[[#This Row],[RespondentID]],'All Data'!$A442:$CN1014,87,FALSE),"unknown")</f>
        <v xml:space="preserve"> Spanish </v>
      </c>
      <c r="AS441" s="159" t="str">
        <f>IFERROR(VLOOKUP(Table1[[#This Row],[RespondentID]],'All Data'!$A442:$CN1014,88,FALSE),"unknown")</f>
        <v>$0-$19,999</v>
      </c>
      <c r="AT441" s="159" t="str">
        <f>IFERROR(VLOOKUP(Table1[[#This Row],[RespondentID]],'All Data'!$A442:$CN1014,89,FALSE),"unknown")</f>
        <v>Technical school</v>
      </c>
      <c r="AU441" s="159" t="str">
        <f>IFERROR(VLOOKUP(Table1[[#This Row],[RespondentID]],'All Data'!$A442:$CN1014,90,FALSE),"unknown")</f>
        <v>Military</v>
      </c>
      <c r="AV441" s="159" t="str">
        <f>IFERROR(VLOOKUP(Table1[[#This Row],[RespondentID]],'All Data'!$A442:$CN1014,91,FALSE),"unknown")</f>
        <v>Yes</v>
      </c>
      <c r="AW441" s="159" t="str">
        <f>IFERROR(VLOOKUP(Table1[[#This Row],[RespondentID]],'All Data'!$A442:$CN1014,92,FALSE),"unknown")</f>
        <v>Yes</v>
      </c>
    </row>
    <row r="442" spans="1:49" x14ac:dyDescent="0.35">
      <c r="A442" s="6">
        <v>5665096788</v>
      </c>
      <c r="B442" s="6" t="s">
        <v>18</v>
      </c>
      <c r="C442" s="6"/>
      <c r="D442" s="6"/>
      <c r="E442" s="6"/>
      <c r="F442" s="6"/>
      <c r="G442" s="6"/>
      <c r="H442" s="6"/>
      <c r="I442" s="6" t="s">
        <v>25</v>
      </c>
      <c r="J442" s="6" t="s">
        <v>26</v>
      </c>
      <c r="K442" s="6"/>
      <c r="L442" s="6"/>
      <c r="M442" s="6"/>
      <c r="N442" s="6"/>
      <c r="O442" s="8"/>
      <c r="P442" s="8">
        <f t="shared" si="108"/>
        <v>3</v>
      </c>
      <c r="Q442" s="9">
        <f t="shared" si="109"/>
        <v>1</v>
      </c>
      <c r="R442" s="8"/>
      <c r="S442" s="8">
        <f t="shared" si="125"/>
        <v>1</v>
      </c>
      <c r="T442" s="8">
        <f t="shared" si="110"/>
        <v>0</v>
      </c>
      <c r="U442" s="8">
        <f t="shared" si="111"/>
        <v>0</v>
      </c>
      <c r="V442" s="88">
        <f t="shared" si="112"/>
        <v>0</v>
      </c>
      <c r="W442" s="88">
        <f t="shared" si="113"/>
        <v>0</v>
      </c>
      <c r="X442" s="88">
        <f t="shared" si="114"/>
        <v>0</v>
      </c>
      <c r="Y442" s="88">
        <f t="shared" si="115"/>
        <v>0</v>
      </c>
      <c r="Z442" s="88">
        <f t="shared" si="116"/>
        <v>1</v>
      </c>
      <c r="AA442" s="88">
        <f t="shared" si="117"/>
        <v>1</v>
      </c>
      <c r="AB442" s="88">
        <f t="shared" si="118"/>
        <v>0</v>
      </c>
      <c r="AC442" s="88">
        <f t="shared" si="119"/>
        <v>0</v>
      </c>
      <c r="AD442" s="88">
        <f t="shared" si="120"/>
        <v>0</v>
      </c>
      <c r="AE442" s="88">
        <f t="shared" si="121"/>
        <v>0</v>
      </c>
      <c r="AF442" s="8"/>
      <c r="AG442" s="8"/>
      <c r="AH442" s="8">
        <f t="shared" si="122"/>
        <v>3</v>
      </c>
      <c r="AI442" s="8">
        <f t="shared" si="123"/>
        <v>3</v>
      </c>
      <c r="AJ442" s="8" t="str">
        <f t="shared" si="124"/>
        <v>Correct</v>
      </c>
      <c r="AK442" s="8"/>
      <c r="AL442" s="159">
        <f>IFERROR(VLOOKUP(Table1[[#This Row],[RespondentID]],'All Data'!$A443:$CN1015,81,FALSE),"unknown")</f>
        <v>0</v>
      </c>
      <c r="AM442" s="159">
        <f>IFERROR(VLOOKUP(Table1[[#This Row],[RespondentID]],'All Data'!$A443:$CN1015,82,FALSE),"unknown")</f>
        <v>0</v>
      </c>
      <c r="AN442" s="159">
        <f>IFERROR(VLOOKUP(Table1[[#This Row],[RespondentID]],'All Data'!$A443:$CN1015,83,FALSE),"unknown")</f>
        <v>0</v>
      </c>
      <c r="AO442" s="159">
        <f>IFERROR(VLOOKUP(Table1[[#This Row],[RespondentID]],'All Data'!$A443:$CN1015,84,FALSE),"unknown")</f>
        <v>0</v>
      </c>
      <c r="AP442" s="159">
        <f>IFERROR(VLOOKUP(Table1[[#This Row],[RespondentID]],'All Data'!$A443:$CN1015,85,FALSE),"unknown")</f>
        <v>0</v>
      </c>
      <c r="AQ442" s="159">
        <f>IFERROR(VLOOKUP(Table1[[#This Row],[RespondentID]],'All Data'!$A443:$CN1015,86,FALSE),"unknown")</f>
        <v>0</v>
      </c>
      <c r="AR442" s="159" t="str">
        <f>IFERROR(VLOOKUP(Table1[[#This Row],[RespondentID]],'All Data'!$A443:$CN1015,87,FALSE),"unknown")</f>
        <v xml:space="preserve"> </v>
      </c>
      <c r="AS442" s="159">
        <f>IFERROR(VLOOKUP(Table1[[#This Row],[RespondentID]],'All Data'!$A443:$CN1015,88,FALSE),"unknown")</f>
        <v>0</v>
      </c>
      <c r="AT442" s="159">
        <f>IFERROR(VLOOKUP(Table1[[#This Row],[RespondentID]],'All Data'!$A443:$CN1015,89,FALSE),"unknown")</f>
        <v>0</v>
      </c>
      <c r="AU442" s="159">
        <f>IFERROR(VLOOKUP(Table1[[#This Row],[RespondentID]],'All Data'!$A443:$CN1015,90,FALSE),"unknown")</f>
        <v>0</v>
      </c>
      <c r="AV442" s="159">
        <f>IFERROR(VLOOKUP(Table1[[#This Row],[RespondentID]],'All Data'!$A443:$CN1015,91,FALSE),"unknown")</f>
        <v>0</v>
      </c>
      <c r="AW442" s="159">
        <f>IFERROR(VLOOKUP(Table1[[#This Row],[RespondentID]],'All Data'!$A443:$CN1015,92,FALSE),"unknown")</f>
        <v>0</v>
      </c>
    </row>
    <row r="443" spans="1:49" x14ac:dyDescent="0.35">
      <c r="A443" s="6">
        <v>5664199428</v>
      </c>
      <c r="B443" s="6"/>
      <c r="C443" s="6"/>
      <c r="D443" s="6"/>
      <c r="E443" s="6"/>
      <c r="F443" s="6"/>
      <c r="G443" s="6"/>
      <c r="H443" s="6"/>
      <c r="I443" s="6"/>
      <c r="J443" s="6"/>
      <c r="K443" s="6"/>
      <c r="L443" s="6"/>
      <c r="M443" s="6"/>
      <c r="N443" s="6" t="s">
        <v>30</v>
      </c>
      <c r="O443" s="8"/>
      <c r="P443" s="8">
        <f t="shared" si="108"/>
        <v>1</v>
      </c>
      <c r="Q443" s="10">
        <f t="shared" si="109"/>
        <v>3</v>
      </c>
      <c r="R443" s="8"/>
      <c r="S443" s="8">
        <f t="shared" si="125"/>
        <v>0</v>
      </c>
      <c r="T443" s="8">
        <f t="shared" si="110"/>
        <v>0</v>
      </c>
      <c r="U443" s="8">
        <f t="shared" si="111"/>
        <v>0</v>
      </c>
      <c r="V443" s="88">
        <f t="shared" si="112"/>
        <v>0</v>
      </c>
      <c r="W443" s="88">
        <f t="shared" si="113"/>
        <v>0</v>
      </c>
      <c r="X443" s="88">
        <f t="shared" si="114"/>
        <v>0</v>
      </c>
      <c r="Y443" s="88">
        <f t="shared" si="115"/>
        <v>0</v>
      </c>
      <c r="Z443" s="88">
        <f t="shared" si="116"/>
        <v>0</v>
      </c>
      <c r="AA443" s="88">
        <f t="shared" si="117"/>
        <v>0</v>
      </c>
      <c r="AB443" s="88">
        <f t="shared" si="118"/>
        <v>0</v>
      </c>
      <c r="AC443" s="88">
        <f t="shared" si="119"/>
        <v>0</v>
      </c>
      <c r="AD443" s="88">
        <f t="shared" si="120"/>
        <v>0</v>
      </c>
      <c r="AE443" s="88">
        <f t="shared" si="121"/>
        <v>1</v>
      </c>
      <c r="AF443" s="8"/>
      <c r="AG443" s="8"/>
      <c r="AH443" s="8">
        <f t="shared" si="122"/>
        <v>1</v>
      </c>
      <c r="AI443" s="8">
        <f t="shared" si="123"/>
        <v>1</v>
      </c>
      <c r="AJ443" s="8" t="str">
        <f t="shared" si="124"/>
        <v>Correct</v>
      </c>
      <c r="AK443" s="8"/>
      <c r="AL443" s="159" t="str">
        <f>IFERROR(VLOOKUP(Table1[[#This Row],[RespondentID]],'All Data'!$A444:$CN1016,81,FALSE),"unknown")</f>
        <v>Female</v>
      </c>
      <c r="AM443" s="159">
        <f>IFERROR(VLOOKUP(Table1[[#This Row],[RespondentID]],'All Data'!$A444:$CN1016,82,FALSE),"unknown")</f>
        <v>53</v>
      </c>
      <c r="AN443" s="159" t="str">
        <f>IFERROR(VLOOKUP(Table1[[#This Row],[RespondentID]],'All Data'!$A444:$CN1016,83,FALSE),"unknown")</f>
        <v>Queens</v>
      </c>
      <c r="AO443" s="159">
        <f>IFERROR(VLOOKUP(Table1[[#This Row],[RespondentID]],'All Data'!$A444:$CN1016,84,FALSE),"unknown")</f>
        <v>0</v>
      </c>
      <c r="AP443" s="159" t="str">
        <f>IFERROR(VLOOKUP(Table1[[#This Row],[RespondentID]],'All Data'!$A444:$CN1016,85,FALSE),"unknown")</f>
        <v>Otra (por favor especifique)</v>
      </c>
      <c r="AQ443" s="159" t="str">
        <f>IFERROR(VLOOKUP(Table1[[#This Row],[RespondentID]],'All Data'!$A444:$CN1016,86,FALSE),"unknown")</f>
        <v>No</v>
      </c>
      <c r="AR443" s="159" t="str">
        <f>IFERROR(VLOOKUP(Table1[[#This Row],[RespondentID]],'All Data'!$A444:$CN1016,87,FALSE),"unknown")</f>
        <v xml:space="preserve"> Spanish </v>
      </c>
      <c r="AS443" s="159" t="str">
        <f>IFERROR(VLOOKUP(Table1[[#This Row],[RespondentID]],'All Data'!$A444:$CN1016,88,FALSE),"unknown")</f>
        <v>$0-$19,999</v>
      </c>
      <c r="AT443" s="159" t="str">
        <f>IFERROR(VLOOKUP(Table1[[#This Row],[RespondentID]],'All Data'!$A444:$CN1016,89,FALSE),"unknown")</f>
        <v>High school graduate</v>
      </c>
      <c r="AU443" s="159" t="str">
        <f>IFERROR(VLOOKUP(Table1[[#This Row],[RespondentID]],'All Data'!$A444:$CN1016,90,FALSE),"unknown")</f>
        <v>Self-employed</v>
      </c>
      <c r="AV443" s="159" t="str">
        <f>IFERROR(VLOOKUP(Table1[[#This Row],[RespondentID]],'All Data'!$A444:$CN1016,91,FALSE),"unknown")</f>
        <v>No</v>
      </c>
      <c r="AW443" s="159" t="str">
        <f>IFERROR(VLOOKUP(Table1[[#This Row],[RespondentID]],'All Data'!$A444:$CN1016,92,FALSE),"unknown")</f>
        <v>Yes</v>
      </c>
    </row>
    <row r="444" spans="1:49" x14ac:dyDescent="0.35">
      <c r="A444" s="6">
        <v>5662852195</v>
      </c>
      <c r="B444" s="6"/>
      <c r="C444" s="6"/>
      <c r="D444" s="6"/>
      <c r="E444" s="6"/>
      <c r="F444" s="6"/>
      <c r="G444" s="6"/>
      <c r="H444" s="6"/>
      <c r="I444" s="6" t="s">
        <v>25</v>
      </c>
      <c r="J444" s="6" t="s">
        <v>26</v>
      </c>
      <c r="K444" s="6"/>
      <c r="L444" s="6" t="s">
        <v>28</v>
      </c>
      <c r="M444" s="6"/>
      <c r="N444" s="6"/>
      <c r="O444" s="8"/>
      <c r="P444" s="8">
        <f t="shared" si="108"/>
        <v>3</v>
      </c>
      <c r="Q444" s="9">
        <f t="shared" si="109"/>
        <v>1</v>
      </c>
      <c r="R444" s="8"/>
      <c r="S444" s="8">
        <f t="shared" si="125"/>
        <v>0</v>
      </c>
      <c r="T444" s="8">
        <f t="shared" si="110"/>
        <v>0</v>
      </c>
      <c r="U444" s="8">
        <f t="shared" si="111"/>
        <v>0</v>
      </c>
      <c r="V444" s="88">
        <f t="shared" si="112"/>
        <v>0</v>
      </c>
      <c r="W444" s="88">
        <f t="shared" si="113"/>
        <v>0</v>
      </c>
      <c r="X444" s="88">
        <f t="shared" si="114"/>
        <v>0</v>
      </c>
      <c r="Y444" s="88">
        <f t="shared" si="115"/>
        <v>0</v>
      </c>
      <c r="Z444" s="88">
        <f t="shared" si="116"/>
        <v>1</v>
      </c>
      <c r="AA444" s="88">
        <f t="shared" si="117"/>
        <v>1</v>
      </c>
      <c r="AB444" s="88">
        <f t="shared" si="118"/>
        <v>0</v>
      </c>
      <c r="AC444" s="88">
        <f t="shared" si="119"/>
        <v>1</v>
      </c>
      <c r="AD444" s="88">
        <f t="shared" si="120"/>
        <v>0</v>
      </c>
      <c r="AE444" s="88">
        <f t="shared" si="121"/>
        <v>0</v>
      </c>
      <c r="AF444" s="8"/>
      <c r="AG444" s="8"/>
      <c r="AH444" s="8">
        <f t="shared" si="122"/>
        <v>3</v>
      </c>
      <c r="AI444" s="8">
        <f t="shared" si="123"/>
        <v>3</v>
      </c>
      <c r="AJ444" s="8" t="str">
        <f t="shared" si="124"/>
        <v>Correct</v>
      </c>
      <c r="AK444" s="8"/>
      <c r="AL444" s="159">
        <f>IFERROR(VLOOKUP(Table1[[#This Row],[RespondentID]],'All Data'!$A445:$CN1017,81,FALSE),"unknown")</f>
        <v>0</v>
      </c>
      <c r="AM444" s="159">
        <f>IFERROR(VLOOKUP(Table1[[#This Row],[RespondentID]],'All Data'!$A445:$CN1017,82,FALSE),"unknown")</f>
        <v>0</v>
      </c>
      <c r="AN444" s="159">
        <f>IFERROR(VLOOKUP(Table1[[#This Row],[RespondentID]],'All Data'!$A445:$CN1017,83,FALSE),"unknown")</f>
        <v>0</v>
      </c>
      <c r="AO444" s="159">
        <f>IFERROR(VLOOKUP(Table1[[#This Row],[RespondentID]],'All Data'!$A445:$CN1017,84,FALSE),"unknown")</f>
        <v>0</v>
      </c>
      <c r="AP444" s="159">
        <f>IFERROR(VLOOKUP(Table1[[#This Row],[RespondentID]],'All Data'!$A445:$CN1017,85,FALSE),"unknown")</f>
        <v>0</v>
      </c>
      <c r="AQ444" s="159">
        <f>IFERROR(VLOOKUP(Table1[[#This Row],[RespondentID]],'All Data'!$A445:$CN1017,86,FALSE),"unknown")</f>
        <v>0</v>
      </c>
      <c r="AR444" s="159" t="str">
        <f>IFERROR(VLOOKUP(Table1[[#This Row],[RespondentID]],'All Data'!$A445:$CN1017,87,FALSE),"unknown")</f>
        <v xml:space="preserve"> </v>
      </c>
      <c r="AS444" s="159">
        <f>IFERROR(VLOOKUP(Table1[[#This Row],[RespondentID]],'All Data'!$A445:$CN1017,88,FALSE),"unknown")</f>
        <v>0</v>
      </c>
      <c r="AT444" s="159">
        <f>IFERROR(VLOOKUP(Table1[[#This Row],[RespondentID]],'All Data'!$A445:$CN1017,89,FALSE),"unknown")</f>
        <v>0</v>
      </c>
      <c r="AU444" s="159">
        <f>IFERROR(VLOOKUP(Table1[[#This Row],[RespondentID]],'All Data'!$A445:$CN1017,90,FALSE),"unknown")</f>
        <v>0</v>
      </c>
      <c r="AV444" s="159">
        <f>IFERROR(VLOOKUP(Table1[[#This Row],[RespondentID]],'All Data'!$A445:$CN1017,91,FALSE),"unknown")</f>
        <v>0</v>
      </c>
      <c r="AW444" s="159">
        <f>IFERROR(VLOOKUP(Table1[[#This Row],[RespondentID]],'All Data'!$A445:$CN1017,92,FALSE),"unknown")</f>
        <v>0</v>
      </c>
    </row>
    <row r="445" spans="1:49" x14ac:dyDescent="0.35">
      <c r="A445" s="6">
        <v>5662760936</v>
      </c>
      <c r="B445" s="6" t="s">
        <v>18</v>
      </c>
      <c r="C445" s="6"/>
      <c r="D445" s="6"/>
      <c r="E445" s="6"/>
      <c r="F445" s="6"/>
      <c r="G445" s="6"/>
      <c r="H445" s="6"/>
      <c r="I445" s="6"/>
      <c r="J445" s="6" t="s">
        <v>26</v>
      </c>
      <c r="K445" s="6" t="s">
        <v>27</v>
      </c>
      <c r="L445" s="6"/>
      <c r="M445" s="6"/>
      <c r="N445" s="6"/>
      <c r="O445" s="8"/>
      <c r="P445" s="8">
        <f t="shared" si="108"/>
        <v>3</v>
      </c>
      <c r="Q445" s="10">
        <f t="shared" si="109"/>
        <v>1</v>
      </c>
      <c r="R445" s="8"/>
      <c r="S445" s="8">
        <f t="shared" si="125"/>
        <v>1</v>
      </c>
      <c r="T445" s="8">
        <f t="shared" si="110"/>
        <v>0</v>
      </c>
      <c r="U445" s="8">
        <f t="shared" si="111"/>
        <v>0</v>
      </c>
      <c r="V445" s="88">
        <f t="shared" si="112"/>
        <v>0</v>
      </c>
      <c r="W445" s="88">
        <f t="shared" si="113"/>
        <v>0</v>
      </c>
      <c r="X445" s="88">
        <f t="shared" si="114"/>
        <v>0</v>
      </c>
      <c r="Y445" s="88">
        <f t="shared" si="115"/>
        <v>0</v>
      </c>
      <c r="Z445" s="88">
        <f t="shared" si="116"/>
        <v>0</v>
      </c>
      <c r="AA445" s="88">
        <f t="shared" si="117"/>
        <v>1</v>
      </c>
      <c r="AB445" s="88">
        <f t="shared" si="118"/>
        <v>1</v>
      </c>
      <c r="AC445" s="88">
        <f t="shared" si="119"/>
        <v>0</v>
      </c>
      <c r="AD445" s="88">
        <f t="shared" si="120"/>
        <v>0</v>
      </c>
      <c r="AE445" s="88">
        <f t="shared" si="121"/>
        <v>0</v>
      </c>
      <c r="AF445" s="8"/>
      <c r="AG445" s="8"/>
      <c r="AH445" s="8">
        <f t="shared" si="122"/>
        <v>3</v>
      </c>
      <c r="AI445" s="8">
        <f t="shared" si="123"/>
        <v>3</v>
      </c>
      <c r="AJ445" s="8" t="str">
        <f t="shared" si="124"/>
        <v>Correct</v>
      </c>
      <c r="AK445" s="8"/>
      <c r="AL445" s="159">
        <f>IFERROR(VLOOKUP(Table1[[#This Row],[RespondentID]],'All Data'!$A446:$CN1018,81,FALSE),"unknown")</f>
        <v>0</v>
      </c>
      <c r="AM445" s="159">
        <f>IFERROR(VLOOKUP(Table1[[#This Row],[RespondentID]],'All Data'!$A446:$CN1018,82,FALSE),"unknown")</f>
        <v>0</v>
      </c>
      <c r="AN445" s="159">
        <f>IFERROR(VLOOKUP(Table1[[#This Row],[RespondentID]],'All Data'!$A446:$CN1018,83,FALSE),"unknown")</f>
        <v>0</v>
      </c>
      <c r="AO445" s="159">
        <f>IFERROR(VLOOKUP(Table1[[#This Row],[RespondentID]],'All Data'!$A446:$CN1018,84,FALSE),"unknown")</f>
        <v>0</v>
      </c>
      <c r="AP445" s="159">
        <f>IFERROR(VLOOKUP(Table1[[#This Row],[RespondentID]],'All Data'!$A446:$CN1018,85,FALSE),"unknown")</f>
        <v>0</v>
      </c>
      <c r="AQ445" s="159">
        <f>IFERROR(VLOOKUP(Table1[[#This Row],[RespondentID]],'All Data'!$A446:$CN1018,86,FALSE),"unknown")</f>
        <v>0</v>
      </c>
      <c r="AR445" s="159" t="str">
        <f>IFERROR(VLOOKUP(Table1[[#This Row],[RespondentID]],'All Data'!$A446:$CN1018,87,FALSE),"unknown")</f>
        <v xml:space="preserve"> </v>
      </c>
      <c r="AS445" s="159">
        <f>IFERROR(VLOOKUP(Table1[[#This Row],[RespondentID]],'All Data'!$A446:$CN1018,88,FALSE),"unknown")</f>
        <v>0</v>
      </c>
      <c r="AT445" s="159">
        <f>IFERROR(VLOOKUP(Table1[[#This Row],[RespondentID]],'All Data'!$A446:$CN1018,89,FALSE),"unknown")</f>
        <v>0</v>
      </c>
      <c r="AU445" s="159">
        <f>IFERROR(VLOOKUP(Table1[[#This Row],[RespondentID]],'All Data'!$A446:$CN1018,90,FALSE),"unknown")</f>
        <v>0</v>
      </c>
      <c r="AV445" s="159">
        <f>IFERROR(VLOOKUP(Table1[[#This Row],[RespondentID]],'All Data'!$A446:$CN1018,91,FALSE),"unknown")</f>
        <v>0</v>
      </c>
      <c r="AW445" s="159">
        <f>IFERROR(VLOOKUP(Table1[[#This Row],[RespondentID]],'All Data'!$A446:$CN1018,92,FALSE),"unknown")</f>
        <v>0</v>
      </c>
    </row>
    <row r="446" spans="1:49" x14ac:dyDescent="0.35">
      <c r="A446" s="6">
        <v>5662515007</v>
      </c>
      <c r="B446" s="6"/>
      <c r="C446" s="6"/>
      <c r="D446" s="6"/>
      <c r="E446" s="6" t="s">
        <v>21</v>
      </c>
      <c r="F446" s="6"/>
      <c r="G446" s="6" t="s">
        <v>23</v>
      </c>
      <c r="H446" s="6"/>
      <c r="I446" s="6"/>
      <c r="J446" s="6"/>
      <c r="K446" s="6"/>
      <c r="L446" s="6"/>
      <c r="M446" s="6"/>
      <c r="N446" s="6"/>
      <c r="O446" s="8"/>
      <c r="P446" s="8">
        <f t="shared" si="108"/>
        <v>2</v>
      </c>
      <c r="Q446" s="9">
        <f t="shared" si="109"/>
        <v>1.5</v>
      </c>
      <c r="R446" s="8"/>
      <c r="S446" s="8">
        <f t="shared" si="125"/>
        <v>0</v>
      </c>
      <c r="T446" s="8">
        <f t="shared" si="110"/>
        <v>0</v>
      </c>
      <c r="U446" s="8">
        <f t="shared" si="111"/>
        <v>0</v>
      </c>
      <c r="V446" s="88">
        <f t="shared" si="112"/>
        <v>1</v>
      </c>
      <c r="W446" s="88">
        <f t="shared" si="113"/>
        <v>0</v>
      </c>
      <c r="X446" s="88">
        <f t="shared" si="114"/>
        <v>1</v>
      </c>
      <c r="Y446" s="88">
        <f t="shared" si="115"/>
        <v>0</v>
      </c>
      <c r="Z446" s="88">
        <f t="shared" si="116"/>
        <v>0</v>
      </c>
      <c r="AA446" s="88">
        <f t="shared" si="117"/>
        <v>0</v>
      </c>
      <c r="AB446" s="88">
        <f t="shared" si="118"/>
        <v>0</v>
      </c>
      <c r="AC446" s="88">
        <f t="shared" si="119"/>
        <v>0</v>
      </c>
      <c r="AD446" s="88">
        <f t="shared" si="120"/>
        <v>0</v>
      </c>
      <c r="AE446" s="88">
        <f t="shared" si="121"/>
        <v>0</v>
      </c>
      <c r="AF446" s="8"/>
      <c r="AG446" s="8"/>
      <c r="AH446" s="8">
        <f t="shared" si="122"/>
        <v>2</v>
      </c>
      <c r="AI446" s="8">
        <f t="shared" si="123"/>
        <v>2</v>
      </c>
      <c r="AJ446" s="8" t="str">
        <f t="shared" si="124"/>
        <v>Correct</v>
      </c>
      <c r="AK446" s="8"/>
      <c r="AL446" s="159">
        <f>IFERROR(VLOOKUP(Table1[[#This Row],[RespondentID]],'All Data'!$A447:$CN1019,81,FALSE),"unknown")</f>
        <v>0</v>
      </c>
      <c r="AM446" s="159">
        <f>IFERROR(VLOOKUP(Table1[[#This Row],[RespondentID]],'All Data'!$A447:$CN1019,82,FALSE),"unknown")</f>
        <v>0</v>
      </c>
      <c r="AN446" s="159">
        <f>IFERROR(VLOOKUP(Table1[[#This Row],[RespondentID]],'All Data'!$A447:$CN1019,83,FALSE),"unknown")</f>
        <v>0</v>
      </c>
      <c r="AO446" s="159">
        <f>IFERROR(VLOOKUP(Table1[[#This Row],[RespondentID]],'All Data'!$A447:$CN1019,84,FALSE),"unknown")</f>
        <v>0</v>
      </c>
      <c r="AP446" s="159">
        <f>IFERROR(VLOOKUP(Table1[[#This Row],[RespondentID]],'All Data'!$A447:$CN1019,85,FALSE),"unknown")</f>
        <v>0</v>
      </c>
      <c r="AQ446" s="159">
        <f>IFERROR(VLOOKUP(Table1[[#This Row],[RespondentID]],'All Data'!$A447:$CN1019,86,FALSE),"unknown")</f>
        <v>0</v>
      </c>
      <c r="AR446" s="159" t="str">
        <f>IFERROR(VLOOKUP(Table1[[#This Row],[RespondentID]],'All Data'!$A447:$CN1019,87,FALSE),"unknown")</f>
        <v xml:space="preserve"> </v>
      </c>
      <c r="AS446" s="159">
        <f>IFERROR(VLOOKUP(Table1[[#This Row],[RespondentID]],'All Data'!$A447:$CN1019,88,FALSE),"unknown")</f>
        <v>0</v>
      </c>
      <c r="AT446" s="159">
        <f>IFERROR(VLOOKUP(Table1[[#This Row],[RespondentID]],'All Data'!$A447:$CN1019,89,FALSE),"unknown")</f>
        <v>0</v>
      </c>
      <c r="AU446" s="159">
        <f>IFERROR(VLOOKUP(Table1[[#This Row],[RespondentID]],'All Data'!$A447:$CN1019,90,FALSE),"unknown")</f>
        <v>0</v>
      </c>
      <c r="AV446" s="159">
        <f>IFERROR(VLOOKUP(Table1[[#This Row],[RespondentID]],'All Data'!$A447:$CN1019,91,FALSE),"unknown")</f>
        <v>0</v>
      </c>
      <c r="AW446" s="159">
        <f>IFERROR(VLOOKUP(Table1[[#This Row],[RespondentID]],'All Data'!$A447:$CN1019,92,FALSE),"unknown")</f>
        <v>0</v>
      </c>
    </row>
    <row r="447" spans="1:49" x14ac:dyDescent="0.35">
      <c r="A447" s="6">
        <v>5662171661</v>
      </c>
      <c r="B447" s="6"/>
      <c r="C447" s="6"/>
      <c r="D447" s="6"/>
      <c r="E447" s="6" t="s">
        <v>21</v>
      </c>
      <c r="F447" s="6"/>
      <c r="G447" s="6"/>
      <c r="H447" s="6"/>
      <c r="I447" s="6"/>
      <c r="J447" s="6"/>
      <c r="K447" s="6"/>
      <c r="L447" s="6"/>
      <c r="M447" s="6"/>
      <c r="N447" s="6"/>
      <c r="O447" s="8"/>
      <c r="P447" s="8">
        <f t="shared" si="108"/>
        <v>1</v>
      </c>
      <c r="Q447" s="10">
        <f t="shared" si="109"/>
        <v>3</v>
      </c>
      <c r="R447" s="8"/>
      <c r="S447" s="8">
        <f t="shared" si="125"/>
        <v>0</v>
      </c>
      <c r="T447" s="8">
        <f t="shared" si="110"/>
        <v>0</v>
      </c>
      <c r="U447" s="8">
        <f t="shared" si="111"/>
        <v>0</v>
      </c>
      <c r="V447" s="88">
        <f t="shared" si="112"/>
        <v>1</v>
      </c>
      <c r="W447" s="88">
        <f t="shared" si="113"/>
        <v>0</v>
      </c>
      <c r="X447" s="88">
        <f t="shared" si="114"/>
        <v>0</v>
      </c>
      <c r="Y447" s="88">
        <f t="shared" si="115"/>
        <v>0</v>
      </c>
      <c r="Z447" s="88">
        <f t="shared" si="116"/>
        <v>0</v>
      </c>
      <c r="AA447" s="88">
        <f t="shared" si="117"/>
        <v>0</v>
      </c>
      <c r="AB447" s="88">
        <f t="shared" si="118"/>
        <v>0</v>
      </c>
      <c r="AC447" s="88">
        <f t="shared" si="119"/>
        <v>0</v>
      </c>
      <c r="AD447" s="88">
        <f t="shared" si="120"/>
        <v>0</v>
      </c>
      <c r="AE447" s="88">
        <f t="shared" si="121"/>
        <v>0</v>
      </c>
      <c r="AF447" s="8"/>
      <c r="AG447" s="8"/>
      <c r="AH447" s="8">
        <f t="shared" si="122"/>
        <v>1</v>
      </c>
      <c r="AI447" s="8">
        <f t="shared" si="123"/>
        <v>1</v>
      </c>
      <c r="AJ447" s="8" t="str">
        <f t="shared" si="124"/>
        <v>Correct</v>
      </c>
      <c r="AK447" s="8"/>
      <c r="AL447" s="159" t="str">
        <f>IFERROR(VLOOKUP(Table1[[#This Row],[RespondentID]],'All Data'!$A448:$CN1020,81,FALSE),"unknown")</f>
        <v>Male</v>
      </c>
      <c r="AM447" s="159">
        <f>IFERROR(VLOOKUP(Table1[[#This Row],[RespondentID]],'All Data'!$A448:$CN1020,82,FALSE),"unknown")</f>
        <v>22</v>
      </c>
      <c r="AN447" s="159" t="str">
        <f>IFERROR(VLOOKUP(Table1[[#This Row],[RespondentID]],'All Data'!$A448:$CN1020,83,FALSE),"unknown")</f>
        <v>Queens</v>
      </c>
      <c r="AO447" s="159">
        <f>IFERROR(VLOOKUP(Table1[[#This Row],[RespondentID]],'All Data'!$A448:$CN1020,84,FALSE),"unknown")</f>
        <v>0</v>
      </c>
      <c r="AP447" s="159">
        <f>IFERROR(VLOOKUP(Table1[[#This Row],[RespondentID]],'All Data'!$A448:$CN1020,85,FALSE),"unknown")</f>
        <v>0</v>
      </c>
      <c r="AQ447" s="159">
        <f>IFERROR(VLOOKUP(Table1[[#This Row],[RespondentID]],'All Data'!$A448:$CN1020,86,FALSE),"unknown")</f>
        <v>0</v>
      </c>
      <c r="AR447" s="159" t="str">
        <f>IFERROR(VLOOKUP(Table1[[#This Row],[RespondentID]],'All Data'!$A448:$CN1020,87,FALSE),"unknown")</f>
        <v xml:space="preserve"> </v>
      </c>
      <c r="AS447" s="159">
        <f>IFERROR(VLOOKUP(Table1[[#This Row],[RespondentID]],'All Data'!$A448:$CN1020,88,FALSE),"unknown")</f>
        <v>0</v>
      </c>
      <c r="AT447" s="159">
        <f>IFERROR(VLOOKUP(Table1[[#This Row],[RespondentID]],'All Data'!$A448:$CN1020,89,FALSE),"unknown")</f>
        <v>0</v>
      </c>
      <c r="AU447" s="159">
        <f>IFERROR(VLOOKUP(Table1[[#This Row],[RespondentID]],'All Data'!$A448:$CN1020,90,FALSE),"unknown")</f>
        <v>0</v>
      </c>
      <c r="AV447" s="159">
        <f>IFERROR(VLOOKUP(Table1[[#This Row],[RespondentID]],'All Data'!$A448:$CN1020,91,FALSE),"unknown")</f>
        <v>0</v>
      </c>
      <c r="AW447" s="159">
        <f>IFERROR(VLOOKUP(Table1[[#This Row],[RespondentID]],'All Data'!$A448:$CN1020,92,FALSE),"unknown")</f>
        <v>0</v>
      </c>
    </row>
    <row r="448" spans="1:49" x14ac:dyDescent="0.35">
      <c r="A448" s="6">
        <v>5661428805</v>
      </c>
      <c r="B448" s="6"/>
      <c r="C448" s="6"/>
      <c r="D448" s="6"/>
      <c r="E448" s="6" t="s">
        <v>21</v>
      </c>
      <c r="F448" s="6"/>
      <c r="G448" s="6"/>
      <c r="H448" s="6" t="s">
        <v>24</v>
      </c>
      <c r="I448" s="6" t="s">
        <v>25</v>
      </c>
      <c r="J448" s="6"/>
      <c r="K448" s="6"/>
      <c r="L448" s="6"/>
      <c r="M448" s="6"/>
      <c r="N448" s="6"/>
      <c r="O448" s="8"/>
      <c r="P448" s="8">
        <f t="shared" si="108"/>
        <v>3</v>
      </c>
      <c r="Q448" s="9">
        <f t="shared" si="109"/>
        <v>1</v>
      </c>
      <c r="R448" s="8"/>
      <c r="S448" s="8">
        <f t="shared" si="125"/>
        <v>0</v>
      </c>
      <c r="T448" s="8">
        <f t="shared" si="110"/>
        <v>0</v>
      </c>
      <c r="U448" s="8">
        <f t="shared" si="111"/>
        <v>0</v>
      </c>
      <c r="V448" s="88">
        <f t="shared" si="112"/>
        <v>1</v>
      </c>
      <c r="W448" s="88">
        <f t="shared" si="113"/>
        <v>0</v>
      </c>
      <c r="X448" s="88">
        <f t="shared" si="114"/>
        <v>0</v>
      </c>
      <c r="Y448" s="88">
        <f t="shared" si="115"/>
        <v>1</v>
      </c>
      <c r="Z448" s="88">
        <f t="shared" si="116"/>
        <v>1</v>
      </c>
      <c r="AA448" s="88">
        <f t="shared" si="117"/>
        <v>0</v>
      </c>
      <c r="AB448" s="88">
        <f t="shared" si="118"/>
        <v>0</v>
      </c>
      <c r="AC448" s="88">
        <f t="shared" si="119"/>
        <v>0</v>
      </c>
      <c r="AD448" s="88">
        <f t="shared" si="120"/>
        <v>0</v>
      </c>
      <c r="AE448" s="88">
        <f t="shared" si="121"/>
        <v>0</v>
      </c>
      <c r="AF448" s="8"/>
      <c r="AG448" s="8"/>
      <c r="AH448" s="8">
        <f t="shared" si="122"/>
        <v>3</v>
      </c>
      <c r="AI448" s="8">
        <f t="shared" si="123"/>
        <v>3</v>
      </c>
      <c r="AJ448" s="8" t="str">
        <f t="shared" si="124"/>
        <v>Correct</v>
      </c>
      <c r="AK448" s="8"/>
      <c r="AL448" s="159" t="str">
        <f>IFERROR(VLOOKUP(Table1[[#This Row],[RespondentID]],'All Data'!$A449:$CN1021,81,FALSE),"unknown")</f>
        <v>Female</v>
      </c>
      <c r="AM448" s="159">
        <f>IFERROR(VLOOKUP(Table1[[#This Row],[RespondentID]],'All Data'!$A449:$CN1021,82,FALSE),"unknown")</f>
        <v>28</v>
      </c>
      <c r="AN448" s="159" t="str">
        <f>IFERROR(VLOOKUP(Table1[[#This Row],[RespondentID]],'All Data'!$A449:$CN1021,83,FALSE),"unknown")</f>
        <v>Nassau</v>
      </c>
      <c r="AO448" s="159" t="str">
        <f>IFERROR(VLOOKUP(Table1[[#This Row],[RespondentID]],'All Data'!$A449:$CN1021,84,FALSE),"unknown")</f>
        <v>Albertson, 11507</v>
      </c>
      <c r="AP448" s="159">
        <f>IFERROR(VLOOKUP(Table1[[#This Row],[RespondentID]],'All Data'!$A449:$CN1021,85,FALSE),"unknown")</f>
        <v>0</v>
      </c>
      <c r="AQ448" s="159">
        <f>IFERROR(VLOOKUP(Table1[[#This Row],[RespondentID]],'All Data'!$A449:$CN1021,86,FALSE),"unknown")</f>
        <v>0</v>
      </c>
      <c r="AR448" s="159" t="str">
        <f>IFERROR(VLOOKUP(Table1[[#This Row],[RespondentID]],'All Data'!$A449:$CN1021,87,FALSE),"unknown")</f>
        <v xml:space="preserve"> </v>
      </c>
      <c r="AS448" s="159">
        <f>IFERROR(VLOOKUP(Table1[[#This Row],[RespondentID]],'All Data'!$A449:$CN1021,88,FALSE),"unknown")</f>
        <v>0</v>
      </c>
      <c r="AT448" s="159">
        <f>IFERROR(VLOOKUP(Table1[[#This Row],[RespondentID]],'All Data'!$A449:$CN1021,89,FALSE),"unknown")</f>
        <v>0</v>
      </c>
      <c r="AU448" s="159">
        <f>IFERROR(VLOOKUP(Table1[[#This Row],[RespondentID]],'All Data'!$A449:$CN1021,90,FALSE),"unknown")</f>
        <v>0</v>
      </c>
      <c r="AV448" s="159">
        <f>IFERROR(VLOOKUP(Table1[[#This Row],[RespondentID]],'All Data'!$A449:$CN1021,91,FALSE),"unknown")</f>
        <v>0</v>
      </c>
      <c r="AW448" s="159">
        <f>IFERROR(VLOOKUP(Table1[[#This Row],[RespondentID]],'All Data'!$A449:$CN1021,92,FALSE),"unknown")</f>
        <v>0</v>
      </c>
    </row>
    <row r="449" spans="1:49" x14ac:dyDescent="0.35">
      <c r="A449" s="6">
        <v>5660954662</v>
      </c>
      <c r="B449" s="6"/>
      <c r="C449" s="6"/>
      <c r="D449" s="6"/>
      <c r="E449" s="6"/>
      <c r="F449" s="6"/>
      <c r="G449" s="6" t="s">
        <v>23</v>
      </c>
      <c r="H449" s="6"/>
      <c r="I449" s="6"/>
      <c r="J449" s="6" t="s">
        <v>26</v>
      </c>
      <c r="K449" s="6"/>
      <c r="L449" s="6"/>
      <c r="M449" s="6"/>
      <c r="N449" s="6" t="s">
        <v>30</v>
      </c>
      <c r="O449" s="8"/>
      <c r="P449" s="8">
        <f t="shared" si="108"/>
        <v>3</v>
      </c>
      <c r="Q449" s="10">
        <f t="shared" si="109"/>
        <v>1</v>
      </c>
      <c r="R449" s="8"/>
      <c r="S449" s="8">
        <f t="shared" si="125"/>
        <v>0</v>
      </c>
      <c r="T449" s="8">
        <f t="shared" si="110"/>
        <v>0</v>
      </c>
      <c r="U449" s="8">
        <f t="shared" si="111"/>
        <v>0</v>
      </c>
      <c r="V449" s="88">
        <f t="shared" si="112"/>
        <v>0</v>
      </c>
      <c r="W449" s="88">
        <f t="shared" si="113"/>
        <v>0</v>
      </c>
      <c r="X449" s="88">
        <f t="shared" si="114"/>
        <v>1</v>
      </c>
      <c r="Y449" s="88">
        <f t="shared" si="115"/>
        <v>0</v>
      </c>
      <c r="Z449" s="88">
        <f t="shared" si="116"/>
        <v>0</v>
      </c>
      <c r="AA449" s="88">
        <f t="shared" si="117"/>
        <v>1</v>
      </c>
      <c r="AB449" s="88">
        <f t="shared" si="118"/>
        <v>0</v>
      </c>
      <c r="AC449" s="88">
        <f t="shared" si="119"/>
        <v>0</v>
      </c>
      <c r="AD449" s="88">
        <f t="shared" si="120"/>
        <v>0</v>
      </c>
      <c r="AE449" s="88">
        <f t="shared" si="121"/>
        <v>1</v>
      </c>
      <c r="AF449" s="8"/>
      <c r="AG449" s="8"/>
      <c r="AH449" s="8">
        <f t="shared" si="122"/>
        <v>3</v>
      </c>
      <c r="AI449" s="8">
        <f t="shared" si="123"/>
        <v>3</v>
      </c>
      <c r="AJ449" s="8" t="str">
        <f t="shared" si="124"/>
        <v>Correct</v>
      </c>
      <c r="AK449" s="8"/>
      <c r="AL449" s="159" t="str">
        <f>IFERROR(VLOOKUP(Table1[[#This Row],[RespondentID]],'All Data'!$A450:$CN1022,81,FALSE),"unknown")</f>
        <v>Female</v>
      </c>
      <c r="AM449" s="159">
        <f>IFERROR(VLOOKUP(Table1[[#This Row],[RespondentID]],'All Data'!$A450:$CN1022,82,FALSE),"unknown")</f>
        <v>36</v>
      </c>
      <c r="AN449" s="159" t="str">
        <f>IFERROR(VLOOKUP(Table1[[#This Row],[RespondentID]],'All Data'!$A450:$CN1022,83,FALSE),"unknown")</f>
        <v>Queens</v>
      </c>
      <c r="AO449" s="159">
        <f>IFERROR(VLOOKUP(Table1[[#This Row],[RespondentID]],'All Data'!$A450:$CN1022,84,FALSE),"unknown")</f>
        <v>0</v>
      </c>
      <c r="AP449" s="159" t="str">
        <f>IFERROR(VLOOKUP(Table1[[#This Row],[RespondentID]],'All Data'!$A450:$CN1022,85,FALSE),"unknown")</f>
        <v>White/Caucasian</v>
      </c>
      <c r="AQ449" s="159" t="str">
        <f>IFERROR(VLOOKUP(Table1[[#This Row],[RespondentID]],'All Data'!$A450:$CN1022,86,FALSE),"unknown")</f>
        <v>Yes</v>
      </c>
      <c r="AR449" s="159" t="str">
        <f>IFERROR(VLOOKUP(Table1[[#This Row],[RespondentID]],'All Data'!$A450:$CN1022,87,FALSE),"unknown")</f>
        <v xml:space="preserve"> Spanish </v>
      </c>
      <c r="AS449" s="159" t="str">
        <f>IFERROR(VLOOKUP(Table1[[#This Row],[RespondentID]],'All Data'!$A450:$CN1022,88,FALSE),"unknown")</f>
        <v>$0-$19,999</v>
      </c>
      <c r="AT449" s="159" t="str">
        <f>IFERROR(VLOOKUP(Table1[[#This Row],[RespondentID]],'All Data'!$A450:$CN1022,89,FALSE),"unknown")</f>
        <v>Some high school</v>
      </c>
      <c r="AU449" s="159" t="str">
        <f>IFERROR(VLOOKUP(Table1[[#This Row],[RespondentID]],'All Data'!$A450:$CN1022,90,FALSE),"unknown")</f>
        <v>Employed for wages</v>
      </c>
      <c r="AV449" s="159" t="str">
        <f>IFERROR(VLOOKUP(Table1[[#This Row],[RespondentID]],'All Data'!$A450:$CN1022,91,FALSE),"unknown")</f>
        <v>Yes</v>
      </c>
      <c r="AW449" s="159" t="str">
        <f>IFERROR(VLOOKUP(Table1[[#This Row],[RespondentID]],'All Data'!$A450:$CN1022,92,FALSE),"unknown")</f>
        <v>Yes</v>
      </c>
    </row>
    <row r="450" spans="1:49" x14ac:dyDescent="0.35">
      <c r="A450" s="6">
        <v>5660954444</v>
      </c>
      <c r="B450" s="6"/>
      <c r="C450" s="6"/>
      <c r="D450" s="6"/>
      <c r="E450" s="6"/>
      <c r="F450" s="6"/>
      <c r="G450" s="6" t="s">
        <v>23</v>
      </c>
      <c r="H450" s="6"/>
      <c r="I450" s="6"/>
      <c r="J450" s="6" t="s">
        <v>26</v>
      </c>
      <c r="K450" s="6"/>
      <c r="L450" s="6"/>
      <c r="M450" s="6"/>
      <c r="N450" s="6" t="s">
        <v>30</v>
      </c>
      <c r="O450" s="8"/>
      <c r="P450" s="8">
        <f t="shared" ref="P450:P481" si="126">COUNTA(B450:N450)</f>
        <v>3</v>
      </c>
      <c r="Q450" s="9">
        <f t="shared" ref="Q450:Q481" si="127">3/P450</f>
        <v>1</v>
      </c>
      <c r="R450" s="8"/>
      <c r="S450" s="8">
        <f t="shared" si="125"/>
        <v>0</v>
      </c>
      <c r="T450" s="8">
        <f t="shared" ref="T450:T481" si="128">IF($P450&lt;3,IF($C450=$C$1,1,0),IF($C450=$C$1,$Q450,0))</f>
        <v>0</v>
      </c>
      <c r="U450" s="8">
        <f t="shared" ref="U450:U481" si="129">IF($P450&lt;3,IF($D450=$D$1,1,0),IF($D450=$D$1,$Q450,0))</f>
        <v>0</v>
      </c>
      <c r="V450" s="88">
        <f t="shared" ref="V450:V481" si="130">IF($P450&lt;3,IF($E450=$E$1,1,0),IF($E450=$E$1,$Q450,0))</f>
        <v>0</v>
      </c>
      <c r="W450" s="88">
        <f t="shared" ref="W450:W481" si="131">IF($P450&lt;3,IF($F450=$F$1,1,0),IF($F450=$F$1,$Q450,0))</f>
        <v>0</v>
      </c>
      <c r="X450" s="88">
        <f t="shared" ref="X450:X481" si="132">IF($P450&lt;3,IF($G450=$G$1,1,0),IF($G450=$G$1,$Q450,0))</f>
        <v>1</v>
      </c>
      <c r="Y450" s="88">
        <f t="shared" ref="Y450:Y481" si="133">IF($P450&lt;3,IF($H450=$H$1,1,0),IF($H450=$H$1,$Q450,0))</f>
        <v>0</v>
      </c>
      <c r="Z450" s="88">
        <f t="shared" ref="Z450:Z481" si="134">IF($P450&lt;3,IF($I450=$I$1,1,0),IF($I450=$I$1,$Q450,0))</f>
        <v>0</v>
      </c>
      <c r="AA450" s="88">
        <f t="shared" ref="AA450:AA481" si="135">IF($P450&lt;3,IF($J450=$J$1,1,0),IF($J450=$J$1,$Q450,0))</f>
        <v>1</v>
      </c>
      <c r="AB450" s="88">
        <f t="shared" ref="AB450:AB481" si="136">IF($P450&lt;3,IF($K450=$K$1,1,0),IF($K450=$K$1,$Q450,0))</f>
        <v>0</v>
      </c>
      <c r="AC450" s="88">
        <f t="shared" ref="AC450:AC481" si="137">IF($P450&lt;3,IF($L450=$L$1,1,0),IF($L450=$L$1,$Q450,0))</f>
        <v>0</v>
      </c>
      <c r="AD450" s="88">
        <f t="shared" ref="AD450:AD481" si="138">IF($P450&lt;3,IF($M450=$M$1,1,0),IF($M450=$M$1,$Q450,0))</f>
        <v>0</v>
      </c>
      <c r="AE450" s="88">
        <f t="shared" ref="AE450:AE481" si="139">IF($P450&lt;3,IF($N450=$N$1,1,0),IF($N450=$N$1,$Q450,0))</f>
        <v>1</v>
      </c>
      <c r="AF450" s="8"/>
      <c r="AG450" s="8"/>
      <c r="AH450" s="8">
        <f t="shared" ref="AH450:AH481" si="140">SUM(S450:AE450)</f>
        <v>3</v>
      </c>
      <c r="AI450" s="8">
        <f t="shared" ref="AI450:AI481" si="141">P450</f>
        <v>3</v>
      </c>
      <c r="AJ450" s="8" t="str">
        <f t="shared" ref="AJ450:AJ481" si="142">IF(AH450=AI450,"Correct",IF(AH450=3,"Correct","Wrong"))</f>
        <v>Correct</v>
      </c>
      <c r="AK450" s="8"/>
      <c r="AL450" s="159" t="str">
        <f>IFERROR(VLOOKUP(Table1[[#This Row],[RespondentID]],'All Data'!$A451:$CN1023,81,FALSE),"unknown")</f>
        <v>Female</v>
      </c>
      <c r="AM450" s="159">
        <f>IFERROR(VLOOKUP(Table1[[#This Row],[RespondentID]],'All Data'!$A451:$CN1023,82,FALSE),"unknown")</f>
        <v>36</v>
      </c>
      <c r="AN450" s="159" t="str">
        <f>IFERROR(VLOOKUP(Table1[[#This Row],[RespondentID]],'All Data'!$A451:$CN1023,83,FALSE),"unknown")</f>
        <v>Suffolk</v>
      </c>
      <c r="AO450" s="159" t="str">
        <f>IFERROR(VLOOKUP(Table1[[#This Row],[RespondentID]],'All Data'!$A451:$CN1023,84,FALSE),"unknown")</f>
        <v>Amagansett, 11930</v>
      </c>
      <c r="AP450" s="159">
        <f>IFERROR(VLOOKUP(Table1[[#This Row],[RespondentID]],'All Data'!$A451:$CN1023,85,FALSE),"unknown")</f>
        <v>0</v>
      </c>
      <c r="AQ450" s="159">
        <f>IFERROR(VLOOKUP(Table1[[#This Row],[RespondentID]],'All Data'!$A451:$CN1023,86,FALSE),"unknown")</f>
        <v>0</v>
      </c>
      <c r="AR450" s="159" t="str">
        <f>IFERROR(VLOOKUP(Table1[[#This Row],[RespondentID]],'All Data'!$A451:$CN1023,87,FALSE),"unknown")</f>
        <v xml:space="preserve"> </v>
      </c>
      <c r="AS450" s="159">
        <f>IFERROR(VLOOKUP(Table1[[#This Row],[RespondentID]],'All Data'!$A451:$CN1023,88,FALSE),"unknown")</f>
        <v>0</v>
      </c>
      <c r="AT450" s="159">
        <f>IFERROR(VLOOKUP(Table1[[#This Row],[RespondentID]],'All Data'!$A451:$CN1023,89,FALSE),"unknown")</f>
        <v>0</v>
      </c>
      <c r="AU450" s="159">
        <f>IFERROR(VLOOKUP(Table1[[#This Row],[RespondentID]],'All Data'!$A451:$CN1023,90,FALSE),"unknown")</f>
        <v>0</v>
      </c>
      <c r="AV450" s="159">
        <f>IFERROR(VLOOKUP(Table1[[#This Row],[RespondentID]],'All Data'!$A451:$CN1023,91,FALSE),"unknown")</f>
        <v>0</v>
      </c>
      <c r="AW450" s="159">
        <f>IFERROR(VLOOKUP(Table1[[#This Row],[RespondentID]],'All Data'!$A451:$CN1023,92,FALSE),"unknown")</f>
        <v>0</v>
      </c>
    </row>
    <row r="451" spans="1:49" x14ac:dyDescent="0.35">
      <c r="A451" s="6">
        <v>5660954142</v>
      </c>
      <c r="B451" s="6"/>
      <c r="C451" s="6"/>
      <c r="D451" s="6"/>
      <c r="E451" s="6"/>
      <c r="F451" s="6"/>
      <c r="G451" s="6"/>
      <c r="H451" s="6"/>
      <c r="I451" s="6"/>
      <c r="J451" s="6" t="s">
        <v>26</v>
      </c>
      <c r="K451" s="6"/>
      <c r="L451" s="6"/>
      <c r="M451" s="6" t="s">
        <v>29</v>
      </c>
      <c r="N451" s="6" t="s">
        <v>30</v>
      </c>
      <c r="O451" s="8"/>
      <c r="P451" s="8">
        <f t="shared" si="126"/>
        <v>3</v>
      </c>
      <c r="Q451" s="10">
        <f t="shared" si="127"/>
        <v>1</v>
      </c>
      <c r="R451" s="8"/>
      <c r="S451" s="8">
        <f t="shared" si="125"/>
        <v>0</v>
      </c>
      <c r="T451" s="8">
        <f t="shared" si="128"/>
        <v>0</v>
      </c>
      <c r="U451" s="8">
        <f t="shared" si="129"/>
        <v>0</v>
      </c>
      <c r="V451" s="88">
        <f t="shared" si="130"/>
        <v>0</v>
      </c>
      <c r="W451" s="88">
        <f t="shared" si="131"/>
        <v>0</v>
      </c>
      <c r="X451" s="88">
        <f t="shared" si="132"/>
        <v>0</v>
      </c>
      <c r="Y451" s="88">
        <f t="shared" si="133"/>
        <v>0</v>
      </c>
      <c r="Z451" s="88">
        <f t="shared" si="134"/>
        <v>0</v>
      </c>
      <c r="AA451" s="88">
        <f t="shared" si="135"/>
        <v>1</v>
      </c>
      <c r="AB451" s="88">
        <f t="shared" si="136"/>
        <v>0</v>
      </c>
      <c r="AC451" s="88">
        <f t="shared" si="137"/>
        <v>0</v>
      </c>
      <c r="AD451" s="88">
        <f t="shared" si="138"/>
        <v>1</v>
      </c>
      <c r="AE451" s="88">
        <f t="shared" si="139"/>
        <v>1</v>
      </c>
      <c r="AF451" s="8"/>
      <c r="AG451" s="8"/>
      <c r="AH451" s="8">
        <f t="shared" si="140"/>
        <v>3</v>
      </c>
      <c r="AI451" s="8">
        <f t="shared" si="141"/>
        <v>3</v>
      </c>
      <c r="AJ451" s="8" t="str">
        <f t="shared" si="142"/>
        <v>Correct</v>
      </c>
      <c r="AK451" s="8"/>
      <c r="AL451" s="159" t="str">
        <f>IFERROR(VLOOKUP(Table1[[#This Row],[RespondentID]],'All Data'!$A452:$CN1024,81,FALSE),"unknown")</f>
        <v>Female</v>
      </c>
      <c r="AM451" s="159">
        <f>IFERROR(VLOOKUP(Table1[[#This Row],[RespondentID]],'All Data'!$A452:$CN1024,82,FALSE),"unknown")</f>
        <v>36</v>
      </c>
      <c r="AN451" s="159" t="str">
        <f>IFERROR(VLOOKUP(Table1[[#This Row],[RespondentID]],'All Data'!$A452:$CN1024,83,FALSE),"unknown")</f>
        <v>Nassau</v>
      </c>
      <c r="AO451" s="159">
        <f>IFERROR(VLOOKUP(Table1[[#This Row],[RespondentID]],'All Data'!$A452:$CN1024,84,FALSE),"unknown")</f>
        <v>0</v>
      </c>
      <c r="AP451" s="159">
        <f>IFERROR(VLOOKUP(Table1[[#This Row],[RespondentID]],'All Data'!$A452:$CN1024,85,FALSE),"unknown")</f>
        <v>0</v>
      </c>
      <c r="AQ451" s="159">
        <f>IFERROR(VLOOKUP(Table1[[#This Row],[RespondentID]],'All Data'!$A452:$CN1024,86,FALSE),"unknown")</f>
        <v>0</v>
      </c>
      <c r="AR451" s="159" t="str">
        <f>IFERROR(VLOOKUP(Table1[[#This Row],[RespondentID]],'All Data'!$A452:$CN1024,87,FALSE),"unknown")</f>
        <v xml:space="preserve"> </v>
      </c>
      <c r="AS451" s="159">
        <f>IFERROR(VLOOKUP(Table1[[#This Row],[RespondentID]],'All Data'!$A452:$CN1024,88,FALSE),"unknown")</f>
        <v>0</v>
      </c>
      <c r="AT451" s="159">
        <f>IFERROR(VLOOKUP(Table1[[#This Row],[RespondentID]],'All Data'!$A452:$CN1024,89,FALSE),"unknown")</f>
        <v>0</v>
      </c>
      <c r="AU451" s="159">
        <f>IFERROR(VLOOKUP(Table1[[#This Row],[RespondentID]],'All Data'!$A452:$CN1024,90,FALSE),"unknown")</f>
        <v>0</v>
      </c>
      <c r="AV451" s="159">
        <f>IFERROR(VLOOKUP(Table1[[#This Row],[RespondentID]],'All Data'!$A452:$CN1024,91,FALSE),"unknown")</f>
        <v>0</v>
      </c>
      <c r="AW451" s="159">
        <f>IFERROR(VLOOKUP(Table1[[#This Row],[RespondentID]],'All Data'!$A452:$CN1024,92,FALSE),"unknown")</f>
        <v>0</v>
      </c>
    </row>
    <row r="452" spans="1:49" x14ac:dyDescent="0.35">
      <c r="A452" s="6">
        <v>5659700646</v>
      </c>
      <c r="B452" s="6"/>
      <c r="C452" s="6"/>
      <c r="D452" s="6"/>
      <c r="E452" s="6"/>
      <c r="F452" s="6" t="s">
        <v>22</v>
      </c>
      <c r="G452" s="6"/>
      <c r="H452" s="6"/>
      <c r="I452" s="6"/>
      <c r="J452" s="6"/>
      <c r="K452" s="6"/>
      <c r="L452" s="6"/>
      <c r="M452" s="6" t="s">
        <v>29</v>
      </c>
      <c r="N452" s="6" t="s">
        <v>30</v>
      </c>
      <c r="O452" s="8"/>
      <c r="P452" s="8">
        <f t="shared" si="126"/>
        <v>3</v>
      </c>
      <c r="Q452" s="9">
        <f t="shared" si="127"/>
        <v>1</v>
      </c>
      <c r="R452" s="8"/>
      <c r="S452" s="8">
        <f t="shared" ref="S452:S481" si="143">IF($P452&lt;3,IF($B452=$B$1,1,0),IF($B452=$B$1,$Q452,0))</f>
        <v>0</v>
      </c>
      <c r="T452" s="8">
        <f t="shared" si="128"/>
        <v>0</v>
      </c>
      <c r="U452" s="8">
        <f t="shared" si="129"/>
        <v>0</v>
      </c>
      <c r="V452" s="88">
        <f t="shared" si="130"/>
        <v>0</v>
      </c>
      <c r="W452" s="88">
        <f t="shared" si="131"/>
        <v>1</v>
      </c>
      <c r="X452" s="88">
        <f t="shared" si="132"/>
        <v>0</v>
      </c>
      <c r="Y452" s="88">
        <f t="shared" si="133"/>
        <v>0</v>
      </c>
      <c r="Z452" s="88">
        <f t="shared" si="134"/>
        <v>0</v>
      </c>
      <c r="AA452" s="88">
        <f t="shared" si="135"/>
        <v>0</v>
      </c>
      <c r="AB452" s="88">
        <f t="shared" si="136"/>
        <v>0</v>
      </c>
      <c r="AC452" s="88">
        <f t="shared" si="137"/>
        <v>0</v>
      </c>
      <c r="AD452" s="88">
        <f t="shared" si="138"/>
        <v>1</v>
      </c>
      <c r="AE452" s="88">
        <f t="shared" si="139"/>
        <v>1</v>
      </c>
      <c r="AF452" s="8"/>
      <c r="AG452" s="8"/>
      <c r="AH452" s="8">
        <f t="shared" si="140"/>
        <v>3</v>
      </c>
      <c r="AI452" s="8">
        <f t="shared" si="141"/>
        <v>3</v>
      </c>
      <c r="AJ452" s="8" t="str">
        <f t="shared" si="142"/>
        <v>Correct</v>
      </c>
      <c r="AK452" s="8"/>
      <c r="AL452" s="159" t="str">
        <f>IFERROR(VLOOKUP(Table1[[#This Row],[RespondentID]],'All Data'!$A453:$CN1025,81,FALSE),"unknown")</f>
        <v>Female</v>
      </c>
      <c r="AM452" s="159">
        <f>IFERROR(VLOOKUP(Table1[[#This Row],[RespondentID]],'All Data'!$A453:$CN1025,82,FALSE),"unknown")</f>
        <v>17</v>
      </c>
      <c r="AN452" s="159" t="str">
        <f>IFERROR(VLOOKUP(Table1[[#This Row],[RespondentID]],'All Data'!$A453:$CN1025,83,FALSE),"unknown")</f>
        <v>Suffolk</v>
      </c>
      <c r="AO452" s="159" t="str">
        <f>IFERROR(VLOOKUP(Table1[[#This Row],[RespondentID]],'All Data'!$A453:$CN1025,84,FALSE),"unknown")</f>
        <v>Amagansett, 11930</v>
      </c>
      <c r="AP452" s="159" t="str">
        <f>IFERROR(VLOOKUP(Table1[[#This Row],[RespondentID]],'All Data'!$A453:$CN1025,85,FALSE),"unknown")</f>
        <v>White/Caucasian</v>
      </c>
      <c r="AQ452" s="159" t="str">
        <f>IFERROR(VLOOKUP(Table1[[#This Row],[RespondentID]],'All Data'!$A453:$CN1025,86,FALSE),"unknown")</f>
        <v>No</v>
      </c>
      <c r="AR452" s="159" t="str">
        <f>IFERROR(VLOOKUP(Table1[[#This Row],[RespondentID]],'All Data'!$A453:$CN1025,87,FALSE),"unknown")</f>
        <v xml:space="preserve"> Spanish </v>
      </c>
      <c r="AS452" s="159" t="str">
        <f>IFERROR(VLOOKUP(Table1[[#This Row],[RespondentID]],'All Data'!$A453:$CN1025,88,FALSE),"unknown")</f>
        <v>Over $125,000</v>
      </c>
      <c r="AT452" s="159" t="str">
        <f>IFERROR(VLOOKUP(Table1[[#This Row],[RespondentID]],'All Data'!$A453:$CN1025,89,FALSE),"unknown")</f>
        <v>High school graduate</v>
      </c>
      <c r="AU452" s="159" t="str">
        <f>IFERROR(VLOOKUP(Table1[[#This Row],[RespondentID]],'All Data'!$A453:$CN1025,90,FALSE),"unknown")</f>
        <v>Student</v>
      </c>
      <c r="AV452" s="159" t="str">
        <f>IFERROR(VLOOKUP(Table1[[#This Row],[RespondentID]],'All Data'!$A453:$CN1025,91,FALSE),"unknown")</f>
        <v>No</v>
      </c>
      <c r="AW452" s="159" t="str">
        <f>IFERROR(VLOOKUP(Table1[[#This Row],[RespondentID]],'All Data'!$A453:$CN1025,92,FALSE),"unknown")</f>
        <v>Yes</v>
      </c>
    </row>
    <row r="453" spans="1:49" x14ac:dyDescent="0.35">
      <c r="A453" s="6">
        <v>5659700274</v>
      </c>
      <c r="B453" s="6"/>
      <c r="C453" s="6"/>
      <c r="D453" s="6"/>
      <c r="E453" s="6"/>
      <c r="F453" s="6" t="s">
        <v>22</v>
      </c>
      <c r="G453" s="6"/>
      <c r="H453" s="6" t="s">
        <v>24</v>
      </c>
      <c r="I453" s="6"/>
      <c r="J453" s="6"/>
      <c r="K453" s="6"/>
      <c r="L453" s="6"/>
      <c r="M453" s="6" t="s">
        <v>29</v>
      </c>
      <c r="N453" s="6"/>
      <c r="O453" s="8"/>
      <c r="P453" s="8">
        <f t="shared" si="126"/>
        <v>3</v>
      </c>
      <c r="Q453" s="10">
        <f t="shared" si="127"/>
        <v>1</v>
      </c>
      <c r="R453" s="8"/>
      <c r="S453" s="8">
        <f t="shared" si="143"/>
        <v>0</v>
      </c>
      <c r="T453" s="8">
        <f t="shared" si="128"/>
        <v>0</v>
      </c>
      <c r="U453" s="8">
        <f t="shared" si="129"/>
        <v>0</v>
      </c>
      <c r="V453" s="88">
        <f t="shared" si="130"/>
        <v>0</v>
      </c>
      <c r="W453" s="88">
        <f t="shared" si="131"/>
        <v>1</v>
      </c>
      <c r="X453" s="88">
        <f t="shared" si="132"/>
        <v>0</v>
      </c>
      <c r="Y453" s="88">
        <f t="shared" si="133"/>
        <v>1</v>
      </c>
      <c r="Z453" s="88">
        <f t="shared" si="134"/>
        <v>0</v>
      </c>
      <c r="AA453" s="88">
        <f t="shared" si="135"/>
        <v>0</v>
      </c>
      <c r="AB453" s="88">
        <f t="shared" si="136"/>
        <v>0</v>
      </c>
      <c r="AC453" s="88">
        <f t="shared" si="137"/>
        <v>0</v>
      </c>
      <c r="AD453" s="88">
        <f t="shared" si="138"/>
        <v>1</v>
      </c>
      <c r="AE453" s="88">
        <f t="shared" si="139"/>
        <v>0</v>
      </c>
      <c r="AF453" s="8"/>
      <c r="AG453" s="8"/>
      <c r="AH453" s="8">
        <f t="shared" si="140"/>
        <v>3</v>
      </c>
      <c r="AI453" s="8">
        <f t="shared" si="141"/>
        <v>3</v>
      </c>
      <c r="AJ453" s="8" t="str">
        <f t="shared" si="142"/>
        <v>Correct</v>
      </c>
      <c r="AK453" s="8"/>
      <c r="AL453" s="159" t="str">
        <f>IFERROR(VLOOKUP(Table1[[#This Row],[RespondentID]],'All Data'!$A454:$CN1026,81,FALSE),"unknown")</f>
        <v>Female</v>
      </c>
      <c r="AM453" s="159">
        <f>IFERROR(VLOOKUP(Table1[[#This Row],[RespondentID]],'All Data'!$A454:$CN1026,82,FALSE),"unknown")</f>
        <v>17</v>
      </c>
      <c r="AN453" s="159" t="str">
        <f>IFERROR(VLOOKUP(Table1[[#This Row],[RespondentID]],'All Data'!$A454:$CN1026,83,FALSE),"unknown")</f>
        <v>Suffolk</v>
      </c>
      <c r="AO453" s="159" t="str">
        <f>IFERROR(VLOOKUP(Table1[[#This Row],[RespondentID]],'All Data'!$A454:$CN1026,84,FALSE),"unknown")</f>
        <v>Babylon, 11702</v>
      </c>
      <c r="AP453" s="159">
        <f>IFERROR(VLOOKUP(Table1[[#This Row],[RespondentID]],'All Data'!$A454:$CN1026,85,FALSE),"unknown")</f>
        <v>0</v>
      </c>
      <c r="AQ453" s="159">
        <f>IFERROR(VLOOKUP(Table1[[#This Row],[RespondentID]],'All Data'!$A454:$CN1026,86,FALSE),"unknown")</f>
        <v>0</v>
      </c>
      <c r="AR453" s="159" t="str">
        <f>IFERROR(VLOOKUP(Table1[[#This Row],[RespondentID]],'All Data'!$A454:$CN1026,87,FALSE),"unknown")</f>
        <v xml:space="preserve"> </v>
      </c>
      <c r="AS453" s="159">
        <f>IFERROR(VLOOKUP(Table1[[#This Row],[RespondentID]],'All Data'!$A454:$CN1026,88,FALSE),"unknown")</f>
        <v>0</v>
      </c>
      <c r="AT453" s="159">
        <f>IFERROR(VLOOKUP(Table1[[#This Row],[RespondentID]],'All Data'!$A454:$CN1026,89,FALSE),"unknown")</f>
        <v>0</v>
      </c>
      <c r="AU453" s="159">
        <f>IFERROR(VLOOKUP(Table1[[#This Row],[RespondentID]],'All Data'!$A454:$CN1026,90,FALSE),"unknown")</f>
        <v>0</v>
      </c>
      <c r="AV453" s="159">
        <f>IFERROR(VLOOKUP(Table1[[#This Row],[RespondentID]],'All Data'!$A454:$CN1026,91,FALSE),"unknown")</f>
        <v>0</v>
      </c>
      <c r="AW453" s="159">
        <f>IFERROR(VLOOKUP(Table1[[#This Row],[RespondentID]],'All Data'!$A454:$CN1026,92,FALSE),"unknown")</f>
        <v>0</v>
      </c>
    </row>
    <row r="454" spans="1:49" x14ac:dyDescent="0.35">
      <c r="A454" s="6">
        <v>5659422256</v>
      </c>
      <c r="B454" s="6"/>
      <c r="C454" s="6" t="s">
        <v>19</v>
      </c>
      <c r="D454" s="6" t="s">
        <v>20</v>
      </c>
      <c r="E454" s="6"/>
      <c r="F454" s="6"/>
      <c r="G454" s="6"/>
      <c r="H454" s="6"/>
      <c r="I454" s="6"/>
      <c r="J454" s="6" t="s">
        <v>26</v>
      </c>
      <c r="K454" s="6"/>
      <c r="L454" s="6"/>
      <c r="M454" s="6"/>
      <c r="N454" s="6"/>
      <c r="O454" s="8"/>
      <c r="P454" s="8">
        <f t="shared" si="126"/>
        <v>3</v>
      </c>
      <c r="Q454" s="9">
        <f t="shared" si="127"/>
        <v>1</v>
      </c>
      <c r="R454" s="8"/>
      <c r="S454" s="8">
        <f t="shared" si="143"/>
        <v>0</v>
      </c>
      <c r="T454" s="8">
        <f t="shared" si="128"/>
        <v>1</v>
      </c>
      <c r="U454" s="8">
        <f t="shared" si="129"/>
        <v>1</v>
      </c>
      <c r="V454" s="88">
        <f t="shared" si="130"/>
        <v>0</v>
      </c>
      <c r="W454" s="88">
        <f t="shared" si="131"/>
        <v>0</v>
      </c>
      <c r="X454" s="88">
        <f t="shared" si="132"/>
        <v>0</v>
      </c>
      <c r="Y454" s="88">
        <f t="shared" si="133"/>
        <v>0</v>
      </c>
      <c r="Z454" s="88">
        <f t="shared" si="134"/>
        <v>0</v>
      </c>
      <c r="AA454" s="88">
        <f t="shared" si="135"/>
        <v>1</v>
      </c>
      <c r="AB454" s="88">
        <f t="shared" si="136"/>
        <v>0</v>
      </c>
      <c r="AC454" s="88">
        <f t="shared" si="137"/>
        <v>0</v>
      </c>
      <c r="AD454" s="88">
        <f t="shared" si="138"/>
        <v>0</v>
      </c>
      <c r="AE454" s="88">
        <f t="shared" si="139"/>
        <v>0</v>
      </c>
      <c r="AF454" s="8"/>
      <c r="AG454" s="8"/>
      <c r="AH454" s="8">
        <f t="shared" si="140"/>
        <v>3</v>
      </c>
      <c r="AI454" s="8">
        <f t="shared" si="141"/>
        <v>3</v>
      </c>
      <c r="AJ454" s="8" t="str">
        <f t="shared" si="142"/>
        <v>Correct</v>
      </c>
      <c r="AK454" s="8"/>
      <c r="AL454" s="159">
        <f>IFERROR(VLOOKUP(Table1[[#This Row],[RespondentID]],'All Data'!$A455:$CN1027,81,FALSE),"unknown")</f>
        <v>0</v>
      </c>
      <c r="AM454" s="159">
        <f>IFERROR(VLOOKUP(Table1[[#This Row],[RespondentID]],'All Data'!$A455:$CN1027,82,FALSE),"unknown")</f>
        <v>0</v>
      </c>
      <c r="AN454" s="159">
        <f>IFERROR(VLOOKUP(Table1[[#This Row],[RespondentID]],'All Data'!$A455:$CN1027,83,FALSE),"unknown")</f>
        <v>0</v>
      </c>
      <c r="AO454" s="159">
        <f>IFERROR(VLOOKUP(Table1[[#This Row],[RespondentID]],'All Data'!$A455:$CN1027,84,FALSE),"unknown")</f>
        <v>0</v>
      </c>
      <c r="AP454" s="159">
        <f>IFERROR(VLOOKUP(Table1[[#This Row],[RespondentID]],'All Data'!$A455:$CN1027,85,FALSE),"unknown")</f>
        <v>0</v>
      </c>
      <c r="AQ454" s="159">
        <f>IFERROR(VLOOKUP(Table1[[#This Row],[RespondentID]],'All Data'!$A455:$CN1027,86,FALSE),"unknown")</f>
        <v>0</v>
      </c>
      <c r="AR454" s="159" t="str">
        <f>IFERROR(VLOOKUP(Table1[[#This Row],[RespondentID]],'All Data'!$A455:$CN1027,87,FALSE),"unknown")</f>
        <v xml:space="preserve"> </v>
      </c>
      <c r="AS454" s="159">
        <f>IFERROR(VLOOKUP(Table1[[#This Row],[RespondentID]],'All Data'!$A455:$CN1027,88,FALSE),"unknown")</f>
        <v>0</v>
      </c>
      <c r="AT454" s="159">
        <f>IFERROR(VLOOKUP(Table1[[#This Row],[RespondentID]],'All Data'!$A455:$CN1027,89,FALSE),"unknown")</f>
        <v>0</v>
      </c>
      <c r="AU454" s="159">
        <f>IFERROR(VLOOKUP(Table1[[#This Row],[RespondentID]],'All Data'!$A455:$CN1027,90,FALSE),"unknown")</f>
        <v>0</v>
      </c>
      <c r="AV454" s="159">
        <f>IFERROR(VLOOKUP(Table1[[#This Row],[RespondentID]],'All Data'!$A455:$CN1027,91,FALSE),"unknown")</f>
        <v>0</v>
      </c>
      <c r="AW454" s="159">
        <f>IFERROR(VLOOKUP(Table1[[#This Row],[RespondentID]],'All Data'!$A455:$CN1027,92,FALSE),"unknown")</f>
        <v>0</v>
      </c>
    </row>
    <row r="455" spans="1:49" x14ac:dyDescent="0.35">
      <c r="A455" s="6">
        <v>5658090968</v>
      </c>
      <c r="B455" s="6"/>
      <c r="C455" s="6"/>
      <c r="D455" s="6"/>
      <c r="E455" s="6" t="s">
        <v>21</v>
      </c>
      <c r="F455" s="6"/>
      <c r="G455" s="6"/>
      <c r="H455" s="6"/>
      <c r="I455" s="6"/>
      <c r="J455" s="6"/>
      <c r="K455" s="6"/>
      <c r="L455" s="6"/>
      <c r="M455" s="6"/>
      <c r="N455" s="6"/>
      <c r="O455" s="8"/>
      <c r="P455" s="8">
        <f t="shared" si="126"/>
        <v>1</v>
      </c>
      <c r="Q455" s="10">
        <f t="shared" si="127"/>
        <v>3</v>
      </c>
      <c r="R455" s="8"/>
      <c r="S455" s="8">
        <f t="shared" si="143"/>
        <v>0</v>
      </c>
      <c r="T455" s="8">
        <f t="shared" si="128"/>
        <v>0</v>
      </c>
      <c r="U455" s="8">
        <f t="shared" si="129"/>
        <v>0</v>
      </c>
      <c r="V455" s="88">
        <f t="shared" si="130"/>
        <v>1</v>
      </c>
      <c r="W455" s="88">
        <f t="shared" si="131"/>
        <v>0</v>
      </c>
      <c r="X455" s="88">
        <f t="shared" si="132"/>
        <v>0</v>
      </c>
      <c r="Y455" s="88">
        <f t="shared" si="133"/>
        <v>0</v>
      </c>
      <c r="Z455" s="88">
        <f t="shared" si="134"/>
        <v>0</v>
      </c>
      <c r="AA455" s="88">
        <f t="shared" si="135"/>
        <v>0</v>
      </c>
      <c r="AB455" s="88">
        <f t="shared" si="136"/>
        <v>0</v>
      </c>
      <c r="AC455" s="88">
        <f t="shared" si="137"/>
        <v>0</v>
      </c>
      <c r="AD455" s="88">
        <f t="shared" si="138"/>
        <v>0</v>
      </c>
      <c r="AE455" s="88">
        <f t="shared" si="139"/>
        <v>0</v>
      </c>
      <c r="AF455" s="8"/>
      <c r="AG455" s="8"/>
      <c r="AH455" s="8">
        <f t="shared" si="140"/>
        <v>1</v>
      </c>
      <c r="AI455" s="8">
        <f t="shared" si="141"/>
        <v>1</v>
      </c>
      <c r="AJ455" s="8" t="str">
        <f t="shared" si="142"/>
        <v>Correct</v>
      </c>
      <c r="AK455" s="8"/>
      <c r="AL455" s="159">
        <f>IFERROR(VLOOKUP(Table1[[#This Row],[RespondentID]],'All Data'!$A456:$CN1028,81,FALSE),"unknown")</f>
        <v>0</v>
      </c>
      <c r="AM455" s="159">
        <f>IFERROR(VLOOKUP(Table1[[#This Row],[RespondentID]],'All Data'!$A456:$CN1028,82,FALSE),"unknown")</f>
        <v>0</v>
      </c>
      <c r="AN455" s="159">
        <f>IFERROR(VLOOKUP(Table1[[#This Row],[RespondentID]],'All Data'!$A456:$CN1028,83,FALSE),"unknown")</f>
        <v>0</v>
      </c>
      <c r="AO455" s="159">
        <f>IFERROR(VLOOKUP(Table1[[#This Row],[RespondentID]],'All Data'!$A456:$CN1028,84,FALSE),"unknown")</f>
        <v>0</v>
      </c>
      <c r="AP455" s="159">
        <f>IFERROR(VLOOKUP(Table1[[#This Row],[RespondentID]],'All Data'!$A456:$CN1028,85,FALSE),"unknown")</f>
        <v>0</v>
      </c>
      <c r="AQ455" s="159">
        <f>IFERROR(VLOOKUP(Table1[[#This Row],[RespondentID]],'All Data'!$A456:$CN1028,86,FALSE),"unknown")</f>
        <v>0</v>
      </c>
      <c r="AR455" s="159" t="str">
        <f>IFERROR(VLOOKUP(Table1[[#This Row],[RespondentID]],'All Data'!$A456:$CN1028,87,FALSE),"unknown")</f>
        <v xml:space="preserve"> </v>
      </c>
      <c r="AS455" s="159">
        <f>IFERROR(VLOOKUP(Table1[[#This Row],[RespondentID]],'All Data'!$A456:$CN1028,88,FALSE),"unknown")</f>
        <v>0</v>
      </c>
      <c r="AT455" s="159">
        <f>IFERROR(VLOOKUP(Table1[[#This Row],[RespondentID]],'All Data'!$A456:$CN1028,89,FALSE),"unknown")</f>
        <v>0</v>
      </c>
      <c r="AU455" s="159">
        <f>IFERROR(VLOOKUP(Table1[[#This Row],[RespondentID]],'All Data'!$A456:$CN1028,90,FALSE),"unknown")</f>
        <v>0</v>
      </c>
      <c r="AV455" s="159">
        <f>IFERROR(VLOOKUP(Table1[[#This Row],[RespondentID]],'All Data'!$A456:$CN1028,91,FALSE),"unknown")</f>
        <v>0</v>
      </c>
      <c r="AW455" s="159">
        <f>IFERROR(VLOOKUP(Table1[[#This Row],[RespondentID]],'All Data'!$A456:$CN1028,92,FALSE),"unknown")</f>
        <v>0</v>
      </c>
    </row>
    <row r="456" spans="1:49" x14ac:dyDescent="0.35">
      <c r="A456" s="6">
        <v>5657230089</v>
      </c>
      <c r="B456" s="6"/>
      <c r="C456" s="6"/>
      <c r="D456" s="6"/>
      <c r="E456" s="6" t="s">
        <v>21</v>
      </c>
      <c r="F456" s="6"/>
      <c r="G456" s="6"/>
      <c r="H456" s="6"/>
      <c r="I456" s="6"/>
      <c r="J456" s="6"/>
      <c r="K456" s="6"/>
      <c r="L456" s="6"/>
      <c r="M456" s="6" t="s">
        <v>29</v>
      </c>
      <c r="N456" s="6"/>
      <c r="O456" s="8"/>
      <c r="P456" s="8">
        <f t="shared" si="126"/>
        <v>2</v>
      </c>
      <c r="Q456" s="9">
        <f t="shared" si="127"/>
        <v>1.5</v>
      </c>
      <c r="R456" s="8"/>
      <c r="S456" s="8">
        <f t="shared" si="143"/>
        <v>0</v>
      </c>
      <c r="T456" s="8">
        <f t="shared" si="128"/>
        <v>0</v>
      </c>
      <c r="U456" s="8">
        <f t="shared" si="129"/>
        <v>0</v>
      </c>
      <c r="V456" s="88">
        <f t="shared" si="130"/>
        <v>1</v>
      </c>
      <c r="W456" s="88">
        <f t="shared" si="131"/>
        <v>0</v>
      </c>
      <c r="X456" s="88">
        <f t="shared" si="132"/>
        <v>0</v>
      </c>
      <c r="Y456" s="88">
        <f t="shared" si="133"/>
        <v>0</v>
      </c>
      <c r="Z456" s="88">
        <f t="shared" si="134"/>
        <v>0</v>
      </c>
      <c r="AA456" s="88">
        <f t="shared" si="135"/>
        <v>0</v>
      </c>
      <c r="AB456" s="88">
        <f t="shared" si="136"/>
        <v>0</v>
      </c>
      <c r="AC456" s="88">
        <f t="shared" si="137"/>
        <v>0</v>
      </c>
      <c r="AD456" s="88">
        <f t="shared" si="138"/>
        <v>1</v>
      </c>
      <c r="AE456" s="88">
        <f t="shared" si="139"/>
        <v>0</v>
      </c>
      <c r="AF456" s="8"/>
      <c r="AG456" s="8"/>
      <c r="AH456" s="8">
        <f t="shared" si="140"/>
        <v>2</v>
      </c>
      <c r="AI456" s="8">
        <f t="shared" si="141"/>
        <v>2</v>
      </c>
      <c r="AJ456" s="8" t="str">
        <f t="shared" si="142"/>
        <v>Correct</v>
      </c>
      <c r="AK456" s="8"/>
      <c r="AL456" s="159" t="str">
        <f>IFERROR(VLOOKUP(Table1[[#This Row],[RespondentID]],'All Data'!$A457:$CN1029,81,FALSE),"unknown")</f>
        <v>Male</v>
      </c>
      <c r="AM456" s="159">
        <f>IFERROR(VLOOKUP(Table1[[#This Row],[RespondentID]],'All Data'!$A457:$CN1029,82,FALSE),"unknown")</f>
        <v>45</v>
      </c>
      <c r="AN456" s="159" t="str">
        <f>IFERROR(VLOOKUP(Table1[[#This Row],[RespondentID]],'All Data'!$A457:$CN1029,83,FALSE),"unknown")</f>
        <v>Queens</v>
      </c>
      <c r="AO456" s="159">
        <f>IFERROR(VLOOKUP(Table1[[#This Row],[RespondentID]],'All Data'!$A457:$CN1029,84,FALSE),"unknown")</f>
        <v>0</v>
      </c>
      <c r="AP456" s="159" t="str">
        <f>IFERROR(VLOOKUP(Table1[[#This Row],[RespondentID]],'All Data'!$A457:$CN1029,85,FALSE),"unknown")</f>
        <v>Otra (por favor especifique)</v>
      </c>
      <c r="AQ456" s="159" t="str">
        <f>IFERROR(VLOOKUP(Table1[[#This Row],[RespondentID]],'All Data'!$A457:$CN1029,86,FALSE),"unknown")</f>
        <v>Yes</v>
      </c>
      <c r="AR456" s="159" t="str">
        <f>IFERROR(VLOOKUP(Table1[[#This Row],[RespondentID]],'All Data'!$A457:$CN1029,87,FALSE),"unknown")</f>
        <v xml:space="preserve"> Spanish </v>
      </c>
      <c r="AS456" s="159" t="str">
        <f>IFERROR(VLOOKUP(Table1[[#This Row],[RespondentID]],'All Data'!$A457:$CN1029,88,FALSE),"unknown")</f>
        <v>$0-$19,999</v>
      </c>
      <c r="AT456" s="159" t="str">
        <f>IFERROR(VLOOKUP(Table1[[#This Row],[RespondentID]],'All Data'!$A457:$CN1029,89,FALSE),"unknown")</f>
        <v>High school graduate</v>
      </c>
      <c r="AU456" s="159" t="str">
        <f>IFERROR(VLOOKUP(Table1[[#This Row],[RespondentID]],'All Data'!$A457:$CN1029,90,FALSE),"unknown")</f>
        <v>Self-employed</v>
      </c>
      <c r="AV456" s="159" t="str">
        <f>IFERROR(VLOOKUP(Table1[[#This Row],[RespondentID]],'All Data'!$A457:$CN1029,91,FALSE),"unknown")</f>
        <v>Yes</v>
      </c>
      <c r="AW456" s="159" t="str">
        <f>IFERROR(VLOOKUP(Table1[[#This Row],[RespondentID]],'All Data'!$A457:$CN1029,92,FALSE),"unknown")</f>
        <v>Yes</v>
      </c>
    </row>
    <row r="457" spans="1:49" x14ac:dyDescent="0.35">
      <c r="A457" s="6">
        <v>5656795028</v>
      </c>
      <c r="B457" s="6"/>
      <c r="C457" s="6"/>
      <c r="D457" s="6"/>
      <c r="E457" s="6"/>
      <c r="F457" s="6"/>
      <c r="G457" s="6"/>
      <c r="H457" s="6"/>
      <c r="I457" s="6"/>
      <c r="J457" s="6" t="s">
        <v>26</v>
      </c>
      <c r="K457" s="6"/>
      <c r="L457" s="6"/>
      <c r="M457" s="6" t="s">
        <v>29</v>
      </c>
      <c r="N457" s="6" t="s">
        <v>30</v>
      </c>
      <c r="O457" s="8"/>
      <c r="P457" s="8">
        <f t="shared" si="126"/>
        <v>3</v>
      </c>
      <c r="Q457" s="10">
        <f t="shared" si="127"/>
        <v>1</v>
      </c>
      <c r="R457" s="8"/>
      <c r="S457" s="8">
        <f t="shared" si="143"/>
        <v>0</v>
      </c>
      <c r="T457" s="8">
        <f t="shared" si="128"/>
        <v>0</v>
      </c>
      <c r="U457" s="8">
        <f t="shared" si="129"/>
        <v>0</v>
      </c>
      <c r="V457" s="88">
        <f t="shared" si="130"/>
        <v>0</v>
      </c>
      <c r="W457" s="88">
        <f t="shared" si="131"/>
        <v>0</v>
      </c>
      <c r="X457" s="88">
        <f t="shared" si="132"/>
        <v>0</v>
      </c>
      <c r="Y457" s="88">
        <f t="shared" si="133"/>
        <v>0</v>
      </c>
      <c r="Z457" s="88">
        <f t="shared" si="134"/>
        <v>0</v>
      </c>
      <c r="AA457" s="88">
        <f t="shared" si="135"/>
        <v>1</v>
      </c>
      <c r="AB457" s="88">
        <f t="shared" si="136"/>
        <v>0</v>
      </c>
      <c r="AC457" s="88">
        <f t="shared" si="137"/>
        <v>0</v>
      </c>
      <c r="AD457" s="88">
        <f t="shared" si="138"/>
        <v>1</v>
      </c>
      <c r="AE457" s="88">
        <f t="shared" si="139"/>
        <v>1</v>
      </c>
      <c r="AF457" s="8"/>
      <c r="AG457" s="8"/>
      <c r="AH457" s="8">
        <f t="shared" si="140"/>
        <v>3</v>
      </c>
      <c r="AI457" s="8">
        <f t="shared" si="141"/>
        <v>3</v>
      </c>
      <c r="AJ457" s="8" t="str">
        <f t="shared" si="142"/>
        <v>Correct</v>
      </c>
      <c r="AK457" s="8"/>
      <c r="AL457" s="159" t="str">
        <f>IFERROR(VLOOKUP(Table1[[#This Row],[RespondentID]],'All Data'!$A458:$CN1030,81,FALSE),"unknown")</f>
        <v>Female</v>
      </c>
      <c r="AM457" s="159">
        <f>IFERROR(VLOOKUP(Table1[[#This Row],[RespondentID]],'All Data'!$A458:$CN1030,82,FALSE),"unknown")</f>
        <v>26</v>
      </c>
      <c r="AN457" s="159" t="str">
        <f>IFERROR(VLOOKUP(Table1[[#This Row],[RespondentID]],'All Data'!$A458:$CN1030,83,FALSE),"unknown")</f>
        <v>Nassau</v>
      </c>
      <c r="AO457" s="159" t="str">
        <f>IFERROR(VLOOKUP(Table1[[#This Row],[RespondentID]],'All Data'!$A458:$CN1030,84,FALSE),"unknown")</f>
        <v>Centre Island, 11771</v>
      </c>
      <c r="AP457" s="159" t="str">
        <f>IFERROR(VLOOKUP(Table1[[#This Row],[RespondentID]],'All Data'!$A458:$CN1030,85,FALSE),"unknown")</f>
        <v>Multi-racial</v>
      </c>
      <c r="AQ457" s="159" t="str">
        <f>IFERROR(VLOOKUP(Table1[[#This Row],[RespondentID]],'All Data'!$A458:$CN1030,86,FALSE),"unknown")</f>
        <v>No</v>
      </c>
      <c r="AR457" s="159" t="str">
        <f>IFERROR(VLOOKUP(Table1[[#This Row],[RespondentID]],'All Data'!$A458:$CN1030,87,FALSE),"unknown")</f>
        <v xml:space="preserve"> Spanish </v>
      </c>
      <c r="AS457" s="159" t="str">
        <f>IFERROR(VLOOKUP(Table1[[#This Row],[RespondentID]],'All Data'!$A458:$CN1030,88,FALSE),"unknown")</f>
        <v>$20,000 to $34,999</v>
      </c>
      <c r="AT457" s="159" t="str">
        <f>IFERROR(VLOOKUP(Table1[[#This Row],[RespondentID]],'All Data'!$A458:$CN1030,89,FALSE),"unknown")</f>
        <v>Some high school</v>
      </c>
      <c r="AU457" s="159" t="str">
        <f>IFERROR(VLOOKUP(Table1[[#This Row],[RespondentID]],'All Data'!$A458:$CN1030,90,FALSE),"unknown")</f>
        <v>Self-employed</v>
      </c>
      <c r="AV457" s="159" t="str">
        <f>IFERROR(VLOOKUP(Table1[[#This Row],[RespondentID]],'All Data'!$A458:$CN1030,91,FALSE),"unknown")</f>
        <v>Yes</v>
      </c>
      <c r="AW457" s="159" t="str">
        <f>IFERROR(VLOOKUP(Table1[[#This Row],[RespondentID]],'All Data'!$A458:$CN1030,92,FALSE),"unknown")</f>
        <v>Yes</v>
      </c>
    </row>
    <row r="458" spans="1:49" x14ac:dyDescent="0.35">
      <c r="A458" s="6">
        <v>5656412498</v>
      </c>
      <c r="B458" s="6"/>
      <c r="C458" s="6" t="s">
        <v>19</v>
      </c>
      <c r="D458" s="6"/>
      <c r="E458" s="6"/>
      <c r="F458" s="6"/>
      <c r="G458" s="6"/>
      <c r="H458" s="6"/>
      <c r="I458" s="6"/>
      <c r="J458" s="6" t="s">
        <v>26</v>
      </c>
      <c r="K458" s="6"/>
      <c r="L458" s="6" t="s">
        <v>28</v>
      </c>
      <c r="M458" s="6"/>
      <c r="N458" s="6"/>
      <c r="O458" s="8"/>
      <c r="P458" s="8">
        <f t="shared" si="126"/>
        <v>3</v>
      </c>
      <c r="Q458" s="9">
        <f t="shared" si="127"/>
        <v>1</v>
      </c>
      <c r="R458" s="8"/>
      <c r="S458" s="8">
        <f t="shared" si="143"/>
        <v>0</v>
      </c>
      <c r="T458" s="8">
        <f t="shared" si="128"/>
        <v>1</v>
      </c>
      <c r="U458" s="8">
        <f t="shared" si="129"/>
        <v>0</v>
      </c>
      <c r="V458" s="88">
        <f t="shared" si="130"/>
        <v>0</v>
      </c>
      <c r="W458" s="88">
        <f t="shared" si="131"/>
        <v>0</v>
      </c>
      <c r="X458" s="88">
        <f t="shared" si="132"/>
        <v>0</v>
      </c>
      <c r="Y458" s="88">
        <f t="shared" si="133"/>
        <v>0</v>
      </c>
      <c r="Z458" s="88">
        <f t="shared" si="134"/>
        <v>0</v>
      </c>
      <c r="AA458" s="88">
        <f t="shared" si="135"/>
        <v>1</v>
      </c>
      <c r="AB458" s="88">
        <f t="shared" si="136"/>
        <v>0</v>
      </c>
      <c r="AC458" s="88">
        <f t="shared" si="137"/>
        <v>1</v>
      </c>
      <c r="AD458" s="88">
        <f t="shared" si="138"/>
        <v>0</v>
      </c>
      <c r="AE458" s="88">
        <f t="shared" si="139"/>
        <v>0</v>
      </c>
      <c r="AF458" s="8"/>
      <c r="AG458" s="8"/>
      <c r="AH458" s="8">
        <f t="shared" si="140"/>
        <v>3</v>
      </c>
      <c r="AI458" s="8">
        <f t="shared" si="141"/>
        <v>3</v>
      </c>
      <c r="AJ458" s="8" t="str">
        <f t="shared" si="142"/>
        <v>Correct</v>
      </c>
      <c r="AK458" s="8"/>
      <c r="AL458" s="159" t="str">
        <f>IFERROR(VLOOKUP(Table1[[#This Row],[RespondentID]],'All Data'!$A459:$CN1031,81,FALSE),"unknown")</f>
        <v>Male</v>
      </c>
      <c r="AM458" s="159">
        <f>IFERROR(VLOOKUP(Table1[[#This Row],[RespondentID]],'All Data'!$A459:$CN1031,82,FALSE),"unknown")</f>
        <v>39</v>
      </c>
      <c r="AN458" s="159" t="str">
        <f>IFERROR(VLOOKUP(Table1[[#This Row],[RespondentID]],'All Data'!$A459:$CN1031,83,FALSE),"unknown")</f>
        <v>Suffolk</v>
      </c>
      <c r="AO458" s="159" t="str">
        <f>IFERROR(VLOOKUP(Table1[[#This Row],[RespondentID]],'All Data'!$A459:$CN1031,84,FALSE),"unknown")</f>
        <v>Amity Harbor, 11701</v>
      </c>
      <c r="AP458" s="159" t="str">
        <f>IFERROR(VLOOKUP(Table1[[#This Row],[RespondentID]],'All Data'!$A459:$CN1031,85,FALSE),"unknown")</f>
        <v>Native American</v>
      </c>
      <c r="AQ458" s="159" t="str">
        <f>IFERROR(VLOOKUP(Table1[[#This Row],[RespondentID]],'All Data'!$A459:$CN1031,86,FALSE),"unknown")</f>
        <v>Yes</v>
      </c>
      <c r="AR458" s="159" t="str">
        <f>IFERROR(VLOOKUP(Table1[[#This Row],[RespondentID]],'All Data'!$A459:$CN1031,87,FALSE),"unknown")</f>
        <v xml:space="preserve"> Spanish </v>
      </c>
      <c r="AS458" s="159" t="str">
        <f>IFERROR(VLOOKUP(Table1[[#This Row],[RespondentID]],'All Data'!$A459:$CN1031,88,FALSE),"unknown")</f>
        <v>$20,000 to $34,999</v>
      </c>
      <c r="AT458" s="159" t="str">
        <f>IFERROR(VLOOKUP(Table1[[#This Row],[RespondentID]],'All Data'!$A459:$CN1031,89,FALSE),"unknown")</f>
        <v>High school graduate</v>
      </c>
      <c r="AU458" s="159" t="str">
        <f>IFERROR(VLOOKUP(Table1[[#This Row],[RespondentID]],'All Data'!$A459:$CN1031,90,FALSE),"unknown")</f>
        <v>Self-employed</v>
      </c>
      <c r="AV458" s="159" t="str">
        <f>IFERROR(VLOOKUP(Table1[[#This Row],[RespondentID]],'All Data'!$A459:$CN1031,91,FALSE),"unknown")</f>
        <v>Yes</v>
      </c>
      <c r="AW458" s="159" t="str">
        <f>IFERROR(VLOOKUP(Table1[[#This Row],[RespondentID]],'All Data'!$A459:$CN1031,92,FALSE),"unknown")</f>
        <v>Yes</v>
      </c>
    </row>
    <row r="459" spans="1:49" x14ac:dyDescent="0.35">
      <c r="A459" s="6">
        <v>5656350946</v>
      </c>
      <c r="B459" s="6"/>
      <c r="C459" s="6"/>
      <c r="D459" s="6"/>
      <c r="E459" s="6" t="s">
        <v>21</v>
      </c>
      <c r="F459" s="6"/>
      <c r="G459" s="6"/>
      <c r="H459" s="6"/>
      <c r="I459" s="6"/>
      <c r="J459" s="6"/>
      <c r="K459" s="6"/>
      <c r="L459" s="6" t="s">
        <v>28</v>
      </c>
      <c r="M459" s="6" t="s">
        <v>29</v>
      </c>
      <c r="N459" s="6"/>
      <c r="O459" s="8"/>
      <c r="P459" s="8">
        <f t="shared" si="126"/>
        <v>3</v>
      </c>
      <c r="Q459" s="10">
        <f t="shared" si="127"/>
        <v>1</v>
      </c>
      <c r="R459" s="8"/>
      <c r="S459" s="8">
        <f t="shared" si="143"/>
        <v>0</v>
      </c>
      <c r="T459" s="8">
        <f t="shared" si="128"/>
        <v>0</v>
      </c>
      <c r="U459" s="8">
        <f t="shared" si="129"/>
        <v>0</v>
      </c>
      <c r="V459" s="88">
        <f t="shared" si="130"/>
        <v>1</v>
      </c>
      <c r="W459" s="88">
        <f t="shared" si="131"/>
        <v>0</v>
      </c>
      <c r="X459" s="88">
        <f t="shared" si="132"/>
        <v>0</v>
      </c>
      <c r="Y459" s="88">
        <f t="shared" si="133"/>
        <v>0</v>
      </c>
      <c r="Z459" s="88">
        <f t="shared" si="134"/>
        <v>0</v>
      </c>
      <c r="AA459" s="88">
        <f t="shared" si="135"/>
        <v>0</v>
      </c>
      <c r="AB459" s="88">
        <f t="shared" si="136"/>
        <v>0</v>
      </c>
      <c r="AC459" s="88">
        <f t="shared" si="137"/>
        <v>1</v>
      </c>
      <c r="AD459" s="88">
        <f t="shared" si="138"/>
        <v>1</v>
      </c>
      <c r="AE459" s="88">
        <f t="shared" si="139"/>
        <v>0</v>
      </c>
      <c r="AF459" s="8"/>
      <c r="AG459" s="8"/>
      <c r="AH459" s="8">
        <f t="shared" si="140"/>
        <v>3</v>
      </c>
      <c r="AI459" s="8">
        <f t="shared" si="141"/>
        <v>3</v>
      </c>
      <c r="AJ459" s="8" t="str">
        <f t="shared" si="142"/>
        <v>Correct</v>
      </c>
      <c r="AK459" s="8"/>
      <c r="AL459" s="159">
        <f>IFERROR(VLOOKUP(Table1[[#This Row],[RespondentID]],'All Data'!$A460:$CN1032,81,FALSE),"unknown")</f>
        <v>0</v>
      </c>
      <c r="AM459" s="159">
        <f>IFERROR(VLOOKUP(Table1[[#This Row],[RespondentID]],'All Data'!$A460:$CN1032,82,FALSE),"unknown")</f>
        <v>0</v>
      </c>
      <c r="AN459" s="159">
        <f>IFERROR(VLOOKUP(Table1[[#This Row],[RespondentID]],'All Data'!$A460:$CN1032,83,FALSE),"unknown")</f>
        <v>0</v>
      </c>
      <c r="AO459" s="159">
        <f>IFERROR(VLOOKUP(Table1[[#This Row],[RespondentID]],'All Data'!$A460:$CN1032,84,FALSE),"unknown")</f>
        <v>0</v>
      </c>
      <c r="AP459" s="159">
        <f>IFERROR(VLOOKUP(Table1[[#This Row],[RespondentID]],'All Data'!$A460:$CN1032,85,FALSE),"unknown")</f>
        <v>0</v>
      </c>
      <c r="AQ459" s="159">
        <f>IFERROR(VLOOKUP(Table1[[#This Row],[RespondentID]],'All Data'!$A460:$CN1032,86,FALSE),"unknown")</f>
        <v>0</v>
      </c>
      <c r="AR459" s="159" t="str">
        <f>IFERROR(VLOOKUP(Table1[[#This Row],[RespondentID]],'All Data'!$A460:$CN1032,87,FALSE),"unknown")</f>
        <v xml:space="preserve"> </v>
      </c>
      <c r="AS459" s="159">
        <f>IFERROR(VLOOKUP(Table1[[#This Row],[RespondentID]],'All Data'!$A460:$CN1032,88,FALSE),"unknown")</f>
        <v>0</v>
      </c>
      <c r="AT459" s="159">
        <f>IFERROR(VLOOKUP(Table1[[#This Row],[RespondentID]],'All Data'!$A460:$CN1032,89,FALSE),"unknown")</f>
        <v>0</v>
      </c>
      <c r="AU459" s="159">
        <f>IFERROR(VLOOKUP(Table1[[#This Row],[RespondentID]],'All Data'!$A460:$CN1032,90,FALSE),"unknown")</f>
        <v>0</v>
      </c>
      <c r="AV459" s="159">
        <f>IFERROR(VLOOKUP(Table1[[#This Row],[RespondentID]],'All Data'!$A460:$CN1032,91,FALSE),"unknown")</f>
        <v>0</v>
      </c>
      <c r="AW459" s="159">
        <f>IFERROR(VLOOKUP(Table1[[#This Row],[RespondentID]],'All Data'!$A460:$CN1032,92,FALSE),"unknown")</f>
        <v>0</v>
      </c>
    </row>
    <row r="460" spans="1:49" x14ac:dyDescent="0.35">
      <c r="A460" s="6">
        <v>5656121474</v>
      </c>
      <c r="B460" s="6" t="s">
        <v>18</v>
      </c>
      <c r="C460" s="6"/>
      <c r="D460" s="6" t="s">
        <v>20</v>
      </c>
      <c r="E460" s="6"/>
      <c r="F460" s="6"/>
      <c r="G460" s="6"/>
      <c r="H460" s="6"/>
      <c r="I460" s="6"/>
      <c r="J460" s="6" t="s">
        <v>26</v>
      </c>
      <c r="K460" s="6"/>
      <c r="L460" s="6"/>
      <c r="M460" s="6"/>
      <c r="N460" s="6"/>
      <c r="O460" s="8"/>
      <c r="P460" s="8">
        <f t="shared" si="126"/>
        <v>3</v>
      </c>
      <c r="Q460" s="9">
        <f t="shared" si="127"/>
        <v>1</v>
      </c>
      <c r="R460" s="8"/>
      <c r="S460" s="8">
        <f t="shared" si="143"/>
        <v>1</v>
      </c>
      <c r="T460" s="8">
        <f t="shared" si="128"/>
        <v>0</v>
      </c>
      <c r="U460" s="8">
        <f t="shared" si="129"/>
        <v>1</v>
      </c>
      <c r="V460" s="88">
        <f t="shared" si="130"/>
        <v>0</v>
      </c>
      <c r="W460" s="88">
        <f t="shared" si="131"/>
        <v>0</v>
      </c>
      <c r="X460" s="88">
        <f t="shared" si="132"/>
        <v>0</v>
      </c>
      <c r="Y460" s="88">
        <f t="shared" si="133"/>
        <v>0</v>
      </c>
      <c r="Z460" s="88">
        <f t="shared" si="134"/>
        <v>0</v>
      </c>
      <c r="AA460" s="88">
        <f t="shared" si="135"/>
        <v>1</v>
      </c>
      <c r="AB460" s="88">
        <f t="shared" si="136"/>
        <v>0</v>
      </c>
      <c r="AC460" s="88">
        <f t="shared" si="137"/>
        <v>0</v>
      </c>
      <c r="AD460" s="88">
        <f t="shared" si="138"/>
        <v>0</v>
      </c>
      <c r="AE460" s="88">
        <f t="shared" si="139"/>
        <v>0</v>
      </c>
      <c r="AF460" s="8"/>
      <c r="AG460" s="8"/>
      <c r="AH460" s="8">
        <f t="shared" si="140"/>
        <v>3</v>
      </c>
      <c r="AI460" s="8">
        <f t="shared" si="141"/>
        <v>3</v>
      </c>
      <c r="AJ460" s="8" t="str">
        <f t="shared" si="142"/>
        <v>Correct</v>
      </c>
      <c r="AK460" s="8"/>
      <c r="AL460" s="159">
        <f>IFERROR(VLOOKUP(Table1[[#This Row],[RespondentID]],'All Data'!$A461:$CN1033,81,FALSE),"unknown")</f>
        <v>0</v>
      </c>
      <c r="AM460" s="159">
        <f>IFERROR(VLOOKUP(Table1[[#This Row],[RespondentID]],'All Data'!$A461:$CN1033,82,FALSE),"unknown")</f>
        <v>0</v>
      </c>
      <c r="AN460" s="159">
        <f>IFERROR(VLOOKUP(Table1[[#This Row],[RespondentID]],'All Data'!$A461:$CN1033,83,FALSE),"unknown")</f>
        <v>0</v>
      </c>
      <c r="AO460" s="159">
        <f>IFERROR(VLOOKUP(Table1[[#This Row],[RespondentID]],'All Data'!$A461:$CN1033,84,FALSE),"unknown")</f>
        <v>0</v>
      </c>
      <c r="AP460" s="159">
        <f>IFERROR(VLOOKUP(Table1[[#This Row],[RespondentID]],'All Data'!$A461:$CN1033,85,FALSE),"unknown")</f>
        <v>0</v>
      </c>
      <c r="AQ460" s="159">
        <f>IFERROR(VLOOKUP(Table1[[#This Row],[RespondentID]],'All Data'!$A461:$CN1033,86,FALSE),"unknown")</f>
        <v>0</v>
      </c>
      <c r="AR460" s="159" t="str">
        <f>IFERROR(VLOOKUP(Table1[[#This Row],[RespondentID]],'All Data'!$A461:$CN1033,87,FALSE),"unknown")</f>
        <v xml:space="preserve"> </v>
      </c>
      <c r="AS460" s="159">
        <f>IFERROR(VLOOKUP(Table1[[#This Row],[RespondentID]],'All Data'!$A461:$CN1033,88,FALSE),"unknown")</f>
        <v>0</v>
      </c>
      <c r="AT460" s="159">
        <f>IFERROR(VLOOKUP(Table1[[#This Row],[RespondentID]],'All Data'!$A461:$CN1033,89,FALSE),"unknown")</f>
        <v>0</v>
      </c>
      <c r="AU460" s="159">
        <f>IFERROR(VLOOKUP(Table1[[#This Row],[RespondentID]],'All Data'!$A461:$CN1033,90,FALSE),"unknown")</f>
        <v>0</v>
      </c>
      <c r="AV460" s="159">
        <f>IFERROR(VLOOKUP(Table1[[#This Row],[RespondentID]],'All Data'!$A461:$CN1033,91,FALSE),"unknown")</f>
        <v>0</v>
      </c>
      <c r="AW460" s="159">
        <f>IFERROR(VLOOKUP(Table1[[#This Row],[RespondentID]],'All Data'!$A461:$CN1033,92,FALSE),"unknown")</f>
        <v>0</v>
      </c>
    </row>
    <row r="461" spans="1:49" x14ac:dyDescent="0.35">
      <c r="A461" s="6">
        <v>5655037110</v>
      </c>
      <c r="B461" s="6" t="s">
        <v>18</v>
      </c>
      <c r="C461" s="6" t="s">
        <v>19</v>
      </c>
      <c r="D461" s="6"/>
      <c r="E461" s="6"/>
      <c r="F461" s="6"/>
      <c r="G461" s="6"/>
      <c r="H461" s="6"/>
      <c r="I461" s="6"/>
      <c r="J461" s="6" t="s">
        <v>26</v>
      </c>
      <c r="K461" s="6"/>
      <c r="L461" s="6"/>
      <c r="M461" s="6"/>
      <c r="N461" s="6"/>
      <c r="O461" s="8"/>
      <c r="P461" s="8">
        <f t="shared" si="126"/>
        <v>3</v>
      </c>
      <c r="Q461" s="10">
        <f t="shared" si="127"/>
        <v>1</v>
      </c>
      <c r="R461" s="8"/>
      <c r="S461" s="8">
        <f t="shared" si="143"/>
        <v>1</v>
      </c>
      <c r="T461" s="8">
        <f t="shared" si="128"/>
        <v>1</v>
      </c>
      <c r="U461" s="8">
        <f t="shared" si="129"/>
        <v>0</v>
      </c>
      <c r="V461" s="88">
        <f t="shared" si="130"/>
        <v>0</v>
      </c>
      <c r="W461" s="88">
        <f t="shared" si="131"/>
        <v>0</v>
      </c>
      <c r="X461" s="88">
        <f t="shared" si="132"/>
        <v>0</v>
      </c>
      <c r="Y461" s="88">
        <f t="shared" si="133"/>
        <v>0</v>
      </c>
      <c r="Z461" s="88">
        <f t="shared" si="134"/>
        <v>0</v>
      </c>
      <c r="AA461" s="88">
        <f t="shared" si="135"/>
        <v>1</v>
      </c>
      <c r="AB461" s="88">
        <f t="shared" si="136"/>
        <v>0</v>
      </c>
      <c r="AC461" s="88">
        <f t="shared" si="137"/>
        <v>0</v>
      </c>
      <c r="AD461" s="88">
        <f t="shared" si="138"/>
        <v>0</v>
      </c>
      <c r="AE461" s="88">
        <f t="shared" si="139"/>
        <v>0</v>
      </c>
      <c r="AF461" s="8"/>
      <c r="AG461" s="8"/>
      <c r="AH461" s="8">
        <f t="shared" si="140"/>
        <v>3</v>
      </c>
      <c r="AI461" s="8">
        <f t="shared" si="141"/>
        <v>3</v>
      </c>
      <c r="AJ461" s="8" t="str">
        <f t="shared" si="142"/>
        <v>Correct</v>
      </c>
      <c r="AK461" s="8"/>
      <c r="AL461" s="159" t="str">
        <f>IFERROR(VLOOKUP(Table1[[#This Row],[RespondentID]],'All Data'!$A462:$CN1034,81,FALSE),"unknown")</f>
        <v>Female</v>
      </c>
      <c r="AM461" s="159">
        <f>IFERROR(VLOOKUP(Table1[[#This Row],[RespondentID]],'All Data'!$A462:$CN1034,82,FALSE),"unknown")</f>
        <v>33</v>
      </c>
      <c r="AN461" s="159" t="str">
        <f>IFERROR(VLOOKUP(Table1[[#This Row],[RespondentID]],'All Data'!$A462:$CN1034,83,FALSE),"unknown")</f>
        <v>Queens</v>
      </c>
      <c r="AO461" s="159">
        <f>IFERROR(VLOOKUP(Table1[[#This Row],[RespondentID]],'All Data'!$A462:$CN1034,84,FALSE),"unknown")</f>
        <v>0</v>
      </c>
      <c r="AP461" s="159" t="str">
        <f>IFERROR(VLOOKUP(Table1[[#This Row],[RespondentID]],'All Data'!$A462:$CN1034,85,FALSE),"unknown")</f>
        <v>Black/African American</v>
      </c>
      <c r="AQ461" s="159" t="str">
        <f>IFERROR(VLOOKUP(Table1[[#This Row],[RespondentID]],'All Data'!$A462:$CN1034,86,FALSE),"unknown")</f>
        <v>Yes</v>
      </c>
      <c r="AR461" s="159" t="str">
        <f>IFERROR(VLOOKUP(Table1[[#This Row],[RespondentID]],'All Data'!$A462:$CN1034,87,FALSE),"unknown")</f>
        <v xml:space="preserve"> Spanish </v>
      </c>
      <c r="AS461" s="159" t="str">
        <f>IFERROR(VLOOKUP(Table1[[#This Row],[RespondentID]],'All Data'!$A462:$CN1034,88,FALSE),"unknown")</f>
        <v>$0-$19,999</v>
      </c>
      <c r="AT461" s="159" t="str">
        <f>IFERROR(VLOOKUP(Table1[[#This Row],[RespondentID]],'All Data'!$A462:$CN1034,89,FALSE),"unknown")</f>
        <v>High school graduate</v>
      </c>
      <c r="AU461" s="159" t="str">
        <f>IFERROR(VLOOKUP(Table1[[#This Row],[RespondentID]],'All Data'!$A462:$CN1034,90,FALSE),"unknown")</f>
        <v>Self-employed</v>
      </c>
      <c r="AV461" s="159" t="str">
        <f>IFERROR(VLOOKUP(Table1[[#This Row],[RespondentID]],'All Data'!$A462:$CN1034,91,FALSE),"unknown")</f>
        <v>Yes</v>
      </c>
      <c r="AW461" s="159" t="str">
        <f>IFERROR(VLOOKUP(Table1[[#This Row],[RespondentID]],'All Data'!$A462:$CN1034,92,FALSE),"unknown")</f>
        <v>No</v>
      </c>
    </row>
    <row r="462" spans="1:49" x14ac:dyDescent="0.35">
      <c r="A462" s="6">
        <v>5653691462</v>
      </c>
      <c r="B462" s="6" t="s">
        <v>18</v>
      </c>
      <c r="C462" s="6" t="s">
        <v>19</v>
      </c>
      <c r="D462" s="6" t="s">
        <v>20</v>
      </c>
      <c r="E462" s="6"/>
      <c r="F462" s="6"/>
      <c r="G462" s="6"/>
      <c r="H462" s="6"/>
      <c r="I462" s="6"/>
      <c r="J462" s="6"/>
      <c r="K462" s="6"/>
      <c r="L462" s="6"/>
      <c r="M462" s="6"/>
      <c r="N462" s="6"/>
      <c r="O462" s="8"/>
      <c r="P462" s="8">
        <f t="shared" si="126"/>
        <v>3</v>
      </c>
      <c r="Q462" s="9">
        <f t="shared" si="127"/>
        <v>1</v>
      </c>
      <c r="R462" s="8"/>
      <c r="S462" s="8">
        <f t="shared" si="143"/>
        <v>1</v>
      </c>
      <c r="T462" s="8">
        <f t="shared" si="128"/>
        <v>1</v>
      </c>
      <c r="U462" s="8">
        <f t="shared" si="129"/>
        <v>1</v>
      </c>
      <c r="V462" s="88">
        <f t="shared" si="130"/>
        <v>0</v>
      </c>
      <c r="W462" s="88">
        <f t="shared" si="131"/>
        <v>0</v>
      </c>
      <c r="X462" s="88">
        <f t="shared" si="132"/>
        <v>0</v>
      </c>
      <c r="Y462" s="88">
        <f t="shared" si="133"/>
        <v>0</v>
      </c>
      <c r="Z462" s="88">
        <f t="shared" si="134"/>
        <v>0</v>
      </c>
      <c r="AA462" s="88">
        <f t="shared" si="135"/>
        <v>0</v>
      </c>
      <c r="AB462" s="88">
        <f t="shared" si="136"/>
        <v>0</v>
      </c>
      <c r="AC462" s="88">
        <f t="shared" si="137"/>
        <v>0</v>
      </c>
      <c r="AD462" s="88">
        <f t="shared" si="138"/>
        <v>0</v>
      </c>
      <c r="AE462" s="88">
        <f t="shared" si="139"/>
        <v>0</v>
      </c>
      <c r="AF462" s="8"/>
      <c r="AG462" s="8"/>
      <c r="AH462" s="8">
        <f t="shared" si="140"/>
        <v>3</v>
      </c>
      <c r="AI462" s="8">
        <f t="shared" si="141"/>
        <v>3</v>
      </c>
      <c r="AJ462" s="8" t="str">
        <f t="shared" si="142"/>
        <v>Correct</v>
      </c>
      <c r="AK462" s="8"/>
      <c r="AL462" s="159" t="str">
        <f>IFERROR(VLOOKUP(Table1[[#This Row],[RespondentID]],'All Data'!$A463:$CN1035,81,FALSE),"unknown")</f>
        <v>Female</v>
      </c>
      <c r="AM462" s="159">
        <f>IFERROR(VLOOKUP(Table1[[#This Row],[RespondentID]],'All Data'!$A463:$CN1035,82,FALSE),"unknown")</f>
        <v>34</v>
      </c>
      <c r="AN462" s="159" t="str">
        <f>IFERROR(VLOOKUP(Table1[[#This Row],[RespondentID]],'All Data'!$A463:$CN1035,83,FALSE),"unknown")</f>
        <v>Queens</v>
      </c>
      <c r="AO462" s="159">
        <f>IFERROR(VLOOKUP(Table1[[#This Row],[RespondentID]],'All Data'!$A463:$CN1035,84,FALSE),"unknown")</f>
        <v>0</v>
      </c>
      <c r="AP462" s="159" t="str">
        <f>IFERROR(VLOOKUP(Table1[[#This Row],[RespondentID]],'All Data'!$A463:$CN1035,85,FALSE),"unknown")</f>
        <v>White/Caucasian</v>
      </c>
      <c r="AQ462" s="159" t="str">
        <f>IFERROR(VLOOKUP(Table1[[#This Row],[RespondentID]],'All Data'!$A463:$CN1035,86,FALSE),"unknown")</f>
        <v>Yes</v>
      </c>
      <c r="AR462" s="159" t="str">
        <f>IFERROR(VLOOKUP(Table1[[#This Row],[RespondentID]],'All Data'!$A463:$CN1035,87,FALSE),"unknown")</f>
        <v xml:space="preserve"> Spanish </v>
      </c>
      <c r="AS462" s="159" t="str">
        <f>IFERROR(VLOOKUP(Table1[[#This Row],[RespondentID]],'All Data'!$A463:$CN1035,88,FALSE),"unknown")</f>
        <v>$0-$19,999</v>
      </c>
      <c r="AT462" s="159" t="str">
        <f>IFERROR(VLOOKUP(Table1[[#This Row],[RespondentID]],'All Data'!$A463:$CN1035,89,FALSE),"unknown")</f>
        <v>Technical school</v>
      </c>
      <c r="AU462" s="159" t="str">
        <f>IFERROR(VLOOKUP(Table1[[#This Row],[RespondentID]],'All Data'!$A463:$CN1035,90,FALSE),"unknown")</f>
        <v>Out of work and looking for work</v>
      </c>
      <c r="AV462" s="159" t="str">
        <f>IFERROR(VLOOKUP(Table1[[#This Row],[RespondentID]],'All Data'!$A463:$CN1035,91,FALSE),"unknown")</f>
        <v>No, but I did in the past</v>
      </c>
      <c r="AW462" s="159" t="str">
        <f>IFERROR(VLOOKUP(Table1[[#This Row],[RespondentID]],'All Data'!$A463:$CN1035,92,FALSE),"unknown")</f>
        <v>Yes</v>
      </c>
    </row>
    <row r="463" spans="1:49" x14ac:dyDescent="0.35">
      <c r="A463" s="6">
        <v>5653452248</v>
      </c>
      <c r="B463" s="6"/>
      <c r="C463" s="6"/>
      <c r="D463" s="6"/>
      <c r="E463" s="6"/>
      <c r="F463" s="6"/>
      <c r="G463" s="6"/>
      <c r="H463" s="6"/>
      <c r="I463" s="6"/>
      <c r="J463" s="6" t="s">
        <v>26</v>
      </c>
      <c r="K463" s="6"/>
      <c r="L463" s="6"/>
      <c r="M463" s="6"/>
      <c r="N463" s="6" t="s">
        <v>30</v>
      </c>
      <c r="O463" s="8"/>
      <c r="P463" s="8">
        <f t="shared" si="126"/>
        <v>2</v>
      </c>
      <c r="Q463" s="10">
        <f t="shared" si="127"/>
        <v>1.5</v>
      </c>
      <c r="R463" s="8"/>
      <c r="S463" s="8">
        <f t="shared" si="143"/>
        <v>0</v>
      </c>
      <c r="T463" s="8">
        <f t="shared" si="128"/>
        <v>0</v>
      </c>
      <c r="U463" s="8">
        <f t="shared" si="129"/>
        <v>0</v>
      </c>
      <c r="V463" s="88">
        <f t="shared" si="130"/>
        <v>0</v>
      </c>
      <c r="W463" s="88">
        <f t="shared" si="131"/>
        <v>0</v>
      </c>
      <c r="X463" s="88">
        <f t="shared" si="132"/>
        <v>0</v>
      </c>
      <c r="Y463" s="88">
        <f t="shared" si="133"/>
        <v>0</v>
      </c>
      <c r="Z463" s="88">
        <f t="shared" si="134"/>
        <v>0</v>
      </c>
      <c r="AA463" s="88">
        <f t="shared" si="135"/>
        <v>1</v>
      </c>
      <c r="AB463" s="88">
        <f t="shared" si="136"/>
        <v>0</v>
      </c>
      <c r="AC463" s="88">
        <f t="shared" si="137"/>
        <v>0</v>
      </c>
      <c r="AD463" s="88">
        <f t="shared" si="138"/>
        <v>0</v>
      </c>
      <c r="AE463" s="88">
        <f t="shared" si="139"/>
        <v>1</v>
      </c>
      <c r="AF463" s="8"/>
      <c r="AG463" s="8"/>
      <c r="AH463" s="8">
        <f t="shared" si="140"/>
        <v>2</v>
      </c>
      <c r="AI463" s="8">
        <f t="shared" si="141"/>
        <v>2</v>
      </c>
      <c r="AJ463" s="8" t="str">
        <f t="shared" si="142"/>
        <v>Correct</v>
      </c>
      <c r="AK463" s="8"/>
      <c r="AL463" s="159" t="str">
        <f>IFERROR(VLOOKUP(Table1[[#This Row],[RespondentID]],'All Data'!$A464:$CN1036,81,FALSE),"unknown")</f>
        <v>Female</v>
      </c>
      <c r="AM463" s="159">
        <f>IFERROR(VLOOKUP(Table1[[#This Row],[RespondentID]],'All Data'!$A464:$CN1036,82,FALSE),"unknown")</f>
        <v>15</v>
      </c>
      <c r="AN463" s="159" t="str">
        <f>IFERROR(VLOOKUP(Table1[[#This Row],[RespondentID]],'All Data'!$A464:$CN1036,83,FALSE),"unknown")</f>
        <v>Queens</v>
      </c>
      <c r="AO463" s="159">
        <f>IFERROR(VLOOKUP(Table1[[#This Row],[RespondentID]],'All Data'!$A464:$CN1036,84,FALSE),"unknown")</f>
        <v>0</v>
      </c>
      <c r="AP463" s="159" t="str">
        <f>IFERROR(VLOOKUP(Table1[[#This Row],[RespondentID]],'All Data'!$A464:$CN1036,85,FALSE),"unknown")</f>
        <v>White/Caucasian</v>
      </c>
      <c r="AQ463" s="159" t="str">
        <f>IFERROR(VLOOKUP(Table1[[#This Row],[RespondentID]],'All Data'!$A464:$CN1036,86,FALSE),"unknown")</f>
        <v>Yes</v>
      </c>
      <c r="AR463" s="159" t="str">
        <f>IFERROR(VLOOKUP(Table1[[#This Row],[RespondentID]],'All Data'!$A464:$CN1036,87,FALSE),"unknown")</f>
        <v xml:space="preserve"> Spanish </v>
      </c>
      <c r="AS463" s="159" t="str">
        <f>IFERROR(VLOOKUP(Table1[[#This Row],[RespondentID]],'All Data'!$A464:$CN1036,88,FALSE),"unknown")</f>
        <v>$0-$19,999</v>
      </c>
      <c r="AT463" s="159" t="str">
        <f>IFERROR(VLOOKUP(Table1[[#This Row],[RespondentID]],'All Data'!$A464:$CN1036,89,FALSE),"unknown")</f>
        <v>Otro (por favor especifique)</v>
      </c>
      <c r="AU463" s="159" t="str">
        <f>IFERROR(VLOOKUP(Table1[[#This Row],[RespondentID]],'All Data'!$A464:$CN1036,90,FALSE),"unknown")</f>
        <v>Student</v>
      </c>
      <c r="AV463" s="159" t="str">
        <f>IFERROR(VLOOKUP(Table1[[#This Row],[RespondentID]],'All Data'!$A464:$CN1036,91,FALSE),"unknown")</f>
        <v>Yes</v>
      </c>
      <c r="AW463" s="159" t="str">
        <f>IFERROR(VLOOKUP(Table1[[#This Row],[RespondentID]],'All Data'!$A464:$CN1036,92,FALSE),"unknown")</f>
        <v>No</v>
      </c>
    </row>
    <row r="464" spans="1:49" x14ac:dyDescent="0.35">
      <c r="A464" s="6">
        <v>5653451712</v>
      </c>
      <c r="B464" s="6"/>
      <c r="C464" s="6"/>
      <c r="D464" s="6"/>
      <c r="E464" s="6"/>
      <c r="F464" s="6"/>
      <c r="G464" s="6"/>
      <c r="H464" s="6"/>
      <c r="I464" s="6"/>
      <c r="J464" s="6"/>
      <c r="K464" s="6" t="s">
        <v>27</v>
      </c>
      <c r="L464" s="6" t="s">
        <v>28</v>
      </c>
      <c r="M464" s="6"/>
      <c r="N464" s="6" t="s">
        <v>30</v>
      </c>
      <c r="O464" s="8"/>
      <c r="P464" s="8">
        <f t="shared" si="126"/>
        <v>3</v>
      </c>
      <c r="Q464" s="9">
        <f t="shared" si="127"/>
        <v>1</v>
      </c>
      <c r="R464" s="8"/>
      <c r="S464" s="8">
        <f t="shared" si="143"/>
        <v>0</v>
      </c>
      <c r="T464" s="8">
        <f t="shared" si="128"/>
        <v>0</v>
      </c>
      <c r="U464" s="8">
        <f t="shared" si="129"/>
        <v>0</v>
      </c>
      <c r="V464" s="88">
        <f t="shared" si="130"/>
        <v>0</v>
      </c>
      <c r="W464" s="88">
        <f t="shared" si="131"/>
        <v>0</v>
      </c>
      <c r="X464" s="88">
        <f t="shared" si="132"/>
        <v>0</v>
      </c>
      <c r="Y464" s="88">
        <f t="shared" si="133"/>
        <v>0</v>
      </c>
      <c r="Z464" s="88">
        <f t="shared" si="134"/>
        <v>0</v>
      </c>
      <c r="AA464" s="88">
        <f t="shared" si="135"/>
        <v>0</v>
      </c>
      <c r="AB464" s="88">
        <f t="shared" si="136"/>
        <v>1</v>
      </c>
      <c r="AC464" s="88">
        <f t="shared" si="137"/>
        <v>1</v>
      </c>
      <c r="AD464" s="88">
        <f t="shared" si="138"/>
        <v>0</v>
      </c>
      <c r="AE464" s="88">
        <f t="shared" si="139"/>
        <v>1</v>
      </c>
      <c r="AF464" s="8"/>
      <c r="AG464" s="8"/>
      <c r="AH464" s="8">
        <f t="shared" si="140"/>
        <v>3</v>
      </c>
      <c r="AI464" s="8">
        <f t="shared" si="141"/>
        <v>3</v>
      </c>
      <c r="AJ464" s="8" t="str">
        <f t="shared" si="142"/>
        <v>Correct</v>
      </c>
      <c r="AK464" s="8"/>
      <c r="AL464" s="159" t="str">
        <f>IFERROR(VLOOKUP(Table1[[#This Row],[RespondentID]],'All Data'!$A465:$CN1037,81,FALSE),"unknown")</f>
        <v>Female</v>
      </c>
      <c r="AM464" s="159">
        <f>IFERROR(VLOOKUP(Table1[[#This Row],[RespondentID]],'All Data'!$A465:$CN1037,82,FALSE),"unknown")</f>
        <v>15</v>
      </c>
      <c r="AN464" s="159" t="str">
        <f>IFERROR(VLOOKUP(Table1[[#This Row],[RespondentID]],'All Data'!$A465:$CN1037,83,FALSE),"unknown")</f>
        <v>Suffolk</v>
      </c>
      <c r="AO464" s="159">
        <f>IFERROR(VLOOKUP(Table1[[#This Row],[RespondentID]],'All Data'!$A465:$CN1037,84,FALSE),"unknown")</f>
        <v>0</v>
      </c>
      <c r="AP464" s="159">
        <f>IFERROR(VLOOKUP(Table1[[#This Row],[RespondentID]],'All Data'!$A465:$CN1037,85,FALSE),"unknown")</f>
        <v>0</v>
      </c>
      <c r="AQ464" s="159">
        <f>IFERROR(VLOOKUP(Table1[[#This Row],[RespondentID]],'All Data'!$A465:$CN1037,86,FALSE),"unknown")</f>
        <v>0</v>
      </c>
      <c r="AR464" s="159" t="str">
        <f>IFERROR(VLOOKUP(Table1[[#This Row],[RespondentID]],'All Data'!$A465:$CN1037,87,FALSE),"unknown")</f>
        <v xml:space="preserve"> </v>
      </c>
      <c r="AS464" s="159">
        <f>IFERROR(VLOOKUP(Table1[[#This Row],[RespondentID]],'All Data'!$A465:$CN1037,88,FALSE),"unknown")</f>
        <v>0</v>
      </c>
      <c r="AT464" s="159">
        <f>IFERROR(VLOOKUP(Table1[[#This Row],[RespondentID]],'All Data'!$A465:$CN1037,89,FALSE),"unknown")</f>
        <v>0</v>
      </c>
      <c r="AU464" s="159">
        <f>IFERROR(VLOOKUP(Table1[[#This Row],[RespondentID]],'All Data'!$A465:$CN1037,90,FALSE),"unknown")</f>
        <v>0</v>
      </c>
      <c r="AV464" s="159">
        <f>IFERROR(VLOOKUP(Table1[[#This Row],[RespondentID]],'All Data'!$A465:$CN1037,91,FALSE),"unknown")</f>
        <v>0</v>
      </c>
      <c r="AW464" s="159">
        <f>IFERROR(VLOOKUP(Table1[[#This Row],[RespondentID]],'All Data'!$A465:$CN1037,92,FALSE),"unknown")</f>
        <v>0</v>
      </c>
    </row>
    <row r="465" spans="1:49" x14ac:dyDescent="0.35">
      <c r="A465" s="6">
        <v>5653292715</v>
      </c>
      <c r="B465" s="6"/>
      <c r="C465" s="6"/>
      <c r="D465" s="6"/>
      <c r="E465" s="6" t="s">
        <v>21</v>
      </c>
      <c r="F465" s="6"/>
      <c r="G465" s="6"/>
      <c r="H465" s="6"/>
      <c r="I465" s="6"/>
      <c r="J465" s="6"/>
      <c r="K465" s="6"/>
      <c r="L465" s="6" t="s">
        <v>28</v>
      </c>
      <c r="M465" s="6"/>
      <c r="N465" s="6" t="s">
        <v>30</v>
      </c>
      <c r="O465" s="8"/>
      <c r="P465" s="8">
        <f t="shared" si="126"/>
        <v>3</v>
      </c>
      <c r="Q465" s="10">
        <f t="shared" si="127"/>
        <v>1</v>
      </c>
      <c r="R465" s="8"/>
      <c r="S465" s="8">
        <f t="shared" si="143"/>
        <v>0</v>
      </c>
      <c r="T465" s="8">
        <f t="shared" si="128"/>
        <v>0</v>
      </c>
      <c r="U465" s="8">
        <f t="shared" si="129"/>
        <v>0</v>
      </c>
      <c r="V465" s="88">
        <f t="shared" si="130"/>
        <v>1</v>
      </c>
      <c r="W465" s="88">
        <f t="shared" si="131"/>
        <v>0</v>
      </c>
      <c r="X465" s="88">
        <f t="shared" si="132"/>
        <v>0</v>
      </c>
      <c r="Y465" s="88">
        <f t="shared" si="133"/>
        <v>0</v>
      </c>
      <c r="Z465" s="88">
        <f t="shared" si="134"/>
        <v>0</v>
      </c>
      <c r="AA465" s="88">
        <f t="shared" si="135"/>
        <v>0</v>
      </c>
      <c r="AB465" s="88">
        <f t="shared" si="136"/>
        <v>0</v>
      </c>
      <c r="AC465" s="88">
        <f t="shared" si="137"/>
        <v>1</v>
      </c>
      <c r="AD465" s="88">
        <f t="shared" si="138"/>
        <v>0</v>
      </c>
      <c r="AE465" s="88">
        <f t="shared" si="139"/>
        <v>1</v>
      </c>
      <c r="AF465" s="8"/>
      <c r="AG465" s="8"/>
      <c r="AH465" s="8">
        <f t="shared" si="140"/>
        <v>3</v>
      </c>
      <c r="AI465" s="8">
        <f t="shared" si="141"/>
        <v>3</v>
      </c>
      <c r="AJ465" s="8" t="str">
        <f t="shared" si="142"/>
        <v>Correct</v>
      </c>
      <c r="AK465" s="8"/>
      <c r="AL465" s="159" t="str">
        <f>IFERROR(VLOOKUP(Table1[[#This Row],[RespondentID]],'All Data'!$A466:$CN1038,81,FALSE),"unknown")</f>
        <v>Female</v>
      </c>
      <c r="AM465" s="159">
        <f>IFERROR(VLOOKUP(Table1[[#This Row],[RespondentID]],'All Data'!$A466:$CN1038,82,FALSE),"unknown")</f>
        <v>40</v>
      </c>
      <c r="AN465" s="159" t="str">
        <f>IFERROR(VLOOKUP(Table1[[#This Row],[RespondentID]],'All Data'!$A466:$CN1038,83,FALSE),"unknown")</f>
        <v>Queens</v>
      </c>
      <c r="AO465" s="159">
        <f>IFERROR(VLOOKUP(Table1[[#This Row],[RespondentID]],'All Data'!$A466:$CN1038,84,FALSE),"unknown")</f>
        <v>0</v>
      </c>
      <c r="AP465" s="159" t="str">
        <f>IFERROR(VLOOKUP(Table1[[#This Row],[RespondentID]],'All Data'!$A466:$CN1038,85,FALSE),"unknown")</f>
        <v>Otra (por favor especifique)</v>
      </c>
      <c r="AQ465" s="159" t="str">
        <f>IFERROR(VLOOKUP(Table1[[#This Row],[RespondentID]],'All Data'!$A466:$CN1038,86,FALSE),"unknown")</f>
        <v>Yes</v>
      </c>
      <c r="AR465" s="159" t="str">
        <f>IFERROR(VLOOKUP(Table1[[#This Row],[RespondentID]],'All Data'!$A466:$CN1038,87,FALSE),"unknown")</f>
        <v xml:space="preserve">English Spanish </v>
      </c>
      <c r="AS465" s="159" t="str">
        <f>IFERROR(VLOOKUP(Table1[[#This Row],[RespondentID]],'All Data'!$A466:$CN1038,88,FALSE),"unknown")</f>
        <v>$0-$19,999</v>
      </c>
      <c r="AT465" s="159" t="str">
        <f>IFERROR(VLOOKUP(Table1[[#This Row],[RespondentID]],'All Data'!$A466:$CN1038,89,FALSE),"unknown")</f>
        <v>Some high school</v>
      </c>
      <c r="AU465" s="159" t="str">
        <f>IFERROR(VLOOKUP(Table1[[#This Row],[RespondentID]],'All Data'!$A466:$CN1038,90,FALSE),"unknown")</f>
        <v>Employed for wages</v>
      </c>
      <c r="AV465" s="159" t="str">
        <f>IFERROR(VLOOKUP(Table1[[#This Row],[RespondentID]],'All Data'!$A466:$CN1038,91,FALSE),"unknown")</f>
        <v>Yes</v>
      </c>
      <c r="AW465" s="159" t="str">
        <f>IFERROR(VLOOKUP(Table1[[#This Row],[RespondentID]],'All Data'!$A466:$CN1038,92,FALSE),"unknown")</f>
        <v>No</v>
      </c>
    </row>
    <row r="466" spans="1:49" x14ac:dyDescent="0.35">
      <c r="A466" s="6">
        <v>5653124167</v>
      </c>
      <c r="B466" s="6"/>
      <c r="C466" s="6" t="s">
        <v>19</v>
      </c>
      <c r="D466" s="6"/>
      <c r="E466" s="6"/>
      <c r="F466" s="6"/>
      <c r="G466" s="6"/>
      <c r="H466" s="6"/>
      <c r="I466" s="6"/>
      <c r="J466" s="6" t="s">
        <v>26</v>
      </c>
      <c r="K466" s="6" t="s">
        <v>27</v>
      </c>
      <c r="L466" s="6"/>
      <c r="M466" s="6"/>
      <c r="N466" s="6"/>
      <c r="O466" s="8"/>
      <c r="P466" s="8">
        <f t="shared" si="126"/>
        <v>3</v>
      </c>
      <c r="Q466" s="9">
        <f t="shared" si="127"/>
        <v>1</v>
      </c>
      <c r="R466" s="8"/>
      <c r="S466" s="8">
        <f t="shared" si="143"/>
        <v>0</v>
      </c>
      <c r="T466" s="8">
        <f t="shared" si="128"/>
        <v>1</v>
      </c>
      <c r="U466" s="8">
        <f t="shared" si="129"/>
        <v>0</v>
      </c>
      <c r="V466" s="88">
        <f t="shared" si="130"/>
        <v>0</v>
      </c>
      <c r="W466" s="88">
        <f t="shared" si="131"/>
        <v>0</v>
      </c>
      <c r="X466" s="88">
        <f t="shared" si="132"/>
        <v>0</v>
      </c>
      <c r="Y466" s="88">
        <f t="shared" si="133"/>
        <v>0</v>
      </c>
      <c r="Z466" s="88">
        <f t="shared" si="134"/>
        <v>0</v>
      </c>
      <c r="AA466" s="88">
        <f t="shared" si="135"/>
        <v>1</v>
      </c>
      <c r="AB466" s="88">
        <f t="shared" si="136"/>
        <v>1</v>
      </c>
      <c r="AC466" s="88">
        <f t="shared" si="137"/>
        <v>0</v>
      </c>
      <c r="AD466" s="88">
        <f t="shared" si="138"/>
        <v>0</v>
      </c>
      <c r="AE466" s="88">
        <f t="shared" si="139"/>
        <v>0</v>
      </c>
      <c r="AF466" s="8"/>
      <c r="AG466" s="8"/>
      <c r="AH466" s="8">
        <f t="shared" si="140"/>
        <v>3</v>
      </c>
      <c r="AI466" s="8">
        <f t="shared" si="141"/>
        <v>3</v>
      </c>
      <c r="AJ466" s="8" t="str">
        <f t="shared" si="142"/>
        <v>Correct</v>
      </c>
      <c r="AK466" s="8"/>
      <c r="AL466" s="159" t="str">
        <f>IFERROR(VLOOKUP(Table1[[#This Row],[RespondentID]],'All Data'!$A467:$CN1039,81,FALSE),"unknown")</f>
        <v>Male</v>
      </c>
      <c r="AM466" s="159">
        <f>IFERROR(VLOOKUP(Table1[[#This Row],[RespondentID]],'All Data'!$A467:$CN1039,82,FALSE),"unknown")</f>
        <v>35</v>
      </c>
      <c r="AN466" s="159" t="str">
        <f>IFERROR(VLOOKUP(Table1[[#This Row],[RespondentID]],'All Data'!$A467:$CN1039,83,FALSE),"unknown")</f>
        <v>Suffolk</v>
      </c>
      <c r="AO466" s="159" t="str">
        <f>IFERROR(VLOOKUP(Table1[[#This Row],[RespondentID]],'All Data'!$A467:$CN1039,84,FALSE),"unknown")</f>
        <v>Great River, 11739</v>
      </c>
      <c r="AP466" s="159">
        <f>IFERROR(VLOOKUP(Table1[[#This Row],[RespondentID]],'All Data'!$A467:$CN1039,85,FALSE),"unknown")</f>
        <v>0</v>
      </c>
      <c r="AQ466" s="159">
        <f>IFERROR(VLOOKUP(Table1[[#This Row],[RespondentID]],'All Data'!$A467:$CN1039,86,FALSE),"unknown")</f>
        <v>0</v>
      </c>
      <c r="AR466" s="159" t="str">
        <f>IFERROR(VLOOKUP(Table1[[#This Row],[RespondentID]],'All Data'!$A467:$CN1039,87,FALSE),"unknown")</f>
        <v xml:space="preserve"> </v>
      </c>
      <c r="AS466" s="159">
        <f>IFERROR(VLOOKUP(Table1[[#This Row],[RespondentID]],'All Data'!$A467:$CN1039,88,FALSE),"unknown")</f>
        <v>0</v>
      </c>
      <c r="AT466" s="159">
        <f>IFERROR(VLOOKUP(Table1[[#This Row],[RespondentID]],'All Data'!$A467:$CN1039,89,FALSE),"unknown")</f>
        <v>0</v>
      </c>
      <c r="AU466" s="159">
        <f>IFERROR(VLOOKUP(Table1[[#This Row],[RespondentID]],'All Data'!$A467:$CN1039,90,FALSE),"unknown")</f>
        <v>0</v>
      </c>
      <c r="AV466" s="159">
        <f>IFERROR(VLOOKUP(Table1[[#This Row],[RespondentID]],'All Data'!$A467:$CN1039,91,FALSE),"unknown")</f>
        <v>0</v>
      </c>
      <c r="AW466" s="159">
        <f>IFERROR(VLOOKUP(Table1[[#This Row],[RespondentID]],'All Data'!$A467:$CN1039,92,FALSE),"unknown")</f>
        <v>0</v>
      </c>
    </row>
    <row r="467" spans="1:49" x14ac:dyDescent="0.35">
      <c r="A467" s="6">
        <v>5652250607</v>
      </c>
      <c r="B467" s="6"/>
      <c r="C467" s="6"/>
      <c r="D467" s="6"/>
      <c r="E467" s="6"/>
      <c r="F467" s="6"/>
      <c r="G467" s="6"/>
      <c r="H467" s="6" t="s">
        <v>24</v>
      </c>
      <c r="I467" s="6"/>
      <c r="J467" s="6" t="s">
        <v>26</v>
      </c>
      <c r="K467" s="6"/>
      <c r="L467" s="6"/>
      <c r="M467" s="6"/>
      <c r="N467" s="6" t="s">
        <v>30</v>
      </c>
      <c r="O467" s="8"/>
      <c r="P467" s="8">
        <f t="shared" si="126"/>
        <v>3</v>
      </c>
      <c r="Q467" s="10">
        <f t="shared" si="127"/>
        <v>1</v>
      </c>
      <c r="R467" s="8"/>
      <c r="S467" s="8">
        <f t="shared" si="143"/>
        <v>0</v>
      </c>
      <c r="T467" s="8">
        <f t="shared" si="128"/>
        <v>0</v>
      </c>
      <c r="U467" s="8">
        <f t="shared" si="129"/>
        <v>0</v>
      </c>
      <c r="V467" s="88">
        <f t="shared" si="130"/>
        <v>0</v>
      </c>
      <c r="W467" s="88">
        <f t="shared" si="131"/>
        <v>0</v>
      </c>
      <c r="X467" s="88">
        <f t="shared" si="132"/>
        <v>0</v>
      </c>
      <c r="Y467" s="88">
        <f t="shared" si="133"/>
        <v>1</v>
      </c>
      <c r="Z467" s="88">
        <f t="shared" si="134"/>
        <v>0</v>
      </c>
      <c r="AA467" s="88">
        <f t="shared" si="135"/>
        <v>1</v>
      </c>
      <c r="AB467" s="88">
        <f t="shared" si="136"/>
        <v>0</v>
      </c>
      <c r="AC467" s="88">
        <f t="shared" si="137"/>
        <v>0</v>
      </c>
      <c r="AD467" s="88">
        <f t="shared" si="138"/>
        <v>0</v>
      </c>
      <c r="AE467" s="88">
        <f t="shared" si="139"/>
        <v>1</v>
      </c>
      <c r="AF467" s="8"/>
      <c r="AG467" s="8"/>
      <c r="AH467" s="8">
        <f t="shared" si="140"/>
        <v>3</v>
      </c>
      <c r="AI467" s="8">
        <f t="shared" si="141"/>
        <v>3</v>
      </c>
      <c r="AJ467" s="8" t="str">
        <f t="shared" si="142"/>
        <v>Correct</v>
      </c>
      <c r="AK467" s="8"/>
      <c r="AL467" s="159" t="str">
        <f>IFERROR(VLOOKUP(Table1[[#This Row],[RespondentID]],'All Data'!$A468:$CN1040,81,FALSE),"unknown")</f>
        <v>Female</v>
      </c>
      <c r="AM467" s="159">
        <f>IFERROR(VLOOKUP(Table1[[#This Row],[RespondentID]],'All Data'!$A468:$CN1040,82,FALSE),"unknown")</f>
        <v>39</v>
      </c>
      <c r="AN467" s="159" t="str">
        <f>IFERROR(VLOOKUP(Table1[[#This Row],[RespondentID]],'All Data'!$A468:$CN1040,83,FALSE),"unknown")</f>
        <v>Queens</v>
      </c>
      <c r="AO467" s="159">
        <f>IFERROR(VLOOKUP(Table1[[#This Row],[RespondentID]],'All Data'!$A468:$CN1040,84,FALSE),"unknown")</f>
        <v>0</v>
      </c>
      <c r="AP467" s="159" t="str">
        <f>IFERROR(VLOOKUP(Table1[[#This Row],[RespondentID]],'All Data'!$A468:$CN1040,85,FALSE),"unknown")</f>
        <v>Multi-racial</v>
      </c>
      <c r="AQ467" s="159" t="str">
        <f>IFERROR(VLOOKUP(Table1[[#This Row],[RespondentID]],'All Data'!$A468:$CN1040,86,FALSE),"unknown")</f>
        <v>Yes</v>
      </c>
      <c r="AR467" s="159" t="str">
        <f>IFERROR(VLOOKUP(Table1[[#This Row],[RespondentID]],'All Data'!$A468:$CN1040,87,FALSE),"unknown")</f>
        <v xml:space="preserve"> Spanish </v>
      </c>
      <c r="AS467" s="159" t="str">
        <f>IFERROR(VLOOKUP(Table1[[#This Row],[RespondentID]],'All Data'!$A468:$CN1040,88,FALSE),"unknown")</f>
        <v>$75,000 to $125,000</v>
      </c>
      <c r="AT467" s="159" t="str">
        <f>IFERROR(VLOOKUP(Table1[[#This Row],[RespondentID]],'All Data'!$A468:$CN1040,89,FALSE),"unknown")</f>
        <v>K-8 grade</v>
      </c>
      <c r="AU467" s="159" t="str">
        <f>IFERROR(VLOOKUP(Table1[[#This Row],[RespondentID]],'All Data'!$A468:$CN1040,90,FALSE),"unknown")</f>
        <v>Out of work and looking for work</v>
      </c>
      <c r="AV467" s="159" t="str">
        <f>IFERROR(VLOOKUP(Table1[[#This Row],[RespondentID]],'All Data'!$A468:$CN1040,91,FALSE),"unknown")</f>
        <v>No</v>
      </c>
      <c r="AW467" s="159" t="str">
        <f>IFERROR(VLOOKUP(Table1[[#This Row],[RespondentID]],'All Data'!$A468:$CN1040,92,FALSE),"unknown")</f>
        <v>No</v>
      </c>
    </row>
    <row r="468" spans="1:49" x14ac:dyDescent="0.35">
      <c r="A468" s="6">
        <v>5650815269</v>
      </c>
      <c r="B468" s="6"/>
      <c r="C468" s="6"/>
      <c r="D468" s="6" t="s">
        <v>20</v>
      </c>
      <c r="E468" s="6"/>
      <c r="F468" s="6"/>
      <c r="G468" s="6"/>
      <c r="H468" s="6"/>
      <c r="I468" s="6"/>
      <c r="J468" s="6" t="s">
        <v>26</v>
      </c>
      <c r="K468" s="6"/>
      <c r="L468" s="6" t="s">
        <v>28</v>
      </c>
      <c r="M468" s="6"/>
      <c r="N468" s="6"/>
      <c r="O468" s="8"/>
      <c r="P468" s="8">
        <f t="shared" si="126"/>
        <v>3</v>
      </c>
      <c r="Q468" s="9">
        <f t="shared" si="127"/>
        <v>1</v>
      </c>
      <c r="R468" s="8"/>
      <c r="S468" s="8">
        <f t="shared" si="143"/>
        <v>0</v>
      </c>
      <c r="T468" s="8">
        <f t="shared" si="128"/>
        <v>0</v>
      </c>
      <c r="U468" s="8">
        <f t="shared" si="129"/>
        <v>1</v>
      </c>
      <c r="V468" s="88">
        <f t="shared" si="130"/>
        <v>0</v>
      </c>
      <c r="W468" s="88">
        <f t="shared" si="131"/>
        <v>0</v>
      </c>
      <c r="X468" s="88">
        <f t="shared" si="132"/>
        <v>0</v>
      </c>
      <c r="Y468" s="88">
        <f t="shared" si="133"/>
        <v>0</v>
      </c>
      <c r="Z468" s="88">
        <f t="shared" si="134"/>
        <v>0</v>
      </c>
      <c r="AA468" s="88">
        <f t="shared" si="135"/>
        <v>1</v>
      </c>
      <c r="AB468" s="88">
        <f t="shared" si="136"/>
        <v>0</v>
      </c>
      <c r="AC468" s="88">
        <f t="shared" si="137"/>
        <v>1</v>
      </c>
      <c r="AD468" s="88">
        <f t="shared" si="138"/>
        <v>0</v>
      </c>
      <c r="AE468" s="88">
        <f t="shared" si="139"/>
        <v>0</v>
      </c>
      <c r="AF468" s="8"/>
      <c r="AG468" s="8"/>
      <c r="AH468" s="8">
        <f t="shared" si="140"/>
        <v>3</v>
      </c>
      <c r="AI468" s="8">
        <f t="shared" si="141"/>
        <v>3</v>
      </c>
      <c r="AJ468" s="8" t="str">
        <f t="shared" si="142"/>
        <v>Correct</v>
      </c>
      <c r="AK468" s="8"/>
      <c r="AL468" s="159">
        <f>IFERROR(VLOOKUP(Table1[[#This Row],[RespondentID]],'All Data'!$A469:$CN1041,81,FALSE),"unknown")</f>
        <v>0</v>
      </c>
      <c r="AM468" s="159">
        <f>IFERROR(VLOOKUP(Table1[[#This Row],[RespondentID]],'All Data'!$A469:$CN1041,82,FALSE),"unknown")</f>
        <v>0</v>
      </c>
      <c r="AN468" s="159">
        <f>IFERROR(VLOOKUP(Table1[[#This Row],[RespondentID]],'All Data'!$A469:$CN1041,83,FALSE),"unknown")</f>
        <v>0</v>
      </c>
      <c r="AO468" s="159">
        <f>IFERROR(VLOOKUP(Table1[[#This Row],[RespondentID]],'All Data'!$A469:$CN1041,84,FALSE),"unknown")</f>
        <v>0</v>
      </c>
      <c r="AP468" s="159">
        <f>IFERROR(VLOOKUP(Table1[[#This Row],[RespondentID]],'All Data'!$A469:$CN1041,85,FALSE),"unknown")</f>
        <v>0</v>
      </c>
      <c r="AQ468" s="159">
        <f>IFERROR(VLOOKUP(Table1[[#This Row],[RespondentID]],'All Data'!$A469:$CN1041,86,FALSE),"unknown")</f>
        <v>0</v>
      </c>
      <c r="AR468" s="159" t="str">
        <f>IFERROR(VLOOKUP(Table1[[#This Row],[RespondentID]],'All Data'!$A469:$CN1041,87,FALSE),"unknown")</f>
        <v xml:space="preserve"> </v>
      </c>
      <c r="AS468" s="159">
        <f>IFERROR(VLOOKUP(Table1[[#This Row],[RespondentID]],'All Data'!$A469:$CN1041,88,FALSE),"unknown")</f>
        <v>0</v>
      </c>
      <c r="AT468" s="159">
        <f>IFERROR(VLOOKUP(Table1[[#This Row],[RespondentID]],'All Data'!$A469:$CN1041,89,FALSE),"unknown")</f>
        <v>0</v>
      </c>
      <c r="AU468" s="159">
        <f>IFERROR(VLOOKUP(Table1[[#This Row],[RespondentID]],'All Data'!$A469:$CN1041,90,FALSE),"unknown")</f>
        <v>0</v>
      </c>
      <c r="AV468" s="159">
        <f>IFERROR(VLOOKUP(Table1[[#This Row],[RespondentID]],'All Data'!$A469:$CN1041,91,FALSE),"unknown")</f>
        <v>0</v>
      </c>
      <c r="AW468" s="159">
        <f>IFERROR(VLOOKUP(Table1[[#This Row],[RespondentID]],'All Data'!$A469:$CN1041,92,FALSE),"unknown")</f>
        <v>0</v>
      </c>
    </row>
    <row r="469" spans="1:49" x14ac:dyDescent="0.35">
      <c r="A469" s="6">
        <v>5649612339</v>
      </c>
      <c r="B469" s="6"/>
      <c r="C469" s="6"/>
      <c r="D469" s="6"/>
      <c r="E469" s="6" t="s">
        <v>21</v>
      </c>
      <c r="F469" s="6"/>
      <c r="G469" s="6"/>
      <c r="H469" s="6"/>
      <c r="I469" s="6"/>
      <c r="J469" s="6"/>
      <c r="K469" s="6"/>
      <c r="L469" s="6"/>
      <c r="M469" s="6" t="s">
        <v>29</v>
      </c>
      <c r="N469" s="6"/>
      <c r="O469" s="8"/>
      <c r="P469" s="8">
        <f t="shared" si="126"/>
        <v>2</v>
      </c>
      <c r="Q469" s="10">
        <f t="shared" si="127"/>
        <v>1.5</v>
      </c>
      <c r="R469" s="8"/>
      <c r="S469" s="8">
        <f t="shared" si="143"/>
        <v>0</v>
      </c>
      <c r="T469" s="8">
        <f t="shared" si="128"/>
        <v>0</v>
      </c>
      <c r="U469" s="8">
        <f t="shared" si="129"/>
        <v>0</v>
      </c>
      <c r="V469" s="88">
        <f t="shared" si="130"/>
        <v>1</v>
      </c>
      <c r="W469" s="88">
        <f t="shared" si="131"/>
        <v>0</v>
      </c>
      <c r="X469" s="88">
        <f t="shared" si="132"/>
        <v>0</v>
      </c>
      <c r="Y469" s="88">
        <f t="shared" si="133"/>
        <v>0</v>
      </c>
      <c r="Z469" s="88">
        <f t="shared" si="134"/>
        <v>0</v>
      </c>
      <c r="AA469" s="88">
        <f t="shared" si="135"/>
        <v>0</v>
      </c>
      <c r="AB469" s="88">
        <f t="shared" si="136"/>
        <v>0</v>
      </c>
      <c r="AC469" s="88">
        <f t="shared" si="137"/>
        <v>0</v>
      </c>
      <c r="AD469" s="88">
        <f t="shared" si="138"/>
        <v>1</v>
      </c>
      <c r="AE469" s="88">
        <f t="shared" si="139"/>
        <v>0</v>
      </c>
      <c r="AF469" s="8"/>
      <c r="AG469" s="8"/>
      <c r="AH469" s="8">
        <f t="shared" si="140"/>
        <v>2</v>
      </c>
      <c r="AI469" s="8">
        <f t="shared" si="141"/>
        <v>2</v>
      </c>
      <c r="AJ469" s="8" t="str">
        <f t="shared" si="142"/>
        <v>Correct</v>
      </c>
      <c r="AK469" s="8"/>
      <c r="AL469" s="159" t="str">
        <f>IFERROR(VLOOKUP(Table1[[#This Row],[RespondentID]],'All Data'!$A470:$CN1042,81,FALSE),"unknown")</f>
        <v>Female</v>
      </c>
      <c r="AM469" s="159">
        <f>IFERROR(VLOOKUP(Table1[[#This Row],[RespondentID]],'All Data'!$A470:$CN1042,82,FALSE),"unknown")</f>
        <v>16</v>
      </c>
      <c r="AN469" s="159" t="str">
        <f>IFERROR(VLOOKUP(Table1[[#This Row],[RespondentID]],'All Data'!$A470:$CN1042,83,FALSE),"unknown")</f>
        <v>Nassau</v>
      </c>
      <c r="AO469" s="159" t="str">
        <f>IFERROR(VLOOKUP(Table1[[#This Row],[RespondentID]],'All Data'!$A470:$CN1042,84,FALSE),"unknown")</f>
        <v>Albertson, 11507</v>
      </c>
      <c r="AP469" s="159" t="str">
        <f>IFERROR(VLOOKUP(Table1[[#This Row],[RespondentID]],'All Data'!$A470:$CN1042,85,FALSE),"unknown")</f>
        <v>Otra (por favor especifique)</v>
      </c>
      <c r="AQ469" s="159" t="str">
        <f>IFERROR(VLOOKUP(Table1[[#This Row],[RespondentID]],'All Data'!$A470:$CN1042,86,FALSE),"unknown")</f>
        <v>Yes</v>
      </c>
      <c r="AR469" s="159" t="str">
        <f>IFERROR(VLOOKUP(Table1[[#This Row],[RespondentID]],'All Data'!$A470:$CN1042,87,FALSE),"unknown")</f>
        <v xml:space="preserve"> Spanish </v>
      </c>
      <c r="AS469" s="159" t="str">
        <f>IFERROR(VLOOKUP(Table1[[#This Row],[RespondentID]],'All Data'!$A470:$CN1042,88,FALSE),"unknown")</f>
        <v>$0-$19,999</v>
      </c>
      <c r="AT469" s="159" t="str">
        <f>IFERROR(VLOOKUP(Table1[[#This Row],[RespondentID]],'All Data'!$A470:$CN1042,89,FALSE),"unknown")</f>
        <v>High school graduate</v>
      </c>
      <c r="AU469" s="159" t="str">
        <f>IFERROR(VLOOKUP(Table1[[#This Row],[RespondentID]],'All Data'!$A470:$CN1042,90,FALSE),"unknown")</f>
        <v>Student</v>
      </c>
      <c r="AV469" s="159" t="str">
        <f>IFERROR(VLOOKUP(Table1[[#This Row],[RespondentID]],'All Data'!$A470:$CN1042,91,FALSE),"unknown")</f>
        <v>No</v>
      </c>
      <c r="AW469" s="159" t="str">
        <f>IFERROR(VLOOKUP(Table1[[#This Row],[RespondentID]],'All Data'!$A470:$CN1042,92,FALSE),"unknown")</f>
        <v>No</v>
      </c>
    </row>
    <row r="470" spans="1:49" x14ac:dyDescent="0.35">
      <c r="A470" s="6">
        <v>5649042264</v>
      </c>
      <c r="B470" s="6"/>
      <c r="C470" s="6"/>
      <c r="D470" s="6"/>
      <c r="E470" s="6" t="s">
        <v>21</v>
      </c>
      <c r="F470" s="6"/>
      <c r="G470" s="6"/>
      <c r="H470" s="6"/>
      <c r="I470" s="6"/>
      <c r="J470" s="6"/>
      <c r="K470" s="6"/>
      <c r="L470" s="6"/>
      <c r="M470" s="6"/>
      <c r="N470" s="6" t="s">
        <v>30</v>
      </c>
      <c r="O470" s="8"/>
      <c r="P470" s="8">
        <f t="shared" si="126"/>
        <v>2</v>
      </c>
      <c r="Q470" s="9">
        <f t="shared" si="127"/>
        <v>1.5</v>
      </c>
      <c r="R470" s="8"/>
      <c r="S470" s="8">
        <f t="shared" si="143"/>
        <v>0</v>
      </c>
      <c r="T470" s="8">
        <f t="shared" si="128"/>
        <v>0</v>
      </c>
      <c r="U470" s="8">
        <f t="shared" si="129"/>
        <v>0</v>
      </c>
      <c r="V470" s="88">
        <f t="shared" si="130"/>
        <v>1</v>
      </c>
      <c r="W470" s="88">
        <f t="shared" si="131"/>
        <v>0</v>
      </c>
      <c r="X470" s="88">
        <f t="shared" si="132"/>
        <v>0</v>
      </c>
      <c r="Y470" s="88">
        <f t="shared" si="133"/>
        <v>0</v>
      </c>
      <c r="Z470" s="88">
        <f t="shared" si="134"/>
        <v>0</v>
      </c>
      <c r="AA470" s="88">
        <f t="shared" si="135"/>
        <v>0</v>
      </c>
      <c r="AB470" s="88">
        <f t="shared" si="136"/>
        <v>0</v>
      </c>
      <c r="AC470" s="88">
        <f t="shared" si="137"/>
        <v>0</v>
      </c>
      <c r="AD470" s="88">
        <f t="shared" si="138"/>
        <v>0</v>
      </c>
      <c r="AE470" s="88">
        <f t="shared" si="139"/>
        <v>1</v>
      </c>
      <c r="AF470" s="8"/>
      <c r="AG470" s="8"/>
      <c r="AH470" s="8">
        <f t="shared" si="140"/>
        <v>2</v>
      </c>
      <c r="AI470" s="8">
        <f t="shared" si="141"/>
        <v>2</v>
      </c>
      <c r="AJ470" s="8" t="str">
        <f t="shared" si="142"/>
        <v>Correct</v>
      </c>
      <c r="AK470" s="8"/>
      <c r="AL470" s="159" t="str">
        <f>IFERROR(VLOOKUP(Table1[[#This Row],[RespondentID]],'All Data'!$A471:$CN1043,81,FALSE),"unknown")</f>
        <v>Female</v>
      </c>
      <c r="AM470" s="159">
        <f>IFERROR(VLOOKUP(Table1[[#This Row],[RespondentID]],'All Data'!$A471:$CN1043,82,FALSE),"unknown")</f>
        <v>16</v>
      </c>
      <c r="AN470" s="159" t="str">
        <f>IFERROR(VLOOKUP(Table1[[#This Row],[RespondentID]],'All Data'!$A471:$CN1043,83,FALSE),"unknown")</f>
        <v>Nassau</v>
      </c>
      <c r="AO470" s="159">
        <f>IFERROR(VLOOKUP(Table1[[#This Row],[RespondentID]],'All Data'!$A471:$CN1043,84,FALSE),"unknown")</f>
        <v>0</v>
      </c>
      <c r="AP470" s="159">
        <f>IFERROR(VLOOKUP(Table1[[#This Row],[RespondentID]],'All Data'!$A471:$CN1043,85,FALSE),"unknown")</f>
        <v>0</v>
      </c>
      <c r="AQ470" s="159">
        <f>IFERROR(VLOOKUP(Table1[[#This Row],[RespondentID]],'All Data'!$A471:$CN1043,86,FALSE),"unknown")</f>
        <v>0</v>
      </c>
      <c r="AR470" s="159" t="str">
        <f>IFERROR(VLOOKUP(Table1[[#This Row],[RespondentID]],'All Data'!$A471:$CN1043,87,FALSE),"unknown")</f>
        <v xml:space="preserve"> </v>
      </c>
      <c r="AS470" s="159">
        <f>IFERROR(VLOOKUP(Table1[[#This Row],[RespondentID]],'All Data'!$A471:$CN1043,88,FALSE),"unknown")</f>
        <v>0</v>
      </c>
      <c r="AT470" s="159">
        <f>IFERROR(VLOOKUP(Table1[[#This Row],[RespondentID]],'All Data'!$A471:$CN1043,89,FALSE),"unknown")</f>
        <v>0</v>
      </c>
      <c r="AU470" s="159">
        <f>IFERROR(VLOOKUP(Table1[[#This Row],[RespondentID]],'All Data'!$A471:$CN1043,90,FALSE),"unknown")</f>
        <v>0</v>
      </c>
      <c r="AV470" s="159">
        <f>IFERROR(VLOOKUP(Table1[[#This Row],[RespondentID]],'All Data'!$A471:$CN1043,91,FALSE),"unknown")</f>
        <v>0</v>
      </c>
      <c r="AW470" s="159">
        <f>IFERROR(VLOOKUP(Table1[[#This Row],[RespondentID]],'All Data'!$A471:$CN1043,92,FALSE),"unknown")</f>
        <v>0</v>
      </c>
    </row>
    <row r="471" spans="1:49" x14ac:dyDescent="0.35">
      <c r="A471" s="6">
        <v>5648819057</v>
      </c>
      <c r="B471" s="6"/>
      <c r="C471" s="6"/>
      <c r="D471" s="6" t="s">
        <v>20</v>
      </c>
      <c r="E471" s="6"/>
      <c r="F471" s="6"/>
      <c r="G471" s="6"/>
      <c r="H471" s="6"/>
      <c r="I471" s="6"/>
      <c r="J471" s="6"/>
      <c r="K471" s="6"/>
      <c r="L471" s="6"/>
      <c r="M471" s="6"/>
      <c r="N471" s="6"/>
      <c r="O471" s="8"/>
      <c r="P471" s="8">
        <f t="shared" si="126"/>
        <v>1</v>
      </c>
      <c r="Q471" s="10">
        <f t="shared" si="127"/>
        <v>3</v>
      </c>
      <c r="R471" s="8"/>
      <c r="S471" s="8">
        <f t="shared" si="143"/>
        <v>0</v>
      </c>
      <c r="T471" s="8">
        <f t="shared" si="128"/>
        <v>0</v>
      </c>
      <c r="U471" s="8">
        <f t="shared" si="129"/>
        <v>1</v>
      </c>
      <c r="V471" s="88">
        <f t="shared" si="130"/>
        <v>0</v>
      </c>
      <c r="W471" s="88">
        <f t="shared" si="131"/>
        <v>0</v>
      </c>
      <c r="X471" s="88">
        <f t="shared" si="132"/>
        <v>0</v>
      </c>
      <c r="Y471" s="88">
        <f t="shared" si="133"/>
        <v>0</v>
      </c>
      <c r="Z471" s="88">
        <f t="shared" si="134"/>
        <v>0</v>
      </c>
      <c r="AA471" s="88">
        <f t="shared" si="135"/>
        <v>0</v>
      </c>
      <c r="AB471" s="88">
        <f t="shared" si="136"/>
        <v>0</v>
      </c>
      <c r="AC471" s="88">
        <f t="shared" si="137"/>
        <v>0</v>
      </c>
      <c r="AD471" s="88">
        <f t="shared" si="138"/>
        <v>0</v>
      </c>
      <c r="AE471" s="88">
        <f t="shared" si="139"/>
        <v>0</v>
      </c>
      <c r="AF471" s="8"/>
      <c r="AG471" s="8"/>
      <c r="AH471" s="8">
        <f t="shared" si="140"/>
        <v>1</v>
      </c>
      <c r="AI471" s="8">
        <f t="shared" si="141"/>
        <v>1</v>
      </c>
      <c r="AJ471" s="8" t="str">
        <f t="shared" si="142"/>
        <v>Correct</v>
      </c>
      <c r="AK471" s="8"/>
      <c r="AL471" s="159">
        <f>IFERROR(VLOOKUP(Table1[[#This Row],[RespondentID]],'All Data'!$A472:$CN1044,81,FALSE),"unknown")</f>
        <v>0</v>
      </c>
      <c r="AM471" s="159">
        <f>IFERROR(VLOOKUP(Table1[[#This Row],[RespondentID]],'All Data'!$A472:$CN1044,82,FALSE),"unknown")</f>
        <v>0</v>
      </c>
      <c r="AN471" s="159">
        <f>IFERROR(VLOOKUP(Table1[[#This Row],[RespondentID]],'All Data'!$A472:$CN1044,83,FALSE),"unknown")</f>
        <v>0</v>
      </c>
      <c r="AO471" s="159">
        <f>IFERROR(VLOOKUP(Table1[[#This Row],[RespondentID]],'All Data'!$A472:$CN1044,84,FALSE),"unknown")</f>
        <v>0</v>
      </c>
      <c r="AP471" s="159">
        <f>IFERROR(VLOOKUP(Table1[[#This Row],[RespondentID]],'All Data'!$A472:$CN1044,85,FALSE),"unknown")</f>
        <v>0</v>
      </c>
      <c r="AQ471" s="159">
        <f>IFERROR(VLOOKUP(Table1[[#This Row],[RespondentID]],'All Data'!$A472:$CN1044,86,FALSE),"unknown")</f>
        <v>0</v>
      </c>
      <c r="AR471" s="159" t="str">
        <f>IFERROR(VLOOKUP(Table1[[#This Row],[RespondentID]],'All Data'!$A472:$CN1044,87,FALSE),"unknown")</f>
        <v xml:space="preserve"> </v>
      </c>
      <c r="AS471" s="159">
        <f>IFERROR(VLOOKUP(Table1[[#This Row],[RespondentID]],'All Data'!$A472:$CN1044,88,FALSE),"unknown")</f>
        <v>0</v>
      </c>
      <c r="AT471" s="159">
        <f>IFERROR(VLOOKUP(Table1[[#This Row],[RespondentID]],'All Data'!$A472:$CN1044,89,FALSE),"unknown")</f>
        <v>0</v>
      </c>
      <c r="AU471" s="159">
        <f>IFERROR(VLOOKUP(Table1[[#This Row],[RespondentID]],'All Data'!$A472:$CN1044,90,FALSE),"unknown")</f>
        <v>0</v>
      </c>
      <c r="AV471" s="159">
        <f>IFERROR(VLOOKUP(Table1[[#This Row],[RespondentID]],'All Data'!$A472:$CN1044,91,FALSE),"unknown")</f>
        <v>0</v>
      </c>
      <c r="AW471" s="159">
        <f>IFERROR(VLOOKUP(Table1[[#This Row],[RespondentID]],'All Data'!$A472:$CN1044,92,FALSE),"unknown")</f>
        <v>0</v>
      </c>
    </row>
    <row r="472" spans="1:49" x14ac:dyDescent="0.35">
      <c r="A472" s="6">
        <v>5648784409</v>
      </c>
      <c r="B472" s="6"/>
      <c r="C472" s="6"/>
      <c r="D472" s="6"/>
      <c r="E472" s="6"/>
      <c r="F472" s="6"/>
      <c r="G472" s="6"/>
      <c r="H472" s="6"/>
      <c r="I472" s="6"/>
      <c r="J472" s="6"/>
      <c r="K472" s="6"/>
      <c r="L472" s="6" t="s">
        <v>28</v>
      </c>
      <c r="M472" s="6"/>
      <c r="N472" s="6"/>
      <c r="O472" s="8"/>
      <c r="P472" s="8">
        <f t="shared" si="126"/>
        <v>1</v>
      </c>
      <c r="Q472" s="9">
        <f t="shared" si="127"/>
        <v>3</v>
      </c>
      <c r="R472" s="8"/>
      <c r="S472" s="8">
        <f t="shared" si="143"/>
        <v>0</v>
      </c>
      <c r="T472" s="8">
        <f t="shared" si="128"/>
        <v>0</v>
      </c>
      <c r="U472" s="8">
        <f t="shared" si="129"/>
        <v>0</v>
      </c>
      <c r="V472" s="88">
        <f t="shared" si="130"/>
        <v>0</v>
      </c>
      <c r="W472" s="88">
        <f t="shared" si="131"/>
        <v>0</v>
      </c>
      <c r="X472" s="88">
        <f t="shared" si="132"/>
        <v>0</v>
      </c>
      <c r="Y472" s="88">
        <f t="shared" si="133"/>
        <v>0</v>
      </c>
      <c r="Z472" s="88">
        <f t="shared" si="134"/>
        <v>0</v>
      </c>
      <c r="AA472" s="88">
        <f t="shared" si="135"/>
        <v>0</v>
      </c>
      <c r="AB472" s="88">
        <f t="shared" si="136"/>
        <v>0</v>
      </c>
      <c r="AC472" s="88">
        <f t="shared" si="137"/>
        <v>1</v>
      </c>
      <c r="AD472" s="88">
        <f t="shared" si="138"/>
        <v>0</v>
      </c>
      <c r="AE472" s="88">
        <f t="shared" si="139"/>
        <v>0</v>
      </c>
      <c r="AF472" s="8"/>
      <c r="AG472" s="8"/>
      <c r="AH472" s="8">
        <f t="shared" si="140"/>
        <v>1</v>
      </c>
      <c r="AI472" s="8">
        <f t="shared" si="141"/>
        <v>1</v>
      </c>
      <c r="AJ472" s="8" t="str">
        <f t="shared" si="142"/>
        <v>Correct</v>
      </c>
      <c r="AK472" s="8"/>
      <c r="AL472" s="159" t="str">
        <f>IFERROR(VLOOKUP(Table1[[#This Row],[RespondentID]],'All Data'!$A473:$CN1045,81,FALSE),"unknown")</f>
        <v>Female</v>
      </c>
      <c r="AM472" s="159">
        <f>IFERROR(VLOOKUP(Table1[[#This Row],[RespondentID]],'All Data'!$A473:$CN1045,82,FALSE),"unknown")</f>
        <v>15</v>
      </c>
      <c r="AN472" s="159" t="str">
        <f>IFERROR(VLOOKUP(Table1[[#This Row],[RespondentID]],'All Data'!$A473:$CN1045,83,FALSE),"unknown")</f>
        <v>Queens</v>
      </c>
      <c r="AO472" s="159" t="str">
        <f>IFERROR(VLOOKUP(Table1[[#This Row],[RespondentID]],'All Data'!$A473:$CN1045,84,FALSE),"unknown")</f>
        <v>Argo Village, 11003</v>
      </c>
      <c r="AP472" s="159" t="str">
        <f>IFERROR(VLOOKUP(Table1[[#This Row],[RespondentID]],'All Data'!$A473:$CN1045,85,FALSE),"unknown")</f>
        <v>Multi-racial</v>
      </c>
      <c r="AQ472" s="159" t="str">
        <f>IFERROR(VLOOKUP(Table1[[#This Row],[RespondentID]],'All Data'!$A473:$CN1045,86,FALSE),"unknown")</f>
        <v>No</v>
      </c>
      <c r="AR472" s="159" t="str">
        <f>IFERROR(VLOOKUP(Table1[[#This Row],[RespondentID]],'All Data'!$A473:$CN1045,87,FALSE),"unknown")</f>
        <v xml:space="preserve"> Spanish </v>
      </c>
      <c r="AS472" s="159" t="str">
        <f>IFERROR(VLOOKUP(Table1[[#This Row],[RespondentID]],'All Data'!$A473:$CN1045,88,FALSE),"unknown")</f>
        <v>$0-$19,999</v>
      </c>
      <c r="AT472" s="159" t="str">
        <f>IFERROR(VLOOKUP(Table1[[#This Row],[RespondentID]],'All Data'!$A473:$CN1045,89,FALSE),"unknown")</f>
        <v>High school graduate</v>
      </c>
      <c r="AU472" s="159" t="str">
        <f>IFERROR(VLOOKUP(Table1[[#This Row],[RespondentID]],'All Data'!$A473:$CN1045,90,FALSE),"unknown")</f>
        <v>Student</v>
      </c>
      <c r="AV472" s="159" t="str">
        <f>IFERROR(VLOOKUP(Table1[[#This Row],[RespondentID]],'All Data'!$A473:$CN1045,91,FALSE),"unknown")</f>
        <v>Yes</v>
      </c>
      <c r="AW472" s="159" t="str">
        <f>IFERROR(VLOOKUP(Table1[[#This Row],[RespondentID]],'All Data'!$A473:$CN1045,92,FALSE),"unknown")</f>
        <v>Yes</v>
      </c>
    </row>
    <row r="473" spans="1:49" x14ac:dyDescent="0.35">
      <c r="A473" s="6">
        <v>5648491104</v>
      </c>
      <c r="B473" s="6"/>
      <c r="C473" s="6"/>
      <c r="D473" s="6" t="s">
        <v>20</v>
      </c>
      <c r="E473" s="6"/>
      <c r="F473" s="6"/>
      <c r="G473" s="6"/>
      <c r="H473" s="6" t="s">
        <v>24</v>
      </c>
      <c r="I473" s="6"/>
      <c r="J473" s="6"/>
      <c r="K473" s="6"/>
      <c r="L473" s="6" t="s">
        <v>28</v>
      </c>
      <c r="M473" s="6"/>
      <c r="N473" s="6"/>
      <c r="O473" s="8"/>
      <c r="P473" s="8">
        <f t="shared" si="126"/>
        <v>3</v>
      </c>
      <c r="Q473" s="10">
        <f t="shared" si="127"/>
        <v>1</v>
      </c>
      <c r="R473" s="8"/>
      <c r="S473" s="8">
        <f t="shared" si="143"/>
        <v>0</v>
      </c>
      <c r="T473" s="8">
        <f t="shared" si="128"/>
        <v>0</v>
      </c>
      <c r="U473" s="8">
        <f t="shared" si="129"/>
        <v>1</v>
      </c>
      <c r="V473" s="88">
        <f t="shared" si="130"/>
        <v>0</v>
      </c>
      <c r="W473" s="88">
        <f t="shared" si="131"/>
        <v>0</v>
      </c>
      <c r="X473" s="88">
        <f t="shared" si="132"/>
        <v>0</v>
      </c>
      <c r="Y473" s="88">
        <f t="shared" si="133"/>
        <v>1</v>
      </c>
      <c r="Z473" s="88">
        <f t="shared" si="134"/>
        <v>0</v>
      </c>
      <c r="AA473" s="88">
        <f t="shared" si="135"/>
        <v>0</v>
      </c>
      <c r="AB473" s="88">
        <f t="shared" si="136"/>
        <v>0</v>
      </c>
      <c r="AC473" s="88">
        <f t="shared" si="137"/>
        <v>1</v>
      </c>
      <c r="AD473" s="88">
        <f t="shared" si="138"/>
        <v>0</v>
      </c>
      <c r="AE473" s="88">
        <f t="shared" si="139"/>
        <v>0</v>
      </c>
      <c r="AF473" s="8"/>
      <c r="AG473" s="8"/>
      <c r="AH473" s="8">
        <f t="shared" si="140"/>
        <v>3</v>
      </c>
      <c r="AI473" s="8">
        <f t="shared" si="141"/>
        <v>3</v>
      </c>
      <c r="AJ473" s="8" t="str">
        <f t="shared" si="142"/>
        <v>Correct</v>
      </c>
      <c r="AK473" s="8"/>
      <c r="AL473" s="159" t="str">
        <f>IFERROR(VLOOKUP(Table1[[#This Row],[RespondentID]],'All Data'!$A474:$CN1046,81,FALSE),"unknown")</f>
        <v>Female</v>
      </c>
      <c r="AM473" s="159">
        <f>IFERROR(VLOOKUP(Table1[[#This Row],[RespondentID]],'All Data'!$A474:$CN1046,82,FALSE),"unknown")</f>
        <v>15</v>
      </c>
      <c r="AN473" s="159" t="str">
        <f>IFERROR(VLOOKUP(Table1[[#This Row],[RespondentID]],'All Data'!$A474:$CN1046,83,FALSE),"unknown")</f>
        <v>Queens</v>
      </c>
      <c r="AO473" s="159">
        <f>IFERROR(VLOOKUP(Table1[[#This Row],[RespondentID]],'All Data'!$A474:$CN1046,84,FALSE),"unknown")</f>
        <v>0</v>
      </c>
      <c r="AP473" s="159" t="str">
        <f>IFERROR(VLOOKUP(Table1[[#This Row],[RespondentID]],'All Data'!$A474:$CN1046,85,FALSE),"unknown")</f>
        <v>Multi-racial</v>
      </c>
      <c r="AQ473" s="159" t="str">
        <f>IFERROR(VLOOKUP(Table1[[#This Row],[RespondentID]],'All Data'!$A474:$CN1046,86,FALSE),"unknown")</f>
        <v>No</v>
      </c>
      <c r="AR473" s="159" t="str">
        <f>IFERROR(VLOOKUP(Table1[[#This Row],[RespondentID]],'All Data'!$A474:$CN1046,87,FALSE),"unknown")</f>
        <v xml:space="preserve"> Spanish </v>
      </c>
      <c r="AS473" s="159" t="str">
        <f>IFERROR(VLOOKUP(Table1[[#This Row],[RespondentID]],'All Data'!$A474:$CN1046,88,FALSE),"unknown")</f>
        <v>$0-$19,999</v>
      </c>
      <c r="AT473" s="159" t="str">
        <f>IFERROR(VLOOKUP(Table1[[#This Row],[RespondentID]],'All Data'!$A474:$CN1046,89,FALSE),"unknown")</f>
        <v>High school graduate</v>
      </c>
      <c r="AU473" s="159" t="str">
        <f>IFERROR(VLOOKUP(Table1[[#This Row],[RespondentID]],'All Data'!$A474:$CN1046,90,FALSE),"unknown")</f>
        <v>Student</v>
      </c>
      <c r="AV473" s="159" t="str">
        <f>IFERROR(VLOOKUP(Table1[[#This Row],[RespondentID]],'All Data'!$A474:$CN1046,91,FALSE),"unknown")</f>
        <v>Yes</v>
      </c>
      <c r="AW473" s="159" t="str">
        <f>IFERROR(VLOOKUP(Table1[[#This Row],[RespondentID]],'All Data'!$A474:$CN1046,92,FALSE),"unknown")</f>
        <v>Yes</v>
      </c>
    </row>
    <row r="474" spans="1:49" x14ac:dyDescent="0.35">
      <c r="A474" s="6">
        <v>5648490970</v>
      </c>
      <c r="B474" s="6"/>
      <c r="C474" s="6"/>
      <c r="D474" s="6"/>
      <c r="E474" s="6"/>
      <c r="F474" s="6"/>
      <c r="G474" s="6"/>
      <c r="H474" s="6" t="s">
        <v>24</v>
      </c>
      <c r="I474" s="6"/>
      <c r="J474" s="6"/>
      <c r="K474" s="6"/>
      <c r="L474" s="6"/>
      <c r="M474" s="6"/>
      <c r="N474" s="6"/>
      <c r="O474" s="8"/>
      <c r="P474" s="8">
        <f t="shared" si="126"/>
        <v>1</v>
      </c>
      <c r="Q474" s="9">
        <f t="shared" si="127"/>
        <v>3</v>
      </c>
      <c r="R474" s="8"/>
      <c r="S474" s="8">
        <f t="shared" si="143"/>
        <v>0</v>
      </c>
      <c r="T474" s="8">
        <f t="shared" si="128"/>
        <v>0</v>
      </c>
      <c r="U474" s="8">
        <f t="shared" si="129"/>
        <v>0</v>
      </c>
      <c r="V474" s="88">
        <f t="shared" si="130"/>
        <v>0</v>
      </c>
      <c r="W474" s="88">
        <f t="shared" si="131"/>
        <v>0</v>
      </c>
      <c r="X474" s="88">
        <f t="shared" si="132"/>
        <v>0</v>
      </c>
      <c r="Y474" s="88">
        <f t="shared" si="133"/>
        <v>1</v>
      </c>
      <c r="Z474" s="88">
        <f t="shared" si="134"/>
        <v>0</v>
      </c>
      <c r="AA474" s="88">
        <f t="shared" si="135"/>
        <v>0</v>
      </c>
      <c r="AB474" s="88">
        <f t="shared" si="136"/>
        <v>0</v>
      </c>
      <c r="AC474" s="88">
        <f t="shared" si="137"/>
        <v>0</v>
      </c>
      <c r="AD474" s="88">
        <f t="shared" si="138"/>
        <v>0</v>
      </c>
      <c r="AE474" s="88">
        <f t="shared" si="139"/>
        <v>0</v>
      </c>
      <c r="AF474" s="8"/>
      <c r="AG474" s="8"/>
      <c r="AH474" s="8">
        <f t="shared" si="140"/>
        <v>1</v>
      </c>
      <c r="AI474" s="8">
        <f t="shared" si="141"/>
        <v>1</v>
      </c>
      <c r="AJ474" s="8" t="str">
        <f t="shared" si="142"/>
        <v>Correct</v>
      </c>
      <c r="AK474" s="8"/>
      <c r="AL474" s="159" t="str">
        <f>IFERROR(VLOOKUP(Table1[[#This Row],[RespondentID]],'All Data'!$A475:$CN1047,81,FALSE),"unknown")</f>
        <v>Female</v>
      </c>
      <c r="AM474" s="159">
        <f>IFERROR(VLOOKUP(Table1[[#This Row],[RespondentID]],'All Data'!$A475:$CN1047,82,FALSE),"unknown")</f>
        <v>15</v>
      </c>
      <c r="AN474" s="159" t="str">
        <f>IFERROR(VLOOKUP(Table1[[#This Row],[RespondentID]],'All Data'!$A475:$CN1047,83,FALSE),"unknown")</f>
        <v>Suffolk</v>
      </c>
      <c r="AO474" s="159">
        <f>IFERROR(VLOOKUP(Table1[[#This Row],[RespondentID]],'All Data'!$A475:$CN1047,84,FALSE),"unknown")</f>
        <v>0</v>
      </c>
      <c r="AP474" s="159">
        <f>IFERROR(VLOOKUP(Table1[[#This Row],[RespondentID]],'All Data'!$A475:$CN1047,85,FALSE),"unknown")</f>
        <v>0</v>
      </c>
      <c r="AQ474" s="159">
        <f>IFERROR(VLOOKUP(Table1[[#This Row],[RespondentID]],'All Data'!$A475:$CN1047,86,FALSE),"unknown")</f>
        <v>0</v>
      </c>
      <c r="AR474" s="159" t="str">
        <f>IFERROR(VLOOKUP(Table1[[#This Row],[RespondentID]],'All Data'!$A475:$CN1047,87,FALSE),"unknown")</f>
        <v xml:space="preserve"> </v>
      </c>
      <c r="AS474" s="159">
        <f>IFERROR(VLOOKUP(Table1[[#This Row],[RespondentID]],'All Data'!$A475:$CN1047,88,FALSE),"unknown")</f>
        <v>0</v>
      </c>
      <c r="AT474" s="159">
        <f>IFERROR(VLOOKUP(Table1[[#This Row],[RespondentID]],'All Data'!$A475:$CN1047,89,FALSE),"unknown")</f>
        <v>0</v>
      </c>
      <c r="AU474" s="159">
        <f>IFERROR(VLOOKUP(Table1[[#This Row],[RespondentID]],'All Data'!$A475:$CN1047,90,FALSE),"unknown")</f>
        <v>0</v>
      </c>
      <c r="AV474" s="159">
        <f>IFERROR(VLOOKUP(Table1[[#This Row],[RespondentID]],'All Data'!$A475:$CN1047,91,FALSE),"unknown")</f>
        <v>0</v>
      </c>
      <c r="AW474" s="159">
        <f>IFERROR(VLOOKUP(Table1[[#This Row],[RespondentID]],'All Data'!$A475:$CN1047,92,FALSE),"unknown")</f>
        <v>0</v>
      </c>
    </row>
    <row r="475" spans="1:49" x14ac:dyDescent="0.35">
      <c r="A475" s="6">
        <v>5645733325</v>
      </c>
      <c r="B475" s="6"/>
      <c r="C475" s="6"/>
      <c r="D475" s="6"/>
      <c r="E475" s="6"/>
      <c r="F475" s="6"/>
      <c r="G475" s="6"/>
      <c r="H475" s="6"/>
      <c r="I475" s="6"/>
      <c r="J475" s="6" t="s">
        <v>26</v>
      </c>
      <c r="K475" s="6"/>
      <c r="L475" s="6" t="s">
        <v>28</v>
      </c>
      <c r="M475" s="6" t="s">
        <v>29</v>
      </c>
      <c r="N475" s="6"/>
      <c r="O475" s="8"/>
      <c r="P475" s="8">
        <f t="shared" si="126"/>
        <v>3</v>
      </c>
      <c r="Q475" s="10">
        <f t="shared" si="127"/>
        <v>1</v>
      </c>
      <c r="R475" s="8"/>
      <c r="S475" s="8">
        <f t="shared" si="143"/>
        <v>0</v>
      </c>
      <c r="T475" s="8">
        <f t="shared" si="128"/>
        <v>0</v>
      </c>
      <c r="U475" s="8">
        <f t="shared" si="129"/>
        <v>0</v>
      </c>
      <c r="V475" s="88">
        <f t="shared" si="130"/>
        <v>0</v>
      </c>
      <c r="W475" s="88">
        <f t="shared" si="131"/>
        <v>0</v>
      </c>
      <c r="X475" s="88">
        <f t="shared" si="132"/>
        <v>0</v>
      </c>
      <c r="Y475" s="88">
        <f t="shared" si="133"/>
        <v>0</v>
      </c>
      <c r="Z475" s="88">
        <f t="shared" si="134"/>
        <v>0</v>
      </c>
      <c r="AA475" s="88">
        <f t="shared" si="135"/>
        <v>1</v>
      </c>
      <c r="AB475" s="88">
        <f t="shared" si="136"/>
        <v>0</v>
      </c>
      <c r="AC475" s="88">
        <f t="shared" si="137"/>
        <v>1</v>
      </c>
      <c r="AD475" s="88">
        <f t="shared" si="138"/>
        <v>1</v>
      </c>
      <c r="AE475" s="88">
        <f t="shared" si="139"/>
        <v>0</v>
      </c>
      <c r="AF475" s="8"/>
      <c r="AG475" s="8"/>
      <c r="AH475" s="8">
        <f t="shared" si="140"/>
        <v>3</v>
      </c>
      <c r="AI475" s="8">
        <f t="shared" si="141"/>
        <v>3</v>
      </c>
      <c r="AJ475" s="8" t="str">
        <f t="shared" si="142"/>
        <v>Correct</v>
      </c>
      <c r="AK475" s="8"/>
      <c r="AL475" s="159" t="str">
        <f>IFERROR(VLOOKUP(Table1[[#This Row],[RespondentID]],'All Data'!$A476:$CN1048,81,FALSE),"unknown")</f>
        <v>Female</v>
      </c>
      <c r="AM475" s="159">
        <f>IFERROR(VLOOKUP(Table1[[#This Row],[RespondentID]],'All Data'!$A476:$CN1048,82,FALSE),"unknown")</f>
        <v>40</v>
      </c>
      <c r="AN475" s="159" t="str">
        <f>IFERROR(VLOOKUP(Table1[[#This Row],[RespondentID]],'All Data'!$A476:$CN1048,83,FALSE),"unknown")</f>
        <v>Suffolk</v>
      </c>
      <c r="AO475" s="159" t="str">
        <f>IFERROR(VLOOKUP(Table1[[#This Row],[RespondentID]],'All Data'!$A476:$CN1048,84,FALSE),"unknown")</f>
        <v>Babylon, 11704</v>
      </c>
      <c r="AP475" s="159">
        <f>IFERROR(VLOOKUP(Table1[[#This Row],[RespondentID]],'All Data'!$A476:$CN1048,85,FALSE),"unknown")</f>
        <v>0</v>
      </c>
      <c r="AQ475" s="159">
        <f>IFERROR(VLOOKUP(Table1[[#This Row],[RespondentID]],'All Data'!$A476:$CN1048,86,FALSE),"unknown")</f>
        <v>0</v>
      </c>
      <c r="AR475" s="159" t="str">
        <f>IFERROR(VLOOKUP(Table1[[#This Row],[RespondentID]],'All Data'!$A476:$CN1048,87,FALSE),"unknown")</f>
        <v xml:space="preserve"> </v>
      </c>
      <c r="AS475" s="159">
        <f>IFERROR(VLOOKUP(Table1[[#This Row],[RespondentID]],'All Data'!$A476:$CN1048,88,FALSE),"unknown")</f>
        <v>0</v>
      </c>
      <c r="AT475" s="159">
        <f>IFERROR(VLOOKUP(Table1[[#This Row],[RespondentID]],'All Data'!$A476:$CN1048,89,FALSE),"unknown")</f>
        <v>0</v>
      </c>
      <c r="AU475" s="159">
        <f>IFERROR(VLOOKUP(Table1[[#This Row],[RespondentID]],'All Data'!$A476:$CN1048,90,FALSE),"unknown")</f>
        <v>0</v>
      </c>
      <c r="AV475" s="159">
        <f>IFERROR(VLOOKUP(Table1[[#This Row],[RespondentID]],'All Data'!$A476:$CN1048,91,FALSE),"unknown")</f>
        <v>0</v>
      </c>
      <c r="AW475" s="159">
        <f>IFERROR(VLOOKUP(Table1[[#This Row],[RespondentID]],'All Data'!$A476:$CN1048,92,FALSE),"unknown")</f>
        <v>0</v>
      </c>
    </row>
    <row r="476" spans="1:49" x14ac:dyDescent="0.35">
      <c r="A476" s="6">
        <v>5645305131</v>
      </c>
      <c r="B476" s="6"/>
      <c r="C476" s="6"/>
      <c r="D476" s="6" t="s">
        <v>20</v>
      </c>
      <c r="E476" s="6"/>
      <c r="F476" s="6"/>
      <c r="G476" s="6"/>
      <c r="H476" s="6"/>
      <c r="I476" s="6"/>
      <c r="J476" s="6"/>
      <c r="K476" s="6"/>
      <c r="L476" s="6" t="s">
        <v>28</v>
      </c>
      <c r="M476" s="6" t="s">
        <v>29</v>
      </c>
      <c r="N476" s="6"/>
      <c r="O476" s="8"/>
      <c r="P476" s="8">
        <f t="shared" si="126"/>
        <v>3</v>
      </c>
      <c r="Q476" s="9">
        <f t="shared" si="127"/>
        <v>1</v>
      </c>
      <c r="R476" s="8"/>
      <c r="S476" s="8">
        <f t="shared" si="143"/>
        <v>0</v>
      </c>
      <c r="T476" s="8">
        <f t="shared" si="128"/>
        <v>0</v>
      </c>
      <c r="U476" s="8">
        <f t="shared" si="129"/>
        <v>1</v>
      </c>
      <c r="V476" s="88">
        <f t="shared" si="130"/>
        <v>0</v>
      </c>
      <c r="W476" s="88">
        <f t="shared" si="131"/>
        <v>0</v>
      </c>
      <c r="X476" s="88">
        <f t="shared" si="132"/>
        <v>0</v>
      </c>
      <c r="Y476" s="88">
        <f t="shared" si="133"/>
        <v>0</v>
      </c>
      <c r="Z476" s="88">
        <f t="shared" si="134"/>
        <v>0</v>
      </c>
      <c r="AA476" s="88">
        <f t="shared" si="135"/>
        <v>0</v>
      </c>
      <c r="AB476" s="88">
        <f t="shared" si="136"/>
        <v>0</v>
      </c>
      <c r="AC476" s="88">
        <f t="shared" si="137"/>
        <v>1</v>
      </c>
      <c r="AD476" s="88">
        <f t="shared" si="138"/>
        <v>1</v>
      </c>
      <c r="AE476" s="88">
        <f t="shared" si="139"/>
        <v>0</v>
      </c>
      <c r="AF476" s="8"/>
      <c r="AG476" s="8"/>
      <c r="AH476" s="8">
        <f t="shared" si="140"/>
        <v>3</v>
      </c>
      <c r="AI476" s="8">
        <f t="shared" si="141"/>
        <v>3</v>
      </c>
      <c r="AJ476" s="8" t="str">
        <f t="shared" si="142"/>
        <v>Correct</v>
      </c>
      <c r="AK476" s="8"/>
      <c r="AL476" s="159" t="str">
        <f>IFERROR(VLOOKUP(Table1[[#This Row],[RespondentID]],'All Data'!$A477:$CN1049,81,FALSE),"unknown")</f>
        <v>Male</v>
      </c>
      <c r="AM476" s="159">
        <f>IFERROR(VLOOKUP(Table1[[#This Row],[RespondentID]],'All Data'!$A477:$CN1049,82,FALSE),"unknown")</f>
        <v>26</v>
      </c>
      <c r="AN476" s="159" t="str">
        <f>IFERROR(VLOOKUP(Table1[[#This Row],[RespondentID]],'All Data'!$A477:$CN1049,83,FALSE),"unknown")</f>
        <v>Nassau</v>
      </c>
      <c r="AO476" s="159" t="str">
        <f>IFERROR(VLOOKUP(Table1[[#This Row],[RespondentID]],'All Data'!$A477:$CN1049,84,FALSE),"unknown")</f>
        <v>University Gardens, 11020</v>
      </c>
      <c r="AP476" s="159" t="str">
        <f>IFERROR(VLOOKUP(Table1[[#This Row],[RespondentID]],'All Data'!$A477:$CN1049,85,FALSE),"unknown")</f>
        <v>White/Caucasian</v>
      </c>
      <c r="AQ476" s="159" t="str">
        <f>IFERROR(VLOOKUP(Table1[[#This Row],[RespondentID]],'All Data'!$A477:$CN1049,86,FALSE),"unknown")</f>
        <v>Yes</v>
      </c>
      <c r="AR476" s="159" t="str">
        <f>IFERROR(VLOOKUP(Table1[[#This Row],[RespondentID]],'All Data'!$A477:$CN1049,87,FALSE),"unknown")</f>
        <v xml:space="preserve"> Spanish </v>
      </c>
      <c r="AS476" s="159" t="str">
        <f>IFERROR(VLOOKUP(Table1[[#This Row],[RespondentID]],'All Data'!$A477:$CN1049,88,FALSE),"unknown")</f>
        <v>$0-$19,999</v>
      </c>
      <c r="AT476" s="159" t="str">
        <f>IFERROR(VLOOKUP(Table1[[#This Row],[RespondentID]],'All Data'!$A477:$CN1049,89,FALSE),"unknown")</f>
        <v>Technical school</v>
      </c>
      <c r="AU476" s="159" t="str">
        <f>IFERROR(VLOOKUP(Table1[[#This Row],[RespondentID]],'All Data'!$A477:$CN1049,90,FALSE),"unknown")</f>
        <v>Employed for wages</v>
      </c>
      <c r="AV476" s="159" t="str">
        <f>IFERROR(VLOOKUP(Table1[[#This Row],[RespondentID]],'All Data'!$A477:$CN1049,91,FALSE),"unknown")</f>
        <v>Yes</v>
      </c>
      <c r="AW476" s="159" t="str">
        <f>IFERROR(VLOOKUP(Table1[[#This Row],[RespondentID]],'All Data'!$A477:$CN1049,92,FALSE),"unknown")</f>
        <v>Yes</v>
      </c>
    </row>
    <row r="477" spans="1:49" x14ac:dyDescent="0.35">
      <c r="A477" s="6">
        <v>5644507773</v>
      </c>
      <c r="B477" s="6" t="s">
        <v>18</v>
      </c>
      <c r="C477" s="6"/>
      <c r="D477" s="6"/>
      <c r="E477" s="6"/>
      <c r="F477" s="6"/>
      <c r="G477" s="6"/>
      <c r="H477" s="6"/>
      <c r="I477" s="6"/>
      <c r="J477" s="6"/>
      <c r="K477" s="6"/>
      <c r="L477" s="6" t="s">
        <v>28</v>
      </c>
      <c r="M477" s="6" t="s">
        <v>29</v>
      </c>
      <c r="N477" s="6"/>
      <c r="O477" s="8"/>
      <c r="P477" s="8">
        <f t="shared" si="126"/>
        <v>3</v>
      </c>
      <c r="Q477" s="10">
        <f t="shared" si="127"/>
        <v>1</v>
      </c>
      <c r="R477" s="8"/>
      <c r="S477" s="8">
        <f t="shared" si="143"/>
        <v>1</v>
      </c>
      <c r="T477" s="8">
        <f t="shared" si="128"/>
        <v>0</v>
      </c>
      <c r="U477" s="8">
        <f t="shared" si="129"/>
        <v>0</v>
      </c>
      <c r="V477" s="88">
        <f t="shared" si="130"/>
        <v>0</v>
      </c>
      <c r="W477" s="88">
        <f t="shared" si="131"/>
        <v>0</v>
      </c>
      <c r="X477" s="88">
        <f t="shared" si="132"/>
        <v>0</v>
      </c>
      <c r="Y477" s="88">
        <f t="shared" si="133"/>
        <v>0</v>
      </c>
      <c r="Z477" s="88">
        <f t="shared" si="134"/>
        <v>0</v>
      </c>
      <c r="AA477" s="88">
        <f t="shared" si="135"/>
        <v>0</v>
      </c>
      <c r="AB477" s="88">
        <f t="shared" si="136"/>
        <v>0</v>
      </c>
      <c r="AC477" s="88">
        <f t="shared" si="137"/>
        <v>1</v>
      </c>
      <c r="AD477" s="88">
        <f t="shared" si="138"/>
        <v>1</v>
      </c>
      <c r="AE477" s="88">
        <f t="shared" si="139"/>
        <v>0</v>
      </c>
      <c r="AF477" s="8"/>
      <c r="AG477" s="8"/>
      <c r="AH477" s="8">
        <f t="shared" si="140"/>
        <v>3</v>
      </c>
      <c r="AI477" s="8">
        <f t="shared" si="141"/>
        <v>3</v>
      </c>
      <c r="AJ477" s="8" t="str">
        <f t="shared" si="142"/>
        <v>Correct</v>
      </c>
      <c r="AK477" s="8"/>
      <c r="AL477" s="159" t="str">
        <f>IFERROR(VLOOKUP(Table1[[#This Row],[RespondentID]],'All Data'!$A478:$CN1050,81,FALSE),"unknown")</f>
        <v>Female</v>
      </c>
      <c r="AM477" s="159">
        <f>IFERROR(VLOOKUP(Table1[[#This Row],[RespondentID]],'All Data'!$A478:$CN1050,82,FALSE),"unknown")</f>
        <v>18</v>
      </c>
      <c r="AN477" s="159" t="str">
        <f>IFERROR(VLOOKUP(Table1[[#This Row],[RespondentID]],'All Data'!$A478:$CN1050,83,FALSE),"unknown")</f>
        <v>Queens</v>
      </c>
      <c r="AO477" s="159">
        <f>IFERROR(VLOOKUP(Table1[[#This Row],[RespondentID]],'All Data'!$A478:$CN1050,84,FALSE),"unknown")</f>
        <v>0</v>
      </c>
      <c r="AP477" s="159" t="str">
        <f>IFERROR(VLOOKUP(Table1[[#This Row],[RespondentID]],'All Data'!$A478:$CN1050,85,FALSE),"unknown")</f>
        <v>Black/African American</v>
      </c>
      <c r="AQ477" s="159" t="str">
        <f>IFERROR(VLOOKUP(Table1[[#This Row],[RespondentID]],'All Data'!$A478:$CN1050,86,FALSE),"unknown")</f>
        <v>Yes</v>
      </c>
      <c r="AR477" s="159" t="str">
        <f>IFERROR(VLOOKUP(Table1[[#This Row],[RespondentID]],'All Data'!$A478:$CN1050,87,FALSE),"unknown")</f>
        <v xml:space="preserve">English Spanish Haitian Creole </v>
      </c>
      <c r="AS477" s="159" t="str">
        <f>IFERROR(VLOOKUP(Table1[[#This Row],[RespondentID]],'All Data'!$A478:$CN1050,88,FALSE),"unknown")</f>
        <v>$0-$19,999</v>
      </c>
      <c r="AT477" s="159" t="str">
        <f>IFERROR(VLOOKUP(Table1[[#This Row],[RespondentID]],'All Data'!$A478:$CN1050,89,FALSE),"unknown")</f>
        <v>High school graduate</v>
      </c>
      <c r="AU477" s="159" t="str">
        <f>IFERROR(VLOOKUP(Table1[[#This Row],[RespondentID]],'All Data'!$A478:$CN1050,90,FALSE),"unknown")</f>
        <v>Student</v>
      </c>
      <c r="AV477" s="159" t="str">
        <f>IFERROR(VLOOKUP(Table1[[#This Row],[RespondentID]],'All Data'!$A478:$CN1050,91,FALSE),"unknown")</f>
        <v>Yes</v>
      </c>
      <c r="AW477" s="159" t="str">
        <f>IFERROR(VLOOKUP(Table1[[#This Row],[RespondentID]],'All Data'!$A478:$CN1050,92,FALSE),"unknown")</f>
        <v>Yes</v>
      </c>
    </row>
    <row r="478" spans="1:49" x14ac:dyDescent="0.35">
      <c r="A478" s="6">
        <v>5644507068</v>
      </c>
      <c r="B478" s="6"/>
      <c r="C478" s="6"/>
      <c r="D478" s="6"/>
      <c r="E478" s="6" t="s">
        <v>21</v>
      </c>
      <c r="F478" s="6"/>
      <c r="G478" s="6"/>
      <c r="H478" s="6"/>
      <c r="I478" s="6"/>
      <c r="J478" s="6"/>
      <c r="K478" s="6"/>
      <c r="L478" s="6" t="s">
        <v>28</v>
      </c>
      <c r="M478" s="6" t="s">
        <v>29</v>
      </c>
      <c r="N478" s="6"/>
      <c r="O478" s="8"/>
      <c r="P478" s="8">
        <f t="shared" si="126"/>
        <v>3</v>
      </c>
      <c r="Q478" s="9">
        <f t="shared" si="127"/>
        <v>1</v>
      </c>
      <c r="R478" s="8"/>
      <c r="S478" s="8">
        <f t="shared" si="143"/>
        <v>0</v>
      </c>
      <c r="T478" s="8">
        <f t="shared" si="128"/>
        <v>0</v>
      </c>
      <c r="U478" s="8">
        <f t="shared" si="129"/>
        <v>0</v>
      </c>
      <c r="V478" s="88">
        <f t="shared" si="130"/>
        <v>1</v>
      </c>
      <c r="W478" s="88">
        <f t="shared" si="131"/>
        <v>0</v>
      </c>
      <c r="X478" s="88">
        <f t="shared" si="132"/>
        <v>0</v>
      </c>
      <c r="Y478" s="88">
        <f t="shared" si="133"/>
        <v>0</v>
      </c>
      <c r="Z478" s="88">
        <f t="shared" si="134"/>
        <v>0</v>
      </c>
      <c r="AA478" s="88">
        <f t="shared" si="135"/>
        <v>0</v>
      </c>
      <c r="AB478" s="88">
        <f t="shared" si="136"/>
        <v>0</v>
      </c>
      <c r="AC478" s="88">
        <f t="shared" si="137"/>
        <v>1</v>
      </c>
      <c r="AD478" s="88">
        <f t="shared" si="138"/>
        <v>1</v>
      </c>
      <c r="AE478" s="88">
        <f t="shared" si="139"/>
        <v>0</v>
      </c>
      <c r="AF478" s="8"/>
      <c r="AG478" s="8"/>
      <c r="AH478" s="8">
        <f t="shared" si="140"/>
        <v>3</v>
      </c>
      <c r="AI478" s="8">
        <f t="shared" si="141"/>
        <v>3</v>
      </c>
      <c r="AJ478" s="8" t="str">
        <f t="shared" si="142"/>
        <v>Correct</v>
      </c>
      <c r="AK478" s="8"/>
      <c r="AL478" s="159" t="str">
        <f>IFERROR(VLOOKUP(Table1[[#This Row],[RespondentID]],'All Data'!$A479:$CN1051,81,FALSE),"unknown")</f>
        <v>Female</v>
      </c>
      <c r="AM478" s="159">
        <f>IFERROR(VLOOKUP(Table1[[#This Row],[RespondentID]],'All Data'!$A479:$CN1051,82,FALSE),"unknown")</f>
        <v>18</v>
      </c>
      <c r="AN478" s="159" t="str">
        <f>IFERROR(VLOOKUP(Table1[[#This Row],[RespondentID]],'All Data'!$A479:$CN1051,83,FALSE),"unknown")</f>
        <v>Nassau</v>
      </c>
      <c r="AO478" s="159" t="str">
        <f>IFERROR(VLOOKUP(Table1[[#This Row],[RespondentID]],'All Data'!$A479:$CN1051,84,FALSE),"unknown")</f>
        <v>Albertson, 11507</v>
      </c>
      <c r="AP478" s="159" t="str">
        <f>IFERROR(VLOOKUP(Table1[[#This Row],[RespondentID]],'All Data'!$A479:$CN1051,85,FALSE),"unknown")</f>
        <v>Black/African American</v>
      </c>
      <c r="AQ478" s="159" t="str">
        <f>IFERROR(VLOOKUP(Table1[[#This Row],[RespondentID]],'All Data'!$A479:$CN1051,86,FALSE),"unknown")</f>
        <v>Yes</v>
      </c>
      <c r="AR478" s="159" t="str">
        <f>IFERROR(VLOOKUP(Table1[[#This Row],[RespondentID]],'All Data'!$A479:$CN1051,87,FALSE),"unknown")</f>
        <v xml:space="preserve">English Spanish Haitian Creole </v>
      </c>
      <c r="AS478" s="159" t="str">
        <f>IFERROR(VLOOKUP(Table1[[#This Row],[RespondentID]],'All Data'!$A479:$CN1051,88,FALSE),"unknown")</f>
        <v>$0-$19,999</v>
      </c>
      <c r="AT478" s="159" t="str">
        <f>IFERROR(VLOOKUP(Table1[[#This Row],[RespondentID]],'All Data'!$A479:$CN1051,89,FALSE),"unknown")</f>
        <v>High school graduate</v>
      </c>
      <c r="AU478" s="159" t="str">
        <f>IFERROR(VLOOKUP(Table1[[#This Row],[RespondentID]],'All Data'!$A479:$CN1051,90,FALSE),"unknown")</f>
        <v>Student</v>
      </c>
      <c r="AV478" s="159" t="str">
        <f>IFERROR(VLOOKUP(Table1[[#This Row],[RespondentID]],'All Data'!$A479:$CN1051,91,FALSE),"unknown")</f>
        <v>Yes</v>
      </c>
      <c r="AW478" s="159" t="str">
        <f>IFERROR(VLOOKUP(Table1[[#This Row],[RespondentID]],'All Data'!$A479:$CN1051,92,FALSE),"unknown")</f>
        <v>Yes</v>
      </c>
    </row>
    <row r="479" spans="1:49" x14ac:dyDescent="0.35">
      <c r="A479" s="6">
        <v>5643481923</v>
      </c>
      <c r="B479" s="6" t="s">
        <v>18</v>
      </c>
      <c r="C479" s="6"/>
      <c r="D479" s="6"/>
      <c r="E479" s="6"/>
      <c r="F479" s="6"/>
      <c r="G479" s="6"/>
      <c r="H479" s="6"/>
      <c r="I479" s="6"/>
      <c r="J479" s="6"/>
      <c r="K479" s="6"/>
      <c r="L479" s="6"/>
      <c r="M479" s="6" t="s">
        <v>29</v>
      </c>
      <c r="N479" s="6"/>
      <c r="O479" s="8"/>
      <c r="P479" s="8">
        <f t="shared" si="126"/>
        <v>2</v>
      </c>
      <c r="Q479" s="10">
        <f t="shared" si="127"/>
        <v>1.5</v>
      </c>
      <c r="R479" s="8"/>
      <c r="S479" s="8">
        <f t="shared" si="143"/>
        <v>1</v>
      </c>
      <c r="T479" s="8">
        <f t="shared" si="128"/>
        <v>0</v>
      </c>
      <c r="U479" s="8">
        <f t="shared" si="129"/>
        <v>0</v>
      </c>
      <c r="V479" s="88">
        <f t="shared" si="130"/>
        <v>0</v>
      </c>
      <c r="W479" s="88">
        <f t="shared" si="131"/>
        <v>0</v>
      </c>
      <c r="X479" s="88">
        <f t="shared" si="132"/>
        <v>0</v>
      </c>
      <c r="Y479" s="88">
        <f t="shared" si="133"/>
        <v>0</v>
      </c>
      <c r="Z479" s="88">
        <f t="shared" si="134"/>
        <v>0</v>
      </c>
      <c r="AA479" s="88">
        <f t="shared" si="135"/>
        <v>0</v>
      </c>
      <c r="AB479" s="88">
        <f t="shared" si="136"/>
        <v>0</v>
      </c>
      <c r="AC479" s="88">
        <f t="shared" si="137"/>
        <v>0</v>
      </c>
      <c r="AD479" s="88">
        <f t="shared" si="138"/>
        <v>1</v>
      </c>
      <c r="AE479" s="88">
        <f t="shared" si="139"/>
        <v>0</v>
      </c>
      <c r="AF479" s="8"/>
      <c r="AG479" s="8"/>
      <c r="AH479" s="8">
        <f t="shared" si="140"/>
        <v>2</v>
      </c>
      <c r="AI479" s="8">
        <f t="shared" si="141"/>
        <v>2</v>
      </c>
      <c r="AJ479" s="8" t="str">
        <f t="shared" si="142"/>
        <v>Correct</v>
      </c>
      <c r="AK479" s="8"/>
      <c r="AL479" s="159" t="str">
        <f>IFERROR(VLOOKUP(Table1[[#This Row],[RespondentID]],'All Data'!$A480:$CN1052,81,FALSE),"unknown")</f>
        <v>Male</v>
      </c>
      <c r="AM479" s="159">
        <f>IFERROR(VLOOKUP(Table1[[#This Row],[RespondentID]],'All Data'!$A480:$CN1052,82,FALSE),"unknown")</f>
        <v>18</v>
      </c>
      <c r="AN479" s="159" t="str">
        <f>IFERROR(VLOOKUP(Table1[[#This Row],[RespondentID]],'All Data'!$A480:$CN1052,83,FALSE),"unknown")</f>
        <v>Queens</v>
      </c>
      <c r="AO479" s="159">
        <f>IFERROR(VLOOKUP(Table1[[#This Row],[RespondentID]],'All Data'!$A480:$CN1052,84,FALSE),"unknown")</f>
        <v>0</v>
      </c>
      <c r="AP479" s="159" t="str">
        <f>IFERROR(VLOOKUP(Table1[[#This Row],[RespondentID]],'All Data'!$A480:$CN1052,85,FALSE),"unknown")</f>
        <v>Otra (por favor especifique)</v>
      </c>
      <c r="AQ479" s="159" t="str">
        <f>IFERROR(VLOOKUP(Table1[[#This Row],[RespondentID]],'All Data'!$A480:$CN1052,86,FALSE),"unknown")</f>
        <v>Yes</v>
      </c>
      <c r="AR479" s="159" t="str">
        <f>IFERROR(VLOOKUP(Table1[[#This Row],[RespondentID]],'All Data'!$A480:$CN1052,87,FALSE),"unknown")</f>
        <v xml:space="preserve"> Spanish </v>
      </c>
      <c r="AS479" s="159" t="str">
        <f>IFERROR(VLOOKUP(Table1[[#This Row],[RespondentID]],'All Data'!$A480:$CN1052,88,FALSE),"unknown")</f>
        <v>$20,000 to $34,999</v>
      </c>
      <c r="AT479" s="159" t="str">
        <f>IFERROR(VLOOKUP(Table1[[#This Row],[RespondentID]],'All Data'!$A480:$CN1052,89,FALSE),"unknown")</f>
        <v>Technical school</v>
      </c>
      <c r="AU479" s="159" t="str">
        <f>IFERROR(VLOOKUP(Table1[[#This Row],[RespondentID]],'All Data'!$A480:$CN1052,90,FALSE),"unknown")</f>
        <v>Student</v>
      </c>
      <c r="AV479" s="159" t="str">
        <f>IFERROR(VLOOKUP(Table1[[#This Row],[RespondentID]],'All Data'!$A480:$CN1052,91,FALSE),"unknown")</f>
        <v>Yes</v>
      </c>
      <c r="AW479" s="159" t="str">
        <f>IFERROR(VLOOKUP(Table1[[#This Row],[RespondentID]],'All Data'!$A480:$CN1052,92,FALSE),"unknown")</f>
        <v>Yes</v>
      </c>
    </row>
    <row r="480" spans="1:49" x14ac:dyDescent="0.35">
      <c r="A480" s="6">
        <v>5641692767</v>
      </c>
      <c r="B480" s="6"/>
      <c r="C480" s="6"/>
      <c r="D480" s="6"/>
      <c r="E480" s="6"/>
      <c r="F480" s="6"/>
      <c r="G480" s="6"/>
      <c r="H480" s="6"/>
      <c r="I480" s="6"/>
      <c r="J480" s="6"/>
      <c r="K480" s="6"/>
      <c r="L480" s="6" t="s">
        <v>28</v>
      </c>
      <c r="M480" s="6" t="s">
        <v>29</v>
      </c>
      <c r="N480" s="6" t="s">
        <v>30</v>
      </c>
      <c r="O480" s="8"/>
      <c r="P480" s="8">
        <f t="shared" si="126"/>
        <v>3</v>
      </c>
      <c r="Q480" s="9">
        <f t="shared" si="127"/>
        <v>1</v>
      </c>
      <c r="R480" s="8"/>
      <c r="S480" s="8">
        <f t="shared" si="143"/>
        <v>0</v>
      </c>
      <c r="T480" s="8">
        <f t="shared" si="128"/>
        <v>0</v>
      </c>
      <c r="U480" s="8">
        <f t="shared" si="129"/>
        <v>0</v>
      </c>
      <c r="V480" s="88">
        <f t="shared" si="130"/>
        <v>0</v>
      </c>
      <c r="W480" s="88">
        <f t="shared" si="131"/>
        <v>0</v>
      </c>
      <c r="X480" s="88">
        <f t="shared" si="132"/>
        <v>0</v>
      </c>
      <c r="Y480" s="88">
        <f t="shared" si="133"/>
        <v>0</v>
      </c>
      <c r="Z480" s="88">
        <f t="shared" si="134"/>
        <v>0</v>
      </c>
      <c r="AA480" s="88">
        <f t="shared" si="135"/>
        <v>0</v>
      </c>
      <c r="AB480" s="88">
        <f t="shared" si="136"/>
        <v>0</v>
      </c>
      <c r="AC480" s="88">
        <f t="shared" si="137"/>
        <v>1</v>
      </c>
      <c r="AD480" s="88">
        <f t="shared" si="138"/>
        <v>1</v>
      </c>
      <c r="AE480" s="88">
        <f t="shared" si="139"/>
        <v>1</v>
      </c>
      <c r="AF480" s="8"/>
      <c r="AG480" s="8"/>
      <c r="AH480" s="8">
        <f t="shared" si="140"/>
        <v>3</v>
      </c>
      <c r="AI480" s="8">
        <f t="shared" si="141"/>
        <v>3</v>
      </c>
      <c r="AJ480" s="8" t="str">
        <f t="shared" si="142"/>
        <v>Correct</v>
      </c>
      <c r="AK480" s="8"/>
      <c r="AL480" s="159" t="str">
        <f>IFERROR(VLOOKUP(Table1[[#This Row],[RespondentID]],'All Data'!$A481:$CN1053,81,FALSE),"unknown")</f>
        <v>Male</v>
      </c>
      <c r="AM480" s="159">
        <f>IFERROR(VLOOKUP(Table1[[#This Row],[RespondentID]],'All Data'!$A481:$CN1053,82,FALSE),"unknown")</f>
        <v>23</v>
      </c>
      <c r="AN480" s="159" t="str">
        <f>IFERROR(VLOOKUP(Table1[[#This Row],[RespondentID]],'All Data'!$A481:$CN1053,83,FALSE),"unknown")</f>
        <v>Nassau</v>
      </c>
      <c r="AO480" s="159" t="str">
        <f>IFERROR(VLOOKUP(Table1[[#This Row],[RespondentID]],'All Data'!$A481:$CN1053,84,FALSE),"unknown")</f>
        <v>Albertson, 11507</v>
      </c>
      <c r="AP480" s="159" t="str">
        <f>IFERROR(VLOOKUP(Table1[[#This Row],[RespondentID]],'All Data'!$A481:$CN1053,85,FALSE),"unknown")</f>
        <v>Native American</v>
      </c>
      <c r="AQ480" s="159" t="str">
        <f>IFERROR(VLOOKUP(Table1[[#This Row],[RespondentID]],'All Data'!$A481:$CN1053,86,FALSE),"unknown")</f>
        <v>Yes</v>
      </c>
      <c r="AR480" s="159" t="str">
        <f>IFERROR(VLOOKUP(Table1[[#This Row],[RespondentID]],'All Data'!$A481:$CN1053,87,FALSE),"unknown")</f>
        <v xml:space="preserve"> Spanish </v>
      </c>
      <c r="AS480" s="159" t="str">
        <f>IFERROR(VLOOKUP(Table1[[#This Row],[RespondentID]],'All Data'!$A481:$CN1053,88,FALSE),"unknown")</f>
        <v>$0-$19,999</v>
      </c>
      <c r="AT480" s="159" t="str">
        <f>IFERROR(VLOOKUP(Table1[[#This Row],[RespondentID]],'All Data'!$A481:$CN1053,89,FALSE),"unknown")</f>
        <v>High school graduate</v>
      </c>
      <c r="AU480" s="159" t="str">
        <f>IFERROR(VLOOKUP(Table1[[#This Row],[RespondentID]],'All Data'!$A481:$CN1053,90,FALSE),"unknown")</f>
        <v>Employed for wages</v>
      </c>
      <c r="AV480" s="159" t="str">
        <f>IFERROR(VLOOKUP(Table1[[#This Row],[RespondentID]],'All Data'!$A481:$CN1053,91,FALSE),"unknown")</f>
        <v>Yes</v>
      </c>
      <c r="AW480" s="159" t="str">
        <f>IFERROR(VLOOKUP(Table1[[#This Row],[RespondentID]],'All Data'!$A481:$CN1053,92,FALSE),"unknown")</f>
        <v>No</v>
      </c>
    </row>
    <row r="481" spans="1:49" x14ac:dyDescent="0.35">
      <c r="A481" s="6">
        <v>5641324716</v>
      </c>
      <c r="B481" s="6" t="s">
        <v>18</v>
      </c>
      <c r="C481" s="6"/>
      <c r="D481" s="6" t="s">
        <v>20</v>
      </c>
      <c r="E481" s="6"/>
      <c r="F481" s="6"/>
      <c r="G481" s="6"/>
      <c r="H481" s="6"/>
      <c r="I481" s="6"/>
      <c r="J481" s="6"/>
      <c r="K481" s="6"/>
      <c r="L481" s="6"/>
      <c r="M481" s="6"/>
      <c r="N481" s="6" t="s">
        <v>30</v>
      </c>
      <c r="O481" s="8"/>
      <c r="P481" s="8">
        <f t="shared" si="126"/>
        <v>3</v>
      </c>
      <c r="Q481" s="10">
        <f t="shared" si="127"/>
        <v>1</v>
      </c>
      <c r="R481" s="8"/>
      <c r="S481" s="8">
        <f t="shared" si="143"/>
        <v>1</v>
      </c>
      <c r="T481" s="8">
        <f t="shared" si="128"/>
        <v>0</v>
      </c>
      <c r="U481" s="8">
        <f t="shared" si="129"/>
        <v>1</v>
      </c>
      <c r="V481" s="88">
        <f t="shared" si="130"/>
        <v>0</v>
      </c>
      <c r="W481" s="88">
        <f t="shared" si="131"/>
        <v>0</v>
      </c>
      <c r="X481" s="88">
        <f t="shared" si="132"/>
        <v>0</v>
      </c>
      <c r="Y481" s="88">
        <f t="shared" si="133"/>
        <v>0</v>
      </c>
      <c r="Z481" s="88">
        <f t="shared" si="134"/>
        <v>0</v>
      </c>
      <c r="AA481" s="88">
        <f t="shared" si="135"/>
        <v>0</v>
      </c>
      <c r="AB481" s="88">
        <f t="shared" si="136"/>
        <v>0</v>
      </c>
      <c r="AC481" s="88">
        <f t="shared" si="137"/>
        <v>0</v>
      </c>
      <c r="AD481" s="88">
        <f t="shared" si="138"/>
        <v>0</v>
      </c>
      <c r="AE481" s="88">
        <f t="shared" si="139"/>
        <v>1</v>
      </c>
      <c r="AF481" s="8"/>
      <c r="AG481" s="8"/>
      <c r="AH481" s="8">
        <f t="shared" si="140"/>
        <v>3</v>
      </c>
      <c r="AI481" s="8">
        <f t="shared" si="141"/>
        <v>3</v>
      </c>
      <c r="AJ481" s="8" t="str">
        <f t="shared" si="142"/>
        <v>Correct</v>
      </c>
      <c r="AK481" s="8"/>
      <c r="AL481" s="159" t="str">
        <f>IFERROR(VLOOKUP(Table1[[#This Row],[RespondentID]],'All Data'!$A482:$CN1054,81,FALSE),"unknown")</f>
        <v>Female</v>
      </c>
      <c r="AM481" s="159">
        <f>IFERROR(VLOOKUP(Table1[[#This Row],[RespondentID]],'All Data'!$A482:$CN1054,82,FALSE),"unknown")</f>
        <v>24</v>
      </c>
      <c r="AN481" s="159" t="str">
        <f>IFERROR(VLOOKUP(Table1[[#This Row],[RespondentID]],'All Data'!$A482:$CN1054,83,FALSE),"unknown")</f>
        <v>Nassau</v>
      </c>
      <c r="AO481" s="159" t="str">
        <f>IFERROR(VLOOKUP(Table1[[#This Row],[RespondentID]],'All Data'!$A482:$CN1054,84,FALSE),"unknown")</f>
        <v>Bayville, 11709</v>
      </c>
      <c r="AP481" s="159" t="str">
        <f>IFERROR(VLOOKUP(Table1[[#This Row],[RespondentID]],'All Data'!$A482:$CN1054,85,FALSE),"unknown")</f>
        <v>Multi-racial</v>
      </c>
      <c r="AQ481" s="159" t="str">
        <f>IFERROR(VLOOKUP(Table1[[#This Row],[RespondentID]],'All Data'!$A482:$CN1054,86,FALSE),"unknown")</f>
        <v>Yes</v>
      </c>
      <c r="AR481" s="159" t="str">
        <f>IFERROR(VLOOKUP(Table1[[#This Row],[RespondentID]],'All Data'!$A482:$CN1054,87,FALSE),"unknown")</f>
        <v xml:space="preserve"> Spanish </v>
      </c>
      <c r="AS481" s="159" t="str">
        <f>IFERROR(VLOOKUP(Table1[[#This Row],[RespondentID]],'All Data'!$A482:$CN1054,88,FALSE),"unknown")</f>
        <v>$0-$19,999</v>
      </c>
      <c r="AT481" s="159" t="str">
        <f>IFERROR(VLOOKUP(Table1[[#This Row],[RespondentID]],'All Data'!$A482:$CN1054,89,FALSE),"unknown")</f>
        <v>K-8 grade</v>
      </c>
      <c r="AU481" s="159" t="str">
        <f>IFERROR(VLOOKUP(Table1[[#This Row],[RespondentID]],'All Data'!$A482:$CN1054,90,FALSE),"unknown")</f>
        <v>Student</v>
      </c>
      <c r="AV481" s="159" t="str">
        <f>IFERROR(VLOOKUP(Table1[[#This Row],[RespondentID]],'All Data'!$A482:$CN1054,91,FALSE),"unknown")</f>
        <v>No</v>
      </c>
      <c r="AW481" s="159" t="str">
        <f>IFERROR(VLOOKUP(Table1[[#This Row],[RespondentID]],'All Data'!$A482:$CN1054,92,FALSE),"unknown")</f>
        <v>No</v>
      </c>
    </row>
  </sheetData>
  <conditionalFormatting sqref="AJ1:AJ481">
    <cfRule type="containsText" dxfId="170" priority="1" stopIfTrue="1" operator="containsText" text="Wrong">
      <formula>NOT(ISERROR(SEARCH("Wrong",AJ1)))</formula>
    </cfRule>
    <cfRule type="containsText" dxfId="169" priority="2" stopIfTrue="1" operator="containsText" text="False">
      <formula>NOT(ISERROR(SEARCH("False",AJ1)))</formula>
    </cfRule>
  </conditionalFormatting>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81"/>
  <sheetViews>
    <sheetView topLeftCell="Z460" workbookViewId="0">
      <selection activeCell="AF481" sqref="AF481"/>
    </sheetView>
  </sheetViews>
  <sheetFormatPr defaultRowHeight="14.5" x14ac:dyDescent="0.35"/>
  <cols>
    <col min="1" max="1" width="11" customWidth="1"/>
    <col min="2" max="2" width="23.54296875" customWidth="1"/>
    <col min="3" max="3" width="27" customWidth="1"/>
    <col min="4" max="4" width="32.26953125" customWidth="1"/>
    <col min="5" max="5" width="29.26953125" customWidth="1"/>
    <col min="6" max="6" width="16.7265625" customWidth="1"/>
    <col min="7" max="7" width="19.7265625" customWidth="1"/>
    <col min="8" max="8" width="35.7265625" customWidth="1"/>
    <col min="9" max="9" width="12.54296875" customWidth="1"/>
    <col min="10" max="10" width="14.1796875" customWidth="1"/>
    <col min="11" max="11" width="50.1796875" bestFit="1" customWidth="1"/>
    <col min="12" max="12" width="11" customWidth="1"/>
    <col min="13" max="13" width="2" customWidth="1"/>
    <col min="14" max="14" width="12" bestFit="1" customWidth="1"/>
    <col min="15" max="15" width="11" customWidth="1"/>
    <col min="16" max="16" width="12" customWidth="1"/>
    <col min="17" max="17" width="5" customWidth="1"/>
    <col min="18" max="20" width="12" customWidth="1"/>
    <col min="21" max="21" width="5" customWidth="1"/>
    <col min="22" max="25" width="12" customWidth="1"/>
    <col min="26" max="27" width="11" customWidth="1"/>
    <col min="28" max="29" width="2" customWidth="1"/>
    <col min="30" max="30" width="7.453125" customWidth="1"/>
    <col min="31" max="31" width="11" customWidth="1"/>
    <col min="32" max="32" width="7.54296875" customWidth="1"/>
    <col min="33" max="33" width="3" customWidth="1"/>
    <col min="34" max="34" width="7.26953125" customWidth="1"/>
    <col min="35" max="35" width="26.7265625" customWidth="1"/>
    <col min="36" max="36" width="22.453125" customWidth="1"/>
    <col min="37" max="37" width="4" customWidth="1"/>
    <col min="38" max="38" width="88.7265625" bestFit="1" customWidth="1"/>
    <col min="39" max="39" width="18.1796875" customWidth="1"/>
    <col min="40" max="40" width="19.7265625" customWidth="1"/>
    <col min="41" max="41" width="35.1796875" customWidth="1"/>
    <col min="42" max="42" width="22" customWidth="1"/>
    <col min="43" max="43" width="4" customWidth="1"/>
  </cols>
  <sheetData>
    <row r="1" spans="1:43" ht="16" x14ac:dyDescent="0.45">
      <c r="A1" s="36" t="s">
        <v>0</v>
      </c>
      <c r="B1" s="37" t="s">
        <v>31</v>
      </c>
      <c r="C1" s="36" t="s">
        <v>32</v>
      </c>
      <c r="D1" s="36" t="s">
        <v>33</v>
      </c>
      <c r="E1" s="36" t="s">
        <v>34</v>
      </c>
      <c r="F1" s="36" t="s">
        <v>35</v>
      </c>
      <c r="G1" s="36" t="s">
        <v>36</v>
      </c>
      <c r="H1" s="36" t="s">
        <v>37</v>
      </c>
      <c r="I1" s="36" t="s">
        <v>38</v>
      </c>
      <c r="J1" s="36" t="s">
        <v>39</v>
      </c>
      <c r="K1" s="36" t="s">
        <v>40</v>
      </c>
      <c r="L1" s="36" t="s">
        <v>222</v>
      </c>
      <c r="M1" s="36" t="s">
        <v>202</v>
      </c>
      <c r="N1" s="36" t="s">
        <v>203</v>
      </c>
      <c r="O1" s="36" t="s">
        <v>223</v>
      </c>
      <c r="P1" s="36" t="s">
        <v>225</v>
      </c>
      <c r="Q1" s="36" t="s">
        <v>226</v>
      </c>
      <c r="R1" s="36" t="s">
        <v>227</v>
      </c>
      <c r="S1" s="36" t="s">
        <v>228</v>
      </c>
      <c r="T1" s="36" t="s">
        <v>229</v>
      </c>
      <c r="U1" s="36" t="s">
        <v>230</v>
      </c>
      <c r="V1" s="36" t="s">
        <v>231</v>
      </c>
      <c r="W1" s="36" t="s">
        <v>232</v>
      </c>
      <c r="X1" s="36" t="s">
        <v>233</v>
      </c>
      <c r="Y1" s="36" t="s">
        <v>234</v>
      </c>
      <c r="Z1" s="36" t="s">
        <v>220</v>
      </c>
      <c r="AA1" s="36" t="s">
        <v>221</v>
      </c>
      <c r="AB1" s="36" t="s">
        <v>217</v>
      </c>
      <c r="AC1" s="36" t="s">
        <v>218</v>
      </c>
      <c r="AD1" s="36" t="s">
        <v>306</v>
      </c>
      <c r="AE1" s="36" t="s">
        <v>224</v>
      </c>
      <c r="AF1" s="36" t="s">
        <v>7</v>
      </c>
      <c r="AG1" s="36" t="s">
        <v>8</v>
      </c>
      <c r="AH1" s="36" t="s">
        <v>9</v>
      </c>
      <c r="AI1" s="36" t="s">
        <v>201</v>
      </c>
      <c r="AJ1" s="36" t="s">
        <v>10</v>
      </c>
      <c r="AK1" s="36" t="s">
        <v>11</v>
      </c>
      <c r="AL1" s="36" t="s">
        <v>12</v>
      </c>
      <c r="AM1" s="36" t="s">
        <v>13</v>
      </c>
      <c r="AN1" s="36" t="s">
        <v>14</v>
      </c>
      <c r="AO1" s="36" t="s">
        <v>15</v>
      </c>
      <c r="AP1" s="36" t="s">
        <v>16</v>
      </c>
      <c r="AQ1" s="36" t="s">
        <v>17</v>
      </c>
    </row>
    <row r="2" spans="1:43" ht="16" x14ac:dyDescent="0.45">
      <c r="A2" s="6">
        <v>5680177263</v>
      </c>
      <c r="B2" s="6"/>
      <c r="C2" s="6"/>
      <c r="D2" s="6"/>
      <c r="E2" s="6"/>
      <c r="F2" s="6" t="s">
        <v>35</v>
      </c>
      <c r="G2" s="6"/>
      <c r="H2" s="6"/>
      <c r="I2" s="6"/>
      <c r="J2" s="6" t="s">
        <v>39</v>
      </c>
      <c r="K2" s="6" t="s">
        <v>40</v>
      </c>
      <c r="L2" s="9"/>
      <c r="M2" s="9">
        <f>COUNTA(B2:L2)</f>
        <v>3</v>
      </c>
      <c r="N2" s="9">
        <f>3/M2</f>
        <v>1</v>
      </c>
      <c r="O2" s="9"/>
      <c r="P2" s="9">
        <f>IF($M2&lt;3,IF($B2=$B$1,1,0),IF($B2=$B$1,$N2,0))</f>
        <v>0</v>
      </c>
      <c r="Q2" s="9">
        <f>IF($M2&lt;3,IF($C2=$C$1,1,0),IF($C2=$C$1,$N2,0))</f>
        <v>0</v>
      </c>
      <c r="R2" s="9">
        <f>IF($M2&lt;3,IF($D2=$D$1,1,0),IF($D2=$D$1,$N2,0))</f>
        <v>0</v>
      </c>
      <c r="S2" s="9">
        <f>IF($M2&lt;3,IF($E2=$E$1,1,0),IF($E2=$E$1,$N2,0))</f>
        <v>0</v>
      </c>
      <c r="T2" s="9">
        <f>IF($M2&lt;3,IF($F2=$F$1,1,0),IF($F2=$F$1,$N2,0))</f>
        <v>1</v>
      </c>
      <c r="U2" s="9">
        <f>IF($M2&lt;3,IF($G2=$G$1,1,0),IF($G2=$G$1,$N2,0))</f>
        <v>0</v>
      </c>
      <c r="V2" s="34">
        <f>IF($M2&lt;3,IF($H2=$H$1,1,0),IF($H2=$H$1,$N2,0))</f>
        <v>0</v>
      </c>
      <c r="W2" s="9">
        <f>IF($M2&lt;3,IF($I2=$I$1,1,0),IF($I2=$I$1,$N2,0))</f>
        <v>0</v>
      </c>
      <c r="X2" s="9">
        <f>IF($M2&lt;3,IF($J2=$J$1,1,0),IF($J2=$J$1,$N2,0))</f>
        <v>1</v>
      </c>
      <c r="Y2" s="9">
        <f>IF($M2&lt;3,IF($K2=$K$1,1,0),IF($K2=$K$1,$N2,0))</f>
        <v>1</v>
      </c>
      <c r="Z2" s="9"/>
      <c r="AA2" s="9"/>
      <c r="AB2" s="9">
        <f>SUM(P2:Z2)</f>
        <v>3</v>
      </c>
      <c r="AC2" s="9">
        <f>M2</f>
        <v>3</v>
      </c>
      <c r="AD2" s="9" t="str">
        <f>IF(AB2=AC2,"Correct",IF(AB2=3,"Correct","Wrong"))</f>
        <v>Correct</v>
      </c>
      <c r="AE2" s="9"/>
      <c r="AF2" s="159" t="str">
        <f>IFERROR(VLOOKUP(Table1[[#This Row],[RespondentID]],'All Data'!$A3:$CN575,81,FALSE),"unknown")</f>
        <v>Male</v>
      </c>
      <c r="AG2" s="159">
        <f>IFERROR(VLOOKUP(Table1[[#This Row],[RespondentID]],'All Data'!$A3:$CN575,82,FALSE),"unknown")</f>
        <v>55</v>
      </c>
      <c r="AH2" s="159" t="str">
        <f>IFERROR(VLOOKUP(Table1[[#This Row],[RespondentID]],'All Data'!$A3:$CN575,83,FALSE),"unknown")</f>
        <v>Suffolk</v>
      </c>
      <c r="AI2" s="159" t="str">
        <f>IFERROR(VLOOKUP(Table1[[#This Row],[RespondentID]],'All Data'!$A3:$CN575,84,FALSE),"unknown")</f>
        <v>Patchogue, 11772</v>
      </c>
      <c r="AJ2" s="159" t="str">
        <f>IFERROR(VLOOKUP(Table1[[#This Row],[RespondentID]],'All Data'!$A3:$CN575,85,FALSE),"unknown")</f>
        <v>White/Caucasian</v>
      </c>
      <c r="AK2" s="159" t="str">
        <f>IFERROR(VLOOKUP(Table1[[#This Row],[RespondentID]],'All Data'!$A3:$CN575,86,FALSE),"unknown")</f>
        <v>No</v>
      </c>
      <c r="AL2" s="159" t="str">
        <f>IFERROR(VLOOKUP(Table1[[#This Row],[RespondentID]],'All Data'!$A3:$CN575,87,FALSE),"unknown")</f>
        <v xml:space="preserve">English </v>
      </c>
      <c r="AM2" s="159" t="str">
        <f>IFERROR(VLOOKUP(Table1[[#This Row],[RespondentID]],'All Data'!$A3:$CN575,88,FALSE),"unknown")</f>
        <v>$20,000 to $34,999</v>
      </c>
      <c r="AN2" s="159" t="str">
        <f>IFERROR(VLOOKUP(Table1[[#This Row],[RespondentID]],'All Data'!$A3:$CN575,89,FALSE),"unknown")</f>
        <v>Some college</v>
      </c>
      <c r="AO2" s="159" t="str">
        <f>IFERROR(VLOOKUP(Table1[[#This Row],[RespondentID]],'All Data'!$A3:$CN575,90,FALSE),"unknown")</f>
        <v>Employed for wages</v>
      </c>
      <c r="AP2" s="159" t="str">
        <f>IFERROR(VLOOKUP(Table1[[#This Row],[RespondentID]],'All Data'!$A3:$CN575,91,FALSE),"unknown")</f>
        <v>Yes</v>
      </c>
      <c r="AQ2" s="159" t="str">
        <f>IFERROR(VLOOKUP(Table1[[#This Row],[RespondentID]],'All Data'!$A3:$CN575,92,FALSE),"unknown")</f>
        <v>Yes</v>
      </c>
    </row>
    <row r="3" spans="1:43" ht="16" x14ac:dyDescent="0.45">
      <c r="A3" s="6">
        <v>5680166334</v>
      </c>
      <c r="B3" s="6"/>
      <c r="C3" s="6"/>
      <c r="D3" s="6"/>
      <c r="E3" s="6"/>
      <c r="F3" s="6"/>
      <c r="G3" s="6" t="s">
        <v>36</v>
      </c>
      <c r="H3" s="6"/>
      <c r="I3" s="6"/>
      <c r="J3" s="6"/>
      <c r="K3" s="6"/>
      <c r="L3" s="10"/>
      <c r="M3" s="10">
        <f>COUNTA(B3:L3)</f>
        <v>1</v>
      </c>
      <c r="N3" s="10">
        <f t="shared" ref="N3" si="0">3/M3</f>
        <v>3</v>
      </c>
      <c r="O3" s="10"/>
      <c r="P3" s="10">
        <f t="shared" ref="P3:P66" si="1">IF($M3&lt;3,IF($B3=$B$1,1,0),IF($B3=$B$1,$N3,0))</f>
        <v>0</v>
      </c>
      <c r="Q3" s="10">
        <f t="shared" ref="Q3:Q66" si="2">IF($M3&lt;3,IF($C3=$C$1,1,0),IF($C3=$C$1,$N3,0))</f>
        <v>0</v>
      </c>
      <c r="R3" s="10">
        <f t="shared" ref="R3:R66" si="3">IF($M3&lt;3,IF($D3=$D$1,1,0),IF($D3=$D$1,$N3,0))</f>
        <v>0</v>
      </c>
      <c r="S3" s="10">
        <f t="shared" ref="S3:S66" si="4">IF($M3&lt;3,IF($E3=$E$1,1,0),IF($E3=$E$1,$N3,0))</f>
        <v>0</v>
      </c>
      <c r="T3" s="10">
        <f t="shared" ref="T3:T66" si="5">IF($M3&lt;3,IF($F3=$F$1,1,0),IF($F3=$F$1,$N3,0))</f>
        <v>0</v>
      </c>
      <c r="U3" s="10">
        <f t="shared" ref="U3:U66" si="6">IF($M3&lt;3,IF($G3=$G$1,1,0),IF($G3=$G$1,$N3,0))</f>
        <v>1</v>
      </c>
      <c r="V3" s="34">
        <f t="shared" ref="V3:V66" si="7">IF($M3&lt;3,IF($H3=$H$1,1,0),IF($H3=$H$1,$N3,0))</f>
        <v>0</v>
      </c>
      <c r="W3" s="10">
        <f t="shared" ref="W3:W66" si="8">IF($M3&lt;3,IF($I3=$I$1,1,0),IF($I3=$I$1,$N3,0))</f>
        <v>0</v>
      </c>
      <c r="X3" s="10">
        <f t="shared" ref="X3:X66" si="9">IF($M3&lt;3,IF($J3=$J$1,1,0),IF($J3=$J$1,$N3,0))</f>
        <v>0</v>
      </c>
      <c r="Y3" s="10">
        <f t="shared" ref="Y3:Y66" si="10">IF($M3&lt;3,IF($K3=$K$1,1,0),IF($K3=$K$1,$N3,0))</f>
        <v>0</v>
      </c>
      <c r="Z3" s="10"/>
      <c r="AA3" s="10"/>
      <c r="AB3" s="10">
        <f t="shared" ref="AB3" si="11">SUM(P3:Z3)</f>
        <v>1</v>
      </c>
      <c r="AC3" s="10">
        <f t="shared" ref="AC3" si="12">M3</f>
        <v>1</v>
      </c>
      <c r="AD3" s="10" t="str">
        <f t="shared" ref="AD3" si="13">IF(AB3=AC3,"Correct",IF(AB3=3,"Correct","Wrong"))</f>
        <v>Correct</v>
      </c>
      <c r="AE3" s="10"/>
      <c r="AF3" s="159" t="str">
        <f>IFERROR(VLOOKUP(Table1[[#This Row],[RespondentID]],'All Data'!$A4:$CN576,81,FALSE),"unknown")</f>
        <v>Female</v>
      </c>
      <c r="AG3" s="159">
        <f>IFERROR(VLOOKUP(Table1[[#This Row],[RespondentID]],'All Data'!$A4:$CN576,82,FALSE),"unknown")</f>
        <v>49</v>
      </c>
      <c r="AH3" s="159" t="str">
        <f>IFERROR(VLOOKUP(Table1[[#This Row],[RespondentID]],'All Data'!$A4:$CN576,83,FALSE),"unknown")</f>
        <v>Nassau</v>
      </c>
      <c r="AI3" s="159" t="str">
        <f>IFERROR(VLOOKUP(Table1[[#This Row],[RespondentID]],'All Data'!$A4:$CN576,84,FALSE),"unknown")</f>
        <v>Franklin Square, 11010</v>
      </c>
      <c r="AJ3" s="159" t="str">
        <f>IFERROR(VLOOKUP(Table1[[#This Row],[RespondentID]],'All Data'!$A4:$CN576,85,FALSE),"unknown")</f>
        <v>White/Caucasian</v>
      </c>
      <c r="AK3" s="159" t="str">
        <f>IFERROR(VLOOKUP(Table1[[#This Row],[RespondentID]],'All Data'!$A4:$CN576,86,FALSE),"unknown")</f>
        <v>No</v>
      </c>
      <c r="AL3" s="159" t="str">
        <f>IFERROR(VLOOKUP(Table1[[#This Row],[RespondentID]],'All Data'!$A4:$CN576,87,FALSE),"unknown")</f>
        <v xml:space="preserve">English </v>
      </c>
      <c r="AM3" s="159" t="str">
        <f>IFERROR(VLOOKUP(Table1[[#This Row],[RespondentID]],'All Data'!$A4:$CN576,88,FALSE),"unknown")</f>
        <v>$50,000 to $74,999</v>
      </c>
      <c r="AN3" s="159" t="str">
        <f>IFERROR(VLOOKUP(Table1[[#This Row],[RespondentID]],'All Data'!$A4:$CN576,89,FALSE),"unknown")</f>
        <v>College graduate</v>
      </c>
      <c r="AO3" s="159" t="str">
        <f>IFERROR(VLOOKUP(Table1[[#This Row],[RespondentID]],'All Data'!$A4:$CN576,90,FALSE),"unknown")</f>
        <v>Employed for wages</v>
      </c>
      <c r="AP3" s="159" t="str">
        <f>IFERROR(VLOOKUP(Table1[[#This Row],[RespondentID]],'All Data'!$A4:$CN576,91,FALSE),"unknown")</f>
        <v>Yes</v>
      </c>
      <c r="AQ3" s="159" t="str">
        <f>IFERROR(VLOOKUP(Table1[[#This Row],[RespondentID]],'All Data'!$A4:$CN576,92,FALSE),"unknown")</f>
        <v>Yes</v>
      </c>
    </row>
    <row r="4" spans="1:43" ht="16" x14ac:dyDescent="0.45">
      <c r="A4" s="6">
        <v>5680154299</v>
      </c>
      <c r="B4" s="6" t="s">
        <v>31</v>
      </c>
      <c r="C4" s="6"/>
      <c r="D4" s="6"/>
      <c r="E4" s="6"/>
      <c r="F4" s="6"/>
      <c r="G4" s="6"/>
      <c r="H4" s="6" t="s">
        <v>37</v>
      </c>
      <c r="I4" s="6"/>
      <c r="J4" s="6"/>
      <c r="K4" s="6" t="s">
        <v>40</v>
      </c>
      <c r="L4" s="9"/>
      <c r="M4" s="9">
        <f t="shared" ref="M4" si="14">COUNTA(B4:L4)</f>
        <v>3</v>
      </c>
      <c r="N4" s="9">
        <f t="shared" ref="N4" si="15">3/M4</f>
        <v>1</v>
      </c>
      <c r="O4" s="9"/>
      <c r="P4" s="9">
        <f t="shared" si="1"/>
        <v>1</v>
      </c>
      <c r="Q4" s="9">
        <f t="shared" si="2"/>
        <v>0</v>
      </c>
      <c r="R4" s="9">
        <f t="shared" si="3"/>
        <v>0</v>
      </c>
      <c r="S4" s="9">
        <f t="shared" si="4"/>
        <v>0</v>
      </c>
      <c r="T4" s="9">
        <f t="shared" si="5"/>
        <v>0</v>
      </c>
      <c r="U4" s="9">
        <f t="shared" si="6"/>
        <v>0</v>
      </c>
      <c r="V4" s="34">
        <f t="shared" si="7"/>
        <v>1</v>
      </c>
      <c r="W4" s="9">
        <f t="shared" si="8"/>
        <v>0</v>
      </c>
      <c r="X4" s="9">
        <f t="shared" si="9"/>
        <v>0</v>
      </c>
      <c r="Y4" s="9">
        <f t="shared" si="10"/>
        <v>1</v>
      </c>
      <c r="Z4" s="9"/>
      <c r="AA4" s="9"/>
      <c r="AB4" s="9">
        <f t="shared" ref="AB4" si="16">SUM(P4:Z4)</f>
        <v>3</v>
      </c>
      <c r="AC4" s="9">
        <f t="shared" ref="AC4" si="17">M4</f>
        <v>3</v>
      </c>
      <c r="AD4" s="9" t="str">
        <f t="shared" ref="AD4" si="18">IF(AB4=AC4,"Correct",IF(AB4=3,"Correct","Wrong"))</f>
        <v>Correct</v>
      </c>
      <c r="AE4" s="9"/>
      <c r="AF4" s="159" t="str">
        <f>IFERROR(VLOOKUP(Table1[[#This Row],[RespondentID]],'All Data'!$A5:$CN577,81,FALSE),"unknown")</f>
        <v>Female</v>
      </c>
      <c r="AG4" s="159">
        <f>IFERROR(VLOOKUP(Table1[[#This Row],[RespondentID]],'All Data'!$A5:$CN577,82,FALSE),"unknown")</f>
        <v>66</v>
      </c>
      <c r="AH4" s="159" t="str">
        <f>IFERROR(VLOOKUP(Table1[[#This Row],[RespondentID]],'All Data'!$A5:$CN577,83,FALSE),"unknown")</f>
        <v>Nassau</v>
      </c>
      <c r="AI4" s="159" t="str">
        <f>IFERROR(VLOOKUP(Table1[[#This Row],[RespondentID]],'All Data'!$A5:$CN577,84,FALSE),"unknown")</f>
        <v>Cedarhurst, 11516</v>
      </c>
      <c r="AJ4" s="159" t="str">
        <f>IFERROR(VLOOKUP(Table1[[#This Row],[RespondentID]],'All Data'!$A5:$CN577,85,FALSE),"unknown")</f>
        <v>White/Caucasian</v>
      </c>
      <c r="AK4" s="159" t="str">
        <f>IFERROR(VLOOKUP(Table1[[#This Row],[RespondentID]],'All Data'!$A5:$CN577,86,FALSE),"unknown")</f>
        <v>No</v>
      </c>
      <c r="AL4" s="159" t="str">
        <f>IFERROR(VLOOKUP(Table1[[#This Row],[RespondentID]],'All Data'!$A5:$CN577,87,FALSE),"unknown")</f>
        <v xml:space="preserve">English </v>
      </c>
      <c r="AM4" s="159" t="str">
        <f>IFERROR(VLOOKUP(Table1[[#This Row],[RespondentID]],'All Data'!$A5:$CN577,88,FALSE),"unknown")</f>
        <v>Over $125,000</v>
      </c>
      <c r="AN4" s="159" t="str">
        <f>IFERROR(VLOOKUP(Table1[[#This Row],[RespondentID]],'All Data'!$A5:$CN577,89,FALSE),"unknown")</f>
        <v>College graduate</v>
      </c>
      <c r="AO4" s="159" t="str">
        <f>IFERROR(VLOOKUP(Table1[[#This Row],[RespondentID]],'All Data'!$A5:$CN577,90,FALSE),"unknown")</f>
        <v>Out of work and looking for work</v>
      </c>
      <c r="AP4" s="159" t="str">
        <f>IFERROR(VLOOKUP(Table1[[#This Row],[RespondentID]],'All Data'!$A5:$CN577,91,FALSE),"unknown")</f>
        <v>Yes</v>
      </c>
      <c r="AQ4" s="159" t="str">
        <f>IFERROR(VLOOKUP(Table1[[#This Row],[RespondentID]],'All Data'!$A5:$CN577,92,FALSE),"unknown")</f>
        <v>Yes</v>
      </c>
    </row>
    <row r="5" spans="1:43" ht="16" x14ac:dyDescent="0.45">
      <c r="A5" s="6">
        <v>5680152287</v>
      </c>
      <c r="B5" s="6"/>
      <c r="C5" s="6"/>
      <c r="D5" s="6"/>
      <c r="E5" s="6"/>
      <c r="F5" s="6"/>
      <c r="G5" s="6"/>
      <c r="H5" s="6" t="s">
        <v>37</v>
      </c>
      <c r="I5" s="6"/>
      <c r="J5" s="6"/>
      <c r="K5" s="6" t="s">
        <v>40</v>
      </c>
      <c r="L5" s="10"/>
      <c r="M5" s="10">
        <f t="shared" ref="M5" si="19">COUNTA(B5:L5)</f>
        <v>2</v>
      </c>
      <c r="N5" s="10">
        <f t="shared" ref="N5" si="20">3/M5</f>
        <v>1.5</v>
      </c>
      <c r="O5" s="10"/>
      <c r="P5" s="10">
        <f t="shared" si="1"/>
        <v>0</v>
      </c>
      <c r="Q5" s="10">
        <f t="shared" si="2"/>
        <v>0</v>
      </c>
      <c r="R5" s="10">
        <f t="shared" si="3"/>
        <v>0</v>
      </c>
      <c r="S5" s="10">
        <f t="shared" si="4"/>
        <v>0</v>
      </c>
      <c r="T5" s="10">
        <f t="shared" si="5"/>
        <v>0</v>
      </c>
      <c r="U5" s="10">
        <f t="shared" si="6"/>
        <v>0</v>
      </c>
      <c r="V5" s="34">
        <f t="shared" si="7"/>
        <v>1</v>
      </c>
      <c r="W5" s="10">
        <f t="shared" si="8"/>
        <v>0</v>
      </c>
      <c r="X5" s="10">
        <f t="shared" si="9"/>
        <v>0</v>
      </c>
      <c r="Y5" s="10">
        <f t="shared" si="10"/>
        <v>1</v>
      </c>
      <c r="Z5" s="10"/>
      <c r="AA5" s="10"/>
      <c r="AB5" s="10">
        <f t="shared" ref="AB5" si="21">SUM(P5:Z5)</f>
        <v>2</v>
      </c>
      <c r="AC5" s="10">
        <f t="shared" ref="AC5" si="22">M5</f>
        <v>2</v>
      </c>
      <c r="AD5" s="10" t="str">
        <f t="shared" ref="AD5" si="23">IF(AB5=AC5,"Correct",IF(AB5=3,"Correct","Wrong"))</f>
        <v>Correct</v>
      </c>
      <c r="AE5" s="10"/>
      <c r="AF5" s="159" t="str">
        <f>IFERROR(VLOOKUP(Table1[[#This Row],[RespondentID]],'All Data'!$A6:$CN578,81,FALSE),"unknown")</f>
        <v>Female</v>
      </c>
      <c r="AG5" s="159">
        <f>IFERROR(VLOOKUP(Table1[[#This Row],[RespondentID]],'All Data'!$A6:$CN578,82,FALSE),"unknown")</f>
        <v>66</v>
      </c>
      <c r="AH5" s="159" t="str">
        <f>IFERROR(VLOOKUP(Table1[[#This Row],[RespondentID]],'All Data'!$A6:$CN578,83,FALSE),"unknown")</f>
        <v>Nassau</v>
      </c>
      <c r="AI5" s="159" t="str">
        <f>IFERROR(VLOOKUP(Table1[[#This Row],[RespondentID]],'All Data'!$A6:$CN578,84,FALSE),"unknown")</f>
        <v>East Meadow, 11554</v>
      </c>
      <c r="AJ5" s="159">
        <f>IFERROR(VLOOKUP(Table1[[#This Row],[RespondentID]],'All Data'!$A6:$CN578,85,FALSE),"unknown")</f>
        <v>0</v>
      </c>
      <c r="AK5" s="159">
        <f>IFERROR(VLOOKUP(Table1[[#This Row],[RespondentID]],'All Data'!$A6:$CN578,86,FALSE),"unknown")</f>
        <v>0</v>
      </c>
      <c r="AL5" s="159" t="str">
        <f>IFERROR(VLOOKUP(Table1[[#This Row],[RespondentID]],'All Data'!$A6:$CN578,87,FALSE),"unknown")</f>
        <v xml:space="preserve"> </v>
      </c>
      <c r="AM5" s="159">
        <f>IFERROR(VLOOKUP(Table1[[#This Row],[RespondentID]],'All Data'!$A6:$CN578,88,FALSE),"unknown")</f>
        <v>0</v>
      </c>
      <c r="AN5" s="159">
        <f>IFERROR(VLOOKUP(Table1[[#This Row],[RespondentID]],'All Data'!$A6:$CN578,89,FALSE),"unknown")</f>
        <v>0</v>
      </c>
      <c r="AO5" s="159">
        <f>IFERROR(VLOOKUP(Table1[[#This Row],[RespondentID]],'All Data'!$A6:$CN578,90,FALSE),"unknown")</f>
        <v>0</v>
      </c>
      <c r="AP5" s="159">
        <f>IFERROR(VLOOKUP(Table1[[#This Row],[RespondentID]],'All Data'!$A6:$CN578,91,FALSE),"unknown")</f>
        <v>0</v>
      </c>
      <c r="AQ5" s="159">
        <f>IFERROR(VLOOKUP(Table1[[#This Row],[RespondentID]],'All Data'!$A6:$CN578,92,FALSE),"unknown")</f>
        <v>0</v>
      </c>
    </row>
    <row r="6" spans="1:43" ht="16" x14ac:dyDescent="0.45">
      <c r="A6" s="6">
        <v>5680083806</v>
      </c>
      <c r="B6" s="6"/>
      <c r="C6" s="6"/>
      <c r="D6" s="6" t="s">
        <v>33</v>
      </c>
      <c r="E6" s="6"/>
      <c r="F6" s="6"/>
      <c r="G6" s="6"/>
      <c r="H6" s="6"/>
      <c r="I6" s="6"/>
      <c r="J6" s="6"/>
      <c r="K6" s="6"/>
      <c r="L6" s="9"/>
      <c r="M6" s="9">
        <f t="shared" ref="M6" si="24">COUNTA(B6:L6)</f>
        <v>1</v>
      </c>
      <c r="N6" s="9">
        <f t="shared" ref="N6" si="25">3/M6</f>
        <v>3</v>
      </c>
      <c r="O6" s="9"/>
      <c r="P6" s="9">
        <f t="shared" si="1"/>
        <v>0</v>
      </c>
      <c r="Q6" s="9">
        <f t="shared" si="2"/>
        <v>0</v>
      </c>
      <c r="R6" s="9">
        <f t="shared" si="3"/>
        <v>1</v>
      </c>
      <c r="S6" s="9">
        <f t="shared" si="4"/>
        <v>0</v>
      </c>
      <c r="T6" s="9">
        <f t="shared" si="5"/>
        <v>0</v>
      </c>
      <c r="U6" s="9">
        <f t="shared" si="6"/>
        <v>0</v>
      </c>
      <c r="V6" s="34">
        <f t="shared" si="7"/>
        <v>0</v>
      </c>
      <c r="W6" s="9">
        <f t="shared" si="8"/>
        <v>0</v>
      </c>
      <c r="X6" s="9">
        <f t="shared" si="9"/>
        <v>0</v>
      </c>
      <c r="Y6" s="9">
        <f t="shared" si="10"/>
        <v>0</v>
      </c>
      <c r="Z6" s="9"/>
      <c r="AA6" s="9"/>
      <c r="AB6" s="9">
        <f t="shared" ref="AB6" si="26">SUM(P6:Z6)</f>
        <v>1</v>
      </c>
      <c r="AC6" s="9">
        <f t="shared" ref="AC6" si="27">M6</f>
        <v>1</v>
      </c>
      <c r="AD6" s="9" t="str">
        <f t="shared" ref="AD6" si="28">IF(AB6=AC6,"Correct",IF(AB6=3,"Correct","Wrong"))</f>
        <v>Correct</v>
      </c>
      <c r="AE6" s="9"/>
      <c r="AF6" s="159" t="str">
        <f>IFERROR(VLOOKUP(Table1[[#This Row],[RespondentID]],'All Data'!$A7:$CN579,81,FALSE),"unknown")</f>
        <v>Female</v>
      </c>
      <c r="AG6" s="159">
        <f>IFERROR(VLOOKUP(Table1[[#This Row],[RespondentID]],'All Data'!$A7:$CN579,82,FALSE),"unknown")</f>
        <v>34</v>
      </c>
      <c r="AH6" s="159" t="str">
        <f>IFERROR(VLOOKUP(Table1[[#This Row],[RespondentID]],'All Data'!$A7:$CN579,83,FALSE),"unknown")</f>
        <v>Suffolk</v>
      </c>
      <c r="AI6" s="159" t="str">
        <f>IFERROR(VLOOKUP(Table1[[#This Row],[RespondentID]],'All Data'!$A7:$CN579,84,FALSE),"unknown")</f>
        <v>Saint James, 11780</v>
      </c>
      <c r="AJ6" s="159" t="str">
        <f>IFERROR(VLOOKUP(Table1[[#This Row],[RespondentID]],'All Data'!$A7:$CN579,85,FALSE),"unknown")</f>
        <v>White/Caucasian</v>
      </c>
      <c r="AK6" s="159" t="str">
        <f>IFERROR(VLOOKUP(Table1[[#This Row],[RespondentID]],'All Data'!$A7:$CN579,86,FALSE),"unknown")</f>
        <v>No</v>
      </c>
      <c r="AL6" s="159" t="str">
        <f>IFERROR(VLOOKUP(Table1[[#This Row],[RespondentID]],'All Data'!$A7:$CN579,87,FALSE),"unknown")</f>
        <v xml:space="preserve">English </v>
      </c>
      <c r="AM6" s="159" t="str">
        <f>IFERROR(VLOOKUP(Table1[[#This Row],[RespondentID]],'All Data'!$A7:$CN579,88,FALSE),"unknown")</f>
        <v>Over $125,000</v>
      </c>
      <c r="AN6" s="159" t="str">
        <f>IFERROR(VLOOKUP(Table1[[#This Row],[RespondentID]],'All Data'!$A7:$CN579,89,FALSE),"unknown")</f>
        <v>Graduate school</v>
      </c>
      <c r="AO6" s="159" t="str">
        <f>IFERROR(VLOOKUP(Table1[[#This Row],[RespondentID]],'All Data'!$A7:$CN579,90,FALSE),"unknown")</f>
        <v>Employed for wages</v>
      </c>
      <c r="AP6" s="159" t="str">
        <f>IFERROR(VLOOKUP(Table1[[#This Row],[RespondentID]],'All Data'!$A7:$CN579,91,FALSE),"unknown")</f>
        <v>Yes</v>
      </c>
      <c r="AQ6" s="159" t="str">
        <f>IFERROR(VLOOKUP(Table1[[#This Row],[RespondentID]],'All Data'!$A7:$CN579,92,FALSE),"unknown")</f>
        <v>Yes</v>
      </c>
    </row>
    <row r="7" spans="1:43" ht="16" x14ac:dyDescent="0.45">
      <c r="A7" s="6">
        <v>5680036303</v>
      </c>
      <c r="B7" s="6"/>
      <c r="C7" s="6"/>
      <c r="D7" s="6"/>
      <c r="E7" s="6"/>
      <c r="F7" s="6"/>
      <c r="G7" s="6"/>
      <c r="H7" s="6" t="s">
        <v>37</v>
      </c>
      <c r="I7" s="6" t="s">
        <v>38</v>
      </c>
      <c r="J7" s="6"/>
      <c r="K7" s="6" t="s">
        <v>40</v>
      </c>
      <c r="L7" s="10"/>
      <c r="M7" s="10">
        <f t="shared" ref="M7" si="29">COUNTA(B7:L7)</f>
        <v>3</v>
      </c>
      <c r="N7" s="10">
        <f t="shared" ref="N7" si="30">3/M7</f>
        <v>1</v>
      </c>
      <c r="O7" s="10"/>
      <c r="P7" s="10">
        <f t="shared" si="1"/>
        <v>0</v>
      </c>
      <c r="Q7" s="10">
        <f>IF($M7&lt;3,IF($C7=$C$1,1,0),IF($C7=$C$1,$N7,0))</f>
        <v>0</v>
      </c>
      <c r="R7" s="10">
        <f t="shared" si="3"/>
        <v>0</v>
      </c>
      <c r="S7" s="10">
        <f t="shared" si="4"/>
        <v>0</v>
      </c>
      <c r="T7" s="10">
        <f t="shared" si="5"/>
        <v>0</v>
      </c>
      <c r="U7" s="10">
        <f t="shared" si="6"/>
        <v>0</v>
      </c>
      <c r="V7" s="34">
        <f t="shared" si="7"/>
        <v>1</v>
      </c>
      <c r="W7" s="10">
        <f t="shared" si="8"/>
        <v>1</v>
      </c>
      <c r="X7" s="10">
        <f t="shared" si="9"/>
        <v>0</v>
      </c>
      <c r="Y7" s="10">
        <f t="shared" si="10"/>
        <v>1</v>
      </c>
      <c r="Z7" s="10"/>
      <c r="AA7" s="10"/>
      <c r="AB7" s="10">
        <f t="shared" ref="AB7" si="31">SUM(P7:Z7)</f>
        <v>3</v>
      </c>
      <c r="AC7" s="10">
        <f t="shared" ref="AC7" si="32">M7</f>
        <v>3</v>
      </c>
      <c r="AD7" s="10" t="str">
        <f t="shared" ref="AD7" si="33">IF(AB7=AC7,"Correct",IF(AB7=3,"Correct","Wrong"))</f>
        <v>Correct</v>
      </c>
      <c r="AE7" s="10"/>
      <c r="AF7" s="159" t="str">
        <f>IFERROR(VLOOKUP(Table1[[#This Row],[RespondentID]],'All Data'!$A8:$CN580,81,FALSE),"unknown")</f>
        <v>Male</v>
      </c>
      <c r="AG7" s="159">
        <f>IFERROR(VLOOKUP(Table1[[#This Row],[RespondentID]],'All Data'!$A8:$CN580,82,FALSE),"unknown")</f>
        <v>38</v>
      </c>
      <c r="AH7" s="159" t="str">
        <f>IFERROR(VLOOKUP(Table1[[#This Row],[RespondentID]],'All Data'!$A8:$CN580,83,FALSE),"unknown")</f>
        <v>Suffolk</v>
      </c>
      <c r="AI7" s="159" t="str">
        <f>IFERROR(VLOOKUP(Table1[[#This Row],[RespondentID]],'All Data'!$A8:$CN580,84,FALSE),"unknown")</f>
        <v>Port Jefferson, 11777</v>
      </c>
      <c r="AJ7" s="159" t="str">
        <f>IFERROR(VLOOKUP(Table1[[#This Row],[RespondentID]],'All Data'!$A8:$CN580,85,FALSE),"unknown")</f>
        <v>White/Caucasian</v>
      </c>
      <c r="AK7" s="159" t="str">
        <f>IFERROR(VLOOKUP(Table1[[#This Row],[RespondentID]],'All Data'!$A8:$CN580,86,FALSE),"unknown")</f>
        <v>No</v>
      </c>
      <c r="AL7" s="159" t="str">
        <f>IFERROR(VLOOKUP(Table1[[#This Row],[RespondentID]],'All Data'!$A8:$CN580,87,FALSE),"unknown")</f>
        <v xml:space="preserve">English </v>
      </c>
      <c r="AM7" s="159" t="str">
        <f>IFERROR(VLOOKUP(Table1[[#This Row],[RespondentID]],'All Data'!$A8:$CN580,88,FALSE),"unknown")</f>
        <v>Over $125,000</v>
      </c>
      <c r="AN7" s="159" t="str">
        <f>IFERROR(VLOOKUP(Table1[[#This Row],[RespondentID]],'All Data'!$A8:$CN580,89,FALSE),"unknown")</f>
        <v>Graduate school</v>
      </c>
      <c r="AO7" s="159" t="str">
        <f>IFERROR(VLOOKUP(Table1[[#This Row],[RespondentID]],'All Data'!$A8:$CN580,90,FALSE),"unknown")</f>
        <v>Self-employed</v>
      </c>
      <c r="AP7" s="159" t="str">
        <f>IFERROR(VLOOKUP(Table1[[#This Row],[RespondentID]],'All Data'!$A8:$CN580,91,FALSE),"unknown")</f>
        <v>Yes</v>
      </c>
      <c r="AQ7" s="159" t="str">
        <f>IFERROR(VLOOKUP(Table1[[#This Row],[RespondentID]],'All Data'!$A8:$CN580,92,FALSE),"unknown")</f>
        <v>Yes</v>
      </c>
    </row>
    <row r="8" spans="1:43" ht="16" x14ac:dyDescent="0.45">
      <c r="A8" s="6">
        <v>5680035420</v>
      </c>
      <c r="B8" s="6"/>
      <c r="C8" s="6" t="s">
        <v>32</v>
      </c>
      <c r="D8" s="6" t="s">
        <v>33</v>
      </c>
      <c r="E8" s="6"/>
      <c r="F8" s="6"/>
      <c r="G8" s="6"/>
      <c r="H8" s="6"/>
      <c r="I8" s="6"/>
      <c r="J8" s="6"/>
      <c r="K8" s="6" t="s">
        <v>40</v>
      </c>
      <c r="L8" s="9"/>
      <c r="M8" s="9">
        <f t="shared" ref="M8" si="34">COUNTA(B8:L8)</f>
        <v>3</v>
      </c>
      <c r="N8" s="9">
        <f t="shared" ref="N8" si="35">3/M8</f>
        <v>1</v>
      </c>
      <c r="O8" s="9"/>
      <c r="P8" s="9">
        <f t="shared" si="1"/>
        <v>0</v>
      </c>
      <c r="Q8" s="9">
        <f t="shared" si="2"/>
        <v>1</v>
      </c>
      <c r="R8" s="9">
        <f t="shared" si="3"/>
        <v>1</v>
      </c>
      <c r="S8" s="9">
        <f t="shared" si="4"/>
        <v>0</v>
      </c>
      <c r="T8" s="9">
        <f t="shared" si="5"/>
        <v>0</v>
      </c>
      <c r="U8" s="9">
        <f t="shared" si="6"/>
        <v>0</v>
      </c>
      <c r="V8" s="34">
        <f t="shared" si="7"/>
        <v>0</v>
      </c>
      <c r="W8" s="9">
        <f t="shared" si="8"/>
        <v>0</v>
      </c>
      <c r="X8" s="9">
        <f t="shared" si="9"/>
        <v>0</v>
      </c>
      <c r="Y8" s="9">
        <f t="shared" si="10"/>
        <v>1</v>
      </c>
      <c r="Z8" s="9"/>
      <c r="AA8" s="9"/>
      <c r="AB8" s="9">
        <f t="shared" ref="AB8" si="36">SUM(P8:Z8)</f>
        <v>3</v>
      </c>
      <c r="AC8" s="9">
        <f t="shared" ref="AC8" si="37">M8</f>
        <v>3</v>
      </c>
      <c r="AD8" s="9" t="str">
        <f t="shared" ref="AD8" si="38">IF(AB8=AC8,"Correct",IF(AB8=3,"Correct","Wrong"))</f>
        <v>Correct</v>
      </c>
      <c r="AE8" s="9"/>
      <c r="AF8" s="159" t="str">
        <f>IFERROR(VLOOKUP(Table1[[#This Row],[RespondentID]],'All Data'!$A9:$CN581,81,FALSE),"unknown")</f>
        <v>Female</v>
      </c>
      <c r="AG8" s="159">
        <f>IFERROR(VLOOKUP(Table1[[#This Row],[RespondentID]],'All Data'!$A9:$CN581,82,FALSE),"unknown")</f>
        <v>32</v>
      </c>
      <c r="AH8" s="159" t="str">
        <f>IFERROR(VLOOKUP(Table1[[#This Row],[RespondentID]],'All Data'!$A9:$CN581,83,FALSE),"unknown")</f>
        <v>Suffolk</v>
      </c>
      <c r="AI8" s="159" t="str">
        <f>IFERROR(VLOOKUP(Table1[[#This Row],[RespondentID]],'All Data'!$A9:$CN581,84,FALSE),"unknown")</f>
        <v>Setauket, 11733</v>
      </c>
      <c r="AJ8" s="159" t="str">
        <f>IFERROR(VLOOKUP(Table1[[#This Row],[RespondentID]],'All Data'!$A9:$CN581,85,FALSE),"unknown")</f>
        <v>White/Caucasian</v>
      </c>
      <c r="AK8" s="159" t="str">
        <f>IFERROR(VLOOKUP(Table1[[#This Row],[RespondentID]],'All Data'!$A9:$CN581,86,FALSE),"unknown")</f>
        <v>No</v>
      </c>
      <c r="AL8" s="159" t="str">
        <f>IFERROR(VLOOKUP(Table1[[#This Row],[RespondentID]],'All Data'!$A9:$CN581,87,FALSE),"unknown")</f>
        <v xml:space="preserve">English </v>
      </c>
      <c r="AM8" s="159" t="str">
        <f>IFERROR(VLOOKUP(Table1[[#This Row],[RespondentID]],'All Data'!$A9:$CN581,88,FALSE),"unknown")</f>
        <v>$0-$19,999</v>
      </c>
      <c r="AN8" s="159" t="str">
        <f>IFERROR(VLOOKUP(Table1[[#This Row],[RespondentID]],'All Data'!$A9:$CN581,89,FALSE),"unknown")</f>
        <v>College graduate</v>
      </c>
      <c r="AO8" s="159" t="str">
        <f>IFERROR(VLOOKUP(Table1[[#This Row],[RespondentID]],'All Data'!$A9:$CN581,90,FALSE),"unknown")</f>
        <v>Self-employed</v>
      </c>
      <c r="AP8" s="159" t="str">
        <f>IFERROR(VLOOKUP(Table1[[#This Row],[RespondentID]],'All Data'!$A9:$CN581,91,FALSE),"unknown")</f>
        <v>Yes</v>
      </c>
      <c r="AQ8" s="159" t="str">
        <f>IFERROR(VLOOKUP(Table1[[#This Row],[RespondentID]],'All Data'!$A9:$CN581,92,FALSE),"unknown")</f>
        <v>Yes</v>
      </c>
    </row>
    <row r="9" spans="1:43" ht="16" x14ac:dyDescent="0.45">
      <c r="A9" s="6">
        <v>5680032631</v>
      </c>
      <c r="B9" s="6"/>
      <c r="C9" s="6"/>
      <c r="D9" s="6"/>
      <c r="E9" s="6"/>
      <c r="F9" s="6"/>
      <c r="G9" s="6" t="s">
        <v>36</v>
      </c>
      <c r="H9" s="6"/>
      <c r="I9" s="6"/>
      <c r="J9" s="6"/>
      <c r="K9" s="6"/>
      <c r="L9" s="10"/>
      <c r="M9" s="10">
        <f t="shared" ref="M9" si="39">COUNTA(B9:L9)</f>
        <v>1</v>
      </c>
      <c r="N9" s="10">
        <f t="shared" ref="N9" si="40">3/M9</f>
        <v>3</v>
      </c>
      <c r="O9" s="10"/>
      <c r="P9" s="10">
        <f t="shared" si="1"/>
        <v>0</v>
      </c>
      <c r="Q9" s="10">
        <f t="shared" si="2"/>
        <v>0</v>
      </c>
      <c r="R9" s="10">
        <f t="shared" si="3"/>
        <v>0</v>
      </c>
      <c r="S9" s="10">
        <f t="shared" si="4"/>
        <v>0</v>
      </c>
      <c r="T9" s="10">
        <f t="shared" si="5"/>
        <v>0</v>
      </c>
      <c r="U9" s="10">
        <f t="shared" si="6"/>
        <v>1</v>
      </c>
      <c r="V9" s="34">
        <f t="shared" si="7"/>
        <v>0</v>
      </c>
      <c r="W9" s="10">
        <f t="shared" si="8"/>
        <v>0</v>
      </c>
      <c r="X9" s="10">
        <f t="shared" si="9"/>
        <v>0</v>
      </c>
      <c r="Y9" s="10">
        <f t="shared" si="10"/>
        <v>0</v>
      </c>
      <c r="Z9" s="10"/>
      <c r="AA9" s="10"/>
      <c r="AB9" s="10">
        <f t="shared" ref="AB9" si="41">SUM(P9:Z9)</f>
        <v>1</v>
      </c>
      <c r="AC9" s="10">
        <f t="shared" ref="AC9" si="42">M9</f>
        <v>1</v>
      </c>
      <c r="AD9" s="10" t="str">
        <f t="shared" ref="AD9" si="43">IF(AB9=AC9,"Correct",IF(AB9=3,"Correct","Wrong"))</f>
        <v>Correct</v>
      </c>
      <c r="AE9" s="10"/>
      <c r="AF9" s="159" t="str">
        <f>IFERROR(VLOOKUP(Table1[[#This Row],[RespondentID]],'All Data'!$A10:$CN582,81,FALSE),"unknown")</f>
        <v>Female</v>
      </c>
      <c r="AG9" s="159">
        <f>IFERROR(VLOOKUP(Table1[[#This Row],[RespondentID]],'All Data'!$A10:$CN582,82,FALSE),"unknown")</f>
        <v>37</v>
      </c>
      <c r="AH9" s="159" t="str">
        <f>IFERROR(VLOOKUP(Table1[[#This Row],[RespondentID]],'All Data'!$A10:$CN582,83,FALSE),"unknown")</f>
        <v>Suffolk</v>
      </c>
      <c r="AI9" s="159" t="str">
        <f>IFERROR(VLOOKUP(Table1[[#This Row],[RespondentID]],'All Data'!$A10:$CN582,84,FALSE),"unknown")</f>
        <v>Bay Shore, 11706</v>
      </c>
      <c r="AJ9" s="159" t="str">
        <f>IFERROR(VLOOKUP(Table1[[#This Row],[RespondentID]],'All Data'!$A10:$CN582,85,FALSE),"unknown")</f>
        <v>Asian/Pacific Islander</v>
      </c>
      <c r="AK9" s="159" t="str">
        <f>IFERROR(VLOOKUP(Table1[[#This Row],[RespondentID]],'All Data'!$A10:$CN582,86,FALSE),"unknown")</f>
        <v>No</v>
      </c>
      <c r="AL9" s="159" t="str">
        <f>IFERROR(VLOOKUP(Table1[[#This Row],[RespondentID]],'All Data'!$A10:$CN582,87,FALSE),"unknown")</f>
        <v xml:space="preserve">English </v>
      </c>
      <c r="AM9" s="159" t="str">
        <f>IFERROR(VLOOKUP(Table1[[#This Row],[RespondentID]],'All Data'!$A10:$CN582,88,FALSE),"unknown")</f>
        <v>$75,000 to $125,000</v>
      </c>
      <c r="AN9" s="159" t="str">
        <f>IFERROR(VLOOKUP(Table1[[#This Row],[RespondentID]],'All Data'!$A10:$CN582,89,FALSE),"unknown")</f>
        <v>Some high school</v>
      </c>
      <c r="AO9" s="159" t="str">
        <f>IFERROR(VLOOKUP(Table1[[#This Row],[RespondentID]],'All Data'!$A10:$CN582,90,FALSE),"unknown")</f>
        <v>Out of work, but not currently looking</v>
      </c>
      <c r="AP9" s="159" t="str">
        <f>IFERROR(VLOOKUP(Table1[[#This Row],[RespondentID]],'All Data'!$A10:$CN582,91,FALSE),"unknown")</f>
        <v>Yes</v>
      </c>
      <c r="AQ9" s="159" t="str">
        <f>IFERROR(VLOOKUP(Table1[[#This Row],[RespondentID]],'All Data'!$A10:$CN582,92,FALSE),"unknown")</f>
        <v>Yes</v>
      </c>
    </row>
    <row r="10" spans="1:43" ht="16" x14ac:dyDescent="0.45">
      <c r="A10" s="6">
        <v>5679546403</v>
      </c>
      <c r="B10" s="6"/>
      <c r="C10" s="6"/>
      <c r="D10" s="6" t="s">
        <v>33</v>
      </c>
      <c r="E10" s="6" t="s">
        <v>34</v>
      </c>
      <c r="F10" s="6"/>
      <c r="G10" s="6"/>
      <c r="H10" s="6"/>
      <c r="I10" s="6" t="s">
        <v>38</v>
      </c>
      <c r="J10" s="6"/>
      <c r="K10" s="6"/>
      <c r="L10" s="9"/>
      <c r="M10" s="9">
        <f t="shared" ref="M10" si="44">COUNTA(B10:L10)</f>
        <v>3</v>
      </c>
      <c r="N10" s="9">
        <f t="shared" ref="N10" si="45">3/M10</f>
        <v>1</v>
      </c>
      <c r="O10" s="9"/>
      <c r="P10" s="9">
        <f t="shared" si="1"/>
        <v>0</v>
      </c>
      <c r="Q10" s="9">
        <f t="shared" si="2"/>
        <v>0</v>
      </c>
      <c r="R10" s="9">
        <f t="shared" si="3"/>
        <v>1</v>
      </c>
      <c r="S10" s="9">
        <f t="shared" si="4"/>
        <v>1</v>
      </c>
      <c r="T10" s="9">
        <f t="shared" si="5"/>
        <v>0</v>
      </c>
      <c r="U10" s="9">
        <f t="shared" si="6"/>
        <v>0</v>
      </c>
      <c r="V10" s="34">
        <f t="shared" si="7"/>
        <v>0</v>
      </c>
      <c r="W10" s="9">
        <f t="shared" si="8"/>
        <v>1</v>
      </c>
      <c r="X10" s="9">
        <f t="shared" si="9"/>
        <v>0</v>
      </c>
      <c r="Y10" s="9">
        <f t="shared" si="10"/>
        <v>0</v>
      </c>
      <c r="Z10" s="9"/>
      <c r="AA10" s="9"/>
      <c r="AB10" s="9">
        <f t="shared" ref="AB10" si="46">SUM(P10:Z10)</f>
        <v>3</v>
      </c>
      <c r="AC10" s="9">
        <f t="shared" ref="AC10" si="47">M10</f>
        <v>3</v>
      </c>
      <c r="AD10" s="9" t="str">
        <f t="shared" ref="AD10" si="48">IF(AB10=AC10,"Correct",IF(AB10=3,"Correct","Wrong"))</f>
        <v>Correct</v>
      </c>
      <c r="AE10" s="9"/>
      <c r="AF10" s="159" t="str">
        <f>IFERROR(VLOOKUP(Table1[[#This Row],[RespondentID]],'All Data'!$A11:$CN583,81,FALSE),"unknown")</f>
        <v>Female</v>
      </c>
      <c r="AG10" s="159">
        <f>IFERROR(VLOOKUP(Table1[[#This Row],[RespondentID]],'All Data'!$A11:$CN583,82,FALSE),"unknown")</f>
        <v>32</v>
      </c>
      <c r="AH10" s="159" t="str">
        <f>IFERROR(VLOOKUP(Table1[[#This Row],[RespondentID]],'All Data'!$A11:$CN583,83,FALSE),"unknown")</f>
        <v>Nassau</v>
      </c>
      <c r="AI10" s="159" t="str">
        <f>IFERROR(VLOOKUP(Table1[[#This Row],[RespondentID]],'All Data'!$A11:$CN583,84,FALSE),"unknown")</f>
        <v>Massapequa, 11758</v>
      </c>
      <c r="AJ10" s="159" t="str">
        <f>IFERROR(VLOOKUP(Table1[[#This Row],[RespondentID]],'All Data'!$A11:$CN583,85,FALSE),"unknown")</f>
        <v>White/Caucasian</v>
      </c>
      <c r="AK10" s="159" t="str">
        <f>IFERROR(VLOOKUP(Table1[[#This Row],[RespondentID]],'All Data'!$A11:$CN583,86,FALSE),"unknown")</f>
        <v>No</v>
      </c>
      <c r="AL10" s="159" t="str">
        <f>IFERROR(VLOOKUP(Table1[[#This Row],[RespondentID]],'All Data'!$A11:$CN583,87,FALSE),"unknown")</f>
        <v xml:space="preserve">English </v>
      </c>
      <c r="AM10" s="159" t="str">
        <f>IFERROR(VLOOKUP(Table1[[#This Row],[RespondentID]],'All Data'!$A11:$CN583,88,FALSE),"unknown")</f>
        <v>Over $125,000</v>
      </c>
      <c r="AN10" s="159" t="str">
        <f>IFERROR(VLOOKUP(Table1[[#This Row],[RespondentID]],'All Data'!$A11:$CN583,89,FALSE),"unknown")</f>
        <v>Graduate school</v>
      </c>
      <c r="AO10" s="159" t="str">
        <f>IFERROR(VLOOKUP(Table1[[#This Row],[RespondentID]],'All Data'!$A11:$CN583,90,FALSE),"unknown")</f>
        <v>Employed for wages</v>
      </c>
      <c r="AP10" s="159" t="str">
        <f>IFERROR(VLOOKUP(Table1[[#This Row],[RespondentID]],'All Data'!$A11:$CN583,91,FALSE),"unknown")</f>
        <v>Yes</v>
      </c>
      <c r="AQ10" s="159" t="str">
        <f>IFERROR(VLOOKUP(Table1[[#This Row],[RespondentID]],'All Data'!$A11:$CN583,92,FALSE),"unknown")</f>
        <v>Yes</v>
      </c>
    </row>
    <row r="11" spans="1:43" ht="16" x14ac:dyDescent="0.45">
      <c r="A11" s="6">
        <v>5679163997</v>
      </c>
      <c r="B11" s="6"/>
      <c r="C11" s="6"/>
      <c r="D11" s="6" t="s">
        <v>33</v>
      </c>
      <c r="E11" s="6"/>
      <c r="F11" s="6"/>
      <c r="G11" s="6"/>
      <c r="H11" s="6"/>
      <c r="I11" s="6" t="s">
        <v>38</v>
      </c>
      <c r="J11" s="6"/>
      <c r="K11" s="6"/>
      <c r="L11" s="10"/>
      <c r="M11" s="10">
        <f t="shared" ref="M11" si="49">COUNTA(B11:L11)</f>
        <v>2</v>
      </c>
      <c r="N11" s="10">
        <f t="shared" ref="N11" si="50">3/M11</f>
        <v>1.5</v>
      </c>
      <c r="O11" s="10"/>
      <c r="P11" s="10">
        <f t="shared" si="1"/>
        <v>0</v>
      </c>
      <c r="Q11" s="10">
        <f t="shared" si="2"/>
        <v>0</v>
      </c>
      <c r="R11" s="10">
        <f t="shared" si="3"/>
        <v>1</v>
      </c>
      <c r="S11" s="10">
        <f t="shared" si="4"/>
        <v>0</v>
      </c>
      <c r="T11" s="10">
        <f t="shared" si="5"/>
        <v>0</v>
      </c>
      <c r="U11" s="10">
        <f t="shared" si="6"/>
        <v>0</v>
      </c>
      <c r="V11" s="34">
        <f t="shared" si="7"/>
        <v>0</v>
      </c>
      <c r="W11" s="10">
        <f t="shared" si="8"/>
        <v>1</v>
      </c>
      <c r="X11" s="10">
        <f t="shared" si="9"/>
        <v>0</v>
      </c>
      <c r="Y11" s="10">
        <f t="shared" si="10"/>
        <v>0</v>
      </c>
      <c r="Z11" s="10"/>
      <c r="AA11" s="10"/>
      <c r="AB11" s="10">
        <f t="shared" ref="AB11" si="51">SUM(P11:Z11)</f>
        <v>2</v>
      </c>
      <c r="AC11" s="10">
        <f t="shared" ref="AC11" si="52">M11</f>
        <v>2</v>
      </c>
      <c r="AD11" s="10" t="str">
        <f t="shared" ref="AD11" si="53">IF(AB11=AC11,"Correct",IF(AB11=3,"Correct","Wrong"))</f>
        <v>Correct</v>
      </c>
      <c r="AE11" s="10"/>
      <c r="AF11" s="159" t="str">
        <f>IFERROR(VLOOKUP(Table1[[#This Row],[RespondentID]],'All Data'!$A12:$CN584,81,FALSE),"unknown")</f>
        <v>Female</v>
      </c>
      <c r="AG11" s="159">
        <f>IFERROR(VLOOKUP(Table1[[#This Row],[RespondentID]],'All Data'!$A12:$CN584,82,FALSE),"unknown")</f>
        <v>62</v>
      </c>
      <c r="AH11" s="159" t="str">
        <f>IFERROR(VLOOKUP(Table1[[#This Row],[RespondentID]],'All Data'!$A12:$CN584,83,FALSE),"unknown")</f>
        <v>Nassau</v>
      </c>
      <c r="AI11" s="159" t="str">
        <f>IFERROR(VLOOKUP(Table1[[#This Row],[RespondentID]],'All Data'!$A12:$CN584,84,FALSE),"unknown")</f>
        <v>Seaford, 11783</v>
      </c>
      <c r="AJ11" s="159" t="str">
        <f>IFERROR(VLOOKUP(Table1[[#This Row],[RespondentID]],'All Data'!$A12:$CN584,85,FALSE),"unknown")</f>
        <v>White/Caucasian</v>
      </c>
      <c r="AK11" s="159" t="str">
        <f>IFERROR(VLOOKUP(Table1[[#This Row],[RespondentID]],'All Data'!$A12:$CN584,86,FALSE),"unknown")</f>
        <v>No</v>
      </c>
      <c r="AL11" s="159" t="str">
        <f>IFERROR(VLOOKUP(Table1[[#This Row],[RespondentID]],'All Data'!$A12:$CN584,87,FALSE),"unknown")</f>
        <v xml:space="preserve">English </v>
      </c>
      <c r="AM11" s="159" t="str">
        <f>IFERROR(VLOOKUP(Table1[[#This Row],[RespondentID]],'All Data'!$A12:$CN584,88,FALSE),"unknown")</f>
        <v>Over $125,000</v>
      </c>
      <c r="AN11" s="159" t="str">
        <f>IFERROR(VLOOKUP(Table1[[#This Row],[RespondentID]],'All Data'!$A12:$CN584,89,FALSE),"unknown")</f>
        <v>Graduate school</v>
      </c>
      <c r="AO11" s="159" t="str">
        <f>IFERROR(VLOOKUP(Table1[[#This Row],[RespondentID]],'All Data'!$A12:$CN584,90,FALSE),"unknown")</f>
        <v>Employed for wages</v>
      </c>
      <c r="AP11" s="159" t="str">
        <f>IFERROR(VLOOKUP(Table1[[#This Row],[RespondentID]],'All Data'!$A12:$CN584,91,FALSE),"unknown")</f>
        <v>Yes</v>
      </c>
      <c r="AQ11" s="159" t="str">
        <f>IFERROR(VLOOKUP(Table1[[#This Row],[RespondentID]],'All Data'!$A12:$CN584,92,FALSE),"unknown")</f>
        <v>Yes</v>
      </c>
    </row>
    <row r="12" spans="1:43" ht="16" x14ac:dyDescent="0.45">
      <c r="A12" s="6">
        <v>5678881372</v>
      </c>
      <c r="B12" s="6"/>
      <c r="C12" s="6"/>
      <c r="D12" s="6" t="s">
        <v>33</v>
      </c>
      <c r="E12" s="6"/>
      <c r="F12" s="6"/>
      <c r="G12" s="6"/>
      <c r="H12" s="6" t="s">
        <v>37</v>
      </c>
      <c r="I12" s="6" t="s">
        <v>38</v>
      </c>
      <c r="J12" s="6"/>
      <c r="K12" s="6"/>
      <c r="L12" s="9"/>
      <c r="M12" s="9">
        <f t="shared" ref="M12" si="54">COUNTA(B12:L12)</f>
        <v>3</v>
      </c>
      <c r="N12" s="9">
        <f t="shared" ref="N12" si="55">3/M12</f>
        <v>1</v>
      </c>
      <c r="O12" s="9"/>
      <c r="P12" s="9">
        <f t="shared" si="1"/>
        <v>0</v>
      </c>
      <c r="Q12" s="9">
        <f t="shared" si="2"/>
        <v>0</v>
      </c>
      <c r="R12" s="9">
        <f t="shared" si="3"/>
        <v>1</v>
      </c>
      <c r="S12" s="9">
        <f t="shared" si="4"/>
        <v>0</v>
      </c>
      <c r="T12" s="9">
        <f t="shared" si="5"/>
        <v>0</v>
      </c>
      <c r="U12" s="9">
        <f t="shared" si="6"/>
        <v>0</v>
      </c>
      <c r="V12" s="34">
        <f t="shared" si="7"/>
        <v>1</v>
      </c>
      <c r="W12" s="9">
        <f t="shared" si="8"/>
        <v>1</v>
      </c>
      <c r="X12" s="9">
        <f t="shared" si="9"/>
        <v>0</v>
      </c>
      <c r="Y12" s="9">
        <f t="shared" si="10"/>
        <v>0</v>
      </c>
      <c r="Z12" s="9"/>
      <c r="AA12" s="9"/>
      <c r="AB12" s="9">
        <f t="shared" ref="AB12" si="56">SUM(P12:Z12)</f>
        <v>3</v>
      </c>
      <c r="AC12" s="9">
        <f t="shared" ref="AC12" si="57">M12</f>
        <v>3</v>
      </c>
      <c r="AD12" s="9" t="str">
        <f t="shared" ref="AD12" si="58">IF(AB12=AC12,"Correct",IF(AB12=3,"Correct","Wrong"))</f>
        <v>Correct</v>
      </c>
      <c r="AE12" s="9"/>
      <c r="AF12" s="159" t="str">
        <f>IFERROR(VLOOKUP(Table1[[#This Row],[RespondentID]],'All Data'!$A13:$CN585,81,FALSE),"unknown")</f>
        <v>Female</v>
      </c>
      <c r="AG12" s="159">
        <f>IFERROR(VLOOKUP(Table1[[#This Row],[RespondentID]],'All Data'!$A13:$CN585,82,FALSE),"unknown")</f>
        <v>73</v>
      </c>
      <c r="AH12" s="159" t="str">
        <f>IFERROR(VLOOKUP(Table1[[#This Row],[RespondentID]],'All Data'!$A13:$CN585,83,FALSE),"unknown")</f>
        <v>Suffolk</v>
      </c>
      <c r="AI12" s="159" t="str">
        <f>IFERROR(VLOOKUP(Table1[[#This Row],[RespondentID]],'All Data'!$A13:$CN585,84,FALSE),"unknown")</f>
        <v>Bay Shore, 11706</v>
      </c>
      <c r="AJ12" s="159" t="str">
        <f>IFERROR(VLOOKUP(Table1[[#This Row],[RespondentID]],'All Data'!$A13:$CN585,85,FALSE),"unknown")</f>
        <v>White/Caucasian</v>
      </c>
      <c r="AK12" s="159" t="str">
        <f>IFERROR(VLOOKUP(Table1[[#This Row],[RespondentID]],'All Data'!$A13:$CN585,86,FALSE),"unknown")</f>
        <v>No</v>
      </c>
      <c r="AL12" s="159" t="str">
        <f>IFERROR(VLOOKUP(Table1[[#This Row],[RespondentID]],'All Data'!$A13:$CN585,87,FALSE),"unknown")</f>
        <v xml:space="preserve">English </v>
      </c>
      <c r="AM12" s="159" t="str">
        <f>IFERROR(VLOOKUP(Table1[[#This Row],[RespondentID]],'All Data'!$A13:$CN585,88,FALSE),"unknown")</f>
        <v>$75,000 to $125,000</v>
      </c>
      <c r="AN12" s="159" t="str">
        <f>IFERROR(VLOOKUP(Table1[[#This Row],[RespondentID]],'All Data'!$A13:$CN585,89,FALSE),"unknown")</f>
        <v>College graduate</v>
      </c>
      <c r="AO12" s="159" t="str">
        <f>IFERROR(VLOOKUP(Table1[[#This Row],[RespondentID]],'All Data'!$A13:$CN585,90,FALSE),"unknown")</f>
        <v>Retired</v>
      </c>
      <c r="AP12" s="159" t="str">
        <f>IFERROR(VLOOKUP(Table1[[#This Row],[RespondentID]],'All Data'!$A13:$CN585,91,FALSE),"unknown")</f>
        <v>Yes</v>
      </c>
      <c r="AQ12" s="159" t="str">
        <f>IFERROR(VLOOKUP(Table1[[#This Row],[RespondentID]],'All Data'!$A13:$CN585,92,FALSE),"unknown")</f>
        <v>Yes</v>
      </c>
    </row>
    <row r="13" spans="1:43" ht="16" x14ac:dyDescent="0.45">
      <c r="A13" s="6">
        <v>5678806933</v>
      </c>
      <c r="B13" s="6"/>
      <c r="C13" s="6"/>
      <c r="D13" s="6" t="s">
        <v>33</v>
      </c>
      <c r="E13" s="6"/>
      <c r="F13" s="6" t="s">
        <v>35</v>
      </c>
      <c r="G13" s="6"/>
      <c r="H13" s="6"/>
      <c r="I13" s="6" t="s">
        <v>38</v>
      </c>
      <c r="J13" s="6"/>
      <c r="K13" s="6"/>
      <c r="L13" s="10"/>
      <c r="M13" s="10">
        <f t="shared" ref="M13" si="59">COUNTA(B13:L13)</f>
        <v>3</v>
      </c>
      <c r="N13" s="10">
        <f t="shared" ref="N13" si="60">3/M13</f>
        <v>1</v>
      </c>
      <c r="O13" s="10"/>
      <c r="P13" s="10">
        <f t="shared" si="1"/>
        <v>0</v>
      </c>
      <c r="Q13" s="10">
        <f t="shared" si="2"/>
        <v>0</v>
      </c>
      <c r="R13" s="10">
        <f t="shared" si="3"/>
        <v>1</v>
      </c>
      <c r="S13" s="10">
        <f t="shared" si="4"/>
        <v>0</v>
      </c>
      <c r="T13" s="10">
        <f t="shared" si="5"/>
        <v>1</v>
      </c>
      <c r="U13" s="10">
        <f t="shared" si="6"/>
        <v>0</v>
      </c>
      <c r="V13" s="34">
        <f t="shared" si="7"/>
        <v>0</v>
      </c>
      <c r="W13" s="10">
        <f t="shared" si="8"/>
        <v>1</v>
      </c>
      <c r="X13" s="10">
        <f t="shared" si="9"/>
        <v>0</v>
      </c>
      <c r="Y13" s="10">
        <f t="shared" si="10"/>
        <v>0</v>
      </c>
      <c r="Z13" s="10"/>
      <c r="AA13" s="10"/>
      <c r="AB13" s="10">
        <f t="shared" ref="AB13" si="61">SUM(P13:Z13)</f>
        <v>3</v>
      </c>
      <c r="AC13" s="10">
        <f t="shared" ref="AC13" si="62">M13</f>
        <v>3</v>
      </c>
      <c r="AD13" s="10" t="str">
        <f t="shared" ref="AD13" si="63">IF(AB13=AC13,"Correct",IF(AB13=3,"Correct","Wrong"))</f>
        <v>Correct</v>
      </c>
      <c r="AE13" s="10"/>
      <c r="AF13" s="159" t="str">
        <f>IFERROR(VLOOKUP(Table1[[#This Row],[RespondentID]],'All Data'!$A14:$CN586,81,FALSE),"unknown")</f>
        <v>Female</v>
      </c>
      <c r="AG13" s="159">
        <f>IFERROR(VLOOKUP(Table1[[#This Row],[RespondentID]],'All Data'!$A14:$CN586,82,FALSE),"unknown")</f>
        <v>66</v>
      </c>
      <c r="AH13" s="159" t="str">
        <f>IFERROR(VLOOKUP(Table1[[#This Row],[RespondentID]],'All Data'!$A14:$CN586,83,FALSE),"unknown")</f>
        <v>Suffolk</v>
      </c>
      <c r="AI13" s="159" t="str">
        <f>IFERROR(VLOOKUP(Table1[[#This Row],[RespondentID]],'All Data'!$A14:$CN586,84,FALSE),"unknown")</f>
        <v>Islip Manor, 11751</v>
      </c>
      <c r="AJ13" s="159" t="str">
        <f>IFERROR(VLOOKUP(Table1[[#This Row],[RespondentID]],'All Data'!$A14:$CN586,85,FALSE),"unknown")</f>
        <v>White/Caucasian</v>
      </c>
      <c r="AK13" s="159" t="str">
        <f>IFERROR(VLOOKUP(Table1[[#This Row],[RespondentID]],'All Data'!$A14:$CN586,86,FALSE),"unknown")</f>
        <v>No</v>
      </c>
      <c r="AL13" s="159" t="str">
        <f>IFERROR(VLOOKUP(Table1[[#This Row],[RespondentID]],'All Data'!$A14:$CN586,87,FALSE),"unknown")</f>
        <v xml:space="preserve">English </v>
      </c>
      <c r="AM13" s="159" t="str">
        <f>IFERROR(VLOOKUP(Table1[[#This Row],[RespondentID]],'All Data'!$A14:$CN586,88,FALSE),"unknown")</f>
        <v>Over $125,000</v>
      </c>
      <c r="AN13" s="159" t="str">
        <f>IFERROR(VLOOKUP(Table1[[#This Row],[RespondentID]],'All Data'!$A14:$CN586,89,FALSE),"unknown")</f>
        <v>Graduate school</v>
      </c>
      <c r="AO13" s="159" t="str">
        <f>IFERROR(VLOOKUP(Table1[[#This Row],[RespondentID]],'All Data'!$A14:$CN586,90,FALSE),"unknown")</f>
        <v>Retired</v>
      </c>
      <c r="AP13" s="159" t="str">
        <f>IFERROR(VLOOKUP(Table1[[#This Row],[RespondentID]],'All Data'!$A14:$CN586,91,FALSE),"unknown")</f>
        <v>Yes</v>
      </c>
      <c r="AQ13" s="159" t="str">
        <f>IFERROR(VLOOKUP(Table1[[#This Row],[RespondentID]],'All Data'!$A14:$CN586,92,FALSE),"unknown")</f>
        <v>Yes</v>
      </c>
    </row>
    <row r="14" spans="1:43" ht="16" x14ac:dyDescent="0.45">
      <c r="A14" s="6">
        <v>5678445723</v>
      </c>
      <c r="B14" s="6"/>
      <c r="C14" s="6"/>
      <c r="D14" s="6" t="s">
        <v>33</v>
      </c>
      <c r="E14" s="6"/>
      <c r="F14" s="6"/>
      <c r="G14" s="6"/>
      <c r="H14" s="6"/>
      <c r="I14" s="6" t="s">
        <v>38</v>
      </c>
      <c r="J14" s="6"/>
      <c r="K14" s="6" t="s">
        <v>40</v>
      </c>
      <c r="L14" s="9"/>
      <c r="M14" s="9">
        <f t="shared" ref="M14" si="64">COUNTA(B14:L14)</f>
        <v>3</v>
      </c>
      <c r="N14" s="9">
        <f t="shared" ref="N14" si="65">3/M14</f>
        <v>1</v>
      </c>
      <c r="O14" s="9"/>
      <c r="P14" s="9">
        <f t="shared" si="1"/>
        <v>0</v>
      </c>
      <c r="Q14" s="9">
        <f t="shared" si="2"/>
        <v>0</v>
      </c>
      <c r="R14" s="9">
        <f t="shared" si="3"/>
        <v>1</v>
      </c>
      <c r="S14" s="9">
        <f t="shared" si="4"/>
        <v>0</v>
      </c>
      <c r="T14" s="9">
        <f t="shared" si="5"/>
        <v>0</v>
      </c>
      <c r="U14" s="9">
        <f t="shared" si="6"/>
        <v>0</v>
      </c>
      <c r="V14" s="34">
        <f t="shared" si="7"/>
        <v>0</v>
      </c>
      <c r="W14" s="9">
        <f t="shared" si="8"/>
        <v>1</v>
      </c>
      <c r="X14" s="9">
        <f t="shared" si="9"/>
        <v>0</v>
      </c>
      <c r="Y14" s="9">
        <f t="shared" si="10"/>
        <v>1</v>
      </c>
      <c r="Z14" s="9"/>
      <c r="AA14" s="9"/>
      <c r="AB14" s="9">
        <f t="shared" ref="AB14" si="66">SUM(P14:Z14)</f>
        <v>3</v>
      </c>
      <c r="AC14" s="9">
        <f t="shared" ref="AC14" si="67">M14</f>
        <v>3</v>
      </c>
      <c r="AD14" s="9" t="str">
        <f t="shared" ref="AD14" si="68">IF(AB14=AC14,"Correct",IF(AB14=3,"Correct","Wrong"))</f>
        <v>Correct</v>
      </c>
      <c r="AE14" s="9"/>
      <c r="AF14" s="159" t="str">
        <f>IFERROR(VLOOKUP(Table1[[#This Row],[RespondentID]],'All Data'!$A15:$CN587,81,FALSE),"unknown")</f>
        <v>Female</v>
      </c>
      <c r="AG14" s="159">
        <f>IFERROR(VLOOKUP(Table1[[#This Row],[RespondentID]],'All Data'!$A15:$CN587,82,FALSE),"unknown")</f>
        <v>66</v>
      </c>
      <c r="AH14" s="159" t="str">
        <f>IFERROR(VLOOKUP(Table1[[#This Row],[RespondentID]],'All Data'!$A15:$CN587,83,FALSE),"unknown")</f>
        <v>Suffolk</v>
      </c>
      <c r="AI14" s="159" t="str">
        <f>IFERROR(VLOOKUP(Table1[[#This Row],[RespondentID]],'All Data'!$A15:$CN587,84,FALSE),"unknown")</f>
        <v>West Babylon, 11704</v>
      </c>
      <c r="AJ14" s="159" t="str">
        <f>IFERROR(VLOOKUP(Table1[[#This Row],[RespondentID]],'All Data'!$A15:$CN587,85,FALSE),"unknown")</f>
        <v>White/Caucasian</v>
      </c>
      <c r="AK14" s="159" t="str">
        <f>IFERROR(VLOOKUP(Table1[[#This Row],[RespondentID]],'All Data'!$A15:$CN587,86,FALSE),"unknown")</f>
        <v>No</v>
      </c>
      <c r="AL14" s="159" t="str">
        <f>IFERROR(VLOOKUP(Table1[[#This Row],[RespondentID]],'All Data'!$A15:$CN587,87,FALSE),"unknown")</f>
        <v xml:space="preserve">English </v>
      </c>
      <c r="AM14" s="159" t="str">
        <f>IFERROR(VLOOKUP(Table1[[#This Row],[RespondentID]],'All Data'!$A15:$CN587,88,FALSE),"unknown")</f>
        <v>$75,000 to $125,000</v>
      </c>
      <c r="AN14" s="159" t="str">
        <f>IFERROR(VLOOKUP(Table1[[#This Row],[RespondentID]],'All Data'!$A15:$CN587,89,FALSE),"unknown")</f>
        <v>Some college</v>
      </c>
      <c r="AO14" s="159" t="str">
        <f>IFERROR(VLOOKUP(Table1[[#This Row],[RespondentID]],'All Data'!$A15:$CN587,90,FALSE),"unknown")</f>
        <v>Retired</v>
      </c>
      <c r="AP14" s="159" t="str">
        <f>IFERROR(VLOOKUP(Table1[[#This Row],[RespondentID]],'All Data'!$A15:$CN587,91,FALSE),"unknown")</f>
        <v>Yes</v>
      </c>
      <c r="AQ14" s="159" t="str">
        <f>IFERROR(VLOOKUP(Table1[[#This Row],[RespondentID]],'All Data'!$A15:$CN587,92,FALSE),"unknown")</f>
        <v>Yes</v>
      </c>
    </row>
    <row r="15" spans="1:43" ht="16" x14ac:dyDescent="0.45">
      <c r="A15" s="6">
        <v>5678417350</v>
      </c>
      <c r="B15" s="6"/>
      <c r="C15" s="6" t="s">
        <v>32</v>
      </c>
      <c r="D15" s="6"/>
      <c r="E15" s="6" t="s">
        <v>34</v>
      </c>
      <c r="F15" s="6"/>
      <c r="G15" s="6"/>
      <c r="H15" s="6"/>
      <c r="I15" s="6"/>
      <c r="J15" s="6"/>
      <c r="K15" s="6"/>
      <c r="L15" s="10"/>
      <c r="M15" s="10">
        <f t="shared" ref="M15" si="69">COUNTA(B15:L15)</f>
        <v>2</v>
      </c>
      <c r="N15" s="10">
        <f t="shared" ref="N15" si="70">3/M15</f>
        <v>1.5</v>
      </c>
      <c r="O15" s="10"/>
      <c r="P15" s="10">
        <f t="shared" si="1"/>
        <v>0</v>
      </c>
      <c r="Q15" s="10">
        <f t="shared" si="2"/>
        <v>1</v>
      </c>
      <c r="R15" s="10">
        <f t="shared" si="3"/>
        <v>0</v>
      </c>
      <c r="S15" s="10">
        <f t="shared" si="4"/>
        <v>1</v>
      </c>
      <c r="T15" s="10">
        <f t="shared" si="5"/>
        <v>0</v>
      </c>
      <c r="U15" s="10">
        <f t="shared" si="6"/>
        <v>0</v>
      </c>
      <c r="V15" s="34">
        <f t="shared" si="7"/>
        <v>0</v>
      </c>
      <c r="W15" s="10">
        <f t="shared" si="8"/>
        <v>0</v>
      </c>
      <c r="X15" s="10">
        <f t="shared" si="9"/>
        <v>0</v>
      </c>
      <c r="Y15" s="10">
        <f t="shared" si="10"/>
        <v>0</v>
      </c>
      <c r="Z15" s="10"/>
      <c r="AA15" s="10"/>
      <c r="AB15" s="10">
        <f t="shared" ref="AB15" si="71">SUM(P15:Z15)</f>
        <v>2</v>
      </c>
      <c r="AC15" s="10">
        <f t="shared" ref="AC15" si="72">M15</f>
        <v>2</v>
      </c>
      <c r="AD15" s="10" t="str">
        <f t="shared" ref="AD15" si="73">IF(AB15=AC15,"Correct",IF(AB15=3,"Correct","Wrong"))</f>
        <v>Correct</v>
      </c>
      <c r="AE15" s="10"/>
      <c r="AF15" s="159" t="str">
        <f>IFERROR(VLOOKUP(Table1[[#This Row],[RespondentID]],'All Data'!$A16:$CN588,81,FALSE),"unknown")</f>
        <v>Female</v>
      </c>
      <c r="AG15" s="159">
        <f>IFERROR(VLOOKUP(Table1[[#This Row],[RespondentID]],'All Data'!$A16:$CN588,82,FALSE),"unknown")</f>
        <v>64</v>
      </c>
      <c r="AH15" s="159" t="str">
        <f>IFERROR(VLOOKUP(Table1[[#This Row],[RespondentID]],'All Data'!$A16:$CN588,83,FALSE),"unknown")</f>
        <v>Suffolk</v>
      </c>
      <c r="AI15" s="159" t="str">
        <f>IFERROR(VLOOKUP(Table1[[#This Row],[RespondentID]],'All Data'!$A16:$CN588,84,FALSE),"unknown")</f>
        <v>Commack, 11725</v>
      </c>
      <c r="AJ15" s="159" t="str">
        <f>IFERROR(VLOOKUP(Table1[[#This Row],[RespondentID]],'All Data'!$A16:$CN588,85,FALSE),"unknown")</f>
        <v>White/Caucasian</v>
      </c>
      <c r="AK15" s="159" t="str">
        <f>IFERROR(VLOOKUP(Table1[[#This Row],[RespondentID]],'All Data'!$A16:$CN588,86,FALSE),"unknown")</f>
        <v>No</v>
      </c>
      <c r="AL15" s="159" t="str">
        <f>IFERROR(VLOOKUP(Table1[[#This Row],[RespondentID]],'All Data'!$A16:$CN588,87,FALSE),"unknown")</f>
        <v xml:space="preserve">English </v>
      </c>
      <c r="AM15" s="159" t="str">
        <f>IFERROR(VLOOKUP(Table1[[#This Row],[RespondentID]],'All Data'!$A16:$CN588,88,FALSE),"unknown")</f>
        <v>$50,000 to $74,999</v>
      </c>
      <c r="AN15" s="159" t="str">
        <f>IFERROR(VLOOKUP(Table1[[#This Row],[RespondentID]],'All Data'!$A16:$CN588,89,FALSE),"unknown")</f>
        <v>College graduate</v>
      </c>
      <c r="AO15" s="159" t="str">
        <f>IFERROR(VLOOKUP(Table1[[#This Row],[RespondentID]],'All Data'!$A16:$CN588,90,FALSE),"unknown")</f>
        <v>Retired</v>
      </c>
      <c r="AP15" s="159" t="str">
        <f>IFERROR(VLOOKUP(Table1[[#This Row],[RespondentID]],'All Data'!$A16:$CN588,91,FALSE),"unknown")</f>
        <v>Yes</v>
      </c>
      <c r="AQ15" s="159" t="str">
        <f>IFERROR(VLOOKUP(Table1[[#This Row],[RespondentID]],'All Data'!$A16:$CN588,92,FALSE),"unknown")</f>
        <v>Yes</v>
      </c>
    </row>
    <row r="16" spans="1:43" ht="16" x14ac:dyDescent="0.45">
      <c r="A16" s="6">
        <v>5678381728</v>
      </c>
      <c r="B16" s="6"/>
      <c r="C16" s="6"/>
      <c r="D16" s="6" t="s">
        <v>33</v>
      </c>
      <c r="E16" s="6"/>
      <c r="F16" s="6"/>
      <c r="G16" s="6"/>
      <c r="H16" s="6"/>
      <c r="I16" s="6" t="s">
        <v>38</v>
      </c>
      <c r="J16" s="6"/>
      <c r="K16" s="6"/>
      <c r="L16" s="9"/>
      <c r="M16" s="9">
        <f t="shared" ref="M16" si="74">COUNTA(B16:L16)</f>
        <v>2</v>
      </c>
      <c r="N16" s="9">
        <f t="shared" ref="N16" si="75">3/M16</f>
        <v>1.5</v>
      </c>
      <c r="O16" s="9"/>
      <c r="P16" s="9">
        <f t="shared" si="1"/>
        <v>0</v>
      </c>
      <c r="Q16" s="9">
        <f t="shared" si="2"/>
        <v>0</v>
      </c>
      <c r="R16" s="9">
        <f t="shared" si="3"/>
        <v>1</v>
      </c>
      <c r="S16" s="9">
        <f t="shared" si="4"/>
        <v>0</v>
      </c>
      <c r="T16" s="9">
        <f t="shared" si="5"/>
        <v>0</v>
      </c>
      <c r="U16" s="9">
        <f t="shared" si="6"/>
        <v>0</v>
      </c>
      <c r="V16" s="34">
        <f t="shared" si="7"/>
        <v>0</v>
      </c>
      <c r="W16" s="9">
        <f t="shared" si="8"/>
        <v>1</v>
      </c>
      <c r="X16" s="9">
        <f t="shared" si="9"/>
        <v>0</v>
      </c>
      <c r="Y16" s="9">
        <f t="shared" si="10"/>
        <v>0</v>
      </c>
      <c r="Z16" s="9"/>
      <c r="AA16" s="9"/>
      <c r="AB16" s="9">
        <f t="shared" ref="AB16" si="76">SUM(P16:Z16)</f>
        <v>2</v>
      </c>
      <c r="AC16" s="9">
        <f t="shared" ref="AC16" si="77">M16</f>
        <v>2</v>
      </c>
      <c r="AD16" s="9" t="str">
        <f t="shared" ref="AD16" si="78">IF(AB16=AC16,"Correct",IF(AB16=3,"Correct","Wrong"))</f>
        <v>Correct</v>
      </c>
      <c r="AE16" s="9"/>
      <c r="AF16" s="159" t="str">
        <f>IFERROR(VLOOKUP(Table1[[#This Row],[RespondentID]],'All Data'!$A17:$CN589,81,FALSE),"unknown")</f>
        <v>Female</v>
      </c>
      <c r="AG16" s="159">
        <f>IFERROR(VLOOKUP(Table1[[#This Row],[RespondentID]],'All Data'!$A17:$CN589,82,FALSE),"unknown")</f>
        <v>59</v>
      </c>
      <c r="AH16" s="159" t="str">
        <f>IFERROR(VLOOKUP(Table1[[#This Row],[RespondentID]],'All Data'!$A17:$CN589,83,FALSE),"unknown")</f>
        <v>Nassau</v>
      </c>
      <c r="AI16" s="159" t="str">
        <f>IFERROR(VLOOKUP(Table1[[#This Row],[RespondentID]],'All Data'!$A17:$CN589,84,FALSE),"unknown")</f>
        <v>Merrick, 11566</v>
      </c>
      <c r="AJ16" s="159">
        <f>IFERROR(VLOOKUP(Table1[[#This Row],[RespondentID]],'All Data'!$A17:$CN589,85,FALSE),"unknown")</f>
        <v>0</v>
      </c>
      <c r="AK16" s="159">
        <f>IFERROR(VLOOKUP(Table1[[#This Row],[RespondentID]],'All Data'!$A17:$CN589,86,FALSE),"unknown")</f>
        <v>0</v>
      </c>
      <c r="AL16" s="159" t="str">
        <f>IFERROR(VLOOKUP(Table1[[#This Row],[RespondentID]],'All Data'!$A17:$CN589,87,FALSE),"unknown")</f>
        <v xml:space="preserve"> </v>
      </c>
      <c r="AM16" s="159">
        <f>IFERROR(VLOOKUP(Table1[[#This Row],[RespondentID]],'All Data'!$A17:$CN589,88,FALSE),"unknown")</f>
        <v>0</v>
      </c>
      <c r="AN16" s="159">
        <f>IFERROR(VLOOKUP(Table1[[#This Row],[RespondentID]],'All Data'!$A17:$CN589,89,FALSE),"unknown")</f>
        <v>0</v>
      </c>
      <c r="AO16" s="159">
        <f>IFERROR(VLOOKUP(Table1[[#This Row],[RespondentID]],'All Data'!$A17:$CN589,90,FALSE),"unknown")</f>
        <v>0</v>
      </c>
      <c r="AP16" s="159">
        <f>IFERROR(VLOOKUP(Table1[[#This Row],[RespondentID]],'All Data'!$A17:$CN589,91,FALSE),"unknown")</f>
        <v>0</v>
      </c>
      <c r="AQ16" s="159">
        <f>IFERROR(VLOOKUP(Table1[[#This Row],[RespondentID]],'All Data'!$A17:$CN589,92,FALSE),"unknown")</f>
        <v>0</v>
      </c>
    </row>
    <row r="17" spans="1:43" ht="16" x14ac:dyDescent="0.45">
      <c r="A17" s="6">
        <v>5678375353</v>
      </c>
      <c r="B17" s="6"/>
      <c r="C17" s="6" t="s">
        <v>32</v>
      </c>
      <c r="D17" s="6"/>
      <c r="E17" s="6"/>
      <c r="F17" s="6"/>
      <c r="G17" s="6"/>
      <c r="H17" s="6"/>
      <c r="I17" s="6" t="s">
        <v>38</v>
      </c>
      <c r="J17" s="6"/>
      <c r="K17" s="6" t="s">
        <v>40</v>
      </c>
      <c r="L17" s="10"/>
      <c r="M17" s="10">
        <f t="shared" ref="M17" si="79">COUNTA(B17:L17)</f>
        <v>3</v>
      </c>
      <c r="N17" s="10">
        <f t="shared" ref="N17" si="80">3/M17</f>
        <v>1</v>
      </c>
      <c r="O17" s="10"/>
      <c r="P17" s="10">
        <f t="shared" si="1"/>
        <v>0</v>
      </c>
      <c r="Q17" s="10">
        <f t="shared" si="2"/>
        <v>1</v>
      </c>
      <c r="R17" s="10">
        <f t="shared" si="3"/>
        <v>0</v>
      </c>
      <c r="S17" s="10">
        <f t="shared" si="4"/>
        <v>0</v>
      </c>
      <c r="T17" s="10">
        <f t="shared" si="5"/>
        <v>0</v>
      </c>
      <c r="U17" s="10">
        <f t="shared" si="6"/>
        <v>0</v>
      </c>
      <c r="V17" s="34">
        <f t="shared" si="7"/>
        <v>0</v>
      </c>
      <c r="W17" s="10">
        <f t="shared" si="8"/>
        <v>1</v>
      </c>
      <c r="X17" s="10">
        <f t="shared" si="9"/>
        <v>0</v>
      </c>
      <c r="Y17" s="10">
        <f t="shared" si="10"/>
        <v>1</v>
      </c>
      <c r="Z17" s="10"/>
      <c r="AA17" s="10"/>
      <c r="AB17" s="10">
        <f t="shared" ref="AB17" si="81">SUM(P17:Z17)</f>
        <v>3</v>
      </c>
      <c r="AC17" s="10">
        <f t="shared" ref="AC17" si="82">M17</f>
        <v>3</v>
      </c>
      <c r="AD17" s="10" t="str">
        <f t="shared" ref="AD17" si="83">IF(AB17=AC17,"Correct",IF(AB17=3,"Correct","Wrong"))</f>
        <v>Correct</v>
      </c>
      <c r="AE17" s="10"/>
      <c r="AF17" s="159" t="str">
        <f>IFERROR(VLOOKUP(Table1[[#This Row],[RespondentID]],'All Data'!$A18:$CN590,81,FALSE),"unknown")</f>
        <v>Female</v>
      </c>
      <c r="AG17" s="159">
        <f>IFERROR(VLOOKUP(Table1[[#This Row],[RespondentID]],'All Data'!$A18:$CN590,82,FALSE),"unknown")</f>
        <v>54</v>
      </c>
      <c r="AH17" s="159" t="str">
        <f>IFERROR(VLOOKUP(Table1[[#This Row],[RespondentID]],'All Data'!$A18:$CN590,83,FALSE),"unknown")</f>
        <v>Suffolk</v>
      </c>
      <c r="AI17" s="159" t="str">
        <f>IFERROR(VLOOKUP(Table1[[#This Row],[RespondentID]],'All Data'!$A18:$CN590,84,FALSE),"unknown")</f>
        <v>Miller Place, 11764</v>
      </c>
      <c r="AJ17" s="159" t="str">
        <f>IFERROR(VLOOKUP(Table1[[#This Row],[RespondentID]],'All Data'!$A18:$CN590,85,FALSE),"unknown")</f>
        <v>White/Caucasian</v>
      </c>
      <c r="AK17" s="159" t="str">
        <f>IFERROR(VLOOKUP(Table1[[#This Row],[RespondentID]],'All Data'!$A18:$CN590,86,FALSE),"unknown")</f>
        <v>No</v>
      </c>
      <c r="AL17" s="159" t="str">
        <f>IFERROR(VLOOKUP(Table1[[#This Row],[RespondentID]],'All Data'!$A18:$CN590,87,FALSE),"unknown")</f>
        <v xml:space="preserve">English </v>
      </c>
      <c r="AM17" s="159" t="str">
        <f>IFERROR(VLOOKUP(Table1[[#This Row],[RespondentID]],'All Data'!$A18:$CN590,88,FALSE),"unknown")</f>
        <v>$75,000 to $125,000</v>
      </c>
      <c r="AN17" s="159" t="str">
        <f>IFERROR(VLOOKUP(Table1[[#This Row],[RespondentID]],'All Data'!$A18:$CN590,89,FALSE),"unknown")</f>
        <v>Graduate school</v>
      </c>
      <c r="AO17" s="159" t="str">
        <f>IFERROR(VLOOKUP(Table1[[#This Row],[RespondentID]],'All Data'!$A18:$CN590,90,FALSE),"unknown")</f>
        <v>Out of work and looking for work</v>
      </c>
      <c r="AP17" s="159" t="str">
        <f>IFERROR(VLOOKUP(Table1[[#This Row],[RespondentID]],'All Data'!$A18:$CN590,91,FALSE),"unknown")</f>
        <v>Yes</v>
      </c>
      <c r="AQ17" s="159" t="str">
        <f>IFERROR(VLOOKUP(Table1[[#This Row],[RespondentID]],'All Data'!$A18:$CN590,92,FALSE),"unknown")</f>
        <v>Yes</v>
      </c>
    </row>
    <row r="18" spans="1:43" ht="16" x14ac:dyDescent="0.45">
      <c r="A18" s="6">
        <v>5678305921</v>
      </c>
      <c r="B18" s="6"/>
      <c r="C18" s="6"/>
      <c r="D18" s="6" t="s">
        <v>33</v>
      </c>
      <c r="E18" s="6"/>
      <c r="F18" s="6"/>
      <c r="G18" s="6"/>
      <c r="H18" s="6" t="s">
        <v>37</v>
      </c>
      <c r="I18" s="6"/>
      <c r="J18" s="6"/>
      <c r="K18" s="6" t="s">
        <v>40</v>
      </c>
      <c r="L18" s="9"/>
      <c r="M18" s="9">
        <f t="shared" ref="M18" si="84">COUNTA(B18:L18)</f>
        <v>3</v>
      </c>
      <c r="N18" s="9">
        <f t="shared" ref="N18" si="85">3/M18</f>
        <v>1</v>
      </c>
      <c r="O18" s="9"/>
      <c r="P18" s="9">
        <f t="shared" si="1"/>
        <v>0</v>
      </c>
      <c r="Q18" s="9">
        <f t="shared" si="2"/>
        <v>0</v>
      </c>
      <c r="R18" s="9">
        <f t="shared" si="3"/>
        <v>1</v>
      </c>
      <c r="S18" s="9">
        <f t="shared" si="4"/>
        <v>0</v>
      </c>
      <c r="T18" s="9">
        <f t="shared" si="5"/>
        <v>0</v>
      </c>
      <c r="U18" s="9">
        <f t="shared" si="6"/>
        <v>0</v>
      </c>
      <c r="V18" s="34">
        <f t="shared" si="7"/>
        <v>1</v>
      </c>
      <c r="W18" s="9">
        <f t="shared" si="8"/>
        <v>0</v>
      </c>
      <c r="X18" s="9">
        <f t="shared" si="9"/>
        <v>0</v>
      </c>
      <c r="Y18" s="9">
        <f t="shared" si="10"/>
        <v>1</v>
      </c>
      <c r="Z18" s="9"/>
      <c r="AA18" s="9"/>
      <c r="AB18" s="9">
        <f t="shared" ref="AB18" si="86">SUM(P18:Z18)</f>
        <v>3</v>
      </c>
      <c r="AC18" s="9">
        <f t="shared" ref="AC18" si="87">M18</f>
        <v>3</v>
      </c>
      <c r="AD18" s="9" t="str">
        <f t="shared" ref="AD18" si="88">IF(AB18=AC18,"Correct",IF(AB18=3,"Correct","Wrong"))</f>
        <v>Correct</v>
      </c>
      <c r="AE18" s="9"/>
      <c r="AF18" s="159" t="str">
        <f>IFERROR(VLOOKUP(Table1[[#This Row],[RespondentID]],'All Data'!$A19:$CN591,81,FALSE),"unknown")</f>
        <v>Female</v>
      </c>
      <c r="AG18" s="159">
        <f>IFERROR(VLOOKUP(Table1[[#This Row],[RespondentID]],'All Data'!$A19:$CN591,82,FALSE),"unknown")</f>
        <v>45</v>
      </c>
      <c r="AH18" s="159" t="str">
        <f>IFERROR(VLOOKUP(Table1[[#This Row],[RespondentID]],'All Data'!$A19:$CN591,83,FALSE),"unknown")</f>
        <v>Nassau</v>
      </c>
      <c r="AI18" s="159" t="str">
        <f>IFERROR(VLOOKUP(Table1[[#This Row],[RespondentID]],'All Data'!$A19:$CN591,84,FALSE),"unknown")</f>
        <v>East Rockaway, 11518</v>
      </c>
      <c r="AJ18" s="159" t="str">
        <f>IFERROR(VLOOKUP(Table1[[#This Row],[RespondentID]],'All Data'!$A19:$CN591,85,FALSE),"unknown")</f>
        <v>White/Caucasian</v>
      </c>
      <c r="AK18" s="159" t="str">
        <f>IFERROR(VLOOKUP(Table1[[#This Row],[RespondentID]],'All Data'!$A19:$CN591,86,FALSE),"unknown")</f>
        <v>No</v>
      </c>
      <c r="AL18" s="159" t="str">
        <f>IFERROR(VLOOKUP(Table1[[#This Row],[RespondentID]],'All Data'!$A19:$CN591,87,FALSE),"unknown")</f>
        <v xml:space="preserve">English </v>
      </c>
      <c r="AM18" s="159" t="str">
        <f>IFERROR(VLOOKUP(Table1[[#This Row],[RespondentID]],'All Data'!$A19:$CN591,88,FALSE),"unknown")</f>
        <v>$75,000 to $125,000</v>
      </c>
      <c r="AN18" s="159" t="str">
        <f>IFERROR(VLOOKUP(Table1[[#This Row],[RespondentID]],'All Data'!$A19:$CN591,89,FALSE),"unknown")</f>
        <v>Graduate school</v>
      </c>
      <c r="AO18" s="159" t="str">
        <f>IFERROR(VLOOKUP(Table1[[#This Row],[RespondentID]],'All Data'!$A19:$CN591,90,FALSE),"unknown")</f>
        <v>Self-employed</v>
      </c>
      <c r="AP18" s="159" t="str">
        <f>IFERROR(VLOOKUP(Table1[[#This Row],[RespondentID]],'All Data'!$A19:$CN591,91,FALSE),"unknown")</f>
        <v>Yes</v>
      </c>
      <c r="AQ18" s="159" t="str">
        <f>IFERROR(VLOOKUP(Table1[[#This Row],[RespondentID]],'All Data'!$A19:$CN591,92,FALSE),"unknown")</f>
        <v>Yes</v>
      </c>
    </row>
    <row r="19" spans="1:43" ht="16" x14ac:dyDescent="0.45">
      <c r="A19" s="6">
        <v>5678301396</v>
      </c>
      <c r="B19" s="6"/>
      <c r="C19" s="6"/>
      <c r="D19" s="6" t="s">
        <v>33</v>
      </c>
      <c r="E19" s="6"/>
      <c r="F19" s="6" t="s">
        <v>35</v>
      </c>
      <c r="G19" s="6"/>
      <c r="H19" s="6" t="s">
        <v>37</v>
      </c>
      <c r="I19" s="6"/>
      <c r="J19" s="6"/>
      <c r="K19" s="6"/>
      <c r="L19" s="10"/>
      <c r="M19" s="10">
        <f t="shared" ref="M19" si="89">COUNTA(B19:L19)</f>
        <v>3</v>
      </c>
      <c r="N19" s="10">
        <f t="shared" ref="N19" si="90">3/M19</f>
        <v>1</v>
      </c>
      <c r="O19" s="10"/>
      <c r="P19" s="10">
        <f t="shared" si="1"/>
        <v>0</v>
      </c>
      <c r="Q19" s="10">
        <f t="shared" si="2"/>
        <v>0</v>
      </c>
      <c r="R19" s="10">
        <f t="shared" si="3"/>
        <v>1</v>
      </c>
      <c r="S19" s="10">
        <f t="shared" si="4"/>
        <v>0</v>
      </c>
      <c r="T19" s="10">
        <f t="shared" si="5"/>
        <v>1</v>
      </c>
      <c r="U19" s="10">
        <f t="shared" si="6"/>
        <v>0</v>
      </c>
      <c r="V19" s="34">
        <f t="shared" si="7"/>
        <v>1</v>
      </c>
      <c r="W19" s="10">
        <f t="shared" si="8"/>
        <v>0</v>
      </c>
      <c r="X19" s="10">
        <f t="shared" si="9"/>
        <v>0</v>
      </c>
      <c r="Y19" s="10">
        <f t="shared" si="10"/>
        <v>0</v>
      </c>
      <c r="Z19" s="10"/>
      <c r="AA19" s="10"/>
      <c r="AB19" s="10">
        <f t="shared" ref="AB19" si="91">SUM(P19:Z19)</f>
        <v>3</v>
      </c>
      <c r="AC19" s="10">
        <f t="shared" ref="AC19" si="92">M19</f>
        <v>3</v>
      </c>
      <c r="AD19" s="10" t="str">
        <f t="shared" ref="AD19" si="93">IF(AB19=AC19,"Correct",IF(AB19=3,"Correct","Wrong"))</f>
        <v>Correct</v>
      </c>
      <c r="AE19" s="10"/>
      <c r="AF19" s="159" t="str">
        <f>IFERROR(VLOOKUP(Table1[[#This Row],[RespondentID]],'All Data'!$A20:$CN592,81,FALSE),"unknown")</f>
        <v>Female</v>
      </c>
      <c r="AG19" s="159">
        <f>IFERROR(VLOOKUP(Table1[[#This Row],[RespondentID]],'All Data'!$A20:$CN592,82,FALSE),"unknown")</f>
        <v>56</v>
      </c>
      <c r="AH19" s="159" t="str">
        <f>IFERROR(VLOOKUP(Table1[[#This Row],[RespondentID]],'All Data'!$A20:$CN592,83,FALSE),"unknown")</f>
        <v>Suffolk</v>
      </c>
      <c r="AI19" s="159" t="str">
        <f>IFERROR(VLOOKUP(Table1[[#This Row],[RespondentID]],'All Data'!$A20:$CN592,84,FALSE),"unknown")</f>
        <v>Port Jefferson Station, 11776</v>
      </c>
      <c r="AJ19" s="159" t="str">
        <f>IFERROR(VLOOKUP(Table1[[#This Row],[RespondentID]],'All Data'!$A20:$CN592,85,FALSE),"unknown")</f>
        <v>White/Caucasian</v>
      </c>
      <c r="AK19" s="159" t="str">
        <f>IFERROR(VLOOKUP(Table1[[#This Row],[RespondentID]],'All Data'!$A20:$CN592,86,FALSE),"unknown")</f>
        <v>No</v>
      </c>
      <c r="AL19" s="159" t="str">
        <f>IFERROR(VLOOKUP(Table1[[#This Row],[RespondentID]],'All Data'!$A20:$CN592,87,FALSE),"unknown")</f>
        <v xml:space="preserve">English </v>
      </c>
      <c r="AM19" s="159" t="str">
        <f>IFERROR(VLOOKUP(Table1[[#This Row],[RespondentID]],'All Data'!$A20:$CN592,88,FALSE),"unknown")</f>
        <v>$75,000 to $125,000</v>
      </c>
      <c r="AN19" s="159" t="str">
        <f>IFERROR(VLOOKUP(Table1[[#This Row],[RespondentID]],'All Data'!$A20:$CN592,89,FALSE),"unknown")</f>
        <v>College graduate</v>
      </c>
      <c r="AO19" s="159" t="str">
        <f>IFERROR(VLOOKUP(Table1[[#This Row],[RespondentID]],'All Data'!$A20:$CN592,90,FALSE),"unknown")</f>
        <v>Employed for wages</v>
      </c>
      <c r="AP19" s="159" t="str">
        <f>IFERROR(VLOOKUP(Table1[[#This Row],[RespondentID]],'All Data'!$A20:$CN592,91,FALSE),"unknown")</f>
        <v>Yes</v>
      </c>
      <c r="AQ19" s="159" t="str">
        <f>IFERROR(VLOOKUP(Table1[[#This Row],[RespondentID]],'All Data'!$A20:$CN592,92,FALSE),"unknown")</f>
        <v>Yes</v>
      </c>
    </row>
    <row r="20" spans="1:43" ht="16" x14ac:dyDescent="0.45">
      <c r="A20" s="6">
        <v>5678295375</v>
      </c>
      <c r="B20" s="6"/>
      <c r="C20" s="6"/>
      <c r="D20" s="6"/>
      <c r="E20" s="6"/>
      <c r="F20" s="6"/>
      <c r="G20" s="6"/>
      <c r="H20" s="6" t="s">
        <v>37</v>
      </c>
      <c r="I20" s="6" t="s">
        <v>38</v>
      </c>
      <c r="J20" s="6"/>
      <c r="K20" s="6" t="s">
        <v>40</v>
      </c>
      <c r="L20" s="9"/>
      <c r="M20" s="9">
        <f t="shared" ref="M20" si="94">COUNTA(B20:L20)</f>
        <v>3</v>
      </c>
      <c r="N20" s="9">
        <f t="shared" ref="N20" si="95">3/M20</f>
        <v>1</v>
      </c>
      <c r="O20" s="9"/>
      <c r="P20" s="9">
        <f t="shared" si="1"/>
        <v>0</v>
      </c>
      <c r="Q20" s="9">
        <f t="shared" si="2"/>
        <v>0</v>
      </c>
      <c r="R20" s="9">
        <f t="shared" si="3"/>
        <v>0</v>
      </c>
      <c r="S20" s="9">
        <f t="shared" si="4"/>
        <v>0</v>
      </c>
      <c r="T20" s="9">
        <f t="shared" si="5"/>
        <v>0</v>
      </c>
      <c r="U20" s="9">
        <f t="shared" si="6"/>
        <v>0</v>
      </c>
      <c r="V20" s="34">
        <f t="shared" si="7"/>
        <v>1</v>
      </c>
      <c r="W20" s="9">
        <f t="shared" si="8"/>
        <v>1</v>
      </c>
      <c r="X20" s="9">
        <f t="shared" si="9"/>
        <v>0</v>
      </c>
      <c r="Y20" s="9">
        <f t="shared" si="10"/>
        <v>1</v>
      </c>
      <c r="Z20" s="9"/>
      <c r="AA20" s="9"/>
      <c r="AB20" s="9">
        <f t="shared" ref="AB20" si="96">SUM(P20:Z20)</f>
        <v>3</v>
      </c>
      <c r="AC20" s="9">
        <f t="shared" ref="AC20" si="97">M20</f>
        <v>3</v>
      </c>
      <c r="AD20" s="9" t="str">
        <f t="shared" ref="AD20" si="98">IF(AB20=AC20,"Correct",IF(AB20=3,"Correct","Wrong"))</f>
        <v>Correct</v>
      </c>
      <c r="AE20" s="9"/>
      <c r="AF20" s="159" t="str">
        <f>IFERROR(VLOOKUP(Table1[[#This Row],[RespondentID]],'All Data'!$A21:$CN593,81,FALSE),"unknown")</f>
        <v>Male</v>
      </c>
      <c r="AG20" s="159">
        <f>IFERROR(VLOOKUP(Table1[[#This Row],[RespondentID]],'All Data'!$A21:$CN593,82,FALSE),"unknown")</f>
        <v>62</v>
      </c>
      <c r="AH20" s="159" t="str">
        <f>IFERROR(VLOOKUP(Table1[[#This Row],[RespondentID]],'All Data'!$A21:$CN593,83,FALSE),"unknown")</f>
        <v>Suffolk</v>
      </c>
      <c r="AI20" s="159" t="str">
        <f>IFERROR(VLOOKUP(Table1[[#This Row],[RespondentID]],'All Data'!$A21:$CN593,84,FALSE),"unknown")</f>
        <v>Bay Shore, 11706</v>
      </c>
      <c r="AJ20" s="159" t="str">
        <f>IFERROR(VLOOKUP(Table1[[#This Row],[RespondentID]],'All Data'!$A21:$CN593,85,FALSE),"unknown")</f>
        <v>White/Caucasian</v>
      </c>
      <c r="AK20" s="159" t="str">
        <f>IFERROR(VLOOKUP(Table1[[#This Row],[RespondentID]],'All Data'!$A21:$CN593,86,FALSE),"unknown")</f>
        <v>No</v>
      </c>
      <c r="AL20" s="159" t="str">
        <f>IFERROR(VLOOKUP(Table1[[#This Row],[RespondentID]],'All Data'!$A21:$CN593,87,FALSE),"unknown")</f>
        <v xml:space="preserve">English </v>
      </c>
      <c r="AM20" s="159" t="str">
        <f>IFERROR(VLOOKUP(Table1[[#This Row],[RespondentID]],'All Data'!$A21:$CN593,88,FALSE),"unknown")</f>
        <v>Over $125,000</v>
      </c>
      <c r="AN20" s="159" t="str">
        <f>IFERROR(VLOOKUP(Table1[[#This Row],[RespondentID]],'All Data'!$A21:$CN593,89,FALSE),"unknown")</f>
        <v>College graduate</v>
      </c>
      <c r="AO20" s="159" t="str">
        <f>IFERROR(VLOOKUP(Table1[[#This Row],[RespondentID]],'All Data'!$A21:$CN593,90,FALSE),"unknown")</f>
        <v>Employed for wages</v>
      </c>
      <c r="AP20" s="159" t="str">
        <f>IFERROR(VLOOKUP(Table1[[#This Row],[RespondentID]],'All Data'!$A21:$CN593,91,FALSE),"unknown")</f>
        <v>Yes</v>
      </c>
      <c r="AQ20" s="159" t="str">
        <f>IFERROR(VLOOKUP(Table1[[#This Row],[RespondentID]],'All Data'!$A21:$CN593,92,FALSE),"unknown")</f>
        <v>Yes</v>
      </c>
    </row>
    <row r="21" spans="1:43" ht="16" x14ac:dyDescent="0.45">
      <c r="A21" s="6">
        <v>5678276655</v>
      </c>
      <c r="B21" s="6"/>
      <c r="C21" s="6"/>
      <c r="D21" s="6" t="s">
        <v>33</v>
      </c>
      <c r="E21" s="6"/>
      <c r="F21" s="6"/>
      <c r="G21" s="6"/>
      <c r="H21" s="6"/>
      <c r="I21" s="6" t="s">
        <v>38</v>
      </c>
      <c r="J21" s="6" t="s">
        <v>39</v>
      </c>
      <c r="K21" s="6"/>
      <c r="L21" s="10"/>
      <c r="M21" s="10">
        <f t="shared" ref="M21" si="99">COUNTA(B21:L21)</f>
        <v>3</v>
      </c>
      <c r="N21" s="10">
        <f t="shared" ref="N21" si="100">3/M21</f>
        <v>1</v>
      </c>
      <c r="O21" s="10"/>
      <c r="P21" s="10">
        <f t="shared" si="1"/>
        <v>0</v>
      </c>
      <c r="Q21" s="10">
        <f t="shared" si="2"/>
        <v>0</v>
      </c>
      <c r="R21" s="10">
        <f t="shared" si="3"/>
        <v>1</v>
      </c>
      <c r="S21" s="10">
        <f t="shared" si="4"/>
        <v>0</v>
      </c>
      <c r="T21" s="10">
        <f t="shared" si="5"/>
        <v>0</v>
      </c>
      <c r="U21" s="10">
        <f t="shared" si="6"/>
        <v>0</v>
      </c>
      <c r="V21" s="34">
        <f t="shared" si="7"/>
        <v>0</v>
      </c>
      <c r="W21" s="10">
        <f t="shared" si="8"/>
        <v>1</v>
      </c>
      <c r="X21" s="10">
        <f t="shared" si="9"/>
        <v>1</v>
      </c>
      <c r="Y21" s="10">
        <f t="shared" si="10"/>
        <v>0</v>
      </c>
      <c r="Z21" s="10"/>
      <c r="AA21" s="10"/>
      <c r="AB21" s="10">
        <f t="shared" ref="AB21" si="101">SUM(P21:Z21)</f>
        <v>3</v>
      </c>
      <c r="AC21" s="10">
        <f t="shared" ref="AC21" si="102">M21</f>
        <v>3</v>
      </c>
      <c r="AD21" s="10" t="str">
        <f t="shared" ref="AD21" si="103">IF(AB21=AC21,"Correct",IF(AB21=3,"Correct","Wrong"))</f>
        <v>Correct</v>
      </c>
      <c r="AE21" s="10"/>
      <c r="AF21" s="159" t="str">
        <f>IFERROR(VLOOKUP(Table1[[#This Row],[RespondentID]],'All Data'!$A22:$CN594,81,FALSE),"unknown")</f>
        <v>Female</v>
      </c>
      <c r="AG21" s="159">
        <f>IFERROR(VLOOKUP(Table1[[#This Row],[RespondentID]],'All Data'!$A22:$CN594,82,FALSE),"unknown")</f>
        <v>29</v>
      </c>
      <c r="AH21" s="159" t="str">
        <f>IFERROR(VLOOKUP(Table1[[#This Row],[RespondentID]],'All Data'!$A22:$CN594,83,FALSE),"unknown")</f>
        <v>Suffolk</v>
      </c>
      <c r="AI21" s="159" t="str">
        <f>IFERROR(VLOOKUP(Table1[[#This Row],[RespondentID]],'All Data'!$A22:$CN594,84,FALSE),"unknown")</f>
        <v>Port Jefferson Station, 11776</v>
      </c>
      <c r="AJ21" s="159" t="str">
        <f>IFERROR(VLOOKUP(Table1[[#This Row],[RespondentID]],'All Data'!$A22:$CN594,85,FALSE),"unknown")</f>
        <v>White/Caucasian</v>
      </c>
      <c r="AK21" s="159" t="str">
        <f>IFERROR(VLOOKUP(Table1[[#This Row],[RespondentID]],'All Data'!$A22:$CN594,86,FALSE),"unknown")</f>
        <v>No</v>
      </c>
      <c r="AL21" s="159" t="str">
        <f>IFERROR(VLOOKUP(Table1[[#This Row],[RespondentID]],'All Data'!$A22:$CN594,87,FALSE),"unknown")</f>
        <v xml:space="preserve">English </v>
      </c>
      <c r="AM21" s="159" t="str">
        <f>IFERROR(VLOOKUP(Table1[[#This Row],[RespondentID]],'All Data'!$A22:$CN594,88,FALSE),"unknown")</f>
        <v>$75,000 to $125,000</v>
      </c>
      <c r="AN21" s="159" t="str">
        <f>IFERROR(VLOOKUP(Table1[[#This Row],[RespondentID]],'All Data'!$A22:$CN594,89,FALSE),"unknown")</f>
        <v>Graduate school</v>
      </c>
      <c r="AO21" s="159" t="str">
        <f>IFERROR(VLOOKUP(Table1[[#This Row],[RespondentID]],'All Data'!$A22:$CN594,90,FALSE),"unknown")</f>
        <v>Employed for wages</v>
      </c>
      <c r="AP21" s="159" t="str">
        <f>IFERROR(VLOOKUP(Table1[[#This Row],[RespondentID]],'All Data'!$A22:$CN594,91,FALSE),"unknown")</f>
        <v>Yes</v>
      </c>
      <c r="AQ21" s="159" t="str">
        <f>IFERROR(VLOOKUP(Table1[[#This Row],[RespondentID]],'All Data'!$A22:$CN594,92,FALSE),"unknown")</f>
        <v>Yes</v>
      </c>
    </row>
    <row r="22" spans="1:43" ht="16" x14ac:dyDescent="0.45">
      <c r="A22" s="6">
        <v>5678275873</v>
      </c>
      <c r="B22" s="6" t="s">
        <v>31</v>
      </c>
      <c r="C22" s="6"/>
      <c r="D22" s="6"/>
      <c r="E22" s="6"/>
      <c r="F22" s="6"/>
      <c r="G22" s="6"/>
      <c r="H22" s="6"/>
      <c r="I22" s="6"/>
      <c r="J22" s="6"/>
      <c r="K22" s="6" t="s">
        <v>40</v>
      </c>
      <c r="L22" s="9"/>
      <c r="M22" s="9">
        <f t="shared" ref="M22" si="104">COUNTA(B22:L22)</f>
        <v>2</v>
      </c>
      <c r="N22" s="9">
        <f t="shared" ref="N22" si="105">3/M22</f>
        <v>1.5</v>
      </c>
      <c r="O22" s="9"/>
      <c r="P22" s="9">
        <f t="shared" si="1"/>
        <v>1</v>
      </c>
      <c r="Q22" s="9">
        <f t="shared" si="2"/>
        <v>0</v>
      </c>
      <c r="R22" s="9">
        <f t="shared" si="3"/>
        <v>0</v>
      </c>
      <c r="S22" s="9">
        <f t="shared" si="4"/>
        <v>0</v>
      </c>
      <c r="T22" s="9">
        <f t="shared" si="5"/>
        <v>0</v>
      </c>
      <c r="U22" s="9">
        <f t="shared" si="6"/>
        <v>0</v>
      </c>
      <c r="V22" s="34">
        <f t="shared" si="7"/>
        <v>0</v>
      </c>
      <c r="W22" s="9">
        <f t="shared" si="8"/>
        <v>0</v>
      </c>
      <c r="X22" s="9">
        <f t="shared" si="9"/>
        <v>0</v>
      </c>
      <c r="Y22" s="9">
        <f t="shared" si="10"/>
        <v>1</v>
      </c>
      <c r="Z22" s="9"/>
      <c r="AA22" s="9"/>
      <c r="AB22" s="9">
        <f t="shared" ref="AB22" si="106">SUM(P22:Z22)</f>
        <v>2</v>
      </c>
      <c r="AC22" s="9">
        <f t="shared" ref="AC22" si="107">M22</f>
        <v>2</v>
      </c>
      <c r="AD22" s="9" t="str">
        <f t="shared" ref="AD22" si="108">IF(AB22=AC22,"Correct",IF(AB22=3,"Correct","Wrong"))</f>
        <v>Correct</v>
      </c>
      <c r="AE22" s="9"/>
      <c r="AF22" s="159" t="str">
        <f>IFERROR(VLOOKUP(Table1[[#This Row],[RespondentID]],'All Data'!$A23:$CN595,81,FALSE),"unknown")</f>
        <v>Female</v>
      </c>
      <c r="AG22" s="159">
        <f>IFERROR(VLOOKUP(Table1[[#This Row],[RespondentID]],'All Data'!$A23:$CN595,82,FALSE),"unknown")</f>
        <v>29</v>
      </c>
      <c r="AH22" s="159" t="str">
        <f>IFERROR(VLOOKUP(Table1[[#This Row],[RespondentID]],'All Data'!$A23:$CN595,83,FALSE),"unknown")</f>
        <v>Suffolk</v>
      </c>
      <c r="AI22" s="159" t="str">
        <f>IFERROR(VLOOKUP(Table1[[#This Row],[RespondentID]],'All Data'!$A23:$CN595,84,FALSE),"unknown")</f>
        <v>Oakdale, 11769</v>
      </c>
      <c r="AJ22" s="159" t="str">
        <f>IFERROR(VLOOKUP(Table1[[#This Row],[RespondentID]],'All Data'!$A23:$CN595,85,FALSE),"unknown")</f>
        <v>White/Caucasian</v>
      </c>
      <c r="AK22" s="159" t="str">
        <f>IFERROR(VLOOKUP(Table1[[#This Row],[RespondentID]],'All Data'!$A23:$CN595,86,FALSE),"unknown")</f>
        <v>No</v>
      </c>
      <c r="AL22" s="159" t="str">
        <f>IFERROR(VLOOKUP(Table1[[#This Row],[RespondentID]],'All Data'!$A23:$CN595,87,FALSE),"unknown")</f>
        <v xml:space="preserve">English </v>
      </c>
      <c r="AM22" s="159" t="str">
        <f>IFERROR(VLOOKUP(Table1[[#This Row],[RespondentID]],'All Data'!$A23:$CN595,88,FALSE),"unknown")</f>
        <v>Over $125,000</v>
      </c>
      <c r="AN22" s="159" t="str">
        <f>IFERROR(VLOOKUP(Table1[[#This Row],[RespondentID]],'All Data'!$A23:$CN595,89,FALSE),"unknown")</f>
        <v>Some college</v>
      </c>
      <c r="AO22" s="159" t="str">
        <f>IFERROR(VLOOKUP(Table1[[#This Row],[RespondentID]],'All Data'!$A23:$CN595,90,FALSE),"unknown")</f>
        <v>Employed for wages</v>
      </c>
      <c r="AP22" s="159" t="str">
        <f>IFERROR(VLOOKUP(Table1[[#This Row],[RespondentID]],'All Data'!$A23:$CN595,91,FALSE),"unknown")</f>
        <v>Yes</v>
      </c>
      <c r="AQ22" s="159" t="str">
        <f>IFERROR(VLOOKUP(Table1[[#This Row],[RespondentID]],'All Data'!$A23:$CN595,92,FALSE),"unknown")</f>
        <v>Yes</v>
      </c>
    </row>
    <row r="23" spans="1:43" ht="16" x14ac:dyDescent="0.45">
      <c r="A23" s="6">
        <v>5678274783</v>
      </c>
      <c r="B23" s="6"/>
      <c r="C23" s="6"/>
      <c r="D23" s="6"/>
      <c r="E23" s="6"/>
      <c r="F23" s="6"/>
      <c r="G23" s="6"/>
      <c r="H23" s="6" t="s">
        <v>37</v>
      </c>
      <c r="I23" s="6" t="s">
        <v>38</v>
      </c>
      <c r="J23" s="6" t="s">
        <v>39</v>
      </c>
      <c r="K23" s="6"/>
      <c r="L23" s="10"/>
      <c r="M23" s="10">
        <f t="shared" ref="M23" si="109">COUNTA(B23:L23)</f>
        <v>3</v>
      </c>
      <c r="N23" s="10">
        <f t="shared" ref="N23" si="110">3/M23</f>
        <v>1</v>
      </c>
      <c r="O23" s="10"/>
      <c r="P23" s="10">
        <f t="shared" si="1"/>
        <v>0</v>
      </c>
      <c r="Q23" s="10">
        <f t="shared" si="2"/>
        <v>0</v>
      </c>
      <c r="R23" s="10">
        <f t="shared" si="3"/>
        <v>0</v>
      </c>
      <c r="S23" s="10">
        <f t="shared" si="4"/>
        <v>0</v>
      </c>
      <c r="T23" s="10">
        <f t="shared" si="5"/>
        <v>0</v>
      </c>
      <c r="U23" s="10">
        <f t="shared" si="6"/>
        <v>0</v>
      </c>
      <c r="V23" s="34">
        <f t="shared" si="7"/>
        <v>1</v>
      </c>
      <c r="W23" s="10">
        <f t="shared" si="8"/>
        <v>1</v>
      </c>
      <c r="X23" s="10">
        <f t="shared" si="9"/>
        <v>1</v>
      </c>
      <c r="Y23" s="10">
        <f t="shared" si="10"/>
        <v>0</v>
      </c>
      <c r="Z23" s="10"/>
      <c r="AA23" s="10"/>
      <c r="AB23" s="10">
        <f t="shared" ref="AB23" si="111">SUM(P23:Z23)</f>
        <v>3</v>
      </c>
      <c r="AC23" s="10">
        <f t="shared" ref="AC23" si="112">M23</f>
        <v>3</v>
      </c>
      <c r="AD23" s="10" t="str">
        <f t="shared" ref="AD23" si="113">IF(AB23=AC23,"Correct",IF(AB23=3,"Correct","Wrong"))</f>
        <v>Correct</v>
      </c>
      <c r="AE23" s="10"/>
      <c r="AF23" s="159" t="str">
        <f>IFERROR(VLOOKUP(Table1[[#This Row],[RespondentID]],'All Data'!$A24:$CN596,81,FALSE),"unknown")</f>
        <v>Male</v>
      </c>
      <c r="AG23" s="159">
        <f>IFERROR(VLOOKUP(Table1[[#This Row],[RespondentID]],'All Data'!$A24:$CN596,82,FALSE),"unknown")</f>
        <v>54</v>
      </c>
      <c r="AH23" s="159" t="str">
        <f>IFERROR(VLOOKUP(Table1[[#This Row],[RespondentID]],'All Data'!$A24:$CN596,83,FALSE),"unknown")</f>
        <v>Nassau</v>
      </c>
      <c r="AI23" s="159" t="str">
        <f>IFERROR(VLOOKUP(Table1[[#This Row],[RespondentID]],'All Data'!$A24:$CN596,84,FALSE),"unknown")</f>
        <v>Garden City, 11530</v>
      </c>
      <c r="AJ23" s="159" t="str">
        <f>IFERROR(VLOOKUP(Table1[[#This Row],[RespondentID]],'All Data'!$A24:$CN596,85,FALSE),"unknown")</f>
        <v>White/Caucasian</v>
      </c>
      <c r="AK23" s="159" t="str">
        <f>IFERROR(VLOOKUP(Table1[[#This Row],[RespondentID]],'All Data'!$A24:$CN596,86,FALSE),"unknown")</f>
        <v>No</v>
      </c>
      <c r="AL23" s="159" t="str">
        <f>IFERROR(VLOOKUP(Table1[[#This Row],[RespondentID]],'All Data'!$A24:$CN596,87,FALSE),"unknown")</f>
        <v xml:space="preserve">English </v>
      </c>
      <c r="AM23" s="159" t="str">
        <f>IFERROR(VLOOKUP(Table1[[#This Row],[RespondentID]],'All Data'!$A24:$CN596,88,FALSE),"unknown")</f>
        <v>Over $125,000</v>
      </c>
      <c r="AN23" s="159" t="str">
        <f>IFERROR(VLOOKUP(Table1[[#This Row],[RespondentID]],'All Data'!$A24:$CN596,89,FALSE),"unknown")</f>
        <v>Doctorate</v>
      </c>
      <c r="AO23" s="159" t="str">
        <f>IFERROR(VLOOKUP(Table1[[#This Row],[RespondentID]],'All Data'!$A24:$CN596,90,FALSE),"unknown")</f>
        <v>Employed for wages</v>
      </c>
      <c r="AP23" s="159" t="str">
        <f>IFERROR(VLOOKUP(Table1[[#This Row],[RespondentID]],'All Data'!$A24:$CN596,91,FALSE),"unknown")</f>
        <v>Yes</v>
      </c>
      <c r="AQ23" s="159" t="str">
        <f>IFERROR(VLOOKUP(Table1[[#This Row],[RespondentID]],'All Data'!$A24:$CN596,92,FALSE),"unknown")</f>
        <v>Yes</v>
      </c>
    </row>
    <row r="24" spans="1:43" ht="16" x14ac:dyDescent="0.45">
      <c r="A24" s="6">
        <v>5678226072</v>
      </c>
      <c r="B24" s="6"/>
      <c r="C24" s="6"/>
      <c r="D24" s="6"/>
      <c r="E24" s="6"/>
      <c r="F24" s="6"/>
      <c r="G24" s="6" t="s">
        <v>36</v>
      </c>
      <c r="H24" s="6"/>
      <c r="I24" s="6"/>
      <c r="J24" s="6"/>
      <c r="K24" s="6"/>
      <c r="L24" s="9"/>
      <c r="M24" s="9">
        <f t="shared" ref="M24" si="114">COUNTA(B24:L24)</f>
        <v>1</v>
      </c>
      <c r="N24" s="9">
        <f t="shared" ref="N24" si="115">3/M24</f>
        <v>3</v>
      </c>
      <c r="O24" s="9"/>
      <c r="P24" s="9">
        <f t="shared" si="1"/>
        <v>0</v>
      </c>
      <c r="Q24" s="9">
        <f t="shared" si="2"/>
        <v>0</v>
      </c>
      <c r="R24" s="9">
        <f t="shared" si="3"/>
        <v>0</v>
      </c>
      <c r="S24" s="9">
        <f t="shared" si="4"/>
        <v>0</v>
      </c>
      <c r="T24" s="9">
        <f t="shared" si="5"/>
        <v>0</v>
      </c>
      <c r="U24" s="9">
        <f t="shared" si="6"/>
        <v>1</v>
      </c>
      <c r="V24" s="34">
        <f t="shared" si="7"/>
        <v>0</v>
      </c>
      <c r="W24" s="9">
        <f t="shared" si="8"/>
        <v>0</v>
      </c>
      <c r="X24" s="9">
        <f t="shared" si="9"/>
        <v>0</v>
      </c>
      <c r="Y24" s="9">
        <f t="shared" si="10"/>
        <v>0</v>
      </c>
      <c r="Z24" s="9"/>
      <c r="AA24" s="9"/>
      <c r="AB24" s="9">
        <f t="shared" ref="AB24" si="116">SUM(P24:Z24)</f>
        <v>1</v>
      </c>
      <c r="AC24" s="9">
        <f t="shared" ref="AC24" si="117">M24</f>
        <v>1</v>
      </c>
      <c r="AD24" s="9" t="str">
        <f t="shared" ref="AD24" si="118">IF(AB24=AC24,"Correct",IF(AB24=3,"Correct","Wrong"))</f>
        <v>Correct</v>
      </c>
      <c r="AE24" s="9"/>
      <c r="AF24" s="159" t="str">
        <f>IFERROR(VLOOKUP(Table1[[#This Row],[RespondentID]],'All Data'!$A25:$CN597,81,FALSE),"unknown")</f>
        <v>Female</v>
      </c>
      <c r="AG24" s="159">
        <f>IFERROR(VLOOKUP(Table1[[#This Row],[RespondentID]],'All Data'!$A25:$CN597,82,FALSE),"unknown")</f>
        <v>40</v>
      </c>
      <c r="AH24" s="159" t="str">
        <f>IFERROR(VLOOKUP(Table1[[#This Row],[RespondentID]],'All Data'!$A25:$CN597,83,FALSE),"unknown")</f>
        <v>Suffolk</v>
      </c>
      <c r="AI24" s="159" t="str">
        <f>IFERROR(VLOOKUP(Table1[[#This Row],[RespondentID]],'All Data'!$A25:$CN597,84,FALSE),"unknown")</f>
        <v>Smithtown, 11787</v>
      </c>
      <c r="AJ24" s="159" t="str">
        <f>IFERROR(VLOOKUP(Table1[[#This Row],[RespondentID]],'All Data'!$A25:$CN597,85,FALSE),"unknown")</f>
        <v>White/Caucasian</v>
      </c>
      <c r="AK24" s="159" t="str">
        <f>IFERROR(VLOOKUP(Table1[[#This Row],[RespondentID]],'All Data'!$A25:$CN597,86,FALSE),"unknown")</f>
        <v>No</v>
      </c>
      <c r="AL24" s="159" t="str">
        <f>IFERROR(VLOOKUP(Table1[[#This Row],[RespondentID]],'All Data'!$A25:$CN597,87,FALSE),"unknown")</f>
        <v xml:space="preserve">English </v>
      </c>
      <c r="AM24" s="159" t="str">
        <f>IFERROR(VLOOKUP(Table1[[#This Row],[RespondentID]],'All Data'!$A25:$CN597,88,FALSE),"unknown")</f>
        <v>Over $125,000</v>
      </c>
      <c r="AN24" s="159" t="str">
        <f>IFERROR(VLOOKUP(Table1[[#This Row],[RespondentID]],'All Data'!$A25:$CN597,89,FALSE),"unknown")</f>
        <v>Graduate school</v>
      </c>
      <c r="AO24" s="159" t="str">
        <f>IFERROR(VLOOKUP(Table1[[#This Row],[RespondentID]],'All Data'!$A25:$CN597,90,FALSE),"unknown")</f>
        <v>Employed for wages</v>
      </c>
      <c r="AP24" s="159" t="str">
        <f>IFERROR(VLOOKUP(Table1[[#This Row],[RespondentID]],'All Data'!$A25:$CN597,91,FALSE),"unknown")</f>
        <v>Yes</v>
      </c>
      <c r="AQ24" s="159" t="str">
        <f>IFERROR(VLOOKUP(Table1[[#This Row],[RespondentID]],'All Data'!$A25:$CN597,92,FALSE),"unknown")</f>
        <v>Yes</v>
      </c>
    </row>
    <row r="25" spans="1:43" ht="16" x14ac:dyDescent="0.45">
      <c r="A25" s="6">
        <v>5678223749</v>
      </c>
      <c r="B25" s="6"/>
      <c r="C25" s="6"/>
      <c r="D25" s="6" t="s">
        <v>33</v>
      </c>
      <c r="E25" s="6"/>
      <c r="F25" s="6"/>
      <c r="G25" s="6"/>
      <c r="H25" s="6" t="s">
        <v>37</v>
      </c>
      <c r="I25" s="6"/>
      <c r="J25" s="6" t="s">
        <v>39</v>
      </c>
      <c r="K25" s="6"/>
      <c r="L25" s="10"/>
      <c r="M25" s="10">
        <f t="shared" ref="M25" si="119">COUNTA(B25:L25)</f>
        <v>3</v>
      </c>
      <c r="N25" s="10">
        <f t="shared" ref="N25" si="120">3/M25</f>
        <v>1</v>
      </c>
      <c r="O25" s="10"/>
      <c r="P25" s="10">
        <f t="shared" si="1"/>
        <v>0</v>
      </c>
      <c r="Q25" s="10">
        <f t="shared" si="2"/>
        <v>0</v>
      </c>
      <c r="R25" s="10">
        <f t="shared" si="3"/>
        <v>1</v>
      </c>
      <c r="S25" s="10">
        <f t="shared" si="4"/>
        <v>0</v>
      </c>
      <c r="T25" s="10">
        <f t="shared" si="5"/>
        <v>0</v>
      </c>
      <c r="U25" s="10">
        <f t="shared" si="6"/>
        <v>0</v>
      </c>
      <c r="V25" s="34">
        <f t="shared" si="7"/>
        <v>1</v>
      </c>
      <c r="W25" s="10">
        <f t="shared" si="8"/>
        <v>0</v>
      </c>
      <c r="X25" s="10">
        <f t="shared" si="9"/>
        <v>1</v>
      </c>
      <c r="Y25" s="10">
        <f t="shared" si="10"/>
        <v>0</v>
      </c>
      <c r="Z25" s="10"/>
      <c r="AA25" s="10"/>
      <c r="AB25" s="10">
        <f t="shared" ref="AB25" si="121">SUM(P25:Z25)</f>
        <v>3</v>
      </c>
      <c r="AC25" s="10">
        <f t="shared" ref="AC25" si="122">M25</f>
        <v>3</v>
      </c>
      <c r="AD25" s="10" t="str">
        <f t="shared" ref="AD25" si="123">IF(AB25=AC25,"Correct",IF(AB25=3,"Correct","Wrong"))</f>
        <v>Correct</v>
      </c>
      <c r="AE25" s="10"/>
      <c r="AF25" s="159" t="str">
        <f>IFERROR(VLOOKUP(Table1[[#This Row],[RespondentID]],'All Data'!$A26:$CN598,81,FALSE),"unknown")</f>
        <v>Female</v>
      </c>
      <c r="AG25" s="159">
        <f>IFERROR(VLOOKUP(Table1[[#This Row],[RespondentID]],'All Data'!$A26:$CN598,82,FALSE),"unknown")</f>
        <v>77</v>
      </c>
      <c r="AH25" s="159" t="str">
        <f>IFERROR(VLOOKUP(Table1[[#This Row],[RespondentID]],'All Data'!$A26:$CN598,83,FALSE),"unknown")</f>
        <v>Suffolk</v>
      </c>
      <c r="AI25" s="159" t="str">
        <f>IFERROR(VLOOKUP(Table1[[#This Row],[RespondentID]],'All Data'!$A26:$CN598,84,FALSE),"unknown")</f>
        <v>Brookhaven, 11719</v>
      </c>
      <c r="AJ25" s="159">
        <f>IFERROR(VLOOKUP(Table1[[#This Row],[RespondentID]],'All Data'!$A26:$CN598,85,FALSE),"unknown")</f>
        <v>0</v>
      </c>
      <c r="AK25" s="159">
        <f>IFERROR(VLOOKUP(Table1[[#This Row],[RespondentID]],'All Data'!$A26:$CN598,86,FALSE),"unknown")</f>
        <v>0</v>
      </c>
      <c r="AL25" s="159" t="str">
        <f>IFERROR(VLOOKUP(Table1[[#This Row],[RespondentID]],'All Data'!$A26:$CN598,87,FALSE),"unknown")</f>
        <v xml:space="preserve"> </v>
      </c>
      <c r="AM25" s="159">
        <f>IFERROR(VLOOKUP(Table1[[#This Row],[RespondentID]],'All Data'!$A26:$CN598,88,FALSE),"unknown")</f>
        <v>0</v>
      </c>
      <c r="AN25" s="159">
        <f>IFERROR(VLOOKUP(Table1[[#This Row],[RespondentID]],'All Data'!$A26:$CN598,89,FALSE),"unknown")</f>
        <v>0</v>
      </c>
      <c r="AO25" s="159">
        <f>IFERROR(VLOOKUP(Table1[[#This Row],[RespondentID]],'All Data'!$A26:$CN598,90,FALSE),"unknown")</f>
        <v>0</v>
      </c>
      <c r="AP25" s="159">
        <f>IFERROR(VLOOKUP(Table1[[#This Row],[RespondentID]],'All Data'!$A26:$CN598,91,FALSE),"unknown")</f>
        <v>0</v>
      </c>
      <c r="AQ25" s="159">
        <f>IFERROR(VLOOKUP(Table1[[#This Row],[RespondentID]],'All Data'!$A26:$CN598,92,FALSE),"unknown")</f>
        <v>0</v>
      </c>
    </row>
    <row r="26" spans="1:43" ht="16" x14ac:dyDescent="0.45">
      <c r="A26" s="6">
        <v>5678221894</v>
      </c>
      <c r="B26" s="6"/>
      <c r="C26" s="6"/>
      <c r="D26" s="6" t="s">
        <v>33</v>
      </c>
      <c r="E26" s="6"/>
      <c r="F26" s="6"/>
      <c r="G26" s="6"/>
      <c r="H26" s="6"/>
      <c r="I26" s="6" t="s">
        <v>38</v>
      </c>
      <c r="J26" s="6"/>
      <c r="K26" s="6"/>
      <c r="L26" s="9"/>
      <c r="M26" s="9">
        <f t="shared" ref="M26" si="124">COUNTA(B26:L26)</f>
        <v>2</v>
      </c>
      <c r="N26" s="9">
        <f t="shared" ref="N26" si="125">3/M26</f>
        <v>1.5</v>
      </c>
      <c r="O26" s="9"/>
      <c r="P26" s="9">
        <f t="shared" si="1"/>
        <v>0</v>
      </c>
      <c r="Q26" s="9">
        <f t="shared" si="2"/>
        <v>0</v>
      </c>
      <c r="R26" s="9">
        <f t="shared" si="3"/>
        <v>1</v>
      </c>
      <c r="S26" s="9">
        <f t="shared" si="4"/>
        <v>0</v>
      </c>
      <c r="T26" s="9">
        <f t="shared" si="5"/>
        <v>0</v>
      </c>
      <c r="U26" s="9">
        <f t="shared" si="6"/>
        <v>0</v>
      </c>
      <c r="V26" s="34">
        <f t="shared" si="7"/>
        <v>0</v>
      </c>
      <c r="W26" s="9">
        <f t="shared" si="8"/>
        <v>1</v>
      </c>
      <c r="X26" s="9">
        <f t="shared" si="9"/>
        <v>0</v>
      </c>
      <c r="Y26" s="9">
        <f t="shared" si="10"/>
        <v>0</v>
      </c>
      <c r="Z26" s="9"/>
      <c r="AA26" s="9"/>
      <c r="AB26" s="9">
        <f t="shared" ref="AB26" si="126">SUM(P26:Z26)</f>
        <v>2</v>
      </c>
      <c r="AC26" s="9">
        <f t="shared" ref="AC26" si="127">M26</f>
        <v>2</v>
      </c>
      <c r="AD26" s="9" t="str">
        <f t="shared" ref="AD26" si="128">IF(AB26=AC26,"Correct",IF(AB26=3,"Correct","Wrong"))</f>
        <v>Correct</v>
      </c>
      <c r="AE26" s="9"/>
      <c r="AF26" s="159" t="str">
        <f>IFERROR(VLOOKUP(Table1[[#This Row],[RespondentID]],'All Data'!$A27:$CN599,81,FALSE),"unknown")</f>
        <v>Male</v>
      </c>
      <c r="AG26" s="159">
        <f>IFERROR(VLOOKUP(Table1[[#This Row],[RespondentID]],'All Data'!$A27:$CN599,82,FALSE),"unknown")</f>
        <v>37</v>
      </c>
      <c r="AH26" s="159" t="str">
        <f>IFERROR(VLOOKUP(Table1[[#This Row],[RespondentID]],'All Data'!$A27:$CN599,83,FALSE),"unknown")</f>
        <v>Suffolk</v>
      </c>
      <c r="AI26" s="159" t="str">
        <f>IFERROR(VLOOKUP(Table1[[#This Row],[RespondentID]],'All Data'!$A27:$CN599,84,FALSE),"unknown")</f>
        <v>Holtsville, 11742</v>
      </c>
      <c r="AJ26" s="159" t="str">
        <f>IFERROR(VLOOKUP(Table1[[#This Row],[RespondentID]],'All Data'!$A27:$CN599,85,FALSE),"unknown")</f>
        <v>White/Caucasian</v>
      </c>
      <c r="AK26" s="159" t="str">
        <f>IFERROR(VLOOKUP(Table1[[#This Row],[RespondentID]],'All Data'!$A27:$CN599,86,FALSE),"unknown")</f>
        <v>No</v>
      </c>
      <c r="AL26" s="159" t="str">
        <f>IFERROR(VLOOKUP(Table1[[#This Row],[RespondentID]],'All Data'!$A27:$CN599,87,FALSE),"unknown")</f>
        <v xml:space="preserve">English </v>
      </c>
      <c r="AM26" s="159" t="str">
        <f>IFERROR(VLOOKUP(Table1[[#This Row],[RespondentID]],'All Data'!$A27:$CN599,88,FALSE),"unknown")</f>
        <v>$50,000 to $74,999</v>
      </c>
      <c r="AN26" s="159" t="str">
        <f>IFERROR(VLOOKUP(Table1[[#This Row],[RespondentID]],'All Data'!$A27:$CN599,89,FALSE),"unknown")</f>
        <v>College graduate</v>
      </c>
      <c r="AO26" s="159" t="str">
        <f>IFERROR(VLOOKUP(Table1[[#This Row],[RespondentID]],'All Data'!$A27:$CN599,90,FALSE),"unknown")</f>
        <v>Employed for wages</v>
      </c>
      <c r="AP26" s="159" t="str">
        <f>IFERROR(VLOOKUP(Table1[[#This Row],[RespondentID]],'All Data'!$A27:$CN599,91,FALSE),"unknown")</f>
        <v>Yes</v>
      </c>
      <c r="AQ26" s="159" t="str">
        <f>IFERROR(VLOOKUP(Table1[[#This Row],[RespondentID]],'All Data'!$A27:$CN599,92,FALSE),"unknown")</f>
        <v>Yes</v>
      </c>
    </row>
    <row r="27" spans="1:43" ht="16" x14ac:dyDescent="0.45">
      <c r="A27" s="6">
        <v>5678221834</v>
      </c>
      <c r="B27" s="6"/>
      <c r="C27" s="6"/>
      <c r="D27" s="6"/>
      <c r="E27" s="6"/>
      <c r="F27" s="6"/>
      <c r="G27" s="6" t="s">
        <v>36</v>
      </c>
      <c r="H27" s="6"/>
      <c r="I27" s="6"/>
      <c r="J27" s="6"/>
      <c r="K27" s="6"/>
      <c r="L27" s="10"/>
      <c r="M27" s="10">
        <f t="shared" ref="M27" si="129">COUNTA(B27:L27)</f>
        <v>1</v>
      </c>
      <c r="N27" s="10">
        <f t="shared" ref="N27" si="130">3/M27</f>
        <v>3</v>
      </c>
      <c r="O27" s="10"/>
      <c r="P27" s="10">
        <f t="shared" si="1"/>
        <v>0</v>
      </c>
      <c r="Q27" s="10">
        <f t="shared" si="2"/>
        <v>0</v>
      </c>
      <c r="R27" s="10">
        <f t="shared" si="3"/>
        <v>0</v>
      </c>
      <c r="S27" s="10">
        <f t="shared" si="4"/>
        <v>0</v>
      </c>
      <c r="T27" s="10">
        <f t="shared" si="5"/>
        <v>0</v>
      </c>
      <c r="U27" s="10">
        <f t="shared" si="6"/>
        <v>1</v>
      </c>
      <c r="V27" s="34">
        <f t="shared" si="7"/>
        <v>0</v>
      </c>
      <c r="W27" s="10">
        <f t="shared" si="8"/>
        <v>0</v>
      </c>
      <c r="X27" s="10">
        <f t="shared" si="9"/>
        <v>0</v>
      </c>
      <c r="Y27" s="10">
        <f t="shared" si="10"/>
        <v>0</v>
      </c>
      <c r="Z27" s="10"/>
      <c r="AA27" s="10"/>
      <c r="AB27" s="10">
        <f t="shared" ref="AB27" si="131">SUM(P27:Z27)</f>
        <v>1</v>
      </c>
      <c r="AC27" s="10">
        <f t="shared" ref="AC27" si="132">M27</f>
        <v>1</v>
      </c>
      <c r="AD27" s="10" t="str">
        <f t="shared" ref="AD27" si="133">IF(AB27=AC27,"Correct",IF(AB27=3,"Correct","Wrong"))</f>
        <v>Correct</v>
      </c>
      <c r="AE27" s="10"/>
      <c r="AF27" s="159" t="str">
        <f>IFERROR(VLOOKUP(Table1[[#This Row],[RespondentID]],'All Data'!$A28:$CN600,81,FALSE),"unknown")</f>
        <v>Female</v>
      </c>
      <c r="AG27" s="159">
        <f>IFERROR(VLOOKUP(Table1[[#This Row],[RespondentID]],'All Data'!$A28:$CN600,82,FALSE),"unknown")</f>
        <v>46</v>
      </c>
      <c r="AH27" s="159" t="str">
        <f>IFERROR(VLOOKUP(Table1[[#This Row],[RespondentID]],'All Data'!$A28:$CN600,83,FALSE),"unknown")</f>
        <v>Suffolk</v>
      </c>
      <c r="AI27" s="159" t="str">
        <f>IFERROR(VLOOKUP(Table1[[#This Row],[RespondentID]],'All Data'!$A28:$CN600,84,FALSE),"unknown")</f>
        <v>Nesconset, 11767</v>
      </c>
      <c r="AJ27" s="159" t="str">
        <f>IFERROR(VLOOKUP(Table1[[#This Row],[RespondentID]],'All Data'!$A28:$CN600,85,FALSE),"unknown")</f>
        <v>White/Caucasian</v>
      </c>
      <c r="AK27" s="159" t="str">
        <f>IFERROR(VLOOKUP(Table1[[#This Row],[RespondentID]],'All Data'!$A28:$CN600,86,FALSE),"unknown")</f>
        <v>No</v>
      </c>
      <c r="AL27" s="159" t="str">
        <f>IFERROR(VLOOKUP(Table1[[#This Row],[RespondentID]],'All Data'!$A28:$CN600,87,FALSE),"unknown")</f>
        <v xml:space="preserve">English </v>
      </c>
      <c r="AM27" s="159" t="str">
        <f>IFERROR(VLOOKUP(Table1[[#This Row],[RespondentID]],'All Data'!$A28:$CN600,88,FALSE),"unknown")</f>
        <v>Over $125,000</v>
      </c>
      <c r="AN27" s="159" t="str">
        <f>IFERROR(VLOOKUP(Table1[[#This Row],[RespondentID]],'All Data'!$A28:$CN600,89,FALSE),"unknown")</f>
        <v>Graduate school</v>
      </c>
      <c r="AO27" s="159" t="str">
        <f>IFERROR(VLOOKUP(Table1[[#This Row],[RespondentID]],'All Data'!$A28:$CN600,90,FALSE),"unknown")</f>
        <v>Employed for wages</v>
      </c>
      <c r="AP27" s="159" t="str">
        <f>IFERROR(VLOOKUP(Table1[[#This Row],[RespondentID]],'All Data'!$A28:$CN600,91,FALSE),"unknown")</f>
        <v>Yes</v>
      </c>
      <c r="AQ27" s="159" t="str">
        <f>IFERROR(VLOOKUP(Table1[[#This Row],[RespondentID]],'All Data'!$A28:$CN600,92,FALSE),"unknown")</f>
        <v>Yes</v>
      </c>
    </row>
    <row r="28" spans="1:43" ht="16" x14ac:dyDescent="0.45">
      <c r="A28" s="6">
        <v>5678219361</v>
      </c>
      <c r="B28" s="6"/>
      <c r="C28" s="6"/>
      <c r="D28" s="6"/>
      <c r="E28" s="6"/>
      <c r="F28" s="6"/>
      <c r="G28" s="6"/>
      <c r="H28" s="6"/>
      <c r="I28" s="6" t="s">
        <v>38</v>
      </c>
      <c r="J28" s="6"/>
      <c r="K28" s="6"/>
      <c r="L28" s="9"/>
      <c r="M28" s="9">
        <f t="shared" ref="M28" si="134">COUNTA(B28:L28)</f>
        <v>1</v>
      </c>
      <c r="N28" s="9">
        <f t="shared" ref="N28" si="135">3/M28</f>
        <v>3</v>
      </c>
      <c r="O28" s="9"/>
      <c r="P28" s="9">
        <f t="shared" si="1"/>
        <v>0</v>
      </c>
      <c r="Q28" s="9">
        <f t="shared" si="2"/>
        <v>0</v>
      </c>
      <c r="R28" s="9">
        <f t="shared" si="3"/>
        <v>0</v>
      </c>
      <c r="S28" s="9">
        <f t="shared" si="4"/>
        <v>0</v>
      </c>
      <c r="T28" s="9">
        <f t="shared" si="5"/>
        <v>0</v>
      </c>
      <c r="U28" s="9">
        <f t="shared" si="6"/>
        <v>0</v>
      </c>
      <c r="V28" s="34">
        <f t="shared" si="7"/>
        <v>0</v>
      </c>
      <c r="W28" s="9">
        <f t="shared" si="8"/>
        <v>1</v>
      </c>
      <c r="X28" s="9">
        <f t="shared" si="9"/>
        <v>0</v>
      </c>
      <c r="Y28" s="9">
        <f t="shared" si="10"/>
        <v>0</v>
      </c>
      <c r="Z28" s="9"/>
      <c r="AA28" s="9"/>
      <c r="AB28" s="9">
        <f t="shared" ref="AB28" si="136">SUM(P28:Z28)</f>
        <v>1</v>
      </c>
      <c r="AC28" s="9">
        <f t="shared" ref="AC28" si="137">M28</f>
        <v>1</v>
      </c>
      <c r="AD28" s="9" t="str">
        <f t="shared" ref="AD28" si="138">IF(AB28=AC28,"Correct",IF(AB28=3,"Correct","Wrong"))</f>
        <v>Correct</v>
      </c>
      <c r="AE28" s="9"/>
      <c r="AF28" s="159" t="str">
        <f>IFERROR(VLOOKUP(Table1[[#This Row],[RespondentID]],'All Data'!$A29:$CN601,81,FALSE),"unknown")</f>
        <v>Female</v>
      </c>
      <c r="AG28" s="159">
        <f>IFERROR(VLOOKUP(Table1[[#This Row],[RespondentID]],'All Data'!$A29:$CN601,82,FALSE),"unknown")</f>
        <v>53</v>
      </c>
      <c r="AH28" s="159" t="str">
        <f>IFERROR(VLOOKUP(Table1[[#This Row],[RespondentID]],'All Data'!$A29:$CN601,83,FALSE),"unknown")</f>
        <v>Suffolk</v>
      </c>
      <c r="AI28" s="159" t="str">
        <f>IFERROR(VLOOKUP(Table1[[#This Row],[RespondentID]],'All Data'!$A29:$CN601,84,FALSE),"unknown")</f>
        <v>Ronkonkoma, 11779</v>
      </c>
      <c r="AJ28" s="159" t="str">
        <f>IFERROR(VLOOKUP(Table1[[#This Row],[RespondentID]],'All Data'!$A29:$CN601,85,FALSE),"unknown")</f>
        <v>White/Caucasian</v>
      </c>
      <c r="AK28" s="159" t="str">
        <f>IFERROR(VLOOKUP(Table1[[#This Row],[RespondentID]],'All Data'!$A29:$CN601,86,FALSE),"unknown")</f>
        <v>No</v>
      </c>
      <c r="AL28" s="159" t="str">
        <f>IFERROR(VLOOKUP(Table1[[#This Row],[RespondentID]],'All Data'!$A29:$CN601,87,FALSE),"unknown")</f>
        <v xml:space="preserve">English </v>
      </c>
      <c r="AM28" s="159" t="str">
        <f>IFERROR(VLOOKUP(Table1[[#This Row],[RespondentID]],'All Data'!$A29:$CN601,88,FALSE),"unknown")</f>
        <v>$75,000 to $125,000</v>
      </c>
      <c r="AN28" s="159" t="str">
        <f>IFERROR(VLOOKUP(Table1[[#This Row],[RespondentID]],'All Data'!$A29:$CN601,89,FALSE),"unknown")</f>
        <v>High school graduate</v>
      </c>
      <c r="AO28" s="159" t="str">
        <f>IFERROR(VLOOKUP(Table1[[#This Row],[RespondentID]],'All Data'!$A29:$CN601,90,FALSE),"unknown")</f>
        <v>Employed for wages</v>
      </c>
      <c r="AP28" s="159" t="str">
        <f>IFERROR(VLOOKUP(Table1[[#This Row],[RespondentID]],'All Data'!$A29:$CN601,91,FALSE),"unknown")</f>
        <v>Yes</v>
      </c>
      <c r="AQ28" s="159" t="str">
        <f>IFERROR(VLOOKUP(Table1[[#This Row],[RespondentID]],'All Data'!$A29:$CN601,92,FALSE),"unknown")</f>
        <v>Yes</v>
      </c>
    </row>
    <row r="29" spans="1:43" ht="16" x14ac:dyDescent="0.45">
      <c r="A29" s="6">
        <v>5678216642</v>
      </c>
      <c r="B29" s="6"/>
      <c r="C29" s="6"/>
      <c r="D29" s="6"/>
      <c r="E29" s="6"/>
      <c r="F29" s="6"/>
      <c r="G29" s="6" t="s">
        <v>36</v>
      </c>
      <c r="H29" s="6"/>
      <c r="I29" s="6" t="s">
        <v>38</v>
      </c>
      <c r="J29" s="6"/>
      <c r="K29" s="6" t="s">
        <v>40</v>
      </c>
      <c r="L29" s="10"/>
      <c r="M29" s="10">
        <f t="shared" ref="M29" si="139">COUNTA(B29:L29)</f>
        <v>3</v>
      </c>
      <c r="N29" s="10">
        <f t="shared" ref="N29" si="140">3/M29</f>
        <v>1</v>
      </c>
      <c r="O29" s="10"/>
      <c r="P29" s="10">
        <f t="shared" si="1"/>
        <v>0</v>
      </c>
      <c r="Q29" s="10">
        <f t="shared" si="2"/>
        <v>0</v>
      </c>
      <c r="R29" s="10">
        <f t="shared" si="3"/>
        <v>0</v>
      </c>
      <c r="S29" s="10">
        <f t="shared" si="4"/>
        <v>0</v>
      </c>
      <c r="T29" s="10">
        <f t="shared" si="5"/>
        <v>0</v>
      </c>
      <c r="U29" s="10">
        <f t="shared" si="6"/>
        <v>1</v>
      </c>
      <c r="V29" s="34">
        <f t="shared" si="7"/>
        <v>0</v>
      </c>
      <c r="W29" s="10">
        <f t="shared" si="8"/>
        <v>1</v>
      </c>
      <c r="X29" s="10">
        <f t="shared" si="9"/>
        <v>0</v>
      </c>
      <c r="Y29" s="10">
        <f t="shared" si="10"/>
        <v>1</v>
      </c>
      <c r="Z29" s="10"/>
      <c r="AA29" s="10"/>
      <c r="AB29" s="10">
        <f t="shared" ref="AB29" si="141">SUM(P29:Z29)</f>
        <v>3</v>
      </c>
      <c r="AC29" s="10">
        <f t="shared" ref="AC29" si="142">M29</f>
        <v>3</v>
      </c>
      <c r="AD29" s="10" t="str">
        <f t="shared" ref="AD29" si="143">IF(AB29=AC29,"Correct",IF(AB29=3,"Correct","Wrong"))</f>
        <v>Correct</v>
      </c>
      <c r="AE29" s="10"/>
      <c r="AF29" s="159" t="str">
        <f>IFERROR(VLOOKUP(Table1[[#This Row],[RespondentID]],'All Data'!$A30:$CN602,81,FALSE),"unknown")</f>
        <v>Female</v>
      </c>
      <c r="AG29" s="159">
        <f>IFERROR(VLOOKUP(Table1[[#This Row],[RespondentID]],'All Data'!$A30:$CN602,82,FALSE),"unknown")</f>
        <v>57</v>
      </c>
      <c r="AH29" s="159" t="str">
        <f>IFERROR(VLOOKUP(Table1[[#This Row],[RespondentID]],'All Data'!$A30:$CN602,83,FALSE),"unknown")</f>
        <v>Suffolk</v>
      </c>
      <c r="AI29" s="159" t="str">
        <f>IFERROR(VLOOKUP(Table1[[#This Row],[RespondentID]],'All Data'!$A30:$CN602,84,FALSE),"unknown")</f>
        <v>Bayport, 11705</v>
      </c>
      <c r="AJ29" s="159" t="str">
        <f>IFERROR(VLOOKUP(Table1[[#This Row],[RespondentID]],'All Data'!$A30:$CN602,85,FALSE),"unknown")</f>
        <v>White/Caucasian</v>
      </c>
      <c r="AK29" s="159" t="str">
        <f>IFERROR(VLOOKUP(Table1[[#This Row],[RespondentID]],'All Data'!$A30:$CN602,86,FALSE),"unknown")</f>
        <v>Yes</v>
      </c>
      <c r="AL29" s="159" t="str">
        <f>IFERROR(VLOOKUP(Table1[[#This Row],[RespondentID]],'All Data'!$A30:$CN602,87,FALSE),"unknown")</f>
        <v xml:space="preserve">English </v>
      </c>
      <c r="AM29" s="159" t="str">
        <f>IFERROR(VLOOKUP(Table1[[#This Row],[RespondentID]],'All Data'!$A30:$CN602,88,FALSE),"unknown")</f>
        <v>Over $125,000</v>
      </c>
      <c r="AN29" s="159" t="str">
        <f>IFERROR(VLOOKUP(Table1[[#This Row],[RespondentID]],'All Data'!$A30:$CN602,89,FALSE),"unknown")</f>
        <v>Other (please specify)</v>
      </c>
      <c r="AO29" s="159" t="str">
        <f>IFERROR(VLOOKUP(Table1[[#This Row],[RespondentID]],'All Data'!$A30:$CN602,90,FALSE),"unknown")</f>
        <v>Employed for wages</v>
      </c>
      <c r="AP29" s="159" t="str">
        <f>IFERROR(VLOOKUP(Table1[[#This Row],[RespondentID]],'All Data'!$A30:$CN602,91,FALSE),"unknown")</f>
        <v>Yes</v>
      </c>
      <c r="AQ29" s="159" t="str">
        <f>IFERROR(VLOOKUP(Table1[[#This Row],[RespondentID]],'All Data'!$A30:$CN602,92,FALSE),"unknown")</f>
        <v>Yes</v>
      </c>
    </row>
    <row r="30" spans="1:43" ht="16" x14ac:dyDescent="0.45">
      <c r="A30" s="6">
        <v>5678207516</v>
      </c>
      <c r="B30" s="6"/>
      <c r="C30" s="6"/>
      <c r="D30" s="6" t="s">
        <v>33</v>
      </c>
      <c r="E30" s="6"/>
      <c r="F30" s="6" t="s">
        <v>35</v>
      </c>
      <c r="G30" s="6"/>
      <c r="H30" s="6"/>
      <c r="I30" s="6" t="s">
        <v>38</v>
      </c>
      <c r="J30" s="6"/>
      <c r="K30" s="6"/>
      <c r="L30" s="9"/>
      <c r="M30" s="9">
        <f t="shared" ref="M30" si="144">COUNTA(B30:L30)</f>
        <v>3</v>
      </c>
      <c r="N30" s="9">
        <f t="shared" ref="N30" si="145">3/M30</f>
        <v>1</v>
      </c>
      <c r="O30" s="9"/>
      <c r="P30" s="9">
        <f t="shared" si="1"/>
        <v>0</v>
      </c>
      <c r="Q30" s="9">
        <f t="shared" si="2"/>
        <v>0</v>
      </c>
      <c r="R30" s="9">
        <f t="shared" si="3"/>
        <v>1</v>
      </c>
      <c r="S30" s="9">
        <f t="shared" si="4"/>
        <v>0</v>
      </c>
      <c r="T30" s="9">
        <f t="shared" si="5"/>
        <v>1</v>
      </c>
      <c r="U30" s="9">
        <f t="shared" si="6"/>
        <v>0</v>
      </c>
      <c r="V30" s="34">
        <f t="shared" si="7"/>
        <v>0</v>
      </c>
      <c r="W30" s="9">
        <f t="shared" si="8"/>
        <v>1</v>
      </c>
      <c r="X30" s="9">
        <f t="shared" si="9"/>
        <v>0</v>
      </c>
      <c r="Y30" s="9">
        <f t="shared" si="10"/>
        <v>0</v>
      </c>
      <c r="Z30" s="9"/>
      <c r="AA30" s="9"/>
      <c r="AB30" s="9">
        <f t="shared" ref="AB30" si="146">SUM(P30:Z30)</f>
        <v>3</v>
      </c>
      <c r="AC30" s="9">
        <f t="shared" ref="AC30" si="147">M30</f>
        <v>3</v>
      </c>
      <c r="AD30" s="9" t="str">
        <f t="shared" ref="AD30" si="148">IF(AB30=AC30,"Correct",IF(AB30=3,"Correct","Wrong"))</f>
        <v>Correct</v>
      </c>
      <c r="AE30" s="9"/>
      <c r="AF30" s="159" t="str">
        <f>IFERROR(VLOOKUP(Table1[[#This Row],[RespondentID]],'All Data'!$A31:$CN603,81,FALSE),"unknown")</f>
        <v>Female</v>
      </c>
      <c r="AG30" s="159">
        <f>IFERROR(VLOOKUP(Table1[[#This Row],[RespondentID]],'All Data'!$A31:$CN603,82,FALSE),"unknown")</f>
        <v>51</v>
      </c>
      <c r="AH30" s="159" t="str">
        <f>IFERROR(VLOOKUP(Table1[[#This Row],[RespondentID]],'All Data'!$A31:$CN603,83,FALSE),"unknown")</f>
        <v>Nassau</v>
      </c>
      <c r="AI30" s="159" t="str">
        <f>IFERROR(VLOOKUP(Table1[[#This Row],[RespondentID]],'All Data'!$A31:$CN603,84,FALSE),"unknown")</f>
        <v>Mineola, 11501</v>
      </c>
      <c r="AJ30" s="159" t="str">
        <f>IFERROR(VLOOKUP(Table1[[#This Row],[RespondentID]],'All Data'!$A31:$CN603,85,FALSE),"unknown")</f>
        <v>White/Caucasian</v>
      </c>
      <c r="AK30" s="159" t="str">
        <f>IFERROR(VLOOKUP(Table1[[#This Row],[RespondentID]],'All Data'!$A31:$CN603,86,FALSE),"unknown")</f>
        <v>No</v>
      </c>
      <c r="AL30" s="159" t="str">
        <f>IFERROR(VLOOKUP(Table1[[#This Row],[RespondentID]],'All Data'!$A31:$CN603,87,FALSE),"unknown")</f>
        <v xml:space="preserve">English </v>
      </c>
      <c r="AM30" s="159" t="str">
        <f>IFERROR(VLOOKUP(Table1[[#This Row],[RespondentID]],'All Data'!$A31:$CN603,88,FALSE),"unknown")</f>
        <v>$75,000 to $125,000</v>
      </c>
      <c r="AN30" s="159" t="str">
        <f>IFERROR(VLOOKUP(Table1[[#This Row],[RespondentID]],'All Data'!$A31:$CN603,89,FALSE),"unknown")</f>
        <v>College graduate</v>
      </c>
      <c r="AO30" s="159" t="str">
        <f>IFERROR(VLOOKUP(Table1[[#This Row],[RespondentID]],'All Data'!$A31:$CN603,90,FALSE),"unknown")</f>
        <v>Employed for wages</v>
      </c>
      <c r="AP30" s="159" t="str">
        <f>IFERROR(VLOOKUP(Table1[[#This Row],[RespondentID]],'All Data'!$A31:$CN603,91,FALSE),"unknown")</f>
        <v>Yes</v>
      </c>
      <c r="AQ30" s="159" t="str">
        <f>IFERROR(VLOOKUP(Table1[[#This Row],[RespondentID]],'All Data'!$A31:$CN603,92,FALSE),"unknown")</f>
        <v>Yes</v>
      </c>
    </row>
    <row r="31" spans="1:43" ht="16" x14ac:dyDescent="0.45">
      <c r="A31" s="6">
        <v>5678199064</v>
      </c>
      <c r="B31" s="6"/>
      <c r="C31" s="6"/>
      <c r="D31" s="6"/>
      <c r="E31" s="6"/>
      <c r="F31" s="6" t="s">
        <v>35</v>
      </c>
      <c r="G31" s="6"/>
      <c r="H31" s="6"/>
      <c r="I31" s="6"/>
      <c r="J31" s="6"/>
      <c r="K31" s="6"/>
      <c r="L31" s="10"/>
      <c r="M31" s="10">
        <f t="shared" ref="M31" si="149">COUNTA(B31:L31)</f>
        <v>1</v>
      </c>
      <c r="N31" s="10">
        <f t="shared" ref="N31" si="150">3/M31</f>
        <v>3</v>
      </c>
      <c r="O31" s="10"/>
      <c r="P31" s="10">
        <f t="shared" si="1"/>
        <v>0</v>
      </c>
      <c r="Q31" s="10">
        <f t="shared" si="2"/>
        <v>0</v>
      </c>
      <c r="R31" s="10">
        <f t="shared" si="3"/>
        <v>0</v>
      </c>
      <c r="S31" s="10">
        <f t="shared" si="4"/>
        <v>0</v>
      </c>
      <c r="T31" s="10">
        <f t="shared" si="5"/>
        <v>1</v>
      </c>
      <c r="U31" s="10">
        <f t="shared" si="6"/>
        <v>0</v>
      </c>
      <c r="V31" s="34">
        <f t="shared" si="7"/>
        <v>0</v>
      </c>
      <c r="W31" s="10">
        <f t="shared" si="8"/>
        <v>0</v>
      </c>
      <c r="X31" s="10">
        <f t="shared" si="9"/>
        <v>0</v>
      </c>
      <c r="Y31" s="10">
        <f t="shared" si="10"/>
        <v>0</v>
      </c>
      <c r="Z31" s="10"/>
      <c r="AA31" s="10"/>
      <c r="AB31" s="10">
        <f t="shared" ref="AB31" si="151">SUM(P31:Z31)</f>
        <v>1</v>
      </c>
      <c r="AC31" s="10">
        <f t="shared" ref="AC31" si="152">M31</f>
        <v>1</v>
      </c>
      <c r="AD31" s="10" t="str">
        <f t="shared" ref="AD31" si="153">IF(AB31=AC31,"Correct",IF(AB31=3,"Correct","Wrong"))</f>
        <v>Correct</v>
      </c>
      <c r="AE31" s="10"/>
      <c r="AF31" s="159" t="str">
        <f>IFERROR(VLOOKUP(Table1[[#This Row],[RespondentID]],'All Data'!$A32:$CN604,81,FALSE),"unknown")</f>
        <v>Female</v>
      </c>
      <c r="AG31" s="159">
        <f>IFERROR(VLOOKUP(Table1[[#This Row],[RespondentID]],'All Data'!$A32:$CN604,82,FALSE),"unknown")</f>
        <v>44</v>
      </c>
      <c r="AH31" s="159" t="str">
        <f>IFERROR(VLOOKUP(Table1[[#This Row],[RespondentID]],'All Data'!$A32:$CN604,83,FALSE),"unknown")</f>
        <v>Suffolk</v>
      </c>
      <c r="AI31" s="159" t="str">
        <f>IFERROR(VLOOKUP(Table1[[#This Row],[RespondentID]],'All Data'!$A32:$CN604,84,FALSE),"unknown")</f>
        <v>Patchogue, 11772</v>
      </c>
      <c r="AJ31" s="159" t="str">
        <f>IFERROR(VLOOKUP(Table1[[#This Row],[RespondentID]],'All Data'!$A32:$CN604,85,FALSE),"unknown")</f>
        <v>White/Caucasian</v>
      </c>
      <c r="AK31" s="159" t="str">
        <f>IFERROR(VLOOKUP(Table1[[#This Row],[RespondentID]],'All Data'!$A32:$CN604,86,FALSE),"unknown")</f>
        <v>No</v>
      </c>
      <c r="AL31" s="159" t="str">
        <f>IFERROR(VLOOKUP(Table1[[#This Row],[RespondentID]],'All Data'!$A32:$CN604,87,FALSE),"unknown")</f>
        <v xml:space="preserve">English </v>
      </c>
      <c r="AM31" s="159" t="str">
        <f>IFERROR(VLOOKUP(Table1[[#This Row],[RespondentID]],'All Data'!$A32:$CN604,88,FALSE),"unknown")</f>
        <v>Over $125,000</v>
      </c>
      <c r="AN31" s="159" t="str">
        <f>IFERROR(VLOOKUP(Table1[[#This Row],[RespondentID]],'All Data'!$A32:$CN604,89,FALSE),"unknown")</f>
        <v>College graduate</v>
      </c>
      <c r="AO31" s="159" t="str">
        <f>IFERROR(VLOOKUP(Table1[[#This Row],[RespondentID]],'All Data'!$A32:$CN604,90,FALSE),"unknown")</f>
        <v>Employed for wages</v>
      </c>
      <c r="AP31" s="159" t="str">
        <f>IFERROR(VLOOKUP(Table1[[#This Row],[RespondentID]],'All Data'!$A32:$CN604,91,FALSE),"unknown")</f>
        <v>Yes</v>
      </c>
      <c r="AQ31" s="159" t="str">
        <f>IFERROR(VLOOKUP(Table1[[#This Row],[RespondentID]],'All Data'!$A32:$CN604,92,FALSE),"unknown")</f>
        <v>Yes</v>
      </c>
    </row>
    <row r="32" spans="1:43" ht="16" x14ac:dyDescent="0.45">
      <c r="A32" s="6">
        <v>5678198720</v>
      </c>
      <c r="B32" s="6"/>
      <c r="C32" s="6"/>
      <c r="D32" s="6"/>
      <c r="E32" s="6"/>
      <c r="F32" s="6"/>
      <c r="G32" s="6" t="s">
        <v>36</v>
      </c>
      <c r="H32" s="6"/>
      <c r="I32" s="6"/>
      <c r="J32" s="6"/>
      <c r="K32" s="6"/>
      <c r="L32" s="9"/>
      <c r="M32" s="9">
        <f t="shared" ref="M32" si="154">COUNTA(B32:L32)</f>
        <v>1</v>
      </c>
      <c r="N32" s="9">
        <f t="shared" ref="N32" si="155">3/M32</f>
        <v>3</v>
      </c>
      <c r="O32" s="9"/>
      <c r="P32" s="9">
        <f t="shared" si="1"/>
        <v>0</v>
      </c>
      <c r="Q32" s="9">
        <f t="shared" si="2"/>
        <v>0</v>
      </c>
      <c r="R32" s="9">
        <f t="shared" si="3"/>
        <v>0</v>
      </c>
      <c r="S32" s="9">
        <f t="shared" si="4"/>
        <v>0</v>
      </c>
      <c r="T32" s="9">
        <f t="shared" si="5"/>
        <v>0</v>
      </c>
      <c r="U32" s="9">
        <f t="shared" si="6"/>
        <v>1</v>
      </c>
      <c r="V32" s="34">
        <f t="shared" si="7"/>
        <v>0</v>
      </c>
      <c r="W32" s="9">
        <f t="shared" si="8"/>
        <v>0</v>
      </c>
      <c r="X32" s="9">
        <f t="shared" si="9"/>
        <v>0</v>
      </c>
      <c r="Y32" s="9">
        <f t="shared" si="10"/>
        <v>0</v>
      </c>
      <c r="Z32" s="9"/>
      <c r="AA32" s="9"/>
      <c r="AB32" s="9">
        <f t="shared" ref="AB32" si="156">SUM(P32:Z32)</f>
        <v>1</v>
      </c>
      <c r="AC32" s="9">
        <f t="shared" ref="AC32" si="157">M32</f>
        <v>1</v>
      </c>
      <c r="AD32" s="9" t="str">
        <f t="shared" ref="AD32" si="158">IF(AB32=AC32,"Correct",IF(AB32=3,"Correct","Wrong"))</f>
        <v>Correct</v>
      </c>
      <c r="AE32" s="9"/>
      <c r="AF32" s="159" t="str">
        <f>IFERROR(VLOOKUP(Table1[[#This Row],[RespondentID]],'All Data'!$A33:$CN605,81,FALSE),"unknown")</f>
        <v>Male</v>
      </c>
      <c r="AG32" s="159">
        <f>IFERROR(VLOOKUP(Table1[[#This Row],[RespondentID]],'All Data'!$A33:$CN605,82,FALSE),"unknown")</f>
        <v>60</v>
      </c>
      <c r="AH32" s="159" t="str">
        <f>IFERROR(VLOOKUP(Table1[[#This Row],[RespondentID]],'All Data'!$A33:$CN605,83,FALSE),"unknown")</f>
        <v>Suffolk</v>
      </c>
      <c r="AI32" s="159" t="str">
        <f>IFERROR(VLOOKUP(Table1[[#This Row],[RespondentID]],'All Data'!$A33:$CN605,84,FALSE),"unknown")</f>
        <v>North Patchogue, 11772</v>
      </c>
      <c r="AJ32" s="159" t="str">
        <f>IFERROR(VLOOKUP(Table1[[#This Row],[RespondentID]],'All Data'!$A33:$CN605,85,FALSE),"unknown")</f>
        <v>White/Caucasian</v>
      </c>
      <c r="AK32" s="159" t="str">
        <f>IFERROR(VLOOKUP(Table1[[#This Row],[RespondentID]],'All Data'!$A33:$CN605,86,FALSE),"unknown")</f>
        <v>No</v>
      </c>
      <c r="AL32" s="159" t="str">
        <f>IFERROR(VLOOKUP(Table1[[#This Row],[RespondentID]],'All Data'!$A33:$CN605,87,FALSE),"unknown")</f>
        <v xml:space="preserve">English </v>
      </c>
      <c r="AM32" s="159" t="str">
        <f>IFERROR(VLOOKUP(Table1[[#This Row],[RespondentID]],'All Data'!$A33:$CN605,88,FALSE),"unknown")</f>
        <v>$75,000 to $125,000</v>
      </c>
      <c r="AN32" s="159" t="str">
        <f>IFERROR(VLOOKUP(Table1[[#This Row],[RespondentID]],'All Data'!$A33:$CN605,89,FALSE),"unknown")</f>
        <v>Some college</v>
      </c>
      <c r="AO32" s="159" t="str">
        <f>IFERROR(VLOOKUP(Table1[[#This Row],[RespondentID]],'All Data'!$A33:$CN605,90,FALSE),"unknown")</f>
        <v>Employed for wages</v>
      </c>
      <c r="AP32" s="159" t="str">
        <f>IFERROR(VLOOKUP(Table1[[#This Row],[RespondentID]],'All Data'!$A33:$CN605,91,FALSE),"unknown")</f>
        <v>Yes</v>
      </c>
      <c r="AQ32" s="159" t="str">
        <f>IFERROR(VLOOKUP(Table1[[#This Row],[RespondentID]],'All Data'!$A33:$CN605,92,FALSE),"unknown")</f>
        <v>Yes</v>
      </c>
    </row>
    <row r="33" spans="1:43" ht="16" x14ac:dyDescent="0.45">
      <c r="A33" s="6">
        <v>5678193151</v>
      </c>
      <c r="B33" s="6"/>
      <c r="C33" s="6"/>
      <c r="D33" s="6"/>
      <c r="E33" s="6"/>
      <c r="F33" s="6"/>
      <c r="G33" s="6" t="s">
        <v>36</v>
      </c>
      <c r="H33" s="6"/>
      <c r="I33" s="6"/>
      <c r="J33" s="6"/>
      <c r="K33" s="6"/>
      <c r="L33" s="10"/>
      <c r="M33" s="10">
        <f t="shared" ref="M33" si="159">COUNTA(B33:L33)</f>
        <v>1</v>
      </c>
      <c r="N33" s="10">
        <f t="shared" ref="N33" si="160">3/M33</f>
        <v>3</v>
      </c>
      <c r="O33" s="10"/>
      <c r="P33" s="10">
        <f t="shared" si="1"/>
        <v>0</v>
      </c>
      <c r="Q33" s="10">
        <f t="shared" si="2"/>
        <v>0</v>
      </c>
      <c r="R33" s="10">
        <f t="shared" si="3"/>
        <v>0</v>
      </c>
      <c r="S33" s="10">
        <f t="shared" si="4"/>
        <v>0</v>
      </c>
      <c r="T33" s="10">
        <f t="shared" si="5"/>
        <v>0</v>
      </c>
      <c r="U33" s="10">
        <f t="shared" si="6"/>
        <v>1</v>
      </c>
      <c r="V33" s="34">
        <f t="shared" si="7"/>
        <v>0</v>
      </c>
      <c r="W33" s="10">
        <f t="shared" si="8"/>
        <v>0</v>
      </c>
      <c r="X33" s="10">
        <f t="shared" si="9"/>
        <v>0</v>
      </c>
      <c r="Y33" s="10">
        <f t="shared" si="10"/>
        <v>0</v>
      </c>
      <c r="Z33" s="10"/>
      <c r="AA33" s="10"/>
      <c r="AB33" s="10">
        <f t="shared" ref="AB33" si="161">SUM(P33:Z33)</f>
        <v>1</v>
      </c>
      <c r="AC33" s="10">
        <f t="shared" ref="AC33" si="162">M33</f>
        <v>1</v>
      </c>
      <c r="AD33" s="10" t="str">
        <f t="shared" ref="AD33" si="163">IF(AB33=AC33,"Correct",IF(AB33=3,"Correct","Wrong"))</f>
        <v>Correct</v>
      </c>
      <c r="AE33" s="10"/>
      <c r="AF33" s="159" t="str">
        <f>IFERROR(VLOOKUP(Table1[[#This Row],[RespondentID]],'All Data'!$A34:$CN606,81,FALSE),"unknown")</f>
        <v>Female</v>
      </c>
      <c r="AG33" s="159">
        <f>IFERROR(VLOOKUP(Table1[[#This Row],[RespondentID]],'All Data'!$A34:$CN606,82,FALSE),"unknown")</f>
        <v>25</v>
      </c>
      <c r="AH33" s="159" t="str">
        <f>IFERROR(VLOOKUP(Table1[[#This Row],[RespondentID]],'All Data'!$A34:$CN606,83,FALSE),"unknown")</f>
        <v>Nassau</v>
      </c>
      <c r="AI33" s="159" t="str">
        <f>IFERROR(VLOOKUP(Table1[[#This Row],[RespondentID]],'All Data'!$A34:$CN606,84,FALSE),"unknown")</f>
        <v>Massapequa Park, 11762</v>
      </c>
      <c r="AJ33" s="159" t="str">
        <f>IFERROR(VLOOKUP(Table1[[#This Row],[RespondentID]],'All Data'!$A34:$CN606,85,FALSE),"unknown")</f>
        <v>White/Caucasian</v>
      </c>
      <c r="AK33" s="159" t="str">
        <f>IFERROR(VLOOKUP(Table1[[#This Row],[RespondentID]],'All Data'!$A34:$CN606,86,FALSE),"unknown")</f>
        <v>No</v>
      </c>
      <c r="AL33" s="159" t="str">
        <f>IFERROR(VLOOKUP(Table1[[#This Row],[RespondentID]],'All Data'!$A34:$CN606,87,FALSE),"unknown")</f>
        <v xml:space="preserve">English </v>
      </c>
      <c r="AM33" s="159" t="str">
        <f>IFERROR(VLOOKUP(Table1[[#This Row],[RespondentID]],'All Data'!$A34:$CN606,88,FALSE),"unknown")</f>
        <v>Over $125,000</v>
      </c>
      <c r="AN33" s="159" t="str">
        <f>IFERROR(VLOOKUP(Table1[[#This Row],[RespondentID]],'All Data'!$A34:$CN606,89,FALSE),"unknown")</f>
        <v>College graduate</v>
      </c>
      <c r="AO33" s="159" t="str">
        <f>IFERROR(VLOOKUP(Table1[[#This Row],[RespondentID]],'All Data'!$A34:$CN606,90,FALSE),"unknown")</f>
        <v>Employed for wages</v>
      </c>
      <c r="AP33" s="159" t="str">
        <f>IFERROR(VLOOKUP(Table1[[#This Row],[RespondentID]],'All Data'!$A34:$CN606,91,FALSE),"unknown")</f>
        <v>Yes</v>
      </c>
      <c r="AQ33" s="159" t="str">
        <f>IFERROR(VLOOKUP(Table1[[#This Row],[RespondentID]],'All Data'!$A34:$CN606,92,FALSE),"unknown")</f>
        <v>Yes</v>
      </c>
    </row>
    <row r="34" spans="1:43" ht="16" x14ac:dyDescent="0.45">
      <c r="A34" s="6">
        <v>5678191922</v>
      </c>
      <c r="B34" s="6"/>
      <c r="C34" s="6"/>
      <c r="D34" s="6" t="s">
        <v>33</v>
      </c>
      <c r="E34" s="6"/>
      <c r="F34" s="6"/>
      <c r="G34" s="6"/>
      <c r="H34" s="6"/>
      <c r="I34" s="6"/>
      <c r="J34" s="6"/>
      <c r="K34" s="6" t="s">
        <v>40</v>
      </c>
      <c r="L34" s="9"/>
      <c r="M34" s="9">
        <f t="shared" ref="M34" si="164">COUNTA(B34:L34)</f>
        <v>2</v>
      </c>
      <c r="N34" s="9">
        <f t="shared" ref="N34" si="165">3/M34</f>
        <v>1.5</v>
      </c>
      <c r="O34" s="9"/>
      <c r="P34" s="9">
        <f t="shared" si="1"/>
        <v>0</v>
      </c>
      <c r="Q34" s="9">
        <f t="shared" si="2"/>
        <v>0</v>
      </c>
      <c r="R34" s="9">
        <f t="shared" si="3"/>
        <v>1</v>
      </c>
      <c r="S34" s="9">
        <f t="shared" si="4"/>
        <v>0</v>
      </c>
      <c r="T34" s="9">
        <f t="shared" si="5"/>
        <v>0</v>
      </c>
      <c r="U34" s="9">
        <f t="shared" si="6"/>
        <v>0</v>
      </c>
      <c r="V34" s="34">
        <f t="shared" si="7"/>
        <v>0</v>
      </c>
      <c r="W34" s="9">
        <f t="shared" si="8"/>
        <v>0</v>
      </c>
      <c r="X34" s="9">
        <f t="shared" si="9"/>
        <v>0</v>
      </c>
      <c r="Y34" s="9">
        <f t="shared" si="10"/>
        <v>1</v>
      </c>
      <c r="Z34" s="9"/>
      <c r="AA34" s="9"/>
      <c r="AB34" s="9">
        <f t="shared" ref="AB34" si="166">SUM(P34:Z34)</f>
        <v>2</v>
      </c>
      <c r="AC34" s="9">
        <f t="shared" ref="AC34" si="167">M34</f>
        <v>2</v>
      </c>
      <c r="AD34" s="9" t="str">
        <f t="shared" ref="AD34" si="168">IF(AB34=AC34,"Correct",IF(AB34=3,"Correct","Wrong"))</f>
        <v>Correct</v>
      </c>
      <c r="AE34" s="9"/>
      <c r="AF34" s="159" t="str">
        <f>IFERROR(VLOOKUP(Table1[[#This Row],[RespondentID]],'All Data'!$A35:$CN607,81,FALSE),"unknown")</f>
        <v>Female</v>
      </c>
      <c r="AG34" s="159">
        <f>IFERROR(VLOOKUP(Table1[[#This Row],[RespondentID]],'All Data'!$A35:$CN607,82,FALSE),"unknown")</f>
        <v>35</v>
      </c>
      <c r="AH34" s="159" t="str">
        <f>IFERROR(VLOOKUP(Table1[[#This Row],[RespondentID]],'All Data'!$A35:$CN607,83,FALSE),"unknown")</f>
        <v>Suffolk</v>
      </c>
      <c r="AI34" s="159" t="str">
        <f>IFERROR(VLOOKUP(Table1[[#This Row],[RespondentID]],'All Data'!$A35:$CN607,84,FALSE),"unknown")</f>
        <v>Holbrook, 11741</v>
      </c>
      <c r="AJ34" s="159" t="str">
        <f>IFERROR(VLOOKUP(Table1[[#This Row],[RespondentID]],'All Data'!$A35:$CN607,85,FALSE),"unknown")</f>
        <v>White/Caucasian</v>
      </c>
      <c r="AK34" s="159" t="str">
        <f>IFERROR(VLOOKUP(Table1[[#This Row],[RespondentID]],'All Data'!$A35:$CN607,86,FALSE),"unknown")</f>
        <v>No</v>
      </c>
      <c r="AL34" s="159" t="str">
        <f>IFERROR(VLOOKUP(Table1[[#This Row],[RespondentID]],'All Data'!$A35:$CN607,87,FALSE),"unknown")</f>
        <v xml:space="preserve">English </v>
      </c>
      <c r="AM34" s="159" t="str">
        <f>IFERROR(VLOOKUP(Table1[[#This Row],[RespondentID]],'All Data'!$A35:$CN607,88,FALSE),"unknown")</f>
        <v>$75,000 to $125,000</v>
      </c>
      <c r="AN34" s="159" t="str">
        <f>IFERROR(VLOOKUP(Table1[[#This Row],[RespondentID]],'All Data'!$A35:$CN607,89,FALSE),"unknown")</f>
        <v>Graduate school</v>
      </c>
      <c r="AO34" s="159" t="str">
        <f>IFERROR(VLOOKUP(Table1[[#This Row],[RespondentID]],'All Data'!$A35:$CN607,90,FALSE),"unknown")</f>
        <v>Employed for wages</v>
      </c>
      <c r="AP34" s="159" t="str">
        <f>IFERROR(VLOOKUP(Table1[[#This Row],[RespondentID]],'All Data'!$A35:$CN607,91,FALSE),"unknown")</f>
        <v>Yes</v>
      </c>
      <c r="AQ34" s="159" t="str">
        <f>IFERROR(VLOOKUP(Table1[[#This Row],[RespondentID]],'All Data'!$A35:$CN607,92,FALSE),"unknown")</f>
        <v>Yes</v>
      </c>
    </row>
    <row r="35" spans="1:43" ht="16" x14ac:dyDescent="0.45">
      <c r="A35" s="6">
        <v>5678188691</v>
      </c>
      <c r="B35" s="6"/>
      <c r="C35" s="6"/>
      <c r="D35" s="6"/>
      <c r="E35" s="6"/>
      <c r="F35" s="6"/>
      <c r="G35" s="6" t="s">
        <v>36</v>
      </c>
      <c r="H35" s="6"/>
      <c r="I35" s="6"/>
      <c r="J35" s="6"/>
      <c r="K35" s="6"/>
      <c r="L35" s="10"/>
      <c r="M35" s="10">
        <f t="shared" ref="M35" si="169">COUNTA(B35:L35)</f>
        <v>1</v>
      </c>
      <c r="N35" s="10">
        <f t="shared" ref="N35" si="170">3/M35</f>
        <v>3</v>
      </c>
      <c r="O35" s="10"/>
      <c r="P35" s="10">
        <f t="shared" si="1"/>
        <v>0</v>
      </c>
      <c r="Q35" s="10">
        <f t="shared" si="2"/>
        <v>0</v>
      </c>
      <c r="R35" s="10">
        <f t="shared" si="3"/>
        <v>0</v>
      </c>
      <c r="S35" s="10">
        <f t="shared" si="4"/>
        <v>0</v>
      </c>
      <c r="T35" s="10">
        <f t="shared" si="5"/>
        <v>0</v>
      </c>
      <c r="U35" s="10">
        <f t="shared" si="6"/>
        <v>1</v>
      </c>
      <c r="V35" s="34">
        <f t="shared" si="7"/>
        <v>0</v>
      </c>
      <c r="W35" s="10">
        <f t="shared" si="8"/>
        <v>0</v>
      </c>
      <c r="X35" s="10">
        <f t="shared" si="9"/>
        <v>0</v>
      </c>
      <c r="Y35" s="10">
        <f t="shared" si="10"/>
        <v>0</v>
      </c>
      <c r="Z35" s="10"/>
      <c r="AA35" s="10"/>
      <c r="AB35" s="10">
        <f t="shared" ref="AB35" si="171">SUM(P35:Z35)</f>
        <v>1</v>
      </c>
      <c r="AC35" s="10">
        <f t="shared" ref="AC35" si="172">M35</f>
        <v>1</v>
      </c>
      <c r="AD35" s="10" t="str">
        <f t="shared" ref="AD35" si="173">IF(AB35=AC35,"Correct",IF(AB35=3,"Correct","Wrong"))</f>
        <v>Correct</v>
      </c>
      <c r="AE35" s="10"/>
      <c r="AF35" s="159" t="str">
        <f>IFERROR(VLOOKUP(Table1[[#This Row],[RespondentID]],'All Data'!$A36:$CN608,81,FALSE),"unknown")</f>
        <v>Female</v>
      </c>
      <c r="AG35" s="159">
        <f>IFERROR(VLOOKUP(Table1[[#This Row],[RespondentID]],'All Data'!$A36:$CN608,82,FALSE),"unknown")</f>
        <v>45</v>
      </c>
      <c r="AH35" s="159" t="str">
        <f>IFERROR(VLOOKUP(Table1[[#This Row],[RespondentID]],'All Data'!$A36:$CN608,83,FALSE),"unknown")</f>
        <v>Nassau</v>
      </c>
      <c r="AI35" s="159" t="str">
        <f>IFERROR(VLOOKUP(Table1[[#This Row],[RespondentID]],'All Data'!$A36:$CN608,84,FALSE),"unknown")</f>
        <v>East Rockaway, 11518</v>
      </c>
      <c r="AJ35" s="159" t="str">
        <f>IFERROR(VLOOKUP(Table1[[#This Row],[RespondentID]],'All Data'!$A36:$CN608,85,FALSE),"unknown")</f>
        <v>White/Caucasian</v>
      </c>
      <c r="AK35" s="159" t="str">
        <f>IFERROR(VLOOKUP(Table1[[#This Row],[RespondentID]],'All Data'!$A36:$CN608,86,FALSE),"unknown")</f>
        <v>No</v>
      </c>
      <c r="AL35" s="159" t="str">
        <f>IFERROR(VLOOKUP(Table1[[#This Row],[RespondentID]],'All Data'!$A36:$CN608,87,FALSE),"unknown")</f>
        <v xml:space="preserve">English </v>
      </c>
      <c r="AM35" s="159" t="str">
        <f>IFERROR(VLOOKUP(Table1[[#This Row],[RespondentID]],'All Data'!$A36:$CN608,88,FALSE),"unknown")</f>
        <v>$75,000 to $125,000</v>
      </c>
      <c r="AN35" s="159" t="str">
        <f>IFERROR(VLOOKUP(Table1[[#This Row],[RespondentID]],'All Data'!$A36:$CN608,89,FALSE),"unknown")</f>
        <v>Graduate school</v>
      </c>
      <c r="AO35" s="159" t="str">
        <f>IFERROR(VLOOKUP(Table1[[#This Row],[RespondentID]],'All Data'!$A36:$CN608,90,FALSE),"unknown")</f>
        <v>Employed for wages</v>
      </c>
      <c r="AP35" s="159" t="str">
        <f>IFERROR(VLOOKUP(Table1[[#This Row],[RespondentID]],'All Data'!$A36:$CN608,91,FALSE),"unknown")</f>
        <v>Yes</v>
      </c>
      <c r="AQ35" s="159" t="str">
        <f>IFERROR(VLOOKUP(Table1[[#This Row],[RespondentID]],'All Data'!$A36:$CN608,92,FALSE),"unknown")</f>
        <v>Yes</v>
      </c>
    </row>
    <row r="36" spans="1:43" ht="16" x14ac:dyDescent="0.45">
      <c r="A36" s="6">
        <v>5678188449</v>
      </c>
      <c r="B36" s="6"/>
      <c r="C36" s="6"/>
      <c r="D36" s="6"/>
      <c r="E36" s="6"/>
      <c r="F36" s="6"/>
      <c r="G36" s="6"/>
      <c r="H36" s="6" t="s">
        <v>37</v>
      </c>
      <c r="I36" s="6"/>
      <c r="J36" s="6"/>
      <c r="K36" s="6" t="s">
        <v>40</v>
      </c>
      <c r="L36" s="9"/>
      <c r="M36" s="9">
        <f t="shared" ref="M36" si="174">COUNTA(B36:L36)</f>
        <v>2</v>
      </c>
      <c r="N36" s="9">
        <f t="shared" ref="N36" si="175">3/M36</f>
        <v>1.5</v>
      </c>
      <c r="O36" s="9"/>
      <c r="P36" s="9">
        <f t="shared" si="1"/>
        <v>0</v>
      </c>
      <c r="Q36" s="9">
        <f t="shared" si="2"/>
        <v>0</v>
      </c>
      <c r="R36" s="9">
        <f t="shared" si="3"/>
        <v>0</v>
      </c>
      <c r="S36" s="9">
        <f t="shared" si="4"/>
        <v>0</v>
      </c>
      <c r="T36" s="9">
        <f t="shared" si="5"/>
        <v>0</v>
      </c>
      <c r="U36" s="9">
        <f t="shared" si="6"/>
        <v>0</v>
      </c>
      <c r="V36" s="34">
        <f t="shared" si="7"/>
        <v>1</v>
      </c>
      <c r="W36" s="9">
        <f t="shared" si="8"/>
        <v>0</v>
      </c>
      <c r="X36" s="9">
        <f t="shared" si="9"/>
        <v>0</v>
      </c>
      <c r="Y36" s="9">
        <f t="shared" si="10"/>
        <v>1</v>
      </c>
      <c r="Z36" s="9"/>
      <c r="AA36" s="9"/>
      <c r="AB36" s="9">
        <f t="shared" ref="AB36" si="176">SUM(P36:Z36)</f>
        <v>2</v>
      </c>
      <c r="AC36" s="9">
        <f t="shared" ref="AC36" si="177">M36</f>
        <v>2</v>
      </c>
      <c r="AD36" s="9" t="str">
        <f t="shared" ref="AD36" si="178">IF(AB36=AC36,"Correct",IF(AB36=3,"Correct","Wrong"))</f>
        <v>Correct</v>
      </c>
      <c r="AE36" s="9"/>
      <c r="AF36" s="159" t="str">
        <f>IFERROR(VLOOKUP(Table1[[#This Row],[RespondentID]],'All Data'!$A37:$CN609,81,FALSE),"unknown")</f>
        <v>Female</v>
      </c>
      <c r="AG36" s="159">
        <f>IFERROR(VLOOKUP(Table1[[#This Row],[RespondentID]],'All Data'!$A37:$CN609,82,FALSE),"unknown")</f>
        <v>56</v>
      </c>
      <c r="AH36" s="159" t="str">
        <f>IFERROR(VLOOKUP(Table1[[#This Row],[RespondentID]],'All Data'!$A37:$CN609,83,FALSE),"unknown")</f>
        <v>Suffolk</v>
      </c>
      <c r="AI36" s="159" t="str">
        <f>IFERROR(VLOOKUP(Table1[[#This Row],[RespondentID]],'All Data'!$A37:$CN609,84,FALSE),"unknown")</f>
        <v>Mount Sinai, 11766</v>
      </c>
      <c r="AJ36" s="159" t="str">
        <f>IFERROR(VLOOKUP(Table1[[#This Row],[RespondentID]],'All Data'!$A37:$CN609,85,FALSE),"unknown")</f>
        <v>White/Caucasian</v>
      </c>
      <c r="AK36" s="159" t="str">
        <f>IFERROR(VLOOKUP(Table1[[#This Row],[RespondentID]],'All Data'!$A37:$CN609,86,FALSE),"unknown")</f>
        <v>No</v>
      </c>
      <c r="AL36" s="159" t="str">
        <f>IFERROR(VLOOKUP(Table1[[#This Row],[RespondentID]],'All Data'!$A37:$CN609,87,FALSE),"unknown")</f>
        <v xml:space="preserve">English </v>
      </c>
      <c r="AM36" s="159" t="str">
        <f>IFERROR(VLOOKUP(Table1[[#This Row],[RespondentID]],'All Data'!$A37:$CN609,88,FALSE),"unknown")</f>
        <v>$50,000 to $74,999</v>
      </c>
      <c r="AN36" s="159" t="str">
        <f>IFERROR(VLOOKUP(Table1[[#This Row],[RespondentID]],'All Data'!$A37:$CN609,89,FALSE),"unknown")</f>
        <v>Technical school</v>
      </c>
      <c r="AO36" s="159" t="str">
        <f>IFERROR(VLOOKUP(Table1[[#This Row],[RespondentID]],'All Data'!$A37:$CN609,90,FALSE),"unknown")</f>
        <v>Employed for wages</v>
      </c>
      <c r="AP36" s="159" t="str">
        <f>IFERROR(VLOOKUP(Table1[[#This Row],[RespondentID]],'All Data'!$A37:$CN609,91,FALSE),"unknown")</f>
        <v>Yes</v>
      </c>
      <c r="AQ36" s="159" t="str">
        <f>IFERROR(VLOOKUP(Table1[[#This Row],[RespondentID]],'All Data'!$A37:$CN609,92,FALSE),"unknown")</f>
        <v>Yes</v>
      </c>
    </row>
    <row r="37" spans="1:43" ht="16" x14ac:dyDescent="0.45">
      <c r="A37" s="6">
        <v>5678187695</v>
      </c>
      <c r="B37" s="6"/>
      <c r="C37" s="6"/>
      <c r="D37" s="6" t="s">
        <v>33</v>
      </c>
      <c r="E37" s="6"/>
      <c r="F37" s="6"/>
      <c r="G37" s="6"/>
      <c r="H37" s="6"/>
      <c r="I37" s="6"/>
      <c r="J37" s="6"/>
      <c r="K37" s="6" t="s">
        <v>40</v>
      </c>
      <c r="L37" s="10"/>
      <c r="M37" s="10">
        <f t="shared" ref="M37" si="179">COUNTA(B37:L37)</f>
        <v>2</v>
      </c>
      <c r="N37" s="10">
        <f t="shared" ref="N37" si="180">3/M37</f>
        <v>1.5</v>
      </c>
      <c r="O37" s="10"/>
      <c r="P37" s="10">
        <f t="shared" si="1"/>
        <v>0</v>
      </c>
      <c r="Q37" s="10">
        <f t="shared" si="2"/>
        <v>0</v>
      </c>
      <c r="R37" s="10">
        <f t="shared" si="3"/>
        <v>1</v>
      </c>
      <c r="S37" s="10">
        <f t="shared" si="4"/>
        <v>0</v>
      </c>
      <c r="T37" s="10">
        <f t="shared" si="5"/>
        <v>0</v>
      </c>
      <c r="U37" s="10">
        <f t="shared" si="6"/>
        <v>0</v>
      </c>
      <c r="V37" s="34">
        <f t="shared" si="7"/>
        <v>0</v>
      </c>
      <c r="W37" s="10">
        <f t="shared" si="8"/>
        <v>0</v>
      </c>
      <c r="X37" s="10">
        <f t="shared" si="9"/>
        <v>0</v>
      </c>
      <c r="Y37" s="10">
        <f t="shared" si="10"/>
        <v>1</v>
      </c>
      <c r="Z37" s="10"/>
      <c r="AA37" s="10"/>
      <c r="AB37" s="10">
        <f t="shared" ref="AB37" si="181">SUM(P37:Z37)</f>
        <v>2</v>
      </c>
      <c r="AC37" s="10">
        <f t="shared" ref="AC37" si="182">M37</f>
        <v>2</v>
      </c>
      <c r="AD37" s="10" t="str">
        <f t="shared" ref="AD37" si="183">IF(AB37=AC37,"Correct",IF(AB37=3,"Correct","Wrong"))</f>
        <v>Correct</v>
      </c>
      <c r="AE37" s="10"/>
      <c r="AF37" s="159" t="str">
        <f>IFERROR(VLOOKUP(Table1[[#This Row],[RespondentID]],'All Data'!$A38:$CN610,81,FALSE),"unknown")</f>
        <v>Female</v>
      </c>
      <c r="AG37" s="159">
        <f>IFERROR(VLOOKUP(Table1[[#This Row],[RespondentID]],'All Data'!$A38:$CN610,82,FALSE),"unknown")</f>
        <v>50</v>
      </c>
      <c r="AH37" s="159" t="str">
        <f>IFERROR(VLOOKUP(Table1[[#This Row],[RespondentID]],'All Data'!$A38:$CN610,83,FALSE),"unknown")</f>
        <v>Suffolk</v>
      </c>
      <c r="AI37" s="159" t="str">
        <f>IFERROR(VLOOKUP(Table1[[#This Row],[RespondentID]],'All Data'!$A38:$CN610,84,FALSE),"unknown")</f>
        <v>Holbrook, 11741</v>
      </c>
      <c r="AJ37" s="159" t="str">
        <f>IFERROR(VLOOKUP(Table1[[#This Row],[RespondentID]],'All Data'!$A38:$CN610,85,FALSE),"unknown")</f>
        <v>White/Caucasian</v>
      </c>
      <c r="AK37" s="159" t="str">
        <f>IFERROR(VLOOKUP(Table1[[#This Row],[RespondentID]],'All Data'!$A38:$CN610,86,FALSE),"unknown")</f>
        <v>No</v>
      </c>
      <c r="AL37" s="159" t="str">
        <f>IFERROR(VLOOKUP(Table1[[#This Row],[RespondentID]],'All Data'!$A38:$CN610,87,FALSE),"unknown")</f>
        <v xml:space="preserve">English </v>
      </c>
      <c r="AM37" s="159" t="str">
        <f>IFERROR(VLOOKUP(Table1[[#This Row],[RespondentID]],'All Data'!$A38:$CN610,88,FALSE),"unknown")</f>
        <v>Over $125,000</v>
      </c>
      <c r="AN37" s="159" t="str">
        <f>IFERROR(VLOOKUP(Table1[[#This Row],[RespondentID]],'All Data'!$A38:$CN610,89,FALSE),"unknown")</f>
        <v>Other (please specify)</v>
      </c>
      <c r="AO37" s="159" t="str">
        <f>IFERROR(VLOOKUP(Table1[[#This Row],[RespondentID]],'All Data'!$A38:$CN610,90,FALSE),"unknown")</f>
        <v>Employed for wages</v>
      </c>
      <c r="AP37" s="159" t="str">
        <f>IFERROR(VLOOKUP(Table1[[#This Row],[RespondentID]],'All Data'!$A38:$CN610,91,FALSE),"unknown")</f>
        <v>Yes</v>
      </c>
      <c r="AQ37" s="159" t="str">
        <f>IFERROR(VLOOKUP(Table1[[#This Row],[RespondentID]],'All Data'!$A38:$CN610,92,FALSE),"unknown")</f>
        <v>Yes</v>
      </c>
    </row>
    <row r="38" spans="1:43" ht="16" x14ac:dyDescent="0.45">
      <c r="A38" s="6">
        <v>5678173649</v>
      </c>
      <c r="B38" s="6"/>
      <c r="C38" s="6"/>
      <c r="D38" s="6"/>
      <c r="E38" s="6" t="s">
        <v>34</v>
      </c>
      <c r="F38" s="6"/>
      <c r="G38" s="6"/>
      <c r="H38" s="6"/>
      <c r="I38" s="6"/>
      <c r="J38" s="6"/>
      <c r="K38" s="6"/>
      <c r="L38" s="9"/>
      <c r="M38" s="9">
        <f t="shared" ref="M38" si="184">COUNTA(B38:L38)</f>
        <v>1</v>
      </c>
      <c r="N38" s="9">
        <f t="shared" ref="N38" si="185">3/M38</f>
        <v>3</v>
      </c>
      <c r="O38" s="9"/>
      <c r="P38" s="9">
        <f t="shared" si="1"/>
        <v>0</v>
      </c>
      <c r="Q38" s="9">
        <f t="shared" si="2"/>
        <v>0</v>
      </c>
      <c r="R38" s="9">
        <f t="shared" si="3"/>
        <v>0</v>
      </c>
      <c r="S38" s="9">
        <f t="shared" si="4"/>
        <v>1</v>
      </c>
      <c r="T38" s="9">
        <f t="shared" si="5"/>
        <v>0</v>
      </c>
      <c r="U38" s="9">
        <f t="shared" si="6"/>
        <v>0</v>
      </c>
      <c r="V38" s="34">
        <f t="shared" si="7"/>
        <v>0</v>
      </c>
      <c r="W38" s="9">
        <f t="shared" si="8"/>
        <v>0</v>
      </c>
      <c r="X38" s="9">
        <f t="shared" si="9"/>
        <v>0</v>
      </c>
      <c r="Y38" s="9">
        <f t="shared" si="10"/>
        <v>0</v>
      </c>
      <c r="Z38" s="9"/>
      <c r="AA38" s="9"/>
      <c r="AB38" s="9">
        <f t="shared" ref="AB38" si="186">SUM(P38:Z38)</f>
        <v>1</v>
      </c>
      <c r="AC38" s="9">
        <f t="shared" ref="AC38" si="187">M38</f>
        <v>1</v>
      </c>
      <c r="AD38" s="9" t="str">
        <f t="shared" ref="AD38" si="188">IF(AB38=AC38,"Correct",IF(AB38=3,"Correct","Wrong"))</f>
        <v>Correct</v>
      </c>
      <c r="AE38" s="9"/>
      <c r="AF38" s="159" t="str">
        <f>IFERROR(VLOOKUP(Table1[[#This Row],[RespondentID]],'All Data'!$A39:$CN611,81,FALSE),"unknown")</f>
        <v>Female</v>
      </c>
      <c r="AG38" s="159">
        <f>IFERROR(VLOOKUP(Table1[[#This Row],[RespondentID]],'All Data'!$A39:$CN611,82,FALSE),"unknown")</f>
        <v>45</v>
      </c>
      <c r="AH38" s="159" t="str">
        <f>IFERROR(VLOOKUP(Table1[[#This Row],[RespondentID]],'All Data'!$A39:$CN611,83,FALSE),"unknown")</f>
        <v>Nassau</v>
      </c>
      <c r="AI38" s="159" t="str">
        <f>IFERROR(VLOOKUP(Table1[[#This Row],[RespondentID]],'All Data'!$A39:$CN611,84,FALSE),"unknown")</f>
        <v>East Meadow, 11554</v>
      </c>
      <c r="AJ38" s="159" t="str">
        <f>IFERROR(VLOOKUP(Table1[[#This Row],[RespondentID]],'All Data'!$A39:$CN611,85,FALSE),"unknown")</f>
        <v>White/Caucasian</v>
      </c>
      <c r="AK38" s="159" t="str">
        <f>IFERROR(VLOOKUP(Table1[[#This Row],[RespondentID]],'All Data'!$A39:$CN611,86,FALSE),"unknown")</f>
        <v>No</v>
      </c>
      <c r="AL38" s="159" t="str">
        <f>IFERROR(VLOOKUP(Table1[[#This Row],[RespondentID]],'All Data'!$A39:$CN611,87,FALSE),"unknown")</f>
        <v xml:space="preserve">English </v>
      </c>
      <c r="AM38" s="159" t="str">
        <f>IFERROR(VLOOKUP(Table1[[#This Row],[RespondentID]],'All Data'!$A39:$CN611,88,FALSE),"unknown")</f>
        <v>$50,000 to $74,999</v>
      </c>
      <c r="AN38" s="159" t="str">
        <f>IFERROR(VLOOKUP(Table1[[#This Row],[RespondentID]],'All Data'!$A39:$CN611,89,FALSE),"unknown")</f>
        <v>Some college</v>
      </c>
      <c r="AO38" s="159" t="str">
        <f>IFERROR(VLOOKUP(Table1[[#This Row],[RespondentID]],'All Data'!$A39:$CN611,90,FALSE),"unknown")</f>
        <v>Employed for wages</v>
      </c>
      <c r="AP38" s="159" t="str">
        <f>IFERROR(VLOOKUP(Table1[[#This Row],[RespondentID]],'All Data'!$A39:$CN611,91,FALSE),"unknown")</f>
        <v>Yes</v>
      </c>
      <c r="AQ38" s="159" t="str">
        <f>IFERROR(VLOOKUP(Table1[[#This Row],[RespondentID]],'All Data'!$A39:$CN611,92,FALSE),"unknown")</f>
        <v>Yes</v>
      </c>
    </row>
    <row r="39" spans="1:43" ht="16" x14ac:dyDescent="0.45">
      <c r="A39" s="6">
        <v>5678055433</v>
      </c>
      <c r="B39" s="6"/>
      <c r="C39" s="6"/>
      <c r="D39" s="6"/>
      <c r="E39" s="6"/>
      <c r="F39" s="6" t="s">
        <v>35</v>
      </c>
      <c r="G39" s="6"/>
      <c r="H39" s="6" t="s">
        <v>37</v>
      </c>
      <c r="I39" s="6" t="s">
        <v>38</v>
      </c>
      <c r="J39" s="6"/>
      <c r="K39" s="6"/>
      <c r="L39" s="10"/>
      <c r="M39" s="10">
        <f t="shared" ref="M39" si="189">COUNTA(B39:L39)</f>
        <v>3</v>
      </c>
      <c r="N39" s="10">
        <f t="shared" ref="N39" si="190">3/M39</f>
        <v>1</v>
      </c>
      <c r="O39" s="10"/>
      <c r="P39" s="10">
        <f t="shared" si="1"/>
        <v>0</v>
      </c>
      <c r="Q39" s="10">
        <f t="shared" si="2"/>
        <v>0</v>
      </c>
      <c r="R39" s="10">
        <f t="shared" si="3"/>
        <v>0</v>
      </c>
      <c r="S39" s="10">
        <f t="shared" si="4"/>
        <v>0</v>
      </c>
      <c r="T39" s="10">
        <f t="shared" si="5"/>
        <v>1</v>
      </c>
      <c r="U39" s="10">
        <f t="shared" si="6"/>
        <v>0</v>
      </c>
      <c r="V39" s="34">
        <f t="shared" si="7"/>
        <v>1</v>
      </c>
      <c r="W39" s="10">
        <f t="shared" si="8"/>
        <v>1</v>
      </c>
      <c r="X39" s="10">
        <f t="shared" si="9"/>
        <v>0</v>
      </c>
      <c r="Y39" s="10">
        <f t="shared" si="10"/>
        <v>0</v>
      </c>
      <c r="Z39" s="10"/>
      <c r="AA39" s="10"/>
      <c r="AB39" s="10">
        <f t="shared" ref="AB39" si="191">SUM(P39:Z39)</f>
        <v>3</v>
      </c>
      <c r="AC39" s="10">
        <f t="shared" ref="AC39" si="192">M39</f>
        <v>3</v>
      </c>
      <c r="AD39" s="10" t="str">
        <f t="shared" ref="AD39" si="193">IF(AB39=AC39,"Correct",IF(AB39=3,"Correct","Wrong"))</f>
        <v>Correct</v>
      </c>
      <c r="AE39" s="10"/>
      <c r="AF39" s="159" t="str">
        <f>IFERROR(VLOOKUP(Table1[[#This Row],[RespondentID]],'All Data'!$A40:$CN612,81,FALSE),"unknown")</f>
        <v>Male</v>
      </c>
      <c r="AG39" s="159">
        <f>IFERROR(VLOOKUP(Table1[[#This Row],[RespondentID]],'All Data'!$A40:$CN612,82,FALSE),"unknown")</f>
        <v>29</v>
      </c>
      <c r="AH39" s="159" t="str">
        <f>IFERROR(VLOOKUP(Table1[[#This Row],[RespondentID]],'All Data'!$A40:$CN612,83,FALSE),"unknown")</f>
        <v>Suffolk</v>
      </c>
      <c r="AI39" s="159" t="str">
        <f>IFERROR(VLOOKUP(Table1[[#This Row],[RespondentID]],'All Data'!$A40:$CN612,84,FALSE),"unknown")</f>
        <v>Stony Brook, 11790</v>
      </c>
      <c r="AJ39" s="159" t="str">
        <f>IFERROR(VLOOKUP(Table1[[#This Row],[RespondentID]],'All Data'!$A40:$CN612,85,FALSE),"unknown")</f>
        <v>White/Caucasian</v>
      </c>
      <c r="AK39" s="159" t="str">
        <f>IFERROR(VLOOKUP(Table1[[#This Row],[RespondentID]],'All Data'!$A40:$CN612,86,FALSE),"unknown")</f>
        <v>No</v>
      </c>
      <c r="AL39" s="159" t="str">
        <f>IFERROR(VLOOKUP(Table1[[#This Row],[RespondentID]],'All Data'!$A40:$CN612,87,FALSE),"unknown")</f>
        <v xml:space="preserve">English </v>
      </c>
      <c r="AM39" s="159" t="str">
        <f>IFERROR(VLOOKUP(Table1[[#This Row],[RespondentID]],'All Data'!$A40:$CN612,88,FALSE),"unknown")</f>
        <v>$75,000 to $125,000</v>
      </c>
      <c r="AN39" s="159" t="str">
        <f>IFERROR(VLOOKUP(Table1[[#This Row],[RespondentID]],'All Data'!$A40:$CN612,89,FALSE),"unknown")</f>
        <v>College graduate</v>
      </c>
      <c r="AO39" s="159" t="str">
        <f>IFERROR(VLOOKUP(Table1[[#This Row],[RespondentID]],'All Data'!$A40:$CN612,90,FALSE),"unknown")</f>
        <v>Employed for wages</v>
      </c>
      <c r="AP39" s="159" t="str">
        <f>IFERROR(VLOOKUP(Table1[[#This Row],[RespondentID]],'All Data'!$A40:$CN612,91,FALSE),"unknown")</f>
        <v>Yes</v>
      </c>
      <c r="AQ39" s="159" t="str">
        <f>IFERROR(VLOOKUP(Table1[[#This Row],[RespondentID]],'All Data'!$A40:$CN612,92,FALSE),"unknown")</f>
        <v>Yes</v>
      </c>
    </row>
    <row r="40" spans="1:43" ht="16" x14ac:dyDescent="0.45">
      <c r="A40" s="6">
        <v>5678051723</v>
      </c>
      <c r="B40" s="6" t="s">
        <v>31</v>
      </c>
      <c r="C40" s="6"/>
      <c r="D40" s="6"/>
      <c r="E40" s="6"/>
      <c r="F40" s="6"/>
      <c r="G40" s="6"/>
      <c r="H40" s="6" t="s">
        <v>37</v>
      </c>
      <c r="I40" s="6"/>
      <c r="J40" s="6"/>
      <c r="K40" s="6" t="s">
        <v>40</v>
      </c>
      <c r="L40" s="9"/>
      <c r="M40" s="9">
        <f t="shared" ref="M40" si="194">COUNTA(B40:L40)</f>
        <v>3</v>
      </c>
      <c r="N40" s="9">
        <f t="shared" ref="N40" si="195">3/M40</f>
        <v>1</v>
      </c>
      <c r="O40" s="9"/>
      <c r="P40" s="9">
        <f t="shared" si="1"/>
        <v>1</v>
      </c>
      <c r="Q40" s="9">
        <f t="shared" si="2"/>
        <v>0</v>
      </c>
      <c r="R40" s="9">
        <f t="shared" si="3"/>
        <v>0</v>
      </c>
      <c r="S40" s="9">
        <f t="shared" si="4"/>
        <v>0</v>
      </c>
      <c r="T40" s="9">
        <f t="shared" si="5"/>
        <v>0</v>
      </c>
      <c r="U40" s="9">
        <f t="shared" si="6"/>
        <v>0</v>
      </c>
      <c r="V40" s="34">
        <f t="shared" si="7"/>
        <v>1</v>
      </c>
      <c r="W40" s="9">
        <f t="shared" si="8"/>
        <v>0</v>
      </c>
      <c r="X40" s="9">
        <f t="shared" si="9"/>
        <v>0</v>
      </c>
      <c r="Y40" s="9">
        <f t="shared" si="10"/>
        <v>1</v>
      </c>
      <c r="Z40" s="9"/>
      <c r="AA40" s="9"/>
      <c r="AB40" s="9">
        <f t="shared" ref="AB40" si="196">SUM(P40:Z40)</f>
        <v>3</v>
      </c>
      <c r="AC40" s="9">
        <f t="shared" ref="AC40" si="197">M40</f>
        <v>3</v>
      </c>
      <c r="AD40" s="9" t="str">
        <f t="shared" ref="AD40" si="198">IF(AB40=AC40,"Correct",IF(AB40=3,"Correct","Wrong"))</f>
        <v>Correct</v>
      </c>
      <c r="AE40" s="9"/>
      <c r="AF40" s="159" t="str">
        <f>IFERROR(VLOOKUP(Table1[[#This Row],[RespondentID]],'All Data'!$A41:$CN613,81,FALSE),"unknown")</f>
        <v>Male</v>
      </c>
      <c r="AG40" s="159">
        <f>IFERROR(VLOOKUP(Table1[[#This Row],[RespondentID]],'All Data'!$A41:$CN613,82,FALSE),"unknown")</f>
        <v>65</v>
      </c>
      <c r="AH40" s="159" t="str">
        <f>IFERROR(VLOOKUP(Table1[[#This Row],[RespondentID]],'All Data'!$A41:$CN613,83,FALSE),"unknown")</f>
        <v>Suffolk</v>
      </c>
      <c r="AI40" s="159" t="str">
        <f>IFERROR(VLOOKUP(Table1[[#This Row],[RespondentID]],'All Data'!$A41:$CN613,84,FALSE),"unknown")</f>
        <v>Holbrook, 11741</v>
      </c>
      <c r="AJ40" s="159" t="str">
        <f>IFERROR(VLOOKUP(Table1[[#This Row],[RespondentID]],'All Data'!$A41:$CN613,85,FALSE),"unknown")</f>
        <v>White/Caucasian</v>
      </c>
      <c r="AK40" s="159" t="str">
        <f>IFERROR(VLOOKUP(Table1[[#This Row],[RespondentID]],'All Data'!$A41:$CN613,86,FALSE),"unknown")</f>
        <v>No</v>
      </c>
      <c r="AL40" s="159" t="str">
        <f>IFERROR(VLOOKUP(Table1[[#This Row],[RespondentID]],'All Data'!$A41:$CN613,87,FALSE),"unknown")</f>
        <v xml:space="preserve">English </v>
      </c>
      <c r="AM40" s="159" t="str">
        <f>IFERROR(VLOOKUP(Table1[[#This Row],[RespondentID]],'All Data'!$A41:$CN613,88,FALSE),"unknown")</f>
        <v>$75,000 to $125,000</v>
      </c>
      <c r="AN40" s="159" t="str">
        <f>IFERROR(VLOOKUP(Table1[[#This Row],[RespondentID]],'All Data'!$A41:$CN613,89,FALSE),"unknown")</f>
        <v>Graduate school</v>
      </c>
      <c r="AO40" s="159" t="str">
        <f>IFERROR(VLOOKUP(Table1[[#This Row],[RespondentID]],'All Data'!$A41:$CN613,90,FALSE),"unknown")</f>
        <v>Retired</v>
      </c>
      <c r="AP40" s="159" t="str">
        <f>IFERROR(VLOOKUP(Table1[[#This Row],[RespondentID]],'All Data'!$A41:$CN613,91,FALSE),"unknown")</f>
        <v>Yes</v>
      </c>
      <c r="AQ40" s="159" t="str">
        <f>IFERROR(VLOOKUP(Table1[[#This Row],[RespondentID]],'All Data'!$A41:$CN613,92,FALSE),"unknown")</f>
        <v>Yes</v>
      </c>
    </row>
    <row r="41" spans="1:43" ht="16" x14ac:dyDescent="0.45">
      <c r="A41" s="6">
        <v>5678049260</v>
      </c>
      <c r="B41" s="6"/>
      <c r="C41" s="6"/>
      <c r="D41" s="6"/>
      <c r="E41" s="6"/>
      <c r="F41" s="6"/>
      <c r="G41" s="6" t="s">
        <v>36</v>
      </c>
      <c r="H41" s="6"/>
      <c r="I41" s="6"/>
      <c r="J41" s="6"/>
      <c r="K41" s="6"/>
      <c r="L41" s="10"/>
      <c r="M41" s="10">
        <f t="shared" ref="M41" si="199">COUNTA(B41:L41)</f>
        <v>1</v>
      </c>
      <c r="N41" s="10">
        <f t="shared" ref="N41" si="200">3/M41</f>
        <v>3</v>
      </c>
      <c r="O41" s="10"/>
      <c r="P41" s="10">
        <f t="shared" si="1"/>
        <v>0</v>
      </c>
      <c r="Q41" s="10">
        <f t="shared" si="2"/>
        <v>0</v>
      </c>
      <c r="R41" s="10">
        <f t="shared" si="3"/>
        <v>0</v>
      </c>
      <c r="S41" s="10">
        <f t="shared" si="4"/>
        <v>0</v>
      </c>
      <c r="T41" s="10">
        <f t="shared" si="5"/>
        <v>0</v>
      </c>
      <c r="U41" s="10">
        <f t="shared" si="6"/>
        <v>1</v>
      </c>
      <c r="V41" s="34">
        <f t="shared" si="7"/>
        <v>0</v>
      </c>
      <c r="W41" s="10">
        <f t="shared" si="8"/>
        <v>0</v>
      </c>
      <c r="X41" s="10">
        <f t="shared" si="9"/>
        <v>0</v>
      </c>
      <c r="Y41" s="10">
        <f t="shared" si="10"/>
        <v>0</v>
      </c>
      <c r="Z41" s="10"/>
      <c r="AA41" s="10"/>
      <c r="AB41" s="10">
        <f t="shared" ref="AB41" si="201">SUM(P41:Z41)</f>
        <v>1</v>
      </c>
      <c r="AC41" s="10">
        <f t="shared" ref="AC41" si="202">M41</f>
        <v>1</v>
      </c>
      <c r="AD41" s="10" t="str">
        <f t="shared" ref="AD41" si="203">IF(AB41=AC41,"Correct",IF(AB41=3,"Correct","Wrong"))</f>
        <v>Correct</v>
      </c>
      <c r="AE41" s="10"/>
      <c r="AF41" s="159" t="str">
        <f>IFERROR(VLOOKUP(Table1[[#This Row],[RespondentID]],'All Data'!$A42:$CN614,81,FALSE),"unknown")</f>
        <v>Male</v>
      </c>
      <c r="AG41" s="159">
        <f>IFERROR(VLOOKUP(Table1[[#This Row],[RespondentID]],'All Data'!$A42:$CN614,82,FALSE),"unknown")</f>
        <v>79</v>
      </c>
      <c r="AH41" s="159" t="str">
        <f>IFERROR(VLOOKUP(Table1[[#This Row],[RespondentID]],'All Data'!$A42:$CN614,83,FALSE),"unknown")</f>
        <v>Nassau</v>
      </c>
      <c r="AI41" s="159" t="str">
        <f>IFERROR(VLOOKUP(Table1[[#This Row],[RespondentID]],'All Data'!$A42:$CN614,84,FALSE),"unknown")</f>
        <v>Plainview, 11803</v>
      </c>
      <c r="AJ41" s="159" t="str">
        <f>IFERROR(VLOOKUP(Table1[[#This Row],[RespondentID]],'All Data'!$A42:$CN614,85,FALSE),"unknown")</f>
        <v>White/Caucasian</v>
      </c>
      <c r="AK41" s="159" t="str">
        <f>IFERROR(VLOOKUP(Table1[[#This Row],[RespondentID]],'All Data'!$A42:$CN614,86,FALSE),"unknown")</f>
        <v>No</v>
      </c>
      <c r="AL41" s="159" t="str">
        <f>IFERROR(VLOOKUP(Table1[[#This Row],[RespondentID]],'All Data'!$A42:$CN614,87,FALSE),"unknown")</f>
        <v xml:space="preserve">English </v>
      </c>
      <c r="AM41" s="159" t="str">
        <f>IFERROR(VLOOKUP(Table1[[#This Row],[RespondentID]],'All Data'!$A42:$CN614,88,FALSE),"unknown")</f>
        <v>$75,000 to $125,000</v>
      </c>
      <c r="AN41" s="159" t="str">
        <f>IFERROR(VLOOKUP(Table1[[#This Row],[RespondentID]],'All Data'!$A42:$CN614,89,FALSE),"unknown")</f>
        <v>Graduate school</v>
      </c>
      <c r="AO41" s="159" t="str">
        <f>IFERROR(VLOOKUP(Table1[[#This Row],[RespondentID]],'All Data'!$A42:$CN614,90,FALSE),"unknown")</f>
        <v>Retired</v>
      </c>
      <c r="AP41" s="159" t="str">
        <f>IFERROR(VLOOKUP(Table1[[#This Row],[RespondentID]],'All Data'!$A42:$CN614,91,FALSE),"unknown")</f>
        <v>Yes</v>
      </c>
      <c r="AQ41" s="159" t="str">
        <f>IFERROR(VLOOKUP(Table1[[#This Row],[RespondentID]],'All Data'!$A42:$CN614,92,FALSE),"unknown")</f>
        <v>Yes</v>
      </c>
    </row>
    <row r="42" spans="1:43" ht="16" x14ac:dyDescent="0.45">
      <c r="A42" s="6">
        <v>5677807483</v>
      </c>
      <c r="B42" s="6"/>
      <c r="C42" s="6"/>
      <c r="D42" s="6" t="s">
        <v>33</v>
      </c>
      <c r="E42" s="6"/>
      <c r="F42" s="6"/>
      <c r="G42" s="6"/>
      <c r="H42" s="6"/>
      <c r="I42" s="6" t="s">
        <v>38</v>
      </c>
      <c r="J42" s="6"/>
      <c r="K42" s="6" t="s">
        <v>40</v>
      </c>
      <c r="L42" s="9"/>
      <c r="M42" s="9">
        <f t="shared" ref="M42" si="204">COUNTA(B42:L42)</f>
        <v>3</v>
      </c>
      <c r="N42" s="9">
        <f t="shared" ref="N42" si="205">3/M42</f>
        <v>1</v>
      </c>
      <c r="O42" s="9"/>
      <c r="P42" s="9">
        <f t="shared" si="1"/>
        <v>0</v>
      </c>
      <c r="Q42" s="9">
        <f t="shared" si="2"/>
        <v>0</v>
      </c>
      <c r="R42" s="9">
        <f t="shared" si="3"/>
        <v>1</v>
      </c>
      <c r="S42" s="9">
        <f t="shared" si="4"/>
        <v>0</v>
      </c>
      <c r="T42" s="9">
        <f t="shared" si="5"/>
        <v>0</v>
      </c>
      <c r="U42" s="9">
        <f t="shared" si="6"/>
        <v>0</v>
      </c>
      <c r="V42" s="34">
        <f t="shared" si="7"/>
        <v>0</v>
      </c>
      <c r="W42" s="9">
        <f t="shared" si="8"/>
        <v>1</v>
      </c>
      <c r="X42" s="9">
        <f t="shared" si="9"/>
        <v>0</v>
      </c>
      <c r="Y42" s="9">
        <f t="shared" si="10"/>
        <v>1</v>
      </c>
      <c r="Z42" s="9"/>
      <c r="AA42" s="9"/>
      <c r="AB42" s="9">
        <f t="shared" ref="AB42" si="206">SUM(P42:Z42)</f>
        <v>3</v>
      </c>
      <c r="AC42" s="9">
        <f t="shared" ref="AC42" si="207">M42</f>
        <v>3</v>
      </c>
      <c r="AD42" s="9" t="str">
        <f t="shared" ref="AD42" si="208">IF(AB42=AC42,"Correct",IF(AB42=3,"Correct","Wrong"))</f>
        <v>Correct</v>
      </c>
      <c r="AE42" s="9"/>
      <c r="AF42" s="159" t="str">
        <f>IFERROR(VLOOKUP(Table1[[#This Row],[RespondentID]],'All Data'!$A43:$CN615,81,FALSE),"unknown")</f>
        <v>Male</v>
      </c>
      <c r="AG42" s="159">
        <f>IFERROR(VLOOKUP(Table1[[#This Row],[RespondentID]],'All Data'!$A43:$CN615,82,FALSE),"unknown")</f>
        <v>50</v>
      </c>
      <c r="AH42" s="159" t="str">
        <f>IFERROR(VLOOKUP(Table1[[#This Row],[RespondentID]],'All Data'!$A43:$CN615,83,FALSE),"unknown")</f>
        <v>Suffolk</v>
      </c>
      <c r="AI42" s="159" t="str">
        <f>IFERROR(VLOOKUP(Table1[[#This Row],[RespondentID]],'All Data'!$A43:$CN615,84,FALSE),"unknown")</f>
        <v>Deer Park, 11729</v>
      </c>
      <c r="AJ42" s="159" t="str">
        <f>IFERROR(VLOOKUP(Table1[[#This Row],[RespondentID]],'All Data'!$A43:$CN615,85,FALSE),"unknown")</f>
        <v>White/Caucasian</v>
      </c>
      <c r="AK42" s="159" t="str">
        <f>IFERROR(VLOOKUP(Table1[[#This Row],[RespondentID]],'All Data'!$A43:$CN615,86,FALSE),"unknown")</f>
        <v>No</v>
      </c>
      <c r="AL42" s="159" t="str">
        <f>IFERROR(VLOOKUP(Table1[[#This Row],[RespondentID]],'All Data'!$A43:$CN615,87,FALSE),"unknown")</f>
        <v xml:space="preserve">English </v>
      </c>
      <c r="AM42" s="159" t="str">
        <f>IFERROR(VLOOKUP(Table1[[#This Row],[RespondentID]],'All Data'!$A43:$CN615,88,FALSE),"unknown")</f>
        <v>$50,000 to $74,999</v>
      </c>
      <c r="AN42" s="159" t="str">
        <f>IFERROR(VLOOKUP(Table1[[#This Row],[RespondentID]],'All Data'!$A43:$CN615,89,FALSE),"unknown")</f>
        <v>Some college</v>
      </c>
      <c r="AO42" s="159" t="str">
        <f>IFERROR(VLOOKUP(Table1[[#This Row],[RespondentID]],'All Data'!$A43:$CN615,90,FALSE),"unknown")</f>
        <v>Employed for wages</v>
      </c>
      <c r="AP42" s="159" t="str">
        <f>IFERROR(VLOOKUP(Table1[[#This Row],[RespondentID]],'All Data'!$A43:$CN615,91,FALSE),"unknown")</f>
        <v>Yes</v>
      </c>
      <c r="AQ42" s="159" t="str">
        <f>IFERROR(VLOOKUP(Table1[[#This Row],[RespondentID]],'All Data'!$A43:$CN615,92,FALSE),"unknown")</f>
        <v>No</v>
      </c>
    </row>
    <row r="43" spans="1:43" ht="16" x14ac:dyDescent="0.45">
      <c r="A43" s="6">
        <v>5677677729</v>
      </c>
      <c r="B43" s="6"/>
      <c r="C43" s="6"/>
      <c r="D43" s="6"/>
      <c r="E43" s="6"/>
      <c r="F43" s="6"/>
      <c r="G43" s="6" t="s">
        <v>36</v>
      </c>
      <c r="H43" s="6"/>
      <c r="I43" s="6"/>
      <c r="J43" s="6"/>
      <c r="K43" s="6"/>
      <c r="L43" s="10"/>
      <c r="M43" s="10">
        <f t="shared" ref="M43" si="209">COUNTA(B43:L43)</f>
        <v>1</v>
      </c>
      <c r="N43" s="10">
        <f t="shared" ref="N43" si="210">3/M43</f>
        <v>3</v>
      </c>
      <c r="O43" s="10"/>
      <c r="P43" s="10">
        <f t="shared" si="1"/>
        <v>0</v>
      </c>
      <c r="Q43" s="10">
        <f t="shared" si="2"/>
        <v>0</v>
      </c>
      <c r="R43" s="10">
        <f t="shared" si="3"/>
        <v>0</v>
      </c>
      <c r="S43" s="10">
        <f t="shared" si="4"/>
        <v>0</v>
      </c>
      <c r="T43" s="10">
        <f t="shared" si="5"/>
        <v>0</v>
      </c>
      <c r="U43" s="10">
        <f t="shared" si="6"/>
        <v>1</v>
      </c>
      <c r="V43" s="34">
        <f t="shared" si="7"/>
        <v>0</v>
      </c>
      <c r="W43" s="10">
        <f t="shared" si="8"/>
        <v>0</v>
      </c>
      <c r="X43" s="10">
        <f t="shared" si="9"/>
        <v>0</v>
      </c>
      <c r="Y43" s="10">
        <f t="shared" si="10"/>
        <v>0</v>
      </c>
      <c r="Z43" s="10"/>
      <c r="AA43" s="10"/>
      <c r="AB43" s="10">
        <f t="shared" ref="AB43" si="211">SUM(P43:Z43)</f>
        <v>1</v>
      </c>
      <c r="AC43" s="10">
        <f t="shared" ref="AC43" si="212">M43</f>
        <v>1</v>
      </c>
      <c r="AD43" s="10" t="str">
        <f t="shared" ref="AD43" si="213">IF(AB43=AC43,"Correct",IF(AB43=3,"Correct","Wrong"))</f>
        <v>Correct</v>
      </c>
      <c r="AE43" s="10"/>
      <c r="AF43" s="159" t="str">
        <f>IFERROR(VLOOKUP(Table1[[#This Row],[RespondentID]],'All Data'!$A44:$CN616,81,FALSE),"unknown")</f>
        <v>Female</v>
      </c>
      <c r="AG43" s="159">
        <f>IFERROR(VLOOKUP(Table1[[#This Row],[RespondentID]],'All Data'!$A44:$CN616,82,FALSE),"unknown")</f>
        <v>50</v>
      </c>
      <c r="AH43" s="159" t="str">
        <f>IFERROR(VLOOKUP(Table1[[#This Row],[RespondentID]],'All Data'!$A44:$CN616,83,FALSE),"unknown")</f>
        <v>Suffolk</v>
      </c>
      <c r="AI43" s="159" t="str">
        <f>IFERROR(VLOOKUP(Table1[[#This Row],[RespondentID]],'All Data'!$A44:$CN616,84,FALSE),"unknown")</f>
        <v>Huntington Station, 11746</v>
      </c>
      <c r="AJ43" s="159" t="str">
        <f>IFERROR(VLOOKUP(Table1[[#This Row],[RespondentID]],'All Data'!$A44:$CN616,85,FALSE),"unknown")</f>
        <v>White/Caucasian</v>
      </c>
      <c r="AK43" s="159" t="str">
        <f>IFERROR(VLOOKUP(Table1[[#This Row],[RespondentID]],'All Data'!$A44:$CN616,86,FALSE),"unknown")</f>
        <v>No</v>
      </c>
      <c r="AL43" s="159" t="str">
        <f>IFERROR(VLOOKUP(Table1[[#This Row],[RespondentID]],'All Data'!$A44:$CN616,87,FALSE),"unknown")</f>
        <v xml:space="preserve">English Italian </v>
      </c>
      <c r="AM43" s="159" t="str">
        <f>IFERROR(VLOOKUP(Table1[[#This Row],[RespondentID]],'All Data'!$A44:$CN616,88,FALSE),"unknown")</f>
        <v>Over $125,000</v>
      </c>
      <c r="AN43" s="159" t="str">
        <f>IFERROR(VLOOKUP(Table1[[#This Row],[RespondentID]],'All Data'!$A44:$CN616,89,FALSE),"unknown")</f>
        <v>College graduate</v>
      </c>
      <c r="AO43" s="159" t="str">
        <f>IFERROR(VLOOKUP(Table1[[#This Row],[RespondentID]],'All Data'!$A44:$CN616,90,FALSE),"unknown")</f>
        <v>Employed for wages</v>
      </c>
      <c r="AP43" s="159" t="str">
        <f>IFERROR(VLOOKUP(Table1[[#This Row],[RespondentID]],'All Data'!$A44:$CN616,91,FALSE),"unknown")</f>
        <v>Yes</v>
      </c>
      <c r="AQ43" s="159" t="str">
        <f>IFERROR(VLOOKUP(Table1[[#This Row],[RespondentID]],'All Data'!$A44:$CN616,92,FALSE),"unknown")</f>
        <v>Yes</v>
      </c>
    </row>
    <row r="44" spans="1:43" ht="16" x14ac:dyDescent="0.45">
      <c r="A44" s="6">
        <v>5677654392</v>
      </c>
      <c r="B44" s="6" t="s">
        <v>31</v>
      </c>
      <c r="C44" s="6"/>
      <c r="D44" s="6" t="s">
        <v>33</v>
      </c>
      <c r="E44" s="6"/>
      <c r="F44" s="6"/>
      <c r="G44" s="6"/>
      <c r="H44" s="6"/>
      <c r="I44" s="6" t="s">
        <v>38</v>
      </c>
      <c r="J44" s="6"/>
      <c r="K44" s="6"/>
      <c r="L44" s="9"/>
      <c r="M44" s="9">
        <f t="shared" ref="M44" si="214">COUNTA(B44:L44)</f>
        <v>3</v>
      </c>
      <c r="N44" s="9">
        <f t="shared" ref="N44" si="215">3/M44</f>
        <v>1</v>
      </c>
      <c r="O44" s="9"/>
      <c r="P44" s="9">
        <f t="shared" si="1"/>
        <v>1</v>
      </c>
      <c r="Q44" s="9">
        <f t="shared" si="2"/>
        <v>0</v>
      </c>
      <c r="R44" s="9">
        <f t="shared" si="3"/>
        <v>1</v>
      </c>
      <c r="S44" s="9">
        <f t="shared" si="4"/>
        <v>0</v>
      </c>
      <c r="T44" s="9">
        <f t="shared" si="5"/>
        <v>0</v>
      </c>
      <c r="U44" s="9">
        <f t="shared" si="6"/>
        <v>0</v>
      </c>
      <c r="V44" s="34">
        <f t="shared" si="7"/>
        <v>0</v>
      </c>
      <c r="W44" s="9">
        <f t="shared" si="8"/>
        <v>1</v>
      </c>
      <c r="X44" s="9">
        <f t="shared" si="9"/>
        <v>0</v>
      </c>
      <c r="Y44" s="9">
        <f t="shared" si="10"/>
        <v>0</v>
      </c>
      <c r="Z44" s="9"/>
      <c r="AA44" s="9"/>
      <c r="AB44" s="9">
        <f t="shared" ref="AB44" si="216">SUM(P44:Z44)</f>
        <v>3</v>
      </c>
      <c r="AC44" s="9">
        <f t="shared" ref="AC44" si="217">M44</f>
        <v>3</v>
      </c>
      <c r="AD44" s="9" t="str">
        <f t="shared" ref="AD44" si="218">IF(AB44=AC44,"Correct",IF(AB44=3,"Correct","Wrong"))</f>
        <v>Correct</v>
      </c>
      <c r="AE44" s="9"/>
      <c r="AF44" s="159" t="str">
        <f>IFERROR(VLOOKUP(Table1[[#This Row],[RespondentID]],'All Data'!$A45:$CN617,81,FALSE),"unknown")</f>
        <v>Female</v>
      </c>
      <c r="AG44" s="159">
        <f>IFERROR(VLOOKUP(Table1[[#This Row],[RespondentID]],'All Data'!$A45:$CN617,82,FALSE),"unknown")</f>
        <v>38</v>
      </c>
      <c r="AH44" s="159" t="str">
        <f>IFERROR(VLOOKUP(Table1[[#This Row],[RespondentID]],'All Data'!$A45:$CN617,83,FALSE),"unknown")</f>
        <v>Suffolk</v>
      </c>
      <c r="AI44" s="159" t="str">
        <f>IFERROR(VLOOKUP(Table1[[#This Row],[RespondentID]],'All Data'!$A45:$CN617,84,FALSE),"unknown")</f>
        <v>Manorville, 11949</v>
      </c>
      <c r="AJ44" s="159" t="str">
        <f>IFERROR(VLOOKUP(Table1[[#This Row],[RespondentID]],'All Data'!$A45:$CN617,85,FALSE),"unknown")</f>
        <v>White/Caucasian</v>
      </c>
      <c r="AK44" s="159" t="str">
        <f>IFERROR(VLOOKUP(Table1[[#This Row],[RespondentID]],'All Data'!$A45:$CN617,86,FALSE),"unknown")</f>
        <v>No</v>
      </c>
      <c r="AL44" s="159" t="str">
        <f>IFERROR(VLOOKUP(Table1[[#This Row],[RespondentID]],'All Data'!$A45:$CN617,87,FALSE),"unknown")</f>
        <v xml:space="preserve">English </v>
      </c>
      <c r="AM44" s="159" t="str">
        <f>IFERROR(VLOOKUP(Table1[[#This Row],[RespondentID]],'All Data'!$A45:$CN617,88,FALSE),"unknown")</f>
        <v>$35,000 to $49,999</v>
      </c>
      <c r="AN44" s="159" t="str">
        <f>IFERROR(VLOOKUP(Table1[[#This Row],[RespondentID]],'All Data'!$A45:$CN617,89,FALSE),"unknown")</f>
        <v>Graduate school</v>
      </c>
      <c r="AO44" s="159" t="str">
        <f>IFERROR(VLOOKUP(Table1[[#This Row],[RespondentID]],'All Data'!$A45:$CN617,90,FALSE),"unknown")</f>
        <v>Employed for wages</v>
      </c>
      <c r="AP44" s="159" t="str">
        <f>IFERROR(VLOOKUP(Table1[[#This Row],[RespondentID]],'All Data'!$A45:$CN617,91,FALSE),"unknown")</f>
        <v>Yes</v>
      </c>
      <c r="AQ44" s="159" t="str">
        <f>IFERROR(VLOOKUP(Table1[[#This Row],[RespondentID]],'All Data'!$A45:$CN617,92,FALSE),"unknown")</f>
        <v>Yes</v>
      </c>
    </row>
    <row r="45" spans="1:43" ht="16" x14ac:dyDescent="0.45">
      <c r="A45" s="6">
        <v>5677436994</v>
      </c>
      <c r="B45" s="6"/>
      <c r="C45" s="6" t="s">
        <v>32</v>
      </c>
      <c r="D45" s="6" t="s">
        <v>33</v>
      </c>
      <c r="E45" s="6"/>
      <c r="F45" s="6"/>
      <c r="G45" s="6"/>
      <c r="H45" s="6"/>
      <c r="I45" s="6"/>
      <c r="J45" s="6"/>
      <c r="K45" s="6" t="s">
        <v>40</v>
      </c>
      <c r="L45" s="10"/>
      <c r="M45" s="10">
        <f t="shared" ref="M45" si="219">COUNTA(B45:L45)</f>
        <v>3</v>
      </c>
      <c r="N45" s="10">
        <f t="shared" ref="N45" si="220">3/M45</f>
        <v>1</v>
      </c>
      <c r="O45" s="10"/>
      <c r="P45" s="10">
        <f t="shared" si="1"/>
        <v>0</v>
      </c>
      <c r="Q45" s="10">
        <f t="shared" si="2"/>
        <v>1</v>
      </c>
      <c r="R45" s="10">
        <f t="shared" si="3"/>
        <v>1</v>
      </c>
      <c r="S45" s="10">
        <f t="shared" si="4"/>
        <v>0</v>
      </c>
      <c r="T45" s="10">
        <f t="shared" si="5"/>
        <v>0</v>
      </c>
      <c r="U45" s="10">
        <f t="shared" si="6"/>
        <v>0</v>
      </c>
      <c r="V45" s="34">
        <f t="shared" si="7"/>
        <v>0</v>
      </c>
      <c r="W45" s="10">
        <f t="shared" si="8"/>
        <v>0</v>
      </c>
      <c r="X45" s="10">
        <f t="shared" si="9"/>
        <v>0</v>
      </c>
      <c r="Y45" s="10">
        <f t="shared" si="10"/>
        <v>1</v>
      </c>
      <c r="Z45" s="10"/>
      <c r="AA45" s="10"/>
      <c r="AB45" s="10">
        <f t="shared" ref="AB45" si="221">SUM(P45:Z45)</f>
        <v>3</v>
      </c>
      <c r="AC45" s="10">
        <f t="shared" ref="AC45" si="222">M45</f>
        <v>3</v>
      </c>
      <c r="AD45" s="10" t="str">
        <f t="shared" ref="AD45" si="223">IF(AB45=AC45,"Correct",IF(AB45=3,"Correct","Wrong"))</f>
        <v>Correct</v>
      </c>
      <c r="AE45" s="10"/>
      <c r="AF45" s="159" t="str">
        <f>IFERROR(VLOOKUP(Table1[[#This Row],[RespondentID]],'All Data'!$A46:$CN618,81,FALSE),"unknown")</f>
        <v>Female</v>
      </c>
      <c r="AG45" s="159">
        <f>IFERROR(VLOOKUP(Table1[[#This Row],[RespondentID]],'All Data'!$A46:$CN618,82,FALSE),"unknown")</f>
        <v>38</v>
      </c>
      <c r="AH45" s="159" t="str">
        <f>IFERROR(VLOOKUP(Table1[[#This Row],[RespondentID]],'All Data'!$A46:$CN618,83,FALSE),"unknown")</f>
        <v>Suffolk</v>
      </c>
      <c r="AI45" s="159" t="str">
        <f>IFERROR(VLOOKUP(Table1[[#This Row],[RespondentID]],'All Data'!$A46:$CN618,84,FALSE),"unknown")</f>
        <v>Medford, 11763</v>
      </c>
      <c r="AJ45" s="159" t="str">
        <f>IFERROR(VLOOKUP(Table1[[#This Row],[RespondentID]],'All Data'!$A46:$CN618,85,FALSE),"unknown")</f>
        <v>White/Caucasian</v>
      </c>
      <c r="AK45" s="159" t="str">
        <f>IFERROR(VLOOKUP(Table1[[#This Row],[RespondentID]],'All Data'!$A46:$CN618,86,FALSE),"unknown")</f>
        <v>No</v>
      </c>
      <c r="AL45" s="159" t="str">
        <f>IFERROR(VLOOKUP(Table1[[#This Row],[RespondentID]],'All Data'!$A46:$CN618,87,FALSE),"unknown")</f>
        <v xml:space="preserve">English </v>
      </c>
      <c r="AM45" s="159" t="str">
        <f>IFERROR(VLOOKUP(Table1[[#This Row],[RespondentID]],'All Data'!$A46:$CN618,88,FALSE),"unknown")</f>
        <v>Over $125,000</v>
      </c>
      <c r="AN45" s="159" t="str">
        <f>IFERROR(VLOOKUP(Table1[[#This Row],[RespondentID]],'All Data'!$A46:$CN618,89,FALSE),"unknown")</f>
        <v>College graduate</v>
      </c>
      <c r="AO45" s="159" t="str">
        <f>IFERROR(VLOOKUP(Table1[[#This Row],[RespondentID]],'All Data'!$A46:$CN618,90,FALSE),"unknown")</f>
        <v>Out of work and looking for work</v>
      </c>
      <c r="AP45" s="159" t="str">
        <f>IFERROR(VLOOKUP(Table1[[#This Row],[RespondentID]],'All Data'!$A46:$CN618,91,FALSE),"unknown")</f>
        <v>Yes</v>
      </c>
      <c r="AQ45" s="159" t="str">
        <f>IFERROR(VLOOKUP(Table1[[#This Row],[RespondentID]],'All Data'!$A46:$CN618,92,FALSE),"unknown")</f>
        <v>Yes</v>
      </c>
    </row>
    <row r="46" spans="1:43" ht="16" x14ac:dyDescent="0.45">
      <c r="A46" s="6">
        <v>5677432987</v>
      </c>
      <c r="B46" s="6"/>
      <c r="C46" s="6"/>
      <c r="D46" s="6" t="s">
        <v>33</v>
      </c>
      <c r="E46" s="6"/>
      <c r="F46" s="6" t="s">
        <v>35</v>
      </c>
      <c r="G46" s="6"/>
      <c r="H46" s="6" t="s">
        <v>37</v>
      </c>
      <c r="I46" s="6"/>
      <c r="J46" s="6"/>
      <c r="K46" s="6"/>
      <c r="L46" s="9"/>
      <c r="M46" s="9">
        <f t="shared" ref="M46" si="224">COUNTA(B46:L46)</f>
        <v>3</v>
      </c>
      <c r="N46" s="9">
        <f t="shared" ref="N46" si="225">3/M46</f>
        <v>1</v>
      </c>
      <c r="O46" s="9"/>
      <c r="P46" s="9">
        <f t="shared" si="1"/>
        <v>0</v>
      </c>
      <c r="Q46" s="9">
        <f t="shared" si="2"/>
        <v>0</v>
      </c>
      <c r="R46" s="9">
        <f t="shared" si="3"/>
        <v>1</v>
      </c>
      <c r="S46" s="9">
        <f t="shared" si="4"/>
        <v>0</v>
      </c>
      <c r="T46" s="9">
        <f t="shared" si="5"/>
        <v>1</v>
      </c>
      <c r="U46" s="9">
        <f t="shared" si="6"/>
        <v>0</v>
      </c>
      <c r="V46" s="34">
        <f t="shared" si="7"/>
        <v>1</v>
      </c>
      <c r="W46" s="9">
        <f t="shared" si="8"/>
        <v>0</v>
      </c>
      <c r="X46" s="9">
        <f t="shared" si="9"/>
        <v>0</v>
      </c>
      <c r="Y46" s="9">
        <f t="shared" si="10"/>
        <v>0</v>
      </c>
      <c r="Z46" s="9"/>
      <c r="AA46" s="9"/>
      <c r="AB46" s="9">
        <f t="shared" ref="AB46" si="226">SUM(P46:Z46)</f>
        <v>3</v>
      </c>
      <c r="AC46" s="9">
        <f t="shared" ref="AC46" si="227">M46</f>
        <v>3</v>
      </c>
      <c r="AD46" s="9" t="str">
        <f t="shared" ref="AD46" si="228">IF(AB46=AC46,"Correct",IF(AB46=3,"Correct","Wrong"))</f>
        <v>Correct</v>
      </c>
      <c r="AE46" s="9"/>
      <c r="AF46" s="159" t="str">
        <f>IFERROR(VLOOKUP(Table1[[#This Row],[RespondentID]],'All Data'!$A47:$CN619,81,FALSE),"unknown")</f>
        <v>Female</v>
      </c>
      <c r="AG46" s="159">
        <f>IFERROR(VLOOKUP(Table1[[#This Row],[RespondentID]],'All Data'!$A47:$CN619,82,FALSE),"unknown")</f>
        <v>41</v>
      </c>
      <c r="AH46" s="159" t="str">
        <f>IFERROR(VLOOKUP(Table1[[#This Row],[RespondentID]],'All Data'!$A47:$CN619,83,FALSE),"unknown")</f>
        <v>Queens</v>
      </c>
      <c r="AI46" s="159">
        <f>IFERROR(VLOOKUP(Table1[[#This Row],[RespondentID]],'All Data'!$A47:$CN619,84,FALSE),"unknown")</f>
        <v>0</v>
      </c>
      <c r="AJ46" s="159" t="str">
        <f>IFERROR(VLOOKUP(Table1[[#This Row],[RespondentID]],'All Data'!$A47:$CN619,85,FALSE),"unknown")</f>
        <v>Multi-racial</v>
      </c>
      <c r="AK46" s="159" t="str">
        <f>IFERROR(VLOOKUP(Table1[[#This Row],[RespondentID]],'All Data'!$A47:$CN619,86,FALSE),"unknown")</f>
        <v>No</v>
      </c>
      <c r="AL46" s="159" t="str">
        <f>IFERROR(VLOOKUP(Table1[[#This Row],[RespondentID]],'All Data'!$A47:$CN619,87,FALSE),"unknown")</f>
        <v xml:space="preserve">English </v>
      </c>
      <c r="AM46" s="159" t="str">
        <f>IFERROR(VLOOKUP(Table1[[#This Row],[RespondentID]],'All Data'!$A47:$CN619,88,FALSE),"unknown")</f>
        <v>$35,000 to $49,999</v>
      </c>
      <c r="AN46" s="159" t="str">
        <f>IFERROR(VLOOKUP(Table1[[#This Row],[RespondentID]],'All Data'!$A47:$CN619,89,FALSE),"unknown")</f>
        <v>College graduate</v>
      </c>
      <c r="AO46" s="159" t="str">
        <f>IFERROR(VLOOKUP(Table1[[#This Row],[RespondentID]],'All Data'!$A47:$CN619,90,FALSE),"unknown")</f>
        <v>Employed for wages</v>
      </c>
      <c r="AP46" s="159" t="str">
        <f>IFERROR(VLOOKUP(Table1[[#This Row],[RespondentID]],'All Data'!$A47:$CN619,91,FALSE),"unknown")</f>
        <v>Yes</v>
      </c>
      <c r="AQ46" s="159" t="str">
        <f>IFERROR(VLOOKUP(Table1[[#This Row],[RespondentID]],'All Data'!$A47:$CN619,92,FALSE),"unknown")</f>
        <v>Yes</v>
      </c>
    </row>
    <row r="47" spans="1:43" ht="16" x14ac:dyDescent="0.45">
      <c r="A47" s="6">
        <v>5677431704</v>
      </c>
      <c r="B47" s="6"/>
      <c r="C47" s="6"/>
      <c r="D47" s="6" t="s">
        <v>33</v>
      </c>
      <c r="E47" s="6"/>
      <c r="F47" s="6"/>
      <c r="G47" s="6"/>
      <c r="H47" s="6"/>
      <c r="I47" s="6"/>
      <c r="J47" s="6"/>
      <c r="K47" s="6" t="s">
        <v>40</v>
      </c>
      <c r="L47" s="10"/>
      <c r="M47" s="10">
        <f t="shared" ref="M47" si="229">COUNTA(B47:L47)</f>
        <v>2</v>
      </c>
      <c r="N47" s="10">
        <f t="shared" ref="N47" si="230">3/M47</f>
        <v>1.5</v>
      </c>
      <c r="O47" s="10"/>
      <c r="P47" s="10">
        <f t="shared" si="1"/>
        <v>0</v>
      </c>
      <c r="Q47" s="10">
        <f t="shared" si="2"/>
        <v>0</v>
      </c>
      <c r="R47" s="10">
        <f t="shared" si="3"/>
        <v>1</v>
      </c>
      <c r="S47" s="10">
        <f t="shared" si="4"/>
        <v>0</v>
      </c>
      <c r="T47" s="10">
        <f t="shared" si="5"/>
        <v>0</v>
      </c>
      <c r="U47" s="10">
        <f t="shared" si="6"/>
        <v>0</v>
      </c>
      <c r="V47" s="34">
        <f t="shared" si="7"/>
        <v>0</v>
      </c>
      <c r="W47" s="10">
        <f t="shared" si="8"/>
        <v>0</v>
      </c>
      <c r="X47" s="10">
        <f t="shared" si="9"/>
        <v>0</v>
      </c>
      <c r="Y47" s="10">
        <f t="shared" si="10"/>
        <v>1</v>
      </c>
      <c r="Z47" s="10"/>
      <c r="AA47" s="10"/>
      <c r="AB47" s="10">
        <f t="shared" ref="AB47" si="231">SUM(P47:Z47)</f>
        <v>2</v>
      </c>
      <c r="AC47" s="10">
        <f t="shared" ref="AC47" si="232">M47</f>
        <v>2</v>
      </c>
      <c r="AD47" s="10" t="str">
        <f t="shared" ref="AD47" si="233">IF(AB47=AC47,"Correct",IF(AB47=3,"Correct","Wrong"))</f>
        <v>Correct</v>
      </c>
      <c r="AE47" s="10"/>
      <c r="AF47" s="159" t="str">
        <f>IFERROR(VLOOKUP(Table1[[#This Row],[RespondentID]],'All Data'!$A48:$CN620,81,FALSE),"unknown")</f>
        <v>Female</v>
      </c>
      <c r="AG47" s="159">
        <f>IFERROR(VLOOKUP(Table1[[#This Row],[RespondentID]],'All Data'!$A48:$CN620,82,FALSE),"unknown")</f>
        <v>47</v>
      </c>
      <c r="AH47" s="159" t="str">
        <f>IFERROR(VLOOKUP(Table1[[#This Row],[RespondentID]],'All Data'!$A48:$CN620,83,FALSE),"unknown")</f>
        <v>Suffolk</v>
      </c>
      <c r="AI47" s="159" t="str">
        <f>IFERROR(VLOOKUP(Table1[[#This Row],[RespondentID]],'All Data'!$A48:$CN620,84,FALSE),"unknown")</f>
        <v>Centereach, 11720</v>
      </c>
      <c r="AJ47" s="159" t="str">
        <f>IFERROR(VLOOKUP(Table1[[#This Row],[RespondentID]],'All Data'!$A48:$CN620,85,FALSE),"unknown")</f>
        <v>White/Caucasian</v>
      </c>
      <c r="AK47" s="159" t="str">
        <f>IFERROR(VLOOKUP(Table1[[#This Row],[RespondentID]],'All Data'!$A48:$CN620,86,FALSE),"unknown")</f>
        <v>No</v>
      </c>
      <c r="AL47" s="159" t="str">
        <f>IFERROR(VLOOKUP(Table1[[#This Row],[RespondentID]],'All Data'!$A48:$CN620,87,FALSE),"unknown")</f>
        <v xml:space="preserve">English </v>
      </c>
      <c r="AM47" s="159" t="str">
        <f>IFERROR(VLOOKUP(Table1[[#This Row],[RespondentID]],'All Data'!$A48:$CN620,88,FALSE),"unknown")</f>
        <v>$75,000 to $125,000</v>
      </c>
      <c r="AN47" s="159" t="str">
        <f>IFERROR(VLOOKUP(Table1[[#This Row],[RespondentID]],'All Data'!$A48:$CN620,89,FALSE),"unknown")</f>
        <v>Graduate school</v>
      </c>
      <c r="AO47" s="159" t="str">
        <f>IFERROR(VLOOKUP(Table1[[#This Row],[RespondentID]],'All Data'!$A48:$CN620,90,FALSE),"unknown")</f>
        <v>Employed for wages</v>
      </c>
      <c r="AP47" s="159" t="str">
        <f>IFERROR(VLOOKUP(Table1[[#This Row],[RespondentID]],'All Data'!$A48:$CN620,91,FALSE),"unknown")</f>
        <v>Yes</v>
      </c>
      <c r="AQ47" s="159" t="str">
        <f>IFERROR(VLOOKUP(Table1[[#This Row],[RespondentID]],'All Data'!$A48:$CN620,92,FALSE),"unknown")</f>
        <v>Yes</v>
      </c>
    </row>
    <row r="48" spans="1:43" ht="16" x14ac:dyDescent="0.45">
      <c r="A48" s="6">
        <v>5677408650</v>
      </c>
      <c r="B48" s="6"/>
      <c r="C48" s="6" t="s">
        <v>32</v>
      </c>
      <c r="D48" s="6" t="s">
        <v>33</v>
      </c>
      <c r="E48" s="6"/>
      <c r="F48" s="6"/>
      <c r="G48" s="6"/>
      <c r="H48" s="6"/>
      <c r="I48" s="6" t="s">
        <v>38</v>
      </c>
      <c r="J48" s="6"/>
      <c r="K48" s="6"/>
      <c r="L48" s="9"/>
      <c r="M48" s="9">
        <f t="shared" ref="M48" si="234">COUNTA(B48:L48)</f>
        <v>3</v>
      </c>
      <c r="N48" s="9">
        <f t="shared" ref="N48" si="235">3/M48</f>
        <v>1</v>
      </c>
      <c r="O48" s="9"/>
      <c r="P48" s="9">
        <f t="shared" si="1"/>
        <v>0</v>
      </c>
      <c r="Q48" s="9">
        <f t="shared" si="2"/>
        <v>1</v>
      </c>
      <c r="R48" s="9">
        <f t="shared" si="3"/>
        <v>1</v>
      </c>
      <c r="S48" s="9">
        <f t="shared" si="4"/>
        <v>0</v>
      </c>
      <c r="T48" s="9">
        <f t="shared" si="5"/>
        <v>0</v>
      </c>
      <c r="U48" s="9">
        <f t="shared" si="6"/>
        <v>0</v>
      </c>
      <c r="V48" s="34">
        <f t="shared" si="7"/>
        <v>0</v>
      </c>
      <c r="W48" s="9">
        <f t="shared" si="8"/>
        <v>1</v>
      </c>
      <c r="X48" s="9">
        <f t="shared" si="9"/>
        <v>0</v>
      </c>
      <c r="Y48" s="9">
        <f t="shared" si="10"/>
        <v>0</v>
      </c>
      <c r="Z48" s="9"/>
      <c r="AA48" s="9"/>
      <c r="AB48" s="9">
        <f t="shared" ref="AB48" si="236">SUM(P48:Z48)</f>
        <v>3</v>
      </c>
      <c r="AC48" s="9">
        <f t="shared" ref="AC48" si="237">M48</f>
        <v>3</v>
      </c>
      <c r="AD48" s="9" t="str">
        <f t="shared" ref="AD48" si="238">IF(AB48=AC48,"Correct",IF(AB48=3,"Correct","Wrong"))</f>
        <v>Correct</v>
      </c>
      <c r="AE48" s="9"/>
      <c r="AF48" s="159" t="str">
        <f>IFERROR(VLOOKUP(Table1[[#This Row],[RespondentID]],'All Data'!$A49:$CN621,81,FALSE),"unknown")</f>
        <v>Female</v>
      </c>
      <c r="AG48" s="159">
        <f>IFERROR(VLOOKUP(Table1[[#This Row],[RespondentID]],'All Data'!$A49:$CN621,82,FALSE),"unknown")</f>
        <v>52</v>
      </c>
      <c r="AH48" s="159" t="str">
        <f>IFERROR(VLOOKUP(Table1[[#This Row],[RespondentID]],'All Data'!$A49:$CN621,83,FALSE),"unknown")</f>
        <v>Suffolk</v>
      </c>
      <c r="AI48" s="159" t="str">
        <f>IFERROR(VLOOKUP(Table1[[#This Row],[RespondentID]],'All Data'!$A49:$CN621,84,FALSE),"unknown")</f>
        <v>Commack, 11725</v>
      </c>
      <c r="AJ48" s="159" t="str">
        <f>IFERROR(VLOOKUP(Table1[[#This Row],[RespondentID]],'All Data'!$A49:$CN621,85,FALSE),"unknown")</f>
        <v>White/Caucasian</v>
      </c>
      <c r="AK48" s="159" t="str">
        <f>IFERROR(VLOOKUP(Table1[[#This Row],[RespondentID]],'All Data'!$A49:$CN621,86,FALSE),"unknown")</f>
        <v>No</v>
      </c>
      <c r="AL48" s="159" t="str">
        <f>IFERROR(VLOOKUP(Table1[[#This Row],[RespondentID]],'All Data'!$A49:$CN621,87,FALSE),"unknown")</f>
        <v xml:space="preserve">English </v>
      </c>
      <c r="AM48" s="159" t="str">
        <f>IFERROR(VLOOKUP(Table1[[#This Row],[RespondentID]],'All Data'!$A49:$CN621,88,FALSE),"unknown")</f>
        <v>Over $125,000</v>
      </c>
      <c r="AN48" s="159" t="str">
        <f>IFERROR(VLOOKUP(Table1[[#This Row],[RespondentID]],'All Data'!$A49:$CN621,89,FALSE),"unknown")</f>
        <v>Doctorate</v>
      </c>
      <c r="AO48" s="159" t="str">
        <f>IFERROR(VLOOKUP(Table1[[#This Row],[RespondentID]],'All Data'!$A49:$CN621,90,FALSE),"unknown")</f>
        <v>Out of work, but not currently looking</v>
      </c>
      <c r="AP48" s="159" t="str">
        <f>IFERROR(VLOOKUP(Table1[[#This Row],[RespondentID]],'All Data'!$A49:$CN621,91,FALSE),"unknown")</f>
        <v>Yes</v>
      </c>
      <c r="AQ48" s="159" t="str">
        <f>IFERROR(VLOOKUP(Table1[[#This Row],[RespondentID]],'All Data'!$A49:$CN621,92,FALSE),"unknown")</f>
        <v>Yes</v>
      </c>
    </row>
    <row r="49" spans="1:43" ht="16" x14ac:dyDescent="0.45">
      <c r="A49" s="6">
        <v>5677392438</v>
      </c>
      <c r="B49" s="6"/>
      <c r="C49" s="6" t="s">
        <v>32</v>
      </c>
      <c r="D49" s="6" t="s">
        <v>33</v>
      </c>
      <c r="E49" s="6"/>
      <c r="F49" s="6"/>
      <c r="G49" s="6"/>
      <c r="H49" s="6"/>
      <c r="I49" s="6"/>
      <c r="J49" s="6"/>
      <c r="K49" s="6"/>
      <c r="L49" s="10"/>
      <c r="M49" s="10">
        <f t="shared" ref="M49" si="239">COUNTA(B49:L49)</f>
        <v>2</v>
      </c>
      <c r="N49" s="10">
        <f t="shared" ref="N49" si="240">3/M49</f>
        <v>1.5</v>
      </c>
      <c r="O49" s="10"/>
      <c r="P49" s="10">
        <f t="shared" si="1"/>
        <v>0</v>
      </c>
      <c r="Q49" s="10">
        <f t="shared" si="2"/>
        <v>1</v>
      </c>
      <c r="R49" s="10">
        <f t="shared" si="3"/>
        <v>1</v>
      </c>
      <c r="S49" s="10">
        <f t="shared" si="4"/>
        <v>0</v>
      </c>
      <c r="T49" s="10">
        <f t="shared" si="5"/>
        <v>0</v>
      </c>
      <c r="U49" s="10">
        <f t="shared" si="6"/>
        <v>0</v>
      </c>
      <c r="V49" s="34">
        <f t="shared" si="7"/>
        <v>0</v>
      </c>
      <c r="W49" s="10">
        <f t="shared" si="8"/>
        <v>0</v>
      </c>
      <c r="X49" s="10">
        <f t="shared" si="9"/>
        <v>0</v>
      </c>
      <c r="Y49" s="10">
        <f t="shared" si="10"/>
        <v>0</v>
      </c>
      <c r="Z49" s="10"/>
      <c r="AA49" s="10"/>
      <c r="AB49" s="10">
        <f t="shared" ref="AB49" si="241">SUM(P49:Z49)</f>
        <v>2</v>
      </c>
      <c r="AC49" s="10">
        <f t="shared" ref="AC49" si="242">M49</f>
        <v>2</v>
      </c>
      <c r="AD49" s="10" t="str">
        <f t="shared" ref="AD49" si="243">IF(AB49=AC49,"Correct",IF(AB49=3,"Correct","Wrong"))</f>
        <v>Correct</v>
      </c>
      <c r="AE49" s="10"/>
      <c r="AF49" s="159" t="str">
        <f>IFERROR(VLOOKUP(Table1[[#This Row],[RespondentID]],'All Data'!$A50:$CN622,81,FALSE),"unknown")</f>
        <v>Female</v>
      </c>
      <c r="AG49" s="159">
        <f>IFERROR(VLOOKUP(Table1[[#This Row],[RespondentID]],'All Data'!$A50:$CN622,82,FALSE),"unknown")</f>
        <v>52</v>
      </c>
      <c r="AH49" s="159" t="str">
        <f>IFERROR(VLOOKUP(Table1[[#This Row],[RespondentID]],'All Data'!$A50:$CN622,83,FALSE),"unknown")</f>
        <v>Suffolk</v>
      </c>
      <c r="AI49" s="159" t="str">
        <f>IFERROR(VLOOKUP(Table1[[#This Row],[RespondentID]],'All Data'!$A50:$CN622,84,FALSE),"unknown")</f>
        <v>Cold Spring Hills, 11743</v>
      </c>
      <c r="AJ49" s="159" t="str">
        <f>IFERROR(VLOOKUP(Table1[[#This Row],[RespondentID]],'All Data'!$A50:$CN622,85,FALSE),"unknown")</f>
        <v>White/Caucasian</v>
      </c>
      <c r="AK49" s="159" t="str">
        <f>IFERROR(VLOOKUP(Table1[[#This Row],[RespondentID]],'All Data'!$A50:$CN622,86,FALSE),"unknown")</f>
        <v>No</v>
      </c>
      <c r="AL49" s="159" t="str">
        <f>IFERROR(VLOOKUP(Table1[[#This Row],[RespondentID]],'All Data'!$A50:$CN622,87,FALSE),"unknown")</f>
        <v xml:space="preserve">English </v>
      </c>
      <c r="AM49" s="159" t="str">
        <f>IFERROR(VLOOKUP(Table1[[#This Row],[RespondentID]],'All Data'!$A50:$CN622,88,FALSE),"unknown")</f>
        <v>$50,000 to $74,999</v>
      </c>
      <c r="AN49" s="159" t="str">
        <f>IFERROR(VLOOKUP(Table1[[#This Row],[RespondentID]],'All Data'!$A50:$CN622,89,FALSE),"unknown")</f>
        <v>Some college</v>
      </c>
      <c r="AO49" s="159" t="str">
        <f>IFERROR(VLOOKUP(Table1[[#This Row],[RespondentID]],'All Data'!$A50:$CN622,90,FALSE),"unknown")</f>
        <v>Retired</v>
      </c>
      <c r="AP49" s="159" t="str">
        <f>IFERROR(VLOOKUP(Table1[[#This Row],[RespondentID]],'All Data'!$A50:$CN622,91,FALSE),"unknown")</f>
        <v>Yes</v>
      </c>
      <c r="AQ49" s="159" t="str">
        <f>IFERROR(VLOOKUP(Table1[[#This Row],[RespondentID]],'All Data'!$A50:$CN622,92,FALSE),"unknown")</f>
        <v>Yes</v>
      </c>
    </row>
    <row r="50" spans="1:43" ht="16" x14ac:dyDescent="0.45">
      <c r="A50" s="6">
        <v>5677383162</v>
      </c>
      <c r="B50" s="6"/>
      <c r="C50" s="6"/>
      <c r="D50" s="6"/>
      <c r="E50" s="6"/>
      <c r="F50" s="6"/>
      <c r="G50" s="6" t="s">
        <v>36</v>
      </c>
      <c r="H50" s="6"/>
      <c r="I50" s="6"/>
      <c r="J50" s="6"/>
      <c r="K50" s="6"/>
      <c r="L50" s="9"/>
      <c r="M50" s="9">
        <f t="shared" ref="M50" si="244">COUNTA(B50:L50)</f>
        <v>1</v>
      </c>
      <c r="N50" s="9">
        <f t="shared" ref="N50" si="245">3/M50</f>
        <v>3</v>
      </c>
      <c r="O50" s="9"/>
      <c r="P50" s="9">
        <f t="shared" si="1"/>
        <v>0</v>
      </c>
      <c r="Q50" s="9">
        <f t="shared" si="2"/>
        <v>0</v>
      </c>
      <c r="R50" s="9">
        <f t="shared" si="3"/>
        <v>0</v>
      </c>
      <c r="S50" s="9">
        <f t="shared" si="4"/>
        <v>0</v>
      </c>
      <c r="T50" s="9">
        <f t="shared" si="5"/>
        <v>0</v>
      </c>
      <c r="U50" s="9">
        <f t="shared" si="6"/>
        <v>1</v>
      </c>
      <c r="V50" s="34">
        <f t="shared" si="7"/>
        <v>0</v>
      </c>
      <c r="W50" s="9">
        <f t="shared" si="8"/>
        <v>0</v>
      </c>
      <c r="X50" s="9">
        <f t="shared" si="9"/>
        <v>0</v>
      </c>
      <c r="Y50" s="9">
        <f t="shared" si="10"/>
        <v>0</v>
      </c>
      <c r="Z50" s="9"/>
      <c r="AA50" s="9"/>
      <c r="AB50" s="9">
        <f t="shared" ref="AB50" si="246">SUM(P50:Z50)</f>
        <v>1</v>
      </c>
      <c r="AC50" s="9">
        <f t="shared" ref="AC50" si="247">M50</f>
        <v>1</v>
      </c>
      <c r="AD50" s="9" t="str">
        <f t="shared" ref="AD50" si="248">IF(AB50=AC50,"Correct",IF(AB50=3,"Correct","Wrong"))</f>
        <v>Correct</v>
      </c>
      <c r="AE50" s="9"/>
      <c r="AF50" s="159" t="str">
        <f>IFERROR(VLOOKUP(Table1[[#This Row],[RespondentID]],'All Data'!$A51:$CN623,81,FALSE),"unknown")</f>
        <v>Female</v>
      </c>
      <c r="AG50" s="159">
        <f>IFERROR(VLOOKUP(Table1[[#This Row],[RespondentID]],'All Data'!$A51:$CN623,82,FALSE),"unknown")</f>
        <v>40</v>
      </c>
      <c r="AH50" s="159" t="str">
        <f>IFERROR(VLOOKUP(Table1[[#This Row],[RespondentID]],'All Data'!$A51:$CN623,83,FALSE),"unknown")</f>
        <v>Suffolk</v>
      </c>
      <c r="AI50" s="159" t="str">
        <f>IFERROR(VLOOKUP(Table1[[#This Row],[RespondentID]],'All Data'!$A51:$CN623,84,FALSE),"unknown")</f>
        <v>Setauket, 11733</v>
      </c>
      <c r="AJ50" s="159" t="str">
        <f>IFERROR(VLOOKUP(Table1[[#This Row],[RespondentID]],'All Data'!$A51:$CN623,85,FALSE),"unknown")</f>
        <v>White/Caucasian</v>
      </c>
      <c r="AK50" s="159" t="str">
        <f>IFERROR(VLOOKUP(Table1[[#This Row],[RespondentID]],'All Data'!$A51:$CN623,86,FALSE),"unknown")</f>
        <v>No</v>
      </c>
      <c r="AL50" s="159" t="str">
        <f>IFERROR(VLOOKUP(Table1[[#This Row],[RespondentID]],'All Data'!$A51:$CN623,87,FALSE),"unknown")</f>
        <v xml:space="preserve">English </v>
      </c>
      <c r="AM50" s="159" t="str">
        <f>IFERROR(VLOOKUP(Table1[[#This Row],[RespondentID]],'All Data'!$A51:$CN623,88,FALSE),"unknown")</f>
        <v>Over $125,000</v>
      </c>
      <c r="AN50" s="159" t="str">
        <f>IFERROR(VLOOKUP(Table1[[#This Row],[RespondentID]],'All Data'!$A51:$CN623,89,FALSE),"unknown")</f>
        <v>College graduate</v>
      </c>
      <c r="AO50" s="159" t="str">
        <f>IFERROR(VLOOKUP(Table1[[#This Row],[RespondentID]],'All Data'!$A51:$CN623,90,FALSE),"unknown")</f>
        <v>Employed for wages</v>
      </c>
      <c r="AP50" s="159" t="str">
        <f>IFERROR(VLOOKUP(Table1[[#This Row],[RespondentID]],'All Data'!$A51:$CN623,91,FALSE),"unknown")</f>
        <v>Yes</v>
      </c>
      <c r="AQ50" s="159" t="str">
        <f>IFERROR(VLOOKUP(Table1[[#This Row],[RespondentID]],'All Data'!$A51:$CN623,92,FALSE),"unknown")</f>
        <v>Yes</v>
      </c>
    </row>
    <row r="51" spans="1:43" ht="16" x14ac:dyDescent="0.45">
      <c r="A51" s="6">
        <v>5677370615</v>
      </c>
      <c r="B51" s="6"/>
      <c r="C51" s="6"/>
      <c r="D51" s="6" t="s">
        <v>33</v>
      </c>
      <c r="E51" s="6"/>
      <c r="F51" s="6"/>
      <c r="G51" s="6"/>
      <c r="H51" s="6"/>
      <c r="I51" s="6"/>
      <c r="J51" s="6" t="s">
        <v>39</v>
      </c>
      <c r="K51" s="6"/>
      <c r="L51" s="10"/>
      <c r="M51" s="10">
        <f t="shared" ref="M51" si="249">COUNTA(B51:L51)</f>
        <v>2</v>
      </c>
      <c r="N51" s="10">
        <f t="shared" ref="N51" si="250">3/M51</f>
        <v>1.5</v>
      </c>
      <c r="O51" s="10"/>
      <c r="P51" s="10">
        <f t="shared" si="1"/>
        <v>0</v>
      </c>
      <c r="Q51" s="10">
        <f t="shared" si="2"/>
        <v>0</v>
      </c>
      <c r="R51" s="10">
        <f t="shared" si="3"/>
        <v>1</v>
      </c>
      <c r="S51" s="10">
        <f t="shared" si="4"/>
        <v>0</v>
      </c>
      <c r="T51" s="10">
        <f t="shared" si="5"/>
        <v>0</v>
      </c>
      <c r="U51" s="10">
        <f t="shared" si="6"/>
        <v>0</v>
      </c>
      <c r="V51" s="34">
        <f t="shared" si="7"/>
        <v>0</v>
      </c>
      <c r="W51" s="10">
        <f t="shared" si="8"/>
        <v>0</v>
      </c>
      <c r="X51" s="10">
        <f t="shared" si="9"/>
        <v>1</v>
      </c>
      <c r="Y51" s="10">
        <f t="shared" si="10"/>
        <v>0</v>
      </c>
      <c r="Z51" s="10"/>
      <c r="AA51" s="10"/>
      <c r="AB51" s="10">
        <f t="shared" ref="AB51" si="251">SUM(P51:Z51)</f>
        <v>2</v>
      </c>
      <c r="AC51" s="10">
        <f t="shared" ref="AC51" si="252">M51</f>
        <v>2</v>
      </c>
      <c r="AD51" s="10" t="str">
        <f t="shared" ref="AD51" si="253">IF(AB51=AC51,"Correct",IF(AB51=3,"Correct","Wrong"))</f>
        <v>Correct</v>
      </c>
      <c r="AE51" s="10"/>
      <c r="AF51" s="159" t="str">
        <f>IFERROR(VLOOKUP(Table1[[#This Row],[RespondentID]],'All Data'!$A52:$CN624,81,FALSE),"unknown")</f>
        <v>Female</v>
      </c>
      <c r="AG51" s="159">
        <f>IFERROR(VLOOKUP(Table1[[#This Row],[RespondentID]],'All Data'!$A52:$CN624,82,FALSE),"unknown")</f>
        <v>40</v>
      </c>
      <c r="AH51" s="159" t="str">
        <f>IFERROR(VLOOKUP(Table1[[#This Row],[RespondentID]],'All Data'!$A52:$CN624,83,FALSE),"unknown")</f>
        <v>Suffolk</v>
      </c>
      <c r="AI51" s="159" t="str">
        <f>IFERROR(VLOOKUP(Table1[[#This Row],[RespondentID]],'All Data'!$A52:$CN624,84,FALSE),"unknown")</f>
        <v>Brookhaven, 11719</v>
      </c>
      <c r="AJ51" s="159" t="str">
        <f>IFERROR(VLOOKUP(Table1[[#This Row],[RespondentID]],'All Data'!$A52:$CN624,85,FALSE),"unknown")</f>
        <v>Black/African American</v>
      </c>
      <c r="AK51" s="159" t="str">
        <f>IFERROR(VLOOKUP(Table1[[#This Row],[RespondentID]],'All Data'!$A52:$CN624,86,FALSE),"unknown")</f>
        <v>No</v>
      </c>
      <c r="AL51" s="159" t="str">
        <f>IFERROR(VLOOKUP(Table1[[#This Row],[RespondentID]],'All Data'!$A52:$CN624,87,FALSE),"unknown")</f>
        <v xml:space="preserve">English </v>
      </c>
      <c r="AM51" s="159" t="str">
        <f>IFERROR(VLOOKUP(Table1[[#This Row],[RespondentID]],'All Data'!$A52:$CN624,88,FALSE),"unknown")</f>
        <v>Over $125,000</v>
      </c>
      <c r="AN51" s="159" t="str">
        <f>IFERROR(VLOOKUP(Table1[[#This Row],[RespondentID]],'All Data'!$A52:$CN624,89,FALSE),"unknown")</f>
        <v>Doctorate</v>
      </c>
      <c r="AO51" s="159" t="str">
        <f>IFERROR(VLOOKUP(Table1[[#This Row],[RespondentID]],'All Data'!$A52:$CN624,90,FALSE),"unknown")</f>
        <v>Employed for wages</v>
      </c>
      <c r="AP51" s="159" t="str">
        <f>IFERROR(VLOOKUP(Table1[[#This Row],[RespondentID]],'All Data'!$A52:$CN624,91,FALSE),"unknown")</f>
        <v>Yes</v>
      </c>
      <c r="AQ51" s="159" t="str">
        <f>IFERROR(VLOOKUP(Table1[[#This Row],[RespondentID]],'All Data'!$A52:$CN624,92,FALSE),"unknown")</f>
        <v>Yes</v>
      </c>
    </row>
    <row r="52" spans="1:43" ht="16" x14ac:dyDescent="0.45">
      <c r="A52" s="6">
        <v>5677359249</v>
      </c>
      <c r="B52" s="6"/>
      <c r="C52" s="6"/>
      <c r="D52" s="6" t="s">
        <v>33</v>
      </c>
      <c r="E52" s="6"/>
      <c r="F52" s="6"/>
      <c r="G52" s="6"/>
      <c r="H52" s="6"/>
      <c r="I52" s="6" t="s">
        <v>38</v>
      </c>
      <c r="J52" s="6"/>
      <c r="K52" s="6" t="s">
        <v>40</v>
      </c>
      <c r="L52" s="9"/>
      <c r="M52" s="9">
        <f t="shared" ref="M52" si="254">COUNTA(B52:L52)</f>
        <v>3</v>
      </c>
      <c r="N52" s="9">
        <f t="shared" ref="N52" si="255">3/M52</f>
        <v>1</v>
      </c>
      <c r="O52" s="9"/>
      <c r="P52" s="9">
        <f t="shared" si="1"/>
        <v>0</v>
      </c>
      <c r="Q52" s="9">
        <f t="shared" si="2"/>
        <v>0</v>
      </c>
      <c r="R52" s="9">
        <f t="shared" si="3"/>
        <v>1</v>
      </c>
      <c r="S52" s="9">
        <f t="shared" si="4"/>
        <v>0</v>
      </c>
      <c r="T52" s="9">
        <f t="shared" si="5"/>
        <v>0</v>
      </c>
      <c r="U52" s="9">
        <f t="shared" si="6"/>
        <v>0</v>
      </c>
      <c r="V52" s="34">
        <f t="shared" si="7"/>
        <v>0</v>
      </c>
      <c r="W52" s="9">
        <f t="shared" si="8"/>
        <v>1</v>
      </c>
      <c r="X52" s="9">
        <f t="shared" si="9"/>
        <v>0</v>
      </c>
      <c r="Y52" s="9">
        <f t="shared" si="10"/>
        <v>1</v>
      </c>
      <c r="Z52" s="9"/>
      <c r="AA52" s="9"/>
      <c r="AB52" s="9">
        <f t="shared" ref="AB52" si="256">SUM(P52:Z52)</f>
        <v>3</v>
      </c>
      <c r="AC52" s="9">
        <f t="shared" ref="AC52" si="257">M52</f>
        <v>3</v>
      </c>
      <c r="AD52" s="9" t="str">
        <f t="shared" ref="AD52" si="258">IF(AB52=AC52,"Correct",IF(AB52=3,"Correct","Wrong"))</f>
        <v>Correct</v>
      </c>
      <c r="AE52" s="9"/>
      <c r="AF52" s="159" t="str">
        <f>IFERROR(VLOOKUP(Table1[[#This Row],[RespondentID]],'All Data'!$A53:$CN625,81,FALSE),"unknown")</f>
        <v>Female</v>
      </c>
      <c r="AG52" s="159">
        <f>IFERROR(VLOOKUP(Table1[[#This Row],[RespondentID]],'All Data'!$A53:$CN625,82,FALSE),"unknown")</f>
        <v>40</v>
      </c>
      <c r="AH52" s="159" t="str">
        <f>IFERROR(VLOOKUP(Table1[[#This Row],[RespondentID]],'All Data'!$A53:$CN625,83,FALSE),"unknown")</f>
        <v>Suffolk</v>
      </c>
      <c r="AI52" s="159" t="str">
        <f>IFERROR(VLOOKUP(Table1[[#This Row],[RespondentID]],'All Data'!$A53:$CN625,84,FALSE),"unknown")</f>
        <v>Holbrook, 11741</v>
      </c>
      <c r="AJ52" s="159" t="str">
        <f>IFERROR(VLOOKUP(Table1[[#This Row],[RespondentID]],'All Data'!$A53:$CN625,85,FALSE),"unknown")</f>
        <v>White/Caucasian</v>
      </c>
      <c r="AK52" s="159" t="str">
        <f>IFERROR(VLOOKUP(Table1[[#This Row],[RespondentID]],'All Data'!$A53:$CN625,86,FALSE),"unknown")</f>
        <v>No</v>
      </c>
      <c r="AL52" s="159" t="str">
        <f>IFERROR(VLOOKUP(Table1[[#This Row],[RespondentID]],'All Data'!$A53:$CN625,87,FALSE),"unknown")</f>
        <v xml:space="preserve">English </v>
      </c>
      <c r="AM52" s="159" t="str">
        <f>IFERROR(VLOOKUP(Table1[[#This Row],[RespondentID]],'All Data'!$A53:$CN625,88,FALSE),"unknown")</f>
        <v>Over $125,000</v>
      </c>
      <c r="AN52" s="159" t="str">
        <f>IFERROR(VLOOKUP(Table1[[#This Row],[RespondentID]],'All Data'!$A53:$CN625,89,FALSE),"unknown")</f>
        <v>Graduate school</v>
      </c>
      <c r="AO52" s="159" t="str">
        <f>IFERROR(VLOOKUP(Table1[[#This Row],[RespondentID]],'All Data'!$A53:$CN625,90,FALSE),"unknown")</f>
        <v>Employed for wages</v>
      </c>
      <c r="AP52" s="159" t="str">
        <f>IFERROR(VLOOKUP(Table1[[#This Row],[RespondentID]],'All Data'!$A53:$CN625,91,FALSE),"unknown")</f>
        <v>Yes</v>
      </c>
      <c r="AQ52" s="159" t="str">
        <f>IFERROR(VLOOKUP(Table1[[#This Row],[RespondentID]],'All Data'!$A53:$CN625,92,FALSE),"unknown")</f>
        <v>Yes</v>
      </c>
    </row>
    <row r="53" spans="1:43" ht="16" x14ac:dyDescent="0.45">
      <c r="A53" s="6">
        <v>5677353671</v>
      </c>
      <c r="B53" s="6"/>
      <c r="C53" s="6"/>
      <c r="D53" s="6" t="s">
        <v>33</v>
      </c>
      <c r="E53" s="6"/>
      <c r="F53" s="6"/>
      <c r="G53" s="6"/>
      <c r="H53" s="6"/>
      <c r="I53" s="6" t="s">
        <v>38</v>
      </c>
      <c r="J53" s="6"/>
      <c r="K53" s="6"/>
      <c r="L53" s="10"/>
      <c r="M53" s="10">
        <f t="shared" ref="M53" si="259">COUNTA(B53:L53)</f>
        <v>2</v>
      </c>
      <c r="N53" s="10">
        <f t="shared" ref="N53" si="260">3/M53</f>
        <v>1.5</v>
      </c>
      <c r="O53" s="10"/>
      <c r="P53" s="10">
        <f t="shared" si="1"/>
        <v>0</v>
      </c>
      <c r="Q53" s="10">
        <f t="shared" si="2"/>
        <v>0</v>
      </c>
      <c r="R53" s="10">
        <f t="shared" si="3"/>
        <v>1</v>
      </c>
      <c r="S53" s="10">
        <f t="shared" si="4"/>
        <v>0</v>
      </c>
      <c r="T53" s="10">
        <f t="shared" si="5"/>
        <v>0</v>
      </c>
      <c r="U53" s="10">
        <f t="shared" si="6"/>
        <v>0</v>
      </c>
      <c r="V53" s="34">
        <f t="shared" si="7"/>
        <v>0</v>
      </c>
      <c r="W53" s="10">
        <f t="shared" si="8"/>
        <v>1</v>
      </c>
      <c r="X53" s="10">
        <f t="shared" si="9"/>
        <v>0</v>
      </c>
      <c r="Y53" s="10">
        <f t="shared" si="10"/>
        <v>0</v>
      </c>
      <c r="Z53" s="10"/>
      <c r="AA53" s="10"/>
      <c r="AB53" s="10">
        <f t="shared" ref="AB53" si="261">SUM(P53:Z53)</f>
        <v>2</v>
      </c>
      <c r="AC53" s="10">
        <f t="shared" ref="AC53" si="262">M53</f>
        <v>2</v>
      </c>
      <c r="AD53" s="10" t="str">
        <f t="shared" ref="AD53" si="263">IF(AB53=AC53,"Correct",IF(AB53=3,"Correct","Wrong"))</f>
        <v>Correct</v>
      </c>
      <c r="AE53" s="10"/>
      <c r="AF53" s="159" t="str">
        <f>IFERROR(VLOOKUP(Table1[[#This Row],[RespondentID]],'All Data'!$A54:$CN626,81,FALSE),"unknown")</f>
        <v>Female</v>
      </c>
      <c r="AG53" s="159">
        <f>IFERROR(VLOOKUP(Table1[[#This Row],[RespondentID]],'All Data'!$A54:$CN626,82,FALSE),"unknown")</f>
        <v>50</v>
      </c>
      <c r="AH53" s="159" t="str">
        <f>IFERROR(VLOOKUP(Table1[[#This Row],[RespondentID]],'All Data'!$A54:$CN626,83,FALSE),"unknown")</f>
        <v>Suffolk</v>
      </c>
      <c r="AI53" s="159" t="str">
        <f>IFERROR(VLOOKUP(Table1[[#This Row],[RespondentID]],'All Data'!$A54:$CN626,84,FALSE),"unknown")</f>
        <v>Northport, 11768</v>
      </c>
      <c r="AJ53" s="159" t="str">
        <f>IFERROR(VLOOKUP(Table1[[#This Row],[RespondentID]],'All Data'!$A54:$CN626,85,FALSE),"unknown")</f>
        <v>White/Caucasian</v>
      </c>
      <c r="AK53" s="159" t="str">
        <f>IFERROR(VLOOKUP(Table1[[#This Row],[RespondentID]],'All Data'!$A54:$CN626,86,FALSE),"unknown")</f>
        <v>No</v>
      </c>
      <c r="AL53" s="159" t="str">
        <f>IFERROR(VLOOKUP(Table1[[#This Row],[RespondentID]],'All Data'!$A54:$CN626,87,FALSE),"unknown")</f>
        <v xml:space="preserve">English </v>
      </c>
      <c r="AM53" s="159" t="str">
        <f>IFERROR(VLOOKUP(Table1[[#This Row],[RespondentID]],'All Data'!$A54:$CN626,88,FALSE),"unknown")</f>
        <v>Over $125,000</v>
      </c>
      <c r="AN53" s="159" t="str">
        <f>IFERROR(VLOOKUP(Table1[[#This Row],[RespondentID]],'All Data'!$A54:$CN626,89,FALSE),"unknown")</f>
        <v>Graduate school</v>
      </c>
      <c r="AO53" s="159" t="str">
        <f>IFERROR(VLOOKUP(Table1[[#This Row],[RespondentID]],'All Data'!$A54:$CN626,90,FALSE),"unknown")</f>
        <v>Employed for wages</v>
      </c>
      <c r="AP53" s="159" t="str">
        <f>IFERROR(VLOOKUP(Table1[[#This Row],[RespondentID]],'All Data'!$A54:$CN626,91,FALSE),"unknown")</f>
        <v>Yes</v>
      </c>
      <c r="AQ53" s="159" t="str">
        <f>IFERROR(VLOOKUP(Table1[[#This Row],[RespondentID]],'All Data'!$A54:$CN626,92,FALSE),"unknown")</f>
        <v>Yes</v>
      </c>
    </row>
    <row r="54" spans="1:43" ht="16" x14ac:dyDescent="0.45">
      <c r="A54" s="6">
        <v>5677353607</v>
      </c>
      <c r="B54" s="6"/>
      <c r="C54" s="6"/>
      <c r="D54" s="6" t="s">
        <v>33</v>
      </c>
      <c r="E54" s="6"/>
      <c r="F54" s="6"/>
      <c r="G54" s="6"/>
      <c r="H54" s="6"/>
      <c r="I54" s="6" t="s">
        <v>38</v>
      </c>
      <c r="J54" s="6"/>
      <c r="K54" s="6" t="s">
        <v>40</v>
      </c>
      <c r="L54" s="9"/>
      <c r="M54" s="9">
        <f t="shared" ref="M54" si="264">COUNTA(B54:L54)</f>
        <v>3</v>
      </c>
      <c r="N54" s="9">
        <f t="shared" ref="N54" si="265">3/M54</f>
        <v>1</v>
      </c>
      <c r="O54" s="9"/>
      <c r="P54" s="9">
        <f t="shared" si="1"/>
        <v>0</v>
      </c>
      <c r="Q54" s="9">
        <f t="shared" si="2"/>
        <v>0</v>
      </c>
      <c r="R54" s="9">
        <f t="shared" si="3"/>
        <v>1</v>
      </c>
      <c r="S54" s="9">
        <f t="shared" si="4"/>
        <v>0</v>
      </c>
      <c r="T54" s="9">
        <f t="shared" si="5"/>
        <v>0</v>
      </c>
      <c r="U54" s="9">
        <f t="shared" si="6"/>
        <v>0</v>
      </c>
      <c r="V54" s="34">
        <f t="shared" si="7"/>
        <v>0</v>
      </c>
      <c r="W54" s="9">
        <f t="shared" si="8"/>
        <v>1</v>
      </c>
      <c r="X54" s="9">
        <f t="shared" si="9"/>
        <v>0</v>
      </c>
      <c r="Y54" s="9">
        <f t="shared" si="10"/>
        <v>1</v>
      </c>
      <c r="Z54" s="9"/>
      <c r="AA54" s="9"/>
      <c r="AB54" s="9">
        <f t="shared" ref="AB54" si="266">SUM(P54:Z54)</f>
        <v>3</v>
      </c>
      <c r="AC54" s="9">
        <f t="shared" ref="AC54" si="267">M54</f>
        <v>3</v>
      </c>
      <c r="AD54" s="9" t="str">
        <f t="shared" ref="AD54" si="268">IF(AB54=AC54,"Correct",IF(AB54=3,"Correct","Wrong"))</f>
        <v>Correct</v>
      </c>
      <c r="AE54" s="9"/>
      <c r="AF54" s="159" t="str">
        <f>IFERROR(VLOOKUP(Table1[[#This Row],[RespondentID]],'All Data'!$A55:$CN627,81,FALSE),"unknown")</f>
        <v>Male</v>
      </c>
      <c r="AG54" s="159">
        <f>IFERROR(VLOOKUP(Table1[[#This Row],[RespondentID]],'All Data'!$A55:$CN627,82,FALSE),"unknown")</f>
        <v>42</v>
      </c>
      <c r="AH54" s="159" t="str">
        <f>IFERROR(VLOOKUP(Table1[[#This Row],[RespondentID]],'All Data'!$A55:$CN627,83,FALSE),"unknown")</f>
        <v>Suffolk</v>
      </c>
      <c r="AI54" s="159" t="str">
        <f>IFERROR(VLOOKUP(Table1[[#This Row],[RespondentID]],'All Data'!$A55:$CN627,84,FALSE),"unknown")</f>
        <v>Patchogue, 11772</v>
      </c>
      <c r="AJ54" s="159" t="str">
        <f>IFERROR(VLOOKUP(Table1[[#This Row],[RespondentID]],'All Data'!$A55:$CN627,85,FALSE),"unknown")</f>
        <v>White/Caucasian</v>
      </c>
      <c r="AK54" s="159" t="str">
        <f>IFERROR(VLOOKUP(Table1[[#This Row],[RespondentID]],'All Data'!$A55:$CN627,86,FALSE),"unknown")</f>
        <v>No</v>
      </c>
      <c r="AL54" s="159" t="str">
        <f>IFERROR(VLOOKUP(Table1[[#This Row],[RespondentID]],'All Data'!$A55:$CN627,87,FALSE),"unknown")</f>
        <v xml:space="preserve">English </v>
      </c>
      <c r="AM54" s="159" t="str">
        <f>IFERROR(VLOOKUP(Table1[[#This Row],[RespondentID]],'All Data'!$A55:$CN627,88,FALSE),"unknown")</f>
        <v>Over $125,000</v>
      </c>
      <c r="AN54" s="159" t="str">
        <f>IFERROR(VLOOKUP(Table1[[#This Row],[RespondentID]],'All Data'!$A55:$CN627,89,FALSE),"unknown")</f>
        <v>Graduate school</v>
      </c>
      <c r="AO54" s="159" t="str">
        <f>IFERROR(VLOOKUP(Table1[[#This Row],[RespondentID]],'All Data'!$A55:$CN627,90,FALSE),"unknown")</f>
        <v>Employed for wages</v>
      </c>
      <c r="AP54" s="159" t="str">
        <f>IFERROR(VLOOKUP(Table1[[#This Row],[RespondentID]],'All Data'!$A55:$CN627,91,FALSE),"unknown")</f>
        <v>Yes</v>
      </c>
      <c r="AQ54" s="159" t="str">
        <f>IFERROR(VLOOKUP(Table1[[#This Row],[RespondentID]],'All Data'!$A55:$CN627,92,FALSE),"unknown")</f>
        <v>Yes</v>
      </c>
    </row>
    <row r="55" spans="1:43" ht="16" x14ac:dyDescent="0.45">
      <c r="A55" s="6">
        <v>5677351772</v>
      </c>
      <c r="B55" s="6"/>
      <c r="C55" s="6"/>
      <c r="D55" s="6" t="s">
        <v>33</v>
      </c>
      <c r="E55" s="6"/>
      <c r="F55" s="6"/>
      <c r="G55" s="6"/>
      <c r="H55" s="6"/>
      <c r="I55" s="6" t="s">
        <v>38</v>
      </c>
      <c r="J55" s="6"/>
      <c r="K55" s="6"/>
      <c r="L55" s="10"/>
      <c r="M55" s="10">
        <f t="shared" ref="M55" si="269">COUNTA(B55:L55)</f>
        <v>2</v>
      </c>
      <c r="N55" s="10">
        <f t="shared" ref="N55" si="270">3/M55</f>
        <v>1.5</v>
      </c>
      <c r="O55" s="10"/>
      <c r="P55" s="10">
        <f t="shared" si="1"/>
        <v>0</v>
      </c>
      <c r="Q55" s="10">
        <f t="shared" si="2"/>
        <v>0</v>
      </c>
      <c r="R55" s="10">
        <f t="shared" si="3"/>
        <v>1</v>
      </c>
      <c r="S55" s="10">
        <f t="shared" si="4"/>
        <v>0</v>
      </c>
      <c r="T55" s="10">
        <f t="shared" si="5"/>
        <v>0</v>
      </c>
      <c r="U55" s="10">
        <f t="shared" si="6"/>
        <v>0</v>
      </c>
      <c r="V55" s="34">
        <f t="shared" si="7"/>
        <v>0</v>
      </c>
      <c r="W55" s="10">
        <f t="shared" si="8"/>
        <v>1</v>
      </c>
      <c r="X55" s="10">
        <f t="shared" si="9"/>
        <v>0</v>
      </c>
      <c r="Y55" s="10">
        <f t="shared" si="10"/>
        <v>0</v>
      </c>
      <c r="Z55" s="10"/>
      <c r="AA55" s="10"/>
      <c r="AB55" s="10">
        <f t="shared" ref="AB55" si="271">SUM(P55:Z55)</f>
        <v>2</v>
      </c>
      <c r="AC55" s="10">
        <f t="shared" ref="AC55" si="272">M55</f>
        <v>2</v>
      </c>
      <c r="AD55" s="10" t="str">
        <f t="shared" ref="AD55" si="273">IF(AB55=AC55,"Correct",IF(AB55=3,"Correct","Wrong"))</f>
        <v>Correct</v>
      </c>
      <c r="AE55" s="10"/>
      <c r="AF55" s="159" t="str">
        <f>IFERROR(VLOOKUP(Table1[[#This Row],[RespondentID]],'All Data'!$A56:$CN628,81,FALSE),"unknown")</f>
        <v>Female</v>
      </c>
      <c r="AG55" s="159">
        <f>IFERROR(VLOOKUP(Table1[[#This Row],[RespondentID]],'All Data'!$A56:$CN628,82,FALSE),"unknown")</f>
        <v>42</v>
      </c>
      <c r="AH55" s="159" t="str">
        <f>IFERROR(VLOOKUP(Table1[[#This Row],[RespondentID]],'All Data'!$A56:$CN628,83,FALSE),"unknown")</f>
        <v>Suffolk</v>
      </c>
      <c r="AI55" s="159" t="str">
        <f>IFERROR(VLOOKUP(Table1[[#This Row],[RespondentID]],'All Data'!$A56:$CN628,84,FALSE),"unknown")</f>
        <v>Sayville, 11782</v>
      </c>
      <c r="AJ55" s="159" t="str">
        <f>IFERROR(VLOOKUP(Table1[[#This Row],[RespondentID]],'All Data'!$A56:$CN628,85,FALSE),"unknown")</f>
        <v>Other (please specify)</v>
      </c>
      <c r="AK55" s="159" t="str">
        <f>IFERROR(VLOOKUP(Table1[[#This Row],[RespondentID]],'All Data'!$A56:$CN628,86,FALSE),"unknown")</f>
        <v>No</v>
      </c>
      <c r="AL55" s="159" t="str">
        <f>IFERROR(VLOOKUP(Table1[[#This Row],[RespondentID]],'All Data'!$A56:$CN628,87,FALSE),"unknown")</f>
        <v xml:space="preserve">English </v>
      </c>
      <c r="AM55" s="159" t="str">
        <f>IFERROR(VLOOKUP(Table1[[#This Row],[RespondentID]],'All Data'!$A56:$CN628,88,FALSE),"unknown")</f>
        <v>Over $125,000</v>
      </c>
      <c r="AN55" s="159" t="str">
        <f>IFERROR(VLOOKUP(Table1[[#This Row],[RespondentID]],'All Data'!$A56:$CN628,89,FALSE),"unknown")</f>
        <v>Graduate school</v>
      </c>
      <c r="AO55" s="159" t="str">
        <f>IFERROR(VLOOKUP(Table1[[#This Row],[RespondentID]],'All Data'!$A56:$CN628,90,FALSE),"unknown")</f>
        <v>Employed for wages</v>
      </c>
      <c r="AP55" s="159" t="str">
        <f>IFERROR(VLOOKUP(Table1[[#This Row],[RespondentID]],'All Data'!$A56:$CN628,91,FALSE),"unknown")</f>
        <v>Yes</v>
      </c>
      <c r="AQ55" s="159" t="str">
        <f>IFERROR(VLOOKUP(Table1[[#This Row],[RespondentID]],'All Data'!$A56:$CN628,92,FALSE),"unknown")</f>
        <v>Yes</v>
      </c>
    </row>
    <row r="56" spans="1:43" ht="16" x14ac:dyDescent="0.45">
      <c r="A56" s="6">
        <v>5677351744</v>
      </c>
      <c r="B56" s="6"/>
      <c r="C56" s="6"/>
      <c r="D56" s="6" t="s">
        <v>33</v>
      </c>
      <c r="E56" s="6"/>
      <c r="F56" s="6"/>
      <c r="G56" s="6"/>
      <c r="H56" s="6"/>
      <c r="I56" s="6" t="s">
        <v>38</v>
      </c>
      <c r="J56" s="6" t="s">
        <v>39</v>
      </c>
      <c r="K56" s="6"/>
      <c r="L56" s="9"/>
      <c r="M56" s="9">
        <f t="shared" ref="M56" si="274">COUNTA(B56:L56)</f>
        <v>3</v>
      </c>
      <c r="N56" s="9">
        <f t="shared" ref="N56" si="275">3/M56</f>
        <v>1</v>
      </c>
      <c r="O56" s="9"/>
      <c r="P56" s="9">
        <f t="shared" si="1"/>
        <v>0</v>
      </c>
      <c r="Q56" s="9">
        <f t="shared" si="2"/>
        <v>0</v>
      </c>
      <c r="R56" s="9">
        <f t="shared" si="3"/>
        <v>1</v>
      </c>
      <c r="S56" s="9">
        <f t="shared" si="4"/>
        <v>0</v>
      </c>
      <c r="T56" s="9">
        <f t="shared" si="5"/>
        <v>0</v>
      </c>
      <c r="U56" s="9">
        <f t="shared" si="6"/>
        <v>0</v>
      </c>
      <c r="V56" s="34">
        <f t="shared" si="7"/>
        <v>0</v>
      </c>
      <c r="W56" s="9">
        <f t="shared" si="8"/>
        <v>1</v>
      </c>
      <c r="X56" s="9">
        <f t="shared" si="9"/>
        <v>1</v>
      </c>
      <c r="Y56" s="9">
        <f t="shared" si="10"/>
        <v>0</v>
      </c>
      <c r="Z56" s="9"/>
      <c r="AA56" s="9"/>
      <c r="AB56" s="9">
        <f t="shared" ref="AB56" si="276">SUM(P56:Z56)</f>
        <v>3</v>
      </c>
      <c r="AC56" s="9">
        <f t="shared" ref="AC56" si="277">M56</f>
        <v>3</v>
      </c>
      <c r="AD56" s="9" t="str">
        <f t="shared" ref="AD56" si="278">IF(AB56=AC56,"Correct",IF(AB56=3,"Correct","Wrong"))</f>
        <v>Correct</v>
      </c>
      <c r="AE56" s="9"/>
      <c r="AF56" s="159" t="str">
        <f>IFERROR(VLOOKUP(Table1[[#This Row],[RespondentID]],'All Data'!$A57:$CN629,81,FALSE),"unknown")</f>
        <v>Female</v>
      </c>
      <c r="AG56" s="159">
        <f>IFERROR(VLOOKUP(Table1[[#This Row],[RespondentID]],'All Data'!$A57:$CN629,82,FALSE),"unknown")</f>
        <v>26</v>
      </c>
      <c r="AH56" s="159" t="str">
        <f>IFERROR(VLOOKUP(Table1[[#This Row],[RespondentID]],'All Data'!$A57:$CN629,83,FALSE),"unknown")</f>
        <v>Suffolk</v>
      </c>
      <c r="AI56" s="159" t="str">
        <f>IFERROR(VLOOKUP(Table1[[#This Row],[RespondentID]],'All Data'!$A57:$CN629,84,FALSE),"unknown")</f>
        <v>Patchogue, 11772</v>
      </c>
      <c r="AJ56" s="159" t="str">
        <f>IFERROR(VLOOKUP(Table1[[#This Row],[RespondentID]],'All Data'!$A57:$CN629,85,FALSE),"unknown")</f>
        <v>White/Caucasian</v>
      </c>
      <c r="AK56" s="159" t="str">
        <f>IFERROR(VLOOKUP(Table1[[#This Row],[RespondentID]],'All Data'!$A57:$CN629,86,FALSE),"unknown")</f>
        <v>No</v>
      </c>
      <c r="AL56" s="159" t="str">
        <f>IFERROR(VLOOKUP(Table1[[#This Row],[RespondentID]],'All Data'!$A57:$CN629,87,FALSE),"unknown")</f>
        <v xml:space="preserve">English </v>
      </c>
      <c r="AM56" s="159" t="str">
        <f>IFERROR(VLOOKUP(Table1[[#This Row],[RespondentID]],'All Data'!$A57:$CN629,88,FALSE),"unknown")</f>
        <v>Over $125,000</v>
      </c>
      <c r="AN56" s="159" t="str">
        <f>IFERROR(VLOOKUP(Table1[[#This Row],[RespondentID]],'All Data'!$A57:$CN629,89,FALSE),"unknown")</f>
        <v>College graduate</v>
      </c>
      <c r="AO56" s="159" t="str">
        <f>IFERROR(VLOOKUP(Table1[[#This Row],[RespondentID]],'All Data'!$A57:$CN629,90,FALSE),"unknown")</f>
        <v>Employed for wages</v>
      </c>
      <c r="AP56" s="159" t="str">
        <f>IFERROR(VLOOKUP(Table1[[#This Row],[RespondentID]],'All Data'!$A57:$CN629,91,FALSE),"unknown")</f>
        <v>Yes</v>
      </c>
      <c r="AQ56" s="159" t="str">
        <f>IFERROR(VLOOKUP(Table1[[#This Row],[RespondentID]],'All Data'!$A57:$CN629,92,FALSE),"unknown")</f>
        <v>Yes</v>
      </c>
    </row>
    <row r="57" spans="1:43" ht="16" x14ac:dyDescent="0.45">
      <c r="A57" s="6">
        <v>5677350229</v>
      </c>
      <c r="B57" s="6"/>
      <c r="C57" s="6"/>
      <c r="D57" s="6" t="s">
        <v>33</v>
      </c>
      <c r="E57" s="6"/>
      <c r="F57" s="6"/>
      <c r="G57" s="6"/>
      <c r="H57" s="6"/>
      <c r="I57" s="6" t="s">
        <v>38</v>
      </c>
      <c r="J57" s="6"/>
      <c r="K57" s="6" t="s">
        <v>40</v>
      </c>
      <c r="L57" s="10"/>
      <c r="M57" s="10">
        <f t="shared" ref="M57" si="279">COUNTA(B57:L57)</f>
        <v>3</v>
      </c>
      <c r="N57" s="10">
        <f t="shared" ref="N57" si="280">3/M57</f>
        <v>1</v>
      </c>
      <c r="O57" s="10"/>
      <c r="P57" s="10">
        <f t="shared" si="1"/>
        <v>0</v>
      </c>
      <c r="Q57" s="10">
        <f t="shared" si="2"/>
        <v>0</v>
      </c>
      <c r="R57" s="10">
        <f t="shared" si="3"/>
        <v>1</v>
      </c>
      <c r="S57" s="10">
        <f t="shared" si="4"/>
        <v>0</v>
      </c>
      <c r="T57" s="10">
        <f t="shared" si="5"/>
        <v>0</v>
      </c>
      <c r="U57" s="10">
        <f t="shared" si="6"/>
        <v>0</v>
      </c>
      <c r="V57" s="34">
        <f t="shared" si="7"/>
        <v>0</v>
      </c>
      <c r="W57" s="10">
        <f t="shared" si="8"/>
        <v>1</v>
      </c>
      <c r="X57" s="10">
        <f t="shared" si="9"/>
        <v>0</v>
      </c>
      <c r="Y57" s="10">
        <f t="shared" si="10"/>
        <v>1</v>
      </c>
      <c r="Z57" s="10"/>
      <c r="AA57" s="10"/>
      <c r="AB57" s="10">
        <f t="shared" ref="AB57" si="281">SUM(P57:Z57)</f>
        <v>3</v>
      </c>
      <c r="AC57" s="10">
        <f t="shared" ref="AC57" si="282">M57</f>
        <v>3</v>
      </c>
      <c r="AD57" s="10" t="str">
        <f t="shared" ref="AD57" si="283">IF(AB57=AC57,"Correct",IF(AB57=3,"Correct","Wrong"))</f>
        <v>Correct</v>
      </c>
      <c r="AE57" s="10"/>
      <c r="AF57" s="159" t="str">
        <f>IFERROR(VLOOKUP(Table1[[#This Row],[RespondentID]],'All Data'!$A58:$CN630,81,FALSE),"unknown")</f>
        <v>Female</v>
      </c>
      <c r="AG57" s="159">
        <f>IFERROR(VLOOKUP(Table1[[#This Row],[RespondentID]],'All Data'!$A58:$CN630,82,FALSE),"unknown")</f>
        <v>35</v>
      </c>
      <c r="AH57" s="159" t="str">
        <f>IFERROR(VLOOKUP(Table1[[#This Row],[RespondentID]],'All Data'!$A58:$CN630,83,FALSE),"unknown")</f>
        <v>Suffolk</v>
      </c>
      <c r="AI57" s="159" t="str">
        <f>IFERROR(VLOOKUP(Table1[[#This Row],[RespondentID]],'All Data'!$A58:$CN630,84,FALSE),"unknown")</f>
        <v>Patchogue, 11772</v>
      </c>
      <c r="AJ57" s="159" t="str">
        <f>IFERROR(VLOOKUP(Table1[[#This Row],[RespondentID]],'All Data'!$A58:$CN630,85,FALSE),"unknown")</f>
        <v>White/Caucasian</v>
      </c>
      <c r="AK57" s="159" t="str">
        <f>IFERROR(VLOOKUP(Table1[[#This Row],[RespondentID]],'All Data'!$A58:$CN630,86,FALSE),"unknown")</f>
        <v>No</v>
      </c>
      <c r="AL57" s="159" t="str">
        <f>IFERROR(VLOOKUP(Table1[[#This Row],[RespondentID]],'All Data'!$A58:$CN630,87,FALSE),"unknown")</f>
        <v xml:space="preserve">English </v>
      </c>
      <c r="AM57" s="159" t="str">
        <f>IFERROR(VLOOKUP(Table1[[#This Row],[RespondentID]],'All Data'!$A58:$CN630,88,FALSE),"unknown")</f>
        <v>$50,000 to $74,999</v>
      </c>
      <c r="AN57" s="159" t="str">
        <f>IFERROR(VLOOKUP(Table1[[#This Row],[RespondentID]],'All Data'!$A58:$CN630,89,FALSE),"unknown")</f>
        <v>Technical school</v>
      </c>
      <c r="AO57" s="159" t="str">
        <f>IFERROR(VLOOKUP(Table1[[#This Row],[RespondentID]],'All Data'!$A58:$CN630,90,FALSE),"unknown")</f>
        <v>Employed for wages</v>
      </c>
      <c r="AP57" s="159" t="str">
        <f>IFERROR(VLOOKUP(Table1[[#This Row],[RespondentID]],'All Data'!$A58:$CN630,91,FALSE),"unknown")</f>
        <v>Yes</v>
      </c>
      <c r="AQ57" s="159" t="str">
        <f>IFERROR(VLOOKUP(Table1[[#This Row],[RespondentID]],'All Data'!$A58:$CN630,92,FALSE),"unknown")</f>
        <v>Yes</v>
      </c>
    </row>
    <row r="58" spans="1:43" ht="16" x14ac:dyDescent="0.45">
      <c r="A58" s="6">
        <v>5677349499</v>
      </c>
      <c r="B58" s="6"/>
      <c r="C58" s="6"/>
      <c r="D58" s="6"/>
      <c r="E58" s="6" t="s">
        <v>34</v>
      </c>
      <c r="F58" s="6"/>
      <c r="G58" s="6"/>
      <c r="H58" s="6"/>
      <c r="I58" s="6" t="s">
        <v>38</v>
      </c>
      <c r="J58" s="6"/>
      <c r="K58" s="6" t="s">
        <v>40</v>
      </c>
      <c r="L58" s="9"/>
      <c r="M58" s="9">
        <f t="shared" ref="M58" si="284">COUNTA(B58:L58)</f>
        <v>3</v>
      </c>
      <c r="N58" s="9">
        <f t="shared" ref="N58" si="285">3/M58</f>
        <v>1</v>
      </c>
      <c r="O58" s="9"/>
      <c r="P58" s="9">
        <f t="shared" si="1"/>
        <v>0</v>
      </c>
      <c r="Q58" s="9">
        <f t="shared" si="2"/>
        <v>0</v>
      </c>
      <c r="R58" s="9">
        <f t="shared" si="3"/>
        <v>0</v>
      </c>
      <c r="S58" s="9">
        <f t="shared" si="4"/>
        <v>1</v>
      </c>
      <c r="T58" s="9">
        <f t="shared" si="5"/>
        <v>0</v>
      </c>
      <c r="U58" s="9">
        <f t="shared" si="6"/>
        <v>0</v>
      </c>
      <c r="V58" s="34">
        <f t="shared" si="7"/>
        <v>0</v>
      </c>
      <c r="W58" s="9">
        <f t="shared" si="8"/>
        <v>1</v>
      </c>
      <c r="X58" s="9">
        <f t="shared" si="9"/>
        <v>0</v>
      </c>
      <c r="Y58" s="9">
        <f t="shared" si="10"/>
        <v>1</v>
      </c>
      <c r="Z58" s="9"/>
      <c r="AA58" s="9"/>
      <c r="AB58" s="9">
        <f t="shared" ref="AB58" si="286">SUM(P58:Z58)</f>
        <v>3</v>
      </c>
      <c r="AC58" s="9">
        <f t="shared" ref="AC58" si="287">M58</f>
        <v>3</v>
      </c>
      <c r="AD58" s="9" t="str">
        <f t="shared" ref="AD58" si="288">IF(AB58=AC58,"Correct",IF(AB58=3,"Correct","Wrong"))</f>
        <v>Correct</v>
      </c>
      <c r="AE58" s="9"/>
      <c r="AF58" s="159" t="str">
        <f>IFERROR(VLOOKUP(Table1[[#This Row],[RespondentID]],'All Data'!$A59:$CN631,81,FALSE),"unknown")</f>
        <v>Male</v>
      </c>
      <c r="AG58" s="159">
        <f>IFERROR(VLOOKUP(Table1[[#This Row],[RespondentID]],'All Data'!$A59:$CN631,82,FALSE),"unknown")</f>
        <v>35</v>
      </c>
      <c r="AH58" s="159" t="str">
        <f>IFERROR(VLOOKUP(Table1[[#This Row],[RespondentID]],'All Data'!$A59:$CN631,83,FALSE),"unknown")</f>
        <v>Nassau</v>
      </c>
      <c r="AI58" s="159" t="str">
        <f>IFERROR(VLOOKUP(Table1[[#This Row],[RespondentID]],'All Data'!$A59:$CN631,84,FALSE),"unknown")</f>
        <v>Massapequa Park, 11762</v>
      </c>
      <c r="AJ58" s="159" t="str">
        <f>IFERROR(VLOOKUP(Table1[[#This Row],[RespondentID]],'All Data'!$A59:$CN631,85,FALSE),"unknown")</f>
        <v>White/Caucasian</v>
      </c>
      <c r="AK58" s="159" t="str">
        <f>IFERROR(VLOOKUP(Table1[[#This Row],[RespondentID]],'All Data'!$A59:$CN631,86,FALSE),"unknown")</f>
        <v>No</v>
      </c>
      <c r="AL58" s="159" t="str">
        <f>IFERROR(VLOOKUP(Table1[[#This Row],[RespondentID]],'All Data'!$A59:$CN631,87,FALSE),"unknown")</f>
        <v xml:space="preserve">English </v>
      </c>
      <c r="AM58" s="159" t="str">
        <f>IFERROR(VLOOKUP(Table1[[#This Row],[RespondentID]],'All Data'!$A59:$CN631,88,FALSE),"unknown")</f>
        <v>Over $125,000</v>
      </c>
      <c r="AN58" s="159" t="str">
        <f>IFERROR(VLOOKUP(Table1[[#This Row],[RespondentID]],'All Data'!$A59:$CN631,89,FALSE),"unknown")</f>
        <v>Graduate school</v>
      </c>
      <c r="AO58" s="159" t="str">
        <f>IFERROR(VLOOKUP(Table1[[#This Row],[RespondentID]],'All Data'!$A59:$CN631,90,FALSE),"unknown")</f>
        <v>Employed for wages</v>
      </c>
      <c r="AP58" s="159" t="str">
        <f>IFERROR(VLOOKUP(Table1[[#This Row],[RespondentID]],'All Data'!$A59:$CN631,91,FALSE),"unknown")</f>
        <v>Yes</v>
      </c>
      <c r="AQ58" s="159" t="str">
        <f>IFERROR(VLOOKUP(Table1[[#This Row],[RespondentID]],'All Data'!$A59:$CN631,92,FALSE),"unknown")</f>
        <v>Yes</v>
      </c>
    </row>
    <row r="59" spans="1:43" ht="16" x14ac:dyDescent="0.45">
      <c r="A59" s="6">
        <v>5677348925</v>
      </c>
      <c r="B59" s="6"/>
      <c r="C59" s="6" t="s">
        <v>32</v>
      </c>
      <c r="D59" s="6" t="s">
        <v>33</v>
      </c>
      <c r="E59" s="6"/>
      <c r="F59" s="6"/>
      <c r="G59" s="6"/>
      <c r="H59" s="6"/>
      <c r="I59" s="6" t="s">
        <v>38</v>
      </c>
      <c r="J59" s="6"/>
      <c r="K59" s="6"/>
      <c r="L59" s="10"/>
      <c r="M59" s="10">
        <f t="shared" ref="M59" si="289">COUNTA(B59:L59)</f>
        <v>3</v>
      </c>
      <c r="N59" s="10">
        <f t="shared" ref="N59" si="290">3/M59</f>
        <v>1</v>
      </c>
      <c r="O59" s="10"/>
      <c r="P59" s="10">
        <f t="shared" si="1"/>
        <v>0</v>
      </c>
      <c r="Q59" s="10">
        <f t="shared" si="2"/>
        <v>1</v>
      </c>
      <c r="R59" s="10">
        <f t="shared" si="3"/>
        <v>1</v>
      </c>
      <c r="S59" s="10">
        <f t="shared" si="4"/>
        <v>0</v>
      </c>
      <c r="T59" s="10">
        <f t="shared" si="5"/>
        <v>0</v>
      </c>
      <c r="U59" s="10">
        <f t="shared" si="6"/>
        <v>0</v>
      </c>
      <c r="V59" s="34">
        <f t="shared" si="7"/>
        <v>0</v>
      </c>
      <c r="W59" s="10">
        <f t="shared" si="8"/>
        <v>1</v>
      </c>
      <c r="X59" s="10">
        <f t="shared" si="9"/>
        <v>0</v>
      </c>
      <c r="Y59" s="10">
        <f t="shared" si="10"/>
        <v>0</v>
      </c>
      <c r="Z59" s="10"/>
      <c r="AA59" s="10"/>
      <c r="AB59" s="10">
        <f t="shared" ref="AB59" si="291">SUM(P59:Z59)</f>
        <v>3</v>
      </c>
      <c r="AC59" s="10">
        <f t="shared" ref="AC59" si="292">M59</f>
        <v>3</v>
      </c>
      <c r="AD59" s="10" t="str">
        <f t="shared" ref="AD59" si="293">IF(AB59=AC59,"Correct",IF(AB59=3,"Correct","Wrong"))</f>
        <v>Correct</v>
      </c>
      <c r="AE59" s="10"/>
      <c r="AF59" s="159" t="str">
        <f>IFERROR(VLOOKUP(Table1[[#This Row],[RespondentID]],'All Data'!$A60:$CN632,81,FALSE),"unknown")</f>
        <v>Female</v>
      </c>
      <c r="AG59" s="159">
        <f>IFERROR(VLOOKUP(Table1[[#This Row],[RespondentID]],'All Data'!$A60:$CN632,82,FALSE),"unknown")</f>
        <v>50</v>
      </c>
      <c r="AH59" s="159" t="str">
        <f>IFERROR(VLOOKUP(Table1[[#This Row],[RespondentID]],'All Data'!$A60:$CN632,83,FALSE),"unknown")</f>
        <v>Suffolk</v>
      </c>
      <c r="AI59" s="159" t="str">
        <f>IFERROR(VLOOKUP(Table1[[#This Row],[RespondentID]],'All Data'!$A60:$CN632,84,FALSE),"unknown")</f>
        <v>Holbrook, 11741</v>
      </c>
      <c r="AJ59" s="159" t="str">
        <f>IFERROR(VLOOKUP(Table1[[#This Row],[RespondentID]],'All Data'!$A60:$CN632,85,FALSE),"unknown")</f>
        <v>White/Caucasian</v>
      </c>
      <c r="AK59" s="159" t="str">
        <f>IFERROR(VLOOKUP(Table1[[#This Row],[RespondentID]],'All Data'!$A60:$CN632,86,FALSE),"unknown")</f>
        <v>No</v>
      </c>
      <c r="AL59" s="159" t="str">
        <f>IFERROR(VLOOKUP(Table1[[#This Row],[RespondentID]],'All Data'!$A60:$CN632,87,FALSE),"unknown")</f>
        <v xml:space="preserve">English </v>
      </c>
      <c r="AM59" s="159" t="str">
        <f>IFERROR(VLOOKUP(Table1[[#This Row],[RespondentID]],'All Data'!$A60:$CN632,88,FALSE),"unknown")</f>
        <v>Over $125,000</v>
      </c>
      <c r="AN59" s="159" t="str">
        <f>IFERROR(VLOOKUP(Table1[[#This Row],[RespondentID]],'All Data'!$A60:$CN632,89,FALSE),"unknown")</f>
        <v>Graduate school</v>
      </c>
      <c r="AO59" s="159" t="str">
        <f>IFERROR(VLOOKUP(Table1[[#This Row],[RespondentID]],'All Data'!$A60:$CN632,90,FALSE),"unknown")</f>
        <v>Employed for wages</v>
      </c>
      <c r="AP59" s="159" t="str">
        <f>IFERROR(VLOOKUP(Table1[[#This Row],[RespondentID]],'All Data'!$A60:$CN632,91,FALSE),"unknown")</f>
        <v>Yes</v>
      </c>
      <c r="AQ59" s="159" t="str">
        <f>IFERROR(VLOOKUP(Table1[[#This Row],[RespondentID]],'All Data'!$A60:$CN632,92,FALSE),"unknown")</f>
        <v>Yes</v>
      </c>
    </row>
    <row r="60" spans="1:43" ht="16" x14ac:dyDescent="0.45">
      <c r="A60" s="6">
        <v>5677348427</v>
      </c>
      <c r="B60" s="6"/>
      <c r="C60" s="6"/>
      <c r="D60" s="6" t="s">
        <v>33</v>
      </c>
      <c r="E60" s="6"/>
      <c r="F60" s="6" t="s">
        <v>35</v>
      </c>
      <c r="G60" s="6"/>
      <c r="H60" s="6"/>
      <c r="I60" s="6" t="s">
        <v>38</v>
      </c>
      <c r="J60" s="6"/>
      <c r="K60" s="6"/>
      <c r="L60" s="9"/>
      <c r="M60" s="9">
        <f t="shared" ref="M60" si="294">COUNTA(B60:L60)</f>
        <v>3</v>
      </c>
      <c r="N60" s="9">
        <f t="shared" ref="N60" si="295">3/M60</f>
        <v>1</v>
      </c>
      <c r="O60" s="9"/>
      <c r="P60" s="9">
        <f t="shared" si="1"/>
        <v>0</v>
      </c>
      <c r="Q60" s="9">
        <f t="shared" si="2"/>
        <v>0</v>
      </c>
      <c r="R60" s="9">
        <f t="shared" si="3"/>
        <v>1</v>
      </c>
      <c r="S60" s="9">
        <f t="shared" si="4"/>
        <v>0</v>
      </c>
      <c r="T60" s="9">
        <f t="shared" si="5"/>
        <v>1</v>
      </c>
      <c r="U60" s="9">
        <f t="shared" si="6"/>
        <v>0</v>
      </c>
      <c r="V60" s="34">
        <f t="shared" si="7"/>
        <v>0</v>
      </c>
      <c r="W60" s="9">
        <f t="shared" si="8"/>
        <v>1</v>
      </c>
      <c r="X60" s="9">
        <f t="shared" si="9"/>
        <v>0</v>
      </c>
      <c r="Y60" s="9">
        <f t="shared" si="10"/>
        <v>0</v>
      </c>
      <c r="Z60" s="9"/>
      <c r="AA60" s="9"/>
      <c r="AB60" s="9">
        <f t="shared" ref="AB60" si="296">SUM(P60:Z60)</f>
        <v>3</v>
      </c>
      <c r="AC60" s="9">
        <f t="shared" ref="AC60" si="297">M60</f>
        <v>3</v>
      </c>
      <c r="AD60" s="9" t="str">
        <f t="shared" ref="AD60" si="298">IF(AB60=AC60,"Correct",IF(AB60=3,"Correct","Wrong"))</f>
        <v>Correct</v>
      </c>
      <c r="AE60" s="9"/>
      <c r="AF60" s="159" t="str">
        <f>IFERROR(VLOOKUP(Table1[[#This Row],[RespondentID]],'All Data'!$A61:$CN633,81,FALSE),"unknown")</f>
        <v>Other</v>
      </c>
      <c r="AG60" s="159">
        <f>IFERROR(VLOOKUP(Table1[[#This Row],[RespondentID]],'All Data'!$A61:$CN633,82,FALSE),"unknown")</f>
        <v>24</v>
      </c>
      <c r="AH60" s="159" t="str">
        <f>IFERROR(VLOOKUP(Table1[[#This Row],[RespondentID]],'All Data'!$A61:$CN633,83,FALSE),"unknown")</f>
        <v>Nassau</v>
      </c>
      <c r="AI60" s="159" t="str">
        <f>IFERROR(VLOOKUP(Table1[[#This Row],[RespondentID]],'All Data'!$A61:$CN633,84,FALSE),"unknown")</f>
        <v>Levittown, 11756</v>
      </c>
      <c r="AJ60" s="159" t="str">
        <f>IFERROR(VLOOKUP(Table1[[#This Row],[RespondentID]],'All Data'!$A61:$CN633,85,FALSE),"unknown")</f>
        <v>White/Caucasian</v>
      </c>
      <c r="AK60" s="159" t="str">
        <f>IFERROR(VLOOKUP(Table1[[#This Row],[RespondentID]],'All Data'!$A61:$CN633,86,FALSE),"unknown")</f>
        <v>No</v>
      </c>
      <c r="AL60" s="159" t="str">
        <f>IFERROR(VLOOKUP(Table1[[#This Row],[RespondentID]],'All Data'!$A61:$CN633,87,FALSE),"unknown")</f>
        <v xml:space="preserve">English </v>
      </c>
      <c r="AM60" s="159" t="str">
        <f>IFERROR(VLOOKUP(Table1[[#This Row],[RespondentID]],'All Data'!$A61:$CN633,88,FALSE),"unknown")</f>
        <v>$50,000 to $74,999</v>
      </c>
      <c r="AN60" s="159" t="str">
        <f>IFERROR(VLOOKUP(Table1[[#This Row],[RespondentID]],'All Data'!$A61:$CN633,89,FALSE),"unknown")</f>
        <v>College graduate</v>
      </c>
      <c r="AO60" s="159" t="str">
        <f>IFERROR(VLOOKUP(Table1[[#This Row],[RespondentID]],'All Data'!$A61:$CN633,90,FALSE),"unknown")</f>
        <v>Employed for wages</v>
      </c>
      <c r="AP60" s="159" t="str">
        <f>IFERROR(VLOOKUP(Table1[[#This Row],[RespondentID]],'All Data'!$A61:$CN633,91,FALSE),"unknown")</f>
        <v>Yes</v>
      </c>
      <c r="AQ60" s="159" t="str">
        <f>IFERROR(VLOOKUP(Table1[[#This Row],[RespondentID]],'All Data'!$A61:$CN633,92,FALSE),"unknown")</f>
        <v>Yes</v>
      </c>
    </row>
    <row r="61" spans="1:43" ht="16" x14ac:dyDescent="0.45">
      <c r="A61" s="6">
        <v>5677267791</v>
      </c>
      <c r="B61" s="6"/>
      <c r="C61" s="6"/>
      <c r="D61" s="6"/>
      <c r="E61" s="6"/>
      <c r="F61" s="6"/>
      <c r="G61" s="6"/>
      <c r="H61" s="6"/>
      <c r="I61" s="6" t="s">
        <v>38</v>
      </c>
      <c r="J61" s="6"/>
      <c r="K61" s="6"/>
      <c r="L61" s="10"/>
      <c r="M61" s="10">
        <f t="shared" ref="M61" si="299">COUNTA(B61:L61)</f>
        <v>1</v>
      </c>
      <c r="N61" s="10">
        <f t="shared" ref="N61" si="300">3/M61</f>
        <v>3</v>
      </c>
      <c r="O61" s="10"/>
      <c r="P61" s="10">
        <f t="shared" si="1"/>
        <v>0</v>
      </c>
      <c r="Q61" s="10">
        <f t="shared" si="2"/>
        <v>0</v>
      </c>
      <c r="R61" s="10">
        <f t="shared" si="3"/>
        <v>0</v>
      </c>
      <c r="S61" s="10">
        <f t="shared" si="4"/>
        <v>0</v>
      </c>
      <c r="T61" s="10">
        <f t="shared" si="5"/>
        <v>0</v>
      </c>
      <c r="U61" s="10">
        <f t="shared" si="6"/>
        <v>0</v>
      </c>
      <c r="V61" s="34">
        <f t="shared" si="7"/>
        <v>0</v>
      </c>
      <c r="W61" s="10">
        <f t="shared" si="8"/>
        <v>1</v>
      </c>
      <c r="X61" s="10">
        <f t="shared" si="9"/>
        <v>0</v>
      </c>
      <c r="Y61" s="10">
        <f t="shared" si="10"/>
        <v>0</v>
      </c>
      <c r="Z61" s="10"/>
      <c r="AA61" s="10"/>
      <c r="AB61" s="10">
        <f t="shared" ref="AB61" si="301">SUM(P61:Z61)</f>
        <v>1</v>
      </c>
      <c r="AC61" s="10">
        <f t="shared" ref="AC61" si="302">M61</f>
        <v>1</v>
      </c>
      <c r="AD61" s="10" t="str">
        <f t="shared" ref="AD61" si="303">IF(AB61=AC61,"Correct",IF(AB61=3,"Correct","Wrong"))</f>
        <v>Correct</v>
      </c>
      <c r="AE61" s="10"/>
      <c r="AF61" s="159" t="str">
        <f>IFERROR(VLOOKUP(Table1[[#This Row],[RespondentID]],'All Data'!$A62:$CN634,81,FALSE),"unknown")</f>
        <v>Female</v>
      </c>
      <c r="AG61" s="159">
        <f>IFERROR(VLOOKUP(Table1[[#This Row],[RespondentID]],'All Data'!$A62:$CN634,82,FALSE),"unknown")</f>
        <v>60</v>
      </c>
      <c r="AH61" s="159" t="str">
        <f>IFERROR(VLOOKUP(Table1[[#This Row],[RespondentID]],'All Data'!$A62:$CN634,83,FALSE),"unknown")</f>
        <v>Suffolk</v>
      </c>
      <c r="AI61" s="159" t="str">
        <f>IFERROR(VLOOKUP(Table1[[#This Row],[RespondentID]],'All Data'!$A62:$CN634,84,FALSE),"unknown")</f>
        <v>East Northport, 11731</v>
      </c>
      <c r="AJ61" s="159" t="str">
        <f>IFERROR(VLOOKUP(Table1[[#This Row],[RespondentID]],'All Data'!$A62:$CN634,85,FALSE),"unknown")</f>
        <v>White/Caucasian</v>
      </c>
      <c r="AK61" s="159" t="str">
        <f>IFERROR(VLOOKUP(Table1[[#This Row],[RespondentID]],'All Data'!$A62:$CN634,86,FALSE),"unknown")</f>
        <v>No</v>
      </c>
      <c r="AL61" s="159" t="str">
        <f>IFERROR(VLOOKUP(Table1[[#This Row],[RespondentID]],'All Data'!$A62:$CN634,87,FALSE),"unknown")</f>
        <v xml:space="preserve">English </v>
      </c>
      <c r="AM61" s="159" t="str">
        <f>IFERROR(VLOOKUP(Table1[[#This Row],[RespondentID]],'All Data'!$A62:$CN634,88,FALSE),"unknown")</f>
        <v>Over $125,000</v>
      </c>
      <c r="AN61" s="159" t="str">
        <f>IFERROR(VLOOKUP(Table1[[#This Row],[RespondentID]],'All Data'!$A62:$CN634,89,FALSE),"unknown")</f>
        <v>Doctorate</v>
      </c>
      <c r="AO61" s="159" t="str">
        <f>IFERROR(VLOOKUP(Table1[[#This Row],[RespondentID]],'All Data'!$A62:$CN634,90,FALSE),"unknown")</f>
        <v>Employed for wages</v>
      </c>
      <c r="AP61" s="159" t="str">
        <f>IFERROR(VLOOKUP(Table1[[#This Row],[RespondentID]],'All Data'!$A62:$CN634,91,FALSE),"unknown")</f>
        <v>Yes</v>
      </c>
      <c r="AQ61" s="159" t="str">
        <f>IFERROR(VLOOKUP(Table1[[#This Row],[RespondentID]],'All Data'!$A62:$CN634,92,FALSE),"unknown")</f>
        <v>Yes</v>
      </c>
    </row>
    <row r="62" spans="1:43" ht="16" x14ac:dyDescent="0.45">
      <c r="A62" s="6">
        <v>5676981978</v>
      </c>
      <c r="B62" s="6"/>
      <c r="C62" s="6"/>
      <c r="D62" s="6"/>
      <c r="E62" s="6" t="s">
        <v>34</v>
      </c>
      <c r="F62" s="6"/>
      <c r="G62" s="6"/>
      <c r="H62" s="6"/>
      <c r="I62" s="6" t="s">
        <v>38</v>
      </c>
      <c r="J62" s="6"/>
      <c r="K62" s="6" t="s">
        <v>40</v>
      </c>
      <c r="L62" s="9"/>
      <c r="M62" s="9">
        <f t="shared" ref="M62" si="304">COUNTA(B62:L62)</f>
        <v>3</v>
      </c>
      <c r="N62" s="9">
        <f t="shared" ref="N62" si="305">3/M62</f>
        <v>1</v>
      </c>
      <c r="O62" s="9"/>
      <c r="P62" s="9">
        <f t="shared" si="1"/>
        <v>0</v>
      </c>
      <c r="Q62" s="9">
        <f t="shared" si="2"/>
        <v>0</v>
      </c>
      <c r="R62" s="9">
        <f t="shared" si="3"/>
        <v>0</v>
      </c>
      <c r="S62" s="9">
        <f t="shared" si="4"/>
        <v>1</v>
      </c>
      <c r="T62" s="9">
        <f t="shared" si="5"/>
        <v>0</v>
      </c>
      <c r="U62" s="9">
        <f t="shared" si="6"/>
        <v>0</v>
      </c>
      <c r="V62" s="34">
        <f t="shared" si="7"/>
        <v>0</v>
      </c>
      <c r="W62" s="9">
        <f t="shared" si="8"/>
        <v>1</v>
      </c>
      <c r="X62" s="9">
        <f t="shared" si="9"/>
        <v>0</v>
      </c>
      <c r="Y62" s="9">
        <f t="shared" si="10"/>
        <v>1</v>
      </c>
      <c r="Z62" s="9"/>
      <c r="AA62" s="9"/>
      <c r="AB62" s="9">
        <f t="shared" ref="AB62" si="306">SUM(P62:Z62)</f>
        <v>3</v>
      </c>
      <c r="AC62" s="9">
        <f t="shared" ref="AC62" si="307">M62</f>
        <v>3</v>
      </c>
      <c r="AD62" s="9" t="str">
        <f t="shared" ref="AD62" si="308">IF(AB62=AC62,"Correct",IF(AB62=3,"Correct","Wrong"))</f>
        <v>Correct</v>
      </c>
      <c r="AE62" s="9"/>
      <c r="AF62" s="159">
        <f>IFERROR(VLOOKUP(Table1[[#This Row],[RespondentID]],'All Data'!$A63:$CN635,81,FALSE),"unknown")</f>
        <v>0</v>
      </c>
      <c r="AG62" s="159">
        <f>IFERROR(VLOOKUP(Table1[[#This Row],[RespondentID]],'All Data'!$A63:$CN635,82,FALSE),"unknown")</f>
        <v>0</v>
      </c>
      <c r="AH62" s="159">
        <f>IFERROR(VLOOKUP(Table1[[#This Row],[RespondentID]],'All Data'!$A63:$CN635,83,FALSE),"unknown")</f>
        <v>0</v>
      </c>
      <c r="AI62" s="159">
        <f>IFERROR(VLOOKUP(Table1[[#This Row],[RespondentID]],'All Data'!$A63:$CN635,84,FALSE),"unknown")</f>
        <v>0</v>
      </c>
      <c r="AJ62" s="159">
        <f>IFERROR(VLOOKUP(Table1[[#This Row],[RespondentID]],'All Data'!$A63:$CN635,85,FALSE),"unknown")</f>
        <v>0</v>
      </c>
      <c r="AK62" s="159">
        <f>IFERROR(VLOOKUP(Table1[[#This Row],[RespondentID]],'All Data'!$A63:$CN635,86,FALSE),"unknown")</f>
        <v>0</v>
      </c>
      <c r="AL62" s="159" t="str">
        <f>IFERROR(VLOOKUP(Table1[[#This Row],[RespondentID]],'All Data'!$A63:$CN635,87,FALSE),"unknown")</f>
        <v xml:space="preserve"> </v>
      </c>
      <c r="AM62" s="159">
        <f>IFERROR(VLOOKUP(Table1[[#This Row],[RespondentID]],'All Data'!$A63:$CN635,88,FALSE),"unknown")</f>
        <v>0</v>
      </c>
      <c r="AN62" s="159">
        <f>IFERROR(VLOOKUP(Table1[[#This Row],[RespondentID]],'All Data'!$A63:$CN635,89,FALSE),"unknown")</f>
        <v>0</v>
      </c>
      <c r="AO62" s="159">
        <f>IFERROR(VLOOKUP(Table1[[#This Row],[RespondentID]],'All Data'!$A63:$CN635,90,FALSE),"unknown")</f>
        <v>0</v>
      </c>
      <c r="AP62" s="159">
        <f>IFERROR(VLOOKUP(Table1[[#This Row],[RespondentID]],'All Data'!$A63:$CN635,91,FALSE),"unknown")</f>
        <v>0</v>
      </c>
      <c r="AQ62" s="159">
        <f>IFERROR(VLOOKUP(Table1[[#This Row],[RespondentID]],'All Data'!$A63:$CN635,92,FALSE),"unknown")</f>
        <v>0</v>
      </c>
    </row>
    <row r="63" spans="1:43" ht="16" x14ac:dyDescent="0.45">
      <c r="A63" s="6">
        <v>5676967460</v>
      </c>
      <c r="B63" s="6"/>
      <c r="C63" s="6"/>
      <c r="D63" s="6"/>
      <c r="E63" s="6"/>
      <c r="F63" s="6"/>
      <c r="G63" s="6"/>
      <c r="H63" s="6" t="s">
        <v>37</v>
      </c>
      <c r="I63" s="6" t="s">
        <v>38</v>
      </c>
      <c r="J63" s="6"/>
      <c r="K63" s="6" t="s">
        <v>40</v>
      </c>
      <c r="L63" s="10"/>
      <c r="M63" s="10">
        <f t="shared" ref="M63" si="309">COUNTA(B63:L63)</f>
        <v>3</v>
      </c>
      <c r="N63" s="10">
        <f t="shared" ref="N63" si="310">3/M63</f>
        <v>1</v>
      </c>
      <c r="O63" s="10"/>
      <c r="P63" s="10">
        <f t="shared" si="1"/>
        <v>0</v>
      </c>
      <c r="Q63" s="10">
        <f t="shared" si="2"/>
        <v>0</v>
      </c>
      <c r="R63" s="10">
        <f t="shared" si="3"/>
        <v>0</v>
      </c>
      <c r="S63" s="10">
        <f t="shared" si="4"/>
        <v>0</v>
      </c>
      <c r="T63" s="10">
        <f t="shared" si="5"/>
        <v>0</v>
      </c>
      <c r="U63" s="10">
        <f t="shared" si="6"/>
        <v>0</v>
      </c>
      <c r="V63" s="34">
        <f t="shared" si="7"/>
        <v>1</v>
      </c>
      <c r="W63" s="10">
        <f t="shared" si="8"/>
        <v>1</v>
      </c>
      <c r="X63" s="10">
        <f t="shared" si="9"/>
        <v>0</v>
      </c>
      <c r="Y63" s="10">
        <f t="shared" si="10"/>
        <v>1</v>
      </c>
      <c r="Z63" s="10"/>
      <c r="AA63" s="10"/>
      <c r="AB63" s="10">
        <f t="shared" ref="AB63" si="311">SUM(P63:Z63)</f>
        <v>3</v>
      </c>
      <c r="AC63" s="10">
        <f t="shared" ref="AC63" si="312">M63</f>
        <v>3</v>
      </c>
      <c r="AD63" s="10" t="str">
        <f t="shared" ref="AD63" si="313">IF(AB63=AC63,"Correct",IF(AB63=3,"Correct","Wrong"))</f>
        <v>Correct</v>
      </c>
      <c r="AE63" s="10"/>
      <c r="AF63" s="159" t="str">
        <f>IFERROR(VLOOKUP(Table1[[#This Row],[RespondentID]],'All Data'!$A64:$CN636,81,FALSE),"unknown")</f>
        <v>Female</v>
      </c>
      <c r="AG63" s="159">
        <f>IFERROR(VLOOKUP(Table1[[#This Row],[RespondentID]],'All Data'!$A64:$CN636,82,FALSE),"unknown")</f>
        <v>70</v>
      </c>
      <c r="AH63" s="159" t="str">
        <f>IFERROR(VLOOKUP(Table1[[#This Row],[RespondentID]],'All Data'!$A64:$CN636,83,FALSE),"unknown")</f>
        <v>Nassau</v>
      </c>
      <c r="AI63" s="159" t="str">
        <f>IFERROR(VLOOKUP(Table1[[#This Row],[RespondentID]],'All Data'!$A64:$CN636,84,FALSE),"unknown")</f>
        <v>East Meadow, 11554</v>
      </c>
      <c r="AJ63" s="159" t="str">
        <f>IFERROR(VLOOKUP(Table1[[#This Row],[RespondentID]],'All Data'!$A64:$CN636,85,FALSE),"unknown")</f>
        <v>White/Caucasian</v>
      </c>
      <c r="AK63" s="159" t="str">
        <f>IFERROR(VLOOKUP(Table1[[#This Row],[RespondentID]],'All Data'!$A64:$CN636,86,FALSE),"unknown")</f>
        <v>No</v>
      </c>
      <c r="AL63" s="159" t="str">
        <f>IFERROR(VLOOKUP(Table1[[#This Row],[RespondentID]],'All Data'!$A64:$CN636,87,FALSE),"unknown")</f>
        <v xml:space="preserve">English </v>
      </c>
      <c r="AM63" s="159" t="str">
        <f>IFERROR(VLOOKUP(Table1[[#This Row],[RespondentID]],'All Data'!$A64:$CN636,88,FALSE),"unknown")</f>
        <v>$75,000 to $125,000</v>
      </c>
      <c r="AN63" s="159" t="str">
        <f>IFERROR(VLOOKUP(Table1[[#This Row],[RespondentID]],'All Data'!$A64:$CN636,89,FALSE),"unknown")</f>
        <v>College graduate</v>
      </c>
      <c r="AO63" s="159" t="str">
        <f>IFERROR(VLOOKUP(Table1[[#This Row],[RespondentID]],'All Data'!$A64:$CN636,90,FALSE),"unknown")</f>
        <v>Retired</v>
      </c>
      <c r="AP63" s="159" t="str">
        <f>IFERROR(VLOOKUP(Table1[[#This Row],[RespondentID]],'All Data'!$A64:$CN636,91,FALSE),"unknown")</f>
        <v>Yes</v>
      </c>
      <c r="AQ63" s="159" t="str">
        <f>IFERROR(VLOOKUP(Table1[[#This Row],[RespondentID]],'All Data'!$A64:$CN636,92,FALSE),"unknown")</f>
        <v>Yes</v>
      </c>
    </row>
    <row r="64" spans="1:43" ht="16" x14ac:dyDescent="0.45">
      <c r="A64" s="6">
        <v>5676948999</v>
      </c>
      <c r="B64" s="6"/>
      <c r="C64" s="6" t="s">
        <v>32</v>
      </c>
      <c r="D64" s="6"/>
      <c r="E64" s="6"/>
      <c r="F64" s="6" t="s">
        <v>35</v>
      </c>
      <c r="G64" s="6"/>
      <c r="H64" s="6"/>
      <c r="I64" s="6" t="s">
        <v>38</v>
      </c>
      <c r="J64" s="6"/>
      <c r="K64" s="6"/>
      <c r="L64" s="9"/>
      <c r="M64" s="9">
        <f t="shared" ref="M64" si="314">COUNTA(B64:L64)</f>
        <v>3</v>
      </c>
      <c r="N64" s="9">
        <f t="shared" ref="N64" si="315">3/M64</f>
        <v>1</v>
      </c>
      <c r="O64" s="9"/>
      <c r="P64" s="9">
        <f t="shared" si="1"/>
        <v>0</v>
      </c>
      <c r="Q64" s="9">
        <f t="shared" si="2"/>
        <v>1</v>
      </c>
      <c r="R64" s="9">
        <f t="shared" si="3"/>
        <v>0</v>
      </c>
      <c r="S64" s="9">
        <f t="shared" si="4"/>
        <v>0</v>
      </c>
      <c r="T64" s="9">
        <f t="shared" si="5"/>
        <v>1</v>
      </c>
      <c r="U64" s="9">
        <f t="shared" si="6"/>
        <v>0</v>
      </c>
      <c r="V64" s="34">
        <f t="shared" si="7"/>
        <v>0</v>
      </c>
      <c r="W64" s="9">
        <f t="shared" si="8"/>
        <v>1</v>
      </c>
      <c r="X64" s="9">
        <f t="shared" si="9"/>
        <v>0</v>
      </c>
      <c r="Y64" s="9">
        <f t="shared" si="10"/>
        <v>0</v>
      </c>
      <c r="Z64" s="9"/>
      <c r="AA64" s="9"/>
      <c r="AB64" s="9">
        <f t="shared" ref="AB64" si="316">SUM(P64:Z64)</f>
        <v>3</v>
      </c>
      <c r="AC64" s="9">
        <f t="shared" ref="AC64" si="317">M64</f>
        <v>3</v>
      </c>
      <c r="AD64" s="9" t="str">
        <f t="shared" ref="AD64" si="318">IF(AB64=AC64,"Correct",IF(AB64=3,"Correct","Wrong"))</f>
        <v>Correct</v>
      </c>
      <c r="AE64" s="9"/>
      <c r="AF64" s="159">
        <f>IFERROR(VLOOKUP(Table1[[#This Row],[RespondentID]],'All Data'!$A65:$CN637,81,FALSE),"unknown")</f>
        <v>0</v>
      </c>
      <c r="AG64" s="159">
        <f>IFERROR(VLOOKUP(Table1[[#This Row],[RespondentID]],'All Data'!$A65:$CN637,82,FALSE),"unknown")</f>
        <v>0</v>
      </c>
      <c r="AH64" s="159">
        <f>IFERROR(VLOOKUP(Table1[[#This Row],[RespondentID]],'All Data'!$A65:$CN637,83,FALSE),"unknown")</f>
        <v>0</v>
      </c>
      <c r="AI64" s="159">
        <f>IFERROR(VLOOKUP(Table1[[#This Row],[RespondentID]],'All Data'!$A65:$CN637,84,FALSE),"unknown")</f>
        <v>0</v>
      </c>
      <c r="AJ64" s="159">
        <f>IFERROR(VLOOKUP(Table1[[#This Row],[RespondentID]],'All Data'!$A65:$CN637,85,FALSE),"unknown")</f>
        <v>0</v>
      </c>
      <c r="AK64" s="159">
        <f>IFERROR(VLOOKUP(Table1[[#This Row],[RespondentID]],'All Data'!$A65:$CN637,86,FALSE),"unknown")</f>
        <v>0</v>
      </c>
      <c r="AL64" s="159" t="str">
        <f>IFERROR(VLOOKUP(Table1[[#This Row],[RespondentID]],'All Data'!$A65:$CN637,87,FALSE),"unknown")</f>
        <v xml:space="preserve"> </v>
      </c>
      <c r="AM64" s="159">
        <f>IFERROR(VLOOKUP(Table1[[#This Row],[RespondentID]],'All Data'!$A65:$CN637,88,FALSE),"unknown")</f>
        <v>0</v>
      </c>
      <c r="AN64" s="159">
        <f>IFERROR(VLOOKUP(Table1[[#This Row],[RespondentID]],'All Data'!$A65:$CN637,89,FALSE),"unknown")</f>
        <v>0</v>
      </c>
      <c r="AO64" s="159">
        <f>IFERROR(VLOOKUP(Table1[[#This Row],[RespondentID]],'All Data'!$A65:$CN637,90,FALSE),"unknown")</f>
        <v>0</v>
      </c>
      <c r="AP64" s="159">
        <f>IFERROR(VLOOKUP(Table1[[#This Row],[RespondentID]],'All Data'!$A65:$CN637,91,FALSE),"unknown")</f>
        <v>0</v>
      </c>
      <c r="AQ64" s="159">
        <f>IFERROR(VLOOKUP(Table1[[#This Row],[RespondentID]],'All Data'!$A65:$CN637,92,FALSE),"unknown")</f>
        <v>0</v>
      </c>
    </row>
    <row r="65" spans="1:43" ht="16" x14ac:dyDescent="0.45">
      <c r="A65" s="6">
        <v>5676846574</v>
      </c>
      <c r="B65" s="6" t="s">
        <v>31</v>
      </c>
      <c r="C65" s="6"/>
      <c r="D65" s="6" t="s">
        <v>33</v>
      </c>
      <c r="E65" s="6"/>
      <c r="F65" s="6"/>
      <c r="G65" s="6"/>
      <c r="H65" s="6"/>
      <c r="I65" s="6" t="s">
        <v>38</v>
      </c>
      <c r="J65" s="6"/>
      <c r="K65" s="6"/>
      <c r="L65" s="10"/>
      <c r="M65" s="10">
        <f t="shared" ref="M65" si="319">COUNTA(B65:L65)</f>
        <v>3</v>
      </c>
      <c r="N65" s="10">
        <f t="shared" ref="N65" si="320">3/M65</f>
        <v>1</v>
      </c>
      <c r="O65" s="10"/>
      <c r="P65" s="10">
        <f t="shared" si="1"/>
        <v>1</v>
      </c>
      <c r="Q65" s="10">
        <f t="shared" si="2"/>
        <v>0</v>
      </c>
      <c r="R65" s="10">
        <f t="shared" si="3"/>
        <v>1</v>
      </c>
      <c r="S65" s="10">
        <f t="shared" si="4"/>
        <v>0</v>
      </c>
      <c r="T65" s="10">
        <f t="shared" si="5"/>
        <v>0</v>
      </c>
      <c r="U65" s="10">
        <f t="shared" si="6"/>
        <v>0</v>
      </c>
      <c r="V65" s="34">
        <f t="shared" si="7"/>
        <v>0</v>
      </c>
      <c r="W65" s="10">
        <f t="shared" si="8"/>
        <v>1</v>
      </c>
      <c r="X65" s="10">
        <f t="shared" si="9"/>
        <v>0</v>
      </c>
      <c r="Y65" s="10">
        <f t="shared" si="10"/>
        <v>0</v>
      </c>
      <c r="Z65" s="10"/>
      <c r="AA65" s="10"/>
      <c r="AB65" s="10">
        <f t="shared" ref="AB65" si="321">SUM(P65:Z65)</f>
        <v>3</v>
      </c>
      <c r="AC65" s="10">
        <f t="shared" ref="AC65" si="322">M65</f>
        <v>3</v>
      </c>
      <c r="AD65" s="10" t="str">
        <f t="shared" ref="AD65" si="323">IF(AB65=AC65,"Correct",IF(AB65=3,"Correct","Wrong"))</f>
        <v>Correct</v>
      </c>
      <c r="AE65" s="10"/>
      <c r="AF65" s="159" t="str">
        <f>IFERROR(VLOOKUP(Table1[[#This Row],[RespondentID]],'All Data'!$A66:$CN638,81,FALSE),"unknown")</f>
        <v>Female</v>
      </c>
      <c r="AG65" s="159">
        <f>IFERROR(VLOOKUP(Table1[[#This Row],[RespondentID]],'All Data'!$A66:$CN638,82,FALSE),"unknown")</f>
        <v>31</v>
      </c>
      <c r="AH65" s="159" t="str">
        <f>IFERROR(VLOOKUP(Table1[[#This Row],[RespondentID]],'All Data'!$A66:$CN638,83,FALSE),"unknown")</f>
        <v>Nassau</v>
      </c>
      <c r="AI65" s="159" t="str">
        <f>IFERROR(VLOOKUP(Table1[[#This Row],[RespondentID]],'All Data'!$A66:$CN638,84,FALSE),"unknown")</f>
        <v>Wantagh, 11793</v>
      </c>
      <c r="AJ65" s="159" t="str">
        <f>IFERROR(VLOOKUP(Table1[[#This Row],[RespondentID]],'All Data'!$A66:$CN638,85,FALSE),"unknown")</f>
        <v>White/Caucasian</v>
      </c>
      <c r="AK65" s="159" t="str">
        <f>IFERROR(VLOOKUP(Table1[[#This Row],[RespondentID]],'All Data'!$A66:$CN638,86,FALSE),"unknown")</f>
        <v>No</v>
      </c>
      <c r="AL65" s="159" t="str">
        <f>IFERROR(VLOOKUP(Table1[[#This Row],[RespondentID]],'All Data'!$A66:$CN638,87,FALSE),"unknown")</f>
        <v xml:space="preserve">English </v>
      </c>
      <c r="AM65" s="159" t="str">
        <f>IFERROR(VLOOKUP(Table1[[#This Row],[RespondentID]],'All Data'!$A66:$CN638,88,FALSE),"unknown")</f>
        <v>$75,000 to $125,000</v>
      </c>
      <c r="AN65" s="159" t="str">
        <f>IFERROR(VLOOKUP(Table1[[#This Row],[RespondentID]],'All Data'!$A66:$CN638,89,FALSE),"unknown")</f>
        <v>College graduate</v>
      </c>
      <c r="AO65" s="159" t="str">
        <f>IFERROR(VLOOKUP(Table1[[#This Row],[RespondentID]],'All Data'!$A66:$CN638,90,FALSE),"unknown")</f>
        <v>Employed for wages</v>
      </c>
      <c r="AP65" s="159" t="str">
        <f>IFERROR(VLOOKUP(Table1[[#This Row],[RespondentID]],'All Data'!$A66:$CN638,91,FALSE),"unknown")</f>
        <v>Yes</v>
      </c>
      <c r="AQ65" s="159" t="str">
        <f>IFERROR(VLOOKUP(Table1[[#This Row],[RespondentID]],'All Data'!$A66:$CN638,92,FALSE),"unknown")</f>
        <v>Yes</v>
      </c>
    </row>
    <row r="66" spans="1:43" ht="16" x14ac:dyDescent="0.45">
      <c r="A66" s="6">
        <v>5676541476</v>
      </c>
      <c r="B66" s="6"/>
      <c r="C66" s="6"/>
      <c r="D66" s="6" t="s">
        <v>33</v>
      </c>
      <c r="E66" s="6"/>
      <c r="F66" s="6"/>
      <c r="G66" s="6"/>
      <c r="H66" s="6"/>
      <c r="I66" s="6"/>
      <c r="J66" s="6"/>
      <c r="K66" s="6"/>
      <c r="L66" s="9"/>
      <c r="M66" s="9">
        <f t="shared" ref="M66" si="324">COUNTA(B66:L66)</f>
        <v>1</v>
      </c>
      <c r="N66" s="9">
        <f t="shared" ref="N66" si="325">3/M66</f>
        <v>3</v>
      </c>
      <c r="O66" s="9"/>
      <c r="P66" s="9">
        <f t="shared" si="1"/>
        <v>0</v>
      </c>
      <c r="Q66" s="9">
        <f t="shared" si="2"/>
        <v>0</v>
      </c>
      <c r="R66" s="9">
        <f t="shared" si="3"/>
        <v>1</v>
      </c>
      <c r="S66" s="9">
        <f t="shared" si="4"/>
        <v>0</v>
      </c>
      <c r="T66" s="9">
        <f t="shared" si="5"/>
        <v>0</v>
      </c>
      <c r="U66" s="9">
        <f t="shared" si="6"/>
        <v>0</v>
      </c>
      <c r="V66" s="34">
        <f t="shared" si="7"/>
        <v>0</v>
      </c>
      <c r="W66" s="9">
        <f t="shared" si="8"/>
        <v>0</v>
      </c>
      <c r="X66" s="9">
        <f t="shared" si="9"/>
        <v>0</v>
      </c>
      <c r="Y66" s="9">
        <f t="shared" si="10"/>
        <v>0</v>
      </c>
      <c r="Z66" s="9"/>
      <c r="AA66" s="9"/>
      <c r="AB66" s="9">
        <f t="shared" ref="AB66" si="326">SUM(P66:Z66)</f>
        <v>1</v>
      </c>
      <c r="AC66" s="9">
        <f t="shared" ref="AC66" si="327">M66</f>
        <v>1</v>
      </c>
      <c r="AD66" s="9" t="str">
        <f t="shared" ref="AD66" si="328">IF(AB66=AC66,"Correct",IF(AB66=3,"Correct","Wrong"))</f>
        <v>Correct</v>
      </c>
      <c r="AE66" s="9"/>
      <c r="AF66" s="159" t="str">
        <f>IFERROR(VLOOKUP(Table1[[#This Row],[RespondentID]],'All Data'!$A67:$CN639,81,FALSE),"unknown")</f>
        <v>Female</v>
      </c>
      <c r="AG66" s="159">
        <f>IFERROR(VLOOKUP(Table1[[#This Row],[RespondentID]],'All Data'!$A67:$CN639,82,FALSE),"unknown")</f>
        <v>54</v>
      </c>
      <c r="AH66" s="159" t="str">
        <f>IFERROR(VLOOKUP(Table1[[#This Row],[RespondentID]],'All Data'!$A67:$CN639,83,FALSE),"unknown")</f>
        <v>Suffolk</v>
      </c>
      <c r="AI66" s="159" t="str">
        <f>IFERROR(VLOOKUP(Table1[[#This Row],[RespondentID]],'All Data'!$A67:$CN639,84,FALSE),"unknown")</f>
        <v>Port Jefferson Station, 11776</v>
      </c>
      <c r="AJ66" s="159" t="str">
        <f>IFERROR(VLOOKUP(Table1[[#This Row],[RespondentID]],'All Data'!$A67:$CN639,85,FALSE),"unknown")</f>
        <v>White/Caucasian</v>
      </c>
      <c r="AK66" s="159" t="str">
        <f>IFERROR(VLOOKUP(Table1[[#This Row],[RespondentID]],'All Data'!$A67:$CN639,86,FALSE),"unknown")</f>
        <v>No</v>
      </c>
      <c r="AL66" s="159" t="str">
        <f>IFERROR(VLOOKUP(Table1[[#This Row],[RespondentID]],'All Data'!$A67:$CN639,87,FALSE),"unknown")</f>
        <v xml:space="preserve">English </v>
      </c>
      <c r="AM66" s="159" t="str">
        <f>IFERROR(VLOOKUP(Table1[[#This Row],[RespondentID]],'All Data'!$A67:$CN639,88,FALSE),"unknown")</f>
        <v>$75,000 to $125,000</v>
      </c>
      <c r="AN66" s="159" t="str">
        <f>IFERROR(VLOOKUP(Table1[[#This Row],[RespondentID]],'All Data'!$A67:$CN639,89,FALSE),"unknown")</f>
        <v>High school graduate</v>
      </c>
      <c r="AO66" s="159" t="str">
        <f>IFERROR(VLOOKUP(Table1[[#This Row],[RespondentID]],'All Data'!$A67:$CN639,90,FALSE),"unknown")</f>
        <v>Employed for wages</v>
      </c>
      <c r="AP66" s="159" t="str">
        <f>IFERROR(VLOOKUP(Table1[[#This Row],[RespondentID]],'All Data'!$A67:$CN639,91,FALSE),"unknown")</f>
        <v>Yes</v>
      </c>
      <c r="AQ66" s="159" t="str">
        <f>IFERROR(VLOOKUP(Table1[[#This Row],[RespondentID]],'All Data'!$A67:$CN639,92,FALSE),"unknown")</f>
        <v>Yes</v>
      </c>
    </row>
    <row r="67" spans="1:43" ht="16" x14ac:dyDescent="0.45">
      <c r="A67" s="6">
        <v>5674779809</v>
      </c>
      <c r="B67" s="6"/>
      <c r="C67" s="6"/>
      <c r="D67" s="6" t="s">
        <v>33</v>
      </c>
      <c r="E67" s="6"/>
      <c r="F67" s="6"/>
      <c r="G67" s="6"/>
      <c r="H67" s="6"/>
      <c r="I67" s="6" t="s">
        <v>38</v>
      </c>
      <c r="J67" s="6"/>
      <c r="K67" s="6"/>
      <c r="L67" s="10"/>
      <c r="M67" s="10">
        <f t="shared" ref="M67" si="329">COUNTA(B67:L67)</f>
        <v>2</v>
      </c>
      <c r="N67" s="10">
        <f t="shared" ref="N67" si="330">3/M67</f>
        <v>1.5</v>
      </c>
      <c r="O67" s="10"/>
      <c r="P67" s="10">
        <f t="shared" ref="P67:P130" si="331">IF($M67&lt;3,IF($B67=$B$1,1,0),IF($B67=$B$1,$N67,0))</f>
        <v>0</v>
      </c>
      <c r="Q67" s="10">
        <f t="shared" ref="Q67:Q130" si="332">IF($M67&lt;3,IF($C67=$C$1,1,0),IF($C67=$C$1,$N67,0))</f>
        <v>0</v>
      </c>
      <c r="R67" s="10">
        <f t="shared" ref="R67:R130" si="333">IF($M67&lt;3,IF($D67=$D$1,1,0),IF($D67=$D$1,$N67,0))</f>
        <v>1</v>
      </c>
      <c r="S67" s="10">
        <f t="shared" ref="S67:S130" si="334">IF($M67&lt;3,IF($E67=$E$1,1,0),IF($E67=$E$1,$N67,0))</f>
        <v>0</v>
      </c>
      <c r="T67" s="10">
        <f t="shared" ref="T67:T130" si="335">IF($M67&lt;3,IF($F67=$F$1,1,0),IF($F67=$F$1,$N67,0))</f>
        <v>0</v>
      </c>
      <c r="U67" s="10">
        <f t="shared" ref="U67:U130" si="336">IF($M67&lt;3,IF($G67=$G$1,1,0),IF($G67=$G$1,$N67,0))</f>
        <v>0</v>
      </c>
      <c r="V67" s="34">
        <f t="shared" ref="V67:V130" si="337">IF($M67&lt;3,IF($H67=$H$1,1,0),IF($H67=$H$1,$N67,0))</f>
        <v>0</v>
      </c>
      <c r="W67" s="10">
        <f t="shared" ref="W67:W130" si="338">IF($M67&lt;3,IF($I67=$I$1,1,0),IF($I67=$I$1,$N67,0))</f>
        <v>1</v>
      </c>
      <c r="X67" s="10">
        <f t="shared" ref="X67:X130" si="339">IF($M67&lt;3,IF($J67=$J$1,1,0),IF($J67=$J$1,$N67,0))</f>
        <v>0</v>
      </c>
      <c r="Y67" s="10">
        <f t="shared" ref="Y67:Y130" si="340">IF($M67&lt;3,IF($K67=$K$1,1,0),IF($K67=$K$1,$N67,0))</f>
        <v>0</v>
      </c>
      <c r="Z67" s="10"/>
      <c r="AA67" s="10"/>
      <c r="AB67" s="10">
        <f t="shared" ref="AB67" si="341">SUM(P67:Z67)</f>
        <v>2</v>
      </c>
      <c r="AC67" s="10">
        <f t="shared" ref="AC67" si="342">M67</f>
        <v>2</v>
      </c>
      <c r="AD67" s="10" t="str">
        <f t="shared" ref="AD67" si="343">IF(AB67=AC67,"Correct",IF(AB67=3,"Correct","Wrong"))</f>
        <v>Correct</v>
      </c>
      <c r="AE67" s="10"/>
      <c r="AF67" s="159" t="str">
        <f>IFERROR(VLOOKUP(Table1[[#This Row],[RespondentID]],'All Data'!$A68:$CN640,81,FALSE),"unknown")</f>
        <v>Male</v>
      </c>
      <c r="AG67" s="159">
        <f>IFERROR(VLOOKUP(Table1[[#This Row],[RespondentID]],'All Data'!$A68:$CN640,82,FALSE),"unknown")</f>
        <v>46</v>
      </c>
      <c r="AH67" s="159" t="str">
        <f>IFERROR(VLOOKUP(Table1[[#This Row],[RespondentID]],'All Data'!$A68:$CN640,83,FALSE),"unknown")</f>
        <v>Suffolk</v>
      </c>
      <c r="AI67" s="159" t="str">
        <f>IFERROR(VLOOKUP(Table1[[#This Row],[RespondentID]],'All Data'!$A68:$CN640,84,FALSE),"unknown")</f>
        <v>Middle Island, 11953</v>
      </c>
      <c r="AJ67" s="159" t="str">
        <f>IFERROR(VLOOKUP(Table1[[#This Row],[RespondentID]],'All Data'!$A68:$CN640,85,FALSE),"unknown")</f>
        <v>Other (please specify)</v>
      </c>
      <c r="AK67" s="159" t="str">
        <f>IFERROR(VLOOKUP(Table1[[#This Row],[RespondentID]],'All Data'!$A68:$CN640,86,FALSE),"unknown")</f>
        <v>No</v>
      </c>
      <c r="AL67" s="159" t="str">
        <f>IFERROR(VLOOKUP(Table1[[#This Row],[RespondentID]],'All Data'!$A68:$CN640,87,FALSE),"unknown")</f>
        <v xml:space="preserve">English </v>
      </c>
      <c r="AM67" s="159" t="str">
        <f>IFERROR(VLOOKUP(Table1[[#This Row],[RespondentID]],'All Data'!$A68:$CN640,88,FALSE),"unknown")</f>
        <v>Over $125,000</v>
      </c>
      <c r="AN67" s="159" t="str">
        <f>IFERROR(VLOOKUP(Table1[[#This Row],[RespondentID]],'All Data'!$A68:$CN640,89,FALSE),"unknown")</f>
        <v>College graduate</v>
      </c>
      <c r="AO67" s="159" t="str">
        <f>IFERROR(VLOOKUP(Table1[[#This Row],[RespondentID]],'All Data'!$A68:$CN640,90,FALSE),"unknown")</f>
        <v>Self-employed</v>
      </c>
      <c r="AP67" s="159" t="str">
        <f>IFERROR(VLOOKUP(Table1[[#This Row],[RespondentID]],'All Data'!$A68:$CN640,91,FALSE),"unknown")</f>
        <v>No, but I did in the past</v>
      </c>
      <c r="AQ67" s="159" t="str">
        <f>IFERROR(VLOOKUP(Table1[[#This Row],[RespondentID]],'All Data'!$A68:$CN640,92,FALSE),"unknown")</f>
        <v>Yes</v>
      </c>
    </row>
    <row r="68" spans="1:43" ht="16" x14ac:dyDescent="0.45">
      <c r="A68" s="6">
        <v>5674148016</v>
      </c>
      <c r="B68" s="6"/>
      <c r="C68" s="6"/>
      <c r="D68" s="6"/>
      <c r="E68" s="6"/>
      <c r="F68" s="6"/>
      <c r="G68" s="6" t="s">
        <v>36</v>
      </c>
      <c r="H68" s="6"/>
      <c r="I68" s="6"/>
      <c r="J68" s="6"/>
      <c r="K68" s="6"/>
      <c r="L68" s="9"/>
      <c r="M68" s="9">
        <f t="shared" ref="M68" si="344">COUNTA(B68:L68)</f>
        <v>1</v>
      </c>
      <c r="N68" s="9">
        <f t="shared" ref="N68" si="345">3/M68</f>
        <v>3</v>
      </c>
      <c r="O68" s="9"/>
      <c r="P68" s="9">
        <f t="shared" si="331"/>
        <v>0</v>
      </c>
      <c r="Q68" s="9">
        <f t="shared" si="332"/>
        <v>0</v>
      </c>
      <c r="R68" s="9">
        <f t="shared" si="333"/>
        <v>0</v>
      </c>
      <c r="S68" s="9">
        <f t="shared" si="334"/>
        <v>0</v>
      </c>
      <c r="T68" s="9">
        <f t="shared" si="335"/>
        <v>0</v>
      </c>
      <c r="U68" s="9">
        <f t="shared" si="336"/>
        <v>1</v>
      </c>
      <c r="V68" s="34">
        <f t="shared" si="337"/>
        <v>0</v>
      </c>
      <c r="W68" s="9">
        <f t="shared" si="338"/>
        <v>0</v>
      </c>
      <c r="X68" s="9">
        <f t="shared" si="339"/>
        <v>0</v>
      </c>
      <c r="Y68" s="9">
        <f t="shared" si="340"/>
        <v>0</v>
      </c>
      <c r="Z68" s="9"/>
      <c r="AA68" s="9"/>
      <c r="AB68" s="9">
        <f t="shared" ref="AB68" si="346">SUM(P68:Z68)</f>
        <v>1</v>
      </c>
      <c r="AC68" s="9">
        <f t="shared" ref="AC68" si="347">M68</f>
        <v>1</v>
      </c>
      <c r="AD68" s="9" t="str">
        <f t="shared" ref="AD68" si="348">IF(AB68=AC68,"Correct",IF(AB68=3,"Correct","Wrong"))</f>
        <v>Correct</v>
      </c>
      <c r="AE68" s="9"/>
      <c r="AF68" s="159" t="str">
        <f>IFERROR(VLOOKUP(Table1[[#This Row],[RespondentID]],'All Data'!$A69:$CN641,81,FALSE),"unknown")</f>
        <v>Male</v>
      </c>
      <c r="AG68" s="159">
        <f>IFERROR(VLOOKUP(Table1[[#This Row],[RespondentID]],'All Data'!$A69:$CN641,82,FALSE),"unknown")</f>
        <v>83</v>
      </c>
      <c r="AH68" s="159" t="str">
        <f>IFERROR(VLOOKUP(Table1[[#This Row],[RespondentID]],'All Data'!$A69:$CN641,83,FALSE),"unknown")</f>
        <v>Nassau</v>
      </c>
      <c r="AI68" s="159" t="str">
        <f>IFERROR(VLOOKUP(Table1[[#This Row],[RespondentID]],'All Data'!$A69:$CN641,84,FALSE),"unknown")</f>
        <v>Syosset, 11791</v>
      </c>
      <c r="AJ68" s="159" t="str">
        <f>IFERROR(VLOOKUP(Table1[[#This Row],[RespondentID]],'All Data'!$A69:$CN641,85,FALSE),"unknown")</f>
        <v>White/Caucasian</v>
      </c>
      <c r="AK68" s="159" t="str">
        <f>IFERROR(VLOOKUP(Table1[[#This Row],[RespondentID]],'All Data'!$A69:$CN641,86,FALSE),"unknown")</f>
        <v>No</v>
      </c>
      <c r="AL68" s="159" t="str">
        <f>IFERROR(VLOOKUP(Table1[[#This Row],[RespondentID]],'All Data'!$A69:$CN641,87,FALSE),"unknown")</f>
        <v xml:space="preserve">English </v>
      </c>
      <c r="AM68" s="159" t="str">
        <f>IFERROR(VLOOKUP(Table1[[#This Row],[RespondentID]],'All Data'!$A69:$CN641,88,FALSE),"unknown")</f>
        <v>$75,000 to $125,000</v>
      </c>
      <c r="AN68" s="159" t="str">
        <f>IFERROR(VLOOKUP(Table1[[#This Row],[RespondentID]],'All Data'!$A69:$CN641,89,FALSE),"unknown")</f>
        <v>Technical school</v>
      </c>
      <c r="AO68" s="159" t="str">
        <f>IFERROR(VLOOKUP(Table1[[#This Row],[RespondentID]],'All Data'!$A69:$CN641,90,FALSE),"unknown")</f>
        <v>Retired</v>
      </c>
      <c r="AP68" s="159" t="str">
        <f>IFERROR(VLOOKUP(Table1[[#This Row],[RespondentID]],'All Data'!$A69:$CN641,91,FALSE),"unknown")</f>
        <v>Yes</v>
      </c>
      <c r="AQ68" s="159" t="str">
        <f>IFERROR(VLOOKUP(Table1[[#This Row],[RespondentID]],'All Data'!$A69:$CN641,92,FALSE),"unknown")</f>
        <v>Yes</v>
      </c>
    </row>
    <row r="69" spans="1:43" ht="16" x14ac:dyDescent="0.45">
      <c r="A69" s="6">
        <v>5674144275</v>
      </c>
      <c r="B69" s="6"/>
      <c r="C69" s="6"/>
      <c r="D69" s="6" t="s">
        <v>33</v>
      </c>
      <c r="E69" s="6"/>
      <c r="F69" s="6"/>
      <c r="G69" s="6"/>
      <c r="H69" s="6"/>
      <c r="I69" s="6" t="s">
        <v>38</v>
      </c>
      <c r="J69" s="6"/>
      <c r="K69" s="6" t="s">
        <v>40</v>
      </c>
      <c r="L69" s="10"/>
      <c r="M69" s="10">
        <f t="shared" ref="M69" si="349">COUNTA(B69:L69)</f>
        <v>3</v>
      </c>
      <c r="N69" s="10">
        <f t="shared" ref="N69" si="350">3/M69</f>
        <v>1</v>
      </c>
      <c r="O69" s="10"/>
      <c r="P69" s="10">
        <f t="shared" si="331"/>
        <v>0</v>
      </c>
      <c r="Q69" s="10">
        <f t="shared" si="332"/>
        <v>0</v>
      </c>
      <c r="R69" s="10">
        <f t="shared" si="333"/>
        <v>1</v>
      </c>
      <c r="S69" s="10">
        <f t="shared" si="334"/>
        <v>0</v>
      </c>
      <c r="T69" s="10">
        <f t="shared" si="335"/>
        <v>0</v>
      </c>
      <c r="U69" s="10">
        <f t="shared" si="336"/>
        <v>0</v>
      </c>
      <c r="V69" s="34">
        <f t="shared" si="337"/>
        <v>0</v>
      </c>
      <c r="W69" s="10">
        <f t="shared" si="338"/>
        <v>1</v>
      </c>
      <c r="X69" s="10">
        <f t="shared" si="339"/>
        <v>0</v>
      </c>
      <c r="Y69" s="10">
        <f t="shared" si="340"/>
        <v>1</v>
      </c>
      <c r="Z69" s="10"/>
      <c r="AA69" s="10"/>
      <c r="AB69" s="10">
        <f t="shared" ref="AB69" si="351">SUM(P69:Z69)</f>
        <v>3</v>
      </c>
      <c r="AC69" s="10">
        <f t="shared" ref="AC69" si="352">M69</f>
        <v>3</v>
      </c>
      <c r="AD69" s="10" t="str">
        <f t="shared" ref="AD69" si="353">IF(AB69=AC69,"Correct",IF(AB69=3,"Correct","Wrong"))</f>
        <v>Correct</v>
      </c>
      <c r="AE69" s="10"/>
      <c r="AF69" s="159" t="str">
        <f>IFERROR(VLOOKUP(Table1[[#This Row],[RespondentID]],'All Data'!$A70:$CN642,81,FALSE),"unknown")</f>
        <v>Female</v>
      </c>
      <c r="AG69" s="159">
        <f>IFERROR(VLOOKUP(Table1[[#This Row],[RespondentID]],'All Data'!$A70:$CN642,82,FALSE),"unknown")</f>
        <v>60</v>
      </c>
      <c r="AH69" s="159" t="str">
        <f>IFERROR(VLOOKUP(Table1[[#This Row],[RespondentID]],'All Data'!$A70:$CN642,83,FALSE),"unknown")</f>
        <v>Suffolk</v>
      </c>
      <c r="AI69" s="159" t="str">
        <f>IFERROR(VLOOKUP(Table1[[#This Row],[RespondentID]],'All Data'!$A70:$CN642,84,FALSE),"unknown")</f>
        <v>Bay Shore, 11706</v>
      </c>
      <c r="AJ69" s="159" t="str">
        <f>IFERROR(VLOOKUP(Table1[[#This Row],[RespondentID]],'All Data'!$A70:$CN642,85,FALSE),"unknown")</f>
        <v>White/Caucasian</v>
      </c>
      <c r="AK69" s="159" t="str">
        <f>IFERROR(VLOOKUP(Table1[[#This Row],[RespondentID]],'All Data'!$A70:$CN642,86,FALSE),"unknown")</f>
        <v>No</v>
      </c>
      <c r="AL69" s="159" t="str">
        <f>IFERROR(VLOOKUP(Table1[[#This Row],[RespondentID]],'All Data'!$A70:$CN642,87,FALSE),"unknown")</f>
        <v xml:space="preserve">English </v>
      </c>
      <c r="AM69" s="159" t="str">
        <f>IFERROR(VLOOKUP(Table1[[#This Row],[RespondentID]],'All Data'!$A70:$CN642,88,FALSE),"unknown")</f>
        <v>$75,000 to $125,000</v>
      </c>
      <c r="AN69" s="159" t="str">
        <f>IFERROR(VLOOKUP(Table1[[#This Row],[RespondentID]],'All Data'!$A70:$CN642,89,FALSE),"unknown")</f>
        <v>Some college</v>
      </c>
      <c r="AO69" s="159" t="str">
        <f>IFERROR(VLOOKUP(Table1[[#This Row],[RespondentID]],'All Data'!$A70:$CN642,90,FALSE),"unknown")</f>
        <v>Employed for wages</v>
      </c>
      <c r="AP69" s="159" t="str">
        <f>IFERROR(VLOOKUP(Table1[[#This Row],[RespondentID]],'All Data'!$A70:$CN642,91,FALSE),"unknown")</f>
        <v>Yes</v>
      </c>
      <c r="AQ69" s="159" t="str">
        <f>IFERROR(VLOOKUP(Table1[[#This Row],[RespondentID]],'All Data'!$A70:$CN642,92,FALSE),"unknown")</f>
        <v>Yes</v>
      </c>
    </row>
    <row r="70" spans="1:43" ht="16" x14ac:dyDescent="0.45">
      <c r="A70" s="6">
        <v>5673321775</v>
      </c>
      <c r="B70" s="6"/>
      <c r="C70" s="6"/>
      <c r="D70" s="6"/>
      <c r="E70" s="6"/>
      <c r="F70" s="6" t="s">
        <v>35</v>
      </c>
      <c r="G70" s="6"/>
      <c r="H70" s="6"/>
      <c r="I70" s="6" t="s">
        <v>38</v>
      </c>
      <c r="J70" s="6"/>
      <c r="K70" s="6" t="s">
        <v>40</v>
      </c>
      <c r="L70" s="9"/>
      <c r="M70" s="9">
        <f t="shared" ref="M70" si="354">COUNTA(B70:L70)</f>
        <v>3</v>
      </c>
      <c r="N70" s="9">
        <f t="shared" ref="N70" si="355">3/M70</f>
        <v>1</v>
      </c>
      <c r="O70" s="9"/>
      <c r="P70" s="9">
        <f t="shared" si="331"/>
        <v>0</v>
      </c>
      <c r="Q70" s="9">
        <f t="shared" si="332"/>
        <v>0</v>
      </c>
      <c r="R70" s="9">
        <f t="shared" si="333"/>
        <v>0</v>
      </c>
      <c r="S70" s="9">
        <f t="shared" si="334"/>
        <v>0</v>
      </c>
      <c r="T70" s="9">
        <f t="shared" si="335"/>
        <v>1</v>
      </c>
      <c r="U70" s="9">
        <f t="shared" si="336"/>
        <v>0</v>
      </c>
      <c r="V70" s="34">
        <f t="shared" si="337"/>
        <v>0</v>
      </c>
      <c r="W70" s="9">
        <f t="shared" si="338"/>
        <v>1</v>
      </c>
      <c r="X70" s="9">
        <f t="shared" si="339"/>
        <v>0</v>
      </c>
      <c r="Y70" s="9">
        <f t="shared" si="340"/>
        <v>1</v>
      </c>
      <c r="Z70" s="9"/>
      <c r="AA70" s="9"/>
      <c r="AB70" s="9">
        <f t="shared" ref="AB70" si="356">SUM(P70:Z70)</f>
        <v>3</v>
      </c>
      <c r="AC70" s="9">
        <f t="shared" ref="AC70" si="357">M70</f>
        <v>3</v>
      </c>
      <c r="AD70" s="9" t="str">
        <f t="shared" ref="AD70" si="358">IF(AB70=AC70,"Correct",IF(AB70=3,"Correct","Wrong"))</f>
        <v>Correct</v>
      </c>
      <c r="AE70" s="9"/>
      <c r="AF70" s="159" t="str">
        <f>IFERROR(VLOOKUP(Table1[[#This Row],[RespondentID]],'All Data'!$A71:$CN643,81,FALSE),"unknown")</f>
        <v>Male</v>
      </c>
      <c r="AG70" s="159">
        <f>IFERROR(VLOOKUP(Table1[[#This Row],[RespondentID]],'All Data'!$A71:$CN643,82,FALSE),"unknown")</f>
        <v>57</v>
      </c>
      <c r="AH70" s="159" t="str">
        <f>IFERROR(VLOOKUP(Table1[[#This Row],[RespondentID]],'All Data'!$A71:$CN643,83,FALSE),"unknown")</f>
        <v>Suffolk</v>
      </c>
      <c r="AI70" s="159" t="str">
        <f>IFERROR(VLOOKUP(Table1[[#This Row],[RespondentID]],'All Data'!$A71:$CN643,84,FALSE),"unknown")</f>
        <v>Deer Park, 11729</v>
      </c>
      <c r="AJ70" s="159" t="str">
        <f>IFERROR(VLOOKUP(Table1[[#This Row],[RespondentID]],'All Data'!$A71:$CN643,85,FALSE),"unknown")</f>
        <v>White/Caucasian</v>
      </c>
      <c r="AK70" s="159" t="str">
        <f>IFERROR(VLOOKUP(Table1[[#This Row],[RespondentID]],'All Data'!$A71:$CN643,86,FALSE),"unknown")</f>
        <v>No</v>
      </c>
      <c r="AL70" s="159" t="str">
        <f>IFERROR(VLOOKUP(Table1[[#This Row],[RespondentID]],'All Data'!$A71:$CN643,87,FALSE),"unknown")</f>
        <v xml:space="preserve">English </v>
      </c>
      <c r="AM70" s="159" t="str">
        <f>IFERROR(VLOOKUP(Table1[[#This Row],[RespondentID]],'All Data'!$A71:$CN643,88,FALSE),"unknown")</f>
        <v>Over $125,000</v>
      </c>
      <c r="AN70" s="159" t="str">
        <f>IFERROR(VLOOKUP(Table1[[#This Row],[RespondentID]],'All Data'!$A71:$CN643,89,FALSE),"unknown")</f>
        <v>College graduate</v>
      </c>
      <c r="AO70" s="159" t="str">
        <f>IFERROR(VLOOKUP(Table1[[#This Row],[RespondentID]],'All Data'!$A71:$CN643,90,FALSE),"unknown")</f>
        <v>Employed for wages</v>
      </c>
      <c r="AP70" s="159" t="str">
        <f>IFERROR(VLOOKUP(Table1[[#This Row],[RespondentID]],'All Data'!$A71:$CN643,91,FALSE),"unknown")</f>
        <v>Yes</v>
      </c>
      <c r="AQ70" s="159" t="str">
        <f>IFERROR(VLOOKUP(Table1[[#This Row],[RespondentID]],'All Data'!$A71:$CN643,92,FALSE),"unknown")</f>
        <v>Yes</v>
      </c>
    </row>
    <row r="71" spans="1:43" ht="16" x14ac:dyDescent="0.45">
      <c r="A71" s="6">
        <v>5672892500</v>
      </c>
      <c r="B71" s="6"/>
      <c r="C71" s="6"/>
      <c r="D71" s="6"/>
      <c r="E71" s="6"/>
      <c r="F71" s="6"/>
      <c r="G71" s="6"/>
      <c r="H71" s="6" t="s">
        <v>37</v>
      </c>
      <c r="I71" s="6"/>
      <c r="J71" s="6" t="s">
        <v>39</v>
      </c>
      <c r="K71" s="6" t="s">
        <v>40</v>
      </c>
      <c r="L71" s="10"/>
      <c r="M71" s="10">
        <f t="shared" ref="M71" si="359">COUNTA(B71:L71)</f>
        <v>3</v>
      </c>
      <c r="N71" s="10">
        <f t="shared" ref="N71" si="360">3/M71</f>
        <v>1</v>
      </c>
      <c r="O71" s="10"/>
      <c r="P71" s="10">
        <f t="shared" si="331"/>
        <v>0</v>
      </c>
      <c r="Q71" s="10">
        <f t="shared" si="332"/>
        <v>0</v>
      </c>
      <c r="R71" s="10">
        <f t="shared" si="333"/>
        <v>0</v>
      </c>
      <c r="S71" s="10">
        <f t="shared" si="334"/>
        <v>0</v>
      </c>
      <c r="T71" s="10">
        <f t="shared" si="335"/>
        <v>0</v>
      </c>
      <c r="U71" s="10">
        <f t="shared" si="336"/>
        <v>0</v>
      </c>
      <c r="V71" s="34">
        <f t="shared" si="337"/>
        <v>1</v>
      </c>
      <c r="W71" s="10">
        <f t="shared" si="338"/>
        <v>0</v>
      </c>
      <c r="X71" s="10">
        <f t="shared" si="339"/>
        <v>1</v>
      </c>
      <c r="Y71" s="10">
        <f t="shared" si="340"/>
        <v>1</v>
      </c>
      <c r="Z71" s="10"/>
      <c r="AA71" s="10"/>
      <c r="AB71" s="10">
        <f t="shared" ref="AB71" si="361">SUM(P71:Z71)</f>
        <v>3</v>
      </c>
      <c r="AC71" s="10">
        <f t="shared" ref="AC71" si="362">M71</f>
        <v>3</v>
      </c>
      <c r="AD71" s="10" t="str">
        <f t="shared" ref="AD71" si="363">IF(AB71=AC71,"Correct",IF(AB71=3,"Correct","Wrong"))</f>
        <v>Correct</v>
      </c>
      <c r="AE71" s="10"/>
      <c r="AF71" s="159" t="str">
        <f>IFERROR(VLOOKUP(Table1[[#This Row],[RespondentID]],'All Data'!$A72:$CN644,81,FALSE),"unknown")</f>
        <v>Female</v>
      </c>
      <c r="AG71" s="159">
        <f>IFERROR(VLOOKUP(Table1[[#This Row],[RespondentID]],'All Data'!$A72:$CN644,82,FALSE),"unknown")</f>
        <v>48</v>
      </c>
      <c r="AH71" s="159" t="str">
        <f>IFERROR(VLOOKUP(Table1[[#This Row],[RespondentID]],'All Data'!$A72:$CN644,83,FALSE),"unknown")</f>
        <v>Suffolk</v>
      </c>
      <c r="AI71" s="159" t="str">
        <f>IFERROR(VLOOKUP(Table1[[#This Row],[RespondentID]],'All Data'!$A72:$CN644,84,FALSE),"unknown")</f>
        <v>Lindenhurst, 11757</v>
      </c>
      <c r="AJ71" s="159" t="str">
        <f>IFERROR(VLOOKUP(Table1[[#This Row],[RespondentID]],'All Data'!$A72:$CN644,85,FALSE),"unknown")</f>
        <v>White/Caucasian</v>
      </c>
      <c r="AK71" s="159" t="str">
        <f>IFERROR(VLOOKUP(Table1[[#This Row],[RespondentID]],'All Data'!$A72:$CN644,86,FALSE),"unknown")</f>
        <v>No</v>
      </c>
      <c r="AL71" s="159" t="str">
        <f>IFERROR(VLOOKUP(Table1[[#This Row],[RespondentID]],'All Data'!$A72:$CN644,87,FALSE),"unknown")</f>
        <v xml:space="preserve">English </v>
      </c>
      <c r="AM71" s="159" t="str">
        <f>IFERROR(VLOOKUP(Table1[[#This Row],[RespondentID]],'All Data'!$A72:$CN644,88,FALSE),"unknown")</f>
        <v>Over $125,000</v>
      </c>
      <c r="AN71" s="159" t="str">
        <f>IFERROR(VLOOKUP(Table1[[#This Row],[RespondentID]],'All Data'!$A72:$CN644,89,FALSE),"unknown")</f>
        <v>Graduate school</v>
      </c>
      <c r="AO71" s="159" t="str">
        <f>IFERROR(VLOOKUP(Table1[[#This Row],[RespondentID]],'All Data'!$A72:$CN644,90,FALSE),"unknown")</f>
        <v>Employed for wages</v>
      </c>
      <c r="AP71" s="159" t="str">
        <f>IFERROR(VLOOKUP(Table1[[#This Row],[RespondentID]],'All Data'!$A72:$CN644,91,FALSE),"unknown")</f>
        <v>Yes</v>
      </c>
      <c r="AQ71" s="159" t="str">
        <f>IFERROR(VLOOKUP(Table1[[#This Row],[RespondentID]],'All Data'!$A72:$CN644,92,FALSE),"unknown")</f>
        <v>Yes</v>
      </c>
    </row>
    <row r="72" spans="1:43" ht="16" x14ac:dyDescent="0.45">
      <c r="A72" s="6">
        <v>5672846134</v>
      </c>
      <c r="B72" s="6"/>
      <c r="C72" s="6"/>
      <c r="D72" s="6"/>
      <c r="E72" s="6"/>
      <c r="F72" s="6"/>
      <c r="G72" s="6"/>
      <c r="H72" s="6"/>
      <c r="I72" s="6"/>
      <c r="J72" s="6"/>
      <c r="K72" s="6"/>
      <c r="L72" s="9"/>
      <c r="M72" s="9">
        <f t="shared" ref="M72" si="364">COUNTA(B72:L72)</f>
        <v>0</v>
      </c>
      <c r="N72" s="9" t="e">
        <f t="shared" ref="N72" si="365">3/M72</f>
        <v>#DIV/0!</v>
      </c>
      <c r="O72" s="9"/>
      <c r="P72" s="9">
        <f t="shared" si="331"/>
        <v>0</v>
      </c>
      <c r="Q72" s="9">
        <f t="shared" si="332"/>
        <v>0</v>
      </c>
      <c r="R72" s="9">
        <f t="shared" si="333"/>
        <v>0</v>
      </c>
      <c r="S72" s="9">
        <f t="shared" si="334"/>
        <v>0</v>
      </c>
      <c r="T72" s="9">
        <f t="shared" si="335"/>
        <v>0</v>
      </c>
      <c r="U72" s="9">
        <f t="shared" si="336"/>
        <v>0</v>
      </c>
      <c r="V72" s="34">
        <f t="shared" si="337"/>
        <v>0</v>
      </c>
      <c r="W72" s="9">
        <f t="shared" si="338"/>
        <v>0</v>
      </c>
      <c r="X72" s="9">
        <f t="shared" si="339"/>
        <v>0</v>
      </c>
      <c r="Y72" s="9">
        <f t="shared" si="340"/>
        <v>0</v>
      </c>
      <c r="Z72" s="9"/>
      <c r="AA72" s="9"/>
      <c r="AB72" s="9">
        <f t="shared" ref="AB72" si="366">SUM(P72:Z72)</f>
        <v>0</v>
      </c>
      <c r="AC72" s="9">
        <f t="shared" ref="AC72" si="367">M72</f>
        <v>0</v>
      </c>
      <c r="AD72" s="9" t="str">
        <f t="shared" ref="AD72" si="368">IF(AB72=AC72,"Correct",IF(AB72=3,"Correct","Wrong"))</f>
        <v>Correct</v>
      </c>
      <c r="AE72" s="9"/>
      <c r="AF72" s="159" t="str">
        <f>IFERROR(VLOOKUP(Table1[[#This Row],[RespondentID]],'All Data'!$A73:$CN645,81,FALSE),"unknown")</f>
        <v>Female</v>
      </c>
      <c r="AG72" s="159">
        <f>IFERROR(VLOOKUP(Table1[[#This Row],[RespondentID]],'All Data'!$A73:$CN645,82,FALSE),"unknown")</f>
        <v>41</v>
      </c>
      <c r="AH72" s="159" t="str">
        <f>IFERROR(VLOOKUP(Table1[[#This Row],[RespondentID]],'All Data'!$A73:$CN645,83,FALSE),"unknown")</f>
        <v>Suffolk</v>
      </c>
      <c r="AI72" s="159" t="str">
        <f>IFERROR(VLOOKUP(Table1[[#This Row],[RespondentID]],'All Data'!$A73:$CN645,84,FALSE),"unknown")</f>
        <v>Nesconset, 11767</v>
      </c>
      <c r="AJ72" s="159" t="str">
        <f>IFERROR(VLOOKUP(Table1[[#This Row],[RespondentID]],'All Data'!$A73:$CN645,85,FALSE),"unknown")</f>
        <v>White/Caucasian</v>
      </c>
      <c r="AK72" s="159" t="str">
        <f>IFERROR(VLOOKUP(Table1[[#This Row],[RespondentID]],'All Data'!$A73:$CN645,86,FALSE),"unknown")</f>
        <v>No</v>
      </c>
      <c r="AL72" s="159" t="str">
        <f>IFERROR(VLOOKUP(Table1[[#This Row],[RespondentID]],'All Data'!$A73:$CN645,87,FALSE),"unknown")</f>
        <v xml:space="preserve">English </v>
      </c>
      <c r="AM72" s="159" t="str">
        <f>IFERROR(VLOOKUP(Table1[[#This Row],[RespondentID]],'All Data'!$A73:$CN645,88,FALSE),"unknown")</f>
        <v>$0-$19,999</v>
      </c>
      <c r="AN72" s="159" t="str">
        <f>IFERROR(VLOOKUP(Table1[[#This Row],[RespondentID]],'All Data'!$A73:$CN645,89,FALSE),"unknown")</f>
        <v>Some college</v>
      </c>
      <c r="AO72" s="159" t="str">
        <f>IFERROR(VLOOKUP(Table1[[#This Row],[RespondentID]],'All Data'!$A73:$CN645,90,FALSE),"unknown")</f>
        <v>Employed for wages</v>
      </c>
      <c r="AP72" s="159" t="str">
        <f>IFERROR(VLOOKUP(Table1[[#This Row],[RespondentID]],'All Data'!$A73:$CN645,91,FALSE),"unknown")</f>
        <v>Yes</v>
      </c>
      <c r="AQ72" s="159" t="str">
        <f>IFERROR(VLOOKUP(Table1[[#This Row],[RespondentID]],'All Data'!$A73:$CN645,92,FALSE),"unknown")</f>
        <v>Yes</v>
      </c>
    </row>
    <row r="73" spans="1:43" ht="16" x14ac:dyDescent="0.45">
      <c r="A73" s="6">
        <v>5672736771</v>
      </c>
      <c r="B73" s="6"/>
      <c r="C73" s="6" t="s">
        <v>32</v>
      </c>
      <c r="D73" s="6"/>
      <c r="E73" s="6"/>
      <c r="F73" s="6"/>
      <c r="G73" s="6"/>
      <c r="H73" s="6" t="s">
        <v>37</v>
      </c>
      <c r="I73" s="6"/>
      <c r="J73" s="6"/>
      <c r="K73" s="6" t="s">
        <v>40</v>
      </c>
      <c r="L73" s="10"/>
      <c r="M73" s="10">
        <f t="shared" ref="M73" si="369">COUNTA(B73:L73)</f>
        <v>3</v>
      </c>
      <c r="N73" s="10">
        <f t="shared" ref="N73" si="370">3/M73</f>
        <v>1</v>
      </c>
      <c r="O73" s="10"/>
      <c r="P73" s="10">
        <f t="shared" si="331"/>
        <v>0</v>
      </c>
      <c r="Q73" s="10">
        <f t="shared" si="332"/>
        <v>1</v>
      </c>
      <c r="R73" s="10">
        <f t="shared" si="333"/>
        <v>0</v>
      </c>
      <c r="S73" s="10">
        <f t="shared" si="334"/>
        <v>0</v>
      </c>
      <c r="T73" s="10">
        <f t="shared" si="335"/>
        <v>0</v>
      </c>
      <c r="U73" s="10">
        <f t="shared" si="336"/>
        <v>0</v>
      </c>
      <c r="V73" s="34">
        <f t="shared" si="337"/>
        <v>1</v>
      </c>
      <c r="W73" s="10">
        <f t="shared" si="338"/>
        <v>0</v>
      </c>
      <c r="X73" s="10">
        <f t="shared" si="339"/>
        <v>0</v>
      </c>
      <c r="Y73" s="10">
        <f t="shared" si="340"/>
        <v>1</v>
      </c>
      <c r="Z73" s="10"/>
      <c r="AA73" s="10"/>
      <c r="AB73" s="10">
        <f t="shared" ref="AB73" si="371">SUM(P73:Z73)</f>
        <v>3</v>
      </c>
      <c r="AC73" s="10">
        <f t="shared" ref="AC73" si="372">M73</f>
        <v>3</v>
      </c>
      <c r="AD73" s="10" t="str">
        <f t="shared" ref="AD73" si="373">IF(AB73=AC73,"Correct",IF(AB73=3,"Correct","Wrong"))</f>
        <v>Correct</v>
      </c>
      <c r="AE73" s="10"/>
      <c r="AF73" s="159" t="str">
        <f>IFERROR(VLOOKUP(Table1[[#This Row],[RespondentID]],'All Data'!$A74:$CN646,81,FALSE),"unknown")</f>
        <v>Female</v>
      </c>
      <c r="AG73" s="159">
        <f>IFERROR(VLOOKUP(Table1[[#This Row],[RespondentID]],'All Data'!$A74:$CN646,82,FALSE),"unknown")</f>
        <v>27</v>
      </c>
      <c r="AH73" s="159" t="str">
        <f>IFERROR(VLOOKUP(Table1[[#This Row],[RespondentID]],'All Data'!$A74:$CN646,83,FALSE),"unknown")</f>
        <v>Suffolk</v>
      </c>
      <c r="AI73" s="159" t="str">
        <f>IFERROR(VLOOKUP(Table1[[#This Row],[RespondentID]],'All Data'!$A74:$CN646,84,FALSE),"unknown")</f>
        <v>Wyandanch, 11798</v>
      </c>
      <c r="AJ73" s="159" t="str">
        <f>IFERROR(VLOOKUP(Table1[[#This Row],[RespondentID]],'All Data'!$A74:$CN646,85,FALSE),"unknown")</f>
        <v>Black/African American</v>
      </c>
      <c r="AK73" s="159" t="str">
        <f>IFERROR(VLOOKUP(Table1[[#This Row],[RespondentID]],'All Data'!$A74:$CN646,86,FALSE),"unknown")</f>
        <v>No</v>
      </c>
      <c r="AL73" s="159" t="str">
        <f>IFERROR(VLOOKUP(Table1[[#This Row],[RespondentID]],'All Data'!$A74:$CN646,87,FALSE),"unknown")</f>
        <v xml:space="preserve">English </v>
      </c>
      <c r="AM73" s="159" t="str">
        <f>IFERROR(VLOOKUP(Table1[[#This Row],[RespondentID]],'All Data'!$A74:$CN646,88,FALSE),"unknown")</f>
        <v>$50,000 to $74,999</v>
      </c>
      <c r="AN73" s="159" t="str">
        <f>IFERROR(VLOOKUP(Table1[[#This Row],[RespondentID]],'All Data'!$A74:$CN646,89,FALSE),"unknown")</f>
        <v>Some college</v>
      </c>
      <c r="AO73" s="159" t="str">
        <f>IFERROR(VLOOKUP(Table1[[#This Row],[RespondentID]],'All Data'!$A74:$CN646,90,FALSE),"unknown")</f>
        <v>Employed for wages</v>
      </c>
      <c r="AP73" s="159" t="str">
        <f>IFERROR(VLOOKUP(Table1[[#This Row],[RespondentID]],'All Data'!$A74:$CN646,91,FALSE),"unknown")</f>
        <v>Yes</v>
      </c>
      <c r="AQ73" s="159" t="str">
        <f>IFERROR(VLOOKUP(Table1[[#This Row],[RespondentID]],'All Data'!$A74:$CN646,92,FALSE),"unknown")</f>
        <v>Yes</v>
      </c>
    </row>
    <row r="74" spans="1:43" ht="16" x14ac:dyDescent="0.45">
      <c r="A74" s="6">
        <v>5672699275</v>
      </c>
      <c r="B74" s="6"/>
      <c r="C74" s="6" t="s">
        <v>32</v>
      </c>
      <c r="D74" s="6"/>
      <c r="E74" s="6"/>
      <c r="F74" s="6"/>
      <c r="G74" s="6"/>
      <c r="H74" s="6"/>
      <c r="I74" s="6"/>
      <c r="J74" s="6"/>
      <c r="K74" s="6"/>
      <c r="L74" s="9"/>
      <c r="M74" s="9">
        <f t="shared" ref="M74" si="374">COUNTA(B74:L74)</f>
        <v>1</v>
      </c>
      <c r="N74" s="9">
        <f t="shared" ref="N74" si="375">3/M74</f>
        <v>3</v>
      </c>
      <c r="O74" s="9"/>
      <c r="P74" s="9">
        <f t="shared" si="331"/>
        <v>0</v>
      </c>
      <c r="Q74" s="9">
        <f t="shared" si="332"/>
        <v>1</v>
      </c>
      <c r="R74" s="9">
        <f t="shared" si="333"/>
        <v>0</v>
      </c>
      <c r="S74" s="9">
        <f t="shared" si="334"/>
        <v>0</v>
      </c>
      <c r="T74" s="9">
        <f t="shared" si="335"/>
        <v>0</v>
      </c>
      <c r="U74" s="9">
        <f t="shared" si="336"/>
        <v>0</v>
      </c>
      <c r="V74" s="34">
        <f t="shared" si="337"/>
        <v>0</v>
      </c>
      <c r="W74" s="9">
        <f t="shared" si="338"/>
        <v>0</v>
      </c>
      <c r="X74" s="9">
        <f t="shared" si="339"/>
        <v>0</v>
      </c>
      <c r="Y74" s="9">
        <f t="shared" si="340"/>
        <v>0</v>
      </c>
      <c r="Z74" s="9"/>
      <c r="AA74" s="9"/>
      <c r="AB74" s="9">
        <f t="shared" ref="AB74" si="376">SUM(P74:Z74)</f>
        <v>1</v>
      </c>
      <c r="AC74" s="9">
        <f t="shared" ref="AC74" si="377">M74</f>
        <v>1</v>
      </c>
      <c r="AD74" s="9" t="str">
        <f t="shared" ref="AD74" si="378">IF(AB74=AC74,"Correct",IF(AB74=3,"Correct","Wrong"))</f>
        <v>Correct</v>
      </c>
      <c r="AE74" s="9"/>
      <c r="AF74" s="159" t="str">
        <f>IFERROR(VLOOKUP(Table1[[#This Row],[RespondentID]],'All Data'!$A75:$CN647,81,FALSE),"unknown")</f>
        <v>Female</v>
      </c>
      <c r="AG74" s="159">
        <f>IFERROR(VLOOKUP(Table1[[#This Row],[RespondentID]],'All Data'!$A75:$CN647,82,FALSE),"unknown")</f>
        <v>52</v>
      </c>
      <c r="AH74" s="159" t="str">
        <f>IFERROR(VLOOKUP(Table1[[#This Row],[RespondentID]],'All Data'!$A75:$CN647,83,FALSE),"unknown")</f>
        <v>Suffolk</v>
      </c>
      <c r="AI74" s="159" t="str">
        <f>IFERROR(VLOOKUP(Table1[[#This Row],[RespondentID]],'All Data'!$A75:$CN647,84,FALSE),"unknown")</f>
        <v>Farmingville, 11738</v>
      </c>
      <c r="AJ74" s="159" t="str">
        <f>IFERROR(VLOOKUP(Table1[[#This Row],[RespondentID]],'All Data'!$A75:$CN647,85,FALSE),"unknown")</f>
        <v>Black/African American</v>
      </c>
      <c r="AK74" s="159" t="str">
        <f>IFERROR(VLOOKUP(Table1[[#This Row],[RespondentID]],'All Data'!$A75:$CN647,86,FALSE),"unknown")</f>
        <v>No</v>
      </c>
      <c r="AL74" s="159" t="str">
        <f>IFERROR(VLOOKUP(Table1[[#This Row],[RespondentID]],'All Data'!$A75:$CN647,87,FALSE),"unknown")</f>
        <v xml:space="preserve">English </v>
      </c>
      <c r="AM74" s="159" t="str">
        <f>IFERROR(VLOOKUP(Table1[[#This Row],[RespondentID]],'All Data'!$A75:$CN647,88,FALSE),"unknown")</f>
        <v>$75,000 to $125,000</v>
      </c>
      <c r="AN74" s="159" t="str">
        <f>IFERROR(VLOOKUP(Table1[[#This Row],[RespondentID]],'All Data'!$A75:$CN647,89,FALSE),"unknown")</f>
        <v>College graduate</v>
      </c>
      <c r="AO74" s="159" t="str">
        <f>IFERROR(VLOOKUP(Table1[[#This Row],[RespondentID]],'All Data'!$A75:$CN647,90,FALSE),"unknown")</f>
        <v>Employed for wages</v>
      </c>
      <c r="AP74" s="159" t="str">
        <f>IFERROR(VLOOKUP(Table1[[#This Row],[RespondentID]],'All Data'!$A75:$CN647,91,FALSE),"unknown")</f>
        <v>Yes</v>
      </c>
      <c r="AQ74" s="159" t="str">
        <f>IFERROR(VLOOKUP(Table1[[#This Row],[RespondentID]],'All Data'!$A75:$CN647,92,FALSE),"unknown")</f>
        <v>Yes</v>
      </c>
    </row>
    <row r="75" spans="1:43" ht="16" x14ac:dyDescent="0.45">
      <c r="A75" s="6">
        <v>5671498337</v>
      </c>
      <c r="B75" s="6"/>
      <c r="C75" s="6"/>
      <c r="D75" s="6"/>
      <c r="E75" s="6"/>
      <c r="F75" s="6"/>
      <c r="G75" s="6"/>
      <c r="H75" s="6" t="s">
        <v>37</v>
      </c>
      <c r="I75" s="6"/>
      <c r="J75" s="6"/>
      <c r="K75" s="6" t="s">
        <v>40</v>
      </c>
      <c r="L75" s="10"/>
      <c r="M75" s="10">
        <f t="shared" ref="M75" si="379">COUNTA(B75:L75)</f>
        <v>2</v>
      </c>
      <c r="N75" s="10">
        <f t="shared" ref="N75" si="380">3/M75</f>
        <v>1.5</v>
      </c>
      <c r="O75" s="10"/>
      <c r="P75" s="10">
        <f t="shared" si="331"/>
        <v>0</v>
      </c>
      <c r="Q75" s="10">
        <f t="shared" si="332"/>
        <v>0</v>
      </c>
      <c r="R75" s="10">
        <f t="shared" si="333"/>
        <v>0</v>
      </c>
      <c r="S75" s="10">
        <f t="shared" si="334"/>
        <v>0</v>
      </c>
      <c r="T75" s="10">
        <f t="shared" si="335"/>
        <v>0</v>
      </c>
      <c r="U75" s="10">
        <f t="shared" si="336"/>
        <v>0</v>
      </c>
      <c r="V75" s="34">
        <f t="shared" si="337"/>
        <v>1</v>
      </c>
      <c r="W75" s="10">
        <f t="shared" si="338"/>
        <v>0</v>
      </c>
      <c r="X75" s="10">
        <f t="shared" si="339"/>
        <v>0</v>
      </c>
      <c r="Y75" s="10">
        <f t="shared" si="340"/>
        <v>1</v>
      </c>
      <c r="Z75" s="10"/>
      <c r="AA75" s="10"/>
      <c r="AB75" s="10">
        <f t="shared" ref="AB75" si="381">SUM(P75:Z75)</f>
        <v>2</v>
      </c>
      <c r="AC75" s="10">
        <f t="shared" ref="AC75" si="382">M75</f>
        <v>2</v>
      </c>
      <c r="AD75" s="10" t="str">
        <f t="shared" ref="AD75" si="383">IF(AB75=AC75,"Correct",IF(AB75=3,"Correct","Wrong"))</f>
        <v>Correct</v>
      </c>
      <c r="AE75" s="10"/>
      <c r="AF75" s="159" t="str">
        <f>IFERROR(VLOOKUP(Table1[[#This Row],[RespondentID]],'All Data'!$A76:$CN648,81,FALSE),"unknown")</f>
        <v>Female</v>
      </c>
      <c r="AG75" s="159">
        <f>IFERROR(VLOOKUP(Table1[[#This Row],[RespondentID]],'All Data'!$A76:$CN648,82,FALSE),"unknown")</f>
        <v>63</v>
      </c>
      <c r="AH75" s="159" t="str">
        <f>IFERROR(VLOOKUP(Table1[[#This Row],[RespondentID]],'All Data'!$A76:$CN648,83,FALSE),"unknown")</f>
        <v>Nassau</v>
      </c>
      <c r="AI75" s="159" t="str">
        <f>IFERROR(VLOOKUP(Table1[[#This Row],[RespondentID]],'All Data'!$A76:$CN648,84,FALSE),"unknown")</f>
        <v>Williston Park, 11596</v>
      </c>
      <c r="AJ75" s="159" t="str">
        <f>IFERROR(VLOOKUP(Table1[[#This Row],[RespondentID]],'All Data'!$A76:$CN648,85,FALSE),"unknown")</f>
        <v>White/Caucasian</v>
      </c>
      <c r="AK75" s="159" t="str">
        <f>IFERROR(VLOOKUP(Table1[[#This Row],[RespondentID]],'All Data'!$A76:$CN648,86,FALSE),"unknown")</f>
        <v>No</v>
      </c>
      <c r="AL75" s="159" t="str">
        <f>IFERROR(VLOOKUP(Table1[[#This Row],[RespondentID]],'All Data'!$A76:$CN648,87,FALSE),"unknown")</f>
        <v xml:space="preserve">English </v>
      </c>
      <c r="AM75" s="159" t="str">
        <f>IFERROR(VLOOKUP(Table1[[#This Row],[RespondentID]],'All Data'!$A76:$CN648,88,FALSE),"unknown")</f>
        <v>$75,000 to $125,000</v>
      </c>
      <c r="AN75" s="159" t="str">
        <f>IFERROR(VLOOKUP(Table1[[#This Row],[RespondentID]],'All Data'!$A76:$CN648,89,FALSE),"unknown")</f>
        <v>Graduate school</v>
      </c>
      <c r="AO75" s="159" t="str">
        <f>IFERROR(VLOOKUP(Table1[[#This Row],[RespondentID]],'All Data'!$A76:$CN648,90,FALSE),"unknown")</f>
        <v>Retired</v>
      </c>
      <c r="AP75" s="159" t="str">
        <f>IFERROR(VLOOKUP(Table1[[#This Row],[RespondentID]],'All Data'!$A76:$CN648,91,FALSE),"unknown")</f>
        <v>Yes</v>
      </c>
      <c r="AQ75" s="159" t="str">
        <f>IFERROR(VLOOKUP(Table1[[#This Row],[RespondentID]],'All Data'!$A76:$CN648,92,FALSE),"unknown")</f>
        <v>No</v>
      </c>
    </row>
    <row r="76" spans="1:43" ht="16" x14ac:dyDescent="0.45">
      <c r="A76" s="6">
        <v>5671463121</v>
      </c>
      <c r="B76" s="6"/>
      <c r="C76" s="6"/>
      <c r="D76" s="6" t="s">
        <v>33</v>
      </c>
      <c r="E76" s="6"/>
      <c r="F76" s="6"/>
      <c r="G76" s="6"/>
      <c r="H76" s="6" t="s">
        <v>37</v>
      </c>
      <c r="I76" s="6" t="s">
        <v>38</v>
      </c>
      <c r="J76" s="6"/>
      <c r="K76" s="6"/>
      <c r="L76" s="9"/>
      <c r="M76" s="9">
        <f t="shared" ref="M76" si="384">COUNTA(B76:L76)</f>
        <v>3</v>
      </c>
      <c r="N76" s="9">
        <f t="shared" ref="N76" si="385">3/M76</f>
        <v>1</v>
      </c>
      <c r="O76" s="9"/>
      <c r="P76" s="9">
        <f t="shared" si="331"/>
        <v>0</v>
      </c>
      <c r="Q76" s="9">
        <f t="shared" si="332"/>
        <v>0</v>
      </c>
      <c r="R76" s="9">
        <f t="shared" si="333"/>
        <v>1</v>
      </c>
      <c r="S76" s="9">
        <f t="shared" si="334"/>
        <v>0</v>
      </c>
      <c r="T76" s="9">
        <f t="shared" si="335"/>
        <v>0</v>
      </c>
      <c r="U76" s="9">
        <f t="shared" si="336"/>
        <v>0</v>
      </c>
      <c r="V76" s="34">
        <f t="shared" si="337"/>
        <v>1</v>
      </c>
      <c r="W76" s="9">
        <f t="shared" si="338"/>
        <v>1</v>
      </c>
      <c r="X76" s="9">
        <f t="shared" si="339"/>
        <v>0</v>
      </c>
      <c r="Y76" s="9">
        <f t="shared" si="340"/>
        <v>0</v>
      </c>
      <c r="Z76" s="9"/>
      <c r="AA76" s="9"/>
      <c r="AB76" s="9">
        <f t="shared" ref="AB76" si="386">SUM(P76:Z76)</f>
        <v>3</v>
      </c>
      <c r="AC76" s="9">
        <f t="shared" ref="AC76" si="387">M76</f>
        <v>3</v>
      </c>
      <c r="AD76" s="9" t="str">
        <f t="shared" ref="AD76" si="388">IF(AB76=AC76,"Correct",IF(AB76=3,"Correct","Wrong"))</f>
        <v>Correct</v>
      </c>
      <c r="AE76" s="9"/>
      <c r="AF76" s="159" t="str">
        <f>IFERROR(VLOOKUP(Table1[[#This Row],[RespondentID]],'All Data'!$A77:$CN649,81,FALSE),"unknown")</f>
        <v>Female</v>
      </c>
      <c r="AG76" s="159">
        <f>IFERROR(VLOOKUP(Table1[[#This Row],[RespondentID]],'All Data'!$A77:$CN649,82,FALSE),"unknown")</f>
        <v>65</v>
      </c>
      <c r="AH76" s="159" t="str">
        <f>IFERROR(VLOOKUP(Table1[[#This Row],[RespondentID]],'All Data'!$A77:$CN649,83,FALSE),"unknown")</f>
        <v>Queens</v>
      </c>
      <c r="AI76" s="159">
        <f>IFERROR(VLOOKUP(Table1[[#This Row],[RespondentID]],'All Data'!$A77:$CN649,84,FALSE),"unknown")</f>
        <v>0</v>
      </c>
      <c r="AJ76" s="159" t="str">
        <f>IFERROR(VLOOKUP(Table1[[#This Row],[RespondentID]],'All Data'!$A77:$CN649,85,FALSE),"unknown")</f>
        <v>White/Caucasian</v>
      </c>
      <c r="AK76" s="159" t="str">
        <f>IFERROR(VLOOKUP(Table1[[#This Row],[RespondentID]],'All Data'!$A77:$CN649,86,FALSE),"unknown")</f>
        <v>No</v>
      </c>
      <c r="AL76" s="159" t="str">
        <f>IFERROR(VLOOKUP(Table1[[#This Row],[RespondentID]],'All Data'!$A77:$CN649,87,FALSE),"unknown")</f>
        <v xml:space="preserve">English </v>
      </c>
      <c r="AM76" s="159" t="str">
        <f>IFERROR(VLOOKUP(Table1[[#This Row],[RespondentID]],'All Data'!$A77:$CN649,88,FALSE),"unknown")</f>
        <v>$75,000 to $125,000</v>
      </c>
      <c r="AN76" s="159" t="str">
        <f>IFERROR(VLOOKUP(Table1[[#This Row],[RespondentID]],'All Data'!$A77:$CN649,89,FALSE),"unknown")</f>
        <v>College graduate</v>
      </c>
      <c r="AO76" s="159" t="str">
        <f>IFERROR(VLOOKUP(Table1[[#This Row],[RespondentID]],'All Data'!$A77:$CN649,90,FALSE),"unknown")</f>
        <v>Retired</v>
      </c>
      <c r="AP76" s="159" t="str">
        <f>IFERROR(VLOOKUP(Table1[[#This Row],[RespondentID]],'All Data'!$A77:$CN649,91,FALSE),"unknown")</f>
        <v>Yes</v>
      </c>
      <c r="AQ76" s="159" t="str">
        <f>IFERROR(VLOOKUP(Table1[[#This Row],[RespondentID]],'All Data'!$A77:$CN649,92,FALSE),"unknown")</f>
        <v>No</v>
      </c>
    </row>
    <row r="77" spans="1:43" ht="16" x14ac:dyDescent="0.45">
      <c r="A77" s="6">
        <v>5671444804</v>
      </c>
      <c r="B77" s="6"/>
      <c r="C77" s="6"/>
      <c r="D77" s="6" t="s">
        <v>33</v>
      </c>
      <c r="E77" s="6" t="s">
        <v>34</v>
      </c>
      <c r="F77" s="6"/>
      <c r="G77" s="6"/>
      <c r="H77" s="6"/>
      <c r="I77" s="6" t="s">
        <v>38</v>
      </c>
      <c r="J77" s="6"/>
      <c r="K77" s="6"/>
      <c r="L77" s="10"/>
      <c r="M77" s="10">
        <f t="shared" ref="M77" si="389">COUNTA(B77:L77)</f>
        <v>3</v>
      </c>
      <c r="N77" s="10">
        <f t="shared" ref="N77" si="390">3/M77</f>
        <v>1</v>
      </c>
      <c r="O77" s="10"/>
      <c r="P77" s="10">
        <f t="shared" si="331"/>
        <v>0</v>
      </c>
      <c r="Q77" s="10">
        <f t="shared" si="332"/>
        <v>0</v>
      </c>
      <c r="R77" s="10">
        <f t="shared" si="333"/>
        <v>1</v>
      </c>
      <c r="S77" s="10">
        <f t="shared" si="334"/>
        <v>1</v>
      </c>
      <c r="T77" s="10">
        <f t="shared" si="335"/>
        <v>0</v>
      </c>
      <c r="U77" s="10">
        <f t="shared" si="336"/>
        <v>0</v>
      </c>
      <c r="V77" s="34">
        <f t="shared" si="337"/>
        <v>0</v>
      </c>
      <c r="W77" s="10">
        <f t="shared" si="338"/>
        <v>1</v>
      </c>
      <c r="X77" s="10">
        <f t="shared" si="339"/>
        <v>0</v>
      </c>
      <c r="Y77" s="10">
        <f t="shared" si="340"/>
        <v>0</v>
      </c>
      <c r="Z77" s="10"/>
      <c r="AA77" s="10"/>
      <c r="AB77" s="10">
        <f t="shared" ref="AB77" si="391">SUM(P77:Z77)</f>
        <v>3</v>
      </c>
      <c r="AC77" s="10">
        <f t="shared" ref="AC77" si="392">M77</f>
        <v>3</v>
      </c>
      <c r="AD77" s="10" t="str">
        <f t="shared" ref="AD77" si="393">IF(AB77=AC77,"Correct",IF(AB77=3,"Correct","Wrong"))</f>
        <v>Correct</v>
      </c>
      <c r="AE77" s="10"/>
      <c r="AF77" s="159" t="str">
        <f>IFERROR(VLOOKUP(Table1[[#This Row],[RespondentID]],'All Data'!$A78:$CN650,81,FALSE),"unknown")</f>
        <v>Female</v>
      </c>
      <c r="AG77" s="159">
        <f>IFERROR(VLOOKUP(Table1[[#This Row],[RespondentID]],'All Data'!$A78:$CN650,82,FALSE),"unknown")</f>
        <v>53</v>
      </c>
      <c r="AH77" s="159" t="str">
        <f>IFERROR(VLOOKUP(Table1[[#This Row],[RespondentID]],'All Data'!$A78:$CN650,83,FALSE),"unknown")</f>
        <v>Suffolk</v>
      </c>
      <c r="AI77" s="159" t="str">
        <f>IFERROR(VLOOKUP(Table1[[#This Row],[RespondentID]],'All Data'!$A78:$CN650,84,FALSE),"unknown")</f>
        <v>West Islip, 11795</v>
      </c>
      <c r="AJ77" s="159" t="str">
        <f>IFERROR(VLOOKUP(Table1[[#This Row],[RespondentID]],'All Data'!$A78:$CN650,85,FALSE),"unknown")</f>
        <v>White/Caucasian</v>
      </c>
      <c r="AK77" s="159" t="str">
        <f>IFERROR(VLOOKUP(Table1[[#This Row],[RespondentID]],'All Data'!$A78:$CN650,86,FALSE),"unknown")</f>
        <v>No</v>
      </c>
      <c r="AL77" s="159" t="str">
        <f>IFERROR(VLOOKUP(Table1[[#This Row],[RespondentID]],'All Data'!$A78:$CN650,87,FALSE),"unknown")</f>
        <v xml:space="preserve">English </v>
      </c>
      <c r="AM77" s="159" t="str">
        <f>IFERROR(VLOOKUP(Table1[[#This Row],[RespondentID]],'All Data'!$A78:$CN650,88,FALSE),"unknown")</f>
        <v>$50,000 to $74,999</v>
      </c>
      <c r="AN77" s="159" t="str">
        <f>IFERROR(VLOOKUP(Table1[[#This Row],[RespondentID]],'All Data'!$A78:$CN650,89,FALSE),"unknown")</f>
        <v>Some college</v>
      </c>
      <c r="AO77" s="159" t="str">
        <f>IFERROR(VLOOKUP(Table1[[#This Row],[RespondentID]],'All Data'!$A78:$CN650,90,FALSE),"unknown")</f>
        <v>Employed for wages</v>
      </c>
      <c r="AP77" s="159" t="str">
        <f>IFERROR(VLOOKUP(Table1[[#This Row],[RespondentID]],'All Data'!$A78:$CN650,91,FALSE),"unknown")</f>
        <v>Yes</v>
      </c>
      <c r="AQ77" s="159" t="str">
        <f>IFERROR(VLOOKUP(Table1[[#This Row],[RespondentID]],'All Data'!$A78:$CN650,92,FALSE),"unknown")</f>
        <v>Yes</v>
      </c>
    </row>
    <row r="78" spans="1:43" ht="16" x14ac:dyDescent="0.45">
      <c r="A78" s="6">
        <v>5671444582</v>
      </c>
      <c r="B78" s="6" t="s">
        <v>31</v>
      </c>
      <c r="C78" s="6" t="s">
        <v>32</v>
      </c>
      <c r="D78" s="6"/>
      <c r="E78" s="6"/>
      <c r="F78" s="6"/>
      <c r="G78" s="6"/>
      <c r="H78" s="6" t="s">
        <v>37</v>
      </c>
      <c r="I78" s="6"/>
      <c r="J78" s="6"/>
      <c r="K78" s="6"/>
      <c r="L78" s="9"/>
      <c r="M78" s="9">
        <f t="shared" ref="M78" si="394">COUNTA(B78:L78)</f>
        <v>3</v>
      </c>
      <c r="N78" s="9">
        <f t="shared" ref="N78" si="395">3/M78</f>
        <v>1</v>
      </c>
      <c r="O78" s="9"/>
      <c r="P78" s="9">
        <f t="shared" si="331"/>
        <v>1</v>
      </c>
      <c r="Q78" s="9">
        <f t="shared" si="332"/>
        <v>1</v>
      </c>
      <c r="R78" s="9">
        <f t="shared" si="333"/>
        <v>0</v>
      </c>
      <c r="S78" s="9">
        <f t="shared" si="334"/>
        <v>0</v>
      </c>
      <c r="T78" s="9">
        <f t="shared" si="335"/>
        <v>0</v>
      </c>
      <c r="U78" s="9">
        <f t="shared" si="336"/>
        <v>0</v>
      </c>
      <c r="V78" s="34">
        <f t="shared" si="337"/>
        <v>1</v>
      </c>
      <c r="W78" s="9">
        <f t="shared" si="338"/>
        <v>0</v>
      </c>
      <c r="X78" s="9">
        <f t="shared" si="339"/>
        <v>0</v>
      </c>
      <c r="Y78" s="9">
        <f t="shared" si="340"/>
        <v>0</v>
      </c>
      <c r="Z78" s="9"/>
      <c r="AA78" s="9"/>
      <c r="AB78" s="9">
        <f t="shared" ref="AB78" si="396">SUM(P78:Z78)</f>
        <v>3</v>
      </c>
      <c r="AC78" s="9">
        <f t="shared" ref="AC78" si="397">M78</f>
        <v>3</v>
      </c>
      <c r="AD78" s="9" t="str">
        <f t="shared" ref="AD78" si="398">IF(AB78=AC78,"Correct",IF(AB78=3,"Correct","Wrong"))</f>
        <v>Correct</v>
      </c>
      <c r="AE78" s="9"/>
      <c r="AF78" s="159" t="str">
        <f>IFERROR(VLOOKUP(Table1[[#This Row],[RespondentID]],'All Data'!$A79:$CN651,81,FALSE),"unknown")</f>
        <v>Female</v>
      </c>
      <c r="AG78" s="159">
        <f>IFERROR(VLOOKUP(Table1[[#This Row],[RespondentID]],'All Data'!$A79:$CN651,82,FALSE),"unknown")</f>
        <v>57</v>
      </c>
      <c r="AH78" s="159" t="str">
        <f>IFERROR(VLOOKUP(Table1[[#This Row],[RespondentID]],'All Data'!$A79:$CN651,83,FALSE),"unknown")</f>
        <v>Nassau</v>
      </c>
      <c r="AI78" s="159" t="str">
        <f>IFERROR(VLOOKUP(Table1[[#This Row],[RespondentID]],'All Data'!$A79:$CN651,84,FALSE),"unknown")</f>
        <v>Massapequa Park, 11762</v>
      </c>
      <c r="AJ78" s="159" t="str">
        <f>IFERROR(VLOOKUP(Table1[[#This Row],[RespondentID]],'All Data'!$A79:$CN651,85,FALSE),"unknown")</f>
        <v>White/Caucasian</v>
      </c>
      <c r="AK78" s="159" t="str">
        <f>IFERROR(VLOOKUP(Table1[[#This Row],[RespondentID]],'All Data'!$A79:$CN651,86,FALSE),"unknown")</f>
        <v>No</v>
      </c>
      <c r="AL78" s="159" t="str">
        <f>IFERROR(VLOOKUP(Table1[[#This Row],[RespondentID]],'All Data'!$A79:$CN651,87,FALSE),"unknown")</f>
        <v xml:space="preserve">English </v>
      </c>
      <c r="AM78" s="159" t="str">
        <f>IFERROR(VLOOKUP(Table1[[#This Row],[RespondentID]],'All Data'!$A79:$CN651,88,FALSE),"unknown")</f>
        <v>$75,000 to $125,000</v>
      </c>
      <c r="AN78" s="159" t="str">
        <f>IFERROR(VLOOKUP(Table1[[#This Row],[RespondentID]],'All Data'!$A79:$CN651,89,FALSE),"unknown")</f>
        <v>College graduate</v>
      </c>
      <c r="AO78" s="159" t="str">
        <f>IFERROR(VLOOKUP(Table1[[#This Row],[RespondentID]],'All Data'!$A79:$CN651,90,FALSE),"unknown")</f>
        <v>Employed for wages</v>
      </c>
      <c r="AP78" s="159" t="str">
        <f>IFERROR(VLOOKUP(Table1[[#This Row],[RespondentID]],'All Data'!$A79:$CN651,91,FALSE),"unknown")</f>
        <v>Yes</v>
      </c>
      <c r="AQ78" s="159" t="str">
        <f>IFERROR(VLOOKUP(Table1[[#This Row],[RespondentID]],'All Data'!$A79:$CN651,92,FALSE),"unknown")</f>
        <v>Yes</v>
      </c>
    </row>
    <row r="79" spans="1:43" ht="16" x14ac:dyDescent="0.45">
      <c r="A79" s="6">
        <v>5671402471</v>
      </c>
      <c r="B79" s="6"/>
      <c r="C79" s="6"/>
      <c r="D79" s="6" t="s">
        <v>33</v>
      </c>
      <c r="E79" s="6"/>
      <c r="F79" s="6"/>
      <c r="G79" s="6"/>
      <c r="H79" s="6" t="s">
        <v>37</v>
      </c>
      <c r="I79" s="6"/>
      <c r="J79" s="6" t="s">
        <v>39</v>
      </c>
      <c r="K79" s="6"/>
      <c r="L79" s="10"/>
      <c r="M79" s="10">
        <f t="shared" ref="M79" si="399">COUNTA(B79:L79)</f>
        <v>3</v>
      </c>
      <c r="N79" s="10">
        <f t="shared" ref="N79" si="400">3/M79</f>
        <v>1</v>
      </c>
      <c r="O79" s="10"/>
      <c r="P79" s="10">
        <f t="shared" si="331"/>
        <v>0</v>
      </c>
      <c r="Q79" s="10">
        <f t="shared" si="332"/>
        <v>0</v>
      </c>
      <c r="R79" s="10">
        <f t="shared" si="333"/>
        <v>1</v>
      </c>
      <c r="S79" s="10">
        <f t="shared" si="334"/>
        <v>0</v>
      </c>
      <c r="T79" s="10">
        <f t="shared" si="335"/>
        <v>0</v>
      </c>
      <c r="U79" s="10">
        <f t="shared" si="336"/>
        <v>0</v>
      </c>
      <c r="V79" s="34">
        <f t="shared" si="337"/>
        <v>1</v>
      </c>
      <c r="W79" s="10">
        <f t="shared" si="338"/>
        <v>0</v>
      </c>
      <c r="X79" s="10">
        <f t="shared" si="339"/>
        <v>1</v>
      </c>
      <c r="Y79" s="10">
        <f t="shared" si="340"/>
        <v>0</v>
      </c>
      <c r="Z79" s="10"/>
      <c r="AA79" s="10"/>
      <c r="AB79" s="10">
        <f t="shared" ref="AB79" si="401">SUM(P79:Z79)</f>
        <v>3</v>
      </c>
      <c r="AC79" s="10">
        <f t="shared" ref="AC79" si="402">M79</f>
        <v>3</v>
      </c>
      <c r="AD79" s="10" t="str">
        <f t="shared" ref="AD79" si="403">IF(AB79=AC79,"Correct",IF(AB79=3,"Correct","Wrong"))</f>
        <v>Correct</v>
      </c>
      <c r="AE79" s="10"/>
      <c r="AF79" s="159" t="str">
        <f>IFERROR(VLOOKUP(Table1[[#This Row],[RespondentID]],'All Data'!$A80:$CN652,81,FALSE),"unknown")</f>
        <v>Female</v>
      </c>
      <c r="AG79" s="159">
        <f>IFERROR(VLOOKUP(Table1[[#This Row],[RespondentID]],'All Data'!$A80:$CN652,82,FALSE),"unknown")</f>
        <v>79</v>
      </c>
      <c r="AH79" s="159" t="str">
        <f>IFERROR(VLOOKUP(Table1[[#This Row],[RespondentID]],'All Data'!$A80:$CN652,83,FALSE),"unknown")</f>
        <v>Suffolk</v>
      </c>
      <c r="AI79" s="159" t="str">
        <f>IFERROR(VLOOKUP(Table1[[#This Row],[RespondentID]],'All Data'!$A80:$CN652,84,FALSE),"unknown")</f>
        <v>Lindenhurst, 11757</v>
      </c>
      <c r="AJ79" s="159" t="str">
        <f>IFERROR(VLOOKUP(Table1[[#This Row],[RespondentID]],'All Data'!$A80:$CN652,85,FALSE),"unknown")</f>
        <v>White/Caucasian</v>
      </c>
      <c r="AK79" s="159" t="str">
        <f>IFERROR(VLOOKUP(Table1[[#This Row],[RespondentID]],'All Data'!$A80:$CN652,86,FALSE),"unknown")</f>
        <v>No</v>
      </c>
      <c r="AL79" s="159" t="str">
        <f>IFERROR(VLOOKUP(Table1[[#This Row],[RespondentID]],'All Data'!$A80:$CN652,87,FALSE),"unknown")</f>
        <v xml:space="preserve">English </v>
      </c>
      <c r="AM79" s="159" t="str">
        <f>IFERROR(VLOOKUP(Table1[[#This Row],[RespondentID]],'All Data'!$A80:$CN652,88,FALSE),"unknown")</f>
        <v>$0-$19,999</v>
      </c>
      <c r="AN79" s="159" t="str">
        <f>IFERROR(VLOOKUP(Table1[[#This Row],[RespondentID]],'All Data'!$A80:$CN652,89,FALSE),"unknown")</f>
        <v>High school graduate</v>
      </c>
      <c r="AO79" s="159" t="str">
        <f>IFERROR(VLOOKUP(Table1[[#This Row],[RespondentID]],'All Data'!$A80:$CN652,90,FALSE),"unknown")</f>
        <v>Retired</v>
      </c>
      <c r="AP79" s="159" t="str">
        <f>IFERROR(VLOOKUP(Table1[[#This Row],[RespondentID]],'All Data'!$A80:$CN652,91,FALSE),"unknown")</f>
        <v>Yes</v>
      </c>
      <c r="AQ79" s="159" t="str">
        <f>IFERROR(VLOOKUP(Table1[[#This Row],[RespondentID]],'All Data'!$A80:$CN652,92,FALSE),"unknown")</f>
        <v>No</v>
      </c>
    </row>
    <row r="80" spans="1:43" ht="16" x14ac:dyDescent="0.45">
      <c r="A80" s="6">
        <v>5671384455</v>
      </c>
      <c r="B80" s="6"/>
      <c r="C80" s="6"/>
      <c r="D80" s="6"/>
      <c r="E80" s="6"/>
      <c r="F80" s="6"/>
      <c r="G80" s="6"/>
      <c r="H80" s="6"/>
      <c r="I80" s="6"/>
      <c r="J80" s="6"/>
      <c r="K80" s="6" t="s">
        <v>40</v>
      </c>
      <c r="L80" s="9"/>
      <c r="M80" s="9">
        <f t="shared" ref="M80" si="404">COUNTA(B80:L80)</f>
        <v>1</v>
      </c>
      <c r="N80" s="9">
        <f t="shared" ref="N80" si="405">3/M80</f>
        <v>3</v>
      </c>
      <c r="O80" s="9"/>
      <c r="P80" s="9">
        <f t="shared" si="331"/>
        <v>0</v>
      </c>
      <c r="Q80" s="9">
        <f t="shared" si="332"/>
        <v>0</v>
      </c>
      <c r="R80" s="9">
        <f t="shared" si="333"/>
        <v>0</v>
      </c>
      <c r="S80" s="9">
        <f t="shared" si="334"/>
        <v>0</v>
      </c>
      <c r="T80" s="9">
        <f t="shared" si="335"/>
        <v>0</v>
      </c>
      <c r="U80" s="9">
        <f t="shared" si="336"/>
        <v>0</v>
      </c>
      <c r="V80" s="34">
        <f t="shared" si="337"/>
        <v>0</v>
      </c>
      <c r="W80" s="9">
        <f t="shared" si="338"/>
        <v>0</v>
      </c>
      <c r="X80" s="9">
        <f t="shared" si="339"/>
        <v>0</v>
      </c>
      <c r="Y80" s="9">
        <f t="shared" si="340"/>
        <v>1</v>
      </c>
      <c r="Z80" s="9"/>
      <c r="AA80" s="9"/>
      <c r="AB80" s="9">
        <f t="shared" ref="AB80" si="406">SUM(P80:Z80)</f>
        <v>1</v>
      </c>
      <c r="AC80" s="9">
        <f t="shared" ref="AC80" si="407">M80</f>
        <v>1</v>
      </c>
      <c r="AD80" s="9" t="str">
        <f t="shared" ref="AD80" si="408">IF(AB80=AC80,"Correct",IF(AB80=3,"Correct","Wrong"))</f>
        <v>Correct</v>
      </c>
      <c r="AE80" s="9"/>
      <c r="AF80" s="159" t="str">
        <f>IFERROR(VLOOKUP(Table1[[#This Row],[RespondentID]],'All Data'!$A81:$CN653,81,FALSE),"unknown")</f>
        <v>Male</v>
      </c>
      <c r="AG80" s="159">
        <f>IFERROR(VLOOKUP(Table1[[#This Row],[RespondentID]],'All Data'!$A81:$CN653,82,FALSE),"unknown")</f>
        <v>80</v>
      </c>
      <c r="AH80" s="159" t="str">
        <f>IFERROR(VLOOKUP(Table1[[#This Row],[RespondentID]],'All Data'!$A81:$CN653,83,FALSE),"unknown")</f>
        <v>Suffolk</v>
      </c>
      <c r="AI80" s="159" t="str">
        <f>IFERROR(VLOOKUP(Table1[[#This Row],[RespondentID]],'All Data'!$A81:$CN653,84,FALSE),"unknown")</f>
        <v>Kings Park, 11754</v>
      </c>
      <c r="AJ80" s="159" t="str">
        <f>IFERROR(VLOOKUP(Table1[[#This Row],[RespondentID]],'All Data'!$A81:$CN653,85,FALSE),"unknown")</f>
        <v>White/Caucasian</v>
      </c>
      <c r="AK80" s="159" t="str">
        <f>IFERROR(VLOOKUP(Table1[[#This Row],[RespondentID]],'All Data'!$A81:$CN653,86,FALSE),"unknown")</f>
        <v>No</v>
      </c>
      <c r="AL80" s="159" t="str">
        <f>IFERROR(VLOOKUP(Table1[[#This Row],[RespondentID]],'All Data'!$A81:$CN653,87,FALSE),"unknown")</f>
        <v xml:space="preserve">English </v>
      </c>
      <c r="AM80" s="159" t="str">
        <f>IFERROR(VLOOKUP(Table1[[#This Row],[RespondentID]],'All Data'!$A81:$CN653,88,FALSE),"unknown")</f>
        <v>$75,000 to $125,000</v>
      </c>
      <c r="AN80" s="159" t="str">
        <f>IFERROR(VLOOKUP(Table1[[#This Row],[RespondentID]],'All Data'!$A81:$CN653,89,FALSE),"unknown")</f>
        <v>College graduate</v>
      </c>
      <c r="AO80" s="159" t="str">
        <f>IFERROR(VLOOKUP(Table1[[#This Row],[RespondentID]],'All Data'!$A81:$CN653,90,FALSE),"unknown")</f>
        <v>Retired</v>
      </c>
      <c r="AP80" s="159" t="str">
        <f>IFERROR(VLOOKUP(Table1[[#This Row],[RespondentID]],'All Data'!$A81:$CN653,91,FALSE),"unknown")</f>
        <v>Yes</v>
      </c>
      <c r="AQ80" s="159" t="str">
        <f>IFERROR(VLOOKUP(Table1[[#This Row],[RespondentID]],'All Data'!$A81:$CN653,92,FALSE),"unknown")</f>
        <v>No</v>
      </c>
    </row>
    <row r="81" spans="1:43" ht="16" x14ac:dyDescent="0.45">
      <c r="A81" s="6">
        <v>5671381340</v>
      </c>
      <c r="B81" s="6"/>
      <c r="C81" s="6"/>
      <c r="D81" s="6"/>
      <c r="E81" s="6"/>
      <c r="F81" s="6"/>
      <c r="G81" s="6" t="s">
        <v>36</v>
      </c>
      <c r="H81" s="6"/>
      <c r="I81" s="6"/>
      <c r="J81" s="6"/>
      <c r="K81" s="6"/>
      <c r="L81" s="10"/>
      <c r="M81" s="10">
        <f t="shared" ref="M81" si="409">COUNTA(B81:L81)</f>
        <v>1</v>
      </c>
      <c r="N81" s="10">
        <f t="shared" ref="N81" si="410">3/M81</f>
        <v>3</v>
      </c>
      <c r="O81" s="10"/>
      <c r="P81" s="10">
        <f t="shared" si="331"/>
        <v>0</v>
      </c>
      <c r="Q81" s="10">
        <f t="shared" si="332"/>
        <v>0</v>
      </c>
      <c r="R81" s="10">
        <f t="shared" si="333"/>
        <v>0</v>
      </c>
      <c r="S81" s="10">
        <f t="shared" si="334"/>
        <v>0</v>
      </c>
      <c r="T81" s="10">
        <f t="shared" si="335"/>
        <v>0</v>
      </c>
      <c r="U81" s="10">
        <f t="shared" si="336"/>
        <v>1</v>
      </c>
      <c r="V81" s="34">
        <f t="shared" si="337"/>
        <v>0</v>
      </c>
      <c r="W81" s="10">
        <f t="shared" si="338"/>
        <v>0</v>
      </c>
      <c r="X81" s="10">
        <f t="shared" si="339"/>
        <v>0</v>
      </c>
      <c r="Y81" s="10">
        <f t="shared" si="340"/>
        <v>0</v>
      </c>
      <c r="Z81" s="10"/>
      <c r="AA81" s="10"/>
      <c r="AB81" s="10">
        <f t="shared" ref="AB81" si="411">SUM(P81:Z81)</f>
        <v>1</v>
      </c>
      <c r="AC81" s="10">
        <f t="shared" ref="AC81" si="412">M81</f>
        <v>1</v>
      </c>
      <c r="AD81" s="10" t="str">
        <f t="shared" ref="AD81" si="413">IF(AB81=AC81,"Correct",IF(AB81=3,"Correct","Wrong"))</f>
        <v>Correct</v>
      </c>
      <c r="AE81" s="10"/>
      <c r="AF81" s="159" t="str">
        <f>IFERROR(VLOOKUP(Table1[[#This Row],[RespondentID]],'All Data'!$A82:$CN654,81,FALSE),"unknown")</f>
        <v>Male</v>
      </c>
      <c r="AG81" s="159">
        <f>IFERROR(VLOOKUP(Table1[[#This Row],[RespondentID]],'All Data'!$A82:$CN654,82,FALSE),"unknown")</f>
        <v>83</v>
      </c>
      <c r="AH81" s="159" t="str">
        <f>IFERROR(VLOOKUP(Table1[[#This Row],[RespondentID]],'All Data'!$A82:$CN654,83,FALSE),"unknown")</f>
        <v>Nassau</v>
      </c>
      <c r="AI81" s="159" t="str">
        <f>IFERROR(VLOOKUP(Table1[[#This Row],[RespondentID]],'All Data'!$A82:$CN654,84,FALSE),"unknown")</f>
        <v>Syosset, 11791</v>
      </c>
      <c r="AJ81" s="159" t="str">
        <f>IFERROR(VLOOKUP(Table1[[#This Row],[RespondentID]],'All Data'!$A82:$CN654,85,FALSE),"unknown")</f>
        <v>White/Caucasian</v>
      </c>
      <c r="AK81" s="159" t="str">
        <f>IFERROR(VLOOKUP(Table1[[#This Row],[RespondentID]],'All Data'!$A82:$CN654,86,FALSE),"unknown")</f>
        <v>No</v>
      </c>
      <c r="AL81" s="159" t="str">
        <f>IFERROR(VLOOKUP(Table1[[#This Row],[RespondentID]],'All Data'!$A82:$CN654,87,FALSE),"unknown")</f>
        <v xml:space="preserve">English </v>
      </c>
      <c r="AM81" s="159" t="str">
        <f>IFERROR(VLOOKUP(Table1[[#This Row],[RespondentID]],'All Data'!$A82:$CN654,88,FALSE),"unknown")</f>
        <v>$75,000 to $125,000</v>
      </c>
      <c r="AN81" s="159" t="str">
        <f>IFERROR(VLOOKUP(Table1[[#This Row],[RespondentID]],'All Data'!$A82:$CN654,89,FALSE),"unknown")</f>
        <v>Technical school</v>
      </c>
      <c r="AO81" s="159" t="str">
        <f>IFERROR(VLOOKUP(Table1[[#This Row],[RespondentID]],'All Data'!$A82:$CN654,90,FALSE),"unknown")</f>
        <v>Retired</v>
      </c>
      <c r="AP81" s="159" t="str">
        <f>IFERROR(VLOOKUP(Table1[[#This Row],[RespondentID]],'All Data'!$A82:$CN654,91,FALSE),"unknown")</f>
        <v>Yes</v>
      </c>
      <c r="AQ81" s="159" t="str">
        <f>IFERROR(VLOOKUP(Table1[[#This Row],[RespondentID]],'All Data'!$A82:$CN654,92,FALSE),"unknown")</f>
        <v>Yes</v>
      </c>
    </row>
    <row r="82" spans="1:43" ht="16" x14ac:dyDescent="0.45">
      <c r="A82" s="6">
        <v>5671376663</v>
      </c>
      <c r="B82" s="6"/>
      <c r="C82" s="6" t="s">
        <v>32</v>
      </c>
      <c r="D82" s="6"/>
      <c r="E82" s="6"/>
      <c r="F82" s="6"/>
      <c r="G82" s="6"/>
      <c r="H82" s="6"/>
      <c r="I82" s="6" t="s">
        <v>38</v>
      </c>
      <c r="J82" s="6"/>
      <c r="K82" s="6" t="s">
        <v>40</v>
      </c>
      <c r="L82" s="9"/>
      <c r="M82" s="9">
        <f t="shared" ref="M82" si="414">COUNTA(B82:L82)</f>
        <v>3</v>
      </c>
      <c r="N82" s="9">
        <f t="shared" ref="N82" si="415">3/M82</f>
        <v>1</v>
      </c>
      <c r="O82" s="9"/>
      <c r="P82" s="9">
        <f t="shared" si="331"/>
        <v>0</v>
      </c>
      <c r="Q82" s="9">
        <f t="shared" si="332"/>
        <v>1</v>
      </c>
      <c r="R82" s="9">
        <f t="shared" si="333"/>
        <v>0</v>
      </c>
      <c r="S82" s="9">
        <f t="shared" si="334"/>
        <v>0</v>
      </c>
      <c r="T82" s="9">
        <f t="shared" si="335"/>
        <v>0</v>
      </c>
      <c r="U82" s="9">
        <f t="shared" si="336"/>
        <v>0</v>
      </c>
      <c r="V82" s="34">
        <f t="shared" si="337"/>
        <v>0</v>
      </c>
      <c r="W82" s="9">
        <f t="shared" si="338"/>
        <v>1</v>
      </c>
      <c r="X82" s="9">
        <f t="shared" si="339"/>
        <v>0</v>
      </c>
      <c r="Y82" s="9">
        <f t="shared" si="340"/>
        <v>1</v>
      </c>
      <c r="Z82" s="9"/>
      <c r="AA82" s="9"/>
      <c r="AB82" s="9">
        <f t="shared" ref="AB82" si="416">SUM(P82:Z82)</f>
        <v>3</v>
      </c>
      <c r="AC82" s="9">
        <f t="shared" ref="AC82" si="417">M82</f>
        <v>3</v>
      </c>
      <c r="AD82" s="9" t="str">
        <f t="shared" ref="AD82" si="418">IF(AB82=AC82,"Correct",IF(AB82=3,"Correct","Wrong"))</f>
        <v>Correct</v>
      </c>
      <c r="AE82" s="9"/>
      <c r="AF82" s="159" t="str">
        <f>IFERROR(VLOOKUP(Table1[[#This Row],[RespondentID]],'All Data'!$A83:$CN655,81,FALSE),"unknown")</f>
        <v>Female</v>
      </c>
      <c r="AG82" s="159">
        <f>IFERROR(VLOOKUP(Table1[[#This Row],[RespondentID]],'All Data'!$A83:$CN655,82,FALSE),"unknown")</f>
        <v>35</v>
      </c>
      <c r="AH82" s="159" t="str">
        <f>IFERROR(VLOOKUP(Table1[[#This Row],[RespondentID]],'All Data'!$A83:$CN655,83,FALSE),"unknown")</f>
        <v>Suffolk</v>
      </c>
      <c r="AI82" s="159" t="str">
        <f>IFERROR(VLOOKUP(Table1[[#This Row],[RespondentID]],'All Data'!$A83:$CN655,84,FALSE),"unknown")</f>
        <v>Selden, 11784</v>
      </c>
      <c r="AJ82" s="159" t="str">
        <f>IFERROR(VLOOKUP(Table1[[#This Row],[RespondentID]],'All Data'!$A83:$CN655,85,FALSE),"unknown")</f>
        <v>White/Caucasian</v>
      </c>
      <c r="AK82" s="159" t="str">
        <f>IFERROR(VLOOKUP(Table1[[#This Row],[RespondentID]],'All Data'!$A83:$CN655,86,FALSE),"unknown")</f>
        <v>No</v>
      </c>
      <c r="AL82" s="159" t="str">
        <f>IFERROR(VLOOKUP(Table1[[#This Row],[RespondentID]],'All Data'!$A83:$CN655,87,FALSE),"unknown")</f>
        <v xml:space="preserve">English </v>
      </c>
      <c r="AM82" s="159" t="str">
        <f>IFERROR(VLOOKUP(Table1[[#This Row],[RespondentID]],'All Data'!$A83:$CN655,88,FALSE),"unknown")</f>
        <v>$35,000 to $49,999</v>
      </c>
      <c r="AN82" s="159" t="str">
        <f>IFERROR(VLOOKUP(Table1[[#This Row],[RespondentID]],'All Data'!$A83:$CN655,89,FALSE),"unknown")</f>
        <v>College graduate</v>
      </c>
      <c r="AO82" s="159" t="str">
        <f>IFERROR(VLOOKUP(Table1[[#This Row],[RespondentID]],'All Data'!$A83:$CN655,90,FALSE),"unknown")</f>
        <v>Employed for wages</v>
      </c>
      <c r="AP82" s="159" t="str">
        <f>IFERROR(VLOOKUP(Table1[[#This Row],[RespondentID]],'All Data'!$A83:$CN655,91,FALSE),"unknown")</f>
        <v>Yes</v>
      </c>
      <c r="AQ82" s="159" t="str">
        <f>IFERROR(VLOOKUP(Table1[[#This Row],[RespondentID]],'All Data'!$A83:$CN655,92,FALSE),"unknown")</f>
        <v>Yes</v>
      </c>
    </row>
    <row r="83" spans="1:43" ht="16" x14ac:dyDescent="0.45">
      <c r="A83" s="6">
        <v>5671044141</v>
      </c>
      <c r="B83" s="6"/>
      <c r="C83" s="6"/>
      <c r="D83" s="6"/>
      <c r="E83" s="6"/>
      <c r="F83" s="6"/>
      <c r="G83" s="6" t="s">
        <v>36</v>
      </c>
      <c r="H83" s="6"/>
      <c r="I83" s="6"/>
      <c r="J83" s="6"/>
      <c r="K83" s="6"/>
      <c r="L83" s="10"/>
      <c r="M83" s="10">
        <f t="shared" ref="M83" si="419">COUNTA(B83:L83)</f>
        <v>1</v>
      </c>
      <c r="N83" s="10">
        <f t="shared" ref="N83" si="420">3/M83</f>
        <v>3</v>
      </c>
      <c r="O83" s="10"/>
      <c r="P83" s="10">
        <f t="shared" si="331"/>
        <v>0</v>
      </c>
      <c r="Q83" s="10">
        <f t="shared" si="332"/>
        <v>0</v>
      </c>
      <c r="R83" s="10">
        <f t="shared" si="333"/>
        <v>0</v>
      </c>
      <c r="S83" s="10">
        <f t="shared" si="334"/>
        <v>0</v>
      </c>
      <c r="T83" s="10">
        <f t="shared" si="335"/>
        <v>0</v>
      </c>
      <c r="U83" s="10">
        <f t="shared" si="336"/>
        <v>1</v>
      </c>
      <c r="V83" s="34">
        <f t="shared" si="337"/>
        <v>0</v>
      </c>
      <c r="W83" s="10">
        <f t="shared" si="338"/>
        <v>0</v>
      </c>
      <c r="X83" s="10">
        <f t="shared" si="339"/>
        <v>0</v>
      </c>
      <c r="Y83" s="10">
        <f t="shared" si="340"/>
        <v>0</v>
      </c>
      <c r="Z83" s="10"/>
      <c r="AA83" s="10"/>
      <c r="AB83" s="10">
        <f t="shared" ref="AB83" si="421">SUM(P83:Z83)</f>
        <v>1</v>
      </c>
      <c r="AC83" s="10">
        <f t="shared" ref="AC83" si="422">M83</f>
        <v>1</v>
      </c>
      <c r="AD83" s="10" t="str">
        <f t="shared" ref="AD83" si="423">IF(AB83=AC83,"Correct",IF(AB83=3,"Correct","Wrong"))</f>
        <v>Correct</v>
      </c>
      <c r="AE83" s="10"/>
      <c r="AF83" s="159" t="str">
        <f>IFERROR(VLOOKUP(Table1[[#This Row],[RespondentID]],'All Data'!$A84:$CN656,81,FALSE),"unknown")</f>
        <v>Male</v>
      </c>
      <c r="AG83" s="159">
        <f>IFERROR(VLOOKUP(Table1[[#This Row],[RespondentID]],'All Data'!$A84:$CN656,82,FALSE),"unknown")</f>
        <v>39</v>
      </c>
      <c r="AH83" s="159" t="str">
        <f>IFERROR(VLOOKUP(Table1[[#This Row],[RespondentID]],'All Data'!$A84:$CN656,83,FALSE),"unknown")</f>
        <v>Nassau</v>
      </c>
      <c r="AI83" s="159" t="str">
        <f>IFERROR(VLOOKUP(Table1[[#This Row],[RespondentID]],'All Data'!$A84:$CN656,84,FALSE),"unknown")</f>
        <v>Port Washington, 11050</v>
      </c>
      <c r="AJ83" s="159" t="str">
        <f>IFERROR(VLOOKUP(Table1[[#This Row],[RespondentID]],'All Data'!$A84:$CN656,85,FALSE),"unknown")</f>
        <v>White/Caucasian</v>
      </c>
      <c r="AK83" s="159" t="str">
        <f>IFERROR(VLOOKUP(Table1[[#This Row],[RespondentID]],'All Data'!$A84:$CN656,86,FALSE),"unknown")</f>
        <v>No</v>
      </c>
      <c r="AL83" s="159" t="str">
        <f>IFERROR(VLOOKUP(Table1[[#This Row],[RespondentID]],'All Data'!$A84:$CN656,87,FALSE),"unknown")</f>
        <v xml:space="preserve">English </v>
      </c>
      <c r="AM83" s="159" t="str">
        <f>IFERROR(VLOOKUP(Table1[[#This Row],[RespondentID]],'All Data'!$A84:$CN656,88,FALSE),"unknown")</f>
        <v>Over $125,000</v>
      </c>
      <c r="AN83" s="159" t="str">
        <f>IFERROR(VLOOKUP(Table1[[#This Row],[RespondentID]],'All Data'!$A84:$CN656,89,FALSE),"unknown")</f>
        <v>College graduate</v>
      </c>
      <c r="AO83" s="159" t="str">
        <f>IFERROR(VLOOKUP(Table1[[#This Row],[RespondentID]],'All Data'!$A84:$CN656,90,FALSE),"unknown")</f>
        <v>Out of work and looking for work</v>
      </c>
      <c r="AP83" s="159" t="str">
        <f>IFERROR(VLOOKUP(Table1[[#This Row],[RespondentID]],'All Data'!$A84:$CN656,91,FALSE),"unknown")</f>
        <v>Yes</v>
      </c>
      <c r="AQ83" s="159" t="str">
        <f>IFERROR(VLOOKUP(Table1[[#This Row],[RespondentID]],'All Data'!$A84:$CN656,92,FALSE),"unknown")</f>
        <v>Yes</v>
      </c>
    </row>
    <row r="84" spans="1:43" ht="16" x14ac:dyDescent="0.45">
      <c r="A84" s="6">
        <v>5670282393</v>
      </c>
      <c r="B84" s="6"/>
      <c r="C84" s="6" t="s">
        <v>32</v>
      </c>
      <c r="D84" s="6" t="s">
        <v>33</v>
      </c>
      <c r="E84" s="6"/>
      <c r="F84" s="6"/>
      <c r="G84" s="6"/>
      <c r="H84" s="6"/>
      <c r="I84" s="6"/>
      <c r="J84" s="6" t="s">
        <v>39</v>
      </c>
      <c r="K84" s="6"/>
      <c r="L84" s="9"/>
      <c r="M84" s="9">
        <f t="shared" ref="M84" si="424">COUNTA(B84:L84)</f>
        <v>3</v>
      </c>
      <c r="N84" s="9">
        <f t="shared" ref="N84" si="425">3/M84</f>
        <v>1</v>
      </c>
      <c r="O84" s="9"/>
      <c r="P84" s="9">
        <f t="shared" si="331"/>
        <v>0</v>
      </c>
      <c r="Q84" s="9">
        <f t="shared" si="332"/>
        <v>1</v>
      </c>
      <c r="R84" s="9">
        <f t="shared" si="333"/>
        <v>1</v>
      </c>
      <c r="S84" s="9">
        <f t="shared" si="334"/>
        <v>0</v>
      </c>
      <c r="T84" s="9">
        <f t="shared" si="335"/>
        <v>0</v>
      </c>
      <c r="U84" s="9">
        <f t="shared" si="336"/>
        <v>0</v>
      </c>
      <c r="V84" s="34">
        <f t="shared" si="337"/>
        <v>0</v>
      </c>
      <c r="W84" s="9">
        <f t="shared" si="338"/>
        <v>0</v>
      </c>
      <c r="X84" s="9">
        <f t="shared" si="339"/>
        <v>1</v>
      </c>
      <c r="Y84" s="9">
        <f t="shared" si="340"/>
        <v>0</v>
      </c>
      <c r="Z84" s="9"/>
      <c r="AA84" s="9"/>
      <c r="AB84" s="9">
        <f t="shared" ref="AB84" si="426">SUM(P84:Z84)</f>
        <v>3</v>
      </c>
      <c r="AC84" s="9">
        <f t="shared" ref="AC84" si="427">M84</f>
        <v>3</v>
      </c>
      <c r="AD84" s="9" t="str">
        <f t="shared" ref="AD84" si="428">IF(AB84=AC84,"Correct",IF(AB84=3,"Correct","Wrong"))</f>
        <v>Correct</v>
      </c>
      <c r="AE84" s="9"/>
      <c r="AF84" s="159" t="str">
        <f>IFERROR(VLOOKUP(Table1[[#This Row],[RespondentID]],'All Data'!$A85:$CN657,81,FALSE),"unknown")</f>
        <v>Female</v>
      </c>
      <c r="AG84" s="159">
        <f>IFERROR(VLOOKUP(Table1[[#This Row],[RespondentID]],'All Data'!$A85:$CN657,82,FALSE),"unknown")</f>
        <v>27</v>
      </c>
      <c r="AH84" s="159" t="str">
        <f>IFERROR(VLOOKUP(Table1[[#This Row],[RespondentID]],'All Data'!$A85:$CN657,83,FALSE),"unknown")</f>
        <v>Suffolk</v>
      </c>
      <c r="AI84" s="159" t="str">
        <f>IFERROR(VLOOKUP(Table1[[#This Row],[RespondentID]],'All Data'!$A85:$CN657,84,FALSE),"unknown")</f>
        <v>Bohemia, 11716</v>
      </c>
      <c r="AJ84" s="159" t="str">
        <f>IFERROR(VLOOKUP(Table1[[#This Row],[RespondentID]],'All Data'!$A85:$CN657,85,FALSE),"unknown")</f>
        <v>White/Caucasian</v>
      </c>
      <c r="AK84" s="159" t="str">
        <f>IFERROR(VLOOKUP(Table1[[#This Row],[RespondentID]],'All Data'!$A85:$CN657,86,FALSE),"unknown")</f>
        <v>No</v>
      </c>
      <c r="AL84" s="159" t="str">
        <f>IFERROR(VLOOKUP(Table1[[#This Row],[RespondentID]],'All Data'!$A85:$CN657,87,FALSE),"unknown")</f>
        <v xml:space="preserve">English </v>
      </c>
      <c r="AM84" s="159" t="str">
        <f>IFERROR(VLOOKUP(Table1[[#This Row],[RespondentID]],'All Data'!$A85:$CN657,88,FALSE),"unknown")</f>
        <v>$20,000 to $34,999</v>
      </c>
      <c r="AN84" s="159" t="str">
        <f>IFERROR(VLOOKUP(Table1[[#This Row],[RespondentID]],'All Data'!$A85:$CN657,89,FALSE),"unknown")</f>
        <v>Some college</v>
      </c>
      <c r="AO84" s="159" t="str">
        <f>IFERROR(VLOOKUP(Table1[[#This Row],[RespondentID]],'All Data'!$A85:$CN657,90,FALSE),"unknown")</f>
        <v>Employed for wages</v>
      </c>
      <c r="AP84" s="159" t="str">
        <f>IFERROR(VLOOKUP(Table1[[#This Row],[RespondentID]],'All Data'!$A85:$CN657,91,FALSE),"unknown")</f>
        <v>Yes</v>
      </c>
      <c r="AQ84" s="159" t="str">
        <f>IFERROR(VLOOKUP(Table1[[#This Row],[RespondentID]],'All Data'!$A85:$CN657,92,FALSE),"unknown")</f>
        <v>Yes</v>
      </c>
    </row>
    <row r="85" spans="1:43" ht="16" x14ac:dyDescent="0.45">
      <c r="A85" s="6">
        <v>5668683789</v>
      </c>
      <c r="B85" s="6"/>
      <c r="C85" s="6"/>
      <c r="D85" s="6" t="s">
        <v>33</v>
      </c>
      <c r="E85" s="6"/>
      <c r="F85" s="6"/>
      <c r="G85" s="6"/>
      <c r="H85" s="6"/>
      <c r="I85" s="6" t="s">
        <v>38</v>
      </c>
      <c r="J85" s="6"/>
      <c r="K85" s="6"/>
      <c r="L85" s="10"/>
      <c r="M85" s="10">
        <f t="shared" ref="M85" si="429">COUNTA(B85:L85)</f>
        <v>2</v>
      </c>
      <c r="N85" s="10">
        <f t="shared" ref="N85" si="430">3/M85</f>
        <v>1.5</v>
      </c>
      <c r="O85" s="10"/>
      <c r="P85" s="10">
        <f t="shared" si="331"/>
        <v>0</v>
      </c>
      <c r="Q85" s="10">
        <f t="shared" si="332"/>
        <v>0</v>
      </c>
      <c r="R85" s="10">
        <f t="shared" si="333"/>
        <v>1</v>
      </c>
      <c r="S85" s="10">
        <f t="shared" si="334"/>
        <v>0</v>
      </c>
      <c r="T85" s="10">
        <f t="shared" si="335"/>
        <v>0</v>
      </c>
      <c r="U85" s="10">
        <f t="shared" si="336"/>
        <v>0</v>
      </c>
      <c r="V85" s="34">
        <f t="shared" si="337"/>
        <v>0</v>
      </c>
      <c r="W85" s="10">
        <f t="shared" si="338"/>
        <v>1</v>
      </c>
      <c r="X85" s="10">
        <f t="shared" si="339"/>
        <v>0</v>
      </c>
      <c r="Y85" s="10">
        <f t="shared" si="340"/>
        <v>0</v>
      </c>
      <c r="Z85" s="10"/>
      <c r="AA85" s="10"/>
      <c r="AB85" s="10">
        <f t="shared" ref="AB85" si="431">SUM(P85:Z85)</f>
        <v>2</v>
      </c>
      <c r="AC85" s="10">
        <f t="shared" ref="AC85" si="432">M85</f>
        <v>2</v>
      </c>
      <c r="AD85" s="10" t="str">
        <f t="shared" ref="AD85" si="433">IF(AB85=AC85,"Correct",IF(AB85=3,"Correct","Wrong"))</f>
        <v>Correct</v>
      </c>
      <c r="AE85" s="10"/>
      <c r="AF85" s="159" t="str">
        <f>IFERROR(VLOOKUP(Table1[[#This Row],[RespondentID]],'All Data'!$A86:$CN658,81,FALSE),"unknown")</f>
        <v>Male</v>
      </c>
      <c r="AG85" s="159">
        <f>IFERROR(VLOOKUP(Table1[[#This Row],[RespondentID]],'All Data'!$A86:$CN658,82,FALSE),"unknown")</f>
        <v>83</v>
      </c>
      <c r="AH85" s="159" t="str">
        <f>IFERROR(VLOOKUP(Table1[[#This Row],[RespondentID]],'All Data'!$A86:$CN658,83,FALSE),"unknown")</f>
        <v>Nassau</v>
      </c>
      <c r="AI85" s="159" t="str">
        <f>IFERROR(VLOOKUP(Table1[[#This Row],[RespondentID]],'All Data'!$A86:$CN658,84,FALSE),"unknown")</f>
        <v>Syosset, 11791</v>
      </c>
      <c r="AJ85" s="159" t="str">
        <f>IFERROR(VLOOKUP(Table1[[#This Row],[RespondentID]],'All Data'!$A86:$CN658,85,FALSE),"unknown")</f>
        <v>White/Caucasian</v>
      </c>
      <c r="AK85" s="159" t="str">
        <f>IFERROR(VLOOKUP(Table1[[#This Row],[RespondentID]],'All Data'!$A86:$CN658,86,FALSE),"unknown")</f>
        <v>No</v>
      </c>
      <c r="AL85" s="159" t="str">
        <f>IFERROR(VLOOKUP(Table1[[#This Row],[RespondentID]],'All Data'!$A86:$CN658,87,FALSE),"unknown")</f>
        <v xml:space="preserve">English </v>
      </c>
      <c r="AM85" s="159" t="str">
        <f>IFERROR(VLOOKUP(Table1[[#This Row],[RespondentID]],'All Data'!$A86:$CN658,88,FALSE),"unknown")</f>
        <v>$75,000 to $125,000</v>
      </c>
      <c r="AN85" s="159" t="str">
        <f>IFERROR(VLOOKUP(Table1[[#This Row],[RespondentID]],'All Data'!$A86:$CN658,89,FALSE),"unknown")</f>
        <v>Technical school</v>
      </c>
      <c r="AO85" s="159" t="str">
        <f>IFERROR(VLOOKUP(Table1[[#This Row],[RespondentID]],'All Data'!$A86:$CN658,90,FALSE),"unknown")</f>
        <v>Retired</v>
      </c>
      <c r="AP85" s="159" t="str">
        <f>IFERROR(VLOOKUP(Table1[[#This Row],[RespondentID]],'All Data'!$A86:$CN658,91,FALSE),"unknown")</f>
        <v>Yes</v>
      </c>
      <c r="AQ85" s="159" t="str">
        <f>IFERROR(VLOOKUP(Table1[[#This Row],[RespondentID]],'All Data'!$A86:$CN658,92,FALSE),"unknown")</f>
        <v>Yes</v>
      </c>
    </row>
    <row r="86" spans="1:43" ht="16" x14ac:dyDescent="0.45">
      <c r="A86" s="6">
        <v>5668607105</v>
      </c>
      <c r="B86" s="6"/>
      <c r="C86" s="6"/>
      <c r="D86" s="6" t="s">
        <v>33</v>
      </c>
      <c r="E86" s="6"/>
      <c r="F86" s="6"/>
      <c r="G86" s="6"/>
      <c r="H86" s="6"/>
      <c r="I86" s="6" t="s">
        <v>38</v>
      </c>
      <c r="J86" s="6"/>
      <c r="K86" s="6"/>
      <c r="L86" s="9"/>
      <c r="M86" s="9">
        <f t="shared" ref="M86" si="434">COUNTA(B86:L86)</f>
        <v>2</v>
      </c>
      <c r="N86" s="9">
        <f t="shared" ref="N86" si="435">3/M86</f>
        <v>1.5</v>
      </c>
      <c r="O86" s="9"/>
      <c r="P86" s="9">
        <f t="shared" si="331"/>
        <v>0</v>
      </c>
      <c r="Q86" s="9">
        <f t="shared" si="332"/>
        <v>0</v>
      </c>
      <c r="R86" s="9">
        <f t="shared" si="333"/>
        <v>1</v>
      </c>
      <c r="S86" s="9">
        <f t="shared" si="334"/>
        <v>0</v>
      </c>
      <c r="T86" s="9">
        <f t="shared" si="335"/>
        <v>0</v>
      </c>
      <c r="U86" s="9">
        <f t="shared" si="336"/>
        <v>0</v>
      </c>
      <c r="V86" s="34">
        <f t="shared" si="337"/>
        <v>0</v>
      </c>
      <c r="W86" s="9">
        <f t="shared" si="338"/>
        <v>1</v>
      </c>
      <c r="X86" s="9">
        <f t="shared" si="339"/>
        <v>0</v>
      </c>
      <c r="Y86" s="9">
        <f t="shared" si="340"/>
        <v>0</v>
      </c>
      <c r="Z86" s="9"/>
      <c r="AA86" s="9"/>
      <c r="AB86" s="9">
        <f t="shared" ref="AB86" si="436">SUM(P86:Z86)</f>
        <v>2</v>
      </c>
      <c r="AC86" s="9">
        <f t="shared" ref="AC86" si="437">M86</f>
        <v>2</v>
      </c>
      <c r="AD86" s="9" t="str">
        <f t="shared" ref="AD86" si="438">IF(AB86=AC86,"Correct",IF(AB86=3,"Correct","Wrong"))</f>
        <v>Correct</v>
      </c>
      <c r="AE86" s="9"/>
      <c r="AF86" s="159" t="str">
        <f>IFERROR(VLOOKUP(Table1[[#This Row],[RespondentID]],'All Data'!$A87:$CN659,81,FALSE),"unknown")</f>
        <v>Female</v>
      </c>
      <c r="AG86" s="159">
        <f>IFERROR(VLOOKUP(Table1[[#This Row],[RespondentID]],'All Data'!$A87:$CN659,82,FALSE),"unknown")</f>
        <v>68</v>
      </c>
      <c r="AH86" s="159" t="str">
        <f>IFERROR(VLOOKUP(Table1[[#This Row],[RespondentID]],'All Data'!$A87:$CN659,83,FALSE),"unknown")</f>
        <v>Suffolk</v>
      </c>
      <c r="AI86" s="159" t="str">
        <f>IFERROR(VLOOKUP(Table1[[#This Row],[RespondentID]],'All Data'!$A87:$CN659,84,FALSE),"unknown")</f>
        <v>Patchogue, 11772</v>
      </c>
      <c r="AJ86" s="159" t="str">
        <f>IFERROR(VLOOKUP(Table1[[#This Row],[RespondentID]],'All Data'!$A87:$CN659,85,FALSE),"unknown")</f>
        <v>White/Caucasian</v>
      </c>
      <c r="AK86" s="159" t="str">
        <f>IFERROR(VLOOKUP(Table1[[#This Row],[RespondentID]],'All Data'!$A87:$CN659,86,FALSE),"unknown")</f>
        <v>No</v>
      </c>
      <c r="AL86" s="159" t="str">
        <f>IFERROR(VLOOKUP(Table1[[#This Row],[RespondentID]],'All Data'!$A87:$CN659,87,FALSE),"unknown")</f>
        <v xml:space="preserve">English </v>
      </c>
      <c r="AM86" s="159" t="str">
        <f>IFERROR(VLOOKUP(Table1[[#This Row],[RespondentID]],'All Data'!$A87:$CN659,88,FALSE),"unknown")</f>
        <v>$75,000 to $125,000</v>
      </c>
      <c r="AN86" s="159" t="str">
        <f>IFERROR(VLOOKUP(Table1[[#This Row],[RespondentID]],'All Data'!$A87:$CN659,89,FALSE),"unknown")</f>
        <v>Other (please specify)</v>
      </c>
      <c r="AO86" s="159" t="str">
        <f>IFERROR(VLOOKUP(Table1[[#This Row],[RespondentID]],'All Data'!$A87:$CN659,90,FALSE),"unknown")</f>
        <v>Employed for wages</v>
      </c>
      <c r="AP86" s="159" t="str">
        <f>IFERROR(VLOOKUP(Table1[[#This Row],[RespondentID]],'All Data'!$A87:$CN659,91,FALSE),"unknown")</f>
        <v>Yes</v>
      </c>
      <c r="AQ86" s="159" t="str">
        <f>IFERROR(VLOOKUP(Table1[[#This Row],[RespondentID]],'All Data'!$A87:$CN659,92,FALSE),"unknown")</f>
        <v>Yes</v>
      </c>
    </row>
    <row r="87" spans="1:43" ht="16" x14ac:dyDescent="0.45">
      <c r="A87" s="6">
        <v>5668589729</v>
      </c>
      <c r="B87" s="6"/>
      <c r="C87" s="6" t="s">
        <v>32</v>
      </c>
      <c r="D87" s="6" t="s">
        <v>33</v>
      </c>
      <c r="E87" s="6"/>
      <c r="F87" s="6"/>
      <c r="G87" s="6"/>
      <c r="H87" s="6"/>
      <c r="I87" s="6"/>
      <c r="J87" s="6"/>
      <c r="K87" s="6"/>
      <c r="L87" s="10"/>
      <c r="M87" s="10">
        <f t="shared" ref="M87" si="439">COUNTA(B87:L87)</f>
        <v>2</v>
      </c>
      <c r="N87" s="10">
        <f t="shared" ref="N87" si="440">3/M87</f>
        <v>1.5</v>
      </c>
      <c r="O87" s="10"/>
      <c r="P87" s="10">
        <f t="shared" si="331"/>
        <v>0</v>
      </c>
      <c r="Q87" s="10">
        <f t="shared" si="332"/>
        <v>1</v>
      </c>
      <c r="R87" s="10">
        <f t="shared" si="333"/>
        <v>1</v>
      </c>
      <c r="S87" s="10">
        <f t="shared" si="334"/>
        <v>0</v>
      </c>
      <c r="T87" s="10">
        <f t="shared" si="335"/>
        <v>0</v>
      </c>
      <c r="U87" s="10">
        <f t="shared" si="336"/>
        <v>0</v>
      </c>
      <c r="V87" s="34">
        <f t="shared" si="337"/>
        <v>0</v>
      </c>
      <c r="W87" s="10">
        <f t="shared" si="338"/>
        <v>0</v>
      </c>
      <c r="X87" s="10">
        <f t="shared" si="339"/>
        <v>0</v>
      </c>
      <c r="Y87" s="10">
        <f t="shared" si="340"/>
        <v>0</v>
      </c>
      <c r="Z87" s="10"/>
      <c r="AA87" s="10"/>
      <c r="AB87" s="10">
        <f t="shared" ref="AB87" si="441">SUM(P87:Z87)</f>
        <v>2</v>
      </c>
      <c r="AC87" s="10">
        <f t="shared" ref="AC87" si="442">M87</f>
        <v>2</v>
      </c>
      <c r="AD87" s="10" t="str">
        <f t="shared" ref="AD87" si="443">IF(AB87=AC87,"Correct",IF(AB87=3,"Correct","Wrong"))</f>
        <v>Correct</v>
      </c>
      <c r="AE87" s="10"/>
      <c r="AF87" s="159" t="str">
        <f>IFERROR(VLOOKUP(Table1[[#This Row],[RespondentID]],'All Data'!$A88:$CN660,81,FALSE),"unknown")</f>
        <v>Male</v>
      </c>
      <c r="AG87" s="159">
        <f>IFERROR(VLOOKUP(Table1[[#This Row],[RespondentID]],'All Data'!$A88:$CN660,82,FALSE),"unknown")</f>
        <v>59</v>
      </c>
      <c r="AH87" s="159" t="str">
        <f>IFERROR(VLOOKUP(Table1[[#This Row],[RespondentID]],'All Data'!$A88:$CN660,83,FALSE),"unknown")</f>
        <v>Suffolk</v>
      </c>
      <c r="AI87" s="159" t="str">
        <f>IFERROR(VLOOKUP(Table1[[#This Row],[RespondentID]],'All Data'!$A88:$CN660,84,FALSE),"unknown")</f>
        <v>Smithtown, 11787</v>
      </c>
      <c r="AJ87" s="159" t="str">
        <f>IFERROR(VLOOKUP(Table1[[#This Row],[RespondentID]],'All Data'!$A88:$CN660,85,FALSE),"unknown")</f>
        <v>White/Caucasian</v>
      </c>
      <c r="AK87" s="159" t="str">
        <f>IFERROR(VLOOKUP(Table1[[#This Row],[RespondentID]],'All Data'!$A88:$CN660,86,FALSE),"unknown")</f>
        <v>No</v>
      </c>
      <c r="AL87" s="159" t="str">
        <f>IFERROR(VLOOKUP(Table1[[#This Row],[RespondentID]],'All Data'!$A88:$CN660,87,FALSE),"unknown")</f>
        <v xml:space="preserve">English </v>
      </c>
      <c r="AM87" s="159" t="str">
        <f>IFERROR(VLOOKUP(Table1[[#This Row],[RespondentID]],'All Data'!$A88:$CN660,88,FALSE),"unknown")</f>
        <v>Over $125,000</v>
      </c>
      <c r="AN87" s="159" t="str">
        <f>IFERROR(VLOOKUP(Table1[[#This Row],[RespondentID]],'All Data'!$A88:$CN660,89,FALSE),"unknown")</f>
        <v>College graduate</v>
      </c>
      <c r="AO87" s="159" t="str">
        <f>IFERROR(VLOOKUP(Table1[[#This Row],[RespondentID]],'All Data'!$A88:$CN660,90,FALSE),"unknown")</f>
        <v>Employed for wages</v>
      </c>
      <c r="AP87" s="159" t="str">
        <f>IFERROR(VLOOKUP(Table1[[#This Row],[RespondentID]],'All Data'!$A88:$CN660,91,FALSE),"unknown")</f>
        <v>Yes</v>
      </c>
      <c r="AQ87" s="159" t="str">
        <f>IFERROR(VLOOKUP(Table1[[#This Row],[RespondentID]],'All Data'!$A88:$CN660,92,FALSE),"unknown")</f>
        <v>Yes</v>
      </c>
    </row>
    <row r="88" spans="1:43" ht="16" x14ac:dyDescent="0.45">
      <c r="A88" s="6">
        <v>5668550642</v>
      </c>
      <c r="B88" s="6"/>
      <c r="C88" s="6"/>
      <c r="D88" s="6"/>
      <c r="E88" s="6"/>
      <c r="F88" s="6"/>
      <c r="G88" s="6"/>
      <c r="H88" s="6"/>
      <c r="I88" s="6"/>
      <c r="J88" s="6"/>
      <c r="K88" s="6" t="s">
        <v>40</v>
      </c>
      <c r="L88" s="9"/>
      <c r="M88" s="9">
        <f t="shared" ref="M88" si="444">COUNTA(B88:L88)</f>
        <v>1</v>
      </c>
      <c r="N88" s="9">
        <f t="shared" ref="N88" si="445">3/M88</f>
        <v>3</v>
      </c>
      <c r="O88" s="9"/>
      <c r="P88" s="9">
        <f t="shared" si="331"/>
        <v>0</v>
      </c>
      <c r="Q88" s="9">
        <f t="shared" si="332"/>
        <v>0</v>
      </c>
      <c r="R88" s="9">
        <f t="shared" si="333"/>
        <v>0</v>
      </c>
      <c r="S88" s="9">
        <f t="shared" si="334"/>
        <v>0</v>
      </c>
      <c r="T88" s="9">
        <f t="shared" si="335"/>
        <v>0</v>
      </c>
      <c r="U88" s="9">
        <f t="shared" si="336"/>
        <v>0</v>
      </c>
      <c r="V88" s="34">
        <f t="shared" si="337"/>
        <v>0</v>
      </c>
      <c r="W88" s="9">
        <f t="shared" si="338"/>
        <v>0</v>
      </c>
      <c r="X88" s="9">
        <f t="shared" si="339"/>
        <v>0</v>
      </c>
      <c r="Y88" s="9">
        <f t="shared" si="340"/>
        <v>1</v>
      </c>
      <c r="Z88" s="9"/>
      <c r="AA88" s="9"/>
      <c r="AB88" s="9">
        <f t="shared" ref="AB88" si="446">SUM(P88:Z88)</f>
        <v>1</v>
      </c>
      <c r="AC88" s="9">
        <f t="shared" ref="AC88" si="447">M88</f>
        <v>1</v>
      </c>
      <c r="AD88" s="9" t="str">
        <f t="shared" ref="AD88" si="448">IF(AB88=AC88,"Correct",IF(AB88=3,"Correct","Wrong"))</f>
        <v>Correct</v>
      </c>
      <c r="AE88" s="9"/>
      <c r="AF88" s="159" t="str">
        <f>IFERROR(VLOOKUP(Table1[[#This Row],[RespondentID]],'All Data'!$A89:$CN661,81,FALSE),"unknown")</f>
        <v>Male</v>
      </c>
      <c r="AG88" s="159">
        <f>IFERROR(VLOOKUP(Table1[[#This Row],[RespondentID]],'All Data'!$A89:$CN661,82,FALSE),"unknown")</f>
        <v>38</v>
      </c>
      <c r="AH88" s="159" t="str">
        <f>IFERROR(VLOOKUP(Table1[[#This Row],[RespondentID]],'All Data'!$A89:$CN661,83,FALSE),"unknown")</f>
        <v>Nassau</v>
      </c>
      <c r="AI88" s="159" t="str">
        <f>IFERROR(VLOOKUP(Table1[[#This Row],[RespondentID]],'All Data'!$A89:$CN661,84,FALSE),"unknown")</f>
        <v>Plainedge, 11756</v>
      </c>
      <c r="AJ88" s="159" t="str">
        <f>IFERROR(VLOOKUP(Table1[[#This Row],[RespondentID]],'All Data'!$A89:$CN661,85,FALSE),"unknown")</f>
        <v>White/Caucasian</v>
      </c>
      <c r="AK88" s="159" t="str">
        <f>IFERROR(VLOOKUP(Table1[[#This Row],[RespondentID]],'All Data'!$A89:$CN661,86,FALSE),"unknown")</f>
        <v>No</v>
      </c>
      <c r="AL88" s="159" t="str">
        <f>IFERROR(VLOOKUP(Table1[[#This Row],[RespondentID]],'All Data'!$A89:$CN661,87,FALSE),"unknown")</f>
        <v xml:space="preserve">English </v>
      </c>
      <c r="AM88" s="159" t="str">
        <f>IFERROR(VLOOKUP(Table1[[#This Row],[RespondentID]],'All Data'!$A89:$CN661,88,FALSE),"unknown")</f>
        <v>Over $125,000</v>
      </c>
      <c r="AN88" s="159" t="str">
        <f>IFERROR(VLOOKUP(Table1[[#This Row],[RespondentID]],'All Data'!$A89:$CN661,89,FALSE),"unknown")</f>
        <v>College graduate</v>
      </c>
      <c r="AO88" s="159" t="str">
        <f>IFERROR(VLOOKUP(Table1[[#This Row],[RespondentID]],'All Data'!$A89:$CN661,90,FALSE),"unknown")</f>
        <v>Employed for wages</v>
      </c>
      <c r="AP88" s="159" t="str">
        <f>IFERROR(VLOOKUP(Table1[[#This Row],[RespondentID]],'All Data'!$A89:$CN661,91,FALSE),"unknown")</f>
        <v>Yes</v>
      </c>
      <c r="AQ88" s="159" t="str">
        <f>IFERROR(VLOOKUP(Table1[[#This Row],[RespondentID]],'All Data'!$A89:$CN661,92,FALSE),"unknown")</f>
        <v>Yes</v>
      </c>
    </row>
    <row r="89" spans="1:43" ht="16" x14ac:dyDescent="0.45">
      <c r="A89" s="6">
        <v>5668515373</v>
      </c>
      <c r="B89" s="6"/>
      <c r="C89" s="6"/>
      <c r="D89" s="6" t="s">
        <v>33</v>
      </c>
      <c r="E89" s="6"/>
      <c r="F89" s="6"/>
      <c r="G89" s="6"/>
      <c r="H89" s="6"/>
      <c r="I89" s="6" t="s">
        <v>38</v>
      </c>
      <c r="J89" s="6"/>
      <c r="K89" s="6" t="s">
        <v>40</v>
      </c>
      <c r="L89" s="10"/>
      <c r="M89" s="10">
        <f t="shared" ref="M89" si="449">COUNTA(B89:L89)</f>
        <v>3</v>
      </c>
      <c r="N89" s="10">
        <f t="shared" ref="N89" si="450">3/M89</f>
        <v>1</v>
      </c>
      <c r="O89" s="10"/>
      <c r="P89" s="10">
        <f t="shared" si="331"/>
        <v>0</v>
      </c>
      <c r="Q89" s="10">
        <f t="shared" si="332"/>
        <v>0</v>
      </c>
      <c r="R89" s="10">
        <f t="shared" si="333"/>
        <v>1</v>
      </c>
      <c r="S89" s="10">
        <f t="shared" si="334"/>
        <v>0</v>
      </c>
      <c r="T89" s="10">
        <f t="shared" si="335"/>
        <v>0</v>
      </c>
      <c r="U89" s="10">
        <f t="shared" si="336"/>
        <v>0</v>
      </c>
      <c r="V89" s="34">
        <f t="shared" si="337"/>
        <v>0</v>
      </c>
      <c r="W89" s="10">
        <f t="shared" si="338"/>
        <v>1</v>
      </c>
      <c r="X89" s="10">
        <f t="shared" si="339"/>
        <v>0</v>
      </c>
      <c r="Y89" s="10">
        <f t="shared" si="340"/>
        <v>1</v>
      </c>
      <c r="Z89" s="10"/>
      <c r="AA89" s="10"/>
      <c r="AB89" s="10">
        <f t="shared" ref="AB89" si="451">SUM(P89:Z89)</f>
        <v>3</v>
      </c>
      <c r="AC89" s="10">
        <f t="shared" ref="AC89" si="452">M89</f>
        <v>3</v>
      </c>
      <c r="AD89" s="10" t="str">
        <f t="shared" ref="AD89" si="453">IF(AB89=AC89,"Correct",IF(AB89=3,"Correct","Wrong"))</f>
        <v>Correct</v>
      </c>
      <c r="AE89" s="10"/>
      <c r="AF89" s="159" t="str">
        <f>IFERROR(VLOOKUP(Table1[[#This Row],[RespondentID]],'All Data'!$A90:$CN662,81,FALSE),"unknown")</f>
        <v>Female</v>
      </c>
      <c r="AG89" s="159">
        <f>IFERROR(VLOOKUP(Table1[[#This Row],[RespondentID]],'All Data'!$A90:$CN662,82,FALSE),"unknown")</f>
        <v>71</v>
      </c>
      <c r="AH89" s="159" t="str">
        <f>IFERROR(VLOOKUP(Table1[[#This Row],[RespondentID]],'All Data'!$A90:$CN662,83,FALSE),"unknown")</f>
        <v>Suffolk</v>
      </c>
      <c r="AI89" s="159" t="str">
        <f>IFERROR(VLOOKUP(Table1[[#This Row],[RespondentID]],'All Data'!$A90:$CN662,84,FALSE),"unknown")</f>
        <v>North Babylon, 11703</v>
      </c>
      <c r="AJ89" s="159" t="str">
        <f>IFERROR(VLOOKUP(Table1[[#This Row],[RespondentID]],'All Data'!$A90:$CN662,85,FALSE),"unknown")</f>
        <v>White/Caucasian</v>
      </c>
      <c r="AK89" s="159" t="str">
        <f>IFERROR(VLOOKUP(Table1[[#This Row],[RespondentID]],'All Data'!$A90:$CN662,86,FALSE),"unknown")</f>
        <v>No</v>
      </c>
      <c r="AL89" s="159" t="str">
        <f>IFERROR(VLOOKUP(Table1[[#This Row],[RespondentID]],'All Data'!$A90:$CN662,87,FALSE),"unknown")</f>
        <v xml:space="preserve">English </v>
      </c>
      <c r="AM89" s="159" t="str">
        <f>IFERROR(VLOOKUP(Table1[[#This Row],[RespondentID]],'All Data'!$A90:$CN662,88,FALSE),"unknown")</f>
        <v>$75,000 to $125,000</v>
      </c>
      <c r="AN89" s="159" t="str">
        <f>IFERROR(VLOOKUP(Table1[[#This Row],[RespondentID]],'All Data'!$A90:$CN662,89,FALSE),"unknown")</f>
        <v>Graduate school</v>
      </c>
      <c r="AO89" s="159" t="str">
        <f>IFERROR(VLOOKUP(Table1[[#This Row],[RespondentID]],'All Data'!$A90:$CN662,90,FALSE),"unknown")</f>
        <v>Retired</v>
      </c>
      <c r="AP89" s="159" t="str">
        <f>IFERROR(VLOOKUP(Table1[[#This Row],[RespondentID]],'All Data'!$A90:$CN662,91,FALSE),"unknown")</f>
        <v>Yes</v>
      </c>
      <c r="AQ89" s="159" t="str">
        <f>IFERROR(VLOOKUP(Table1[[#This Row],[RespondentID]],'All Data'!$A90:$CN662,92,FALSE),"unknown")</f>
        <v>Yes</v>
      </c>
    </row>
    <row r="90" spans="1:43" ht="16" x14ac:dyDescent="0.45">
      <c r="A90" s="6">
        <v>5668508261</v>
      </c>
      <c r="B90" s="6"/>
      <c r="C90" s="6"/>
      <c r="D90" s="6"/>
      <c r="E90" s="6"/>
      <c r="F90" s="6"/>
      <c r="G90" s="6"/>
      <c r="H90" s="6"/>
      <c r="I90" s="6"/>
      <c r="J90" s="6"/>
      <c r="K90" s="6" t="s">
        <v>40</v>
      </c>
      <c r="L90" s="9"/>
      <c r="M90" s="9">
        <f t="shared" ref="M90" si="454">COUNTA(B90:L90)</f>
        <v>1</v>
      </c>
      <c r="N90" s="9">
        <f t="shared" ref="N90" si="455">3/M90</f>
        <v>3</v>
      </c>
      <c r="O90" s="9"/>
      <c r="P90" s="9">
        <f t="shared" si="331"/>
        <v>0</v>
      </c>
      <c r="Q90" s="9">
        <f t="shared" si="332"/>
        <v>0</v>
      </c>
      <c r="R90" s="9">
        <f t="shared" si="333"/>
        <v>0</v>
      </c>
      <c r="S90" s="9">
        <f t="shared" si="334"/>
        <v>0</v>
      </c>
      <c r="T90" s="9">
        <f t="shared" si="335"/>
        <v>0</v>
      </c>
      <c r="U90" s="9">
        <f t="shared" si="336"/>
        <v>0</v>
      </c>
      <c r="V90" s="34">
        <f t="shared" si="337"/>
        <v>0</v>
      </c>
      <c r="W90" s="9">
        <f t="shared" si="338"/>
        <v>0</v>
      </c>
      <c r="X90" s="9">
        <f t="shared" si="339"/>
        <v>0</v>
      </c>
      <c r="Y90" s="9">
        <f t="shared" si="340"/>
        <v>1</v>
      </c>
      <c r="Z90" s="9"/>
      <c r="AA90" s="9"/>
      <c r="AB90" s="9">
        <f t="shared" ref="AB90" si="456">SUM(P90:Z90)</f>
        <v>1</v>
      </c>
      <c r="AC90" s="9">
        <f t="shared" ref="AC90" si="457">M90</f>
        <v>1</v>
      </c>
      <c r="AD90" s="9" t="str">
        <f t="shared" ref="AD90" si="458">IF(AB90=AC90,"Correct",IF(AB90=3,"Correct","Wrong"))</f>
        <v>Correct</v>
      </c>
      <c r="AE90" s="9"/>
      <c r="AF90" s="159" t="str">
        <f>IFERROR(VLOOKUP(Table1[[#This Row],[RespondentID]],'All Data'!$A91:$CN663,81,FALSE),"unknown")</f>
        <v>Female</v>
      </c>
      <c r="AG90" s="159">
        <f>IFERROR(VLOOKUP(Table1[[#This Row],[RespondentID]],'All Data'!$A91:$CN663,82,FALSE),"unknown")</f>
        <v>79</v>
      </c>
      <c r="AH90" s="159" t="str">
        <f>IFERROR(VLOOKUP(Table1[[#This Row],[RespondentID]],'All Data'!$A91:$CN663,83,FALSE),"unknown")</f>
        <v>Suffolk</v>
      </c>
      <c r="AI90" s="159" t="str">
        <f>IFERROR(VLOOKUP(Table1[[#This Row],[RespondentID]],'All Data'!$A91:$CN663,84,FALSE),"unknown")</f>
        <v>Blue Point, 11715</v>
      </c>
      <c r="AJ90" s="159" t="str">
        <f>IFERROR(VLOOKUP(Table1[[#This Row],[RespondentID]],'All Data'!$A91:$CN663,85,FALSE),"unknown")</f>
        <v>White/Caucasian</v>
      </c>
      <c r="AK90" s="159" t="str">
        <f>IFERROR(VLOOKUP(Table1[[#This Row],[RespondentID]],'All Data'!$A91:$CN663,86,FALSE),"unknown")</f>
        <v>No</v>
      </c>
      <c r="AL90" s="159" t="str">
        <f>IFERROR(VLOOKUP(Table1[[#This Row],[RespondentID]],'All Data'!$A91:$CN663,87,FALSE),"unknown")</f>
        <v xml:space="preserve">English </v>
      </c>
      <c r="AM90" s="159" t="str">
        <f>IFERROR(VLOOKUP(Table1[[#This Row],[RespondentID]],'All Data'!$A91:$CN663,88,FALSE),"unknown")</f>
        <v>$75,000 to $125,000</v>
      </c>
      <c r="AN90" s="159" t="str">
        <f>IFERROR(VLOOKUP(Table1[[#This Row],[RespondentID]],'All Data'!$A91:$CN663,89,FALSE),"unknown")</f>
        <v>Some college</v>
      </c>
      <c r="AO90" s="159" t="str">
        <f>IFERROR(VLOOKUP(Table1[[#This Row],[RespondentID]],'All Data'!$A91:$CN663,90,FALSE),"unknown")</f>
        <v>Retired</v>
      </c>
      <c r="AP90" s="159" t="str">
        <f>IFERROR(VLOOKUP(Table1[[#This Row],[RespondentID]],'All Data'!$A91:$CN663,91,FALSE),"unknown")</f>
        <v>Yes</v>
      </c>
      <c r="AQ90" s="159" t="str">
        <f>IFERROR(VLOOKUP(Table1[[#This Row],[RespondentID]],'All Data'!$A91:$CN663,92,FALSE),"unknown")</f>
        <v>Yes</v>
      </c>
    </row>
    <row r="91" spans="1:43" ht="16" x14ac:dyDescent="0.45">
      <c r="A91" s="6">
        <v>5668505577</v>
      </c>
      <c r="B91" s="6"/>
      <c r="C91" s="6"/>
      <c r="D91" s="6"/>
      <c r="E91" s="6"/>
      <c r="F91" s="6"/>
      <c r="G91" s="6" t="s">
        <v>36</v>
      </c>
      <c r="H91" s="6"/>
      <c r="I91" s="6"/>
      <c r="J91" s="6"/>
      <c r="K91" s="6"/>
      <c r="L91" s="10"/>
      <c r="M91" s="10">
        <f t="shared" ref="M91" si="459">COUNTA(B91:L91)</f>
        <v>1</v>
      </c>
      <c r="N91" s="10">
        <f t="shared" ref="N91" si="460">3/M91</f>
        <v>3</v>
      </c>
      <c r="O91" s="10"/>
      <c r="P91" s="10">
        <f t="shared" si="331"/>
        <v>0</v>
      </c>
      <c r="Q91" s="10">
        <f t="shared" si="332"/>
        <v>0</v>
      </c>
      <c r="R91" s="10">
        <f t="shared" si="333"/>
        <v>0</v>
      </c>
      <c r="S91" s="10">
        <f t="shared" si="334"/>
        <v>0</v>
      </c>
      <c r="T91" s="10">
        <f t="shared" si="335"/>
        <v>0</v>
      </c>
      <c r="U91" s="10">
        <f t="shared" si="336"/>
        <v>1</v>
      </c>
      <c r="V91" s="34">
        <f t="shared" si="337"/>
        <v>0</v>
      </c>
      <c r="W91" s="10">
        <f t="shared" si="338"/>
        <v>0</v>
      </c>
      <c r="X91" s="10">
        <f t="shared" si="339"/>
        <v>0</v>
      </c>
      <c r="Y91" s="10">
        <f t="shared" si="340"/>
        <v>0</v>
      </c>
      <c r="Z91" s="10"/>
      <c r="AA91" s="10"/>
      <c r="AB91" s="10">
        <f t="shared" ref="AB91" si="461">SUM(P91:Z91)</f>
        <v>1</v>
      </c>
      <c r="AC91" s="10">
        <f t="shared" ref="AC91" si="462">M91</f>
        <v>1</v>
      </c>
      <c r="AD91" s="10" t="str">
        <f t="shared" ref="AD91" si="463">IF(AB91=AC91,"Correct",IF(AB91=3,"Correct","Wrong"))</f>
        <v>Correct</v>
      </c>
      <c r="AE91" s="10"/>
      <c r="AF91" s="159" t="str">
        <f>IFERROR(VLOOKUP(Table1[[#This Row],[RespondentID]],'All Data'!$A92:$CN664,81,FALSE),"unknown")</f>
        <v>Male</v>
      </c>
      <c r="AG91" s="159">
        <f>IFERROR(VLOOKUP(Table1[[#This Row],[RespondentID]],'All Data'!$A92:$CN664,82,FALSE),"unknown")</f>
        <v>59</v>
      </c>
      <c r="AH91" s="159" t="str">
        <f>IFERROR(VLOOKUP(Table1[[#This Row],[RespondentID]],'All Data'!$A92:$CN664,83,FALSE),"unknown")</f>
        <v>Nassau</v>
      </c>
      <c r="AI91" s="159" t="str">
        <f>IFERROR(VLOOKUP(Table1[[#This Row],[RespondentID]],'All Data'!$A92:$CN664,84,FALSE),"unknown")</f>
        <v>Bellerose Terrace, 11001</v>
      </c>
      <c r="AJ91" s="159" t="str">
        <f>IFERROR(VLOOKUP(Table1[[#This Row],[RespondentID]],'All Data'!$A92:$CN664,85,FALSE),"unknown")</f>
        <v>White/Caucasian</v>
      </c>
      <c r="AK91" s="159" t="str">
        <f>IFERROR(VLOOKUP(Table1[[#This Row],[RespondentID]],'All Data'!$A92:$CN664,86,FALSE),"unknown")</f>
        <v>No</v>
      </c>
      <c r="AL91" s="159" t="str">
        <f>IFERROR(VLOOKUP(Table1[[#This Row],[RespondentID]],'All Data'!$A92:$CN664,87,FALSE),"unknown")</f>
        <v xml:space="preserve">English </v>
      </c>
      <c r="AM91" s="159" t="str">
        <f>IFERROR(VLOOKUP(Table1[[#This Row],[RespondentID]],'All Data'!$A92:$CN664,88,FALSE),"unknown")</f>
        <v>$75,000 to $125,000</v>
      </c>
      <c r="AN91" s="159" t="str">
        <f>IFERROR(VLOOKUP(Table1[[#This Row],[RespondentID]],'All Data'!$A92:$CN664,89,FALSE),"unknown")</f>
        <v>Some college</v>
      </c>
      <c r="AO91" s="159" t="str">
        <f>IFERROR(VLOOKUP(Table1[[#This Row],[RespondentID]],'All Data'!$A92:$CN664,90,FALSE),"unknown")</f>
        <v>Retired</v>
      </c>
      <c r="AP91" s="159" t="str">
        <f>IFERROR(VLOOKUP(Table1[[#This Row],[RespondentID]],'All Data'!$A92:$CN664,91,FALSE),"unknown")</f>
        <v>Yes</v>
      </c>
      <c r="AQ91" s="159" t="str">
        <f>IFERROR(VLOOKUP(Table1[[#This Row],[RespondentID]],'All Data'!$A92:$CN664,92,FALSE),"unknown")</f>
        <v>Yes</v>
      </c>
    </row>
    <row r="92" spans="1:43" ht="16" x14ac:dyDescent="0.45">
      <c r="A92" s="6">
        <v>5668483710</v>
      </c>
      <c r="B92" s="6"/>
      <c r="C92" s="6"/>
      <c r="D92" s="6" t="s">
        <v>33</v>
      </c>
      <c r="E92" s="6"/>
      <c r="F92" s="6"/>
      <c r="G92" s="6"/>
      <c r="H92" s="6"/>
      <c r="I92" s="6" t="s">
        <v>38</v>
      </c>
      <c r="J92" s="6" t="s">
        <v>39</v>
      </c>
      <c r="K92" s="6"/>
      <c r="L92" s="9"/>
      <c r="M92" s="9">
        <f t="shared" ref="M92" si="464">COUNTA(B92:L92)</f>
        <v>3</v>
      </c>
      <c r="N92" s="9">
        <f t="shared" ref="N92" si="465">3/M92</f>
        <v>1</v>
      </c>
      <c r="O92" s="9"/>
      <c r="P92" s="9">
        <f t="shared" si="331"/>
        <v>0</v>
      </c>
      <c r="Q92" s="9">
        <f t="shared" si="332"/>
        <v>0</v>
      </c>
      <c r="R92" s="9">
        <f t="shared" si="333"/>
        <v>1</v>
      </c>
      <c r="S92" s="9">
        <f t="shared" si="334"/>
        <v>0</v>
      </c>
      <c r="T92" s="9">
        <f t="shared" si="335"/>
        <v>0</v>
      </c>
      <c r="U92" s="9">
        <f t="shared" si="336"/>
        <v>0</v>
      </c>
      <c r="V92" s="34">
        <f t="shared" si="337"/>
        <v>0</v>
      </c>
      <c r="W92" s="9">
        <f t="shared" si="338"/>
        <v>1</v>
      </c>
      <c r="X92" s="9">
        <f t="shared" si="339"/>
        <v>1</v>
      </c>
      <c r="Y92" s="9">
        <f t="shared" si="340"/>
        <v>0</v>
      </c>
      <c r="Z92" s="9"/>
      <c r="AA92" s="9"/>
      <c r="AB92" s="9">
        <f t="shared" ref="AB92" si="466">SUM(P92:Z92)</f>
        <v>3</v>
      </c>
      <c r="AC92" s="9">
        <f t="shared" ref="AC92" si="467">M92</f>
        <v>3</v>
      </c>
      <c r="AD92" s="9" t="str">
        <f t="shared" ref="AD92" si="468">IF(AB92=AC92,"Correct",IF(AB92=3,"Correct","Wrong"))</f>
        <v>Correct</v>
      </c>
      <c r="AE92" s="9"/>
      <c r="AF92" s="159" t="str">
        <f>IFERROR(VLOOKUP(Table1[[#This Row],[RespondentID]],'All Data'!$A93:$CN665,81,FALSE),"unknown")</f>
        <v>Female</v>
      </c>
      <c r="AG92" s="159">
        <f>IFERROR(VLOOKUP(Table1[[#This Row],[RespondentID]],'All Data'!$A93:$CN665,82,FALSE),"unknown")</f>
        <v>65</v>
      </c>
      <c r="AH92" s="159" t="str">
        <f>IFERROR(VLOOKUP(Table1[[#This Row],[RespondentID]],'All Data'!$A93:$CN665,83,FALSE),"unknown")</f>
        <v>Suffolk</v>
      </c>
      <c r="AI92" s="159" t="str">
        <f>IFERROR(VLOOKUP(Table1[[#This Row],[RespondentID]],'All Data'!$A93:$CN665,84,FALSE),"unknown")</f>
        <v>Babylon, 11702</v>
      </c>
      <c r="AJ92" s="159" t="str">
        <f>IFERROR(VLOOKUP(Table1[[#This Row],[RespondentID]],'All Data'!$A93:$CN665,85,FALSE),"unknown")</f>
        <v>White/Caucasian</v>
      </c>
      <c r="AK92" s="159" t="str">
        <f>IFERROR(VLOOKUP(Table1[[#This Row],[RespondentID]],'All Data'!$A93:$CN665,86,FALSE),"unknown")</f>
        <v>No</v>
      </c>
      <c r="AL92" s="159" t="str">
        <f>IFERROR(VLOOKUP(Table1[[#This Row],[RespondentID]],'All Data'!$A93:$CN665,87,FALSE),"unknown")</f>
        <v xml:space="preserve">English </v>
      </c>
      <c r="AM92" s="159" t="str">
        <f>IFERROR(VLOOKUP(Table1[[#This Row],[RespondentID]],'All Data'!$A93:$CN665,88,FALSE),"unknown")</f>
        <v>$35,000 to $49,999</v>
      </c>
      <c r="AN92" s="159" t="str">
        <f>IFERROR(VLOOKUP(Table1[[#This Row],[RespondentID]],'All Data'!$A93:$CN665,89,FALSE),"unknown")</f>
        <v>Some college</v>
      </c>
      <c r="AO92" s="159" t="str">
        <f>IFERROR(VLOOKUP(Table1[[#This Row],[RespondentID]],'All Data'!$A93:$CN665,90,FALSE),"unknown")</f>
        <v>Employed for wages</v>
      </c>
      <c r="AP92" s="159" t="str">
        <f>IFERROR(VLOOKUP(Table1[[#This Row],[RespondentID]],'All Data'!$A93:$CN665,91,FALSE),"unknown")</f>
        <v>Yes</v>
      </c>
      <c r="AQ92" s="159" t="str">
        <f>IFERROR(VLOOKUP(Table1[[#This Row],[RespondentID]],'All Data'!$A93:$CN665,92,FALSE),"unknown")</f>
        <v>Yes</v>
      </c>
    </row>
    <row r="93" spans="1:43" ht="16" x14ac:dyDescent="0.45">
      <c r="A93" s="6">
        <v>5668444164</v>
      </c>
      <c r="B93" s="6"/>
      <c r="C93" s="6"/>
      <c r="D93" s="6"/>
      <c r="E93" s="6"/>
      <c r="F93" s="6"/>
      <c r="G93" s="6"/>
      <c r="H93" s="6"/>
      <c r="I93" s="6" t="s">
        <v>38</v>
      </c>
      <c r="J93" s="6"/>
      <c r="K93" s="6" t="s">
        <v>40</v>
      </c>
      <c r="L93" s="10"/>
      <c r="M93" s="10">
        <f t="shared" ref="M93" si="469">COUNTA(B93:L93)</f>
        <v>2</v>
      </c>
      <c r="N93" s="10">
        <f t="shared" ref="N93" si="470">3/M93</f>
        <v>1.5</v>
      </c>
      <c r="O93" s="10"/>
      <c r="P93" s="10">
        <f t="shared" si="331"/>
        <v>0</v>
      </c>
      <c r="Q93" s="10">
        <f t="shared" si="332"/>
        <v>0</v>
      </c>
      <c r="R93" s="10">
        <f t="shared" si="333"/>
        <v>0</v>
      </c>
      <c r="S93" s="10">
        <f t="shared" si="334"/>
        <v>0</v>
      </c>
      <c r="T93" s="10">
        <f t="shared" si="335"/>
        <v>0</v>
      </c>
      <c r="U93" s="10">
        <f t="shared" si="336"/>
        <v>0</v>
      </c>
      <c r="V93" s="34">
        <f t="shared" si="337"/>
        <v>0</v>
      </c>
      <c r="W93" s="10">
        <f t="shared" si="338"/>
        <v>1</v>
      </c>
      <c r="X93" s="10">
        <f t="shared" si="339"/>
        <v>0</v>
      </c>
      <c r="Y93" s="10">
        <f t="shared" si="340"/>
        <v>1</v>
      </c>
      <c r="Z93" s="10"/>
      <c r="AA93" s="10"/>
      <c r="AB93" s="10">
        <f t="shared" ref="AB93" si="471">SUM(P93:Z93)</f>
        <v>2</v>
      </c>
      <c r="AC93" s="10">
        <f t="shared" ref="AC93" si="472">M93</f>
        <v>2</v>
      </c>
      <c r="AD93" s="10" t="str">
        <f t="shared" ref="AD93" si="473">IF(AB93=AC93,"Correct",IF(AB93=3,"Correct","Wrong"))</f>
        <v>Correct</v>
      </c>
      <c r="AE93" s="10"/>
      <c r="AF93" s="159" t="str">
        <f>IFERROR(VLOOKUP(Table1[[#This Row],[RespondentID]],'All Data'!$A94:$CN666,81,FALSE),"unknown")</f>
        <v>Female</v>
      </c>
      <c r="AG93" s="159">
        <f>IFERROR(VLOOKUP(Table1[[#This Row],[RespondentID]],'All Data'!$A94:$CN666,82,FALSE),"unknown")</f>
        <v>68</v>
      </c>
      <c r="AH93" s="159" t="str">
        <f>IFERROR(VLOOKUP(Table1[[#This Row],[RespondentID]],'All Data'!$A94:$CN666,83,FALSE),"unknown")</f>
        <v>Nassau</v>
      </c>
      <c r="AI93" s="159" t="str">
        <f>IFERROR(VLOOKUP(Table1[[#This Row],[RespondentID]],'All Data'!$A94:$CN666,84,FALSE),"unknown")</f>
        <v>Valley Stream, 11580</v>
      </c>
      <c r="AJ93" s="159" t="str">
        <f>IFERROR(VLOOKUP(Table1[[#This Row],[RespondentID]],'All Data'!$A94:$CN666,85,FALSE),"unknown")</f>
        <v>White/Caucasian</v>
      </c>
      <c r="AK93" s="159" t="str">
        <f>IFERROR(VLOOKUP(Table1[[#This Row],[RespondentID]],'All Data'!$A94:$CN666,86,FALSE),"unknown")</f>
        <v>No</v>
      </c>
      <c r="AL93" s="159" t="str">
        <f>IFERROR(VLOOKUP(Table1[[#This Row],[RespondentID]],'All Data'!$A94:$CN666,87,FALSE),"unknown")</f>
        <v xml:space="preserve">English </v>
      </c>
      <c r="AM93" s="159" t="str">
        <f>IFERROR(VLOOKUP(Table1[[#This Row],[RespondentID]],'All Data'!$A94:$CN666,88,FALSE),"unknown")</f>
        <v>$75,000 to $125,000</v>
      </c>
      <c r="AN93" s="159" t="str">
        <f>IFERROR(VLOOKUP(Table1[[#This Row],[RespondentID]],'All Data'!$A94:$CN666,89,FALSE),"unknown")</f>
        <v>College graduate</v>
      </c>
      <c r="AO93" s="159" t="str">
        <f>IFERROR(VLOOKUP(Table1[[#This Row],[RespondentID]],'All Data'!$A94:$CN666,90,FALSE),"unknown")</f>
        <v>Retired</v>
      </c>
      <c r="AP93" s="159" t="str">
        <f>IFERROR(VLOOKUP(Table1[[#This Row],[RespondentID]],'All Data'!$A94:$CN666,91,FALSE),"unknown")</f>
        <v>Yes</v>
      </c>
      <c r="AQ93" s="159" t="str">
        <f>IFERROR(VLOOKUP(Table1[[#This Row],[RespondentID]],'All Data'!$A94:$CN666,92,FALSE),"unknown")</f>
        <v>Yes</v>
      </c>
    </row>
    <row r="94" spans="1:43" ht="16" x14ac:dyDescent="0.45">
      <c r="A94" s="6">
        <v>5668401260</v>
      </c>
      <c r="B94" s="6"/>
      <c r="C94" s="6"/>
      <c r="D94" s="6" t="s">
        <v>33</v>
      </c>
      <c r="E94" s="6"/>
      <c r="F94" s="6"/>
      <c r="G94" s="6"/>
      <c r="H94" s="6"/>
      <c r="I94" s="6"/>
      <c r="J94" s="6" t="s">
        <v>39</v>
      </c>
      <c r="K94" s="6"/>
      <c r="L94" s="9"/>
      <c r="M94" s="9">
        <f t="shared" ref="M94" si="474">COUNTA(B94:L94)</f>
        <v>2</v>
      </c>
      <c r="N94" s="9">
        <f t="shared" ref="N94" si="475">3/M94</f>
        <v>1.5</v>
      </c>
      <c r="O94" s="9"/>
      <c r="P94" s="9">
        <f t="shared" si="331"/>
        <v>0</v>
      </c>
      <c r="Q94" s="9">
        <f t="shared" si="332"/>
        <v>0</v>
      </c>
      <c r="R94" s="9">
        <f t="shared" si="333"/>
        <v>1</v>
      </c>
      <c r="S94" s="9">
        <f t="shared" si="334"/>
        <v>0</v>
      </c>
      <c r="T94" s="9">
        <f t="shared" si="335"/>
        <v>0</v>
      </c>
      <c r="U94" s="9">
        <f t="shared" si="336"/>
        <v>0</v>
      </c>
      <c r="V94" s="34">
        <f t="shared" si="337"/>
        <v>0</v>
      </c>
      <c r="W94" s="9">
        <f t="shared" si="338"/>
        <v>0</v>
      </c>
      <c r="X94" s="9">
        <f t="shared" si="339"/>
        <v>1</v>
      </c>
      <c r="Y94" s="9">
        <f t="shared" si="340"/>
        <v>0</v>
      </c>
      <c r="Z94" s="9"/>
      <c r="AA94" s="9"/>
      <c r="AB94" s="9">
        <f t="shared" ref="AB94" si="476">SUM(P94:Z94)</f>
        <v>2</v>
      </c>
      <c r="AC94" s="9">
        <f t="shared" ref="AC94" si="477">M94</f>
        <v>2</v>
      </c>
      <c r="AD94" s="9" t="str">
        <f t="shared" ref="AD94" si="478">IF(AB94=AC94,"Correct",IF(AB94=3,"Correct","Wrong"))</f>
        <v>Correct</v>
      </c>
      <c r="AE94" s="9"/>
      <c r="AF94" s="159" t="str">
        <f>IFERROR(VLOOKUP(Table1[[#This Row],[RespondentID]],'All Data'!$A95:$CN667,81,FALSE),"unknown")</f>
        <v>Female</v>
      </c>
      <c r="AG94" s="159">
        <f>IFERROR(VLOOKUP(Table1[[#This Row],[RespondentID]],'All Data'!$A95:$CN667,82,FALSE),"unknown")</f>
        <v>72</v>
      </c>
      <c r="AH94" s="159" t="str">
        <f>IFERROR(VLOOKUP(Table1[[#This Row],[RespondentID]],'All Data'!$A95:$CN667,83,FALSE),"unknown")</f>
        <v>Nassau</v>
      </c>
      <c r="AI94" s="159" t="str">
        <f>IFERROR(VLOOKUP(Table1[[#This Row],[RespondentID]],'All Data'!$A95:$CN667,84,FALSE),"unknown")</f>
        <v>Oyster Bay, 11771</v>
      </c>
      <c r="AJ94" s="159" t="str">
        <f>IFERROR(VLOOKUP(Table1[[#This Row],[RespondentID]],'All Data'!$A95:$CN667,85,FALSE),"unknown")</f>
        <v>Multi-racial</v>
      </c>
      <c r="AK94" s="159" t="str">
        <f>IFERROR(VLOOKUP(Table1[[#This Row],[RespondentID]],'All Data'!$A95:$CN667,86,FALSE),"unknown")</f>
        <v>No</v>
      </c>
      <c r="AL94" s="159" t="str">
        <f>IFERROR(VLOOKUP(Table1[[#This Row],[RespondentID]],'All Data'!$A95:$CN667,87,FALSE),"unknown")</f>
        <v xml:space="preserve">English </v>
      </c>
      <c r="AM94" s="159" t="str">
        <f>IFERROR(VLOOKUP(Table1[[#This Row],[RespondentID]],'All Data'!$A95:$CN667,88,FALSE),"unknown")</f>
        <v>$35,000 to $49,999</v>
      </c>
      <c r="AN94" s="159" t="str">
        <f>IFERROR(VLOOKUP(Table1[[#This Row],[RespondentID]],'All Data'!$A95:$CN667,89,FALSE),"unknown")</f>
        <v>College graduate</v>
      </c>
      <c r="AO94" s="159" t="str">
        <f>IFERROR(VLOOKUP(Table1[[#This Row],[RespondentID]],'All Data'!$A95:$CN667,90,FALSE),"unknown")</f>
        <v>Out of work and looking for work</v>
      </c>
      <c r="AP94" s="159" t="str">
        <f>IFERROR(VLOOKUP(Table1[[#This Row],[RespondentID]],'All Data'!$A95:$CN667,91,FALSE),"unknown")</f>
        <v>Yes</v>
      </c>
      <c r="AQ94" s="159" t="str">
        <f>IFERROR(VLOOKUP(Table1[[#This Row],[RespondentID]],'All Data'!$A95:$CN667,92,FALSE),"unknown")</f>
        <v>Yes</v>
      </c>
    </row>
    <row r="95" spans="1:43" ht="16" x14ac:dyDescent="0.45">
      <c r="A95" s="6">
        <v>5668389472</v>
      </c>
      <c r="B95" s="6"/>
      <c r="C95" s="6"/>
      <c r="D95" s="6"/>
      <c r="E95" s="6" t="s">
        <v>34</v>
      </c>
      <c r="F95" s="6" t="s">
        <v>35</v>
      </c>
      <c r="G95" s="6"/>
      <c r="H95" s="6"/>
      <c r="I95" s="6" t="s">
        <v>38</v>
      </c>
      <c r="J95" s="6"/>
      <c r="K95" s="6"/>
      <c r="L95" s="10"/>
      <c r="M95" s="10">
        <f t="shared" ref="M95" si="479">COUNTA(B95:L95)</f>
        <v>3</v>
      </c>
      <c r="N95" s="10">
        <f t="shared" ref="N95" si="480">3/M95</f>
        <v>1</v>
      </c>
      <c r="O95" s="10"/>
      <c r="P95" s="10">
        <f t="shared" si="331"/>
        <v>0</v>
      </c>
      <c r="Q95" s="10">
        <f t="shared" si="332"/>
        <v>0</v>
      </c>
      <c r="R95" s="10">
        <f t="shared" si="333"/>
        <v>0</v>
      </c>
      <c r="S95" s="10">
        <f t="shared" si="334"/>
        <v>1</v>
      </c>
      <c r="T95" s="10">
        <f t="shared" si="335"/>
        <v>1</v>
      </c>
      <c r="U95" s="10">
        <f t="shared" si="336"/>
        <v>0</v>
      </c>
      <c r="V95" s="34">
        <f t="shared" si="337"/>
        <v>0</v>
      </c>
      <c r="W95" s="10">
        <f t="shared" si="338"/>
        <v>1</v>
      </c>
      <c r="X95" s="10">
        <f t="shared" si="339"/>
        <v>0</v>
      </c>
      <c r="Y95" s="10">
        <f t="shared" si="340"/>
        <v>0</v>
      </c>
      <c r="Z95" s="10"/>
      <c r="AA95" s="10"/>
      <c r="AB95" s="10">
        <f t="shared" ref="AB95" si="481">SUM(P95:Z95)</f>
        <v>3</v>
      </c>
      <c r="AC95" s="10">
        <f t="shared" ref="AC95" si="482">M95</f>
        <v>3</v>
      </c>
      <c r="AD95" s="10" t="str">
        <f t="shared" ref="AD95" si="483">IF(AB95=AC95,"Correct",IF(AB95=3,"Correct","Wrong"))</f>
        <v>Correct</v>
      </c>
      <c r="AE95" s="10"/>
      <c r="AF95" s="159" t="str">
        <f>IFERROR(VLOOKUP(Table1[[#This Row],[RespondentID]],'All Data'!$A96:$CN668,81,FALSE),"unknown")</f>
        <v>Female</v>
      </c>
      <c r="AG95" s="159">
        <f>IFERROR(VLOOKUP(Table1[[#This Row],[RespondentID]],'All Data'!$A96:$CN668,82,FALSE),"unknown")</f>
        <v>69</v>
      </c>
      <c r="AH95" s="159" t="str">
        <f>IFERROR(VLOOKUP(Table1[[#This Row],[RespondentID]],'All Data'!$A96:$CN668,83,FALSE),"unknown")</f>
        <v>Suffolk</v>
      </c>
      <c r="AI95" s="159" t="str">
        <f>IFERROR(VLOOKUP(Table1[[#This Row],[RespondentID]],'All Data'!$A96:$CN668,84,FALSE),"unknown")</f>
        <v>Huntington Station, 11746</v>
      </c>
      <c r="AJ95" s="159" t="str">
        <f>IFERROR(VLOOKUP(Table1[[#This Row],[RespondentID]],'All Data'!$A96:$CN668,85,FALSE),"unknown")</f>
        <v>White/Caucasian</v>
      </c>
      <c r="AK95" s="159" t="str">
        <f>IFERROR(VLOOKUP(Table1[[#This Row],[RespondentID]],'All Data'!$A96:$CN668,86,FALSE),"unknown")</f>
        <v>Yes</v>
      </c>
      <c r="AL95" s="159" t="str">
        <f>IFERROR(VLOOKUP(Table1[[#This Row],[RespondentID]],'All Data'!$A96:$CN668,87,FALSE),"unknown")</f>
        <v xml:space="preserve">English </v>
      </c>
      <c r="AM95" s="159" t="str">
        <f>IFERROR(VLOOKUP(Table1[[#This Row],[RespondentID]],'All Data'!$A96:$CN668,88,FALSE),"unknown")</f>
        <v>$75,000 to $125,000</v>
      </c>
      <c r="AN95" s="159" t="str">
        <f>IFERROR(VLOOKUP(Table1[[#This Row],[RespondentID]],'All Data'!$A96:$CN668,89,FALSE),"unknown")</f>
        <v>College graduate</v>
      </c>
      <c r="AO95" s="159" t="str">
        <f>IFERROR(VLOOKUP(Table1[[#This Row],[RespondentID]],'All Data'!$A96:$CN668,90,FALSE),"unknown")</f>
        <v>Retired</v>
      </c>
      <c r="AP95" s="159" t="str">
        <f>IFERROR(VLOOKUP(Table1[[#This Row],[RespondentID]],'All Data'!$A96:$CN668,91,FALSE),"unknown")</f>
        <v>Yes</v>
      </c>
      <c r="AQ95" s="159" t="str">
        <f>IFERROR(VLOOKUP(Table1[[#This Row],[RespondentID]],'All Data'!$A96:$CN668,92,FALSE),"unknown")</f>
        <v>Yes</v>
      </c>
    </row>
    <row r="96" spans="1:43" ht="16" x14ac:dyDescent="0.45">
      <c r="A96" s="6">
        <v>5668377905</v>
      </c>
      <c r="B96" s="6"/>
      <c r="C96" s="6"/>
      <c r="D96" s="6"/>
      <c r="E96" s="6"/>
      <c r="F96" s="6"/>
      <c r="G96" s="6"/>
      <c r="H96" s="6"/>
      <c r="I96" s="6"/>
      <c r="J96" s="6"/>
      <c r="K96" s="6"/>
      <c r="L96" s="9"/>
      <c r="M96" s="9">
        <f t="shared" ref="M96" si="484">COUNTA(B96:L96)</f>
        <v>0</v>
      </c>
      <c r="N96" s="9" t="e">
        <f t="shared" ref="N96" si="485">3/M96</f>
        <v>#DIV/0!</v>
      </c>
      <c r="O96" s="9"/>
      <c r="P96" s="9">
        <f t="shared" si="331"/>
        <v>0</v>
      </c>
      <c r="Q96" s="9">
        <f t="shared" si="332"/>
        <v>0</v>
      </c>
      <c r="R96" s="9">
        <f t="shared" si="333"/>
        <v>0</v>
      </c>
      <c r="S96" s="9">
        <f t="shared" si="334"/>
        <v>0</v>
      </c>
      <c r="T96" s="9">
        <f t="shared" si="335"/>
        <v>0</v>
      </c>
      <c r="U96" s="9">
        <f t="shared" si="336"/>
        <v>0</v>
      </c>
      <c r="V96" s="34">
        <f t="shared" si="337"/>
        <v>0</v>
      </c>
      <c r="W96" s="9">
        <f t="shared" si="338"/>
        <v>0</v>
      </c>
      <c r="X96" s="9">
        <f t="shared" si="339"/>
        <v>0</v>
      </c>
      <c r="Y96" s="9">
        <f t="shared" si="340"/>
        <v>0</v>
      </c>
      <c r="Z96" s="9"/>
      <c r="AA96" s="9"/>
      <c r="AB96" s="9">
        <f t="shared" ref="AB96" si="486">SUM(P96:Z96)</f>
        <v>0</v>
      </c>
      <c r="AC96" s="9">
        <f t="shared" ref="AC96" si="487">M96</f>
        <v>0</v>
      </c>
      <c r="AD96" s="9" t="str">
        <f t="shared" ref="AD96" si="488">IF(AB96=AC96,"Correct",IF(AB96=3,"Correct","Wrong"))</f>
        <v>Correct</v>
      </c>
      <c r="AE96" s="9"/>
      <c r="AF96" s="159" t="str">
        <f>IFERROR(VLOOKUP(Table1[[#This Row],[RespondentID]],'All Data'!$A97:$CN669,81,FALSE),"unknown")</f>
        <v>Female</v>
      </c>
      <c r="AG96" s="159">
        <f>IFERROR(VLOOKUP(Table1[[#This Row],[RespondentID]],'All Data'!$A97:$CN669,82,FALSE),"unknown")</f>
        <v>59</v>
      </c>
      <c r="AH96" s="159" t="str">
        <f>IFERROR(VLOOKUP(Table1[[#This Row],[RespondentID]],'All Data'!$A97:$CN669,83,FALSE),"unknown")</f>
        <v>Suffolk</v>
      </c>
      <c r="AI96" s="159" t="str">
        <f>IFERROR(VLOOKUP(Table1[[#This Row],[RespondentID]],'All Data'!$A97:$CN669,84,FALSE),"unknown")</f>
        <v>Kings Park, 11754</v>
      </c>
      <c r="AJ96" s="159" t="str">
        <f>IFERROR(VLOOKUP(Table1[[#This Row],[RespondentID]],'All Data'!$A97:$CN669,85,FALSE),"unknown")</f>
        <v>White/Caucasian</v>
      </c>
      <c r="AK96" s="159" t="str">
        <f>IFERROR(VLOOKUP(Table1[[#This Row],[RespondentID]],'All Data'!$A97:$CN669,86,FALSE),"unknown")</f>
        <v>No</v>
      </c>
      <c r="AL96" s="159" t="str">
        <f>IFERROR(VLOOKUP(Table1[[#This Row],[RespondentID]],'All Data'!$A97:$CN669,87,FALSE),"unknown")</f>
        <v xml:space="preserve">English </v>
      </c>
      <c r="AM96" s="159" t="str">
        <f>IFERROR(VLOOKUP(Table1[[#This Row],[RespondentID]],'All Data'!$A97:$CN669,88,FALSE),"unknown")</f>
        <v>$50,000 to $74,999</v>
      </c>
      <c r="AN96" s="159" t="str">
        <f>IFERROR(VLOOKUP(Table1[[#This Row],[RespondentID]],'All Data'!$A97:$CN669,89,FALSE),"unknown")</f>
        <v>College graduate</v>
      </c>
      <c r="AO96" s="159" t="str">
        <f>IFERROR(VLOOKUP(Table1[[#This Row],[RespondentID]],'All Data'!$A97:$CN669,90,FALSE),"unknown")</f>
        <v>Employed for wages</v>
      </c>
      <c r="AP96" s="159" t="str">
        <f>IFERROR(VLOOKUP(Table1[[#This Row],[RespondentID]],'All Data'!$A97:$CN669,91,FALSE),"unknown")</f>
        <v>Yes</v>
      </c>
      <c r="AQ96" s="159" t="str">
        <f>IFERROR(VLOOKUP(Table1[[#This Row],[RespondentID]],'All Data'!$A97:$CN669,92,FALSE),"unknown")</f>
        <v>Yes</v>
      </c>
    </row>
    <row r="97" spans="1:43" ht="16" x14ac:dyDescent="0.45">
      <c r="A97" s="6">
        <v>5668348692</v>
      </c>
      <c r="B97" s="6"/>
      <c r="C97" s="6"/>
      <c r="D97" s="6"/>
      <c r="E97" s="6"/>
      <c r="F97" s="6"/>
      <c r="G97" s="6"/>
      <c r="H97" s="6"/>
      <c r="I97" s="6"/>
      <c r="J97" s="6"/>
      <c r="K97" s="6"/>
      <c r="L97" s="10"/>
      <c r="M97" s="10">
        <f t="shared" ref="M97" si="489">COUNTA(B97:L97)</f>
        <v>0</v>
      </c>
      <c r="N97" s="10" t="e">
        <f t="shared" ref="N97" si="490">3/M97</f>
        <v>#DIV/0!</v>
      </c>
      <c r="O97" s="10"/>
      <c r="P97" s="10">
        <f t="shared" si="331"/>
        <v>0</v>
      </c>
      <c r="Q97" s="10">
        <f t="shared" si="332"/>
        <v>0</v>
      </c>
      <c r="R97" s="10">
        <f t="shared" si="333"/>
        <v>0</v>
      </c>
      <c r="S97" s="10">
        <f t="shared" si="334"/>
        <v>0</v>
      </c>
      <c r="T97" s="10">
        <f t="shared" si="335"/>
        <v>0</v>
      </c>
      <c r="U97" s="10">
        <f t="shared" si="336"/>
        <v>0</v>
      </c>
      <c r="V97" s="34">
        <f t="shared" si="337"/>
        <v>0</v>
      </c>
      <c r="W97" s="10">
        <f t="shared" si="338"/>
        <v>0</v>
      </c>
      <c r="X97" s="10">
        <f t="shared" si="339"/>
        <v>0</v>
      </c>
      <c r="Y97" s="10">
        <f t="shared" si="340"/>
        <v>0</v>
      </c>
      <c r="Z97" s="10"/>
      <c r="AA97" s="10"/>
      <c r="AB97" s="10">
        <f t="shared" ref="AB97" si="491">SUM(P97:Z97)</f>
        <v>0</v>
      </c>
      <c r="AC97" s="10">
        <f t="shared" ref="AC97" si="492">M97</f>
        <v>0</v>
      </c>
      <c r="AD97" s="10" t="str">
        <f t="shared" ref="AD97" si="493">IF(AB97=AC97,"Correct",IF(AB97=3,"Correct","Wrong"))</f>
        <v>Correct</v>
      </c>
      <c r="AE97" s="10"/>
      <c r="AF97" s="159" t="str">
        <f>IFERROR(VLOOKUP(Table1[[#This Row],[RespondentID]],'All Data'!$A98:$CN670,81,FALSE),"unknown")</f>
        <v>Female</v>
      </c>
      <c r="AG97" s="159">
        <f>IFERROR(VLOOKUP(Table1[[#This Row],[RespondentID]],'All Data'!$A98:$CN670,82,FALSE),"unknown")</f>
        <v>52</v>
      </c>
      <c r="AH97" s="159" t="str">
        <f>IFERROR(VLOOKUP(Table1[[#This Row],[RespondentID]],'All Data'!$A98:$CN670,83,FALSE),"unknown")</f>
        <v>Nassau</v>
      </c>
      <c r="AI97" s="159" t="str">
        <f>IFERROR(VLOOKUP(Table1[[#This Row],[RespondentID]],'All Data'!$A98:$CN670,84,FALSE),"unknown")</f>
        <v>Mineola, 11501</v>
      </c>
      <c r="AJ97" s="159" t="str">
        <f>IFERROR(VLOOKUP(Table1[[#This Row],[RespondentID]],'All Data'!$A98:$CN670,85,FALSE),"unknown")</f>
        <v>White/Caucasian</v>
      </c>
      <c r="AK97" s="159" t="str">
        <f>IFERROR(VLOOKUP(Table1[[#This Row],[RespondentID]],'All Data'!$A98:$CN670,86,FALSE),"unknown")</f>
        <v>No</v>
      </c>
      <c r="AL97" s="159" t="str">
        <f>IFERROR(VLOOKUP(Table1[[#This Row],[RespondentID]],'All Data'!$A98:$CN670,87,FALSE),"unknown")</f>
        <v xml:space="preserve">English </v>
      </c>
      <c r="AM97" s="159" t="str">
        <f>IFERROR(VLOOKUP(Table1[[#This Row],[RespondentID]],'All Data'!$A98:$CN670,88,FALSE),"unknown")</f>
        <v>$35,000 to $49,999</v>
      </c>
      <c r="AN97" s="159" t="str">
        <f>IFERROR(VLOOKUP(Table1[[#This Row],[RespondentID]],'All Data'!$A98:$CN670,89,FALSE),"unknown")</f>
        <v>College graduate</v>
      </c>
      <c r="AO97" s="159" t="str">
        <f>IFERROR(VLOOKUP(Table1[[#This Row],[RespondentID]],'All Data'!$A98:$CN670,90,FALSE),"unknown")</f>
        <v>Employed for wages</v>
      </c>
      <c r="AP97" s="159" t="str">
        <f>IFERROR(VLOOKUP(Table1[[#This Row],[RespondentID]],'All Data'!$A98:$CN670,91,FALSE),"unknown")</f>
        <v>Yes</v>
      </c>
      <c r="AQ97" s="159" t="str">
        <f>IFERROR(VLOOKUP(Table1[[#This Row],[RespondentID]],'All Data'!$A98:$CN670,92,FALSE),"unknown")</f>
        <v>Yes</v>
      </c>
    </row>
    <row r="98" spans="1:43" ht="16" x14ac:dyDescent="0.45">
      <c r="A98" s="6">
        <v>5668339922</v>
      </c>
      <c r="B98" s="6"/>
      <c r="C98" s="6"/>
      <c r="D98" s="6"/>
      <c r="E98" s="6"/>
      <c r="F98" s="6"/>
      <c r="G98" s="6"/>
      <c r="H98" s="6" t="s">
        <v>37</v>
      </c>
      <c r="I98" s="6"/>
      <c r="J98" s="6"/>
      <c r="K98" s="6"/>
      <c r="L98" s="9"/>
      <c r="M98" s="9">
        <f t="shared" ref="M98" si="494">COUNTA(B98:L98)</f>
        <v>1</v>
      </c>
      <c r="N98" s="9">
        <f t="shared" ref="N98" si="495">3/M98</f>
        <v>3</v>
      </c>
      <c r="O98" s="9"/>
      <c r="P98" s="9">
        <f t="shared" si="331"/>
        <v>0</v>
      </c>
      <c r="Q98" s="9">
        <f t="shared" si="332"/>
        <v>0</v>
      </c>
      <c r="R98" s="9">
        <f t="shared" si="333"/>
        <v>0</v>
      </c>
      <c r="S98" s="9">
        <f t="shared" si="334"/>
        <v>0</v>
      </c>
      <c r="T98" s="9">
        <f t="shared" si="335"/>
        <v>0</v>
      </c>
      <c r="U98" s="9">
        <f t="shared" si="336"/>
        <v>0</v>
      </c>
      <c r="V98" s="34">
        <f t="shared" si="337"/>
        <v>1</v>
      </c>
      <c r="W98" s="9">
        <f t="shared" si="338"/>
        <v>0</v>
      </c>
      <c r="X98" s="9">
        <f t="shared" si="339"/>
        <v>0</v>
      </c>
      <c r="Y98" s="9">
        <f t="shared" si="340"/>
        <v>0</v>
      </c>
      <c r="Z98" s="9"/>
      <c r="AA98" s="9"/>
      <c r="AB98" s="9">
        <f t="shared" ref="AB98" si="496">SUM(P98:Z98)</f>
        <v>1</v>
      </c>
      <c r="AC98" s="9">
        <f t="shared" ref="AC98" si="497">M98</f>
        <v>1</v>
      </c>
      <c r="AD98" s="9" t="str">
        <f t="shared" ref="AD98" si="498">IF(AB98=AC98,"Correct",IF(AB98=3,"Correct","Wrong"))</f>
        <v>Correct</v>
      </c>
      <c r="AE98" s="9"/>
      <c r="AF98" s="159" t="str">
        <f>IFERROR(VLOOKUP(Table1[[#This Row],[RespondentID]],'All Data'!$A99:$CN671,81,FALSE),"unknown")</f>
        <v>Male</v>
      </c>
      <c r="AG98" s="159">
        <f>IFERROR(VLOOKUP(Table1[[#This Row],[RespondentID]],'All Data'!$A99:$CN671,82,FALSE),"unknown")</f>
        <v>65</v>
      </c>
      <c r="AH98" s="159" t="str">
        <f>IFERROR(VLOOKUP(Table1[[#This Row],[RespondentID]],'All Data'!$A99:$CN671,83,FALSE),"unknown")</f>
        <v>Suffolk</v>
      </c>
      <c r="AI98" s="159" t="str">
        <f>IFERROR(VLOOKUP(Table1[[#This Row],[RespondentID]],'All Data'!$A99:$CN671,84,FALSE),"unknown")</f>
        <v>Port Jefferson Station, 11777</v>
      </c>
      <c r="AJ98" s="159" t="str">
        <f>IFERROR(VLOOKUP(Table1[[#This Row],[RespondentID]],'All Data'!$A99:$CN671,85,FALSE),"unknown")</f>
        <v>White/Caucasian</v>
      </c>
      <c r="AK98" s="159" t="str">
        <f>IFERROR(VLOOKUP(Table1[[#This Row],[RespondentID]],'All Data'!$A99:$CN671,86,FALSE),"unknown")</f>
        <v>No</v>
      </c>
      <c r="AL98" s="159" t="str">
        <f>IFERROR(VLOOKUP(Table1[[#This Row],[RespondentID]],'All Data'!$A99:$CN671,87,FALSE),"unknown")</f>
        <v xml:space="preserve">English </v>
      </c>
      <c r="AM98" s="159" t="str">
        <f>IFERROR(VLOOKUP(Table1[[#This Row],[RespondentID]],'All Data'!$A99:$CN671,88,FALSE),"unknown")</f>
        <v>$75,000 to $125,000</v>
      </c>
      <c r="AN98" s="159" t="str">
        <f>IFERROR(VLOOKUP(Table1[[#This Row],[RespondentID]],'All Data'!$A99:$CN671,89,FALSE),"unknown")</f>
        <v>College graduate</v>
      </c>
      <c r="AO98" s="159" t="str">
        <f>IFERROR(VLOOKUP(Table1[[#This Row],[RespondentID]],'All Data'!$A99:$CN671,90,FALSE),"unknown")</f>
        <v>Employed for wages</v>
      </c>
      <c r="AP98" s="159" t="str">
        <f>IFERROR(VLOOKUP(Table1[[#This Row],[RespondentID]],'All Data'!$A99:$CN671,91,FALSE),"unknown")</f>
        <v>Yes</v>
      </c>
      <c r="AQ98" s="159" t="str">
        <f>IFERROR(VLOOKUP(Table1[[#This Row],[RespondentID]],'All Data'!$A99:$CN671,92,FALSE),"unknown")</f>
        <v>Yes</v>
      </c>
    </row>
    <row r="99" spans="1:43" ht="16" x14ac:dyDescent="0.45">
      <c r="A99" s="6">
        <v>5668320100</v>
      </c>
      <c r="B99" s="6"/>
      <c r="C99" s="6" t="s">
        <v>32</v>
      </c>
      <c r="D99" s="6"/>
      <c r="E99" s="6"/>
      <c r="F99" s="6" t="s">
        <v>35</v>
      </c>
      <c r="G99" s="6"/>
      <c r="H99" s="6"/>
      <c r="I99" s="6"/>
      <c r="J99" s="6"/>
      <c r="K99" s="6" t="s">
        <v>40</v>
      </c>
      <c r="L99" s="10"/>
      <c r="M99" s="10">
        <f t="shared" ref="M99" si="499">COUNTA(B99:L99)</f>
        <v>3</v>
      </c>
      <c r="N99" s="10">
        <f t="shared" ref="N99" si="500">3/M99</f>
        <v>1</v>
      </c>
      <c r="O99" s="10"/>
      <c r="P99" s="10">
        <f t="shared" si="331"/>
        <v>0</v>
      </c>
      <c r="Q99" s="10">
        <f t="shared" si="332"/>
        <v>1</v>
      </c>
      <c r="R99" s="10">
        <f t="shared" si="333"/>
        <v>0</v>
      </c>
      <c r="S99" s="10">
        <f t="shared" si="334"/>
        <v>0</v>
      </c>
      <c r="T99" s="10">
        <f t="shared" si="335"/>
        <v>1</v>
      </c>
      <c r="U99" s="10">
        <f t="shared" si="336"/>
        <v>0</v>
      </c>
      <c r="V99" s="34">
        <f t="shared" si="337"/>
        <v>0</v>
      </c>
      <c r="W99" s="10">
        <f t="shared" si="338"/>
        <v>0</v>
      </c>
      <c r="X99" s="10">
        <f t="shared" si="339"/>
        <v>0</v>
      </c>
      <c r="Y99" s="10">
        <f t="shared" si="340"/>
        <v>1</v>
      </c>
      <c r="Z99" s="10"/>
      <c r="AA99" s="10"/>
      <c r="AB99" s="10">
        <f t="shared" ref="AB99" si="501">SUM(P99:Z99)</f>
        <v>3</v>
      </c>
      <c r="AC99" s="10">
        <f t="shared" ref="AC99" si="502">M99</f>
        <v>3</v>
      </c>
      <c r="AD99" s="10" t="str">
        <f t="shared" ref="AD99" si="503">IF(AB99=AC99,"Correct",IF(AB99=3,"Correct","Wrong"))</f>
        <v>Correct</v>
      </c>
      <c r="AE99" s="10"/>
      <c r="AF99" s="159" t="str">
        <f>IFERROR(VLOOKUP(Table1[[#This Row],[RespondentID]],'All Data'!$A100:$CN672,81,FALSE),"unknown")</f>
        <v>Female</v>
      </c>
      <c r="AG99" s="159">
        <f>IFERROR(VLOOKUP(Table1[[#This Row],[RespondentID]],'All Data'!$A100:$CN672,82,FALSE),"unknown")</f>
        <v>30</v>
      </c>
      <c r="AH99" s="159" t="str">
        <f>IFERROR(VLOOKUP(Table1[[#This Row],[RespondentID]],'All Data'!$A100:$CN672,83,FALSE),"unknown")</f>
        <v>Nassau</v>
      </c>
      <c r="AI99" s="159" t="str">
        <f>IFERROR(VLOOKUP(Table1[[#This Row],[RespondentID]],'All Data'!$A100:$CN672,84,FALSE),"unknown")</f>
        <v>Freeport, 11520</v>
      </c>
      <c r="AJ99" s="159" t="str">
        <f>IFERROR(VLOOKUP(Table1[[#This Row],[RespondentID]],'All Data'!$A100:$CN672,85,FALSE),"unknown")</f>
        <v>White/Caucasian</v>
      </c>
      <c r="AK99" s="159" t="str">
        <f>IFERROR(VLOOKUP(Table1[[#This Row],[RespondentID]],'All Data'!$A100:$CN672,86,FALSE),"unknown")</f>
        <v>No</v>
      </c>
      <c r="AL99" s="159" t="str">
        <f>IFERROR(VLOOKUP(Table1[[#This Row],[RespondentID]],'All Data'!$A100:$CN672,87,FALSE),"unknown")</f>
        <v xml:space="preserve">English </v>
      </c>
      <c r="AM99" s="159" t="str">
        <f>IFERROR(VLOOKUP(Table1[[#This Row],[RespondentID]],'All Data'!$A100:$CN672,88,FALSE),"unknown")</f>
        <v>$75,000 to $125,000</v>
      </c>
      <c r="AN99" s="159" t="str">
        <f>IFERROR(VLOOKUP(Table1[[#This Row],[RespondentID]],'All Data'!$A100:$CN672,89,FALSE),"unknown")</f>
        <v>Doctorate</v>
      </c>
      <c r="AO99" s="159" t="str">
        <f>IFERROR(VLOOKUP(Table1[[#This Row],[RespondentID]],'All Data'!$A100:$CN672,90,FALSE),"unknown")</f>
        <v>Employed for wages</v>
      </c>
      <c r="AP99" s="159" t="str">
        <f>IFERROR(VLOOKUP(Table1[[#This Row],[RespondentID]],'All Data'!$A100:$CN672,91,FALSE),"unknown")</f>
        <v>Yes</v>
      </c>
      <c r="AQ99" s="159" t="str">
        <f>IFERROR(VLOOKUP(Table1[[#This Row],[RespondentID]],'All Data'!$A100:$CN672,92,FALSE),"unknown")</f>
        <v>Yes</v>
      </c>
    </row>
    <row r="100" spans="1:43" ht="16" x14ac:dyDescent="0.45">
      <c r="A100" s="6">
        <v>5668262128</v>
      </c>
      <c r="B100" s="6"/>
      <c r="C100" s="6" t="s">
        <v>32</v>
      </c>
      <c r="D100" s="6"/>
      <c r="E100" s="6" t="s">
        <v>34</v>
      </c>
      <c r="F100" s="6"/>
      <c r="G100" s="6"/>
      <c r="H100" s="6"/>
      <c r="I100" s="6"/>
      <c r="J100" s="6"/>
      <c r="K100" s="6"/>
      <c r="L100" s="9"/>
      <c r="M100" s="9">
        <f t="shared" ref="M100" si="504">COUNTA(B100:L100)</f>
        <v>2</v>
      </c>
      <c r="N100" s="9">
        <f t="shared" ref="N100" si="505">3/M100</f>
        <v>1.5</v>
      </c>
      <c r="O100" s="9"/>
      <c r="P100" s="9">
        <f t="shared" si="331"/>
        <v>0</v>
      </c>
      <c r="Q100" s="9">
        <f t="shared" si="332"/>
        <v>1</v>
      </c>
      <c r="R100" s="9">
        <f t="shared" si="333"/>
        <v>0</v>
      </c>
      <c r="S100" s="9">
        <f t="shared" si="334"/>
        <v>1</v>
      </c>
      <c r="T100" s="9">
        <f t="shared" si="335"/>
        <v>0</v>
      </c>
      <c r="U100" s="9">
        <f t="shared" si="336"/>
        <v>0</v>
      </c>
      <c r="V100" s="34">
        <f t="shared" si="337"/>
        <v>0</v>
      </c>
      <c r="W100" s="9">
        <f t="shared" si="338"/>
        <v>0</v>
      </c>
      <c r="X100" s="9">
        <f t="shared" si="339"/>
        <v>0</v>
      </c>
      <c r="Y100" s="9">
        <f t="shared" si="340"/>
        <v>0</v>
      </c>
      <c r="Z100" s="9"/>
      <c r="AA100" s="9"/>
      <c r="AB100" s="9">
        <f t="shared" ref="AB100" si="506">SUM(P100:Z100)</f>
        <v>2</v>
      </c>
      <c r="AC100" s="9">
        <f t="shared" ref="AC100" si="507">M100</f>
        <v>2</v>
      </c>
      <c r="AD100" s="9" t="str">
        <f t="shared" ref="AD100" si="508">IF(AB100=AC100,"Correct",IF(AB100=3,"Correct","Wrong"))</f>
        <v>Correct</v>
      </c>
      <c r="AE100" s="9"/>
      <c r="AF100" s="159" t="str">
        <f>IFERROR(VLOOKUP(Table1[[#This Row],[RespondentID]],'All Data'!$A101:$CN673,81,FALSE),"unknown")</f>
        <v>Female</v>
      </c>
      <c r="AG100" s="159">
        <f>IFERROR(VLOOKUP(Table1[[#This Row],[RespondentID]],'All Data'!$A101:$CN673,82,FALSE),"unknown")</f>
        <v>51</v>
      </c>
      <c r="AH100" s="159" t="str">
        <f>IFERROR(VLOOKUP(Table1[[#This Row],[RespondentID]],'All Data'!$A101:$CN673,83,FALSE),"unknown")</f>
        <v>Suffolk</v>
      </c>
      <c r="AI100" s="159" t="str">
        <f>IFERROR(VLOOKUP(Table1[[#This Row],[RespondentID]],'All Data'!$A101:$CN673,84,FALSE),"unknown")</f>
        <v>Stony Brook, 11790</v>
      </c>
      <c r="AJ100" s="159" t="str">
        <f>IFERROR(VLOOKUP(Table1[[#This Row],[RespondentID]],'All Data'!$A101:$CN673,85,FALSE),"unknown")</f>
        <v>White/Caucasian</v>
      </c>
      <c r="AK100" s="159" t="str">
        <f>IFERROR(VLOOKUP(Table1[[#This Row],[RespondentID]],'All Data'!$A101:$CN673,86,FALSE),"unknown")</f>
        <v>No</v>
      </c>
      <c r="AL100" s="159" t="str">
        <f>IFERROR(VLOOKUP(Table1[[#This Row],[RespondentID]],'All Data'!$A101:$CN673,87,FALSE),"unknown")</f>
        <v xml:space="preserve">English </v>
      </c>
      <c r="AM100" s="159" t="str">
        <f>IFERROR(VLOOKUP(Table1[[#This Row],[RespondentID]],'All Data'!$A101:$CN673,88,FALSE),"unknown")</f>
        <v>$75,000 to $125,000</v>
      </c>
      <c r="AN100" s="159" t="str">
        <f>IFERROR(VLOOKUP(Table1[[#This Row],[RespondentID]],'All Data'!$A101:$CN673,89,FALSE),"unknown")</f>
        <v>Graduate school</v>
      </c>
      <c r="AO100" s="159" t="str">
        <f>IFERROR(VLOOKUP(Table1[[#This Row],[RespondentID]],'All Data'!$A101:$CN673,90,FALSE),"unknown")</f>
        <v>Employed for wages</v>
      </c>
      <c r="AP100" s="159" t="str">
        <f>IFERROR(VLOOKUP(Table1[[#This Row],[RespondentID]],'All Data'!$A101:$CN673,91,FALSE),"unknown")</f>
        <v>Yes</v>
      </c>
      <c r="AQ100" s="159" t="str">
        <f>IFERROR(VLOOKUP(Table1[[#This Row],[RespondentID]],'All Data'!$A101:$CN673,92,FALSE),"unknown")</f>
        <v>Yes</v>
      </c>
    </row>
    <row r="101" spans="1:43" ht="16" x14ac:dyDescent="0.45">
      <c r="A101" s="6">
        <v>5668227373</v>
      </c>
      <c r="B101" s="6"/>
      <c r="C101" s="6"/>
      <c r="D101" s="6"/>
      <c r="E101" s="6"/>
      <c r="F101" s="6"/>
      <c r="G101" s="6" t="s">
        <v>36</v>
      </c>
      <c r="H101" s="6"/>
      <c r="I101" s="6"/>
      <c r="J101" s="6"/>
      <c r="K101" s="6"/>
      <c r="L101" s="10"/>
      <c r="M101" s="10">
        <f t="shared" ref="M101" si="509">COUNTA(B101:L101)</f>
        <v>1</v>
      </c>
      <c r="N101" s="10">
        <f t="shared" ref="N101" si="510">3/M101</f>
        <v>3</v>
      </c>
      <c r="O101" s="10"/>
      <c r="P101" s="10">
        <f t="shared" si="331"/>
        <v>0</v>
      </c>
      <c r="Q101" s="10">
        <f t="shared" si="332"/>
        <v>0</v>
      </c>
      <c r="R101" s="10">
        <f t="shared" si="333"/>
        <v>0</v>
      </c>
      <c r="S101" s="10">
        <f t="shared" si="334"/>
        <v>0</v>
      </c>
      <c r="T101" s="10">
        <f t="shared" si="335"/>
        <v>0</v>
      </c>
      <c r="U101" s="10">
        <f t="shared" si="336"/>
        <v>1</v>
      </c>
      <c r="V101" s="34">
        <f t="shared" si="337"/>
        <v>0</v>
      </c>
      <c r="W101" s="10">
        <f t="shared" si="338"/>
        <v>0</v>
      </c>
      <c r="X101" s="10">
        <f t="shared" si="339"/>
        <v>0</v>
      </c>
      <c r="Y101" s="10">
        <f t="shared" si="340"/>
        <v>0</v>
      </c>
      <c r="Z101" s="10"/>
      <c r="AA101" s="10"/>
      <c r="AB101" s="10">
        <f t="shared" ref="AB101" si="511">SUM(P101:Z101)</f>
        <v>1</v>
      </c>
      <c r="AC101" s="10">
        <f t="shared" ref="AC101" si="512">M101</f>
        <v>1</v>
      </c>
      <c r="AD101" s="10" t="str">
        <f t="shared" ref="AD101" si="513">IF(AB101=AC101,"Correct",IF(AB101=3,"Correct","Wrong"))</f>
        <v>Correct</v>
      </c>
      <c r="AE101" s="10"/>
      <c r="AF101" s="159" t="str">
        <f>IFERROR(VLOOKUP(Table1[[#This Row],[RespondentID]],'All Data'!$A102:$CN674,81,FALSE),"unknown")</f>
        <v>Female</v>
      </c>
      <c r="AG101" s="159">
        <f>IFERROR(VLOOKUP(Table1[[#This Row],[RespondentID]],'All Data'!$A102:$CN674,82,FALSE),"unknown")</f>
        <v>57</v>
      </c>
      <c r="AH101" s="159" t="str">
        <f>IFERROR(VLOOKUP(Table1[[#This Row],[RespondentID]],'All Data'!$A102:$CN674,83,FALSE),"unknown")</f>
        <v>Nassau</v>
      </c>
      <c r="AI101" s="159" t="str">
        <f>IFERROR(VLOOKUP(Table1[[#This Row],[RespondentID]],'All Data'!$A102:$CN674,84,FALSE),"unknown")</f>
        <v>Massapequa Park, 11762</v>
      </c>
      <c r="AJ101" s="159" t="str">
        <f>IFERROR(VLOOKUP(Table1[[#This Row],[RespondentID]],'All Data'!$A102:$CN674,85,FALSE),"unknown")</f>
        <v>White/Caucasian</v>
      </c>
      <c r="AK101" s="159" t="str">
        <f>IFERROR(VLOOKUP(Table1[[#This Row],[RespondentID]],'All Data'!$A102:$CN674,86,FALSE),"unknown")</f>
        <v>No</v>
      </c>
      <c r="AL101" s="159" t="str">
        <f>IFERROR(VLOOKUP(Table1[[#This Row],[RespondentID]],'All Data'!$A102:$CN674,87,FALSE),"unknown")</f>
        <v xml:space="preserve">English </v>
      </c>
      <c r="AM101" s="159" t="str">
        <f>IFERROR(VLOOKUP(Table1[[#This Row],[RespondentID]],'All Data'!$A102:$CN674,88,FALSE),"unknown")</f>
        <v>$75,000 to $125,000</v>
      </c>
      <c r="AN101" s="159" t="str">
        <f>IFERROR(VLOOKUP(Table1[[#This Row],[RespondentID]],'All Data'!$A102:$CN674,89,FALSE),"unknown")</f>
        <v>College graduate</v>
      </c>
      <c r="AO101" s="159" t="str">
        <f>IFERROR(VLOOKUP(Table1[[#This Row],[RespondentID]],'All Data'!$A102:$CN674,90,FALSE),"unknown")</f>
        <v>Employed for wages</v>
      </c>
      <c r="AP101" s="159" t="str">
        <f>IFERROR(VLOOKUP(Table1[[#This Row],[RespondentID]],'All Data'!$A102:$CN674,91,FALSE),"unknown")</f>
        <v>Yes</v>
      </c>
      <c r="AQ101" s="159" t="str">
        <f>IFERROR(VLOOKUP(Table1[[#This Row],[RespondentID]],'All Data'!$A102:$CN674,92,FALSE),"unknown")</f>
        <v>Yes</v>
      </c>
    </row>
    <row r="102" spans="1:43" ht="16" x14ac:dyDescent="0.45">
      <c r="A102" s="6">
        <v>5668226091</v>
      </c>
      <c r="B102" s="6"/>
      <c r="C102" s="6"/>
      <c r="D102" s="6"/>
      <c r="E102" s="6" t="s">
        <v>34</v>
      </c>
      <c r="F102" s="6"/>
      <c r="G102" s="6"/>
      <c r="H102" s="6" t="s">
        <v>37</v>
      </c>
      <c r="I102" s="6"/>
      <c r="J102" s="6"/>
      <c r="K102" s="6" t="s">
        <v>40</v>
      </c>
      <c r="L102" s="9"/>
      <c r="M102" s="9">
        <f t="shared" ref="M102" si="514">COUNTA(B102:L102)</f>
        <v>3</v>
      </c>
      <c r="N102" s="9">
        <f t="shared" ref="N102" si="515">3/M102</f>
        <v>1</v>
      </c>
      <c r="O102" s="9"/>
      <c r="P102" s="9">
        <f t="shared" si="331"/>
        <v>0</v>
      </c>
      <c r="Q102" s="9">
        <f t="shared" si="332"/>
        <v>0</v>
      </c>
      <c r="R102" s="9">
        <f t="shared" si="333"/>
        <v>0</v>
      </c>
      <c r="S102" s="9">
        <f t="shared" si="334"/>
        <v>1</v>
      </c>
      <c r="T102" s="9">
        <f t="shared" si="335"/>
        <v>0</v>
      </c>
      <c r="U102" s="9">
        <f t="shared" si="336"/>
        <v>0</v>
      </c>
      <c r="V102" s="34">
        <f t="shared" si="337"/>
        <v>1</v>
      </c>
      <c r="W102" s="9">
        <f t="shared" si="338"/>
        <v>0</v>
      </c>
      <c r="X102" s="9">
        <f t="shared" si="339"/>
        <v>0</v>
      </c>
      <c r="Y102" s="9">
        <f t="shared" si="340"/>
        <v>1</v>
      </c>
      <c r="Z102" s="9"/>
      <c r="AA102" s="9"/>
      <c r="AB102" s="9">
        <f t="shared" ref="AB102" si="516">SUM(P102:Z102)</f>
        <v>3</v>
      </c>
      <c r="AC102" s="9">
        <f t="shared" ref="AC102" si="517">M102</f>
        <v>3</v>
      </c>
      <c r="AD102" s="9" t="str">
        <f t="shared" ref="AD102" si="518">IF(AB102=AC102,"Correct",IF(AB102=3,"Correct","Wrong"))</f>
        <v>Correct</v>
      </c>
      <c r="AE102" s="9"/>
      <c r="AF102" s="159" t="str">
        <f>IFERROR(VLOOKUP(Table1[[#This Row],[RespondentID]],'All Data'!$A103:$CN675,81,FALSE),"unknown")</f>
        <v>Female</v>
      </c>
      <c r="AG102" s="159">
        <f>IFERROR(VLOOKUP(Table1[[#This Row],[RespondentID]],'All Data'!$A103:$CN675,82,FALSE),"unknown")</f>
        <v>52</v>
      </c>
      <c r="AH102" s="159" t="str">
        <f>IFERROR(VLOOKUP(Table1[[#This Row],[RespondentID]],'All Data'!$A103:$CN675,83,FALSE),"unknown")</f>
        <v>Nassau</v>
      </c>
      <c r="AI102" s="159" t="str">
        <f>IFERROR(VLOOKUP(Table1[[#This Row],[RespondentID]],'All Data'!$A103:$CN675,84,FALSE),"unknown")</f>
        <v>Glen Cove, 11542</v>
      </c>
      <c r="AJ102" s="159" t="str">
        <f>IFERROR(VLOOKUP(Table1[[#This Row],[RespondentID]],'All Data'!$A103:$CN675,85,FALSE),"unknown")</f>
        <v>White/Caucasian</v>
      </c>
      <c r="AK102" s="159" t="str">
        <f>IFERROR(VLOOKUP(Table1[[#This Row],[RespondentID]],'All Data'!$A103:$CN675,86,FALSE),"unknown")</f>
        <v>No</v>
      </c>
      <c r="AL102" s="159" t="str">
        <f>IFERROR(VLOOKUP(Table1[[#This Row],[RespondentID]],'All Data'!$A103:$CN675,87,FALSE),"unknown")</f>
        <v xml:space="preserve">English </v>
      </c>
      <c r="AM102" s="159" t="str">
        <f>IFERROR(VLOOKUP(Table1[[#This Row],[RespondentID]],'All Data'!$A103:$CN675,88,FALSE),"unknown")</f>
        <v>Over $125,000</v>
      </c>
      <c r="AN102" s="159" t="str">
        <f>IFERROR(VLOOKUP(Table1[[#This Row],[RespondentID]],'All Data'!$A103:$CN675,89,FALSE),"unknown")</f>
        <v>College graduate</v>
      </c>
      <c r="AO102" s="159" t="str">
        <f>IFERROR(VLOOKUP(Table1[[#This Row],[RespondentID]],'All Data'!$A103:$CN675,90,FALSE),"unknown")</f>
        <v>Employed for wages</v>
      </c>
      <c r="AP102" s="159" t="str">
        <f>IFERROR(VLOOKUP(Table1[[#This Row],[RespondentID]],'All Data'!$A103:$CN675,91,FALSE),"unknown")</f>
        <v>Yes</v>
      </c>
      <c r="AQ102" s="159" t="str">
        <f>IFERROR(VLOOKUP(Table1[[#This Row],[RespondentID]],'All Data'!$A103:$CN675,92,FALSE),"unknown")</f>
        <v>Yes</v>
      </c>
    </row>
    <row r="103" spans="1:43" ht="16" x14ac:dyDescent="0.45">
      <c r="A103" s="6">
        <v>5668213614</v>
      </c>
      <c r="B103" s="6" t="s">
        <v>31</v>
      </c>
      <c r="C103" s="6"/>
      <c r="D103" s="6" t="s">
        <v>33</v>
      </c>
      <c r="E103" s="6"/>
      <c r="F103" s="6"/>
      <c r="G103" s="6"/>
      <c r="H103" s="6"/>
      <c r="I103" s="6"/>
      <c r="J103" s="6"/>
      <c r="K103" s="6"/>
      <c r="L103" s="10"/>
      <c r="M103" s="10">
        <f t="shared" ref="M103" si="519">COUNTA(B103:L103)</f>
        <v>2</v>
      </c>
      <c r="N103" s="10">
        <f t="shared" ref="N103" si="520">3/M103</f>
        <v>1.5</v>
      </c>
      <c r="O103" s="10"/>
      <c r="P103" s="10">
        <f t="shared" si="331"/>
        <v>1</v>
      </c>
      <c r="Q103" s="10">
        <f t="shared" si="332"/>
        <v>0</v>
      </c>
      <c r="R103" s="10">
        <f t="shared" si="333"/>
        <v>1</v>
      </c>
      <c r="S103" s="10">
        <f t="shared" si="334"/>
        <v>0</v>
      </c>
      <c r="T103" s="10">
        <f t="shared" si="335"/>
        <v>0</v>
      </c>
      <c r="U103" s="10">
        <f t="shared" si="336"/>
        <v>0</v>
      </c>
      <c r="V103" s="34">
        <f t="shared" si="337"/>
        <v>0</v>
      </c>
      <c r="W103" s="10">
        <f t="shared" si="338"/>
        <v>0</v>
      </c>
      <c r="X103" s="10">
        <f t="shared" si="339"/>
        <v>0</v>
      </c>
      <c r="Y103" s="10">
        <f t="shared" si="340"/>
        <v>0</v>
      </c>
      <c r="Z103" s="10"/>
      <c r="AA103" s="10"/>
      <c r="AB103" s="10">
        <f t="shared" ref="AB103" si="521">SUM(P103:Z103)</f>
        <v>2</v>
      </c>
      <c r="AC103" s="10">
        <f t="shared" ref="AC103" si="522">M103</f>
        <v>2</v>
      </c>
      <c r="AD103" s="10" t="str">
        <f t="shared" ref="AD103" si="523">IF(AB103=AC103,"Correct",IF(AB103=3,"Correct","Wrong"))</f>
        <v>Correct</v>
      </c>
      <c r="AE103" s="10"/>
      <c r="AF103" s="159" t="str">
        <f>IFERROR(VLOOKUP(Table1[[#This Row],[RespondentID]],'All Data'!$A104:$CN676,81,FALSE),"unknown")</f>
        <v>Female</v>
      </c>
      <c r="AG103" s="159">
        <f>IFERROR(VLOOKUP(Table1[[#This Row],[RespondentID]],'All Data'!$A104:$CN676,82,FALSE),"unknown")</f>
        <v>60</v>
      </c>
      <c r="AH103" s="159" t="str">
        <f>IFERROR(VLOOKUP(Table1[[#This Row],[RespondentID]],'All Data'!$A104:$CN676,83,FALSE),"unknown")</f>
        <v>Nassau</v>
      </c>
      <c r="AI103" s="159" t="str">
        <f>IFERROR(VLOOKUP(Table1[[#This Row],[RespondentID]],'All Data'!$A104:$CN676,84,FALSE),"unknown")</f>
        <v>Hempstead, 11550</v>
      </c>
      <c r="AJ103" s="159" t="str">
        <f>IFERROR(VLOOKUP(Table1[[#This Row],[RespondentID]],'All Data'!$A104:$CN676,85,FALSE),"unknown")</f>
        <v>White/Caucasian</v>
      </c>
      <c r="AK103" s="159" t="str">
        <f>IFERROR(VLOOKUP(Table1[[#This Row],[RespondentID]],'All Data'!$A104:$CN676,86,FALSE),"unknown")</f>
        <v>No</v>
      </c>
      <c r="AL103" s="159" t="str">
        <f>IFERROR(VLOOKUP(Table1[[#This Row],[RespondentID]],'All Data'!$A104:$CN676,87,FALSE),"unknown")</f>
        <v xml:space="preserve">English </v>
      </c>
      <c r="AM103" s="159" t="str">
        <f>IFERROR(VLOOKUP(Table1[[#This Row],[RespondentID]],'All Data'!$A104:$CN676,88,FALSE),"unknown")</f>
        <v>$35,000 to $49,999</v>
      </c>
      <c r="AN103" s="159" t="str">
        <f>IFERROR(VLOOKUP(Table1[[#This Row],[RespondentID]],'All Data'!$A104:$CN676,89,FALSE),"unknown")</f>
        <v>Some college</v>
      </c>
      <c r="AO103" s="159" t="str">
        <f>IFERROR(VLOOKUP(Table1[[#This Row],[RespondentID]],'All Data'!$A104:$CN676,90,FALSE),"unknown")</f>
        <v>Employed for wages</v>
      </c>
      <c r="AP103" s="159" t="str">
        <f>IFERROR(VLOOKUP(Table1[[#This Row],[RespondentID]],'All Data'!$A104:$CN676,91,FALSE),"unknown")</f>
        <v>Yes</v>
      </c>
      <c r="AQ103" s="159" t="str">
        <f>IFERROR(VLOOKUP(Table1[[#This Row],[RespondentID]],'All Data'!$A104:$CN676,92,FALSE),"unknown")</f>
        <v>Yes</v>
      </c>
    </row>
    <row r="104" spans="1:43" ht="16" x14ac:dyDescent="0.45">
      <c r="A104" s="6">
        <v>5668206028</v>
      </c>
      <c r="B104" s="6"/>
      <c r="C104" s="6"/>
      <c r="D104" s="6" t="s">
        <v>33</v>
      </c>
      <c r="E104" s="6"/>
      <c r="F104" s="6"/>
      <c r="G104" s="6"/>
      <c r="H104" s="6" t="s">
        <v>37</v>
      </c>
      <c r="I104" s="6" t="s">
        <v>38</v>
      </c>
      <c r="J104" s="6"/>
      <c r="K104" s="6"/>
      <c r="L104" s="9"/>
      <c r="M104" s="9">
        <f t="shared" ref="M104" si="524">COUNTA(B104:L104)</f>
        <v>3</v>
      </c>
      <c r="N104" s="9">
        <f t="shared" ref="N104" si="525">3/M104</f>
        <v>1</v>
      </c>
      <c r="O104" s="9"/>
      <c r="P104" s="9">
        <f t="shared" si="331"/>
        <v>0</v>
      </c>
      <c r="Q104" s="9">
        <f t="shared" si="332"/>
        <v>0</v>
      </c>
      <c r="R104" s="9">
        <f t="shared" si="333"/>
        <v>1</v>
      </c>
      <c r="S104" s="9">
        <f t="shared" si="334"/>
        <v>0</v>
      </c>
      <c r="T104" s="9">
        <f t="shared" si="335"/>
        <v>0</v>
      </c>
      <c r="U104" s="9">
        <f t="shared" si="336"/>
        <v>0</v>
      </c>
      <c r="V104" s="34">
        <f t="shared" si="337"/>
        <v>1</v>
      </c>
      <c r="W104" s="9">
        <f t="shared" si="338"/>
        <v>1</v>
      </c>
      <c r="X104" s="9">
        <f t="shared" si="339"/>
        <v>0</v>
      </c>
      <c r="Y104" s="9">
        <f t="shared" si="340"/>
        <v>0</v>
      </c>
      <c r="Z104" s="9"/>
      <c r="AA104" s="9"/>
      <c r="AB104" s="9">
        <f t="shared" ref="AB104" si="526">SUM(P104:Z104)</f>
        <v>3</v>
      </c>
      <c r="AC104" s="9">
        <f t="shared" ref="AC104" si="527">M104</f>
        <v>3</v>
      </c>
      <c r="AD104" s="9" t="str">
        <f t="shared" ref="AD104" si="528">IF(AB104=AC104,"Correct",IF(AB104=3,"Correct","Wrong"))</f>
        <v>Correct</v>
      </c>
      <c r="AE104" s="9"/>
      <c r="AF104" s="159" t="str">
        <f>IFERROR(VLOOKUP(Table1[[#This Row],[RespondentID]],'All Data'!$A105:$CN677,81,FALSE),"unknown")</f>
        <v>Female</v>
      </c>
      <c r="AG104" s="159">
        <f>IFERROR(VLOOKUP(Table1[[#This Row],[RespondentID]],'All Data'!$A105:$CN677,82,FALSE),"unknown")</f>
        <v>66</v>
      </c>
      <c r="AH104" s="159" t="str">
        <f>IFERROR(VLOOKUP(Table1[[#This Row],[RespondentID]],'All Data'!$A105:$CN677,83,FALSE),"unknown")</f>
        <v>Suffolk</v>
      </c>
      <c r="AI104" s="159" t="str">
        <f>IFERROR(VLOOKUP(Table1[[#This Row],[RespondentID]],'All Data'!$A105:$CN677,84,FALSE),"unknown")</f>
        <v>Bay Shore, 11706</v>
      </c>
      <c r="AJ104" s="159" t="str">
        <f>IFERROR(VLOOKUP(Table1[[#This Row],[RespondentID]],'All Data'!$A105:$CN677,85,FALSE),"unknown")</f>
        <v>White/Caucasian</v>
      </c>
      <c r="AK104" s="159" t="str">
        <f>IFERROR(VLOOKUP(Table1[[#This Row],[RespondentID]],'All Data'!$A105:$CN677,86,FALSE),"unknown")</f>
        <v>No</v>
      </c>
      <c r="AL104" s="159" t="str">
        <f>IFERROR(VLOOKUP(Table1[[#This Row],[RespondentID]],'All Data'!$A105:$CN677,87,FALSE),"unknown")</f>
        <v xml:space="preserve">English </v>
      </c>
      <c r="AM104" s="159" t="str">
        <f>IFERROR(VLOOKUP(Table1[[#This Row],[RespondentID]],'All Data'!$A105:$CN677,88,FALSE),"unknown")</f>
        <v>Over $125,000</v>
      </c>
      <c r="AN104" s="159" t="str">
        <f>IFERROR(VLOOKUP(Table1[[#This Row],[RespondentID]],'All Data'!$A105:$CN677,89,FALSE),"unknown")</f>
        <v>College graduate</v>
      </c>
      <c r="AO104" s="159" t="str">
        <f>IFERROR(VLOOKUP(Table1[[#This Row],[RespondentID]],'All Data'!$A105:$CN677,90,FALSE),"unknown")</f>
        <v>Employed for wages</v>
      </c>
      <c r="AP104" s="159" t="str">
        <f>IFERROR(VLOOKUP(Table1[[#This Row],[RespondentID]],'All Data'!$A105:$CN677,91,FALSE),"unknown")</f>
        <v>Yes</v>
      </c>
      <c r="AQ104" s="159" t="str">
        <f>IFERROR(VLOOKUP(Table1[[#This Row],[RespondentID]],'All Data'!$A105:$CN677,92,FALSE),"unknown")</f>
        <v>Yes</v>
      </c>
    </row>
    <row r="105" spans="1:43" ht="16" x14ac:dyDescent="0.45">
      <c r="A105" s="6">
        <v>5668195710</v>
      </c>
      <c r="B105" s="6"/>
      <c r="C105" s="6"/>
      <c r="D105" s="6"/>
      <c r="E105" s="6"/>
      <c r="F105" s="6"/>
      <c r="G105" s="6" t="s">
        <v>36</v>
      </c>
      <c r="H105" s="6"/>
      <c r="I105" s="6"/>
      <c r="J105" s="6"/>
      <c r="K105" s="6"/>
      <c r="L105" s="10"/>
      <c r="M105" s="10">
        <f t="shared" ref="M105" si="529">COUNTA(B105:L105)</f>
        <v>1</v>
      </c>
      <c r="N105" s="10">
        <f t="shared" ref="N105" si="530">3/M105</f>
        <v>3</v>
      </c>
      <c r="O105" s="10"/>
      <c r="P105" s="10">
        <f t="shared" si="331"/>
        <v>0</v>
      </c>
      <c r="Q105" s="10">
        <f t="shared" si="332"/>
        <v>0</v>
      </c>
      <c r="R105" s="10">
        <f t="shared" si="333"/>
        <v>0</v>
      </c>
      <c r="S105" s="10">
        <f t="shared" si="334"/>
        <v>0</v>
      </c>
      <c r="T105" s="10">
        <f t="shared" si="335"/>
        <v>0</v>
      </c>
      <c r="U105" s="10">
        <f t="shared" si="336"/>
        <v>1</v>
      </c>
      <c r="V105" s="34">
        <f t="shared" si="337"/>
        <v>0</v>
      </c>
      <c r="W105" s="10">
        <f t="shared" si="338"/>
        <v>0</v>
      </c>
      <c r="X105" s="10">
        <f t="shared" si="339"/>
        <v>0</v>
      </c>
      <c r="Y105" s="10">
        <f t="shared" si="340"/>
        <v>0</v>
      </c>
      <c r="Z105" s="10"/>
      <c r="AA105" s="10"/>
      <c r="AB105" s="10">
        <f t="shared" ref="AB105" si="531">SUM(P105:Z105)</f>
        <v>1</v>
      </c>
      <c r="AC105" s="10">
        <f t="shared" ref="AC105" si="532">M105</f>
        <v>1</v>
      </c>
      <c r="AD105" s="10" t="str">
        <f t="shared" ref="AD105" si="533">IF(AB105=AC105,"Correct",IF(AB105=3,"Correct","Wrong"))</f>
        <v>Correct</v>
      </c>
      <c r="AE105" s="10"/>
      <c r="AF105" s="159" t="str">
        <f>IFERROR(VLOOKUP(Table1[[#This Row],[RespondentID]],'All Data'!$A106:$CN678,81,FALSE),"unknown")</f>
        <v>Male</v>
      </c>
      <c r="AG105" s="159">
        <f>IFERROR(VLOOKUP(Table1[[#This Row],[RespondentID]],'All Data'!$A106:$CN678,82,FALSE),"unknown")</f>
        <v>80</v>
      </c>
      <c r="AH105" s="159" t="str">
        <f>IFERROR(VLOOKUP(Table1[[#This Row],[RespondentID]],'All Data'!$A106:$CN678,83,FALSE),"unknown")</f>
        <v>Suffolk</v>
      </c>
      <c r="AI105" s="159" t="str">
        <f>IFERROR(VLOOKUP(Table1[[#This Row],[RespondentID]],'All Data'!$A106:$CN678,84,FALSE),"unknown")</f>
        <v>Kings Park, 11754</v>
      </c>
      <c r="AJ105" s="159" t="str">
        <f>IFERROR(VLOOKUP(Table1[[#This Row],[RespondentID]],'All Data'!$A106:$CN678,85,FALSE),"unknown")</f>
        <v>White/Caucasian</v>
      </c>
      <c r="AK105" s="159" t="str">
        <f>IFERROR(VLOOKUP(Table1[[#This Row],[RespondentID]],'All Data'!$A106:$CN678,86,FALSE),"unknown")</f>
        <v>No</v>
      </c>
      <c r="AL105" s="159" t="str">
        <f>IFERROR(VLOOKUP(Table1[[#This Row],[RespondentID]],'All Data'!$A106:$CN678,87,FALSE),"unknown")</f>
        <v xml:space="preserve">English </v>
      </c>
      <c r="AM105" s="159" t="str">
        <f>IFERROR(VLOOKUP(Table1[[#This Row],[RespondentID]],'All Data'!$A106:$CN678,88,FALSE),"unknown")</f>
        <v>$75,000 to $125,000</v>
      </c>
      <c r="AN105" s="159" t="str">
        <f>IFERROR(VLOOKUP(Table1[[#This Row],[RespondentID]],'All Data'!$A106:$CN678,89,FALSE),"unknown")</f>
        <v>College graduate</v>
      </c>
      <c r="AO105" s="159" t="str">
        <f>IFERROR(VLOOKUP(Table1[[#This Row],[RespondentID]],'All Data'!$A106:$CN678,90,FALSE),"unknown")</f>
        <v>Retired</v>
      </c>
      <c r="AP105" s="159" t="str">
        <f>IFERROR(VLOOKUP(Table1[[#This Row],[RespondentID]],'All Data'!$A106:$CN678,91,FALSE),"unknown")</f>
        <v>Yes</v>
      </c>
      <c r="AQ105" s="159" t="str">
        <f>IFERROR(VLOOKUP(Table1[[#This Row],[RespondentID]],'All Data'!$A106:$CN678,92,FALSE),"unknown")</f>
        <v>No</v>
      </c>
    </row>
    <row r="106" spans="1:43" ht="16" x14ac:dyDescent="0.45">
      <c r="A106" s="6">
        <v>5666599683</v>
      </c>
      <c r="B106" s="6"/>
      <c r="C106" s="6"/>
      <c r="D106" s="6"/>
      <c r="E106" s="6"/>
      <c r="F106" s="6"/>
      <c r="G106" s="6"/>
      <c r="H106" s="6" t="s">
        <v>37</v>
      </c>
      <c r="I106" s="6"/>
      <c r="J106" s="6"/>
      <c r="K106" s="6" t="s">
        <v>40</v>
      </c>
      <c r="L106" s="9"/>
      <c r="M106" s="9">
        <f t="shared" ref="M106" si="534">COUNTA(B106:L106)</f>
        <v>2</v>
      </c>
      <c r="N106" s="9">
        <f t="shared" ref="N106" si="535">3/M106</f>
        <v>1.5</v>
      </c>
      <c r="O106" s="9"/>
      <c r="P106" s="9">
        <f t="shared" si="331"/>
        <v>0</v>
      </c>
      <c r="Q106" s="9">
        <f t="shared" si="332"/>
        <v>0</v>
      </c>
      <c r="R106" s="9">
        <f t="shared" si="333"/>
        <v>0</v>
      </c>
      <c r="S106" s="9">
        <f t="shared" si="334"/>
        <v>0</v>
      </c>
      <c r="T106" s="9">
        <f t="shared" si="335"/>
        <v>0</v>
      </c>
      <c r="U106" s="9">
        <f t="shared" si="336"/>
        <v>0</v>
      </c>
      <c r="V106" s="34">
        <f t="shared" si="337"/>
        <v>1</v>
      </c>
      <c r="W106" s="9">
        <f t="shared" si="338"/>
        <v>0</v>
      </c>
      <c r="X106" s="9">
        <f t="shared" si="339"/>
        <v>0</v>
      </c>
      <c r="Y106" s="9">
        <f t="shared" si="340"/>
        <v>1</v>
      </c>
      <c r="Z106" s="9"/>
      <c r="AA106" s="9"/>
      <c r="AB106" s="9">
        <f t="shared" ref="AB106" si="536">SUM(P106:Z106)</f>
        <v>2</v>
      </c>
      <c r="AC106" s="9">
        <f t="shared" ref="AC106" si="537">M106</f>
        <v>2</v>
      </c>
      <c r="AD106" s="9" t="str">
        <f t="shared" ref="AD106" si="538">IF(AB106=AC106,"Correct",IF(AB106=3,"Correct","Wrong"))</f>
        <v>Correct</v>
      </c>
      <c r="AE106" s="9"/>
      <c r="AF106" s="159" t="str">
        <f>IFERROR(VLOOKUP(Table1[[#This Row],[RespondentID]],'All Data'!$A107:$CN679,81,FALSE),"unknown")</f>
        <v>Male</v>
      </c>
      <c r="AG106" s="159">
        <f>IFERROR(VLOOKUP(Table1[[#This Row],[RespondentID]],'All Data'!$A107:$CN679,82,FALSE),"unknown")</f>
        <v>51</v>
      </c>
      <c r="AH106" s="159" t="str">
        <f>IFERROR(VLOOKUP(Table1[[#This Row],[RespondentID]],'All Data'!$A107:$CN679,83,FALSE),"unknown")</f>
        <v>Nassau</v>
      </c>
      <c r="AI106" s="159" t="str">
        <f>IFERROR(VLOOKUP(Table1[[#This Row],[RespondentID]],'All Data'!$A107:$CN679,84,FALSE),"unknown")</f>
        <v>Farmingdale, 11735</v>
      </c>
      <c r="AJ106" s="159" t="str">
        <f>IFERROR(VLOOKUP(Table1[[#This Row],[RespondentID]],'All Data'!$A107:$CN679,85,FALSE),"unknown")</f>
        <v>Asian/Pacific Islander</v>
      </c>
      <c r="AK106" s="159" t="str">
        <f>IFERROR(VLOOKUP(Table1[[#This Row],[RespondentID]],'All Data'!$A107:$CN679,86,FALSE),"unknown")</f>
        <v>No</v>
      </c>
      <c r="AL106" s="159" t="str">
        <f>IFERROR(VLOOKUP(Table1[[#This Row],[RespondentID]],'All Data'!$A107:$CN679,87,FALSE),"unknown")</f>
        <v xml:space="preserve">English </v>
      </c>
      <c r="AM106" s="159" t="str">
        <f>IFERROR(VLOOKUP(Table1[[#This Row],[RespondentID]],'All Data'!$A107:$CN679,88,FALSE),"unknown")</f>
        <v>$20,000 to $34,999</v>
      </c>
      <c r="AN106" s="159" t="str">
        <f>IFERROR(VLOOKUP(Table1[[#This Row],[RespondentID]],'All Data'!$A107:$CN679,89,FALSE),"unknown")</f>
        <v>College graduate</v>
      </c>
      <c r="AO106" s="159" t="str">
        <f>IFERROR(VLOOKUP(Table1[[#This Row],[RespondentID]],'All Data'!$A107:$CN679,90,FALSE),"unknown")</f>
        <v>Self-employed</v>
      </c>
      <c r="AP106" s="159" t="str">
        <f>IFERROR(VLOOKUP(Table1[[#This Row],[RespondentID]],'All Data'!$A107:$CN679,91,FALSE),"unknown")</f>
        <v>Yes</v>
      </c>
      <c r="AQ106" s="159" t="str">
        <f>IFERROR(VLOOKUP(Table1[[#This Row],[RespondentID]],'All Data'!$A107:$CN679,92,FALSE),"unknown")</f>
        <v>Yes</v>
      </c>
    </row>
    <row r="107" spans="1:43" ht="16" x14ac:dyDescent="0.45">
      <c r="A107" s="6">
        <v>5665659347</v>
      </c>
      <c r="B107" s="6"/>
      <c r="C107" s="6" t="s">
        <v>32</v>
      </c>
      <c r="D107" s="6" t="s">
        <v>33</v>
      </c>
      <c r="E107" s="6"/>
      <c r="F107" s="6"/>
      <c r="G107" s="6"/>
      <c r="H107" s="6"/>
      <c r="I107" s="6"/>
      <c r="J107" s="6"/>
      <c r="K107" s="6"/>
      <c r="L107" s="10"/>
      <c r="M107" s="10">
        <f t="shared" ref="M107" si="539">COUNTA(B107:L107)</f>
        <v>2</v>
      </c>
      <c r="N107" s="10">
        <f t="shared" ref="N107" si="540">3/M107</f>
        <v>1.5</v>
      </c>
      <c r="O107" s="10"/>
      <c r="P107" s="10">
        <f t="shared" si="331"/>
        <v>0</v>
      </c>
      <c r="Q107" s="10">
        <f t="shared" si="332"/>
        <v>1</v>
      </c>
      <c r="R107" s="10">
        <f t="shared" si="333"/>
        <v>1</v>
      </c>
      <c r="S107" s="10">
        <f t="shared" si="334"/>
        <v>0</v>
      </c>
      <c r="T107" s="10">
        <f t="shared" si="335"/>
        <v>0</v>
      </c>
      <c r="U107" s="10">
        <f t="shared" si="336"/>
        <v>0</v>
      </c>
      <c r="V107" s="34">
        <f t="shared" si="337"/>
        <v>0</v>
      </c>
      <c r="W107" s="10">
        <f t="shared" si="338"/>
        <v>0</v>
      </c>
      <c r="X107" s="10">
        <f t="shared" si="339"/>
        <v>0</v>
      </c>
      <c r="Y107" s="10">
        <f t="shared" si="340"/>
        <v>0</v>
      </c>
      <c r="Z107" s="10"/>
      <c r="AA107" s="10"/>
      <c r="AB107" s="10">
        <f t="shared" ref="AB107" si="541">SUM(P107:Z107)</f>
        <v>2</v>
      </c>
      <c r="AC107" s="10">
        <f t="shared" ref="AC107" si="542">M107</f>
        <v>2</v>
      </c>
      <c r="AD107" s="10" t="str">
        <f t="shared" ref="AD107" si="543">IF(AB107=AC107,"Correct",IF(AB107=3,"Correct","Wrong"))</f>
        <v>Correct</v>
      </c>
      <c r="AE107" s="10"/>
      <c r="AF107" s="159" t="str">
        <f>IFERROR(VLOOKUP(Table1[[#This Row],[RespondentID]],'All Data'!$A108:$CN680,81,FALSE),"unknown")</f>
        <v>Female</v>
      </c>
      <c r="AG107" s="159">
        <f>IFERROR(VLOOKUP(Table1[[#This Row],[RespondentID]],'All Data'!$A108:$CN680,82,FALSE),"unknown")</f>
        <v>41</v>
      </c>
      <c r="AH107" s="159" t="str">
        <f>IFERROR(VLOOKUP(Table1[[#This Row],[RespondentID]],'All Data'!$A108:$CN680,83,FALSE),"unknown")</f>
        <v>Suffolk</v>
      </c>
      <c r="AI107" s="159" t="str">
        <f>IFERROR(VLOOKUP(Table1[[#This Row],[RespondentID]],'All Data'!$A108:$CN680,84,FALSE),"unknown")</f>
        <v>Nesconset, 11767</v>
      </c>
      <c r="AJ107" s="159" t="str">
        <f>IFERROR(VLOOKUP(Table1[[#This Row],[RespondentID]],'All Data'!$A108:$CN680,85,FALSE),"unknown")</f>
        <v>White/Caucasian</v>
      </c>
      <c r="AK107" s="159" t="str">
        <f>IFERROR(VLOOKUP(Table1[[#This Row],[RespondentID]],'All Data'!$A108:$CN680,86,FALSE),"unknown")</f>
        <v>No</v>
      </c>
      <c r="AL107" s="159" t="str">
        <f>IFERROR(VLOOKUP(Table1[[#This Row],[RespondentID]],'All Data'!$A108:$CN680,87,FALSE),"unknown")</f>
        <v xml:space="preserve">English </v>
      </c>
      <c r="AM107" s="159" t="str">
        <f>IFERROR(VLOOKUP(Table1[[#This Row],[RespondentID]],'All Data'!$A108:$CN680,88,FALSE),"unknown")</f>
        <v>$0-$19,999</v>
      </c>
      <c r="AN107" s="159" t="str">
        <f>IFERROR(VLOOKUP(Table1[[#This Row],[RespondentID]],'All Data'!$A108:$CN680,89,FALSE),"unknown")</f>
        <v>Some college</v>
      </c>
      <c r="AO107" s="159" t="str">
        <f>IFERROR(VLOOKUP(Table1[[#This Row],[RespondentID]],'All Data'!$A108:$CN680,90,FALSE),"unknown")</f>
        <v>Employed for wages</v>
      </c>
      <c r="AP107" s="159" t="str">
        <f>IFERROR(VLOOKUP(Table1[[#This Row],[RespondentID]],'All Data'!$A108:$CN680,91,FALSE),"unknown")</f>
        <v>Yes</v>
      </c>
      <c r="AQ107" s="159" t="str">
        <f>IFERROR(VLOOKUP(Table1[[#This Row],[RespondentID]],'All Data'!$A108:$CN680,92,FALSE),"unknown")</f>
        <v>No</v>
      </c>
    </row>
    <row r="108" spans="1:43" ht="16" x14ac:dyDescent="0.45">
      <c r="A108" s="6">
        <v>5665286065</v>
      </c>
      <c r="B108" s="6"/>
      <c r="C108" s="6"/>
      <c r="D108" s="6"/>
      <c r="E108" s="6" t="s">
        <v>34</v>
      </c>
      <c r="F108" s="6"/>
      <c r="G108" s="6"/>
      <c r="H108" s="6"/>
      <c r="I108" s="6" t="s">
        <v>38</v>
      </c>
      <c r="J108" s="6"/>
      <c r="K108" s="6" t="s">
        <v>40</v>
      </c>
      <c r="L108" s="9"/>
      <c r="M108" s="9">
        <f t="shared" ref="M108" si="544">COUNTA(B108:L108)</f>
        <v>3</v>
      </c>
      <c r="N108" s="9">
        <f t="shared" ref="N108" si="545">3/M108</f>
        <v>1</v>
      </c>
      <c r="O108" s="9"/>
      <c r="P108" s="9">
        <f t="shared" si="331"/>
        <v>0</v>
      </c>
      <c r="Q108" s="9">
        <f t="shared" si="332"/>
        <v>0</v>
      </c>
      <c r="R108" s="9">
        <f t="shared" si="333"/>
        <v>0</v>
      </c>
      <c r="S108" s="9">
        <f t="shared" si="334"/>
        <v>1</v>
      </c>
      <c r="T108" s="9">
        <f t="shared" si="335"/>
        <v>0</v>
      </c>
      <c r="U108" s="9">
        <f t="shared" si="336"/>
        <v>0</v>
      </c>
      <c r="V108" s="34">
        <f t="shared" si="337"/>
        <v>0</v>
      </c>
      <c r="W108" s="9">
        <f t="shared" si="338"/>
        <v>1</v>
      </c>
      <c r="X108" s="9">
        <f t="shared" si="339"/>
        <v>0</v>
      </c>
      <c r="Y108" s="9">
        <f t="shared" si="340"/>
        <v>1</v>
      </c>
      <c r="Z108" s="9"/>
      <c r="AA108" s="9"/>
      <c r="AB108" s="9">
        <f t="shared" ref="AB108" si="546">SUM(P108:Z108)</f>
        <v>3</v>
      </c>
      <c r="AC108" s="9">
        <f t="shared" ref="AC108" si="547">M108</f>
        <v>3</v>
      </c>
      <c r="AD108" s="9" t="str">
        <f t="shared" ref="AD108" si="548">IF(AB108=AC108,"Correct",IF(AB108=3,"Correct","Wrong"))</f>
        <v>Correct</v>
      </c>
      <c r="AE108" s="9"/>
      <c r="AF108" s="159" t="str">
        <f>IFERROR(VLOOKUP(Table1[[#This Row],[RespondentID]],'All Data'!$A109:$CN681,81,FALSE),"unknown")</f>
        <v>Female</v>
      </c>
      <c r="AG108" s="159">
        <f>IFERROR(VLOOKUP(Table1[[#This Row],[RespondentID]],'All Data'!$A109:$CN681,82,FALSE),"unknown")</f>
        <v>60</v>
      </c>
      <c r="AH108" s="159" t="str">
        <f>IFERROR(VLOOKUP(Table1[[#This Row],[RespondentID]],'All Data'!$A109:$CN681,83,FALSE),"unknown")</f>
        <v>Suffolk</v>
      </c>
      <c r="AI108" s="159" t="str">
        <f>IFERROR(VLOOKUP(Table1[[#This Row],[RespondentID]],'All Data'!$A109:$CN681,84,FALSE),"unknown")</f>
        <v>Mount Sinai, 11766</v>
      </c>
      <c r="AJ108" s="159" t="str">
        <f>IFERROR(VLOOKUP(Table1[[#This Row],[RespondentID]],'All Data'!$A109:$CN681,85,FALSE),"unknown")</f>
        <v>White/Caucasian</v>
      </c>
      <c r="AK108" s="159" t="str">
        <f>IFERROR(VLOOKUP(Table1[[#This Row],[RespondentID]],'All Data'!$A109:$CN681,86,FALSE),"unknown")</f>
        <v>No</v>
      </c>
      <c r="AL108" s="159" t="str">
        <f>IFERROR(VLOOKUP(Table1[[#This Row],[RespondentID]],'All Data'!$A109:$CN681,87,FALSE),"unknown")</f>
        <v xml:space="preserve">English </v>
      </c>
      <c r="AM108" s="159" t="str">
        <f>IFERROR(VLOOKUP(Table1[[#This Row],[RespondentID]],'All Data'!$A109:$CN681,88,FALSE),"unknown")</f>
        <v>Over $125,000</v>
      </c>
      <c r="AN108" s="159" t="str">
        <f>IFERROR(VLOOKUP(Table1[[#This Row],[RespondentID]],'All Data'!$A109:$CN681,89,FALSE),"unknown")</f>
        <v>Graduate school</v>
      </c>
      <c r="AO108" s="159" t="str">
        <f>IFERROR(VLOOKUP(Table1[[#This Row],[RespondentID]],'All Data'!$A109:$CN681,90,FALSE),"unknown")</f>
        <v>Retired</v>
      </c>
      <c r="AP108" s="159" t="str">
        <f>IFERROR(VLOOKUP(Table1[[#This Row],[RespondentID]],'All Data'!$A109:$CN681,91,FALSE),"unknown")</f>
        <v>Yes</v>
      </c>
      <c r="AQ108" s="159" t="str">
        <f>IFERROR(VLOOKUP(Table1[[#This Row],[RespondentID]],'All Data'!$A109:$CN681,92,FALSE),"unknown")</f>
        <v>Yes</v>
      </c>
    </row>
    <row r="109" spans="1:43" ht="16" x14ac:dyDescent="0.45">
      <c r="A109" s="6">
        <v>5664588025</v>
      </c>
      <c r="B109" s="6"/>
      <c r="C109" s="6"/>
      <c r="D109" s="6" t="s">
        <v>33</v>
      </c>
      <c r="E109" s="6"/>
      <c r="F109" s="6"/>
      <c r="G109" s="6"/>
      <c r="H109" s="6"/>
      <c r="I109" s="6" t="s">
        <v>38</v>
      </c>
      <c r="J109" s="6"/>
      <c r="K109" s="6"/>
      <c r="L109" s="10"/>
      <c r="M109" s="10">
        <f t="shared" ref="M109" si="549">COUNTA(B109:L109)</f>
        <v>2</v>
      </c>
      <c r="N109" s="10">
        <f t="shared" ref="N109" si="550">3/M109</f>
        <v>1.5</v>
      </c>
      <c r="O109" s="10"/>
      <c r="P109" s="10">
        <f t="shared" si="331"/>
        <v>0</v>
      </c>
      <c r="Q109" s="10">
        <f t="shared" si="332"/>
        <v>0</v>
      </c>
      <c r="R109" s="10">
        <f t="shared" si="333"/>
        <v>1</v>
      </c>
      <c r="S109" s="10">
        <f t="shared" si="334"/>
        <v>0</v>
      </c>
      <c r="T109" s="10">
        <f t="shared" si="335"/>
        <v>0</v>
      </c>
      <c r="U109" s="10">
        <f t="shared" si="336"/>
        <v>0</v>
      </c>
      <c r="V109" s="34">
        <f t="shared" si="337"/>
        <v>0</v>
      </c>
      <c r="W109" s="10">
        <f t="shared" si="338"/>
        <v>1</v>
      </c>
      <c r="X109" s="10">
        <f t="shared" si="339"/>
        <v>0</v>
      </c>
      <c r="Y109" s="10">
        <f t="shared" si="340"/>
        <v>0</v>
      </c>
      <c r="Z109" s="10"/>
      <c r="AA109" s="10"/>
      <c r="AB109" s="10">
        <f t="shared" ref="AB109" si="551">SUM(P109:Z109)</f>
        <v>2</v>
      </c>
      <c r="AC109" s="10">
        <f t="shared" ref="AC109" si="552">M109</f>
        <v>2</v>
      </c>
      <c r="AD109" s="10" t="str">
        <f t="shared" ref="AD109" si="553">IF(AB109=AC109,"Correct",IF(AB109=3,"Correct","Wrong"))</f>
        <v>Correct</v>
      </c>
      <c r="AE109" s="10"/>
      <c r="AF109" s="159" t="str">
        <f>IFERROR(VLOOKUP(Table1[[#This Row],[RespondentID]],'All Data'!$A110:$CN682,81,FALSE),"unknown")</f>
        <v>Female</v>
      </c>
      <c r="AG109" s="159">
        <f>IFERROR(VLOOKUP(Table1[[#This Row],[RespondentID]],'All Data'!$A110:$CN682,82,FALSE),"unknown")</f>
        <v>62</v>
      </c>
      <c r="AH109" s="159" t="str">
        <f>IFERROR(VLOOKUP(Table1[[#This Row],[RespondentID]],'All Data'!$A110:$CN682,83,FALSE),"unknown")</f>
        <v>Nassau</v>
      </c>
      <c r="AI109" s="159" t="str">
        <f>IFERROR(VLOOKUP(Table1[[#This Row],[RespondentID]],'All Data'!$A110:$CN682,84,FALSE),"unknown")</f>
        <v>Glen Cove, 11542</v>
      </c>
      <c r="AJ109" s="159" t="str">
        <f>IFERROR(VLOOKUP(Table1[[#This Row],[RespondentID]],'All Data'!$A110:$CN682,85,FALSE),"unknown")</f>
        <v>White/Caucasian</v>
      </c>
      <c r="AK109" s="159" t="str">
        <f>IFERROR(VLOOKUP(Table1[[#This Row],[RespondentID]],'All Data'!$A110:$CN682,86,FALSE),"unknown")</f>
        <v>No</v>
      </c>
      <c r="AL109" s="159" t="str">
        <f>IFERROR(VLOOKUP(Table1[[#This Row],[RespondentID]],'All Data'!$A110:$CN682,87,FALSE),"unknown")</f>
        <v xml:space="preserve">English </v>
      </c>
      <c r="AM109" s="159" t="str">
        <f>IFERROR(VLOOKUP(Table1[[#This Row],[RespondentID]],'All Data'!$A110:$CN682,88,FALSE),"unknown")</f>
        <v>Over $125,000</v>
      </c>
      <c r="AN109" s="159" t="str">
        <f>IFERROR(VLOOKUP(Table1[[#This Row],[RespondentID]],'All Data'!$A110:$CN682,89,FALSE),"unknown")</f>
        <v>Graduate school</v>
      </c>
      <c r="AO109" s="159" t="str">
        <f>IFERROR(VLOOKUP(Table1[[#This Row],[RespondentID]],'All Data'!$A110:$CN682,90,FALSE),"unknown")</f>
        <v>Employed for wages</v>
      </c>
      <c r="AP109" s="159" t="str">
        <f>IFERROR(VLOOKUP(Table1[[#This Row],[RespondentID]],'All Data'!$A110:$CN682,91,FALSE),"unknown")</f>
        <v>Yes</v>
      </c>
      <c r="AQ109" s="159" t="str">
        <f>IFERROR(VLOOKUP(Table1[[#This Row],[RespondentID]],'All Data'!$A110:$CN682,92,FALSE),"unknown")</f>
        <v>Yes</v>
      </c>
    </row>
    <row r="110" spans="1:43" ht="16" x14ac:dyDescent="0.45">
      <c r="A110" s="6">
        <v>5664331367</v>
      </c>
      <c r="B110" s="6"/>
      <c r="C110" s="6"/>
      <c r="D110" s="6" t="s">
        <v>33</v>
      </c>
      <c r="E110" s="6" t="s">
        <v>34</v>
      </c>
      <c r="F110" s="6"/>
      <c r="G110" s="6"/>
      <c r="H110" s="6"/>
      <c r="I110" s="6" t="s">
        <v>38</v>
      </c>
      <c r="J110" s="6"/>
      <c r="K110" s="6"/>
      <c r="L110" s="9"/>
      <c r="M110" s="9">
        <f t="shared" ref="M110" si="554">COUNTA(B110:L110)</f>
        <v>3</v>
      </c>
      <c r="N110" s="9">
        <f t="shared" ref="N110" si="555">3/M110</f>
        <v>1</v>
      </c>
      <c r="O110" s="9"/>
      <c r="P110" s="9">
        <f t="shared" si="331"/>
        <v>0</v>
      </c>
      <c r="Q110" s="9">
        <f t="shared" si="332"/>
        <v>0</v>
      </c>
      <c r="R110" s="9">
        <f t="shared" si="333"/>
        <v>1</v>
      </c>
      <c r="S110" s="9">
        <f t="shared" si="334"/>
        <v>1</v>
      </c>
      <c r="T110" s="9">
        <f t="shared" si="335"/>
        <v>0</v>
      </c>
      <c r="U110" s="9">
        <f t="shared" si="336"/>
        <v>0</v>
      </c>
      <c r="V110" s="34">
        <f t="shared" si="337"/>
        <v>0</v>
      </c>
      <c r="W110" s="9">
        <f t="shared" si="338"/>
        <v>1</v>
      </c>
      <c r="X110" s="9">
        <f t="shared" si="339"/>
        <v>0</v>
      </c>
      <c r="Y110" s="9">
        <f t="shared" si="340"/>
        <v>0</v>
      </c>
      <c r="Z110" s="9"/>
      <c r="AA110" s="9"/>
      <c r="AB110" s="9">
        <f t="shared" ref="AB110" si="556">SUM(P110:Z110)</f>
        <v>3</v>
      </c>
      <c r="AC110" s="9">
        <f t="shared" ref="AC110" si="557">M110</f>
        <v>3</v>
      </c>
      <c r="AD110" s="9" t="str">
        <f t="shared" ref="AD110" si="558">IF(AB110=AC110,"Correct",IF(AB110=3,"Correct","Wrong"))</f>
        <v>Correct</v>
      </c>
      <c r="AE110" s="9"/>
      <c r="AF110" s="159" t="str">
        <f>IFERROR(VLOOKUP(Table1[[#This Row],[RespondentID]],'All Data'!$A111:$CN683,81,FALSE),"unknown")</f>
        <v>Male</v>
      </c>
      <c r="AG110" s="159">
        <f>IFERROR(VLOOKUP(Table1[[#This Row],[RespondentID]],'All Data'!$A111:$CN683,82,FALSE),"unknown")</f>
        <v>29</v>
      </c>
      <c r="AH110" s="159" t="str">
        <f>IFERROR(VLOOKUP(Table1[[#This Row],[RespondentID]],'All Data'!$A111:$CN683,83,FALSE),"unknown")</f>
        <v>Nassau</v>
      </c>
      <c r="AI110" s="159" t="str">
        <f>IFERROR(VLOOKUP(Table1[[#This Row],[RespondentID]],'All Data'!$A111:$CN683,84,FALSE),"unknown")</f>
        <v>Plainview, 11803</v>
      </c>
      <c r="AJ110" s="159" t="str">
        <f>IFERROR(VLOOKUP(Table1[[#This Row],[RespondentID]],'All Data'!$A111:$CN683,85,FALSE),"unknown")</f>
        <v>White/Caucasian</v>
      </c>
      <c r="AK110" s="159" t="str">
        <f>IFERROR(VLOOKUP(Table1[[#This Row],[RespondentID]],'All Data'!$A111:$CN683,86,FALSE),"unknown")</f>
        <v>No</v>
      </c>
      <c r="AL110" s="159" t="str">
        <f>IFERROR(VLOOKUP(Table1[[#This Row],[RespondentID]],'All Data'!$A111:$CN683,87,FALSE),"unknown")</f>
        <v xml:space="preserve">English </v>
      </c>
      <c r="AM110" s="159" t="str">
        <f>IFERROR(VLOOKUP(Table1[[#This Row],[RespondentID]],'All Data'!$A111:$CN683,88,FALSE),"unknown")</f>
        <v>Over $125,000</v>
      </c>
      <c r="AN110" s="159" t="str">
        <f>IFERROR(VLOOKUP(Table1[[#This Row],[RespondentID]],'All Data'!$A111:$CN683,89,FALSE),"unknown")</f>
        <v>Graduate school</v>
      </c>
      <c r="AO110" s="159" t="str">
        <f>IFERROR(VLOOKUP(Table1[[#This Row],[RespondentID]],'All Data'!$A111:$CN683,90,FALSE),"unknown")</f>
        <v>Student</v>
      </c>
      <c r="AP110" s="159" t="str">
        <f>IFERROR(VLOOKUP(Table1[[#This Row],[RespondentID]],'All Data'!$A111:$CN683,91,FALSE),"unknown")</f>
        <v>Yes</v>
      </c>
      <c r="AQ110" s="159" t="str">
        <f>IFERROR(VLOOKUP(Table1[[#This Row],[RespondentID]],'All Data'!$A111:$CN683,92,FALSE),"unknown")</f>
        <v>Yes</v>
      </c>
    </row>
    <row r="111" spans="1:43" ht="16" x14ac:dyDescent="0.45">
      <c r="A111" s="6">
        <v>5664163577</v>
      </c>
      <c r="B111" s="6" t="s">
        <v>31</v>
      </c>
      <c r="C111" s="6"/>
      <c r="D111" s="6"/>
      <c r="E111" s="6"/>
      <c r="F111" s="6"/>
      <c r="G111" s="6"/>
      <c r="H111" s="6" t="s">
        <v>37</v>
      </c>
      <c r="I111" s="6" t="s">
        <v>38</v>
      </c>
      <c r="J111" s="6"/>
      <c r="K111" s="6"/>
      <c r="L111" s="10"/>
      <c r="M111" s="10">
        <f t="shared" ref="M111" si="559">COUNTA(B111:L111)</f>
        <v>3</v>
      </c>
      <c r="N111" s="10">
        <f t="shared" ref="N111" si="560">3/M111</f>
        <v>1</v>
      </c>
      <c r="O111" s="10"/>
      <c r="P111" s="10">
        <f t="shared" si="331"/>
        <v>1</v>
      </c>
      <c r="Q111" s="10">
        <f t="shared" si="332"/>
        <v>0</v>
      </c>
      <c r="R111" s="10">
        <f t="shared" si="333"/>
        <v>0</v>
      </c>
      <c r="S111" s="10">
        <f t="shared" si="334"/>
        <v>0</v>
      </c>
      <c r="T111" s="10">
        <f t="shared" si="335"/>
        <v>0</v>
      </c>
      <c r="U111" s="10">
        <f t="shared" si="336"/>
        <v>0</v>
      </c>
      <c r="V111" s="34">
        <f t="shared" si="337"/>
        <v>1</v>
      </c>
      <c r="W111" s="10">
        <f t="shared" si="338"/>
        <v>1</v>
      </c>
      <c r="X111" s="10">
        <f t="shared" si="339"/>
        <v>0</v>
      </c>
      <c r="Y111" s="10">
        <f t="shared" si="340"/>
        <v>0</v>
      </c>
      <c r="Z111" s="10"/>
      <c r="AA111" s="10"/>
      <c r="AB111" s="10">
        <f t="shared" ref="AB111" si="561">SUM(P111:Z111)</f>
        <v>3</v>
      </c>
      <c r="AC111" s="10">
        <f t="shared" ref="AC111" si="562">M111</f>
        <v>3</v>
      </c>
      <c r="AD111" s="10" t="str">
        <f t="shared" ref="AD111" si="563">IF(AB111=AC111,"Correct",IF(AB111=3,"Correct","Wrong"))</f>
        <v>Correct</v>
      </c>
      <c r="AE111" s="10"/>
      <c r="AF111" s="159" t="str">
        <f>IFERROR(VLOOKUP(Table1[[#This Row],[RespondentID]],'All Data'!$A112:$CN684,81,FALSE),"unknown")</f>
        <v>Female</v>
      </c>
      <c r="AG111" s="159">
        <f>IFERROR(VLOOKUP(Table1[[#This Row],[RespondentID]],'All Data'!$A112:$CN684,82,FALSE),"unknown")</f>
        <v>25</v>
      </c>
      <c r="AH111" s="159" t="str">
        <f>IFERROR(VLOOKUP(Table1[[#This Row],[RespondentID]],'All Data'!$A112:$CN684,83,FALSE),"unknown")</f>
        <v>Nassau</v>
      </c>
      <c r="AI111" s="159" t="str">
        <f>IFERROR(VLOOKUP(Table1[[#This Row],[RespondentID]],'All Data'!$A112:$CN684,84,FALSE),"unknown")</f>
        <v>Argo Village, 11003</v>
      </c>
      <c r="AJ111" s="159">
        <f>IFERROR(VLOOKUP(Table1[[#This Row],[RespondentID]],'All Data'!$A112:$CN684,85,FALSE),"unknown")</f>
        <v>0</v>
      </c>
      <c r="AK111" s="159">
        <f>IFERROR(VLOOKUP(Table1[[#This Row],[RespondentID]],'All Data'!$A112:$CN684,86,FALSE),"unknown")</f>
        <v>0</v>
      </c>
      <c r="AL111" s="159" t="str">
        <f>IFERROR(VLOOKUP(Table1[[#This Row],[RespondentID]],'All Data'!$A112:$CN684,87,FALSE),"unknown")</f>
        <v xml:space="preserve"> </v>
      </c>
      <c r="AM111" s="159">
        <f>IFERROR(VLOOKUP(Table1[[#This Row],[RespondentID]],'All Data'!$A112:$CN684,88,FALSE),"unknown")</f>
        <v>0</v>
      </c>
      <c r="AN111" s="159">
        <f>IFERROR(VLOOKUP(Table1[[#This Row],[RespondentID]],'All Data'!$A112:$CN684,89,FALSE),"unknown")</f>
        <v>0</v>
      </c>
      <c r="AO111" s="159">
        <f>IFERROR(VLOOKUP(Table1[[#This Row],[RespondentID]],'All Data'!$A112:$CN684,90,FALSE),"unknown")</f>
        <v>0</v>
      </c>
      <c r="AP111" s="159">
        <f>IFERROR(VLOOKUP(Table1[[#This Row],[RespondentID]],'All Data'!$A112:$CN684,91,FALSE),"unknown")</f>
        <v>0</v>
      </c>
      <c r="AQ111" s="159">
        <f>IFERROR(VLOOKUP(Table1[[#This Row],[RespondentID]],'All Data'!$A112:$CN684,92,FALSE),"unknown")</f>
        <v>0</v>
      </c>
    </row>
    <row r="112" spans="1:43" ht="16" x14ac:dyDescent="0.45">
      <c r="A112" s="6">
        <v>5659726656</v>
      </c>
      <c r="B112" s="6"/>
      <c r="C112" s="6"/>
      <c r="D112" s="6"/>
      <c r="E112" s="6"/>
      <c r="F112" s="6"/>
      <c r="G112" s="6"/>
      <c r="H112" s="6"/>
      <c r="I112" s="6" t="s">
        <v>38</v>
      </c>
      <c r="J112" s="6"/>
      <c r="K112" s="6" t="s">
        <v>40</v>
      </c>
      <c r="L112" s="9"/>
      <c r="M112" s="9">
        <f t="shared" ref="M112" si="564">COUNTA(B112:L112)</f>
        <v>2</v>
      </c>
      <c r="N112" s="9">
        <f t="shared" ref="N112" si="565">3/M112</f>
        <v>1.5</v>
      </c>
      <c r="O112" s="9"/>
      <c r="P112" s="9">
        <f t="shared" si="331"/>
        <v>0</v>
      </c>
      <c r="Q112" s="9">
        <f t="shared" si="332"/>
        <v>0</v>
      </c>
      <c r="R112" s="9">
        <f t="shared" si="333"/>
        <v>0</v>
      </c>
      <c r="S112" s="9">
        <f t="shared" si="334"/>
        <v>0</v>
      </c>
      <c r="T112" s="9">
        <f t="shared" si="335"/>
        <v>0</v>
      </c>
      <c r="U112" s="9">
        <f t="shared" si="336"/>
        <v>0</v>
      </c>
      <c r="V112" s="34">
        <f t="shared" si="337"/>
        <v>0</v>
      </c>
      <c r="W112" s="9">
        <f t="shared" si="338"/>
        <v>1</v>
      </c>
      <c r="X112" s="9">
        <f t="shared" si="339"/>
        <v>0</v>
      </c>
      <c r="Y112" s="9">
        <f t="shared" si="340"/>
        <v>1</v>
      </c>
      <c r="Z112" s="9"/>
      <c r="AA112" s="9"/>
      <c r="AB112" s="9">
        <f t="shared" ref="AB112" si="566">SUM(P112:Z112)</f>
        <v>2</v>
      </c>
      <c r="AC112" s="9">
        <f t="shared" ref="AC112" si="567">M112</f>
        <v>2</v>
      </c>
      <c r="AD112" s="9" t="str">
        <f t="shared" ref="AD112" si="568">IF(AB112=AC112,"Correct",IF(AB112=3,"Correct","Wrong"))</f>
        <v>Correct</v>
      </c>
      <c r="AE112" s="9"/>
      <c r="AF112" s="159" t="str">
        <f>IFERROR(VLOOKUP(Table1[[#This Row],[RespondentID]],'All Data'!$A113:$CN685,81,FALSE),"unknown")</f>
        <v>Female</v>
      </c>
      <c r="AG112" s="159">
        <f>IFERROR(VLOOKUP(Table1[[#This Row],[RespondentID]],'All Data'!$A113:$CN685,82,FALSE),"unknown")</f>
        <v>41</v>
      </c>
      <c r="AH112" s="159" t="str">
        <f>IFERROR(VLOOKUP(Table1[[#This Row],[RespondentID]],'All Data'!$A113:$CN685,83,FALSE),"unknown")</f>
        <v>Suffolk</v>
      </c>
      <c r="AI112" s="159" t="str">
        <f>IFERROR(VLOOKUP(Table1[[#This Row],[RespondentID]],'All Data'!$A113:$CN685,84,FALSE),"unknown")</f>
        <v>Nesconset, 11767</v>
      </c>
      <c r="AJ112" s="159" t="str">
        <f>IFERROR(VLOOKUP(Table1[[#This Row],[RespondentID]],'All Data'!$A113:$CN685,85,FALSE),"unknown")</f>
        <v>White/Caucasian</v>
      </c>
      <c r="AK112" s="159" t="str">
        <f>IFERROR(VLOOKUP(Table1[[#This Row],[RespondentID]],'All Data'!$A113:$CN685,86,FALSE),"unknown")</f>
        <v>No</v>
      </c>
      <c r="AL112" s="159" t="str">
        <f>IFERROR(VLOOKUP(Table1[[#This Row],[RespondentID]],'All Data'!$A113:$CN685,87,FALSE),"unknown")</f>
        <v xml:space="preserve">English </v>
      </c>
      <c r="AM112" s="159" t="str">
        <f>IFERROR(VLOOKUP(Table1[[#This Row],[RespondentID]],'All Data'!$A113:$CN685,88,FALSE),"unknown")</f>
        <v>$0-$19,999</v>
      </c>
      <c r="AN112" s="159" t="str">
        <f>IFERROR(VLOOKUP(Table1[[#This Row],[RespondentID]],'All Data'!$A113:$CN685,89,FALSE),"unknown")</f>
        <v>Some high school</v>
      </c>
      <c r="AO112" s="159" t="str">
        <f>IFERROR(VLOOKUP(Table1[[#This Row],[RespondentID]],'All Data'!$A113:$CN685,90,FALSE),"unknown")</f>
        <v>Employed for wages</v>
      </c>
      <c r="AP112" s="159" t="str">
        <f>IFERROR(VLOOKUP(Table1[[#This Row],[RespondentID]],'All Data'!$A113:$CN685,91,FALSE),"unknown")</f>
        <v>Yes</v>
      </c>
      <c r="AQ112" s="159" t="str">
        <f>IFERROR(VLOOKUP(Table1[[#This Row],[RespondentID]],'All Data'!$A113:$CN685,92,FALSE),"unknown")</f>
        <v>Yes</v>
      </c>
    </row>
    <row r="113" spans="1:43" ht="16" x14ac:dyDescent="0.45">
      <c r="A113" s="6">
        <v>5659725706</v>
      </c>
      <c r="B113" s="6"/>
      <c r="C113" s="6"/>
      <c r="D113" s="6"/>
      <c r="E113" s="6"/>
      <c r="F113" s="6"/>
      <c r="G113" s="6"/>
      <c r="H113" s="6"/>
      <c r="I113" s="6" t="s">
        <v>38</v>
      </c>
      <c r="J113" s="6"/>
      <c r="K113" s="6" t="s">
        <v>40</v>
      </c>
      <c r="L113" s="10"/>
      <c r="M113" s="10">
        <f t="shared" ref="M113" si="569">COUNTA(B113:L113)</f>
        <v>2</v>
      </c>
      <c r="N113" s="10">
        <f t="shared" ref="N113" si="570">3/M113</f>
        <v>1.5</v>
      </c>
      <c r="O113" s="10"/>
      <c r="P113" s="10">
        <f t="shared" si="331"/>
        <v>0</v>
      </c>
      <c r="Q113" s="10">
        <f t="shared" si="332"/>
        <v>0</v>
      </c>
      <c r="R113" s="10">
        <f t="shared" si="333"/>
        <v>0</v>
      </c>
      <c r="S113" s="10">
        <f t="shared" si="334"/>
        <v>0</v>
      </c>
      <c r="T113" s="10">
        <f t="shared" si="335"/>
        <v>0</v>
      </c>
      <c r="U113" s="10">
        <f t="shared" si="336"/>
        <v>0</v>
      </c>
      <c r="V113" s="34">
        <f t="shared" si="337"/>
        <v>0</v>
      </c>
      <c r="W113" s="10">
        <f t="shared" si="338"/>
        <v>1</v>
      </c>
      <c r="X113" s="10">
        <f t="shared" si="339"/>
        <v>0</v>
      </c>
      <c r="Y113" s="10">
        <f t="shared" si="340"/>
        <v>1</v>
      </c>
      <c r="Z113" s="10"/>
      <c r="AA113" s="10"/>
      <c r="AB113" s="10">
        <f t="shared" ref="AB113" si="571">SUM(P113:Z113)</f>
        <v>2</v>
      </c>
      <c r="AC113" s="10">
        <f t="shared" ref="AC113" si="572">M113</f>
        <v>2</v>
      </c>
      <c r="AD113" s="10" t="str">
        <f t="shared" ref="AD113" si="573">IF(AB113=AC113,"Correct",IF(AB113=3,"Correct","Wrong"))</f>
        <v>Correct</v>
      </c>
      <c r="AE113" s="10"/>
      <c r="AF113" s="159" t="str">
        <f>IFERROR(VLOOKUP(Table1[[#This Row],[RespondentID]],'All Data'!$A114:$CN686,81,FALSE),"unknown")</f>
        <v>Female</v>
      </c>
      <c r="AG113" s="159">
        <f>IFERROR(VLOOKUP(Table1[[#This Row],[RespondentID]],'All Data'!$A114:$CN686,82,FALSE),"unknown")</f>
        <v>41</v>
      </c>
      <c r="AH113" s="159" t="str">
        <f>IFERROR(VLOOKUP(Table1[[#This Row],[RespondentID]],'All Data'!$A114:$CN686,83,FALSE),"unknown")</f>
        <v>Suffolk</v>
      </c>
      <c r="AI113" s="159" t="str">
        <f>IFERROR(VLOOKUP(Table1[[#This Row],[RespondentID]],'All Data'!$A114:$CN686,84,FALSE),"unknown")</f>
        <v>Nesconset, 11767</v>
      </c>
      <c r="AJ113" s="159">
        <f>IFERROR(VLOOKUP(Table1[[#This Row],[RespondentID]],'All Data'!$A114:$CN686,85,FALSE),"unknown")</f>
        <v>0</v>
      </c>
      <c r="AK113" s="159">
        <f>IFERROR(VLOOKUP(Table1[[#This Row],[RespondentID]],'All Data'!$A114:$CN686,86,FALSE),"unknown")</f>
        <v>0</v>
      </c>
      <c r="AL113" s="159" t="str">
        <f>IFERROR(VLOOKUP(Table1[[#This Row],[RespondentID]],'All Data'!$A114:$CN686,87,FALSE),"unknown")</f>
        <v xml:space="preserve"> </v>
      </c>
      <c r="AM113" s="159">
        <f>IFERROR(VLOOKUP(Table1[[#This Row],[RespondentID]],'All Data'!$A114:$CN686,88,FALSE),"unknown")</f>
        <v>0</v>
      </c>
      <c r="AN113" s="159">
        <f>IFERROR(VLOOKUP(Table1[[#This Row],[RespondentID]],'All Data'!$A114:$CN686,89,FALSE),"unknown")</f>
        <v>0</v>
      </c>
      <c r="AO113" s="159">
        <f>IFERROR(VLOOKUP(Table1[[#This Row],[RespondentID]],'All Data'!$A114:$CN686,90,FALSE),"unknown")</f>
        <v>0</v>
      </c>
      <c r="AP113" s="159">
        <f>IFERROR(VLOOKUP(Table1[[#This Row],[RespondentID]],'All Data'!$A114:$CN686,91,FALSE),"unknown")</f>
        <v>0</v>
      </c>
      <c r="AQ113" s="159">
        <f>IFERROR(VLOOKUP(Table1[[#This Row],[RespondentID]],'All Data'!$A114:$CN686,92,FALSE),"unknown")</f>
        <v>0</v>
      </c>
    </row>
    <row r="114" spans="1:43" ht="16" x14ac:dyDescent="0.45">
      <c r="A114" s="6">
        <v>5659723675</v>
      </c>
      <c r="B114" s="6"/>
      <c r="C114" s="6" t="s">
        <v>32</v>
      </c>
      <c r="D114" s="6"/>
      <c r="E114" s="6"/>
      <c r="F114" s="6"/>
      <c r="G114" s="6"/>
      <c r="H114" s="6"/>
      <c r="I114" s="6"/>
      <c r="J114" s="6" t="s">
        <v>39</v>
      </c>
      <c r="K114" s="6"/>
      <c r="L114" s="9"/>
      <c r="M114" s="9">
        <f t="shared" ref="M114" si="574">COUNTA(B114:L114)</f>
        <v>2</v>
      </c>
      <c r="N114" s="9">
        <f t="shared" ref="N114" si="575">3/M114</f>
        <v>1.5</v>
      </c>
      <c r="O114" s="9"/>
      <c r="P114" s="9">
        <f t="shared" si="331"/>
        <v>0</v>
      </c>
      <c r="Q114" s="9">
        <f t="shared" si="332"/>
        <v>1</v>
      </c>
      <c r="R114" s="9">
        <f t="shared" si="333"/>
        <v>0</v>
      </c>
      <c r="S114" s="9">
        <f t="shared" si="334"/>
        <v>0</v>
      </c>
      <c r="T114" s="9">
        <f t="shared" si="335"/>
        <v>0</v>
      </c>
      <c r="U114" s="9">
        <f t="shared" si="336"/>
        <v>0</v>
      </c>
      <c r="V114" s="34">
        <f t="shared" si="337"/>
        <v>0</v>
      </c>
      <c r="W114" s="9">
        <f t="shared" si="338"/>
        <v>0</v>
      </c>
      <c r="X114" s="9">
        <f t="shared" si="339"/>
        <v>1</v>
      </c>
      <c r="Y114" s="9">
        <f t="shared" si="340"/>
        <v>0</v>
      </c>
      <c r="Z114" s="9"/>
      <c r="AA114" s="9"/>
      <c r="AB114" s="9">
        <f t="shared" ref="AB114" si="576">SUM(P114:Z114)</f>
        <v>2</v>
      </c>
      <c r="AC114" s="9">
        <f t="shared" ref="AC114" si="577">M114</f>
        <v>2</v>
      </c>
      <c r="AD114" s="9" t="str">
        <f t="shared" ref="AD114" si="578">IF(AB114=AC114,"Correct",IF(AB114=3,"Correct","Wrong"))</f>
        <v>Correct</v>
      </c>
      <c r="AE114" s="9"/>
      <c r="AF114" s="159" t="str">
        <f>IFERROR(VLOOKUP(Table1[[#This Row],[RespondentID]],'All Data'!$A115:$CN687,81,FALSE),"unknown")</f>
        <v>Female</v>
      </c>
      <c r="AG114" s="159">
        <f>IFERROR(VLOOKUP(Table1[[#This Row],[RespondentID]],'All Data'!$A115:$CN687,82,FALSE),"unknown")</f>
        <v>41</v>
      </c>
      <c r="AH114" s="159" t="str">
        <f>IFERROR(VLOOKUP(Table1[[#This Row],[RespondentID]],'All Data'!$A115:$CN687,83,FALSE),"unknown")</f>
        <v>Suffolk</v>
      </c>
      <c r="AI114" s="159" t="str">
        <f>IFERROR(VLOOKUP(Table1[[#This Row],[RespondentID]],'All Data'!$A115:$CN687,84,FALSE),"unknown")</f>
        <v>Nesconset, 11767</v>
      </c>
      <c r="AJ114" s="159">
        <f>IFERROR(VLOOKUP(Table1[[#This Row],[RespondentID]],'All Data'!$A115:$CN687,85,FALSE),"unknown")</f>
        <v>0</v>
      </c>
      <c r="AK114" s="159">
        <f>IFERROR(VLOOKUP(Table1[[#This Row],[RespondentID]],'All Data'!$A115:$CN687,86,FALSE),"unknown")</f>
        <v>0</v>
      </c>
      <c r="AL114" s="159" t="str">
        <f>IFERROR(VLOOKUP(Table1[[#This Row],[RespondentID]],'All Data'!$A115:$CN687,87,FALSE),"unknown")</f>
        <v xml:space="preserve"> </v>
      </c>
      <c r="AM114" s="159">
        <f>IFERROR(VLOOKUP(Table1[[#This Row],[RespondentID]],'All Data'!$A115:$CN687,88,FALSE),"unknown")</f>
        <v>0</v>
      </c>
      <c r="AN114" s="159">
        <f>IFERROR(VLOOKUP(Table1[[#This Row],[RespondentID]],'All Data'!$A115:$CN687,89,FALSE),"unknown")</f>
        <v>0</v>
      </c>
      <c r="AO114" s="159">
        <f>IFERROR(VLOOKUP(Table1[[#This Row],[RespondentID]],'All Data'!$A115:$CN687,90,FALSE),"unknown")</f>
        <v>0</v>
      </c>
      <c r="AP114" s="159">
        <f>IFERROR(VLOOKUP(Table1[[#This Row],[RespondentID]],'All Data'!$A115:$CN687,91,FALSE),"unknown")</f>
        <v>0</v>
      </c>
      <c r="AQ114" s="159">
        <f>IFERROR(VLOOKUP(Table1[[#This Row],[RespondentID]],'All Data'!$A115:$CN687,92,FALSE),"unknown")</f>
        <v>0</v>
      </c>
    </row>
    <row r="115" spans="1:43" ht="16" x14ac:dyDescent="0.45">
      <c r="A115" s="6">
        <v>5658621038</v>
      </c>
      <c r="B115" s="6" t="s">
        <v>31</v>
      </c>
      <c r="C115" s="6"/>
      <c r="D115" s="6"/>
      <c r="E115" s="6"/>
      <c r="F115" s="6"/>
      <c r="G115" s="6"/>
      <c r="H115" s="6"/>
      <c r="I115" s="6"/>
      <c r="J115" s="6"/>
      <c r="K115" s="6"/>
      <c r="L115" s="10"/>
      <c r="M115" s="10">
        <f t="shared" ref="M115" si="579">COUNTA(B115:L115)</f>
        <v>1</v>
      </c>
      <c r="N115" s="10">
        <f t="shared" ref="N115" si="580">3/M115</f>
        <v>3</v>
      </c>
      <c r="O115" s="10"/>
      <c r="P115" s="10">
        <f t="shared" si="331"/>
        <v>1</v>
      </c>
      <c r="Q115" s="10">
        <f t="shared" si="332"/>
        <v>0</v>
      </c>
      <c r="R115" s="10">
        <f t="shared" si="333"/>
        <v>0</v>
      </c>
      <c r="S115" s="10">
        <f t="shared" si="334"/>
        <v>0</v>
      </c>
      <c r="T115" s="10">
        <f t="shared" si="335"/>
        <v>0</v>
      </c>
      <c r="U115" s="10">
        <f t="shared" si="336"/>
        <v>0</v>
      </c>
      <c r="V115" s="34">
        <f t="shared" si="337"/>
        <v>0</v>
      </c>
      <c r="W115" s="10">
        <f t="shared" si="338"/>
        <v>0</v>
      </c>
      <c r="X115" s="10">
        <f t="shared" si="339"/>
        <v>0</v>
      </c>
      <c r="Y115" s="10">
        <f t="shared" si="340"/>
        <v>0</v>
      </c>
      <c r="Z115" s="10"/>
      <c r="AA115" s="10"/>
      <c r="AB115" s="10">
        <f t="shared" ref="AB115" si="581">SUM(P115:Z115)</f>
        <v>1</v>
      </c>
      <c r="AC115" s="10">
        <f t="shared" ref="AC115" si="582">M115</f>
        <v>1</v>
      </c>
      <c r="AD115" s="10" t="str">
        <f t="shared" ref="AD115" si="583">IF(AB115=AC115,"Correct",IF(AB115=3,"Correct","Wrong"))</f>
        <v>Correct</v>
      </c>
      <c r="AE115" s="10"/>
      <c r="AF115" s="159" t="str">
        <f>IFERROR(VLOOKUP(Table1[[#This Row],[RespondentID]],'All Data'!$A116:$CN688,81,FALSE),"unknown")</f>
        <v>Male</v>
      </c>
      <c r="AG115" s="159">
        <f>IFERROR(VLOOKUP(Table1[[#This Row],[RespondentID]],'All Data'!$A116:$CN688,82,FALSE),"unknown")</f>
        <v>55</v>
      </c>
      <c r="AH115" s="159" t="str">
        <f>IFERROR(VLOOKUP(Table1[[#This Row],[RespondentID]],'All Data'!$A116:$CN688,83,FALSE),"unknown")</f>
        <v>Suffolk</v>
      </c>
      <c r="AI115" s="159" t="str">
        <f>IFERROR(VLOOKUP(Table1[[#This Row],[RespondentID]],'All Data'!$A116:$CN688,84,FALSE),"unknown")</f>
        <v>Sound Beach, 11789</v>
      </c>
      <c r="AJ115" s="159" t="str">
        <f>IFERROR(VLOOKUP(Table1[[#This Row],[RespondentID]],'All Data'!$A116:$CN688,85,FALSE),"unknown")</f>
        <v>White/Caucasian</v>
      </c>
      <c r="AK115" s="159" t="str">
        <f>IFERROR(VLOOKUP(Table1[[#This Row],[RespondentID]],'All Data'!$A116:$CN688,86,FALSE),"unknown")</f>
        <v>No</v>
      </c>
      <c r="AL115" s="159" t="str">
        <f>IFERROR(VLOOKUP(Table1[[#This Row],[RespondentID]],'All Data'!$A116:$CN688,87,FALSE),"unknown")</f>
        <v xml:space="preserve">English </v>
      </c>
      <c r="AM115" s="159" t="str">
        <f>IFERROR(VLOOKUP(Table1[[#This Row],[RespondentID]],'All Data'!$A116:$CN688,88,FALSE),"unknown")</f>
        <v>$0-$19,999</v>
      </c>
      <c r="AN115" s="159" t="str">
        <f>IFERROR(VLOOKUP(Table1[[#This Row],[RespondentID]],'All Data'!$A116:$CN688,89,FALSE),"unknown")</f>
        <v>Some college</v>
      </c>
      <c r="AO115" s="159" t="str">
        <f>IFERROR(VLOOKUP(Table1[[#This Row],[RespondentID]],'All Data'!$A116:$CN688,90,FALSE),"unknown")</f>
        <v>Out of work, but not currently looking</v>
      </c>
      <c r="AP115" s="159" t="str">
        <f>IFERROR(VLOOKUP(Table1[[#This Row],[RespondentID]],'All Data'!$A116:$CN688,91,FALSE),"unknown")</f>
        <v>No, but I did in the past</v>
      </c>
      <c r="AQ115" s="159" t="str">
        <f>IFERROR(VLOOKUP(Table1[[#This Row],[RespondentID]],'All Data'!$A116:$CN688,92,FALSE),"unknown")</f>
        <v>No</v>
      </c>
    </row>
    <row r="116" spans="1:43" ht="16" x14ac:dyDescent="0.45">
      <c r="A116" s="6">
        <v>5658544714</v>
      </c>
      <c r="B116" s="6"/>
      <c r="C116" s="6" t="s">
        <v>32</v>
      </c>
      <c r="D116" s="6"/>
      <c r="E116" s="6"/>
      <c r="F116" s="6"/>
      <c r="G116" s="6"/>
      <c r="H116" s="6"/>
      <c r="I116" s="6" t="s">
        <v>38</v>
      </c>
      <c r="J116" s="6"/>
      <c r="K116" s="6"/>
      <c r="L116" s="9"/>
      <c r="M116" s="9">
        <f t="shared" ref="M116" si="584">COUNTA(B116:L116)</f>
        <v>2</v>
      </c>
      <c r="N116" s="9">
        <f t="shared" ref="N116" si="585">3/M116</f>
        <v>1.5</v>
      </c>
      <c r="O116" s="9"/>
      <c r="P116" s="9">
        <f t="shared" si="331"/>
        <v>0</v>
      </c>
      <c r="Q116" s="9">
        <f t="shared" si="332"/>
        <v>1</v>
      </c>
      <c r="R116" s="9">
        <f t="shared" si="333"/>
        <v>0</v>
      </c>
      <c r="S116" s="9">
        <f t="shared" si="334"/>
        <v>0</v>
      </c>
      <c r="T116" s="9">
        <f t="shared" si="335"/>
        <v>0</v>
      </c>
      <c r="U116" s="9">
        <f t="shared" si="336"/>
        <v>0</v>
      </c>
      <c r="V116" s="34">
        <f t="shared" si="337"/>
        <v>0</v>
      </c>
      <c r="W116" s="9">
        <f t="shared" si="338"/>
        <v>1</v>
      </c>
      <c r="X116" s="9">
        <f t="shared" si="339"/>
        <v>0</v>
      </c>
      <c r="Y116" s="9">
        <f t="shared" si="340"/>
        <v>0</v>
      </c>
      <c r="Z116" s="9"/>
      <c r="AA116" s="9"/>
      <c r="AB116" s="9">
        <f t="shared" ref="AB116" si="586">SUM(P116:Z116)</f>
        <v>2</v>
      </c>
      <c r="AC116" s="9">
        <f t="shared" ref="AC116" si="587">M116</f>
        <v>2</v>
      </c>
      <c r="AD116" s="9" t="str">
        <f t="shared" ref="AD116" si="588">IF(AB116=AC116,"Correct",IF(AB116=3,"Correct","Wrong"))</f>
        <v>Correct</v>
      </c>
      <c r="AE116" s="9"/>
      <c r="AF116" s="159" t="str">
        <f>IFERROR(VLOOKUP(Table1[[#This Row],[RespondentID]],'All Data'!$A117:$CN689,81,FALSE),"unknown")</f>
        <v>Female</v>
      </c>
      <c r="AG116" s="159">
        <f>IFERROR(VLOOKUP(Table1[[#This Row],[RespondentID]],'All Data'!$A117:$CN689,82,FALSE),"unknown")</f>
        <v>41</v>
      </c>
      <c r="AH116" s="159" t="str">
        <f>IFERROR(VLOOKUP(Table1[[#This Row],[RespondentID]],'All Data'!$A117:$CN689,83,FALSE),"unknown")</f>
        <v>Suffolk</v>
      </c>
      <c r="AI116" s="159" t="str">
        <f>IFERROR(VLOOKUP(Table1[[#This Row],[RespondentID]],'All Data'!$A117:$CN689,84,FALSE),"unknown")</f>
        <v>Nesconset, 11767</v>
      </c>
      <c r="AJ116" s="159" t="str">
        <f>IFERROR(VLOOKUP(Table1[[#This Row],[RespondentID]],'All Data'!$A117:$CN689,85,FALSE),"unknown")</f>
        <v>White/Caucasian</v>
      </c>
      <c r="AK116" s="159" t="str">
        <f>IFERROR(VLOOKUP(Table1[[#This Row],[RespondentID]],'All Data'!$A117:$CN689,86,FALSE),"unknown")</f>
        <v>No</v>
      </c>
      <c r="AL116" s="159" t="str">
        <f>IFERROR(VLOOKUP(Table1[[#This Row],[RespondentID]],'All Data'!$A117:$CN689,87,FALSE),"unknown")</f>
        <v xml:space="preserve">English </v>
      </c>
      <c r="AM116" s="159" t="str">
        <f>IFERROR(VLOOKUP(Table1[[#This Row],[RespondentID]],'All Data'!$A117:$CN689,88,FALSE),"unknown")</f>
        <v>$0-$19,999</v>
      </c>
      <c r="AN116" s="159" t="str">
        <f>IFERROR(VLOOKUP(Table1[[#This Row],[RespondentID]],'All Data'!$A117:$CN689,89,FALSE),"unknown")</f>
        <v>Some college</v>
      </c>
      <c r="AO116" s="159" t="str">
        <f>IFERROR(VLOOKUP(Table1[[#This Row],[RespondentID]],'All Data'!$A117:$CN689,90,FALSE),"unknown")</f>
        <v>Employed for wages</v>
      </c>
      <c r="AP116" s="159" t="str">
        <f>IFERROR(VLOOKUP(Table1[[#This Row],[RespondentID]],'All Data'!$A117:$CN689,91,FALSE),"unknown")</f>
        <v>Yes</v>
      </c>
      <c r="AQ116" s="159" t="str">
        <f>IFERROR(VLOOKUP(Table1[[#This Row],[RespondentID]],'All Data'!$A117:$CN689,92,FALSE),"unknown")</f>
        <v>Yes</v>
      </c>
    </row>
    <row r="117" spans="1:43" ht="16" x14ac:dyDescent="0.45">
      <c r="A117" s="6">
        <v>5657863054</v>
      </c>
      <c r="B117" s="6"/>
      <c r="C117" s="6"/>
      <c r="D117" s="6"/>
      <c r="E117" s="6"/>
      <c r="F117" s="6"/>
      <c r="G117" s="6"/>
      <c r="H117" s="6" t="s">
        <v>37</v>
      </c>
      <c r="I117" s="6"/>
      <c r="J117" s="6" t="s">
        <v>39</v>
      </c>
      <c r="K117" s="6" t="s">
        <v>40</v>
      </c>
      <c r="L117" s="10"/>
      <c r="M117" s="10">
        <f t="shared" ref="M117" si="589">COUNTA(B117:L117)</f>
        <v>3</v>
      </c>
      <c r="N117" s="10">
        <f t="shared" ref="N117" si="590">3/M117</f>
        <v>1</v>
      </c>
      <c r="O117" s="10"/>
      <c r="P117" s="10">
        <f t="shared" si="331"/>
        <v>0</v>
      </c>
      <c r="Q117" s="10">
        <f t="shared" si="332"/>
        <v>0</v>
      </c>
      <c r="R117" s="10">
        <f t="shared" si="333"/>
        <v>0</v>
      </c>
      <c r="S117" s="10">
        <f t="shared" si="334"/>
        <v>0</v>
      </c>
      <c r="T117" s="10">
        <f t="shared" si="335"/>
        <v>0</v>
      </c>
      <c r="U117" s="10">
        <f t="shared" si="336"/>
        <v>0</v>
      </c>
      <c r="V117" s="34">
        <f t="shared" si="337"/>
        <v>1</v>
      </c>
      <c r="W117" s="10">
        <f t="shared" si="338"/>
        <v>0</v>
      </c>
      <c r="X117" s="10">
        <f t="shared" si="339"/>
        <v>1</v>
      </c>
      <c r="Y117" s="10">
        <f t="shared" si="340"/>
        <v>1</v>
      </c>
      <c r="Z117" s="10"/>
      <c r="AA117" s="10"/>
      <c r="AB117" s="10">
        <f t="shared" ref="AB117" si="591">SUM(P117:Z117)</f>
        <v>3</v>
      </c>
      <c r="AC117" s="10">
        <f t="shared" ref="AC117" si="592">M117</f>
        <v>3</v>
      </c>
      <c r="AD117" s="10" t="str">
        <f t="shared" ref="AD117" si="593">IF(AB117=AC117,"Correct",IF(AB117=3,"Correct","Wrong"))</f>
        <v>Correct</v>
      </c>
      <c r="AE117" s="10"/>
      <c r="AF117" s="159" t="str">
        <f>IFERROR(VLOOKUP(Table1[[#This Row],[RespondentID]],'All Data'!$A118:$CN690,81,FALSE),"unknown")</f>
        <v>Female</v>
      </c>
      <c r="AG117" s="159">
        <f>IFERROR(VLOOKUP(Table1[[#This Row],[RespondentID]],'All Data'!$A118:$CN690,82,FALSE),"unknown")</f>
        <v>50</v>
      </c>
      <c r="AH117" s="159" t="str">
        <f>IFERROR(VLOOKUP(Table1[[#This Row],[RespondentID]],'All Data'!$A118:$CN690,83,FALSE),"unknown")</f>
        <v>Suffolk</v>
      </c>
      <c r="AI117" s="159" t="str">
        <f>IFERROR(VLOOKUP(Table1[[#This Row],[RespondentID]],'All Data'!$A118:$CN690,84,FALSE),"unknown")</f>
        <v>Deer Park, 11729</v>
      </c>
      <c r="AJ117" s="159" t="str">
        <f>IFERROR(VLOOKUP(Table1[[#This Row],[RespondentID]],'All Data'!$A118:$CN690,85,FALSE),"unknown")</f>
        <v>Black/African American</v>
      </c>
      <c r="AK117" s="159" t="str">
        <f>IFERROR(VLOOKUP(Table1[[#This Row],[RespondentID]],'All Data'!$A118:$CN690,86,FALSE),"unknown")</f>
        <v>No</v>
      </c>
      <c r="AL117" s="159" t="str">
        <f>IFERROR(VLOOKUP(Table1[[#This Row],[RespondentID]],'All Data'!$A118:$CN690,87,FALSE),"unknown")</f>
        <v xml:space="preserve">English </v>
      </c>
      <c r="AM117" s="159" t="str">
        <f>IFERROR(VLOOKUP(Table1[[#This Row],[RespondentID]],'All Data'!$A118:$CN690,88,FALSE),"unknown")</f>
        <v>$75,000 to $125,000</v>
      </c>
      <c r="AN117" s="159" t="str">
        <f>IFERROR(VLOOKUP(Table1[[#This Row],[RespondentID]],'All Data'!$A118:$CN690,89,FALSE),"unknown")</f>
        <v>Graduate school</v>
      </c>
      <c r="AO117" s="159" t="str">
        <f>IFERROR(VLOOKUP(Table1[[#This Row],[RespondentID]],'All Data'!$A118:$CN690,90,FALSE),"unknown")</f>
        <v>Employed for wages</v>
      </c>
      <c r="AP117" s="159" t="str">
        <f>IFERROR(VLOOKUP(Table1[[#This Row],[RespondentID]],'All Data'!$A118:$CN690,91,FALSE),"unknown")</f>
        <v>Yes</v>
      </c>
      <c r="AQ117" s="159" t="str">
        <f>IFERROR(VLOOKUP(Table1[[#This Row],[RespondentID]],'All Data'!$A118:$CN690,92,FALSE),"unknown")</f>
        <v>Yes</v>
      </c>
    </row>
    <row r="118" spans="1:43" ht="16" x14ac:dyDescent="0.45">
      <c r="A118" s="6">
        <v>5657098613</v>
      </c>
      <c r="B118" s="6"/>
      <c r="C118" s="6" t="s">
        <v>32</v>
      </c>
      <c r="D118" s="6" t="s">
        <v>33</v>
      </c>
      <c r="E118" s="6"/>
      <c r="F118" s="6"/>
      <c r="G118" s="6"/>
      <c r="H118" s="6"/>
      <c r="I118" s="6"/>
      <c r="J118" s="6"/>
      <c r="K118" s="6" t="s">
        <v>40</v>
      </c>
      <c r="L118" s="9"/>
      <c r="M118" s="9">
        <f t="shared" ref="M118" si="594">COUNTA(B118:L118)</f>
        <v>3</v>
      </c>
      <c r="N118" s="9">
        <f t="shared" ref="N118" si="595">3/M118</f>
        <v>1</v>
      </c>
      <c r="O118" s="9"/>
      <c r="P118" s="9">
        <f t="shared" si="331"/>
        <v>0</v>
      </c>
      <c r="Q118" s="9">
        <f t="shared" si="332"/>
        <v>1</v>
      </c>
      <c r="R118" s="9">
        <f t="shared" si="333"/>
        <v>1</v>
      </c>
      <c r="S118" s="9">
        <f t="shared" si="334"/>
        <v>0</v>
      </c>
      <c r="T118" s="9">
        <f t="shared" si="335"/>
        <v>0</v>
      </c>
      <c r="U118" s="9">
        <f t="shared" si="336"/>
        <v>0</v>
      </c>
      <c r="V118" s="34">
        <f t="shared" si="337"/>
        <v>0</v>
      </c>
      <c r="W118" s="9">
        <f t="shared" si="338"/>
        <v>0</v>
      </c>
      <c r="X118" s="9">
        <f t="shared" si="339"/>
        <v>0</v>
      </c>
      <c r="Y118" s="9">
        <f t="shared" si="340"/>
        <v>1</v>
      </c>
      <c r="Z118" s="9"/>
      <c r="AA118" s="9"/>
      <c r="AB118" s="9">
        <f t="shared" ref="AB118" si="596">SUM(P118:Z118)</f>
        <v>3</v>
      </c>
      <c r="AC118" s="9">
        <f t="shared" ref="AC118" si="597">M118</f>
        <v>3</v>
      </c>
      <c r="AD118" s="9" t="str">
        <f t="shared" ref="AD118" si="598">IF(AB118=AC118,"Correct",IF(AB118=3,"Correct","Wrong"))</f>
        <v>Correct</v>
      </c>
      <c r="AE118" s="9"/>
      <c r="AF118" s="159" t="str">
        <f>IFERROR(VLOOKUP(Table1[[#This Row],[RespondentID]],'All Data'!$A119:$CN691,81,FALSE),"unknown")</f>
        <v>Female</v>
      </c>
      <c r="AG118" s="159">
        <f>IFERROR(VLOOKUP(Table1[[#This Row],[RespondentID]],'All Data'!$A119:$CN691,82,FALSE),"unknown")</f>
        <v>41</v>
      </c>
      <c r="AH118" s="159" t="str">
        <f>IFERROR(VLOOKUP(Table1[[#This Row],[RespondentID]],'All Data'!$A119:$CN691,83,FALSE),"unknown")</f>
        <v>Suffolk</v>
      </c>
      <c r="AI118" s="159" t="str">
        <f>IFERROR(VLOOKUP(Table1[[#This Row],[RespondentID]],'All Data'!$A119:$CN691,84,FALSE),"unknown")</f>
        <v>Smithtown, 11787</v>
      </c>
      <c r="AJ118" s="159" t="str">
        <f>IFERROR(VLOOKUP(Table1[[#This Row],[RespondentID]],'All Data'!$A119:$CN691,85,FALSE),"unknown")</f>
        <v>White/Caucasian</v>
      </c>
      <c r="AK118" s="159" t="str">
        <f>IFERROR(VLOOKUP(Table1[[#This Row],[RespondentID]],'All Data'!$A119:$CN691,86,FALSE),"unknown")</f>
        <v>No</v>
      </c>
      <c r="AL118" s="159" t="str">
        <f>IFERROR(VLOOKUP(Table1[[#This Row],[RespondentID]],'All Data'!$A119:$CN691,87,FALSE),"unknown")</f>
        <v xml:space="preserve">English </v>
      </c>
      <c r="AM118" s="159" t="str">
        <f>IFERROR(VLOOKUP(Table1[[#This Row],[RespondentID]],'All Data'!$A119:$CN691,88,FALSE),"unknown")</f>
        <v>$0-$19,999</v>
      </c>
      <c r="AN118" s="159" t="str">
        <f>IFERROR(VLOOKUP(Table1[[#This Row],[RespondentID]],'All Data'!$A119:$CN691,89,FALSE),"unknown")</f>
        <v>Some high school</v>
      </c>
      <c r="AO118" s="159" t="str">
        <f>IFERROR(VLOOKUP(Table1[[#This Row],[RespondentID]],'All Data'!$A119:$CN691,90,FALSE),"unknown")</f>
        <v>Employed for wages</v>
      </c>
      <c r="AP118" s="159" t="str">
        <f>IFERROR(VLOOKUP(Table1[[#This Row],[RespondentID]],'All Data'!$A119:$CN691,91,FALSE),"unknown")</f>
        <v>Yes</v>
      </c>
      <c r="AQ118" s="159" t="str">
        <f>IFERROR(VLOOKUP(Table1[[#This Row],[RespondentID]],'All Data'!$A119:$CN691,92,FALSE),"unknown")</f>
        <v>Yes</v>
      </c>
    </row>
    <row r="119" spans="1:43" ht="16" x14ac:dyDescent="0.45">
      <c r="A119" s="6">
        <v>5657094173</v>
      </c>
      <c r="B119" s="6"/>
      <c r="C119" s="6" t="s">
        <v>32</v>
      </c>
      <c r="D119" s="6"/>
      <c r="E119" s="6"/>
      <c r="F119" s="6"/>
      <c r="G119" s="6"/>
      <c r="H119" s="6"/>
      <c r="I119" s="6"/>
      <c r="J119" s="6"/>
      <c r="K119" s="6" t="s">
        <v>40</v>
      </c>
      <c r="L119" s="10"/>
      <c r="M119" s="10">
        <f t="shared" ref="M119" si="599">COUNTA(B119:L119)</f>
        <v>2</v>
      </c>
      <c r="N119" s="10">
        <f t="shared" ref="N119" si="600">3/M119</f>
        <v>1.5</v>
      </c>
      <c r="O119" s="10"/>
      <c r="P119" s="10">
        <f t="shared" si="331"/>
        <v>0</v>
      </c>
      <c r="Q119" s="10">
        <f t="shared" si="332"/>
        <v>1</v>
      </c>
      <c r="R119" s="10">
        <f t="shared" si="333"/>
        <v>0</v>
      </c>
      <c r="S119" s="10">
        <f t="shared" si="334"/>
        <v>0</v>
      </c>
      <c r="T119" s="10">
        <f t="shared" si="335"/>
        <v>0</v>
      </c>
      <c r="U119" s="10">
        <f t="shared" si="336"/>
        <v>0</v>
      </c>
      <c r="V119" s="34">
        <f t="shared" si="337"/>
        <v>0</v>
      </c>
      <c r="W119" s="10">
        <f t="shared" si="338"/>
        <v>0</v>
      </c>
      <c r="X119" s="10">
        <f t="shared" si="339"/>
        <v>0</v>
      </c>
      <c r="Y119" s="10">
        <f t="shared" si="340"/>
        <v>1</v>
      </c>
      <c r="Z119" s="10"/>
      <c r="AA119" s="10"/>
      <c r="AB119" s="10">
        <f t="shared" ref="AB119" si="601">SUM(P119:Z119)</f>
        <v>2</v>
      </c>
      <c r="AC119" s="10">
        <f t="shared" ref="AC119" si="602">M119</f>
        <v>2</v>
      </c>
      <c r="AD119" s="10" t="str">
        <f t="shared" ref="AD119" si="603">IF(AB119=AC119,"Correct",IF(AB119=3,"Correct","Wrong"))</f>
        <v>Correct</v>
      </c>
      <c r="AE119" s="10"/>
      <c r="AF119" s="159" t="str">
        <f>IFERROR(VLOOKUP(Table1[[#This Row],[RespondentID]],'All Data'!$A120:$CN692,81,FALSE),"unknown")</f>
        <v>Female</v>
      </c>
      <c r="AG119" s="159">
        <f>IFERROR(VLOOKUP(Table1[[#This Row],[RespondentID]],'All Data'!$A120:$CN692,82,FALSE),"unknown")</f>
        <v>41</v>
      </c>
      <c r="AH119" s="159" t="str">
        <f>IFERROR(VLOOKUP(Table1[[#This Row],[RespondentID]],'All Data'!$A120:$CN692,83,FALSE),"unknown")</f>
        <v>Suffolk</v>
      </c>
      <c r="AI119" s="159" t="str">
        <f>IFERROR(VLOOKUP(Table1[[#This Row],[RespondentID]],'All Data'!$A120:$CN692,84,FALSE),"unknown")</f>
        <v>Nesconset, 11767</v>
      </c>
      <c r="AJ119" s="159">
        <f>IFERROR(VLOOKUP(Table1[[#This Row],[RespondentID]],'All Data'!$A120:$CN692,85,FALSE),"unknown")</f>
        <v>0</v>
      </c>
      <c r="AK119" s="159">
        <f>IFERROR(VLOOKUP(Table1[[#This Row],[RespondentID]],'All Data'!$A120:$CN692,86,FALSE),"unknown")</f>
        <v>0</v>
      </c>
      <c r="AL119" s="159" t="str">
        <f>IFERROR(VLOOKUP(Table1[[#This Row],[RespondentID]],'All Data'!$A120:$CN692,87,FALSE),"unknown")</f>
        <v xml:space="preserve"> </v>
      </c>
      <c r="AM119" s="159">
        <f>IFERROR(VLOOKUP(Table1[[#This Row],[RespondentID]],'All Data'!$A120:$CN692,88,FALSE),"unknown")</f>
        <v>0</v>
      </c>
      <c r="AN119" s="159">
        <f>IFERROR(VLOOKUP(Table1[[#This Row],[RespondentID]],'All Data'!$A120:$CN692,89,FALSE),"unknown")</f>
        <v>0</v>
      </c>
      <c r="AO119" s="159">
        <f>IFERROR(VLOOKUP(Table1[[#This Row],[RespondentID]],'All Data'!$A120:$CN692,90,FALSE),"unknown")</f>
        <v>0</v>
      </c>
      <c r="AP119" s="159">
        <f>IFERROR(VLOOKUP(Table1[[#This Row],[RespondentID]],'All Data'!$A120:$CN692,91,FALSE),"unknown")</f>
        <v>0</v>
      </c>
      <c r="AQ119" s="159">
        <f>IFERROR(VLOOKUP(Table1[[#This Row],[RespondentID]],'All Data'!$A120:$CN692,92,FALSE),"unknown")</f>
        <v>0</v>
      </c>
    </row>
    <row r="120" spans="1:43" ht="16" x14ac:dyDescent="0.45">
      <c r="A120" s="6">
        <v>5657069444</v>
      </c>
      <c r="B120" s="6"/>
      <c r="C120" s="6" t="s">
        <v>32</v>
      </c>
      <c r="D120" s="6"/>
      <c r="E120" s="6" t="s">
        <v>34</v>
      </c>
      <c r="F120" s="6"/>
      <c r="G120" s="6"/>
      <c r="H120" s="6"/>
      <c r="I120" s="6"/>
      <c r="J120" s="6"/>
      <c r="K120" s="6"/>
      <c r="L120" s="9"/>
      <c r="M120" s="9">
        <f t="shared" ref="M120" si="604">COUNTA(B120:L120)</f>
        <v>2</v>
      </c>
      <c r="N120" s="9">
        <f t="shared" ref="N120" si="605">3/M120</f>
        <v>1.5</v>
      </c>
      <c r="O120" s="9"/>
      <c r="P120" s="9">
        <f t="shared" si="331"/>
        <v>0</v>
      </c>
      <c r="Q120" s="9">
        <f t="shared" si="332"/>
        <v>1</v>
      </c>
      <c r="R120" s="9">
        <f t="shared" si="333"/>
        <v>0</v>
      </c>
      <c r="S120" s="9">
        <f t="shared" si="334"/>
        <v>1</v>
      </c>
      <c r="T120" s="9">
        <f t="shared" si="335"/>
        <v>0</v>
      </c>
      <c r="U120" s="9">
        <f t="shared" si="336"/>
        <v>0</v>
      </c>
      <c r="V120" s="34">
        <f t="shared" si="337"/>
        <v>0</v>
      </c>
      <c r="W120" s="9">
        <f t="shared" si="338"/>
        <v>0</v>
      </c>
      <c r="X120" s="9">
        <f t="shared" si="339"/>
        <v>0</v>
      </c>
      <c r="Y120" s="9">
        <f t="shared" si="340"/>
        <v>0</v>
      </c>
      <c r="Z120" s="9"/>
      <c r="AA120" s="9"/>
      <c r="AB120" s="9">
        <f t="shared" ref="AB120" si="606">SUM(P120:Z120)</f>
        <v>2</v>
      </c>
      <c r="AC120" s="9">
        <f t="shared" ref="AC120" si="607">M120</f>
        <v>2</v>
      </c>
      <c r="AD120" s="9" t="str">
        <f t="shared" ref="AD120" si="608">IF(AB120=AC120,"Correct",IF(AB120=3,"Correct","Wrong"))</f>
        <v>Correct</v>
      </c>
      <c r="AE120" s="9"/>
      <c r="AF120" s="159" t="str">
        <f>IFERROR(VLOOKUP(Table1[[#This Row],[RespondentID]],'All Data'!$A121:$CN693,81,FALSE),"unknown")</f>
        <v>Female</v>
      </c>
      <c r="AG120" s="159">
        <f>IFERROR(VLOOKUP(Table1[[#This Row],[RespondentID]],'All Data'!$A121:$CN693,82,FALSE),"unknown")</f>
        <v>70</v>
      </c>
      <c r="AH120" s="159" t="str">
        <f>IFERROR(VLOOKUP(Table1[[#This Row],[RespondentID]],'All Data'!$A121:$CN693,83,FALSE),"unknown")</f>
        <v>Nassau</v>
      </c>
      <c r="AI120" s="159" t="str">
        <f>IFERROR(VLOOKUP(Table1[[#This Row],[RespondentID]],'All Data'!$A121:$CN693,84,FALSE),"unknown")</f>
        <v>Farmingdale, 11735</v>
      </c>
      <c r="AJ120" s="159" t="str">
        <f>IFERROR(VLOOKUP(Table1[[#This Row],[RespondentID]],'All Data'!$A121:$CN693,85,FALSE),"unknown")</f>
        <v>White/Caucasian</v>
      </c>
      <c r="AK120" s="159" t="str">
        <f>IFERROR(VLOOKUP(Table1[[#This Row],[RespondentID]],'All Data'!$A121:$CN693,86,FALSE),"unknown")</f>
        <v>No</v>
      </c>
      <c r="AL120" s="159" t="str">
        <f>IFERROR(VLOOKUP(Table1[[#This Row],[RespondentID]],'All Data'!$A121:$CN693,87,FALSE),"unknown")</f>
        <v xml:space="preserve">English </v>
      </c>
      <c r="AM120" s="159" t="str">
        <f>IFERROR(VLOOKUP(Table1[[#This Row],[RespondentID]],'All Data'!$A121:$CN693,88,FALSE),"unknown")</f>
        <v>$50,000 to $74,999</v>
      </c>
      <c r="AN120" s="159" t="str">
        <f>IFERROR(VLOOKUP(Table1[[#This Row],[RespondentID]],'All Data'!$A121:$CN693,89,FALSE),"unknown")</f>
        <v>College graduate</v>
      </c>
      <c r="AO120" s="159" t="str">
        <f>IFERROR(VLOOKUP(Table1[[#This Row],[RespondentID]],'All Data'!$A121:$CN693,90,FALSE),"unknown")</f>
        <v>Retired</v>
      </c>
      <c r="AP120" s="159" t="str">
        <f>IFERROR(VLOOKUP(Table1[[#This Row],[RespondentID]],'All Data'!$A121:$CN693,91,FALSE),"unknown")</f>
        <v>Yes</v>
      </c>
      <c r="AQ120" s="159" t="str">
        <f>IFERROR(VLOOKUP(Table1[[#This Row],[RespondentID]],'All Data'!$A121:$CN693,92,FALSE),"unknown")</f>
        <v>Yes</v>
      </c>
    </row>
    <row r="121" spans="1:43" ht="16" x14ac:dyDescent="0.45">
      <c r="A121" s="6">
        <v>5656391060</v>
      </c>
      <c r="B121" s="6"/>
      <c r="C121" s="6" t="s">
        <v>32</v>
      </c>
      <c r="D121" s="6"/>
      <c r="E121" s="6" t="s">
        <v>34</v>
      </c>
      <c r="F121" s="6"/>
      <c r="G121" s="6"/>
      <c r="H121" s="6" t="s">
        <v>37</v>
      </c>
      <c r="I121" s="6"/>
      <c r="J121" s="6"/>
      <c r="K121" s="6"/>
      <c r="L121" s="10"/>
      <c r="M121" s="10">
        <f t="shared" ref="M121" si="609">COUNTA(B121:L121)</f>
        <v>3</v>
      </c>
      <c r="N121" s="10">
        <f t="shared" ref="N121" si="610">3/M121</f>
        <v>1</v>
      </c>
      <c r="O121" s="10"/>
      <c r="P121" s="10">
        <f t="shared" si="331"/>
        <v>0</v>
      </c>
      <c r="Q121" s="10">
        <f t="shared" si="332"/>
        <v>1</v>
      </c>
      <c r="R121" s="10">
        <f t="shared" si="333"/>
        <v>0</v>
      </c>
      <c r="S121" s="10">
        <f t="shared" si="334"/>
        <v>1</v>
      </c>
      <c r="T121" s="10">
        <f t="shared" si="335"/>
        <v>0</v>
      </c>
      <c r="U121" s="10">
        <f t="shared" si="336"/>
        <v>0</v>
      </c>
      <c r="V121" s="34">
        <f t="shared" si="337"/>
        <v>1</v>
      </c>
      <c r="W121" s="10">
        <f t="shared" si="338"/>
        <v>0</v>
      </c>
      <c r="X121" s="10">
        <f t="shared" si="339"/>
        <v>0</v>
      </c>
      <c r="Y121" s="10">
        <f t="shared" si="340"/>
        <v>0</v>
      </c>
      <c r="Z121" s="10"/>
      <c r="AA121" s="10"/>
      <c r="AB121" s="10">
        <f t="shared" ref="AB121" si="611">SUM(P121:Z121)</f>
        <v>3</v>
      </c>
      <c r="AC121" s="10">
        <f t="shared" ref="AC121" si="612">M121</f>
        <v>3</v>
      </c>
      <c r="AD121" s="10" t="str">
        <f t="shared" ref="AD121" si="613">IF(AB121=AC121,"Correct",IF(AB121=3,"Correct","Wrong"))</f>
        <v>Correct</v>
      </c>
      <c r="AE121" s="10"/>
      <c r="AF121" s="159" t="str">
        <f>IFERROR(VLOOKUP(Table1[[#This Row],[RespondentID]],'All Data'!$A122:$CN694,81,FALSE),"unknown")</f>
        <v>Female</v>
      </c>
      <c r="AG121" s="159">
        <f>IFERROR(VLOOKUP(Table1[[#This Row],[RespondentID]],'All Data'!$A122:$CN694,82,FALSE),"unknown")</f>
        <v>21</v>
      </c>
      <c r="AH121" s="159" t="str">
        <f>IFERROR(VLOOKUP(Table1[[#This Row],[RespondentID]],'All Data'!$A122:$CN694,83,FALSE),"unknown")</f>
        <v>Suffolk</v>
      </c>
      <c r="AI121" s="159" t="str">
        <f>IFERROR(VLOOKUP(Table1[[#This Row],[RespondentID]],'All Data'!$A122:$CN694,84,FALSE),"unknown")</f>
        <v>Amityville, 11701</v>
      </c>
      <c r="AJ121" s="159">
        <f>IFERROR(VLOOKUP(Table1[[#This Row],[RespondentID]],'All Data'!$A122:$CN694,85,FALSE),"unknown")</f>
        <v>0</v>
      </c>
      <c r="AK121" s="159">
        <f>IFERROR(VLOOKUP(Table1[[#This Row],[RespondentID]],'All Data'!$A122:$CN694,86,FALSE),"unknown")</f>
        <v>0</v>
      </c>
      <c r="AL121" s="159" t="str">
        <f>IFERROR(VLOOKUP(Table1[[#This Row],[RespondentID]],'All Data'!$A122:$CN694,87,FALSE),"unknown")</f>
        <v xml:space="preserve"> </v>
      </c>
      <c r="AM121" s="159">
        <f>IFERROR(VLOOKUP(Table1[[#This Row],[RespondentID]],'All Data'!$A122:$CN694,88,FALSE),"unknown")</f>
        <v>0</v>
      </c>
      <c r="AN121" s="159">
        <f>IFERROR(VLOOKUP(Table1[[#This Row],[RespondentID]],'All Data'!$A122:$CN694,89,FALSE),"unknown")</f>
        <v>0</v>
      </c>
      <c r="AO121" s="159">
        <f>IFERROR(VLOOKUP(Table1[[#This Row],[RespondentID]],'All Data'!$A122:$CN694,90,FALSE),"unknown")</f>
        <v>0</v>
      </c>
      <c r="AP121" s="159">
        <f>IFERROR(VLOOKUP(Table1[[#This Row],[RespondentID]],'All Data'!$A122:$CN694,91,FALSE),"unknown")</f>
        <v>0</v>
      </c>
      <c r="AQ121" s="159">
        <f>IFERROR(VLOOKUP(Table1[[#This Row],[RespondentID]],'All Data'!$A122:$CN694,92,FALSE),"unknown")</f>
        <v>0</v>
      </c>
    </row>
    <row r="122" spans="1:43" ht="16" x14ac:dyDescent="0.45">
      <c r="A122" s="6">
        <v>5655964418</v>
      </c>
      <c r="B122" s="6"/>
      <c r="C122" s="6"/>
      <c r="D122" s="6" t="s">
        <v>33</v>
      </c>
      <c r="E122" s="6"/>
      <c r="F122" s="6"/>
      <c r="G122" s="6"/>
      <c r="H122" s="6" t="s">
        <v>37</v>
      </c>
      <c r="I122" s="6"/>
      <c r="J122" s="6"/>
      <c r="K122" s="6" t="s">
        <v>40</v>
      </c>
      <c r="L122" s="9"/>
      <c r="M122" s="9">
        <f t="shared" ref="M122" si="614">COUNTA(B122:L122)</f>
        <v>3</v>
      </c>
      <c r="N122" s="9">
        <f t="shared" ref="N122" si="615">3/M122</f>
        <v>1</v>
      </c>
      <c r="O122" s="9"/>
      <c r="P122" s="9">
        <f t="shared" si="331"/>
        <v>0</v>
      </c>
      <c r="Q122" s="9">
        <f t="shared" si="332"/>
        <v>0</v>
      </c>
      <c r="R122" s="9">
        <f t="shared" si="333"/>
        <v>1</v>
      </c>
      <c r="S122" s="9">
        <f t="shared" si="334"/>
        <v>0</v>
      </c>
      <c r="T122" s="9">
        <f t="shared" si="335"/>
        <v>0</v>
      </c>
      <c r="U122" s="9">
        <f t="shared" si="336"/>
        <v>0</v>
      </c>
      <c r="V122" s="34">
        <f t="shared" si="337"/>
        <v>1</v>
      </c>
      <c r="W122" s="9">
        <f t="shared" si="338"/>
        <v>0</v>
      </c>
      <c r="X122" s="9">
        <f t="shared" si="339"/>
        <v>0</v>
      </c>
      <c r="Y122" s="9">
        <f t="shared" si="340"/>
        <v>1</v>
      </c>
      <c r="Z122" s="9"/>
      <c r="AA122" s="9"/>
      <c r="AB122" s="9">
        <f t="shared" ref="AB122" si="616">SUM(P122:Z122)</f>
        <v>3</v>
      </c>
      <c r="AC122" s="9">
        <f t="shared" ref="AC122" si="617">M122</f>
        <v>3</v>
      </c>
      <c r="AD122" s="9" t="str">
        <f t="shared" ref="AD122" si="618">IF(AB122=AC122,"Correct",IF(AB122=3,"Correct","Wrong"))</f>
        <v>Correct</v>
      </c>
      <c r="AE122" s="9"/>
      <c r="AF122" s="159" t="str">
        <f>IFERROR(VLOOKUP(Table1[[#This Row],[RespondentID]],'All Data'!$A123:$CN695,81,FALSE),"unknown")</f>
        <v>Female</v>
      </c>
      <c r="AG122" s="159">
        <f>IFERROR(VLOOKUP(Table1[[#This Row],[RespondentID]],'All Data'!$A123:$CN695,82,FALSE),"unknown")</f>
        <v>51</v>
      </c>
      <c r="AH122" s="159" t="str">
        <f>IFERROR(VLOOKUP(Table1[[#This Row],[RespondentID]],'All Data'!$A123:$CN695,83,FALSE),"unknown")</f>
        <v>Suffolk</v>
      </c>
      <c r="AI122" s="159" t="str">
        <f>IFERROR(VLOOKUP(Table1[[#This Row],[RespondentID]],'All Data'!$A123:$CN695,84,FALSE),"unknown")</f>
        <v>Shirley, 11967</v>
      </c>
      <c r="AJ122" s="159" t="str">
        <f>IFERROR(VLOOKUP(Table1[[#This Row],[RespondentID]],'All Data'!$A123:$CN695,85,FALSE),"unknown")</f>
        <v>White/Caucasian</v>
      </c>
      <c r="AK122" s="159" t="str">
        <f>IFERROR(VLOOKUP(Table1[[#This Row],[RespondentID]],'All Data'!$A123:$CN695,86,FALSE),"unknown")</f>
        <v>Yes</v>
      </c>
      <c r="AL122" s="159" t="str">
        <f>IFERROR(VLOOKUP(Table1[[#This Row],[RespondentID]],'All Data'!$A123:$CN695,87,FALSE),"unknown")</f>
        <v xml:space="preserve">English Spanish </v>
      </c>
      <c r="AM122" s="159" t="str">
        <f>IFERROR(VLOOKUP(Table1[[#This Row],[RespondentID]],'All Data'!$A123:$CN695,88,FALSE),"unknown")</f>
        <v>$75,000 to $125,000</v>
      </c>
      <c r="AN122" s="159" t="str">
        <f>IFERROR(VLOOKUP(Table1[[#This Row],[RespondentID]],'All Data'!$A123:$CN695,89,FALSE),"unknown")</f>
        <v>College graduate</v>
      </c>
      <c r="AO122" s="159" t="str">
        <f>IFERROR(VLOOKUP(Table1[[#This Row],[RespondentID]],'All Data'!$A123:$CN695,90,FALSE),"unknown")</f>
        <v>Employed for wages</v>
      </c>
      <c r="AP122" s="159" t="str">
        <f>IFERROR(VLOOKUP(Table1[[#This Row],[RespondentID]],'All Data'!$A123:$CN695,91,FALSE),"unknown")</f>
        <v>Yes</v>
      </c>
      <c r="AQ122" s="159" t="str">
        <f>IFERROR(VLOOKUP(Table1[[#This Row],[RespondentID]],'All Data'!$A123:$CN695,92,FALSE),"unknown")</f>
        <v>Yes</v>
      </c>
    </row>
    <row r="123" spans="1:43" ht="16" x14ac:dyDescent="0.45">
      <c r="A123" s="6">
        <v>5654019576</v>
      </c>
      <c r="B123" s="6"/>
      <c r="C123" s="6"/>
      <c r="D123" s="6"/>
      <c r="E123" s="6"/>
      <c r="F123" s="6"/>
      <c r="G123" s="6"/>
      <c r="H123" s="6"/>
      <c r="I123" s="6"/>
      <c r="J123" s="6"/>
      <c r="K123" s="6"/>
      <c r="L123" s="10"/>
      <c r="M123" s="10">
        <f t="shared" ref="M123" si="619">COUNTA(B123:L123)</f>
        <v>0</v>
      </c>
      <c r="N123" s="10" t="e">
        <f t="shared" ref="N123" si="620">3/M123</f>
        <v>#DIV/0!</v>
      </c>
      <c r="O123" s="10"/>
      <c r="P123" s="10">
        <f t="shared" si="331"/>
        <v>0</v>
      </c>
      <c r="Q123" s="10">
        <f t="shared" si="332"/>
        <v>0</v>
      </c>
      <c r="R123" s="10">
        <f t="shared" si="333"/>
        <v>0</v>
      </c>
      <c r="S123" s="10">
        <f t="shared" si="334"/>
        <v>0</v>
      </c>
      <c r="T123" s="10">
        <f t="shared" si="335"/>
        <v>0</v>
      </c>
      <c r="U123" s="10">
        <f t="shared" si="336"/>
        <v>0</v>
      </c>
      <c r="V123" s="34">
        <f t="shared" si="337"/>
        <v>0</v>
      </c>
      <c r="W123" s="10">
        <f t="shared" si="338"/>
        <v>0</v>
      </c>
      <c r="X123" s="10">
        <f t="shared" si="339"/>
        <v>0</v>
      </c>
      <c r="Y123" s="10">
        <f t="shared" si="340"/>
        <v>0</v>
      </c>
      <c r="Z123" s="10"/>
      <c r="AA123" s="10"/>
      <c r="AB123" s="10">
        <f t="shared" ref="AB123" si="621">SUM(P123:Z123)</f>
        <v>0</v>
      </c>
      <c r="AC123" s="10">
        <f t="shared" ref="AC123" si="622">M123</f>
        <v>0</v>
      </c>
      <c r="AD123" s="10" t="str">
        <f t="shared" ref="AD123" si="623">IF(AB123=AC123,"Correct",IF(AB123=3,"Correct","Wrong"))</f>
        <v>Correct</v>
      </c>
      <c r="AE123" s="10"/>
      <c r="AF123" s="159" t="str">
        <f>IFERROR(VLOOKUP(Table1[[#This Row],[RespondentID]],'All Data'!$A124:$CN696,81,FALSE),"unknown")</f>
        <v>Female</v>
      </c>
      <c r="AG123" s="159">
        <f>IFERROR(VLOOKUP(Table1[[#This Row],[RespondentID]],'All Data'!$A124:$CN696,82,FALSE),"unknown")</f>
        <v>70</v>
      </c>
      <c r="AH123" s="159" t="str">
        <f>IFERROR(VLOOKUP(Table1[[#This Row],[RespondentID]],'All Data'!$A124:$CN696,83,FALSE),"unknown")</f>
        <v>Nassau</v>
      </c>
      <c r="AI123" s="159" t="str">
        <f>IFERROR(VLOOKUP(Table1[[#This Row],[RespondentID]],'All Data'!$A124:$CN696,84,FALSE),"unknown")</f>
        <v>Thomaston, 11021</v>
      </c>
      <c r="AJ123" s="159" t="str">
        <f>IFERROR(VLOOKUP(Table1[[#This Row],[RespondentID]],'All Data'!$A124:$CN696,85,FALSE),"unknown")</f>
        <v>White/Caucasian</v>
      </c>
      <c r="AK123" s="159" t="str">
        <f>IFERROR(VLOOKUP(Table1[[#This Row],[RespondentID]],'All Data'!$A124:$CN696,86,FALSE),"unknown")</f>
        <v>No</v>
      </c>
      <c r="AL123" s="159" t="str">
        <f>IFERROR(VLOOKUP(Table1[[#This Row],[RespondentID]],'All Data'!$A124:$CN696,87,FALSE),"unknown")</f>
        <v xml:space="preserve">English </v>
      </c>
      <c r="AM123" s="159" t="str">
        <f>IFERROR(VLOOKUP(Table1[[#This Row],[RespondentID]],'All Data'!$A124:$CN696,88,FALSE),"unknown")</f>
        <v>$75,000 to $125,000</v>
      </c>
      <c r="AN123" s="159" t="str">
        <f>IFERROR(VLOOKUP(Table1[[#This Row],[RespondentID]],'All Data'!$A124:$CN696,89,FALSE),"unknown")</f>
        <v>College graduate</v>
      </c>
      <c r="AO123" s="159" t="str">
        <f>IFERROR(VLOOKUP(Table1[[#This Row],[RespondentID]],'All Data'!$A124:$CN696,90,FALSE),"unknown")</f>
        <v>Retired</v>
      </c>
      <c r="AP123" s="159" t="str">
        <f>IFERROR(VLOOKUP(Table1[[#This Row],[RespondentID]],'All Data'!$A124:$CN696,91,FALSE),"unknown")</f>
        <v>Yes</v>
      </c>
      <c r="AQ123" s="159" t="str">
        <f>IFERROR(VLOOKUP(Table1[[#This Row],[RespondentID]],'All Data'!$A124:$CN696,92,FALSE),"unknown")</f>
        <v>Yes</v>
      </c>
    </row>
    <row r="124" spans="1:43" ht="16" x14ac:dyDescent="0.45">
      <c r="A124" s="6">
        <v>5653801081</v>
      </c>
      <c r="B124" s="6"/>
      <c r="C124" s="6"/>
      <c r="D124" s="6" t="s">
        <v>33</v>
      </c>
      <c r="E124" s="6"/>
      <c r="F124" s="6"/>
      <c r="G124" s="6"/>
      <c r="H124" s="6"/>
      <c r="I124" s="6"/>
      <c r="J124" s="6"/>
      <c r="K124" s="6" t="s">
        <v>40</v>
      </c>
      <c r="L124" s="9"/>
      <c r="M124" s="9">
        <f t="shared" ref="M124" si="624">COUNTA(B124:L124)</f>
        <v>2</v>
      </c>
      <c r="N124" s="9">
        <f t="shared" ref="N124" si="625">3/M124</f>
        <v>1.5</v>
      </c>
      <c r="O124" s="9"/>
      <c r="P124" s="9">
        <f t="shared" si="331"/>
        <v>0</v>
      </c>
      <c r="Q124" s="9">
        <f t="shared" si="332"/>
        <v>0</v>
      </c>
      <c r="R124" s="9">
        <f t="shared" si="333"/>
        <v>1</v>
      </c>
      <c r="S124" s="9">
        <f t="shared" si="334"/>
        <v>0</v>
      </c>
      <c r="T124" s="9">
        <f t="shared" si="335"/>
        <v>0</v>
      </c>
      <c r="U124" s="9">
        <f t="shared" si="336"/>
        <v>0</v>
      </c>
      <c r="V124" s="34">
        <f t="shared" si="337"/>
        <v>0</v>
      </c>
      <c r="W124" s="9">
        <f t="shared" si="338"/>
        <v>0</v>
      </c>
      <c r="X124" s="9">
        <f t="shared" si="339"/>
        <v>0</v>
      </c>
      <c r="Y124" s="9">
        <f t="shared" si="340"/>
        <v>1</v>
      </c>
      <c r="Z124" s="9"/>
      <c r="AA124" s="9"/>
      <c r="AB124" s="9">
        <f t="shared" ref="AB124" si="626">SUM(P124:Z124)</f>
        <v>2</v>
      </c>
      <c r="AC124" s="9">
        <f t="shared" ref="AC124" si="627">M124</f>
        <v>2</v>
      </c>
      <c r="AD124" s="9" t="str">
        <f t="shared" ref="AD124" si="628">IF(AB124=AC124,"Correct",IF(AB124=3,"Correct","Wrong"))</f>
        <v>Correct</v>
      </c>
      <c r="AE124" s="9"/>
      <c r="AF124" s="159" t="str">
        <f>IFERROR(VLOOKUP(Table1[[#This Row],[RespondentID]],'All Data'!$A125:$CN697,81,FALSE),"unknown")</f>
        <v>Female</v>
      </c>
      <c r="AG124" s="159">
        <f>IFERROR(VLOOKUP(Table1[[#This Row],[RespondentID]],'All Data'!$A125:$CN697,82,FALSE),"unknown")</f>
        <v>35</v>
      </c>
      <c r="AH124" s="159" t="str">
        <f>IFERROR(VLOOKUP(Table1[[#This Row],[RespondentID]],'All Data'!$A125:$CN697,83,FALSE),"unknown")</f>
        <v>Suffolk</v>
      </c>
      <c r="AI124" s="159" t="str">
        <f>IFERROR(VLOOKUP(Table1[[#This Row],[RespondentID]],'All Data'!$A125:$CN697,84,FALSE),"unknown")</f>
        <v>Stony Brook, 11790</v>
      </c>
      <c r="AJ124" s="159" t="str">
        <f>IFERROR(VLOOKUP(Table1[[#This Row],[RespondentID]],'All Data'!$A125:$CN697,85,FALSE),"unknown")</f>
        <v>White/Caucasian</v>
      </c>
      <c r="AK124" s="159" t="str">
        <f>IFERROR(VLOOKUP(Table1[[#This Row],[RespondentID]],'All Data'!$A125:$CN697,86,FALSE),"unknown")</f>
        <v>No</v>
      </c>
      <c r="AL124" s="159" t="str">
        <f>IFERROR(VLOOKUP(Table1[[#This Row],[RespondentID]],'All Data'!$A125:$CN697,87,FALSE),"unknown")</f>
        <v xml:space="preserve">English </v>
      </c>
      <c r="AM124" s="159" t="str">
        <f>IFERROR(VLOOKUP(Table1[[#This Row],[RespondentID]],'All Data'!$A125:$CN697,88,FALSE),"unknown")</f>
        <v>$20,000 to $34,999</v>
      </c>
      <c r="AN124" s="159" t="str">
        <f>IFERROR(VLOOKUP(Table1[[#This Row],[RespondentID]],'All Data'!$A125:$CN697,89,FALSE),"unknown")</f>
        <v>College graduate</v>
      </c>
      <c r="AO124" s="159" t="str">
        <f>IFERROR(VLOOKUP(Table1[[#This Row],[RespondentID]],'All Data'!$A125:$CN697,90,FALSE),"unknown")</f>
        <v>Out of work and looking for work</v>
      </c>
      <c r="AP124" s="159" t="str">
        <f>IFERROR(VLOOKUP(Table1[[#This Row],[RespondentID]],'All Data'!$A125:$CN697,91,FALSE),"unknown")</f>
        <v>Yes</v>
      </c>
      <c r="AQ124" s="159" t="str">
        <f>IFERROR(VLOOKUP(Table1[[#This Row],[RespondentID]],'All Data'!$A125:$CN697,92,FALSE),"unknown")</f>
        <v>Yes</v>
      </c>
    </row>
    <row r="125" spans="1:43" ht="16" x14ac:dyDescent="0.45">
      <c r="A125" s="6">
        <v>5653088885</v>
      </c>
      <c r="B125" s="6"/>
      <c r="C125" s="6"/>
      <c r="D125" s="6"/>
      <c r="E125" s="6"/>
      <c r="F125" s="6"/>
      <c r="G125" s="6" t="s">
        <v>36</v>
      </c>
      <c r="H125" s="6"/>
      <c r="I125" s="6"/>
      <c r="J125" s="6"/>
      <c r="K125" s="6"/>
      <c r="L125" s="10"/>
      <c r="M125" s="10">
        <f t="shared" ref="M125" si="629">COUNTA(B125:L125)</f>
        <v>1</v>
      </c>
      <c r="N125" s="10">
        <f t="shared" ref="N125" si="630">3/M125</f>
        <v>3</v>
      </c>
      <c r="O125" s="10"/>
      <c r="P125" s="10">
        <f t="shared" si="331"/>
        <v>0</v>
      </c>
      <c r="Q125" s="10">
        <f t="shared" si="332"/>
        <v>0</v>
      </c>
      <c r="R125" s="10">
        <f t="shared" si="333"/>
        <v>0</v>
      </c>
      <c r="S125" s="10">
        <f t="shared" si="334"/>
        <v>0</v>
      </c>
      <c r="T125" s="10">
        <f t="shared" si="335"/>
        <v>0</v>
      </c>
      <c r="U125" s="10">
        <f t="shared" si="336"/>
        <v>1</v>
      </c>
      <c r="V125" s="34">
        <f t="shared" si="337"/>
        <v>0</v>
      </c>
      <c r="W125" s="10">
        <f t="shared" si="338"/>
        <v>0</v>
      </c>
      <c r="X125" s="10">
        <f t="shared" si="339"/>
        <v>0</v>
      </c>
      <c r="Y125" s="10">
        <f t="shared" si="340"/>
        <v>0</v>
      </c>
      <c r="Z125" s="10"/>
      <c r="AA125" s="10"/>
      <c r="AB125" s="10">
        <f t="shared" ref="AB125" si="631">SUM(P125:Z125)</f>
        <v>1</v>
      </c>
      <c r="AC125" s="10">
        <f t="shared" ref="AC125" si="632">M125</f>
        <v>1</v>
      </c>
      <c r="AD125" s="10" t="str">
        <f t="shared" ref="AD125" si="633">IF(AB125=AC125,"Correct",IF(AB125=3,"Correct","Wrong"))</f>
        <v>Correct</v>
      </c>
      <c r="AE125" s="10"/>
      <c r="AF125" s="159" t="str">
        <f>IFERROR(VLOOKUP(Table1[[#This Row],[RespondentID]],'All Data'!$A126:$CN698,81,FALSE),"unknown")</f>
        <v>Female</v>
      </c>
      <c r="AG125" s="159">
        <f>IFERROR(VLOOKUP(Table1[[#This Row],[RespondentID]],'All Data'!$A126:$CN698,82,FALSE),"unknown")</f>
        <v>47</v>
      </c>
      <c r="AH125" s="159" t="str">
        <f>IFERROR(VLOOKUP(Table1[[#This Row],[RespondentID]],'All Data'!$A126:$CN698,83,FALSE),"unknown")</f>
        <v>Nassau</v>
      </c>
      <c r="AI125" s="159" t="str">
        <f>IFERROR(VLOOKUP(Table1[[#This Row],[RespondentID]],'All Data'!$A126:$CN698,84,FALSE),"unknown")</f>
        <v>Roosevelt, 11575</v>
      </c>
      <c r="AJ125" s="159" t="str">
        <f>IFERROR(VLOOKUP(Table1[[#This Row],[RespondentID]],'All Data'!$A126:$CN698,85,FALSE),"unknown")</f>
        <v>Native American</v>
      </c>
      <c r="AK125" s="159" t="str">
        <f>IFERROR(VLOOKUP(Table1[[#This Row],[RespondentID]],'All Data'!$A126:$CN698,86,FALSE),"unknown")</f>
        <v>Yes</v>
      </c>
      <c r="AL125" s="159" t="str">
        <f>IFERROR(VLOOKUP(Table1[[#This Row],[RespondentID]],'All Data'!$A126:$CN698,87,FALSE),"unknown")</f>
        <v xml:space="preserve">English Spanish </v>
      </c>
      <c r="AM125" s="159" t="str">
        <f>IFERROR(VLOOKUP(Table1[[#This Row],[RespondentID]],'All Data'!$A126:$CN698,88,FALSE),"unknown")</f>
        <v>$50,000 to $74,999</v>
      </c>
      <c r="AN125" s="159" t="str">
        <f>IFERROR(VLOOKUP(Table1[[#This Row],[RespondentID]],'All Data'!$A126:$CN698,89,FALSE),"unknown")</f>
        <v>College graduate</v>
      </c>
      <c r="AO125" s="159" t="str">
        <f>IFERROR(VLOOKUP(Table1[[#This Row],[RespondentID]],'All Data'!$A126:$CN698,90,FALSE),"unknown")</f>
        <v>Employed for wages</v>
      </c>
      <c r="AP125" s="159" t="str">
        <f>IFERROR(VLOOKUP(Table1[[#This Row],[RespondentID]],'All Data'!$A126:$CN698,91,FALSE),"unknown")</f>
        <v>Yes</v>
      </c>
      <c r="AQ125" s="159" t="str">
        <f>IFERROR(VLOOKUP(Table1[[#This Row],[RespondentID]],'All Data'!$A126:$CN698,92,FALSE),"unknown")</f>
        <v>Yes</v>
      </c>
    </row>
    <row r="126" spans="1:43" ht="16" x14ac:dyDescent="0.45">
      <c r="A126" s="6">
        <v>5652813360</v>
      </c>
      <c r="B126" s="6"/>
      <c r="C126" s="6"/>
      <c r="D126" s="6" t="s">
        <v>33</v>
      </c>
      <c r="E126" s="6"/>
      <c r="F126" s="6"/>
      <c r="G126" s="6"/>
      <c r="H126" s="6"/>
      <c r="I126" s="6" t="s">
        <v>38</v>
      </c>
      <c r="J126" s="6"/>
      <c r="K126" s="6"/>
      <c r="L126" s="9"/>
      <c r="M126" s="9">
        <f t="shared" ref="M126" si="634">COUNTA(B126:L126)</f>
        <v>2</v>
      </c>
      <c r="N126" s="9">
        <f t="shared" ref="N126" si="635">3/M126</f>
        <v>1.5</v>
      </c>
      <c r="O126" s="9"/>
      <c r="P126" s="9">
        <f t="shared" si="331"/>
        <v>0</v>
      </c>
      <c r="Q126" s="9">
        <f t="shared" si="332"/>
        <v>0</v>
      </c>
      <c r="R126" s="9">
        <f t="shared" si="333"/>
        <v>1</v>
      </c>
      <c r="S126" s="9">
        <f t="shared" si="334"/>
        <v>0</v>
      </c>
      <c r="T126" s="9">
        <f t="shared" si="335"/>
        <v>0</v>
      </c>
      <c r="U126" s="9">
        <f t="shared" si="336"/>
        <v>0</v>
      </c>
      <c r="V126" s="34">
        <f t="shared" si="337"/>
        <v>0</v>
      </c>
      <c r="W126" s="9">
        <f t="shared" si="338"/>
        <v>1</v>
      </c>
      <c r="X126" s="9">
        <f t="shared" si="339"/>
        <v>0</v>
      </c>
      <c r="Y126" s="9">
        <f t="shared" si="340"/>
        <v>0</v>
      </c>
      <c r="Z126" s="9"/>
      <c r="AA126" s="9"/>
      <c r="AB126" s="9">
        <f t="shared" ref="AB126" si="636">SUM(P126:Z126)</f>
        <v>2</v>
      </c>
      <c r="AC126" s="9">
        <f t="shared" ref="AC126" si="637">M126</f>
        <v>2</v>
      </c>
      <c r="AD126" s="9" t="str">
        <f t="shared" ref="AD126" si="638">IF(AB126=AC126,"Correct",IF(AB126=3,"Correct","Wrong"))</f>
        <v>Correct</v>
      </c>
      <c r="AE126" s="9"/>
      <c r="AF126" s="159" t="str">
        <f>IFERROR(VLOOKUP(Table1[[#This Row],[RespondentID]],'All Data'!$A127:$CN699,81,FALSE),"unknown")</f>
        <v>Male</v>
      </c>
      <c r="AG126" s="159">
        <f>IFERROR(VLOOKUP(Table1[[#This Row],[RespondentID]],'All Data'!$A127:$CN699,82,FALSE),"unknown")</f>
        <v>64</v>
      </c>
      <c r="AH126" s="159" t="str">
        <f>IFERROR(VLOOKUP(Table1[[#This Row],[RespondentID]],'All Data'!$A127:$CN699,83,FALSE),"unknown")</f>
        <v>Suffolk</v>
      </c>
      <c r="AI126" s="159" t="str">
        <f>IFERROR(VLOOKUP(Table1[[#This Row],[RespondentID]],'All Data'!$A127:$CN699,84,FALSE),"unknown")</f>
        <v>Mount Sinai, 11766</v>
      </c>
      <c r="AJ126" s="159" t="str">
        <f>IFERROR(VLOOKUP(Table1[[#This Row],[RespondentID]],'All Data'!$A127:$CN699,85,FALSE),"unknown")</f>
        <v>White/Caucasian</v>
      </c>
      <c r="AK126" s="159" t="str">
        <f>IFERROR(VLOOKUP(Table1[[#This Row],[RespondentID]],'All Data'!$A127:$CN699,86,FALSE),"unknown")</f>
        <v>No</v>
      </c>
      <c r="AL126" s="159" t="str">
        <f>IFERROR(VLOOKUP(Table1[[#This Row],[RespondentID]],'All Data'!$A127:$CN699,87,FALSE),"unknown")</f>
        <v xml:space="preserve">English </v>
      </c>
      <c r="AM126" s="159" t="str">
        <f>IFERROR(VLOOKUP(Table1[[#This Row],[RespondentID]],'All Data'!$A127:$CN699,88,FALSE),"unknown")</f>
        <v>$50,000 to $74,999</v>
      </c>
      <c r="AN126" s="159" t="str">
        <f>IFERROR(VLOOKUP(Table1[[#This Row],[RespondentID]],'All Data'!$A127:$CN699,89,FALSE),"unknown")</f>
        <v>College graduate</v>
      </c>
      <c r="AO126" s="159" t="str">
        <f>IFERROR(VLOOKUP(Table1[[#This Row],[RespondentID]],'All Data'!$A127:$CN699,90,FALSE),"unknown")</f>
        <v>Out of work and looking for work</v>
      </c>
      <c r="AP126" s="159" t="str">
        <f>IFERROR(VLOOKUP(Table1[[#This Row],[RespondentID]],'All Data'!$A127:$CN699,91,FALSE),"unknown")</f>
        <v>Yes</v>
      </c>
      <c r="AQ126" s="159" t="str">
        <f>IFERROR(VLOOKUP(Table1[[#This Row],[RespondentID]],'All Data'!$A127:$CN699,92,FALSE),"unknown")</f>
        <v>Yes</v>
      </c>
    </row>
    <row r="127" spans="1:43" ht="16" x14ac:dyDescent="0.45">
      <c r="A127" s="6">
        <v>5651640738</v>
      </c>
      <c r="B127" s="6"/>
      <c r="C127" s="6"/>
      <c r="D127" s="6"/>
      <c r="E127" s="6"/>
      <c r="F127" s="6"/>
      <c r="G127" s="6" t="s">
        <v>36</v>
      </c>
      <c r="H127" s="6"/>
      <c r="I127" s="6"/>
      <c r="J127" s="6"/>
      <c r="K127" s="6"/>
      <c r="L127" s="10"/>
      <c r="M127" s="10">
        <f t="shared" ref="M127" si="639">COUNTA(B127:L127)</f>
        <v>1</v>
      </c>
      <c r="N127" s="10">
        <f t="shared" ref="N127" si="640">3/M127</f>
        <v>3</v>
      </c>
      <c r="O127" s="10"/>
      <c r="P127" s="10">
        <f t="shared" si="331"/>
        <v>0</v>
      </c>
      <c r="Q127" s="10">
        <f t="shared" si="332"/>
        <v>0</v>
      </c>
      <c r="R127" s="10">
        <f t="shared" si="333"/>
        <v>0</v>
      </c>
      <c r="S127" s="10">
        <f t="shared" si="334"/>
        <v>0</v>
      </c>
      <c r="T127" s="10">
        <f t="shared" si="335"/>
        <v>0</v>
      </c>
      <c r="U127" s="10">
        <f t="shared" si="336"/>
        <v>1</v>
      </c>
      <c r="V127" s="34">
        <f t="shared" si="337"/>
        <v>0</v>
      </c>
      <c r="W127" s="10">
        <f t="shared" si="338"/>
        <v>0</v>
      </c>
      <c r="X127" s="10">
        <f t="shared" si="339"/>
        <v>0</v>
      </c>
      <c r="Y127" s="10">
        <f t="shared" si="340"/>
        <v>0</v>
      </c>
      <c r="Z127" s="10"/>
      <c r="AA127" s="10"/>
      <c r="AB127" s="10">
        <f t="shared" ref="AB127" si="641">SUM(P127:Z127)</f>
        <v>1</v>
      </c>
      <c r="AC127" s="10">
        <f t="shared" ref="AC127" si="642">M127</f>
        <v>1</v>
      </c>
      <c r="AD127" s="10" t="str">
        <f t="shared" ref="AD127" si="643">IF(AB127=AC127,"Correct",IF(AB127=3,"Correct","Wrong"))</f>
        <v>Correct</v>
      </c>
      <c r="AE127" s="10"/>
      <c r="AF127" s="159" t="str">
        <f>IFERROR(VLOOKUP(Table1[[#This Row],[RespondentID]],'All Data'!$A128:$CN700,81,FALSE),"unknown")</f>
        <v>Male</v>
      </c>
      <c r="AG127" s="159">
        <f>IFERROR(VLOOKUP(Table1[[#This Row],[RespondentID]],'All Data'!$A128:$CN700,82,FALSE),"unknown")</f>
        <v>50</v>
      </c>
      <c r="AH127" s="159" t="str">
        <f>IFERROR(VLOOKUP(Table1[[#This Row],[RespondentID]],'All Data'!$A128:$CN700,83,FALSE),"unknown")</f>
        <v>Nassau</v>
      </c>
      <c r="AI127" s="159" t="str">
        <f>IFERROR(VLOOKUP(Table1[[#This Row],[RespondentID]],'All Data'!$A128:$CN700,84,FALSE),"unknown")</f>
        <v>Wantagh, 11793</v>
      </c>
      <c r="AJ127" s="159" t="str">
        <f>IFERROR(VLOOKUP(Table1[[#This Row],[RespondentID]],'All Data'!$A128:$CN700,85,FALSE),"unknown")</f>
        <v>Other (please specify)</v>
      </c>
      <c r="AK127" s="159" t="str">
        <f>IFERROR(VLOOKUP(Table1[[#This Row],[RespondentID]],'All Data'!$A128:$CN700,86,FALSE),"unknown")</f>
        <v>No</v>
      </c>
      <c r="AL127" s="159" t="str">
        <f>IFERROR(VLOOKUP(Table1[[#This Row],[RespondentID]],'All Data'!$A128:$CN700,87,FALSE),"unknown")</f>
        <v xml:space="preserve">English </v>
      </c>
      <c r="AM127" s="159" t="str">
        <f>IFERROR(VLOOKUP(Table1[[#This Row],[RespondentID]],'All Data'!$A128:$CN700,88,FALSE),"unknown")</f>
        <v>$75,000 to $125,000</v>
      </c>
      <c r="AN127" s="159" t="str">
        <f>IFERROR(VLOOKUP(Table1[[#This Row],[RespondentID]],'All Data'!$A128:$CN700,89,FALSE),"unknown")</f>
        <v>Other (please specify)</v>
      </c>
      <c r="AO127" s="159" t="str">
        <f>IFERROR(VLOOKUP(Table1[[#This Row],[RespondentID]],'All Data'!$A128:$CN700,90,FALSE),"unknown")</f>
        <v>Out of work and looking for work</v>
      </c>
      <c r="AP127" s="159" t="str">
        <f>IFERROR(VLOOKUP(Table1[[#This Row],[RespondentID]],'All Data'!$A128:$CN700,91,FALSE),"unknown")</f>
        <v>Yes</v>
      </c>
      <c r="AQ127" s="159" t="str">
        <f>IFERROR(VLOOKUP(Table1[[#This Row],[RespondentID]],'All Data'!$A128:$CN700,92,FALSE),"unknown")</f>
        <v>Yes</v>
      </c>
    </row>
    <row r="128" spans="1:43" ht="16" x14ac:dyDescent="0.45">
      <c r="A128" s="6">
        <v>5651371773</v>
      </c>
      <c r="B128" s="6"/>
      <c r="C128" s="6"/>
      <c r="D128" s="6"/>
      <c r="E128" s="6"/>
      <c r="F128" s="6"/>
      <c r="G128" s="6"/>
      <c r="H128" s="6"/>
      <c r="I128" s="6"/>
      <c r="J128" s="6"/>
      <c r="K128" s="6"/>
      <c r="L128" s="9"/>
      <c r="M128" s="9">
        <f t="shared" ref="M128" si="644">COUNTA(B128:L128)</f>
        <v>0</v>
      </c>
      <c r="N128" s="9" t="e">
        <f t="shared" ref="N128" si="645">3/M128</f>
        <v>#DIV/0!</v>
      </c>
      <c r="O128" s="9"/>
      <c r="P128" s="9">
        <f t="shared" si="331"/>
        <v>0</v>
      </c>
      <c r="Q128" s="9">
        <f t="shared" si="332"/>
        <v>0</v>
      </c>
      <c r="R128" s="9">
        <f t="shared" si="333"/>
        <v>0</v>
      </c>
      <c r="S128" s="9">
        <f t="shared" si="334"/>
        <v>0</v>
      </c>
      <c r="T128" s="9">
        <f t="shared" si="335"/>
        <v>0</v>
      </c>
      <c r="U128" s="9">
        <f t="shared" si="336"/>
        <v>0</v>
      </c>
      <c r="V128" s="34">
        <f t="shared" si="337"/>
        <v>0</v>
      </c>
      <c r="W128" s="9">
        <f t="shared" si="338"/>
        <v>0</v>
      </c>
      <c r="X128" s="9">
        <f t="shared" si="339"/>
        <v>0</v>
      </c>
      <c r="Y128" s="9">
        <f t="shared" si="340"/>
        <v>0</v>
      </c>
      <c r="Z128" s="9"/>
      <c r="AA128" s="9"/>
      <c r="AB128" s="9">
        <f t="shared" ref="AB128" si="646">SUM(P128:Z128)</f>
        <v>0</v>
      </c>
      <c r="AC128" s="9">
        <f t="shared" ref="AC128" si="647">M128</f>
        <v>0</v>
      </c>
      <c r="AD128" s="9" t="str">
        <f t="shared" ref="AD128" si="648">IF(AB128=AC128,"Correct",IF(AB128=3,"Correct","Wrong"))</f>
        <v>Correct</v>
      </c>
      <c r="AE128" s="9"/>
      <c r="AF128" s="159" t="str">
        <f>IFERROR(VLOOKUP(Table1[[#This Row],[RespondentID]],'All Data'!$A129:$CN701,81,FALSE),"unknown")</f>
        <v>Female</v>
      </c>
      <c r="AG128" s="159">
        <f>IFERROR(VLOOKUP(Table1[[#This Row],[RespondentID]],'All Data'!$A129:$CN701,82,FALSE),"unknown")</f>
        <v>35</v>
      </c>
      <c r="AH128" s="159" t="str">
        <f>IFERROR(VLOOKUP(Table1[[#This Row],[RespondentID]],'All Data'!$A129:$CN701,83,FALSE),"unknown")</f>
        <v>Nassau</v>
      </c>
      <c r="AI128" s="159" t="str">
        <f>IFERROR(VLOOKUP(Table1[[#This Row],[RespondentID]],'All Data'!$A129:$CN701,84,FALSE),"unknown")</f>
        <v>Franklin Square, 11010</v>
      </c>
      <c r="AJ128" s="159" t="str">
        <f>IFERROR(VLOOKUP(Table1[[#This Row],[RespondentID]],'All Data'!$A129:$CN701,85,FALSE),"unknown")</f>
        <v>White/Caucasian</v>
      </c>
      <c r="AK128" s="159" t="str">
        <f>IFERROR(VLOOKUP(Table1[[#This Row],[RespondentID]],'All Data'!$A129:$CN701,86,FALSE),"unknown")</f>
        <v>No</v>
      </c>
      <c r="AL128" s="159" t="str">
        <f>IFERROR(VLOOKUP(Table1[[#This Row],[RespondentID]],'All Data'!$A129:$CN701,87,FALSE),"unknown")</f>
        <v xml:space="preserve">English </v>
      </c>
      <c r="AM128" s="159" t="str">
        <f>IFERROR(VLOOKUP(Table1[[#This Row],[RespondentID]],'All Data'!$A129:$CN701,88,FALSE),"unknown")</f>
        <v>$35,000 to $49,999</v>
      </c>
      <c r="AN128" s="159" t="str">
        <f>IFERROR(VLOOKUP(Table1[[#This Row],[RespondentID]],'All Data'!$A129:$CN701,89,FALSE),"unknown")</f>
        <v>Some college</v>
      </c>
      <c r="AO128" s="159" t="str">
        <f>IFERROR(VLOOKUP(Table1[[#This Row],[RespondentID]],'All Data'!$A129:$CN701,90,FALSE),"unknown")</f>
        <v>Employed for wages</v>
      </c>
      <c r="AP128" s="159" t="str">
        <f>IFERROR(VLOOKUP(Table1[[#This Row],[RespondentID]],'All Data'!$A129:$CN701,91,FALSE),"unknown")</f>
        <v>Yes</v>
      </c>
      <c r="AQ128" s="159" t="str">
        <f>IFERROR(VLOOKUP(Table1[[#This Row],[RespondentID]],'All Data'!$A129:$CN701,92,FALSE),"unknown")</f>
        <v>Yes</v>
      </c>
    </row>
    <row r="129" spans="1:43" ht="16" x14ac:dyDescent="0.45">
      <c r="A129" s="6">
        <v>5650439454</v>
      </c>
      <c r="B129" s="6"/>
      <c r="C129" s="6"/>
      <c r="D129" s="6" t="s">
        <v>33</v>
      </c>
      <c r="E129" s="6"/>
      <c r="F129" s="6"/>
      <c r="G129" s="6"/>
      <c r="H129" s="6"/>
      <c r="I129" s="6"/>
      <c r="J129" s="6"/>
      <c r="K129" s="6" t="s">
        <v>40</v>
      </c>
      <c r="L129" s="10"/>
      <c r="M129" s="10">
        <f t="shared" ref="M129" si="649">COUNTA(B129:L129)</f>
        <v>2</v>
      </c>
      <c r="N129" s="10">
        <f t="shared" ref="N129" si="650">3/M129</f>
        <v>1.5</v>
      </c>
      <c r="O129" s="10"/>
      <c r="P129" s="10">
        <f t="shared" si="331"/>
        <v>0</v>
      </c>
      <c r="Q129" s="10">
        <f t="shared" si="332"/>
        <v>0</v>
      </c>
      <c r="R129" s="10">
        <f t="shared" si="333"/>
        <v>1</v>
      </c>
      <c r="S129" s="10">
        <f t="shared" si="334"/>
        <v>0</v>
      </c>
      <c r="T129" s="10">
        <f t="shared" si="335"/>
        <v>0</v>
      </c>
      <c r="U129" s="10">
        <f t="shared" si="336"/>
        <v>0</v>
      </c>
      <c r="V129" s="34">
        <f t="shared" si="337"/>
        <v>0</v>
      </c>
      <c r="W129" s="10">
        <f t="shared" si="338"/>
        <v>0</v>
      </c>
      <c r="X129" s="10">
        <f t="shared" si="339"/>
        <v>0</v>
      </c>
      <c r="Y129" s="10">
        <f t="shared" si="340"/>
        <v>1</v>
      </c>
      <c r="Z129" s="10"/>
      <c r="AA129" s="10"/>
      <c r="AB129" s="10">
        <f t="shared" ref="AB129" si="651">SUM(P129:Z129)</f>
        <v>2</v>
      </c>
      <c r="AC129" s="10">
        <f t="shared" ref="AC129" si="652">M129</f>
        <v>2</v>
      </c>
      <c r="AD129" s="10" t="str">
        <f t="shared" ref="AD129" si="653">IF(AB129=AC129,"Correct",IF(AB129=3,"Correct","Wrong"))</f>
        <v>Correct</v>
      </c>
      <c r="AE129" s="10"/>
      <c r="AF129" s="159" t="str">
        <f>IFERROR(VLOOKUP(Table1[[#This Row],[RespondentID]],'All Data'!$A130:$CN702,81,FALSE),"unknown")</f>
        <v>Male</v>
      </c>
      <c r="AG129" s="159">
        <f>IFERROR(VLOOKUP(Table1[[#This Row],[RespondentID]],'All Data'!$A130:$CN702,82,FALSE),"unknown")</f>
        <v>50</v>
      </c>
      <c r="AH129" s="159" t="str">
        <f>IFERROR(VLOOKUP(Table1[[#This Row],[RespondentID]],'All Data'!$A130:$CN702,83,FALSE),"unknown")</f>
        <v>Suffolk</v>
      </c>
      <c r="AI129" s="159" t="str">
        <f>IFERROR(VLOOKUP(Table1[[#This Row],[RespondentID]],'All Data'!$A130:$CN702,84,FALSE),"unknown")</f>
        <v>Deer Park, 11729</v>
      </c>
      <c r="AJ129" s="159" t="str">
        <f>IFERROR(VLOOKUP(Table1[[#This Row],[RespondentID]],'All Data'!$A130:$CN702,85,FALSE),"unknown")</f>
        <v>White/Caucasian</v>
      </c>
      <c r="AK129" s="159" t="str">
        <f>IFERROR(VLOOKUP(Table1[[#This Row],[RespondentID]],'All Data'!$A130:$CN702,86,FALSE),"unknown")</f>
        <v>No</v>
      </c>
      <c r="AL129" s="159" t="str">
        <f>IFERROR(VLOOKUP(Table1[[#This Row],[RespondentID]],'All Data'!$A130:$CN702,87,FALSE),"unknown")</f>
        <v xml:space="preserve">English </v>
      </c>
      <c r="AM129" s="159" t="str">
        <f>IFERROR(VLOOKUP(Table1[[#This Row],[RespondentID]],'All Data'!$A130:$CN702,88,FALSE),"unknown")</f>
        <v>$50,000 to $74,999</v>
      </c>
      <c r="AN129" s="159" t="str">
        <f>IFERROR(VLOOKUP(Table1[[#This Row],[RespondentID]],'All Data'!$A130:$CN702,89,FALSE),"unknown")</f>
        <v>Some college</v>
      </c>
      <c r="AO129" s="159" t="str">
        <f>IFERROR(VLOOKUP(Table1[[#This Row],[RespondentID]],'All Data'!$A130:$CN702,90,FALSE),"unknown")</f>
        <v>Employed for wages</v>
      </c>
      <c r="AP129" s="159" t="str">
        <f>IFERROR(VLOOKUP(Table1[[#This Row],[RespondentID]],'All Data'!$A130:$CN702,91,FALSE),"unknown")</f>
        <v>Yes</v>
      </c>
      <c r="AQ129" s="159" t="str">
        <f>IFERROR(VLOOKUP(Table1[[#This Row],[RespondentID]],'All Data'!$A130:$CN702,92,FALSE),"unknown")</f>
        <v>Yes</v>
      </c>
    </row>
    <row r="130" spans="1:43" ht="16" x14ac:dyDescent="0.45">
      <c r="A130" s="6">
        <v>5650318303</v>
      </c>
      <c r="B130" s="6"/>
      <c r="C130" s="6"/>
      <c r="D130" s="6"/>
      <c r="E130" s="6"/>
      <c r="F130" s="6"/>
      <c r="G130" s="6"/>
      <c r="H130" s="6"/>
      <c r="I130" s="6"/>
      <c r="J130" s="6"/>
      <c r="K130" s="6" t="s">
        <v>40</v>
      </c>
      <c r="L130" s="9"/>
      <c r="M130" s="9">
        <f t="shared" ref="M130" si="654">COUNTA(B130:L130)</f>
        <v>1</v>
      </c>
      <c r="N130" s="9">
        <f t="shared" ref="N130" si="655">3/M130</f>
        <v>3</v>
      </c>
      <c r="O130" s="9"/>
      <c r="P130" s="9">
        <f t="shared" si="331"/>
        <v>0</v>
      </c>
      <c r="Q130" s="9">
        <f t="shared" si="332"/>
        <v>0</v>
      </c>
      <c r="R130" s="9">
        <f t="shared" si="333"/>
        <v>0</v>
      </c>
      <c r="S130" s="9">
        <f t="shared" si="334"/>
        <v>0</v>
      </c>
      <c r="T130" s="9">
        <f t="shared" si="335"/>
        <v>0</v>
      </c>
      <c r="U130" s="9">
        <f t="shared" si="336"/>
        <v>0</v>
      </c>
      <c r="V130" s="34">
        <f t="shared" si="337"/>
        <v>0</v>
      </c>
      <c r="W130" s="9">
        <f t="shared" si="338"/>
        <v>0</v>
      </c>
      <c r="X130" s="9">
        <f t="shared" si="339"/>
        <v>0</v>
      </c>
      <c r="Y130" s="9">
        <f t="shared" si="340"/>
        <v>1</v>
      </c>
      <c r="Z130" s="9"/>
      <c r="AA130" s="9"/>
      <c r="AB130" s="9">
        <f t="shared" ref="AB130" si="656">SUM(P130:Z130)</f>
        <v>1</v>
      </c>
      <c r="AC130" s="9">
        <f t="shared" ref="AC130" si="657">M130</f>
        <v>1</v>
      </c>
      <c r="AD130" s="9" t="str">
        <f t="shared" ref="AD130" si="658">IF(AB130=AC130,"Correct",IF(AB130=3,"Correct","Wrong"))</f>
        <v>Correct</v>
      </c>
      <c r="AE130" s="9"/>
      <c r="AF130" s="159" t="str">
        <f>IFERROR(VLOOKUP(Table1[[#This Row],[RespondentID]],'All Data'!$A131:$CN703,81,FALSE),"unknown")</f>
        <v>Female</v>
      </c>
      <c r="AG130" s="159">
        <f>IFERROR(VLOOKUP(Table1[[#This Row],[RespondentID]],'All Data'!$A131:$CN703,82,FALSE),"unknown")</f>
        <v>35</v>
      </c>
      <c r="AH130" s="159" t="str">
        <f>IFERROR(VLOOKUP(Table1[[#This Row],[RespondentID]],'All Data'!$A131:$CN703,83,FALSE),"unknown")</f>
        <v>Suffolk</v>
      </c>
      <c r="AI130" s="159" t="str">
        <f>IFERROR(VLOOKUP(Table1[[#This Row],[RespondentID]],'All Data'!$A131:$CN703,84,FALSE),"unknown")</f>
        <v>Islip, 11751</v>
      </c>
      <c r="AJ130" s="159" t="str">
        <f>IFERROR(VLOOKUP(Table1[[#This Row],[RespondentID]],'All Data'!$A131:$CN703,85,FALSE),"unknown")</f>
        <v>White/Caucasian</v>
      </c>
      <c r="AK130" s="159" t="str">
        <f>IFERROR(VLOOKUP(Table1[[#This Row],[RespondentID]],'All Data'!$A131:$CN703,86,FALSE),"unknown")</f>
        <v>No</v>
      </c>
      <c r="AL130" s="159" t="str">
        <f>IFERROR(VLOOKUP(Table1[[#This Row],[RespondentID]],'All Data'!$A131:$CN703,87,FALSE),"unknown")</f>
        <v xml:space="preserve">English </v>
      </c>
      <c r="AM130" s="159" t="str">
        <f>IFERROR(VLOOKUP(Table1[[#This Row],[RespondentID]],'All Data'!$A131:$CN703,88,FALSE),"unknown")</f>
        <v>$50,000 to $74,999</v>
      </c>
      <c r="AN130" s="159" t="str">
        <f>IFERROR(VLOOKUP(Table1[[#This Row],[RespondentID]],'All Data'!$A131:$CN703,89,FALSE),"unknown")</f>
        <v>Graduate school</v>
      </c>
      <c r="AO130" s="159" t="str">
        <f>IFERROR(VLOOKUP(Table1[[#This Row],[RespondentID]],'All Data'!$A131:$CN703,90,FALSE),"unknown")</f>
        <v>Employed for wages</v>
      </c>
      <c r="AP130" s="159" t="str">
        <f>IFERROR(VLOOKUP(Table1[[#This Row],[RespondentID]],'All Data'!$A131:$CN703,91,FALSE),"unknown")</f>
        <v>Yes</v>
      </c>
      <c r="AQ130" s="159" t="str">
        <f>IFERROR(VLOOKUP(Table1[[#This Row],[RespondentID]],'All Data'!$A131:$CN703,92,FALSE),"unknown")</f>
        <v>Yes</v>
      </c>
    </row>
    <row r="131" spans="1:43" ht="16" x14ac:dyDescent="0.45">
      <c r="A131" s="6">
        <v>5650160040</v>
      </c>
      <c r="B131" s="6"/>
      <c r="C131" s="6"/>
      <c r="D131" s="6"/>
      <c r="E131" s="6"/>
      <c r="F131" s="6"/>
      <c r="G131" s="6"/>
      <c r="H131" s="6"/>
      <c r="I131" s="6"/>
      <c r="J131" s="6"/>
      <c r="K131" s="6"/>
      <c r="L131" s="10"/>
      <c r="M131" s="10">
        <f t="shared" ref="M131" si="659">COUNTA(B131:L131)</f>
        <v>0</v>
      </c>
      <c r="N131" s="10" t="e">
        <f t="shared" ref="N131" si="660">3/M131</f>
        <v>#DIV/0!</v>
      </c>
      <c r="O131" s="10"/>
      <c r="P131" s="10">
        <f t="shared" ref="P131:P194" si="661">IF($M131&lt;3,IF($B131=$B$1,1,0),IF($B131=$B$1,$N131,0))</f>
        <v>0</v>
      </c>
      <c r="Q131" s="10">
        <f t="shared" ref="Q131:Q194" si="662">IF($M131&lt;3,IF($C131=$C$1,1,0),IF($C131=$C$1,$N131,0))</f>
        <v>0</v>
      </c>
      <c r="R131" s="10">
        <f t="shared" ref="R131:R194" si="663">IF($M131&lt;3,IF($D131=$D$1,1,0),IF($D131=$D$1,$N131,0))</f>
        <v>0</v>
      </c>
      <c r="S131" s="10">
        <f t="shared" ref="S131:S194" si="664">IF($M131&lt;3,IF($E131=$E$1,1,0),IF($E131=$E$1,$N131,0))</f>
        <v>0</v>
      </c>
      <c r="T131" s="10">
        <f t="shared" ref="T131:T194" si="665">IF($M131&lt;3,IF($F131=$F$1,1,0),IF($F131=$F$1,$N131,0))</f>
        <v>0</v>
      </c>
      <c r="U131" s="10">
        <f t="shared" ref="U131:U194" si="666">IF($M131&lt;3,IF($G131=$G$1,1,0),IF($G131=$G$1,$N131,0))</f>
        <v>0</v>
      </c>
      <c r="V131" s="34">
        <f t="shared" ref="V131:V194" si="667">IF($M131&lt;3,IF($H131=$H$1,1,0),IF($H131=$H$1,$N131,0))</f>
        <v>0</v>
      </c>
      <c r="W131" s="10">
        <f t="shared" ref="W131:W194" si="668">IF($M131&lt;3,IF($I131=$I$1,1,0),IF($I131=$I$1,$N131,0))</f>
        <v>0</v>
      </c>
      <c r="X131" s="10">
        <f t="shared" ref="X131:X194" si="669">IF($M131&lt;3,IF($J131=$J$1,1,0),IF($J131=$J$1,$N131,0))</f>
        <v>0</v>
      </c>
      <c r="Y131" s="10">
        <f t="shared" ref="Y131:Y194" si="670">IF($M131&lt;3,IF($K131=$K$1,1,0),IF($K131=$K$1,$N131,0))</f>
        <v>0</v>
      </c>
      <c r="Z131" s="10"/>
      <c r="AA131" s="10"/>
      <c r="AB131" s="10">
        <f t="shared" ref="AB131" si="671">SUM(P131:Z131)</f>
        <v>0</v>
      </c>
      <c r="AC131" s="10">
        <f t="shared" ref="AC131" si="672">M131</f>
        <v>0</v>
      </c>
      <c r="AD131" s="10" t="str">
        <f t="shared" ref="AD131" si="673">IF(AB131=AC131,"Correct",IF(AB131=3,"Correct","Wrong"))</f>
        <v>Correct</v>
      </c>
      <c r="AE131" s="10"/>
      <c r="AF131" s="159" t="str">
        <f>IFERROR(VLOOKUP(Table1[[#This Row],[RespondentID]],'All Data'!$A132:$CN704,81,FALSE),"unknown")</f>
        <v>Female</v>
      </c>
      <c r="AG131" s="159">
        <f>IFERROR(VLOOKUP(Table1[[#This Row],[RespondentID]],'All Data'!$A132:$CN704,82,FALSE),"unknown")</f>
        <v>53</v>
      </c>
      <c r="AH131" s="159" t="str">
        <f>IFERROR(VLOOKUP(Table1[[#This Row],[RespondentID]],'All Data'!$A132:$CN704,83,FALSE),"unknown")</f>
        <v>Nassau</v>
      </c>
      <c r="AI131" s="159" t="str">
        <f>IFERROR(VLOOKUP(Table1[[#This Row],[RespondentID]],'All Data'!$A132:$CN704,84,FALSE),"unknown")</f>
        <v>Farmingdale, 11735</v>
      </c>
      <c r="AJ131" s="159" t="str">
        <f>IFERROR(VLOOKUP(Table1[[#This Row],[RespondentID]],'All Data'!$A132:$CN704,85,FALSE),"unknown")</f>
        <v>White/Caucasian</v>
      </c>
      <c r="AK131" s="159" t="str">
        <f>IFERROR(VLOOKUP(Table1[[#This Row],[RespondentID]],'All Data'!$A132:$CN704,86,FALSE),"unknown")</f>
        <v>No</v>
      </c>
      <c r="AL131" s="159" t="str">
        <f>IFERROR(VLOOKUP(Table1[[#This Row],[RespondentID]],'All Data'!$A132:$CN704,87,FALSE),"unknown")</f>
        <v xml:space="preserve">English </v>
      </c>
      <c r="AM131" s="159" t="str">
        <f>IFERROR(VLOOKUP(Table1[[#This Row],[RespondentID]],'All Data'!$A132:$CN704,88,FALSE),"unknown")</f>
        <v>Over $125,000</v>
      </c>
      <c r="AN131" s="159" t="str">
        <f>IFERROR(VLOOKUP(Table1[[#This Row],[RespondentID]],'All Data'!$A132:$CN704,89,FALSE),"unknown")</f>
        <v>College graduate</v>
      </c>
      <c r="AO131" s="159" t="str">
        <f>IFERROR(VLOOKUP(Table1[[#This Row],[RespondentID]],'All Data'!$A132:$CN704,90,FALSE),"unknown")</f>
        <v>Employed for wages</v>
      </c>
      <c r="AP131" s="159" t="str">
        <f>IFERROR(VLOOKUP(Table1[[#This Row],[RespondentID]],'All Data'!$A132:$CN704,91,FALSE),"unknown")</f>
        <v>Yes</v>
      </c>
      <c r="AQ131" s="159" t="str">
        <f>IFERROR(VLOOKUP(Table1[[#This Row],[RespondentID]],'All Data'!$A132:$CN704,92,FALSE),"unknown")</f>
        <v>Yes</v>
      </c>
    </row>
    <row r="132" spans="1:43" ht="16" x14ac:dyDescent="0.45">
      <c r="A132" s="6">
        <v>5649860912</v>
      </c>
      <c r="B132" s="6"/>
      <c r="C132" s="6"/>
      <c r="D132" s="6"/>
      <c r="E132" s="6"/>
      <c r="F132" s="6"/>
      <c r="G132" s="6"/>
      <c r="H132" s="6"/>
      <c r="I132" s="6"/>
      <c r="J132" s="6"/>
      <c r="K132" s="6"/>
      <c r="L132" s="9"/>
      <c r="M132" s="9">
        <f t="shared" ref="M132" si="674">COUNTA(B132:L132)</f>
        <v>0</v>
      </c>
      <c r="N132" s="9" t="e">
        <f t="shared" ref="N132" si="675">3/M132</f>
        <v>#DIV/0!</v>
      </c>
      <c r="O132" s="9"/>
      <c r="P132" s="9">
        <f t="shared" si="661"/>
        <v>0</v>
      </c>
      <c r="Q132" s="9">
        <f t="shared" si="662"/>
        <v>0</v>
      </c>
      <c r="R132" s="9">
        <f t="shared" si="663"/>
        <v>0</v>
      </c>
      <c r="S132" s="9">
        <f t="shared" si="664"/>
        <v>0</v>
      </c>
      <c r="T132" s="9">
        <f t="shared" si="665"/>
        <v>0</v>
      </c>
      <c r="U132" s="9">
        <f t="shared" si="666"/>
        <v>0</v>
      </c>
      <c r="V132" s="34">
        <f t="shared" si="667"/>
        <v>0</v>
      </c>
      <c r="W132" s="9">
        <f t="shared" si="668"/>
        <v>0</v>
      </c>
      <c r="X132" s="9">
        <f t="shared" si="669"/>
        <v>0</v>
      </c>
      <c r="Y132" s="9">
        <f t="shared" si="670"/>
        <v>0</v>
      </c>
      <c r="Z132" s="9"/>
      <c r="AA132" s="9"/>
      <c r="AB132" s="9">
        <f t="shared" ref="AB132" si="676">SUM(P132:Z132)</f>
        <v>0</v>
      </c>
      <c r="AC132" s="9">
        <f t="shared" ref="AC132" si="677">M132</f>
        <v>0</v>
      </c>
      <c r="AD132" s="9" t="str">
        <f t="shared" ref="AD132" si="678">IF(AB132=AC132,"Correct",IF(AB132=3,"Correct","Wrong"))</f>
        <v>Correct</v>
      </c>
      <c r="AE132" s="9"/>
      <c r="AF132" s="159" t="str">
        <f>IFERROR(VLOOKUP(Table1[[#This Row],[RespondentID]],'All Data'!$A133:$CN705,81,FALSE),"unknown")</f>
        <v>Female</v>
      </c>
      <c r="AG132" s="159">
        <f>IFERROR(VLOOKUP(Table1[[#This Row],[RespondentID]],'All Data'!$A133:$CN705,82,FALSE),"unknown")</f>
        <v>67</v>
      </c>
      <c r="AH132" s="159" t="str">
        <f>IFERROR(VLOOKUP(Table1[[#This Row],[RespondentID]],'All Data'!$A133:$CN705,83,FALSE),"unknown")</f>
        <v>Suffolk</v>
      </c>
      <c r="AI132" s="159" t="str">
        <f>IFERROR(VLOOKUP(Table1[[#This Row],[RespondentID]],'All Data'!$A133:$CN705,84,FALSE),"unknown")</f>
        <v>Bay Shore, 11706</v>
      </c>
      <c r="AJ132" s="159" t="str">
        <f>IFERROR(VLOOKUP(Table1[[#This Row],[RespondentID]],'All Data'!$A133:$CN705,85,FALSE),"unknown")</f>
        <v>White/Caucasian</v>
      </c>
      <c r="AK132" s="159" t="str">
        <f>IFERROR(VLOOKUP(Table1[[#This Row],[RespondentID]],'All Data'!$A133:$CN705,86,FALSE),"unknown")</f>
        <v>No</v>
      </c>
      <c r="AL132" s="159" t="str">
        <f>IFERROR(VLOOKUP(Table1[[#This Row],[RespondentID]],'All Data'!$A133:$CN705,87,FALSE),"unknown")</f>
        <v xml:space="preserve">English </v>
      </c>
      <c r="AM132" s="159" t="str">
        <f>IFERROR(VLOOKUP(Table1[[#This Row],[RespondentID]],'All Data'!$A133:$CN705,88,FALSE),"unknown")</f>
        <v>$35,000 to $49,999</v>
      </c>
      <c r="AN132" s="159" t="str">
        <f>IFERROR(VLOOKUP(Table1[[#This Row],[RespondentID]],'All Data'!$A133:$CN705,89,FALSE),"unknown")</f>
        <v>College graduate</v>
      </c>
      <c r="AO132" s="159" t="str">
        <f>IFERROR(VLOOKUP(Table1[[#This Row],[RespondentID]],'All Data'!$A133:$CN705,90,FALSE),"unknown")</f>
        <v>Retired</v>
      </c>
      <c r="AP132" s="159" t="str">
        <f>IFERROR(VLOOKUP(Table1[[#This Row],[RespondentID]],'All Data'!$A133:$CN705,91,FALSE),"unknown")</f>
        <v>Yes</v>
      </c>
      <c r="AQ132" s="159" t="str">
        <f>IFERROR(VLOOKUP(Table1[[#This Row],[RespondentID]],'All Data'!$A133:$CN705,92,FALSE),"unknown")</f>
        <v>Yes</v>
      </c>
    </row>
    <row r="133" spans="1:43" ht="16" x14ac:dyDescent="0.45">
      <c r="A133" s="6">
        <v>5649783334</v>
      </c>
      <c r="B133" s="6"/>
      <c r="C133" s="6"/>
      <c r="D133" s="6"/>
      <c r="E133" s="6"/>
      <c r="F133" s="6"/>
      <c r="G133" s="6"/>
      <c r="H133" s="6"/>
      <c r="I133" s="6" t="s">
        <v>38</v>
      </c>
      <c r="J133" s="6"/>
      <c r="K133" s="6"/>
      <c r="L133" s="10"/>
      <c r="M133" s="10">
        <f t="shared" ref="M133" si="679">COUNTA(B133:L133)</f>
        <v>1</v>
      </c>
      <c r="N133" s="10">
        <f t="shared" ref="N133" si="680">3/M133</f>
        <v>3</v>
      </c>
      <c r="O133" s="10"/>
      <c r="P133" s="10">
        <f t="shared" si="661"/>
        <v>0</v>
      </c>
      <c r="Q133" s="10">
        <f t="shared" si="662"/>
        <v>0</v>
      </c>
      <c r="R133" s="10">
        <f t="shared" si="663"/>
        <v>0</v>
      </c>
      <c r="S133" s="10">
        <f t="shared" si="664"/>
        <v>0</v>
      </c>
      <c r="T133" s="10">
        <f t="shared" si="665"/>
        <v>0</v>
      </c>
      <c r="U133" s="10">
        <f t="shared" si="666"/>
        <v>0</v>
      </c>
      <c r="V133" s="34">
        <f t="shared" si="667"/>
        <v>0</v>
      </c>
      <c r="W133" s="10">
        <f t="shared" si="668"/>
        <v>1</v>
      </c>
      <c r="X133" s="10">
        <f t="shared" si="669"/>
        <v>0</v>
      </c>
      <c r="Y133" s="10">
        <f t="shared" si="670"/>
        <v>0</v>
      </c>
      <c r="Z133" s="10"/>
      <c r="AA133" s="10"/>
      <c r="AB133" s="10">
        <f t="shared" ref="AB133" si="681">SUM(P133:Z133)</f>
        <v>1</v>
      </c>
      <c r="AC133" s="10">
        <f t="shared" ref="AC133" si="682">M133</f>
        <v>1</v>
      </c>
      <c r="AD133" s="10" t="str">
        <f t="shared" ref="AD133" si="683">IF(AB133=AC133,"Correct",IF(AB133=3,"Correct","Wrong"))</f>
        <v>Correct</v>
      </c>
      <c r="AE133" s="10"/>
      <c r="AF133" s="159" t="str">
        <f>IFERROR(VLOOKUP(Table1[[#This Row],[RespondentID]],'All Data'!$A134:$CN706,81,FALSE),"unknown")</f>
        <v>Female</v>
      </c>
      <c r="AG133" s="159">
        <f>IFERROR(VLOOKUP(Table1[[#This Row],[RespondentID]],'All Data'!$A134:$CN706,82,FALSE),"unknown")</f>
        <v>60</v>
      </c>
      <c r="AH133" s="159" t="str">
        <f>IFERROR(VLOOKUP(Table1[[#This Row],[RespondentID]],'All Data'!$A134:$CN706,83,FALSE),"unknown")</f>
        <v>Nassau</v>
      </c>
      <c r="AI133" s="159" t="str">
        <f>IFERROR(VLOOKUP(Table1[[#This Row],[RespondentID]],'All Data'!$A134:$CN706,84,FALSE),"unknown")</f>
        <v>Roosevelt, 11575</v>
      </c>
      <c r="AJ133" s="159" t="str">
        <f>IFERROR(VLOOKUP(Table1[[#This Row],[RespondentID]],'All Data'!$A134:$CN706,85,FALSE),"unknown")</f>
        <v>White/Caucasian</v>
      </c>
      <c r="AK133" s="159" t="str">
        <f>IFERROR(VLOOKUP(Table1[[#This Row],[RespondentID]],'All Data'!$A134:$CN706,86,FALSE),"unknown")</f>
        <v>No</v>
      </c>
      <c r="AL133" s="159" t="str">
        <f>IFERROR(VLOOKUP(Table1[[#This Row],[RespondentID]],'All Data'!$A134:$CN706,87,FALSE),"unknown")</f>
        <v xml:space="preserve">English </v>
      </c>
      <c r="AM133" s="159" t="str">
        <f>IFERROR(VLOOKUP(Table1[[#This Row],[RespondentID]],'All Data'!$A134:$CN706,88,FALSE),"unknown")</f>
        <v>$0-$19,999</v>
      </c>
      <c r="AN133" s="159" t="str">
        <f>IFERROR(VLOOKUP(Table1[[#This Row],[RespondentID]],'All Data'!$A134:$CN706,89,FALSE),"unknown")</f>
        <v>College graduate</v>
      </c>
      <c r="AO133" s="159" t="str">
        <f>IFERROR(VLOOKUP(Table1[[#This Row],[RespondentID]],'All Data'!$A134:$CN706,90,FALSE),"unknown")</f>
        <v>Employed for wages</v>
      </c>
      <c r="AP133" s="159" t="str">
        <f>IFERROR(VLOOKUP(Table1[[#This Row],[RespondentID]],'All Data'!$A134:$CN706,91,FALSE),"unknown")</f>
        <v>Yes</v>
      </c>
      <c r="AQ133" s="159" t="str">
        <f>IFERROR(VLOOKUP(Table1[[#This Row],[RespondentID]],'All Data'!$A134:$CN706,92,FALSE),"unknown")</f>
        <v>No</v>
      </c>
    </row>
    <row r="134" spans="1:43" ht="16" x14ac:dyDescent="0.45">
      <c r="A134" s="6">
        <v>5649727057</v>
      </c>
      <c r="B134" s="6"/>
      <c r="C134" s="6"/>
      <c r="D134" s="6" t="s">
        <v>33</v>
      </c>
      <c r="E134" s="6"/>
      <c r="F134" s="6"/>
      <c r="G134" s="6"/>
      <c r="H134" s="6"/>
      <c r="I134" s="6" t="s">
        <v>38</v>
      </c>
      <c r="J134" s="6"/>
      <c r="K134" s="6" t="s">
        <v>40</v>
      </c>
      <c r="L134" s="9"/>
      <c r="M134" s="9">
        <f t="shared" ref="M134" si="684">COUNTA(B134:L134)</f>
        <v>3</v>
      </c>
      <c r="N134" s="9">
        <f t="shared" ref="N134" si="685">3/M134</f>
        <v>1</v>
      </c>
      <c r="O134" s="9"/>
      <c r="P134" s="9">
        <f t="shared" si="661"/>
        <v>0</v>
      </c>
      <c r="Q134" s="9">
        <f t="shared" si="662"/>
        <v>0</v>
      </c>
      <c r="R134" s="9">
        <f t="shared" si="663"/>
        <v>1</v>
      </c>
      <c r="S134" s="9">
        <f t="shared" si="664"/>
        <v>0</v>
      </c>
      <c r="T134" s="9">
        <f t="shared" si="665"/>
        <v>0</v>
      </c>
      <c r="U134" s="9">
        <f t="shared" si="666"/>
        <v>0</v>
      </c>
      <c r="V134" s="34">
        <f t="shared" si="667"/>
        <v>0</v>
      </c>
      <c r="W134" s="9">
        <f t="shared" si="668"/>
        <v>1</v>
      </c>
      <c r="X134" s="9">
        <f t="shared" si="669"/>
        <v>0</v>
      </c>
      <c r="Y134" s="9">
        <f t="shared" si="670"/>
        <v>1</v>
      </c>
      <c r="Z134" s="9"/>
      <c r="AA134" s="9"/>
      <c r="AB134" s="9">
        <f t="shared" ref="AB134" si="686">SUM(P134:Z134)</f>
        <v>3</v>
      </c>
      <c r="AC134" s="9">
        <f t="shared" ref="AC134" si="687">M134</f>
        <v>3</v>
      </c>
      <c r="AD134" s="9" t="str">
        <f t="shared" ref="AD134" si="688">IF(AB134=AC134,"Correct",IF(AB134=3,"Correct","Wrong"))</f>
        <v>Correct</v>
      </c>
      <c r="AE134" s="9"/>
      <c r="AF134" s="159" t="str">
        <f>IFERROR(VLOOKUP(Table1[[#This Row],[RespondentID]],'All Data'!$A135:$CN707,81,FALSE),"unknown")</f>
        <v>Male</v>
      </c>
      <c r="AG134" s="159">
        <f>IFERROR(VLOOKUP(Table1[[#This Row],[RespondentID]],'All Data'!$A135:$CN707,82,FALSE),"unknown")</f>
        <v>46</v>
      </c>
      <c r="AH134" s="159" t="str">
        <f>IFERROR(VLOOKUP(Table1[[#This Row],[RespondentID]],'All Data'!$A135:$CN707,83,FALSE),"unknown")</f>
        <v>Suffolk</v>
      </c>
      <c r="AI134" s="159" t="str">
        <f>IFERROR(VLOOKUP(Table1[[#This Row],[RespondentID]],'All Data'!$A135:$CN707,84,FALSE),"unknown")</f>
        <v>Centereach, 11720</v>
      </c>
      <c r="AJ134" s="159" t="str">
        <f>IFERROR(VLOOKUP(Table1[[#This Row],[RespondentID]],'All Data'!$A135:$CN707,85,FALSE),"unknown")</f>
        <v>White/Caucasian</v>
      </c>
      <c r="AK134" s="159" t="str">
        <f>IFERROR(VLOOKUP(Table1[[#This Row],[RespondentID]],'All Data'!$A135:$CN707,86,FALSE),"unknown")</f>
        <v>No</v>
      </c>
      <c r="AL134" s="159" t="str">
        <f>IFERROR(VLOOKUP(Table1[[#This Row],[RespondentID]],'All Data'!$A135:$CN707,87,FALSE),"unknown")</f>
        <v xml:space="preserve">English </v>
      </c>
      <c r="AM134" s="159" t="str">
        <f>IFERROR(VLOOKUP(Table1[[#This Row],[RespondentID]],'All Data'!$A135:$CN707,88,FALSE),"unknown")</f>
        <v>$75,000 to $125,000</v>
      </c>
      <c r="AN134" s="159" t="str">
        <f>IFERROR(VLOOKUP(Table1[[#This Row],[RespondentID]],'All Data'!$A135:$CN707,89,FALSE),"unknown")</f>
        <v>High school graduate</v>
      </c>
      <c r="AO134" s="159" t="str">
        <f>IFERROR(VLOOKUP(Table1[[#This Row],[RespondentID]],'All Data'!$A135:$CN707,90,FALSE),"unknown")</f>
        <v>Employed for wages</v>
      </c>
      <c r="AP134" s="159" t="str">
        <f>IFERROR(VLOOKUP(Table1[[#This Row],[RespondentID]],'All Data'!$A135:$CN707,91,FALSE),"unknown")</f>
        <v>Yes</v>
      </c>
      <c r="AQ134" s="159" t="str">
        <f>IFERROR(VLOOKUP(Table1[[#This Row],[RespondentID]],'All Data'!$A135:$CN707,92,FALSE),"unknown")</f>
        <v>Yes</v>
      </c>
    </row>
    <row r="135" spans="1:43" ht="16" x14ac:dyDescent="0.45">
      <c r="A135" s="6">
        <v>5649711042</v>
      </c>
      <c r="B135" s="6"/>
      <c r="C135" s="6" t="s">
        <v>32</v>
      </c>
      <c r="D135" s="6"/>
      <c r="E135" s="6"/>
      <c r="F135" s="6"/>
      <c r="G135" s="6"/>
      <c r="H135" s="6"/>
      <c r="I135" s="6" t="s">
        <v>38</v>
      </c>
      <c r="J135" s="6"/>
      <c r="K135" s="6" t="s">
        <v>40</v>
      </c>
      <c r="L135" s="10"/>
      <c r="M135" s="10">
        <f t="shared" ref="M135" si="689">COUNTA(B135:L135)</f>
        <v>3</v>
      </c>
      <c r="N135" s="10">
        <f t="shared" ref="N135" si="690">3/M135</f>
        <v>1</v>
      </c>
      <c r="O135" s="10"/>
      <c r="P135" s="10">
        <f t="shared" si="661"/>
        <v>0</v>
      </c>
      <c r="Q135" s="10">
        <f t="shared" si="662"/>
        <v>1</v>
      </c>
      <c r="R135" s="10">
        <f t="shared" si="663"/>
        <v>0</v>
      </c>
      <c r="S135" s="10">
        <f t="shared" si="664"/>
        <v>0</v>
      </c>
      <c r="T135" s="10">
        <f t="shared" si="665"/>
        <v>0</v>
      </c>
      <c r="U135" s="10">
        <f t="shared" si="666"/>
        <v>0</v>
      </c>
      <c r="V135" s="34">
        <f t="shared" si="667"/>
        <v>0</v>
      </c>
      <c r="W135" s="10">
        <f t="shared" si="668"/>
        <v>1</v>
      </c>
      <c r="X135" s="10">
        <f t="shared" si="669"/>
        <v>0</v>
      </c>
      <c r="Y135" s="10">
        <f t="shared" si="670"/>
        <v>1</v>
      </c>
      <c r="Z135" s="10"/>
      <c r="AA135" s="10"/>
      <c r="AB135" s="10">
        <f t="shared" ref="AB135" si="691">SUM(P135:Z135)</f>
        <v>3</v>
      </c>
      <c r="AC135" s="10">
        <f t="shared" ref="AC135" si="692">M135</f>
        <v>3</v>
      </c>
      <c r="AD135" s="10" t="str">
        <f t="shared" ref="AD135" si="693">IF(AB135=AC135,"Correct",IF(AB135=3,"Correct","Wrong"))</f>
        <v>Correct</v>
      </c>
      <c r="AE135" s="10"/>
      <c r="AF135" s="159" t="str">
        <f>IFERROR(VLOOKUP(Table1[[#This Row],[RespondentID]],'All Data'!$A136:$CN708,81,FALSE),"unknown")</f>
        <v>Female</v>
      </c>
      <c r="AG135" s="159">
        <f>IFERROR(VLOOKUP(Table1[[#This Row],[RespondentID]],'All Data'!$A136:$CN708,82,FALSE),"unknown")</f>
        <v>27</v>
      </c>
      <c r="AH135" s="159" t="str">
        <f>IFERROR(VLOOKUP(Table1[[#This Row],[RespondentID]],'All Data'!$A136:$CN708,83,FALSE),"unknown")</f>
        <v>Nassau</v>
      </c>
      <c r="AI135" s="159" t="str">
        <f>IFERROR(VLOOKUP(Table1[[#This Row],[RespondentID]],'All Data'!$A136:$CN708,84,FALSE),"unknown")</f>
        <v>Floral Park, 11001</v>
      </c>
      <c r="AJ135" s="159" t="str">
        <f>IFERROR(VLOOKUP(Table1[[#This Row],[RespondentID]],'All Data'!$A136:$CN708,85,FALSE),"unknown")</f>
        <v>Multi-racial</v>
      </c>
      <c r="AK135" s="159" t="str">
        <f>IFERROR(VLOOKUP(Table1[[#This Row],[RespondentID]],'All Data'!$A136:$CN708,86,FALSE),"unknown")</f>
        <v>Yes</v>
      </c>
      <c r="AL135" s="159" t="str">
        <f>IFERROR(VLOOKUP(Table1[[#This Row],[RespondentID]],'All Data'!$A136:$CN708,87,FALSE),"unknown")</f>
        <v xml:space="preserve">English </v>
      </c>
      <c r="AM135" s="159" t="str">
        <f>IFERROR(VLOOKUP(Table1[[#This Row],[RespondentID]],'All Data'!$A136:$CN708,88,FALSE),"unknown")</f>
        <v>$75,000 to $125,000</v>
      </c>
      <c r="AN135" s="159" t="str">
        <f>IFERROR(VLOOKUP(Table1[[#This Row],[RespondentID]],'All Data'!$A136:$CN708,89,FALSE),"unknown")</f>
        <v>College graduate</v>
      </c>
      <c r="AO135" s="159" t="str">
        <f>IFERROR(VLOOKUP(Table1[[#This Row],[RespondentID]],'All Data'!$A136:$CN708,90,FALSE),"unknown")</f>
        <v>Employed for wages</v>
      </c>
      <c r="AP135" s="159" t="str">
        <f>IFERROR(VLOOKUP(Table1[[#This Row],[RespondentID]],'All Data'!$A136:$CN708,91,FALSE),"unknown")</f>
        <v>Yes</v>
      </c>
      <c r="AQ135" s="159" t="str">
        <f>IFERROR(VLOOKUP(Table1[[#This Row],[RespondentID]],'All Data'!$A136:$CN708,92,FALSE),"unknown")</f>
        <v>Yes</v>
      </c>
    </row>
    <row r="136" spans="1:43" ht="16" x14ac:dyDescent="0.45">
      <c r="A136" s="6">
        <v>5649638287</v>
      </c>
      <c r="B136" s="6"/>
      <c r="C136" s="6"/>
      <c r="D136" s="6"/>
      <c r="E136" s="6"/>
      <c r="F136" s="6"/>
      <c r="G136" s="6"/>
      <c r="H136" s="6"/>
      <c r="I136" s="6"/>
      <c r="J136" s="6" t="s">
        <v>39</v>
      </c>
      <c r="K136" s="6" t="s">
        <v>40</v>
      </c>
      <c r="L136" s="9"/>
      <c r="M136" s="9">
        <f t="shared" ref="M136" si="694">COUNTA(B136:L136)</f>
        <v>2</v>
      </c>
      <c r="N136" s="9">
        <f t="shared" ref="N136" si="695">3/M136</f>
        <v>1.5</v>
      </c>
      <c r="O136" s="9"/>
      <c r="P136" s="9">
        <f t="shared" si="661"/>
        <v>0</v>
      </c>
      <c r="Q136" s="9">
        <f t="shared" si="662"/>
        <v>0</v>
      </c>
      <c r="R136" s="9">
        <f t="shared" si="663"/>
        <v>0</v>
      </c>
      <c r="S136" s="9">
        <f t="shared" si="664"/>
        <v>0</v>
      </c>
      <c r="T136" s="9">
        <f t="shared" si="665"/>
        <v>0</v>
      </c>
      <c r="U136" s="9">
        <f t="shared" si="666"/>
        <v>0</v>
      </c>
      <c r="V136" s="34">
        <f t="shared" si="667"/>
        <v>0</v>
      </c>
      <c r="W136" s="9">
        <f t="shared" si="668"/>
        <v>0</v>
      </c>
      <c r="X136" s="9">
        <f t="shared" si="669"/>
        <v>1</v>
      </c>
      <c r="Y136" s="9">
        <f t="shared" si="670"/>
        <v>1</v>
      </c>
      <c r="Z136" s="9"/>
      <c r="AA136" s="9"/>
      <c r="AB136" s="9">
        <f t="shared" ref="AB136" si="696">SUM(P136:Z136)</f>
        <v>2</v>
      </c>
      <c r="AC136" s="9">
        <f t="shared" ref="AC136" si="697">M136</f>
        <v>2</v>
      </c>
      <c r="AD136" s="9" t="str">
        <f t="shared" ref="AD136" si="698">IF(AB136=AC136,"Correct",IF(AB136=3,"Correct","Wrong"))</f>
        <v>Correct</v>
      </c>
      <c r="AE136" s="9"/>
      <c r="AF136" s="159" t="str">
        <f>IFERROR(VLOOKUP(Table1[[#This Row],[RespondentID]],'All Data'!$A137:$CN709,81,FALSE),"unknown")</f>
        <v>Female</v>
      </c>
      <c r="AG136" s="159">
        <f>IFERROR(VLOOKUP(Table1[[#This Row],[RespondentID]],'All Data'!$A137:$CN709,82,FALSE),"unknown")</f>
        <v>41</v>
      </c>
      <c r="AH136" s="159" t="str">
        <f>IFERROR(VLOOKUP(Table1[[#This Row],[RespondentID]],'All Data'!$A137:$CN709,83,FALSE),"unknown")</f>
        <v>Suffolk</v>
      </c>
      <c r="AI136" s="159" t="str">
        <f>IFERROR(VLOOKUP(Table1[[#This Row],[RespondentID]],'All Data'!$A137:$CN709,84,FALSE),"unknown")</f>
        <v>Nesconset, 11767</v>
      </c>
      <c r="AJ136" s="159">
        <f>IFERROR(VLOOKUP(Table1[[#This Row],[RespondentID]],'All Data'!$A137:$CN709,85,FALSE),"unknown")</f>
        <v>0</v>
      </c>
      <c r="AK136" s="159">
        <f>IFERROR(VLOOKUP(Table1[[#This Row],[RespondentID]],'All Data'!$A137:$CN709,86,FALSE),"unknown")</f>
        <v>0</v>
      </c>
      <c r="AL136" s="159" t="str">
        <f>IFERROR(VLOOKUP(Table1[[#This Row],[RespondentID]],'All Data'!$A137:$CN709,87,FALSE),"unknown")</f>
        <v xml:space="preserve"> </v>
      </c>
      <c r="AM136" s="159">
        <f>IFERROR(VLOOKUP(Table1[[#This Row],[RespondentID]],'All Data'!$A137:$CN709,88,FALSE),"unknown")</f>
        <v>0</v>
      </c>
      <c r="AN136" s="159">
        <f>IFERROR(VLOOKUP(Table1[[#This Row],[RespondentID]],'All Data'!$A137:$CN709,89,FALSE),"unknown")</f>
        <v>0</v>
      </c>
      <c r="AO136" s="159">
        <f>IFERROR(VLOOKUP(Table1[[#This Row],[RespondentID]],'All Data'!$A137:$CN709,90,FALSE),"unknown")</f>
        <v>0</v>
      </c>
      <c r="AP136" s="159">
        <f>IFERROR(VLOOKUP(Table1[[#This Row],[RespondentID]],'All Data'!$A137:$CN709,91,FALSE),"unknown")</f>
        <v>0</v>
      </c>
      <c r="AQ136" s="159">
        <f>IFERROR(VLOOKUP(Table1[[#This Row],[RespondentID]],'All Data'!$A137:$CN709,92,FALSE),"unknown")</f>
        <v>0</v>
      </c>
    </row>
    <row r="137" spans="1:43" ht="16" x14ac:dyDescent="0.45">
      <c r="A137" s="6">
        <v>5649140167</v>
      </c>
      <c r="B137" s="6"/>
      <c r="C137" s="6"/>
      <c r="D137" s="6" t="s">
        <v>33</v>
      </c>
      <c r="E137" s="6"/>
      <c r="F137" s="6" t="s">
        <v>35</v>
      </c>
      <c r="G137" s="6"/>
      <c r="H137" s="6"/>
      <c r="I137" s="6" t="s">
        <v>38</v>
      </c>
      <c r="J137" s="6"/>
      <c r="K137" s="6"/>
      <c r="L137" s="10"/>
      <c r="M137" s="10">
        <f t="shared" ref="M137" si="699">COUNTA(B137:L137)</f>
        <v>3</v>
      </c>
      <c r="N137" s="10">
        <f t="shared" ref="N137" si="700">3/M137</f>
        <v>1</v>
      </c>
      <c r="O137" s="10"/>
      <c r="P137" s="10">
        <f t="shared" si="661"/>
        <v>0</v>
      </c>
      <c r="Q137" s="10">
        <f t="shared" si="662"/>
        <v>0</v>
      </c>
      <c r="R137" s="10">
        <f t="shared" si="663"/>
        <v>1</v>
      </c>
      <c r="S137" s="10">
        <f t="shared" si="664"/>
        <v>0</v>
      </c>
      <c r="T137" s="10">
        <f t="shared" si="665"/>
        <v>1</v>
      </c>
      <c r="U137" s="10">
        <f t="shared" si="666"/>
        <v>0</v>
      </c>
      <c r="V137" s="34">
        <f t="shared" si="667"/>
        <v>0</v>
      </c>
      <c r="W137" s="10">
        <f t="shared" si="668"/>
        <v>1</v>
      </c>
      <c r="X137" s="10">
        <f t="shared" si="669"/>
        <v>0</v>
      </c>
      <c r="Y137" s="10">
        <f t="shared" si="670"/>
        <v>0</v>
      </c>
      <c r="Z137" s="10"/>
      <c r="AA137" s="10"/>
      <c r="AB137" s="10">
        <f t="shared" ref="AB137" si="701">SUM(P137:Z137)</f>
        <v>3</v>
      </c>
      <c r="AC137" s="10">
        <f t="shared" ref="AC137" si="702">M137</f>
        <v>3</v>
      </c>
      <c r="AD137" s="10" t="str">
        <f t="shared" ref="AD137" si="703">IF(AB137=AC137,"Correct",IF(AB137=3,"Correct","Wrong"))</f>
        <v>Correct</v>
      </c>
      <c r="AE137" s="10"/>
      <c r="AF137" s="159" t="str">
        <f>IFERROR(VLOOKUP(Table1[[#This Row],[RespondentID]],'All Data'!$A138:$CN710,81,FALSE),"unknown")</f>
        <v>Female</v>
      </c>
      <c r="AG137" s="159">
        <f>IFERROR(VLOOKUP(Table1[[#This Row],[RespondentID]],'All Data'!$A138:$CN710,82,FALSE),"unknown")</f>
        <v>39</v>
      </c>
      <c r="AH137" s="159" t="str">
        <f>IFERROR(VLOOKUP(Table1[[#This Row],[RespondentID]],'All Data'!$A138:$CN710,83,FALSE),"unknown")</f>
        <v>Suffolk</v>
      </c>
      <c r="AI137" s="159" t="str">
        <f>IFERROR(VLOOKUP(Table1[[#This Row],[RespondentID]],'All Data'!$A138:$CN710,84,FALSE),"unknown")</f>
        <v>Brentwood, 11717</v>
      </c>
      <c r="AJ137" s="159" t="str">
        <f>IFERROR(VLOOKUP(Table1[[#This Row],[RespondentID]],'All Data'!$A138:$CN710,85,FALSE),"unknown")</f>
        <v>Multi-racial</v>
      </c>
      <c r="AK137" s="159" t="str">
        <f>IFERROR(VLOOKUP(Table1[[#This Row],[RespondentID]],'All Data'!$A138:$CN710,86,FALSE),"unknown")</f>
        <v>Yes</v>
      </c>
      <c r="AL137" s="159" t="str">
        <f>IFERROR(VLOOKUP(Table1[[#This Row],[RespondentID]],'All Data'!$A138:$CN710,87,FALSE),"unknown")</f>
        <v xml:space="preserve">English Spanish </v>
      </c>
      <c r="AM137" s="159" t="str">
        <f>IFERROR(VLOOKUP(Table1[[#This Row],[RespondentID]],'All Data'!$A138:$CN710,88,FALSE),"unknown")</f>
        <v>$0-$19,999</v>
      </c>
      <c r="AN137" s="159" t="str">
        <f>IFERROR(VLOOKUP(Table1[[#This Row],[RespondentID]],'All Data'!$A138:$CN710,89,FALSE),"unknown")</f>
        <v>High school graduate</v>
      </c>
      <c r="AO137" s="159" t="str">
        <f>IFERROR(VLOOKUP(Table1[[#This Row],[RespondentID]],'All Data'!$A138:$CN710,90,FALSE),"unknown")</f>
        <v>Employed for wages</v>
      </c>
      <c r="AP137" s="159" t="str">
        <f>IFERROR(VLOOKUP(Table1[[#This Row],[RespondentID]],'All Data'!$A138:$CN710,91,FALSE),"unknown")</f>
        <v>Yes</v>
      </c>
      <c r="AQ137" s="159" t="str">
        <f>IFERROR(VLOOKUP(Table1[[#This Row],[RespondentID]],'All Data'!$A138:$CN710,92,FALSE),"unknown")</f>
        <v>Yes</v>
      </c>
    </row>
    <row r="138" spans="1:43" ht="16" x14ac:dyDescent="0.45">
      <c r="A138" s="6">
        <v>5648482400</v>
      </c>
      <c r="B138" s="6"/>
      <c r="C138" s="6"/>
      <c r="D138" s="6" t="s">
        <v>33</v>
      </c>
      <c r="E138" s="6"/>
      <c r="F138" s="6"/>
      <c r="G138" s="6"/>
      <c r="H138" s="6" t="s">
        <v>37</v>
      </c>
      <c r="I138" s="6" t="s">
        <v>38</v>
      </c>
      <c r="J138" s="6"/>
      <c r="K138" s="6"/>
      <c r="L138" s="9"/>
      <c r="M138" s="9">
        <f t="shared" ref="M138" si="704">COUNTA(B138:L138)</f>
        <v>3</v>
      </c>
      <c r="N138" s="9">
        <f t="shared" ref="N138" si="705">3/M138</f>
        <v>1</v>
      </c>
      <c r="O138" s="9"/>
      <c r="P138" s="9">
        <f t="shared" si="661"/>
        <v>0</v>
      </c>
      <c r="Q138" s="9">
        <f t="shared" si="662"/>
        <v>0</v>
      </c>
      <c r="R138" s="9">
        <f t="shared" si="663"/>
        <v>1</v>
      </c>
      <c r="S138" s="9">
        <f t="shared" si="664"/>
        <v>0</v>
      </c>
      <c r="T138" s="9">
        <f t="shared" si="665"/>
        <v>0</v>
      </c>
      <c r="U138" s="9">
        <f t="shared" si="666"/>
        <v>0</v>
      </c>
      <c r="V138" s="34">
        <f t="shared" si="667"/>
        <v>1</v>
      </c>
      <c r="W138" s="9">
        <f t="shared" si="668"/>
        <v>1</v>
      </c>
      <c r="X138" s="9">
        <f t="shared" si="669"/>
        <v>0</v>
      </c>
      <c r="Y138" s="9">
        <f t="shared" si="670"/>
        <v>0</v>
      </c>
      <c r="Z138" s="9"/>
      <c r="AA138" s="9"/>
      <c r="AB138" s="9">
        <f t="shared" ref="AB138" si="706">SUM(P138:Z138)</f>
        <v>3</v>
      </c>
      <c r="AC138" s="9">
        <f t="shared" ref="AC138" si="707">M138</f>
        <v>3</v>
      </c>
      <c r="AD138" s="9" t="str">
        <f t="shared" ref="AD138" si="708">IF(AB138=AC138,"Correct",IF(AB138=3,"Correct","Wrong"))</f>
        <v>Correct</v>
      </c>
      <c r="AE138" s="9"/>
      <c r="AF138" s="159" t="str">
        <f>IFERROR(VLOOKUP(Table1[[#This Row],[RespondentID]],'All Data'!$A139:$CN711,81,FALSE),"unknown")</f>
        <v>Female</v>
      </c>
      <c r="AG138" s="159">
        <f>IFERROR(VLOOKUP(Table1[[#This Row],[RespondentID]],'All Data'!$A139:$CN711,82,FALSE),"unknown")</f>
        <v>67</v>
      </c>
      <c r="AH138" s="159" t="str">
        <f>IFERROR(VLOOKUP(Table1[[#This Row],[RespondentID]],'All Data'!$A139:$CN711,83,FALSE),"unknown")</f>
        <v>Nassau</v>
      </c>
      <c r="AI138" s="159" t="str">
        <f>IFERROR(VLOOKUP(Table1[[#This Row],[RespondentID]],'All Data'!$A139:$CN711,84,FALSE),"unknown")</f>
        <v>Port Washington, 11050</v>
      </c>
      <c r="AJ138" s="159" t="str">
        <f>IFERROR(VLOOKUP(Table1[[#This Row],[RespondentID]],'All Data'!$A139:$CN711,85,FALSE),"unknown")</f>
        <v>White/Caucasian</v>
      </c>
      <c r="AK138" s="159" t="str">
        <f>IFERROR(VLOOKUP(Table1[[#This Row],[RespondentID]],'All Data'!$A139:$CN711,86,FALSE),"unknown")</f>
        <v>No</v>
      </c>
      <c r="AL138" s="159" t="str">
        <f>IFERROR(VLOOKUP(Table1[[#This Row],[RespondentID]],'All Data'!$A139:$CN711,87,FALSE),"unknown")</f>
        <v xml:space="preserve">English </v>
      </c>
      <c r="AM138" s="159" t="str">
        <f>IFERROR(VLOOKUP(Table1[[#This Row],[RespondentID]],'All Data'!$A139:$CN711,88,FALSE),"unknown")</f>
        <v>$75,000 to $125,000</v>
      </c>
      <c r="AN138" s="159" t="str">
        <f>IFERROR(VLOOKUP(Table1[[#This Row],[RespondentID]],'All Data'!$A139:$CN711,89,FALSE),"unknown")</f>
        <v>College graduate</v>
      </c>
      <c r="AO138" s="159" t="str">
        <f>IFERROR(VLOOKUP(Table1[[#This Row],[RespondentID]],'All Data'!$A139:$CN711,90,FALSE),"unknown")</f>
        <v>Employed for wages</v>
      </c>
      <c r="AP138" s="159" t="str">
        <f>IFERROR(VLOOKUP(Table1[[#This Row],[RespondentID]],'All Data'!$A139:$CN711,91,FALSE),"unknown")</f>
        <v>Yes</v>
      </c>
      <c r="AQ138" s="159" t="str">
        <f>IFERROR(VLOOKUP(Table1[[#This Row],[RespondentID]],'All Data'!$A139:$CN711,92,FALSE),"unknown")</f>
        <v>Yes</v>
      </c>
    </row>
    <row r="139" spans="1:43" ht="16" x14ac:dyDescent="0.45">
      <c r="A139" s="6">
        <v>5648401411</v>
      </c>
      <c r="B139" s="6"/>
      <c r="C139" s="6"/>
      <c r="D139" s="6"/>
      <c r="E139" s="6"/>
      <c r="F139" s="6"/>
      <c r="G139" s="6"/>
      <c r="H139" s="6"/>
      <c r="I139" s="6" t="s">
        <v>38</v>
      </c>
      <c r="J139" s="6" t="s">
        <v>39</v>
      </c>
      <c r="K139" s="6"/>
      <c r="L139" s="10"/>
      <c r="M139" s="10">
        <f t="shared" ref="M139" si="709">COUNTA(B139:L139)</f>
        <v>2</v>
      </c>
      <c r="N139" s="10">
        <f t="shared" ref="N139" si="710">3/M139</f>
        <v>1.5</v>
      </c>
      <c r="O139" s="10"/>
      <c r="P139" s="10">
        <f t="shared" si="661"/>
        <v>0</v>
      </c>
      <c r="Q139" s="10">
        <f t="shared" si="662"/>
        <v>0</v>
      </c>
      <c r="R139" s="10">
        <f t="shared" si="663"/>
        <v>0</v>
      </c>
      <c r="S139" s="10">
        <f t="shared" si="664"/>
        <v>0</v>
      </c>
      <c r="T139" s="10">
        <f t="shared" si="665"/>
        <v>0</v>
      </c>
      <c r="U139" s="10">
        <f t="shared" si="666"/>
        <v>0</v>
      </c>
      <c r="V139" s="34">
        <f t="shared" si="667"/>
        <v>0</v>
      </c>
      <c r="W139" s="10">
        <f t="shared" si="668"/>
        <v>1</v>
      </c>
      <c r="X139" s="10">
        <f t="shared" si="669"/>
        <v>1</v>
      </c>
      <c r="Y139" s="10">
        <f t="shared" si="670"/>
        <v>0</v>
      </c>
      <c r="Z139" s="10"/>
      <c r="AA139" s="10"/>
      <c r="AB139" s="10">
        <f t="shared" ref="AB139" si="711">SUM(P139:Z139)</f>
        <v>2</v>
      </c>
      <c r="AC139" s="10">
        <f t="shared" ref="AC139" si="712">M139</f>
        <v>2</v>
      </c>
      <c r="AD139" s="10" t="str">
        <f t="shared" ref="AD139" si="713">IF(AB139=AC139,"Correct",IF(AB139=3,"Correct","Wrong"))</f>
        <v>Correct</v>
      </c>
      <c r="AE139" s="10"/>
      <c r="AF139" s="159" t="str">
        <f>IFERROR(VLOOKUP(Table1[[#This Row],[RespondentID]],'All Data'!$A140:$CN712,81,FALSE),"unknown")</f>
        <v>Female</v>
      </c>
      <c r="AG139" s="159">
        <f>IFERROR(VLOOKUP(Table1[[#This Row],[RespondentID]],'All Data'!$A140:$CN712,82,FALSE),"unknown")</f>
        <v>59</v>
      </c>
      <c r="AH139" s="159" t="str">
        <f>IFERROR(VLOOKUP(Table1[[#This Row],[RespondentID]],'All Data'!$A140:$CN712,83,FALSE),"unknown")</f>
        <v>Suffolk</v>
      </c>
      <c r="AI139" s="159" t="str">
        <f>IFERROR(VLOOKUP(Table1[[#This Row],[RespondentID]],'All Data'!$A140:$CN712,84,FALSE),"unknown")</f>
        <v>Shirley, 11967</v>
      </c>
      <c r="AJ139" s="159" t="str">
        <f>IFERROR(VLOOKUP(Table1[[#This Row],[RespondentID]],'All Data'!$A140:$CN712,85,FALSE),"unknown")</f>
        <v>Black/African American</v>
      </c>
      <c r="AK139" s="159" t="str">
        <f>IFERROR(VLOOKUP(Table1[[#This Row],[RespondentID]],'All Data'!$A140:$CN712,86,FALSE),"unknown")</f>
        <v>Yes</v>
      </c>
      <c r="AL139" s="159" t="str">
        <f>IFERROR(VLOOKUP(Table1[[#This Row],[RespondentID]],'All Data'!$A140:$CN712,87,FALSE),"unknown")</f>
        <v xml:space="preserve">English </v>
      </c>
      <c r="AM139" s="159" t="str">
        <f>IFERROR(VLOOKUP(Table1[[#This Row],[RespondentID]],'All Data'!$A140:$CN712,88,FALSE),"unknown")</f>
        <v>Over $125,000</v>
      </c>
      <c r="AN139" s="159" t="str">
        <f>IFERROR(VLOOKUP(Table1[[#This Row],[RespondentID]],'All Data'!$A140:$CN712,89,FALSE),"unknown")</f>
        <v>College graduate</v>
      </c>
      <c r="AO139" s="159" t="str">
        <f>IFERROR(VLOOKUP(Table1[[#This Row],[RespondentID]],'All Data'!$A140:$CN712,90,FALSE),"unknown")</f>
        <v>Employed for wages</v>
      </c>
      <c r="AP139" s="159" t="str">
        <f>IFERROR(VLOOKUP(Table1[[#This Row],[RespondentID]],'All Data'!$A140:$CN712,91,FALSE),"unknown")</f>
        <v>Yes</v>
      </c>
      <c r="AQ139" s="159" t="str">
        <f>IFERROR(VLOOKUP(Table1[[#This Row],[RespondentID]],'All Data'!$A140:$CN712,92,FALSE),"unknown")</f>
        <v>Yes</v>
      </c>
    </row>
    <row r="140" spans="1:43" ht="16" x14ac:dyDescent="0.45">
      <c r="A140" s="6">
        <v>5648199799</v>
      </c>
      <c r="B140" s="6"/>
      <c r="C140" s="6"/>
      <c r="D140" s="6"/>
      <c r="E140" s="6" t="s">
        <v>34</v>
      </c>
      <c r="F140" s="6"/>
      <c r="G140" s="6"/>
      <c r="H140" s="6" t="s">
        <v>37</v>
      </c>
      <c r="I140" s="6"/>
      <c r="J140" s="6"/>
      <c r="K140" s="6"/>
      <c r="L140" s="9"/>
      <c r="M140" s="9">
        <f t="shared" ref="M140" si="714">COUNTA(B140:L140)</f>
        <v>2</v>
      </c>
      <c r="N140" s="9">
        <f t="shared" ref="N140" si="715">3/M140</f>
        <v>1.5</v>
      </c>
      <c r="O140" s="9"/>
      <c r="P140" s="9">
        <f t="shared" si="661"/>
        <v>0</v>
      </c>
      <c r="Q140" s="9">
        <f t="shared" si="662"/>
        <v>0</v>
      </c>
      <c r="R140" s="9">
        <f t="shared" si="663"/>
        <v>0</v>
      </c>
      <c r="S140" s="9">
        <f t="shared" si="664"/>
        <v>1</v>
      </c>
      <c r="T140" s="9">
        <f t="shared" si="665"/>
        <v>0</v>
      </c>
      <c r="U140" s="9">
        <f t="shared" si="666"/>
        <v>0</v>
      </c>
      <c r="V140" s="34">
        <f t="shared" si="667"/>
        <v>1</v>
      </c>
      <c r="W140" s="9">
        <f t="shared" si="668"/>
        <v>0</v>
      </c>
      <c r="X140" s="9">
        <f t="shared" si="669"/>
        <v>0</v>
      </c>
      <c r="Y140" s="9">
        <f t="shared" si="670"/>
        <v>0</v>
      </c>
      <c r="Z140" s="9"/>
      <c r="AA140" s="9"/>
      <c r="AB140" s="9">
        <f t="shared" ref="AB140" si="716">SUM(P140:Z140)</f>
        <v>2</v>
      </c>
      <c r="AC140" s="9">
        <f t="shared" ref="AC140" si="717">M140</f>
        <v>2</v>
      </c>
      <c r="AD140" s="9" t="str">
        <f t="shared" ref="AD140" si="718">IF(AB140=AC140,"Correct",IF(AB140=3,"Correct","Wrong"))</f>
        <v>Correct</v>
      </c>
      <c r="AE140" s="9"/>
      <c r="AF140" s="159" t="str">
        <f>IFERROR(VLOOKUP(Table1[[#This Row],[RespondentID]],'All Data'!$A141:$CN713,81,FALSE),"unknown")</f>
        <v>Female</v>
      </c>
      <c r="AG140" s="159">
        <f>IFERROR(VLOOKUP(Table1[[#This Row],[RespondentID]],'All Data'!$A141:$CN713,82,FALSE),"unknown")</f>
        <v>59</v>
      </c>
      <c r="AH140" s="159" t="str">
        <f>IFERROR(VLOOKUP(Table1[[#This Row],[RespondentID]],'All Data'!$A141:$CN713,83,FALSE),"unknown")</f>
        <v>Suffolk</v>
      </c>
      <c r="AI140" s="159" t="str">
        <f>IFERROR(VLOOKUP(Table1[[#This Row],[RespondentID]],'All Data'!$A141:$CN713,84,FALSE),"unknown")</f>
        <v>East Northport, 11731</v>
      </c>
      <c r="AJ140" s="159" t="str">
        <f>IFERROR(VLOOKUP(Table1[[#This Row],[RespondentID]],'All Data'!$A141:$CN713,85,FALSE),"unknown")</f>
        <v>White/Caucasian</v>
      </c>
      <c r="AK140" s="159" t="str">
        <f>IFERROR(VLOOKUP(Table1[[#This Row],[RespondentID]],'All Data'!$A141:$CN713,86,FALSE),"unknown")</f>
        <v>No</v>
      </c>
      <c r="AL140" s="159" t="str">
        <f>IFERROR(VLOOKUP(Table1[[#This Row],[RespondentID]],'All Data'!$A141:$CN713,87,FALSE),"unknown")</f>
        <v xml:space="preserve">English </v>
      </c>
      <c r="AM140" s="159" t="str">
        <f>IFERROR(VLOOKUP(Table1[[#This Row],[RespondentID]],'All Data'!$A141:$CN713,88,FALSE),"unknown")</f>
        <v>$75,000 to $125,000</v>
      </c>
      <c r="AN140" s="159" t="str">
        <f>IFERROR(VLOOKUP(Table1[[#This Row],[RespondentID]],'All Data'!$A141:$CN713,89,FALSE),"unknown")</f>
        <v>Doctorate</v>
      </c>
      <c r="AO140" s="159" t="str">
        <f>IFERROR(VLOOKUP(Table1[[#This Row],[RespondentID]],'All Data'!$A141:$CN713,90,FALSE),"unknown")</f>
        <v>Employed for wages</v>
      </c>
      <c r="AP140" s="159" t="str">
        <f>IFERROR(VLOOKUP(Table1[[#This Row],[RespondentID]],'All Data'!$A141:$CN713,91,FALSE),"unknown")</f>
        <v>Yes</v>
      </c>
      <c r="AQ140" s="159" t="str">
        <f>IFERROR(VLOOKUP(Table1[[#This Row],[RespondentID]],'All Data'!$A141:$CN713,92,FALSE),"unknown")</f>
        <v>Yes</v>
      </c>
    </row>
    <row r="141" spans="1:43" ht="16" x14ac:dyDescent="0.45">
      <c r="A141" s="6">
        <v>5648179228</v>
      </c>
      <c r="B141" s="6"/>
      <c r="C141" s="6"/>
      <c r="D141" s="6" t="s">
        <v>33</v>
      </c>
      <c r="E141" s="6"/>
      <c r="F141" s="6"/>
      <c r="G141" s="6"/>
      <c r="H141" s="6"/>
      <c r="I141" s="6" t="s">
        <v>38</v>
      </c>
      <c r="J141" s="6"/>
      <c r="K141" s="6"/>
      <c r="L141" s="10"/>
      <c r="M141" s="10">
        <f t="shared" ref="M141" si="719">COUNTA(B141:L141)</f>
        <v>2</v>
      </c>
      <c r="N141" s="10">
        <f t="shared" ref="N141" si="720">3/M141</f>
        <v>1.5</v>
      </c>
      <c r="O141" s="10"/>
      <c r="P141" s="10">
        <f t="shared" si="661"/>
        <v>0</v>
      </c>
      <c r="Q141" s="10">
        <f t="shared" si="662"/>
        <v>0</v>
      </c>
      <c r="R141" s="10">
        <f t="shared" si="663"/>
        <v>1</v>
      </c>
      <c r="S141" s="10">
        <f t="shared" si="664"/>
        <v>0</v>
      </c>
      <c r="T141" s="10">
        <f t="shared" si="665"/>
        <v>0</v>
      </c>
      <c r="U141" s="10">
        <f t="shared" si="666"/>
        <v>0</v>
      </c>
      <c r="V141" s="34">
        <f t="shared" si="667"/>
        <v>0</v>
      </c>
      <c r="W141" s="10">
        <f t="shared" si="668"/>
        <v>1</v>
      </c>
      <c r="X141" s="10">
        <f t="shared" si="669"/>
        <v>0</v>
      </c>
      <c r="Y141" s="10">
        <f t="shared" si="670"/>
        <v>0</v>
      </c>
      <c r="Z141" s="10"/>
      <c r="AA141" s="10"/>
      <c r="AB141" s="10">
        <f t="shared" ref="AB141" si="721">SUM(P141:Z141)</f>
        <v>2</v>
      </c>
      <c r="AC141" s="10">
        <f t="shared" ref="AC141" si="722">M141</f>
        <v>2</v>
      </c>
      <c r="AD141" s="10" t="str">
        <f t="shared" ref="AD141" si="723">IF(AB141=AC141,"Correct",IF(AB141=3,"Correct","Wrong"))</f>
        <v>Correct</v>
      </c>
      <c r="AE141" s="10"/>
      <c r="AF141" s="159" t="str">
        <f>IFERROR(VLOOKUP(Table1[[#This Row],[RespondentID]],'All Data'!$A142:$CN714,81,FALSE),"unknown")</f>
        <v>Female</v>
      </c>
      <c r="AG141" s="159">
        <f>IFERROR(VLOOKUP(Table1[[#This Row],[RespondentID]],'All Data'!$A142:$CN714,82,FALSE),"unknown")</f>
        <v>52</v>
      </c>
      <c r="AH141" s="159" t="str">
        <f>IFERROR(VLOOKUP(Table1[[#This Row],[RespondentID]],'All Data'!$A142:$CN714,83,FALSE),"unknown")</f>
        <v>Suffolk</v>
      </c>
      <c r="AI141" s="159" t="str">
        <f>IFERROR(VLOOKUP(Table1[[#This Row],[RespondentID]],'All Data'!$A142:$CN714,84,FALSE),"unknown")</f>
        <v>Southampton, 11968</v>
      </c>
      <c r="AJ141" s="159">
        <f>IFERROR(VLOOKUP(Table1[[#This Row],[RespondentID]],'All Data'!$A142:$CN714,85,FALSE),"unknown")</f>
        <v>0</v>
      </c>
      <c r="AK141" s="159">
        <f>IFERROR(VLOOKUP(Table1[[#This Row],[RespondentID]],'All Data'!$A142:$CN714,86,FALSE),"unknown")</f>
        <v>0</v>
      </c>
      <c r="AL141" s="159" t="str">
        <f>IFERROR(VLOOKUP(Table1[[#This Row],[RespondentID]],'All Data'!$A142:$CN714,87,FALSE),"unknown")</f>
        <v xml:space="preserve"> </v>
      </c>
      <c r="AM141" s="159">
        <f>IFERROR(VLOOKUP(Table1[[#This Row],[RespondentID]],'All Data'!$A142:$CN714,88,FALSE),"unknown")</f>
        <v>0</v>
      </c>
      <c r="AN141" s="159">
        <f>IFERROR(VLOOKUP(Table1[[#This Row],[RespondentID]],'All Data'!$A142:$CN714,89,FALSE),"unknown")</f>
        <v>0</v>
      </c>
      <c r="AO141" s="159">
        <f>IFERROR(VLOOKUP(Table1[[#This Row],[RespondentID]],'All Data'!$A142:$CN714,90,FALSE),"unknown")</f>
        <v>0</v>
      </c>
      <c r="AP141" s="159">
        <f>IFERROR(VLOOKUP(Table1[[#This Row],[RespondentID]],'All Data'!$A142:$CN714,91,FALSE),"unknown")</f>
        <v>0</v>
      </c>
      <c r="AQ141" s="159">
        <f>IFERROR(VLOOKUP(Table1[[#This Row],[RespondentID]],'All Data'!$A142:$CN714,92,FALSE),"unknown")</f>
        <v>0</v>
      </c>
    </row>
    <row r="142" spans="1:43" ht="16" x14ac:dyDescent="0.45">
      <c r="A142" s="6">
        <v>5648144666</v>
      </c>
      <c r="B142" s="6"/>
      <c r="C142" s="6"/>
      <c r="D142" s="6"/>
      <c r="E142" s="6"/>
      <c r="F142" s="6"/>
      <c r="G142" s="6" t="s">
        <v>36</v>
      </c>
      <c r="H142" s="6"/>
      <c r="I142" s="6"/>
      <c r="J142" s="6"/>
      <c r="K142" s="6"/>
      <c r="L142" s="9"/>
      <c r="M142" s="9">
        <f t="shared" ref="M142" si="724">COUNTA(B142:L142)</f>
        <v>1</v>
      </c>
      <c r="N142" s="9">
        <f t="shared" ref="N142" si="725">3/M142</f>
        <v>3</v>
      </c>
      <c r="O142" s="9"/>
      <c r="P142" s="9">
        <f t="shared" si="661"/>
        <v>0</v>
      </c>
      <c r="Q142" s="9">
        <f t="shared" si="662"/>
        <v>0</v>
      </c>
      <c r="R142" s="9">
        <f t="shared" si="663"/>
        <v>0</v>
      </c>
      <c r="S142" s="9">
        <f t="shared" si="664"/>
        <v>0</v>
      </c>
      <c r="T142" s="9">
        <f t="shared" si="665"/>
        <v>0</v>
      </c>
      <c r="U142" s="9">
        <f t="shared" si="666"/>
        <v>1</v>
      </c>
      <c r="V142" s="34">
        <f t="shared" si="667"/>
        <v>0</v>
      </c>
      <c r="W142" s="9">
        <f t="shared" si="668"/>
        <v>0</v>
      </c>
      <c r="X142" s="9">
        <f t="shared" si="669"/>
        <v>0</v>
      </c>
      <c r="Y142" s="9">
        <f t="shared" si="670"/>
        <v>0</v>
      </c>
      <c r="Z142" s="9"/>
      <c r="AA142" s="9"/>
      <c r="AB142" s="9">
        <f t="shared" ref="AB142" si="726">SUM(P142:Z142)</f>
        <v>1</v>
      </c>
      <c r="AC142" s="9">
        <f t="shared" ref="AC142" si="727">M142</f>
        <v>1</v>
      </c>
      <c r="AD142" s="9" t="str">
        <f t="shared" ref="AD142" si="728">IF(AB142=AC142,"Correct",IF(AB142=3,"Correct","Wrong"))</f>
        <v>Correct</v>
      </c>
      <c r="AE142" s="9"/>
      <c r="AF142" s="159" t="str">
        <f>IFERROR(VLOOKUP(Table1[[#This Row],[RespondentID]],'All Data'!$A143:$CN715,81,FALSE),"unknown")</f>
        <v>Female</v>
      </c>
      <c r="AG142" s="159">
        <f>IFERROR(VLOOKUP(Table1[[#This Row],[RespondentID]],'All Data'!$A143:$CN715,82,FALSE),"unknown")</f>
        <v>57</v>
      </c>
      <c r="AH142" s="159" t="str">
        <f>IFERROR(VLOOKUP(Table1[[#This Row],[RespondentID]],'All Data'!$A143:$CN715,83,FALSE),"unknown")</f>
        <v>Suffolk</v>
      </c>
      <c r="AI142" s="159" t="str">
        <f>IFERROR(VLOOKUP(Table1[[#This Row],[RespondentID]],'All Data'!$A143:$CN715,84,FALSE),"unknown")</f>
        <v>Islip Terrace, 11752</v>
      </c>
      <c r="AJ142" s="159" t="str">
        <f>IFERROR(VLOOKUP(Table1[[#This Row],[RespondentID]],'All Data'!$A143:$CN715,85,FALSE),"unknown")</f>
        <v>White/Caucasian</v>
      </c>
      <c r="AK142" s="159" t="str">
        <f>IFERROR(VLOOKUP(Table1[[#This Row],[RespondentID]],'All Data'!$A143:$CN715,86,FALSE),"unknown")</f>
        <v>No</v>
      </c>
      <c r="AL142" s="159" t="str">
        <f>IFERROR(VLOOKUP(Table1[[#This Row],[RespondentID]],'All Data'!$A143:$CN715,87,FALSE),"unknown")</f>
        <v xml:space="preserve">English </v>
      </c>
      <c r="AM142" s="159" t="str">
        <f>IFERROR(VLOOKUP(Table1[[#This Row],[RespondentID]],'All Data'!$A143:$CN715,88,FALSE),"unknown")</f>
        <v>$50,000 to $74,999</v>
      </c>
      <c r="AN142" s="159" t="str">
        <f>IFERROR(VLOOKUP(Table1[[#This Row],[RespondentID]],'All Data'!$A143:$CN715,89,FALSE),"unknown")</f>
        <v>Other (please specify)</v>
      </c>
      <c r="AO142" s="159" t="str">
        <f>IFERROR(VLOOKUP(Table1[[#This Row],[RespondentID]],'All Data'!$A143:$CN715,90,FALSE),"unknown")</f>
        <v>Employed for wages</v>
      </c>
      <c r="AP142" s="159" t="str">
        <f>IFERROR(VLOOKUP(Table1[[#This Row],[RespondentID]],'All Data'!$A143:$CN715,91,FALSE),"unknown")</f>
        <v>Yes</v>
      </c>
      <c r="AQ142" s="159" t="str">
        <f>IFERROR(VLOOKUP(Table1[[#This Row],[RespondentID]],'All Data'!$A143:$CN715,92,FALSE),"unknown")</f>
        <v>Yes</v>
      </c>
    </row>
    <row r="143" spans="1:43" ht="16" x14ac:dyDescent="0.45">
      <c r="A143" s="6">
        <v>5645383448</v>
      </c>
      <c r="B143" s="6"/>
      <c r="C143" s="6" t="s">
        <v>32</v>
      </c>
      <c r="D143" s="6"/>
      <c r="E143" s="6"/>
      <c r="F143" s="6"/>
      <c r="G143" s="6"/>
      <c r="H143" s="6"/>
      <c r="I143" s="6"/>
      <c r="J143" s="6"/>
      <c r="K143" s="6"/>
      <c r="L143" s="10"/>
      <c r="M143" s="10">
        <f t="shared" ref="M143" si="729">COUNTA(B143:L143)</f>
        <v>1</v>
      </c>
      <c r="N143" s="10">
        <f t="shared" ref="N143" si="730">3/M143</f>
        <v>3</v>
      </c>
      <c r="O143" s="10"/>
      <c r="P143" s="10">
        <f t="shared" si="661"/>
        <v>0</v>
      </c>
      <c r="Q143" s="10">
        <f t="shared" si="662"/>
        <v>1</v>
      </c>
      <c r="R143" s="10">
        <f t="shared" si="663"/>
        <v>0</v>
      </c>
      <c r="S143" s="10">
        <f t="shared" si="664"/>
        <v>0</v>
      </c>
      <c r="T143" s="10">
        <f t="shared" si="665"/>
        <v>0</v>
      </c>
      <c r="U143" s="10">
        <f t="shared" si="666"/>
        <v>0</v>
      </c>
      <c r="V143" s="34">
        <f t="shared" si="667"/>
        <v>0</v>
      </c>
      <c r="W143" s="10">
        <f t="shared" si="668"/>
        <v>0</v>
      </c>
      <c r="X143" s="10">
        <f t="shared" si="669"/>
        <v>0</v>
      </c>
      <c r="Y143" s="10">
        <f t="shared" si="670"/>
        <v>0</v>
      </c>
      <c r="Z143" s="10"/>
      <c r="AA143" s="10"/>
      <c r="AB143" s="10">
        <f t="shared" ref="AB143" si="731">SUM(P143:Z143)</f>
        <v>1</v>
      </c>
      <c r="AC143" s="10">
        <f t="shared" ref="AC143" si="732">M143</f>
        <v>1</v>
      </c>
      <c r="AD143" s="10" t="str">
        <f t="shared" ref="AD143" si="733">IF(AB143=AC143,"Correct",IF(AB143=3,"Correct","Wrong"))</f>
        <v>Correct</v>
      </c>
      <c r="AE143" s="10"/>
      <c r="AF143" s="159" t="str">
        <f>IFERROR(VLOOKUP(Table1[[#This Row],[RespondentID]],'All Data'!$A144:$CN716,81,FALSE),"unknown")</f>
        <v>Female</v>
      </c>
      <c r="AG143" s="159">
        <f>IFERROR(VLOOKUP(Table1[[#This Row],[RespondentID]],'All Data'!$A144:$CN716,82,FALSE),"unknown")</f>
        <v>75</v>
      </c>
      <c r="AH143" s="159" t="str">
        <f>IFERROR(VLOOKUP(Table1[[#This Row],[RespondentID]],'All Data'!$A144:$CN716,83,FALSE),"unknown")</f>
        <v>Suffolk</v>
      </c>
      <c r="AI143" s="159" t="str">
        <f>IFERROR(VLOOKUP(Table1[[#This Row],[RespondentID]],'All Data'!$A144:$CN716,84,FALSE),"unknown")</f>
        <v>Orient Point, 11957</v>
      </c>
      <c r="AJ143" s="159" t="str">
        <f>IFERROR(VLOOKUP(Table1[[#This Row],[RespondentID]],'All Data'!$A144:$CN716,85,FALSE),"unknown")</f>
        <v>White/Caucasian</v>
      </c>
      <c r="AK143" s="159" t="str">
        <f>IFERROR(VLOOKUP(Table1[[#This Row],[RespondentID]],'All Data'!$A144:$CN716,86,FALSE),"unknown")</f>
        <v>No</v>
      </c>
      <c r="AL143" s="159" t="str">
        <f>IFERROR(VLOOKUP(Table1[[#This Row],[RespondentID]],'All Data'!$A144:$CN716,87,FALSE),"unknown")</f>
        <v xml:space="preserve">English </v>
      </c>
      <c r="AM143" s="159" t="str">
        <f>IFERROR(VLOOKUP(Table1[[#This Row],[RespondentID]],'All Data'!$A144:$CN716,88,FALSE),"unknown")</f>
        <v>$75,000 to $125,000</v>
      </c>
      <c r="AN143" s="159" t="str">
        <f>IFERROR(VLOOKUP(Table1[[#This Row],[RespondentID]],'All Data'!$A144:$CN716,89,FALSE),"unknown")</f>
        <v>College graduate</v>
      </c>
      <c r="AO143" s="159" t="str">
        <f>IFERROR(VLOOKUP(Table1[[#This Row],[RespondentID]],'All Data'!$A144:$CN716,90,FALSE),"unknown")</f>
        <v>Retired</v>
      </c>
      <c r="AP143" s="159" t="str">
        <f>IFERROR(VLOOKUP(Table1[[#This Row],[RespondentID]],'All Data'!$A144:$CN716,91,FALSE),"unknown")</f>
        <v>Yes</v>
      </c>
      <c r="AQ143" s="159" t="str">
        <f>IFERROR(VLOOKUP(Table1[[#This Row],[RespondentID]],'All Data'!$A144:$CN716,92,FALSE),"unknown")</f>
        <v>Yes</v>
      </c>
    </row>
    <row r="144" spans="1:43" ht="16" x14ac:dyDescent="0.45">
      <c r="A144" s="6">
        <v>5641406763</v>
      </c>
      <c r="B144" s="6"/>
      <c r="C144" s="6"/>
      <c r="D144" s="6" t="s">
        <v>33</v>
      </c>
      <c r="E144" s="6"/>
      <c r="F144" s="6"/>
      <c r="G144" s="6"/>
      <c r="H144" s="6"/>
      <c r="I144" s="6" t="s">
        <v>38</v>
      </c>
      <c r="J144" s="6"/>
      <c r="K144" s="6"/>
      <c r="L144" s="9"/>
      <c r="M144" s="9">
        <f t="shared" ref="M144" si="734">COUNTA(B144:L144)</f>
        <v>2</v>
      </c>
      <c r="N144" s="9">
        <f t="shared" ref="N144" si="735">3/M144</f>
        <v>1.5</v>
      </c>
      <c r="O144" s="9"/>
      <c r="P144" s="9">
        <f t="shared" si="661"/>
        <v>0</v>
      </c>
      <c r="Q144" s="9">
        <f t="shared" si="662"/>
        <v>0</v>
      </c>
      <c r="R144" s="9">
        <f t="shared" si="663"/>
        <v>1</v>
      </c>
      <c r="S144" s="9">
        <f t="shared" si="664"/>
        <v>0</v>
      </c>
      <c r="T144" s="9">
        <f t="shared" si="665"/>
        <v>0</v>
      </c>
      <c r="U144" s="9">
        <f t="shared" si="666"/>
        <v>0</v>
      </c>
      <c r="V144" s="34">
        <f t="shared" si="667"/>
        <v>0</v>
      </c>
      <c r="W144" s="9">
        <f t="shared" si="668"/>
        <v>1</v>
      </c>
      <c r="X144" s="9">
        <f t="shared" si="669"/>
        <v>0</v>
      </c>
      <c r="Y144" s="9">
        <f t="shared" si="670"/>
        <v>0</v>
      </c>
      <c r="Z144" s="9"/>
      <c r="AA144" s="9"/>
      <c r="AB144" s="9">
        <f t="shared" ref="AB144" si="736">SUM(P144:Z144)</f>
        <v>2</v>
      </c>
      <c r="AC144" s="9">
        <f t="shared" ref="AC144" si="737">M144</f>
        <v>2</v>
      </c>
      <c r="AD144" s="9" t="str">
        <f t="shared" ref="AD144" si="738">IF(AB144=AC144,"Correct",IF(AB144=3,"Correct","Wrong"))</f>
        <v>Correct</v>
      </c>
      <c r="AE144" s="9"/>
      <c r="AF144" s="159" t="str">
        <f>IFERROR(VLOOKUP(Table1[[#This Row],[RespondentID]],'All Data'!$A145:$CN717,81,FALSE),"unknown")</f>
        <v>Male</v>
      </c>
      <c r="AG144" s="159">
        <f>IFERROR(VLOOKUP(Table1[[#This Row],[RespondentID]],'All Data'!$A145:$CN717,82,FALSE),"unknown")</f>
        <v>26</v>
      </c>
      <c r="AH144" s="159" t="str">
        <f>IFERROR(VLOOKUP(Table1[[#This Row],[RespondentID]],'All Data'!$A145:$CN717,83,FALSE),"unknown")</f>
        <v>Suffolk</v>
      </c>
      <c r="AI144" s="159" t="str">
        <f>IFERROR(VLOOKUP(Table1[[#This Row],[RespondentID]],'All Data'!$A145:$CN717,84,FALSE),"unknown")</f>
        <v>Nissequogue, 11780</v>
      </c>
      <c r="AJ144" s="159" t="str">
        <f>IFERROR(VLOOKUP(Table1[[#This Row],[RespondentID]],'All Data'!$A145:$CN717,85,FALSE),"unknown")</f>
        <v>White/Caucasian</v>
      </c>
      <c r="AK144" s="159" t="str">
        <f>IFERROR(VLOOKUP(Table1[[#This Row],[RespondentID]],'All Data'!$A145:$CN717,86,FALSE),"unknown")</f>
        <v>No</v>
      </c>
      <c r="AL144" s="159" t="str">
        <f>IFERROR(VLOOKUP(Table1[[#This Row],[RespondentID]],'All Data'!$A145:$CN717,87,FALSE),"unknown")</f>
        <v xml:space="preserve">English </v>
      </c>
      <c r="AM144" s="159" t="str">
        <f>IFERROR(VLOOKUP(Table1[[#This Row],[RespondentID]],'All Data'!$A145:$CN717,88,FALSE),"unknown")</f>
        <v>$75,000 to $125,000</v>
      </c>
      <c r="AN144" s="159" t="str">
        <f>IFERROR(VLOOKUP(Table1[[#This Row],[RespondentID]],'All Data'!$A145:$CN717,89,FALSE),"unknown")</f>
        <v>Doctorate</v>
      </c>
      <c r="AO144" s="159" t="str">
        <f>IFERROR(VLOOKUP(Table1[[#This Row],[RespondentID]],'All Data'!$A145:$CN717,90,FALSE),"unknown")</f>
        <v>Employed for wages</v>
      </c>
      <c r="AP144" s="159" t="str">
        <f>IFERROR(VLOOKUP(Table1[[#This Row],[RespondentID]],'All Data'!$A145:$CN717,91,FALSE),"unknown")</f>
        <v>No</v>
      </c>
      <c r="AQ144" s="159" t="str">
        <f>IFERROR(VLOOKUP(Table1[[#This Row],[RespondentID]],'All Data'!$A145:$CN717,92,FALSE),"unknown")</f>
        <v>Yes</v>
      </c>
    </row>
    <row r="145" spans="1:43" ht="16" x14ac:dyDescent="0.45">
      <c r="A145" s="6">
        <v>7081827388</v>
      </c>
      <c r="B145" s="6"/>
      <c r="C145" s="6"/>
      <c r="D145" s="6" t="s">
        <v>33</v>
      </c>
      <c r="E145" s="6"/>
      <c r="F145" s="6"/>
      <c r="G145" s="6"/>
      <c r="H145" s="6" t="s">
        <v>37</v>
      </c>
      <c r="I145" s="6" t="s">
        <v>38</v>
      </c>
      <c r="J145" s="6"/>
      <c r="K145" s="6"/>
      <c r="L145" s="10"/>
      <c r="M145" s="10">
        <f t="shared" ref="M145" si="739">COUNTA(B145:L145)</f>
        <v>3</v>
      </c>
      <c r="N145" s="10">
        <f t="shared" ref="N145" si="740">3/M145</f>
        <v>1</v>
      </c>
      <c r="O145" s="10"/>
      <c r="P145" s="10">
        <f t="shared" si="661"/>
        <v>0</v>
      </c>
      <c r="Q145" s="10">
        <f t="shared" si="662"/>
        <v>0</v>
      </c>
      <c r="R145" s="10">
        <f t="shared" si="663"/>
        <v>1</v>
      </c>
      <c r="S145" s="10">
        <f t="shared" si="664"/>
        <v>0</v>
      </c>
      <c r="T145" s="10">
        <f t="shared" si="665"/>
        <v>0</v>
      </c>
      <c r="U145" s="10">
        <f t="shared" si="666"/>
        <v>0</v>
      </c>
      <c r="V145" s="34">
        <f t="shared" si="667"/>
        <v>1</v>
      </c>
      <c r="W145" s="10">
        <f t="shared" si="668"/>
        <v>1</v>
      </c>
      <c r="X145" s="10">
        <f t="shared" si="669"/>
        <v>0</v>
      </c>
      <c r="Y145" s="10">
        <f t="shared" si="670"/>
        <v>0</v>
      </c>
      <c r="Z145" s="10"/>
      <c r="AA145" s="10"/>
      <c r="AB145" s="10">
        <f t="shared" ref="AB145" si="741">SUM(P145:Z145)</f>
        <v>3</v>
      </c>
      <c r="AC145" s="10">
        <f t="shared" ref="AC145" si="742">M145</f>
        <v>3</v>
      </c>
      <c r="AD145" s="10" t="str">
        <f t="shared" ref="AD145" si="743">IF(AB145=AC145,"Correct",IF(AB145=3,"Correct","Wrong"))</f>
        <v>Correct</v>
      </c>
      <c r="AE145" s="10"/>
      <c r="AF145" s="159" t="str">
        <f>IFERROR(VLOOKUP(Table1[[#This Row],[RespondentID]],'All Data'!$A146:$CN718,81,FALSE),"unknown")</f>
        <v>Female</v>
      </c>
      <c r="AG145" s="159">
        <f>IFERROR(VLOOKUP(Table1[[#This Row],[RespondentID]],'All Data'!$A146:$CN718,82,FALSE),"unknown")</f>
        <v>54</v>
      </c>
      <c r="AH145" s="159" t="str">
        <f>IFERROR(VLOOKUP(Table1[[#This Row],[RespondentID]],'All Data'!$A146:$CN718,83,FALSE),"unknown")</f>
        <v>Suffolk</v>
      </c>
      <c r="AI145" s="159">
        <f>IFERROR(VLOOKUP(Table1[[#This Row],[RespondentID]],'All Data'!$A146:$CN718,84,FALSE),"unknown")</f>
        <v>0</v>
      </c>
      <c r="AJ145" s="159" t="str">
        <f>IFERROR(VLOOKUP(Table1[[#This Row],[RespondentID]],'All Data'!$A146:$CN718,85,FALSE),"unknown")</f>
        <v>Black/African American</v>
      </c>
      <c r="AK145" s="159" t="str">
        <f>IFERROR(VLOOKUP(Table1[[#This Row],[RespondentID]],'All Data'!$A146:$CN718,86,FALSE),"unknown")</f>
        <v>No</v>
      </c>
      <c r="AL145" s="159" t="str">
        <f>IFERROR(VLOOKUP(Table1[[#This Row],[RespondentID]],'All Data'!$A146:$CN718,87,FALSE),"unknown")</f>
        <v xml:space="preserve">English </v>
      </c>
      <c r="AM145" s="159" t="str">
        <f>IFERROR(VLOOKUP(Table1[[#This Row],[RespondentID]],'All Data'!$A146:$CN718,88,FALSE),"unknown")</f>
        <v>$35,000 to $49,999</v>
      </c>
      <c r="AN145" s="159" t="str">
        <f>IFERROR(VLOOKUP(Table1[[#This Row],[RespondentID]],'All Data'!$A146:$CN718,89,FALSE),"unknown")</f>
        <v>Some college</v>
      </c>
      <c r="AO145" s="159" t="str">
        <f>IFERROR(VLOOKUP(Table1[[#This Row],[RespondentID]],'All Data'!$A146:$CN718,90,FALSE),"unknown")</f>
        <v>Employed for wages</v>
      </c>
      <c r="AP145" s="159" t="str">
        <f>IFERROR(VLOOKUP(Table1[[#This Row],[RespondentID]],'All Data'!$A146:$CN718,91,FALSE),"unknown")</f>
        <v>Yes</v>
      </c>
      <c r="AQ145" s="159" t="str">
        <f>IFERROR(VLOOKUP(Table1[[#This Row],[RespondentID]],'All Data'!$A146:$CN718,92,FALSE),"unknown")</f>
        <v>Yes</v>
      </c>
    </row>
    <row r="146" spans="1:43" ht="16" x14ac:dyDescent="0.45">
      <c r="A146" s="6">
        <v>7081827123</v>
      </c>
      <c r="B146" s="6"/>
      <c r="C146" s="6"/>
      <c r="D146" s="6" t="s">
        <v>33</v>
      </c>
      <c r="E146" s="6"/>
      <c r="F146" s="6" t="s">
        <v>35</v>
      </c>
      <c r="G146" s="6"/>
      <c r="H146" s="6"/>
      <c r="I146" s="6" t="s">
        <v>38</v>
      </c>
      <c r="J146" s="6" t="s">
        <v>39</v>
      </c>
      <c r="K146" s="6" t="s">
        <v>40</v>
      </c>
      <c r="L146" s="9"/>
      <c r="M146" s="9">
        <f t="shared" ref="M146" si="744">COUNTA(B146:L146)</f>
        <v>5</v>
      </c>
      <c r="N146" s="9">
        <f t="shared" ref="N146" si="745">3/M146</f>
        <v>0.6</v>
      </c>
      <c r="O146" s="9"/>
      <c r="P146" s="9">
        <f t="shared" si="661"/>
        <v>0</v>
      </c>
      <c r="Q146" s="9">
        <f t="shared" si="662"/>
        <v>0</v>
      </c>
      <c r="R146" s="9">
        <f t="shared" si="663"/>
        <v>0.6</v>
      </c>
      <c r="S146" s="9">
        <f t="shared" si="664"/>
        <v>0</v>
      </c>
      <c r="T146" s="9">
        <f t="shared" si="665"/>
        <v>0.6</v>
      </c>
      <c r="U146" s="9">
        <f t="shared" si="666"/>
        <v>0</v>
      </c>
      <c r="V146" s="34">
        <f t="shared" si="667"/>
        <v>0</v>
      </c>
      <c r="W146" s="9">
        <f t="shared" si="668"/>
        <v>0.6</v>
      </c>
      <c r="X146" s="9">
        <f t="shared" si="669"/>
        <v>0.6</v>
      </c>
      <c r="Y146" s="9">
        <f t="shared" si="670"/>
        <v>0.6</v>
      </c>
      <c r="Z146" s="9"/>
      <c r="AA146" s="9"/>
      <c r="AB146" s="9">
        <f t="shared" ref="AB146" si="746">SUM(P146:Z146)</f>
        <v>3</v>
      </c>
      <c r="AC146" s="9">
        <f t="shared" ref="AC146" si="747">M146</f>
        <v>5</v>
      </c>
      <c r="AD146" s="9" t="str">
        <f t="shared" ref="AD146" si="748">IF(AB146=AC146,"Correct",IF(AB146=3,"Correct","Wrong"))</f>
        <v>Correct</v>
      </c>
      <c r="AE146" s="9"/>
      <c r="AF146" s="159" t="str">
        <f>IFERROR(VLOOKUP(Table1[[#This Row],[RespondentID]],'All Data'!$A147:$CN719,81,FALSE),"unknown")</f>
        <v>Male</v>
      </c>
      <c r="AG146" s="159">
        <f>IFERROR(VLOOKUP(Table1[[#This Row],[RespondentID]],'All Data'!$A147:$CN719,82,FALSE),"unknown")</f>
        <v>58</v>
      </c>
      <c r="AH146" s="159" t="str">
        <f>IFERROR(VLOOKUP(Table1[[#This Row],[RespondentID]],'All Data'!$A147:$CN719,83,FALSE),"unknown")</f>
        <v>Suffolk</v>
      </c>
      <c r="AI146" s="159">
        <f>IFERROR(VLOOKUP(Table1[[#This Row],[RespondentID]],'All Data'!$A147:$CN719,84,FALSE),"unknown")</f>
        <v>0</v>
      </c>
      <c r="AJ146" s="159" t="str">
        <f>IFERROR(VLOOKUP(Table1[[#This Row],[RespondentID]],'All Data'!$A147:$CN719,85,FALSE),"unknown")</f>
        <v>Native American</v>
      </c>
      <c r="AK146" s="159" t="str">
        <f>IFERROR(VLOOKUP(Table1[[#This Row],[RespondentID]],'All Data'!$A147:$CN719,86,FALSE),"unknown")</f>
        <v>No</v>
      </c>
      <c r="AL146" s="159" t="str">
        <f>IFERROR(VLOOKUP(Table1[[#This Row],[RespondentID]],'All Data'!$A147:$CN719,87,FALSE),"unknown")</f>
        <v xml:space="preserve">English </v>
      </c>
      <c r="AM146" s="159" t="str">
        <f>IFERROR(VLOOKUP(Table1[[#This Row],[RespondentID]],'All Data'!$A147:$CN719,88,FALSE),"unknown")</f>
        <v>$0-$19,999</v>
      </c>
      <c r="AN146" s="159" t="str">
        <f>IFERROR(VLOOKUP(Table1[[#This Row],[RespondentID]],'All Data'!$A147:$CN719,89,FALSE),"unknown")</f>
        <v>High school graduate</v>
      </c>
      <c r="AO146" s="159" t="str">
        <f>IFERROR(VLOOKUP(Table1[[#This Row],[RespondentID]],'All Data'!$A147:$CN719,90,FALSE),"unknown")</f>
        <v>Retired</v>
      </c>
      <c r="AP146" s="159" t="str">
        <f>IFERROR(VLOOKUP(Table1[[#This Row],[RespondentID]],'All Data'!$A147:$CN719,91,FALSE),"unknown")</f>
        <v>Yes</v>
      </c>
      <c r="AQ146" s="159" t="str">
        <f>IFERROR(VLOOKUP(Table1[[#This Row],[RespondentID]],'All Data'!$A147:$CN719,92,FALSE),"unknown")</f>
        <v>No</v>
      </c>
    </row>
    <row r="147" spans="1:43" ht="16" x14ac:dyDescent="0.45">
      <c r="A147" s="6">
        <v>7081826752</v>
      </c>
      <c r="B147" s="6"/>
      <c r="C147" s="6"/>
      <c r="D147" s="6"/>
      <c r="E147" s="6" t="s">
        <v>34</v>
      </c>
      <c r="F147" s="6"/>
      <c r="G147" s="6"/>
      <c r="H147" s="6" t="s">
        <v>37</v>
      </c>
      <c r="I147" s="6"/>
      <c r="J147" s="6" t="s">
        <v>39</v>
      </c>
      <c r="K147" s="6"/>
      <c r="L147" s="10"/>
      <c r="M147" s="10">
        <f t="shared" ref="M147" si="749">COUNTA(B147:L147)</f>
        <v>3</v>
      </c>
      <c r="N147" s="10">
        <f t="shared" ref="N147" si="750">3/M147</f>
        <v>1</v>
      </c>
      <c r="O147" s="10"/>
      <c r="P147" s="10">
        <f t="shared" si="661"/>
        <v>0</v>
      </c>
      <c r="Q147" s="10">
        <f t="shared" si="662"/>
        <v>0</v>
      </c>
      <c r="R147" s="10">
        <f t="shared" si="663"/>
        <v>0</v>
      </c>
      <c r="S147" s="10">
        <f t="shared" si="664"/>
        <v>1</v>
      </c>
      <c r="T147" s="10">
        <f t="shared" si="665"/>
        <v>0</v>
      </c>
      <c r="U147" s="10">
        <f t="shared" si="666"/>
        <v>0</v>
      </c>
      <c r="V147" s="34">
        <f t="shared" si="667"/>
        <v>1</v>
      </c>
      <c r="W147" s="10">
        <f t="shared" si="668"/>
        <v>0</v>
      </c>
      <c r="X147" s="10">
        <f t="shared" si="669"/>
        <v>1</v>
      </c>
      <c r="Y147" s="10">
        <f t="shared" si="670"/>
        <v>0</v>
      </c>
      <c r="Z147" s="10"/>
      <c r="AA147" s="10"/>
      <c r="AB147" s="10">
        <f t="shared" ref="AB147" si="751">SUM(P147:Z147)</f>
        <v>3</v>
      </c>
      <c r="AC147" s="10">
        <f t="shared" ref="AC147" si="752">M147</f>
        <v>3</v>
      </c>
      <c r="AD147" s="10" t="str">
        <f t="shared" ref="AD147" si="753">IF(AB147=AC147,"Correct",IF(AB147=3,"Correct","Wrong"))</f>
        <v>Correct</v>
      </c>
      <c r="AE147" s="10"/>
      <c r="AF147" s="159" t="str">
        <f>IFERROR(VLOOKUP(Table1[[#This Row],[RespondentID]],'All Data'!$A148:$CN720,81,FALSE),"unknown")</f>
        <v>Female</v>
      </c>
      <c r="AG147" s="159">
        <f>IFERROR(VLOOKUP(Table1[[#This Row],[RespondentID]],'All Data'!$A148:$CN720,82,FALSE),"unknown")</f>
        <v>47</v>
      </c>
      <c r="AH147" s="159" t="str">
        <f>IFERROR(VLOOKUP(Table1[[#This Row],[RespondentID]],'All Data'!$A148:$CN720,83,FALSE),"unknown")</f>
        <v>Suffolk</v>
      </c>
      <c r="AI147" s="159">
        <f>IFERROR(VLOOKUP(Table1[[#This Row],[RespondentID]],'All Data'!$A148:$CN720,84,FALSE),"unknown")</f>
        <v>0</v>
      </c>
      <c r="AJ147" s="159" t="str">
        <f>IFERROR(VLOOKUP(Table1[[#This Row],[RespondentID]],'All Data'!$A148:$CN720,85,FALSE),"unknown")</f>
        <v>Black/African American</v>
      </c>
      <c r="AK147" s="159" t="str">
        <f>IFERROR(VLOOKUP(Table1[[#This Row],[RespondentID]],'All Data'!$A148:$CN720,86,FALSE),"unknown")</f>
        <v>No</v>
      </c>
      <c r="AL147" s="159" t="str">
        <f>IFERROR(VLOOKUP(Table1[[#This Row],[RespondentID]],'All Data'!$A148:$CN720,87,FALSE),"unknown")</f>
        <v xml:space="preserve">English </v>
      </c>
      <c r="AM147" s="159" t="str">
        <f>IFERROR(VLOOKUP(Table1[[#This Row],[RespondentID]],'All Data'!$A148:$CN720,88,FALSE),"unknown")</f>
        <v>$0-$19,999</v>
      </c>
      <c r="AN147" s="159" t="str">
        <f>IFERROR(VLOOKUP(Table1[[#This Row],[RespondentID]],'All Data'!$A148:$CN720,89,FALSE),"unknown")</f>
        <v>Some college</v>
      </c>
      <c r="AO147" s="159" t="str">
        <f>IFERROR(VLOOKUP(Table1[[#This Row],[RespondentID]],'All Data'!$A148:$CN720,90,FALSE),"unknown")</f>
        <v>Student</v>
      </c>
      <c r="AP147" s="159" t="str">
        <f>IFERROR(VLOOKUP(Table1[[#This Row],[RespondentID]],'All Data'!$A148:$CN720,91,FALSE),"unknown")</f>
        <v>Yes</v>
      </c>
      <c r="AQ147" s="159" t="str">
        <f>IFERROR(VLOOKUP(Table1[[#This Row],[RespondentID]],'All Data'!$A148:$CN720,92,FALSE),"unknown")</f>
        <v>Yes</v>
      </c>
    </row>
    <row r="148" spans="1:43" ht="16" x14ac:dyDescent="0.45">
      <c r="A148" s="6">
        <v>7081826503</v>
      </c>
      <c r="B148" s="6"/>
      <c r="C148" s="6"/>
      <c r="D148" s="6" t="s">
        <v>33</v>
      </c>
      <c r="E148" s="6"/>
      <c r="F148" s="6"/>
      <c r="G148" s="6"/>
      <c r="H148" s="6"/>
      <c r="I148" s="6" t="s">
        <v>38</v>
      </c>
      <c r="J148" s="6"/>
      <c r="K148" s="6"/>
      <c r="L148" s="9"/>
      <c r="M148" s="9">
        <f t="shared" ref="M148" si="754">COUNTA(B148:L148)</f>
        <v>2</v>
      </c>
      <c r="N148" s="9">
        <f t="shared" ref="N148" si="755">3/M148</f>
        <v>1.5</v>
      </c>
      <c r="O148" s="9"/>
      <c r="P148" s="9">
        <f t="shared" si="661"/>
        <v>0</v>
      </c>
      <c r="Q148" s="9">
        <f t="shared" si="662"/>
        <v>0</v>
      </c>
      <c r="R148" s="9">
        <f t="shared" si="663"/>
        <v>1</v>
      </c>
      <c r="S148" s="9">
        <f t="shared" si="664"/>
        <v>0</v>
      </c>
      <c r="T148" s="9">
        <f t="shared" si="665"/>
        <v>0</v>
      </c>
      <c r="U148" s="9">
        <f t="shared" si="666"/>
        <v>0</v>
      </c>
      <c r="V148" s="34">
        <f t="shared" si="667"/>
        <v>0</v>
      </c>
      <c r="W148" s="9">
        <f t="shared" si="668"/>
        <v>1</v>
      </c>
      <c r="X148" s="9">
        <f t="shared" si="669"/>
        <v>0</v>
      </c>
      <c r="Y148" s="9">
        <f t="shared" si="670"/>
        <v>0</v>
      </c>
      <c r="Z148" s="9"/>
      <c r="AA148" s="9"/>
      <c r="AB148" s="9">
        <f t="shared" ref="AB148" si="756">SUM(P148:Z148)</f>
        <v>2</v>
      </c>
      <c r="AC148" s="9">
        <f t="shared" ref="AC148" si="757">M148</f>
        <v>2</v>
      </c>
      <c r="AD148" s="9" t="str">
        <f t="shared" ref="AD148" si="758">IF(AB148=AC148,"Correct",IF(AB148=3,"Correct","Wrong"))</f>
        <v>Correct</v>
      </c>
      <c r="AE148" s="9"/>
      <c r="AF148" s="159" t="str">
        <f>IFERROR(VLOOKUP(Table1[[#This Row],[RespondentID]],'All Data'!$A149:$CN721,81,FALSE),"unknown")</f>
        <v>Female</v>
      </c>
      <c r="AG148" s="159">
        <f>IFERROR(VLOOKUP(Table1[[#This Row],[RespondentID]],'All Data'!$A149:$CN721,82,FALSE),"unknown")</f>
        <v>59</v>
      </c>
      <c r="AH148" s="159" t="str">
        <f>IFERROR(VLOOKUP(Table1[[#This Row],[RespondentID]],'All Data'!$A149:$CN721,83,FALSE),"unknown")</f>
        <v>Suffolk</v>
      </c>
      <c r="AI148" s="159" t="str">
        <f>IFERROR(VLOOKUP(Table1[[#This Row],[RespondentID]],'All Data'!$A149:$CN721,84,FALSE),"unknown")</f>
        <v>Wyandanch, 11798</v>
      </c>
      <c r="AJ148" s="159" t="str">
        <f>IFERROR(VLOOKUP(Table1[[#This Row],[RespondentID]],'All Data'!$A149:$CN721,85,FALSE),"unknown")</f>
        <v>Black/African American</v>
      </c>
      <c r="AK148" s="159">
        <f>IFERROR(VLOOKUP(Table1[[#This Row],[RespondentID]],'All Data'!$A149:$CN721,86,FALSE),"unknown")</f>
        <v>0</v>
      </c>
      <c r="AL148" s="159" t="str">
        <f>IFERROR(VLOOKUP(Table1[[#This Row],[RespondentID]],'All Data'!$A149:$CN721,87,FALSE),"unknown")</f>
        <v xml:space="preserve">English </v>
      </c>
      <c r="AM148" s="159" t="str">
        <f>IFERROR(VLOOKUP(Table1[[#This Row],[RespondentID]],'All Data'!$A149:$CN721,88,FALSE),"unknown")</f>
        <v>$35,000 to $49,999</v>
      </c>
      <c r="AN148" s="159" t="str">
        <f>IFERROR(VLOOKUP(Table1[[#This Row],[RespondentID]],'All Data'!$A149:$CN721,89,FALSE),"unknown")</f>
        <v>College graduate</v>
      </c>
      <c r="AO148" s="159" t="str">
        <f>IFERROR(VLOOKUP(Table1[[#This Row],[RespondentID]],'All Data'!$A149:$CN721,90,FALSE),"unknown")</f>
        <v>Employed for wages</v>
      </c>
      <c r="AP148" s="159" t="str">
        <f>IFERROR(VLOOKUP(Table1[[#This Row],[RespondentID]],'All Data'!$A149:$CN721,91,FALSE),"unknown")</f>
        <v>Yes</v>
      </c>
      <c r="AQ148" s="159" t="str">
        <f>IFERROR(VLOOKUP(Table1[[#This Row],[RespondentID]],'All Data'!$A149:$CN721,92,FALSE),"unknown")</f>
        <v>Yes</v>
      </c>
    </row>
    <row r="149" spans="1:43" ht="16" x14ac:dyDescent="0.45">
      <c r="A149" s="6">
        <v>7081826232</v>
      </c>
      <c r="B149" s="6"/>
      <c r="C149" s="6"/>
      <c r="D149" s="6"/>
      <c r="E149" s="6"/>
      <c r="F149" s="6"/>
      <c r="G149" s="6"/>
      <c r="H149" s="6"/>
      <c r="I149" s="6"/>
      <c r="J149" s="6"/>
      <c r="K149" s="6" t="s">
        <v>40</v>
      </c>
      <c r="L149" s="10"/>
      <c r="M149" s="10">
        <f t="shared" ref="M149" si="759">COUNTA(B149:L149)</f>
        <v>1</v>
      </c>
      <c r="N149" s="10">
        <f t="shared" ref="N149" si="760">3/M149</f>
        <v>3</v>
      </c>
      <c r="O149" s="10"/>
      <c r="P149" s="10">
        <f t="shared" si="661"/>
        <v>0</v>
      </c>
      <c r="Q149" s="10">
        <f t="shared" si="662"/>
        <v>0</v>
      </c>
      <c r="R149" s="10">
        <f t="shared" si="663"/>
        <v>0</v>
      </c>
      <c r="S149" s="10">
        <f t="shared" si="664"/>
        <v>0</v>
      </c>
      <c r="T149" s="10">
        <f t="shared" si="665"/>
        <v>0</v>
      </c>
      <c r="U149" s="10">
        <f t="shared" si="666"/>
        <v>0</v>
      </c>
      <c r="V149" s="34">
        <f t="shared" si="667"/>
        <v>0</v>
      </c>
      <c r="W149" s="10">
        <f t="shared" si="668"/>
        <v>0</v>
      </c>
      <c r="X149" s="10">
        <f t="shared" si="669"/>
        <v>0</v>
      </c>
      <c r="Y149" s="10">
        <f t="shared" si="670"/>
        <v>1</v>
      </c>
      <c r="Z149" s="10"/>
      <c r="AA149" s="10"/>
      <c r="AB149" s="10">
        <f t="shared" ref="AB149" si="761">SUM(P149:Z149)</f>
        <v>1</v>
      </c>
      <c r="AC149" s="10">
        <f t="shared" ref="AC149" si="762">M149</f>
        <v>1</v>
      </c>
      <c r="AD149" s="10" t="str">
        <f t="shared" ref="AD149" si="763">IF(AB149=AC149,"Correct",IF(AB149=3,"Correct","Wrong"))</f>
        <v>Correct</v>
      </c>
      <c r="AE149" s="10"/>
      <c r="AF149" s="159" t="str">
        <f>IFERROR(VLOOKUP(Table1[[#This Row],[RespondentID]],'All Data'!$A150:$CN722,81,FALSE),"unknown")</f>
        <v>Male</v>
      </c>
      <c r="AG149" s="159">
        <f>IFERROR(VLOOKUP(Table1[[#This Row],[RespondentID]],'All Data'!$A150:$CN722,82,FALSE),"unknown")</f>
        <v>65</v>
      </c>
      <c r="AH149" s="159" t="str">
        <f>IFERROR(VLOOKUP(Table1[[#This Row],[RespondentID]],'All Data'!$A150:$CN722,83,FALSE),"unknown")</f>
        <v>Suffolk</v>
      </c>
      <c r="AI149" s="159" t="str">
        <f>IFERROR(VLOOKUP(Table1[[#This Row],[RespondentID]],'All Data'!$A150:$CN722,84,FALSE),"unknown")</f>
        <v>Wyandanch, 11798</v>
      </c>
      <c r="AJ149" s="159" t="str">
        <f>IFERROR(VLOOKUP(Table1[[#This Row],[RespondentID]],'All Data'!$A150:$CN722,85,FALSE),"unknown")</f>
        <v>Black/African American</v>
      </c>
      <c r="AK149" s="159" t="str">
        <f>IFERROR(VLOOKUP(Table1[[#This Row],[RespondentID]],'All Data'!$A150:$CN722,86,FALSE),"unknown")</f>
        <v>No</v>
      </c>
      <c r="AL149" s="159" t="str">
        <f>IFERROR(VLOOKUP(Table1[[#This Row],[RespondentID]],'All Data'!$A150:$CN722,87,FALSE),"unknown")</f>
        <v xml:space="preserve">English </v>
      </c>
      <c r="AM149" s="159" t="str">
        <f>IFERROR(VLOOKUP(Table1[[#This Row],[RespondentID]],'All Data'!$A150:$CN722,88,FALSE),"unknown")</f>
        <v>$20,000 to $34,999</v>
      </c>
      <c r="AN149" s="159" t="str">
        <f>IFERROR(VLOOKUP(Table1[[#This Row],[RespondentID]],'All Data'!$A150:$CN722,89,FALSE),"unknown")</f>
        <v>Technical school</v>
      </c>
      <c r="AO149" s="159" t="str">
        <f>IFERROR(VLOOKUP(Table1[[#This Row],[RespondentID]],'All Data'!$A150:$CN722,90,FALSE),"unknown")</f>
        <v>Employed for wages</v>
      </c>
      <c r="AP149" s="159" t="str">
        <f>IFERROR(VLOOKUP(Table1[[#This Row],[RespondentID]],'All Data'!$A150:$CN722,91,FALSE),"unknown")</f>
        <v>Yes</v>
      </c>
      <c r="AQ149" s="159" t="str">
        <f>IFERROR(VLOOKUP(Table1[[#This Row],[RespondentID]],'All Data'!$A150:$CN722,92,FALSE),"unknown")</f>
        <v>Yes</v>
      </c>
    </row>
    <row r="150" spans="1:43" ht="16" x14ac:dyDescent="0.45">
      <c r="A150" s="6">
        <v>7081825972</v>
      </c>
      <c r="B150" s="6"/>
      <c r="C150" s="6"/>
      <c r="D150" s="6" t="s">
        <v>33</v>
      </c>
      <c r="E150" s="6"/>
      <c r="F150" s="6"/>
      <c r="G150" s="6"/>
      <c r="H150" s="6" t="s">
        <v>37</v>
      </c>
      <c r="I150" s="6" t="s">
        <v>38</v>
      </c>
      <c r="J150" s="6"/>
      <c r="K150" s="6"/>
      <c r="L150" s="9"/>
      <c r="M150" s="9">
        <f t="shared" ref="M150" si="764">COUNTA(B150:L150)</f>
        <v>3</v>
      </c>
      <c r="N150" s="9">
        <f t="shared" ref="N150" si="765">3/M150</f>
        <v>1</v>
      </c>
      <c r="O150" s="9"/>
      <c r="P150" s="9">
        <f t="shared" si="661"/>
        <v>0</v>
      </c>
      <c r="Q150" s="9">
        <f t="shared" si="662"/>
        <v>0</v>
      </c>
      <c r="R150" s="9">
        <f t="shared" si="663"/>
        <v>1</v>
      </c>
      <c r="S150" s="9">
        <f t="shared" si="664"/>
        <v>0</v>
      </c>
      <c r="T150" s="9">
        <f t="shared" si="665"/>
        <v>0</v>
      </c>
      <c r="U150" s="9">
        <f t="shared" si="666"/>
        <v>0</v>
      </c>
      <c r="V150" s="34">
        <f t="shared" si="667"/>
        <v>1</v>
      </c>
      <c r="W150" s="9">
        <f t="shared" si="668"/>
        <v>1</v>
      </c>
      <c r="X150" s="9">
        <f t="shared" si="669"/>
        <v>0</v>
      </c>
      <c r="Y150" s="9">
        <f t="shared" si="670"/>
        <v>0</v>
      </c>
      <c r="Z150" s="9"/>
      <c r="AA150" s="9"/>
      <c r="AB150" s="9">
        <f t="shared" ref="AB150" si="766">SUM(P150:Z150)</f>
        <v>3</v>
      </c>
      <c r="AC150" s="9">
        <f t="shared" ref="AC150" si="767">M150</f>
        <v>3</v>
      </c>
      <c r="AD150" s="9" t="str">
        <f t="shared" ref="AD150" si="768">IF(AB150=AC150,"Correct",IF(AB150=3,"Correct","Wrong"))</f>
        <v>Correct</v>
      </c>
      <c r="AE150" s="9"/>
      <c r="AF150" s="159" t="str">
        <f>IFERROR(VLOOKUP(Table1[[#This Row],[RespondentID]],'All Data'!$A151:$CN723,81,FALSE),"unknown")</f>
        <v>Female</v>
      </c>
      <c r="AG150" s="159">
        <f>IFERROR(VLOOKUP(Table1[[#This Row],[RespondentID]],'All Data'!$A151:$CN723,82,FALSE),"unknown")</f>
        <v>62</v>
      </c>
      <c r="AH150" s="159" t="str">
        <f>IFERROR(VLOOKUP(Table1[[#This Row],[RespondentID]],'All Data'!$A151:$CN723,83,FALSE),"unknown")</f>
        <v>Suffolk</v>
      </c>
      <c r="AI150" s="159" t="str">
        <f>IFERROR(VLOOKUP(Table1[[#This Row],[RespondentID]],'All Data'!$A151:$CN723,84,FALSE),"unknown")</f>
        <v>Wyandanch, 11798</v>
      </c>
      <c r="AJ150" s="159" t="str">
        <f>IFERROR(VLOOKUP(Table1[[#This Row],[RespondentID]],'All Data'!$A151:$CN723,85,FALSE),"unknown")</f>
        <v>Black/African American</v>
      </c>
      <c r="AK150" s="159" t="str">
        <f>IFERROR(VLOOKUP(Table1[[#This Row],[RespondentID]],'All Data'!$A151:$CN723,86,FALSE),"unknown")</f>
        <v>No</v>
      </c>
      <c r="AL150" s="159" t="str">
        <f>IFERROR(VLOOKUP(Table1[[#This Row],[RespondentID]],'All Data'!$A151:$CN723,87,FALSE),"unknown")</f>
        <v xml:space="preserve">English </v>
      </c>
      <c r="AM150" s="159" t="str">
        <f>IFERROR(VLOOKUP(Table1[[#This Row],[RespondentID]],'All Data'!$A151:$CN723,88,FALSE),"unknown")</f>
        <v>$20,000 to $34,999</v>
      </c>
      <c r="AN150" s="159" t="str">
        <f>IFERROR(VLOOKUP(Table1[[#This Row],[RespondentID]],'All Data'!$A151:$CN723,89,FALSE),"unknown")</f>
        <v>High school graduate</v>
      </c>
      <c r="AO150" s="159" t="str">
        <f>IFERROR(VLOOKUP(Table1[[#This Row],[RespondentID]],'All Data'!$A151:$CN723,90,FALSE),"unknown")</f>
        <v>Employed for wages</v>
      </c>
      <c r="AP150" s="159" t="str">
        <f>IFERROR(VLOOKUP(Table1[[#This Row],[RespondentID]],'All Data'!$A151:$CN723,91,FALSE),"unknown")</f>
        <v>Yes</v>
      </c>
      <c r="AQ150" s="159" t="str">
        <f>IFERROR(VLOOKUP(Table1[[#This Row],[RespondentID]],'All Data'!$A151:$CN723,92,FALSE),"unknown")</f>
        <v>Yes</v>
      </c>
    </row>
    <row r="151" spans="1:43" ht="16" x14ac:dyDescent="0.45">
      <c r="A151" s="6">
        <v>7081825695</v>
      </c>
      <c r="B151" s="6"/>
      <c r="C151" s="6" t="s">
        <v>32</v>
      </c>
      <c r="D151" s="6"/>
      <c r="E151" s="6"/>
      <c r="F151" s="6"/>
      <c r="G151" s="6"/>
      <c r="H151" s="6"/>
      <c r="I151" s="6" t="s">
        <v>38</v>
      </c>
      <c r="J151" s="6"/>
      <c r="K151" s="6"/>
      <c r="L151" s="10"/>
      <c r="M151" s="10">
        <f t="shared" ref="M151" si="769">COUNTA(B151:L151)</f>
        <v>2</v>
      </c>
      <c r="N151" s="10">
        <f t="shared" ref="N151" si="770">3/M151</f>
        <v>1.5</v>
      </c>
      <c r="O151" s="10"/>
      <c r="P151" s="10">
        <f t="shared" si="661"/>
        <v>0</v>
      </c>
      <c r="Q151" s="10">
        <f t="shared" si="662"/>
        <v>1</v>
      </c>
      <c r="R151" s="10">
        <f t="shared" si="663"/>
        <v>0</v>
      </c>
      <c r="S151" s="10">
        <f t="shared" si="664"/>
        <v>0</v>
      </c>
      <c r="T151" s="10">
        <f t="shared" si="665"/>
        <v>0</v>
      </c>
      <c r="U151" s="10">
        <f t="shared" si="666"/>
        <v>0</v>
      </c>
      <c r="V151" s="34">
        <f t="shared" si="667"/>
        <v>0</v>
      </c>
      <c r="W151" s="10">
        <f t="shared" si="668"/>
        <v>1</v>
      </c>
      <c r="X151" s="10">
        <f t="shared" si="669"/>
        <v>0</v>
      </c>
      <c r="Y151" s="10">
        <f t="shared" si="670"/>
        <v>0</v>
      </c>
      <c r="Z151" s="10"/>
      <c r="AA151" s="10"/>
      <c r="AB151" s="10">
        <f t="shared" ref="AB151" si="771">SUM(P151:Z151)</f>
        <v>2</v>
      </c>
      <c r="AC151" s="10">
        <f t="shared" ref="AC151" si="772">M151</f>
        <v>2</v>
      </c>
      <c r="AD151" s="10" t="str">
        <f t="shared" ref="AD151" si="773">IF(AB151=AC151,"Correct",IF(AB151=3,"Correct","Wrong"))</f>
        <v>Correct</v>
      </c>
      <c r="AE151" s="10"/>
      <c r="AF151" s="159" t="str">
        <f>IFERROR(VLOOKUP(Table1[[#This Row],[RespondentID]],'All Data'!$A152:$CN724,81,FALSE),"unknown")</f>
        <v>Male</v>
      </c>
      <c r="AG151" s="159">
        <f>IFERROR(VLOOKUP(Table1[[#This Row],[RespondentID]],'All Data'!$A152:$CN724,82,FALSE),"unknown")</f>
        <v>62</v>
      </c>
      <c r="AH151" s="159" t="str">
        <f>IFERROR(VLOOKUP(Table1[[#This Row],[RespondentID]],'All Data'!$A152:$CN724,83,FALSE),"unknown")</f>
        <v>Suffolk</v>
      </c>
      <c r="AI151" s="159" t="str">
        <f>IFERROR(VLOOKUP(Table1[[#This Row],[RespondentID]],'All Data'!$A152:$CN724,84,FALSE),"unknown")</f>
        <v>Wyandanch, 11798</v>
      </c>
      <c r="AJ151" s="159" t="str">
        <f>IFERROR(VLOOKUP(Table1[[#This Row],[RespondentID]],'All Data'!$A152:$CN724,85,FALSE),"unknown")</f>
        <v>Black/African American</v>
      </c>
      <c r="AK151" s="159" t="str">
        <f>IFERROR(VLOOKUP(Table1[[#This Row],[RespondentID]],'All Data'!$A152:$CN724,86,FALSE),"unknown")</f>
        <v>No</v>
      </c>
      <c r="AL151" s="159" t="str">
        <f>IFERROR(VLOOKUP(Table1[[#This Row],[RespondentID]],'All Data'!$A152:$CN724,87,FALSE),"unknown")</f>
        <v xml:space="preserve">English </v>
      </c>
      <c r="AM151" s="159" t="str">
        <f>IFERROR(VLOOKUP(Table1[[#This Row],[RespondentID]],'All Data'!$A152:$CN724,88,FALSE),"unknown")</f>
        <v>$0-$19,999</v>
      </c>
      <c r="AN151" s="159" t="str">
        <f>IFERROR(VLOOKUP(Table1[[#This Row],[RespondentID]],'All Data'!$A152:$CN724,89,FALSE),"unknown")</f>
        <v>High school graduate</v>
      </c>
      <c r="AO151" s="159" t="str">
        <f>IFERROR(VLOOKUP(Table1[[#This Row],[RespondentID]],'All Data'!$A152:$CN724,90,FALSE),"unknown")</f>
        <v>Out of work and looking for work</v>
      </c>
      <c r="AP151" s="159" t="str">
        <f>IFERROR(VLOOKUP(Table1[[#This Row],[RespondentID]],'All Data'!$A152:$CN724,91,FALSE),"unknown")</f>
        <v>Yes</v>
      </c>
      <c r="AQ151" s="159" t="str">
        <f>IFERROR(VLOOKUP(Table1[[#This Row],[RespondentID]],'All Data'!$A152:$CN724,92,FALSE),"unknown")</f>
        <v>Yes</v>
      </c>
    </row>
    <row r="152" spans="1:43" ht="16" x14ac:dyDescent="0.45">
      <c r="A152" s="6">
        <v>7081825492</v>
      </c>
      <c r="B152" s="6"/>
      <c r="C152" s="6"/>
      <c r="D152" s="6" t="s">
        <v>33</v>
      </c>
      <c r="E152" s="6"/>
      <c r="F152" s="6"/>
      <c r="G152" s="6"/>
      <c r="H152" s="6"/>
      <c r="I152" s="6" t="s">
        <v>38</v>
      </c>
      <c r="J152" s="6"/>
      <c r="K152" s="6" t="s">
        <v>40</v>
      </c>
      <c r="L152" s="9"/>
      <c r="M152" s="9">
        <f t="shared" ref="M152" si="774">COUNTA(B152:L152)</f>
        <v>3</v>
      </c>
      <c r="N152" s="9">
        <f t="shared" ref="N152" si="775">3/M152</f>
        <v>1</v>
      </c>
      <c r="O152" s="9"/>
      <c r="P152" s="9">
        <f t="shared" si="661"/>
        <v>0</v>
      </c>
      <c r="Q152" s="9">
        <f t="shared" si="662"/>
        <v>0</v>
      </c>
      <c r="R152" s="9">
        <f t="shared" si="663"/>
        <v>1</v>
      </c>
      <c r="S152" s="9">
        <f t="shared" si="664"/>
        <v>0</v>
      </c>
      <c r="T152" s="9">
        <f t="shared" si="665"/>
        <v>0</v>
      </c>
      <c r="U152" s="9">
        <f t="shared" si="666"/>
        <v>0</v>
      </c>
      <c r="V152" s="34">
        <f t="shared" si="667"/>
        <v>0</v>
      </c>
      <c r="W152" s="9">
        <f t="shared" si="668"/>
        <v>1</v>
      </c>
      <c r="X152" s="9">
        <f t="shared" si="669"/>
        <v>0</v>
      </c>
      <c r="Y152" s="9">
        <f t="shared" si="670"/>
        <v>1</v>
      </c>
      <c r="Z152" s="9"/>
      <c r="AA152" s="9"/>
      <c r="AB152" s="9">
        <f t="shared" ref="AB152" si="776">SUM(P152:Z152)</f>
        <v>3</v>
      </c>
      <c r="AC152" s="9">
        <f t="shared" ref="AC152" si="777">M152</f>
        <v>3</v>
      </c>
      <c r="AD152" s="9" t="str">
        <f t="shared" ref="AD152" si="778">IF(AB152=AC152,"Correct",IF(AB152=3,"Correct","Wrong"))</f>
        <v>Correct</v>
      </c>
      <c r="AE152" s="9"/>
      <c r="AF152" s="159" t="str">
        <f>IFERROR(VLOOKUP(Table1[[#This Row],[RespondentID]],'All Data'!$A153:$CN725,81,FALSE),"unknown")</f>
        <v>Female</v>
      </c>
      <c r="AG152" s="159">
        <f>IFERROR(VLOOKUP(Table1[[#This Row],[RespondentID]],'All Data'!$A153:$CN725,82,FALSE),"unknown")</f>
        <v>54</v>
      </c>
      <c r="AH152" s="159" t="str">
        <f>IFERROR(VLOOKUP(Table1[[#This Row],[RespondentID]],'All Data'!$A153:$CN725,83,FALSE),"unknown")</f>
        <v>Suffolk</v>
      </c>
      <c r="AI152" s="159" t="str">
        <f>IFERROR(VLOOKUP(Table1[[#This Row],[RespondentID]],'All Data'!$A153:$CN725,84,FALSE),"unknown")</f>
        <v>Wyandanch, 11798</v>
      </c>
      <c r="AJ152" s="159" t="str">
        <f>IFERROR(VLOOKUP(Table1[[#This Row],[RespondentID]],'All Data'!$A153:$CN725,85,FALSE),"unknown")</f>
        <v>Black/African American</v>
      </c>
      <c r="AK152" s="159" t="str">
        <f>IFERROR(VLOOKUP(Table1[[#This Row],[RespondentID]],'All Data'!$A153:$CN725,86,FALSE),"unknown")</f>
        <v>No</v>
      </c>
      <c r="AL152" s="159" t="str">
        <f>IFERROR(VLOOKUP(Table1[[#This Row],[RespondentID]],'All Data'!$A153:$CN725,87,FALSE),"unknown")</f>
        <v xml:space="preserve">English </v>
      </c>
      <c r="AM152" s="159" t="str">
        <f>IFERROR(VLOOKUP(Table1[[#This Row],[RespondentID]],'All Data'!$A153:$CN725,88,FALSE),"unknown")</f>
        <v>$20,000 to $34,999</v>
      </c>
      <c r="AN152" s="159" t="str">
        <f>IFERROR(VLOOKUP(Table1[[#This Row],[RespondentID]],'All Data'!$A153:$CN725,89,FALSE),"unknown")</f>
        <v>Some college</v>
      </c>
      <c r="AO152" s="159" t="str">
        <f>IFERROR(VLOOKUP(Table1[[#This Row],[RespondentID]],'All Data'!$A153:$CN725,90,FALSE),"unknown")</f>
        <v>Employed for wages</v>
      </c>
      <c r="AP152" s="159" t="str">
        <f>IFERROR(VLOOKUP(Table1[[#This Row],[RespondentID]],'All Data'!$A153:$CN725,91,FALSE),"unknown")</f>
        <v>Yes</v>
      </c>
      <c r="AQ152" s="159" t="str">
        <f>IFERROR(VLOOKUP(Table1[[#This Row],[RespondentID]],'All Data'!$A153:$CN725,92,FALSE),"unknown")</f>
        <v>Yes</v>
      </c>
    </row>
    <row r="153" spans="1:43" ht="16" x14ac:dyDescent="0.45">
      <c r="A153" s="6">
        <v>7081825251</v>
      </c>
      <c r="B153" s="6"/>
      <c r="C153" s="6"/>
      <c r="D153" s="6" t="s">
        <v>33</v>
      </c>
      <c r="E153" s="6" t="s">
        <v>34</v>
      </c>
      <c r="F153" s="6"/>
      <c r="G153" s="6"/>
      <c r="H153" s="6"/>
      <c r="I153" s="6" t="s">
        <v>38</v>
      </c>
      <c r="J153" s="6"/>
      <c r="K153" s="6"/>
      <c r="L153" s="10"/>
      <c r="M153" s="10">
        <f t="shared" ref="M153" si="779">COUNTA(B153:L153)</f>
        <v>3</v>
      </c>
      <c r="N153" s="10">
        <f t="shared" ref="N153" si="780">3/M153</f>
        <v>1</v>
      </c>
      <c r="O153" s="10"/>
      <c r="P153" s="10">
        <f t="shared" si="661"/>
        <v>0</v>
      </c>
      <c r="Q153" s="10">
        <f t="shared" si="662"/>
        <v>0</v>
      </c>
      <c r="R153" s="10">
        <f t="shared" si="663"/>
        <v>1</v>
      </c>
      <c r="S153" s="10">
        <f t="shared" si="664"/>
        <v>1</v>
      </c>
      <c r="T153" s="10">
        <f t="shared" si="665"/>
        <v>0</v>
      </c>
      <c r="U153" s="10">
        <f t="shared" si="666"/>
        <v>0</v>
      </c>
      <c r="V153" s="34">
        <f t="shared" si="667"/>
        <v>0</v>
      </c>
      <c r="W153" s="10">
        <f t="shared" si="668"/>
        <v>1</v>
      </c>
      <c r="X153" s="10">
        <f t="shared" si="669"/>
        <v>0</v>
      </c>
      <c r="Y153" s="10">
        <f t="shared" si="670"/>
        <v>0</v>
      </c>
      <c r="Z153" s="10"/>
      <c r="AA153" s="10"/>
      <c r="AB153" s="10">
        <f t="shared" ref="AB153" si="781">SUM(P153:Z153)</f>
        <v>3</v>
      </c>
      <c r="AC153" s="10">
        <f t="shared" ref="AC153" si="782">M153</f>
        <v>3</v>
      </c>
      <c r="AD153" s="10" t="str">
        <f t="shared" ref="AD153" si="783">IF(AB153=AC153,"Correct",IF(AB153=3,"Correct","Wrong"))</f>
        <v>Correct</v>
      </c>
      <c r="AE153" s="10"/>
      <c r="AF153" s="159" t="str">
        <f>IFERROR(VLOOKUP(Table1[[#This Row],[RespondentID]],'All Data'!$A154:$CN726,81,FALSE),"unknown")</f>
        <v>Female</v>
      </c>
      <c r="AG153" s="159">
        <f>IFERROR(VLOOKUP(Table1[[#This Row],[RespondentID]],'All Data'!$A154:$CN726,82,FALSE),"unknown")</f>
        <v>0</v>
      </c>
      <c r="AH153" s="159" t="str">
        <f>IFERROR(VLOOKUP(Table1[[#This Row],[RespondentID]],'All Data'!$A154:$CN726,83,FALSE),"unknown")</f>
        <v>Suffolk</v>
      </c>
      <c r="AI153" s="159">
        <f>IFERROR(VLOOKUP(Table1[[#This Row],[RespondentID]],'All Data'!$A154:$CN726,84,FALSE),"unknown")</f>
        <v>0</v>
      </c>
      <c r="AJ153" s="159" t="str">
        <f>IFERROR(VLOOKUP(Table1[[#This Row],[RespondentID]],'All Data'!$A154:$CN726,85,FALSE),"unknown")</f>
        <v>Black/African American</v>
      </c>
      <c r="AK153" s="159">
        <f>IFERROR(VLOOKUP(Table1[[#This Row],[RespondentID]],'All Data'!$A154:$CN726,86,FALSE),"unknown")</f>
        <v>0</v>
      </c>
      <c r="AL153" s="159" t="str">
        <f>IFERROR(VLOOKUP(Table1[[#This Row],[RespondentID]],'All Data'!$A154:$CN726,87,FALSE),"unknown")</f>
        <v xml:space="preserve">English </v>
      </c>
      <c r="AM153" s="159" t="str">
        <f>IFERROR(VLOOKUP(Table1[[#This Row],[RespondentID]],'All Data'!$A154:$CN726,88,FALSE),"unknown")</f>
        <v>$0-$19,999</v>
      </c>
      <c r="AN153" s="159" t="str">
        <f>IFERROR(VLOOKUP(Table1[[#This Row],[RespondentID]],'All Data'!$A154:$CN726,89,FALSE),"unknown")</f>
        <v>High school graduate</v>
      </c>
      <c r="AO153" s="159" t="str">
        <f>IFERROR(VLOOKUP(Table1[[#This Row],[RespondentID]],'All Data'!$A154:$CN726,90,FALSE),"unknown")</f>
        <v>Retired</v>
      </c>
      <c r="AP153" s="159" t="str">
        <f>IFERROR(VLOOKUP(Table1[[#This Row],[RespondentID]],'All Data'!$A154:$CN726,91,FALSE),"unknown")</f>
        <v>Yes</v>
      </c>
      <c r="AQ153" s="159" t="str">
        <f>IFERROR(VLOOKUP(Table1[[#This Row],[RespondentID]],'All Data'!$A154:$CN726,92,FALSE),"unknown")</f>
        <v>Yes</v>
      </c>
    </row>
    <row r="154" spans="1:43" ht="16" x14ac:dyDescent="0.45">
      <c r="A154" s="6">
        <v>7081825022</v>
      </c>
      <c r="B154" s="6"/>
      <c r="C154" s="6"/>
      <c r="D154" s="6"/>
      <c r="E154" s="6" t="s">
        <v>34</v>
      </c>
      <c r="F154" s="6" t="s">
        <v>35</v>
      </c>
      <c r="G154" s="6"/>
      <c r="H154" s="6"/>
      <c r="I154" s="6"/>
      <c r="J154" s="6" t="s">
        <v>39</v>
      </c>
      <c r="K154" s="6"/>
      <c r="L154" s="9"/>
      <c r="M154" s="9">
        <f t="shared" ref="M154" si="784">COUNTA(B154:L154)</f>
        <v>3</v>
      </c>
      <c r="N154" s="9">
        <f t="shared" ref="N154" si="785">3/M154</f>
        <v>1</v>
      </c>
      <c r="O154" s="9"/>
      <c r="P154" s="9">
        <f t="shared" si="661"/>
        <v>0</v>
      </c>
      <c r="Q154" s="9">
        <f t="shared" si="662"/>
        <v>0</v>
      </c>
      <c r="R154" s="9">
        <f t="shared" si="663"/>
        <v>0</v>
      </c>
      <c r="S154" s="9">
        <f t="shared" si="664"/>
        <v>1</v>
      </c>
      <c r="T154" s="9">
        <f t="shared" si="665"/>
        <v>1</v>
      </c>
      <c r="U154" s="9">
        <f t="shared" si="666"/>
        <v>0</v>
      </c>
      <c r="V154" s="34">
        <f t="shared" si="667"/>
        <v>0</v>
      </c>
      <c r="W154" s="9">
        <f t="shared" si="668"/>
        <v>0</v>
      </c>
      <c r="X154" s="9">
        <f t="shared" si="669"/>
        <v>1</v>
      </c>
      <c r="Y154" s="9">
        <f t="shared" si="670"/>
        <v>0</v>
      </c>
      <c r="Z154" s="9"/>
      <c r="AA154" s="9"/>
      <c r="AB154" s="9">
        <f t="shared" ref="AB154" si="786">SUM(P154:Z154)</f>
        <v>3</v>
      </c>
      <c r="AC154" s="9">
        <f t="shared" ref="AC154" si="787">M154</f>
        <v>3</v>
      </c>
      <c r="AD154" s="9" t="str">
        <f t="shared" ref="AD154" si="788">IF(AB154=AC154,"Correct",IF(AB154=3,"Correct","Wrong"))</f>
        <v>Correct</v>
      </c>
      <c r="AE154" s="9"/>
      <c r="AF154" s="159" t="str">
        <f>IFERROR(VLOOKUP(Table1[[#This Row],[RespondentID]],'All Data'!$A155:$CN727,81,FALSE),"unknown")</f>
        <v>Female</v>
      </c>
      <c r="AG154" s="159">
        <f>IFERROR(VLOOKUP(Table1[[#This Row],[RespondentID]],'All Data'!$A155:$CN727,82,FALSE),"unknown")</f>
        <v>55</v>
      </c>
      <c r="AH154" s="159" t="str">
        <f>IFERROR(VLOOKUP(Table1[[#This Row],[RespondentID]],'All Data'!$A155:$CN727,83,FALSE),"unknown")</f>
        <v>Suffolk</v>
      </c>
      <c r="AI154" s="159">
        <f>IFERROR(VLOOKUP(Table1[[#This Row],[RespondentID]],'All Data'!$A155:$CN727,84,FALSE),"unknown")</f>
        <v>0</v>
      </c>
      <c r="AJ154" s="159" t="str">
        <f>IFERROR(VLOOKUP(Table1[[#This Row],[RespondentID]],'All Data'!$A155:$CN727,85,FALSE),"unknown")</f>
        <v>Black/African American</v>
      </c>
      <c r="AK154" s="159" t="str">
        <f>IFERROR(VLOOKUP(Table1[[#This Row],[RespondentID]],'All Data'!$A155:$CN727,86,FALSE),"unknown")</f>
        <v>No</v>
      </c>
      <c r="AL154" s="159" t="str">
        <f>IFERROR(VLOOKUP(Table1[[#This Row],[RespondentID]],'All Data'!$A155:$CN727,87,FALSE),"unknown")</f>
        <v xml:space="preserve">English </v>
      </c>
      <c r="AM154" s="159" t="str">
        <f>IFERROR(VLOOKUP(Table1[[#This Row],[RespondentID]],'All Data'!$A155:$CN727,88,FALSE),"unknown")</f>
        <v>$0-$19,999</v>
      </c>
      <c r="AN154" s="159" t="str">
        <f>IFERROR(VLOOKUP(Table1[[#This Row],[RespondentID]],'All Data'!$A155:$CN727,89,FALSE),"unknown")</f>
        <v>High school graduate</v>
      </c>
      <c r="AO154" s="159" t="str">
        <f>IFERROR(VLOOKUP(Table1[[#This Row],[RespondentID]],'All Data'!$A155:$CN727,90,FALSE),"unknown")</f>
        <v>Employed for wages</v>
      </c>
      <c r="AP154" s="159" t="str">
        <f>IFERROR(VLOOKUP(Table1[[#This Row],[RespondentID]],'All Data'!$A155:$CN727,91,FALSE),"unknown")</f>
        <v>Yes</v>
      </c>
      <c r="AQ154" s="159" t="str">
        <f>IFERROR(VLOOKUP(Table1[[#This Row],[RespondentID]],'All Data'!$A155:$CN727,92,FALSE),"unknown")</f>
        <v>Yes</v>
      </c>
    </row>
    <row r="155" spans="1:43" ht="16" x14ac:dyDescent="0.45">
      <c r="A155" s="6">
        <v>7081824812</v>
      </c>
      <c r="B155" s="6"/>
      <c r="C155" s="6"/>
      <c r="D155" s="6" t="s">
        <v>33</v>
      </c>
      <c r="E155" s="6" t="s">
        <v>34</v>
      </c>
      <c r="F155" s="6" t="s">
        <v>35</v>
      </c>
      <c r="G155" s="6"/>
      <c r="H155" s="6" t="s">
        <v>37</v>
      </c>
      <c r="I155" s="6" t="s">
        <v>38</v>
      </c>
      <c r="J155" s="6"/>
      <c r="K155" s="6" t="s">
        <v>40</v>
      </c>
      <c r="L155" s="10"/>
      <c r="M155" s="10">
        <f t="shared" ref="M155" si="789">COUNTA(B155:L155)</f>
        <v>6</v>
      </c>
      <c r="N155" s="10">
        <f t="shared" ref="N155" si="790">3/M155</f>
        <v>0.5</v>
      </c>
      <c r="O155" s="10"/>
      <c r="P155" s="10">
        <f t="shared" si="661"/>
        <v>0</v>
      </c>
      <c r="Q155" s="10">
        <f t="shared" si="662"/>
        <v>0</v>
      </c>
      <c r="R155" s="10">
        <f t="shared" si="663"/>
        <v>0.5</v>
      </c>
      <c r="S155" s="10">
        <f t="shared" si="664"/>
        <v>0.5</v>
      </c>
      <c r="T155" s="10">
        <f t="shared" si="665"/>
        <v>0.5</v>
      </c>
      <c r="U155" s="10">
        <f t="shared" si="666"/>
        <v>0</v>
      </c>
      <c r="V155" s="34">
        <f t="shared" si="667"/>
        <v>0.5</v>
      </c>
      <c r="W155" s="10">
        <f t="shared" si="668"/>
        <v>0.5</v>
      </c>
      <c r="X155" s="10">
        <f t="shared" si="669"/>
        <v>0</v>
      </c>
      <c r="Y155" s="10">
        <f t="shared" si="670"/>
        <v>0.5</v>
      </c>
      <c r="Z155" s="10"/>
      <c r="AA155" s="10"/>
      <c r="AB155" s="10">
        <f t="shared" ref="AB155" si="791">SUM(P155:Z155)</f>
        <v>3</v>
      </c>
      <c r="AC155" s="10">
        <f t="shared" ref="AC155" si="792">M155</f>
        <v>6</v>
      </c>
      <c r="AD155" s="10" t="str">
        <f t="shared" ref="AD155" si="793">IF(AB155=AC155,"Correct",IF(AB155=3,"Correct","Wrong"))</f>
        <v>Correct</v>
      </c>
      <c r="AE155" s="10"/>
      <c r="AF155" s="159" t="str">
        <f>IFERROR(VLOOKUP(Table1[[#This Row],[RespondentID]],'All Data'!$A156:$CN728,81,FALSE),"unknown")</f>
        <v>Female</v>
      </c>
      <c r="AG155" s="159">
        <f>IFERROR(VLOOKUP(Table1[[#This Row],[RespondentID]],'All Data'!$A156:$CN728,82,FALSE),"unknown")</f>
        <v>62</v>
      </c>
      <c r="AH155" s="159" t="str">
        <f>IFERROR(VLOOKUP(Table1[[#This Row],[RespondentID]],'All Data'!$A156:$CN728,83,FALSE),"unknown")</f>
        <v>Suffolk</v>
      </c>
      <c r="AI155" s="159">
        <f>IFERROR(VLOOKUP(Table1[[#This Row],[RespondentID]],'All Data'!$A156:$CN728,84,FALSE),"unknown")</f>
        <v>0</v>
      </c>
      <c r="AJ155" s="159" t="str">
        <f>IFERROR(VLOOKUP(Table1[[#This Row],[RespondentID]],'All Data'!$A156:$CN728,85,FALSE),"unknown")</f>
        <v>Black/African American</v>
      </c>
      <c r="AK155" s="159" t="str">
        <f>IFERROR(VLOOKUP(Table1[[#This Row],[RespondentID]],'All Data'!$A156:$CN728,86,FALSE),"unknown")</f>
        <v>No</v>
      </c>
      <c r="AL155" s="159" t="str">
        <f>IFERROR(VLOOKUP(Table1[[#This Row],[RespondentID]],'All Data'!$A156:$CN728,87,FALSE),"unknown")</f>
        <v xml:space="preserve">English </v>
      </c>
      <c r="AM155" s="159" t="str">
        <f>IFERROR(VLOOKUP(Table1[[#This Row],[RespondentID]],'All Data'!$A156:$CN728,88,FALSE),"unknown")</f>
        <v>$35,000 to $49,999</v>
      </c>
      <c r="AN155" s="159" t="str">
        <f>IFERROR(VLOOKUP(Table1[[#This Row],[RespondentID]],'All Data'!$A156:$CN728,89,FALSE),"unknown")</f>
        <v>Technical school</v>
      </c>
      <c r="AO155" s="159" t="str">
        <f>IFERROR(VLOOKUP(Table1[[#This Row],[RespondentID]],'All Data'!$A156:$CN728,90,FALSE),"unknown")</f>
        <v>Out of work, but not currently looking</v>
      </c>
      <c r="AP155" s="159">
        <f>IFERROR(VLOOKUP(Table1[[#This Row],[RespondentID]],'All Data'!$A156:$CN728,91,FALSE),"unknown")</f>
        <v>0</v>
      </c>
      <c r="AQ155" s="159" t="str">
        <f>IFERROR(VLOOKUP(Table1[[#This Row],[RespondentID]],'All Data'!$A156:$CN728,92,FALSE),"unknown")</f>
        <v>No</v>
      </c>
    </row>
    <row r="156" spans="1:43" ht="16" x14ac:dyDescent="0.45">
      <c r="A156" s="6">
        <v>7081824511</v>
      </c>
      <c r="B156" s="6" t="s">
        <v>31</v>
      </c>
      <c r="C156" s="6"/>
      <c r="D156" s="6"/>
      <c r="E156" s="6"/>
      <c r="F156" s="6"/>
      <c r="G156" s="6"/>
      <c r="H156" s="6"/>
      <c r="I156" s="6" t="s">
        <v>38</v>
      </c>
      <c r="J156" s="6"/>
      <c r="K156" s="6" t="s">
        <v>40</v>
      </c>
      <c r="L156" s="9"/>
      <c r="M156" s="9">
        <f t="shared" ref="M156" si="794">COUNTA(B156:L156)</f>
        <v>3</v>
      </c>
      <c r="N156" s="9">
        <f t="shared" ref="N156" si="795">3/M156</f>
        <v>1</v>
      </c>
      <c r="O156" s="9"/>
      <c r="P156" s="9">
        <f t="shared" si="661"/>
        <v>1</v>
      </c>
      <c r="Q156" s="9">
        <f t="shared" si="662"/>
        <v>0</v>
      </c>
      <c r="R156" s="9">
        <f t="shared" si="663"/>
        <v>0</v>
      </c>
      <c r="S156" s="9">
        <f t="shared" si="664"/>
        <v>0</v>
      </c>
      <c r="T156" s="9">
        <f t="shared" si="665"/>
        <v>0</v>
      </c>
      <c r="U156" s="9">
        <f t="shared" si="666"/>
        <v>0</v>
      </c>
      <c r="V156" s="34">
        <f t="shared" si="667"/>
        <v>0</v>
      </c>
      <c r="W156" s="9">
        <f t="shared" si="668"/>
        <v>1</v>
      </c>
      <c r="X156" s="9">
        <f t="shared" si="669"/>
        <v>0</v>
      </c>
      <c r="Y156" s="9">
        <f t="shared" si="670"/>
        <v>1</v>
      </c>
      <c r="Z156" s="9"/>
      <c r="AA156" s="9"/>
      <c r="AB156" s="9">
        <f t="shared" ref="AB156" si="796">SUM(P156:Z156)</f>
        <v>3</v>
      </c>
      <c r="AC156" s="9">
        <f t="shared" ref="AC156" si="797">M156</f>
        <v>3</v>
      </c>
      <c r="AD156" s="9" t="str">
        <f t="shared" ref="AD156" si="798">IF(AB156=AC156,"Correct",IF(AB156=3,"Correct","Wrong"))</f>
        <v>Correct</v>
      </c>
      <c r="AE156" s="9"/>
      <c r="AF156" s="159" t="str">
        <f>IFERROR(VLOOKUP(Table1[[#This Row],[RespondentID]],'All Data'!$A157:$CN729,81,FALSE),"unknown")</f>
        <v>Male</v>
      </c>
      <c r="AG156" s="159">
        <f>IFERROR(VLOOKUP(Table1[[#This Row],[RespondentID]],'All Data'!$A157:$CN729,82,FALSE),"unknown")</f>
        <v>61</v>
      </c>
      <c r="AH156" s="159" t="str">
        <f>IFERROR(VLOOKUP(Table1[[#This Row],[RespondentID]],'All Data'!$A157:$CN729,83,FALSE),"unknown")</f>
        <v>Suffolk</v>
      </c>
      <c r="AI156" s="159">
        <f>IFERROR(VLOOKUP(Table1[[#This Row],[RespondentID]],'All Data'!$A157:$CN729,84,FALSE),"unknown")</f>
        <v>0</v>
      </c>
      <c r="AJ156" s="159" t="str">
        <f>IFERROR(VLOOKUP(Table1[[#This Row],[RespondentID]],'All Data'!$A157:$CN729,85,FALSE),"unknown")</f>
        <v>Black/African American</v>
      </c>
      <c r="AK156" s="159" t="str">
        <f>IFERROR(VLOOKUP(Table1[[#This Row],[RespondentID]],'All Data'!$A157:$CN729,86,FALSE),"unknown")</f>
        <v>No</v>
      </c>
      <c r="AL156" s="159" t="str">
        <f>IFERROR(VLOOKUP(Table1[[#This Row],[RespondentID]],'All Data'!$A157:$CN729,87,FALSE),"unknown")</f>
        <v xml:space="preserve">English </v>
      </c>
      <c r="AM156" s="159" t="str">
        <f>IFERROR(VLOOKUP(Table1[[#This Row],[RespondentID]],'All Data'!$A157:$CN729,88,FALSE),"unknown")</f>
        <v>$0-$19,999</v>
      </c>
      <c r="AN156" s="159" t="str">
        <f>IFERROR(VLOOKUP(Table1[[#This Row],[RespondentID]],'All Data'!$A157:$CN729,89,FALSE),"unknown")</f>
        <v>College graduate</v>
      </c>
      <c r="AO156" s="159" t="str">
        <f>IFERROR(VLOOKUP(Table1[[#This Row],[RespondentID]],'All Data'!$A157:$CN729,90,FALSE),"unknown")</f>
        <v>Out of work and looking for work</v>
      </c>
      <c r="AP156" s="159">
        <f>IFERROR(VLOOKUP(Table1[[#This Row],[RespondentID]],'All Data'!$A157:$CN729,91,FALSE),"unknown")</f>
        <v>0</v>
      </c>
      <c r="AQ156" s="159">
        <f>IFERROR(VLOOKUP(Table1[[#This Row],[RespondentID]],'All Data'!$A157:$CN729,92,FALSE),"unknown")</f>
        <v>0</v>
      </c>
    </row>
    <row r="157" spans="1:43" ht="16" x14ac:dyDescent="0.45">
      <c r="A157" s="6">
        <v>7081824309</v>
      </c>
      <c r="B157" s="6"/>
      <c r="C157" s="6"/>
      <c r="D157" s="6"/>
      <c r="E157" s="6"/>
      <c r="F157" s="6"/>
      <c r="G157" s="6"/>
      <c r="H157" s="6"/>
      <c r="I157" s="6"/>
      <c r="J157" s="6"/>
      <c r="K157" s="6"/>
      <c r="L157" s="10"/>
      <c r="M157" s="10">
        <f t="shared" ref="M157" si="799">COUNTA(B157:L157)</f>
        <v>0</v>
      </c>
      <c r="N157" s="10" t="e">
        <f t="shared" ref="N157" si="800">3/M157</f>
        <v>#DIV/0!</v>
      </c>
      <c r="O157" s="10"/>
      <c r="P157" s="10">
        <f t="shared" si="661"/>
        <v>0</v>
      </c>
      <c r="Q157" s="10">
        <f t="shared" si="662"/>
        <v>0</v>
      </c>
      <c r="R157" s="10">
        <f t="shared" si="663"/>
        <v>0</v>
      </c>
      <c r="S157" s="10">
        <f t="shared" si="664"/>
        <v>0</v>
      </c>
      <c r="T157" s="10">
        <f t="shared" si="665"/>
        <v>0</v>
      </c>
      <c r="U157" s="10">
        <f t="shared" si="666"/>
        <v>0</v>
      </c>
      <c r="V157" s="34">
        <f t="shared" si="667"/>
        <v>0</v>
      </c>
      <c r="W157" s="10">
        <f t="shared" si="668"/>
        <v>0</v>
      </c>
      <c r="X157" s="10">
        <f t="shared" si="669"/>
        <v>0</v>
      </c>
      <c r="Y157" s="10">
        <f t="shared" si="670"/>
        <v>0</v>
      </c>
      <c r="Z157" s="10"/>
      <c r="AA157" s="10"/>
      <c r="AB157" s="10">
        <f t="shared" ref="AB157" si="801">SUM(P157:Z157)</f>
        <v>0</v>
      </c>
      <c r="AC157" s="10">
        <f t="shared" ref="AC157" si="802">M157</f>
        <v>0</v>
      </c>
      <c r="AD157" s="10" t="str">
        <f t="shared" ref="AD157" si="803">IF(AB157=AC157,"Correct",IF(AB157=3,"Correct","Wrong"))</f>
        <v>Correct</v>
      </c>
      <c r="AE157" s="10"/>
      <c r="AF157" s="159" t="str">
        <f>IFERROR(VLOOKUP(Table1[[#This Row],[RespondentID]],'All Data'!$A158:$CN730,81,FALSE),"unknown")</f>
        <v>Female</v>
      </c>
      <c r="AG157" s="159">
        <f>IFERROR(VLOOKUP(Table1[[#This Row],[RespondentID]],'All Data'!$A158:$CN730,82,FALSE),"unknown")</f>
        <v>37</v>
      </c>
      <c r="AH157" s="159" t="str">
        <f>IFERROR(VLOOKUP(Table1[[#This Row],[RespondentID]],'All Data'!$A158:$CN730,83,FALSE),"unknown")</f>
        <v>Suffolk</v>
      </c>
      <c r="AI157" s="159">
        <f>IFERROR(VLOOKUP(Table1[[#This Row],[RespondentID]],'All Data'!$A158:$CN730,84,FALSE),"unknown")</f>
        <v>0</v>
      </c>
      <c r="AJ157" s="159" t="str">
        <f>IFERROR(VLOOKUP(Table1[[#This Row],[RespondentID]],'All Data'!$A158:$CN730,85,FALSE),"unknown")</f>
        <v>Black/African American</v>
      </c>
      <c r="AK157" s="159" t="str">
        <f>IFERROR(VLOOKUP(Table1[[#This Row],[RespondentID]],'All Data'!$A158:$CN730,86,FALSE),"unknown")</f>
        <v>No</v>
      </c>
      <c r="AL157" s="159" t="str">
        <f>IFERROR(VLOOKUP(Table1[[#This Row],[RespondentID]],'All Data'!$A158:$CN730,87,FALSE),"unknown")</f>
        <v xml:space="preserve">English </v>
      </c>
      <c r="AM157" s="159" t="str">
        <f>IFERROR(VLOOKUP(Table1[[#This Row],[RespondentID]],'All Data'!$A158:$CN730,88,FALSE),"unknown")</f>
        <v>$35,000 to $49,999</v>
      </c>
      <c r="AN157" s="159" t="str">
        <f>IFERROR(VLOOKUP(Table1[[#This Row],[RespondentID]],'All Data'!$A158:$CN730,89,FALSE),"unknown")</f>
        <v>College graduate</v>
      </c>
      <c r="AO157" s="159" t="str">
        <f>IFERROR(VLOOKUP(Table1[[#This Row],[RespondentID]],'All Data'!$A158:$CN730,90,FALSE),"unknown")</f>
        <v>Employed for wages</v>
      </c>
      <c r="AP157" s="159" t="str">
        <f>IFERROR(VLOOKUP(Table1[[#This Row],[RespondentID]],'All Data'!$A158:$CN730,91,FALSE),"unknown")</f>
        <v>Yes</v>
      </c>
      <c r="AQ157" s="159" t="str">
        <f>IFERROR(VLOOKUP(Table1[[#This Row],[RespondentID]],'All Data'!$A158:$CN730,92,FALSE),"unknown")</f>
        <v>Yes</v>
      </c>
    </row>
    <row r="158" spans="1:43" ht="16" x14ac:dyDescent="0.45">
      <c r="A158" s="6">
        <v>7081824141</v>
      </c>
      <c r="B158" s="6"/>
      <c r="C158" s="6" t="s">
        <v>32</v>
      </c>
      <c r="D158" s="6" t="s">
        <v>33</v>
      </c>
      <c r="E158" s="6"/>
      <c r="F158" s="6"/>
      <c r="G158" s="6"/>
      <c r="H158" s="6"/>
      <c r="I158" s="6" t="s">
        <v>38</v>
      </c>
      <c r="J158" s="6" t="s">
        <v>39</v>
      </c>
      <c r="K158" s="6"/>
      <c r="L158" s="9"/>
      <c r="M158" s="9">
        <f t="shared" ref="M158" si="804">COUNTA(B158:L158)</f>
        <v>4</v>
      </c>
      <c r="N158" s="9">
        <f t="shared" ref="N158" si="805">3/M158</f>
        <v>0.75</v>
      </c>
      <c r="O158" s="9"/>
      <c r="P158" s="9">
        <f t="shared" si="661"/>
        <v>0</v>
      </c>
      <c r="Q158" s="9">
        <f t="shared" si="662"/>
        <v>0.75</v>
      </c>
      <c r="R158" s="9">
        <f t="shared" si="663"/>
        <v>0.75</v>
      </c>
      <c r="S158" s="9">
        <f t="shared" si="664"/>
        <v>0</v>
      </c>
      <c r="T158" s="9">
        <f t="shared" si="665"/>
        <v>0</v>
      </c>
      <c r="U158" s="9">
        <f t="shared" si="666"/>
        <v>0</v>
      </c>
      <c r="V158" s="34">
        <f t="shared" si="667"/>
        <v>0</v>
      </c>
      <c r="W158" s="9">
        <f t="shared" si="668"/>
        <v>0.75</v>
      </c>
      <c r="X158" s="9">
        <f t="shared" si="669"/>
        <v>0.75</v>
      </c>
      <c r="Y158" s="9">
        <f t="shared" si="670"/>
        <v>0</v>
      </c>
      <c r="Z158" s="9"/>
      <c r="AA158" s="9"/>
      <c r="AB158" s="9">
        <f t="shared" ref="AB158" si="806">SUM(P158:Z158)</f>
        <v>3</v>
      </c>
      <c r="AC158" s="9">
        <f t="shared" ref="AC158" si="807">M158</f>
        <v>4</v>
      </c>
      <c r="AD158" s="9" t="str">
        <f t="shared" ref="AD158" si="808">IF(AB158=AC158,"Correct",IF(AB158=3,"Correct","Wrong"))</f>
        <v>Correct</v>
      </c>
      <c r="AE158" s="9"/>
      <c r="AF158" s="159" t="str">
        <f>IFERROR(VLOOKUP(Table1[[#This Row],[RespondentID]],'All Data'!$A159:$CN731,81,FALSE),"unknown")</f>
        <v>Female</v>
      </c>
      <c r="AG158" s="159">
        <f>IFERROR(VLOOKUP(Table1[[#This Row],[RespondentID]],'All Data'!$A159:$CN731,82,FALSE),"unknown")</f>
        <v>69</v>
      </c>
      <c r="AH158" s="159" t="str">
        <f>IFERROR(VLOOKUP(Table1[[#This Row],[RespondentID]],'All Data'!$A159:$CN731,83,FALSE),"unknown")</f>
        <v>Suffolk</v>
      </c>
      <c r="AI158" s="159" t="str">
        <f>IFERROR(VLOOKUP(Table1[[#This Row],[RespondentID]],'All Data'!$A159:$CN731,84,FALSE),"unknown")</f>
        <v>West Babylon, 11704</v>
      </c>
      <c r="AJ158" s="159" t="str">
        <f>IFERROR(VLOOKUP(Table1[[#This Row],[RespondentID]],'All Data'!$A159:$CN731,85,FALSE),"unknown")</f>
        <v>Black/African American</v>
      </c>
      <c r="AK158" s="159" t="str">
        <f>IFERROR(VLOOKUP(Table1[[#This Row],[RespondentID]],'All Data'!$A159:$CN731,86,FALSE),"unknown")</f>
        <v>No</v>
      </c>
      <c r="AL158" s="159" t="str">
        <f>IFERROR(VLOOKUP(Table1[[#This Row],[RespondentID]],'All Data'!$A159:$CN731,87,FALSE),"unknown")</f>
        <v xml:space="preserve">English </v>
      </c>
      <c r="AM158" s="159" t="str">
        <f>IFERROR(VLOOKUP(Table1[[#This Row],[RespondentID]],'All Data'!$A159:$CN731,88,FALSE),"unknown")</f>
        <v>$0-$19,999</v>
      </c>
      <c r="AN158" s="159" t="str">
        <f>IFERROR(VLOOKUP(Table1[[#This Row],[RespondentID]],'All Data'!$A159:$CN731,89,FALSE),"unknown")</f>
        <v>High school graduate</v>
      </c>
      <c r="AO158" s="159" t="str">
        <f>IFERROR(VLOOKUP(Table1[[#This Row],[RespondentID]],'All Data'!$A159:$CN731,90,FALSE),"unknown")</f>
        <v>Retired</v>
      </c>
      <c r="AP158" s="159" t="str">
        <f>IFERROR(VLOOKUP(Table1[[#This Row],[RespondentID]],'All Data'!$A159:$CN731,91,FALSE),"unknown")</f>
        <v>Yes</v>
      </c>
      <c r="AQ158" s="159" t="str">
        <f>IFERROR(VLOOKUP(Table1[[#This Row],[RespondentID]],'All Data'!$A159:$CN731,92,FALSE),"unknown")</f>
        <v>Yes</v>
      </c>
    </row>
    <row r="159" spans="1:43" ht="16" x14ac:dyDescent="0.45">
      <c r="A159" s="6">
        <v>7081823887</v>
      </c>
      <c r="B159" s="6"/>
      <c r="C159" s="6"/>
      <c r="D159" s="6"/>
      <c r="E159" s="6"/>
      <c r="F159" s="6"/>
      <c r="G159" s="6"/>
      <c r="H159" s="6" t="s">
        <v>37</v>
      </c>
      <c r="I159" s="6"/>
      <c r="J159" s="6"/>
      <c r="K159" s="6"/>
      <c r="L159" s="10"/>
      <c r="M159" s="10">
        <f t="shared" ref="M159" si="809">COUNTA(B159:L159)</f>
        <v>1</v>
      </c>
      <c r="N159" s="10">
        <f t="shared" ref="N159" si="810">3/M159</f>
        <v>3</v>
      </c>
      <c r="O159" s="10"/>
      <c r="P159" s="10">
        <f t="shared" si="661"/>
        <v>0</v>
      </c>
      <c r="Q159" s="10">
        <f t="shared" si="662"/>
        <v>0</v>
      </c>
      <c r="R159" s="10">
        <f t="shared" si="663"/>
        <v>0</v>
      </c>
      <c r="S159" s="10">
        <f t="shared" si="664"/>
        <v>0</v>
      </c>
      <c r="T159" s="10">
        <f t="shared" si="665"/>
        <v>0</v>
      </c>
      <c r="U159" s="10">
        <f t="shared" si="666"/>
        <v>0</v>
      </c>
      <c r="V159" s="34">
        <f t="shared" si="667"/>
        <v>1</v>
      </c>
      <c r="W159" s="10">
        <f t="shared" si="668"/>
        <v>0</v>
      </c>
      <c r="X159" s="10">
        <f t="shared" si="669"/>
        <v>0</v>
      </c>
      <c r="Y159" s="10">
        <f t="shared" si="670"/>
        <v>0</v>
      </c>
      <c r="Z159" s="10"/>
      <c r="AA159" s="10"/>
      <c r="AB159" s="10">
        <f t="shared" ref="AB159" si="811">SUM(P159:Z159)</f>
        <v>1</v>
      </c>
      <c r="AC159" s="10">
        <f t="shared" ref="AC159" si="812">M159</f>
        <v>1</v>
      </c>
      <c r="AD159" s="10" t="str">
        <f t="shared" ref="AD159" si="813">IF(AB159=AC159,"Correct",IF(AB159=3,"Correct","Wrong"))</f>
        <v>Correct</v>
      </c>
      <c r="AE159" s="10"/>
      <c r="AF159" s="159" t="str">
        <f>IFERROR(VLOOKUP(Table1[[#This Row],[RespondentID]],'All Data'!$A160:$CN732,81,FALSE),"unknown")</f>
        <v>Female</v>
      </c>
      <c r="AG159" s="159">
        <f>IFERROR(VLOOKUP(Table1[[#This Row],[RespondentID]],'All Data'!$A160:$CN732,82,FALSE),"unknown")</f>
        <v>69</v>
      </c>
      <c r="AH159" s="159" t="str">
        <f>IFERROR(VLOOKUP(Table1[[#This Row],[RespondentID]],'All Data'!$A160:$CN732,83,FALSE),"unknown")</f>
        <v>Suffolk</v>
      </c>
      <c r="AI159" s="159" t="str">
        <f>IFERROR(VLOOKUP(Table1[[#This Row],[RespondentID]],'All Data'!$A160:$CN732,84,FALSE),"unknown")</f>
        <v>West Babylon, 11704</v>
      </c>
      <c r="AJ159" s="159" t="str">
        <f>IFERROR(VLOOKUP(Table1[[#This Row],[RespondentID]],'All Data'!$A160:$CN732,85,FALSE),"unknown")</f>
        <v>Black/African American</v>
      </c>
      <c r="AK159" s="159" t="str">
        <f>IFERROR(VLOOKUP(Table1[[#This Row],[RespondentID]],'All Data'!$A160:$CN732,86,FALSE),"unknown")</f>
        <v>No</v>
      </c>
      <c r="AL159" s="159" t="str">
        <f>IFERROR(VLOOKUP(Table1[[#This Row],[RespondentID]],'All Data'!$A160:$CN732,87,FALSE),"unknown")</f>
        <v xml:space="preserve">English </v>
      </c>
      <c r="AM159" s="159" t="str">
        <f>IFERROR(VLOOKUP(Table1[[#This Row],[RespondentID]],'All Data'!$A160:$CN732,88,FALSE),"unknown")</f>
        <v>$20,000 to $34,999</v>
      </c>
      <c r="AN159" s="159" t="str">
        <f>IFERROR(VLOOKUP(Table1[[#This Row],[RespondentID]],'All Data'!$A160:$CN732,89,FALSE),"unknown")</f>
        <v>Some college</v>
      </c>
      <c r="AO159" s="159" t="str">
        <f>IFERROR(VLOOKUP(Table1[[#This Row],[RespondentID]],'All Data'!$A160:$CN732,90,FALSE),"unknown")</f>
        <v>Retired</v>
      </c>
      <c r="AP159" s="159" t="str">
        <f>IFERROR(VLOOKUP(Table1[[#This Row],[RespondentID]],'All Data'!$A160:$CN732,91,FALSE),"unknown")</f>
        <v>Yes</v>
      </c>
      <c r="AQ159" s="159" t="str">
        <f>IFERROR(VLOOKUP(Table1[[#This Row],[RespondentID]],'All Data'!$A160:$CN732,92,FALSE),"unknown")</f>
        <v>Yes</v>
      </c>
    </row>
    <row r="160" spans="1:43" ht="16" x14ac:dyDescent="0.45">
      <c r="A160" s="6">
        <v>7081823626</v>
      </c>
      <c r="B160" s="6"/>
      <c r="C160" s="6" t="s">
        <v>32</v>
      </c>
      <c r="D160" s="6"/>
      <c r="E160" s="6"/>
      <c r="F160" s="6"/>
      <c r="G160" s="6"/>
      <c r="H160" s="6" t="s">
        <v>37</v>
      </c>
      <c r="I160" s="6" t="s">
        <v>38</v>
      </c>
      <c r="J160" s="6"/>
      <c r="K160" s="6" t="s">
        <v>40</v>
      </c>
      <c r="L160" s="9"/>
      <c r="M160" s="9">
        <f t="shared" ref="M160" si="814">COUNTA(B160:L160)</f>
        <v>4</v>
      </c>
      <c r="N160" s="9">
        <f t="shared" ref="N160" si="815">3/M160</f>
        <v>0.75</v>
      </c>
      <c r="O160" s="9"/>
      <c r="P160" s="9">
        <f t="shared" si="661"/>
        <v>0</v>
      </c>
      <c r="Q160" s="9">
        <f t="shared" si="662"/>
        <v>0.75</v>
      </c>
      <c r="R160" s="9">
        <f t="shared" si="663"/>
        <v>0</v>
      </c>
      <c r="S160" s="9">
        <f t="shared" si="664"/>
        <v>0</v>
      </c>
      <c r="T160" s="9">
        <f t="shared" si="665"/>
        <v>0</v>
      </c>
      <c r="U160" s="9">
        <f t="shared" si="666"/>
        <v>0</v>
      </c>
      <c r="V160" s="34">
        <f t="shared" si="667"/>
        <v>0.75</v>
      </c>
      <c r="W160" s="9">
        <f t="shared" si="668"/>
        <v>0.75</v>
      </c>
      <c r="X160" s="9">
        <f t="shared" si="669"/>
        <v>0</v>
      </c>
      <c r="Y160" s="9">
        <f t="shared" si="670"/>
        <v>0.75</v>
      </c>
      <c r="Z160" s="9"/>
      <c r="AA160" s="9"/>
      <c r="AB160" s="9">
        <f t="shared" ref="AB160" si="816">SUM(P160:Z160)</f>
        <v>3</v>
      </c>
      <c r="AC160" s="9">
        <f t="shared" ref="AC160" si="817">M160</f>
        <v>4</v>
      </c>
      <c r="AD160" s="9" t="str">
        <f t="shared" ref="AD160" si="818">IF(AB160=AC160,"Correct",IF(AB160=3,"Correct","Wrong"))</f>
        <v>Correct</v>
      </c>
      <c r="AE160" s="9"/>
      <c r="AF160" s="159" t="str">
        <f>IFERROR(VLOOKUP(Table1[[#This Row],[RespondentID]],'All Data'!$A161:$CN733,81,FALSE),"unknown")</f>
        <v>Female</v>
      </c>
      <c r="AG160" s="159">
        <f>IFERROR(VLOOKUP(Table1[[#This Row],[RespondentID]],'All Data'!$A161:$CN733,82,FALSE),"unknown")</f>
        <v>71</v>
      </c>
      <c r="AH160" s="159" t="str">
        <f>IFERROR(VLOOKUP(Table1[[#This Row],[RespondentID]],'All Data'!$A161:$CN733,83,FALSE),"unknown")</f>
        <v>Suffolk</v>
      </c>
      <c r="AI160" s="159" t="str">
        <f>IFERROR(VLOOKUP(Table1[[#This Row],[RespondentID]],'All Data'!$A161:$CN733,84,FALSE),"unknown")</f>
        <v>West Babylon, 11704</v>
      </c>
      <c r="AJ160" s="159" t="str">
        <f>IFERROR(VLOOKUP(Table1[[#This Row],[RespondentID]],'All Data'!$A161:$CN733,85,FALSE),"unknown")</f>
        <v>Black/African American</v>
      </c>
      <c r="AK160" s="159" t="str">
        <f>IFERROR(VLOOKUP(Table1[[#This Row],[RespondentID]],'All Data'!$A161:$CN733,86,FALSE),"unknown")</f>
        <v>No</v>
      </c>
      <c r="AL160" s="159" t="str">
        <f>IFERROR(VLOOKUP(Table1[[#This Row],[RespondentID]],'All Data'!$A161:$CN733,87,FALSE),"unknown")</f>
        <v xml:space="preserve">English </v>
      </c>
      <c r="AM160" s="159" t="str">
        <f>IFERROR(VLOOKUP(Table1[[#This Row],[RespondentID]],'All Data'!$A161:$CN733,88,FALSE),"unknown")</f>
        <v>$0-$19,999</v>
      </c>
      <c r="AN160" s="159" t="str">
        <f>IFERROR(VLOOKUP(Table1[[#This Row],[RespondentID]],'All Data'!$A161:$CN733,89,FALSE),"unknown")</f>
        <v>Some high school</v>
      </c>
      <c r="AO160" s="159" t="str">
        <f>IFERROR(VLOOKUP(Table1[[#This Row],[RespondentID]],'All Data'!$A161:$CN733,90,FALSE),"unknown")</f>
        <v>Retired</v>
      </c>
      <c r="AP160" s="159" t="str">
        <f>IFERROR(VLOOKUP(Table1[[#This Row],[RespondentID]],'All Data'!$A161:$CN733,91,FALSE),"unknown")</f>
        <v>Yes</v>
      </c>
      <c r="AQ160" s="159">
        <f>IFERROR(VLOOKUP(Table1[[#This Row],[RespondentID]],'All Data'!$A161:$CN733,92,FALSE),"unknown")</f>
        <v>0</v>
      </c>
    </row>
    <row r="161" spans="1:43" ht="16" x14ac:dyDescent="0.45">
      <c r="A161" s="6">
        <v>7081823388</v>
      </c>
      <c r="B161" s="6"/>
      <c r="C161" s="6"/>
      <c r="D161" s="6" t="s">
        <v>33</v>
      </c>
      <c r="E161" s="6" t="s">
        <v>34</v>
      </c>
      <c r="F161" s="6"/>
      <c r="G161" s="6"/>
      <c r="H161" s="6"/>
      <c r="I161" s="6"/>
      <c r="J161" s="6" t="s">
        <v>39</v>
      </c>
      <c r="K161" s="6" t="s">
        <v>40</v>
      </c>
      <c r="L161" s="10"/>
      <c r="M161" s="10">
        <f t="shared" ref="M161" si="819">COUNTA(B161:L161)</f>
        <v>4</v>
      </c>
      <c r="N161" s="10">
        <f t="shared" ref="N161" si="820">3/M161</f>
        <v>0.75</v>
      </c>
      <c r="O161" s="10"/>
      <c r="P161" s="10">
        <f t="shared" si="661"/>
        <v>0</v>
      </c>
      <c r="Q161" s="10">
        <f t="shared" si="662"/>
        <v>0</v>
      </c>
      <c r="R161" s="10">
        <f t="shared" si="663"/>
        <v>0.75</v>
      </c>
      <c r="S161" s="10">
        <f t="shared" si="664"/>
        <v>0.75</v>
      </c>
      <c r="T161" s="10">
        <f t="shared" si="665"/>
        <v>0</v>
      </c>
      <c r="U161" s="10">
        <f t="shared" si="666"/>
        <v>0</v>
      </c>
      <c r="V161" s="34">
        <f t="shared" si="667"/>
        <v>0</v>
      </c>
      <c r="W161" s="10">
        <f t="shared" si="668"/>
        <v>0</v>
      </c>
      <c r="X161" s="10">
        <f t="shared" si="669"/>
        <v>0.75</v>
      </c>
      <c r="Y161" s="10">
        <f t="shared" si="670"/>
        <v>0.75</v>
      </c>
      <c r="Z161" s="10"/>
      <c r="AA161" s="10"/>
      <c r="AB161" s="10">
        <f t="shared" ref="AB161" si="821">SUM(P161:Z161)</f>
        <v>3</v>
      </c>
      <c r="AC161" s="10">
        <f t="shared" ref="AC161" si="822">M161</f>
        <v>4</v>
      </c>
      <c r="AD161" s="10" t="str">
        <f t="shared" ref="AD161" si="823">IF(AB161=AC161,"Correct",IF(AB161=3,"Correct","Wrong"))</f>
        <v>Correct</v>
      </c>
      <c r="AE161" s="10"/>
      <c r="AF161" s="159" t="str">
        <f>IFERROR(VLOOKUP(Table1[[#This Row],[RespondentID]],'All Data'!$A162:$CN734,81,FALSE),"unknown")</f>
        <v>Female</v>
      </c>
      <c r="AG161" s="159">
        <f>IFERROR(VLOOKUP(Table1[[#This Row],[RespondentID]],'All Data'!$A162:$CN734,82,FALSE),"unknown")</f>
        <v>35</v>
      </c>
      <c r="AH161" s="159" t="str">
        <f>IFERROR(VLOOKUP(Table1[[#This Row],[RespondentID]],'All Data'!$A162:$CN734,83,FALSE),"unknown")</f>
        <v>Suffolk</v>
      </c>
      <c r="AI161" s="159" t="str">
        <f>IFERROR(VLOOKUP(Table1[[#This Row],[RespondentID]],'All Data'!$A162:$CN734,84,FALSE),"unknown")</f>
        <v>Wyandanch, 11798</v>
      </c>
      <c r="AJ161" s="159" t="str">
        <f>IFERROR(VLOOKUP(Table1[[#This Row],[RespondentID]],'All Data'!$A162:$CN734,85,FALSE),"unknown")</f>
        <v>Black/African American</v>
      </c>
      <c r="AK161" s="159" t="str">
        <f>IFERROR(VLOOKUP(Table1[[#This Row],[RespondentID]],'All Data'!$A162:$CN734,86,FALSE),"unknown")</f>
        <v>No</v>
      </c>
      <c r="AL161" s="159" t="str">
        <f>IFERROR(VLOOKUP(Table1[[#This Row],[RespondentID]],'All Data'!$A162:$CN734,87,FALSE),"unknown")</f>
        <v xml:space="preserve">English </v>
      </c>
      <c r="AM161" s="159" t="str">
        <f>IFERROR(VLOOKUP(Table1[[#This Row],[RespondentID]],'All Data'!$A162:$CN734,88,FALSE),"unknown")</f>
        <v>$0-$19,999</v>
      </c>
      <c r="AN161" s="159" t="str">
        <f>IFERROR(VLOOKUP(Table1[[#This Row],[RespondentID]],'All Data'!$A162:$CN734,89,FALSE),"unknown")</f>
        <v>High school graduate</v>
      </c>
      <c r="AO161" s="159" t="str">
        <f>IFERROR(VLOOKUP(Table1[[#This Row],[RespondentID]],'All Data'!$A162:$CN734,90,FALSE),"unknown")</f>
        <v>Out of work and looking for work</v>
      </c>
      <c r="AP161" s="159" t="str">
        <f>IFERROR(VLOOKUP(Table1[[#This Row],[RespondentID]],'All Data'!$A162:$CN734,91,FALSE),"unknown")</f>
        <v>Yes</v>
      </c>
      <c r="AQ161" s="159" t="str">
        <f>IFERROR(VLOOKUP(Table1[[#This Row],[RespondentID]],'All Data'!$A162:$CN734,92,FALSE),"unknown")</f>
        <v>Yes</v>
      </c>
    </row>
    <row r="162" spans="1:43" ht="16" x14ac:dyDescent="0.45">
      <c r="A162" s="6">
        <v>7081823102</v>
      </c>
      <c r="B162" s="6"/>
      <c r="C162" s="6"/>
      <c r="D162" s="6"/>
      <c r="E162" s="6"/>
      <c r="F162" s="6"/>
      <c r="G162" s="6"/>
      <c r="H162" s="6"/>
      <c r="I162" s="6" t="s">
        <v>38</v>
      </c>
      <c r="J162" s="6" t="s">
        <v>39</v>
      </c>
      <c r="K162" s="6" t="s">
        <v>40</v>
      </c>
      <c r="L162" s="9"/>
      <c r="M162" s="9">
        <f t="shared" ref="M162" si="824">COUNTA(B162:L162)</f>
        <v>3</v>
      </c>
      <c r="N162" s="9">
        <f t="shared" ref="N162" si="825">3/M162</f>
        <v>1</v>
      </c>
      <c r="O162" s="9"/>
      <c r="P162" s="9">
        <f t="shared" si="661"/>
        <v>0</v>
      </c>
      <c r="Q162" s="9">
        <f t="shared" si="662"/>
        <v>0</v>
      </c>
      <c r="R162" s="9">
        <f t="shared" si="663"/>
        <v>0</v>
      </c>
      <c r="S162" s="9">
        <f t="shared" si="664"/>
        <v>0</v>
      </c>
      <c r="T162" s="9">
        <f t="shared" si="665"/>
        <v>0</v>
      </c>
      <c r="U162" s="9">
        <f t="shared" si="666"/>
        <v>0</v>
      </c>
      <c r="V162" s="34">
        <f t="shared" si="667"/>
        <v>0</v>
      </c>
      <c r="W162" s="9">
        <f t="shared" si="668"/>
        <v>1</v>
      </c>
      <c r="X162" s="9">
        <f t="shared" si="669"/>
        <v>1</v>
      </c>
      <c r="Y162" s="9">
        <f t="shared" si="670"/>
        <v>1</v>
      </c>
      <c r="Z162" s="9"/>
      <c r="AA162" s="9"/>
      <c r="AB162" s="9">
        <f t="shared" ref="AB162" si="826">SUM(P162:Z162)</f>
        <v>3</v>
      </c>
      <c r="AC162" s="9">
        <f t="shared" ref="AC162" si="827">M162</f>
        <v>3</v>
      </c>
      <c r="AD162" s="9" t="str">
        <f t="shared" ref="AD162" si="828">IF(AB162=AC162,"Correct",IF(AB162=3,"Correct","Wrong"))</f>
        <v>Correct</v>
      </c>
      <c r="AE162" s="9"/>
      <c r="AF162" s="159" t="str">
        <f>IFERROR(VLOOKUP(Table1[[#This Row],[RespondentID]],'All Data'!$A163:$CN735,81,FALSE),"unknown")</f>
        <v>Female</v>
      </c>
      <c r="AG162" s="159">
        <f>IFERROR(VLOOKUP(Table1[[#This Row],[RespondentID]],'All Data'!$A163:$CN735,82,FALSE),"unknown")</f>
        <v>24</v>
      </c>
      <c r="AH162" s="159" t="str">
        <f>IFERROR(VLOOKUP(Table1[[#This Row],[RespondentID]],'All Data'!$A163:$CN735,83,FALSE),"unknown")</f>
        <v>Suffolk</v>
      </c>
      <c r="AI162" s="159" t="str">
        <f>IFERROR(VLOOKUP(Table1[[#This Row],[RespondentID]],'All Data'!$A163:$CN735,84,FALSE),"unknown")</f>
        <v>Wyandanch, 11798</v>
      </c>
      <c r="AJ162" s="159" t="str">
        <f>IFERROR(VLOOKUP(Table1[[#This Row],[RespondentID]],'All Data'!$A163:$CN735,85,FALSE),"unknown")</f>
        <v>Native American</v>
      </c>
      <c r="AK162" s="159" t="str">
        <f>IFERROR(VLOOKUP(Table1[[#This Row],[RespondentID]],'All Data'!$A163:$CN735,86,FALSE),"unknown")</f>
        <v>No</v>
      </c>
      <c r="AL162" s="159" t="str">
        <f>IFERROR(VLOOKUP(Table1[[#This Row],[RespondentID]],'All Data'!$A163:$CN735,87,FALSE),"unknown")</f>
        <v xml:space="preserve">English </v>
      </c>
      <c r="AM162" s="159">
        <f>IFERROR(VLOOKUP(Table1[[#This Row],[RespondentID]],'All Data'!$A163:$CN735,88,FALSE),"unknown")</f>
        <v>0</v>
      </c>
      <c r="AN162" s="159" t="str">
        <f>IFERROR(VLOOKUP(Table1[[#This Row],[RespondentID]],'All Data'!$A163:$CN735,89,FALSE),"unknown")</f>
        <v>Some high school</v>
      </c>
      <c r="AO162" s="159" t="str">
        <f>IFERROR(VLOOKUP(Table1[[#This Row],[RespondentID]],'All Data'!$A163:$CN735,90,FALSE),"unknown")</f>
        <v>Self-employed</v>
      </c>
      <c r="AP162" s="159" t="str">
        <f>IFERROR(VLOOKUP(Table1[[#This Row],[RespondentID]],'All Data'!$A163:$CN735,91,FALSE),"unknown")</f>
        <v>Yes</v>
      </c>
      <c r="AQ162" s="159">
        <f>IFERROR(VLOOKUP(Table1[[#This Row],[RespondentID]],'All Data'!$A163:$CN735,92,FALSE),"unknown")</f>
        <v>0</v>
      </c>
    </row>
    <row r="163" spans="1:43" ht="16" x14ac:dyDescent="0.45">
      <c r="A163" s="6">
        <v>7074270291</v>
      </c>
      <c r="B163" s="6"/>
      <c r="C163" s="6"/>
      <c r="D163" s="6"/>
      <c r="E163" s="6"/>
      <c r="F163" s="6"/>
      <c r="G163" s="6"/>
      <c r="H163" s="6"/>
      <c r="I163" s="6"/>
      <c r="J163" s="6"/>
      <c r="K163" s="6" t="s">
        <v>40</v>
      </c>
      <c r="L163" s="10"/>
      <c r="M163" s="10">
        <f t="shared" ref="M163" si="829">COUNTA(B163:L163)</f>
        <v>1</v>
      </c>
      <c r="N163" s="10">
        <f t="shared" ref="N163" si="830">3/M163</f>
        <v>3</v>
      </c>
      <c r="O163" s="10"/>
      <c r="P163" s="10">
        <f t="shared" si="661"/>
        <v>0</v>
      </c>
      <c r="Q163" s="10">
        <f t="shared" si="662"/>
        <v>0</v>
      </c>
      <c r="R163" s="10">
        <f t="shared" si="663"/>
        <v>0</v>
      </c>
      <c r="S163" s="10">
        <f t="shared" si="664"/>
        <v>0</v>
      </c>
      <c r="T163" s="10">
        <f t="shared" si="665"/>
        <v>0</v>
      </c>
      <c r="U163" s="10">
        <f t="shared" si="666"/>
        <v>0</v>
      </c>
      <c r="V163" s="34">
        <f t="shared" si="667"/>
        <v>0</v>
      </c>
      <c r="W163" s="10">
        <f t="shared" si="668"/>
        <v>0</v>
      </c>
      <c r="X163" s="10">
        <f t="shared" si="669"/>
        <v>0</v>
      </c>
      <c r="Y163" s="10">
        <f t="shared" si="670"/>
        <v>1</v>
      </c>
      <c r="Z163" s="10"/>
      <c r="AA163" s="10"/>
      <c r="AB163" s="10">
        <f t="shared" ref="AB163" si="831">SUM(P163:Z163)</f>
        <v>1</v>
      </c>
      <c r="AC163" s="10">
        <f t="shared" ref="AC163" si="832">M163</f>
        <v>1</v>
      </c>
      <c r="AD163" s="10" t="str">
        <f t="shared" ref="AD163" si="833">IF(AB163=AC163,"Correct",IF(AB163=3,"Correct","Wrong"))</f>
        <v>Correct</v>
      </c>
      <c r="AE163" s="10"/>
      <c r="AF163" s="159" t="str">
        <f>IFERROR(VLOOKUP(Table1[[#This Row],[RespondentID]],'All Data'!$A164:$CN736,81,FALSE),"unknown")</f>
        <v>Male</v>
      </c>
      <c r="AG163" s="159">
        <f>IFERROR(VLOOKUP(Table1[[#This Row],[RespondentID]],'All Data'!$A164:$CN736,82,FALSE),"unknown")</f>
        <v>29</v>
      </c>
      <c r="AH163" s="159" t="str">
        <f>IFERROR(VLOOKUP(Table1[[#This Row],[RespondentID]],'All Data'!$A164:$CN736,83,FALSE),"unknown")</f>
        <v>Suffolk</v>
      </c>
      <c r="AI163" s="159" t="str">
        <f>IFERROR(VLOOKUP(Table1[[#This Row],[RespondentID]],'All Data'!$A164:$CN736,84,FALSE),"unknown")</f>
        <v>Lindenhurst, 11757</v>
      </c>
      <c r="AJ163" s="159" t="str">
        <f>IFERROR(VLOOKUP(Table1[[#This Row],[RespondentID]],'All Data'!$A164:$CN736,85,FALSE),"unknown")</f>
        <v>White/Caucasian</v>
      </c>
      <c r="AK163" s="159" t="str">
        <f>IFERROR(VLOOKUP(Table1[[#This Row],[RespondentID]],'All Data'!$A164:$CN736,86,FALSE),"unknown")</f>
        <v>No</v>
      </c>
      <c r="AL163" s="159" t="str">
        <f>IFERROR(VLOOKUP(Table1[[#This Row],[RespondentID]],'All Data'!$A164:$CN736,87,FALSE),"unknown")</f>
        <v xml:space="preserve">English </v>
      </c>
      <c r="AM163" s="159" t="str">
        <f>IFERROR(VLOOKUP(Table1[[#This Row],[RespondentID]],'All Data'!$A164:$CN736,88,FALSE),"unknown")</f>
        <v>Over $125,000</v>
      </c>
      <c r="AN163" s="159" t="str">
        <f>IFERROR(VLOOKUP(Table1[[#This Row],[RespondentID]],'All Data'!$A164:$CN736,89,FALSE),"unknown")</f>
        <v>Graduate school</v>
      </c>
      <c r="AO163" s="159" t="str">
        <f>IFERROR(VLOOKUP(Table1[[#This Row],[RespondentID]],'All Data'!$A164:$CN736,90,FALSE),"unknown")</f>
        <v>Employed for wages</v>
      </c>
      <c r="AP163" s="159" t="str">
        <f>IFERROR(VLOOKUP(Table1[[#This Row],[RespondentID]],'All Data'!$A164:$CN736,91,FALSE),"unknown")</f>
        <v>Yes</v>
      </c>
      <c r="AQ163" s="159" t="str">
        <f>IFERROR(VLOOKUP(Table1[[#This Row],[RespondentID]],'All Data'!$A164:$CN736,92,FALSE),"unknown")</f>
        <v>Yes</v>
      </c>
    </row>
    <row r="164" spans="1:43" ht="16" x14ac:dyDescent="0.45">
      <c r="A164" s="6">
        <v>7073630508</v>
      </c>
      <c r="B164" s="6" t="s">
        <v>31</v>
      </c>
      <c r="C164" s="6"/>
      <c r="D164" s="6"/>
      <c r="E164" s="6" t="s">
        <v>34</v>
      </c>
      <c r="F164" s="6" t="s">
        <v>35</v>
      </c>
      <c r="G164" s="6"/>
      <c r="H164" s="6" t="s">
        <v>37</v>
      </c>
      <c r="I164" s="6" t="s">
        <v>38</v>
      </c>
      <c r="J164" s="6"/>
      <c r="K164" s="6" t="s">
        <v>40</v>
      </c>
      <c r="L164" s="9"/>
      <c r="M164" s="9">
        <f t="shared" ref="M164" si="834">COUNTA(B164:L164)</f>
        <v>6</v>
      </c>
      <c r="N164" s="9">
        <f t="shared" ref="N164" si="835">3/M164</f>
        <v>0.5</v>
      </c>
      <c r="O164" s="9"/>
      <c r="P164" s="9">
        <f t="shared" si="661"/>
        <v>0.5</v>
      </c>
      <c r="Q164" s="9">
        <f t="shared" si="662"/>
        <v>0</v>
      </c>
      <c r="R164" s="9">
        <f t="shared" si="663"/>
        <v>0</v>
      </c>
      <c r="S164" s="9">
        <f t="shared" si="664"/>
        <v>0.5</v>
      </c>
      <c r="T164" s="9">
        <f t="shared" si="665"/>
        <v>0.5</v>
      </c>
      <c r="U164" s="9">
        <f t="shared" si="666"/>
        <v>0</v>
      </c>
      <c r="V164" s="34">
        <f t="shared" si="667"/>
        <v>0.5</v>
      </c>
      <c r="W164" s="9">
        <f t="shared" si="668"/>
        <v>0.5</v>
      </c>
      <c r="X164" s="9">
        <f t="shared" si="669"/>
        <v>0</v>
      </c>
      <c r="Y164" s="9">
        <f t="shared" si="670"/>
        <v>0.5</v>
      </c>
      <c r="Z164" s="9"/>
      <c r="AA164" s="9"/>
      <c r="AB164" s="9">
        <f t="shared" ref="AB164" si="836">SUM(P164:Z164)</f>
        <v>3</v>
      </c>
      <c r="AC164" s="9">
        <f t="shared" ref="AC164" si="837">M164</f>
        <v>6</v>
      </c>
      <c r="AD164" s="9" t="str">
        <f t="shared" ref="AD164" si="838">IF(AB164=AC164,"Correct",IF(AB164=3,"Correct","Wrong"))</f>
        <v>Correct</v>
      </c>
      <c r="AE164" s="9"/>
      <c r="AF164" s="159" t="str">
        <f>IFERROR(VLOOKUP(Table1[[#This Row],[RespondentID]],'All Data'!$A165:$CN737,81,FALSE),"unknown")</f>
        <v>Female</v>
      </c>
      <c r="AG164" s="159">
        <f>IFERROR(VLOOKUP(Table1[[#This Row],[RespondentID]],'All Data'!$A165:$CN737,82,FALSE),"unknown")</f>
        <v>80</v>
      </c>
      <c r="AH164" s="159" t="str">
        <f>IFERROR(VLOOKUP(Table1[[#This Row],[RespondentID]],'All Data'!$A165:$CN737,83,FALSE),"unknown")</f>
        <v>Suffolk</v>
      </c>
      <c r="AI164" s="159" t="str">
        <f>IFERROR(VLOOKUP(Table1[[#This Row],[RespondentID]],'All Data'!$A165:$CN737,84,FALSE),"unknown")</f>
        <v>Babylon, 11702</v>
      </c>
      <c r="AJ164" s="159" t="str">
        <f>IFERROR(VLOOKUP(Table1[[#This Row],[RespondentID]],'All Data'!$A165:$CN737,85,FALSE),"unknown")</f>
        <v>White/Caucasian</v>
      </c>
      <c r="AK164" s="159" t="str">
        <f>IFERROR(VLOOKUP(Table1[[#This Row],[RespondentID]],'All Data'!$A165:$CN737,86,FALSE),"unknown")</f>
        <v>No</v>
      </c>
      <c r="AL164" s="159" t="str">
        <f>IFERROR(VLOOKUP(Table1[[#This Row],[RespondentID]],'All Data'!$A165:$CN737,87,FALSE),"unknown")</f>
        <v xml:space="preserve">English </v>
      </c>
      <c r="AM164" s="159" t="str">
        <f>IFERROR(VLOOKUP(Table1[[#This Row],[RespondentID]],'All Data'!$A165:$CN737,88,FALSE),"unknown")</f>
        <v>$75,000 to $125,000</v>
      </c>
      <c r="AN164" s="159" t="str">
        <f>IFERROR(VLOOKUP(Table1[[#This Row],[RespondentID]],'All Data'!$A165:$CN737,89,FALSE),"unknown")</f>
        <v>College graduate</v>
      </c>
      <c r="AO164" s="159" t="str">
        <f>IFERROR(VLOOKUP(Table1[[#This Row],[RespondentID]],'All Data'!$A165:$CN737,90,FALSE),"unknown")</f>
        <v>Retired</v>
      </c>
      <c r="AP164" s="159" t="str">
        <f>IFERROR(VLOOKUP(Table1[[#This Row],[RespondentID]],'All Data'!$A165:$CN737,91,FALSE),"unknown")</f>
        <v>Yes</v>
      </c>
      <c r="AQ164" s="159" t="str">
        <f>IFERROR(VLOOKUP(Table1[[#This Row],[RespondentID]],'All Data'!$A165:$CN737,92,FALSE),"unknown")</f>
        <v>Yes</v>
      </c>
    </row>
    <row r="165" spans="1:43" ht="16" x14ac:dyDescent="0.45">
      <c r="A165" s="6">
        <v>7073433783</v>
      </c>
      <c r="B165" s="6"/>
      <c r="C165" s="6"/>
      <c r="D165" s="6" t="s">
        <v>33</v>
      </c>
      <c r="E165" s="6"/>
      <c r="F165" s="6"/>
      <c r="G165" s="6"/>
      <c r="H165" s="6"/>
      <c r="I165" s="6" t="s">
        <v>38</v>
      </c>
      <c r="J165" s="6"/>
      <c r="K165" s="6"/>
      <c r="L165" s="10"/>
      <c r="M165" s="10">
        <f t="shared" ref="M165" si="839">COUNTA(B165:L165)</f>
        <v>2</v>
      </c>
      <c r="N165" s="10">
        <f t="shared" ref="N165" si="840">3/M165</f>
        <v>1.5</v>
      </c>
      <c r="O165" s="10"/>
      <c r="P165" s="10">
        <f t="shared" si="661"/>
        <v>0</v>
      </c>
      <c r="Q165" s="10">
        <f t="shared" si="662"/>
        <v>0</v>
      </c>
      <c r="R165" s="10">
        <f t="shared" si="663"/>
        <v>1</v>
      </c>
      <c r="S165" s="10">
        <f t="shared" si="664"/>
        <v>0</v>
      </c>
      <c r="T165" s="10">
        <f t="shared" si="665"/>
        <v>0</v>
      </c>
      <c r="U165" s="10">
        <f t="shared" si="666"/>
        <v>0</v>
      </c>
      <c r="V165" s="34">
        <f t="shared" si="667"/>
        <v>0</v>
      </c>
      <c r="W165" s="10">
        <f t="shared" si="668"/>
        <v>1</v>
      </c>
      <c r="X165" s="10">
        <f t="shared" si="669"/>
        <v>0</v>
      </c>
      <c r="Y165" s="10">
        <f t="shared" si="670"/>
        <v>0</v>
      </c>
      <c r="Z165" s="10"/>
      <c r="AA165" s="10"/>
      <c r="AB165" s="10">
        <f t="shared" ref="AB165" si="841">SUM(P165:Z165)</f>
        <v>2</v>
      </c>
      <c r="AC165" s="10">
        <f t="shared" ref="AC165" si="842">M165</f>
        <v>2</v>
      </c>
      <c r="AD165" s="10" t="str">
        <f t="shared" ref="AD165" si="843">IF(AB165=AC165,"Correct",IF(AB165=3,"Correct","Wrong"))</f>
        <v>Correct</v>
      </c>
      <c r="AE165" s="10"/>
      <c r="AF165" s="159" t="str">
        <f>IFERROR(VLOOKUP(Table1[[#This Row],[RespondentID]],'All Data'!$A166:$CN738,81,FALSE),"unknown")</f>
        <v>Male</v>
      </c>
      <c r="AG165" s="159">
        <f>IFERROR(VLOOKUP(Table1[[#This Row],[RespondentID]],'All Data'!$A166:$CN738,82,FALSE),"unknown")</f>
        <v>50</v>
      </c>
      <c r="AH165" s="159" t="str">
        <f>IFERROR(VLOOKUP(Table1[[#This Row],[RespondentID]],'All Data'!$A166:$CN738,83,FALSE),"unknown")</f>
        <v>Suffolk</v>
      </c>
      <c r="AI165" s="159" t="str">
        <f>IFERROR(VLOOKUP(Table1[[#This Row],[RespondentID]],'All Data'!$A166:$CN738,84,FALSE),"unknown")</f>
        <v>West Babylon, 11704</v>
      </c>
      <c r="AJ165" s="159">
        <f>IFERROR(VLOOKUP(Table1[[#This Row],[RespondentID]],'All Data'!$A166:$CN738,85,FALSE),"unknown")</f>
        <v>0</v>
      </c>
      <c r="AK165" s="159" t="str">
        <f>IFERROR(VLOOKUP(Table1[[#This Row],[RespondentID]],'All Data'!$A166:$CN738,86,FALSE),"unknown")</f>
        <v>Yes</v>
      </c>
      <c r="AL165" s="159" t="str">
        <f>IFERROR(VLOOKUP(Table1[[#This Row],[RespondentID]],'All Data'!$A166:$CN738,87,FALSE),"unknown")</f>
        <v xml:space="preserve">English Spanish </v>
      </c>
      <c r="AM165" s="159">
        <f>IFERROR(VLOOKUP(Table1[[#This Row],[RespondentID]],'All Data'!$A166:$CN738,88,FALSE),"unknown")</f>
        <v>0</v>
      </c>
      <c r="AN165" s="159" t="str">
        <f>IFERROR(VLOOKUP(Table1[[#This Row],[RespondentID]],'All Data'!$A166:$CN738,89,FALSE),"unknown")</f>
        <v>College graduate</v>
      </c>
      <c r="AO165" s="159" t="str">
        <f>IFERROR(VLOOKUP(Table1[[#This Row],[RespondentID]],'All Data'!$A166:$CN738,90,FALSE),"unknown")</f>
        <v>Employed for wages</v>
      </c>
      <c r="AP165" s="159" t="str">
        <f>IFERROR(VLOOKUP(Table1[[#This Row],[RespondentID]],'All Data'!$A166:$CN738,91,FALSE),"unknown")</f>
        <v>Yes</v>
      </c>
      <c r="AQ165" s="159">
        <f>IFERROR(VLOOKUP(Table1[[#This Row],[RespondentID]],'All Data'!$A166:$CN738,92,FALSE),"unknown")</f>
        <v>0</v>
      </c>
    </row>
    <row r="166" spans="1:43" ht="16" x14ac:dyDescent="0.45">
      <c r="A166" s="6">
        <v>7073433622</v>
      </c>
      <c r="B166" s="6"/>
      <c r="C166" s="6"/>
      <c r="D166" s="6" t="s">
        <v>33</v>
      </c>
      <c r="E166" s="6"/>
      <c r="F166" s="6"/>
      <c r="G166" s="6"/>
      <c r="H166" s="6"/>
      <c r="I166" s="6" t="s">
        <v>38</v>
      </c>
      <c r="J166" s="6"/>
      <c r="K166" s="6"/>
      <c r="L166" s="9"/>
      <c r="M166" s="9">
        <f t="shared" ref="M166" si="844">COUNTA(B166:L166)</f>
        <v>2</v>
      </c>
      <c r="N166" s="9">
        <f t="shared" ref="N166" si="845">3/M166</f>
        <v>1.5</v>
      </c>
      <c r="O166" s="9"/>
      <c r="P166" s="9">
        <f t="shared" si="661"/>
        <v>0</v>
      </c>
      <c r="Q166" s="9">
        <f t="shared" si="662"/>
        <v>0</v>
      </c>
      <c r="R166" s="9">
        <f t="shared" si="663"/>
        <v>1</v>
      </c>
      <c r="S166" s="9">
        <f t="shared" si="664"/>
        <v>0</v>
      </c>
      <c r="T166" s="9">
        <f t="shared" si="665"/>
        <v>0</v>
      </c>
      <c r="U166" s="9">
        <f t="shared" si="666"/>
        <v>0</v>
      </c>
      <c r="V166" s="34">
        <f t="shared" si="667"/>
        <v>0</v>
      </c>
      <c r="W166" s="9">
        <f t="shared" si="668"/>
        <v>1</v>
      </c>
      <c r="X166" s="9">
        <f t="shared" si="669"/>
        <v>0</v>
      </c>
      <c r="Y166" s="9">
        <f t="shared" si="670"/>
        <v>0</v>
      </c>
      <c r="Z166" s="9"/>
      <c r="AA166" s="9"/>
      <c r="AB166" s="9">
        <f t="shared" ref="AB166" si="846">SUM(P166:Z166)</f>
        <v>2</v>
      </c>
      <c r="AC166" s="9">
        <f t="shared" ref="AC166" si="847">M166</f>
        <v>2</v>
      </c>
      <c r="AD166" s="9" t="str">
        <f t="shared" ref="AD166" si="848">IF(AB166=AC166,"Correct",IF(AB166=3,"Correct","Wrong"))</f>
        <v>Correct</v>
      </c>
      <c r="AE166" s="9"/>
      <c r="AF166" s="159" t="str">
        <f>IFERROR(VLOOKUP(Table1[[#This Row],[RespondentID]],'All Data'!$A167:$CN739,81,FALSE),"unknown")</f>
        <v>Female</v>
      </c>
      <c r="AG166" s="159">
        <f>IFERROR(VLOOKUP(Table1[[#This Row],[RespondentID]],'All Data'!$A167:$CN739,82,FALSE),"unknown")</f>
        <v>62</v>
      </c>
      <c r="AH166" s="159" t="str">
        <f>IFERROR(VLOOKUP(Table1[[#This Row],[RespondentID]],'All Data'!$A167:$CN739,83,FALSE),"unknown")</f>
        <v>Suffolk</v>
      </c>
      <c r="AI166" s="159">
        <f>IFERROR(VLOOKUP(Table1[[#This Row],[RespondentID]],'All Data'!$A167:$CN739,84,FALSE),"unknown")</f>
        <v>0</v>
      </c>
      <c r="AJ166" s="159" t="str">
        <f>IFERROR(VLOOKUP(Table1[[#This Row],[RespondentID]],'All Data'!$A167:$CN739,85,FALSE),"unknown")</f>
        <v>White/Caucasian</v>
      </c>
      <c r="AK166" s="159" t="str">
        <f>IFERROR(VLOOKUP(Table1[[#This Row],[RespondentID]],'All Data'!$A167:$CN739,86,FALSE),"unknown")</f>
        <v>No</v>
      </c>
      <c r="AL166" s="159" t="str">
        <f>IFERROR(VLOOKUP(Table1[[#This Row],[RespondentID]],'All Data'!$A167:$CN739,87,FALSE),"unknown")</f>
        <v xml:space="preserve">English </v>
      </c>
      <c r="AM166" s="159" t="str">
        <f>IFERROR(VLOOKUP(Table1[[#This Row],[RespondentID]],'All Data'!$A167:$CN739,88,FALSE),"unknown")</f>
        <v>$50,000 to $74,999</v>
      </c>
      <c r="AN166" s="159" t="str">
        <f>IFERROR(VLOOKUP(Table1[[#This Row],[RespondentID]],'All Data'!$A167:$CN739,89,FALSE),"unknown")</f>
        <v>College graduate</v>
      </c>
      <c r="AO166" s="159" t="str">
        <f>IFERROR(VLOOKUP(Table1[[#This Row],[RespondentID]],'All Data'!$A167:$CN739,90,FALSE),"unknown")</f>
        <v>Employed for wages</v>
      </c>
      <c r="AP166" s="159" t="str">
        <f>IFERROR(VLOOKUP(Table1[[#This Row],[RespondentID]],'All Data'!$A167:$CN739,91,FALSE),"unknown")</f>
        <v>Yes</v>
      </c>
      <c r="AQ166" s="159">
        <f>IFERROR(VLOOKUP(Table1[[#This Row],[RespondentID]],'All Data'!$A167:$CN739,92,FALSE),"unknown")</f>
        <v>0</v>
      </c>
    </row>
    <row r="167" spans="1:43" ht="16" x14ac:dyDescent="0.45">
      <c r="A167" s="6">
        <v>7073433513</v>
      </c>
      <c r="B167" s="6" t="s">
        <v>31</v>
      </c>
      <c r="C167" s="6"/>
      <c r="D167" s="6"/>
      <c r="E167" s="6"/>
      <c r="F167" s="6"/>
      <c r="G167" s="6"/>
      <c r="H167" s="6"/>
      <c r="I167" s="6"/>
      <c r="J167" s="6"/>
      <c r="K167" s="6" t="s">
        <v>40</v>
      </c>
      <c r="L167" s="10"/>
      <c r="M167" s="10">
        <f t="shared" ref="M167" si="849">COUNTA(B167:L167)</f>
        <v>2</v>
      </c>
      <c r="N167" s="10">
        <f t="shared" ref="N167" si="850">3/M167</f>
        <v>1.5</v>
      </c>
      <c r="O167" s="10"/>
      <c r="P167" s="10">
        <f t="shared" si="661"/>
        <v>1</v>
      </c>
      <c r="Q167" s="10">
        <f t="shared" si="662"/>
        <v>0</v>
      </c>
      <c r="R167" s="10">
        <f t="shared" si="663"/>
        <v>0</v>
      </c>
      <c r="S167" s="10">
        <f t="shared" si="664"/>
        <v>0</v>
      </c>
      <c r="T167" s="10">
        <f t="shared" si="665"/>
        <v>0</v>
      </c>
      <c r="U167" s="10">
        <f t="shared" si="666"/>
        <v>0</v>
      </c>
      <c r="V167" s="34">
        <f t="shared" si="667"/>
        <v>0</v>
      </c>
      <c r="W167" s="10">
        <f t="shared" si="668"/>
        <v>0</v>
      </c>
      <c r="X167" s="10">
        <f t="shared" si="669"/>
        <v>0</v>
      </c>
      <c r="Y167" s="10">
        <f t="shared" si="670"/>
        <v>1</v>
      </c>
      <c r="Z167" s="10"/>
      <c r="AA167" s="10"/>
      <c r="AB167" s="10">
        <f t="shared" ref="AB167" si="851">SUM(P167:Z167)</f>
        <v>2</v>
      </c>
      <c r="AC167" s="10">
        <f t="shared" ref="AC167" si="852">M167</f>
        <v>2</v>
      </c>
      <c r="AD167" s="10" t="str">
        <f t="shared" ref="AD167" si="853">IF(AB167=AC167,"Correct",IF(AB167=3,"Correct","Wrong"))</f>
        <v>Correct</v>
      </c>
      <c r="AE167" s="10"/>
      <c r="AF167" s="159" t="str">
        <f>IFERROR(VLOOKUP(Table1[[#This Row],[RespondentID]],'All Data'!$A168:$CN740,81,FALSE),"unknown")</f>
        <v>Female</v>
      </c>
      <c r="AG167" s="159">
        <f>IFERROR(VLOOKUP(Table1[[#This Row],[RespondentID]],'All Data'!$A168:$CN740,82,FALSE),"unknown")</f>
        <v>0</v>
      </c>
      <c r="AH167" s="159" t="str">
        <f>IFERROR(VLOOKUP(Table1[[#This Row],[RespondentID]],'All Data'!$A168:$CN740,83,FALSE),"unknown")</f>
        <v>Suffolk</v>
      </c>
      <c r="AI167" s="159" t="str">
        <f>IFERROR(VLOOKUP(Table1[[#This Row],[RespondentID]],'All Data'!$A168:$CN740,84,FALSE),"unknown")</f>
        <v>East Islip, 11730</v>
      </c>
      <c r="AJ167" s="159" t="str">
        <f>IFERROR(VLOOKUP(Table1[[#This Row],[RespondentID]],'All Data'!$A168:$CN740,85,FALSE),"unknown")</f>
        <v>White/Caucasian</v>
      </c>
      <c r="AK167" s="159" t="str">
        <f>IFERROR(VLOOKUP(Table1[[#This Row],[RespondentID]],'All Data'!$A168:$CN740,86,FALSE),"unknown")</f>
        <v>No</v>
      </c>
      <c r="AL167" s="159" t="str">
        <f>IFERROR(VLOOKUP(Table1[[#This Row],[RespondentID]],'All Data'!$A168:$CN740,87,FALSE),"unknown")</f>
        <v xml:space="preserve">English </v>
      </c>
      <c r="AM167" s="159">
        <f>IFERROR(VLOOKUP(Table1[[#This Row],[RespondentID]],'All Data'!$A168:$CN740,88,FALSE),"unknown")</f>
        <v>0</v>
      </c>
      <c r="AN167" s="159">
        <f>IFERROR(VLOOKUP(Table1[[#This Row],[RespondentID]],'All Data'!$A168:$CN740,89,FALSE),"unknown")</f>
        <v>0</v>
      </c>
      <c r="AO167" s="159" t="str">
        <f>IFERROR(VLOOKUP(Table1[[#This Row],[RespondentID]],'All Data'!$A168:$CN740,90,FALSE),"unknown")</f>
        <v>Retired</v>
      </c>
      <c r="AP167" s="159" t="str">
        <f>IFERROR(VLOOKUP(Table1[[#This Row],[RespondentID]],'All Data'!$A168:$CN740,91,FALSE),"unknown")</f>
        <v>Yes</v>
      </c>
      <c r="AQ167" s="159" t="str">
        <f>IFERROR(VLOOKUP(Table1[[#This Row],[RespondentID]],'All Data'!$A168:$CN740,92,FALSE),"unknown")</f>
        <v>Yes</v>
      </c>
    </row>
    <row r="168" spans="1:43" ht="16" x14ac:dyDescent="0.45">
      <c r="A168" s="6">
        <v>7073433389</v>
      </c>
      <c r="B168" s="6"/>
      <c r="C168" s="6"/>
      <c r="D168" s="6" t="s">
        <v>33</v>
      </c>
      <c r="E168" s="6" t="s">
        <v>34</v>
      </c>
      <c r="F168" s="6"/>
      <c r="G168" s="6"/>
      <c r="H168" s="6"/>
      <c r="I168" s="6"/>
      <c r="J168" s="6"/>
      <c r="K168" s="6" t="s">
        <v>40</v>
      </c>
      <c r="L168" s="9"/>
      <c r="M168" s="9">
        <f t="shared" ref="M168" si="854">COUNTA(B168:L168)</f>
        <v>3</v>
      </c>
      <c r="N168" s="9">
        <f t="shared" ref="N168" si="855">3/M168</f>
        <v>1</v>
      </c>
      <c r="O168" s="9"/>
      <c r="P168" s="9">
        <f t="shared" si="661"/>
        <v>0</v>
      </c>
      <c r="Q168" s="9">
        <f t="shared" si="662"/>
        <v>0</v>
      </c>
      <c r="R168" s="9">
        <f t="shared" si="663"/>
        <v>1</v>
      </c>
      <c r="S168" s="9">
        <f t="shared" si="664"/>
        <v>1</v>
      </c>
      <c r="T168" s="9">
        <f t="shared" si="665"/>
        <v>0</v>
      </c>
      <c r="U168" s="9">
        <f t="shared" si="666"/>
        <v>0</v>
      </c>
      <c r="V168" s="34">
        <f t="shared" si="667"/>
        <v>0</v>
      </c>
      <c r="W168" s="9">
        <f t="shared" si="668"/>
        <v>0</v>
      </c>
      <c r="X168" s="9">
        <f t="shared" si="669"/>
        <v>0</v>
      </c>
      <c r="Y168" s="9">
        <f t="shared" si="670"/>
        <v>1</v>
      </c>
      <c r="Z168" s="9"/>
      <c r="AA168" s="9"/>
      <c r="AB168" s="9">
        <f t="shared" ref="AB168" si="856">SUM(P168:Z168)</f>
        <v>3</v>
      </c>
      <c r="AC168" s="9">
        <f t="shared" ref="AC168" si="857">M168</f>
        <v>3</v>
      </c>
      <c r="AD168" s="9" t="str">
        <f t="shared" ref="AD168" si="858">IF(AB168=AC168,"Correct",IF(AB168=3,"Correct","Wrong"))</f>
        <v>Correct</v>
      </c>
      <c r="AE168" s="9"/>
      <c r="AF168" s="159" t="str">
        <f>IFERROR(VLOOKUP(Table1[[#This Row],[RespondentID]],'All Data'!$A169:$CN741,81,FALSE),"unknown")</f>
        <v>Female</v>
      </c>
      <c r="AG168" s="159">
        <f>IFERROR(VLOOKUP(Table1[[#This Row],[RespondentID]],'All Data'!$A169:$CN741,82,FALSE),"unknown")</f>
        <v>30</v>
      </c>
      <c r="AH168" s="159" t="str">
        <f>IFERROR(VLOOKUP(Table1[[#This Row],[RespondentID]],'All Data'!$A169:$CN741,83,FALSE),"unknown")</f>
        <v>Suffolk</v>
      </c>
      <c r="AI168" s="159" t="str">
        <f>IFERROR(VLOOKUP(Table1[[#This Row],[RespondentID]],'All Data'!$A169:$CN741,84,FALSE),"unknown")</f>
        <v>Lindenhurst, 11757</v>
      </c>
      <c r="AJ168" s="159" t="str">
        <f>IFERROR(VLOOKUP(Table1[[#This Row],[RespondentID]],'All Data'!$A169:$CN741,85,FALSE),"unknown")</f>
        <v>White/Caucasian</v>
      </c>
      <c r="AK168" s="159" t="str">
        <f>IFERROR(VLOOKUP(Table1[[#This Row],[RespondentID]],'All Data'!$A169:$CN741,86,FALSE),"unknown")</f>
        <v>No</v>
      </c>
      <c r="AL168" s="159" t="str">
        <f>IFERROR(VLOOKUP(Table1[[#This Row],[RespondentID]],'All Data'!$A169:$CN741,87,FALSE),"unknown")</f>
        <v xml:space="preserve">English </v>
      </c>
      <c r="AM168" s="159" t="str">
        <f>IFERROR(VLOOKUP(Table1[[#This Row],[RespondentID]],'All Data'!$A169:$CN741,88,FALSE),"unknown")</f>
        <v>$50,000 to $74,999</v>
      </c>
      <c r="AN168" s="159" t="str">
        <f>IFERROR(VLOOKUP(Table1[[#This Row],[RespondentID]],'All Data'!$A169:$CN741,89,FALSE),"unknown")</f>
        <v>Graduate school</v>
      </c>
      <c r="AO168" s="159" t="str">
        <f>IFERROR(VLOOKUP(Table1[[#This Row],[RespondentID]],'All Data'!$A169:$CN741,90,FALSE),"unknown")</f>
        <v>Employed for wages</v>
      </c>
      <c r="AP168" s="159" t="str">
        <f>IFERROR(VLOOKUP(Table1[[#This Row],[RespondentID]],'All Data'!$A169:$CN741,91,FALSE),"unknown")</f>
        <v>Yes</v>
      </c>
      <c r="AQ168" s="159" t="str">
        <f>IFERROR(VLOOKUP(Table1[[#This Row],[RespondentID]],'All Data'!$A169:$CN741,92,FALSE),"unknown")</f>
        <v>Yes</v>
      </c>
    </row>
    <row r="169" spans="1:43" ht="16" x14ac:dyDescent="0.45">
      <c r="A169" s="6">
        <v>7068518940</v>
      </c>
      <c r="B169" s="6"/>
      <c r="C169" s="6"/>
      <c r="D169" s="6" t="s">
        <v>33</v>
      </c>
      <c r="E169" s="6"/>
      <c r="F169" s="6"/>
      <c r="G169" s="6"/>
      <c r="H169" s="6"/>
      <c r="I169" s="6" t="s">
        <v>38</v>
      </c>
      <c r="J169" s="6"/>
      <c r="K169" s="6"/>
      <c r="L169" s="10"/>
      <c r="M169" s="10">
        <f t="shared" ref="M169" si="859">COUNTA(B169:L169)</f>
        <v>2</v>
      </c>
      <c r="N169" s="10">
        <f t="shared" ref="N169" si="860">3/M169</f>
        <v>1.5</v>
      </c>
      <c r="O169" s="10"/>
      <c r="P169" s="10">
        <f t="shared" si="661"/>
        <v>0</v>
      </c>
      <c r="Q169" s="10">
        <f t="shared" si="662"/>
        <v>0</v>
      </c>
      <c r="R169" s="10">
        <f t="shared" si="663"/>
        <v>1</v>
      </c>
      <c r="S169" s="10">
        <f t="shared" si="664"/>
        <v>0</v>
      </c>
      <c r="T169" s="10">
        <f t="shared" si="665"/>
        <v>0</v>
      </c>
      <c r="U169" s="10">
        <f t="shared" si="666"/>
        <v>0</v>
      </c>
      <c r="V169" s="34">
        <f t="shared" si="667"/>
        <v>0</v>
      </c>
      <c r="W169" s="10">
        <f t="shared" si="668"/>
        <v>1</v>
      </c>
      <c r="X169" s="10">
        <f t="shared" si="669"/>
        <v>0</v>
      </c>
      <c r="Y169" s="10">
        <f t="shared" si="670"/>
        <v>0</v>
      </c>
      <c r="Z169" s="10"/>
      <c r="AA169" s="10"/>
      <c r="AB169" s="10">
        <f t="shared" ref="AB169" si="861">SUM(P169:Z169)</f>
        <v>2</v>
      </c>
      <c r="AC169" s="10">
        <f t="shared" ref="AC169" si="862">M169</f>
        <v>2</v>
      </c>
      <c r="AD169" s="10" t="str">
        <f t="shared" ref="AD169" si="863">IF(AB169=AC169,"Correct",IF(AB169=3,"Correct","Wrong"))</f>
        <v>Correct</v>
      </c>
      <c r="AE169" s="10"/>
      <c r="AF169" s="159" t="str">
        <f>IFERROR(VLOOKUP(Table1[[#This Row],[RespondentID]],'All Data'!$A170:$CN742,81,FALSE),"unknown")</f>
        <v>Male</v>
      </c>
      <c r="AG169" s="159">
        <f>IFERROR(VLOOKUP(Table1[[#This Row],[RespondentID]],'All Data'!$A170:$CN742,82,FALSE),"unknown")</f>
        <v>43</v>
      </c>
      <c r="AH169" s="159" t="str">
        <f>IFERROR(VLOOKUP(Table1[[#This Row],[RespondentID]],'All Data'!$A170:$CN742,83,FALSE),"unknown")</f>
        <v>Suffolk</v>
      </c>
      <c r="AI169" s="159" t="str">
        <f>IFERROR(VLOOKUP(Table1[[#This Row],[RespondentID]],'All Data'!$A170:$CN742,84,FALSE),"unknown")</f>
        <v>Bayport, 11705</v>
      </c>
      <c r="AJ169" s="159" t="str">
        <f>IFERROR(VLOOKUP(Table1[[#This Row],[RespondentID]],'All Data'!$A170:$CN742,85,FALSE),"unknown")</f>
        <v>White/Caucasian</v>
      </c>
      <c r="AK169" s="159" t="str">
        <f>IFERROR(VLOOKUP(Table1[[#This Row],[RespondentID]],'All Data'!$A170:$CN742,86,FALSE),"unknown")</f>
        <v>No</v>
      </c>
      <c r="AL169" s="159" t="str">
        <f>IFERROR(VLOOKUP(Table1[[#This Row],[RespondentID]],'All Data'!$A170:$CN742,87,FALSE),"unknown")</f>
        <v xml:space="preserve">English </v>
      </c>
      <c r="AM169" s="159" t="str">
        <f>IFERROR(VLOOKUP(Table1[[#This Row],[RespondentID]],'All Data'!$A170:$CN742,88,FALSE),"unknown")</f>
        <v>Over $125,000</v>
      </c>
      <c r="AN169" s="159" t="str">
        <f>IFERROR(VLOOKUP(Table1[[#This Row],[RespondentID]],'All Data'!$A170:$CN742,89,FALSE),"unknown")</f>
        <v>Some college</v>
      </c>
      <c r="AO169" s="159" t="str">
        <f>IFERROR(VLOOKUP(Table1[[#This Row],[RespondentID]],'All Data'!$A170:$CN742,90,FALSE),"unknown")</f>
        <v>Employed for wages</v>
      </c>
      <c r="AP169" s="159" t="str">
        <f>IFERROR(VLOOKUP(Table1[[#This Row],[RespondentID]],'All Data'!$A170:$CN742,91,FALSE),"unknown")</f>
        <v>Yes</v>
      </c>
      <c r="AQ169" s="159" t="str">
        <f>IFERROR(VLOOKUP(Table1[[#This Row],[RespondentID]],'All Data'!$A170:$CN742,92,FALSE),"unknown")</f>
        <v>Yes</v>
      </c>
    </row>
    <row r="170" spans="1:43" ht="16" x14ac:dyDescent="0.45">
      <c r="A170" s="6">
        <v>7068518772</v>
      </c>
      <c r="B170" s="6"/>
      <c r="C170" s="6"/>
      <c r="D170" s="6" t="s">
        <v>33</v>
      </c>
      <c r="E170" s="6"/>
      <c r="F170" s="6"/>
      <c r="G170" s="6"/>
      <c r="H170" s="6" t="s">
        <v>37</v>
      </c>
      <c r="I170" s="6" t="s">
        <v>38</v>
      </c>
      <c r="J170" s="6"/>
      <c r="K170" s="6"/>
      <c r="L170" s="9"/>
      <c r="M170" s="9">
        <f t="shared" ref="M170" si="864">COUNTA(B170:L170)</f>
        <v>3</v>
      </c>
      <c r="N170" s="9">
        <f t="shared" ref="N170" si="865">3/M170</f>
        <v>1</v>
      </c>
      <c r="O170" s="9"/>
      <c r="P170" s="9">
        <f t="shared" si="661"/>
        <v>0</v>
      </c>
      <c r="Q170" s="9">
        <f t="shared" si="662"/>
        <v>0</v>
      </c>
      <c r="R170" s="9">
        <f t="shared" si="663"/>
        <v>1</v>
      </c>
      <c r="S170" s="9">
        <f t="shared" si="664"/>
        <v>0</v>
      </c>
      <c r="T170" s="9">
        <f t="shared" si="665"/>
        <v>0</v>
      </c>
      <c r="U170" s="9">
        <f t="shared" si="666"/>
        <v>0</v>
      </c>
      <c r="V170" s="34">
        <f t="shared" si="667"/>
        <v>1</v>
      </c>
      <c r="W170" s="9">
        <f t="shared" si="668"/>
        <v>1</v>
      </c>
      <c r="X170" s="9">
        <f t="shared" si="669"/>
        <v>0</v>
      </c>
      <c r="Y170" s="9">
        <f t="shared" si="670"/>
        <v>0</v>
      </c>
      <c r="Z170" s="9"/>
      <c r="AA170" s="9"/>
      <c r="AB170" s="9">
        <f t="shared" ref="AB170" si="866">SUM(P170:Z170)</f>
        <v>3</v>
      </c>
      <c r="AC170" s="9">
        <f t="shared" ref="AC170" si="867">M170</f>
        <v>3</v>
      </c>
      <c r="AD170" s="9" t="str">
        <f t="shared" ref="AD170" si="868">IF(AB170=AC170,"Correct",IF(AB170=3,"Correct","Wrong"))</f>
        <v>Correct</v>
      </c>
      <c r="AE170" s="9"/>
      <c r="AF170" s="159" t="str">
        <f>IFERROR(VLOOKUP(Table1[[#This Row],[RespondentID]],'All Data'!$A171:$CN743,81,FALSE),"unknown")</f>
        <v>Male</v>
      </c>
      <c r="AG170" s="159">
        <f>IFERROR(VLOOKUP(Table1[[#This Row],[RespondentID]],'All Data'!$A171:$CN743,82,FALSE),"unknown")</f>
        <v>33</v>
      </c>
      <c r="AH170" s="159" t="str">
        <f>IFERROR(VLOOKUP(Table1[[#This Row],[RespondentID]],'All Data'!$A171:$CN743,83,FALSE),"unknown")</f>
        <v>Nassau</v>
      </c>
      <c r="AI170" s="159" t="str">
        <f>IFERROR(VLOOKUP(Table1[[#This Row],[RespondentID]],'All Data'!$A171:$CN743,84,FALSE),"unknown")</f>
        <v>Elmont, 11003</v>
      </c>
      <c r="AJ170" s="159" t="str">
        <f>IFERROR(VLOOKUP(Table1[[#This Row],[RespondentID]],'All Data'!$A171:$CN743,85,FALSE),"unknown")</f>
        <v>Black/African American</v>
      </c>
      <c r="AK170" s="159" t="str">
        <f>IFERROR(VLOOKUP(Table1[[#This Row],[RespondentID]],'All Data'!$A171:$CN743,86,FALSE),"unknown")</f>
        <v>No</v>
      </c>
      <c r="AL170" s="159" t="str">
        <f>IFERROR(VLOOKUP(Table1[[#This Row],[RespondentID]],'All Data'!$A171:$CN743,87,FALSE),"unknown")</f>
        <v xml:space="preserve">English </v>
      </c>
      <c r="AM170" s="159" t="str">
        <f>IFERROR(VLOOKUP(Table1[[#This Row],[RespondentID]],'All Data'!$A171:$CN743,88,FALSE),"unknown")</f>
        <v>$75,000 to $125,000</v>
      </c>
      <c r="AN170" s="159" t="str">
        <f>IFERROR(VLOOKUP(Table1[[#This Row],[RespondentID]],'All Data'!$A171:$CN743,89,FALSE),"unknown")</f>
        <v>Some college</v>
      </c>
      <c r="AO170" s="159" t="str">
        <f>IFERROR(VLOOKUP(Table1[[#This Row],[RespondentID]],'All Data'!$A171:$CN743,90,FALSE),"unknown")</f>
        <v>Employed for wages</v>
      </c>
      <c r="AP170" s="159" t="str">
        <f>IFERROR(VLOOKUP(Table1[[#This Row],[RespondentID]],'All Data'!$A171:$CN743,91,FALSE),"unknown")</f>
        <v>Yes</v>
      </c>
      <c r="AQ170" s="159" t="str">
        <f>IFERROR(VLOOKUP(Table1[[#This Row],[RespondentID]],'All Data'!$A171:$CN743,92,FALSE),"unknown")</f>
        <v>Yes</v>
      </c>
    </row>
    <row r="171" spans="1:43" ht="16" x14ac:dyDescent="0.45">
      <c r="A171" s="6">
        <v>7068518657</v>
      </c>
      <c r="B171" s="6"/>
      <c r="C171" s="6"/>
      <c r="D171" s="6"/>
      <c r="E171" s="6" t="s">
        <v>34</v>
      </c>
      <c r="F171" s="6"/>
      <c r="G171" s="6"/>
      <c r="H171" s="6" t="s">
        <v>37</v>
      </c>
      <c r="I171" s="6"/>
      <c r="J171" s="6"/>
      <c r="K171" s="6" t="s">
        <v>40</v>
      </c>
      <c r="L171" s="10"/>
      <c r="M171" s="10">
        <f t="shared" ref="M171" si="869">COUNTA(B171:L171)</f>
        <v>3</v>
      </c>
      <c r="N171" s="10">
        <f t="shared" ref="N171" si="870">3/M171</f>
        <v>1</v>
      </c>
      <c r="O171" s="10"/>
      <c r="P171" s="10">
        <f t="shared" si="661"/>
        <v>0</v>
      </c>
      <c r="Q171" s="10">
        <f t="shared" si="662"/>
        <v>0</v>
      </c>
      <c r="R171" s="10">
        <f t="shared" si="663"/>
        <v>0</v>
      </c>
      <c r="S171" s="10">
        <f t="shared" si="664"/>
        <v>1</v>
      </c>
      <c r="T171" s="10">
        <f t="shared" si="665"/>
        <v>0</v>
      </c>
      <c r="U171" s="10">
        <f t="shared" si="666"/>
        <v>0</v>
      </c>
      <c r="V171" s="34">
        <f t="shared" si="667"/>
        <v>1</v>
      </c>
      <c r="W171" s="10">
        <f t="shared" si="668"/>
        <v>0</v>
      </c>
      <c r="X171" s="10">
        <f t="shared" si="669"/>
        <v>0</v>
      </c>
      <c r="Y171" s="10">
        <f t="shared" si="670"/>
        <v>1</v>
      </c>
      <c r="Z171" s="10"/>
      <c r="AA171" s="10"/>
      <c r="AB171" s="10">
        <f t="shared" ref="AB171" si="871">SUM(P171:Z171)</f>
        <v>3</v>
      </c>
      <c r="AC171" s="10">
        <f t="shared" ref="AC171" si="872">M171</f>
        <v>3</v>
      </c>
      <c r="AD171" s="10" t="str">
        <f t="shared" ref="AD171" si="873">IF(AB171=AC171,"Correct",IF(AB171=3,"Correct","Wrong"))</f>
        <v>Correct</v>
      </c>
      <c r="AE171" s="10"/>
      <c r="AF171" s="159" t="str">
        <f>IFERROR(VLOOKUP(Table1[[#This Row],[RespondentID]],'All Data'!$A172:$CN744,81,FALSE),"unknown")</f>
        <v>Female</v>
      </c>
      <c r="AG171" s="159">
        <f>IFERROR(VLOOKUP(Table1[[#This Row],[RespondentID]],'All Data'!$A172:$CN744,82,FALSE),"unknown")</f>
        <v>55</v>
      </c>
      <c r="AH171" s="159" t="str">
        <f>IFERROR(VLOOKUP(Table1[[#This Row],[RespondentID]],'All Data'!$A172:$CN744,83,FALSE),"unknown")</f>
        <v>Suffolk</v>
      </c>
      <c r="AI171" s="159" t="str">
        <f>IFERROR(VLOOKUP(Table1[[#This Row],[RespondentID]],'All Data'!$A172:$CN744,84,FALSE),"unknown")</f>
        <v>Amityville, 11701</v>
      </c>
      <c r="AJ171" s="159" t="str">
        <f>IFERROR(VLOOKUP(Table1[[#This Row],[RespondentID]],'All Data'!$A172:$CN744,85,FALSE),"unknown")</f>
        <v>White/Caucasian</v>
      </c>
      <c r="AK171" s="159">
        <f>IFERROR(VLOOKUP(Table1[[#This Row],[RespondentID]],'All Data'!$A172:$CN744,86,FALSE),"unknown")</f>
        <v>0</v>
      </c>
      <c r="AL171" s="159" t="str">
        <f>IFERROR(VLOOKUP(Table1[[#This Row],[RespondentID]],'All Data'!$A172:$CN744,87,FALSE),"unknown")</f>
        <v xml:space="preserve">English </v>
      </c>
      <c r="AM171" s="159">
        <f>IFERROR(VLOOKUP(Table1[[#This Row],[RespondentID]],'All Data'!$A172:$CN744,88,FALSE),"unknown")</f>
        <v>0</v>
      </c>
      <c r="AN171" s="159" t="str">
        <f>IFERROR(VLOOKUP(Table1[[#This Row],[RespondentID]],'All Data'!$A172:$CN744,89,FALSE),"unknown")</f>
        <v>High school graduate</v>
      </c>
      <c r="AO171" s="159" t="str">
        <f>IFERROR(VLOOKUP(Table1[[#This Row],[RespondentID]],'All Data'!$A172:$CN744,90,FALSE),"unknown")</f>
        <v>Employed for wages</v>
      </c>
      <c r="AP171" s="159">
        <f>IFERROR(VLOOKUP(Table1[[#This Row],[RespondentID]],'All Data'!$A172:$CN744,91,FALSE),"unknown")</f>
        <v>0</v>
      </c>
      <c r="AQ171" s="159" t="str">
        <f>IFERROR(VLOOKUP(Table1[[#This Row],[RespondentID]],'All Data'!$A172:$CN744,92,FALSE),"unknown")</f>
        <v>Yes</v>
      </c>
    </row>
    <row r="172" spans="1:43" ht="16" x14ac:dyDescent="0.45">
      <c r="A172" s="6">
        <v>7068518551</v>
      </c>
      <c r="B172" s="6"/>
      <c r="C172" s="6"/>
      <c r="D172" s="6"/>
      <c r="E172" s="6"/>
      <c r="F172" s="6"/>
      <c r="G172" s="6"/>
      <c r="H172" s="6"/>
      <c r="I172" s="6"/>
      <c r="J172" s="6"/>
      <c r="K172" s="6" t="s">
        <v>40</v>
      </c>
      <c r="L172" s="9"/>
      <c r="M172" s="9">
        <f t="shared" ref="M172" si="874">COUNTA(B172:L172)</f>
        <v>1</v>
      </c>
      <c r="N172" s="9">
        <f t="shared" ref="N172" si="875">3/M172</f>
        <v>3</v>
      </c>
      <c r="O172" s="9"/>
      <c r="P172" s="9">
        <f t="shared" si="661"/>
        <v>0</v>
      </c>
      <c r="Q172" s="9">
        <f t="shared" si="662"/>
        <v>0</v>
      </c>
      <c r="R172" s="9">
        <f t="shared" si="663"/>
        <v>0</v>
      </c>
      <c r="S172" s="9">
        <f t="shared" si="664"/>
        <v>0</v>
      </c>
      <c r="T172" s="9">
        <f t="shared" si="665"/>
        <v>0</v>
      </c>
      <c r="U172" s="9">
        <f t="shared" si="666"/>
        <v>0</v>
      </c>
      <c r="V172" s="34">
        <f t="shared" si="667"/>
        <v>0</v>
      </c>
      <c r="W172" s="9">
        <f t="shared" si="668"/>
        <v>0</v>
      </c>
      <c r="X172" s="9">
        <f t="shared" si="669"/>
        <v>0</v>
      </c>
      <c r="Y172" s="9">
        <f t="shared" si="670"/>
        <v>1</v>
      </c>
      <c r="Z172" s="9"/>
      <c r="AA172" s="9"/>
      <c r="AB172" s="9">
        <f t="shared" ref="AB172" si="876">SUM(P172:Z172)</f>
        <v>1</v>
      </c>
      <c r="AC172" s="9">
        <f t="shared" ref="AC172" si="877">M172</f>
        <v>1</v>
      </c>
      <c r="AD172" s="9" t="str">
        <f t="shared" ref="AD172" si="878">IF(AB172=AC172,"Correct",IF(AB172=3,"Correct","Wrong"))</f>
        <v>Correct</v>
      </c>
      <c r="AE172" s="9"/>
      <c r="AF172" s="159" t="str">
        <f>IFERROR(VLOOKUP(Table1[[#This Row],[RespondentID]],'All Data'!$A173:$CN745,81,FALSE),"unknown")</f>
        <v>Female</v>
      </c>
      <c r="AG172" s="159">
        <f>IFERROR(VLOOKUP(Table1[[#This Row],[RespondentID]],'All Data'!$A173:$CN745,82,FALSE),"unknown")</f>
        <v>70</v>
      </c>
      <c r="AH172" s="159" t="str">
        <f>IFERROR(VLOOKUP(Table1[[#This Row],[RespondentID]],'All Data'!$A173:$CN745,83,FALSE),"unknown")</f>
        <v>Nassau</v>
      </c>
      <c r="AI172" s="159" t="str">
        <f>IFERROR(VLOOKUP(Table1[[#This Row],[RespondentID]],'All Data'!$A173:$CN745,84,FALSE),"unknown")</f>
        <v>Massapequa, 11758</v>
      </c>
      <c r="AJ172" s="159" t="str">
        <f>IFERROR(VLOOKUP(Table1[[#This Row],[RespondentID]],'All Data'!$A173:$CN745,85,FALSE),"unknown")</f>
        <v>White/Caucasian</v>
      </c>
      <c r="AK172" s="159" t="str">
        <f>IFERROR(VLOOKUP(Table1[[#This Row],[RespondentID]],'All Data'!$A173:$CN745,86,FALSE),"unknown")</f>
        <v>No</v>
      </c>
      <c r="AL172" s="159" t="str">
        <f>IFERROR(VLOOKUP(Table1[[#This Row],[RespondentID]],'All Data'!$A173:$CN745,87,FALSE),"unknown")</f>
        <v xml:space="preserve">English </v>
      </c>
      <c r="AM172" s="159" t="str">
        <f>IFERROR(VLOOKUP(Table1[[#This Row],[RespondentID]],'All Data'!$A173:$CN745,88,FALSE),"unknown")</f>
        <v>$75,000 to $125,000</v>
      </c>
      <c r="AN172" s="159" t="str">
        <f>IFERROR(VLOOKUP(Table1[[#This Row],[RespondentID]],'All Data'!$A173:$CN745,89,FALSE),"unknown")</f>
        <v>Some college</v>
      </c>
      <c r="AO172" s="159" t="str">
        <f>IFERROR(VLOOKUP(Table1[[#This Row],[RespondentID]],'All Data'!$A173:$CN745,90,FALSE),"unknown")</f>
        <v>Retired</v>
      </c>
      <c r="AP172" s="159" t="str">
        <f>IFERROR(VLOOKUP(Table1[[#This Row],[RespondentID]],'All Data'!$A173:$CN745,91,FALSE),"unknown")</f>
        <v>Yes</v>
      </c>
      <c r="AQ172" s="159" t="str">
        <f>IFERROR(VLOOKUP(Table1[[#This Row],[RespondentID]],'All Data'!$A173:$CN745,92,FALSE),"unknown")</f>
        <v>Yes</v>
      </c>
    </row>
    <row r="173" spans="1:43" ht="16" x14ac:dyDescent="0.45">
      <c r="A173" s="6">
        <v>7068518380</v>
      </c>
      <c r="B173" s="6"/>
      <c r="C173" s="6"/>
      <c r="D173" s="6"/>
      <c r="E173" s="6"/>
      <c r="F173" s="6"/>
      <c r="G173" s="6"/>
      <c r="H173" s="6"/>
      <c r="I173" s="6"/>
      <c r="J173" s="6"/>
      <c r="K173" s="6" t="s">
        <v>40</v>
      </c>
      <c r="L173" s="10"/>
      <c r="M173" s="10">
        <f t="shared" ref="M173" si="879">COUNTA(B173:L173)</f>
        <v>1</v>
      </c>
      <c r="N173" s="10">
        <f t="shared" ref="N173" si="880">3/M173</f>
        <v>3</v>
      </c>
      <c r="O173" s="10"/>
      <c r="P173" s="10">
        <f t="shared" si="661"/>
        <v>0</v>
      </c>
      <c r="Q173" s="10">
        <f t="shared" si="662"/>
        <v>0</v>
      </c>
      <c r="R173" s="10">
        <f t="shared" si="663"/>
        <v>0</v>
      </c>
      <c r="S173" s="10">
        <f t="shared" si="664"/>
        <v>0</v>
      </c>
      <c r="T173" s="10">
        <f t="shared" si="665"/>
        <v>0</v>
      </c>
      <c r="U173" s="10">
        <f t="shared" si="666"/>
        <v>0</v>
      </c>
      <c r="V173" s="34">
        <f t="shared" si="667"/>
        <v>0</v>
      </c>
      <c r="W173" s="10">
        <f t="shared" si="668"/>
        <v>0</v>
      </c>
      <c r="X173" s="10">
        <f t="shared" si="669"/>
        <v>0</v>
      </c>
      <c r="Y173" s="10">
        <f t="shared" si="670"/>
        <v>1</v>
      </c>
      <c r="Z173" s="10"/>
      <c r="AA173" s="10"/>
      <c r="AB173" s="10">
        <f t="shared" ref="AB173" si="881">SUM(P173:Z173)</f>
        <v>1</v>
      </c>
      <c r="AC173" s="10">
        <f t="shared" ref="AC173" si="882">M173</f>
        <v>1</v>
      </c>
      <c r="AD173" s="10" t="str">
        <f t="shared" ref="AD173" si="883">IF(AB173=AC173,"Correct",IF(AB173=3,"Correct","Wrong"))</f>
        <v>Correct</v>
      </c>
      <c r="AE173" s="10"/>
      <c r="AF173" s="159" t="str">
        <f>IFERROR(VLOOKUP(Table1[[#This Row],[RespondentID]],'All Data'!$A174:$CN746,81,FALSE),"unknown")</f>
        <v>Female</v>
      </c>
      <c r="AG173" s="159">
        <f>IFERROR(VLOOKUP(Table1[[#This Row],[RespondentID]],'All Data'!$A174:$CN746,82,FALSE),"unknown")</f>
        <v>40</v>
      </c>
      <c r="AH173" s="159" t="str">
        <f>IFERROR(VLOOKUP(Table1[[#This Row],[RespondentID]],'All Data'!$A174:$CN746,83,FALSE),"unknown")</f>
        <v>Nassau</v>
      </c>
      <c r="AI173" s="159" t="str">
        <f>IFERROR(VLOOKUP(Table1[[#This Row],[RespondentID]],'All Data'!$A174:$CN746,84,FALSE),"unknown")</f>
        <v>Massapequa, 11758</v>
      </c>
      <c r="AJ173" s="159" t="str">
        <f>IFERROR(VLOOKUP(Table1[[#This Row],[RespondentID]],'All Data'!$A174:$CN746,85,FALSE),"unknown")</f>
        <v>White/Caucasian</v>
      </c>
      <c r="AK173" s="159" t="str">
        <f>IFERROR(VLOOKUP(Table1[[#This Row],[RespondentID]],'All Data'!$A174:$CN746,86,FALSE),"unknown")</f>
        <v>No</v>
      </c>
      <c r="AL173" s="159" t="str">
        <f>IFERROR(VLOOKUP(Table1[[#This Row],[RespondentID]],'All Data'!$A174:$CN746,87,FALSE),"unknown")</f>
        <v xml:space="preserve">English </v>
      </c>
      <c r="AM173" s="159" t="str">
        <f>IFERROR(VLOOKUP(Table1[[#This Row],[RespondentID]],'All Data'!$A174:$CN746,88,FALSE),"unknown")</f>
        <v>$75,000 to $125,000</v>
      </c>
      <c r="AN173" s="159" t="str">
        <f>IFERROR(VLOOKUP(Table1[[#This Row],[RespondentID]],'All Data'!$A174:$CN746,89,FALSE),"unknown")</f>
        <v>College graduate</v>
      </c>
      <c r="AO173" s="159" t="str">
        <f>IFERROR(VLOOKUP(Table1[[#This Row],[RespondentID]],'All Data'!$A174:$CN746,90,FALSE),"unknown")</f>
        <v>Employed for wages</v>
      </c>
      <c r="AP173" s="159" t="str">
        <f>IFERROR(VLOOKUP(Table1[[#This Row],[RespondentID]],'All Data'!$A174:$CN746,91,FALSE),"unknown")</f>
        <v>Yes</v>
      </c>
      <c r="AQ173" s="159" t="str">
        <f>IFERROR(VLOOKUP(Table1[[#This Row],[RespondentID]],'All Data'!$A174:$CN746,92,FALSE),"unknown")</f>
        <v>Yes</v>
      </c>
    </row>
    <row r="174" spans="1:43" ht="16" x14ac:dyDescent="0.45">
      <c r="A174" s="6">
        <v>7068518213</v>
      </c>
      <c r="B174" s="6"/>
      <c r="C174" s="6"/>
      <c r="D174" s="6"/>
      <c r="E174" s="6"/>
      <c r="F174" s="6"/>
      <c r="G174" s="6"/>
      <c r="H174" s="6"/>
      <c r="I174" s="6" t="s">
        <v>38</v>
      </c>
      <c r="J174" s="6" t="s">
        <v>39</v>
      </c>
      <c r="K174" s="6"/>
      <c r="L174" s="9"/>
      <c r="M174" s="9">
        <f t="shared" ref="M174" si="884">COUNTA(B174:L174)</f>
        <v>2</v>
      </c>
      <c r="N174" s="9">
        <f t="shared" ref="N174" si="885">3/M174</f>
        <v>1.5</v>
      </c>
      <c r="O174" s="9"/>
      <c r="P174" s="9">
        <f t="shared" si="661"/>
        <v>0</v>
      </c>
      <c r="Q174" s="9">
        <f t="shared" si="662"/>
        <v>0</v>
      </c>
      <c r="R174" s="9">
        <f t="shared" si="663"/>
        <v>0</v>
      </c>
      <c r="S174" s="9">
        <f t="shared" si="664"/>
        <v>0</v>
      </c>
      <c r="T174" s="9">
        <f t="shared" si="665"/>
        <v>0</v>
      </c>
      <c r="U174" s="9">
        <f t="shared" si="666"/>
        <v>0</v>
      </c>
      <c r="V174" s="34">
        <f t="shared" si="667"/>
        <v>0</v>
      </c>
      <c r="W174" s="9">
        <f t="shared" si="668"/>
        <v>1</v>
      </c>
      <c r="X174" s="9">
        <f t="shared" si="669"/>
        <v>1</v>
      </c>
      <c r="Y174" s="9">
        <f t="shared" si="670"/>
        <v>0</v>
      </c>
      <c r="Z174" s="9"/>
      <c r="AA174" s="9"/>
      <c r="AB174" s="9">
        <f t="shared" ref="AB174" si="886">SUM(P174:Z174)</f>
        <v>2</v>
      </c>
      <c r="AC174" s="9">
        <f t="shared" ref="AC174" si="887">M174</f>
        <v>2</v>
      </c>
      <c r="AD174" s="9" t="str">
        <f t="shared" ref="AD174" si="888">IF(AB174=AC174,"Correct",IF(AB174=3,"Correct","Wrong"))</f>
        <v>Correct</v>
      </c>
      <c r="AE174" s="9"/>
      <c r="AF174" s="159" t="str">
        <f>IFERROR(VLOOKUP(Table1[[#This Row],[RespondentID]],'All Data'!$A175:$CN747,81,FALSE),"unknown")</f>
        <v>Female</v>
      </c>
      <c r="AG174" s="159">
        <f>IFERROR(VLOOKUP(Table1[[#This Row],[RespondentID]],'All Data'!$A175:$CN747,82,FALSE),"unknown")</f>
        <v>57</v>
      </c>
      <c r="AH174" s="159" t="str">
        <f>IFERROR(VLOOKUP(Table1[[#This Row],[RespondentID]],'All Data'!$A175:$CN747,83,FALSE),"unknown")</f>
        <v>Suffolk</v>
      </c>
      <c r="AI174" s="159" t="str">
        <f>IFERROR(VLOOKUP(Table1[[#This Row],[RespondentID]],'All Data'!$A175:$CN747,84,FALSE),"unknown")</f>
        <v>Lindenhurst, 11757</v>
      </c>
      <c r="AJ174" s="159" t="str">
        <f>IFERROR(VLOOKUP(Table1[[#This Row],[RespondentID]],'All Data'!$A175:$CN747,85,FALSE),"unknown")</f>
        <v>White/Caucasian</v>
      </c>
      <c r="AK174" s="159" t="str">
        <f>IFERROR(VLOOKUP(Table1[[#This Row],[RespondentID]],'All Data'!$A175:$CN747,86,FALSE),"unknown")</f>
        <v>No</v>
      </c>
      <c r="AL174" s="159" t="str">
        <f>IFERROR(VLOOKUP(Table1[[#This Row],[RespondentID]],'All Data'!$A175:$CN747,87,FALSE),"unknown")</f>
        <v xml:space="preserve">English </v>
      </c>
      <c r="AM174" s="159" t="str">
        <f>IFERROR(VLOOKUP(Table1[[#This Row],[RespondentID]],'All Data'!$A175:$CN747,88,FALSE),"unknown")</f>
        <v>$35,000 to $49,999</v>
      </c>
      <c r="AN174" s="159" t="str">
        <f>IFERROR(VLOOKUP(Table1[[#This Row],[RespondentID]],'All Data'!$A175:$CN747,89,FALSE),"unknown")</f>
        <v>College graduate</v>
      </c>
      <c r="AO174" s="159" t="str">
        <f>IFERROR(VLOOKUP(Table1[[#This Row],[RespondentID]],'All Data'!$A175:$CN747,90,FALSE),"unknown")</f>
        <v>Employed for wages</v>
      </c>
      <c r="AP174" s="159" t="str">
        <f>IFERROR(VLOOKUP(Table1[[#This Row],[RespondentID]],'All Data'!$A175:$CN747,91,FALSE),"unknown")</f>
        <v>Yes</v>
      </c>
      <c r="AQ174" s="159" t="str">
        <f>IFERROR(VLOOKUP(Table1[[#This Row],[RespondentID]],'All Data'!$A175:$CN747,92,FALSE),"unknown")</f>
        <v>Yes</v>
      </c>
    </row>
    <row r="175" spans="1:43" ht="16" x14ac:dyDescent="0.45">
      <c r="A175" s="6">
        <v>7068518050</v>
      </c>
      <c r="B175" s="6"/>
      <c r="C175" s="6"/>
      <c r="D175" s="6" t="s">
        <v>33</v>
      </c>
      <c r="E175" s="6"/>
      <c r="F175" s="6"/>
      <c r="G175" s="6"/>
      <c r="H175" s="6"/>
      <c r="I175" s="6" t="s">
        <v>38</v>
      </c>
      <c r="J175" s="6"/>
      <c r="K175" s="6" t="s">
        <v>40</v>
      </c>
      <c r="L175" s="10"/>
      <c r="M175" s="10">
        <f t="shared" ref="M175" si="889">COUNTA(B175:L175)</f>
        <v>3</v>
      </c>
      <c r="N175" s="10">
        <f t="shared" ref="N175" si="890">3/M175</f>
        <v>1</v>
      </c>
      <c r="O175" s="10"/>
      <c r="P175" s="10">
        <f t="shared" si="661"/>
        <v>0</v>
      </c>
      <c r="Q175" s="10">
        <f t="shared" si="662"/>
        <v>0</v>
      </c>
      <c r="R175" s="10">
        <f t="shared" si="663"/>
        <v>1</v>
      </c>
      <c r="S175" s="10">
        <f t="shared" si="664"/>
        <v>0</v>
      </c>
      <c r="T175" s="10">
        <f t="shared" si="665"/>
        <v>0</v>
      </c>
      <c r="U175" s="10">
        <f t="shared" si="666"/>
        <v>0</v>
      </c>
      <c r="V175" s="34">
        <f t="shared" si="667"/>
        <v>0</v>
      </c>
      <c r="W175" s="10">
        <f t="shared" si="668"/>
        <v>1</v>
      </c>
      <c r="X175" s="10">
        <f t="shared" si="669"/>
        <v>0</v>
      </c>
      <c r="Y175" s="10">
        <f t="shared" si="670"/>
        <v>1</v>
      </c>
      <c r="Z175" s="10"/>
      <c r="AA175" s="10"/>
      <c r="AB175" s="10">
        <f t="shared" ref="AB175" si="891">SUM(P175:Z175)</f>
        <v>3</v>
      </c>
      <c r="AC175" s="10">
        <f t="shared" ref="AC175" si="892">M175</f>
        <v>3</v>
      </c>
      <c r="AD175" s="10" t="str">
        <f t="shared" ref="AD175" si="893">IF(AB175=AC175,"Correct",IF(AB175=3,"Correct","Wrong"))</f>
        <v>Correct</v>
      </c>
      <c r="AE175" s="10"/>
      <c r="AF175" s="159" t="str">
        <f>IFERROR(VLOOKUP(Table1[[#This Row],[RespondentID]],'All Data'!$A176:$CN748,81,FALSE),"unknown")</f>
        <v>Female</v>
      </c>
      <c r="AG175" s="159">
        <f>IFERROR(VLOOKUP(Table1[[#This Row],[RespondentID]],'All Data'!$A176:$CN748,82,FALSE),"unknown")</f>
        <v>55</v>
      </c>
      <c r="AH175" s="159" t="str">
        <f>IFERROR(VLOOKUP(Table1[[#This Row],[RespondentID]],'All Data'!$A176:$CN748,83,FALSE),"unknown")</f>
        <v>Suffolk</v>
      </c>
      <c r="AI175" s="159">
        <f>IFERROR(VLOOKUP(Table1[[#This Row],[RespondentID]],'All Data'!$A176:$CN748,84,FALSE),"unknown")</f>
        <v>0</v>
      </c>
      <c r="AJ175" s="159" t="str">
        <f>IFERROR(VLOOKUP(Table1[[#This Row],[RespondentID]],'All Data'!$A176:$CN748,85,FALSE),"unknown")</f>
        <v>White/Caucasian</v>
      </c>
      <c r="AK175" s="159" t="str">
        <f>IFERROR(VLOOKUP(Table1[[#This Row],[RespondentID]],'All Data'!$A176:$CN748,86,FALSE),"unknown")</f>
        <v>No</v>
      </c>
      <c r="AL175" s="159" t="str">
        <f>IFERROR(VLOOKUP(Table1[[#This Row],[RespondentID]],'All Data'!$A176:$CN748,87,FALSE),"unknown")</f>
        <v xml:space="preserve">English </v>
      </c>
      <c r="AM175" s="159" t="str">
        <f>IFERROR(VLOOKUP(Table1[[#This Row],[RespondentID]],'All Data'!$A176:$CN748,88,FALSE),"unknown")</f>
        <v>$75,000 to $125,000</v>
      </c>
      <c r="AN175" s="159" t="str">
        <f>IFERROR(VLOOKUP(Table1[[#This Row],[RespondentID]],'All Data'!$A176:$CN748,89,FALSE),"unknown")</f>
        <v>High school graduate</v>
      </c>
      <c r="AO175" s="159" t="str">
        <f>IFERROR(VLOOKUP(Table1[[#This Row],[RespondentID]],'All Data'!$A176:$CN748,90,FALSE),"unknown")</f>
        <v>Employed for wages</v>
      </c>
      <c r="AP175" s="159" t="str">
        <f>IFERROR(VLOOKUP(Table1[[#This Row],[RespondentID]],'All Data'!$A176:$CN748,91,FALSE),"unknown")</f>
        <v>Yes</v>
      </c>
      <c r="AQ175" s="159" t="str">
        <f>IFERROR(VLOOKUP(Table1[[#This Row],[RespondentID]],'All Data'!$A176:$CN748,92,FALSE),"unknown")</f>
        <v>Yes</v>
      </c>
    </row>
    <row r="176" spans="1:43" ht="16" x14ac:dyDescent="0.45">
      <c r="A176" s="6">
        <v>7068517884</v>
      </c>
      <c r="B176" s="6"/>
      <c r="C176" s="6"/>
      <c r="D176" s="6"/>
      <c r="E176" s="6"/>
      <c r="F176" s="6"/>
      <c r="G176" s="6"/>
      <c r="H176" s="6"/>
      <c r="I176" s="6"/>
      <c r="J176" s="6"/>
      <c r="K176" s="6"/>
      <c r="L176" s="9"/>
      <c r="M176" s="9">
        <f t="shared" ref="M176" si="894">COUNTA(B176:L176)</f>
        <v>0</v>
      </c>
      <c r="N176" s="9" t="e">
        <f t="shared" ref="N176" si="895">3/M176</f>
        <v>#DIV/0!</v>
      </c>
      <c r="O176" s="9"/>
      <c r="P176" s="9">
        <f t="shared" si="661"/>
        <v>0</v>
      </c>
      <c r="Q176" s="9">
        <f t="shared" si="662"/>
        <v>0</v>
      </c>
      <c r="R176" s="9">
        <f t="shared" si="663"/>
        <v>0</v>
      </c>
      <c r="S176" s="9">
        <f t="shared" si="664"/>
        <v>0</v>
      </c>
      <c r="T176" s="9">
        <f t="shared" si="665"/>
        <v>0</v>
      </c>
      <c r="U176" s="9">
        <f t="shared" si="666"/>
        <v>0</v>
      </c>
      <c r="V176" s="34">
        <f t="shared" si="667"/>
        <v>0</v>
      </c>
      <c r="W176" s="9">
        <f t="shared" si="668"/>
        <v>0</v>
      </c>
      <c r="X176" s="9">
        <f t="shared" si="669"/>
        <v>0</v>
      </c>
      <c r="Y176" s="9">
        <f t="shared" si="670"/>
        <v>0</v>
      </c>
      <c r="Z176" s="9"/>
      <c r="AA176" s="9"/>
      <c r="AB176" s="9">
        <f t="shared" ref="AB176" si="896">SUM(P176:Z176)</f>
        <v>0</v>
      </c>
      <c r="AC176" s="9">
        <f t="shared" ref="AC176" si="897">M176</f>
        <v>0</v>
      </c>
      <c r="AD176" s="9" t="str">
        <f t="shared" ref="AD176" si="898">IF(AB176=AC176,"Correct",IF(AB176=3,"Correct","Wrong"))</f>
        <v>Correct</v>
      </c>
      <c r="AE176" s="9"/>
      <c r="AF176" s="159" t="str">
        <f>IFERROR(VLOOKUP(Table1[[#This Row],[RespondentID]],'All Data'!$A177:$CN749,81,FALSE),"unknown")</f>
        <v>Male</v>
      </c>
      <c r="AG176" s="159">
        <f>IFERROR(VLOOKUP(Table1[[#This Row],[RespondentID]],'All Data'!$A177:$CN749,82,FALSE),"unknown")</f>
        <v>60</v>
      </c>
      <c r="AH176" s="159" t="str">
        <f>IFERROR(VLOOKUP(Table1[[#This Row],[RespondentID]],'All Data'!$A177:$CN749,83,FALSE),"unknown")</f>
        <v>Suffolk</v>
      </c>
      <c r="AI176" s="159" t="str">
        <f>IFERROR(VLOOKUP(Table1[[#This Row],[RespondentID]],'All Data'!$A177:$CN749,84,FALSE),"unknown")</f>
        <v>Islip, 11751</v>
      </c>
      <c r="AJ176" s="159" t="str">
        <f>IFERROR(VLOOKUP(Table1[[#This Row],[RespondentID]],'All Data'!$A177:$CN749,85,FALSE),"unknown")</f>
        <v>White/Caucasian</v>
      </c>
      <c r="AK176" s="159">
        <f>IFERROR(VLOOKUP(Table1[[#This Row],[RespondentID]],'All Data'!$A177:$CN749,86,FALSE),"unknown")</f>
        <v>0</v>
      </c>
      <c r="AL176" s="159" t="str">
        <f>IFERROR(VLOOKUP(Table1[[#This Row],[RespondentID]],'All Data'!$A177:$CN749,87,FALSE),"unknown")</f>
        <v xml:space="preserve">English </v>
      </c>
      <c r="AM176" s="159">
        <f>IFERROR(VLOOKUP(Table1[[#This Row],[RespondentID]],'All Data'!$A177:$CN749,88,FALSE),"unknown")</f>
        <v>0</v>
      </c>
      <c r="AN176" s="159" t="str">
        <f>IFERROR(VLOOKUP(Table1[[#This Row],[RespondentID]],'All Data'!$A177:$CN749,89,FALSE),"unknown")</f>
        <v>Some college</v>
      </c>
      <c r="AO176" s="159" t="str">
        <f>IFERROR(VLOOKUP(Table1[[#This Row],[RespondentID]],'All Data'!$A177:$CN749,90,FALSE),"unknown")</f>
        <v>Employed for wages</v>
      </c>
      <c r="AP176" s="159" t="str">
        <f>IFERROR(VLOOKUP(Table1[[#This Row],[RespondentID]],'All Data'!$A177:$CN749,91,FALSE),"unknown")</f>
        <v>Yes</v>
      </c>
      <c r="AQ176" s="159" t="str">
        <f>IFERROR(VLOOKUP(Table1[[#This Row],[RespondentID]],'All Data'!$A177:$CN749,92,FALSE),"unknown")</f>
        <v>Yes</v>
      </c>
    </row>
    <row r="177" spans="1:43" ht="16" x14ac:dyDescent="0.45">
      <c r="A177" s="6">
        <v>7068517759</v>
      </c>
      <c r="B177" s="6"/>
      <c r="C177" s="6"/>
      <c r="D177" s="6"/>
      <c r="E177" s="6"/>
      <c r="F177" s="6"/>
      <c r="G177" s="6"/>
      <c r="H177" s="6"/>
      <c r="I177" s="6"/>
      <c r="J177" s="6"/>
      <c r="K177" s="6"/>
      <c r="L177" s="10"/>
      <c r="M177" s="10">
        <f t="shared" ref="M177" si="899">COUNTA(B177:L177)</f>
        <v>0</v>
      </c>
      <c r="N177" s="10" t="e">
        <f t="shared" ref="N177" si="900">3/M177</f>
        <v>#DIV/0!</v>
      </c>
      <c r="O177" s="10"/>
      <c r="P177" s="10">
        <f t="shared" si="661"/>
        <v>0</v>
      </c>
      <c r="Q177" s="10">
        <f t="shared" si="662"/>
        <v>0</v>
      </c>
      <c r="R177" s="10">
        <f t="shared" si="663"/>
        <v>0</v>
      </c>
      <c r="S177" s="10">
        <f t="shared" si="664"/>
        <v>0</v>
      </c>
      <c r="T177" s="10">
        <f t="shared" si="665"/>
        <v>0</v>
      </c>
      <c r="U177" s="10">
        <f t="shared" si="666"/>
        <v>0</v>
      </c>
      <c r="V177" s="34">
        <f t="shared" si="667"/>
        <v>0</v>
      </c>
      <c r="W177" s="10">
        <f t="shared" si="668"/>
        <v>0</v>
      </c>
      <c r="X177" s="10">
        <f t="shared" si="669"/>
        <v>0</v>
      </c>
      <c r="Y177" s="10">
        <f t="shared" si="670"/>
        <v>0</v>
      </c>
      <c r="Z177" s="10"/>
      <c r="AA177" s="10"/>
      <c r="AB177" s="10">
        <f t="shared" ref="AB177" si="901">SUM(P177:Z177)</f>
        <v>0</v>
      </c>
      <c r="AC177" s="10">
        <f t="shared" ref="AC177" si="902">M177</f>
        <v>0</v>
      </c>
      <c r="AD177" s="10" t="str">
        <f t="shared" ref="AD177" si="903">IF(AB177=AC177,"Correct",IF(AB177=3,"Correct","Wrong"))</f>
        <v>Correct</v>
      </c>
      <c r="AE177" s="10"/>
      <c r="AF177" s="159" t="str">
        <f>IFERROR(VLOOKUP(Table1[[#This Row],[RespondentID]],'All Data'!$A178:$CN750,81,FALSE),"unknown")</f>
        <v>Male</v>
      </c>
      <c r="AG177" s="159">
        <f>IFERROR(VLOOKUP(Table1[[#This Row],[RespondentID]],'All Data'!$A178:$CN750,82,FALSE),"unknown")</f>
        <v>51</v>
      </c>
      <c r="AH177" s="159" t="str">
        <f>IFERROR(VLOOKUP(Table1[[#This Row],[RespondentID]],'All Data'!$A178:$CN750,83,FALSE),"unknown")</f>
        <v>Nassau</v>
      </c>
      <c r="AI177" s="159" t="str">
        <f>IFERROR(VLOOKUP(Table1[[#This Row],[RespondentID]],'All Data'!$A178:$CN750,84,FALSE),"unknown")</f>
        <v>Franklin Square, 11010</v>
      </c>
      <c r="AJ177" s="159" t="str">
        <f>IFERROR(VLOOKUP(Table1[[#This Row],[RespondentID]],'All Data'!$A178:$CN750,85,FALSE),"unknown")</f>
        <v>White/Caucasian</v>
      </c>
      <c r="AK177" s="159" t="str">
        <f>IFERROR(VLOOKUP(Table1[[#This Row],[RespondentID]],'All Data'!$A178:$CN750,86,FALSE),"unknown")</f>
        <v>No</v>
      </c>
      <c r="AL177" s="159" t="str">
        <f>IFERROR(VLOOKUP(Table1[[#This Row],[RespondentID]],'All Data'!$A178:$CN750,87,FALSE),"unknown")</f>
        <v xml:space="preserve">English </v>
      </c>
      <c r="AM177" s="159" t="str">
        <f>IFERROR(VLOOKUP(Table1[[#This Row],[RespondentID]],'All Data'!$A178:$CN750,88,FALSE),"unknown")</f>
        <v>Over $125,000</v>
      </c>
      <c r="AN177" s="159" t="str">
        <f>IFERROR(VLOOKUP(Table1[[#This Row],[RespondentID]],'All Data'!$A178:$CN750,89,FALSE),"unknown")</f>
        <v>High school graduate</v>
      </c>
      <c r="AO177" s="159" t="str">
        <f>IFERROR(VLOOKUP(Table1[[#This Row],[RespondentID]],'All Data'!$A178:$CN750,90,FALSE),"unknown")</f>
        <v>Employed for wages</v>
      </c>
      <c r="AP177" s="159" t="str">
        <f>IFERROR(VLOOKUP(Table1[[#This Row],[RespondentID]],'All Data'!$A178:$CN750,91,FALSE),"unknown")</f>
        <v>Yes</v>
      </c>
      <c r="AQ177" s="159" t="str">
        <f>IFERROR(VLOOKUP(Table1[[#This Row],[RespondentID]],'All Data'!$A178:$CN750,92,FALSE),"unknown")</f>
        <v>Yes</v>
      </c>
    </row>
    <row r="178" spans="1:43" ht="16" x14ac:dyDescent="0.45">
      <c r="A178" s="6">
        <v>7068517636</v>
      </c>
      <c r="B178" s="6"/>
      <c r="C178" s="6"/>
      <c r="D178" s="6" t="s">
        <v>33</v>
      </c>
      <c r="E178" s="6"/>
      <c r="F178" s="6"/>
      <c r="G178" s="6"/>
      <c r="H178" s="6"/>
      <c r="I178" s="6"/>
      <c r="J178" s="6"/>
      <c r="K178" s="6" t="s">
        <v>40</v>
      </c>
      <c r="L178" s="9"/>
      <c r="M178" s="9">
        <f t="shared" ref="M178" si="904">COUNTA(B178:L178)</f>
        <v>2</v>
      </c>
      <c r="N178" s="9">
        <f t="shared" ref="N178" si="905">3/M178</f>
        <v>1.5</v>
      </c>
      <c r="O178" s="9"/>
      <c r="P178" s="9">
        <f t="shared" si="661"/>
        <v>0</v>
      </c>
      <c r="Q178" s="9">
        <f t="shared" si="662"/>
        <v>0</v>
      </c>
      <c r="R178" s="9">
        <f t="shared" si="663"/>
        <v>1</v>
      </c>
      <c r="S178" s="9">
        <f t="shared" si="664"/>
        <v>0</v>
      </c>
      <c r="T178" s="9">
        <f t="shared" si="665"/>
        <v>0</v>
      </c>
      <c r="U178" s="9">
        <f t="shared" si="666"/>
        <v>0</v>
      </c>
      <c r="V178" s="34">
        <f t="shared" si="667"/>
        <v>0</v>
      </c>
      <c r="W178" s="9">
        <f t="shared" si="668"/>
        <v>0</v>
      </c>
      <c r="X178" s="9">
        <f t="shared" si="669"/>
        <v>0</v>
      </c>
      <c r="Y178" s="9">
        <f t="shared" si="670"/>
        <v>1</v>
      </c>
      <c r="Z178" s="9"/>
      <c r="AA178" s="9"/>
      <c r="AB178" s="9">
        <f t="shared" ref="AB178" si="906">SUM(P178:Z178)</f>
        <v>2</v>
      </c>
      <c r="AC178" s="9">
        <f t="shared" ref="AC178" si="907">M178</f>
        <v>2</v>
      </c>
      <c r="AD178" s="9" t="str">
        <f t="shared" ref="AD178" si="908">IF(AB178=AC178,"Correct",IF(AB178=3,"Correct","Wrong"))</f>
        <v>Correct</v>
      </c>
      <c r="AE178" s="9"/>
      <c r="AF178" s="159" t="str">
        <f>IFERROR(VLOOKUP(Table1[[#This Row],[RespondentID]],'All Data'!$A179:$CN751,81,FALSE),"unknown")</f>
        <v>Female</v>
      </c>
      <c r="AG178" s="159">
        <f>IFERROR(VLOOKUP(Table1[[#This Row],[RespondentID]],'All Data'!$A179:$CN751,82,FALSE),"unknown")</f>
        <v>40</v>
      </c>
      <c r="AH178" s="159" t="str">
        <f>IFERROR(VLOOKUP(Table1[[#This Row],[RespondentID]],'All Data'!$A179:$CN751,83,FALSE),"unknown")</f>
        <v>Nassau</v>
      </c>
      <c r="AI178" s="159" t="str">
        <f>IFERROR(VLOOKUP(Table1[[#This Row],[RespondentID]],'All Data'!$A179:$CN751,84,FALSE),"unknown")</f>
        <v>East Meadow, 11554</v>
      </c>
      <c r="AJ178" s="159" t="str">
        <f>IFERROR(VLOOKUP(Table1[[#This Row],[RespondentID]],'All Data'!$A179:$CN751,85,FALSE),"unknown")</f>
        <v>White/Caucasian</v>
      </c>
      <c r="AK178" s="159" t="str">
        <f>IFERROR(VLOOKUP(Table1[[#This Row],[RespondentID]],'All Data'!$A179:$CN751,86,FALSE),"unknown")</f>
        <v>No</v>
      </c>
      <c r="AL178" s="159" t="str">
        <f>IFERROR(VLOOKUP(Table1[[#This Row],[RespondentID]],'All Data'!$A179:$CN751,87,FALSE),"unknown")</f>
        <v xml:space="preserve">English </v>
      </c>
      <c r="AM178" s="159" t="str">
        <f>IFERROR(VLOOKUP(Table1[[#This Row],[RespondentID]],'All Data'!$A179:$CN751,88,FALSE),"unknown")</f>
        <v>Over $125,000</v>
      </c>
      <c r="AN178" s="159" t="str">
        <f>IFERROR(VLOOKUP(Table1[[#This Row],[RespondentID]],'All Data'!$A179:$CN751,89,FALSE),"unknown")</f>
        <v>Technical school</v>
      </c>
      <c r="AO178" s="159" t="str">
        <f>IFERROR(VLOOKUP(Table1[[#This Row],[RespondentID]],'All Data'!$A179:$CN751,90,FALSE),"unknown")</f>
        <v>Employed for wages</v>
      </c>
      <c r="AP178" s="159" t="str">
        <f>IFERROR(VLOOKUP(Table1[[#This Row],[RespondentID]],'All Data'!$A179:$CN751,91,FALSE),"unknown")</f>
        <v>Yes</v>
      </c>
      <c r="AQ178" s="159" t="str">
        <f>IFERROR(VLOOKUP(Table1[[#This Row],[RespondentID]],'All Data'!$A179:$CN751,92,FALSE),"unknown")</f>
        <v>Yes</v>
      </c>
    </row>
    <row r="179" spans="1:43" ht="16" x14ac:dyDescent="0.45">
      <c r="A179" s="6">
        <v>7068517529</v>
      </c>
      <c r="B179" s="6"/>
      <c r="C179" s="6"/>
      <c r="D179" s="6"/>
      <c r="E179" s="6"/>
      <c r="F179" s="6"/>
      <c r="G179" s="6" t="s">
        <v>36</v>
      </c>
      <c r="H179" s="6"/>
      <c r="I179" s="6"/>
      <c r="J179" s="6"/>
      <c r="K179" s="6"/>
      <c r="L179" s="10"/>
      <c r="M179" s="10">
        <f t="shared" ref="M179" si="909">COUNTA(B179:L179)</f>
        <v>1</v>
      </c>
      <c r="N179" s="10">
        <f t="shared" ref="N179" si="910">3/M179</f>
        <v>3</v>
      </c>
      <c r="O179" s="10"/>
      <c r="P179" s="10">
        <f t="shared" si="661"/>
        <v>0</v>
      </c>
      <c r="Q179" s="10">
        <f t="shared" si="662"/>
        <v>0</v>
      </c>
      <c r="R179" s="10">
        <f t="shared" si="663"/>
        <v>0</v>
      </c>
      <c r="S179" s="10">
        <f t="shared" si="664"/>
        <v>0</v>
      </c>
      <c r="T179" s="10">
        <f t="shared" si="665"/>
        <v>0</v>
      </c>
      <c r="U179" s="10">
        <f t="shared" si="666"/>
        <v>1</v>
      </c>
      <c r="V179" s="34">
        <f t="shared" si="667"/>
        <v>0</v>
      </c>
      <c r="W179" s="10">
        <f t="shared" si="668"/>
        <v>0</v>
      </c>
      <c r="X179" s="10">
        <f t="shared" si="669"/>
        <v>0</v>
      </c>
      <c r="Y179" s="10">
        <f t="shared" si="670"/>
        <v>0</v>
      </c>
      <c r="Z179" s="10"/>
      <c r="AA179" s="10"/>
      <c r="AB179" s="10">
        <f t="shared" ref="AB179" si="911">SUM(P179:Z179)</f>
        <v>1</v>
      </c>
      <c r="AC179" s="10">
        <f t="shared" ref="AC179" si="912">M179</f>
        <v>1</v>
      </c>
      <c r="AD179" s="10" t="str">
        <f t="shared" ref="AD179" si="913">IF(AB179=AC179,"Correct",IF(AB179=3,"Correct","Wrong"))</f>
        <v>Correct</v>
      </c>
      <c r="AE179" s="10"/>
      <c r="AF179" s="159" t="str">
        <f>IFERROR(VLOOKUP(Table1[[#This Row],[RespondentID]],'All Data'!$A180:$CN752,81,FALSE),"unknown")</f>
        <v>Female</v>
      </c>
      <c r="AG179" s="159">
        <f>IFERROR(VLOOKUP(Table1[[#This Row],[RespondentID]],'All Data'!$A180:$CN752,82,FALSE),"unknown")</f>
        <v>47</v>
      </c>
      <c r="AH179" s="159" t="str">
        <f>IFERROR(VLOOKUP(Table1[[#This Row],[RespondentID]],'All Data'!$A180:$CN752,83,FALSE),"unknown")</f>
        <v>Nassau</v>
      </c>
      <c r="AI179" s="159" t="str">
        <f>IFERROR(VLOOKUP(Table1[[#This Row],[RespondentID]],'All Data'!$A180:$CN752,84,FALSE),"unknown")</f>
        <v>Westbury, 11590</v>
      </c>
      <c r="AJ179" s="159" t="str">
        <f>IFERROR(VLOOKUP(Table1[[#This Row],[RespondentID]],'All Data'!$A180:$CN752,85,FALSE),"unknown")</f>
        <v>White/Caucasian</v>
      </c>
      <c r="AK179" s="159" t="str">
        <f>IFERROR(VLOOKUP(Table1[[#This Row],[RespondentID]],'All Data'!$A180:$CN752,86,FALSE),"unknown")</f>
        <v>No</v>
      </c>
      <c r="AL179" s="159" t="str">
        <f>IFERROR(VLOOKUP(Table1[[#This Row],[RespondentID]],'All Data'!$A180:$CN752,87,FALSE),"unknown")</f>
        <v xml:space="preserve">English </v>
      </c>
      <c r="AM179" s="159">
        <f>IFERROR(VLOOKUP(Table1[[#This Row],[RespondentID]],'All Data'!$A180:$CN752,88,FALSE),"unknown")</f>
        <v>0</v>
      </c>
      <c r="AN179" s="159" t="str">
        <f>IFERROR(VLOOKUP(Table1[[#This Row],[RespondentID]],'All Data'!$A180:$CN752,89,FALSE),"unknown")</f>
        <v>College graduate</v>
      </c>
      <c r="AO179" s="159" t="str">
        <f>IFERROR(VLOOKUP(Table1[[#This Row],[RespondentID]],'All Data'!$A180:$CN752,90,FALSE),"unknown")</f>
        <v>Employed for wages</v>
      </c>
      <c r="AP179" s="159" t="str">
        <f>IFERROR(VLOOKUP(Table1[[#This Row],[RespondentID]],'All Data'!$A180:$CN752,91,FALSE),"unknown")</f>
        <v>Yes</v>
      </c>
      <c r="AQ179" s="159" t="str">
        <f>IFERROR(VLOOKUP(Table1[[#This Row],[RespondentID]],'All Data'!$A180:$CN752,92,FALSE),"unknown")</f>
        <v>Yes</v>
      </c>
    </row>
    <row r="180" spans="1:43" ht="16" x14ac:dyDescent="0.45">
      <c r="A180" s="6">
        <v>7068517418</v>
      </c>
      <c r="B180" s="6"/>
      <c r="C180" s="6"/>
      <c r="D180" s="6"/>
      <c r="E180" s="6"/>
      <c r="F180" s="6"/>
      <c r="G180" s="6"/>
      <c r="H180" s="6"/>
      <c r="I180" s="6" t="s">
        <v>38</v>
      </c>
      <c r="J180" s="6"/>
      <c r="K180" s="6" t="s">
        <v>40</v>
      </c>
      <c r="L180" s="9"/>
      <c r="M180" s="9">
        <f t="shared" ref="M180" si="914">COUNTA(B180:L180)</f>
        <v>2</v>
      </c>
      <c r="N180" s="9">
        <f t="shared" ref="N180" si="915">3/M180</f>
        <v>1.5</v>
      </c>
      <c r="O180" s="9"/>
      <c r="P180" s="9">
        <f t="shared" si="661"/>
        <v>0</v>
      </c>
      <c r="Q180" s="9">
        <f t="shared" si="662"/>
        <v>0</v>
      </c>
      <c r="R180" s="9">
        <f t="shared" si="663"/>
        <v>0</v>
      </c>
      <c r="S180" s="9">
        <f t="shared" si="664"/>
        <v>0</v>
      </c>
      <c r="T180" s="9">
        <f t="shared" si="665"/>
        <v>0</v>
      </c>
      <c r="U180" s="9">
        <f t="shared" si="666"/>
        <v>0</v>
      </c>
      <c r="V180" s="34">
        <f t="shared" si="667"/>
        <v>0</v>
      </c>
      <c r="W180" s="9">
        <f t="shared" si="668"/>
        <v>1</v>
      </c>
      <c r="X180" s="9">
        <f t="shared" si="669"/>
        <v>0</v>
      </c>
      <c r="Y180" s="9">
        <f t="shared" si="670"/>
        <v>1</v>
      </c>
      <c r="Z180" s="9"/>
      <c r="AA180" s="9"/>
      <c r="AB180" s="9">
        <f t="shared" ref="AB180" si="916">SUM(P180:Z180)</f>
        <v>2</v>
      </c>
      <c r="AC180" s="9">
        <f t="shared" ref="AC180" si="917">M180</f>
        <v>2</v>
      </c>
      <c r="AD180" s="9" t="str">
        <f t="shared" ref="AD180" si="918">IF(AB180=AC180,"Correct",IF(AB180=3,"Correct","Wrong"))</f>
        <v>Correct</v>
      </c>
      <c r="AE180" s="9"/>
      <c r="AF180" s="159" t="str">
        <f>IFERROR(VLOOKUP(Table1[[#This Row],[RespondentID]],'All Data'!$A181:$CN753,81,FALSE),"unknown")</f>
        <v>Female</v>
      </c>
      <c r="AG180" s="159">
        <f>IFERROR(VLOOKUP(Table1[[#This Row],[RespondentID]],'All Data'!$A181:$CN753,82,FALSE),"unknown")</f>
        <v>51</v>
      </c>
      <c r="AH180" s="159" t="str">
        <f>IFERROR(VLOOKUP(Table1[[#This Row],[RespondentID]],'All Data'!$A181:$CN753,83,FALSE),"unknown")</f>
        <v>Nassau</v>
      </c>
      <c r="AI180" s="159" t="str">
        <f>IFERROR(VLOOKUP(Table1[[#This Row],[RespondentID]],'All Data'!$A181:$CN753,84,FALSE),"unknown")</f>
        <v>Rockville Centre, 11570</v>
      </c>
      <c r="AJ180" s="159" t="str">
        <f>IFERROR(VLOOKUP(Table1[[#This Row],[RespondentID]],'All Data'!$A181:$CN753,85,FALSE),"unknown")</f>
        <v>White/Caucasian</v>
      </c>
      <c r="AK180" s="159" t="str">
        <f>IFERROR(VLOOKUP(Table1[[#This Row],[RespondentID]],'All Data'!$A181:$CN753,86,FALSE),"unknown")</f>
        <v>No</v>
      </c>
      <c r="AL180" s="159" t="str">
        <f>IFERROR(VLOOKUP(Table1[[#This Row],[RespondentID]],'All Data'!$A181:$CN753,87,FALSE),"unknown")</f>
        <v xml:space="preserve">English </v>
      </c>
      <c r="AM180" s="159">
        <f>IFERROR(VLOOKUP(Table1[[#This Row],[RespondentID]],'All Data'!$A181:$CN753,88,FALSE),"unknown")</f>
        <v>0</v>
      </c>
      <c r="AN180" s="159" t="str">
        <f>IFERROR(VLOOKUP(Table1[[#This Row],[RespondentID]],'All Data'!$A181:$CN753,89,FALSE),"unknown")</f>
        <v>High school graduate</v>
      </c>
      <c r="AO180" s="159" t="str">
        <f>IFERROR(VLOOKUP(Table1[[#This Row],[RespondentID]],'All Data'!$A181:$CN753,90,FALSE),"unknown")</f>
        <v>Employed for wages</v>
      </c>
      <c r="AP180" s="159" t="str">
        <f>IFERROR(VLOOKUP(Table1[[#This Row],[RespondentID]],'All Data'!$A181:$CN753,91,FALSE),"unknown")</f>
        <v>Yes</v>
      </c>
      <c r="AQ180" s="159" t="str">
        <f>IFERROR(VLOOKUP(Table1[[#This Row],[RespondentID]],'All Data'!$A181:$CN753,92,FALSE),"unknown")</f>
        <v>Yes</v>
      </c>
    </row>
    <row r="181" spans="1:43" ht="16" x14ac:dyDescent="0.45">
      <c r="A181" s="6">
        <v>7068517280</v>
      </c>
      <c r="B181" s="6"/>
      <c r="C181" s="6"/>
      <c r="D181" s="6"/>
      <c r="E181" s="6"/>
      <c r="F181" s="6"/>
      <c r="G181" s="6"/>
      <c r="H181" s="6"/>
      <c r="I181" s="6"/>
      <c r="J181" s="6"/>
      <c r="K181" s="6"/>
      <c r="L181" s="10"/>
      <c r="M181" s="10">
        <f t="shared" ref="M181" si="919">COUNTA(B181:L181)</f>
        <v>0</v>
      </c>
      <c r="N181" s="10" t="e">
        <f t="shared" ref="N181" si="920">3/M181</f>
        <v>#DIV/0!</v>
      </c>
      <c r="O181" s="10"/>
      <c r="P181" s="10">
        <f t="shared" si="661"/>
        <v>0</v>
      </c>
      <c r="Q181" s="10">
        <f t="shared" si="662"/>
        <v>0</v>
      </c>
      <c r="R181" s="10">
        <f t="shared" si="663"/>
        <v>0</v>
      </c>
      <c r="S181" s="10">
        <f t="shared" si="664"/>
        <v>0</v>
      </c>
      <c r="T181" s="10">
        <f t="shared" si="665"/>
        <v>0</v>
      </c>
      <c r="U181" s="10">
        <f t="shared" si="666"/>
        <v>0</v>
      </c>
      <c r="V181" s="34">
        <f t="shared" si="667"/>
        <v>0</v>
      </c>
      <c r="W181" s="10">
        <f t="shared" si="668"/>
        <v>0</v>
      </c>
      <c r="X181" s="10">
        <f t="shared" si="669"/>
        <v>0</v>
      </c>
      <c r="Y181" s="10">
        <f t="shared" si="670"/>
        <v>0</v>
      </c>
      <c r="Z181" s="10"/>
      <c r="AA181" s="10"/>
      <c r="AB181" s="10">
        <f t="shared" ref="AB181" si="921">SUM(P181:Z181)</f>
        <v>0</v>
      </c>
      <c r="AC181" s="10">
        <f t="shared" ref="AC181" si="922">M181</f>
        <v>0</v>
      </c>
      <c r="AD181" s="10" t="str">
        <f t="shared" ref="AD181" si="923">IF(AB181=AC181,"Correct",IF(AB181=3,"Correct","Wrong"))</f>
        <v>Correct</v>
      </c>
      <c r="AE181" s="10"/>
      <c r="AF181" s="159" t="str">
        <f>IFERROR(VLOOKUP(Table1[[#This Row],[RespondentID]],'All Data'!$A182:$CN754,81,FALSE),"unknown")</f>
        <v>Female</v>
      </c>
      <c r="AG181" s="159">
        <f>IFERROR(VLOOKUP(Table1[[#This Row],[RespondentID]],'All Data'!$A182:$CN754,82,FALSE),"unknown")</f>
        <v>89</v>
      </c>
      <c r="AH181" s="159" t="str">
        <f>IFERROR(VLOOKUP(Table1[[#This Row],[RespondentID]],'All Data'!$A182:$CN754,83,FALSE),"unknown")</f>
        <v>Nassau</v>
      </c>
      <c r="AI181" s="159" t="str">
        <f>IFERROR(VLOOKUP(Table1[[#This Row],[RespondentID]],'All Data'!$A182:$CN754,84,FALSE),"unknown")</f>
        <v>Lakeview, 11552</v>
      </c>
      <c r="AJ181" s="159" t="str">
        <f>IFERROR(VLOOKUP(Table1[[#This Row],[RespondentID]],'All Data'!$A182:$CN754,85,FALSE),"unknown")</f>
        <v>White/Caucasian</v>
      </c>
      <c r="AK181" s="159" t="str">
        <f>IFERROR(VLOOKUP(Table1[[#This Row],[RespondentID]],'All Data'!$A182:$CN754,86,FALSE),"unknown")</f>
        <v>No</v>
      </c>
      <c r="AL181" s="159" t="str">
        <f>IFERROR(VLOOKUP(Table1[[#This Row],[RespondentID]],'All Data'!$A182:$CN754,87,FALSE),"unknown")</f>
        <v xml:space="preserve">English </v>
      </c>
      <c r="AM181" s="159">
        <f>IFERROR(VLOOKUP(Table1[[#This Row],[RespondentID]],'All Data'!$A182:$CN754,88,FALSE),"unknown")</f>
        <v>0</v>
      </c>
      <c r="AN181" s="159" t="str">
        <f>IFERROR(VLOOKUP(Table1[[#This Row],[RespondentID]],'All Data'!$A182:$CN754,89,FALSE),"unknown")</f>
        <v>High school graduate</v>
      </c>
      <c r="AO181" s="159" t="str">
        <f>IFERROR(VLOOKUP(Table1[[#This Row],[RespondentID]],'All Data'!$A182:$CN754,90,FALSE),"unknown")</f>
        <v>Retired</v>
      </c>
      <c r="AP181" s="159" t="str">
        <f>IFERROR(VLOOKUP(Table1[[#This Row],[RespondentID]],'All Data'!$A182:$CN754,91,FALSE),"unknown")</f>
        <v>Yes</v>
      </c>
      <c r="AQ181" s="159" t="str">
        <f>IFERROR(VLOOKUP(Table1[[#This Row],[RespondentID]],'All Data'!$A182:$CN754,92,FALSE),"unknown")</f>
        <v>No</v>
      </c>
    </row>
    <row r="182" spans="1:43" ht="16" x14ac:dyDescent="0.45">
      <c r="A182" s="6">
        <v>7068517167</v>
      </c>
      <c r="B182" s="6"/>
      <c r="C182" s="6"/>
      <c r="D182" s="6"/>
      <c r="E182" s="6"/>
      <c r="F182" s="6"/>
      <c r="G182" s="6"/>
      <c r="H182" s="6"/>
      <c r="I182" s="6"/>
      <c r="J182" s="6"/>
      <c r="K182" s="6"/>
      <c r="L182" s="9"/>
      <c r="M182" s="9">
        <f t="shared" ref="M182" si="924">COUNTA(B182:L182)</f>
        <v>0</v>
      </c>
      <c r="N182" s="9" t="e">
        <f t="shared" ref="N182" si="925">3/M182</f>
        <v>#DIV/0!</v>
      </c>
      <c r="O182" s="9"/>
      <c r="P182" s="9">
        <f t="shared" si="661"/>
        <v>0</v>
      </c>
      <c r="Q182" s="9">
        <f t="shared" si="662"/>
        <v>0</v>
      </c>
      <c r="R182" s="9">
        <f t="shared" si="663"/>
        <v>0</v>
      </c>
      <c r="S182" s="9">
        <f t="shared" si="664"/>
        <v>0</v>
      </c>
      <c r="T182" s="9">
        <f t="shared" si="665"/>
        <v>0</v>
      </c>
      <c r="U182" s="9">
        <f t="shared" si="666"/>
        <v>0</v>
      </c>
      <c r="V182" s="34">
        <f t="shared" si="667"/>
        <v>0</v>
      </c>
      <c r="W182" s="9">
        <f t="shared" si="668"/>
        <v>0</v>
      </c>
      <c r="X182" s="9">
        <f t="shared" si="669"/>
        <v>0</v>
      </c>
      <c r="Y182" s="9">
        <f t="shared" si="670"/>
        <v>0</v>
      </c>
      <c r="Z182" s="9"/>
      <c r="AA182" s="9"/>
      <c r="AB182" s="9">
        <f t="shared" ref="AB182" si="926">SUM(P182:Z182)</f>
        <v>0</v>
      </c>
      <c r="AC182" s="9">
        <f t="shared" ref="AC182" si="927">M182</f>
        <v>0</v>
      </c>
      <c r="AD182" s="9" t="str">
        <f t="shared" ref="AD182" si="928">IF(AB182=AC182,"Correct",IF(AB182=3,"Correct","Wrong"))</f>
        <v>Correct</v>
      </c>
      <c r="AE182" s="9"/>
      <c r="AF182" s="159" t="str">
        <f>IFERROR(VLOOKUP(Table1[[#This Row],[RespondentID]],'All Data'!$A183:$CN755,81,FALSE),"unknown")</f>
        <v>Female</v>
      </c>
      <c r="AG182" s="159">
        <f>IFERROR(VLOOKUP(Table1[[#This Row],[RespondentID]],'All Data'!$A183:$CN755,82,FALSE),"unknown")</f>
        <v>69</v>
      </c>
      <c r="AH182" s="159" t="str">
        <f>IFERROR(VLOOKUP(Table1[[#This Row],[RespondentID]],'All Data'!$A183:$CN755,83,FALSE),"unknown")</f>
        <v>Nassau</v>
      </c>
      <c r="AI182" s="159" t="str">
        <f>IFERROR(VLOOKUP(Table1[[#This Row],[RespondentID]],'All Data'!$A183:$CN755,84,FALSE),"unknown")</f>
        <v>East Rockaway, 11518</v>
      </c>
      <c r="AJ182" s="159">
        <f>IFERROR(VLOOKUP(Table1[[#This Row],[RespondentID]],'All Data'!$A183:$CN755,85,FALSE),"unknown")</f>
        <v>0</v>
      </c>
      <c r="AK182" s="159">
        <f>IFERROR(VLOOKUP(Table1[[#This Row],[RespondentID]],'All Data'!$A183:$CN755,86,FALSE),"unknown")</f>
        <v>0</v>
      </c>
      <c r="AL182" s="159" t="str">
        <f>IFERROR(VLOOKUP(Table1[[#This Row],[RespondentID]],'All Data'!$A183:$CN755,87,FALSE),"unknown")</f>
        <v xml:space="preserve"> </v>
      </c>
      <c r="AM182" s="159">
        <f>IFERROR(VLOOKUP(Table1[[#This Row],[RespondentID]],'All Data'!$A183:$CN755,88,FALSE),"unknown")</f>
        <v>0</v>
      </c>
      <c r="AN182" s="159" t="str">
        <f>IFERROR(VLOOKUP(Table1[[#This Row],[RespondentID]],'All Data'!$A183:$CN755,89,FALSE),"unknown")</f>
        <v>High school graduate</v>
      </c>
      <c r="AO182" s="159" t="str">
        <f>IFERROR(VLOOKUP(Table1[[#This Row],[RespondentID]],'All Data'!$A183:$CN755,90,FALSE),"unknown")</f>
        <v>Retired</v>
      </c>
      <c r="AP182" s="159" t="str">
        <f>IFERROR(VLOOKUP(Table1[[#This Row],[RespondentID]],'All Data'!$A183:$CN755,91,FALSE),"unknown")</f>
        <v>Yes</v>
      </c>
      <c r="AQ182" s="159" t="str">
        <f>IFERROR(VLOOKUP(Table1[[#This Row],[RespondentID]],'All Data'!$A183:$CN755,92,FALSE),"unknown")</f>
        <v>No</v>
      </c>
    </row>
    <row r="183" spans="1:43" ht="16" x14ac:dyDescent="0.45">
      <c r="A183" s="6">
        <v>7068517045</v>
      </c>
      <c r="B183" s="6"/>
      <c r="C183" s="6"/>
      <c r="D183" s="6"/>
      <c r="E183" s="6"/>
      <c r="F183" s="6"/>
      <c r="G183" s="6"/>
      <c r="H183" s="6"/>
      <c r="I183" s="6"/>
      <c r="J183" s="6"/>
      <c r="K183" s="6"/>
      <c r="L183" s="10"/>
      <c r="M183" s="10">
        <f t="shared" ref="M183" si="929">COUNTA(B183:L183)</f>
        <v>0</v>
      </c>
      <c r="N183" s="10" t="e">
        <f t="shared" ref="N183" si="930">3/M183</f>
        <v>#DIV/0!</v>
      </c>
      <c r="O183" s="10"/>
      <c r="P183" s="10">
        <f t="shared" si="661"/>
        <v>0</v>
      </c>
      <c r="Q183" s="10">
        <f t="shared" si="662"/>
        <v>0</v>
      </c>
      <c r="R183" s="10">
        <f t="shared" si="663"/>
        <v>0</v>
      </c>
      <c r="S183" s="10">
        <f t="shared" si="664"/>
        <v>0</v>
      </c>
      <c r="T183" s="10">
        <f t="shared" si="665"/>
        <v>0</v>
      </c>
      <c r="U183" s="10">
        <f t="shared" si="666"/>
        <v>0</v>
      </c>
      <c r="V183" s="34">
        <f t="shared" si="667"/>
        <v>0</v>
      </c>
      <c r="W183" s="10">
        <f t="shared" si="668"/>
        <v>0</v>
      </c>
      <c r="X183" s="10">
        <f t="shared" si="669"/>
        <v>0</v>
      </c>
      <c r="Y183" s="10">
        <f t="shared" si="670"/>
        <v>0</v>
      </c>
      <c r="Z183" s="10"/>
      <c r="AA183" s="10"/>
      <c r="AB183" s="10">
        <f t="shared" ref="AB183" si="931">SUM(P183:Z183)</f>
        <v>0</v>
      </c>
      <c r="AC183" s="10">
        <f t="shared" ref="AC183" si="932">M183</f>
        <v>0</v>
      </c>
      <c r="AD183" s="10" t="str">
        <f t="shared" ref="AD183" si="933">IF(AB183=AC183,"Correct",IF(AB183=3,"Correct","Wrong"))</f>
        <v>Correct</v>
      </c>
      <c r="AE183" s="10"/>
      <c r="AF183" s="159" t="str">
        <f>IFERROR(VLOOKUP(Table1[[#This Row],[RespondentID]],'All Data'!$A184:$CN756,81,FALSE),"unknown")</f>
        <v>Male</v>
      </c>
      <c r="AG183" s="159">
        <f>IFERROR(VLOOKUP(Table1[[#This Row],[RespondentID]],'All Data'!$A184:$CN756,82,FALSE),"unknown")</f>
        <v>75</v>
      </c>
      <c r="AH183" s="159" t="str">
        <f>IFERROR(VLOOKUP(Table1[[#This Row],[RespondentID]],'All Data'!$A184:$CN756,83,FALSE),"unknown")</f>
        <v>Nassau</v>
      </c>
      <c r="AI183" s="159">
        <f>IFERROR(VLOOKUP(Table1[[#This Row],[RespondentID]],'All Data'!$A184:$CN756,84,FALSE),"unknown")</f>
        <v>0</v>
      </c>
      <c r="AJ183" s="159" t="str">
        <f>IFERROR(VLOOKUP(Table1[[#This Row],[RespondentID]],'All Data'!$A184:$CN756,85,FALSE),"unknown")</f>
        <v>White/Caucasian</v>
      </c>
      <c r="AK183" s="159">
        <f>IFERROR(VLOOKUP(Table1[[#This Row],[RespondentID]],'All Data'!$A184:$CN756,86,FALSE),"unknown")</f>
        <v>0</v>
      </c>
      <c r="AL183" s="159" t="str">
        <f>IFERROR(VLOOKUP(Table1[[#This Row],[RespondentID]],'All Data'!$A184:$CN756,87,FALSE),"unknown")</f>
        <v xml:space="preserve"> </v>
      </c>
      <c r="AM183" s="159">
        <f>IFERROR(VLOOKUP(Table1[[#This Row],[RespondentID]],'All Data'!$A184:$CN756,88,FALSE),"unknown")</f>
        <v>0</v>
      </c>
      <c r="AN183" s="159">
        <f>IFERROR(VLOOKUP(Table1[[#This Row],[RespondentID]],'All Data'!$A184:$CN756,89,FALSE),"unknown")</f>
        <v>0</v>
      </c>
      <c r="AO183" s="159">
        <f>IFERROR(VLOOKUP(Table1[[#This Row],[RespondentID]],'All Data'!$A184:$CN756,90,FALSE),"unknown")</f>
        <v>0</v>
      </c>
      <c r="AP183" s="159" t="str">
        <f>IFERROR(VLOOKUP(Table1[[#This Row],[RespondentID]],'All Data'!$A184:$CN756,91,FALSE),"unknown")</f>
        <v>Yes</v>
      </c>
      <c r="AQ183" s="159" t="str">
        <f>IFERROR(VLOOKUP(Table1[[#This Row],[RespondentID]],'All Data'!$A184:$CN756,92,FALSE),"unknown")</f>
        <v>No</v>
      </c>
    </row>
    <row r="184" spans="1:43" ht="16" x14ac:dyDescent="0.45">
      <c r="A184" s="6">
        <v>7068516942</v>
      </c>
      <c r="B184" s="6" t="s">
        <v>31</v>
      </c>
      <c r="C184" s="6"/>
      <c r="D184" s="6"/>
      <c r="E184" s="6"/>
      <c r="F184" s="6" t="s">
        <v>35</v>
      </c>
      <c r="G184" s="6"/>
      <c r="H184" s="6" t="s">
        <v>37</v>
      </c>
      <c r="I184" s="6"/>
      <c r="J184" s="6"/>
      <c r="K184" s="6"/>
      <c r="L184" s="9"/>
      <c r="M184" s="9">
        <f t="shared" ref="M184" si="934">COUNTA(B184:L184)</f>
        <v>3</v>
      </c>
      <c r="N184" s="9">
        <f t="shared" ref="N184" si="935">3/M184</f>
        <v>1</v>
      </c>
      <c r="O184" s="9"/>
      <c r="P184" s="9">
        <f t="shared" si="661"/>
        <v>1</v>
      </c>
      <c r="Q184" s="9">
        <f t="shared" si="662"/>
        <v>0</v>
      </c>
      <c r="R184" s="9">
        <f t="shared" si="663"/>
        <v>0</v>
      </c>
      <c r="S184" s="9">
        <f t="shared" si="664"/>
        <v>0</v>
      </c>
      <c r="T184" s="9">
        <f t="shared" si="665"/>
        <v>1</v>
      </c>
      <c r="U184" s="9">
        <f t="shared" si="666"/>
        <v>0</v>
      </c>
      <c r="V184" s="34">
        <f t="shared" si="667"/>
        <v>1</v>
      </c>
      <c r="W184" s="9">
        <f t="shared" si="668"/>
        <v>0</v>
      </c>
      <c r="X184" s="9">
        <f t="shared" si="669"/>
        <v>0</v>
      </c>
      <c r="Y184" s="9">
        <f t="shared" si="670"/>
        <v>0</v>
      </c>
      <c r="Z184" s="9"/>
      <c r="AA184" s="9"/>
      <c r="AB184" s="9">
        <f t="shared" ref="AB184" si="936">SUM(P184:Z184)</f>
        <v>3</v>
      </c>
      <c r="AC184" s="9">
        <f t="shared" ref="AC184" si="937">M184</f>
        <v>3</v>
      </c>
      <c r="AD184" s="9" t="str">
        <f t="shared" ref="AD184" si="938">IF(AB184=AC184,"Correct",IF(AB184=3,"Correct","Wrong"))</f>
        <v>Correct</v>
      </c>
      <c r="AE184" s="9"/>
      <c r="AF184" s="159" t="str">
        <f>IFERROR(VLOOKUP(Table1[[#This Row],[RespondentID]],'All Data'!$A185:$CN757,81,FALSE),"unknown")</f>
        <v>Male</v>
      </c>
      <c r="AG184" s="159">
        <f>IFERROR(VLOOKUP(Table1[[#This Row],[RespondentID]],'All Data'!$A185:$CN757,82,FALSE),"unknown")</f>
        <v>76</v>
      </c>
      <c r="AH184" s="159" t="str">
        <f>IFERROR(VLOOKUP(Table1[[#This Row],[RespondentID]],'All Data'!$A185:$CN757,83,FALSE),"unknown")</f>
        <v>Nassau</v>
      </c>
      <c r="AI184" s="159" t="str">
        <f>IFERROR(VLOOKUP(Table1[[#This Row],[RespondentID]],'All Data'!$A185:$CN757,84,FALSE),"unknown")</f>
        <v>Valley Stream, 11581</v>
      </c>
      <c r="AJ184" s="159" t="str">
        <f>IFERROR(VLOOKUP(Table1[[#This Row],[RespondentID]],'All Data'!$A185:$CN757,85,FALSE),"unknown")</f>
        <v>White/Caucasian</v>
      </c>
      <c r="AK184" s="159" t="str">
        <f>IFERROR(VLOOKUP(Table1[[#This Row],[RespondentID]],'All Data'!$A185:$CN757,86,FALSE),"unknown")</f>
        <v>No</v>
      </c>
      <c r="AL184" s="159" t="str">
        <f>IFERROR(VLOOKUP(Table1[[#This Row],[RespondentID]],'All Data'!$A185:$CN757,87,FALSE),"unknown")</f>
        <v xml:space="preserve">English </v>
      </c>
      <c r="AM184" s="159" t="str">
        <f>IFERROR(VLOOKUP(Table1[[#This Row],[RespondentID]],'All Data'!$A185:$CN757,88,FALSE),"unknown")</f>
        <v>$20,000 to $34,999</v>
      </c>
      <c r="AN184" s="159" t="str">
        <f>IFERROR(VLOOKUP(Table1[[#This Row],[RespondentID]],'All Data'!$A185:$CN757,89,FALSE),"unknown")</f>
        <v>High school graduate</v>
      </c>
      <c r="AO184" s="159" t="str">
        <f>IFERROR(VLOOKUP(Table1[[#This Row],[RespondentID]],'All Data'!$A185:$CN757,90,FALSE),"unknown")</f>
        <v>Retired</v>
      </c>
      <c r="AP184" s="159" t="str">
        <f>IFERROR(VLOOKUP(Table1[[#This Row],[RespondentID]],'All Data'!$A185:$CN757,91,FALSE),"unknown")</f>
        <v>Yes</v>
      </c>
      <c r="AQ184" s="159" t="str">
        <f>IFERROR(VLOOKUP(Table1[[#This Row],[RespondentID]],'All Data'!$A185:$CN757,92,FALSE),"unknown")</f>
        <v>No</v>
      </c>
    </row>
    <row r="185" spans="1:43" ht="16" x14ac:dyDescent="0.45">
      <c r="A185" s="6">
        <v>7068516801</v>
      </c>
      <c r="B185" s="6"/>
      <c r="C185" s="6"/>
      <c r="D185" s="6" t="s">
        <v>33</v>
      </c>
      <c r="E185" s="6"/>
      <c r="F185" s="6"/>
      <c r="G185" s="6"/>
      <c r="H185" s="6" t="s">
        <v>37</v>
      </c>
      <c r="I185" s="6"/>
      <c r="J185" s="6"/>
      <c r="K185" s="6"/>
      <c r="L185" s="10"/>
      <c r="M185" s="10">
        <f t="shared" ref="M185" si="939">COUNTA(B185:L185)</f>
        <v>2</v>
      </c>
      <c r="N185" s="10">
        <f t="shared" ref="N185" si="940">3/M185</f>
        <v>1.5</v>
      </c>
      <c r="O185" s="10"/>
      <c r="P185" s="10">
        <f t="shared" si="661"/>
        <v>0</v>
      </c>
      <c r="Q185" s="10">
        <f t="shared" si="662"/>
        <v>0</v>
      </c>
      <c r="R185" s="10">
        <f t="shared" si="663"/>
        <v>1</v>
      </c>
      <c r="S185" s="10">
        <f t="shared" si="664"/>
        <v>0</v>
      </c>
      <c r="T185" s="10">
        <f t="shared" si="665"/>
        <v>0</v>
      </c>
      <c r="U185" s="10">
        <f t="shared" si="666"/>
        <v>0</v>
      </c>
      <c r="V185" s="34">
        <f t="shared" si="667"/>
        <v>1</v>
      </c>
      <c r="W185" s="10">
        <f t="shared" si="668"/>
        <v>0</v>
      </c>
      <c r="X185" s="10">
        <f t="shared" si="669"/>
        <v>0</v>
      </c>
      <c r="Y185" s="10">
        <f t="shared" si="670"/>
        <v>0</v>
      </c>
      <c r="Z185" s="10"/>
      <c r="AA185" s="10"/>
      <c r="AB185" s="10">
        <f t="shared" ref="AB185" si="941">SUM(P185:Z185)</f>
        <v>2</v>
      </c>
      <c r="AC185" s="10">
        <f t="shared" ref="AC185" si="942">M185</f>
        <v>2</v>
      </c>
      <c r="AD185" s="10" t="str">
        <f t="shared" ref="AD185" si="943">IF(AB185=AC185,"Correct",IF(AB185=3,"Correct","Wrong"))</f>
        <v>Correct</v>
      </c>
      <c r="AE185" s="10"/>
      <c r="AF185" s="159" t="str">
        <f>IFERROR(VLOOKUP(Table1[[#This Row],[RespondentID]],'All Data'!$A186:$CN758,81,FALSE),"unknown")</f>
        <v>Female</v>
      </c>
      <c r="AG185" s="159">
        <f>IFERROR(VLOOKUP(Table1[[#This Row],[RespondentID]],'All Data'!$A186:$CN758,82,FALSE),"unknown")</f>
        <v>60</v>
      </c>
      <c r="AH185" s="159" t="str">
        <f>IFERROR(VLOOKUP(Table1[[#This Row],[RespondentID]],'All Data'!$A186:$CN758,83,FALSE),"unknown")</f>
        <v>Nassau</v>
      </c>
      <c r="AI185" s="159" t="str">
        <f>IFERROR(VLOOKUP(Table1[[#This Row],[RespondentID]],'All Data'!$A186:$CN758,84,FALSE),"unknown")</f>
        <v>Valley Stream, 11580</v>
      </c>
      <c r="AJ185" s="159" t="str">
        <f>IFERROR(VLOOKUP(Table1[[#This Row],[RespondentID]],'All Data'!$A186:$CN758,85,FALSE),"unknown")</f>
        <v>White/Caucasian</v>
      </c>
      <c r="AK185" s="159" t="str">
        <f>IFERROR(VLOOKUP(Table1[[#This Row],[RespondentID]],'All Data'!$A186:$CN758,86,FALSE),"unknown")</f>
        <v>No</v>
      </c>
      <c r="AL185" s="159" t="str">
        <f>IFERROR(VLOOKUP(Table1[[#This Row],[RespondentID]],'All Data'!$A186:$CN758,87,FALSE),"unknown")</f>
        <v xml:space="preserve">English </v>
      </c>
      <c r="AM185" s="159" t="str">
        <f>IFERROR(VLOOKUP(Table1[[#This Row],[RespondentID]],'All Data'!$A186:$CN758,88,FALSE),"unknown")</f>
        <v>Over $125,000</v>
      </c>
      <c r="AN185" s="159" t="str">
        <f>IFERROR(VLOOKUP(Table1[[#This Row],[RespondentID]],'All Data'!$A186:$CN758,89,FALSE),"unknown")</f>
        <v>High school graduate</v>
      </c>
      <c r="AO185" s="159" t="str">
        <f>IFERROR(VLOOKUP(Table1[[#This Row],[RespondentID]],'All Data'!$A186:$CN758,90,FALSE),"unknown")</f>
        <v>Employed for wages</v>
      </c>
      <c r="AP185" s="159" t="str">
        <f>IFERROR(VLOOKUP(Table1[[#This Row],[RespondentID]],'All Data'!$A186:$CN758,91,FALSE),"unknown")</f>
        <v>Yes</v>
      </c>
      <c r="AQ185" s="159" t="str">
        <f>IFERROR(VLOOKUP(Table1[[#This Row],[RespondentID]],'All Data'!$A186:$CN758,92,FALSE),"unknown")</f>
        <v>Yes</v>
      </c>
    </row>
    <row r="186" spans="1:43" ht="16" x14ac:dyDescent="0.45">
      <c r="A186" s="6">
        <v>7068516673</v>
      </c>
      <c r="B186" s="6"/>
      <c r="C186" s="6"/>
      <c r="D186" s="6"/>
      <c r="E186" s="6"/>
      <c r="F186" s="6"/>
      <c r="G186" s="6"/>
      <c r="H186" s="6"/>
      <c r="I186" s="6"/>
      <c r="J186" s="6"/>
      <c r="K186" s="6"/>
      <c r="L186" s="9"/>
      <c r="M186" s="9">
        <f t="shared" ref="M186" si="944">COUNTA(B186:L186)</f>
        <v>0</v>
      </c>
      <c r="N186" s="9" t="e">
        <f t="shared" ref="N186" si="945">3/M186</f>
        <v>#DIV/0!</v>
      </c>
      <c r="O186" s="9"/>
      <c r="P186" s="9">
        <f t="shared" si="661"/>
        <v>0</v>
      </c>
      <c r="Q186" s="9">
        <f t="shared" si="662"/>
        <v>0</v>
      </c>
      <c r="R186" s="9">
        <f t="shared" si="663"/>
        <v>0</v>
      </c>
      <c r="S186" s="9">
        <f t="shared" si="664"/>
        <v>0</v>
      </c>
      <c r="T186" s="9">
        <f t="shared" si="665"/>
        <v>0</v>
      </c>
      <c r="U186" s="9">
        <f t="shared" si="666"/>
        <v>0</v>
      </c>
      <c r="V186" s="34">
        <f t="shared" si="667"/>
        <v>0</v>
      </c>
      <c r="W186" s="9">
        <f t="shared" si="668"/>
        <v>0</v>
      </c>
      <c r="X186" s="9">
        <f t="shared" si="669"/>
        <v>0</v>
      </c>
      <c r="Y186" s="9">
        <f t="shared" si="670"/>
        <v>0</v>
      </c>
      <c r="Z186" s="9"/>
      <c r="AA186" s="9"/>
      <c r="AB186" s="9">
        <f t="shared" ref="AB186" si="946">SUM(P186:Z186)</f>
        <v>0</v>
      </c>
      <c r="AC186" s="9">
        <f t="shared" ref="AC186" si="947">M186</f>
        <v>0</v>
      </c>
      <c r="AD186" s="9" t="str">
        <f t="shared" ref="AD186" si="948">IF(AB186=AC186,"Correct",IF(AB186=3,"Correct","Wrong"))</f>
        <v>Correct</v>
      </c>
      <c r="AE186" s="9"/>
      <c r="AF186" s="159" t="str">
        <f>IFERROR(VLOOKUP(Table1[[#This Row],[RespondentID]],'All Data'!$A187:$CN759,81,FALSE),"unknown")</f>
        <v>Male</v>
      </c>
      <c r="AG186" s="159">
        <f>IFERROR(VLOOKUP(Table1[[#This Row],[RespondentID]],'All Data'!$A187:$CN759,82,FALSE),"unknown")</f>
        <v>69</v>
      </c>
      <c r="AH186" s="159" t="str">
        <f>IFERROR(VLOOKUP(Table1[[#This Row],[RespondentID]],'All Data'!$A187:$CN759,83,FALSE),"unknown")</f>
        <v>Nassau</v>
      </c>
      <c r="AI186" s="159" t="str">
        <f>IFERROR(VLOOKUP(Table1[[#This Row],[RespondentID]],'All Data'!$A187:$CN759,84,FALSE),"unknown")</f>
        <v>Valley Stream, 11580</v>
      </c>
      <c r="AJ186" s="159" t="str">
        <f>IFERROR(VLOOKUP(Table1[[#This Row],[RespondentID]],'All Data'!$A187:$CN759,85,FALSE),"unknown")</f>
        <v>White/Caucasian</v>
      </c>
      <c r="AK186" s="159" t="str">
        <f>IFERROR(VLOOKUP(Table1[[#This Row],[RespondentID]],'All Data'!$A187:$CN759,86,FALSE),"unknown")</f>
        <v>No</v>
      </c>
      <c r="AL186" s="159" t="str">
        <f>IFERROR(VLOOKUP(Table1[[#This Row],[RespondentID]],'All Data'!$A187:$CN759,87,FALSE),"unknown")</f>
        <v xml:space="preserve">English </v>
      </c>
      <c r="AM186" s="159" t="str">
        <f>IFERROR(VLOOKUP(Table1[[#This Row],[RespondentID]],'All Data'!$A187:$CN759,88,FALSE),"unknown")</f>
        <v>$75,000 to $125,000</v>
      </c>
      <c r="AN186" s="159" t="str">
        <f>IFERROR(VLOOKUP(Table1[[#This Row],[RespondentID]],'All Data'!$A187:$CN759,89,FALSE),"unknown")</f>
        <v>Some college</v>
      </c>
      <c r="AO186" s="159" t="str">
        <f>IFERROR(VLOOKUP(Table1[[#This Row],[RespondentID]],'All Data'!$A187:$CN759,90,FALSE),"unknown")</f>
        <v>Employed for wages</v>
      </c>
      <c r="AP186" s="159" t="str">
        <f>IFERROR(VLOOKUP(Table1[[#This Row],[RespondentID]],'All Data'!$A187:$CN759,91,FALSE),"unknown")</f>
        <v>Yes</v>
      </c>
      <c r="AQ186" s="159" t="str">
        <f>IFERROR(VLOOKUP(Table1[[#This Row],[RespondentID]],'All Data'!$A187:$CN759,92,FALSE),"unknown")</f>
        <v>Yes</v>
      </c>
    </row>
    <row r="187" spans="1:43" ht="16" x14ac:dyDescent="0.45">
      <c r="A187" s="6">
        <v>7068516565</v>
      </c>
      <c r="B187" s="6"/>
      <c r="C187" s="6"/>
      <c r="D187" s="6"/>
      <c r="E187" s="6"/>
      <c r="F187" s="6" t="s">
        <v>35</v>
      </c>
      <c r="G187" s="6"/>
      <c r="H187" s="6" t="s">
        <v>37</v>
      </c>
      <c r="I187" s="6" t="s">
        <v>38</v>
      </c>
      <c r="J187" s="6"/>
      <c r="K187" s="6"/>
      <c r="L187" s="10"/>
      <c r="M187" s="10">
        <f t="shared" ref="M187" si="949">COUNTA(B187:L187)</f>
        <v>3</v>
      </c>
      <c r="N187" s="10">
        <f t="shared" ref="N187" si="950">3/M187</f>
        <v>1</v>
      </c>
      <c r="O187" s="10"/>
      <c r="P187" s="10">
        <f t="shared" si="661"/>
        <v>0</v>
      </c>
      <c r="Q187" s="10">
        <f t="shared" si="662"/>
        <v>0</v>
      </c>
      <c r="R187" s="10">
        <f t="shared" si="663"/>
        <v>0</v>
      </c>
      <c r="S187" s="10">
        <f t="shared" si="664"/>
        <v>0</v>
      </c>
      <c r="T187" s="10">
        <f t="shared" si="665"/>
        <v>1</v>
      </c>
      <c r="U187" s="10">
        <f t="shared" si="666"/>
        <v>0</v>
      </c>
      <c r="V187" s="34">
        <f t="shared" si="667"/>
        <v>1</v>
      </c>
      <c r="W187" s="10">
        <f t="shared" si="668"/>
        <v>1</v>
      </c>
      <c r="X187" s="10">
        <f t="shared" si="669"/>
        <v>0</v>
      </c>
      <c r="Y187" s="10">
        <f t="shared" si="670"/>
        <v>0</v>
      </c>
      <c r="Z187" s="10"/>
      <c r="AA187" s="10"/>
      <c r="AB187" s="10">
        <f t="shared" ref="AB187" si="951">SUM(P187:Z187)</f>
        <v>3</v>
      </c>
      <c r="AC187" s="10">
        <f t="shared" ref="AC187" si="952">M187</f>
        <v>3</v>
      </c>
      <c r="AD187" s="10" t="str">
        <f t="shared" ref="AD187" si="953">IF(AB187=AC187,"Correct",IF(AB187=3,"Correct","Wrong"))</f>
        <v>Correct</v>
      </c>
      <c r="AE187" s="10"/>
      <c r="AF187" s="159" t="str">
        <f>IFERROR(VLOOKUP(Table1[[#This Row],[RespondentID]],'All Data'!$A188:$CN760,81,FALSE),"unknown")</f>
        <v>Male</v>
      </c>
      <c r="AG187" s="159">
        <f>IFERROR(VLOOKUP(Table1[[#This Row],[RespondentID]],'All Data'!$A188:$CN760,82,FALSE),"unknown")</f>
        <v>76</v>
      </c>
      <c r="AH187" s="159" t="str">
        <f>IFERROR(VLOOKUP(Table1[[#This Row],[RespondentID]],'All Data'!$A188:$CN760,83,FALSE),"unknown")</f>
        <v>Nassau</v>
      </c>
      <c r="AI187" s="159" t="str">
        <f>IFERROR(VLOOKUP(Table1[[#This Row],[RespondentID]],'All Data'!$A188:$CN760,84,FALSE),"unknown")</f>
        <v>New Hyde Park, 11040</v>
      </c>
      <c r="AJ187" s="159" t="str">
        <f>IFERROR(VLOOKUP(Table1[[#This Row],[RespondentID]],'All Data'!$A188:$CN760,85,FALSE),"unknown")</f>
        <v>White/Caucasian</v>
      </c>
      <c r="AK187" s="159" t="str">
        <f>IFERROR(VLOOKUP(Table1[[#This Row],[RespondentID]],'All Data'!$A188:$CN760,86,FALSE),"unknown")</f>
        <v>No</v>
      </c>
      <c r="AL187" s="159" t="str">
        <f>IFERROR(VLOOKUP(Table1[[#This Row],[RespondentID]],'All Data'!$A188:$CN760,87,FALSE),"unknown")</f>
        <v xml:space="preserve">English </v>
      </c>
      <c r="AM187" s="159" t="str">
        <f>IFERROR(VLOOKUP(Table1[[#This Row],[RespondentID]],'All Data'!$A188:$CN760,88,FALSE),"unknown")</f>
        <v>$50,000 to $74,999</v>
      </c>
      <c r="AN187" s="159" t="str">
        <f>IFERROR(VLOOKUP(Table1[[#This Row],[RespondentID]],'All Data'!$A188:$CN760,89,FALSE),"unknown")</f>
        <v>High school graduate</v>
      </c>
      <c r="AO187" s="159" t="str">
        <f>IFERROR(VLOOKUP(Table1[[#This Row],[RespondentID]],'All Data'!$A188:$CN760,90,FALSE),"unknown")</f>
        <v>Retired</v>
      </c>
      <c r="AP187" s="159" t="str">
        <f>IFERROR(VLOOKUP(Table1[[#This Row],[RespondentID]],'All Data'!$A188:$CN760,91,FALSE),"unknown")</f>
        <v>Yes</v>
      </c>
      <c r="AQ187" s="159" t="str">
        <f>IFERROR(VLOOKUP(Table1[[#This Row],[RespondentID]],'All Data'!$A188:$CN760,92,FALSE),"unknown")</f>
        <v>No</v>
      </c>
    </row>
    <row r="188" spans="1:43" ht="16" x14ac:dyDescent="0.45">
      <c r="A188" s="6">
        <v>7068516419</v>
      </c>
      <c r="B188" s="6"/>
      <c r="C188" s="6"/>
      <c r="D188" s="6"/>
      <c r="E188" s="6"/>
      <c r="F188" s="6"/>
      <c r="G188" s="6"/>
      <c r="H188" s="6"/>
      <c r="I188" s="6"/>
      <c r="J188" s="6"/>
      <c r="K188" s="6" t="s">
        <v>40</v>
      </c>
      <c r="L188" s="9"/>
      <c r="M188" s="9">
        <f t="shared" ref="M188" si="954">COUNTA(B188:L188)</f>
        <v>1</v>
      </c>
      <c r="N188" s="9">
        <f t="shared" ref="N188" si="955">3/M188</f>
        <v>3</v>
      </c>
      <c r="O188" s="9"/>
      <c r="P188" s="9">
        <f t="shared" si="661"/>
        <v>0</v>
      </c>
      <c r="Q188" s="9">
        <f t="shared" si="662"/>
        <v>0</v>
      </c>
      <c r="R188" s="9">
        <f t="shared" si="663"/>
        <v>0</v>
      </c>
      <c r="S188" s="9">
        <f t="shared" si="664"/>
        <v>0</v>
      </c>
      <c r="T188" s="9">
        <f t="shared" si="665"/>
        <v>0</v>
      </c>
      <c r="U188" s="9">
        <f t="shared" si="666"/>
        <v>0</v>
      </c>
      <c r="V188" s="34">
        <f t="shared" si="667"/>
        <v>0</v>
      </c>
      <c r="W188" s="9">
        <f t="shared" si="668"/>
        <v>0</v>
      </c>
      <c r="X188" s="9">
        <f t="shared" si="669"/>
        <v>0</v>
      </c>
      <c r="Y188" s="9">
        <f t="shared" si="670"/>
        <v>1</v>
      </c>
      <c r="Z188" s="9"/>
      <c r="AA188" s="9"/>
      <c r="AB188" s="9">
        <f t="shared" ref="AB188" si="956">SUM(P188:Z188)</f>
        <v>1</v>
      </c>
      <c r="AC188" s="9">
        <f t="shared" ref="AC188" si="957">M188</f>
        <v>1</v>
      </c>
      <c r="AD188" s="9" t="str">
        <f t="shared" ref="AD188" si="958">IF(AB188=AC188,"Correct",IF(AB188=3,"Correct","Wrong"))</f>
        <v>Correct</v>
      </c>
      <c r="AE188" s="9"/>
      <c r="AF188" s="159" t="str">
        <f>IFERROR(VLOOKUP(Table1[[#This Row],[RespondentID]],'All Data'!$A189:$CN761,81,FALSE),"unknown")</f>
        <v>Female</v>
      </c>
      <c r="AG188" s="159">
        <f>IFERROR(VLOOKUP(Table1[[#This Row],[RespondentID]],'All Data'!$A189:$CN761,82,FALSE),"unknown")</f>
        <v>63</v>
      </c>
      <c r="AH188" s="159" t="str">
        <f>IFERROR(VLOOKUP(Table1[[#This Row],[RespondentID]],'All Data'!$A189:$CN761,83,FALSE),"unknown")</f>
        <v>Suffolk</v>
      </c>
      <c r="AI188" s="159" t="str">
        <f>IFERROR(VLOOKUP(Table1[[#This Row],[RespondentID]],'All Data'!$A189:$CN761,84,FALSE),"unknown")</f>
        <v>Bay Shore, 11706</v>
      </c>
      <c r="AJ188" s="159" t="str">
        <f>IFERROR(VLOOKUP(Table1[[#This Row],[RespondentID]],'All Data'!$A189:$CN761,85,FALSE),"unknown")</f>
        <v>White/Caucasian</v>
      </c>
      <c r="AK188" s="159" t="str">
        <f>IFERROR(VLOOKUP(Table1[[#This Row],[RespondentID]],'All Data'!$A189:$CN761,86,FALSE),"unknown")</f>
        <v>No</v>
      </c>
      <c r="AL188" s="159" t="str">
        <f>IFERROR(VLOOKUP(Table1[[#This Row],[RespondentID]],'All Data'!$A189:$CN761,87,FALSE),"unknown")</f>
        <v xml:space="preserve">English </v>
      </c>
      <c r="AM188" s="159">
        <f>IFERROR(VLOOKUP(Table1[[#This Row],[RespondentID]],'All Data'!$A189:$CN761,88,FALSE),"unknown")</f>
        <v>0</v>
      </c>
      <c r="AN188" s="159" t="str">
        <f>IFERROR(VLOOKUP(Table1[[#This Row],[RespondentID]],'All Data'!$A189:$CN761,89,FALSE),"unknown")</f>
        <v>College graduate</v>
      </c>
      <c r="AO188" s="159" t="str">
        <f>IFERROR(VLOOKUP(Table1[[#This Row],[RespondentID]],'All Data'!$A189:$CN761,90,FALSE),"unknown")</f>
        <v>Retired</v>
      </c>
      <c r="AP188" s="159" t="str">
        <f>IFERROR(VLOOKUP(Table1[[#This Row],[RespondentID]],'All Data'!$A189:$CN761,91,FALSE),"unknown")</f>
        <v>Yes</v>
      </c>
      <c r="AQ188" s="159" t="str">
        <f>IFERROR(VLOOKUP(Table1[[#This Row],[RespondentID]],'All Data'!$A189:$CN761,92,FALSE),"unknown")</f>
        <v>Yes</v>
      </c>
    </row>
    <row r="189" spans="1:43" ht="16" x14ac:dyDescent="0.45">
      <c r="A189" s="6">
        <v>7068309689</v>
      </c>
      <c r="B189" s="6"/>
      <c r="C189" s="6"/>
      <c r="D189" s="6"/>
      <c r="E189" s="6"/>
      <c r="F189" s="6"/>
      <c r="G189" s="6"/>
      <c r="H189" s="6"/>
      <c r="I189" s="6"/>
      <c r="J189" s="6"/>
      <c r="K189" s="6"/>
      <c r="L189" s="10"/>
      <c r="M189" s="10">
        <f t="shared" ref="M189" si="959">COUNTA(B189:L189)</f>
        <v>0</v>
      </c>
      <c r="N189" s="10" t="e">
        <f t="shared" ref="N189" si="960">3/M189</f>
        <v>#DIV/0!</v>
      </c>
      <c r="O189" s="10"/>
      <c r="P189" s="10">
        <f t="shared" si="661"/>
        <v>0</v>
      </c>
      <c r="Q189" s="10">
        <f t="shared" si="662"/>
        <v>0</v>
      </c>
      <c r="R189" s="10">
        <f t="shared" si="663"/>
        <v>0</v>
      </c>
      <c r="S189" s="10">
        <f t="shared" si="664"/>
        <v>0</v>
      </c>
      <c r="T189" s="10">
        <f t="shared" si="665"/>
        <v>0</v>
      </c>
      <c r="U189" s="10">
        <f t="shared" si="666"/>
        <v>0</v>
      </c>
      <c r="V189" s="34">
        <f t="shared" si="667"/>
        <v>0</v>
      </c>
      <c r="W189" s="10">
        <f t="shared" si="668"/>
        <v>0</v>
      </c>
      <c r="X189" s="10">
        <f t="shared" si="669"/>
        <v>0</v>
      </c>
      <c r="Y189" s="10">
        <f t="shared" si="670"/>
        <v>0</v>
      </c>
      <c r="Z189" s="10"/>
      <c r="AA189" s="10"/>
      <c r="AB189" s="10">
        <f t="shared" ref="AB189" si="961">SUM(P189:Z189)</f>
        <v>0</v>
      </c>
      <c r="AC189" s="10">
        <f t="shared" ref="AC189" si="962">M189</f>
        <v>0</v>
      </c>
      <c r="AD189" s="10" t="str">
        <f t="shared" ref="AD189" si="963">IF(AB189=AC189,"Correct",IF(AB189=3,"Correct","Wrong"))</f>
        <v>Correct</v>
      </c>
      <c r="AE189" s="10"/>
      <c r="AF189" s="159" t="str">
        <f>IFERROR(VLOOKUP(Table1[[#This Row],[RespondentID]],'All Data'!$A190:$CN762,81,FALSE),"unknown")</f>
        <v>Male</v>
      </c>
      <c r="AG189" s="159">
        <f>IFERROR(VLOOKUP(Table1[[#This Row],[RespondentID]],'All Data'!$A190:$CN762,82,FALSE),"unknown")</f>
        <v>77</v>
      </c>
      <c r="AH189" s="159" t="str">
        <f>IFERROR(VLOOKUP(Table1[[#This Row],[RespondentID]],'All Data'!$A190:$CN762,83,FALSE),"unknown")</f>
        <v>Nassau</v>
      </c>
      <c r="AI189" s="159" t="str">
        <f>IFERROR(VLOOKUP(Table1[[#This Row],[RespondentID]],'All Data'!$A190:$CN762,84,FALSE),"unknown")</f>
        <v>Valley Stream, 11580</v>
      </c>
      <c r="AJ189" s="159" t="str">
        <f>IFERROR(VLOOKUP(Table1[[#This Row],[RespondentID]],'All Data'!$A190:$CN762,85,FALSE),"unknown")</f>
        <v>White/Caucasian</v>
      </c>
      <c r="AK189" s="159" t="str">
        <f>IFERROR(VLOOKUP(Table1[[#This Row],[RespondentID]],'All Data'!$A190:$CN762,86,FALSE),"unknown")</f>
        <v>No</v>
      </c>
      <c r="AL189" s="159" t="str">
        <f>IFERROR(VLOOKUP(Table1[[#This Row],[RespondentID]],'All Data'!$A190:$CN762,87,FALSE),"unknown")</f>
        <v xml:space="preserve">English </v>
      </c>
      <c r="AM189" s="159">
        <f>IFERROR(VLOOKUP(Table1[[#This Row],[RespondentID]],'All Data'!$A190:$CN762,88,FALSE),"unknown")</f>
        <v>0</v>
      </c>
      <c r="AN189" s="159" t="str">
        <f>IFERROR(VLOOKUP(Table1[[#This Row],[RespondentID]],'All Data'!$A190:$CN762,89,FALSE),"unknown")</f>
        <v>College graduate</v>
      </c>
      <c r="AO189" s="159" t="str">
        <f>IFERROR(VLOOKUP(Table1[[#This Row],[RespondentID]],'All Data'!$A190:$CN762,90,FALSE),"unknown")</f>
        <v>Retired</v>
      </c>
      <c r="AP189" s="159" t="str">
        <f>IFERROR(VLOOKUP(Table1[[#This Row],[RespondentID]],'All Data'!$A190:$CN762,91,FALSE),"unknown")</f>
        <v>Yes</v>
      </c>
      <c r="AQ189" s="159" t="str">
        <f>IFERROR(VLOOKUP(Table1[[#This Row],[RespondentID]],'All Data'!$A190:$CN762,92,FALSE),"unknown")</f>
        <v>No</v>
      </c>
    </row>
    <row r="190" spans="1:43" ht="16" x14ac:dyDescent="0.45">
      <c r="A190" s="6">
        <v>7068309576</v>
      </c>
      <c r="B190" s="6"/>
      <c r="C190" s="6"/>
      <c r="D190" s="6"/>
      <c r="E190" s="6" t="s">
        <v>34</v>
      </c>
      <c r="F190" s="6"/>
      <c r="G190" s="6"/>
      <c r="H190" s="6" t="s">
        <v>37</v>
      </c>
      <c r="I190" s="6"/>
      <c r="J190" s="6"/>
      <c r="K190" s="6" t="s">
        <v>40</v>
      </c>
      <c r="L190" s="9"/>
      <c r="M190" s="9">
        <f t="shared" ref="M190" si="964">COUNTA(B190:L190)</f>
        <v>3</v>
      </c>
      <c r="N190" s="9">
        <f t="shared" ref="N190" si="965">3/M190</f>
        <v>1</v>
      </c>
      <c r="O190" s="9"/>
      <c r="P190" s="9">
        <f t="shared" si="661"/>
        <v>0</v>
      </c>
      <c r="Q190" s="9">
        <f t="shared" si="662"/>
        <v>0</v>
      </c>
      <c r="R190" s="9">
        <f t="shared" si="663"/>
        <v>0</v>
      </c>
      <c r="S190" s="9">
        <f t="shared" si="664"/>
        <v>1</v>
      </c>
      <c r="T190" s="9">
        <f t="shared" si="665"/>
        <v>0</v>
      </c>
      <c r="U190" s="9">
        <f t="shared" si="666"/>
        <v>0</v>
      </c>
      <c r="V190" s="34">
        <f t="shared" si="667"/>
        <v>1</v>
      </c>
      <c r="W190" s="9">
        <f t="shared" si="668"/>
        <v>0</v>
      </c>
      <c r="X190" s="9">
        <f t="shared" si="669"/>
        <v>0</v>
      </c>
      <c r="Y190" s="9">
        <f t="shared" si="670"/>
        <v>1</v>
      </c>
      <c r="Z190" s="9"/>
      <c r="AA190" s="9"/>
      <c r="AB190" s="9">
        <f t="shared" ref="AB190" si="966">SUM(P190:Z190)</f>
        <v>3</v>
      </c>
      <c r="AC190" s="9">
        <f t="shared" ref="AC190" si="967">M190</f>
        <v>3</v>
      </c>
      <c r="AD190" s="9" t="str">
        <f t="shared" ref="AD190" si="968">IF(AB190=AC190,"Correct",IF(AB190=3,"Correct","Wrong"))</f>
        <v>Correct</v>
      </c>
      <c r="AE190" s="9"/>
      <c r="AF190" s="159" t="str">
        <f>IFERROR(VLOOKUP(Table1[[#This Row],[RespondentID]],'All Data'!$A191:$CN763,81,FALSE),"unknown")</f>
        <v>Female</v>
      </c>
      <c r="AG190" s="159">
        <f>IFERROR(VLOOKUP(Table1[[#This Row],[RespondentID]],'All Data'!$A191:$CN763,82,FALSE),"unknown")</f>
        <v>59</v>
      </c>
      <c r="AH190" s="159" t="str">
        <f>IFERROR(VLOOKUP(Table1[[#This Row],[RespondentID]],'All Data'!$A191:$CN763,83,FALSE),"unknown")</f>
        <v>Nassau</v>
      </c>
      <c r="AI190" s="159" t="str">
        <f>IFERROR(VLOOKUP(Table1[[#This Row],[RespondentID]],'All Data'!$A191:$CN763,84,FALSE),"unknown")</f>
        <v>Valley Stream, 11581</v>
      </c>
      <c r="AJ190" s="159" t="str">
        <f>IFERROR(VLOOKUP(Table1[[#This Row],[RespondentID]],'All Data'!$A191:$CN763,85,FALSE),"unknown")</f>
        <v>White/Caucasian</v>
      </c>
      <c r="AK190" s="159" t="str">
        <f>IFERROR(VLOOKUP(Table1[[#This Row],[RespondentID]],'All Data'!$A191:$CN763,86,FALSE),"unknown")</f>
        <v>No</v>
      </c>
      <c r="AL190" s="159" t="str">
        <f>IFERROR(VLOOKUP(Table1[[#This Row],[RespondentID]],'All Data'!$A191:$CN763,87,FALSE),"unknown")</f>
        <v xml:space="preserve">English </v>
      </c>
      <c r="AM190" s="159" t="str">
        <f>IFERROR(VLOOKUP(Table1[[#This Row],[RespondentID]],'All Data'!$A191:$CN763,88,FALSE),"unknown")</f>
        <v>$75,000 to $125,000</v>
      </c>
      <c r="AN190" s="159" t="str">
        <f>IFERROR(VLOOKUP(Table1[[#This Row],[RespondentID]],'All Data'!$A191:$CN763,89,FALSE),"unknown")</f>
        <v>College graduate</v>
      </c>
      <c r="AO190" s="159" t="str">
        <f>IFERROR(VLOOKUP(Table1[[#This Row],[RespondentID]],'All Data'!$A191:$CN763,90,FALSE),"unknown")</f>
        <v>Retired</v>
      </c>
      <c r="AP190" s="159" t="str">
        <f>IFERROR(VLOOKUP(Table1[[#This Row],[RespondentID]],'All Data'!$A191:$CN763,91,FALSE),"unknown")</f>
        <v>Yes</v>
      </c>
      <c r="AQ190" s="159" t="str">
        <f>IFERROR(VLOOKUP(Table1[[#This Row],[RespondentID]],'All Data'!$A191:$CN763,92,FALSE),"unknown")</f>
        <v>Yes</v>
      </c>
    </row>
    <row r="191" spans="1:43" ht="16" x14ac:dyDescent="0.45">
      <c r="A191" s="6">
        <v>7068309414</v>
      </c>
      <c r="B191" s="6"/>
      <c r="C191" s="6"/>
      <c r="D191" s="6" t="s">
        <v>33</v>
      </c>
      <c r="E191" s="6"/>
      <c r="F191" s="6"/>
      <c r="G191" s="6"/>
      <c r="H191" s="6"/>
      <c r="I191" s="6" t="s">
        <v>38</v>
      </c>
      <c r="J191" s="6"/>
      <c r="K191" s="6"/>
      <c r="L191" s="10"/>
      <c r="M191" s="10">
        <f t="shared" ref="M191" si="969">COUNTA(B191:L191)</f>
        <v>2</v>
      </c>
      <c r="N191" s="10">
        <f t="shared" ref="N191" si="970">3/M191</f>
        <v>1.5</v>
      </c>
      <c r="O191" s="10"/>
      <c r="P191" s="10">
        <f t="shared" si="661"/>
        <v>0</v>
      </c>
      <c r="Q191" s="10">
        <f t="shared" si="662"/>
        <v>0</v>
      </c>
      <c r="R191" s="10">
        <f t="shared" si="663"/>
        <v>1</v>
      </c>
      <c r="S191" s="10">
        <f t="shared" si="664"/>
        <v>0</v>
      </c>
      <c r="T191" s="10">
        <f t="shared" si="665"/>
        <v>0</v>
      </c>
      <c r="U191" s="10">
        <f t="shared" si="666"/>
        <v>0</v>
      </c>
      <c r="V191" s="34">
        <f t="shared" si="667"/>
        <v>0</v>
      </c>
      <c r="W191" s="10">
        <f t="shared" si="668"/>
        <v>1</v>
      </c>
      <c r="X191" s="10">
        <f t="shared" si="669"/>
        <v>0</v>
      </c>
      <c r="Y191" s="10">
        <f t="shared" si="670"/>
        <v>0</v>
      </c>
      <c r="Z191" s="10"/>
      <c r="AA191" s="10"/>
      <c r="AB191" s="10">
        <f t="shared" ref="AB191" si="971">SUM(P191:Z191)</f>
        <v>2</v>
      </c>
      <c r="AC191" s="10">
        <f t="shared" ref="AC191" si="972">M191</f>
        <v>2</v>
      </c>
      <c r="AD191" s="10" t="str">
        <f t="shared" ref="AD191" si="973">IF(AB191=AC191,"Correct",IF(AB191=3,"Correct","Wrong"))</f>
        <v>Correct</v>
      </c>
      <c r="AE191" s="10"/>
      <c r="AF191" s="159" t="str">
        <f>IFERROR(VLOOKUP(Table1[[#This Row],[RespondentID]],'All Data'!$A192:$CN764,81,FALSE),"unknown")</f>
        <v>Female</v>
      </c>
      <c r="AG191" s="159">
        <f>IFERROR(VLOOKUP(Table1[[#This Row],[RespondentID]],'All Data'!$A192:$CN764,82,FALSE),"unknown")</f>
        <v>72</v>
      </c>
      <c r="AH191" s="159" t="str">
        <f>IFERROR(VLOOKUP(Table1[[#This Row],[RespondentID]],'All Data'!$A192:$CN764,83,FALSE),"unknown")</f>
        <v>Nassau</v>
      </c>
      <c r="AI191" s="159" t="str">
        <f>IFERROR(VLOOKUP(Table1[[#This Row],[RespondentID]],'All Data'!$A192:$CN764,84,FALSE),"unknown")</f>
        <v>Syosset, 11791</v>
      </c>
      <c r="AJ191" s="159" t="str">
        <f>IFERROR(VLOOKUP(Table1[[#This Row],[RespondentID]],'All Data'!$A192:$CN764,85,FALSE),"unknown")</f>
        <v>White/Caucasian</v>
      </c>
      <c r="AK191" s="159" t="str">
        <f>IFERROR(VLOOKUP(Table1[[#This Row],[RespondentID]],'All Data'!$A192:$CN764,86,FALSE),"unknown")</f>
        <v>Yes</v>
      </c>
      <c r="AL191" s="159" t="str">
        <f>IFERROR(VLOOKUP(Table1[[#This Row],[RespondentID]],'All Data'!$A192:$CN764,87,FALSE),"unknown")</f>
        <v xml:space="preserve">English Spanish </v>
      </c>
      <c r="AM191" s="159" t="str">
        <f>IFERROR(VLOOKUP(Table1[[#This Row],[RespondentID]],'All Data'!$A192:$CN764,88,FALSE),"unknown")</f>
        <v>$75,000 to $125,000</v>
      </c>
      <c r="AN191" s="159" t="str">
        <f>IFERROR(VLOOKUP(Table1[[#This Row],[RespondentID]],'All Data'!$A192:$CN764,89,FALSE),"unknown")</f>
        <v>Graduate school</v>
      </c>
      <c r="AO191" s="159" t="str">
        <f>IFERROR(VLOOKUP(Table1[[#This Row],[RespondentID]],'All Data'!$A192:$CN764,90,FALSE),"unknown")</f>
        <v>Retired</v>
      </c>
      <c r="AP191" s="159" t="str">
        <f>IFERROR(VLOOKUP(Table1[[#This Row],[RespondentID]],'All Data'!$A192:$CN764,91,FALSE),"unknown")</f>
        <v>Yes</v>
      </c>
      <c r="AQ191" s="159" t="str">
        <f>IFERROR(VLOOKUP(Table1[[#This Row],[RespondentID]],'All Data'!$A192:$CN764,92,FALSE),"unknown")</f>
        <v>Yes</v>
      </c>
    </row>
    <row r="192" spans="1:43" ht="16" x14ac:dyDescent="0.45">
      <c r="A192" s="6">
        <v>7068309286</v>
      </c>
      <c r="B192" s="6"/>
      <c r="C192" s="6"/>
      <c r="D192" s="6"/>
      <c r="E192" s="6"/>
      <c r="F192" s="6"/>
      <c r="G192" s="6"/>
      <c r="H192" s="6"/>
      <c r="I192" s="6" t="s">
        <v>38</v>
      </c>
      <c r="J192" s="6"/>
      <c r="K192" s="6"/>
      <c r="L192" s="9"/>
      <c r="M192" s="9">
        <f t="shared" ref="M192" si="974">COUNTA(B192:L192)</f>
        <v>1</v>
      </c>
      <c r="N192" s="9">
        <f t="shared" ref="N192" si="975">3/M192</f>
        <v>3</v>
      </c>
      <c r="O192" s="9"/>
      <c r="P192" s="9">
        <f t="shared" si="661"/>
        <v>0</v>
      </c>
      <c r="Q192" s="9">
        <f t="shared" si="662"/>
        <v>0</v>
      </c>
      <c r="R192" s="9">
        <f t="shared" si="663"/>
        <v>0</v>
      </c>
      <c r="S192" s="9">
        <f t="shared" si="664"/>
        <v>0</v>
      </c>
      <c r="T192" s="9">
        <f t="shared" si="665"/>
        <v>0</v>
      </c>
      <c r="U192" s="9">
        <f t="shared" si="666"/>
        <v>0</v>
      </c>
      <c r="V192" s="34">
        <f t="shared" si="667"/>
        <v>0</v>
      </c>
      <c r="W192" s="9">
        <f t="shared" si="668"/>
        <v>1</v>
      </c>
      <c r="X192" s="9">
        <f t="shared" si="669"/>
        <v>0</v>
      </c>
      <c r="Y192" s="9">
        <f t="shared" si="670"/>
        <v>0</v>
      </c>
      <c r="Z192" s="9"/>
      <c r="AA192" s="9"/>
      <c r="AB192" s="9">
        <f t="shared" ref="AB192" si="976">SUM(P192:Z192)</f>
        <v>1</v>
      </c>
      <c r="AC192" s="9">
        <f t="shared" ref="AC192" si="977">M192</f>
        <v>1</v>
      </c>
      <c r="AD192" s="9" t="str">
        <f t="shared" ref="AD192" si="978">IF(AB192=AC192,"Correct",IF(AB192=3,"Correct","Wrong"))</f>
        <v>Correct</v>
      </c>
      <c r="AE192" s="9"/>
      <c r="AF192" s="159" t="str">
        <f>IFERROR(VLOOKUP(Table1[[#This Row],[RespondentID]],'All Data'!$A193:$CN765,81,FALSE),"unknown")</f>
        <v>Female</v>
      </c>
      <c r="AG192" s="159">
        <f>IFERROR(VLOOKUP(Table1[[#This Row],[RespondentID]],'All Data'!$A193:$CN765,82,FALSE),"unknown")</f>
        <v>77</v>
      </c>
      <c r="AH192" s="159" t="str">
        <f>IFERROR(VLOOKUP(Table1[[#This Row],[RespondentID]],'All Data'!$A193:$CN765,83,FALSE),"unknown")</f>
        <v>Nassau</v>
      </c>
      <c r="AI192" s="159" t="str">
        <f>IFERROR(VLOOKUP(Table1[[#This Row],[RespondentID]],'All Data'!$A193:$CN765,84,FALSE),"unknown")</f>
        <v>Hicksville, 11801</v>
      </c>
      <c r="AJ192" s="159" t="str">
        <f>IFERROR(VLOOKUP(Table1[[#This Row],[RespondentID]],'All Data'!$A193:$CN765,85,FALSE),"unknown")</f>
        <v>White/Caucasian</v>
      </c>
      <c r="AK192" s="159" t="str">
        <f>IFERROR(VLOOKUP(Table1[[#This Row],[RespondentID]],'All Data'!$A193:$CN765,86,FALSE),"unknown")</f>
        <v>No</v>
      </c>
      <c r="AL192" s="159" t="str">
        <f>IFERROR(VLOOKUP(Table1[[#This Row],[RespondentID]],'All Data'!$A193:$CN765,87,FALSE),"unknown")</f>
        <v xml:space="preserve">English </v>
      </c>
      <c r="AM192" s="159">
        <f>IFERROR(VLOOKUP(Table1[[#This Row],[RespondentID]],'All Data'!$A193:$CN765,88,FALSE),"unknown")</f>
        <v>0</v>
      </c>
      <c r="AN192" s="159" t="str">
        <f>IFERROR(VLOOKUP(Table1[[#This Row],[RespondentID]],'All Data'!$A193:$CN765,89,FALSE),"unknown")</f>
        <v>Some college</v>
      </c>
      <c r="AO192" s="159" t="str">
        <f>IFERROR(VLOOKUP(Table1[[#This Row],[RespondentID]],'All Data'!$A193:$CN765,90,FALSE),"unknown")</f>
        <v>Retired</v>
      </c>
      <c r="AP192" s="159" t="str">
        <f>IFERROR(VLOOKUP(Table1[[#This Row],[RespondentID]],'All Data'!$A193:$CN765,91,FALSE),"unknown")</f>
        <v>Yes</v>
      </c>
      <c r="AQ192" s="159" t="str">
        <f>IFERROR(VLOOKUP(Table1[[#This Row],[RespondentID]],'All Data'!$A193:$CN765,92,FALSE),"unknown")</f>
        <v>No</v>
      </c>
    </row>
    <row r="193" spans="1:43" ht="16" x14ac:dyDescent="0.45">
      <c r="A193" s="6">
        <v>7068309141</v>
      </c>
      <c r="B193" s="6"/>
      <c r="C193" s="6"/>
      <c r="D193" s="6"/>
      <c r="E193" s="6"/>
      <c r="F193" s="6"/>
      <c r="G193" s="6" t="s">
        <v>36</v>
      </c>
      <c r="H193" s="6"/>
      <c r="I193" s="6"/>
      <c r="J193" s="6"/>
      <c r="K193" s="6"/>
      <c r="L193" s="10"/>
      <c r="M193" s="10">
        <f t="shared" ref="M193" si="979">COUNTA(B193:L193)</f>
        <v>1</v>
      </c>
      <c r="N193" s="10">
        <f t="shared" ref="N193" si="980">3/M193</f>
        <v>3</v>
      </c>
      <c r="O193" s="10"/>
      <c r="P193" s="10">
        <f t="shared" si="661"/>
        <v>0</v>
      </c>
      <c r="Q193" s="10">
        <f t="shared" si="662"/>
        <v>0</v>
      </c>
      <c r="R193" s="10">
        <f t="shared" si="663"/>
        <v>0</v>
      </c>
      <c r="S193" s="10">
        <f t="shared" si="664"/>
        <v>0</v>
      </c>
      <c r="T193" s="10">
        <f t="shared" si="665"/>
        <v>0</v>
      </c>
      <c r="U193" s="10">
        <f t="shared" si="666"/>
        <v>1</v>
      </c>
      <c r="V193" s="34">
        <f t="shared" si="667"/>
        <v>0</v>
      </c>
      <c r="W193" s="10">
        <f t="shared" si="668"/>
        <v>0</v>
      </c>
      <c r="X193" s="10">
        <f t="shared" si="669"/>
        <v>0</v>
      </c>
      <c r="Y193" s="10">
        <f t="shared" si="670"/>
        <v>0</v>
      </c>
      <c r="Z193" s="10"/>
      <c r="AA193" s="10"/>
      <c r="AB193" s="10">
        <f t="shared" ref="AB193" si="981">SUM(P193:Z193)</f>
        <v>1</v>
      </c>
      <c r="AC193" s="10">
        <f t="shared" ref="AC193" si="982">M193</f>
        <v>1</v>
      </c>
      <c r="AD193" s="10" t="str">
        <f t="shared" ref="AD193" si="983">IF(AB193=AC193,"Correct",IF(AB193=3,"Correct","Wrong"))</f>
        <v>Correct</v>
      </c>
      <c r="AE193" s="10"/>
      <c r="AF193" s="159" t="str">
        <f>IFERROR(VLOOKUP(Table1[[#This Row],[RespondentID]],'All Data'!$A194:$CN766,81,FALSE),"unknown")</f>
        <v>Female</v>
      </c>
      <c r="AG193" s="159">
        <f>IFERROR(VLOOKUP(Table1[[#This Row],[RespondentID]],'All Data'!$A194:$CN766,82,FALSE),"unknown")</f>
        <v>49</v>
      </c>
      <c r="AH193" s="159" t="str">
        <f>IFERROR(VLOOKUP(Table1[[#This Row],[RespondentID]],'All Data'!$A194:$CN766,83,FALSE),"unknown")</f>
        <v>Nassau</v>
      </c>
      <c r="AI193" s="159" t="str">
        <f>IFERROR(VLOOKUP(Table1[[#This Row],[RespondentID]],'All Data'!$A194:$CN766,84,FALSE),"unknown")</f>
        <v>Westbury, 11590</v>
      </c>
      <c r="AJ193" s="159" t="str">
        <f>IFERROR(VLOOKUP(Table1[[#This Row],[RespondentID]],'All Data'!$A194:$CN766,85,FALSE),"unknown")</f>
        <v>Asian/Pacific Islander</v>
      </c>
      <c r="AK193" s="159" t="str">
        <f>IFERROR(VLOOKUP(Table1[[#This Row],[RespondentID]],'All Data'!$A194:$CN766,86,FALSE),"unknown")</f>
        <v>No</v>
      </c>
      <c r="AL193" s="159" t="str">
        <f>IFERROR(VLOOKUP(Table1[[#This Row],[RespondentID]],'All Data'!$A194:$CN766,87,FALSE),"unknown")</f>
        <v xml:space="preserve">English </v>
      </c>
      <c r="AM193" s="159" t="str">
        <f>IFERROR(VLOOKUP(Table1[[#This Row],[RespondentID]],'All Data'!$A194:$CN766,88,FALSE),"unknown")</f>
        <v>$35,000 to $49,999</v>
      </c>
      <c r="AN193" s="159" t="str">
        <f>IFERROR(VLOOKUP(Table1[[#This Row],[RespondentID]],'All Data'!$A194:$CN766,89,FALSE),"unknown")</f>
        <v>College graduate</v>
      </c>
      <c r="AO193" s="159" t="str">
        <f>IFERROR(VLOOKUP(Table1[[#This Row],[RespondentID]],'All Data'!$A194:$CN766,90,FALSE),"unknown")</f>
        <v>Employed for wages</v>
      </c>
      <c r="AP193" s="159" t="str">
        <f>IFERROR(VLOOKUP(Table1[[#This Row],[RespondentID]],'All Data'!$A194:$CN766,91,FALSE),"unknown")</f>
        <v>Yes</v>
      </c>
      <c r="AQ193" s="159" t="str">
        <f>IFERROR(VLOOKUP(Table1[[#This Row],[RespondentID]],'All Data'!$A194:$CN766,92,FALSE),"unknown")</f>
        <v>Yes</v>
      </c>
    </row>
    <row r="194" spans="1:43" ht="16" x14ac:dyDescent="0.45">
      <c r="A194" s="6">
        <v>7068308975</v>
      </c>
      <c r="B194" s="6"/>
      <c r="C194" s="6"/>
      <c r="D194" s="6"/>
      <c r="E194" s="6"/>
      <c r="F194" s="6"/>
      <c r="G194" s="6"/>
      <c r="H194" s="6"/>
      <c r="I194" s="6"/>
      <c r="J194" s="6"/>
      <c r="K194" s="6"/>
      <c r="L194" s="9"/>
      <c r="M194" s="9">
        <f t="shared" ref="M194" si="984">COUNTA(B194:L194)</f>
        <v>0</v>
      </c>
      <c r="N194" s="9" t="e">
        <f t="shared" ref="N194" si="985">3/M194</f>
        <v>#DIV/0!</v>
      </c>
      <c r="O194" s="9"/>
      <c r="P194" s="9">
        <f t="shared" si="661"/>
        <v>0</v>
      </c>
      <c r="Q194" s="9">
        <f t="shared" si="662"/>
        <v>0</v>
      </c>
      <c r="R194" s="9">
        <f t="shared" si="663"/>
        <v>0</v>
      </c>
      <c r="S194" s="9">
        <f t="shared" si="664"/>
        <v>0</v>
      </c>
      <c r="T194" s="9">
        <f t="shared" si="665"/>
        <v>0</v>
      </c>
      <c r="U194" s="9">
        <f t="shared" si="666"/>
        <v>0</v>
      </c>
      <c r="V194" s="34">
        <f t="shared" si="667"/>
        <v>0</v>
      </c>
      <c r="W194" s="9">
        <f t="shared" si="668"/>
        <v>0</v>
      </c>
      <c r="X194" s="9">
        <f t="shared" si="669"/>
        <v>0</v>
      </c>
      <c r="Y194" s="9">
        <f t="shared" si="670"/>
        <v>0</v>
      </c>
      <c r="Z194" s="9"/>
      <c r="AA194" s="9"/>
      <c r="AB194" s="9">
        <f t="shared" ref="AB194" si="986">SUM(P194:Z194)</f>
        <v>0</v>
      </c>
      <c r="AC194" s="9">
        <f t="shared" ref="AC194" si="987">M194</f>
        <v>0</v>
      </c>
      <c r="AD194" s="9" t="str">
        <f t="shared" ref="AD194" si="988">IF(AB194=AC194,"Correct",IF(AB194=3,"Correct","Wrong"))</f>
        <v>Correct</v>
      </c>
      <c r="AE194" s="9"/>
      <c r="AF194" s="159" t="str">
        <f>IFERROR(VLOOKUP(Table1[[#This Row],[RespondentID]],'All Data'!$A195:$CN767,81,FALSE),"unknown")</f>
        <v>Female</v>
      </c>
      <c r="AG194" s="159">
        <f>IFERROR(VLOOKUP(Table1[[#This Row],[RespondentID]],'All Data'!$A195:$CN767,82,FALSE),"unknown")</f>
        <v>71</v>
      </c>
      <c r="AH194" s="159" t="str">
        <f>IFERROR(VLOOKUP(Table1[[#This Row],[RespondentID]],'All Data'!$A195:$CN767,83,FALSE),"unknown")</f>
        <v>Nassau</v>
      </c>
      <c r="AI194" s="159" t="str">
        <f>IFERROR(VLOOKUP(Table1[[#This Row],[RespondentID]],'All Data'!$A195:$CN767,84,FALSE),"unknown")</f>
        <v>Syosset, 11791</v>
      </c>
      <c r="AJ194" s="159" t="str">
        <f>IFERROR(VLOOKUP(Table1[[#This Row],[RespondentID]],'All Data'!$A195:$CN767,85,FALSE),"unknown")</f>
        <v>White/Caucasian</v>
      </c>
      <c r="AK194" s="159" t="str">
        <f>IFERROR(VLOOKUP(Table1[[#This Row],[RespondentID]],'All Data'!$A195:$CN767,86,FALSE),"unknown")</f>
        <v>No</v>
      </c>
      <c r="AL194" s="159" t="str">
        <f>IFERROR(VLOOKUP(Table1[[#This Row],[RespondentID]],'All Data'!$A195:$CN767,87,FALSE),"unknown")</f>
        <v xml:space="preserve">English </v>
      </c>
      <c r="AM194" s="159">
        <f>IFERROR(VLOOKUP(Table1[[#This Row],[RespondentID]],'All Data'!$A195:$CN767,88,FALSE),"unknown")</f>
        <v>0</v>
      </c>
      <c r="AN194" s="159" t="str">
        <f>IFERROR(VLOOKUP(Table1[[#This Row],[RespondentID]],'All Data'!$A195:$CN767,89,FALSE),"unknown")</f>
        <v>Some college</v>
      </c>
      <c r="AO194" s="159" t="str">
        <f>IFERROR(VLOOKUP(Table1[[#This Row],[RespondentID]],'All Data'!$A195:$CN767,90,FALSE),"unknown")</f>
        <v>Retired</v>
      </c>
      <c r="AP194" s="159" t="str">
        <f>IFERROR(VLOOKUP(Table1[[#This Row],[RespondentID]],'All Data'!$A195:$CN767,91,FALSE),"unknown")</f>
        <v>Yes</v>
      </c>
      <c r="AQ194" s="159" t="str">
        <f>IFERROR(VLOOKUP(Table1[[#This Row],[RespondentID]],'All Data'!$A195:$CN767,92,FALSE),"unknown")</f>
        <v>No</v>
      </c>
    </row>
    <row r="195" spans="1:43" ht="16" x14ac:dyDescent="0.45">
      <c r="A195" s="6">
        <v>7068308829</v>
      </c>
      <c r="B195" s="6"/>
      <c r="C195" s="6"/>
      <c r="D195" s="6" t="s">
        <v>33</v>
      </c>
      <c r="E195" s="6"/>
      <c r="F195" s="6"/>
      <c r="G195" s="6"/>
      <c r="H195" s="6" t="s">
        <v>37</v>
      </c>
      <c r="I195" s="6"/>
      <c r="J195" s="6"/>
      <c r="K195" s="6" t="s">
        <v>40</v>
      </c>
      <c r="L195" s="10"/>
      <c r="M195" s="10">
        <f t="shared" ref="M195" si="989">COUNTA(B195:L195)</f>
        <v>3</v>
      </c>
      <c r="N195" s="10">
        <f t="shared" ref="N195" si="990">3/M195</f>
        <v>1</v>
      </c>
      <c r="O195" s="10"/>
      <c r="P195" s="10">
        <f t="shared" ref="P195:P258" si="991">IF($M195&lt;3,IF($B195=$B$1,1,0),IF($B195=$B$1,$N195,0))</f>
        <v>0</v>
      </c>
      <c r="Q195" s="10">
        <f t="shared" ref="Q195:Q258" si="992">IF($M195&lt;3,IF($C195=$C$1,1,0),IF($C195=$C$1,$N195,0))</f>
        <v>0</v>
      </c>
      <c r="R195" s="10">
        <f t="shared" ref="R195:R258" si="993">IF($M195&lt;3,IF($D195=$D$1,1,0),IF($D195=$D$1,$N195,0))</f>
        <v>1</v>
      </c>
      <c r="S195" s="10">
        <f t="shared" ref="S195:S258" si="994">IF($M195&lt;3,IF($E195=$E$1,1,0),IF($E195=$E$1,$N195,0))</f>
        <v>0</v>
      </c>
      <c r="T195" s="10">
        <f t="shared" ref="T195:T258" si="995">IF($M195&lt;3,IF($F195=$F$1,1,0),IF($F195=$F$1,$N195,0))</f>
        <v>0</v>
      </c>
      <c r="U195" s="10">
        <f t="shared" ref="U195:U258" si="996">IF($M195&lt;3,IF($G195=$G$1,1,0),IF($G195=$G$1,$N195,0))</f>
        <v>0</v>
      </c>
      <c r="V195" s="34">
        <f t="shared" ref="V195:V258" si="997">IF($M195&lt;3,IF($H195=$H$1,1,0),IF($H195=$H$1,$N195,0))</f>
        <v>1</v>
      </c>
      <c r="W195" s="10">
        <f t="shared" ref="W195:W258" si="998">IF($M195&lt;3,IF($I195=$I$1,1,0),IF($I195=$I$1,$N195,0))</f>
        <v>0</v>
      </c>
      <c r="X195" s="10">
        <f t="shared" ref="X195:X258" si="999">IF($M195&lt;3,IF($J195=$J$1,1,0),IF($J195=$J$1,$N195,0))</f>
        <v>0</v>
      </c>
      <c r="Y195" s="10">
        <f t="shared" ref="Y195:Y258" si="1000">IF($M195&lt;3,IF($K195=$K$1,1,0),IF($K195=$K$1,$N195,0))</f>
        <v>1</v>
      </c>
      <c r="Z195" s="10"/>
      <c r="AA195" s="10"/>
      <c r="AB195" s="10">
        <f t="shared" ref="AB195" si="1001">SUM(P195:Z195)</f>
        <v>3</v>
      </c>
      <c r="AC195" s="10">
        <f t="shared" ref="AC195" si="1002">M195</f>
        <v>3</v>
      </c>
      <c r="AD195" s="10" t="str">
        <f t="shared" ref="AD195" si="1003">IF(AB195=AC195,"Correct",IF(AB195=3,"Correct","Wrong"))</f>
        <v>Correct</v>
      </c>
      <c r="AE195" s="10"/>
      <c r="AF195" s="159" t="str">
        <f>IFERROR(VLOOKUP(Table1[[#This Row],[RespondentID]],'All Data'!$A196:$CN768,81,FALSE),"unknown")</f>
        <v>Female</v>
      </c>
      <c r="AG195" s="159">
        <f>IFERROR(VLOOKUP(Table1[[#This Row],[RespondentID]],'All Data'!$A196:$CN768,82,FALSE),"unknown")</f>
        <v>70</v>
      </c>
      <c r="AH195" s="159" t="str">
        <f>IFERROR(VLOOKUP(Table1[[#This Row],[RespondentID]],'All Data'!$A196:$CN768,83,FALSE),"unknown")</f>
        <v>Nassau</v>
      </c>
      <c r="AI195" s="159" t="str">
        <f>IFERROR(VLOOKUP(Table1[[#This Row],[RespondentID]],'All Data'!$A196:$CN768,84,FALSE),"unknown")</f>
        <v>Woodbury, 11797</v>
      </c>
      <c r="AJ195" s="159" t="str">
        <f>IFERROR(VLOOKUP(Table1[[#This Row],[RespondentID]],'All Data'!$A196:$CN768,85,FALSE),"unknown")</f>
        <v>White/Caucasian</v>
      </c>
      <c r="AK195" s="159" t="str">
        <f>IFERROR(VLOOKUP(Table1[[#This Row],[RespondentID]],'All Data'!$A196:$CN768,86,FALSE),"unknown")</f>
        <v>No</v>
      </c>
      <c r="AL195" s="159" t="str">
        <f>IFERROR(VLOOKUP(Table1[[#This Row],[RespondentID]],'All Data'!$A196:$CN768,87,FALSE),"unknown")</f>
        <v xml:space="preserve">English </v>
      </c>
      <c r="AM195" s="159" t="str">
        <f>IFERROR(VLOOKUP(Table1[[#This Row],[RespondentID]],'All Data'!$A196:$CN768,88,FALSE),"unknown")</f>
        <v>$50,000 to $74,999</v>
      </c>
      <c r="AN195" s="159" t="str">
        <f>IFERROR(VLOOKUP(Table1[[#This Row],[RespondentID]],'All Data'!$A196:$CN768,89,FALSE),"unknown")</f>
        <v>College graduate</v>
      </c>
      <c r="AO195" s="159" t="str">
        <f>IFERROR(VLOOKUP(Table1[[#This Row],[RespondentID]],'All Data'!$A196:$CN768,90,FALSE),"unknown")</f>
        <v>Retired</v>
      </c>
      <c r="AP195" s="159" t="str">
        <f>IFERROR(VLOOKUP(Table1[[#This Row],[RespondentID]],'All Data'!$A196:$CN768,91,FALSE),"unknown")</f>
        <v>Yes</v>
      </c>
      <c r="AQ195" s="159" t="str">
        <f>IFERROR(VLOOKUP(Table1[[#This Row],[RespondentID]],'All Data'!$A196:$CN768,92,FALSE),"unknown")</f>
        <v>Yes</v>
      </c>
    </row>
    <row r="196" spans="1:43" ht="16" x14ac:dyDescent="0.45">
      <c r="A196" s="6">
        <v>7068308671</v>
      </c>
      <c r="B196" s="6"/>
      <c r="C196" s="6"/>
      <c r="D196" s="6" t="s">
        <v>33</v>
      </c>
      <c r="E196" s="6"/>
      <c r="F196" s="6"/>
      <c r="G196" s="6"/>
      <c r="H196" s="6"/>
      <c r="I196" s="6" t="s">
        <v>38</v>
      </c>
      <c r="J196" s="6"/>
      <c r="K196" s="6"/>
      <c r="L196" s="9"/>
      <c r="M196" s="9">
        <f t="shared" ref="M196" si="1004">COUNTA(B196:L196)</f>
        <v>2</v>
      </c>
      <c r="N196" s="9">
        <f t="shared" ref="N196" si="1005">3/M196</f>
        <v>1.5</v>
      </c>
      <c r="O196" s="9"/>
      <c r="P196" s="9">
        <f t="shared" si="991"/>
        <v>0</v>
      </c>
      <c r="Q196" s="9">
        <f t="shared" si="992"/>
        <v>0</v>
      </c>
      <c r="R196" s="9">
        <f t="shared" si="993"/>
        <v>1</v>
      </c>
      <c r="S196" s="9">
        <f t="shared" si="994"/>
        <v>0</v>
      </c>
      <c r="T196" s="9">
        <f t="shared" si="995"/>
        <v>0</v>
      </c>
      <c r="U196" s="9">
        <f t="shared" si="996"/>
        <v>0</v>
      </c>
      <c r="V196" s="34">
        <f t="shared" si="997"/>
        <v>0</v>
      </c>
      <c r="W196" s="9">
        <f t="shared" si="998"/>
        <v>1</v>
      </c>
      <c r="X196" s="9">
        <f t="shared" si="999"/>
        <v>0</v>
      </c>
      <c r="Y196" s="9">
        <f t="shared" si="1000"/>
        <v>0</v>
      </c>
      <c r="Z196" s="9"/>
      <c r="AA196" s="9"/>
      <c r="AB196" s="9">
        <f t="shared" ref="AB196" si="1006">SUM(P196:Z196)</f>
        <v>2</v>
      </c>
      <c r="AC196" s="9">
        <f t="shared" ref="AC196" si="1007">M196</f>
        <v>2</v>
      </c>
      <c r="AD196" s="9" t="str">
        <f t="shared" ref="AD196" si="1008">IF(AB196=AC196,"Correct",IF(AB196=3,"Correct","Wrong"))</f>
        <v>Correct</v>
      </c>
      <c r="AE196" s="9"/>
      <c r="AF196" s="159" t="str">
        <f>IFERROR(VLOOKUP(Table1[[#This Row],[RespondentID]],'All Data'!$A197:$CN769,81,FALSE),"unknown")</f>
        <v>Male</v>
      </c>
      <c r="AG196" s="159">
        <f>IFERROR(VLOOKUP(Table1[[#This Row],[RespondentID]],'All Data'!$A197:$CN769,82,FALSE),"unknown")</f>
        <v>65</v>
      </c>
      <c r="AH196" s="159" t="str">
        <f>IFERROR(VLOOKUP(Table1[[#This Row],[RespondentID]],'All Data'!$A197:$CN769,83,FALSE),"unknown")</f>
        <v>Nassau</v>
      </c>
      <c r="AI196" s="159" t="str">
        <f>IFERROR(VLOOKUP(Table1[[#This Row],[RespondentID]],'All Data'!$A197:$CN769,84,FALSE),"unknown")</f>
        <v>Hicksville, 11801</v>
      </c>
      <c r="AJ196" s="159" t="str">
        <f>IFERROR(VLOOKUP(Table1[[#This Row],[RespondentID]],'All Data'!$A197:$CN769,85,FALSE),"unknown")</f>
        <v>White/Caucasian</v>
      </c>
      <c r="AK196" s="159" t="str">
        <f>IFERROR(VLOOKUP(Table1[[#This Row],[RespondentID]],'All Data'!$A197:$CN769,86,FALSE),"unknown")</f>
        <v>No</v>
      </c>
      <c r="AL196" s="159" t="str">
        <f>IFERROR(VLOOKUP(Table1[[#This Row],[RespondentID]],'All Data'!$A197:$CN769,87,FALSE),"unknown")</f>
        <v xml:space="preserve">English </v>
      </c>
      <c r="AM196" s="159" t="str">
        <f>IFERROR(VLOOKUP(Table1[[#This Row],[RespondentID]],'All Data'!$A197:$CN769,88,FALSE),"unknown")</f>
        <v>$75,000 to $125,000</v>
      </c>
      <c r="AN196" s="159" t="str">
        <f>IFERROR(VLOOKUP(Table1[[#This Row],[RespondentID]],'All Data'!$A197:$CN769,89,FALSE),"unknown")</f>
        <v>College graduate</v>
      </c>
      <c r="AO196" s="159" t="str">
        <f>IFERROR(VLOOKUP(Table1[[#This Row],[RespondentID]],'All Data'!$A197:$CN769,90,FALSE),"unknown")</f>
        <v>Retired</v>
      </c>
      <c r="AP196" s="159" t="str">
        <f>IFERROR(VLOOKUP(Table1[[#This Row],[RespondentID]],'All Data'!$A197:$CN769,91,FALSE),"unknown")</f>
        <v>Yes</v>
      </c>
      <c r="AQ196" s="159" t="str">
        <f>IFERROR(VLOOKUP(Table1[[#This Row],[RespondentID]],'All Data'!$A197:$CN769,92,FALSE),"unknown")</f>
        <v>No</v>
      </c>
    </row>
    <row r="197" spans="1:43" ht="16" x14ac:dyDescent="0.45">
      <c r="A197" s="6">
        <v>7068308550</v>
      </c>
      <c r="B197" s="6"/>
      <c r="C197" s="6"/>
      <c r="D197" s="6"/>
      <c r="E197" s="6"/>
      <c r="F197" s="6"/>
      <c r="G197" s="6"/>
      <c r="H197" s="6" t="s">
        <v>37</v>
      </c>
      <c r="I197" s="6"/>
      <c r="J197" s="6" t="s">
        <v>39</v>
      </c>
      <c r="K197" s="6" t="s">
        <v>40</v>
      </c>
      <c r="L197" s="10"/>
      <c r="M197" s="10">
        <f t="shared" ref="M197" si="1009">COUNTA(B197:L197)</f>
        <v>3</v>
      </c>
      <c r="N197" s="10">
        <f t="shared" ref="N197" si="1010">3/M197</f>
        <v>1</v>
      </c>
      <c r="O197" s="10"/>
      <c r="P197" s="10">
        <f t="shared" si="991"/>
        <v>0</v>
      </c>
      <c r="Q197" s="10">
        <f t="shared" si="992"/>
        <v>0</v>
      </c>
      <c r="R197" s="10">
        <f t="shared" si="993"/>
        <v>0</v>
      </c>
      <c r="S197" s="10">
        <f t="shared" si="994"/>
        <v>0</v>
      </c>
      <c r="T197" s="10">
        <f t="shared" si="995"/>
        <v>0</v>
      </c>
      <c r="U197" s="10">
        <f t="shared" si="996"/>
        <v>0</v>
      </c>
      <c r="V197" s="34">
        <f t="shared" si="997"/>
        <v>1</v>
      </c>
      <c r="W197" s="10">
        <f t="shared" si="998"/>
        <v>0</v>
      </c>
      <c r="X197" s="10">
        <f t="shared" si="999"/>
        <v>1</v>
      </c>
      <c r="Y197" s="10">
        <f t="shared" si="1000"/>
        <v>1</v>
      </c>
      <c r="Z197" s="10"/>
      <c r="AA197" s="10"/>
      <c r="AB197" s="10">
        <f t="shared" ref="AB197" si="1011">SUM(P197:Z197)</f>
        <v>3</v>
      </c>
      <c r="AC197" s="10">
        <f t="shared" ref="AC197" si="1012">M197</f>
        <v>3</v>
      </c>
      <c r="AD197" s="10" t="str">
        <f t="shared" ref="AD197" si="1013">IF(AB197=AC197,"Correct",IF(AB197=3,"Correct","Wrong"))</f>
        <v>Correct</v>
      </c>
      <c r="AE197" s="10"/>
      <c r="AF197" s="159" t="str">
        <f>IFERROR(VLOOKUP(Table1[[#This Row],[RespondentID]],'All Data'!$A198:$CN770,81,FALSE),"unknown")</f>
        <v>Female</v>
      </c>
      <c r="AG197" s="159">
        <f>IFERROR(VLOOKUP(Table1[[#This Row],[RespondentID]],'All Data'!$A198:$CN770,82,FALSE),"unknown")</f>
        <v>76</v>
      </c>
      <c r="AH197" s="159" t="str">
        <f>IFERROR(VLOOKUP(Table1[[#This Row],[RespondentID]],'All Data'!$A198:$CN770,83,FALSE),"unknown")</f>
        <v>Nassau</v>
      </c>
      <c r="AI197" s="159" t="str">
        <f>IFERROR(VLOOKUP(Table1[[#This Row],[RespondentID]],'All Data'!$A198:$CN770,84,FALSE),"unknown")</f>
        <v>Woodbury, 11797</v>
      </c>
      <c r="AJ197" s="159" t="str">
        <f>IFERROR(VLOOKUP(Table1[[#This Row],[RespondentID]],'All Data'!$A198:$CN770,85,FALSE),"unknown")</f>
        <v>White/Caucasian</v>
      </c>
      <c r="AK197" s="159" t="str">
        <f>IFERROR(VLOOKUP(Table1[[#This Row],[RespondentID]],'All Data'!$A198:$CN770,86,FALSE),"unknown")</f>
        <v>No</v>
      </c>
      <c r="AL197" s="159" t="str">
        <f>IFERROR(VLOOKUP(Table1[[#This Row],[RespondentID]],'All Data'!$A198:$CN770,87,FALSE),"unknown")</f>
        <v xml:space="preserve">English </v>
      </c>
      <c r="AM197" s="159" t="str">
        <f>IFERROR(VLOOKUP(Table1[[#This Row],[RespondentID]],'All Data'!$A198:$CN770,88,FALSE),"unknown")</f>
        <v>$0-$19,999</v>
      </c>
      <c r="AN197" s="159" t="str">
        <f>IFERROR(VLOOKUP(Table1[[#This Row],[RespondentID]],'All Data'!$A198:$CN770,89,FALSE),"unknown")</f>
        <v>High school graduate</v>
      </c>
      <c r="AO197" s="159" t="str">
        <f>IFERROR(VLOOKUP(Table1[[#This Row],[RespondentID]],'All Data'!$A198:$CN770,90,FALSE),"unknown")</f>
        <v>Retired</v>
      </c>
      <c r="AP197" s="159" t="str">
        <f>IFERROR(VLOOKUP(Table1[[#This Row],[RespondentID]],'All Data'!$A198:$CN770,91,FALSE),"unknown")</f>
        <v>Yes</v>
      </c>
      <c r="AQ197" s="159" t="str">
        <f>IFERROR(VLOOKUP(Table1[[#This Row],[RespondentID]],'All Data'!$A198:$CN770,92,FALSE),"unknown")</f>
        <v>No</v>
      </c>
    </row>
    <row r="198" spans="1:43" ht="16" x14ac:dyDescent="0.45">
      <c r="A198" s="6">
        <v>7068308392</v>
      </c>
      <c r="B198" s="6"/>
      <c r="C198" s="6"/>
      <c r="D198" s="6"/>
      <c r="E198" s="6" t="s">
        <v>34</v>
      </c>
      <c r="F198" s="6"/>
      <c r="G198" s="6"/>
      <c r="H198" s="6"/>
      <c r="I198" s="6"/>
      <c r="J198" s="6"/>
      <c r="K198" s="6" t="s">
        <v>40</v>
      </c>
      <c r="L198" s="9"/>
      <c r="M198" s="9">
        <f t="shared" ref="M198" si="1014">COUNTA(B198:L198)</f>
        <v>2</v>
      </c>
      <c r="N198" s="9">
        <f t="shared" ref="N198" si="1015">3/M198</f>
        <v>1.5</v>
      </c>
      <c r="O198" s="9"/>
      <c r="P198" s="9">
        <f t="shared" si="991"/>
        <v>0</v>
      </c>
      <c r="Q198" s="9">
        <f t="shared" si="992"/>
        <v>0</v>
      </c>
      <c r="R198" s="9">
        <f t="shared" si="993"/>
        <v>0</v>
      </c>
      <c r="S198" s="9">
        <f t="shared" si="994"/>
        <v>1</v>
      </c>
      <c r="T198" s="9">
        <f t="shared" si="995"/>
        <v>0</v>
      </c>
      <c r="U198" s="9">
        <f t="shared" si="996"/>
        <v>0</v>
      </c>
      <c r="V198" s="34">
        <f t="shared" si="997"/>
        <v>0</v>
      </c>
      <c r="W198" s="9">
        <f t="shared" si="998"/>
        <v>0</v>
      </c>
      <c r="X198" s="9">
        <f t="shared" si="999"/>
        <v>0</v>
      </c>
      <c r="Y198" s="9">
        <f t="shared" si="1000"/>
        <v>1</v>
      </c>
      <c r="Z198" s="9"/>
      <c r="AA198" s="9"/>
      <c r="AB198" s="9">
        <f t="shared" ref="AB198" si="1016">SUM(P198:Z198)</f>
        <v>2</v>
      </c>
      <c r="AC198" s="9">
        <f t="shared" ref="AC198" si="1017">M198</f>
        <v>2</v>
      </c>
      <c r="AD198" s="9" t="str">
        <f t="shared" ref="AD198" si="1018">IF(AB198=AC198,"Correct",IF(AB198=3,"Correct","Wrong"))</f>
        <v>Correct</v>
      </c>
      <c r="AE198" s="9"/>
      <c r="AF198" s="159" t="str">
        <f>IFERROR(VLOOKUP(Table1[[#This Row],[RespondentID]],'All Data'!$A199:$CN771,81,FALSE),"unknown")</f>
        <v>Female</v>
      </c>
      <c r="AG198" s="159">
        <f>IFERROR(VLOOKUP(Table1[[#This Row],[RespondentID]],'All Data'!$A199:$CN771,82,FALSE),"unknown")</f>
        <v>77</v>
      </c>
      <c r="AH198" s="159" t="str">
        <f>IFERROR(VLOOKUP(Table1[[#This Row],[RespondentID]],'All Data'!$A199:$CN771,83,FALSE),"unknown")</f>
        <v>Nassau</v>
      </c>
      <c r="AI198" s="159" t="str">
        <f>IFERROR(VLOOKUP(Table1[[#This Row],[RespondentID]],'All Data'!$A199:$CN771,84,FALSE),"unknown")</f>
        <v>North Massapequa, 11758</v>
      </c>
      <c r="AJ198" s="159" t="str">
        <f>IFERROR(VLOOKUP(Table1[[#This Row],[RespondentID]],'All Data'!$A199:$CN771,85,FALSE),"unknown")</f>
        <v>White/Caucasian</v>
      </c>
      <c r="AK198" s="159" t="str">
        <f>IFERROR(VLOOKUP(Table1[[#This Row],[RespondentID]],'All Data'!$A199:$CN771,86,FALSE),"unknown")</f>
        <v>No</v>
      </c>
      <c r="AL198" s="159" t="str">
        <f>IFERROR(VLOOKUP(Table1[[#This Row],[RespondentID]],'All Data'!$A199:$CN771,87,FALSE),"unknown")</f>
        <v xml:space="preserve"> </v>
      </c>
      <c r="AM198" s="159">
        <f>IFERROR(VLOOKUP(Table1[[#This Row],[RespondentID]],'All Data'!$A199:$CN771,88,FALSE),"unknown")</f>
        <v>0</v>
      </c>
      <c r="AN198" s="159" t="str">
        <f>IFERROR(VLOOKUP(Table1[[#This Row],[RespondentID]],'All Data'!$A199:$CN771,89,FALSE),"unknown")</f>
        <v>Some college</v>
      </c>
      <c r="AO198" s="159" t="str">
        <f>IFERROR(VLOOKUP(Table1[[#This Row],[RespondentID]],'All Data'!$A199:$CN771,90,FALSE),"unknown")</f>
        <v>Retired</v>
      </c>
      <c r="AP198" s="159" t="str">
        <f>IFERROR(VLOOKUP(Table1[[#This Row],[RespondentID]],'All Data'!$A199:$CN771,91,FALSE),"unknown")</f>
        <v>Yes</v>
      </c>
      <c r="AQ198" s="159" t="str">
        <f>IFERROR(VLOOKUP(Table1[[#This Row],[RespondentID]],'All Data'!$A199:$CN771,92,FALSE),"unknown")</f>
        <v>Yes</v>
      </c>
    </row>
    <row r="199" spans="1:43" ht="16" x14ac:dyDescent="0.45">
      <c r="A199" s="6">
        <v>7068308266</v>
      </c>
      <c r="B199" s="6"/>
      <c r="C199" s="6"/>
      <c r="D199" s="6" t="s">
        <v>33</v>
      </c>
      <c r="E199" s="6"/>
      <c r="F199" s="6" t="s">
        <v>35</v>
      </c>
      <c r="G199" s="6"/>
      <c r="H199" s="6"/>
      <c r="I199" s="6"/>
      <c r="J199" s="6"/>
      <c r="K199" s="6" t="s">
        <v>40</v>
      </c>
      <c r="L199" s="10"/>
      <c r="M199" s="10">
        <f t="shared" ref="M199" si="1019">COUNTA(B199:L199)</f>
        <v>3</v>
      </c>
      <c r="N199" s="10">
        <f t="shared" ref="N199" si="1020">3/M199</f>
        <v>1</v>
      </c>
      <c r="O199" s="10"/>
      <c r="P199" s="10">
        <f t="shared" si="991"/>
        <v>0</v>
      </c>
      <c r="Q199" s="10">
        <f t="shared" si="992"/>
        <v>0</v>
      </c>
      <c r="R199" s="10">
        <f t="shared" si="993"/>
        <v>1</v>
      </c>
      <c r="S199" s="10">
        <f t="shared" si="994"/>
        <v>0</v>
      </c>
      <c r="T199" s="10">
        <f t="shared" si="995"/>
        <v>1</v>
      </c>
      <c r="U199" s="10">
        <f t="shared" si="996"/>
        <v>0</v>
      </c>
      <c r="V199" s="34">
        <f t="shared" si="997"/>
        <v>0</v>
      </c>
      <c r="W199" s="10">
        <f t="shared" si="998"/>
        <v>0</v>
      </c>
      <c r="X199" s="10">
        <f t="shared" si="999"/>
        <v>0</v>
      </c>
      <c r="Y199" s="10">
        <f t="shared" si="1000"/>
        <v>1</v>
      </c>
      <c r="Z199" s="10"/>
      <c r="AA199" s="10"/>
      <c r="AB199" s="10">
        <f t="shared" ref="AB199" si="1021">SUM(P199:Z199)</f>
        <v>3</v>
      </c>
      <c r="AC199" s="10">
        <f t="shared" ref="AC199" si="1022">M199</f>
        <v>3</v>
      </c>
      <c r="AD199" s="10" t="str">
        <f t="shared" ref="AD199" si="1023">IF(AB199=AC199,"Correct",IF(AB199=3,"Correct","Wrong"))</f>
        <v>Correct</v>
      </c>
      <c r="AE199" s="10"/>
      <c r="AF199" s="159" t="str">
        <f>IFERROR(VLOOKUP(Table1[[#This Row],[RespondentID]],'All Data'!$A200:$CN772,81,FALSE),"unknown")</f>
        <v>Female</v>
      </c>
      <c r="AG199" s="159">
        <f>IFERROR(VLOOKUP(Table1[[#This Row],[RespondentID]],'All Data'!$A200:$CN772,82,FALSE),"unknown")</f>
        <v>63</v>
      </c>
      <c r="AH199" s="159" t="str">
        <f>IFERROR(VLOOKUP(Table1[[#This Row],[RespondentID]],'All Data'!$A200:$CN772,83,FALSE),"unknown")</f>
        <v>Nassau</v>
      </c>
      <c r="AI199" s="159" t="str">
        <f>IFERROR(VLOOKUP(Table1[[#This Row],[RespondentID]],'All Data'!$A200:$CN772,84,FALSE),"unknown")</f>
        <v>Hicksville, 11801</v>
      </c>
      <c r="AJ199" s="159" t="str">
        <f>IFERROR(VLOOKUP(Table1[[#This Row],[RespondentID]],'All Data'!$A200:$CN772,85,FALSE),"unknown")</f>
        <v>White/Caucasian</v>
      </c>
      <c r="AK199" s="159" t="str">
        <f>IFERROR(VLOOKUP(Table1[[#This Row],[RespondentID]],'All Data'!$A200:$CN772,86,FALSE),"unknown")</f>
        <v>No</v>
      </c>
      <c r="AL199" s="159" t="str">
        <f>IFERROR(VLOOKUP(Table1[[#This Row],[RespondentID]],'All Data'!$A200:$CN772,87,FALSE),"unknown")</f>
        <v xml:space="preserve">English </v>
      </c>
      <c r="AM199" s="159">
        <f>IFERROR(VLOOKUP(Table1[[#This Row],[RespondentID]],'All Data'!$A200:$CN772,88,FALSE),"unknown")</f>
        <v>0</v>
      </c>
      <c r="AN199" s="159" t="str">
        <f>IFERROR(VLOOKUP(Table1[[#This Row],[RespondentID]],'All Data'!$A200:$CN772,89,FALSE),"unknown")</f>
        <v>High school graduate</v>
      </c>
      <c r="AO199" s="159" t="str">
        <f>IFERROR(VLOOKUP(Table1[[#This Row],[RespondentID]],'All Data'!$A200:$CN772,90,FALSE),"unknown")</f>
        <v>Retired</v>
      </c>
      <c r="AP199" s="159" t="str">
        <f>IFERROR(VLOOKUP(Table1[[#This Row],[RespondentID]],'All Data'!$A200:$CN772,91,FALSE),"unknown")</f>
        <v>Yes</v>
      </c>
      <c r="AQ199" s="159" t="str">
        <f>IFERROR(VLOOKUP(Table1[[#This Row],[RespondentID]],'All Data'!$A200:$CN772,92,FALSE),"unknown")</f>
        <v>Yes</v>
      </c>
    </row>
    <row r="200" spans="1:43" ht="16" x14ac:dyDescent="0.45">
      <c r="A200" s="6">
        <v>7068308122</v>
      </c>
      <c r="B200" s="6"/>
      <c r="C200" s="6"/>
      <c r="D200" s="6"/>
      <c r="E200" s="6"/>
      <c r="F200" s="6"/>
      <c r="G200" s="6"/>
      <c r="H200" s="6"/>
      <c r="I200" s="6"/>
      <c r="J200" s="6"/>
      <c r="K200" s="6" t="s">
        <v>40</v>
      </c>
      <c r="L200" s="9"/>
      <c r="M200" s="9">
        <f t="shared" ref="M200" si="1024">COUNTA(B200:L200)</f>
        <v>1</v>
      </c>
      <c r="N200" s="9">
        <f t="shared" ref="N200" si="1025">3/M200</f>
        <v>3</v>
      </c>
      <c r="O200" s="9"/>
      <c r="P200" s="9">
        <f t="shared" si="991"/>
        <v>0</v>
      </c>
      <c r="Q200" s="9">
        <f t="shared" si="992"/>
        <v>0</v>
      </c>
      <c r="R200" s="9">
        <f t="shared" si="993"/>
        <v>0</v>
      </c>
      <c r="S200" s="9">
        <f t="shared" si="994"/>
        <v>0</v>
      </c>
      <c r="T200" s="9">
        <f t="shared" si="995"/>
        <v>0</v>
      </c>
      <c r="U200" s="9">
        <f t="shared" si="996"/>
        <v>0</v>
      </c>
      <c r="V200" s="34">
        <f t="shared" si="997"/>
        <v>0</v>
      </c>
      <c r="W200" s="9">
        <f t="shared" si="998"/>
        <v>0</v>
      </c>
      <c r="X200" s="9">
        <f t="shared" si="999"/>
        <v>0</v>
      </c>
      <c r="Y200" s="9">
        <f t="shared" si="1000"/>
        <v>1</v>
      </c>
      <c r="Z200" s="9"/>
      <c r="AA200" s="9"/>
      <c r="AB200" s="9">
        <f t="shared" ref="AB200" si="1026">SUM(P200:Z200)</f>
        <v>1</v>
      </c>
      <c r="AC200" s="9">
        <f t="shared" ref="AC200" si="1027">M200</f>
        <v>1</v>
      </c>
      <c r="AD200" s="9" t="str">
        <f t="shared" ref="AD200" si="1028">IF(AB200=AC200,"Correct",IF(AB200=3,"Correct","Wrong"))</f>
        <v>Correct</v>
      </c>
      <c r="AE200" s="9"/>
      <c r="AF200" s="159" t="str">
        <f>IFERROR(VLOOKUP(Table1[[#This Row],[RespondentID]],'All Data'!$A201:$CN773,81,FALSE),"unknown")</f>
        <v>Female</v>
      </c>
      <c r="AG200" s="159">
        <f>IFERROR(VLOOKUP(Table1[[#This Row],[RespondentID]],'All Data'!$A201:$CN773,82,FALSE),"unknown")</f>
        <v>84</v>
      </c>
      <c r="AH200" s="159" t="str">
        <f>IFERROR(VLOOKUP(Table1[[#This Row],[RespondentID]],'All Data'!$A201:$CN773,83,FALSE),"unknown")</f>
        <v>Nassau</v>
      </c>
      <c r="AI200" s="159">
        <f>IFERROR(VLOOKUP(Table1[[#This Row],[RespondentID]],'All Data'!$A201:$CN773,84,FALSE),"unknown")</f>
        <v>0</v>
      </c>
      <c r="AJ200" s="159" t="str">
        <f>IFERROR(VLOOKUP(Table1[[#This Row],[RespondentID]],'All Data'!$A201:$CN773,85,FALSE),"unknown")</f>
        <v>White/Caucasian</v>
      </c>
      <c r="AK200" s="159" t="str">
        <f>IFERROR(VLOOKUP(Table1[[#This Row],[RespondentID]],'All Data'!$A201:$CN773,86,FALSE),"unknown")</f>
        <v>No</v>
      </c>
      <c r="AL200" s="159" t="str">
        <f>IFERROR(VLOOKUP(Table1[[#This Row],[RespondentID]],'All Data'!$A201:$CN773,87,FALSE),"unknown")</f>
        <v xml:space="preserve">English Italian </v>
      </c>
      <c r="AM200" s="159" t="str">
        <f>IFERROR(VLOOKUP(Table1[[#This Row],[RespondentID]],'All Data'!$A201:$CN773,88,FALSE),"unknown")</f>
        <v>$50,000 to $74,999</v>
      </c>
      <c r="AN200" s="159" t="str">
        <f>IFERROR(VLOOKUP(Table1[[#This Row],[RespondentID]],'All Data'!$A201:$CN773,89,FALSE),"unknown")</f>
        <v>High school graduate</v>
      </c>
      <c r="AO200" s="159" t="str">
        <f>IFERROR(VLOOKUP(Table1[[#This Row],[RespondentID]],'All Data'!$A201:$CN773,90,FALSE),"unknown")</f>
        <v>Retired</v>
      </c>
      <c r="AP200" s="159" t="str">
        <f>IFERROR(VLOOKUP(Table1[[#This Row],[RespondentID]],'All Data'!$A201:$CN773,91,FALSE),"unknown")</f>
        <v>Yes</v>
      </c>
      <c r="AQ200" s="159" t="str">
        <f>IFERROR(VLOOKUP(Table1[[#This Row],[RespondentID]],'All Data'!$A201:$CN773,92,FALSE),"unknown")</f>
        <v>Yes</v>
      </c>
    </row>
    <row r="201" spans="1:43" ht="16" x14ac:dyDescent="0.45">
      <c r="A201" s="6">
        <v>7068307980</v>
      </c>
      <c r="B201" s="6"/>
      <c r="C201" s="6"/>
      <c r="D201" s="6"/>
      <c r="E201" s="6"/>
      <c r="F201" s="6"/>
      <c r="G201" s="6"/>
      <c r="H201" s="6"/>
      <c r="I201" s="6" t="s">
        <v>38</v>
      </c>
      <c r="J201" s="6"/>
      <c r="K201" s="6"/>
      <c r="L201" s="10"/>
      <c r="M201" s="10">
        <f t="shared" ref="M201" si="1029">COUNTA(B201:L201)</f>
        <v>1</v>
      </c>
      <c r="N201" s="10">
        <f t="shared" ref="N201" si="1030">3/M201</f>
        <v>3</v>
      </c>
      <c r="O201" s="10"/>
      <c r="P201" s="10">
        <f t="shared" si="991"/>
        <v>0</v>
      </c>
      <c r="Q201" s="10">
        <f t="shared" si="992"/>
        <v>0</v>
      </c>
      <c r="R201" s="10">
        <f t="shared" si="993"/>
        <v>0</v>
      </c>
      <c r="S201" s="10">
        <f t="shared" si="994"/>
        <v>0</v>
      </c>
      <c r="T201" s="10">
        <f t="shared" si="995"/>
        <v>0</v>
      </c>
      <c r="U201" s="10">
        <f t="shared" si="996"/>
        <v>0</v>
      </c>
      <c r="V201" s="34">
        <f t="shared" si="997"/>
        <v>0</v>
      </c>
      <c r="W201" s="10">
        <f t="shared" si="998"/>
        <v>1</v>
      </c>
      <c r="X201" s="10">
        <f t="shared" si="999"/>
        <v>0</v>
      </c>
      <c r="Y201" s="10">
        <f t="shared" si="1000"/>
        <v>0</v>
      </c>
      <c r="Z201" s="10"/>
      <c r="AA201" s="10"/>
      <c r="AB201" s="10">
        <f t="shared" ref="AB201" si="1031">SUM(P201:Z201)</f>
        <v>1</v>
      </c>
      <c r="AC201" s="10">
        <f t="shared" ref="AC201" si="1032">M201</f>
        <v>1</v>
      </c>
      <c r="AD201" s="10" t="str">
        <f t="shared" ref="AD201" si="1033">IF(AB201=AC201,"Correct",IF(AB201=3,"Correct","Wrong"))</f>
        <v>Correct</v>
      </c>
      <c r="AE201" s="10"/>
      <c r="AF201" s="159" t="str">
        <f>IFERROR(VLOOKUP(Table1[[#This Row],[RespondentID]],'All Data'!$A202:$CN774,81,FALSE),"unknown")</f>
        <v>Female</v>
      </c>
      <c r="AG201" s="159">
        <f>IFERROR(VLOOKUP(Table1[[#This Row],[RespondentID]],'All Data'!$A202:$CN774,82,FALSE),"unknown")</f>
        <v>66</v>
      </c>
      <c r="AH201" s="159" t="str">
        <f>IFERROR(VLOOKUP(Table1[[#This Row],[RespondentID]],'All Data'!$A202:$CN774,83,FALSE),"unknown")</f>
        <v>Nassau</v>
      </c>
      <c r="AI201" s="159" t="str">
        <f>IFERROR(VLOOKUP(Table1[[#This Row],[RespondentID]],'All Data'!$A202:$CN774,84,FALSE),"unknown")</f>
        <v>New Cassel, 11590</v>
      </c>
      <c r="AJ201" s="159" t="str">
        <f>IFERROR(VLOOKUP(Table1[[#This Row],[RespondentID]],'All Data'!$A202:$CN774,85,FALSE),"unknown")</f>
        <v>White/Caucasian</v>
      </c>
      <c r="AK201" s="159">
        <f>IFERROR(VLOOKUP(Table1[[#This Row],[RespondentID]],'All Data'!$A202:$CN774,86,FALSE),"unknown")</f>
        <v>0</v>
      </c>
      <c r="AL201" s="159" t="str">
        <f>IFERROR(VLOOKUP(Table1[[#This Row],[RespondentID]],'All Data'!$A202:$CN774,87,FALSE),"unknown")</f>
        <v xml:space="preserve">English </v>
      </c>
      <c r="AM201" s="159" t="str">
        <f>IFERROR(VLOOKUP(Table1[[#This Row],[RespondentID]],'All Data'!$A202:$CN774,88,FALSE),"unknown")</f>
        <v>$50,000 to $74,999</v>
      </c>
      <c r="AN201" s="159" t="str">
        <f>IFERROR(VLOOKUP(Table1[[#This Row],[RespondentID]],'All Data'!$A202:$CN774,89,FALSE),"unknown")</f>
        <v>Some college</v>
      </c>
      <c r="AO201" s="159" t="str">
        <f>IFERROR(VLOOKUP(Table1[[#This Row],[RespondentID]],'All Data'!$A202:$CN774,90,FALSE),"unknown")</f>
        <v>Retired</v>
      </c>
      <c r="AP201" s="159" t="str">
        <f>IFERROR(VLOOKUP(Table1[[#This Row],[RespondentID]],'All Data'!$A202:$CN774,91,FALSE),"unknown")</f>
        <v>Yes</v>
      </c>
      <c r="AQ201" s="159" t="str">
        <f>IFERROR(VLOOKUP(Table1[[#This Row],[RespondentID]],'All Data'!$A202:$CN774,92,FALSE),"unknown")</f>
        <v>Yes</v>
      </c>
    </row>
    <row r="202" spans="1:43" ht="16" x14ac:dyDescent="0.45">
      <c r="A202" s="6">
        <v>7068307803</v>
      </c>
      <c r="B202" s="6"/>
      <c r="C202" s="6"/>
      <c r="D202" s="6"/>
      <c r="E202" s="6"/>
      <c r="F202" s="6"/>
      <c r="G202" s="6"/>
      <c r="H202" s="6"/>
      <c r="I202" s="6"/>
      <c r="J202" s="6"/>
      <c r="K202" s="6"/>
      <c r="L202" s="9"/>
      <c r="M202" s="9">
        <f t="shared" ref="M202" si="1034">COUNTA(B202:L202)</f>
        <v>0</v>
      </c>
      <c r="N202" s="9" t="e">
        <f t="shared" ref="N202" si="1035">3/M202</f>
        <v>#DIV/0!</v>
      </c>
      <c r="O202" s="9"/>
      <c r="P202" s="9">
        <f t="shared" si="991"/>
        <v>0</v>
      </c>
      <c r="Q202" s="9">
        <f t="shared" si="992"/>
        <v>0</v>
      </c>
      <c r="R202" s="9">
        <f t="shared" si="993"/>
        <v>0</v>
      </c>
      <c r="S202" s="9">
        <f t="shared" si="994"/>
        <v>0</v>
      </c>
      <c r="T202" s="9">
        <f t="shared" si="995"/>
        <v>0</v>
      </c>
      <c r="U202" s="9">
        <f t="shared" si="996"/>
        <v>0</v>
      </c>
      <c r="V202" s="34">
        <f t="shared" si="997"/>
        <v>0</v>
      </c>
      <c r="W202" s="9">
        <f t="shared" si="998"/>
        <v>0</v>
      </c>
      <c r="X202" s="9">
        <f t="shared" si="999"/>
        <v>0</v>
      </c>
      <c r="Y202" s="9">
        <f t="shared" si="1000"/>
        <v>0</v>
      </c>
      <c r="Z202" s="9"/>
      <c r="AA202" s="9"/>
      <c r="AB202" s="9">
        <f t="shared" ref="AB202" si="1036">SUM(P202:Z202)</f>
        <v>0</v>
      </c>
      <c r="AC202" s="9">
        <f t="shared" ref="AC202" si="1037">M202</f>
        <v>0</v>
      </c>
      <c r="AD202" s="9" t="str">
        <f t="shared" ref="AD202" si="1038">IF(AB202=AC202,"Correct",IF(AB202=3,"Correct","Wrong"))</f>
        <v>Correct</v>
      </c>
      <c r="AE202" s="9"/>
      <c r="AF202" s="159" t="str">
        <f>IFERROR(VLOOKUP(Table1[[#This Row],[RespondentID]],'All Data'!$A203:$CN775,81,FALSE),"unknown")</f>
        <v>Male</v>
      </c>
      <c r="AG202" s="159">
        <f>IFERROR(VLOOKUP(Table1[[#This Row],[RespondentID]],'All Data'!$A203:$CN775,82,FALSE),"unknown")</f>
        <v>82</v>
      </c>
      <c r="AH202" s="159" t="str">
        <f>IFERROR(VLOOKUP(Table1[[#This Row],[RespondentID]],'All Data'!$A203:$CN775,83,FALSE),"unknown")</f>
        <v>Nassau</v>
      </c>
      <c r="AI202" s="159">
        <f>IFERROR(VLOOKUP(Table1[[#This Row],[RespondentID]],'All Data'!$A203:$CN775,84,FALSE),"unknown")</f>
        <v>0</v>
      </c>
      <c r="AJ202" s="159" t="str">
        <f>IFERROR(VLOOKUP(Table1[[#This Row],[RespondentID]],'All Data'!$A203:$CN775,85,FALSE),"unknown")</f>
        <v>Multi-racial</v>
      </c>
      <c r="AK202" s="159" t="str">
        <f>IFERROR(VLOOKUP(Table1[[#This Row],[RespondentID]],'All Data'!$A203:$CN775,86,FALSE),"unknown")</f>
        <v>No</v>
      </c>
      <c r="AL202" s="159" t="str">
        <f>IFERROR(VLOOKUP(Table1[[#This Row],[RespondentID]],'All Data'!$A203:$CN775,87,FALSE),"unknown")</f>
        <v xml:space="preserve">English </v>
      </c>
      <c r="AM202" s="159">
        <f>IFERROR(VLOOKUP(Table1[[#This Row],[RespondentID]],'All Data'!$A203:$CN775,88,FALSE),"unknown")</f>
        <v>0</v>
      </c>
      <c r="AN202" s="159" t="str">
        <f>IFERROR(VLOOKUP(Table1[[#This Row],[RespondentID]],'All Data'!$A203:$CN775,89,FALSE),"unknown")</f>
        <v>College graduate</v>
      </c>
      <c r="AO202" s="159" t="str">
        <f>IFERROR(VLOOKUP(Table1[[#This Row],[RespondentID]],'All Data'!$A203:$CN775,90,FALSE),"unknown")</f>
        <v>Retired</v>
      </c>
      <c r="AP202" s="159" t="str">
        <f>IFERROR(VLOOKUP(Table1[[#This Row],[RespondentID]],'All Data'!$A203:$CN775,91,FALSE),"unknown")</f>
        <v>Yes</v>
      </c>
      <c r="AQ202" s="159" t="str">
        <f>IFERROR(VLOOKUP(Table1[[#This Row],[RespondentID]],'All Data'!$A203:$CN775,92,FALSE),"unknown")</f>
        <v>Yes</v>
      </c>
    </row>
    <row r="203" spans="1:43" ht="16" x14ac:dyDescent="0.45">
      <c r="A203" s="6">
        <v>7068307692</v>
      </c>
      <c r="B203" s="6"/>
      <c r="C203" s="6"/>
      <c r="D203" s="6"/>
      <c r="E203" s="6"/>
      <c r="F203" s="6"/>
      <c r="G203" s="6"/>
      <c r="H203" s="6" t="s">
        <v>37</v>
      </c>
      <c r="I203" s="6"/>
      <c r="J203" s="6"/>
      <c r="K203" s="6"/>
      <c r="L203" s="10"/>
      <c r="M203" s="10">
        <f t="shared" ref="M203" si="1039">COUNTA(B203:L203)</f>
        <v>1</v>
      </c>
      <c r="N203" s="10">
        <f t="shared" ref="N203" si="1040">3/M203</f>
        <v>3</v>
      </c>
      <c r="O203" s="10"/>
      <c r="P203" s="10">
        <f t="shared" si="991"/>
        <v>0</v>
      </c>
      <c r="Q203" s="10">
        <f t="shared" si="992"/>
        <v>0</v>
      </c>
      <c r="R203" s="10">
        <f t="shared" si="993"/>
        <v>0</v>
      </c>
      <c r="S203" s="10">
        <f t="shared" si="994"/>
        <v>0</v>
      </c>
      <c r="T203" s="10">
        <f t="shared" si="995"/>
        <v>0</v>
      </c>
      <c r="U203" s="10">
        <f t="shared" si="996"/>
        <v>0</v>
      </c>
      <c r="V203" s="34">
        <f t="shared" si="997"/>
        <v>1</v>
      </c>
      <c r="W203" s="10">
        <f t="shared" si="998"/>
        <v>0</v>
      </c>
      <c r="X203" s="10">
        <f t="shared" si="999"/>
        <v>0</v>
      </c>
      <c r="Y203" s="10">
        <f t="shared" si="1000"/>
        <v>0</v>
      </c>
      <c r="Z203" s="10"/>
      <c r="AA203" s="10"/>
      <c r="AB203" s="10">
        <f t="shared" ref="AB203" si="1041">SUM(P203:Z203)</f>
        <v>1</v>
      </c>
      <c r="AC203" s="10">
        <f t="shared" ref="AC203" si="1042">M203</f>
        <v>1</v>
      </c>
      <c r="AD203" s="10" t="str">
        <f t="shared" ref="AD203" si="1043">IF(AB203=AC203,"Correct",IF(AB203=3,"Correct","Wrong"))</f>
        <v>Correct</v>
      </c>
      <c r="AE203" s="10"/>
      <c r="AF203" s="159" t="str">
        <f>IFERROR(VLOOKUP(Table1[[#This Row],[RespondentID]],'All Data'!$A204:$CN776,81,FALSE),"unknown")</f>
        <v>Male</v>
      </c>
      <c r="AG203" s="159">
        <f>IFERROR(VLOOKUP(Table1[[#This Row],[RespondentID]],'All Data'!$A204:$CN776,82,FALSE),"unknown")</f>
        <v>72</v>
      </c>
      <c r="AH203" s="159" t="str">
        <f>IFERROR(VLOOKUP(Table1[[#This Row],[RespondentID]],'All Data'!$A204:$CN776,83,FALSE),"unknown")</f>
        <v>Nassau</v>
      </c>
      <c r="AI203" s="159" t="str">
        <f>IFERROR(VLOOKUP(Table1[[#This Row],[RespondentID]],'All Data'!$A204:$CN776,84,FALSE),"unknown")</f>
        <v>Carle Place, 11514</v>
      </c>
      <c r="AJ203" s="159">
        <f>IFERROR(VLOOKUP(Table1[[#This Row],[RespondentID]],'All Data'!$A204:$CN776,85,FALSE),"unknown")</f>
        <v>0</v>
      </c>
      <c r="AK203" s="159">
        <f>IFERROR(VLOOKUP(Table1[[#This Row],[RespondentID]],'All Data'!$A204:$CN776,86,FALSE),"unknown")</f>
        <v>0</v>
      </c>
      <c r="AL203" s="159" t="str">
        <f>IFERROR(VLOOKUP(Table1[[#This Row],[RespondentID]],'All Data'!$A204:$CN776,87,FALSE),"unknown")</f>
        <v xml:space="preserve">English </v>
      </c>
      <c r="AM203" s="159" t="str">
        <f>IFERROR(VLOOKUP(Table1[[#This Row],[RespondentID]],'All Data'!$A204:$CN776,88,FALSE),"unknown")</f>
        <v>$20,000 to $34,999</v>
      </c>
      <c r="AN203" s="159" t="str">
        <f>IFERROR(VLOOKUP(Table1[[#This Row],[RespondentID]],'All Data'!$A204:$CN776,89,FALSE),"unknown")</f>
        <v>Technical school</v>
      </c>
      <c r="AO203" s="159" t="str">
        <f>IFERROR(VLOOKUP(Table1[[#This Row],[RespondentID]],'All Data'!$A204:$CN776,90,FALSE),"unknown")</f>
        <v>Retired</v>
      </c>
      <c r="AP203" s="159" t="str">
        <f>IFERROR(VLOOKUP(Table1[[#This Row],[RespondentID]],'All Data'!$A204:$CN776,91,FALSE),"unknown")</f>
        <v>Yes</v>
      </c>
      <c r="AQ203" s="159" t="str">
        <f>IFERROR(VLOOKUP(Table1[[#This Row],[RespondentID]],'All Data'!$A204:$CN776,92,FALSE),"unknown")</f>
        <v>Yes</v>
      </c>
    </row>
    <row r="204" spans="1:43" ht="16" x14ac:dyDescent="0.45">
      <c r="A204" s="6">
        <v>7068307580</v>
      </c>
      <c r="B204" s="6"/>
      <c r="C204" s="6"/>
      <c r="D204" s="6"/>
      <c r="E204" s="6"/>
      <c r="F204" s="6"/>
      <c r="G204" s="6"/>
      <c r="H204" s="6" t="s">
        <v>37</v>
      </c>
      <c r="I204" s="6"/>
      <c r="J204" s="6"/>
      <c r="K204" s="6"/>
      <c r="L204" s="9"/>
      <c r="M204" s="9">
        <f t="shared" ref="M204" si="1044">COUNTA(B204:L204)</f>
        <v>1</v>
      </c>
      <c r="N204" s="9">
        <f t="shared" ref="N204" si="1045">3/M204</f>
        <v>3</v>
      </c>
      <c r="O204" s="9"/>
      <c r="P204" s="9">
        <f t="shared" si="991"/>
        <v>0</v>
      </c>
      <c r="Q204" s="9">
        <f t="shared" si="992"/>
        <v>0</v>
      </c>
      <c r="R204" s="9">
        <f t="shared" si="993"/>
        <v>0</v>
      </c>
      <c r="S204" s="9">
        <f t="shared" si="994"/>
        <v>0</v>
      </c>
      <c r="T204" s="9">
        <f t="shared" si="995"/>
        <v>0</v>
      </c>
      <c r="U204" s="9">
        <f t="shared" si="996"/>
        <v>0</v>
      </c>
      <c r="V204" s="34">
        <f t="shared" si="997"/>
        <v>1</v>
      </c>
      <c r="W204" s="9">
        <f t="shared" si="998"/>
        <v>0</v>
      </c>
      <c r="X204" s="9">
        <f t="shared" si="999"/>
        <v>0</v>
      </c>
      <c r="Y204" s="9">
        <f t="shared" si="1000"/>
        <v>0</v>
      </c>
      <c r="Z204" s="9"/>
      <c r="AA204" s="9"/>
      <c r="AB204" s="9">
        <f t="shared" ref="AB204" si="1046">SUM(P204:Z204)</f>
        <v>1</v>
      </c>
      <c r="AC204" s="9">
        <f t="shared" ref="AC204" si="1047">M204</f>
        <v>1</v>
      </c>
      <c r="AD204" s="9" t="str">
        <f t="shared" ref="AD204" si="1048">IF(AB204=AC204,"Correct",IF(AB204=3,"Correct","Wrong"))</f>
        <v>Correct</v>
      </c>
      <c r="AE204" s="9"/>
      <c r="AF204" s="159" t="str">
        <f>IFERROR(VLOOKUP(Table1[[#This Row],[RespondentID]],'All Data'!$A205:$CN777,81,FALSE),"unknown")</f>
        <v>Female</v>
      </c>
      <c r="AG204" s="159">
        <f>IFERROR(VLOOKUP(Table1[[#This Row],[RespondentID]],'All Data'!$A205:$CN777,82,FALSE),"unknown")</f>
        <v>69</v>
      </c>
      <c r="AH204" s="159" t="str">
        <f>IFERROR(VLOOKUP(Table1[[#This Row],[RespondentID]],'All Data'!$A205:$CN777,83,FALSE),"unknown")</f>
        <v>Nassau</v>
      </c>
      <c r="AI204" s="159" t="str">
        <f>IFERROR(VLOOKUP(Table1[[#This Row],[RespondentID]],'All Data'!$A205:$CN777,84,FALSE),"unknown")</f>
        <v>New Hyde Park, 11040</v>
      </c>
      <c r="AJ204" s="159" t="str">
        <f>IFERROR(VLOOKUP(Table1[[#This Row],[RespondentID]],'All Data'!$A205:$CN777,85,FALSE),"unknown")</f>
        <v>Asian/Pacific Islander</v>
      </c>
      <c r="AK204" s="159" t="str">
        <f>IFERROR(VLOOKUP(Table1[[#This Row],[RespondentID]],'All Data'!$A205:$CN777,86,FALSE),"unknown")</f>
        <v>No</v>
      </c>
      <c r="AL204" s="159" t="str">
        <f>IFERROR(VLOOKUP(Table1[[#This Row],[RespondentID]],'All Data'!$A205:$CN777,87,FALSE),"unknown")</f>
        <v xml:space="preserve"> </v>
      </c>
      <c r="AM204" s="159" t="str">
        <f>IFERROR(VLOOKUP(Table1[[#This Row],[RespondentID]],'All Data'!$A205:$CN777,88,FALSE),"unknown")</f>
        <v>$35,000 to $49,999</v>
      </c>
      <c r="AN204" s="159">
        <f>IFERROR(VLOOKUP(Table1[[#This Row],[RespondentID]],'All Data'!$A205:$CN777,89,FALSE),"unknown")</f>
        <v>0</v>
      </c>
      <c r="AO204" s="159" t="str">
        <f>IFERROR(VLOOKUP(Table1[[#This Row],[RespondentID]],'All Data'!$A205:$CN777,90,FALSE),"unknown")</f>
        <v>Retired</v>
      </c>
      <c r="AP204" s="159" t="str">
        <f>IFERROR(VLOOKUP(Table1[[#This Row],[RespondentID]],'All Data'!$A205:$CN777,91,FALSE),"unknown")</f>
        <v>Yes</v>
      </c>
      <c r="AQ204" s="159">
        <f>IFERROR(VLOOKUP(Table1[[#This Row],[RespondentID]],'All Data'!$A205:$CN777,92,FALSE),"unknown")</f>
        <v>0</v>
      </c>
    </row>
    <row r="205" spans="1:43" ht="16" x14ac:dyDescent="0.45">
      <c r="A205" s="6">
        <v>7068307429</v>
      </c>
      <c r="B205" s="6"/>
      <c r="C205" s="6" t="s">
        <v>32</v>
      </c>
      <c r="D205" s="6"/>
      <c r="E205" s="6" t="s">
        <v>34</v>
      </c>
      <c r="F205" s="6"/>
      <c r="G205" s="6"/>
      <c r="H205" s="6"/>
      <c r="I205" s="6"/>
      <c r="J205" s="6" t="s">
        <v>39</v>
      </c>
      <c r="K205" s="6"/>
      <c r="L205" s="10"/>
      <c r="M205" s="10">
        <f t="shared" ref="M205" si="1049">COUNTA(B205:L205)</f>
        <v>3</v>
      </c>
      <c r="N205" s="10">
        <f t="shared" ref="N205" si="1050">3/M205</f>
        <v>1</v>
      </c>
      <c r="O205" s="10"/>
      <c r="P205" s="10">
        <f t="shared" si="991"/>
        <v>0</v>
      </c>
      <c r="Q205" s="10">
        <f t="shared" si="992"/>
        <v>1</v>
      </c>
      <c r="R205" s="10">
        <f t="shared" si="993"/>
        <v>0</v>
      </c>
      <c r="S205" s="10">
        <f t="shared" si="994"/>
        <v>1</v>
      </c>
      <c r="T205" s="10">
        <f t="shared" si="995"/>
        <v>0</v>
      </c>
      <c r="U205" s="10">
        <f t="shared" si="996"/>
        <v>0</v>
      </c>
      <c r="V205" s="34">
        <f t="shared" si="997"/>
        <v>0</v>
      </c>
      <c r="W205" s="10">
        <f t="shared" si="998"/>
        <v>0</v>
      </c>
      <c r="X205" s="10">
        <f t="shared" si="999"/>
        <v>1</v>
      </c>
      <c r="Y205" s="10">
        <f t="shared" si="1000"/>
        <v>0</v>
      </c>
      <c r="Z205" s="10"/>
      <c r="AA205" s="10"/>
      <c r="AB205" s="10">
        <f t="shared" ref="AB205" si="1051">SUM(P205:Z205)</f>
        <v>3</v>
      </c>
      <c r="AC205" s="10">
        <f t="shared" ref="AC205" si="1052">M205</f>
        <v>3</v>
      </c>
      <c r="AD205" s="10" t="str">
        <f t="shared" ref="AD205" si="1053">IF(AB205=AC205,"Correct",IF(AB205=3,"Correct","Wrong"))</f>
        <v>Correct</v>
      </c>
      <c r="AE205" s="10"/>
      <c r="AF205" s="159" t="str">
        <f>IFERROR(VLOOKUP(Table1[[#This Row],[RespondentID]],'All Data'!$A206:$CN778,81,FALSE),"unknown")</f>
        <v>Male</v>
      </c>
      <c r="AG205" s="159">
        <f>IFERROR(VLOOKUP(Table1[[#This Row],[RespondentID]],'All Data'!$A206:$CN778,82,FALSE),"unknown")</f>
        <v>76</v>
      </c>
      <c r="AH205" s="159" t="str">
        <f>IFERROR(VLOOKUP(Table1[[#This Row],[RespondentID]],'All Data'!$A206:$CN778,83,FALSE),"unknown")</f>
        <v>Nassau</v>
      </c>
      <c r="AI205" s="159" t="str">
        <f>IFERROR(VLOOKUP(Table1[[#This Row],[RespondentID]],'All Data'!$A206:$CN778,84,FALSE),"unknown")</f>
        <v>Great Neck, 11021</v>
      </c>
      <c r="AJ205" s="159" t="str">
        <f>IFERROR(VLOOKUP(Table1[[#This Row],[RespondentID]],'All Data'!$A206:$CN778,85,FALSE),"unknown")</f>
        <v>White/Caucasian</v>
      </c>
      <c r="AK205" s="159" t="str">
        <f>IFERROR(VLOOKUP(Table1[[#This Row],[RespondentID]],'All Data'!$A206:$CN778,86,FALSE),"unknown")</f>
        <v>No</v>
      </c>
      <c r="AL205" s="159" t="str">
        <f>IFERROR(VLOOKUP(Table1[[#This Row],[RespondentID]],'All Data'!$A206:$CN778,87,FALSE),"unknown")</f>
        <v xml:space="preserve">English </v>
      </c>
      <c r="AM205" s="159" t="str">
        <f>IFERROR(VLOOKUP(Table1[[#This Row],[RespondentID]],'All Data'!$A206:$CN778,88,FALSE),"unknown")</f>
        <v>$20,000 to $34,999</v>
      </c>
      <c r="AN205" s="159" t="str">
        <f>IFERROR(VLOOKUP(Table1[[#This Row],[RespondentID]],'All Data'!$A206:$CN778,89,FALSE),"unknown")</f>
        <v>Some college</v>
      </c>
      <c r="AO205" s="159" t="str">
        <f>IFERROR(VLOOKUP(Table1[[#This Row],[RespondentID]],'All Data'!$A206:$CN778,90,FALSE),"unknown")</f>
        <v>Retired</v>
      </c>
      <c r="AP205" s="159" t="str">
        <f>IFERROR(VLOOKUP(Table1[[#This Row],[RespondentID]],'All Data'!$A206:$CN778,91,FALSE),"unknown")</f>
        <v>Yes</v>
      </c>
      <c r="AQ205" s="159" t="str">
        <f>IFERROR(VLOOKUP(Table1[[#This Row],[RespondentID]],'All Data'!$A206:$CN778,92,FALSE),"unknown")</f>
        <v>Yes</v>
      </c>
    </row>
    <row r="206" spans="1:43" ht="16" x14ac:dyDescent="0.45">
      <c r="A206" s="6">
        <v>7068307208</v>
      </c>
      <c r="B206" s="6"/>
      <c r="C206" s="6"/>
      <c r="D206" s="6" t="s">
        <v>33</v>
      </c>
      <c r="E206" s="6" t="s">
        <v>34</v>
      </c>
      <c r="F206" s="6"/>
      <c r="G206" s="6"/>
      <c r="H206" s="6"/>
      <c r="I206" s="6"/>
      <c r="J206" s="6"/>
      <c r="K206" s="6" t="s">
        <v>40</v>
      </c>
      <c r="L206" s="9"/>
      <c r="M206" s="9">
        <f t="shared" ref="M206" si="1054">COUNTA(B206:L206)</f>
        <v>3</v>
      </c>
      <c r="N206" s="9">
        <f t="shared" ref="N206" si="1055">3/M206</f>
        <v>1</v>
      </c>
      <c r="O206" s="9"/>
      <c r="P206" s="9">
        <f t="shared" si="991"/>
        <v>0</v>
      </c>
      <c r="Q206" s="9">
        <f t="shared" si="992"/>
        <v>0</v>
      </c>
      <c r="R206" s="9">
        <f t="shared" si="993"/>
        <v>1</v>
      </c>
      <c r="S206" s="9">
        <f t="shared" si="994"/>
        <v>1</v>
      </c>
      <c r="T206" s="9">
        <f t="shared" si="995"/>
        <v>0</v>
      </c>
      <c r="U206" s="9">
        <f t="shared" si="996"/>
        <v>0</v>
      </c>
      <c r="V206" s="34">
        <f t="shared" si="997"/>
        <v>0</v>
      </c>
      <c r="W206" s="9">
        <f t="shared" si="998"/>
        <v>0</v>
      </c>
      <c r="X206" s="9">
        <f t="shared" si="999"/>
        <v>0</v>
      </c>
      <c r="Y206" s="9">
        <f t="shared" si="1000"/>
        <v>1</v>
      </c>
      <c r="Z206" s="9"/>
      <c r="AA206" s="9"/>
      <c r="AB206" s="9">
        <f t="shared" ref="AB206" si="1056">SUM(P206:Z206)</f>
        <v>3</v>
      </c>
      <c r="AC206" s="9">
        <f t="shared" ref="AC206" si="1057">M206</f>
        <v>3</v>
      </c>
      <c r="AD206" s="9" t="str">
        <f t="shared" ref="AD206" si="1058">IF(AB206=AC206,"Correct",IF(AB206=3,"Correct","Wrong"))</f>
        <v>Correct</v>
      </c>
      <c r="AE206" s="9"/>
      <c r="AF206" s="159" t="str">
        <f>IFERROR(VLOOKUP(Table1[[#This Row],[RespondentID]],'All Data'!$A207:$CN779,81,FALSE),"unknown")</f>
        <v>Male</v>
      </c>
      <c r="AG206" s="159">
        <f>IFERROR(VLOOKUP(Table1[[#This Row],[RespondentID]],'All Data'!$A207:$CN779,82,FALSE),"unknown")</f>
        <v>77</v>
      </c>
      <c r="AH206" s="159" t="str">
        <f>IFERROR(VLOOKUP(Table1[[#This Row],[RespondentID]],'All Data'!$A207:$CN779,83,FALSE),"unknown")</f>
        <v>Nassau</v>
      </c>
      <c r="AI206" s="159" t="str">
        <f>IFERROR(VLOOKUP(Table1[[#This Row],[RespondentID]],'All Data'!$A207:$CN779,84,FALSE),"unknown")</f>
        <v>Franklin Square, 11010</v>
      </c>
      <c r="AJ206" s="159" t="str">
        <f>IFERROR(VLOOKUP(Table1[[#This Row],[RespondentID]],'All Data'!$A207:$CN779,85,FALSE),"unknown")</f>
        <v>White/Caucasian</v>
      </c>
      <c r="AK206" s="159">
        <f>IFERROR(VLOOKUP(Table1[[#This Row],[RespondentID]],'All Data'!$A207:$CN779,86,FALSE),"unknown")</f>
        <v>0</v>
      </c>
      <c r="AL206" s="159" t="str">
        <f>IFERROR(VLOOKUP(Table1[[#This Row],[RespondentID]],'All Data'!$A207:$CN779,87,FALSE),"unknown")</f>
        <v xml:space="preserve">English </v>
      </c>
      <c r="AM206" s="159" t="str">
        <f>IFERROR(VLOOKUP(Table1[[#This Row],[RespondentID]],'All Data'!$A207:$CN779,88,FALSE),"unknown")</f>
        <v>$50,000 to $74,999</v>
      </c>
      <c r="AN206" s="159" t="str">
        <f>IFERROR(VLOOKUP(Table1[[#This Row],[RespondentID]],'All Data'!$A207:$CN779,89,FALSE),"unknown")</f>
        <v>College graduate</v>
      </c>
      <c r="AO206" s="159" t="str">
        <f>IFERROR(VLOOKUP(Table1[[#This Row],[RespondentID]],'All Data'!$A207:$CN779,90,FALSE),"unknown")</f>
        <v>Retired</v>
      </c>
      <c r="AP206" s="159" t="str">
        <f>IFERROR(VLOOKUP(Table1[[#This Row],[RespondentID]],'All Data'!$A207:$CN779,91,FALSE),"unknown")</f>
        <v>Yes</v>
      </c>
      <c r="AQ206" s="159" t="str">
        <f>IFERROR(VLOOKUP(Table1[[#This Row],[RespondentID]],'All Data'!$A207:$CN779,92,FALSE),"unknown")</f>
        <v>Yes</v>
      </c>
    </row>
    <row r="207" spans="1:43" ht="16" x14ac:dyDescent="0.45">
      <c r="A207" s="6">
        <v>7045796123</v>
      </c>
      <c r="B207" s="6"/>
      <c r="C207" s="6"/>
      <c r="D207" s="6"/>
      <c r="E207" s="6"/>
      <c r="F207" s="6"/>
      <c r="G207" s="6"/>
      <c r="H207" s="6"/>
      <c r="I207" s="6" t="s">
        <v>38</v>
      </c>
      <c r="J207" s="6" t="s">
        <v>39</v>
      </c>
      <c r="K207" s="6" t="s">
        <v>40</v>
      </c>
      <c r="L207" s="10"/>
      <c r="M207" s="10">
        <f t="shared" ref="M207" si="1059">COUNTA(B207:L207)</f>
        <v>3</v>
      </c>
      <c r="N207" s="10">
        <f t="shared" ref="N207" si="1060">3/M207</f>
        <v>1</v>
      </c>
      <c r="O207" s="10"/>
      <c r="P207" s="10">
        <f t="shared" si="991"/>
        <v>0</v>
      </c>
      <c r="Q207" s="10">
        <f t="shared" si="992"/>
        <v>0</v>
      </c>
      <c r="R207" s="10">
        <f t="shared" si="993"/>
        <v>0</v>
      </c>
      <c r="S207" s="10">
        <f t="shared" si="994"/>
        <v>0</v>
      </c>
      <c r="T207" s="10">
        <f t="shared" si="995"/>
        <v>0</v>
      </c>
      <c r="U207" s="10">
        <f t="shared" si="996"/>
        <v>0</v>
      </c>
      <c r="V207" s="34">
        <f t="shared" si="997"/>
        <v>0</v>
      </c>
      <c r="W207" s="10">
        <f t="shared" si="998"/>
        <v>1</v>
      </c>
      <c r="X207" s="10">
        <f t="shared" si="999"/>
        <v>1</v>
      </c>
      <c r="Y207" s="10">
        <f t="shared" si="1000"/>
        <v>1</v>
      </c>
      <c r="Z207" s="10"/>
      <c r="AA207" s="10"/>
      <c r="AB207" s="10">
        <f t="shared" ref="AB207" si="1061">SUM(P207:Z207)</f>
        <v>3</v>
      </c>
      <c r="AC207" s="10">
        <f t="shared" ref="AC207" si="1062">M207</f>
        <v>3</v>
      </c>
      <c r="AD207" s="10" t="str">
        <f t="shared" ref="AD207" si="1063">IF(AB207=AC207,"Correct",IF(AB207=3,"Correct","Wrong"))</f>
        <v>Correct</v>
      </c>
      <c r="AE207" s="10"/>
      <c r="AF207" s="159" t="str">
        <f>IFERROR(VLOOKUP(Table1[[#This Row],[RespondentID]],'All Data'!$A208:$CN780,81,FALSE),"unknown")</f>
        <v>Female</v>
      </c>
      <c r="AG207" s="159">
        <f>IFERROR(VLOOKUP(Table1[[#This Row],[RespondentID]],'All Data'!$A208:$CN780,82,FALSE),"unknown")</f>
        <v>86</v>
      </c>
      <c r="AH207" s="159" t="str">
        <f>IFERROR(VLOOKUP(Table1[[#This Row],[RespondentID]],'All Data'!$A208:$CN780,83,FALSE),"unknown")</f>
        <v>Suffolk</v>
      </c>
      <c r="AI207" s="159" t="str">
        <f>IFERROR(VLOOKUP(Table1[[#This Row],[RespondentID]],'All Data'!$A208:$CN780,84,FALSE),"unknown")</f>
        <v>West Babylon, 11704</v>
      </c>
      <c r="AJ207" s="159" t="str">
        <f>IFERROR(VLOOKUP(Table1[[#This Row],[RespondentID]],'All Data'!$A208:$CN780,85,FALSE),"unknown")</f>
        <v>White/Caucasian</v>
      </c>
      <c r="AK207" s="159" t="str">
        <f>IFERROR(VLOOKUP(Table1[[#This Row],[RespondentID]],'All Data'!$A208:$CN780,86,FALSE),"unknown")</f>
        <v>No</v>
      </c>
      <c r="AL207" s="159" t="str">
        <f>IFERROR(VLOOKUP(Table1[[#This Row],[RespondentID]],'All Data'!$A208:$CN780,87,FALSE),"unknown")</f>
        <v xml:space="preserve">English </v>
      </c>
      <c r="AM207" s="159" t="str">
        <f>IFERROR(VLOOKUP(Table1[[#This Row],[RespondentID]],'All Data'!$A208:$CN780,88,FALSE),"unknown")</f>
        <v>$0-$19,999</v>
      </c>
      <c r="AN207" s="159" t="str">
        <f>IFERROR(VLOOKUP(Table1[[#This Row],[RespondentID]],'All Data'!$A208:$CN780,89,FALSE),"unknown")</f>
        <v>High school graduate</v>
      </c>
      <c r="AO207" s="159" t="str">
        <f>IFERROR(VLOOKUP(Table1[[#This Row],[RespondentID]],'All Data'!$A208:$CN780,90,FALSE),"unknown")</f>
        <v>Retired</v>
      </c>
      <c r="AP207" s="159" t="str">
        <f>IFERROR(VLOOKUP(Table1[[#This Row],[RespondentID]],'All Data'!$A208:$CN780,91,FALSE),"unknown")</f>
        <v>Yes</v>
      </c>
      <c r="AQ207" s="159" t="str">
        <f>IFERROR(VLOOKUP(Table1[[#This Row],[RespondentID]],'All Data'!$A208:$CN780,92,FALSE),"unknown")</f>
        <v>No</v>
      </c>
    </row>
    <row r="208" spans="1:43" ht="16" x14ac:dyDescent="0.45">
      <c r="A208" s="6">
        <v>7045795942</v>
      </c>
      <c r="B208" s="6"/>
      <c r="C208" s="6"/>
      <c r="D208" s="6" t="s">
        <v>33</v>
      </c>
      <c r="E208" s="6"/>
      <c r="F208" s="6"/>
      <c r="G208" s="6"/>
      <c r="H208" s="6"/>
      <c r="I208" s="6" t="s">
        <v>38</v>
      </c>
      <c r="J208" s="6"/>
      <c r="K208" s="6" t="s">
        <v>40</v>
      </c>
      <c r="L208" s="9"/>
      <c r="M208" s="9">
        <f t="shared" ref="M208" si="1064">COUNTA(B208:L208)</f>
        <v>3</v>
      </c>
      <c r="N208" s="9">
        <f t="shared" ref="N208" si="1065">3/M208</f>
        <v>1</v>
      </c>
      <c r="O208" s="9"/>
      <c r="P208" s="9">
        <f t="shared" si="991"/>
        <v>0</v>
      </c>
      <c r="Q208" s="9">
        <f t="shared" si="992"/>
        <v>0</v>
      </c>
      <c r="R208" s="9">
        <f t="shared" si="993"/>
        <v>1</v>
      </c>
      <c r="S208" s="9">
        <f t="shared" si="994"/>
        <v>0</v>
      </c>
      <c r="T208" s="9">
        <f t="shared" si="995"/>
        <v>0</v>
      </c>
      <c r="U208" s="9">
        <f t="shared" si="996"/>
        <v>0</v>
      </c>
      <c r="V208" s="34">
        <f t="shared" si="997"/>
        <v>0</v>
      </c>
      <c r="W208" s="9">
        <f t="shared" si="998"/>
        <v>1</v>
      </c>
      <c r="X208" s="9">
        <f t="shared" si="999"/>
        <v>0</v>
      </c>
      <c r="Y208" s="9">
        <f t="shared" si="1000"/>
        <v>1</v>
      </c>
      <c r="Z208" s="9"/>
      <c r="AA208" s="9"/>
      <c r="AB208" s="9">
        <f t="shared" ref="AB208" si="1066">SUM(P208:Z208)</f>
        <v>3</v>
      </c>
      <c r="AC208" s="9">
        <f t="shared" ref="AC208" si="1067">M208</f>
        <v>3</v>
      </c>
      <c r="AD208" s="9" t="str">
        <f t="shared" ref="AD208" si="1068">IF(AB208=AC208,"Correct",IF(AB208=3,"Correct","Wrong"))</f>
        <v>Correct</v>
      </c>
      <c r="AE208" s="9"/>
      <c r="AF208" s="159" t="str">
        <f>IFERROR(VLOOKUP(Table1[[#This Row],[RespondentID]],'All Data'!$A209:$CN781,81,FALSE),"unknown")</f>
        <v>Female</v>
      </c>
      <c r="AG208" s="159">
        <f>IFERROR(VLOOKUP(Table1[[#This Row],[RespondentID]],'All Data'!$A209:$CN781,82,FALSE),"unknown")</f>
        <v>67</v>
      </c>
      <c r="AH208" s="159" t="str">
        <f>IFERROR(VLOOKUP(Table1[[#This Row],[RespondentID]],'All Data'!$A209:$CN781,83,FALSE),"unknown")</f>
        <v>Suffolk</v>
      </c>
      <c r="AI208" s="159" t="str">
        <f>IFERROR(VLOOKUP(Table1[[#This Row],[RespondentID]],'All Data'!$A209:$CN781,84,FALSE),"unknown")</f>
        <v>Deer Park, 11729</v>
      </c>
      <c r="AJ208" s="159" t="str">
        <f>IFERROR(VLOOKUP(Table1[[#This Row],[RespondentID]],'All Data'!$A209:$CN781,85,FALSE),"unknown")</f>
        <v>White/Caucasian</v>
      </c>
      <c r="AK208" s="159">
        <f>IFERROR(VLOOKUP(Table1[[#This Row],[RespondentID]],'All Data'!$A209:$CN781,86,FALSE),"unknown")</f>
        <v>0</v>
      </c>
      <c r="AL208" s="159" t="str">
        <f>IFERROR(VLOOKUP(Table1[[#This Row],[RespondentID]],'All Data'!$A209:$CN781,87,FALSE),"unknown")</f>
        <v xml:space="preserve">English </v>
      </c>
      <c r="AM208" s="159" t="str">
        <f>IFERROR(VLOOKUP(Table1[[#This Row],[RespondentID]],'All Data'!$A209:$CN781,88,FALSE),"unknown")</f>
        <v>$35,000 to $49,999</v>
      </c>
      <c r="AN208" s="159" t="str">
        <f>IFERROR(VLOOKUP(Table1[[#This Row],[RespondentID]],'All Data'!$A209:$CN781,89,FALSE),"unknown")</f>
        <v>High school graduate</v>
      </c>
      <c r="AO208" s="159" t="str">
        <f>IFERROR(VLOOKUP(Table1[[#This Row],[RespondentID]],'All Data'!$A209:$CN781,90,FALSE),"unknown")</f>
        <v>Retired</v>
      </c>
      <c r="AP208" s="159" t="str">
        <f>IFERROR(VLOOKUP(Table1[[#This Row],[RespondentID]],'All Data'!$A209:$CN781,91,FALSE),"unknown")</f>
        <v>Yes</v>
      </c>
      <c r="AQ208" s="159" t="str">
        <f>IFERROR(VLOOKUP(Table1[[#This Row],[RespondentID]],'All Data'!$A209:$CN781,92,FALSE),"unknown")</f>
        <v>Yes</v>
      </c>
    </row>
    <row r="209" spans="1:43" ht="16" x14ac:dyDescent="0.45">
      <c r="A209" s="6">
        <v>7045795683</v>
      </c>
      <c r="B209" s="6"/>
      <c r="C209" s="6"/>
      <c r="D209" s="6" t="s">
        <v>33</v>
      </c>
      <c r="E209" s="6"/>
      <c r="F209" s="6"/>
      <c r="G209" s="6"/>
      <c r="H209" s="6"/>
      <c r="I209" s="6"/>
      <c r="J209" s="6"/>
      <c r="K209" s="6"/>
      <c r="L209" s="10"/>
      <c r="M209" s="10">
        <f t="shared" ref="M209" si="1069">COUNTA(B209:L209)</f>
        <v>1</v>
      </c>
      <c r="N209" s="10">
        <f t="shared" ref="N209" si="1070">3/M209</f>
        <v>3</v>
      </c>
      <c r="O209" s="10"/>
      <c r="P209" s="10">
        <f t="shared" si="991"/>
        <v>0</v>
      </c>
      <c r="Q209" s="10">
        <f t="shared" si="992"/>
        <v>0</v>
      </c>
      <c r="R209" s="10">
        <f t="shared" si="993"/>
        <v>1</v>
      </c>
      <c r="S209" s="10">
        <f t="shared" si="994"/>
        <v>0</v>
      </c>
      <c r="T209" s="10">
        <f t="shared" si="995"/>
        <v>0</v>
      </c>
      <c r="U209" s="10">
        <f t="shared" si="996"/>
        <v>0</v>
      </c>
      <c r="V209" s="34">
        <f t="shared" si="997"/>
        <v>0</v>
      </c>
      <c r="W209" s="10">
        <f t="shared" si="998"/>
        <v>0</v>
      </c>
      <c r="X209" s="10">
        <f t="shared" si="999"/>
        <v>0</v>
      </c>
      <c r="Y209" s="10">
        <f t="shared" si="1000"/>
        <v>0</v>
      </c>
      <c r="Z209" s="10"/>
      <c r="AA209" s="10"/>
      <c r="AB209" s="10">
        <f t="shared" ref="AB209" si="1071">SUM(P209:Z209)</f>
        <v>1</v>
      </c>
      <c r="AC209" s="10">
        <f t="shared" ref="AC209" si="1072">M209</f>
        <v>1</v>
      </c>
      <c r="AD209" s="10" t="str">
        <f t="shared" ref="AD209" si="1073">IF(AB209=AC209,"Correct",IF(AB209=3,"Correct","Wrong"))</f>
        <v>Correct</v>
      </c>
      <c r="AE209" s="10"/>
      <c r="AF209" s="159" t="str">
        <f>IFERROR(VLOOKUP(Table1[[#This Row],[RespondentID]],'All Data'!$A210:$CN782,81,FALSE),"unknown")</f>
        <v>Female</v>
      </c>
      <c r="AG209" s="159">
        <f>IFERROR(VLOOKUP(Table1[[#This Row],[RespondentID]],'All Data'!$A210:$CN782,82,FALSE),"unknown")</f>
        <v>0</v>
      </c>
      <c r="AH209" s="159" t="str">
        <f>IFERROR(VLOOKUP(Table1[[#This Row],[RespondentID]],'All Data'!$A210:$CN782,83,FALSE),"unknown")</f>
        <v>Suffolk</v>
      </c>
      <c r="AI209" s="159" t="str">
        <f>IFERROR(VLOOKUP(Table1[[#This Row],[RespondentID]],'All Data'!$A210:$CN782,84,FALSE),"unknown")</f>
        <v>Bay Shore, 11706</v>
      </c>
      <c r="AJ209" s="159" t="str">
        <f>IFERROR(VLOOKUP(Table1[[#This Row],[RespondentID]],'All Data'!$A210:$CN782,85,FALSE),"unknown")</f>
        <v>White/Caucasian</v>
      </c>
      <c r="AK209" s="159" t="str">
        <f>IFERROR(VLOOKUP(Table1[[#This Row],[RespondentID]],'All Data'!$A210:$CN782,86,FALSE),"unknown")</f>
        <v>No</v>
      </c>
      <c r="AL209" s="159" t="str">
        <f>IFERROR(VLOOKUP(Table1[[#This Row],[RespondentID]],'All Data'!$A210:$CN782,87,FALSE),"unknown")</f>
        <v xml:space="preserve">English </v>
      </c>
      <c r="AM209" s="159" t="str">
        <f>IFERROR(VLOOKUP(Table1[[#This Row],[RespondentID]],'All Data'!$A210:$CN782,88,FALSE),"unknown")</f>
        <v>$75,000 to $125,000</v>
      </c>
      <c r="AN209" s="159" t="str">
        <f>IFERROR(VLOOKUP(Table1[[#This Row],[RespondentID]],'All Data'!$A210:$CN782,89,FALSE),"unknown")</f>
        <v>Some college</v>
      </c>
      <c r="AO209" s="159" t="str">
        <f>IFERROR(VLOOKUP(Table1[[#This Row],[RespondentID]],'All Data'!$A210:$CN782,90,FALSE),"unknown")</f>
        <v>Retired</v>
      </c>
      <c r="AP209" s="159" t="str">
        <f>IFERROR(VLOOKUP(Table1[[#This Row],[RespondentID]],'All Data'!$A210:$CN782,91,FALSE),"unknown")</f>
        <v>Yes</v>
      </c>
      <c r="AQ209" s="159" t="str">
        <f>IFERROR(VLOOKUP(Table1[[#This Row],[RespondentID]],'All Data'!$A210:$CN782,92,FALSE),"unknown")</f>
        <v>Yes</v>
      </c>
    </row>
    <row r="210" spans="1:43" ht="16" x14ac:dyDescent="0.45">
      <c r="A210" s="6">
        <v>7045795390</v>
      </c>
      <c r="B210" s="6"/>
      <c r="C210" s="6"/>
      <c r="D210" s="6" t="s">
        <v>33</v>
      </c>
      <c r="E210" s="6"/>
      <c r="F210" s="6"/>
      <c r="G210" s="6"/>
      <c r="H210" s="6"/>
      <c r="I210" s="6"/>
      <c r="J210" s="6"/>
      <c r="K210" s="6" t="s">
        <v>40</v>
      </c>
      <c r="L210" s="9"/>
      <c r="M210" s="9">
        <f t="shared" ref="M210" si="1074">COUNTA(B210:L210)</f>
        <v>2</v>
      </c>
      <c r="N210" s="9">
        <f t="shared" ref="N210" si="1075">3/M210</f>
        <v>1.5</v>
      </c>
      <c r="O210" s="9"/>
      <c r="P210" s="9">
        <f t="shared" si="991"/>
        <v>0</v>
      </c>
      <c r="Q210" s="9">
        <f t="shared" si="992"/>
        <v>0</v>
      </c>
      <c r="R210" s="9">
        <f t="shared" si="993"/>
        <v>1</v>
      </c>
      <c r="S210" s="9">
        <f t="shared" si="994"/>
        <v>0</v>
      </c>
      <c r="T210" s="9">
        <f t="shared" si="995"/>
        <v>0</v>
      </c>
      <c r="U210" s="9">
        <f t="shared" si="996"/>
        <v>0</v>
      </c>
      <c r="V210" s="34">
        <f t="shared" si="997"/>
        <v>0</v>
      </c>
      <c r="W210" s="9">
        <f t="shared" si="998"/>
        <v>0</v>
      </c>
      <c r="X210" s="9">
        <f t="shared" si="999"/>
        <v>0</v>
      </c>
      <c r="Y210" s="9">
        <f t="shared" si="1000"/>
        <v>1</v>
      </c>
      <c r="Z210" s="9"/>
      <c r="AA210" s="9"/>
      <c r="AB210" s="9">
        <f t="shared" ref="AB210" si="1076">SUM(P210:Z210)</f>
        <v>2</v>
      </c>
      <c r="AC210" s="9">
        <f t="shared" ref="AC210" si="1077">M210</f>
        <v>2</v>
      </c>
      <c r="AD210" s="9" t="str">
        <f t="shared" ref="AD210" si="1078">IF(AB210=AC210,"Correct",IF(AB210=3,"Correct","Wrong"))</f>
        <v>Correct</v>
      </c>
      <c r="AE210" s="9"/>
      <c r="AF210" s="159" t="str">
        <f>IFERROR(VLOOKUP(Table1[[#This Row],[RespondentID]],'All Data'!$A211:$CN783,81,FALSE),"unknown")</f>
        <v>Female</v>
      </c>
      <c r="AG210" s="159">
        <f>IFERROR(VLOOKUP(Table1[[#This Row],[RespondentID]],'All Data'!$A211:$CN783,82,FALSE),"unknown")</f>
        <v>0</v>
      </c>
      <c r="AH210" s="159" t="str">
        <f>IFERROR(VLOOKUP(Table1[[#This Row],[RespondentID]],'All Data'!$A211:$CN783,83,FALSE),"unknown")</f>
        <v>Suffolk</v>
      </c>
      <c r="AI210" s="159" t="str">
        <f>IFERROR(VLOOKUP(Table1[[#This Row],[RespondentID]],'All Data'!$A211:$CN783,84,FALSE),"unknown")</f>
        <v>Babylon, 11703</v>
      </c>
      <c r="AJ210" s="159" t="str">
        <f>IFERROR(VLOOKUP(Table1[[#This Row],[RespondentID]],'All Data'!$A211:$CN783,85,FALSE),"unknown")</f>
        <v>White/Caucasian</v>
      </c>
      <c r="AK210" s="159" t="str">
        <f>IFERROR(VLOOKUP(Table1[[#This Row],[RespondentID]],'All Data'!$A211:$CN783,86,FALSE),"unknown")</f>
        <v>No</v>
      </c>
      <c r="AL210" s="159" t="str">
        <f>IFERROR(VLOOKUP(Table1[[#This Row],[RespondentID]],'All Data'!$A211:$CN783,87,FALSE),"unknown")</f>
        <v xml:space="preserve">English </v>
      </c>
      <c r="AM210" s="159">
        <f>IFERROR(VLOOKUP(Table1[[#This Row],[RespondentID]],'All Data'!$A211:$CN783,88,FALSE),"unknown")</f>
        <v>0</v>
      </c>
      <c r="AN210" s="159" t="str">
        <f>IFERROR(VLOOKUP(Table1[[#This Row],[RespondentID]],'All Data'!$A211:$CN783,89,FALSE),"unknown")</f>
        <v>Technical school</v>
      </c>
      <c r="AO210" s="159" t="str">
        <f>IFERROR(VLOOKUP(Table1[[#This Row],[RespondentID]],'All Data'!$A211:$CN783,90,FALSE),"unknown")</f>
        <v>Retired</v>
      </c>
      <c r="AP210" s="159" t="str">
        <f>IFERROR(VLOOKUP(Table1[[#This Row],[RespondentID]],'All Data'!$A211:$CN783,91,FALSE),"unknown")</f>
        <v>Yes</v>
      </c>
      <c r="AQ210" s="159" t="str">
        <f>IFERROR(VLOOKUP(Table1[[#This Row],[RespondentID]],'All Data'!$A211:$CN783,92,FALSE),"unknown")</f>
        <v>No</v>
      </c>
    </row>
    <row r="211" spans="1:43" ht="16" x14ac:dyDescent="0.45">
      <c r="A211" s="6">
        <v>7045795153</v>
      </c>
      <c r="B211" s="6"/>
      <c r="C211" s="6"/>
      <c r="D211" s="6" t="s">
        <v>33</v>
      </c>
      <c r="E211" s="6"/>
      <c r="F211" s="6"/>
      <c r="G211" s="6"/>
      <c r="H211" s="6"/>
      <c r="I211" s="6" t="s">
        <v>38</v>
      </c>
      <c r="J211" s="6"/>
      <c r="K211" s="6"/>
      <c r="L211" s="10"/>
      <c r="M211" s="10">
        <f t="shared" ref="M211" si="1079">COUNTA(B211:L211)</f>
        <v>2</v>
      </c>
      <c r="N211" s="10">
        <f t="shared" ref="N211" si="1080">3/M211</f>
        <v>1.5</v>
      </c>
      <c r="O211" s="10"/>
      <c r="P211" s="10">
        <f t="shared" si="991"/>
        <v>0</v>
      </c>
      <c r="Q211" s="10">
        <f t="shared" si="992"/>
        <v>0</v>
      </c>
      <c r="R211" s="10">
        <f t="shared" si="993"/>
        <v>1</v>
      </c>
      <c r="S211" s="10">
        <f t="shared" si="994"/>
        <v>0</v>
      </c>
      <c r="T211" s="10">
        <f t="shared" si="995"/>
        <v>0</v>
      </c>
      <c r="U211" s="10">
        <f t="shared" si="996"/>
        <v>0</v>
      </c>
      <c r="V211" s="34">
        <f t="shared" si="997"/>
        <v>0</v>
      </c>
      <c r="W211" s="10">
        <f t="shared" si="998"/>
        <v>1</v>
      </c>
      <c r="X211" s="10">
        <f t="shared" si="999"/>
        <v>0</v>
      </c>
      <c r="Y211" s="10">
        <f t="shared" si="1000"/>
        <v>0</v>
      </c>
      <c r="Z211" s="10"/>
      <c r="AA211" s="10"/>
      <c r="AB211" s="10">
        <f t="shared" ref="AB211" si="1081">SUM(P211:Z211)</f>
        <v>2</v>
      </c>
      <c r="AC211" s="10">
        <f t="shared" ref="AC211" si="1082">M211</f>
        <v>2</v>
      </c>
      <c r="AD211" s="10" t="str">
        <f t="shared" ref="AD211" si="1083">IF(AB211=AC211,"Correct",IF(AB211=3,"Correct","Wrong"))</f>
        <v>Correct</v>
      </c>
      <c r="AE211" s="10"/>
      <c r="AF211" s="159" t="str">
        <f>IFERROR(VLOOKUP(Table1[[#This Row],[RespondentID]],'All Data'!$A212:$CN784,81,FALSE),"unknown")</f>
        <v>Female</v>
      </c>
      <c r="AG211" s="159">
        <f>IFERROR(VLOOKUP(Table1[[#This Row],[RespondentID]],'All Data'!$A212:$CN784,82,FALSE),"unknown")</f>
        <v>80</v>
      </c>
      <c r="AH211" s="159" t="str">
        <f>IFERROR(VLOOKUP(Table1[[#This Row],[RespondentID]],'All Data'!$A212:$CN784,83,FALSE),"unknown")</f>
        <v>Suffolk</v>
      </c>
      <c r="AI211" s="159" t="str">
        <f>IFERROR(VLOOKUP(Table1[[#This Row],[RespondentID]],'All Data'!$A212:$CN784,84,FALSE),"unknown")</f>
        <v>West Babylon, 11704</v>
      </c>
      <c r="AJ211" s="159" t="str">
        <f>IFERROR(VLOOKUP(Table1[[#This Row],[RespondentID]],'All Data'!$A212:$CN784,85,FALSE),"unknown")</f>
        <v>White/Caucasian</v>
      </c>
      <c r="AK211" s="159" t="str">
        <f>IFERROR(VLOOKUP(Table1[[#This Row],[RespondentID]],'All Data'!$A212:$CN784,86,FALSE),"unknown")</f>
        <v>No</v>
      </c>
      <c r="AL211" s="159" t="str">
        <f>IFERROR(VLOOKUP(Table1[[#This Row],[RespondentID]],'All Data'!$A212:$CN784,87,FALSE),"unknown")</f>
        <v xml:space="preserve">English </v>
      </c>
      <c r="AM211" s="159" t="str">
        <f>IFERROR(VLOOKUP(Table1[[#This Row],[RespondentID]],'All Data'!$A212:$CN784,88,FALSE),"unknown")</f>
        <v>$0-$19,999</v>
      </c>
      <c r="AN211" s="159" t="str">
        <f>IFERROR(VLOOKUP(Table1[[#This Row],[RespondentID]],'All Data'!$A212:$CN784,89,FALSE),"unknown")</f>
        <v>High school graduate</v>
      </c>
      <c r="AO211" s="159" t="str">
        <f>IFERROR(VLOOKUP(Table1[[#This Row],[RespondentID]],'All Data'!$A212:$CN784,90,FALSE),"unknown")</f>
        <v>Retired</v>
      </c>
      <c r="AP211" s="159" t="str">
        <f>IFERROR(VLOOKUP(Table1[[#This Row],[RespondentID]],'All Data'!$A212:$CN784,91,FALSE),"unknown")</f>
        <v>Yes</v>
      </c>
      <c r="AQ211" s="159" t="str">
        <f>IFERROR(VLOOKUP(Table1[[#This Row],[RespondentID]],'All Data'!$A212:$CN784,92,FALSE),"unknown")</f>
        <v>Yes</v>
      </c>
    </row>
    <row r="212" spans="1:43" ht="16" x14ac:dyDescent="0.45">
      <c r="A212" s="6">
        <v>7045794933</v>
      </c>
      <c r="B212" s="6"/>
      <c r="C212" s="6"/>
      <c r="D212" s="6" t="s">
        <v>33</v>
      </c>
      <c r="E212" s="6"/>
      <c r="F212" s="6"/>
      <c r="G212" s="6"/>
      <c r="H212" s="6"/>
      <c r="I212" s="6" t="s">
        <v>38</v>
      </c>
      <c r="J212" s="6"/>
      <c r="K212" s="6"/>
      <c r="L212" s="9"/>
      <c r="M212" s="9">
        <f t="shared" ref="M212" si="1084">COUNTA(B212:L212)</f>
        <v>2</v>
      </c>
      <c r="N212" s="9">
        <f t="shared" ref="N212" si="1085">3/M212</f>
        <v>1.5</v>
      </c>
      <c r="O212" s="9"/>
      <c r="P212" s="9">
        <f t="shared" si="991"/>
        <v>0</v>
      </c>
      <c r="Q212" s="9">
        <f t="shared" si="992"/>
        <v>0</v>
      </c>
      <c r="R212" s="9">
        <f t="shared" si="993"/>
        <v>1</v>
      </c>
      <c r="S212" s="9">
        <f t="shared" si="994"/>
        <v>0</v>
      </c>
      <c r="T212" s="9">
        <f t="shared" si="995"/>
        <v>0</v>
      </c>
      <c r="U212" s="9">
        <f t="shared" si="996"/>
        <v>0</v>
      </c>
      <c r="V212" s="34">
        <f t="shared" si="997"/>
        <v>0</v>
      </c>
      <c r="W212" s="9">
        <f t="shared" si="998"/>
        <v>1</v>
      </c>
      <c r="X212" s="9">
        <f t="shared" si="999"/>
        <v>0</v>
      </c>
      <c r="Y212" s="9">
        <f t="shared" si="1000"/>
        <v>0</v>
      </c>
      <c r="Z212" s="9"/>
      <c r="AA212" s="9"/>
      <c r="AB212" s="9">
        <f t="shared" ref="AB212" si="1086">SUM(P212:Z212)</f>
        <v>2</v>
      </c>
      <c r="AC212" s="9">
        <f t="shared" ref="AC212" si="1087">M212</f>
        <v>2</v>
      </c>
      <c r="AD212" s="9" t="str">
        <f t="shared" ref="AD212" si="1088">IF(AB212=AC212,"Correct",IF(AB212=3,"Correct","Wrong"))</f>
        <v>Correct</v>
      </c>
      <c r="AE212" s="9"/>
      <c r="AF212" s="159" t="str">
        <f>IFERROR(VLOOKUP(Table1[[#This Row],[RespondentID]],'All Data'!$A213:$CN785,81,FALSE),"unknown")</f>
        <v>Female</v>
      </c>
      <c r="AG212" s="159">
        <f>IFERROR(VLOOKUP(Table1[[#This Row],[RespondentID]],'All Data'!$A213:$CN785,82,FALSE),"unknown")</f>
        <v>74</v>
      </c>
      <c r="AH212" s="159" t="str">
        <f>IFERROR(VLOOKUP(Table1[[#This Row],[RespondentID]],'All Data'!$A213:$CN785,83,FALSE),"unknown")</f>
        <v>Suffolk</v>
      </c>
      <c r="AI212" s="159" t="str">
        <f>IFERROR(VLOOKUP(Table1[[#This Row],[RespondentID]],'All Data'!$A213:$CN785,84,FALSE),"unknown")</f>
        <v>West Babylon, 11704</v>
      </c>
      <c r="AJ212" s="159" t="str">
        <f>IFERROR(VLOOKUP(Table1[[#This Row],[RespondentID]],'All Data'!$A213:$CN785,85,FALSE),"unknown")</f>
        <v>White/Caucasian</v>
      </c>
      <c r="AK212" s="159">
        <f>IFERROR(VLOOKUP(Table1[[#This Row],[RespondentID]],'All Data'!$A213:$CN785,86,FALSE),"unknown")</f>
        <v>0</v>
      </c>
      <c r="AL212" s="159" t="str">
        <f>IFERROR(VLOOKUP(Table1[[#This Row],[RespondentID]],'All Data'!$A213:$CN785,87,FALSE),"unknown")</f>
        <v xml:space="preserve"> </v>
      </c>
      <c r="AM212" s="159">
        <f>IFERROR(VLOOKUP(Table1[[#This Row],[RespondentID]],'All Data'!$A213:$CN785,88,FALSE),"unknown")</f>
        <v>0</v>
      </c>
      <c r="AN212" s="159" t="str">
        <f>IFERROR(VLOOKUP(Table1[[#This Row],[RespondentID]],'All Data'!$A213:$CN785,89,FALSE),"unknown")</f>
        <v>Some college</v>
      </c>
      <c r="AO212" s="159" t="str">
        <f>IFERROR(VLOOKUP(Table1[[#This Row],[RespondentID]],'All Data'!$A213:$CN785,90,FALSE),"unknown")</f>
        <v>Retired</v>
      </c>
      <c r="AP212" s="159" t="str">
        <f>IFERROR(VLOOKUP(Table1[[#This Row],[RespondentID]],'All Data'!$A213:$CN785,91,FALSE),"unknown")</f>
        <v>Yes</v>
      </c>
      <c r="AQ212" s="159" t="str">
        <f>IFERROR(VLOOKUP(Table1[[#This Row],[RespondentID]],'All Data'!$A213:$CN785,92,FALSE),"unknown")</f>
        <v>Yes</v>
      </c>
    </row>
    <row r="213" spans="1:43" ht="16" x14ac:dyDescent="0.45">
      <c r="A213" s="6">
        <v>7045794685</v>
      </c>
      <c r="B213" s="6"/>
      <c r="C213" s="6"/>
      <c r="D213" s="6"/>
      <c r="E213" s="6"/>
      <c r="F213" s="6"/>
      <c r="G213" s="6" t="s">
        <v>36</v>
      </c>
      <c r="H213" s="6"/>
      <c r="I213" s="6"/>
      <c r="J213" s="6"/>
      <c r="K213" s="6"/>
      <c r="L213" s="10"/>
      <c r="M213" s="10">
        <f t="shared" ref="M213" si="1089">COUNTA(B213:L213)</f>
        <v>1</v>
      </c>
      <c r="N213" s="10">
        <f t="shared" ref="N213" si="1090">3/M213</f>
        <v>3</v>
      </c>
      <c r="O213" s="10"/>
      <c r="P213" s="10">
        <f t="shared" si="991"/>
        <v>0</v>
      </c>
      <c r="Q213" s="10">
        <f t="shared" si="992"/>
        <v>0</v>
      </c>
      <c r="R213" s="10">
        <f t="shared" si="993"/>
        <v>0</v>
      </c>
      <c r="S213" s="10">
        <f t="shared" si="994"/>
        <v>0</v>
      </c>
      <c r="T213" s="10">
        <f t="shared" si="995"/>
        <v>0</v>
      </c>
      <c r="U213" s="10">
        <f t="shared" si="996"/>
        <v>1</v>
      </c>
      <c r="V213" s="34">
        <f t="shared" si="997"/>
        <v>0</v>
      </c>
      <c r="W213" s="10">
        <f t="shared" si="998"/>
        <v>0</v>
      </c>
      <c r="X213" s="10">
        <f t="shared" si="999"/>
        <v>0</v>
      </c>
      <c r="Y213" s="10">
        <f t="shared" si="1000"/>
        <v>0</v>
      </c>
      <c r="Z213" s="10"/>
      <c r="AA213" s="10"/>
      <c r="AB213" s="10">
        <f t="shared" ref="AB213" si="1091">SUM(P213:Z213)</f>
        <v>1</v>
      </c>
      <c r="AC213" s="10">
        <f t="shared" ref="AC213" si="1092">M213</f>
        <v>1</v>
      </c>
      <c r="AD213" s="10" t="str">
        <f t="shared" ref="AD213" si="1093">IF(AB213=AC213,"Correct",IF(AB213=3,"Correct","Wrong"))</f>
        <v>Correct</v>
      </c>
      <c r="AE213" s="10"/>
      <c r="AF213" s="159" t="str">
        <f>IFERROR(VLOOKUP(Table1[[#This Row],[RespondentID]],'All Data'!$A214:$CN786,81,FALSE),"unknown")</f>
        <v>Female</v>
      </c>
      <c r="AG213" s="159">
        <f>IFERROR(VLOOKUP(Table1[[#This Row],[RespondentID]],'All Data'!$A214:$CN786,82,FALSE),"unknown")</f>
        <v>86</v>
      </c>
      <c r="AH213" s="159" t="str">
        <f>IFERROR(VLOOKUP(Table1[[#This Row],[RespondentID]],'All Data'!$A214:$CN786,83,FALSE),"unknown")</f>
        <v>Suffolk</v>
      </c>
      <c r="AI213" s="159" t="str">
        <f>IFERROR(VLOOKUP(Table1[[#This Row],[RespondentID]],'All Data'!$A214:$CN786,84,FALSE),"unknown")</f>
        <v>West Islip, 11795</v>
      </c>
      <c r="AJ213" s="159" t="str">
        <f>IFERROR(VLOOKUP(Table1[[#This Row],[RespondentID]],'All Data'!$A214:$CN786,85,FALSE),"unknown")</f>
        <v>White/Caucasian</v>
      </c>
      <c r="AK213" s="159" t="str">
        <f>IFERROR(VLOOKUP(Table1[[#This Row],[RespondentID]],'All Data'!$A214:$CN786,86,FALSE),"unknown")</f>
        <v>No</v>
      </c>
      <c r="AL213" s="159" t="str">
        <f>IFERROR(VLOOKUP(Table1[[#This Row],[RespondentID]],'All Data'!$A214:$CN786,87,FALSE),"unknown")</f>
        <v xml:space="preserve">English </v>
      </c>
      <c r="AM213" s="159" t="str">
        <f>IFERROR(VLOOKUP(Table1[[#This Row],[RespondentID]],'All Data'!$A214:$CN786,88,FALSE),"unknown")</f>
        <v>$50,000 to $74,999</v>
      </c>
      <c r="AN213" s="159" t="str">
        <f>IFERROR(VLOOKUP(Table1[[#This Row],[RespondentID]],'All Data'!$A214:$CN786,89,FALSE),"unknown")</f>
        <v>Some college</v>
      </c>
      <c r="AO213" s="159" t="str">
        <f>IFERROR(VLOOKUP(Table1[[#This Row],[RespondentID]],'All Data'!$A214:$CN786,90,FALSE),"unknown")</f>
        <v>Retired</v>
      </c>
      <c r="AP213" s="159" t="str">
        <f>IFERROR(VLOOKUP(Table1[[#This Row],[RespondentID]],'All Data'!$A214:$CN786,91,FALSE),"unknown")</f>
        <v>Yes</v>
      </c>
      <c r="AQ213" s="159">
        <f>IFERROR(VLOOKUP(Table1[[#This Row],[RespondentID]],'All Data'!$A214:$CN786,92,FALSE),"unknown")</f>
        <v>0</v>
      </c>
    </row>
    <row r="214" spans="1:43" ht="16" x14ac:dyDescent="0.45">
      <c r="A214" s="6">
        <v>7045794478</v>
      </c>
      <c r="B214" s="6"/>
      <c r="C214" s="6"/>
      <c r="D214" s="6"/>
      <c r="E214" s="6"/>
      <c r="F214" s="6"/>
      <c r="G214" s="6"/>
      <c r="H214" s="6"/>
      <c r="I214" s="6"/>
      <c r="J214" s="6"/>
      <c r="K214" s="6" t="s">
        <v>40</v>
      </c>
      <c r="L214" s="9"/>
      <c r="M214" s="9">
        <f t="shared" ref="M214" si="1094">COUNTA(B214:L214)</f>
        <v>1</v>
      </c>
      <c r="N214" s="9">
        <f t="shared" ref="N214" si="1095">3/M214</f>
        <v>3</v>
      </c>
      <c r="O214" s="9"/>
      <c r="P214" s="9">
        <f t="shared" si="991"/>
        <v>0</v>
      </c>
      <c r="Q214" s="9">
        <f t="shared" si="992"/>
        <v>0</v>
      </c>
      <c r="R214" s="9">
        <f t="shared" si="993"/>
        <v>0</v>
      </c>
      <c r="S214" s="9">
        <f t="shared" si="994"/>
        <v>0</v>
      </c>
      <c r="T214" s="9">
        <f t="shared" si="995"/>
        <v>0</v>
      </c>
      <c r="U214" s="9">
        <f t="shared" si="996"/>
        <v>0</v>
      </c>
      <c r="V214" s="34">
        <f t="shared" si="997"/>
        <v>0</v>
      </c>
      <c r="W214" s="9">
        <f t="shared" si="998"/>
        <v>0</v>
      </c>
      <c r="X214" s="9">
        <f t="shared" si="999"/>
        <v>0</v>
      </c>
      <c r="Y214" s="9">
        <f t="shared" si="1000"/>
        <v>1</v>
      </c>
      <c r="Z214" s="9"/>
      <c r="AA214" s="9"/>
      <c r="AB214" s="9">
        <f t="shared" ref="AB214" si="1096">SUM(P214:Z214)</f>
        <v>1</v>
      </c>
      <c r="AC214" s="9">
        <f t="shared" ref="AC214" si="1097">M214</f>
        <v>1</v>
      </c>
      <c r="AD214" s="9" t="str">
        <f t="shared" ref="AD214" si="1098">IF(AB214=AC214,"Correct",IF(AB214=3,"Correct","Wrong"))</f>
        <v>Correct</v>
      </c>
      <c r="AE214" s="9"/>
      <c r="AF214" s="159" t="str">
        <f>IFERROR(VLOOKUP(Table1[[#This Row],[RespondentID]],'All Data'!$A215:$CN787,81,FALSE),"unknown")</f>
        <v>Female</v>
      </c>
      <c r="AG214" s="159">
        <f>IFERROR(VLOOKUP(Table1[[#This Row],[RespondentID]],'All Data'!$A215:$CN787,82,FALSE),"unknown")</f>
        <v>48</v>
      </c>
      <c r="AH214" s="159" t="str">
        <f>IFERROR(VLOOKUP(Table1[[#This Row],[RespondentID]],'All Data'!$A215:$CN787,83,FALSE),"unknown")</f>
        <v>Suffolk</v>
      </c>
      <c r="AI214" s="159" t="str">
        <f>IFERROR(VLOOKUP(Table1[[#This Row],[RespondentID]],'All Data'!$A215:$CN787,84,FALSE),"unknown")</f>
        <v>Holbrook, 11741</v>
      </c>
      <c r="AJ214" s="159" t="str">
        <f>IFERROR(VLOOKUP(Table1[[#This Row],[RespondentID]],'All Data'!$A215:$CN787,85,FALSE),"unknown")</f>
        <v>White/Caucasian</v>
      </c>
      <c r="AK214" s="159" t="str">
        <f>IFERROR(VLOOKUP(Table1[[#This Row],[RespondentID]],'All Data'!$A215:$CN787,86,FALSE),"unknown")</f>
        <v>No</v>
      </c>
      <c r="AL214" s="159" t="str">
        <f>IFERROR(VLOOKUP(Table1[[#This Row],[RespondentID]],'All Data'!$A215:$CN787,87,FALSE),"unknown")</f>
        <v xml:space="preserve">English </v>
      </c>
      <c r="AM214" s="159">
        <f>IFERROR(VLOOKUP(Table1[[#This Row],[RespondentID]],'All Data'!$A215:$CN787,88,FALSE),"unknown")</f>
        <v>0</v>
      </c>
      <c r="AN214" s="159">
        <f>IFERROR(VLOOKUP(Table1[[#This Row],[RespondentID]],'All Data'!$A215:$CN787,89,FALSE),"unknown")</f>
        <v>0</v>
      </c>
      <c r="AO214" s="159" t="str">
        <f>IFERROR(VLOOKUP(Table1[[#This Row],[RespondentID]],'All Data'!$A215:$CN787,90,FALSE),"unknown")</f>
        <v>Employed for wages</v>
      </c>
      <c r="AP214" s="159" t="str">
        <f>IFERROR(VLOOKUP(Table1[[#This Row],[RespondentID]],'All Data'!$A215:$CN787,91,FALSE),"unknown")</f>
        <v>Yes</v>
      </c>
      <c r="AQ214" s="159" t="str">
        <f>IFERROR(VLOOKUP(Table1[[#This Row],[RespondentID]],'All Data'!$A215:$CN787,92,FALSE),"unknown")</f>
        <v>Yes</v>
      </c>
    </row>
    <row r="215" spans="1:43" ht="16" x14ac:dyDescent="0.45">
      <c r="A215" s="6">
        <v>7045794249</v>
      </c>
      <c r="B215" s="6"/>
      <c r="C215" s="6"/>
      <c r="D215" s="6" t="s">
        <v>33</v>
      </c>
      <c r="E215" s="6"/>
      <c r="F215" s="6"/>
      <c r="G215" s="6"/>
      <c r="H215" s="6"/>
      <c r="I215" s="6"/>
      <c r="J215" s="6" t="s">
        <v>39</v>
      </c>
      <c r="K215" s="6" t="s">
        <v>40</v>
      </c>
      <c r="L215" s="10"/>
      <c r="M215" s="10">
        <f t="shared" ref="M215" si="1099">COUNTA(B215:L215)</f>
        <v>3</v>
      </c>
      <c r="N215" s="10">
        <f t="shared" ref="N215" si="1100">3/M215</f>
        <v>1</v>
      </c>
      <c r="O215" s="10"/>
      <c r="P215" s="10">
        <f t="shared" si="991"/>
        <v>0</v>
      </c>
      <c r="Q215" s="10">
        <f t="shared" si="992"/>
        <v>0</v>
      </c>
      <c r="R215" s="10">
        <f t="shared" si="993"/>
        <v>1</v>
      </c>
      <c r="S215" s="10">
        <f t="shared" si="994"/>
        <v>0</v>
      </c>
      <c r="T215" s="10">
        <f t="shared" si="995"/>
        <v>0</v>
      </c>
      <c r="U215" s="10">
        <f t="shared" si="996"/>
        <v>0</v>
      </c>
      <c r="V215" s="34">
        <f t="shared" si="997"/>
        <v>0</v>
      </c>
      <c r="W215" s="10">
        <f t="shared" si="998"/>
        <v>0</v>
      </c>
      <c r="X215" s="10">
        <f t="shared" si="999"/>
        <v>1</v>
      </c>
      <c r="Y215" s="10">
        <f t="shared" si="1000"/>
        <v>1</v>
      </c>
      <c r="Z215" s="10"/>
      <c r="AA215" s="10"/>
      <c r="AB215" s="10">
        <f t="shared" ref="AB215" si="1101">SUM(P215:Z215)</f>
        <v>3</v>
      </c>
      <c r="AC215" s="10">
        <f t="shared" ref="AC215" si="1102">M215</f>
        <v>3</v>
      </c>
      <c r="AD215" s="10" t="str">
        <f t="shared" ref="AD215" si="1103">IF(AB215=AC215,"Correct",IF(AB215=3,"Correct","Wrong"))</f>
        <v>Correct</v>
      </c>
      <c r="AE215" s="10"/>
      <c r="AF215" s="159" t="str">
        <f>IFERROR(VLOOKUP(Table1[[#This Row],[RespondentID]],'All Data'!$A216:$CN788,81,FALSE),"unknown")</f>
        <v>Female</v>
      </c>
      <c r="AG215" s="159">
        <f>IFERROR(VLOOKUP(Table1[[#This Row],[RespondentID]],'All Data'!$A216:$CN788,82,FALSE),"unknown")</f>
        <v>43</v>
      </c>
      <c r="AH215" s="159" t="str">
        <f>IFERROR(VLOOKUP(Table1[[#This Row],[RespondentID]],'All Data'!$A216:$CN788,83,FALSE),"unknown")</f>
        <v>Nassau</v>
      </c>
      <c r="AI215" s="159" t="str">
        <f>IFERROR(VLOOKUP(Table1[[#This Row],[RespondentID]],'All Data'!$A216:$CN788,84,FALSE),"unknown")</f>
        <v>Merrick, 11566</v>
      </c>
      <c r="AJ215" s="159" t="str">
        <f>IFERROR(VLOOKUP(Table1[[#This Row],[RespondentID]],'All Data'!$A216:$CN788,85,FALSE),"unknown")</f>
        <v>White/Caucasian</v>
      </c>
      <c r="AK215" s="159" t="str">
        <f>IFERROR(VLOOKUP(Table1[[#This Row],[RespondentID]],'All Data'!$A216:$CN788,86,FALSE),"unknown")</f>
        <v>No</v>
      </c>
      <c r="AL215" s="159" t="str">
        <f>IFERROR(VLOOKUP(Table1[[#This Row],[RespondentID]],'All Data'!$A216:$CN788,87,FALSE),"unknown")</f>
        <v xml:space="preserve">English </v>
      </c>
      <c r="AM215" s="159" t="str">
        <f>IFERROR(VLOOKUP(Table1[[#This Row],[RespondentID]],'All Data'!$A216:$CN788,88,FALSE),"unknown")</f>
        <v>$50,000 to $74,999</v>
      </c>
      <c r="AN215" s="159" t="str">
        <f>IFERROR(VLOOKUP(Table1[[#This Row],[RespondentID]],'All Data'!$A216:$CN788,89,FALSE),"unknown")</f>
        <v>Graduate school</v>
      </c>
      <c r="AO215" s="159" t="str">
        <f>IFERROR(VLOOKUP(Table1[[#This Row],[RespondentID]],'All Data'!$A216:$CN788,90,FALSE),"unknown")</f>
        <v>Employed for wages</v>
      </c>
      <c r="AP215" s="159" t="str">
        <f>IFERROR(VLOOKUP(Table1[[#This Row],[RespondentID]],'All Data'!$A216:$CN788,91,FALSE),"unknown")</f>
        <v>Yes</v>
      </c>
      <c r="AQ215" s="159" t="str">
        <f>IFERROR(VLOOKUP(Table1[[#This Row],[RespondentID]],'All Data'!$A216:$CN788,92,FALSE),"unknown")</f>
        <v>Yes</v>
      </c>
    </row>
    <row r="216" spans="1:43" ht="16" x14ac:dyDescent="0.45">
      <c r="A216" s="6">
        <v>7045793996</v>
      </c>
      <c r="B216" s="6"/>
      <c r="C216" s="6"/>
      <c r="D216" s="6"/>
      <c r="E216" s="6"/>
      <c r="F216" s="6"/>
      <c r="G216" s="6"/>
      <c r="H216" s="6" t="s">
        <v>37</v>
      </c>
      <c r="I216" s="6"/>
      <c r="J216" s="6" t="s">
        <v>39</v>
      </c>
      <c r="K216" s="6"/>
      <c r="L216" s="9"/>
      <c r="M216" s="9">
        <f t="shared" ref="M216" si="1104">COUNTA(B216:L216)</f>
        <v>2</v>
      </c>
      <c r="N216" s="9">
        <f t="shared" ref="N216" si="1105">3/M216</f>
        <v>1.5</v>
      </c>
      <c r="O216" s="9"/>
      <c r="P216" s="9">
        <f t="shared" si="991"/>
        <v>0</v>
      </c>
      <c r="Q216" s="9">
        <f t="shared" si="992"/>
        <v>0</v>
      </c>
      <c r="R216" s="9">
        <f t="shared" si="993"/>
        <v>0</v>
      </c>
      <c r="S216" s="9">
        <f t="shared" si="994"/>
        <v>0</v>
      </c>
      <c r="T216" s="9">
        <f t="shared" si="995"/>
        <v>0</v>
      </c>
      <c r="U216" s="9">
        <f t="shared" si="996"/>
        <v>0</v>
      </c>
      <c r="V216" s="34">
        <f t="shared" si="997"/>
        <v>1</v>
      </c>
      <c r="W216" s="9">
        <f t="shared" si="998"/>
        <v>0</v>
      </c>
      <c r="X216" s="9">
        <f t="shared" si="999"/>
        <v>1</v>
      </c>
      <c r="Y216" s="9">
        <f t="shared" si="1000"/>
        <v>0</v>
      </c>
      <c r="Z216" s="9"/>
      <c r="AA216" s="9"/>
      <c r="AB216" s="9">
        <f t="shared" ref="AB216" si="1106">SUM(P216:Z216)</f>
        <v>2</v>
      </c>
      <c r="AC216" s="9">
        <f t="shared" ref="AC216" si="1107">M216</f>
        <v>2</v>
      </c>
      <c r="AD216" s="9" t="str">
        <f t="shared" ref="AD216" si="1108">IF(AB216=AC216,"Correct",IF(AB216=3,"Correct","Wrong"))</f>
        <v>Correct</v>
      </c>
      <c r="AE216" s="9"/>
      <c r="AF216" s="159" t="str">
        <f>IFERROR(VLOOKUP(Table1[[#This Row],[RespondentID]],'All Data'!$A217:$CN789,81,FALSE),"unknown")</f>
        <v>Male</v>
      </c>
      <c r="AG216" s="159">
        <f>IFERROR(VLOOKUP(Table1[[#This Row],[RespondentID]],'All Data'!$A217:$CN789,82,FALSE),"unknown")</f>
        <v>53</v>
      </c>
      <c r="AH216" s="159" t="str">
        <f>IFERROR(VLOOKUP(Table1[[#This Row],[RespondentID]],'All Data'!$A217:$CN789,83,FALSE),"unknown")</f>
        <v>Suffolk</v>
      </c>
      <c r="AI216" s="159" t="str">
        <f>IFERROR(VLOOKUP(Table1[[#This Row],[RespondentID]],'All Data'!$A217:$CN789,84,FALSE),"unknown")</f>
        <v>West Islip, 11795</v>
      </c>
      <c r="AJ216" s="159" t="str">
        <f>IFERROR(VLOOKUP(Table1[[#This Row],[RespondentID]],'All Data'!$A217:$CN789,85,FALSE),"unknown")</f>
        <v>White/Caucasian</v>
      </c>
      <c r="AK216" s="159" t="str">
        <f>IFERROR(VLOOKUP(Table1[[#This Row],[RespondentID]],'All Data'!$A217:$CN789,86,FALSE),"unknown")</f>
        <v>Yes</v>
      </c>
      <c r="AL216" s="159" t="str">
        <f>IFERROR(VLOOKUP(Table1[[#This Row],[RespondentID]],'All Data'!$A217:$CN789,87,FALSE),"unknown")</f>
        <v xml:space="preserve"> </v>
      </c>
      <c r="AM216" s="159" t="str">
        <f>IFERROR(VLOOKUP(Table1[[#This Row],[RespondentID]],'All Data'!$A217:$CN789,88,FALSE),"unknown")</f>
        <v>Over $125,000</v>
      </c>
      <c r="AN216" s="159" t="str">
        <f>IFERROR(VLOOKUP(Table1[[#This Row],[RespondentID]],'All Data'!$A217:$CN789,89,FALSE),"unknown")</f>
        <v>Some college</v>
      </c>
      <c r="AO216" s="159" t="str">
        <f>IFERROR(VLOOKUP(Table1[[#This Row],[RespondentID]],'All Data'!$A217:$CN789,90,FALSE),"unknown")</f>
        <v>Employed for wages</v>
      </c>
      <c r="AP216" s="159" t="str">
        <f>IFERROR(VLOOKUP(Table1[[#This Row],[RespondentID]],'All Data'!$A217:$CN789,91,FALSE),"unknown")</f>
        <v>Yes</v>
      </c>
      <c r="AQ216" s="159" t="str">
        <f>IFERROR(VLOOKUP(Table1[[#This Row],[RespondentID]],'All Data'!$A217:$CN789,92,FALSE),"unknown")</f>
        <v>Yes</v>
      </c>
    </row>
    <row r="217" spans="1:43" ht="16" x14ac:dyDescent="0.45">
      <c r="A217" s="6">
        <v>7045793721</v>
      </c>
      <c r="B217" s="6"/>
      <c r="C217" s="6"/>
      <c r="D217" s="6" t="s">
        <v>33</v>
      </c>
      <c r="E217" s="6"/>
      <c r="F217" s="6"/>
      <c r="G217" s="6"/>
      <c r="H217" s="6" t="s">
        <v>37</v>
      </c>
      <c r="I217" s="6"/>
      <c r="J217" s="6"/>
      <c r="K217" s="6" t="s">
        <v>40</v>
      </c>
      <c r="L217" s="10"/>
      <c r="M217" s="10">
        <f t="shared" ref="M217" si="1109">COUNTA(B217:L217)</f>
        <v>3</v>
      </c>
      <c r="N217" s="10">
        <f t="shared" ref="N217" si="1110">3/M217</f>
        <v>1</v>
      </c>
      <c r="O217" s="10"/>
      <c r="P217" s="10">
        <f t="shared" si="991"/>
        <v>0</v>
      </c>
      <c r="Q217" s="10">
        <f t="shared" si="992"/>
        <v>0</v>
      </c>
      <c r="R217" s="10">
        <f t="shared" si="993"/>
        <v>1</v>
      </c>
      <c r="S217" s="10">
        <f t="shared" si="994"/>
        <v>0</v>
      </c>
      <c r="T217" s="10">
        <f t="shared" si="995"/>
        <v>0</v>
      </c>
      <c r="U217" s="10">
        <f t="shared" si="996"/>
        <v>0</v>
      </c>
      <c r="V217" s="34">
        <f t="shared" si="997"/>
        <v>1</v>
      </c>
      <c r="W217" s="10">
        <f t="shared" si="998"/>
        <v>0</v>
      </c>
      <c r="X217" s="10">
        <f t="shared" si="999"/>
        <v>0</v>
      </c>
      <c r="Y217" s="10">
        <f t="shared" si="1000"/>
        <v>1</v>
      </c>
      <c r="Z217" s="10"/>
      <c r="AA217" s="10"/>
      <c r="AB217" s="10">
        <f t="shared" ref="AB217" si="1111">SUM(P217:Z217)</f>
        <v>3</v>
      </c>
      <c r="AC217" s="10">
        <f t="shared" ref="AC217" si="1112">M217</f>
        <v>3</v>
      </c>
      <c r="AD217" s="10" t="str">
        <f t="shared" ref="AD217" si="1113">IF(AB217=AC217,"Correct",IF(AB217=3,"Correct","Wrong"))</f>
        <v>Correct</v>
      </c>
      <c r="AE217" s="10"/>
      <c r="AF217" s="159" t="str">
        <f>IFERROR(VLOOKUP(Table1[[#This Row],[RespondentID]],'All Data'!$A218:$CN790,81,FALSE),"unknown")</f>
        <v>Female</v>
      </c>
      <c r="AG217" s="159">
        <f>IFERROR(VLOOKUP(Table1[[#This Row],[RespondentID]],'All Data'!$A218:$CN790,82,FALSE),"unknown")</f>
        <v>52</v>
      </c>
      <c r="AH217" s="159" t="str">
        <f>IFERROR(VLOOKUP(Table1[[#This Row],[RespondentID]],'All Data'!$A218:$CN790,83,FALSE),"unknown")</f>
        <v>Suffolk</v>
      </c>
      <c r="AI217" s="159" t="str">
        <f>IFERROR(VLOOKUP(Table1[[#This Row],[RespondentID]],'All Data'!$A218:$CN790,84,FALSE),"unknown")</f>
        <v>West Islip, 11795</v>
      </c>
      <c r="AJ217" s="159" t="str">
        <f>IFERROR(VLOOKUP(Table1[[#This Row],[RespondentID]],'All Data'!$A218:$CN790,85,FALSE),"unknown")</f>
        <v>White/Caucasian</v>
      </c>
      <c r="AK217" s="159" t="str">
        <f>IFERROR(VLOOKUP(Table1[[#This Row],[RespondentID]],'All Data'!$A218:$CN790,86,FALSE),"unknown")</f>
        <v>No</v>
      </c>
      <c r="AL217" s="159" t="str">
        <f>IFERROR(VLOOKUP(Table1[[#This Row],[RespondentID]],'All Data'!$A218:$CN790,87,FALSE),"unknown")</f>
        <v xml:space="preserve">English </v>
      </c>
      <c r="AM217" s="159" t="str">
        <f>IFERROR(VLOOKUP(Table1[[#This Row],[RespondentID]],'All Data'!$A218:$CN790,88,FALSE),"unknown")</f>
        <v>Over $125,000</v>
      </c>
      <c r="AN217" s="159" t="str">
        <f>IFERROR(VLOOKUP(Table1[[#This Row],[RespondentID]],'All Data'!$A218:$CN790,89,FALSE),"unknown")</f>
        <v>Graduate school</v>
      </c>
      <c r="AO217" s="159" t="str">
        <f>IFERROR(VLOOKUP(Table1[[#This Row],[RespondentID]],'All Data'!$A218:$CN790,90,FALSE),"unknown")</f>
        <v>Employed for wages</v>
      </c>
      <c r="AP217" s="159" t="str">
        <f>IFERROR(VLOOKUP(Table1[[#This Row],[RespondentID]],'All Data'!$A218:$CN790,91,FALSE),"unknown")</f>
        <v>Yes</v>
      </c>
      <c r="AQ217" s="159" t="str">
        <f>IFERROR(VLOOKUP(Table1[[#This Row],[RespondentID]],'All Data'!$A218:$CN790,92,FALSE),"unknown")</f>
        <v>Yes</v>
      </c>
    </row>
    <row r="218" spans="1:43" ht="16" x14ac:dyDescent="0.45">
      <c r="A218" s="6">
        <v>7045793252</v>
      </c>
      <c r="B218" s="6"/>
      <c r="C218" s="6"/>
      <c r="D218" s="6"/>
      <c r="E218" s="6"/>
      <c r="F218" s="6"/>
      <c r="G218" s="6"/>
      <c r="H218" s="6"/>
      <c r="I218" s="6"/>
      <c r="J218" s="6"/>
      <c r="K218" s="6"/>
      <c r="L218" s="9"/>
      <c r="M218" s="9">
        <f t="shared" ref="M218" si="1114">COUNTA(B218:L218)</f>
        <v>0</v>
      </c>
      <c r="N218" s="9" t="e">
        <f t="shared" ref="N218" si="1115">3/M218</f>
        <v>#DIV/0!</v>
      </c>
      <c r="O218" s="9"/>
      <c r="P218" s="9">
        <f t="shared" si="991"/>
        <v>0</v>
      </c>
      <c r="Q218" s="9">
        <f t="shared" si="992"/>
        <v>0</v>
      </c>
      <c r="R218" s="9">
        <f t="shared" si="993"/>
        <v>0</v>
      </c>
      <c r="S218" s="9">
        <f t="shared" si="994"/>
        <v>0</v>
      </c>
      <c r="T218" s="9">
        <f t="shared" si="995"/>
        <v>0</v>
      </c>
      <c r="U218" s="9">
        <f t="shared" si="996"/>
        <v>0</v>
      </c>
      <c r="V218" s="34">
        <f t="shared" si="997"/>
        <v>0</v>
      </c>
      <c r="W218" s="9">
        <f t="shared" si="998"/>
        <v>0</v>
      </c>
      <c r="X218" s="9">
        <f t="shared" si="999"/>
        <v>0</v>
      </c>
      <c r="Y218" s="9">
        <f t="shared" si="1000"/>
        <v>0</v>
      </c>
      <c r="Z218" s="9"/>
      <c r="AA218" s="9"/>
      <c r="AB218" s="9">
        <f t="shared" ref="AB218" si="1116">SUM(P218:Z218)</f>
        <v>0</v>
      </c>
      <c r="AC218" s="9">
        <f t="shared" ref="AC218" si="1117">M218</f>
        <v>0</v>
      </c>
      <c r="AD218" s="9" t="str">
        <f t="shared" ref="AD218" si="1118">IF(AB218=AC218,"Correct",IF(AB218=3,"Correct","Wrong"))</f>
        <v>Correct</v>
      </c>
      <c r="AE218" s="9"/>
      <c r="AF218" s="159" t="str">
        <f>IFERROR(VLOOKUP(Table1[[#This Row],[RespondentID]],'All Data'!$A219:$CN791,81,FALSE),"unknown")</f>
        <v>Female</v>
      </c>
      <c r="AG218" s="159">
        <f>IFERROR(VLOOKUP(Table1[[#This Row],[RespondentID]],'All Data'!$A219:$CN791,82,FALSE),"unknown")</f>
        <v>73</v>
      </c>
      <c r="AH218" s="159" t="str">
        <f>IFERROR(VLOOKUP(Table1[[#This Row],[RespondentID]],'All Data'!$A219:$CN791,83,FALSE),"unknown")</f>
        <v>Suffolk</v>
      </c>
      <c r="AI218" s="159" t="str">
        <f>IFERROR(VLOOKUP(Table1[[#This Row],[RespondentID]],'All Data'!$A219:$CN791,84,FALSE),"unknown")</f>
        <v>Babylon, 11702</v>
      </c>
      <c r="AJ218" s="159" t="str">
        <f>IFERROR(VLOOKUP(Table1[[#This Row],[RespondentID]],'All Data'!$A219:$CN791,85,FALSE),"unknown")</f>
        <v>Multi-racial</v>
      </c>
      <c r="AK218" s="159" t="str">
        <f>IFERROR(VLOOKUP(Table1[[#This Row],[RespondentID]],'All Data'!$A219:$CN791,86,FALSE),"unknown")</f>
        <v>No</v>
      </c>
      <c r="AL218" s="159" t="str">
        <f>IFERROR(VLOOKUP(Table1[[#This Row],[RespondentID]],'All Data'!$A219:$CN791,87,FALSE),"unknown")</f>
        <v xml:space="preserve">English </v>
      </c>
      <c r="AM218" s="159" t="str">
        <f>IFERROR(VLOOKUP(Table1[[#This Row],[RespondentID]],'All Data'!$A219:$CN791,88,FALSE),"unknown")</f>
        <v>$35,000 to $49,999</v>
      </c>
      <c r="AN218" s="159" t="str">
        <f>IFERROR(VLOOKUP(Table1[[#This Row],[RespondentID]],'All Data'!$A219:$CN791,89,FALSE),"unknown")</f>
        <v>College graduate</v>
      </c>
      <c r="AO218" s="159" t="str">
        <f>IFERROR(VLOOKUP(Table1[[#This Row],[RespondentID]],'All Data'!$A219:$CN791,90,FALSE),"unknown")</f>
        <v>Retired</v>
      </c>
      <c r="AP218" s="159" t="str">
        <f>IFERROR(VLOOKUP(Table1[[#This Row],[RespondentID]],'All Data'!$A219:$CN791,91,FALSE),"unknown")</f>
        <v>Yes</v>
      </c>
      <c r="AQ218" s="159" t="str">
        <f>IFERROR(VLOOKUP(Table1[[#This Row],[RespondentID]],'All Data'!$A219:$CN791,92,FALSE),"unknown")</f>
        <v>Yes</v>
      </c>
    </row>
    <row r="219" spans="1:43" ht="16" x14ac:dyDescent="0.45">
      <c r="A219" s="6">
        <v>7045792997</v>
      </c>
      <c r="B219" s="6"/>
      <c r="C219" s="6"/>
      <c r="D219" s="6"/>
      <c r="E219" s="6"/>
      <c r="F219" s="6"/>
      <c r="G219" s="6" t="s">
        <v>36</v>
      </c>
      <c r="H219" s="6"/>
      <c r="I219" s="6"/>
      <c r="J219" s="6"/>
      <c r="K219" s="6"/>
      <c r="L219" s="10"/>
      <c r="M219" s="10">
        <f t="shared" ref="M219" si="1119">COUNTA(B219:L219)</f>
        <v>1</v>
      </c>
      <c r="N219" s="10">
        <f t="shared" ref="N219" si="1120">3/M219</f>
        <v>3</v>
      </c>
      <c r="O219" s="10"/>
      <c r="P219" s="10">
        <f t="shared" si="991"/>
        <v>0</v>
      </c>
      <c r="Q219" s="10">
        <f t="shared" si="992"/>
        <v>0</v>
      </c>
      <c r="R219" s="10">
        <f t="shared" si="993"/>
        <v>0</v>
      </c>
      <c r="S219" s="10">
        <f t="shared" si="994"/>
        <v>0</v>
      </c>
      <c r="T219" s="10">
        <f t="shared" si="995"/>
        <v>0</v>
      </c>
      <c r="U219" s="10">
        <f t="shared" si="996"/>
        <v>1</v>
      </c>
      <c r="V219" s="34">
        <f t="shared" si="997"/>
        <v>0</v>
      </c>
      <c r="W219" s="10">
        <f t="shared" si="998"/>
        <v>0</v>
      </c>
      <c r="X219" s="10">
        <f t="shared" si="999"/>
        <v>0</v>
      </c>
      <c r="Y219" s="10">
        <f t="shared" si="1000"/>
        <v>0</v>
      </c>
      <c r="Z219" s="10"/>
      <c r="AA219" s="10"/>
      <c r="AB219" s="10">
        <f t="shared" ref="AB219" si="1121">SUM(P219:Z219)</f>
        <v>1</v>
      </c>
      <c r="AC219" s="10">
        <f t="shared" ref="AC219" si="1122">M219</f>
        <v>1</v>
      </c>
      <c r="AD219" s="10" t="str">
        <f t="shared" ref="AD219" si="1123">IF(AB219=AC219,"Correct",IF(AB219=3,"Correct","Wrong"))</f>
        <v>Correct</v>
      </c>
      <c r="AE219" s="10"/>
      <c r="AF219" s="159" t="str">
        <f>IFERROR(VLOOKUP(Table1[[#This Row],[RespondentID]],'All Data'!$A220:$CN792,81,FALSE),"unknown")</f>
        <v>Male</v>
      </c>
      <c r="AG219" s="159">
        <f>IFERROR(VLOOKUP(Table1[[#This Row],[RespondentID]],'All Data'!$A220:$CN792,82,FALSE),"unknown")</f>
        <v>81</v>
      </c>
      <c r="AH219" s="159" t="str">
        <f>IFERROR(VLOOKUP(Table1[[#This Row],[RespondentID]],'All Data'!$A220:$CN792,83,FALSE),"unknown")</f>
        <v>Suffolk</v>
      </c>
      <c r="AI219" s="159" t="str">
        <f>IFERROR(VLOOKUP(Table1[[#This Row],[RespondentID]],'All Data'!$A220:$CN792,84,FALSE),"unknown")</f>
        <v>West Babylon, 11704</v>
      </c>
      <c r="AJ219" s="159" t="str">
        <f>IFERROR(VLOOKUP(Table1[[#This Row],[RespondentID]],'All Data'!$A220:$CN792,85,FALSE),"unknown")</f>
        <v>White/Caucasian</v>
      </c>
      <c r="AK219" s="159">
        <f>IFERROR(VLOOKUP(Table1[[#This Row],[RespondentID]],'All Data'!$A220:$CN792,86,FALSE),"unknown")</f>
        <v>0</v>
      </c>
      <c r="AL219" s="159" t="str">
        <f>IFERROR(VLOOKUP(Table1[[#This Row],[RespondentID]],'All Data'!$A220:$CN792,87,FALSE),"unknown")</f>
        <v xml:space="preserve">English </v>
      </c>
      <c r="AM219" s="159" t="str">
        <f>IFERROR(VLOOKUP(Table1[[#This Row],[RespondentID]],'All Data'!$A220:$CN792,88,FALSE),"unknown")</f>
        <v>$50,000 to $74,999</v>
      </c>
      <c r="AN219" s="159" t="str">
        <f>IFERROR(VLOOKUP(Table1[[#This Row],[RespondentID]],'All Data'!$A220:$CN792,89,FALSE),"unknown")</f>
        <v>Some college</v>
      </c>
      <c r="AO219" s="159" t="str">
        <f>IFERROR(VLOOKUP(Table1[[#This Row],[RespondentID]],'All Data'!$A220:$CN792,90,FALSE),"unknown")</f>
        <v>Retired</v>
      </c>
      <c r="AP219" s="159" t="str">
        <f>IFERROR(VLOOKUP(Table1[[#This Row],[RespondentID]],'All Data'!$A220:$CN792,91,FALSE),"unknown")</f>
        <v>Yes</v>
      </c>
      <c r="AQ219" s="159" t="str">
        <f>IFERROR(VLOOKUP(Table1[[#This Row],[RespondentID]],'All Data'!$A220:$CN792,92,FALSE),"unknown")</f>
        <v>Yes</v>
      </c>
    </row>
    <row r="220" spans="1:43" ht="16" x14ac:dyDescent="0.45">
      <c r="A220" s="6">
        <v>7045792767</v>
      </c>
      <c r="B220" s="6"/>
      <c r="C220" s="6"/>
      <c r="D220" s="6"/>
      <c r="E220" s="6"/>
      <c r="F220" s="6"/>
      <c r="G220" s="6"/>
      <c r="H220" s="6"/>
      <c r="I220" s="6"/>
      <c r="J220" s="6"/>
      <c r="K220" s="6"/>
      <c r="L220" s="9"/>
      <c r="M220" s="9">
        <f t="shared" ref="M220" si="1124">COUNTA(B220:L220)</f>
        <v>0</v>
      </c>
      <c r="N220" s="9" t="e">
        <f t="shared" ref="N220" si="1125">3/M220</f>
        <v>#DIV/0!</v>
      </c>
      <c r="O220" s="9"/>
      <c r="P220" s="9">
        <f t="shared" si="991"/>
        <v>0</v>
      </c>
      <c r="Q220" s="9">
        <f t="shared" si="992"/>
        <v>0</v>
      </c>
      <c r="R220" s="9">
        <f t="shared" si="993"/>
        <v>0</v>
      </c>
      <c r="S220" s="9">
        <f t="shared" si="994"/>
        <v>0</v>
      </c>
      <c r="T220" s="9">
        <f t="shared" si="995"/>
        <v>0</v>
      </c>
      <c r="U220" s="9">
        <f t="shared" si="996"/>
        <v>0</v>
      </c>
      <c r="V220" s="34">
        <f t="shared" si="997"/>
        <v>0</v>
      </c>
      <c r="W220" s="9">
        <f t="shared" si="998"/>
        <v>0</v>
      </c>
      <c r="X220" s="9">
        <f t="shared" si="999"/>
        <v>0</v>
      </c>
      <c r="Y220" s="9">
        <f t="shared" si="1000"/>
        <v>0</v>
      </c>
      <c r="Z220" s="9"/>
      <c r="AA220" s="9"/>
      <c r="AB220" s="9">
        <f t="shared" ref="AB220" si="1126">SUM(P220:Z220)</f>
        <v>0</v>
      </c>
      <c r="AC220" s="9">
        <f t="shared" ref="AC220" si="1127">M220</f>
        <v>0</v>
      </c>
      <c r="AD220" s="9" t="str">
        <f t="shared" ref="AD220" si="1128">IF(AB220=AC220,"Correct",IF(AB220=3,"Correct","Wrong"))</f>
        <v>Correct</v>
      </c>
      <c r="AE220" s="9"/>
      <c r="AF220" s="159" t="str">
        <f>IFERROR(VLOOKUP(Table1[[#This Row],[RespondentID]],'All Data'!$A221:$CN793,81,FALSE),"unknown")</f>
        <v>Female</v>
      </c>
      <c r="AG220" s="159">
        <f>IFERROR(VLOOKUP(Table1[[#This Row],[RespondentID]],'All Data'!$A221:$CN793,82,FALSE),"unknown")</f>
        <v>92</v>
      </c>
      <c r="AH220" s="159" t="str">
        <f>IFERROR(VLOOKUP(Table1[[#This Row],[RespondentID]],'All Data'!$A221:$CN793,83,FALSE),"unknown")</f>
        <v>Suffolk</v>
      </c>
      <c r="AI220" s="159" t="str">
        <f>IFERROR(VLOOKUP(Table1[[#This Row],[RespondentID]],'All Data'!$A221:$CN793,84,FALSE),"unknown")</f>
        <v>North Babylon, 11703</v>
      </c>
      <c r="AJ220" s="159" t="str">
        <f>IFERROR(VLOOKUP(Table1[[#This Row],[RespondentID]],'All Data'!$A221:$CN793,85,FALSE),"unknown")</f>
        <v>White/Caucasian</v>
      </c>
      <c r="AK220" s="159" t="str">
        <f>IFERROR(VLOOKUP(Table1[[#This Row],[RespondentID]],'All Data'!$A221:$CN793,86,FALSE),"unknown")</f>
        <v>No</v>
      </c>
      <c r="AL220" s="159" t="str">
        <f>IFERROR(VLOOKUP(Table1[[#This Row],[RespondentID]],'All Data'!$A221:$CN793,87,FALSE),"unknown")</f>
        <v xml:space="preserve"> </v>
      </c>
      <c r="AM220" s="159" t="str">
        <f>IFERROR(VLOOKUP(Table1[[#This Row],[RespondentID]],'All Data'!$A221:$CN793,88,FALSE),"unknown")</f>
        <v>$20,000 to $34,999</v>
      </c>
      <c r="AN220" s="159" t="str">
        <f>IFERROR(VLOOKUP(Table1[[#This Row],[RespondentID]],'All Data'!$A221:$CN793,89,FALSE),"unknown")</f>
        <v>Some college</v>
      </c>
      <c r="AO220" s="159" t="str">
        <f>IFERROR(VLOOKUP(Table1[[#This Row],[RespondentID]],'All Data'!$A221:$CN793,90,FALSE),"unknown")</f>
        <v>Retired</v>
      </c>
      <c r="AP220" s="159" t="str">
        <f>IFERROR(VLOOKUP(Table1[[#This Row],[RespondentID]],'All Data'!$A221:$CN793,91,FALSE),"unknown")</f>
        <v>Yes</v>
      </c>
      <c r="AQ220" s="159" t="str">
        <f>IFERROR(VLOOKUP(Table1[[#This Row],[RespondentID]],'All Data'!$A221:$CN793,92,FALSE),"unknown")</f>
        <v>Yes</v>
      </c>
    </row>
    <row r="221" spans="1:43" ht="16" x14ac:dyDescent="0.45">
      <c r="A221" s="6">
        <v>7045792414</v>
      </c>
      <c r="B221" s="6"/>
      <c r="C221" s="6"/>
      <c r="D221" s="6"/>
      <c r="E221" s="6"/>
      <c r="F221" s="6"/>
      <c r="G221" s="6"/>
      <c r="H221" s="6"/>
      <c r="I221" s="6"/>
      <c r="J221" s="6"/>
      <c r="K221" s="6"/>
      <c r="L221" s="10"/>
      <c r="M221" s="10">
        <f t="shared" ref="M221" si="1129">COUNTA(B221:L221)</f>
        <v>0</v>
      </c>
      <c r="N221" s="10" t="e">
        <f t="shared" ref="N221" si="1130">3/M221</f>
        <v>#DIV/0!</v>
      </c>
      <c r="O221" s="10"/>
      <c r="P221" s="10">
        <f t="shared" si="991"/>
        <v>0</v>
      </c>
      <c r="Q221" s="10">
        <f t="shared" si="992"/>
        <v>0</v>
      </c>
      <c r="R221" s="10">
        <f t="shared" si="993"/>
        <v>0</v>
      </c>
      <c r="S221" s="10">
        <f t="shared" si="994"/>
        <v>0</v>
      </c>
      <c r="T221" s="10">
        <f t="shared" si="995"/>
        <v>0</v>
      </c>
      <c r="U221" s="10">
        <f t="shared" si="996"/>
        <v>0</v>
      </c>
      <c r="V221" s="34">
        <f t="shared" si="997"/>
        <v>0</v>
      </c>
      <c r="W221" s="10">
        <f t="shared" si="998"/>
        <v>0</v>
      </c>
      <c r="X221" s="10">
        <f t="shared" si="999"/>
        <v>0</v>
      </c>
      <c r="Y221" s="10">
        <f t="shared" si="1000"/>
        <v>0</v>
      </c>
      <c r="Z221" s="10"/>
      <c r="AA221" s="10"/>
      <c r="AB221" s="10">
        <f t="shared" ref="AB221" si="1131">SUM(P221:Z221)</f>
        <v>0</v>
      </c>
      <c r="AC221" s="10">
        <f t="shared" ref="AC221" si="1132">M221</f>
        <v>0</v>
      </c>
      <c r="AD221" s="10" t="str">
        <f t="shared" ref="AD221" si="1133">IF(AB221=AC221,"Correct",IF(AB221=3,"Correct","Wrong"))</f>
        <v>Correct</v>
      </c>
      <c r="AE221" s="10"/>
      <c r="AF221" s="159" t="str">
        <f>IFERROR(VLOOKUP(Table1[[#This Row],[RespondentID]],'All Data'!$A222:$CN794,81,FALSE),"unknown")</f>
        <v>Female</v>
      </c>
      <c r="AG221" s="159">
        <f>IFERROR(VLOOKUP(Table1[[#This Row],[RespondentID]],'All Data'!$A222:$CN794,82,FALSE),"unknown")</f>
        <v>73</v>
      </c>
      <c r="AH221" s="159" t="str">
        <f>IFERROR(VLOOKUP(Table1[[#This Row],[RespondentID]],'All Data'!$A222:$CN794,83,FALSE),"unknown")</f>
        <v>Suffolk</v>
      </c>
      <c r="AI221" s="159" t="str">
        <f>IFERROR(VLOOKUP(Table1[[#This Row],[RespondentID]],'All Data'!$A222:$CN794,84,FALSE),"unknown")</f>
        <v>Deer Park, 11729</v>
      </c>
      <c r="AJ221" s="159" t="str">
        <f>IFERROR(VLOOKUP(Table1[[#This Row],[RespondentID]],'All Data'!$A222:$CN794,85,FALSE),"unknown")</f>
        <v>Black/African American</v>
      </c>
      <c r="AK221" s="159" t="str">
        <f>IFERROR(VLOOKUP(Table1[[#This Row],[RespondentID]],'All Data'!$A222:$CN794,86,FALSE),"unknown")</f>
        <v>No</v>
      </c>
      <c r="AL221" s="159" t="str">
        <f>IFERROR(VLOOKUP(Table1[[#This Row],[RespondentID]],'All Data'!$A222:$CN794,87,FALSE),"unknown")</f>
        <v xml:space="preserve">English </v>
      </c>
      <c r="AM221" s="159" t="str">
        <f>IFERROR(VLOOKUP(Table1[[#This Row],[RespondentID]],'All Data'!$A222:$CN794,88,FALSE),"unknown")</f>
        <v>$50,000 to $74,999</v>
      </c>
      <c r="AN221" s="159" t="str">
        <f>IFERROR(VLOOKUP(Table1[[#This Row],[RespondentID]],'All Data'!$A222:$CN794,89,FALSE),"unknown")</f>
        <v>Some college</v>
      </c>
      <c r="AO221" s="159" t="str">
        <f>IFERROR(VLOOKUP(Table1[[#This Row],[RespondentID]],'All Data'!$A222:$CN794,90,FALSE),"unknown")</f>
        <v>Retired</v>
      </c>
      <c r="AP221" s="159" t="str">
        <f>IFERROR(VLOOKUP(Table1[[#This Row],[RespondentID]],'All Data'!$A222:$CN794,91,FALSE),"unknown")</f>
        <v>Yes</v>
      </c>
      <c r="AQ221" s="159" t="str">
        <f>IFERROR(VLOOKUP(Table1[[#This Row],[RespondentID]],'All Data'!$A222:$CN794,92,FALSE),"unknown")</f>
        <v>Yes</v>
      </c>
    </row>
    <row r="222" spans="1:43" ht="16" x14ac:dyDescent="0.45">
      <c r="A222" s="6">
        <v>7045792166</v>
      </c>
      <c r="B222" s="6"/>
      <c r="C222" s="6"/>
      <c r="D222" s="6"/>
      <c r="E222" s="6"/>
      <c r="F222" s="6"/>
      <c r="G222" s="6"/>
      <c r="H222" s="6"/>
      <c r="I222" s="6" t="s">
        <v>38</v>
      </c>
      <c r="J222" s="6"/>
      <c r="K222" s="6"/>
      <c r="L222" s="9"/>
      <c r="M222" s="9">
        <f t="shared" ref="M222" si="1134">COUNTA(B222:L222)</f>
        <v>1</v>
      </c>
      <c r="N222" s="9">
        <f t="shared" ref="N222" si="1135">3/M222</f>
        <v>3</v>
      </c>
      <c r="O222" s="9"/>
      <c r="P222" s="9">
        <f t="shared" si="991"/>
        <v>0</v>
      </c>
      <c r="Q222" s="9">
        <f t="shared" si="992"/>
        <v>0</v>
      </c>
      <c r="R222" s="9">
        <f t="shared" si="993"/>
        <v>0</v>
      </c>
      <c r="S222" s="9">
        <f t="shared" si="994"/>
        <v>0</v>
      </c>
      <c r="T222" s="9">
        <f t="shared" si="995"/>
        <v>0</v>
      </c>
      <c r="U222" s="9">
        <f t="shared" si="996"/>
        <v>0</v>
      </c>
      <c r="V222" s="34">
        <f t="shared" si="997"/>
        <v>0</v>
      </c>
      <c r="W222" s="9">
        <f t="shared" si="998"/>
        <v>1</v>
      </c>
      <c r="X222" s="9">
        <f t="shared" si="999"/>
        <v>0</v>
      </c>
      <c r="Y222" s="9">
        <f t="shared" si="1000"/>
        <v>0</v>
      </c>
      <c r="Z222" s="9"/>
      <c r="AA222" s="9"/>
      <c r="AB222" s="9">
        <f t="shared" ref="AB222" si="1136">SUM(P222:Z222)</f>
        <v>1</v>
      </c>
      <c r="AC222" s="9">
        <f t="shared" ref="AC222" si="1137">M222</f>
        <v>1</v>
      </c>
      <c r="AD222" s="9" t="str">
        <f t="shared" ref="AD222" si="1138">IF(AB222=AC222,"Correct",IF(AB222=3,"Correct","Wrong"))</f>
        <v>Correct</v>
      </c>
      <c r="AE222" s="9"/>
      <c r="AF222" s="159" t="str">
        <f>IFERROR(VLOOKUP(Table1[[#This Row],[RespondentID]],'All Data'!$A223:$CN795,81,FALSE),"unknown")</f>
        <v>Female</v>
      </c>
      <c r="AG222" s="159">
        <f>IFERROR(VLOOKUP(Table1[[#This Row],[RespondentID]],'All Data'!$A223:$CN795,82,FALSE),"unknown")</f>
        <v>88</v>
      </c>
      <c r="AH222" s="159" t="str">
        <f>IFERROR(VLOOKUP(Table1[[#This Row],[RespondentID]],'All Data'!$A223:$CN795,83,FALSE),"unknown")</f>
        <v>Suffolk</v>
      </c>
      <c r="AI222" s="159" t="str">
        <f>IFERROR(VLOOKUP(Table1[[#This Row],[RespondentID]],'All Data'!$A223:$CN795,84,FALSE),"unknown")</f>
        <v>Amityville, 11701</v>
      </c>
      <c r="AJ222" s="159" t="str">
        <f>IFERROR(VLOOKUP(Table1[[#This Row],[RespondentID]],'All Data'!$A223:$CN795,85,FALSE),"unknown")</f>
        <v>White/Caucasian</v>
      </c>
      <c r="AK222" s="159" t="str">
        <f>IFERROR(VLOOKUP(Table1[[#This Row],[RespondentID]],'All Data'!$A223:$CN795,86,FALSE),"unknown")</f>
        <v>No</v>
      </c>
      <c r="AL222" s="159" t="str">
        <f>IFERROR(VLOOKUP(Table1[[#This Row],[RespondentID]],'All Data'!$A223:$CN795,87,FALSE),"unknown")</f>
        <v xml:space="preserve"> </v>
      </c>
      <c r="AM222" s="159" t="str">
        <f>IFERROR(VLOOKUP(Table1[[#This Row],[RespondentID]],'All Data'!$A223:$CN795,88,FALSE),"unknown")</f>
        <v>$20,000 to $34,999</v>
      </c>
      <c r="AN222" s="159" t="str">
        <f>IFERROR(VLOOKUP(Table1[[#This Row],[RespondentID]],'All Data'!$A223:$CN795,89,FALSE),"unknown")</f>
        <v>College graduate</v>
      </c>
      <c r="AO222" s="159" t="str">
        <f>IFERROR(VLOOKUP(Table1[[#This Row],[RespondentID]],'All Data'!$A223:$CN795,90,FALSE),"unknown")</f>
        <v>Retired</v>
      </c>
      <c r="AP222" s="159" t="str">
        <f>IFERROR(VLOOKUP(Table1[[#This Row],[RespondentID]],'All Data'!$A223:$CN795,91,FALSE),"unknown")</f>
        <v>No</v>
      </c>
      <c r="AQ222" s="159" t="str">
        <f>IFERROR(VLOOKUP(Table1[[#This Row],[RespondentID]],'All Data'!$A223:$CN795,92,FALSE),"unknown")</f>
        <v>No</v>
      </c>
    </row>
    <row r="223" spans="1:43" ht="16" x14ac:dyDescent="0.45">
      <c r="A223" s="6">
        <v>7045791736</v>
      </c>
      <c r="B223" s="6"/>
      <c r="C223" s="6" t="s">
        <v>32</v>
      </c>
      <c r="D223" s="6" t="s">
        <v>33</v>
      </c>
      <c r="E223" s="6"/>
      <c r="F223" s="6"/>
      <c r="G223" s="6"/>
      <c r="H223" s="6"/>
      <c r="I223" s="6"/>
      <c r="J223" s="6" t="s">
        <v>39</v>
      </c>
      <c r="K223" s="6"/>
      <c r="L223" s="10"/>
      <c r="M223" s="10">
        <f t="shared" ref="M223" si="1139">COUNTA(B223:L223)</f>
        <v>3</v>
      </c>
      <c r="N223" s="10">
        <f t="shared" ref="N223" si="1140">3/M223</f>
        <v>1</v>
      </c>
      <c r="O223" s="10"/>
      <c r="P223" s="10">
        <f t="shared" si="991"/>
        <v>0</v>
      </c>
      <c r="Q223" s="10">
        <f t="shared" si="992"/>
        <v>1</v>
      </c>
      <c r="R223" s="10">
        <f t="shared" si="993"/>
        <v>1</v>
      </c>
      <c r="S223" s="10">
        <f t="shared" si="994"/>
        <v>0</v>
      </c>
      <c r="T223" s="10">
        <f t="shared" si="995"/>
        <v>0</v>
      </c>
      <c r="U223" s="10">
        <f t="shared" si="996"/>
        <v>0</v>
      </c>
      <c r="V223" s="34">
        <f t="shared" si="997"/>
        <v>0</v>
      </c>
      <c r="W223" s="10">
        <f t="shared" si="998"/>
        <v>0</v>
      </c>
      <c r="X223" s="10">
        <f t="shared" si="999"/>
        <v>1</v>
      </c>
      <c r="Y223" s="10">
        <f t="shared" si="1000"/>
        <v>0</v>
      </c>
      <c r="Z223" s="10"/>
      <c r="AA223" s="10"/>
      <c r="AB223" s="10">
        <f t="shared" ref="AB223" si="1141">SUM(P223:Z223)</f>
        <v>3</v>
      </c>
      <c r="AC223" s="10">
        <f t="shared" ref="AC223" si="1142">M223</f>
        <v>3</v>
      </c>
      <c r="AD223" s="10" t="str">
        <f t="shared" ref="AD223" si="1143">IF(AB223=AC223,"Correct",IF(AB223=3,"Correct","Wrong"))</f>
        <v>Correct</v>
      </c>
      <c r="AE223" s="10"/>
      <c r="AF223" s="159" t="str">
        <f>IFERROR(VLOOKUP(Table1[[#This Row],[RespondentID]],'All Data'!$A224:$CN796,81,FALSE),"unknown")</f>
        <v>Female</v>
      </c>
      <c r="AG223" s="159">
        <f>IFERROR(VLOOKUP(Table1[[#This Row],[RespondentID]],'All Data'!$A224:$CN796,82,FALSE),"unknown")</f>
        <v>59</v>
      </c>
      <c r="AH223" s="159" t="str">
        <f>IFERROR(VLOOKUP(Table1[[#This Row],[RespondentID]],'All Data'!$A224:$CN796,83,FALSE),"unknown")</f>
        <v>Suffolk</v>
      </c>
      <c r="AI223" s="159" t="str">
        <f>IFERROR(VLOOKUP(Table1[[#This Row],[RespondentID]],'All Data'!$A224:$CN796,84,FALSE),"unknown")</f>
        <v>West Babylon, 11704</v>
      </c>
      <c r="AJ223" s="159" t="str">
        <f>IFERROR(VLOOKUP(Table1[[#This Row],[RespondentID]],'All Data'!$A224:$CN796,85,FALSE),"unknown")</f>
        <v>White/Caucasian</v>
      </c>
      <c r="AK223" s="159" t="str">
        <f>IFERROR(VLOOKUP(Table1[[#This Row],[RespondentID]],'All Data'!$A224:$CN796,86,FALSE),"unknown")</f>
        <v>No</v>
      </c>
      <c r="AL223" s="159" t="str">
        <f>IFERROR(VLOOKUP(Table1[[#This Row],[RespondentID]],'All Data'!$A224:$CN796,87,FALSE),"unknown")</f>
        <v xml:space="preserve">English </v>
      </c>
      <c r="AM223" s="159" t="str">
        <f>IFERROR(VLOOKUP(Table1[[#This Row],[RespondentID]],'All Data'!$A224:$CN796,88,FALSE),"unknown")</f>
        <v>$50,000 to $74,999</v>
      </c>
      <c r="AN223" s="159" t="str">
        <f>IFERROR(VLOOKUP(Table1[[#This Row],[RespondentID]],'All Data'!$A224:$CN796,89,FALSE),"unknown")</f>
        <v>Some college</v>
      </c>
      <c r="AO223" s="159" t="str">
        <f>IFERROR(VLOOKUP(Table1[[#This Row],[RespondentID]],'All Data'!$A224:$CN796,90,FALSE),"unknown")</f>
        <v>Employed for wages</v>
      </c>
      <c r="AP223" s="159" t="str">
        <f>IFERROR(VLOOKUP(Table1[[#This Row],[RespondentID]],'All Data'!$A224:$CN796,91,FALSE),"unknown")</f>
        <v>Yes</v>
      </c>
      <c r="AQ223" s="159" t="str">
        <f>IFERROR(VLOOKUP(Table1[[#This Row],[RespondentID]],'All Data'!$A224:$CN796,92,FALSE),"unknown")</f>
        <v>Yes</v>
      </c>
    </row>
    <row r="224" spans="1:43" ht="16" x14ac:dyDescent="0.45">
      <c r="A224" s="6">
        <v>7045791498</v>
      </c>
      <c r="B224" s="6"/>
      <c r="C224" s="6" t="s">
        <v>32</v>
      </c>
      <c r="D224" s="6" t="s">
        <v>33</v>
      </c>
      <c r="E224" s="6"/>
      <c r="F224" s="6"/>
      <c r="G224" s="6"/>
      <c r="H224" s="6"/>
      <c r="I224" s="6"/>
      <c r="J224" s="6" t="s">
        <v>39</v>
      </c>
      <c r="K224" s="6"/>
      <c r="L224" s="9"/>
      <c r="M224" s="9">
        <f t="shared" ref="M224" si="1144">COUNTA(B224:L224)</f>
        <v>3</v>
      </c>
      <c r="N224" s="9">
        <f t="shared" ref="N224" si="1145">3/M224</f>
        <v>1</v>
      </c>
      <c r="O224" s="9"/>
      <c r="P224" s="9">
        <f t="shared" si="991"/>
        <v>0</v>
      </c>
      <c r="Q224" s="9">
        <f t="shared" si="992"/>
        <v>1</v>
      </c>
      <c r="R224" s="9">
        <f t="shared" si="993"/>
        <v>1</v>
      </c>
      <c r="S224" s="9">
        <f t="shared" si="994"/>
        <v>0</v>
      </c>
      <c r="T224" s="9">
        <f t="shared" si="995"/>
        <v>0</v>
      </c>
      <c r="U224" s="9">
        <f t="shared" si="996"/>
        <v>0</v>
      </c>
      <c r="V224" s="34">
        <f t="shared" si="997"/>
        <v>0</v>
      </c>
      <c r="W224" s="9">
        <f t="shared" si="998"/>
        <v>0</v>
      </c>
      <c r="X224" s="9">
        <f t="shared" si="999"/>
        <v>1</v>
      </c>
      <c r="Y224" s="9">
        <f t="shared" si="1000"/>
        <v>0</v>
      </c>
      <c r="Z224" s="9"/>
      <c r="AA224" s="9"/>
      <c r="AB224" s="9">
        <f t="shared" ref="AB224" si="1146">SUM(P224:Z224)</f>
        <v>3</v>
      </c>
      <c r="AC224" s="9">
        <f t="shared" ref="AC224" si="1147">M224</f>
        <v>3</v>
      </c>
      <c r="AD224" s="9" t="str">
        <f t="shared" ref="AD224" si="1148">IF(AB224=AC224,"Correct",IF(AB224=3,"Correct","Wrong"))</f>
        <v>Correct</v>
      </c>
      <c r="AE224" s="9"/>
      <c r="AF224" s="159" t="str">
        <f>IFERROR(VLOOKUP(Table1[[#This Row],[RespondentID]],'All Data'!$A225:$CN797,81,FALSE),"unknown")</f>
        <v>Female</v>
      </c>
      <c r="AG224" s="159">
        <f>IFERROR(VLOOKUP(Table1[[#This Row],[RespondentID]],'All Data'!$A225:$CN797,82,FALSE),"unknown")</f>
        <v>59</v>
      </c>
      <c r="AH224" s="159" t="str">
        <f>IFERROR(VLOOKUP(Table1[[#This Row],[RespondentID]],'All Data'!$A225:$CN797,83,FALSE),"unknown")</f>
        <v>Suffolk</v>
      </c>
      <c r="AI224" s="159">
        <f>IFERROR(VLOOKUP(Table1[[#This Row],[RespondentID]],'All Data'!$A225:$CN797,84,FALSE),"unknown")</f>
        <v>0</v>
      </c>
      <c r="AJ224" s="159">
        <f>IFERROR(VLOOKUP(Table1[[#This Row],[RespondentID]],'All Data'!$A225:$CN797,85,FALSE),"unknown")</f>
        <v>0</v>
      </c>
      <c r="AK224" s="159">
        <f>IFERROR(VLOOKUP(Table1[[#This Row],[RespondentID]],'All Data'!$A225:$CN797,86,FALSE),"unknown")</f>
        <v>0</v>
      </c>
      <c r="AL224" s="159" t="str">
        <f>IFERROR(VLOOKUP(Table1[[#This Row],[RespondentID]],'All Data'!$A225:$CN797,87,FALSE),"unknown")</f>
        <v xml:space="preserve"> </v>
      </c>
      <c r="AM224" s="159">
        <f>IFERROR(VLOOKUP(Table1[[#This Row],[RespondentID]],'All Data'!$A225:$CN797,88,FALSE),"unknown")</f>
        <v>0</v>
      </c>
      <c r="AN224" s="159">
        <f>IFERROR(VLOOKUP(Table1[[#This Row],[RespondentID]],'All Data'!$A225:$CN797,89,FALSE),"unknown")</f>
        <v>0</v>
      </c>
      <c r="AO224" s="159">
        <f>IFERROR(VLOOKUP(Table1[[#This Row],[RespondentID]],'All Data'!$A225:$CN797,90,FALSE),"unknown")</f>
        <v>0</v>
      </c>
      <c r="AP224" s="159">
        <f>IFERROR(VLOOKUP(Table1[[#This Row],[RespondentID]],'All Data'!$A225:$CN797,91,FALSE),"unknown")</f>
        <v>0</v>
      </c>
      <c r="AQ224" s="159">
        <f>IFERROR(VLOOKUP(Table1[[#This Row],[RespondentID]],'All Data'!$A225:$CN797,92,FALSE),"unknown")</f>
        <v>0</v>
      </c>
    </row>
    <row r="225" spans="1:43" ht="16" x14ac:dyDescent="0.45">
      <c r="A225" s="6">
        <v>7045791218</v>
      </c>
      <c r="B225" s="6" t="s">
        <v>31</v>
      </c>
      <c r="C225" s="6"/>
      <c r="D225" s="6" t="s">
        <v>33</v>
      </c>
      <c r="E225" s="6"/>
      <c r="F225" s="6" t="s">
        <v>35</v>
      </c>
      <c r="G225" s="6"/>
      <c r="H225" s="6"/>
      <c r="I225" s="6"/>
      <c r="J225" s="6"/>
      <c r="K225" s="6"/>
      <c r="L225" s="10"/>
      <c r="M225" s="10">
        <f t="shared" ref="M225" si="1149">COUNTA(B225:L225)</f>
        <v>3</v>
      </c>
      <c r="N225" s="10">
        <f t="shared" ref="N225" si="1150">3/M225</f>
        <v>1</v>
      </c>
      <c r="O225" s="10"/>
      <c r="P225" s="10">
        <f t="shared" si="991"/>
        <v>1</v>
      </c>
      <c r="Q225" s="10">
        <f t="shared" si="992"/>
        <v>0</v>
      </c>
      <c r="R225" s="10">
        <f t="shared" si="993"/>
        <v>1</v>
      </c>
      <c r="S225" s="10">
        <f t="shared" si="994"/>
        <v>0</v>
      </c>
      <c r="T225" s="10">
        <f t="shared" si="995"/>
        <v>1</v>
      </c>
      <c r="U225" s="10">
        <f t="shared" si="996"/>
        <v>0</v>
      </c>
      <c r="V225" s="34">
        <f t="shared" si="997"/>
        <v>0</v>
      </c>
      <c r="W225" s="10">
        <f t="shared" si="998"/>
        <v>0</v>
      </c>
      <c r="X225" s="10">
        <f t="shared" si="999"/>
        <v>0</v>
      </c>
      <c r="Y225" s="10">
        <f t="shared" si="1000"/>
        <v>0</v>
      </c>
      <c r="Z225" s="10"/>
      <c r="AA225" s="10"/>
      <c r="AB225" s="10">
        <f t="shared" ref="AB225" si="1151">SUM(P225:Z225)</f>
        <v>3</v>
      </c>
      <c r="AC225" s="10">
        <f t="shared" ref="AC225" si="1152">M225</f>
        <v>3</v>
      </c>
      <c r="AD225" s="10" t="str">
        <f t="shared" ref="AD225" si="1153">IF(AB225=AC225,"Correct",IF(AB225=3,"Correct","Wrong"))</f>
        <v>Correct</v>
      </c>
      <c r="AE225" s="10"/>
      <c r="AF225" s="159" t="str">
        <f>IFERROR(VLOOKUP(Table1[[#This Row],[RespondentID]],'All Data'!$A226:$CN798,81,FALSE),"unknown")</f>
        <v>Female</v>
      </c>
      <c r="AG225" s="159">
        <f>IFERROR(VLOOKUP(Table1[[#This Row],[RespondentID]],'All Data'!$A226:$CN798,82,FALSE),"unknown")</f>
        <v>55</v>
      </c>
      <c r="AH225" s="159" t="str">
        <f>IFERROR(VLOOKUP(Table1[[#This Row],[RespondentID]],'All Data'!$A226:$CN798,83,FALSE),"unknown")</f>
        <v>Suffolk</v>
      </c>
      <c r="AI225" s="159" t="str">
        <f>IFERROR(VLOOKUP(Table1[[#This Row],[RespondentID]],'All Data'!$A226:$CN798,84,FALSE),"unknown")</f>
        <v>Islip Terrace, 11752</v>
      </c>
      <c r="AJ225" s="159" t="str">
        <f>IFERROR(VLOOKUP(Table1[[#This Row],[RespondentID]],'All Data'!$A226:$CN798,85,FALSE),"unknown")</f>
        <v>White/Caucasian</v>
      </c>
      <c r="AK225" s="159" t="str">
        <f>IFERROR(VLOOKUP(Table1[[#This Row],[RespondentID]],'All Data'!$A226:$CN798,86,FALSE),"unknown")</f>
        <v>No</v>
      </c>
      <c r="AL225" s="159" t="str">
        <f>IFERROR(VLOOKUP(Table1[[#This Row],[RespondentID]],'All Data'!$A226:$CN798,87,FALSE),"unknown")</f>
        <v xml:space="preserve">English </v>
      </c>
      <c r="AM225" s="159" t="str">
        <f>IFERROR(VLOOKUP(Table1[[#This Row],[RespondentID]],'All Data'!$A226:$CN798,88,FALSE),"unknown")</f>
        <v>Over $125,000</v>
      </c>
      <c r="AN225" s="159" t="str">
        <f>IFERROR(VLOOKUP(Table1[[#This Row],[RespondentID]],'All Data'!$A226:$CN798,89,FALSE),"unknown")</f>
        <v>College graduate</v>
      </c>
      <c r="AO225" s="159" t="str">
        <f>IFERROR(VLOOKUP(Table1[[#This Row],[RespondentID]],'All Data'!$A226:$CN798,90,FALSE),"unknown")</f>
        <v>Employed for wages</v>
      </c>
      <c r="AP225" s="159" t="str">
        <f>IFERROR(VLOOKUP(Table1[[#This Row],[RespondentID]],'All Data'!$A226:$CN798,91,FALSE),"unknown")</f>
        <v>Yes</v>
      </c>
      <c r="AQ225" s="159" t="str">
        <f>IFERROR(VLOOKUP(Table1[[#This Row],[RespondentID]],'All Data'!$A226:$CN798,92,FALSE),"unknown")</f>
        <v>Yes</v>
      </c>
    </row>
    <row r="226" spans="1:43" ht="16" x14ac:dyDescent="0.45">
      <c r="A226" s="6">
        <v>7045791022</v>
      </c>
      <c r="B226" s="6"/>
      <c r="C226" s="6"/>
      <c r="D226" s="6" t="s">
        <v>33</v>
      </c>
      <c r="E226" s="6"/>
      <c r="F226" s="6" t="s">
        <v>35</v>
      </c>
      <c r="G226" s="6"/>
      <c r="H226" s="6"/>
      <c r="I226" s="6" t="s">
        <v>38</v>
      </c>
      <c r="J226" s="6"/>
      <c r="K226" s="6"/>
      <c r="L226" s="9"/>
      <c r="M226" s="9">
        <f t="shared" ref="M226" si="1154">COUNTA(B226:L226)</f>
        <v>3</v>
      </c>
      <c r="N226" s="9">
        <f t="shared" ref="N226" si="1155">3/M226</f>
        <v>1</v>
      </c>
      <c r="O226" s="9"/>
      <c r="P226" s="9">
        <f t="shared" si="991"/>
        <v>0</v>
      </c>
      <c r="Q226" s="9">
        <f t="shared" si="992"/>
        <v>0</v>
      </c>
      <c r="R226" s="9">
        <f t="shared" si="993"/>
        <v>1</v>
      </c>
      <c r="S226" s="9">
        <f t="shared" si="994"/>
        <v>0</v>
      </c>
      <c r="T226" s="9">
        <f t="shared" si="995"/>
        <v>1</v>
      </c>
      <c r="U226" s="9">
        <f t="shared" si="996"/>
        <v>0</v>
      </c>
      <c r="V226" s="34">
        <f t="shared" si="997"/>
        <v>0</v>
      </c>
      <c r="W226" s="9">
        <f t="shared" si="998"/>
        <v>1</v>
      </c>
      <c r="X226" s="9">
        <f t="shared" si="999"/>
        <v>0</v>
      </c>
      <c r="Y226" s="9">
        <f t="shared" si="1000"/>
        <v>0</v>
      </c>
      <c r="Z226" s="9"/>
      <c r="AA226" s="9"/>
      <c r="AB226" s="9">
        <f t="shared" ref="AB226" si="1156">SUM(P226:Z226)</f>
        <v>3</v>
      </c>
      <c r="AC226" s="9">
        <f t="shared" ref="AC226" si="1157">M226</f>
        <v>3</v>
      </c>
      <c r="AD226" s="9" t="str">
        <f t="shared" ref="AD226" si="1158">IF(AB226=AC226,"Correct",IF(AB226=3,"Correct","Wrong"))</f>
        <v>Correct</v>
      </c>
      <c r="AE226" s="9"/>
      <c r="AF226" s="159" t="str">
        <f>IFERROR(VLOOKUP(Table1[[#This Row],[RespondentID]],'All Data'!$A227:$CN799,81,FALSE),"unknown")</f>
        <v>Female</v>
      </c>
      <c r="AG226" s="159">
        <f>IFERROR(VLOOKUP(Table1[[#This Row],[RespondentID]],'All Data'!$A227:$CN799,82,FALSE),"unknown")</f>
        <v>89</v>
      </c>
      <c r="AH226" s="159" t="str">
        <f>IFERROR(VLOOKUP(Table1[[#This Row],[RespondentID]],'All Data'!$A227:$CN799,83,FALSE),"unknown")</f>
        <v>Suffolk</v>
      </c>
      <c r="AI226" s="159" t="str">
        <f>IFERROR(VLOOKUP(Table1[[#This Row],[RespondentID]],'All Data'!$A227:$CN799,84,FALSE),"unknown")</f>
        <v>Bay Shore, 11706</v>
      </c>
      <c r="AJ226" s="159" t="str">
        <f>IFERROR(VLOOKUP(Table1[[#This Row],[RespondentID]],'All Data'!$A227:$CN799,85,FALSE),"unknown")</f>
        <v>White/Caucasian</v>
      </c>
      <c r="AK226" s="159" t="str">
        <f>IFERROR(VLOOKUP(Table1[[#This Row],[RespondentID]],'All Data'!$A227:$CN799,86,FALSE),"unknown")</f>
        <v>No</v>
      </c>
      <c r="AL226" s="159" t="str">
        <f>IFERROR(VLOOKUP(Table1[[#This Row],[RespondentID]],'All Data'!$A227:$CN799,87,FALSE),"unknown")</f>
        <v xml:space="preserve">English </v>
      </c>
      <c r="AM226" s="159">
        <f>IFERROR(VLOOKUP(Table1[[#This Row],[RespondentID]],'All Data'!$A227:$CN799,88,FALSE),"unknown")</f>
        <v>0</v>
      </c>
      <c r="AN226" s="159">
        <f>IFERROR(VLOOKUP(Table1[[#This Row],[RespondentID]],'All Data'!$A227:$CN799,89,FALSE),"unknown")</f>
        <v>0</v>
      </c>
      <c r="AO226" s="159" t="str">
        <f>IFERROR(VLOOKUP(Table1[[#This Row],[RespondentID]],'All Data'!$A227:$CN799,90,FALSE),"unknown")</f>
        <v>Retired</v>
      </c>
      <c r="AP226" s="159" t="str">
        <f>IFERROR(VLOOKUP(Table1[[#This Row],[RespondentID]],'All Data'!$A227:$CN799,91,FALSE),"unknown")</f>
        <v>Yes</v>
      </c>
      <c r="AQ226" s="159">
        <f>IFERROR(VLOOKUP(Table1[[#This Row],[RespondentID]],'All Data'!$A227:$CN799,92,FALSE),"unknown")</f>
        <v>0</v>
      </c>
    </row>
    <row r="227" spans="1:43" ht="16" x14ac:dyDescent="0.45">
      <c r="A227" s="6">
        <v>7045790768</v>
      </c>
      <c r="B227" s="6"/>
      <c r="C227" s="6"/>
      <c r="D227" s="6"/>
      <c r="E227" s="6"/>
      <c r="F227" s="6"/>
      <c r="G227" s="6" t="s">
        <v>36</v>
      </c>
      <c r="H227" s="6"/>
      <c r="I227" s="6"/>
      <c r="J227" s="6"/>
      <c r="K227" s="6"/>
      <c r="L227" s="10"/>
      <c r="M227" s="10">
        <f t="shared" ref="M227" si="1159">COUNTA(B227:L227)</f>
        <v>1</v>
      </c>
      <c r="N227" s="10">
        <f t="shared" ref="N227" si="1160">3/M227</f>
        <v>3</v>
      </c>
      <c r="O227" s="10"/>
      <c r="P227" s="10">
        <f t="shared" si="991"/>
        <v>0</v>
      </c>
      <c r="Q227" s="10">
        <f t="shared" si="992"/>
        <v>0</v>
      </c>
      <c r="R227" s="10">
        <f t="shared" si="993"/>
        <v>0</v>
      </c>
      <c r="S227" s="10">
        <f t="shared" si="994"/>
        <v>0</v>
      </c>
      <c r="T227" s="10">
        <f t="shared" si="995"/>
        <v>0</v>
      </c>
      <c r="U227" s="10">
        <f t="shared" si="996"/>
        <v>1</v>
      </c>
      <c r="V227" s="34">
        <f t="shared" si="997"/>
        <v>0</v>
      </c>
      <c r="W227" s="10">
        <f t="shared" si="998"/>
        <v>0</v>
      </c>
      <c r="X227" s="10">
        <f t="shared" si="999"/>
        <v>0</v>
      </c>
      <c r="Y227" s="10">
        <f t="shared" si="1000"/>
        <v>0</v>
      </c>
      <c r="Z227" s="10"/>
      <c r="AA227" s="10"/>
      <c r="AB227" s="10">
        <f t="shared" ref="AB227" si="1161">SUM(P227:Z227)</f>
        <v>1</v>
      </c>
      <c r="AC227" s="10">
        <f t="shared" ref="AC227" si="1162">M227</f>
        <v>1</v>
      </c>
      <c r="AD227" s="10" t="str">
        <f t="shared" ref="AD227" si="1163">IF(AB227=AC227,"Correct",IF(AB227=3,"Correct","Wrong"))</f>
        <v>Correct</v>
      </c>
      <c r="AE227" s="10"/>
      <c r="AF227" s="159" t="str">
        <f>IFERROR(VLOOKUP(Table1[[#This Row],[RespondentID]],'All Data'!$A228:$CN800,81,FALSE),"unknown")</f>
        <v>Female</v>
      </c>
      <c r="AG227" s="159">
        <f>IFERROR(VLOOKUP(Table1[[#This Row],[RespondentID]],'All Data'!$A228:$CN800,82,FALSE),"unknown")</f>
        <v>84</v>
      </c>
      <c r="AH227" s="159" t="str">
        <f>IFERROR(VLOOKUP(Table1[[#This Row],[RespondentID]],'All Data'!$A228:$CN800,83,FALSE),"unknown")</f>
        <v>Suffolk</v>
      </c>
      <c r="AI227" s="159" t="str">
        <f>IFERROR(VLOOKUP(Table1[[#This Row],[RespondentID]],'All Data'!$A228:$CN800,84,FALSE),"unknown")</f>
        <v>Lindenhurst, 11757</v>
      </c>
      <c r="AJ227" s="159" t="str">
        <f>IFERROR(VLOOKUP(Table1[[#This Row],[RespondentID]],'All Data'!$A228:$CN800,85,FALSE),"unknown")</f>
        <v>White/Caucasian</v>
      </c>
      <c r="AK227" s="159" t="str">
        <f>IFERROR(VLOOKUP(Table1[[#This Row],[RespondentID]],'All Data'!$A228:$CN800,86,FALSE),"unknown")</f>
        <v>No</v>
      </c>
      <c r="AL227" s="159" t="str">
        <f>IFERROR(VLOOKUP(Table1[[#This Row],[RespondentID]],'All Data'!$A228:$CN800,87,FALSE),"unknown")</f>
        <v xml:space="preserve">English Italian </v>
      </c>
      <c r="AM227" s="159" t="str">
        <f>IFERROR(VLOOKUP(Table1[[#This Row],[RespondentID]],'All Data'!$A228:$CN800,88,FALSE),"unknown")</f>
        <v>$35,000 to $49,999</v>
      </c>
      <c r="AN227" s="159" t="str">
        <f>IFERROR(VLOOKUP(Table1[[#This Row],[RespondentID]],'All Data'!$A228:$CN800,89,FALSE),"unknown")</f>
        <v>High school graduate</v>
      </c>
      <c r="AO227" s="159" t="str">
        <f>IFERROR(VLOOKUP(Table1[[#This Row],[RespondentID]],'All Data'!$A228:$CN800,90,FALSE),"unknown")</f>
        <v>Retired</v>
      </c>
      <c r="AP227" s="159" t="str">
        <f>IFERROR(VLOOKUP(Table1[[#This Row],[RespondentID]],'All Data'!$A228:$CN800,91,FALSE),"unknown")</f>
        <v>Yes</v>
      </c>
      <c r="AQ227" s="159" t="str">
        <f>IFERROR(VLOOKUP(Table1[[#This Row],[RespondentID]],'All Data'!$A228:$CN800,92,FALSE),"unknown")</f>
        <v>Yes</v>
      </c>
    </row>
    <row r="228" spans="1:43" ht="16" x14ac:dyDescent="0.45">
      <c r="A228" s="6">
        <v>7045790517</v>
      </c>
      <c r="B228" s="6"/>
      <c r="C228" s="6"/>
      <c r="D228" s="6"/>
      <c r="E228" s="6"/>
      <c r="F228" s="6"/>
      <c r="G228" s="6"/>
      <c r="H228" s="6"/>
      <c r="I228" s="6"/>
      <c r="J228" s="6"/>
      <c r="K228" s="6"/>
      <c r="L228" s="9"/>
      <c r="M228" s="9">
        <f t="shared" ref="M228" si="1164">COUNTA(B228:L228)</f>
        <v>0</v>
      </c>
      <c r="N228" s="9" t="e">
        <f t="shared" ref="N228" si="1165">3/M228</f>
        <v>#DIV/0!</v>
      </c>
      <c r="O228" s="9"/>
      <c r="P228" s="9">
        <f t="shared" si="991"/>
        <v>0</v>
      </c>
      <c r="Q228" s="9">
        <f t="shared" si="992"/>
        <v>0</v>
      </c>
      <c r="R228" s="9">
        <f t="shared" si="993"/>
        <v>0</v>
      </c>
      <c r="S228" s="9">
        <f t="shared" si="994"/>
        <v>0</v>
      </c>
      <c r="T228" s="9">
        <f t="shared" si="995"/>
        <v>0</v>
      </c>
      <c r="U228" s="9">
        <f t="shared" si="996"/>
        <v>0</v>
      </c>
      <c r="V228" s="34">
        <f t="shared" si="997"/>
        <v>0</v>
      </c>
      <c r="W228" s="9">
        <f t="shared" si="998"/>
        <v>0</v>
      </c>
      <c r="X228" s="9">
        <f t="shared" si="999"/>
        <v>0</v>
      </c>
      <c r="Y228" s="9">
        <f t="shared" si="1000"/>
        <v>0</v>
      </c>
      <c r="Z228" s="9"/>
      <c r="AA228" s="9"/>
      <c r="AB228" s="9">
        <f t="shared" ref="AB228" si="1166">SUM(P228:Z228)</f>
        <v>0</v>
      </c>
      <c r="AC228" s="9">
        <f t="shared" ref="AC228" si="1167">M228</f>
        <v>0</v>
      </c>
      <c r="AD228" s="9" t="str">
        <f t="shared" ref="AD228" si="1168">IF(AB228=AC228,"Correct",IF(AB228=3,"Correct","Wrong"))</f>
        <v>Correct</v>
      </c>
      <c r="AE228" s="9"/>
      <c r="AF228" s="159" t="str">
        <f>IFERROR(VLOOKUP(Table1[[#This Row],[RespondentID]],'All Data'!$A229:$CN801,81,FALSE),"unknown")</f>
        <v>Female</v>
      </c>
      <c r="AG228" s="159">
        <f>IFERROR(VLOOKUP(Table1[[#This Row],[RespondentID]],'All Data'!$A229:$CN801,82,FALSE),"unknown")</f>
        <v>78</v>
      </c>
      <c r="AH228" s="159" t="str">
        <f>IFERROR(VLOOKUP(Table1[[#This Row],[RespondentID]],'All Data'!$A229:$CN801,83,FALSE),"unknown")</f>
        <v>Suffolk</v>
      </c>
      <c r="AI228" s="159" t="str">
        <f>IFERROR(VLOOKUP(Table1[[#This Row],[RespondentID]],'All Data'!$A229:$CN801,84,FALSE),"unknown")</f>
        <v>Copiague, 11726</v>
      </c>
      <c r="AJ228" s="159" t="str">
        <f>IFERROR(VLOOKUP(Table1[[#This Row],[RespondentID]],'All Data'!$A229:$CN801,85,FALSE),"unknown")</f>
        <v>White/Caucasian</v>
      </c>
      <c r="AK228" s="159">
        <f>IFERROR(VLOOKUP(Table1[[#This Row],[RespondentID]],'All Data'!$A229:$CN801,86,FALSE),"unknown")</f>
        <v>0</v>
      </c>
      <c r="AL228" s="159" t="str">
        <f>IFERROR(VLOOKUP(Table1[[#This Row],[RespondentID]],'All Data'!$A229:$CN801,87,FALSE),"unknown")</f>
        <v xml:space="preserve">English </v>
      </c>
      <c r="AM228" s="159">
        <f>IFERROR(VLOOKUP(Table1[[#This Row],[RespondentID]],'All Data'!$A229:$CN801,88,FALSE),"unknown")</f>
        <v>0</v>
      </c>
      <c r="AN228" s="159" t="str">
        <f>IFERROR(VLOOKUP(Table1[[#This Row],[RespondentID]],'All Data'!$A229:$CN801,89,FALSE),"unknown")</f>
        <v>Some high school</v>
      </c>
      <c r="AO228" s="159" t="str">
        <f>IFERROR(VLOOKUP(Table1[[#This Row],[RespondentID]],'All Data'!$A229:$CN801,90,FALSE),"unknown")</f>
        <v>Retired</v>
      </c>
      <c r="AP228" s="159" t="str">
        <f>IFERROR(VLOOKUP(Table1[[#This Row],[RespondentID]],'All Data'!$A229:$CN801,91,FALSE),"unknown")</f>
        <v>Yes</v>
      </c>
      <c r="AQ228" s="159" t="str">
        <f>IFERROR(VLOOKUP(Table1[[#This Row],[RespondentID]],'All Data'!$A229:$CN801,92,FALSE),"unknown")</f>
        <v>No</v>
      </c>
    </row>
    <row r="229" spans="1:43" ht="16" x14ac:dyDescent="0.45">
      <c r="A229" s="6">
        <v>7045790301</v>
      </c>
      <c r="B229" s="6"/>
      <c r="C229" s="6"/>
      <c r="D229" s="6" t="s">
        <v>33</v>
      </c>
      <c r="E229" s="6"/>
      <c r="F229" s="6"/>
      <c r="G229" s="6"/>
      <c r="H229" s="6"/>
      <c r="I229" s="6" t="s">
        <v>38</v>
      </c>
      <c r="J229" s="6"/>
      <c r="K229" s="6"/>
      <c r="L229" s="10"/>
      <c r="M229" s="10">
        <f t="shared" ref="M229" si="1169">COUNTA(B229:L229)</f>
        <v>2</v>
      </c>
      <c r="N229" s="10">
        <f t="shared" ref="N229" si="1170">3/M229</f>
        <v>1.5</v>
      </c>
      <c r="O229" s="10"/>
      <c r="P229" s="10">
        <f t="shared" si="991"/>
        <v>0</v>
      </c>
      <c r="Q229" s="10">
        <f t="shared" si="992"/>
        <v>0</v>
      </c>
      <c r="R229" s="10">
        <f t="shared" si="993"/>
        <v>1</v>
      </c>
      <c r="S229" s="10">
        <f t="shared" si="994"/>
        <v>0</v>
      </c>
      <c r="T229" s="10">
        <f t="shared" si="995"/>
        <v>0</v>
      </c>
      <c r="U229" s="10">
        <f t="shared" si="996"/>
        <v>0</v>
      </c>
      <c r="V229" s="34">
        <f t="shared" si="997"/>
        <v>0</v>
      </c>
      <c r="W229" s="10">
        <f t="shared" si="998"/>
        <v>1</v>
      </c>
      <c r="X229" s="10">
        <f t="shared" si="999"/>
        <v>0</v>
      </c>
      <c r="Y229" s="10">
        <f t="shared" si="1000"/>
        <v>0</v>
      </c>
      <c r="Z229" s="10"/>
      <c r="AA229" s="10"/>
      <c r="AB229" s="10">
        <f t="shared" ref="AB229" si="1171">SUM(P229:Z229)</f>
        <v>2</v>
      </c>
      <c r="AC229" s="10">
        <f t="shared" ref="AC229" si="1172">M229</f>
        <v>2</v>
      </c>
      <c r="AD229" s="10" t="str">
        <f t="shared" ref="AD229" si="1173">IF(AB229=AC229,"Correct",IF(AB229=3,"Correct","Wrong"))</f>
        <v>Correct</v>
      </c>
      <c r="AE229" s="10"/>
      <c r="AF229" s="159" t="str">
        <f>IFERROR(VLOOKUP(Table1[[#This Row],[RespondentID]],'All Data'!$A230:$CN802,81,FALSE),"unknown")</f>
        <v>Female</v>
      </c>
      <c r="AG229" s="159">
        <f>IFERROR(VLOOKUP(Table1[[#This Row],[RespondentID]],'All Data'!$A230:$CN802,82,FALSE),"unknown")</f>
        <v>30</v>
      </c>
      <c r="AH229" s="159" t="str">
        <f>IFERROR(VLOOKUP(Table1[[#This Row],[RespondentID]],'All Data'!$A230:$CN802,83,FALSE),"unknown")</f>
        <v>Suffolk</v>
      </c>
      <c r="AI229" s="159" t="str">
        <f>IFERROR(VLOOKUP(Table1[[#This Row],[RespondentID]],'All Data'!$A230:$CN802,84,FALSE),"unknown")</f>
        <v>Sayville, 11782</v>
      </c>
      <c r="AJ229" s="159">
        <f>IFERROR(VLOOKUP(Table1[[#This Row],[RespondentID]],'All Data'!$A230:$CN802,85,FALSE),"unknown")</f>
        <v>0</v>
      </c>
      <c r="AK229" s="159" t="str">
        <f>IFERROR(VLOOKUP(Table1[[#This Row],[RespondentID]],'All Data'!$A230:$CN802,86,FALSE),"unknown")</f>
        <v>No</v>
      </c>
      <c r="AL229" s="159" t="str">
        <f>IFERROR(VLOOKUP(Table1[[#This Row],[RespondentID]],'All Data'!$A230:$CN802,87,FALSE),"unknown")</f>
        <v xml:space="preserve">English </v>
      </c>
      <c r="AM229" s="159" t="str">
        <f>IFERROR(VLOOKUP(Table1[[#This Row],[RespondentID]],'All Data'!$A230:$CN802,88,FALSE),"unknown")</f>
        <v>$75,000 to $125,000</v>
      </c>
      <c r="AN229" s="159" t="str">
        <f>IFERROR(VLOOKUP(Table1[[#This Row],[RespondentID]],'All Data'!$A230:$CN802,89,FALSE),"unknown")</f>
        <v>Graduate school</v>
      </c>
      <c r="AO229" s="159" t="str">
        <f>IFERROR(VLOOKUP(Table1[[#This Row],[RespondentID]],'All Data'!$A230:$CN802,90,FALSE),"unknown")</f>
        <v>Employed for wages</v>
      </c>
      <c r="AP229" s="159" t="str">
        <f>IFERROR(VLOOKUP(Table1[[#This Row],[RespondentID]],'All Data'!$A230:$CN802,91,FALSE),"unknown")</f>
        <v>Yes</v>
      </c>
      <c r="AQ229" s="159" t="str">
        <f>IFERROR(VLOOKUP(Table1[[#This Row],[RespondentID]],'All Data'!$A230:$CN802,92,FALSE),"unknown")</f>
        <v>Yes</v>
      </c>
    </row>
    <row r="230" spans="1:43" ht="16" x14ac:dyDescent="0.45">
      <c r="A230" s="6">
        <v>7045790047</v>
      </c>
      <c r="B230" s="6"/>
      <c r="C230" s="6"/>
      <c r="D230" s="6" t="s">
        <v>33</v>
      </c>
      <c r="E230" s="6"/>
      <c r="F230" s="6"/>
      <c r="G230" s="6"/>
      <c r="H230" s="6"/>
      <c r="I230" s="6"/>
      <c r="J230" s="6"/>
      <c r="K230" s="6"/>
      <c r="L230" s="9"/>
      <c r="M230" s="9">
        <f t="shared" ref="M230" si="1174">COUNTA(B230:L230)</f>
        <v>1</v>
      </c>
      <c r="N230" s="9">
        <f t="shared" ref="N230" si="1175">3/M230</f>
        <v>3</v>
      </c>
      <c r="O230" s="9"/>
      <c r="P230" s="9">
        <f t="shared" si="991"/>
        <v>0</v>
      </c>
      <c r="Q230" s="9">
        <f t="shared" si="992"/>
        <v>0</v>
      </c>
      <c r="R230" s="9">
        <f t="shared" si="993"/>
        <v>1</v>
      </c>
      <c r="S230" s="9">
        <f t="shared" si="994"/>
        <v>0</v>
      </c>
      <c r="T230" s="9">
        <f t="shared" si="995"/>
        <v>0</v>
      </c>
      <c r="U230" s="9">
        <f t="shared" si="996"/>
        <v>0</v>
      </c>
      <c r="V230" s="34">
        <f t="shared" si="997"/>
        <v>0</v>
      </c>
      <c r="W230" s="9">
        <f t="shared" si="998"/>
        <v>0</v>
      </c>
      <c r="X230" s="9">
        <f t="shared" si="999"/>
        <v>0</v>
      </c>
      <c r="Y230" s="9">
        <f t="shared" si="1000"/>
        <v>0</v>
      </c>
      <c r="Z230" s="9"/>
      <c r="AA230" s="9"/>
      <c r="AB230" s="9">
        <f t="shared" ref="AB230" si="1176">SUM(P230:Z230)</f>
        <v>1</v>
      </c>
      <c r="AC230" s="9">
        <f t="shared" ref="AC230" si="1177">M230</f>
        <v>1</v>
      </c>
      <c r="AD230" s="9" t="str">
        <f t="shared" ref="AD230" si="1178">IF(AB230=AC230,"Correct",IF(AB230=3,"Correct","Wrong"))</f>
        <v>Correct</v>
      </c>
      <c r="AE230" s="9"/>
      <c r="AF230" s="159" t="str">
        <f>IFERROR(VLOOKUP(Table1[[#This Row],[RespondentID]],'All Data'!$A231:$CN803,81,FALSE),"unknown")</f>
        <v>Female</v>
      </c>
      <c r="AG230" s="159">
        <f>IFERROR(VLOOKUP(Table1[[#This Row],[RespondentID]],'All Data'!$A231:$CN803,82,FALSE),"unknown")</f>
        <v>70</v>
      </c>
      <c r="AH230" s="159" t="str">
        <f>IFERROR(VLOOKUP(Table1[[#This Row],[RespondentID]],'All Data'!$A231:$CN803,83,FALSE),"unknown")</f>
        <v>Suffolk</v>
      </c>
      <c r="AI230" s="159" t="str">
        <f>IFERROR(VLOOKUP(Table1[[#This Row],[RespondentID]],'All Data'!$A231:$CN803,84,FALSE),"unknown")</f>
        <v>Sayville, 11782</v>
      </c>
      <c r="AJ230" s="159" t="str">
        <f>IFERROR(VLOOKUP(Table1[[#This Row],[RespondentID]],'All Data'!$A231:$CN803,85,FALSE),"unknown")</f>
        <v>White/Caucasian</v>
      </c>
      <c r="AK230" s="159" t="str">
        <f>IFERROR(VLOOKUP(Table1[[#This Row],[RespondentID]],'All Data'!$A231:$CN803,86,FALSE),"unknown")</f>
        <v>No</v>
      </c>
      <c r="AL230" s="159" t="str">
        <f>IFERROR(VLOOKUP(Table1[[#This Row],[RespondentID]],'All Data'!$A231:$CN803,87,FALSE),"unknown")</f>
        <v xml:space="preserve">English </v>
      </c>
      <c r="AM230" s="159" t="str">
        <f>IFERROR(VLOOKUP(Table1[[#This Row],[RespondentID]],'All Data'!$A231:$CN803,88,FALSE),"unknown")</f>
        <v>$35,000 to $49,999</v>
      </c>
      <c r="AN230" s="159" t="str">
        <f>IFERROR(VLOOKUP(Table1[[#This Row],[RespondentID]],'All Data'!$A231:$CN803,89,FALSE),"unknown")</f>
        <v>Graduate school</v>
      </c>
      <c r="AO230" s="159" t="str">
        <f>IFERROR(VLOOKUP(Table1[[#This Row],[RespondentID]],'All Data'!$A231:$CN803,90,FALSE),"unknown")</f>
        <v>Retired</v>
      </c>
      <c r="AP230" s="159" t="str">
        <f>IFERROR(VLOOKUP(Table1[[#This Row],[RespondentID]],'All Data'!$A231:$CN803,91,FALSE),"unknown")</f>
        <v>Yes</v>
      </c>
      <c r="AQ230" s="159" t="str">
        <f>IFERROR(VLOOKUP(Table1[[#This Row],[RespondentID]],'All Data'!$A231:$CN803,92,FALSE),"unknown")</f>
        <v>Yes</v>
      </c>
    </row>
    <row r="231" spans="1:43" ht="16" x14ac:dyDescent="0.45">
      <c r="A231" s="6">
        <v>7045789790</v>
      </c>
      <c r="B231" s="6"/>
      <c r="C231" s="6"/>
      <c r="D231" s="6"/>
      <c r="E231" s="6"/>
      <c r="F231" s="6"/>
      <c r="G231" s="6"/>
      <c r="H231" s="6" t="s">
        <v>37</v>
      </c>
      <c r="I231" s="6"/>
      <c r="J231" s="6"/>
      <c r="K231" s="6"/>
      <c r="L231" s="10"/>
      <c r="M231" s="10">
        <f t="shared" ref="M231" si="1179">COUNTA(B231:L231)</f>
        <v>1</v>
      </c>
      <c r="N231" s="10">
        <f t="shared" ref="N231" si="1180">3/M231</f>
        <v>3</v>
      </c>
      <c r="O231" s="10"/>
      <c r="P231" s="10">
        <f t="shared" si="991"/>
        <v>0</v>
      </c>
      <c r="Q231" s="10">
        <f t="shared" si="992"/>
        <v>0</v>
      </c>
      <c r="R231" s="10">
        <f t="shared" si="993"/>
        <v>0</v>
      </c>
      <c r="S231" s="10">
        <f t="shared" si="994"/>
        <v>0</v>
      </c>
      <c r="T231" s="10">
        <f t="shared" si="995"/>
        <v>0</v>
      </c>
      <c r="U231" s="10">
        <f t="shared" si="996"/>
        <v>0</v>
      </c>
      <c r="V231" s="34">
        <f t="shared" si="997"/>
        <v>1</v>
      </c>
      <c r="W231" s="10">
        <f t="shared" si="998"/>
        <v>0</v>
      </c>
      <c r="X231" s="10">
        <f t="shared" si="999"/>
        <v>0</v>
      </c>
      <c r="Y231" s="10">
        <f t="shared" si="1000"/>
        <v>0</v>
      </c>
      <c r="Z231" s="10"/>
      <c r="AA231" s="10"/>
      <c r="AB231" s="10">
        <f t="shared" ref="AB231" si="1181">SUM(P231:Z231)</f>
        <v>1</v>
      </c>
      <c r="AC231" s="10">
        <f t="shared" ref="AC231" si="1182">M231</f>
        <v>1</v>
      </c>
      <c r="AD231" s="10" t="str">
        <f t="shared" ref="AD231" si="1183">IF(AB231=AC231,"Correct",IF(AB231=3,"Correct","Wrong"))</f>
        <v>Correct</v>
      </c>
      <c r="AE231" s="10"/>
      <c r="AF231" s="159" t="str">
        <f>IFERROR(VLOOKUP(Table1[[#This Row],[RespondentID]],'All Data'!$A232:$CN804,81,FALSE),"unknown")</f>
        <v>Female</v>
      </c>
      <c r="AG231" s="159">
        <f>IFERROR(VLOOKUP(Table1[[#This Row],[RespondentID]],'All Data'!$A232:$CN804,82,FALSE),"unknown")</f>
        <v>60</v>
      </c>
      <c r="AH231" s="159" t="str">
        <f>IFERROR(VLOOKUP(Table1[[#This Row],[RespondentID]],'All Data'!$A232:$CN804,83,FALSE),"unknown")</f>
        <v>Suffolk</v>
      </c>
      <c r="AI231" s="159" t="str">
        <f>IFERROR(VLOOKUP(Table1[[#This Row],[RespondentID]],'All Data'!$A232:$CN804,84,FALSE),"unknown")</f>
        <v>Stony Brook, 11790</v>
      </c>
      <c r="AJ231" s="159" t="str">
        <f>IFERROR(VLOOKUP(Table1[[#This Row],[RespondentID]],'All Data'!$A232:$CN804,85,FALSE),"unknown")</f>
        <v>White/Caucasian</v>
      </c>
      <c r="AK231" s="159" t="str">
        <f>IFERROR(VLOOKUP(Table1[[#This Row],[RespondentID]],'All Data'!$A232:$CN804,86,FALSE),"unknown")</f>
        <v>No</v>
      </c>
      <c r="AL231" s="159" t="str">
        <f>IFERROR(VLOOKUP(Table1[[#This Row],[RespondentID]],'All Data'!$A232:$CN804,87,FALSE),"unknown")</f>
        <v xml:space="preserve">English Spanish </v>
      </c>
      <c r="AM231" s="159" t="str">
        <f>IFERROR(VLOOKUP(Table1[[#This Row],[RespondentID]],'All Data'!$A232:$CN804,88,FALSE),"unknown")</f>
        <v>$75,000 to $125,000</v>
      </c>
      <c r="AN231" s="159" t="str">
        <f>IFERROR(VLOOKUP(Table1[[#This Row],[RespondentID]],'All Data'!$A232:$CN804,89,FALSE),"unknown")</f>
        <v>College graduate</v>
      </c>
      <c r="AO231" s="159" t="str">
        <f>IFERROR(VLOOKUP(Table1[[#This Row],[RespondentID]],'All Data'!$A232:$CN804,90,FALSE),"unknown")</f>
        <v>Retired</v>
      </c>
      <c r="AP231" s="159" t="str">
        <f>IFERROR(VLOOKUP(Table1[[#This Row],[RespondentID]],'All Data'!$A232:$CN804,91,FALSE),"unknown")</f>
        <v>Yes</v>
      </c>
      <c r="AQ231" s="159" t="str">
        <f>IFERROR(VLOOKUP(Table1[[#This Row],[RespondentID]],'All Data'!$A232:$CN804,92,FALSE),"unknown")</f>
        <v>Yes</v>
      </c>
    </row>
    <row r="232" spans="1:43" ht="16" x14ac:dyDescent="0.45">
      <c r="A232" s="6">
        <v>7045789365</v>
      </c>
      <c r="B232" s="6"/>
      <c r="C232" s="6"/>
      <c r="D232" s="6"/>
      <c r="E232" s="6"/>
      <c r="F232" s="6"/>
      <c r="G232" s="6"/>
      <c r="H232" s="6" t="s">
        <v>37</v>
      </c>
      <c r="I232" s="6" t="s">
        <v>38</v>
      </c>
      <c r="J232" s="6"/>
      <c r="K232" s="6" t="s">
        <v>40</v>
      </c>
      <c r="L232" s="9"/>
      <c r="M232" s="9">
        <f t="shared" ref="M232" si="1184">COUNTA(B232:L232)</f>
        <v>3</v>
      </c>
      <c r="N232" s="9">
        <f t="shared" ref="N232" si="1185">3/M232</f>
        <v>1</v>
      </c>
      <c r="O232" s="9"/>
      <c r="P232" s="9">
        <f t="shared" si="991"/>
        <v>0</v>
      </c>
      <c r="Q232" s="9">
        <f t="shared" si="992"/>
        <v>0</v>
      </c>
      <c r="R232" s="9">
        <f t="shared" si="993"/>
        <v>0</v>
      </c>
      <c r="S232" s="9">
        <f t="shared" si="994"/>
        <v>0</v>
      </c>
      <c r="T232" s="9">
        <f t="shared" si="995"/>
        <v>0</v>
      </c>
      <c r="U232" s="9">
        <f t="shared" si="996"/>
        <v>0</v>
      </c>
      <c r="V232" s="34">
        <f t="shared" si="997"/>
        <v>1</v>
      </c>
      <c r="W232" s="9">
        <f t="shared" si="998"/>
        <v>1</v>
      </c>
      <c r="X232" s="9">
        <f t="shared" si="999"/>
        <v>0</v>
      </c>
      <c r="Y232" s="9">
        <f t="shared" si="1000"/>
        <v>1</v>
      </c>
      <c r="Z232" s="9"/>
      <c r="AA232" s="9"/>
      <c r="AB232" s="9">
        <f t="shared" ref="AB232" si="1186">SUM(P232:Z232)</f>
        <v>3</v>
      </c>
      <c r="AC232" s="9">
        <f t="shared" ref="AC232" si="1187">M232</f>
        <v>3</v>
      </c>
      <c r="AD232" s="9" t="str">
        <f t="shared" ref="AD232" si="1188">IF(AB232=AC232,"Correct",IF(AB232=3,"Correct","Wrong"))</f>
        <v>Correct</v>
      </c>
      <c r="AE232" s="9"/>
      <c r="AF232" s="159" t="str">
        <f>IFERROR(VLOOKUP(Table1[[#This Row],[RespondentID]],'All Data'!$A233:$CN805,81,FALSE),"unknown")</f>
        <v>Female</v>
      </c>
      <c r="AG232" s="159">
        <f>IFERROR(VLOOKUP(Table1[[#This Row],[RespondentID]],'All Data'!$A233:$CN805,82,FALSE),"unknown")</f>
        <v>90</v>
      </c>
      <c r="AH232" s="159" t="str">
        <f>IFERROR(VLOOKUP(Table1[[#This Row],[RespondentID]],'All Data'!$A233:$CN805,83,FALSE),"unknown")</f>
        <v>Suffolk</v>
      </c>
      <c r="AI232" s="159" t="str">
        <f>IFERROR(VLOOKUP(Table1[[#This Row],[RespondentID]],'All Data'!$A233:$CN805,84,FALSE),"unknown")</f>
        <v>West Islip, 11795</v>
      </c>
      <c r="AJ232" s="159" t="str">
        <f>IFERROR(VLOOKUP(Table1[[#This Row],[RespondentID]],'All Data'!$A233:$CN805,85,FALSE),"unknown")</f>
        <v>White/Caucasian</v>
      </c>
      <c r="AK232" s="159" t="str">
        <f>IFERROR(VLOOKUP(Table1[[#This Row],[RespondentID]],'All Data'!$A233:$CN805,86,FALSE),"unknown")</f>
        <v>No</v>
      </c>
      <c r="AL232" s="159" t="str">
        <f>IFERROR(VLOOKUP(Table1[[#This Row],[RespondentID]],'All Data'!$A233:$CN805,87,FALSE),"unknown")</f>
        <v xml:space="preserve">English </v>
      </c>
      <c r="AM232" s="159" t="str">
        <f>IFERROR(VLOOKUP(Table1[[#This Row],[RespondentID]],'All Data'!$A233:$CN805,88,FALSE),"unknown")</f>
        <v>$20,000 to $34,999</v>
      </c>
      <c r="AN232" s="159" t="str">
        <f>IFERROR(VLOOKUP(Table1[[#This Row],[RespondentID]],'All Data'!$A233:$CN805,89,FALSE),"unknown")</f>
        <v>Some college</v>
      </c>
      <c r="AO232" s="159" t="str">
        <f>IFERROR(VLOOKUP(Table1[[#This Row],[RespondentID]],'All Data'!$A233:$CN805,90,FALSE),"unknown")</f>
        <v>Retired</v>
      </c>
      <c r="AP232" s="159" t="str">
        <f>IFERROR(VLOOKUP(Table1[[#This Row],[RespondentID]],'All Data'!$A233:$CN805,91,FALSE),"unknown")</f>
        <v>Yes</v>
      </c>
      <c r="AQ232" s="159" t="str">
        <f>IFERROR(VLOOKUP(Table1[[#This Row],[RespondentID]],'All Data'!$A233:$CN805,92,FALSE),"unknown")</f>
        <v>No</v>
      </c>
    </row>
    <row r="233" spans="1:43" ht="16" x14ac:dyDescent="0.45">
      <c r="A233" s="6">
        <v>7045789067</v>
      </c>
      <c r="B233" s="6"/>
      <c r="C233" s="6"/>
      <c r="D233" s="6"/>
      <c r="E233" s="6"/>
      <c r="F233" s="6"/>
      <c r="G233" s="6"/>
      <c r="H233" s="6"/>
      <c r="I233" s="6"/>
      <c r="J233" s="6"/>
      <c r="K233" s="6"/>
      <c r="L233" s="10"/>
      <c r="M233" s="10">
        <f t="shared" ref="M233" si="1189">COUNTA(B233:L233)</f>
        <v>0</v>
      </c>
      <c r="N233" s="10" t="e">
        <f t="shared" ref="N233" si="1190">3/M233</f>
        <v>#DIV/0!</v>
      </c>
      <c r="O233" s="10"/>
      <c r="P233" s="10">
        <f t="shared" si="991"/>
        <v>0</v>
      </c>
      <c r="Q233" s="10">
        <f t="shared" si="992"/>
        <v>0</v>
      </c>
      <c r="R233" s="10">
        <f t="shared" si="993"/>
        <v>0</v>
      </c>
      <c r="S233" s="10">
        <f t="shared" si="994"/>
        <v>0</v>
      </c>
      <c r="T233" s="10">
        <f t="shared" si="995"/>
        <v>0</v>
      </c>
      <c r="U233" s="10">
        <f t="shared" si="996"/>
        <v>0</v>
      </c>
      <c r="V233" s="34">
        <f t="shared" si="997"/>
        <v>0</v>
      </c>
      <c r="W233" s="10">
        <f t="shared" si="998"/>
        <v>0</v>
      </c>
      <c r="X233" s="10">
        <f t="shared" si="999"/>
        <v>0</v>
      </c>
      <c r="Y233" s="10">
        <f t="shared" si="1000"/>
        <v>0</v>
      </c>
      <c r="Z233" s="10"/>
      <c r="AA233" s="10"/>
      <c r="AB233" s="10">
        <f t="shared" ref="AB233" si="1191">SUM(P233:Z233)</f>
        <v>0</v>
      </c>
      <c r="AC233" s="10">
        <f t="shared" ref="AC233" si="1192">M233</f>
        <v>0</v>
      </c>
      <c r="AD233" s="10" t="str">
        <f t="shared" ref="AD233" si="1193">IF(AB233=AC233,"Correct",IF(AB233=3,"Correct","Wrong"))</f>
        <v>Correct</v>
      </c>
      <c r="AE233" s="10"/>
      <c r="AF233" s="159" t="str">
        <f>IFERROR(VLOOKUP(Table1[[#This Row],[RespondentID]],'All Data'!$A234:$CN806,81,FALSE),"unknown")</f>
        <v>Female</v>
      </c>
      <c r="AG233" s="159">
        <f>IFERROR(VLOOKUP(Table1[[#This Row],[RespondentID]],'All Data'!$A234:$CN806,82,FALSE),"unknown")</f>
        <v>71</v>
      </c>
      <c r="AH233" s="159" t="str">
        <f>IFERROR(VLOOKUP(Table1[[#This Row],[RespondentID]],'All Data'!$A234:$CN806,83,FALSE),"unknown")</f>
        <v>Suffolk</v>
      </c>
      <c r="AI233" s="159" t="str">
        <f>IFERROR(VLOOKUP(Table1[[#This Row],[RespondentID]],'All Data'!$A234:$CN806,84,FALSE),"unknown")</f>
        <v>Lindenhurst, 11757</v>
      </c>
      <c r="AJ233" s="159" t="str">
        <f>IFERROR(VLOOKUP(Table1[[#This Row],[RespondentID]],'All Data'!$A234:$CN806,85,FALSE),"unknown")</f>
        <v>White/Caucasian</v>
      </c>
      <c r="AK233" s="159" t="str">
        <f>IFERROR(VLOOKUP(Table1[[#This Row],[RespondentID]],'All Data'!$A234:$CN806,86,FALSE),"unknown")</f>
        <v>No</v>
      </c>
      <c r="AL233" s="159" t="str">
        <f>IFERROR(VLOOKUP(Table1[[#This Row],[RespondentID]],'All Data'!$A234:$CN806,87,FALSE),"unknown")</f>
        <v xml:space="preserve">English </v>
      </c>
      <c r="AM233" s="159" t="str">
        <f>IFERROR(VLOOKUP(Table1[[#This Row],[RespondentID]],'All Data'!$A234:$CN806,88,FALSE),"unknown")</f>
        <v>$75,000 to $125,000</v>
      </c>
      <c r="AN233" s="159" t="str">
        <f>IFERROR(VLOOKUP(Table1[[#This Row],[RespondentID]],'All Data'!$A234:$CN806,89,FALSE),"unknown")</f>
        <v>High school graduate</v>
      </c>
      <c r="AO233" s="159" t="str">
        <f>IFERROR(VLOOKUP(Table1[[#This Row],[RespondentID]],'All Data'!$A234:$CN806,90,FALSE),"unknown")</f>
        <v>Retired</v>
      </c>
      <c r="AP233" s="159" t="str">
        <f>IFERROR(VLOOKUP(Table1[[#This Row],[RespondentID]],'All Data'!$A234:$CN806,91,FALSE),"unknown")</f>
        <v>Yes</v>
      </c>
      <c r="AQ233" s="159" t="str">
        <f>IFERROR(VLOOKUP(Table1[[#This Row],[RespondentID]],'All Data'!$A234:$CN806,92,FALSE),"unknown")</f>
        <v>Yes</v>
      </c>
    </row>
    <row r="234" spans="1:43" ht="16" x14ac:dyDescent="0.45">
      <c r="A234" s="6">
        <v>7045788871</v>
      </c>
      <c r="B234" s="6"/>
      <c r="C234" s="6"/>
      <c r="D234" s="6"/>
      <c r="E234" s="6"/>
      <c r="F234" s="6" t="s">
        <v>35</v>
      </c>
      <c r="G234" s="6"/>
      <c r="H234" s="6"/>
      <c r="I234" s="6"/>
      <c r="J234" s="6"/>
      <c r="K234" s="6" t="s">
        <v>40</v>
      </c>
      <c r="L234" s="9"/>
      <c r="M234" s="9">
        <f t="shared" ref="M234" si="1194">COUNTA(B234:L234)</f>
        <v>2</v>
      </c>
      <c r="N234" s="9">
        <f t="shared" ref="N234" si="1195">3/M234</f>
        <v>1.5</v>
      </c>
      <c r="O234" s="9"/>
      <c r="P234" s="9">
        <f t="shared" si="991"/>
        <v>0</v>
      </c>
      <c r="Q234" s="9">
        <f t="shared" si="992"/>
        <v>0</v>
      </c>
      <c r="R234" s="9">
        <f t="shared" si="993"/>
        <v>0</v>
      </c>
      <c r="S234" s="9">
        <f t="shared" si="994"/>
        <v>0</v>
      </c>
      <c r="T234" s="9">
        <f t="shared" si="995"/>
        <v>1</v>
      </c>
      <c r="U234" s="9">
        <f t="shared" si="996"/>
        <v>0</v>
      </c>
      <c r="V234" s="34">
        <f t="shared" si="997"/>
        <v>0</v>
      </c>
      <c r="W234" s="9">
        <f t="shared" si="998"/>
        <v>0</v>
      </c>
      <c r="X234" s="9">
        <f t="shared" si="999"/>
        <v>0</v>
      </c>
      <c r="Y234" s="9">
        <f t="shared" si="1000"/>
        <v>1</v>
      </c>
      <c r="Z234" s="9"/>
      <c r="AA234" s="9"/>
      <c r="AB234" s="9">
        <f t="shared" ref="AB234" si="1196">SUM(P234:Z234)</f>
        <v>2</v>
      </c>
      <c r="AC234" s="9">
        <f t="shared" ref="AC234" si="1197">M234</f>
        <v>2</v>
      </c>
      <c r="AD234" s="9" t="str">
        <f t="shared" ref="AD234" si="1198">IF(AB234=AC234,"Correct",IF(AB234=3,"Correct","Wrong"))</f>
        <v>Correct</v>
      </c>
      <c r="AE234" s="9"/>
      <c r="AF234" s="159" t="str">
        <f>IFERROR(VLOOKUP(Table1[[#This Row],[RespondentID]],'All Data'!$A235:$CN807,81,FALSE),"unknown")</f>
        <v>Male</v>
      </c>
      <c r="AG234" s="159">
        <f>IFERROR(VLOOKUP(Table1[[#This Row],[RespondentID]],'All Data'!$A235:$CN807,82,FALSE),"unknown")</f>
        <v>68</v>
      </c>
      <c r="AH234" s="159" t="str">
        <f>IFERROR(VLOOKUP(Table1[[#This Row],[RespondentID]],'All Data'!$A235:$CN807,83,FALSE),"unknown")</f>
        <v>Suffolk</v>
      </c>
      <c r="AI234" s="159" t="str">
        <f>IFERROR(VLOOKUP(Table1[[#This Row],[RespondentID]],'All Data'!$A235:$CN807,84,FALSE),"unknown")</f>
        <v>Lindenhurst, 11757</v>
      </c>
      <c r="AJ234" s="159" t="str">
        <f>IFERROR(VLOOKUP(Table1[[#This Row],[RespondentID]],'All Data'!$A235:$CN807,85,FALSE),"unknown")</f>
        <v>White/Caucasian</v>
      </c>
      <c r="AK234" s="159" t="str">
        <f>IFERROR(VLOOKUP(Table1[[#This Row],[RespondentID]],'All Data'!$A235:$CN807,86,FALSE),"unknown")</f>
        <v>No</v>
      </c>
      <c r="AL234" s="159" t="str">
        <f>IFERROR(VLOOKUP(Table1[[#This Row],[RespondentID]],'All Data'!$A235:$CN807,87,FALSE),"unknown")</f>
        <v xml:space="preserve">English </v>
      </c>
      <c r="AM234" s="159" t="str">
        <f>IFERROR(VLOOKUP(Table1[[#This Row],[RespondentID]],'All Data'!$A235:$CN807,88,FALSE),"unknown")</f>
        <v>$75,000 to $125,000</v>
      </c>
      <c r="AN234" s="159" t="str">
        <f>IFERROR(VLOOKUP(Table1[[#This Row],[RespondentID]],'All Data'!$A235:$CN807,89,FALSE),"unknown")</f>
        <v>College graduate</v>
      </c>
      <c r="AO234" s="159" t="str">
        <f>IFERROR(VLOOKUP(Table1[[#This Row],[RespondentID]],'All Data'!$A235:$CN807,90,FALSE),"unknown")</f>
        <v>Employed for wages</v>
      </c>
      <c r="AP234" s="159" t="str">
        <f>IFERROR(VLOOKUP(Table1[[#This Row],[RespondentID]],'All Data'!$A235:$CN807,91,FALSE),"unknown")</f>
        <v>Yes</v>
      </c>
      <c r="AQ234" s="159" t="str">
        <f>IFERROR(VLOOKUP(Table1[[#This Row],[RespondentID]],'All Data'!$A235:$CN807,92,FALSE),"unknown")</f>
        <v>Yes</v>
      </c>
    </row>
    <row r="235" spans="1:43" ht="16" x14ac:dyDescent="0.45">
      <c r="A235" s="6">
        <v>7045788643</v>
      </c>
      <c r="B235" s="6"/>
      <c r="C235" s="6"/>
      <c r="D235" s="6"/>
      <c r="E235" s="6"/>
      <c r="F235" s="6"/>
      <c r="G235" s="6"/>
      <c r="H235" s="6"/>
      <c r="I235" s="6"/>
      <c r="J235" s="6" t="s">
        <v>39</v>
      </c>
      <c r="K235" s="6"/>
      <c r="L235" s="10"/>
      <c r="M235" s="10">
        <f t="shared" ref="M235" si="1199">COUNTA(B235:L235)</f>
        <v>1</v>
      </c>
      <c r="N235" s="10">
        <f t="shared" ref="N235" si="1200">3/M235</f>
        <v>3</v>
      </c>
      <c r="O235" s="10"/>
      <c r="P235" s="10">
        <f t="shared" si="991"/>
        <v>0</v>
      </c>
      <c r="Q235" s="10">
        <f t="shared" si="992"/>
        <v>0</v>
      </c>
      <c r="R235" s="10">
        <f t="shared" si="993"/>
        <v>0</v>
      </c>
      <c r="S235" s="10">
        <f t="shared" si="994"/>
        <v>0</v>
      </c>
      <c r="T235" s="10">
        <f t="shared" si="995"/>
        <v>0</v>
      </c>
      <c r="U235" s="10">
        <f t="shared" si="996"/>
        <v>0</v>
      </c>
      <c r="V235" s="34">
        <f t="shared" si="997"/>
        <v>0</v>
      </c>
      <c r="W235" s="10">
        <f t="shared" si="998"/>
        <v>0</v>
      </c>
      <c r="X235" s="10">
        <f t="shared" si="999"/>
        <v>1</v>
      </c>
      <c r="Y235" s="10">
        <f t="shared" si="1000"/>
        <v>0</v>
      </c>
      <c r="Z235" s="10"/>
      <c r="AA235" s="10"/>
      <c r="AB235" s="10">
        <f t="shared" ref="AB235" si="1201">SUM(P235:Z235)</f>
        <v>1</v>
      </c>
      <c r="AC235" s="10">
        <f t="shared" ref="AC235" si="1202">M235</f>
        <v>1</v>
      </c>
      <c r="AD235" s="10" t="str">
        <f t="shared" ref="AD235" si="1203">IF(AB235=AC235,"Correct",IF(AB235=3,"Correct","Wrong"))</f>
        <v>Correct</v>
      </c>
      <c r="AE235" s="10"/>
      <c r="AF235" s="159" t="str">
        <f>IFERROR(VLOOKUP(Table1[[#This Row],[RespondentID]],'All Data'!$A236:$CN808,81,FALSE),"unknown")</f>
        <v>Female</v>
      </c>
      <c r="AG235" s="159">
        <f>IFERROR(VLOOKUP(Table1[[#This Row],[RespondentID]],'All Data'!$A236:$CN808,82,FALSE),"unknown")</f>
        <v>0</v>
      </c>
      <c r="AH235" s="159" t="str">
        <f>IFERROR(VLOOKUP(Table1[[#This Row],[RespondentID]],'All Data'!$A236:$CN808,83,FALSE),"unknown")</f>
        <v>Suffolk</v>
      </c>
      <c r="AI235" s="159" t="str">
        <f>IFERROR(VLOOKUP(Table1[[#This Row],[RespondentID]],'All Data'!$A236:$CN808,84,FALSE),"unknown")</f>
        <v>North Babylon, 11703</v>
      </c>
      <c r="AJ235" s="159" t="str">
        <f>IFERROR(VLOOKUP(Table1[[#This Row],[RespondentID]],'All Data'!$A236:$CN808,85,FALSE),"unknown")</f>
        <v>White/Caucasian</v>
      </c>
      <c r="AK235" s="159" t="str">
        <f>IFERROR(VLOOKUP(Table1[[#This Row],[RespondentID]],'All Data'!$A236:$CN808,86,FALSE),"unknown")</f>
        <v>No</v>
      </c>
      <c r="AL235" s="159" t="str">
        <f>IFERROR(VLOOKUP(Table1[[#This Row],[RespondentID]],'All Data'!$A236:$CN808,87,FALSE),"unknown")</f>
        <v xml:space="preserve">English </v>
      </c>
      <c r="AM235" s="159" t="str">
        <f>IFERROR(VLOOKUP(Table1[[#This Row],[RespondentID]],'All Data'!$A236:$CN808,88,FALSE),"unknown")</f>
        <v>$75,000 to $125,000</v>
      </c>
      <c r="AN235" s="159" t="str">
        <f>IFERROR(VLOOKUP(Table1[[#This Row],[RespondentID]],'All Data'!$A236:$CN808,89,FALSE),"unknown")</f>
        <v>Graduate school</v>
      </c>
      <c r="AO235" s="159" t="str">
        <f>IFERROR(VLOOKUP(Table1[[#This Row],[RespondentID]],'All Data'!$A236:$CN808,90,FALSE),"unknown")</f>
        <v>Retired</v>
      </c>
      <c r="AP235" s="159" t="str">
        <f>IFERROR(VLOOKUP(Table1[[#This Row],[RespondentID]],'All Data'!$A236:$CN808,91,FALSE),"unknown")</f>
        <v>Yes</v>
      </c>
      <c r="AQ235" s="159" t="str">
        <f>IFERROR(VLOOKUP(Table1[[#This Row],[RespondentID]],'All Data'!$A236:$CN808,92,FALSE),"unknown")</f>
        <v>Yes</v>
      </c>
    </row>
    <row r="236" spans="1:43" ht="16" x14ac:dyDescent="0.45">
      <c r="A236" s="6">
        <v>7045788405</v>
      </c>
      <c r="B236" s="6" t="s">
        <v>31</v>
      </c>
      <c r="C236" s="6"/>
      <c r="D236" s="6"/>
      <c r="E236" s="6"/>
      <c r="F236" s="6"/>
      <c r="G236" s="6"/>
      <c r="H236" s="6" t="s">
        <v>37</v>
      </c>
      <c r="I236" s="6"/>
      <c r="J236" s="6"/>
      <c r="K236" s="6" t="s">
        <v>40</v>
      </c>
      <c r="L236" s="9"/>
      <c r="M236" s="9">
        <f t="shared" ref="M236" si="1204">COUNTA(B236:L236)</f>
        <v>3</v>
      </c>
      <c r="N236" s="9">
        <f t="shared" ref="N236" si="1205">3/M236</f>
        <v>1</v>
      </c>
      <c r="O236" s="9"/>
      <c r="P236" s="9">
        <f t="shared" si="991"/>
        <v>1</v>
      </c>
      <c r="Q236" s="9">
        <f t="shared" si="992"/>
        <v>0</v>
      </c>
      <c r="R236" s="9">
        <f t="shared" si="993"/>
        <v>0</v>
      </c>
      <c r="S236" s="9">
        <f t="shared" si="994"/>
        <v>0</v>
      </c>
      <c r="T236" s="9">
        <f t="shared" si="995"/>
        <v>0</v>
      </c>
      <c r="U236" s="9">
        <f t="shared" si="996"/>
        <v>0</v>
      </c>
      <c r="V236" s="34">
        <f t="shared" si="997"/>
        <v>1</v>
      </c>
      <c r="W236" s="9">
        <f t="shared" si="998"/>
        <v>0</v>
      </c>
      <c r="X236" s="9">
        <f t="shared" si="999"/>
        <v>0</v>
      </c>
      <c r="Y236" s="9">
        <f t="shared" si="1000"/>
        <v>1</v>
      </c>
      <c r="Z236" s="9"/>
      <c r="AA236" s="9"/>
      <c r="AB236" s="9">
        <f t="shared" ref="AB236" si="1206">SUM(P236:Z236)</f>
        <v>3</v>
      </c>
      <c r="AC236" s="9">
        <f t="shared" ref="AC236" si="1207">M236</f>
        <v>3</v>
      </c>
      <c r="AD236" s="9" t="str">
        <f t="shared" ref="AD236" si="1208">IF(AB236=AC236,"Correct",IF(AB236=3,"Correct","Wrong"))</f>
        <v>Correct</v>
      </c>
      <c r="AE236" s="9"/>
      <c r="AF236" s="159" t="str">
        <f>IFERROR(VLOOKUP(Table1[[#This Row],[RespondentID]],'All Data'!$A237:$CN809,81,FALSE),"unknown")</f>
        <v>Male</v>
      </c>
      <c r="AG236" s="159">
        <f>IFERROR(VLOOKUP(Table1[[#This Row],[RespondentID]],'All Data'!$A237:$CN809,82,FALSE),"unknown")</f>
        <v>75</v>
      </c>
      <c r="AH236" s="159" t="str">
        <f>IFERROR(VLOOKUP(Table1[[#This Row],[RespondentID]],'All Data'!$A237:$CN809,83,FALSE),"unknown")</f>
        <v>Suffolk</v>
      </c>
      <c r="AI236" s="159" t="str">
        <f>IFERROR(VLOOKUP(Table1[[#This Row],[RespondentID]],'All Data'!$A237:$CN809,84,FALSE),"unknown")</f>
        <v>North Babylon, 11703</v>
      </c>
      <c r="AJ236" s="159" t="str">
        <f>IFERROR(VLOOKUP(Table1[[#This Row],[RespondentID]],'All Data'!$A237:$CN809,85,FALSE),"unknown")</f>
        <v>White/Caucasian</v>
      </c>
      <c r="AK236" s="159" t="str">
        <f>IFERROR(VLOOKUP(Table1[[#This Row],[RespondentID]],'All Data'!$A237:$CN809,86,FALSE),"unknown")</f>
        <v>No</v>
      </c>
      <c r="AL236" s="159" t="str">
        <f>IFERROR(VLOOKUP(Table1[[#This Row],[RespondentID]],'All Data'!$A237:$CN809,87,FALSE),"unknown")</f>
        <v xml:space="preserve">English </v>
      </c>
      <c r="AM236" s="159" t="str">
        <f>IFERROR(VLOOKUP(Table1[[#This Row],[RespondentID]],'All Data'!$A237:$CN809,88,FALSE),"unknown")</f>
        <v>$75,000 to $125,000</v>
      </c>
      <c r="AN236" s="159" t="str">
        <f>IFERROR(VLOOKUP(Table1[[#This Row],[RespondentID]],'All Data'!$A237:$CN809,89,FALSE),"unknown")</f>
        <v>College graduate</v>
      </c>
      <c r="AO236" s="159" t="str">
        <f>IFERROR(VLOOKUP(Table1[[#This Row],[RespondentID]],'All Data'!$A237:$CN809,90,FALSE),"unknown")</f>
        <v>Retired</v>
      </c>
      <c r="AP236" s="159" t="str">
        <f>IFERROR(VLOOKUP(Table1[[#This Row],[RespondentID]],'All Data'!$A237:$CN809,91,FALSE),"unknown")</f>
        <v>Yes</v>
      </c>
      <c r="AQ236" s="159" t="str">
        <f>IFERROR(VLOOKUP(Table1[[#This Row],[RespondentID]],'All Data'!$A237:$CN809,92,FALSE),"unknown")</f>
        <v>Yes</v>
      </c>
    </row>
    <row r="237" spans="1:43" ht="16" x14ac:dyDescent="0.45">
      <c r="A237" s="6">
        <v>7045788173</v>
      </c>
      <c r="B237" s="6"/>
      <c r="C237" s="6"/>
      <c r="D237" s="6"/>
      <c r="E237" s="6"/>
      <c r="F237" s="6"/>
      <c r="G237" s="6"/>
      <c r="H237" s="6"/>
      <c r="I237" s="6"/>
      <c r="J237" s="6"/>
      <c r="K237" s="6"/>
      <c r="L237" s="10"/>
      <c r="M237" s="10">
        <f t="shared" ref="M237" si="1209">COUNTA(B237:L237)</f>
        <v>0</v>
      </c>
      <c r="N237" s="10" t="e">
        <f t="shared" ref="N237" si="1210">3/M237</f>
        <v>#DIV/0!</v>
      </c>
      <c r="O237" s="10"/>
      <c r="P237" s="10">
        <f t="shared" si="991"/>
        <v>0</v>
      </c>
      <c r="Q237" s="10">
        <f t="shared" si="992"/>
        <v>0</v>
      </c>
      <c r="R237" s="10">
        <f t="shared" si="993"/>
        <v>0</v>
      </c>
      <c r="S237" s="10">
        <f t="shared" si="994"/>
        <v>0</v>
      </c>
      <c r="T237" s="10">
        <f t="shared" si="995"/>
        <v>0</v>
      </c>
      <c r="U237" s="10">
        <f t="shared" si="996"/>
        <v>0</v>
      </c>
      <c r="V237" s="34">
        <f t="shared" si="997"/>
        <v>0</v>
      </c>
      <c r="W237" s="10">
        <f t="shared" si="998"/>
        <v>0</v>
      </c>
      <c r="X237" s="10">
        <f t="shared" si="999"/>
        <v>0</v>
      </c>
      <c r="Y237" s="10">
        <f t="shared" si="1000"/>
        <v>0</v>
      </c>
      <c r="Z237" s="10"/>
      <c r="AA237" s="10"/>
      <c r="AB237" s="10">
        <f t="shared" ref="AB237" si="1211">SUM(P237:Z237)</f>
        <v>0</v>
      </c>
      <c r="AC237" s="10">
        <f t="shared" ref="AC237" si="1212">M237</f>
        <v>0</v>
      </c>
      <c r="AD237" s="10" t="str">
        <f t="shared" ref="AD237" si="1213">IF(AB237=AC237,"Correct",IF(AB237=3,"Correct","Wrong"))</f>
        <v>Correct</v>
      </c>
      <c r="AE237" s="10"/>
      <c r="AF237" s="159" t="str">
        <f>IFERROR(VLOOKUP(Table1[[#This Row],[RespondentID]],'All Data'!$A238:$CN810,81,FALSE),"unknown")</f>
        <v>Female</v>
      </c>
      <c r="AG237" s="159">
        <f>IFERROR(VLOOKUP(Table1[[#This Row],[RespondentID]],'All Data'!$A238:$CN810,82,FALSE),"unknown")</f>
        <v>76</v>
      </c>
      <c r="AH237" s="159" t="str">
        <f>IFERROR(VLOOKUP(Table1[[#This Row],[RespondentID]],'All Data'!$A238:$CN810,83,FALSE),"unknown")</f>
        <v>Suffolk</v>
      </c>
      <c r="AI237" s="159" t="str">
        <f>IFERROR(VLOOKUP(Table1[[#This Row],[RespondentID]],'All Data'!$A238:$CN810,84,FALSE),"unknown")</f>
        <v>Hampton Bays, 11946</v>
      </c>
      <c r="AJ237" s="159" t="str">
        <f>IFERROR(VLOOKUP(Table1[[#This Row],[RespondentID]],'All Data'!$A238:$CN810,85,FALSE),"unknown")</f>
        <v>White/Caucasian</v>
      </c>
      <c r="AK237" s="159" t="str">
        <f>IFERROR(VLOOKUP(Table1[[#This Row],[RespondentID]],'All Data'!$A238:$CN810,86,FALSE),"unknown")</f>
        <v>No</v>
      </c>
      <c r="AL237" s="159" t="str">
        <f>IFERROR(VLOOKUP(Table1[[#This Row],[RespondentID]],'All Data'!$A238:$CN810,87,FALSE),"unknown")</f>
        <v xml:space="preserve">English </v>
      </c>
      <c r="AM237" s="159" t="str">
        <f>IFERROR(VLOOKUP(Table1[[#This Row],[RespondentID]],'All Data'!$A238:$CN810,88,FALSE),"unknown")</f>
        <v>$75,000 to $125,000</v>
      </c>
      <c r="AN237" s="159" t="str">
        <f>IFERROR(VLOOKUP(Table1[[#This Row],[RespondentID]],'All Data'!$A238:$CN810,89,FALSE),"unknown")</f>
        <v>College graduate</v>
      </c>
      <c r="AO237" s="159" t="str">
        <f>IFERROR(VLOOKUP(Table1[[#This Row],[RespondentID]],'All Data'!$A238:$CN810,90,FALSE),"unknown")</f>
        <v>Retired</v>
      </c>
      <c r="AP237" s="159" t="str">
        <f>IFERROR(VLOOKUP(Table1[[#This Row],[RespondentID]],'All Data'!$A238:$CN810,91,FALSE),"unknown")</f>
        <v>Yes</v>
      </c>
      <c r="AQ237" s="159" t="str">
        <f>IFERROR(VLOOKUP(Table1[[#This Row],[RespondentID]],'All Data'!$A238:$CN810,92,FALSE),"unknown")</f>
        <v>Yes</v>
      </c>
    </row>
    <row r="238" spans="1:43" ht="16" x14ac:dyDescent="0.45">
      <c r="A238" s="6">
        <v>7045787901</v>
      </c>
      <c r="B238" s="6"/>
      <c r="C238" s="6"/>
      <c r="D238" s="6"/>
      <c r="E238" s="6"/>
      <c r="F238" s="6"/>
      <c r="G238" s="6"/>
      <c r="H238" s="6"/>
      <c r="I238" s="6"/>
      <c r="J238" s="6"/>
      <c r="K238" s="6"/>
      <c r="L238" s="9"/>
      <c r="M238" s="9">
        <f t="shared" ref="M238" si="1214">COUNTA(B238:L238)</f>
        <v>0</v>
      </c>
      <c r="N238" s="9" t="e">
        <f t="shared" ref="N238" si="1215">3/M238</f>
        <v>#DIV/0!</v>
      </c>
      <c r="O238" s="9"/>
      <c r="P238" s="9">
        <f t="shared" si="991"/>
        <v>0</v>
      </c>
      <c r="Q238" s="9">
        <f t="shared" si="992"/>
        <v>0</v>
      </c>
      <c r="R238" s="9">
        <f t="shared" si="993"/>
        <v>0</v>
      </c>
      <c r="S238" s="9">
        <f t="shared" si="994"/>
        <v>0</v>
      </c>
      <c r="T238" s="9">
        <f t="shared" si="995"/>
        <v>0</v>
      </c>
      <c r="U238" s="9">
        <f t="shared" si="996"/>
        <v>0</v>
      </c>
      <c r="V238" s="34">
        <f t="shared" si="997"/>
        <v>0</v>
      </c>
      <c r="W238" s="9">
        <f t="shared" si="998"/>
        <v>0</v>
      </c>
      <c r="X238" s="9">
        <f t="shared" si="999"/>
        <v>0</v>
      </c>
      <c r="Y238" s="9">
        <f t="shared" si="1000"/>
        <v>0</v>
      </c>
      <c r="Z238" s="9"/>
      <c r="AA238" s="9"/>
      <c r="AB238" s="9">
        <f t="shared" ref="AB238" si="1216">SUM(P238:Z238)</f>
        <v>0</v>
      </c>
      <c r="AC238" s="9">
        <f t="shared" ref="AC238" si="1217">M238</f>
        <v>0</v>
      </c>
      <c r="AD238" s="9" t="str">
        <f t="shared" ref="AD238" si="1218">IF(AB238=AC238,"Correct",IF(AB238=3,"Correct","Wrong"))</f>
        <v>Correct</v>
      </c>
      <c r="AE238" s="9"/>
      <c r="AF238" s="159" t="str">
        <f>IFERROR(VLOOKUP(Table1[[#This Row],[RespondentID]],'All Data'!$A239:$CN811,81,FALSE),"unknown")</f>
        <v>Male</v>
      </c>
      <c r="AG238" s="159">
        <f>IFERROR(VLOOKUP(Table1[[#This Row],[RespondentID]],'All Data'!$A239:$CN811,82,FALSE),"unknown")</f>
        <v>76</v>
      </c>
      <c r="AH238" s="159" t="str">
        <f>IFERROR(VLOOKUP(Table1[[#This Row],[RespondentID]],'All Data'!$A239:$CN811,83,FALSE),"unknown")</f>
        <v>Suffolk</v>
      </c>
      <c r="AI238" s="159" t="str">
        <f>IFERROR(VLOOKUP(Table1[[#This Row],[RespondentID]],'All Data'!$A239:$CN811,84,FALSE),"unknown")</f>
        <v>Hampton Bays, 11946</v>
      </c>
      <c r="AJ238" s="159" t="str">
        <f>IFERROR(VLOOKUP(Table1[[#This Row],[RespondentID]],'All Data'!$A239:$CN811,85,FALSE),"unknown")</f>
        <v>White/Caucasian</v>
      </c>
      <c r="AK238" s="159" t="str">
        <f>IFERROR(VLOOKUP(Table1[[#This Row],[RespondentID]],'All Data'!$A239:$CN811,86,FALSE),"unknown")</f>
        <v>No</v>
      </c>
      <c r="AL238" s="159" t="str">
        <f>IFERROR(VLOOKUP(Table1[[#This Row],[RespondentID]],'All Data'!$A239:$CN811,87,FALSE),"unknown")</f>
        <v xml:space="preserve">English </v>
      </c>
      <c r="AM238" s="159">
        <f>IFERROR(VLOOKUP(Table1[[#This Row],[RespondentID]],'All Data'!$A239:$CN811,88,FALSE),"unknown")</f>
        <v>0</v>
      </c>
      <c r="AN238" s="159" t="str">
        <f>IFERROR(VLOOKUP(Table1[[#This Row],[RespondentID]],'All Data'!$A239:$CN811,89,FALSE),"unknown")</f>
        <v>Some college</v>
      </c>
      <c r="AO238" s="159" t="str">
        <f>IFERROR(VLOOKUP(Table1[[#This Row],[RespondentID]],'All Data'!$A239:$CN811,90,FALSE),"unknown")</f>
        <v>Retired</v>
      </c>
      <c r="AP238" s="159" t="str">
        <f>IFERROR(VLOOKUP(Table1[[#This Row],[RespondentID]],'All Data'!$A239:$CN811,91,FALSE),"unknown")</f>
        <v>Yes</v>
      </c>
      <c r="AQ238" s="159" t="str">
        <f>IFERROR(VLOOKUP(Table1[[#This Row],[RespondentID]],'All Data'!$A239:$CN811,92,FALSE),"unknown")</f>
        <v>Yes</v>
      </c>
    </row>
    <row r="239" spans="1:43" ht="16" x14ac:dyDescent="0.45">
      <c r="A239" s="6">
        <v>7045787624</v>
      </c>
      <c r="B239" s="6" t="s">
        <v>31</v>
      </c>
      <c r="C239" s="6"/>
      <c r="D239" s="6" t="s">
        <v>33</v>
      </c>
      <c r="E239" s="6" t="s">
        <v>34</v>
      </c>
      <c r="F239" s="6" t="s">
        <v>35</v>
      </c>
      <c r="G239" s="6"/>
      <c r="H239" s="6"/>
      <c r="I239" s="6" t="s">
        <v>38</v>
      </c>
      <c r="J239" s="6"/>
      <c r="K239" s="6"/>
      <c r="L239" s="10"/>
      <c r="M239" s="10">
        <f t="shared" ref="M239" si="1219">COUNTA(B239:L239)</f>
        <v>5</v>
      </c>
      <c r="N239" s="10">
        <f t="shared" ref="N239" si="1220">3/M239</f>
        <v>0.6</v>
      </c>
      <c r="O239" s="10"/>
      <c r="P239" s="10">
        <f t="shared" si="991"/>
        <v>0.6</v>
      </c>
      <c r="Q239" s="10">
        <f t="shared" si="992"/>
        <v>0</v>
      </c>
      <c r="R239" s="10">
        <f t="shared" si="993"/>
        <v>0.6</v>
      </c>
      <c r="S239" s="10">
        <f t="shared" si="994"/>
        <v>0.6</v>
      </c>
      <c r="T239" s="10">
        <f t="shared" si="995"/>
        <v>0.6</v>
      </c>
      <c r="U239" s="10">
        <f t="shared" si="996"/>
        <v>0</v>
      </c>
      <c r="V239" s="34">
        <f t="shared" si="997"/>
        <v>0</v>
      </c>
      <c r="W239" s="10">
        <f t="shared" si="998"/>
        <v>0.6</v>
      </c>
      <c r="X239" s="10">
        <f t="shared" si="999"/>
        <v>0</v>
      </c>
      <c r="Y239" s="10">
        <f t="shared" si="1000"/>
        <v>0</v>
      </c>
      <c r="Z239" s="10"/>
      <c r="AA239" s="10"/>
      <c r="AB239" s="10">
        <f t="shared" ref="AB239" si="1221">SUM(P239:Z239)</f>
        <v>3</v>
      </c>
      <c r="AC239" s="10">
        <f t="shared" ref="AC239" si="1222">M239</f>
        <v>5</v>
      </c>
      <c r="AD239" s="10" t="str">
        <f t="shared" ref="AD239" si="1223">IF(AB239=AC239,"Correct",IF(AB239=3,"Correct","Wrong"))</f>
        <v>Correct</v>
      </c>
      <c r="AE239" s="10"/>
      <c r="AF239" s="159" t="str">
        <f>IFERROR(VLOOKUP(Table1[[#This Row],[RespondentID]],'All Data'!$A240:$CN812,81,FALSE),"unknown")</f>
        <v>Female</v>
      </c>
      <c r="AG239" s="159">
        <f>IFERROR(VLOOKUP(Table1[[#This Row],[RespondentID]],'All Data'!$A240:$CN812,82,FALSE),"unknown")</f>
        <v>65</v>
      </c>
      <c r="AH239" s="159" t="str">
        <f>IFERROR(VLOOKUP(Table1[[#This Row],[RespondentID]],'All Data'!$A240:$CN812,83,FALSE),"unknown")</f>
        <v>Suffolk</v>
      </c>
      <c r="AI239" s="159" t="str">
        <f>IFERROR(VLOOKUP(Table1[[#This Row],[RespondentID]],'All Data'!$A240:$CN812,84,FALSE),"unknown")</f>
        <v>Brentwood, 11717</v>
      </c>
      <c r="AJ239" s="159">
        <f>IFERROR(VLOOKUP(Table1[[#This Row],[RespondentID]],'All Data'!$A240:$CN812,85,FALSE),"unknown")</f>
        <v>0</v>
      </c>
      <c r="AK239" s="159" t="str">
        <f>IFERROR(VLOOKUP(Table1[[#This Row],[RespondentID]],'All Data'!$A240:$CN812,86,FALSE),"unknown")</f>
        <v>Yes</v>
      </c>
      <c r="AL239" s="159" t="str">
        <f>IFERROR(VLOOKUP(Table1[[#This Row],[RespondentID]],'All Data'!$A240:$CN812,87,FALSE),"unknown")</f>
        <v xml:space="preserve">English </v>
      </c>
      <c r="AM239" s="159" t="str">
        <f>IFERROR(VLOOKUP(Table1[[#This Row],[RespondentID]],'All Data'!$A240:$CN812,88,FALSE),"unknown")</f>
        <v>$75,000 to $125,000</v>
      </c>
      <c r="AN239" s="159" t="str">
        <f>IFERROR(VLOOKUP(Table1[[#This Row],[RespondentID]],'All Data'!$A240:$CN812,89,FALSE),"unknown")</f>
        <v>Some college</v>
      </c>
      <c r="AO239" s="159" t="str">
        <f>IFERROR(VLOOKUP(Table1[[#This Row],[RespondentID]],'All Data'!$A240:$CN812,90,FALSE),"unknown")</f>
        <v>Retired</v>
      </c>
      <c r="AP239" s="159" t="str">
        <f>IFERROR(VLOOKUP(Table1[[#This Row],[RespondentID]],'All Data'!$A240:$CN812,91,FALSE),"unknown")</f>
        <v>Yes</v>
      </c>
      <c r="AQ239" s="159" t="str">
        <f>IFERROR(VLOOKUP(Table1[[#This Row],[RespondentID]],'All Data'!$A240:$CN812,92,FALSE),"unknown")</f>
        <v>Yes</v>
      </c>
    </row>
    <row r="240" spans="1:43" ht="16" x14ac:dyDescent="0.45">
      <c r="A240" s="6">
        <v>7045787280</v>
      </c>
      <c r="B240" s="6" t="s">
        <v>31</v>
      </c>
      <c r="C240" s="6"/>
      <c r="D240" s="6" t="s">
        <v>33</v>
      </c>
      <c r="E240" s="6"/>
      <c r="F240" s="6"/>
      <c r="G240" s="6"/>
      <c r="H240" s="6" t="s">
        <v>37</v>
      </c>
      <c r="I240" s="6" t="s">
        <v>38</v>
      </c>
      <c r="J240" s="6" t="s">
        <v>39</v>
      </c>
      <c r="K240" s="6"/>
      <c r="L240" s="9"/>
      <c r="M240" s="9">
        <f t="shared" ref="M240" si="1224">COUNTA(B240:L240)</f>
        <v>5</v>
      </c>
      <c r="N240" s="9">
        <f t="shared" ref="N240" si="1225">3/M240</f>
        <v>0.6</v>
      </c>
      <c r="O240" s="9"/>
      <c r="P240" s="9">
        <f t="shared" si="991"/>
        <v>0.6</v>
      </c>
      <c r="Q240" s="9">
        <f t="shared" si="992"/>
        <v>0</v>
      </c>
      <c r="R240" s="9">
        <f t="shared" si="993"/>
        <v>0.6</v>
      </c>
      <c r="S240" s="9">
        <f t="shared" si="994"/>
        <v>0</v>
      </c>
      <c r="T240" s="9">
        <f t="shared" si="995"/>
        <v>0</v>
      </c>
      <c r="U240" s="9">
        <f t="shared" si="996"/>
        <v>0</v>
      </c>
      <c r="V240" s="34">
        <f t="shared" si="997"/>
        <v>0.6</v>
      </c>
      <c r="W240" s="9">
        <f t="shared" si="998"/>
        <v>0.6</v>
      </c>
      <c r="X240" s="9">
        <f t="shared" si="999"/>
        <v>0.6</v>
      </c>
      <c r="Y240" s="9">
        <f t="shared" si="1000"/>
        <v>0</v>
      </c>
      <c r="Z240" s="9"/>
      <c r="AA240" s="9"/>
      <c r="AB240" s="9">
        <f t="shared" ref="AB240" si="1226">SUM(P240:Z240)</f>
        <v>3</v>
      </c>
      <c r="AC240" s="9">
        <f t="shared" ref="AC240" si="1227">M240</f>
        <v>5</v>
      </c>
      <c r="AD240" s="9" t="str">
        <f t="shared" ref="AD240" si="1228">IF(AB240=AC240,"Correct",IF(AB240=3,"Correct","Wrong"))</f>
        <v>Correct</v>
      </c>
      <c r="AE240" s="9"/>
      <c r="AF240" s="159" t="str">
        <f>IFERROR(VLOOKUP(Table1[[#This Row],[RespondentID]],'All Data'!$A241:$CN813,81,FALSE),"unknown")</f>
        <v>Male</v>
      </c>
      <c r="AG240" s="159">
        <f>IFERROR(VLOOKUP(Table1[[#This Row],[RespondentID]],'All Data'!$A241:$CN813,82,FALSE),"unknown")</f>
        <v>75</v>
      </c>
      <c r="AH240" s="159" t="str">
        <f>IFERROR(VLOOKUP(Table1[[#This Row],[RespondentID]],'All Data'!$A241:$CN813,83,FALSE),"unknown")</f>
        <v>Suffolk</v>
      </c>
      <c r="AI240" s="159" t="str">
        <f>IFERROR(VLOOKUP(Table1[[#This Row],[RespondentID]],'All Data'!$A241:$CN813,84,FALSE),"unknown")</f>
        <v>Huntington Station, 11746</v>
      </c>
      <c r="AJ240" s="159">
        <f>IFERROR(VLOOKUP(Table1[[#This Row],[RespondentID]],'All Data'!$A241:$CN813,85,FALSE),"unknown")</f>
        <v>0</v>
      </c>
      <c r="AK240" s="159">
        <f>IFERROR(VLOOKUP(Table1[[#This Row],[RespondentID]],'All Data'!$A241:$CN813,86,FALSE),"unknown")</f>
        <v>0</v>
      </c>
      <c r="AL240" s="159" t="str">
        <f>IFERROR(VLOOKUP(Table1[[#This Row],[RespondentID]],'All Data'!$A241:$CN813,87,FALSE),"unknown")</f>
        <v xml:space="preserve">English </v>
      </c>
      <c r="AM240" s="159" t="str">
        <f>IFERROR(VLOOKUP(Table1[[#This Row],[RespondentID]],'All Data'!$A241:$CN813,88,FALSE),"unknown")</f>
        <v>$75,000 to $125,000</v>
      </c>
      <c r="AN240" s="159" t="str">
        <f>IFERROR(VLOOKUP(Table1[[#This Row],[RespondentID]],'All Data'!$A241:$CN813,89,FALSE),"unknown")</f>
        <v>College graduate</v>
      </c>
      <c r="AO240" s="159" t="str">
        <f>IFERROR(VLOOKUP(Table1[[#This Row],[RespondentID]],'All Data'!$A241:$CN813,90,FALSE),"unknown")</f>
        <v>Retired</v>
      </c>
      <c r="AP240" s="159" t="str">
        <f>IFERROR(VLOOKUP(Table1[[#This Row],[RespondentID]],'All Data'!$A241:$CN813,91,FALSE),"unknown")</f>
        <v>Yes</v>
      </c>
      <c r="AQ240" s="159">
        <f>IFERROR(VLOOKUP(Table1[[#This Row],[RespondentID]],'All Data'!$A241:$CN813,92,FALSE),"unknown")</f>
        <v>0</v>
      </c>
    </row>
    <row r="241" spans="1:43" ht="16" x14ac:dyDescent="0.45">
      <c r="A241" s="6">
        <v>7045787020</v>
      </c>
      <c r="B241" s="6"/>
      <c r="C241" s="6"/>
      <c r="D241" s="6"/>
      <c r="E241" s="6"/>
      <c r="F241" s="6"/>
      <c r="G241" s="6"/>
      <c r="H241" s="6"/>
      <c r="I241" s="6"/>
      <c r="J241" s="6"/>
      <c r="K241" s="6"/>
      <c r="L241" s="10"/>
      <c r="M241" s="10">
        <f t="shared" ref="M241" si="1229">COUNTA(B241:L241)</f>
        <v>0</v>
      </c>
      <c r="N241" s="10" t="e">
        <f t="shared" ref="N241" si="1230">3/M241</f>
        <v>#DIV/0!</v>
      </c>
      <c r="O241" s="10"/>
      <c r="P241" s="10">
        <f t="shared" si="991"/>
        <v>0</v>
      </c>
      <c r="Q241" s="10">
        <f t="shared" si="992"/>
        <v>0</v>
      </c>
      <c r="R241" s="10">
        <f t="shared" si="993"/>
        <v>0</v>
      </c>
      <c r="S241" s="10">
        <f t="shared" si="994"/>
        <v>0</v>
      </c>
      <c r="T241" s="10">
        <f t="shared" si="995"/>
        <v>0</v>
      </c>
      <c r="U241" s="10">
        <f t="shared" si="996"/>
        <v>0</v>
      </c>
      <c r="V241" s="34">
        <f t="shared" si="997"/>
        <v>0</v>
      </c>
      <c r="W241" s="10">
        <f t="shared" si="998"/>
        <v>0</v>
      </c>
      <c r="X241" s="10">
        <f t="shared" si="999"/>
        <v>0</v>
      </c>
      <c r="Y241" s="10">
        <f t="shared" si="1000"/>
        <v>0</v>
      </c>
      <c r="Z241" s="10"/>
      <c r="AA241" s="10"/>
      <c r="AB241" s="10">
        <f t="shared" ref="AB241" si="1231">SUM(P241:Z241)</f>
        <v>0</v>
      </c>
      <c r="AC241" s="10">
        <f t="shared" ref="AC241" si="1232">M241</f>
        <v>0</v>
      </c>
      <c r="AD241" s="10" t="str">
        <f t="shared" ref="AD241" si="1233">IF(AB241=AC241,"Correct",IF(AB241=3,"Correct","Wrong"))</f>
        <v>Correct</v>
      </c>
      <c r="AE241" s="10"/>
      <c r="AF241" s="159" t="str">
        <f>IFERROR(VLOOKUP(Table1[[#This Row],[RespondentID]],'All Data'!$A242:$CN814,81,FALSE),"unknown")</f>
        <v>Female</v>
      </c>
      <c r="AG241" s="159">
        <f>IFERROR(VLOOKUP(Table1[[#This Row],[RespondentID]],'All Data'!$A242:$CN814,82,FALSE),"unknown")</f>
        <v>79</v>
      </c>
      <c r="AH241" s="159" t="str">
        <f>IFERROR(VLOOKUP(Table1[[#This Row],[RespondentID]],'All Data'!$A242:$CN814,83,FALSE),"unknown")</f>
        <v>Suffolk</v>
      </c>
      <c r="AI241" s="159" t="str">
        <f>IFERROR(VLOOKUP(Table1[[#This Row],[RespondentID]],'All Data'!$A242:$CN814,84,FALSE),"unknown")</f>
        <v>Deer Park, 11729</v>
      </c>
      <c r="AJ241" s="159" t="str">
        <f>IFERROR(VLOOKUP(Table1[[#This Row],[RespondentID]],'All Data'!$A242:$CN814,85,FALSE),"unknown")</f>
        <v>White/Caucasian</v>
      </c>
      <c r="AK241" s="159" t="str">
        <f>IFERROR(VLOOKUP(Table1[[#This Row],[RespondentID]],'All Data'!$A242:$CN814,86,FALSE),"unknown")</f>
        <v>No</v>
      </c>
      <c r="AL241" s="159" t="str">
        <f>IFERROR(VLOOKUP(Table1[[#This Row],[RespondentID]],'All Data'!$A242:$CN814,87,FALSE),"unknown")</f>
        <v xml:space="preserve">English </v>
      </c>
      <c r="AM241" s="159">
        <f>IFERROR(VLOOKUP(Table1[[#This Row],[RespondentID]],'All Data'!$A242:$CN814,88,FALSE),"unknown")</f>
        <v>0</v>
      </c>
      <c r="AN241" s="159" t="str">
        <f>IFERROR(VLOOKUP(Table1[[#This Row],[RespondentID]],'All Data'!$A242:$CN814,89,FALSE),"unknown")</f>
        <v>Some college</v>
      </c>
      <c r="AO241" s="159" t="str">
        <f>IFERROR(VLOOKUP(Table1[[#This Row],[RespondentID]],'All Data'!$A242:$CN814,90,FALSE),"unknown")</f>
        <v>Retired</v>
      </c>
      <c r="AP241" s="159" t="str">
        <f>IFERROR(VLOOKUP(Table1[[#This Row],[RespondentID]],'All Data'!$A242:$CN814,91,FALSE),"unknown")</f>
        <v>Yes</v>
      </c>
      <c r="AQ241" s="159">
        <f>IFERROR(VLOOKUP(Table1[[#This Row],[RespondentID]],'All Data'!$A242:$CN814,92,FALSE),"unknown")</f>
        <v>0</v>
      </c>
    </row>
    <row r="242" spans="1:43" ht="16" x14ac:dyDescent="0.45">
      <c r="A242" s="6">
        <v>7045786734</v>
      </c>
      <c r="B242" s="6"/>
      <c r="C242" s="6"/>
      <c r="D242" s="6" t="s">
        <v>33</v>
      </c>
      <c r="E242" s="6" t="s">
        <v>34</v>
      </c>
      <c r="F242" s="6"/>
      <c r="G242" s="6"/>
      <c r="H242" s="6"/>
      <c r="I242" s="6"/>
      <c r="J242" s="6"/>
      <c r="K242" s="6"/>
      <c r="L242" s="9"/>
      <c r="M242" s="9">
        <f t="shared" ref="M242" si="1234">COUNTA(B242:L242)</f>
        <v>2</v>
      </c>
      <c r="N242" s="9">
        <f t="shared" ref="N242" si="1235">3/M242</f>
        <v>1.5</v>
      </c>
      <c r="O242" s="9"/>
      <c r="P242" s="9">
        <f t="shared" si="991"/>
        <v>0</v>
      </c>
      <c r="Q242" s="9">
        <f t="shared" si="992"/>
        <v>0</v>
      </c>
      <c r="R242" s="9">
        <f t="shared" si="993"/>
        <v>1</v>
      </c>
      <c r="S242" s="9">
        <f t="shared" si="994"/>
        <v>1</v>
      </c>
      <c r="T242" s="9">
        <f t="shared" si="995"/>
        <v>0</v>
      </c>
      <c r="U242" s="9">
        <f t="shared" si="996"/>
        <v>0</v>
      </c>
      <c r="V242" s="34">
        <f t="shared" si="997"/>
        <v>0</v>
      </c>
      <c r="W242" s="9">
        <f t="shared" si="998"/>
        <v>0</v>
      </c>
      <c r="X242" s="9">
        <f t="shared" si="999"/>
        <v>0</v>
      </c>
      <c r="Y242" s="9">
        <f t="shared" si="1000"/>
        <v>0</v>
      </c>
      <c r="Z242" s="9"/>
      <c r="AA242" s="9"/>
      <c r="AB242" s="9">
        <f t="shared" ref="AB242" si="1236">SUM(P242:Z242)</f>
        <v>2</v>
      </c>
      <c r="AC242" s="9">
        <f t="shared" ref="AC242" si="1237">M242</f>
        <v>2</v>
      </c>
      <c r="AD242" s="9" t="str">
        <f t="shared" ref="AD242" si="1238">IF(AB242=AC242,"Correct",IF(AB242=3,"Correct","Wrong"))</f>
        <v>Correct</v>
      </c>
      <c r="AE242" s="9"/>
      <c r="AF242" s="159" t="str">
        <f>IFERROR(VLOOKUP(Table1[[#This Row],[RespondentID]],'All Data'!$A243:$CN815,81,FALSE),"unknown")</f>
        <v>Female</v>
      </c>
      <c r="AG242" s="159">
        <f>IFERROR(VLOOKUP(Table1[[#This Row],[RespondentID]],'All Data'!$A243:$CN815,82,FALSE),"unknown")</f>
        <v>61</v>
      </c>
      <c r="AH242" s="159" t="str">
        <f>IFERROR(VLOOKUP(Table1[[#This Row],[RespondentID]],'All Data'!$A243:$CN815,83,FALSE),"unknown")</f>
        <v>Suffolk</v>
      </c>
      <c r="AI242" s="159" t="str">
        <f>IFERROR(VLOOKUP(Table1[[#This Row],[RespondentID]],'All Data'!$A243:$CN815,84,FALSE),"unknown")</f>
        <v>Islip Terrace, 11752</v>
      </c>
      <c r="AJ242" s="159" t="str">
        <f>IFERROR(VLOOKUP(Table1[[#This Row],[RespondentID]],'All Data'!$A243:$CN815,85,FALSE),"unknown")</f>
        <v>White/Caucasian</v>
      </c>
      <c r="AK242" s="159" t="str">
        <f>IFERROR(VLOOKUP(Table1[[#This Row],[RespondentID]],'All Data'!$A243:$CN815,86,FALSE),"unknown")</f>
        <v>No</v>
      </c>
      <c r="AL242" s="159" t="str">
        <f>IFERROR(VLOOKUP(Table1[[#This Row],[RespondentID]],'All Data'!$A243:$CN815,87,FALSE),"unknown")</f>
        <v xml:space="preserve">English </v>
      </c>
      <c r="AM242" s="159" t="str">
        <f>IFERROR(VLOOKUP(Table1[[#This Row],[RespondentID]],'All Data'!$A243:$CN815,88,FALSE),"unknown")</f>
        <v>Over $125,000</v>
      </c>
      <c r="AN242" s="159" t="str">
        <f>IFERROR(VLOOKUP(Table1[[#This Row],[RespondentID]],'All Data'!$A243:$CN815,89,FALSE),"unknown")</f>
        <v>College graduate</v>
      </c>
      <c r="AO242" s="159" t="str">
        <f>IFERROR(VLOOKUP(Table1[[#This Row],[RespondentID]],'All Data'!$A243:$CN815,90,FALSE),"unknown")</f>
        <v>Retired</v>
      </c>
      <c r="AP242" s="159" t="str">
        <f>IFERROR(VLOOKUP(Table1[[#This Row],[RespondentID]],'All Data'!$A243:$CN815,91,FALSE),"unknown")</f>
        <v>Yes</v>
      </c>
      <c r="AQ242" s="159" t="str">
        <f>IFERROR(VLOOKUP(Table1[[#This Row],[RespondentID]],'All Data'!$A243:$CN815,92,FALSE),"unknown")</f>
        <v>Yes</v>
      </c>
    </row>
    <row r="243" spans="1:43" ht="16" x14ac:dyDescent="0.45">
      <c r="A243" s="6">
        <v>7045786541</v>
      </c>
      <c r="B243" s="6"/>
      <c r="C243" s="6"/>
      <c r="D243" s="6" t="s">
        <v>33</v>
      </c>
      <c r="E243" s="6"/>
      <c r="F243" s="6"/>
      <c r="G243" s="6"/>
      <c r="H243" s="6"/>
      <c r="I243" s="6" t="s">
        <v>38</v>
      </c>
      <c r="J243" s="6"/>
      <c r="K243" s="6" t="s">
        <v>40</v>
      </c>
      <c r="L243" s="10"/>
      <c r="M243" s="10">
        <f t="shared" ref="M243" si="1239">COUNTA(B243:L243)</f>
        <v>3</v>
      </c>
      <c r="N243" s="10">
        <f t="shared" ref="N243" si="1240">3/M243</f>
        <v>1</v>
      </c>
      <c r="O243" s="10"/>
      <c r="P243" s="10">
        <f t="shared" si="991"/>
        <v>0</v>
      </c>
      <c r="Q243" s="10">
        <f t="shared" si="992"/>
        <v>0</v>
      </c>
      <c r="R243" s="10">
        <f t="shared" si="993"/>
        <v>1</v>
      </c>
      <c r="S243" s="10">
        <f t="shared" si="994"/>
        <v>0</v>
      </c>
      <c r="T243" s="10">
        <f t="shared" si="995"/>
        <v>0</v>
      </c>
      <c r="U243" s="10">
        <f t="shared" si="996"/>
        <v>0</v>
      </c>
      <c r="V243" s="34">
        <f t="shared" si="997"/>
        <v>0</v>
      </c>
      <c r="W243" s="10">
        <f t="shared" si="998"/>
        <v>1</v>
      </c>
      <c r="X243" s="10">
        <f t="shared" si="999"/>
        <v>0</v>
      </c>
      <c r="Y243" s="10">
        <f t="shared" si="1000"/>
        <v>1</v>
      </c>
      <c r="Z243" s="10"/>
      <c r="AA243" s="10"/>
      <c r="AB243" s="10">
        <f t="shared" ref="AB243" si="1241">SUM(P243:Z243)</f>
        <v>3</v>
      </c>
      <c r="AC243" s="10">
        <f t="shared" ref="AC243" si="1242">M243</f>
        <v>3</v>
      </c>
      <c r="AD243" s="10" t="str">
        <f t="shared" ref="AD243" si="1243">IF(AB243=AC243,"Correct",IF(AB243=3,"Correct","Wrong"))</f>
        <v>Correct</v>
      </c>
      <c r="AE243" s="10"/>
      <c r="AF243" s="159" t="str">
        <f>IFERROR(VLOOKUP(Table1[[#This Row],[RespondentID]],'All Data'!$A244:$CN816,81,FALSE),"unknown")</f>
        <v>Female</v>
      </c>
      <c r="AG243" s="159">
        <f>IFERROR(VLOOKUP(Table1[[#This Row],[RespondentID]],'All Data'!$A244:$CN816,82,FALSE),"unknown")</f>
        <v>50</v>
      </c>
      <c r="AH243" s="159" t="str">
        <f>IFERROR(VLOOKUP(Table1[[#This Row],[RespondentID]],'All Data'!$A244:$CN816,83,FALSE),"unknown")</f>
        <v>Suffolk</v>
      </c>
      <c r="AI243" s="159" t="str">
        <f>IFERROR(VLOOKUP(Table1[[#This Row],[RespondentID]],'All Data'!$A244:$CN816,84,FALSE),"unknown")</f>
        <v>Medford, 11763</v>
      </c>
      <c r="AJ243" s="159" t="str">
        <f>IFERROR(VLOOKUP(Table1[[#This Row],[RespondentID]],'All Data'!$A244:$CN816,85,FALSE),"unknown")</f>
        <v>White/Caucasian</v>
      </c>
      <c r="AK243" s="159" t="str">
        <f>IFERROR(VLOOKUP(Table1[[#This Row],[RespondentID]],'All Data'!$A244:$CN816,86,FALSE),"unknown")</f>
        <v>No</v>
      </c>
      <c r="AL243" s="159" t="str">
        <f>IFERROR(VLOOKUP(Table1[[#This Row],[RespondentID]],'All Data'!$A244:$CN816,87,FALSE),"unknown")</f>
        <v xml:space="preserve">English </v>
      </c>
      <c r="AM243" s="159" t="str">
        <f>IFERROR(VLOOKUP(Table1[[#This Row],[RespondentID]],'All Data'!$A244:$CN816,88,FALSE),"unknown")</f>
        <v>$75,000 to $125,000</v>
      </c>
      <c r="AN243" s="159" t="str">
        <f>IFERROR(VLOOKUP(Table1[[#This Row],[RespondentID]],'All Data'!$A244:$CN816,89,FALSE),"unknown")</f>
        <v>College graduate</v>
      </c>
      <c r="AO243" s="159" t="str">
        <f>IFERROR(VLOOKUP(Table1[[#This Row],[RespondentID]],'All Data'!$A244:$CN816,90,FALSE),"unknown")</f>
        <v>Employed for wages</v>
      </c>
      <c r="AP243" s="159" t="str">
        <f>IFERROR(VLOOKUP(Table1[[#This Row],[RespondentID]],'All Data'!$A244:$CN816,91,FALSE),"unknown")</f>
        <v>Yes</v>
      </c>
      <c r="AQ243" s="159" t="str">
        <f>IFERROR(VLOOKUP(Table1[[#This Row],[RespondentID]],'All Data'!$A244:$CN816,92,FALSE),"unknown")</f>
        <v>Yes</v>
      </c>
    </row>
    <row r="244" spans="1:43" ht="16" x14ac:dyDescent="0.45">
      <c r="A244" s="6">
        <v>7045786308</v>
      </c>
      <c r="B244" s="6"/>
      <c r="C244" s="6"/>
      <c r="D244" s="6"/>
      <c r="E244" s="6"/>
      <c r="F244" s="6"/>
      <c r="G244" s="6" t="s">
        <v>36</v>
      </c>
      <c r="H244" s="6"/>
      <c r="I244" s="6"/>
      <c r="J244" s="6"/>
      <c r="K244" s="6"/>
      <c r="L244" s="9"/>
      <c r="M244" s="9">
        <f t="shared" ref="M244" si="1244">COUNTA(B244:L244)</f>
        <v>1</v>
      </c>
      <c r="N244" s="9">
        <f t="shared" ref="N244" si="1245">3/M244</f>
        <v>3</v>
      </c>
      <c r="O244" s="9"/>
      <c r="P244" s="9">
        <f t="shared" si="991"/>
        <v>0</v>
      </c>
      <c r="Q244" s="9">
        <f t="shared" si="992"/>
        <v>0</v>
      </c>
      <c r="R244" s="9">
        <f t="shared" si="993"/>
        <v>0</v>
      </c>
      <c r="S244" s="9">
        <f t="shared" si="994"/>
        <v>0</v>
      </c>
      <c r="T244" s="9">
        <f t="shared" si="995"/>
        <v>0</v>
      </c>
      <c r="U244" s="9">
        <f t="shared" si="996"/>
        <v>1</v>
      </c>
      <c r="V244" s="34">
        <f t="shared" si="997"/>
        <v>0</v>
      </c>
      <c r="W244" s="9">
        <f t="shared" si="998"/>
        <v>0</v>
      </c>
      <c r="X244" s="9">
        <f t="shared" si="999"/>
        <v>0</v>
      </c>
      <c r="Y244" s="9">
        <f t="shared" si="1000"/>
        <v>0</v>
      </c>
      <c r="Z244" s="9"/>
      <c r="AA244" s="9"/>
      <c r="AB244" s="9">
        <f t="shared" ref="AB244" si="1246">SUM(P244:Z244)</f>
        <v>1</v>
      </c>
      <c r="AC244" s="9">
        <f t="shared" ref="AC244" si="1247">M244</f>
        <v>1</v>
      </c>
      <c r="AD244" s="9" t="str">
        <f t="shared" ref="AD244" si="1248">IF(AB244=AC244,"Correct",IF(AB244=3,"Correct","Wrong"))</f>
        <v>Correct</v>
      </c>
      <c r="AE244" s="9"/>
      <c r="AF244" s="159" t="str">
        <f>IFERROR(VLOOKUP(Table1[[#This Row],[RespondentID]],'All Data'!$A245:$CN817,81,FALSE),"unknown")</f>
        <v>Female</v>
      </c>
      <c r="AG244" s="159">
        <f>IFERROR(VLOOKUP(Table1[[#This Row],[RespondentID]],'All Data'!$A245:$CN817,82,FALSE),"unknown")</f>
        <v>0</v>
      </c>
      <c r="AH244" s="159" t="str">
        <f>IFERROR(VLOOKUP(Table1[[#This Row],[RespondentID]],'All Data'!$A245:$CN817,83,FALSE),"unknown")</f>
        <v>Suffolk</v>
      </c>
      <c r="AI244" s="159" t="str">
        <f>IFERROR(VLOOKUP(Table1[[#This Row],[RespondentID]],'All Data'!$A245:$CN817,84,FALSE),"unknown")</f>
        <v>Lindenhurst, 11757</v>
      </c>
      <c r="AJ244" s="159" t="str">
        <f>IFERROR(VLOOKUP(Table1[[#This Row],[RespondentID]],'All Data'!$A245:$CN817,85,FALSE),"unknown")</f>
        <v>White/Caucasian</v>
      </c>
      <c r="AK244" s="159" t="str">
        <f>IFERROR(VLOOKUP(Table1[[#This Row],[RespondentID]],'All Data'!$A245:$CN817,86,FALSE),"unknown")</f>
        <v>No</v>
      </c>
      <c r="AL244" s="159" t="str">
        <f>IFERROR(VLOOKUP(Table1[[#This Row],[RespondentID]],'All Data'!$A245:$CN817,87,FALSE),"unknown")</f>
        <v xml:space="preserve">English </v>
      </c>
      <c r="AM244" s="159" t="str">
        <f>IFERROR(VLOOKUP(Table1[[#This Row],[RespondentID]],'All Data'!$A245:$CN817,88,FALSE),"unknown")</f>
        <v>$50,000 to $74,999</v>
      </c>
      <c r="AN244" s="159" t="str">
        <f>IFERROR(VLOOKUP(Table1[[#This Row],[RespondentID]],'All Data'!$A245:$CN817,89,FALSE),"unknown")</f>
        <v>Some college</v>
      </c>
      <c r="AO244" s="159" t="str">
        <f>IFERROR(VLOOKUP(Table1[[#This Row],[RespondentID]],'All Data'!$A245:$CN817,90,FALSE),"unknown")</f>
        <v>Retired</v>
      </c>
      <c r="AP244" s="159" t="str">
        <f>IFERROR(VLOOKUP(Table1[[#This Row],[RespondentID]],'All Data'!$A245:$CN817,91,FALSE),"unknown")</f>
        <v>Yes</v>
      </c>
      <c r="AQ244" s="159" t="str">
        <f>IFERROR(VLOOKUP(Table1[[#This Row],[RespondentID]],'All Data'!$A245:$CN817,92,FALSE),"unknown")</f>
        <v>No</v>
      </c>
    </row>
    <row r="245" spans="1:43" ht="16" x14ac:dyDescent="0.45">
      <c r="A245" s="6">
        <v>7045786079</v>
      </c>
      <c r="B245" s="6"/>
      <c r="C245" s="6" t="s">
        <v>32</v>
      </c>
      <c r="D245" s="6" t="s">
        <v>33</v>
      </c>
      <c r="E245" s="6"/>
      <c r="F245" s="6"/>
      <c r="G245" s="6"/>
      <c r="H245" s="6"/>
      <c r="I245" s="6"/>
      <c r="J245" s="6"/>
      <c r="K245" s="6" t="s">
        <v>40</v>
      </c>
      <c r="L245" s="10"/>
      <c r="M245" s="10">
        <f t="shared" ref="M245" si="1249">COUNTA(B245:L245)</f>
        <v>3</v>
      </c>
      <c r="N245" s="10">
        <f t="shared" ref="N245" si="1250">3/M245</f>
        <v>1</v>
      </c>
      <c r="O245" s="10"/>
      <c r="P245" s="10">
        <f t="shared" si="991"/>
        <v>0</v>
      </c>
      <c r="Q245" s="10">
        <f t="shared" si="992"/>
        <v>1</v>
      </c>
      <c r="R245" s="10">
        <f t="shared" si="993"/>
        <v>1</v>
      </c>
      <c r="S245" s="10">
        <f t="shared" si="994"/>
        <v>0</v>
      </c>
      <c r="T245" s="10">
        <f t="shared" si="995"/>
        <v>0</v>
      </c>
      <c r="U245" s="10">
        <f t="shared" si="996"/>
        <v>0</v>
      </c>
      <c r="V245" s="34">
        <f t="shared" si="997"/>
        <v>0</v>
      </c>
      <c r="W245" s="10">
        <f t="shared" si="998"/>
        <v>0</v>
      </c>
      <c r="X245" s="10">
        <f t="shared" si="999"/>
        <v>0</v>
      </c>
      <c r="Y245" s="10">
        <f t="shared" si="1000"/>
        <v>1</v>
      </c>
      <c r="Z245" s="10"/>
      <c r="AA245" s="10"/>
      <c r="AB245" s="10">
        <f t="shared" ref="AB245" si="1251">SUM(P245:Z245)</f>
        <v>3</v>
      </c>
      <c r="AC245" s="10">
        <f t="shared" ref="AC245" si="1252">M245</f>
        <v>3</v>
      </c>
      <c r="AD245" s="10" t="str">
        <f t="shared" ref="AD245" si="1253">IF(AB245=AC245,"Correct",IF(AB245=3,"Correct","Wrong"))</f>
        <v>Correct</v>
      </c>
      <c r="AE245" s="10"/>
      <c r="AF245" s="159" t="str">
        <f>IFERROR(VLOOKUP(Table1[[#This Row],[RespondentID]],'All Data'!$A246:$CN818,81,FALSE),"unknown")</f>
        <v>Female</v>
      </c>
      <c r="AG245" s="159">
        <f>IFERROR(VLOOKUP(Table1[[#This Row],[RespondentID]],'All Data'!$A246:$CN818,82,FALSE),"unknown")</f>
        <v>53</v>
      </c>
      <c r="AH245" s="159" t="str">
        <f>IFERROR(VLOOKUP(Table1[[#This Row],[RespondentID]],'All Data'!$A246:$CN818,83,FALSE),"unknown")</f>
        <v>Suffolk</v>
      </c>
      <c r="AI245" s="159" t="str">
        <f>IFERROR(VLOOKUP(Table1[[#This Row],[RespondentID]],'All Data'!$A246:$CN818,84,FALSE),"unknown")</f>
        <v>Smithtown, 11787</v>
      </c>
      <c r="AJ245" s="159" t="str">
        <f>IFERROR(VLOOKUP(Table1[[#This Row],[RespondentID]],'All Data'!$A246:$CN818,85,FALSE),"unknown")</f>
        <v>White/Caucasian</v>
      </c>
      <c r="AK245" s="159" t="str">
        <f>IFERROR(VLOOKUP(Table1[[#This Row],[RespondentID]],'All Data'!$A246:$CN818,86,FALSE),"unknown")</f>
        <v>No</v>
      </c>
      <c r="AL245" s="159" t="str">
        <f>IFERROR(VLOOKUP(Table1[[#This Row],[RespondentID]],'All Data'!$A246:$CN818,87,FALSE),"unknown")</f>
        <v xml:space="preserve">English </v>
      </c>
      <c r="AM245" s="159">
        <f>IFERROR(VLOOKUP(Table1[[#This Row],[RespondentID]],'All Data'!$A246:$CN818,88,FALSE),"unknown")</f>
        <v>0</v>
      </c>
      <c r="AN245" s="159" t="str">
        <f>IFERROR(VLOOKUP(Table1[[#This Row],[RespondentID]],'All Data'!$A246:$CN818,89,FALSE),"unknown")</f>
        <v>College graduate</v>
      </c>
      <c r="AO245" s="159" t="str">
        <f>IFERROR(VLOOKUP(Table1[[#This Row],[RespondentID]],'All Data'!$A246:$CN818,90,FALSE),"unknown")</f>
        <v>Out of work, but not currently looking</v>
      </c>
      <c r="AP245" s="159" t="str">
        <f>IFERROR(VLOOKUP(Table1[[#This Row],[RespondentID]],'All Data'!$A246:$CN818,91,FALSE),"unknown")</f>
        <v>Yes</v>
      </c>
      <c r="AQ245" s="159" t="str">
        <f>IFERROR(VLOOKUP(Table1[[#This Row],[RespondentID]],'All Data'!$A246:$CN818,92,FALSE),"unknown")</f>
        <v>Yes</v>
      </c>
    </row>
    <row r="246" spans="1:43" ht="16" x14ac:dyDescent="0.45">
      <c r="A246" s="6">
        <v>7045785812</v>
      </c>
      <c r="B246" s="6"/>
      <c r="C246" s="6"/>
      <c r="D246" s="6"/>
      <c r="E246" s="6"/>
      <c r="F246" s="6"/>
      <c r="G246" s="6" t="s">
        <v>36</v>
      </c>
      <c r="H246" s="6"/>
      <c r="I246" s="6"/>
      <c r="J246" s="6"/>
      <c r="K246" s="6" t="s">
        <v>40</v>
      </c>
      <c r="L246" s="9"/>
      <c r="M246" s="9">
        <f t="shared" ref="M246" si="1254">COUNTA(B246:L246)</f>
        <v>2</v>
      </c>
      <c r="N246" s="9">
        <f t="shared" ref="N246" si="1255">3/M246</f>
        <v>1.5</v>
      </c>
      <c r="O246" s="9"/>
      <c r="P246" s="9">
        <f t="shared" si="991"/>
        <v>0</v>
      </c>
      <c r="Q246" s="9">
        <f t="shared" si="992"/>
        <v>0</v>
      </c>
      <c r="R246" s="9">
        <f t="shared" si="993"/>
        <v>0</v>
      </c>
      <c r="S246" s="9">
        <f t="shared" si="994"/>
        <v>0</v>
      </c>
      <c r="T246" s="9">
        <f t="shared" si="995"/>
        <v>0</v>
      </c>
      <c r="U246" s="9">
        <f t="shared" si="996"/>
        <v>1</v>
      </c>
      <c r="V246" s="34">
        <f t="shared" si="997"/>
        <v>0</v>
      </c>
      <c r="W246" s="9">
        <f t="shared" si="998"/>
        <v>0</v>
      </c>
      <c r="X246" s="9">
        <f t="shared" si="999"/>
        <v>0</v>
      </c>
      <c r="Y246" s="9">
        <f t="shared" si="1000"/>
        <v>1</v>
      </c>
      <c r="Z246" s="9"/>
      <c r="AA246" s="9"/>
      <c r="AB246" s="9">
        <f t="shared" ref="AB246" si="1256">SUM(P246:Z246)</f>
        <v>2</v>
      </c>
      <c r="AC246" s="9">
        <f t="shared" ref="AC246" si="1257">M246</f>
        <v>2</v>
      </c>
      <c r="AD246" s="9" t="str">
        <f t="shared" ref="AD246" si="1258">IF(AB246=AC246,"Correct",IF(AB246=3,"Correct","Wrong"))</f>
        <v>Correct</v>
      </c>
      <c r="AE246" s="9"/>
      <c r="AF246" s="159" t="str">
        <f>IFERROR(VLOOKUP(Table1[[#This Row],[RespondentID]],'All Data'!$A247:$CN819,81,FALSE),"unknown")</f>
        <v>Female</v>
      </c>
      <c r="AG246" s="159">
        <f>IFERROR(VLOOKUP(Table1[[#This Row],[RespondentID]],'All Data'!$A247:$CN819,82,FALSE),"unknown")</f>
        <v>73</v>
      </c>
      <c r="AH246" s="159" t="str">
        <f>IFERROR(VLOOKUP(Table1[[#This Row],[RespondentID]],'All Data'!$A247:$CN819,83,FALSE),"unknown")</f>
        <v>Suffolk</v>
      </c>
      <c r="AI246" s="159" t="str">
        <f>IFERROR(VLOOKUP(Table1[[#This Row],[RespondentID]],'All Data'!$A247:$CN819,84,FALSE),"unknown")</f>
        <v>Huntington, 11743</v>
      </c>
      <c r="AJ246" s="159" t="str">
        <f>IFERROR(VLOOKUP(Table1[[#This Row],[RespondentID]],'All Data'!$A247:$CN819,85,FALSE),"unknown")</f>
        <v>White/Caucasian</v>
      </c>
      <c r="AK246" s="159">
        <f>IFERROR(VLOOKUP(Table1[[#This Row],[RespondentID]],'All Data'!$A247:$CN819,86,FALSE),"unknown")</f>
        <v>0</v>
      </c>
      <c r="AL246" s="159" t="str">
        <f>IFERROR(VLOOKUP(Table1[[#This Row],[RespondentID]],'All Data'!$A247:$CN819,87,FALSE),"unknown")</f>
        <v xml:space="preserve"> </v>
      </c>
      <c r="AM246" s="159">
        <f>IFERROR(VLOOKUP(Table1[[#This Row],[RespondentID]],'All Data'!$A247:$CN819,88,FALSE),"unknown")</f>
        <v>0</v>
      </c>
      <c r="AN246" s="159" t="str">
        <f>IFERROR(VLOOKUP(Table1[[#This Row],[RespondentID]],'All Data'!$A247:$CN819,89,FALSE),"unknown")</f>
        <v>Some college</v>
      </c>
      <c r="AO246" s="159" t="str">
        <f>IFERROR(VLOOKUP(Table1[[#This Row],[RespondentID]],'All Data'!$A247:$CN819,90,FALSE),"unknown")</f>
        <v>Retired</v>
      </c>
      <c r="AP246" s="159" t="str">
        <f>IFERROR(VLOOKUP(Table1[[#This Row],[RespondentID]],'All Data'!$A247:$CN819,91,FALSE),"unknown")</f>
        <v>Yes</v>
      </c>
      <c r="AQ246" s="159" t="str">
        <f>IFERROR(VLOOKUP(Table1[[#This Row],[RespondentID]],'All Data'!$A247:$CN819,92,FALSE),"unknown")</f>
        <v>Yes</v>
      </c>
    </row>
    <row r="247" spans="1:43" ht="16" x14ac:dyDescent="0.45">
      <c r="A247" s="6">
        <v>7045785380</v>
      </c>
      <c r="B247" s="6"/>
      <c r="C247" s="6"/>
      <c r="D247" s="6" t="s">
        <v>33</v>
      </c>
      <c r="E247" s="6"/>
      <c r="F247" s="6"/>
      <c r="G247" s="6"/>
      <c r="H247" s="6"/>
      <c r="I247" s="6" t="s">
        <v>38</v>
      </c>
      <c r="J247" s="6"/>
      <c r="K247" s="6" t="s">
        <v>40</v>
      </c>
      <c r="L247" s="10"/>
      <c r="M247" s="10">
        <f t="shared" ref="M247" si="1259">COUNTA(B247:L247)</f>
        <v>3</v>
      </c>
      <c r="N247" s="10">
        <f t="shared" ref="N247" si="1260">3/M247</f>
        <v>1</v>
      </c>
      <c r="O247" s="10"/>
      <c r="P247" s="10">
        <f t="shared" si="991"/>
        <v>0</v>
      </c>
      <c r="Q247" s="10">
        <f t="shared" si="992"/>
        <v>0</v>
      </c>
      <c r="R247" s="10">
        <f t="shared" si="993"/>
        <v>1</v>
      </c>
      <c r="S247" s="10">
        <f t="shared" si="994"/>
        <v>0</v>
      </c>
      <c r="T247" s="10">
        <f t="shared" si="995"/>
        <v>0</v>
      </c>
      <c r="U247" s="10">
        <f t="shared" si="996"/>
        <v>0</v>
      </c>
      <c r="V247" s="34">
        <f t="shared" si="997"/>
        <v>0</v>
      </c>
      <c r="W247" s="10">
        <f t="shared" si="998"/>
        <v>1</v>
      </c>
      <c r="X247" s="10">
        <f t="shared" si="999"/>
        <v>0</v>
      </c>
      <c r="Y247" s="10">
        <f t="shared" si="1000"/>
        <v>1</v>
      </c>
      <c r="Z247" s="10"/>
      <c r="AA247" s="10"/>
      <c r="AB247" s="10">
        <f t="shared" ref="AB247" si="1261">SUM(P247:Z247)</f>
        <v>3</v>
      </c>
      <c r="AC247" s="10">
        <f t="shared" ref="AC247" si="1262">M247</f>
        <v>3</v>
      </c>
      <c r="AD247" s="10" t="str">
        <f t="shared" ref="AD247" si="1263">IF(AB247=AC247,"Correct",IF(AB247=3,"Correct","Wrong"))</f>
        <v>Correct</v>
      </c>
      <c r="AE247" s="10"/>
      <c r="AF247" s="159" t="str">
        <f>IFERROR(VLOOKUP(Table1[[#This Row],[RespondentID]],'All Data'!$A248:$CN820,81,FALSE),"unknown")</f>
        <v>Female</v>
      </c>
      <c r="AG247" s="159">
        <f>IFERROR(VLOOKUP(Table1[[#This Row],[RespondentID]],'All Data'!$A248:$CN820,82,FALSE),"unknown")</f>
        <v>35</v>
      </c>
      <c r="AH247" s="159" t="str">
        <f>IFERROR(VLOOKUP(Table1[[#This Row],[RespondentID]],'All Data'!$A248:$CN820,83,FALSE),"unknown")</f>
        <v>Suffolk</v>
      </c>
      <c r="AI247" s="159" t="str">
        <f>IFERROR(VLOOKUP(Table1[[#This Row],[RespondentID]],'All Data'!$A248:$CN820,84,FALSE),"unknown")</f>
        <v>West Babylon, 11704</v>
      </c>
      <c r="AJ247" s="159" t="str">
        <f>IFERROR(VLOOKUP(Table1[[#This Row],[RespondentID]],'All Data'!$A248:$CN820,85,FALSE),"unknown")</f>
        <v>White/Caucasian</v>
      </c>
      <c r="AK247" s="159">
        <f>IFERROR(VLOOKUP(Table1[[#This Row],[RespondentID]],'All Data'!$A248:$CN820,86,FALSE),"unknown")</f>
        <v>0</v>
      </c>
      <c r="AL247" s="159" t="str">
        <f>IFERROR(VLOOKUP(Table1[[#This Row],[RespondentID]],'All Data'!$A248:$CN820,87,FALSE),"unknown")</f>
        <v xml:space="preserve">English </v>
      </c>
      <c r="AM247" s="159" t="str">
        <f>IFERROR(VLOOKUP(Table1[[#This Row],[RespondentID]],'All Data'!$A248:$CN820,88,FALSE),"unknown")</f>
        <v>$50,000 to $74,999</v>
      </c>
      <c r="AN247" s="159" t="str">
        <f>IFERROR(VLOOKUP(Table1[[#This Row],[RespondentID]],'All Data'!$A248:$CN820,89,FALSE),"unknown")</f>
        <v>College graduate</v>
      </c>
      <c r="AO247" s="159" t="str">
        <f>IFERROR(VLOOKUP(Table1[[#This Row],[RespondentID]],'All Data'!$A248:$CN820,90,FALSE),"unknown")</f>
        <v>Employed for wages</v>
      </c>
      <c r="AP247" s="159" t="str">
        <f>IFERROR(VLOOKUP(Table1[[#This Row],[RespondentID]],'All Data'!$A248:$CN820,91,FALSE),"unknown")</f>
        <v>Yes</v>
      </c>
      <c r="AQ247" s="159" t="str">
        <f>IFERROR(VLOOKUP(Table1[[#This Row],[RespondentID]],'All Data'!$A248:$CN820,92,FALSE),"unknown")</f>
        <v>Yes</v>
      </c>
    </row>
    <row r="248" spans="1:43" ht="16" x14ac:dyDescent="0.45">
      <c r="A248" s="6">
        <v>7045785081</v>
      </c>
      <c r="B248" s="6"/>
      <c r="C248" s="6" t="s">
        <v>32</v>
      </c>
      <c r="D248" s="6" t="s">
        <v>33</v>
      </c>
      <c r="E248" s="6"/>
      <c r="F248" s="6"/>
      <c r="G248" s="6"/>
      <c r="H248" s="6"/>
      <c r="I248" s="6" t="s">
        <v>38</v>
      </c>
      <c r="J248" s="6"/>
      <c r="K248" s="6"/>
      <c r="L248" s="9"/>
      <c r="M248" s="9">
        <f t="shared" ref="M248" si="1264">COUNTA(B248:L248)</f>
        <v>3</v>
      </c>
      <c r="N248" s="9">
        <f t="shared" ref="N248" si="1265">3/M248</f>
        <v>1</v>
      </c>
      <c r="O248" s="9"/>
      <c r="P248" s="9">
        <f t="shared" si="991"/>
        <v>0</v>
      </c>
      <c r="Q248" s="9">
        <f t="shared" si="992"/>
        <v>1</v>
      </c>
      <c r="R248" s="9">
        <f t="shared" si="993"/>
        <v>1</v>
      </c>
      <c r="S248" s="9">
        <f t="shared" si="994"/>
        <v>0</v>
      </c>
      <c r="T248" s="9">
        <f t="shared" si="995"/>
        <v>0</v>
      </c>
      <c r="U248" s="9">
        <f t="shared" si="996"/>
        <v>0</v>
      </c>
      <c r="V248" s="34">
        <f t="shared" si="997"/>
        <v>0</v>
      </c>
      <c r="W248" s="9">
        <f t="shared" si="998"/>
        <v>1</v>
      </c>
      <c r="X248" s="9">
        <f t="shared" si="999"/>
        <v>0</v>
      </c>
      <c r="Y248" s="9">
        <f t="shared" si="1000"/>
        <v>0</v>
      </c>
      <c r="Z248" s="9"/>
      <c r="AA248" s="9"/>
      <c r="AB248" s="9">
        <f t="shared" ref="AB248" si="1266">SUM(P248:Z248)</f>
        <v>3</v>
      </c>
      <c r="AC248" s="9">
        <f t="shared" ref="AC248" si="1267">M248</f>
        <v>3</v>
      </c>
      <c r="AD248" s="9" t="str">
        <f t="shared" ref="AD248" si="1268">IF(AB248=AC248,"Correct",IF(AB248=3,"Correct","Wrong"))</f>
        <v>Correct</v>
      </c>
      <c r="AE248" s="9"/>
      <c r="AF248" s="159" t="str">
        <f>IFERROR(VLOOKUP(Table1[[#This Row],[RespondentID]],'All Data'!$A249:$CN821,81,FALSE),"unknown")</f>
        <v>Female</v>
      </c>
      <c r="AG248" s="159">
        <f>IFERROR(VLOOKUP(Table1[[#This Row],[RespondentID]],'All Data'!$A249:$CN821,82,FALSE),"unknown")</f>
        <v>22</v>
      </c>
      <c r="AH248" s="159" t="str">
        <f>IFERROR(VLOOKUP(Table1[[#This Row],[RespondentID]],'All Data'!$A249:$CN821,83,FALSE),"unknown")</f>
        <v>Queens</v>
      </c>
      <c r="AI248" s="159">
        <f>IFERROR(VLOOKUP(Table1[[#This Row],[RespondentID]],'All Data'!$A249:$CN821,84,FALSE),"unknown")</f>
        <v>0</v>
      </c>
      <c r="AJ248" s="159" t="str">
        <f>IFERROR(VLOOKUP(Table1[[#This Row],[RespondentID]],'All Data'!$A249:$CN821,85,FALSE),"unknown")</f>
        <v>Black/African American</v>
      </c>
      <c r="AK248" s="159" t="str">
        <f>IFERROR(VLOOKUP(Table1[[#This Row],[RespondentID]],'All Data'!$A249:$CN821,86,FALSE),"unknown")</f>
        <v>No</v>
      </c>
      <c r="AL248" s="159" t="str">
        <f>IFERROR(VLOOKUP(Table1[[#This Row],[RespondentID]],'All Data'!$A249:$CN821,87,FALSE),"unknown")</f>
        <v xml:space="preserve">English </v>
      </c>
      <c r="AM248" s="159" t="str">
        <f>IFERROR(VLOOKUP(Table1[[#This Row],[RespondentID]],'All Data'!$A249:$CN821,88,FALSE),"unknown")</f>
        <v>$0-$19,999</v>
      </c>
      <c r="AN248" s="159" t="str">
        <f>IFERROR(VLOOKUP(Table1[[#This Row],[RespondentID]],'All Data'!$A249:$CN821,89,FALSE),"unknown")</f>
        <v>Some college</v>
      </c>
      <c r="AO248" s="159" t="str">
        <f>IFERROR(VLOOKUP(Table1[[#This Row],[RespondentID]],'All Data'!$A249:$CN821,90,FALSE),"unknown")</f>
        <v>Student</v>
      </c>
      <c r="AP248" s="159" t="str">
        <f>IFERROR(VLOOKUP(Table1[[#This Row],[RespondentID]],'All Data'!$A249:$CN821,91,FALSE),"unknown")</f>
        <v>Yes</v>
      </c>
      <c r="AQ248" s="159" t="str">
        <f>IFERROR(VLOOKUP(Table1[[#This Row],[RespondentID]],'All Data'!$A249:$CN821,92,FALSE),"unknown")</f>
        <v>Yes</v>
      </c>
    </row>
    <row r="249" spans="1:43" ht="16" x14ac:dyDescent="0.45">
      <c r="A249" s="6">
        <v>7045784878</v>
      </c>
      <c r="B249" s="6"/>
      <c r="C249" s="6"/>
      <c r="D249" s="6" t="s">
        <v>33</v>
      </c>
      <c r="E249" s="6"/>
      <c r="F249" s="6"/>
      <c r="G249" s="6"/>
      <c r="H249" s="6" t="s">
        <v>37</v>
      </c>
      <c r="I249" s="6" t="s">
        <v>38</v>
      </c>
      <c r="J249" s="6"/>
      <c r="K249" s="6"/>
      <c r="L249" s="10"/>
      <c r="M249" s="10">
        <f t="shared" ref="M249" si="1269">COUNTA(B249:L249)</f>
        <v>3</v>
      </c>
      <c r="N249" s="10">
        <f t="shared" ref="N249" si="1270">3/M249</f>
        <v>1</v>
      </c>
      <c r="O249" s="10"/>
      <c r="P249" s="10">
        <f t="shared" si="991"/>
        <v>0</v>
      </c>
      <c r="Q249" s="10">
        <f t="shared" si="992"/>
        <v>0</v>
      </c>
      <c r="R249" s="10">
        <f t="shared" si="993"/>
        <v>1</v>
      </c>
      <c r="S249" s="10">
        <f t="shared" si="994"/>
        <v>0</v>
      </c>
      <c r="T249" s="10">
        <f t="shared" si="995"/>
        <v>0</v>
      </c>
      <c r="U249" s="10">
        <f t="shared" si="996"/>
        <v>0</v>
      </c>
      <c r="V249" s="34">
        <f t="shared" si="997"/>
        <v>1</v>
      </c>
      <c r="W249" s="10">
        <f t="shared" si="998"/>
        <v>1</v>
      </c>
      <c r="X249" s="10">
        <f t="shared" si="999"/>
        <v>0</v>
      </c>
      <c r="Y249" s="10">
        <f t="shared" si="1000"/>
        <v>0</v>
      </c>
      <c r="Z249" s="10"/>
      <c r="AA249" s="10"/>
      <c r="AB249" s="10">
        <f t="shared" ref="AB249" si="1271">SUM(P249:Z249)</f>
        <v>3</v>
      </c>
      <c r="AC249" s="10">
        <f t="shared" ref="AC249" si="1272">M249</f>
        <v>3</v>
      </c>
      <c r="AD249" s="10" t="str">
        <f t="shared" ref="AD249" si="1273">IF(AB249=AC249,"Correct",IF(AB249=3,"Correct","Wrong"))</f>
        <v>Correct</v>
      </c>
      <c r="AE249" s="10"/>
      <c r="AF249" s="159" t="str">
        <f>IFERROR(VLOOKUP(Table1[[#This Row],[RespondentID]],'All Data'!$A250:$CN822,81,FALSE),"unknown")</f>
        <v>Female</v>
      </c>
      <c r="AG249" s="159">
        <f>IFERROR(VLOOKUP(Table1[[#This Row],[RespondentID]],'All Data'!$A250:$CN822,82,FALSE),"unknown")</f>
        <v>58</v>
      </c>
      <c r="AH249" s="159" t="str">
        <f>IFERROR(VLOOKUP(Table1[[#This Row],[RespondentID]],'All Data'!$A250:$CN822,83,FALSE),"unknown")</f>
        <v>Suffolk</v>
      </c>
      <c r="AI249" s="159" t="str">
        <f>IFERROR(VLOOKUP(Table1[[#This Row],[RespondentID]],'All Data'!$A250:$CN822,84,FALSE),"unknown")</f>
        <v>Bay Shore, 11706</v>
      </c>
      <c r="AJ249" s="159" t="str">
        <f>IFERROR(VLOOKUP(Table1[[#This Row],[RespondentID]],'All Data'!$A250:$CN822,85,FALSE),"unknown")</f>
        <v>White/Caucasian</v>
      </c>
      <c r="AK249" s="159" t="str">
        <f>IFERROR(VLOOKUP(Table1[[#This Row],[RespondentID]],'All Data'!$A250:$CN822,86,FALSE),"unknown")</f>
        <v>No</v>
      </c>
      <c r="AL249" s="159" t="str">
        <f>IFERROR(VLOOKUP(Table1[[#This Row],[RespondentID]],'All Data'!$A250:$CN822,87,FALSE),"unknown")</f>
        <v xml:space="preserve">English </v>
      </c>
      <c r="AM249" s="159" t="str">
        <f>IFERROR(VLOOKUP(Table1[[#This Row],[RespondentID]],'All Data'!$A250:$CN822,88,FALSE),"unknown")</f>
        <v>$75,000 to $125,000</v>
      </c>
      <c r="AN249" s="159" t="str">
        <f>IFERROR(VLOOKUP(Table1[[#This Row],[RespondentID]],'All Data'!$A250:$CN822,89,FALSE),"unknown")</f>
        <v>High school graduate</v>
      </c>
      <c r="AO249" s="159" t="str">
        <f>IFERROR(VLOOKUP(Table1[[#This Row],[RespondentID]],'All Data'!$A250:$CN822,90,FALSE),"unknown")</f>
        <v>Employed for wages</v>
      </c>
      <c r="AP249" s="159" t="str">
        <f>IFERROR(VLOOKUP(Table1[[#This Row],[RespondentID]],'All Data'!$A250:$CN822,91,FALSE),"unknown")</f>
        <v>Yes</v>
      </c>
      <c r="AQ249" s="159" t="str">
        <f>IFERROR(VLOOKUP(Table1[[#This Row],[RespondentID]],'All Data'!$A250:$CN822,92,FALSE),"unknown")</f>
        <v>Yes</v>
      </c>
    </row>
    <row r="250" spans="1:43" ht="16" x14ac:dyDescent="0.45">
      <c r="A250" s="6">
        <v>7045784577</v>
      </c>
      <c r="B250" s="6"/>
      <c r="C250" s="6"/>
      <c r="D250" s="6" t="s">
        <v>33</v>
      </c>
      <c r="E250" s="6" t="s">
        <v>34</v>
      </c>
      <c r="F250" s="6"/>
      <c r="G250" s="6"/>
      <c r="H250" s="6"/>
      <c r="I250" s="6"/>
      <c r="J250" s="6"/>
      <c r="K250" s="6" t="s">
        <v>40</v>
      </c>
      <c r="L250" s="9"/>
      <c r="M250" s="9">
        <f t="shared" ref="M250" si="1274">COUNTA(B250:L250)</f>
        <v>3</v>
      </c>
      <c r="N250" s="9">
        <f t="shared" ref="N250" si="1275">3/M250</f>
        <v>1</v>
      </c>
      <c r="O250" s="9"/>
      <c r="P250" s="9">
        <f t="shared" si="991"/>
        <v>0</v>
      </c>
      <c r="Q250" s="9">
        <f t="shared" si="992"/>
        <v>0</v>
      </c>
      <c r="R250" s="9">
        <f t="shared" si="993"/>
        <v>1</v>
      </c>
      <c r="S250" s="9">
        <f t="shared" si="994"/>
        <v>1</v>
      </c>
      <c r="T250" s="9">
        <f t="shared" si="995"/>
        <v>0</v>
      </c>
      <c r="U250" s="9">
        <f t="shared" si="996"/>
        <v>0</v>
      </c>
      <c r="V250" s="34">
        <f t="shared" si="997"/>
        <v>0</v>
      </c>
      <c r="W250" s="9">
        <f t="shared" si="998"/>
        <v>0</v>
      </c>
      <c r="X250" s="9">
        <f t="shared" si="999"/>
        <v>0</v>
      </c>
      <c r="Y250" s="9">
        <f t="shared" si="1000"/>
        <v>1</v>
      </c>
      <c r="Z250" s="9"/>
      <c r="AA250" s="9"/>
      <c r="AB250" s="9">
        <f t="shared" ref="AB250" si="1276">SUM(P250:Z250)</f>
        <v>3</v>
      </c>
      <c r="AC250" s="9">
        <f t="shared" ref="AC250" si="1277">M250</f>
        <v>3</v>
      </c>
      <c r="AD250" s="9" t="str">
        <f t="shared" ref="AD250" si="1278">IF(AB250=AC250,"Correct",IF(AB250=3,"Correct","Wrong"))</f>
        <v>Correct</v>
      </c>
      <c r="AE250" s="9"/>
      <c r="AF250" s="159" t="str">
        <f>IFERROR(VLOOKUP(Table1[[#This Row],[RespondentID]],'All Data'!$A251:$CN823,81,FALSE),"unknown")</f>
        <v>Female</v>
      </c>
      <c r="AG250" s="159">
        <f>IFERROR(VLOOKUP(Table1[[#This Row],[RespondentID]],'All Data'!$A251:$CN823,82,FALSE),"unknown")</f>
        <v>67</v>
      </c>
      <c r="AH250" s="159" t="str">
        <f>IFERROR(VLOOKUP(Table1[[#This Row],[RespondentID]],'All Data'!$A251:$CN823,83,FALSE),"unknown")</f>
        <v>Suffolk</v>
      </c>
      <c r="AI250" s="159" t="str">
        <f>IFERROR(VLOOKUP(Table1[[#This Row],[RespondentID]],'All Data'!$A251:$CN823,84,FALSE),"unknown")</f>
        <v>Oakdale, 11769</v>
      </c>
      <c r="AJ250" s="159" t="str">
        <f>IFERROR(VLOOKUP(Table1[[#This Row],[RespondentID]],'All Data'!$A251:$CN823,85,FALSE),"unknown")</f>
        <v>White/Caucasian</v>
      </c>
      <c r="AK250" s="159" t="str">
        <f>IFERROR(VLOOKUP(Table1[[#This Row],[RespondentID]],'All Data'!$A251:$CN823,86,FALSE),"unknown")</f>
        <v>No</v>
      </c>
      <c r="AL250" s="159" t="str">
        <f>IFERROR(VLOOKUP(Table1[[#This Row],[RespondentID]],'All Data'!$A251:$CN823,87,FALSE),"unknown")</f>
        <v xml:space="preserve">English </v>
      </c>
      <c r="AM250" s="159" t="str">
        <f>IFERROR(VLOOKUP(Table1[[#This Row],[RespondentID]],'All Data'!$A251:$CN823,88,FALSE),"unknown")</f>
        <v>$75,000 to $125,000</v>
      </c>
      <c r="AN250" s="159" t="str">
        <f>IFERROR(VLOOKUP(Table1[[#This Row],[RespondentID]],'All Data'!$A251:$CN823,89,FALSE),"unknown")</f>
        <v>Technical school</v>
      </c>
      <c r="AO250" s="159" t="str">
        <f>IFERROR(VLOOKUP(Table1[[#This Row],[RespondentID]],'All Data'!$A251:$CN823,90,FALSE),"unknown")</f>
        <v>Employed for wages</v>
      </c>
      <c r="AP250" s="159" t="str">
        <f>IFERROR(VLOOKUP(Table1[[#This Row],[RespondentID]],'All Data'!$A251:$CN823,91,FALSE),"unknown")</f>
        <v>Yes</v>
      </c>
      <c r="AQ250" s="159" t="str">
        <f>IFERROR(VLOOKUP(Table1[[#This Row],[RespondentID]],'All Data'!$A251:$CN823,92,FALSE),"unknown")</f>
        <v>Yes</v>
      </c>
    </row>
    <row r="251" spans="1:43" ht="16" x14ac:dyDescent="0.45">
      <c r="A251" s="6">
        <v>7045784181</v>
      </c>
      <c r="B251" s="6" t="s">
        <v>31</v>
      </c>
      <c r="C251" s="6"/>
      <c r="D251" s="6" t="s">
        <v>33</v>
      </c>
      <c r="E251" s="6"/>
      <c r="F251" s="6"/>
      <c r="G251" s="6"/>
      <c r="H251" s="6" t="s">
        <v>37</v>
      </c>
      <c r="I251" s="6"/>
      <c r="J251" s="6"/>
      <c r="K251" s="6"/>
      <c r="L251" s="10"/>
      <c r="M251" s="10">
        <f t="shared" ref="M251" si="1279">COUNTA(B251:L251)</f>
        <v>3</v>
      </c>
      <c r="N251" s="10">
        <f t="shared" ref="N251" si="1280">3/M251</f>
        <v>1</v>
      </c>
      <c r="O251" s="10"/>
      <c r="P251" s="10">
        <f t="shared" si="991"/>
        <v>1</v>
      </c>
      <c r="Q251" s="10">
        <f t="shared" si="992"/>
        <v>0</v>
      </c>
      <c r="R251" s="10">
        <f t="shared" si="993"/>
        <v>1</v>
      </c>
      <c r="S251" s="10">
        <f t="shared" si="994"/>
        <v>0</v>
      </c>
      <c r="T251" s="10">
        <f t="shared" si="995"/>
        <v>0</v>
      </c>
      <c r="U251" s="10">
        <f t="shared" si="996"/>
        <v>0</v>
      </c>
      <c r="V251" s="34">
        <f t="shared" si="997"/>
        <v>1</v>
      </c>
      <c r="W251" s="10">
        <f t="shared" si="998"/>
        <v>0</v>
      </c>
      <c r="X251" s="10">
        <f t="shared" si="999"/>
        <v>0</v>
      </c>
      <c r="Y251" s="10">
        <f t="shared" si="1000"/>
        <v>0</v>
      </c>
      <c r="Z251" s="10"/>
      <c r="AA251" s="10"/>
      <c r="AB251" s="10">
        <f t="shared" ref="AB251" si="1281">SUM(P251:Z251)</f>
        <v>3</v>
      </c>
      <c r="AC251" s="10">
        <f t="shared" ref="AC251" si="1282">M251</f>
        <v>3</v>
      </c>
      <c r="AD251" s="10" t="str">
        <f t="shared" ref="AD251" si="1283">IF(AB251=AC251,"Correct",IF(AB251=3,"Correct","Wrong"))</f>
        <v>Correct</v>
      </c>
      <c r="AE251" s="10"/>
      <c r="AF251" s="159" t="str">
        <f>IFERROR(VLOOKUP(Table1[[#This Row],[RespondentID]],'All Data'!$A252:$CN824,81,FALSE),"unknown")</f>
        <v>Female</v>
      </c>
      <c r="AG251" s="159">
        <f>IFERROR(VLOOKUP(Table1[[#This Row],[RespondentID]],'All Data'!$A252:$CN824,82,FALSE),"unknown")</f>
        <v>60</v>
      </c>
      <c r="AH251" s="159" t="str">
        <f>IFERROR(VLOOKUP(Table1[[#This Row],[RespondentID]],'All Data'!$A252:$CN824,83,FALSE),"unknown")</f>
        <v>Suffolk</v>
      </c>
      <c r="AI251" s="159" t="str">
        <f>IFERROR(VLOOKUP(Table1[[#This Row],[RespondentID]],'All Data'!$A252:$CN824,84,FALSE),"unknown")</f>
        <v>Bay Shore, 11706</v>
      </c>
      <c r="AJ251" s="159">
        <f>IFERROR(VLOOKUP(Table1[[#This Row],[RespondentID]],'All Data'!$A252:$CN824,85,FALSE),"unknown")</f>
        <v>0</v>
      </c>
      <c r="AK251" s="159">
        <f>IFERROR(VLOOKUP(Table1[[#This Row],[RespondentID]],'All Data'!$A252:$CN824,86,FALSE),"unknown")</f>
        <v>0</v>
      </c>
      <c r="AL251" s="159" t="str">
        <f>IFERROR(VLOOKUP(Table1[[#This Row],[RespondentID]],'All Data'!$A252:$CN824,87,FALSE),"unknown")</f>
        <v xml:space="preserve">English Spanish </v>
      </c>
      <c r="AM251" s="159" t="str">
        <f>IFERROR(VLOOKUP(Table1[[#This Row],[RespondentID]],'All Data'!$A252:$CN824,88,FALSE),"unknown")</f>
        <v>$75,000 to $125,000</v>
      </c>
      <c r="AN251" s="159" t="str">
        <f>IFERROR(VLOOKUP(Table1[[#This Row],[RespondentID]],'All Data'!$A252:$CN824,89,FALSE),"unknown")</f>
        <v>High school graduate</v>
      </c>
      <c r="AO251" s="159" t="str">
        <f>IFERROR(VLOOKUP(Table1[[#This Row],[RespondentID]],'All Data'!$A252:$CN824,90,FALSE),"unknown")</f>
        <v>Retired</v>
      </c>
      <c r="AP251" s="159" t="str">
        <f>IFERROR(VLOOKUP(Table1[[#This Row],[RespondentID]],'All Data'!$A252:$CN824,91,FALSE),"unknown")</f>
        <v>Yes</v>
      </c>
      <c r="AQ251" s="159" t="str">
        <f>IFERROR(VLOOKUP(Table1[[#This Row],[RespondentID]],'All Data'!$A252:$CN824,92,FALSE),"unknown")</f>
        <v>No</v>
      </c>
    </row>
    <row r="252" spans="1:43" ht="16" x14ac:dyDescent="0.45">
      <c r="A252" s="6">
        <v>7045783975</v>
      </c>
      <c r="B252" s="6"/>
      <c r="C252" s="6"/>
      <c r="D252" s="6"/>
      <c r="E252" s="6"/>
      <c r="F252" s="6"/>
      <c r="G252" s="6" t="s">
        <v>36</v>
      </c>
      <c r="H252" s="6"/>
      <c r="I252" s="6"/>
      <c r="J252" s="6"/>
      <c r="K252" s="6"/>
      <c r="L252" s="9"/>
      <c r="M252" s="9">
        <f t="shared" ref="M252" si="1284">COUNTA(B252:L252)</f>
        <v>1</v>
      </c>
      <c r="N252" s="9">
        <f t="shared" ref="N252" si="1285">3/M252</f>
        <v>3</v>
      </c>
      <c r="O252" s="9"/>
      <c r="P252" s="9">
        <f t="shared" si="991"/>
        <v>0</v>
      </c>
      <c r="Q252" s="9">
        <f t="shared" si="992"/>
        <v>0</v>
      </c>
      <c r="R252" s="9">
        <f t="shared" si="993"/>
        <v>0</v>
      </c>
      <c r="S252" s="9">
        <f t="shared" si="994"/>
        <v>0</v>
      </c>
      <c r="T252" s="9">
        <f t="shared" si="995"/>
        <v>0</v>
      </c>
      <c r="U252" s="9">
        <f t="shared" si="996"/>
        <v>1</v>
      </c>
      <c r="V252" s="34">
        <f t="shared" si="997"/>
        <v>0</v>
      </c>
      <c r="W252" s="9">
        <f t="shared" si="998"/>
        <v>0</v>
      </c>
      <c r="X252" s="9">
        <f t="shared" si="999"/>
        <v>0</v>
      </c>
      <c r="Y252" s="9">
        <f t="shared" si="1000"/>
        <v>0</v>
      </c>
      <c r="Z252" s="9"/>
      <c r="AA252" s="9"/>
      <c r="AB252" s="9">
        <f t="shared" ref="AB252" si="1286">SUM(P252:Z252)</f>
        <v>1</v>
      </c>
      <c r="AC252" s="9">
        <f t="shared" ref="AC252" si="1287">M252</f>
        <v>1</v>
      </c>
      <c r="AD252" s="9" t="str">
        <f t="shared" ref="AD252" si="1288">IF(AB252=AC252,"Correct",IF(AB252=3,"Correct","Wrong"))</f>
        <v>Correct</v>
      </c>
      <c r="AE252" s="9"/>
      <c r="AF252" s="159" t="str">
        <f>IFERROR(VLOOKUP(Table1[[#This Row],[RespondentID]],'All Data'!$A253:$CN825,81,FALSE),"unknown")</f>
        <v>Male</v>
      </c>
      <c r="AG252" s="159">
        <f>IFERROR(VLOOKUP(Table1[[#This Row],[RespondentID]],'All Data'!$A253:$CN825,82,FALSE),"unknown")</f>
        <v>78</v>
      </c>
      <c r="AH252" s="159" t="str">
        <f>IFERROR(VLOOKUP(Table1[[#This Row],[RespondentID]],'All Data'!$A253:$CN825,83,FALSE),"unknown")</f>
        <v>Suffolk</v>
      </c>
      <c r="AI252" s="159" t="str">
        <f>IFERROR(VLOOKUP(Table1[[#This Row],[RespondentID]],'All Data'!$A253:$CN825,84,FALSE),"unknown")</f>
        <v>West Islip, 11795</v>
      </c>
      <c r="AJ252" s="159" t="str">
        <f>IFERROR(VLOOKUP(Table1[[#This Row],[RespondentID]],'All Data'!$A253:$CN825,85,FALSE),"unknown")</f>
        <v>White/Caucasian</v>
      </c>
      <c r="AK252" s="159" t="str">
        <f>IFERROR(VLOOKUP(Table1[[#This Row],[RespondentID]],'All Data'!$A253:$CN825,86,FALSE),"unknown")</f>
        <v>Yes</v>
      </c>
      <c r="AL252" s="159" t="str">
        <f>IFERROR(VLOOKUP(Table1[[#This Row],[RespondentID]],'All Data'!$A253:$CN825,87,FALSE),"unknown")</f>
        <v xml:space="preserve">English </v>
      </c>
      <c r="AM252" s="159" t="str">
        <f>IFERROR(VLOOKUP(Table1[[#This Row],[RespondentID]],'All Data'!$A253:$CN825,88,FALSE),"unknown")</f>
        <v>Over $125,000</v>
      </c>
      <c r="AN252" s="159" t="str">
        <f>IFERROR(VLOOKUP(Table1[[#This Row],[RespondentID]],'All Data'!$A253:$CN825,89,FALSE),"unknown")</f>
        <v>Graduate school</v>
      </c>
      <c r="AO252" s="159" t="str">
        <f>IFERROR(VLOOKUP(Table1[[#This Row],[RespondentID]],'All Data'!$A253:$CN825,90,FALSE),"unknown")</f>
        <v>Retired</v>
      </c>
      <c r="AP252" s="159" t="str">
        <f>IFERROR(VLOOKUP(Table1[[#This Row],[RespondentID]],'All Data'!$A253:$CN825,91,FALSE),"unknown")</f>
        <v>Yes</v>
      </c>
      <c r="AQ252" s="159" t="str">
        <f>IFERROR(VLOOKUP(Table1[[#This Row],[RespondentID]],'All Data'!$A253:$CN825,92,FALSE),"unknown")</f>
        <v>Yes</v>
      </c>
    </row>
    <row r="253" spans="1:43" ht="16" x14ac:dyDescent="0.45">
      <c r="A253" s="6">
        <v>7045783563</v>
      </c>
      <c r="B253" s="6"/>
      <c r="C253" s="6"/>
      <c r="D253" s="6"/>
      <c r="E253" s="6"/>
      <c r="F253" s="6"/>
      <c r="G253" s="6"/>
      <c r="H253" s="6" t="s">
        <v>37</v>
      </c>
      <c r="I253" s="6"/>
      <c r="J253" s="6"/>
      <c r="K253" s="6"/>
      <c r="L253" s="10"/>
      <c r="M253" s="10">
        <f t="shared" ref="M253" si="1289">COUNTA(B253:L253)</f>
        <v>1</v>
      </c>
      <c r="N253" s="10">
        <f t="shared" ref="N253" si="1290">3/M253</f>
        <v>3</v>
      </c>
      <c r="O253" s="10"/>
      <c r="P253" s="10">
        <f t="shared" si="991"/>
        <v>0</v>
      </c>
      <c r="Q253" s="10">
        <f t="shared" si="992"/>
        <v>0</v>
      </c>
      <c r="R253" s="10">
        <f t="shared" si="993"/>
        <v>0</v>
      </c>
      <c r="S253" s="10">
        <f t="shared" si="994"/>
        <v>0</v>
      </c>
      <c r="T253" s="10">
        <f t="shared" si="995"/>
        <v>0</v>
      </c>
      <c r="U253" s="10">
        <f t="shared" si="996"/>
        <v>0</v>
      </c>
      <c r="V253" s="34">
        <f t="shared" si="997"/>
        <v>1</v>
      </c>
      <c r="W253" s="10">
        <f t="shared" si="998"/>
        <v>0</v>
      </c>
      <c r="X253" s="10">
        <f t="shared" si="999"/>
        <v>0</v>
      </c>
      <c r="Y253" s="10">
        <f t="shared" si="1000"/>
        <v>0</v>
      </c>
      <c r="Z253" s="10"/>
      <c r="AA253" s="10"/>
      <c r="AB253" s="10">
        <f t="shared" ref="AB253" si="1291">SUM(P253:Z253)</f>
        <v>1</v>
      </c>
      <c r="AC253" s="10">
        <f t="shared" ref="AC253" si="1292">M253</f>
        <v>1</v>
      </c>
      <c r="AD253" s="10" t="str">
        <f t="shared" ref="AD253" si="1293">IF(AB253=AC253,"Correct",IF(AB253=3,"Correct","Wrong"))</f>
        <v>Correct</v>
      </c>
      <c r="AE253" s="10"/>
      <c r="AF253" s="159" t="str">
        <f>IFERROR(VLOOKUP(Table1[[#This Row],[RespondentID]],'All Data'!$A254:$CN826,81,FALSE),"unknown")</f>
        <v>Female</v>
      </c>
      <c r="AG253" s="159">
        <f>IFERROR(VLOOKUP(Table1[[#This Row],[RespondentID]],'All Data'!$A254:$CN826,82,FALSE),"unknown")</f>
        <v>78</v>
      </c>
      <c r="AH253" s="159" t="str">
        <f>IFERROR(VLOOKUP(Table1[[#This Row],[RespondentID]],'All Data'!$A254:$CN826,83,FALSE),"unknown")</f>
        <v>Suffolk</v>
      </c>
      <c r="AI253" s="159" t="str">
        <f>IFERROR(VLOOKUP(Table1[[#This Row],[RespondentID]],'All Data'!$A254:$CN826,84,FALSE),"unknown")</f>
        <v>West Islip, 11795</v>
      </c>
      <c r="AJ253" s="159" t="str">
        <f>IFERROR(VLOOKUP(Table1[[#This Row],[RespondentID]],'All Data'!$A254:$CN826,85,FALSE),"unknown")</f>
        <v>White/Caucasian</v>
      </c>
      <c r="AK253" s="159" t="str">
        <f>IFERROR(VLOOKUP(Table1[[#This Row],[RespondentID]],'All Data'!$A254:$CN826,86,FALSE),"unknown")</f>
        <v>No</v>
      </c>
      <c r="AL253" s="159" t="str">
        <f>IFERROR(VLOOKUP(Table1[[#This Row],[RespondentID]],'All Data'!$A254:$CN826,87,FALSE),"unknown")</f>
        <v xml:space="preserve">English Spanish </v>
      </c>
      <c r="AM253" s="159">
        <f>IFERROR(VLOOKUP(Table1[[#This Row],[RespondentID]],'All Data'!$A254:$CN826,88,FALSE),"unknown")</f>
        <v>0</v>
      </c>
      <c r="AN253" s="159" t="str">
        <f>IFERROR(VLOOKUP(Table1[[#This Row],[RespondentID]],'All Data'!$A254:$CN826,89,FALSE),"unknown")</f>
        <v>Graduate school</v>
      </c>
      <c r="AO253" s="159" t="str">
        <f>IFERROR(VLOOKUP(Table1[[#This Row],[RespondentID]],'All Data'!$A254:$CN826,90,FALSE),"unknown")</f>
        <v>Retired</v>
      </c>
      <c r="AP253" s="159" t="str">
        <f>IFERROR(VLOOKUP(Table1[[#This Row],[RespondentID]],'All Data'!$A254:$CN826,91,FALSE),"unknown")</f>
        <v>Yes</v>
      </c>
      <c r="AQ253" s="159" t="str">
        <f>IFERROR(VLOOKUP(Table1[[#This Row],[RespondentID]],'All Data'!$A254:$CN826,92,FALSE),"unknown")</f>
        <v>No</v>
      </c>
    </row>
    <row r="254" spans="1:43" ht="16" x14ac:dyDescent="0.45">
      <c r="A254" s="6">
        <v>7045783316</v>
      </c>
      <c r="B254" s="6"/>
      <c r="C254" s="6"/>
      <c r="D254" s="6" t="s">
        <v>33</v>
      </c>
      <c r="E254" s="6"/>
      <c r="F254" s="6"/>
      <c r="G254" s="6"/>
      <c r="H254" s="6" t="s">
        <v>37</v>
      </c>
      <c r="I254" s="6" t="s">
        <v>38</v>
      </c>
      <c r="J254" s="6"/>
      <c r="K254" s="6"/>
      <c r="L254" s="9"/>
      <c r="M254" s="9">
        <f t="shared" ref="M254" si="1294">COUNTA(B254:L254)</f>
        <v>3</v>
      </c>
      <c r="N254" s="9">
        <f t="shared" ref="N254" si="1295">3/M254</f>
        <v>1</v>
      </c>
      <c r="O254" s="9"/>
      <c r="P254" s="9">
        <f t="shared" si="991"/>
        <v>0</v>
      </c>
      <c r="Q254" s="9">
        <f t="shared" si="992"/>
        <v>0</v>
      </c>
      <c r="R254" s="9">
        <f t="shared" si="993"/>
        <v>1</v>
      </c>
      <c r="S254" s="9">
        <f t="shared" si="994"/>
        <v>0</v>
      </c>
      <c r="T254" s="9">
        <f t="shared" si="995"/>
        <v>0</v>
      </c>
      <c r="U254" s="9">
        <f t="shared" si="996"/>
        <v>0</v>
      </c>
      <c r="V254" s="34">
        <f t="shared" si="997"/>
        <v>1</v>
      </c>
      <c r="W254" s="9">
        <f t="shared" si="998"/>
        <v>1</v>
      </c>
      <c r="X254" s="9">
        <f t="shared" si="999"/>
        <v>0</v>
      </c>
      <c r="Y254" s="9">
        <f t="shared" si="1000"/>
        <v>0</v>
      </c>
      <c r="Z254" s="9"/>
      <c r="AA254" s="9"/>
      <c r="AB254" s="9">
        <f t="shared" ref="AB254" si="1296">SUM(P254:Z254)</f>
        <v>3</v>
      </c>
      <c r="AC254" s="9">
        <f t="shared" ref="AC254" si="1297">M254</f>
        <v>3</v>
      </c>
      <c r="AD254" s="9" t="str">
        <f t="shared" ref="AD254" si="1298">IF(AB254=AC254,"Correct",IF(AB254=3,"Correct","Wrong"))</f>
        <v>Correct</v>
      </c>
      <c r="AE254" s="9"/>
      <c r="AF254" s="159" t="str">
        <f>IFERROR(VLOOKUP(Table1[[#This Row],[RespondentID]],'All Data'!$A255:$CN827,81,FALSE),"unknown")</f>
        <v>Female</v>
      </c>
      <c r="AG254" s="159">
        <f>IFERROR(VLOOKUP(Table1[[#This Row],[RespondentID]],'All Data'!$A255:$CN827,82,FALSE),"unknown")</f>
        <v>73</v>
      </c>
      <c r="AH254" s="159" t="str">
        <f>IFERROR(VLOOKUP(Table1[[#This Row],[RespondentID]],'All Data'!$A255:$CN827,83,FALSE),"unknown")</f>
        <v>Suffolk</v>
      </c>
      <c r="AI254" s="159" t="str">
        <f>IFERROR(VLOOKUP(Table1[[#This Row],[RespondentID]],'All Data'!$A255:$CN827,84,FALSE),"unknown")</f>
        <v>Selden, 11784</v>
      </c>
      <c r="AJ254" s="159" t="str">
        <f>IFERROR(VLOOKUP(Table1[[#This Row],[RespondentID]],'All Data'!$A255:$CN827,85,FALSE),"unknown")</f>
        <v>White/Caucasian</v>
      </c>
      <c r="AK254" s="159" t="str">
        <f>IFERROR(VLOOKUP(Table1[[#This Row],[RespondentID]],'All Data'!$A255:$CN827,86,FALSE),"unknown")</f>
        <v>No</v>
      </c>
      <c r="AL254" s="159" t="str">
        <f>IFERROR(VLOOKUP(Table1[[#This Row],[RespondentID]],'All Data'!$A255:$CN827,87,FALSE),"unknown")</f>
        <v xml:space="preserve">English </v>
      </c>
      <c r="AM254" s="159">
        <f>IFERROR(VLOOKUP(Table1[[#This Row],[RespondentID]],'All Data'!$A255:$CN827,88,FALSE),"unknown")</f>
        <v>0</v>
      </c>
      <c r="AN254" s="159" t="str">
        <f>IFERROR(VLOOKUP(Table1[[#This Row],[RespondentID]],'All Data'!$A255:$CN827,89,FALSE),"unknown")</f>
        <v>College graduate</v>
      </c>
      <c r="AO254" s="159" t="str">
        <f>IFERROR(VLOOKUP(Table1[[#This Row],[RespondentID]],'All Data'!$A255:$CN827,90,FALSE),"unknown")</f>
        <v>Retired</v>
      </c>
      <c r="AP254" s="159" t="str">
        <f>IFERROR(VLOOKUP(Table1[[#This Row],[RespondentID]],'All Data'!$A255:$CN827,91,FALSE),"unknown")</f>
        <v>Yes</v>
      </c>
      <c r="AQ254" s="159" t="str">
        <f>IFERROR(VLOOKUP(Table1[[#This Row],[RespondentID]],'All Data'!$A255:$CN827,92,FALSE),"unknown")</f>
        <v>Yes</v>
      </c>
    </row>
    <row r="255" spans="1:43" ht="16" x14ac:dyDescent="0.45">
      <c r="A255" s="6">
        <v>7045782626</v>
      </c>
      <c r="B255" s="6"/>
      <c r="C255" s="6"/>
      <c r="D255" s="6"/>
      <c r="E255" s="6"/>
      <c r="F255" s="6"/>
      <c r="G255" s="6"/>
      <c r="H255" s="6" t="s">
        <v>37</v>
      </c>
      <c r="I255" s="6" t="s">
        <v>38</v>
      </c>
      <c r="J255" s="6" t="s">
        <v>39</v>
      </c>
      <c r="K255" s="6"/>
      <c r="L255" s="10"/>
      <c r="M255" s="10">
        <f t="shared" ref="M255" si="1299">COUNTA(B255:L255)</f>
        <v>3</v>
      </c>
      <c r="N255" s="10">
        <f t="shared" ref="N255" si="1300">3/M255</f>
        <v>1</v>
      </c>
      <c r="O255" s="10"/>
      <c r="P255" s="10">
        <f t="shared" si="991"/>
        <v>0</v>
      </c>
      <c r="Q255" s="10">
        <f t="shared" si="992"/>
        <v>0</v>
      </c>
      <c r="R255" s="10">
        <f t="shared" si="993"/>
        <v>0</v>
      </c>
      <c r="S255" s="10">
        <f t="shared" si="994"/>
        <v>0</v>
      </c>
      <c r="T255" s="10">
        <f t="shared" si="995"/>
        <v>0</v>
      </c>
      <c r="U255" s="10">
        <f t="shared" si="996"/>
        <v>0</v>
      </c>
      <c r="V255" s="34">
        <f t="shared" si="997"/>
        <v>1</v>
      </c>
      <c r="W255" s="10">
        <f t="shared" si="998"/>
        <v>1</v>
      </c>
      <c r="X255" s="10">
        <f t="shared" si="999"/>
        <v>1</v>
      </c>
      <c r="Y255" s="10">
        <f t="shared" si="1000"/>
        <v>0</v>
      </c>
      <c r="Z255" s="10"/>
      <c r="AA255" s="10"/>
      <c r="AB255" s="10">
        <f t="shared" ref="AB255" si="1301">SUM(P255:Z255)</f>
        <v>3</v>
      </c>
      <c r="AC255" s="10">
        <f t="shared" ref="AC255" si="1302">M255</f>
        <v>3</v>
      </c>
      <c r="AD255" s="10" t="str">
        <f t="shared" ref="AD255" si="1303">IF(AB255=AC255,"Correct",IF(AB255=3,"Correct","Wrong"))</f>
        <v>Correct</v>
      </c>
      <c r="AE255" s="10"/>
      <c r="AF255" s="159" t="str">
        <f>IFERROR(VLOOKUP(Table1[[#This Row],[RespondentID]],'All Data'!$A256:$CN828,81,FALSE),"unknown")</f>
        <v>Male</v>
      </c>
      <c r="AG255" s="159">
        <f>IFERROR(VLOOKUP(Table1[[#This Row],[RespondentID]],'All Data'!$A256:$CN828,82,FALSE),"unknown")</f>
        <v>65</v>
      </c>
      <c r="AH255" s="159" t="str">
        <f>IFERROR(VLOOKUP(Table1[[#This Row],[RespondentID]],'All Data'!$A256:$CN828,83,FALSE),"unknown")</f>
        <v>Suffolk</v>
      </c>
      <c r="AI255" s="159" t="str">
        <f>IFERROR(VLOOKUP(Table1[[#This Row],[RespondentID]],'All Data'!$A256:$CN828,84,FALSE),"unknown")</f>
        <v>Deer Park, 11729</v>
      </c>
      <c r="AJ255" s="159" t="str">
        <f>IFERROR(VLOOKUP(Table1[[#This Row],[RespondentID]],'All Data'!$A256:$CN828,85,FALSE),"unknown")</f>
        <v>White/Caucasian</v>
      </c>
      <c r="AK255" s="159" t="str">
        <f>IFERROR(VLOOKUP(Table1[[#This Row],[RespondentID]],'All Data'!$A256:$CN828,86,FALSE),"unknown")</f>
        <v>No</v>
      </c>
      <c r="AL255" s="159" t="str">
        <f>IFERROR(VLOOKUP(Table1[[#This Row],[RespondentID]],'All Data'!$A256:$CN828,87,FALSE),"unknown")</f>
        <v xml:space="preserve">English </v>
      </c>
      <c r="AM255" s="159">
        <f>IFERROR(VLOOKUP(Table1[[#This Row],[RespondentID]],'All Data'!$A256:$CN828,88,FALSE),"unknown")</f>
        <v>0</v>
      </c>
      <c r="AN255" s="159" t="str">
        <f>IFERROR(VLOOKUP(Table1[[#This Row],[RespondentID]],'All Data'!$A256:$CN828,89,FALSE),"unknown")</f>
        <v>Doctorate</v>
      </c>
      <c r="AO255" s="159" t="str">
        <f>IFERROR(VLOOKUP(Table1[[#This Row],[RespondentID]],'All Data'!$A256:$CN828,90,FALSE),"unknown")</f>
        <v>Retired</v>
      </c>
      <c r="AP255" s="159" t="str">
        <f>IFERROR(VLOOKUP(Table1[[#This Row],[RespondentID]],'All Data'!$A256:$CN828,91,FALSE),"unknown")</f>
        <v>Yes</v>
      </c>
      <c r="AQ255" s="159" t="str">
        <f>IFERROR(VLOOKUP(Table1[[#This Row],[RespondentID]],'All Data'!$A256:$CN828,92,FALSE),"unknown")</f>
        <v>Yes</v>
      </c>
    </row>
    <row r="256" spans="1:43" ht="16" x14ac:dyDescent="0.45">
      <c r="A256" s="6">
        <v>7045782234</v>
      </c>
      <c r="B256" s="6"/>
      <c r="C256" s="6"/>
      <c r="D256" s="6"/>
      <c r="E256" s="6"/>
      <c r="F256" s="6"/>
      <c r="G256" s="6" t="s">
        <v>36</v>
      </c>
      <c r="H256" s="6"/>
      <c r="I256" s="6"/>
      <c r="J256" s="6"/>
      <c r="K256" s="6"/>
      <c r="L256" s="9"/>
      <c r="M256" s="9">
        <f t="shared" ref="M256" si="1304">COUNTA(B256:L256)</f>
        <v>1</v>
      </c>
      <c r="N256" s="9">
        <f t="shared" ref="N256" si="1305">3/M256</f>
        <v>3</v>
      </c>
      <c r="O256" s="9"/>
      <c r="P256" s="9">
        <f t="shared" si="991"/>
        <v>0</v>
      </c>
      <c r="Q256" s="9">
        <f t="shared" si="992"/>
        <v>0</v>
      </c>
      <c r="R256" s="9">
        <f t="shared" si="993"/>
        <v>0</v>
      </c>
      <c r="S256" s="9">
        <f t="shared" si="994"/>
        <v>0</v>
      </c>
      <c r="T256" s="9">
        <f t="shared" si="995"/>
        <v>0</v>
      </c>
      <c r="U256" s="9">
        <f t="shared" si="996"/>
        <v>1</v>
      </c>
      <c r="V256" s="34">
        <f t="shared" si="997"/>
        <v>0</v>
      </c>
      <c r="W256" s="9">
        <f t="shared" si="998"/>
        <v>0</v>
      </c>
      <c r="X256" s="9">
        <f t="shared" si="999"/>
        <v>0</v>
      </c>
      <c r="Y256" s="9">
        <f t="shared" si="1000"/>
        <v>0</v>
      </c>
      <c r="Z256" s="9"/>
      <c r="AA256" s="9"/>
      <c r="AB256" s="9">
        <f t="shared" ref="AB256" si="1306">SUM(P256:Z256)</f>
        <v>1</v>
      </c>
      <c r="AC256" s="9">
        <f t="shared" ref="AC256" si="1307">M256</f>
        <v>1</v>
      </c>
      <c r="AD256" s="9" t="str">
        <f t="shared" ref="AD256" si="1308">IF(AB256=AC256,"Correct",IF(AB256=3,"Correct","Wrong"))</f>
        <v>Correct</v>
      </c>
      <c r="AE256" s="9"/>
      <c r="AF256" s="159" t="str">
        <f>IFERROR(VLOOKUP(Table1[[#This Row],[RespondentID]],'All Data'!$A257:$CN829,81,FALSE),"unknown")</f>
        <v>Female</v>
      </c>
      <c r="AG256" s="159">
        <f>IFERROR(VLOOKUP(Table1[[#This Row],[RespondentID]],'All Data'!$A257:$CN829,82,FALSE),"unknown")</f>
        <v>57</v>
      </c>
      <c r="AH256" s="159" t="str">
        <f>IFERROR(VLOOKUP(Table1[[#This Row],[RespondentID]],'All Data'!$A257:$CN829,83,FALSE),"unknown")</f>
        <v>Suffolk</v>
      </c>
      <c r="AI256" s="159" t="str">
        <f>IFERROR(VLOOKUP(Table1[[#This Row],[RespondentID]],'All Data'!$A257:$CN829,84,FALSE),"unknown")</f>
        <v>Babylon, 11702</v>
      </c>
      <c r="AJ256" s="159" t="str">
        <f>IFERROR(VLOOKUP(Table1[[#This Row],[RespondentID]],'All Data'!$A257:$CN829,85,FALSE),"unknown")</f>
        <v>White/Caucasian</v>
      </c>
      <c r="AK256" s="159">
        <f>IFERROR(VLOOKUP(Table1[[#This Row],[RespondentID]],'All Data'!$A257:$CN829,86,FALSE),"unknown")</f>
        <v>0</v>
      </c>
      <c r="AL256" s="159" t="str">
        <f>IFERROR(VLOOKUP(Table1[[#This Row],[RespondentID]],'All Data'!$A257:$CN829,87,FALSE),"unknown")</f>
        <v xml:space="preserve">English </v>
      </c>
      <c r="AM256" s="159" t="str">
        <f>IFERROR(VLOOKUP(Table1[[#This Row],[RespondentID]],'All Data'!$A257:$CN829,88,FALSE),"unknown")</f>
        <v>Over $125,000</v>
      </c>
      <c r="AN256" s="159" t="str">
        <f>IFERROR(VLOOKUP(Table1[[#This Row],[RespondentID]],'All Data'!$A257:$CN829,89,FALSE),"unknown")</f>
        <v>Graduate school</v>
      </c>
      <c r="AO256" s="159" t="str">
        <f>IFERROR(VLOOKUP(Table1[[#This Row],[RespondentID]],'All Data'!$A257:$CN829,90,FALSE),"unknown")</f>
        <v>Employed for wages</v>
      </c>
      <c r="AP256" s="159" t="str">
        <f>IFERROR(VLOOKUP(Table1[[#This Row],[RespondentID]],'All Data'!$A257:$CN829,91,FALSE),"unknown")</f>
        <v>Yes</v>
      </c>
      <c r="AQ256" s="159" t="str">
        <f>IFERROR(VLOOKUP(Table1[[#This Row],[RespondentID]],'All Data'!$A257:$CN829,92,FALSE),"unknown")</f>
        <v>Yes</v>
      </c>
    </row>
    <row r="257" spans="1:43" ht="16" x14ac:dyDescent="0.45">
      <c r="A257" s="6">
        <v>7045781500</v>
      </c>
      <c r="B257" s="6"/>
      <c r="C257" s="6"/>
      <c r="D257" s="6"/>
      <c r="E257" s="6"/>
      <c r="F257" s="6"/>
      <c r="G257" s="6"/>
      <c r="H257" s="6"/>
      <c r="I257" s="6"/>
      <c r="J257" s="6"/>
      <c r="K257" s="6"/>
      <c r="L257" s="10"/>
      <c r="M257" s="10">
        <f t="shared" ref="M257" si="1309">COUNTA(B257:L257)</f>
        <v>0</v>
      </c>
      <c r="N257" s="10" t="e">
        <f t="shared" ref="N257" si="1310">3/M257</f>
        <v>#DIV/0!</v>
      </c>
      <c r="O257" s="10"/>
      <c r="P257" s="10">
        <f t="shared" si="991"/>
        <v>0</v>
      </c>
      <c r="Q257" s="10">
        <f t="shared" si="992"/>
        <v>0</v>
      </c>
      <c r="R257" s="10">
        <f t="shared" si="993"/>
        <v>0</v>
      </c>
      <c r="S257" s="10">
        <f t="shared" si="994"/>
        <v>0</v>
      </c>
      <c r="T257" s="10">
        <f t="shared" si="995"/>
        <v>0</v>
      </c>
      <c r="U257" s="10">
        <f t="shared" si="996"/>
        <v>0</v>
      </c>
      <c r="V257" s="34">
        <f t="shared" si="997"/>
        <v>0</v>
      </c>
      <c r="W257" s="10">
        <f t="shared" si="998"/>
        <v>0</v>
      </c>
      <c r="X257" s="10">
        <f t="shared" si="999"/>
        <v>0</v>
      </c>
      <c r="Y257" s="10">
        <f t="shared" si="1000"/>
        <v>0</v>
      </c>
      <c r="Z257" s="10"/>
      <c r="AA257" s="10"/>
      <c r="AB257" s="10">
        <f t="shared" ref="AB257" si="1311">SUM(P257:Z257)</f>
        <v>0</v>
      </c>
      <c r="AC257" s="10">
        <f t="shared" ref="AC257" si="1312">M257</f>
        <v>0</v>
      </c>
      <c r="AD257" s="10" t="str">
        <f t="shared" ref="AD257" si="1313">IF(AB257=AC257,"Correct",IF(AB257=3,"Correct","Wrong"))</f>
        <v>Correct</v>
      </c>
      <c r="AE257" s="10"/>
      <c r="AF257" s="159" t="str">
        <f>IFERROR(VLOOKUP(Table1[[#This Row],[RespondentID]],'All Data'!$A258:$CN830,81,FALSE),"unknown")</f>
        <v>Male</v>
      </c>
      <c r="AG257" s="159">
        <f>IFERROR(VLOOKUP(Table1[[#This Row],[RespondentID]],'All Data'!$A258:$CN830,82,FALSE),"unknown")</f>
        <v>67</v>
      </c>
      <c r="AH257" s="159" t="str">
        <f>IFERROR(VLOOKUP(Table1[[#This Row],[RespondentID]],'All Data'!$A258:$CN830,83,FALSE),"unknown")</f>
        <v>Suffolk</v>
      </c>
      <c r="AI257" s="159" t="str">
        <f>IFERROR(VLOOKUP(Table1[[#This Row],[RespondentID]],'All Data'!$A258:$CN830,84,FALSE),"unknown")</f>
        <v>Deer Park, 11729</v>
      </c>
      <c r="AJ257" s="159" t="str">
        <f>IFERROR(VLOOKUP(Table1[[#This Row],[RespondentID]],'All Data'!$A258:$CN830,85,FALSE),"unknown")</f>
        <v>White/Caucasian</v>
      </c>
      <c r="AK257" s="159" t="str">
        <f>IFERROR(VLOOKUP(Table1[[#This Row],[RespondentID]],'All Data'!$A258:$CN830,86,FALSE),"unknown")</f>
        <v>No</v>
      </c>
      <c r="AL257" s="159" t="str">
        <f>IFERROR(VLOOKUP(Table1[[#This Row],[RespondentID]],'All Data'!$A258:$CN830,87,FALSE),"unknown")</f>
        <v xml:space="preserve">English </v>
      </c>
      <c r="AM257" s="159">
        <f>IFERROR(VLOOKUP(Table1[[#This Row],[RespondentID]],'All Data'!$A258:$CN830,88,FALSE),"unknown")</f>
        <v>0</v>
      </c>
      <c r="AN257" s="159" t="str">
        <f>IFERROR(VLOOKUP(Table1[[#This Row],[RespondentID]],'All Data'!$A258:$CN830,89,FALSE),"unknown")</f>
        <v>Graduate school</v>
      </c>
      <c r="AO257" s="159" t="str">
        <f>IFERROR(VLOOKUP(Table1[[#This Row],[RespondentID]],'All Data'!$A258:$CN830,90,FALSE),"unknown")</f>
        <v>Retired</v>
      </c>
      <c r="AP257" s="159" t="str">
        <f>IFERROR(VLOOKUP(Table1[[#This Row],[RespondentID]],'All Data'!$A258:$CN830,91,FALSE),"unknown")</f>
        <v>Yes</v>
      </c>
      <c r="AQ257" s="159" t="str">
        <f>IFERROR(VLOOKUP(Table1[[#This Row],[RespondentID]],'All Data'!$A258:$CN830,92,FALSE),"unknown")</f>
        <v>Yes</v>
      </c>
    </row>
    <row r="258" spans="1:43" ht="16" x14ac:dyDescent="0.45">
      <c r="A258" s="6">
        <v>7045781034</v>
      </c>
      <c r="B258" s="6"/>
      <c r="C258" s="6"/>
      <c r="D258" s="6"/>
      <c r="E258" s="6"/>
      <c r="F258" s="6"/>
      <c r="G258" s="6" t="s">
        <v>36</v>
      </c>
      <c r="H258" s="6"/>
      <c r="I258" s="6"/>
      <c r="J258" s="6"/>
      <c r="K258" s="6"/>
      <c r="L258" s="9"/>
      <c r="M258" s="9">
        <f t="shared" ref="M258" si="1314">COUNTA(B258:L258)</f>
        <v>1</v>
      </c>
      <c r="N258" s="9">
        <f t="shared" ref="N258" si="1315">3/M258</f>
        <v>3</v>
      </c>
      <c r="O258" s="9"/>
      <c r="P258" s="9">
        <f t="shared" si="991"/>
        <v>0</v>
      </c>
      <c r="Q258" s="9">
        <f t="shared" si="992"/>
        <v>0</v>
      </c>
      <c r="R258" s="9">
        <f t="shared" si="993"/>
        <v>0</v>
      </c>
      <c r="S258" s="9">
        <f t="shared" si="994"/>
        <v>0</v>
      </c>
      <c r="T258" s="9">
        <f t="shared" si="995"/>
        <v>0</v>
      </c>
      <c r="U258" s="9">
        <f t="shared" si="996"/>
        <v>1</v>
      </c>
      <c r="V258" s="34">
        <f t="shared" si="997"/>
        <v>0</v>
      </c>
      <c r="W258" s="9">
        <f t="shared" si="998"/>
        <v>0</v>
      </c>
      <c r="X258" s="9">
        <f t="shared" si="999"/>
        <v>0</v>
      </c>
      <c r="Y258" s="9">
        <f t="shared" si="1000"/>
        <v>0</v>
      </c>
      <c r="Z258" s="9"/>
      <c r="AA258" s="9"/>
      <c r="AB258" s="9">
        <f t="shared" ref="AB258" si="1316">SUM(P258:Z258)</f>
        <v>1</v>
      </c>
      <c r="AC258" s="9">
        <f t="shared" ref="AC258" si="1317">M258</f>
        <v>1</v>
      </c>
      <c r="AD258" s="9" t="str">
        <f t="shared" ref="AD258" si="1318">IF(AB258=AC258,"Correct",IF(AB258=3,"Correct","Wrong"))</f>
        <v>Correct</v>
      </c>
      <c r="AE258" s="9"/>
      <c r="AF258" s="159" t="str">
        <f>IFERROR(VLOOKUP(Table1[[#This Row],[RespondentID]],'All Data'!$A259:$CN831,81,FALSE),"unknown")</f>
        <v>Male</v>
      </c>
      <c r="AG258" s="159">
        <f>IFERROR(VLOOKUP(Table1[[#This Row],[RespondentID]],'All Data'!$A259:$CN831,82,FALSE),"unknown")</f>
        <v>62</v>
      </c>
      <c r="AH258" s="159" t="str">
        <f>IFERROR(VLOOKUP(Table1[[#This Row],[RespondentID]],'All Data'!$A259:$CN831,83,FALSE),"unknown")</f>
        <v>Nassau</v>
      </c>
      <c r="AI258" s="159" t="str">
        <f>IFERROR(VLOOKUP(Table1[[#This Row],[RespondentID]],'All Data'!$A259:$CN831,84,FALSE),"unknown")</f>
        <v>Seaford, 11783</v>
      </c>
      <c r="AJ258" s="159" t="str">
        <f>IFERROR(VLOOKUP(Table1[[#This Row],[RespondentID]],'All Data'!$A259:$CN831,85,FALSE),"unknown")</f>
        <v>White/Caucasian</v>
      </c>
      <c r="AK258" s="159" t="str">
        <f>IFERROR(VLOOKUP(Table1[[#This Row],[RespondentID]],'All Data'!$A259:$CN831,86,FALSE),"unknown")</f>
        <v>No</v>
      </c>
      <c r="AL258" s="159" t="str">
        <f>IFERROR(VLOOKUP(Table1[[#This Row],[RespondentID]],'All Data'!$A259:$CN831,87,FALSE),"unknown")</f>
        <v xml:space="preserve">English </v>
      </c>
      <c r="AM258" s="159" t="str">
        <f>IFERROR(VLOOKUP(Table1[[#This Row],[RespondentID]],'All Data'!$A259:$CN831,88,FALSE),"unknown")</f>
        <v>$75,000 to $125,000</v>
      </c>
      <c r="AN258" s="159" t="str">
        <f>IFERROR(VLOOKUP(Table1[[#This Row],[RespondentID]],'All Data'!$A259:$CN831,89,FALSE),"unknown")</f>
        <v>High school graduate</v>
      </c>
      <c r="AO258" s="159" t="str">
        <f>IFERROR(VLOOKUP(Table1[[#This Row],[RespondentID]],'All Data'!$A259:$CN831,90,FALSE),"unknown")</f>
        <v>Retired</v>
      </c>
      <c r="AP258" s="159" t="str">
        <f>IFERROR(VLOOKUP(Table1[[#This Row],[RespondentID]],'All Data'!$A259:$CN831,91,FALSE),"unknown")</f>
        <v>Yes</v>
      </c>
      <c r="AQ258" s="159" t="str">
        <f>IFERROR(VLOOKUP(Table1[[#This Row],[RespondentID]],'All Data'!$A259:$CN831,92,FALSE),"unknown")</f>
        <v>Yes</v>
      </c>
    </row>
    <row r="259" spans="1:43" ht="16" x14ac:dyDescent="0.45">
      <c r="A259" s="6">
        <v>7045780595</v>
      </c>
      <c r="B259" s="6"/>
      <c r="C259" s="6"/>
      <c r="D259" s="6"/>
      <c r="E259" s="6"/>
      <c r="F259" s="6"/>
      <c r="G259" s="6" t="s">
        <v>36</v>
      </c>
      <c r="H259" s="6"/>
      <c r="I259" s="6"/>
      <c r="J259" s="6"/>
      <c r="K259" s="6" t="s">
        <v>40</v>
      </c>
      <c r="L259" s="10"/>
      <c r="M259" s="10">
        <f t="shared" ref="M259" si="1319">COUNTA(B259:L259)</f>
        <v>2</v>
      </c>
      <c r="N259" s="10">
        <f t="shared" ref="N259" si="1320">3/M259</f>
        <v>1.5</v>
      </c>
      <c r="O259" s="10"/>
      <c r="P259" s="10">
        <f t="shared" ref="P259:P322" si="1321">IF($M259&lt;3,IF($B259=$B$1,1,0),IF($B259=$B$1,$N259,0))</f>
        <v>0</v>
      </c>
      <c r="Q259" s="10">
        <f t="shared" ref="Q259:Q322" si="1322">IF($M259&lt;3,IF($C259=$C$1,1,0),IF($C259=$C$1,$N259,0))</f>
        <v>0</v>
      </c>
      <c r="R259" s="10">
        <f t="shared" ref="R259:R322" si="1323">IF($M259&lt;3,IF($D259=$D$1,1,0),IF($D259=$D$1,$N259,0))</f>
        <v>0</v>
      </c>
      <c r="S259" s="10">
        <f t="shared" ref="S259:S322" si="1324">IF($M259&lt;3,IF($E259=$E$1,1,0),IF($E259=$E$1,$N259,0))</f>
        <v>0</v>
      </c>
      <c r="T259" s="10">
        <f t="shared" ref="T259:T322" si="1325">IF($M259&lt;3,IF($F259=$F$1,1,0),IF($F259=$F$1,$N259,0))</f>
        <v>0</v>
      </c>
      <c r="U259" s="10">
        <f t="shared" ref="U259:U322" si="1326">IF($M259&lt;3,IF($G259=$G$1,1,0),IF($G259=$G$1,$N259,0))</f>
        <v>1</v>
      </c>
      <c r="V259" s="34">
        <f t="shared" ref="V259:V322" si="1327">IF($M259&lt;3,IF($H259=$H$1,1,0),IF($H259=$H$1,$N259,0))</f>
        <v>0</v>
      </c>
      <c r="W259" s="10">
        <f t="shared" ref="W259:W322" si="1328">IF($M259&lt;3,IF($I259=$I$1,1,0),IF($I259=$I$1,$N259,0))</f>
        <v>0</v>
      </c>
      <c r="X259" s="10">
        <f t="shared" ref="X259:X322" si="1329">IF($M259&lt;3,IF($J259=$J$1,1,0),IF($J259=$J$1,$N259,0))</f>
        <v>0</v>
      </c>
      <c r="Y259" s="10">
        <f t="shared" ref="Y259:Y322" si="1330">IF($M259&lt;3,IF($K259=$K$1,1,0),IF($K259=$K$1,$N259,0))</f>
        <v>1</v>
      </c>
      <c r="Z259" s="10"/>
      <c r="AA259" s="10"/>
      <c r="AB259" s="10">
        <f t="shared" ref="AB259" si="1331">SUM(P259:Z259)</f>
        <v>2</v>
      </c>
      <c r="AC259" s="10">
        <f t="shared" ref="AC259" si="1332">M259</f>
        <v>2</v>
      </c>
      <c r="AD259" s="10" t="str">
        <f t="shared" ref="AD259" si="1333">IF(AB259=AC259,"Correct",IF(AB259=3,"Correct","Wrong"))</f>
        <v>Correct</v>
      </c>
      <c r="AE259" s="10"/>
      <c r="AF259" s="159" t="str">
        <f>IFERROR(VLOOKUP(Table1[[#This Row],[RespondentID]],'All Data'!$A260:$CN832,81,FALSE),"unknown")</f>
        <v>Female</v>
      </c>
      <c r="AG259" s="159">
        <f>IFERROR(VLOOKUP(Table1[[#This Row],[RespondentID]],'All Data'!$A260:$CN832,82,FALSE),"unknown")</f>
        <v>80</v>
      </c>
      <c r="AH259" s="159" t="str">
        <f>IFERROR(VLOOKUP(Table1[[#This Row],[RespondentID]],'All Data'!$A260:$CN832,83,FALSE),"unknown")</f>
        <v>Suffolk</v>
      </c>
      <c r="AI259" s="159" t="str">
        <f>IFERROR(VLOOKUP(Table1[[#This Row],[RespondentID]],'All Data'!$A260:$CN832,84,FALSE),"unknown")</f>
        <v>Hauppauge, 11788</v>
      </c>
      <c r="AJ259" s="159" t="str">
        <f>IFERROR(VLOOKUP(Table1[[#This Row],[RespondentID]],'All Data'!$A260:$CN832,85,FALSE),"unknown")</f>
        <v>White/Caucasian</v>
      </c>
      <c r="AK259" s="159" t="str">
        <f>IFERROR(VLOOKUP(Table1[[#This Row],[RespondentID]],'All Data'!$A260:$CN832,86,FALSE),"unknown")</f>
        <v>No</v>
      </c>
      <c r="AL259" s="159" t="str">
        <f>IFERROR(VLOOKUP(Table1[[#This Row],[RespondentID]],'All Data'!$A260:$CN832,87,FALSE),"unknown")</f>
        <v xml:space="preserve">English </v>
      </c>
      <c r="AM259" s="159">
        <f>IFERROR(VLOOKUP(Table1[[#This Row],[RespondentID]],'All Data'!$A260:$CN832,88,FALSE),"unknown")</f>
        <v>0</v>
      </c>
      <c r="AN259" s="159" t="str">
        <f>IFERROR(VLOOKUP(Table1[[#This Row],[RespondentID]],'All Data'!$A260:$CN832,89,FALSE),"unknown")</f>
        <v>Graduate school</v>
      </c>
      <c r="AO259" s="159">
        <f>IFERROR(VLOOKUP(Table1[[#This Row],[RespondentID]],'All Data'!$A260:$CN832,90,FALSE),"unknown")</f>
        <v>0</v>
      </c>
      <c r="AP259" s="159">
        <f>IFERROR(VLOOKUP(Table1[[#This Row],[RespondentID]],'All Data'!$A260:$CN832,91,FALSE),"unknown")</f>
        <v>0</v>
      </c>
      <c r="AQ259" s="159">
        <f>IFERROR(VLOOKUP(Table1[[#This Row],[RespondentID]],'All Data'!$A260:$CN832,92,FALSE),"unknown")</f>
        <v>0</v>
      </c>
    </row>
    <row r="260" spans="1:43" ht="16" x14ac:dyDescent="0.45">
      <c r="A260" s="6">
        <v>7045780203</v>
      </c>
      <c r="B260" s="6"/>
      <c r="C260" s="6"/>
      <c r="D260" s="6" t="s">
        <v>33</v>
      </c>
      <c r="E260" s="6"/>
      <c r="F260" s="6"/>
      <c r="G260" s="6"/>
      <c r="H260" s="6" t="s">
        <v>37</v>
      </c>
      <c r="I260" s="6"/>
      <c r="J260" s="6"/>
      <c r="K260" s="6" t="s">
        <v>40</v>
      </c>
      <c r="L260" s="9"/>
      <c r="M260" s="9">
        <f t="shared" ref="M260" si="1334">COUNTA(B260:L260)</f>
        <v>3</v>
      </c>
      <c r="N260" s="9">
        <f t="shared" ref="N260" si="1335">3/M260</f>
        <v>1</v>
      </c>
      <c r="O260" s="9"/>
      <c r="P260" s="9">
        <f t="shared" si="1321"/>
        <v>0</v>
      </c>
      <c r="Q260" s="9">
        <f t="shared" si="1322"/>
        <v>0</v>
      </c>
      <c r="R260" s="9">
        <f t="shared" si="1323"/>
        <v>1</v>
      </c>
      <c r="S260" s="9">
        <f t="shared" si="1324"/>
        <v>0</v>
      </c>
      <c r="T260" s="9">
        <f t="shared" si="1325"/>
        <v>0</v>
      </c>
      <c r="U260" s="9">
        <f t="shared" si="1326"/>
        <v>0</v>
      </c>
      <c r="V260" s="34">
        <f t="shared" si="1327"/>
        <v>1</v>
      </c>
      <c r="W260" s="9">
        <f t="shared" si="1328"/>
        <v>0</v>
      </c>
      <c r="X260" s="9">
        <f t="shared" si="1329"/>
        <v>0</v>
      </c>
      <c r="Y260" s="9">
        <f t="shared" si="1330"/>
        <v>1</v>
      </c>
      <c r="Z260" s="9"/>
      <c r="AA260" s="9"/>
      <c r="AB260" s="9">
        <f t="shared" ref="AB260" si="1336">SUM(P260:Z260)</f>
        <v>3</v>
      </c>
      <c r="AC260" s="9">
        <f t="shared" ref="AC260" si="1337">M260</f>
        <v>3</v>
      </c>
      <c r="AD260" s="9" t="str">
        <f t="shared" ref="AD260" si="1338">IF(AB260=AC260,"Correct",IF(AB260=3,"Correct","Wrong"))</f>
        <v>Correct</v>
      </c>
      <c r="AE260" s="9"/>
      <c r="AF260" s="159" t="str">
        <f>IFERROR(VLOOKUP(Table1[[#This Row],[RespondentID]],'All Data'!$A261:$CN833,81,FALSE),"unknown")</f>
        <v>Female</v>
      </c>
      <c r="AG260" s="159">
        <f>IFERROR(VLOOKUP(Table1[[#This Row],[RespondentID]],'All Data'!$A261:$CN833,82,FALSE),"unknown")</f>
        <v>83</v>
      </c>
      <c r="AH260" s="159" t="str">
        <f>IFERROR(VLOOKUP(Table1[[#This Row],[RespondentID]],'All Data'!$A261:$CN833,83,FALSE),"unknown")</f>
        <v>Suffolk</v>
      </c>
      <c r="AI260" s="159" t="str">
        <f>IFERROR(VLOOKUP(Table1[[#This Row],[RespondentID]],'All Data'!$A261:$CN833,84,FALSE),"unknown")</f>
        <v>Islip, 11751</v>
      </c>
      <c r="AJ260" s="159" t="str">
        <f>IFERROR(VLOOKUP(Table1[[#This Row],[RespondentID]],'All Data'!$A261:$CN833,85,FALSE),"unknown")</f>
        <v>White/Caucasian</v>
      </c>
      <c r="AK260" s="159" t="str">
        <f>IFERROR(VLOOKUP(Table1[[#This Row],[RespondentID]],'All Data'!$A261:$CN833,86,FALSE),"unknown")</f>
        <v>No</v>
      </c>
      <c r="AL260" s="159" t="str">
        <f>IFERROR(VLOOKUP(Table1[[#This Row],[RespondentID]],'All Data'!$A261:$CN833,87,FALSE),"unknown")</f>
        <v xml:space="preserve">English </v>
      </c>
      <c r="AM260" s="159" t="str">
        <f>IFERROR(VLOOKUP(Table1[[#This Row],[RespondentID]],'All Data'!$A261:$CN833,88,FALSE),"unknown")</f>
        <v>Over $125,000</v>
      </c>
      <c r="AN260" s="159" t="str">
        <f>IFERROR(VLOOKUP(Table1[[#This Row],[RespondentID]],'All Data'!$A261:$CN833,89,FALSE),"unknown")</f>
        <v>Graduate school</v>
      </c>
      <c r="AO260" s="159" t="str">
        <f>IFERROR(VLOOKUP(Table1[[#This Row],[RespondentID]],'All Data'!$A261:$CN833,90,FALSE),"unknown")</f>
        <v>Retired</v>
      </c>
      <c r="AP260" s="159" t="str">
        <f>IFERROR(VLOOKUP(Table1[[#This Row],[RespondentID]],'All Data'!$A261:$CN833,91,FALSE),"unknown")</f>
        <v>Yes</v>
      </c>
      <c r="AQ260" s="159" t="str">
        <f>IFERROR(VLOOKUP(Table1[[#This Row],[RespondentID]],'All Data'!$A261:$CN833,92,FALSE),"unknown")</f>
        <v>Yes</v>
      </c>
    </row>
    <row r="261" spans="1:43" ht="16" x14ac:dyDescent="0.45">
      <c r="A261" s="6">
        <v>7045779729</v>
      </c>
      <c r="B261" s="6"/>
      <c r="C261" s="6"/>
      <c r="D261" s="6"/>
      <c r="E261" s="6"/>
      <c r="F261" s="6"/>
      <c r="G261" s="6"/>
      <c r="H261" s="6" t="s">
        <v>37</v>
      </c>
      <c r="I261" s="6"/>
      <c r="J261" s="6"/>
      <c r="K261" s="6" t="s">
        <v>40</v>
      </c>
      <c r="L261" s="10"/>
      <c r="M261" s="10">
        <f t="shared" ref="M261" si="1339">COUNTA(B261:L261)</f>
        <v>2</v>
      </c>
      <c r="N261" s="10">
        <f t="shared" ref="N261" si="1340">3/M261</f>
        <v>1.5</v>
      </c>
      <c r="O261" s="10"/>
      <c r="P261" s="10">
        <f t="shared" si="1321"/>
        <v>0</v>
      </c>
      <c r="Q261" s="10">
        <f t="shared" si="1322"/>
        <v>0</v>
      </c>
      <c r="R261" s="10">
        <f t="shared" si="1323"/>
        <v>0</v>
      </c>
      <c r="S261" s="10">
        <f t="shared" si="1324"/>
        <v>0</v>
      </c>
      <c r="T261" s="10">
        <f t="shared" si="1325"/>
        <v>0</v>
      </c>
      <c r="U261" s="10">
        <f t="shared" si="1326"/>
        <v>0</v>
      </c>
      <c r="V261" s="34">
        <f t="shared" si="1327"/>
        <v>1</v>
      </c>
      <c r="W261" s="10">
        <f t="shared" si="1328"/>
        <v>0</v>
      </c>
      <c r="X261" s="10">
        <f t="shared" si="1329"/>
        <v>0</v>
      </c>
      <c r="Y261" s="10">
        <f t="shared" si="1330"/>
        <v>1</v>
      </c>
      <c r="Z261" s="10"/>
      <c r="AA261" s="10"/>
      <c r="AB261" s="10">
        <f t="shared" ref="AB261" si="1341">SUM(P261:Z261)</f>
        <v>2</v>
      </c>
      <c r="AC261" s="10">
        <f t="shared" ref="AC261" si="1342">M261</f>
        <v>2</v>
      </c>
      <c r="AD261" s="10" t="str">
        <f t="shared" ref="AD261" si="1343">IF(AB261=AC261,"Correct",IF(AB261=3,"Correct","Wrong"))</f>
        <v>Correct</v>
      </c>
      <c r="AE261" s="10"/>
      <c r="AF261" s="159" t="str">
        <f>IFERROR(VLOOKUP(Table1[[#This Row],[RespondentID]],'All Data'!$A262:$CN834,81,FALSE),"unknown")</f>
        <v>Female</v>
      </c>
      <c r="AG261" s="159">
        <f>IFERROR(VLOOKUP(Table1[[#This Row],[RespondentID]],'All Data'!$A262:$CN834,82,FALSE),"unknown")</f>
        <v>91</v>
      </c>
      <c r="AH261" s="159" t="str">
        <f>IFERROR(VLOOKUP(Table1[[#This Row],[RespondentID]],'All Data'!$A262:$CN834,83,FALSE),"unknown")</f>
        <v>Suffolk</v>
      </c>
      <c r="AI261" s="159" t="str">
        <f>IFERROR(VLOOKUP(Table1[[#This Row],[RespondentID]],'All Data'!$A262:$CN834,84,FALSE),"unknown")</f>
        <v>West Islip, 11795</v>
      </c>
      <c r="AJ261" s="159" t="str">
        <f>IFERROR(VLOOKUP(Table1[[#This Row],[RespondentID]],'All Data'!$A262:$CN834,85,FALSE),"unknown")</f>
        <v>Native American</v>
      </c>
      <c r="AK261" s="159" t="str">
        <f>IFERROR(VLOOKUP(Table1[[#This Row],[RespondentID]],'All Data'!$A262:$CN834,86,FALSE),"unknown")</f>
        <v>No</v>
      </c>
      <c r="AL261" s="159" t="str">
        <f>IFERROR(VLOOKUP(Table1[[#This Row],[RespondentID]],'All Data'!$A262:$CN834,87,FALSE),"unknown")</f>
        <v xml:space="preserve">English </v>
      </c>
      <c r="AM261" s="159" t="str">
        <f>IFERROR(VLOOKUP(Table1[[#This Row],[RespondentID]],'All Data'!$A262:$CN834,88,FALSE),"unknown")</f>
        <v>$0-$19,999</v>
      </c>
      <c r="AN261" s="159" t="str">
        <f>IFERROR(VLOOKUP(Table1[[#This Row],[RespondentID]],'All Data'!$A262:$CN834,89,FALSE),"unknown")</f>
        <v>High school graduate</v>
      </c>
      <c r="AO261" s="159" t="str">
        <f>IFERROR(VLOOKUP(Table1[[#This Row],[RespondentID]],'All Data'!$A262:$CN834,90,FALSE),"unknown")</f>
        <v>Self-employed</v>
      </c>
      <c r="AP261" s="159" t="str">
        <f>IFERROR(VLOOKUP(Table1[[#This Row],[RespondentID]],'All Data'!$A262:$CN834,91,FALSE),"unknown")</f>
        <v>Yes</v>
      </c>
      <c r="AQ261" s="159" t="str">
        <f>IFERROR(VLOOKUP(Table1[[#This Row],[RespondentID]],'All Data'!$A262:$CN834,92,FALSE),"unknown")</f>
        <v>No</v>
      </c>
    </row>
    <row r="262" spans="1:43" ht="16" x14ac:dyDescent="0.45">
      <c r="A262" s="6">
        <v>7045779436</v>
      </c>
      <c r="B262" s="6" t="s">
        <v>31</v>
      </c>
      <c r="C262" s="6"/>
      <c r="D262" s="6"/>
      <c r="E262" s="6"/>
      <c r="F262" s="6"/>
      <c r="G262" s="6"/>
      <c r="H262" s="6" t="s">
        <v>37</v>
      </c>
      <c r="I262" s="6"/>
      <c r="J262" s="6" t="s">
        <v>39</v>
      </c>
      <c r="K262" s="6"/>
      <c r="L262" s="9"/>
      <c r="M262" s="9">
        <f t="shared" ref="M262" si="1344">COUNTA(B262:L262)</f>
        <v>3</v>
      </c>
      <c r="N262" s="9">
        <f t="shared" ref="N262" si="1345">3/M262</f>
        <v>1</v>
      </c>
      <c r="O262" s="9"/>
      <c r="P262" s="9">
        <f t="shared" si="1321"/>
        <v>1</v>
      </c>
      <c r="Q262" s="9">
        <f t="shared" si="1322"/>
        <v>0</v>
      </c>
      <c r="R262" s="9">
        <f t="shared" si="1323"/>
        <v>0</v>
      </c>
      <c r="S262" s="9">
        <f t="shared" si="1324"/>
        <v>0</v>
      </c>
      <c r="T262" s="9">
        <f t="shared" si="1325"/>
        <v>0</v>
      </c>
      <c r="U262" s="9">
        <f t="shared" si="1326"/>
        <v>0</v>
      </c>
      <c r="V262" s="34">
        <f t="shared" si="1327"/>
        <v>1</v>
      </c>
      <c r="W262" s="9">
        <f t="shared" si="1328"/>
        <v>0</v>
      </c>
      <c r="X262" s="9">
        <f t="shared" si="1329"/>
        <v>1</v>
      </c>
      <c r="Y262" s="9">
        <f t="shared" si="1330"/>
        <v>0</v>
      </c>
      <c r="Z262" s="9"/>
      <c r="AA262" s="9"/>
      <c r="AB262" s="9">
        <f t="shared" ref="AB262" si="1346">SUM(P262:Z262)</f>
        <v>3</v>
      </c>
      <c r="AC262" s="9">
        <f t="shared" ref="AC262" si="1347">M262</f>
        <v>3</v>
      </c>
      <c r="AD262" s="9" t="str">
        <f t="shared" ref="AD262" si="1348">IF(AB262=AC262,"Correct",IF(AB262=3,"Correct","Wrong"))</f>
        <v>Correct</v>
      </c>
      <c r="AE262" s="9"/>
      <c r="AF262" s="159" t="str">
        <f>IFERROR(VLOOKUP(Table1[[#This Row],[RespondentID]],'All Data'!$A263:$CN835,81,FALSE),"unknown")</f>
        <v>Female</v>
      </c>
      <c r="AG262" s="159">
        <f>IFERROR(VLOOKUP(Table1[[#This Row],[RespondentID]],'All Data'!$A263:$CN835,82,FALSE),"unknown")</f>
        <v>90</v>
      </c>
      <c r="AH262" s="159" t="str">
        <f>IFERROR(VLOOKUP(Table1[[#This Row],[RespondentID]],'All Data'!$A263:$CN835,83,FALSE),"unknown")</f>
        <v>Suffolk</v>
      </c>
      <c r="AI262" s="159" t="str">
        <f>IFERROR(VLOOKUP(Table1[[#This Row],[RespondentID]],'All Data'!$A263:$CN835,84,FALSE),"unknown")</f>
        <v>Bay Shore, 11706</v>
      </c>
      <c r="AJ262" s="159" t="str">
        <f>IFERROR(VLOOKUP(Table1[[#This Row],[RespondentID]],'All Data'!$A263:$CN835,85,FALSE),"unknown")</f>
        <v>White/Caucasian</v>
      </c>
      <c r="AK262" s="159" t="str">
        <f>IFERROR(VLOOKUP(Table1[[#This Row],[RespondentID]],'All Data'!$A263:$CN835,86,FALSE),"unknown")</f>
        <v>No</v>
      </c>
      <c r="AL262" s="159" t="str">
        <f>IFERROR(VLOOKUP(Table1[[#This Row],[RespondentID]],'All Data'!$A263:$CN835,87,FALSE),"unknown")</f>
        <v xml:space="preserve"> </v>
      </c>
      <c r="AM262" s="159" t="str">
        <f>IFERROR(VLOOKUP(Table1[[#This Row],[RespondentID]],'All Data'!$A263:$CN835,88,FALSE),"unknown")</f>
        <v>$0-$19,999</v>
      </c>
      <c r="AN262" s="159" t="str">
        <f>IFERROR(VLOOKUP(Table1[[#This Row],[RespondentID]],'All Data'!$A263:$CN835,89,FALSE),"unknown")</f>
        <v>High school graduate</v>
      </c>
      <c r="AO262" s="159" t="str">
        <f>IFERROR(VLOOKUP(Table1[[#This Row],[RespondentID]],'All Data'!$A263:$CN835,90,FALSE),"unknown")</f>
        <v>Retired</v>
      </c>
      <c r="AP262" s="159" t="str">
        <f>IFERROR(VLOOKUP(Table1[[#This Row],[RespondentID]],'All Data'!$A263:$CN835,91,FALSE),"unknown")</f>
        <v>Yes</v>
      </c>
      <c r="AQ262" s="159" t="str">
        <f>IFERROR(VLOOKUP(Table1[[#This Row],[RespondentID]],'All Data'!$A263:$CN835,92,FALSE),"unknown")</f>
        <v>No</v>
      </c>
    </row>
    <row r="263" spans="1:43" ht="16" x14ac:dyDescent="0.45">
      <c r="A263" s="6">
        <v>7045779097</v>
      </c>
      <c r="B263" s="6"/>
      <c r="C263" s="6"/>
      <c r="D263" s="6"/>
      <c r="E263" s="6"/>
      <c r="F263" s="6"/>
      <c r="G263" s="6"/>
      <c r="H263" s="6"/>
      <c r="I263" s="6" t="s">
        <v>38</v>
      </c>
      <c r="J263" s="6"/>
      <c r="K263" s="6"/>
      <c r="L263" s="10"/>
      <c r="M263" s="10">
        <f t="shared" ref="M263" si="1349">COUNTA(B263:L263)</f>
        <v>1</v>
      </c>
      <c r="N263" s="10">
        <f t="shared" ref="N263" si="1350">3/M263</f>
        <v>3</v>
      </c>
      <c r="O263" s="10"/>
      <c r="P263" s="10">
        <f t="shared" si="1321"/>
        <v>0</v>
      </c>
      <c r="Q263" s="10">
        <f t="shared" si="1322"/>
        <v>0</v>
      </c>
      <c r="R263" s="10">
        <f t="shared" si="1323"/>
        <v>0</v>
      </c>
      <c r="S263" s="10">
        <f t="shared" si="1324"/>
        <v>0</v>
      </c>
      <c r="T263" s="10">
        <f t="shared" si="1325"/>
        <v>0</v>
      </c>
      <c r="U263" s="10">
        <f t="shared" si="1326"/>
        <v>0</v>
      </c>
      <c r="V263" s="34">
        <f t="shared" si="1327"/>
        <v>0</v>
      </c>
      <c r="W263" s="10">
        <f t="shared" si="1328"/>
        <v>1</v>
      </c>
      <c r="X263" s="10">
        <f t="shared" si="1329"/>
        <v>0</v>
      </c>
      <c r="Y263" s="10">
        <f t="shared" si="1330"/>
        <v>0</v>
      </c>
      <c r="Z263" s="10"/>
      <c r="AA263" s="10"/>
      <c r="AB263" s="10">
        <f t="shared" ref="AB263" si="1351">SUM(P263:Z263)</f>
        <v>1</v>
      </c>
      <c r="AC263" s="10">
        <f t="shared" ref="AC263" si="1352">M263</f>
        <v>1</v>
      </c>
      <c r="AD263" s="10" t="str">
        <f t="shared" ref="AD263" si="1353">IF(AB263=AC263,"Correct",IF(AB263=3,"Correct","Wrong"))</f>
        <v>Correct</v>
      </c>
      <c r="AE263" s="10"/>
      <c r="AF263" s="159" t="str">
        <f>IFERROR(VLOOKUP(Table1[[#This Row],[RespondentID]],'All Data'!$A264:$CN836,81,FALSE),"unknown")</f>
        <v>Male</v>
      </c>
      <c r="AG263" s="159">
        <f>IFERROR(VLOOKUP(Table1[[#This Row],[RespondentID]],'All Data'!$A264:$CN836,82,FALSE),"unknown")</f>
        <v>89</v>
      </c>
      <c r="AH263" s="159" t="str">
        <f>IFERROR(VLOOKUP(Table1[[#This Row],[RespondentID]],'All Data'!$A264:$CN836,83,FALSE),"unknown")</f>
        <v>Suffolk</v>
      </c>
      <c r="AI263" s="159" t="str">
        <f>IFERROR(VLOOKUP(Table1[[#This Row],[RespondentID]],'All Data'!$A264:$CN836,84,FALSE),"unknown")</f>
        <v>Islip, 11751</v>
      </c>
      <c r="AJ263" s="159" t="str">
        <f>IFERROR(VLOOKUP(Table1[[#This Row],[RespondentID]],'All Data'!$A264:$CN836,85,FALSE),"unknown")</f>
        <v>White/Caucasian</v>
      </c>
      <c r="AK263" s="159" t="str">
        <f>IFERROR(VLOOKUP(Table1[[#This Row],[RespondentID]],'All Data'!$A264:$CN836,86,FALSE),"unknown")</f>
        <v>No</v>
      </c>
      <c r="AL263" s="159" t="str">
        <f>IFERROR(VLOOKUP(Table1[[#This Row],[RespondentID]],'All Data'!$A264:$CN836,87,FALSE),"unknown")</f>
        <v xml:space="preserve"> </v>
      </c>
      <c r="AM263" s="159" t="str">
        <f>IFERROR(VLOOKUP(Table1[[#This Row],[RespondentID]],'All Data'!$A264:$CN836,88,FALSE),"unknown")</f>
        <v>$75,000 to $125,000</v>
      </c>
      <c r="AN263" s="159" t="str">
        <f>IFERROR(VLOOKUP(Table1[[#This Row],[RespondentID]],'All Data'!$A264:$CN836,89,FALSE),"unknown")</f>
        <v>High school graduate</v>
      </c>
      <c r="AO263" s="159" t="str">
        <f>IFERROR(VLOOKUP(Table1[[#This Row],[RespondentID]],'All Data'!$A264:$CN836,90,FALSE),"unknown")</f>
        <v>Retired</v>
      </c>
      <c r="AP263" s="159" t="str">
        <f>IFERROR(VLOOKUP(Table1[[#This Row],[RespondentID]],'All Data'!$A264:$CN836,91,FALSE),"unknown")</f>
        <v>Yes</v>
      </c>
      <c r="AQ263" s="159" t="str">
        <f>IFERROR(VLOOKUP(Table1[[#This Row],[RespondentID]],'All Data'!$A264:$CN836,92,FALSE),"unknown")</f>
        <v>No</v>
      </c>
    </row>
    <row r="264" spans="1:43" ht="16" x14ac:dyDescent="0.45">
      <c r="A264" s="6">
        <v>7045778782</v>
      </c>
      <c r="B264" s="6"/>
      <c r="C264" s="6"/>
      <c r="D264" s="6"/>
      <c r="E264" s="6" t="s">
        <v>34</v>
      </c>
      <c r="F264" s="6"/>
      <c r="G264" s="6"/>
      <c r="H264" s="6"/>
      <c r="I264" s="6"/>
      <c r="J264" s="6"/>
      <c r="K264" s="6"/>
      <c r="L264" s="9"/>
      <c r="M264" s="9">
        <f t="shared" ref="M264" si="1354">COUNTA(B264:L264)</f>
        <v>1</v>
      </c>
      <c r="N264" s="9">
        <f t="shared" ref="N264" si="1355">3/M264</f>
        <v>3</v>
      </c>
      <c r="O264" s="9"/>
      <c r="P264" s="9">
        <f t="shared" si="1321"/>
        <v>0</v>
      </c>
      <c r="Q264" s="9">
        <f t="shared" si="1322"/>
        <v>0</v>
      </c>
      <c r="R264" s="9">
        <f t="shared" si="1323"/>
        <v>0</v>
      </c>
      <c r="S264" s="9">
        <f t="shared" si="1324"/>
        <v>1</v>
      </c>
      <c r="T264" s="9">
        <f t="shared" si="1325"/>
        <v>0</v>
      </c>
      <c r="U264" s="9">
        <f t="shared" si="1326"/>
        <v>0</v>
      </c>
      <c r="V264" s="34">
        <f t="shared" si="1327"/>
        <v>0</v>
      </c>
      <c r="W264" s="9">
        <f t="shared" si="1328"/>
        <v>0</v>
      </c>
      <c r="X264" s="9">
        <f t="shared" si="1329"/>
        <v>0</v>
      </c>
      <c r="Y264" s="9">
        <f t="shared" si="1330"/>
        <v>0</v>
      </c>
      <c r="Z264" s="9"/>
      <c r="AA264" s="9"/>
      <c r="AB264" s="9">
        <f t="shared" ref="AB264" si="1356">SUM(P264:Z264)</f>
        <v>1</v>
      </c>
      <c r="AC264" s="9">
        <f t="shared" ref="AC264" si="1357">M264</f>
        <v>1</v>
      </c>
      <c r="AD264" s="9" t="str">
        <f t="shared" ref="AD264" si="1358">IF(AB264=AC264,"Correct",IF(AB264=3,"Correct","Wrong"))</f>
        <v>Correct</v>
      </c>
      <c r="AE264" s="9"/>
      <c r="AF264" s="159" t="str">
        <f>IFERROR(VLOOKUP(Table1[[#This Row],[RespondentID]],'All Data'!$A265:$CN837,81,FALSE),"unknown")</f>
        <v>Male</v>
      </c>
      <c r="AG264" s="159">
        <f>IFERROR(VLOOKUP(Table1[[#This Row],[RespondentID]],'All Data'!$A265:$CN837,82,FALSE),"unknown")</f>
        <v>0</v>
      </c>
      <c r="AH264" s="159" t="str">
        <f>IFERROR(VLOOKUP(Table1[[#This Row],[RespondentID]],'All Data'!$A265:$CN837,83,FALSE),"unknown")</f>
        <v>Suffolk</v>
      </c>
      <c r="AI264" s="159" t="str">
        <f>IFERROR(VLOOKUP(Table1[[#This Row],[RespondentID]],'All Data'!$A265:$CN837,84,FALSE),"unknown")</f>
        <v>Islip, 11751</v>
      </c>
      <c r="AJ264" s="159" t="str">
        <f>IFERROR(VLOOKUP(Table1[[#This Row],[RespondentID]],'All Data'!$A265:$CN837,85,FALSE),"unknown")</f>
        <v>White/Caucasian</v>
      </c>
      <c r="AK264" s="159" t="str">
        <f>IFERROR(VLOOKUP(Table1[[#This Row],[RespondentID]],'All Data'!$A265:$CN837,86,FALSE),"unknown")</f>
        <v>No</v>
      </c>
      <c r="AL264" s="159" t="str">
        <f>IFERROR(VLOOKUP(Table1[[#This Row],[RespondentID]],'All Data'!$A265:$CN837,87,FALSE),"unknown")</f>
        <v xml:space="preserve">English </v>
      </c>
      <c r="AM264" s="159" t="str">
        <f>IFERROR(VLOOKUP(Table1[[#This Row],[RespondentID]],'All Data'!$A265:$CN837,88,FALSE),"unknown")</f>
        <v>$75,000 to $125,000</v>
      </c>
      <c r="AN264" s="159" t="str">
        <f>IFERROR(VLOOKUP(Table1[[#This Row],[RespondentID]],'All Data'!$A265:$CN837,89,FALSE),"unknown")</f>
        <v>Technical school</v>
      </c>
      <c r="AO264" s="159" t="str">
        <f>IFERROR(VLOOKUP(Table1[[#This Row],[RespondentID]],'All Data'!$A265:$CN837,90,FALSE),"unknown")</f>
        <v>Retired</v>
      </c>
      <c r="AP264" s="159" t="str">
        <f>IFERROR(VLOOKUP(Table1[[#This Row],[RespondentID]],'All Data'!$A265:$CN837,91,FALSE),"unknown")</f>
        <v>No</v>
      </c>
      <c r="AQ264" s="159" t="str">
        <f>IFERROR(VLOOKUP(Table1[[#This Row],[RespondentID]],'All Data'!$A265:$CN837,92,FALSE),"unknown")</f>
        <v>Yes</v>
      </c>
    </row>
    <row r="265" spans="1:43" ht="16" x14ac:dyDescent="0.45">
      <c r="A265" s="6">
        <v>7045778531</v>
      </c>
      <c r="B265" s="6"/>
      <c r="C265" s="6"/>
      <c r="D265" s="6"/>
      <c r="E265" s="6"/>
      <c r="F265" s="6"/>
      <c r="G265" s="6"/>
      <c r="H265" s="6" t="s">
        <v>37</v>
      </c>
      <c r="I265" s="6"/>
      <c r="J265" s="6"/>
      <c r="K265" s="6"/>
      <c r="L265" s="10"/>
      <c r="M265" s="10">
        <f t="shared" ref="M265" si="1359">COUNTA(B265:L265)</f>
        <v>1</v>
      </c>
      <c r="N265" s="10">
        <f t="shared" ref="N265" si="1360">3/M265</f>
        <v>3</v>
      </c>
      <c r="O265" s="10"/>
      <c r="P265" s="10">
        <f t="shared" si="1321"/>
        <v>0</v>
      </c>
      <c r="Q265" s="10">
        <f t="shared" si="1322"/>
        <v>0</v>
      </c>
      <c r="R265" s="10">
        <f t="shared" si="1323"/>
        <v>0</v>
      </c>
      <c r="S265" s="10">
        <f t="shared" si="1324"/>
        <v>0</v>
      </c>
      <c r="T265" s="10">
        <f t="shared" si="1325"/>
        <v>0</v>
      </c>
      <c r="U265" s="10">
        <f t="shared" si="1326"/>
        <v>0</v>
      </c>
      <c r="V265" s="34">
        <f t="shared" si="1327"/>
        <v>1</v>
      </c>
      <c r="W265" s="10">
        <f t="shared" si="1328"/>
        <v>0</v>
      </c>
      <c r="X265" s="10">
        <f t="shared" si="1329"/>
        <v>0</v>
      </c>
      <c r="Y265" s="10">
        <f t="shared" si="1330"/>
        <v>0</v>
      </c>
      <c r="Z265" s="10"/>
      <c r="AA265" s="10"/>
      <c r="AB265" s="10">
        <f t="shared" ref="AB265" si="1361">SUM(P265:Z265)</f>
        <v>1</v>
      </c>
      <c r="AC265" s="10">
        <f t="shared" ref="AC265" si="1362">M265</f>
        <v>1</v>
      </c>
      <c r="AD265" s="10" t="str">
        <f t="shared" ref="AD265" si="1363">IF(AB265=AC265,"Correct",IF(AB265=3,"Correct","Wrong"))</f>
        <v>Correct</v>
      </c>
      <c r="AE265" s="10"/>
      <c r="AF265" s="159" t="str">
        <f>IFERROR(VLOOKUP(Table1[[#This Row],[RespondentID]],'All Data'!$A266:$CN838,81,FALSE),"unknown")</f>
        <v>Female</v>
      </c>
      <c r="AG265" s="159">
        <f>IFERROR(VLOOKUP(Table1[[#This Row],[RespondentID]],'All Data'!$A266:$CN838,82,FALSE),"unknown")</f>
        <v>70</v>
      </c>
      <c r="AH265" s="159" t="str">
        <f>IFERROR(VLOOKUP(Table1[[#This Row],[RespondentID]],'All Data'!$A266:$CN838,83,FALSE),"unknown")</f>
        <v>Suffolk</v>
      </c>
      <c r="AI265" s="159" t="str">
        <f>IFERROR(VLOOKUP(Table1[[#This Row],[RespondentID]],'All Data'!$A266:$CN838,84,FALSE),"unknown")</f>
        <v>Lindenhurst, 11757</v>
      </c>
      <c r="AJ265" s="159" t="str">
        <f>IFERROR(VLOOKUP(Table1[[#This Row],[RespondentID]],'All Data'!$A266:$CN838,85,FALSE),"unknown")</f>
        <v>Native American</v>
      </c>
      <c r="AK265" s="159" t="str">
        <f>IFERROR(VLOOKUP(Table1[[#This Row],[RespondentID]],'All Data'!$A266:$CN838,86,FALSE),"unknown")</f>
        <v>No</v>
      </c>
      <c r="AL265" s="159" t="str">
        <f>IFERROR(VLOOKUP(Table1[[#This Row],[RespondentID]],'All Data'!$A266:$CN838,87,FALSE),"unknown")</f>
        <v xml:space="preserve">English </v>
      </c>
      <c r="AM265" s="159" t="str">
        <f>IFERROR(VLOOKUP(Table1[[#This Row],[RespondentID]],'All Data'!$A266:$CN838,88,FALSE),"unknown")</f>
        <v>$50,000 to $74,999</v>
      </c>
      <c r="AN265" s="159" t="str">
        <f>IFERROR(VLOOKUP(Table1[[#This Row],[RespondentID]],'All Data'!$A266:$CN838,89,FALSE),"unknown")</f>
        <v>Graduate school</v>
      </c>
      <c r="AO265" s="159" t="str">
        <f>IFERROR(VLOOKUP(Table1[[#This Row],[RespondentID]],'All Data'!$A266:$CN838,90,FALSE),"unknown")</f>
        <v>Retired</v>
      </c>
      <c r="AP265" s="159" t="str">
        <f>IFERROR(VLOOKUP(Table1[[#This Row],[RespondentID]],'All Data'!$A266:$CN838,91,FALSE),"unknown")</f>
        <v>Yes</v>
      </c>
      <c r="AQ265" s="159" t="str">
        <f>IFERROR(VLOOKUP(Table1[[#This Row],[RespondentID]],'All Data'!$A266:$CN838,92,FALSE),"unknown")</f>
        <v>Yes</v>
      </c>
    </row>
    <row r="266" spans="1:43" ht="16" x14ac:dyDescent="0.45">
      <c r="A266" s="6">
        <v>7045777758</v>
      </c>
      <c r="B266" s="6"/>
      <c r="C266" s="6"/>
      <c r="D266" s="6"/>
      <c r="E266" s="6"/>
      <c r="F266" s="6"/>
      <c r="G266" s="6"/>
      <c r="H266" s="6"/>
      <c r="I266" s="6"/>
      <c r="J266" s="6"/>
      <c r="K266" s="6"/>
      <c r="L266" s="9"/>
      <c r="M266" s="9">
        <f t="shared" ref="M266" si="1364">COUNTA(B266:L266)</f>
        <v>0</v>
      </c>
      <c r="N266" s="9" t="e">
        <f t="shared" ref="N266" si="1365">3/M266</f>
        <v>#DIV/0!</v>
      </c>
      <c r="O266" s="9"/>
      <c r="P266" s="9">
        <f t="shared" si="1321"/>
        <v>0</v>
      </c>
      <c r="Q266" s="9">
        <f t="shared" si="1322"/>
        <v>0</v>
      </c>
      <c r="R266" s="9">
        <f t="shared" si="1323"/>
        <v>0</v>
      </c>
      <c r="S266" s="9">
        <f t="shared" si="1324"/>
        <v>0</v>
      </c>
      <c r="T266" s="9">
        <f t="shared" si="1325"/>
        <v>0</v>
      </c>
      <c r="U266" s="9">
        <f t="shared" si="1326"/>
        <v>0</v>
      </c>
      <c r="V266" s="34">
        <f t="shared" si="1327"/>
        <v>0</v>
      </c>
      <c r="W266" s="9">
        <f t="shared" si="1328"/>
        <v>0</v>
      </c>
      <c r="X266" s="9">
        <f t="shared" si="1329"/>
        <v>0</v>
      </c>
      <c r="Y266" s="9">
        <f t="shared" si="1330"/>
        <v>0</v>
      </c>
      <c r="Z266" s="9"/>
      <c r="AA266" s="9"/>
      <c r="AB266" s="9">
        <f t="shared" ref="AB266" si="1366">SUM(P266:Z266)</f>
        <v>0</v>
      </c>
      <c r="AC266" s="9">
        <f t="shared" ref="AC266" si="1367">M266</f>
        <v>0</v>
      </c>
      <c r="AD266" s="9" t="str">
        <f t="shared" ref="AD266" si="1368">IF(AB266=AC266,"Correct",IF(AB266=3,"Correct","Wrong"))</f>
        <v>Correct</v>
      </c>
      <c r="AE266" s="9"/>
      <c r="AF266" s="159" t="str">
        <f>IFERROR(VLOOKUP(Table1[[#This Row],[RespondentID]],'All Data'!$A267:$CN839,81,FALSE),"unknown")</f>
        <v>Female</v>
      </c>
      <c r="AG266" s="159">
        <f>IFERROR(VLOOKUP(Table1[[#This Row],[RespondentID]],'All Data'!$A267:$CN839,82,FALSE),"unknown")</f>
        <v>58</v>
      </c>
      <c r="AH266" s="159" t="str">
        <f>IFERROR(VLOOKUP(Table1[[#This Row],[RespondentID]],'All Data'!$A267:$CN839,83,FALSE),"unknown")</f>
        <v>Suffolk</v>
      </c>
      <c r="AI266" s="159" t="str">
        <f>IFERROR(VLOOKUP(Table1[[#This Row],[RespondentID]],'All Data'!$A267:$CN839,84,FALSE),"unknown")</f>
        <v>Blue Point, 11715</v>
      </c>
      <c r="AJ266" s="159" t="str">
        <f>IFERROR(VLOOKUP(Table1[[#This Row],[RespondentID]],'All Data'!$A267:$CN839,85,FALSE),"unknown")</f>
        <v>White/Caucasian</v>
      </c>
      <c r="AK266" s="159" t="str">
        <f>IFERROR(VLOOKUP(Table1[[#This Row],[RespondentID]],'All Data'!$A267:$CN839,86,FALSE),"unknown")</f>
        <v>No</v>
      </c>
      <c r="AL266" s="159" t="str">
        <f>IFERROR(VLOOKUP(Table1[[#This Row],[RespondentID]],'All Data'!$A267:$CN839,87,FALSE),"unknown")</f>
        <v xml:space="preserve">English </v>
      </c>
      <c r="AM266" s="159" t="str">
        <f>IFERROR(VLOOKUP(Table1[[#This Row],[RespondentID]],'All Data'!$A267:$CN839,88,FALSE),"unknown")</f>
        <v>Over $125,000</v>
      </c>
      <c r="AN266" s="159" t="str">
        <f>IFERROR(VLOOKUP(Table1[[#This Row],[RespondentID]],'All Data'!$A267:$CN839,89,FALSE),"unknown")</f>
        <v>College graduate</v>
      </c>
      <c r="AO266" s="159" t="str">
        <f>IFERROR(VLOOKUP(Table1[[#This Row],[RespondentID]],'All Data'!$A267:$CN839,90,FALSE),"unknown")</f>
        <v>Employed for wages</v>
      </c>
      <c r="AP266" s="159" t="str">
        <f>IFERROR(VLOOKUP(Table1[[#This Row],[RespondentID]],'All Data'!$A267:$CN839,91,FALSE),"unknown")</f>
        <v>Yes</v>
      </c>
      <c r="AQ266" s="159" t="str">
        <f>IFERROR(VLOOKUP(Table1[[#This Row],[RespondentID]],'All Data'!$A267:$CN839,92,FALSE),"unknown")</f>
        <v>Yes</v>
      </c>
    </row>
    <row r="267" spans="1:43" ht="16" x14ac:dyDescent="0.45">
      <c r="A267" s="6">
        <v>7045777498</v>
      </c>
      <c r="B267" s="6"/>
      <c r="C267" s="6"/>
      <c r="D267" s="6"/>
      <c r="E267" s="6"/>
      <c r="F267" s="6"/>
      <c r="G267" s="6"/>
      <c r="H267" s="6"/>
      <c r="I267" s="6"/>
      <c r="J267" s="6"/>
      <c r="K267" s="6"/>
      <c r="L267" s="10"/>
      <c r="M267" s="10">
        <f t="shared" ref="M267" si="1369">COUNTA(B267:L267)</f>
        <v>0</v>
      </c>
      <c r="N267" s="10" t="e">
        <f t="shared" ref="N267" si="1370">3/M267</f>
        <v>#DIV/0!</v>
      </c>
      <c r="O267" s="10"/>
      <c r="P267" s="10">
        <f t="shared" si="1321"/>
        <v>0</v>
      </c>
      <c r="Q267" s="10">
        <f t="shared" si="1322"/>
        <v>0</v>
      </c>
      <c r="R267" s="10">
        <f t="shared" si="1323"/>
        <v>0</v>
      </c>
      <c r="S267" s="10">
        <f t="shared" si="1324"/>
        <v>0</v>
      </c>
      <c r="T267" s="10">
        <f t="shared" si="1325"/>
        <v>0</v>
      </c>
      <c r="U267" s="10">
        <f t="shared" si="1326"/>
        <v>0</v>
      </c>
      <c r="V267" s="34">
        <f t="shared" si="1327"/>
        <v>0</v>
      </c>
      <c r="W267" s="10">
        <f t="shared" si="1328"/>
        <v>0</v>
      </c>
      <c r="X267" s="10">
        <f t="shared" si="1329"/>
        <v>0</v>
      </c>
      <c r="Y267" s="10">
        <f t="shared" si="1330"/>
        <v>0</v>
      </c>
      <c r="Z267" s="10"/>
      <c r="AA267" s="10"/>
      <c r="AB267" s="10">
        <f t="shared" ref="AB267" si="1371">SUM(P267:Z267)</f>
        <v>0</v>
      </c>
      <c r="AC267" s="10">
        <f t="shared" ref="AC267" si="1372">M267</f>
        <v>0</v>
      </c>
      <c r="AD267" s="10" t="str">
        <f t="shared" ref="AD267" si="1373">IF(AB267=AC267,"Correct",IF(AB267=3,"Correct","Wrong"))</f>
        <v>Correct</v>
      </c>
      <c r="AE267" s="10"/>
      <c r="AF267" s="159" t="str">
        <f>IFERROR(VLOOKUP(Table1[[#This Row],[RespondentID]],'All Data'!$A268:$CN840,81,FALSE),"unknown")</f>
        <v>Female</v>
      </c>
      <c r="AG267" s="159">
        <f>IFERROR(VLOOKUP(Table1[[#This Row],[RespondentID]],'All Data'!$A268:$CN840,82,FALSE),"unknown")</f>
        <v>86</v>
      </c>
      <c r="AH267" s="159" t="str">
        <f>IFERROR(VLOOKUP(Table1[[#This Row],[RespondentID]],'All Data'!$A268:$CN840,83,FALSE),"unknown")</f>
        <v>Suffolk</v>
      </c>
      <c r="AI267" s="159" t="str">
        <f>IFERROR(VLOOKUP(Table1[[#This Row],[RespondentID]],'All Data'!$A268:$CN840,84,FALSE),"unknown")</f>
        <v>Babylon, 11704</v>
      </c>
      <c r="AJ267" s="159" t="str">
        <f>IFERROR(VLOOKUP(Table1[[#This Row],[RespondentID]],'All Data'!$A268:$CN840,85,FALSE),"unknown")</f>
        <v>White/Caucasian</v>
      </c>
      <c r="AK267" s="159">
        <f>IFERROR(VLOOKUP(Table1[[#This Row],[RespondentID]],'All Data'!$A268:$CN840,86,FALSE),"unknown")</f>
        <v>0</v>
      </c>
      <c r="AL267" s="159" t="str">
        <f>IFERROR(VLOOKUP(Table1[[#This Row],[RespondentID]],'All Data'!$A268:$CN840,87,FALSE),"unknown")</f>
        <v xml:space="preserve">English </v>
      </c>
      <c r="AM267" s="159" t="str">
        <f>IFERROR(VLOOKUP(Table1[[#This Row],[RespondentID]],'All Data'!$A268:$CN840,88,FALSE),"unknown")</f>
        <v>$0-$19,999</v>
      </c>
      <c r="AN267" s="159" t="str">
        <f>IFERROR(VLOOKUP(Table1[[#This Row],[RespondentID]],'All Data'!$A268:$CN840,89,FALSE),"unknown")</f>
        <v>High school graduate</v>
      </c>
      <c r="AO267" s="159" t="str">
        <f>IFERROR(VLOOKUP(Table1[[#This Row],[RespondentID]],'All Data'!$A268:$CN840,90,FALSE),"unknown")</f>
        <v>Self-employed</v>
      </c>
      <c r="AP267" s="159" t="str">
        <f>IFERROR(VLOOKUP(Table1[[#This Row],[RespondentID]],'All Data'!$A268:$CN840,91,FALSE),"unknown")</f>
        <v>Yes</v>
      </c>
      <c r="AQ267" s="159" t="str">
        <f>IFERROR(VLOOKUP(Table1[[#This Row],[RespondentID]],'All Data'!$A268:$CN840,92,FALSE),"unknown")</f>
        <v>Yes</v>
      </c>
    </row>
    <row r="268" spans="1:43" ht="16" x14ac:dyDescent="0.45">
      <c r="A268" s="6">
        <v>7045777256</v>
      </c>
      <c r="B268" s="6"/>
      <c r="C268" s="6"/>
      <c r="D268" s="6" t="s">
        <v>33</v>
      </c>
      <c r="E268" s="6"/>
      <c r="F268" s="6"/>
      <c r="G268" s="6"/>
      <c r="H268" s="6"/>
      <c r="I268" s="6" t="s">
        <v>38</v>
      </c>
      <c r="J268" s="6" t="s">
        <v>39</v>
      </c>
      <c r="K268" s="6"/>
      <c r="L268" s="9"/>
      <c r="M268" s="9">
        <f t="shared" ref="M268" si="1374">COUNTA(B268:L268)</f>
        <v>3</v>
      </c>
      <c r="N268" s="9">
        <f t="shared" ref="N268" si="1375">3/M268</f>
        <v>1</v>
      </c>
      <c r="O268" s="9"/>
      <c r="P268" s="9">
        <f t="shared" si="1321"/>
        <v>0</v>
      </c>
      <c r="Q268" s="9">
        <f t="shared" si="1322"/>
        <v>0</v>
      </c>
      <c r="R268" s="9">
        <f t="shared" si="1323"/>
        <v>1</v>
      </c>
      <c r="S268" s="9">
        <f t="shared" si="1324"/>
        <v>0</v>
      </c>
      <c r="T268" s="9">
        <f t="shared" si="1325"/>
        <v>0</v>
      </c>
      <c r="U268" s="9">
        <f t="shared" si="1326"/>
        <v>0</v>
      </c>
      <c r="V268" s="34">
        <f t="shared" si="1327"/>
        <v>0</v>
      </c>
      <c r="W268" s="9">
        <f t="shared" si="1328"/>
        <v>1</v>
      </c>
      <c r="X268" s="9">
        <f t="shared" si="1329"/>
        <v>1</v>
      </c>
      <c r="Y268" s="9">
        <f t="shared" si="1330"/>
        <v>0</v>
      </c>
      <c r="Z268" s="9"/>
      <c r="AA268" s="9"/>
      <c r="AB268" s="9">
        <f t="shared" ref="AB268" si="1376">SUM(P268:Z268)</f>
        <v>3</v>
      </c>
      <c r="AC268" s="9">
        <f t="shared" ref="AC268" si="1377">M268</f>
        <v>3</v>
      </c>
      <c r="AD268" s="9" t="str">
        <f t="shared" ref="AD268" si="1378">IF(AB268=AC268,"Correct",IF(AB268=3,"Correct","Wrong"))</f>
        <v>Correct</v>
      </c>
      <c r="AE268" s="9"/>
      <c r="AF268" s="159" t="str">
        <f>IFERROR(VLOOKUP(Table1[[#This Row],[RespondentID]],'All Data'!$A269:$CN841,81,FALSE),"unknown")</f>
        <v>Male</v>
      </c>
      <c r="AG268" s="159">
        <f>IFERROR(VLOOKUP(Table1[[#This Row],[RespondentID]],'All Data'!$A269:$CN841,82,FALSE),"unknown")</f>
        <v>59</v>
      </c>
      <c r="AH268" s="159" t="str">
        <f>IFERROR(VLOOKUP(Table1[[#This Row],[RespondentID]],'All Data'!$A269:$CN841,83,FALSE),"unknown")</f>
        <v>Suffolk</v>
      </c>
      <c r="AI268" s="159" t="str">
        <f>IFERROR(VLOOKUP(Table1[[#This Row],[RespondentID]],'All Data'!$A269:$CN841,84,FALSE),"unknown")</f>
        <v>West Babylon, 11704</v>
      </c>
      <c r="AJ268" s="159" t="str">
        <f>IFERROR(VLOOKUP(Table1[[#This Row],[RespondentID]],'All Data'!$A269:$CN841,85,FALSE),"unknown")</f>
        <v>White/Caucasian</v>
      </c>
      <c r="AK268" s="159" t="str">
        <f>IFERROR(VLOOKUP(Table1[[#This Row],[RespondentID]],'All Data'!$A269:$CN841,86,FALSE),"unknown")</f>
        <v>No</v>
      </c>
      <c r="AL268" s="159" t="str">
        <f>IFERROR(VLOOKUP(Table1[[#This Row],[RespondentID]],'All Data'!$A269:$CN841,87,FALSE),"unknown")</f>
        <v xml:space="preserve">English </v>
      </c>
      <c r="AM268" s="159" t="str">
        <f>IFERROR(VLOOKUP(Table1[[#This Row],[RespondentID]],'All Data'!$A269:$CN841,88,FALSE),"unknown")</f>
        <v>$75,000 to $125,000</v>
      </c>
      <c r="AN268" s="159" t="str">
        <f>IFERROR(VLOOKUP(Table1[[#This Row],[RespondentID]],'All Data'!$A269:$CN841,89,FALSE),"unknown")</f>
        <v>Some college</v>
      </c>
      <c r="AO268" s="159" t="str">
        <f>IFERROR(VLOOKUP(Table1[[#This Row],[RespondentID]],'All Data'!$A269:$CN841,90,FALSE),"unknown")</f>
        <v>Employed for wages</v>
      </c>
      <c r="AP268" s="159" t="str">
        <f>IFERROR(VLOOKUP(Table1[[#This Row],[RespondentID]],'All Data'!$A269:$CN841,91,FALSE),"unknown")</f>
        <v>Yes</v>
      </c>
      <c r="AQ268" s="159" t="str">
        <f>IFERROR(VLOOKUP(Table1[[#This Row],[RespondentID]],'All Data'!$A269:$CN841,92,FALSE),"unknown")</f>
        <v>No</v>
      </c>
    </row>
    <row r="269" spans="1:43" ht="16" x14ac:dyDescent="0.45">
      <c r="A269" s="6">
        <v>7045776774</v>
      </c>
      <c r="B269" s="6"/>
      <c r="C269" s="6"/>
      <c r="D269" s="6"/>
      <c r="E269" s="6"/>
      <c r="F269" s="6"/>
      <c r="G269" s="6" t="s">
        <v>36</v>
      </c>
      <c r="H269" s="6" t="s">
        <v>37</v>
      </c>
      <c r="I269" s="6" t="s">
        <v>38</v>
      </c>
      <c r="J269" s="6"/>
      <c r="K269" s="6"/>
      <c r="L269" s="10"/>
      <c r="M269" s="10">
        <f t="shared" ref="M269" si="1379">COUNTA(B269:L269)</f>
        <v>3</v>
      </c>
      <c r="N269" s="10">
        <f t="shared" ref="N269" si="1380">3/M269</f>
        <v>1</v>
      </c>
      <c r="O269" s="10"/>
      <c r="P269" s="10">
        <f t="shared" si="1321"/>
        <v>0</v>
      </c>
      <c r="Q269" s="10">
        <f t="shared" si="1322"/>
        <v>0</v>
      </c>
      <c r="R269" s="10">
        <f t="shared" si="1323"/>
        <v>0</v>
      </c>
      <c r="S269" s="10">
        <f t="shared" si="1324"/>
        <v>0</v>
      </c>
      <c r="T269" s="10">
        <f t="shared" si="1325"/>
        <v>0</v>
      </c>
      <c r="U269" s="10">
        <f t="shared" si="1326"/>
        <v>1</v>
      </c>
      <c r="V269" s="34">
        <f t="shared" si="1327"/>
        <v>1</v>
      </c>
      <c r="W269" s="10">
        <f t="shared" si="1328"/>
        <v>1</v>
      </c>
      <c r="X269" s="10">
        <f t="shared" si="1329"/>
        <v>0</v>
      </c>
      <c r="Y269" s="10">
        <f t="shared" si="1330"/>
        <v>0</v>
      </c>
      <c r="Z269" s="10"/>
      <c r="AA269" s="10"/>
      <c r="AB269" s="10">
        <f t="shared" ref="AB269" si="1381">SUM(P269:Z269)</f>
        <v>3</v>
      </c>
      <c r="AC269" s="10">
        <f t="shared" ref="AC269" si="1382">M269</f>
        <v>3</v>
      </c>
      <c r="AD269" s="10" t="str">
        <f t="shared" ref="AD269" si="1383">IF(AB269=AC269,"Correct",IF(AB269=3,"Correct","Wrong"))</f>
        <v>Correct</v>
      </c>
      <c r="AE269" s="10"/>
      <c r="AF269" s="159" t="str">
        <f>IFERROR(VLOOKUP(Table1[[#This Row],[RespondentID]],'All Data'!$A270:$CN842,81,FALSE),"unknown")</f>
        <v>Female</v>
      </c>
      <c r="AG269" s="159">
        <f>IFERROR(VLOOKUP(Table1[[#This Row],[RespondentID]],'All Data'!$A270:$CN842,82,FALSE),"unknown")</f>
        <v>68</v>
      </c>
      <c r="AH269" s="159" t="str">
        <f>IFERROR(VLOOKUP(Table1[[#This Row],[RespondentID]],'All Data'!$A270:$CN842,83,FALSE),"unknown")</f>
        <v>Suffolk</v>
      </c>
      <c r="AI269" s="159" t="str">
        <f>IFERROR(VLOOKUP(Table1[[#This Row],[RespondentID]],'All Data'!$A270:$CN842,84,FALSE),"unknown")</f>
        <v>Oakdale, 11769</v>
      </c>
      <c r="AJ269" s="159" t="str">
        <f>IFERROR(VLOOKUP(Table1[[#This Row],[RespondentID]],'All Data'!$A270:$CN842,85,FALSE),"unknown")</f>
        <v>White/Caucasian</v>
      </c>
      <c r="AK269" s="159" t="str">
        <f>IFERROR(VLOOKUP(Table1[[#This Row],[RespondentID]],'All Data'!$A270:$CN842,86,FALSE),"unknown")</f>
        <v>No</v>
      </c>
      <c r="AL269" s="159" t="str">
        <f>IFERROR(VLOOKUP(Table1[[#This Row],[RespondentID]],'All Data'!$A270:$CN842,87,FALSE),"unknown")</f>
        <v xml:space="preserve">English </v>
      </c>
      <c r="AM269" s="159" t="str">
        <f>IFERROR(VLOOKUP(Table1[[#This Row],[RespondentID]],'All Data'!$A270:$CN842,88,FALSE),"unknown")</f>
        <v>$35,000 to $49,999</v>
      </c>
      <c r="AN269" s="159" t="str">
        <f>IFERROR(VLOOKUP(Table1[[#This Row],[RespondentID]],'All Data'!$A270:$CN842,89,FALSE),"unknown")</f>
        <v>High school graduate</v>
      </c>
      <c r="AO269" s="159" t="str">
        <f>IFERROR(VLOOKUP(Table1[[#This Row],[RespondentID]],'All Data'!$A270:$CN842,90,FALSE),"unknown")</f>
        <v>Retired</v>
      </c>
      <c r="AP269" s="159" t="str">
        <f>IFERROR(VLOOKUP(Table1[[#This Row],[RespondentID]],'All Data'!$A270:$CN842,91,FALSE),"unknown")</f>
        <v>Yes</v>
      </c>
      <c r="AQ269" s="159" t="str">
        <f>IFERROR(VLOOKUP(Table1[[#This Row],[RespondentID]],'All Data'!$A270:$CN842,92,FALSE),"unknown")</f>
        <v>No</v>
      </c>
    </row>
    <row r="270" spans="1:43" ht="16" x14ac:dyDescent="0.45">
      <c r="A270" s="6">
        <v>7045776404</v>
      </c>
      <c r="B270" s="6"/>
      <c r="C270" s="6"/>
      <c r="D270" s="6"/>
      <c r="E270" s="6"/>
      <c r="F270" s="6"/>
      <c r="G270" s="6"/>
      <c r="H270" s="6"/>
      <c r="I270" s="6"/>
      <c r="J270" s="6" t="s">
        <v>39</v>
      </c>
      <c r="K270" s="6" t="s">
        <v>40</v>
      </c>
      <c r="L270" s="9"/>
      <c r="M270" s="9">
        <f t="shared" ref="M270" si="1384">COUNTA(B270:L270)</f>
        <v>2</v>
      </c>
      <c r="N270" s="9">
        <f t="shared" ref="N270" si="1385">3/M270</f>
        <v>1.5</v>
      </c>
      <c r="O270" s="9"/>
      <c r="P270" s="9">
        <f t="shared" si="1321"/>
        <v>0</v>
      </c>
      <c r="Q270" s="9">
        <f t="shared" si="1322"/>
        <v>0</v>
      </c>
      <c r="R270" s="9">
        <f t="shared" si="1323"/>
        <v>0</v>
      </c>
      <c r="S270" s="9">
        <f t="shared" si="1324"/>
        <v>0</v>
      </c>
      <c r="T270" s="9">
        <f t="shared" si="1325"/>
        <v>0</v>
      </c>
      <c r="U270" s="9">
        <f t="shared" si="1326"/>
        <v>0</v>
      </c>
      <c r="V270" s="34">
        <f t="shared" si="1327"/>
        <v>0</v>
      </c>
      <c r="W270" s="9">
        <f t="shared" si="1328"/>
        <v>0</v>
      </c>
      <c r="X270" s="9">
        <f t="shared" si="1329"/>
        <v>1</v>
      </c>
      <c r="Y270" s="9">
        <f t="shared" si="1330"/>
        <v>1</v>
      </c>
      <c r="Z270" s="9"/>
      <c r="AA270" s="9"/>
      <c r="AB270" s="9">
        <f t="shared" ref="AB270" si="1386">SUM(P270:Z270)</f>
        <v>2</v>
      </c>
      <c r="AC270" s="9">
        <f t="shared" ref="AC270" si="1387">M270</f>
        <v>2</v>
      </c>
      <c r="AD270" s="9" t="str">
        <f t="shared" ref="AD270" si="1388">IF(AB270=AC270,"Correct",IF(AB270=3,"Correct","Wrong"))</f>
        <v>Correct</v>
      </c>
      <c r="AE270" s="9"/>
      <c r="AF270" s="159" t="str">
        <f>IFERROR(VLOOKUP(Table1[[#This Row],[RespondentID]],'All Data'!$A271:$CN843,81,FALSE),"unknown")</f>
        <v>Female</v>
      </c>
      <c r="AG270" s="159">
        <f>IFERROR(VLOOKUP(Table1[[#This Row],[RespondentID]],'All Data'!$A271:$CN843,82,FALSE),"unknown")</f>
        <v>68</v>
      </c>
      <c r="AH270" s="159" t="str">
        <f>IFERROR(VLOOKUP(Table1[[#This Row],[RespondentID]],'All Data'!$A271:$CN843,83,FALSE),"unknown")</f>
        <v>Suffolk</v>
      </c>
      <c r="AI270" s="159" t="str">
        <f>IFERROR(VLOOKUP(Table1[[#This Row],[RespondentID]],'All Data'!$A271:$CN843,84,FALSE),"unknown")</f>
        <v>Lindenhurst, 11757</v>
      </c>
      <c r="AJ270" s="159" t="str">
        <f>IFERROR(VLOOKUP(Table1[[#This Row],[RespondentID]],'All Data'!$A271:$CN843,85,FALSE),"unknown")</f>
        <v>White/Caucasian</v>
      </c>
      <c r="AK270" s="159" t="str">
        <f>IFERROR(VLOOKUP(Table1[[#This Row],[RespondentID]],'All Data'!$A271:$CN843,86,FALSE),"unknown")</f>
        <v>No</v>
      </c>
      <c r="AL270" s="159" t="str">
        <f>IFERROR(VLOOKUP(Table1[[#This Row],[RespondentID]],'All Data'!$A271:$CN843,87,FALSE),"unknown")</f>
        <v xml:space="preserve">English </v>
      </c>
      <c r="AM270" s="159" t="str">
        <f>IFERROR(VLOOKUP(Table1[[#This Row],[RespondentID]],'All Data'!$A271:$CN843,88,FALSE),"unknown")</f>
        <v>Over $125,000</v>
      </c>
      <c r="AN270" s="159" t="str">
        <f>IFERROR(VLOOKUP(Table1[[#This Row],[RespondentID]],'All Data'!$A271:$CN843,89,FALSE),"unknown")</f>
        <v>Graduate school</v>
      </c>
      <c r="AO270" s="159" t="str">
        <f>IFERROR(VLOOKUP(Table1[[#This Row],[RespondentID]],'All Data'!$A271:$CN843,90,FALSE),"unknown")</f>
        <v>Retired</v>
      </c>
      <c r="AP270" s="159" t="str">
        <f>IFERROR(VLOOKUP(Table1[[#This Row],[RespondentID]],'All Data'!$A271:$CN843,91,FALSE),"unknown")</f>
        <v>Yes</v>
      </c>
      <c r="AQ270" s="159" t="str">
        <f>IFERROR(VLOOKUP(Table1[[#This Row],[RespondentID]],'All Data'!$A271:$CN843,92,FALSE),"unknown")</f>
        <v>Yes</v>
      </c>
    </row>
    <row r="271" spans="1:43" ht="16" x14ac:dyDescent="0.45">
      <c r="A271" s="6">
        <v>7045776139</v>
      </c>
      <c r="B271" s="6"/>
      <c r="C271" s="6"/>
      <c r="D271" s="6"/>
      <c r="E271" s="6"/>
      <c r="F271" s="6"/>
      <c r="G271" s="6"/>
      <c r="H271" s="6"/>
      <c r="I271" s="6"/>
      <c r="J271" s="6" t="s">
        <v>39</v>
      </c>
      <c r="K271" s="6" t="s">
        <v>40</v>
      </c>
      <c r="L271" s="10"/>
      <c r="M271" s="10">
        <f t="shared" ref="M271" si="1389">COUNTA(B271:L271)</f>
        <v>2</v>
      </c>
      <c r="N271" s="10">
        <f t="shared" ref="N271" si="1390">3/M271</f>
        <v>1.5</v>
      </c>
      <c r="O271" s="10"/>
      <c r="P271" s="10">
        <f t="shared" si="1321"/>
        <v>0</v>
      </c>
      <c r="Q271" s="10">
        <f t="shared" si="1322"/>
        <v>0</v>
      </c>
      <c r="R271" s="10">
        <f t="shared" si="1323"/>
        <v>0</v>
      </c>
      <c r="S271" s="10">
        <f t="shared" si="1324"/>
        <v>0</v>
      </c>
      <c r="T271" s="10">
        <f t="shared" si="1325"/>
        <v>0</v>
      </c>
      <c r="U271" s="10">
        <f t="shared" si="1326"/>
        <v>0</v>
      </c>
      <c r="V271" s="34">
        <f t="shared" si="1327"/>
        <v>0</v>
      </c>
      <c r="W271" s="10">
        <f t="shared" si="1328"/>
        <v>0</v>
      </c>
      <c r="X271" s="10">
        <f t="shared" si="1329"/>
        <v>1</v>
      </c>
      <c r="Y271" s="10">
        <f t="shared" si="1330"/>
        <v>1</v>
      </c>
      <c r="Z271" s="10"/>
      <c r="AA271" s="10"/>
      <c r="AB271" s="10">
        <f t="shared" ref="AB271" si="1391">SUM(P271:Z271)</f>
        <v>2</v>
      </c>
      <c r="AC271" s="10">
        <f t="shared" ref="AC271" si="1392">M271</f>
        <v>2</v>
      </c>
      <c r="AD271" s="10" t="str">
        <f t="shared" ref="AD271" si="1393">IF(AB271=AC271,"Correct",IF(AB271=3,"Correct","Wrong"))</f>
        <v>Correct</v>
      </c>
      <c r="AE271" s="10"/>
      <c r="AF271" s="159" t="str">
        <f>IFERROR(VLOOKUP(Table1[[#This Row],[RespondentID]],'All Data'!$A272:$CN844,81,FALSE),"unknown")</f>
        <v>Female</v>
      </c>
      <c r="AG271" s="159">
        <f>IFERROR(VLOOKUP(Table1[[#This Row],[RespondentID]],'All Data'!$A272:$CN844,82,FALSE),"unknown")</f>
        <v>71</v>
      </c>
      <c r="AH271" s="159" t="str">
        <f>IFERROR(VLOOKUP(Table1[[#This Row],[RespondentID]],'All Data'!$A272:$CN844,83,FALSE),"unknown")</f>
        <v>Suffolk</v>
      </c>
      <c r="AI271" s="159" t="str">
        <f>IFERROR(VLOOKUP(Table1[[#This Row],[RespondentID]],'All Data'!$A272:$CN844,84,FALSE),"unknown")</f>
        <v>Lindenhurst, 11757</v>
      </c>
      <c r="AJ271" s="159" t="str">
        <f>IFERROR(VLOOKUP(Table1[[#This Row],[RespondentID]],'All Data'!$A272:$CN844,85,FALSE),"unknown")</f>
        <v>White/Caucasian</v>
      </c>
      <c r="AK271" s="159" t="str">
        <f>IFERROR(VLOOKUP(Table1[[#This Row],[RespondentID]],'All Data'!$A272:$CN844,86,FALSE),"unknown")</f>
        <v>No</v>
      </c>
      <c r="AL271" s="159" t="str">
        <f>IFERROR(VLOOKUP(Table1[[#This Row],[RespondentID]],'All Data'!$A272:$CN844,87,FALSE),"unknown")</f>
        <v xml:space="preserve">English </v>
      </c>
      <c r="AM271" s="159" t="str">
        <f>IFERROR(VLOOKUP(Table1[[#This Row],[RespondentID]],'All Data'!$A272:$CN844,88,FALSE),"unknown")</f>
        <v>Over $125,000</v>
      </c>
      <c r="AN271" s="159" t="str">
        <f>IFERROR(VLOOKUP(Table1[[#This Row],[RespondentID]],'All Data'!$A272:$CN844,89,FALSE),"unknown")</f>
        <v>Graduate school</v>
      </c>
      <c r="AO271" s="159" t="str">
        <f>IFERROR(VLOOKUP(Table1[[#This Row],[RespondentID]],'All Data'!$A272:$CN844,90,FALSE),"unknown")</f>
        <v>Retired</v>
      </c>
      <c r="AP271" s="159" t="str">
        <f>IFERROR(VLOOKUP(Table1[[#This Row],[RespondentID]],'All Data'!$A272:$CN844,91,FALSE),"unknown")</f>
        <v>Yes</v>
      </c>
      <c r="AQ271" s="159" t="str">
        <f>IFERROR(VLOOKUP(Table1[[#This Row],[RespondentID]],'All Data'!$A272:$CN844,92,FALSE),"unknown")</f>
        <v>Yes</v>
      </c>
    </row>
    <row r="272" spans="1:43" ht="16" x14ac:dyDescent="0.45">
      <c r="A272" s="6">
        <v>7045775644</v>
      </c>
      <c r="B272" s="6"/>
      <c r="C272" s="6"/>
      <c r="D272" s="6"/>
      <c r="E272" s="6"/>
      <c r="F272" s="6"/>
      <c r="G272" s="6" t="s">
        <v>36</v>
      </c>
      <c r="H272" s="6"/>
      <c r="I272" s="6"/>
      <c r="J272" s="6"/>
      <c r="K272" s="6"/>
      <c r="L272" s="9"/>
      <c r="M272" s="9">
        <f t="shared" ref="M272" si="1394">COUNTA(B272:L272)</f>
        <v>1</v>
      </c>
      <c r="N272" s="9">
        <f t="shared" ref="N272" si="1395">3/M272</f>
        <v>3</v>
      </c>
      <c r="O272" s="9"/>
      <c r="P272" s="9">
        <f t="shared" si="1321"/>
        <v>0</v>
      </c>
      <c r="Q272" s="9">
        <f t="shared" si="1322"/>
        <v>0</v>
      </c>
      <c r="R272" s="9">
        <f t="shared" si="1323"/>
        <v>0</v>
      </c>
      <c r="S272" s="9">
        <f t="shared" si="1324"/>
        <v>0</v>
      </c>
      <c r="T272" s="9">
        <f t="shared" si="1325"/>
        <v>0</v>
      </c>
      <c r="U272" s="9">
        <f t="shared" si="1326"/>
        <v>1</v>
      </c>
      <c r="V272" s="34">
        <f t="shared" si="1327"/>
        <v>0</v>
      </c>
      <c r="W272" s="9">
        <f t="shared" si="1328"/>
        <v>0</v>
      </c>
      <c r="X272" s="9">
        <f t="shared" si="1329"/>
        <v>0</v>
      </c>
      <c r="Y272" s="9">
        <f t="shared" si="1330"/>
        <v>0</v>
      </c>
      <c r="Z272" s="9"/>
      <c r="AA272" s="9"/>
      <c r="AB272" s="9">
        <f t="shared" ref="AB272" si="1396">SUM(P272:Z272)</f>
        <v>1</v>
      </c>
      <c r="AC272" s="9">
        <f t="shared" ref="AC272" si="1397">M272</f>
        <v>1</v>
      </c>
      <c r="AD272" s="9" t="str">
        <f t="shared" ref="AD272" si="1398">IF(AB272=AC272,"Correct",IF(AB272=3,"Correct","Wrong"))</f>
        <v>Correct</v>
      </c>
      <c r="AE272" s="9"/>
      <c r="AF272" s="159" t="str">
        <f>IFERROR(VLOOKUP(Table1[[#This Row],[RespondentID]],'All Data'!$A273:$CN845,81,FALSE),"unknown")</f>
        <v>Male</v>
      </c>
      <c r="AG272" s="159">
        <f>IFERROR(VLOOKUP(Table1[[#This Row],[RespondentID]],'All Data'!$A273:$CN845,82,FALSE),"unknown")</f>
        <v>0</v>
      </c>
      <c r="AH272" s="159" t="str">
        <f>IFERROR(VLOOKUP(Table1[[#This Row],[RespondentID]],'All Data'!$A273:$CN845,83,FALSE),"unknown")</f>
        <v>Suffolk</v>
      </c>
      <c r="AI272" s="159" t="str">
        <f>IFERROR(VLOOKUP(Table1[[#This Row],[RespondentID]],'All Data'!$A273:$CN845,84,FALSE),"unknown")</f>
        <v>Copiague, 11726</v>
      </c>
      <c r="AJ272" s="159" t="str">
        <f>IFERROR(VLOOKUP(Table1[[#This Row],[RespondentID]],'All Data'!$A273:$CN845,85,FALSE),"unknown")</f>
        <v>White/Caucasian</v>
      </c>
      <c r="AK272" s="159" t="str">
        <f>IFERROR(VLOOKUP(Table1[[#This Row],[RespondentID]],'All Data'!$A273:$CN845,86,FALSE),"unknown")</f>
        <v>No</v>
      </c>
      <c r="AL272" s="159" t="str">
        <f>IFERROR(VLOOKUP(Table1[[#This Row],[RespondentID]],'All Data'!$A273:$CN845,87,FALSE),"unknown")</f>
        <v xml:space="preserve">English </v>
      </c>
      <c r="AM272" s="159" t="str">
        <f>IFERROR(VLOOKUP(Table1[[#This Row],[RespondentID]],'All Data'!$A273:$CN845,88,FALSE),"unknown")</f>
        <v>$20,000 to $34,999</v>
      </c>
      <c r="AN272" s="159" t="str">
        <f>IFERROR(VLOOKUP(Table1[[#This Row],[RespondentID]],'All Data'!$A273:$CN845,89,FALSE),"unknown")</f>
        <v>High school graduate</v>
      </c>
      <c r="AO272" s="159" t="str">
        <f>IFERROR(VLOOKUP(Table1[[#This Row],[RespondentID]],'All Data'!$A273:$CN845,90,FALSE),"unknown")</f>
        <v>Employed for wages</v>
      </c>
      <c r="AP272" s="159" t="str">
        <f>IFERROR(VLOOKUP(Table1[[#This Row],[RespondentID]],'All Data'!$A273:$CN845,91,FALSE),"unknown")</f>
        <v>Yes</v>
      </c>
      <c r="AQ272" s="159" t="str">
        <f>IFERROR(VLOOKUP(Table1[[#This Row],[RespondentID]],'All Data'!$A273:$CN845,92,FALSE),"unknown")</f>
        <v>No</v>
      </c>
    </row>
    <row r="273" spans="1:43" ht="16" x14ac:dyDescent="0.45">
      <c r="A273" s="6">
        <v>7045775443</v>
      </c>
      <c r="B273" s="6"/>
      <c r="C273" s="6"/>
      <c r="D273" s="6"/>
      <c r="E273" s="6"/>
      <c r="F273" s="6"/>
      <c r="G273" s="6" t="s">
        <v>36</v>
      </c>
      <c r="H273" s="6"/>
      <c r="I273" s="6"/>
      <c r="J273" s="6"/>
      <c r="K273" s="6"/>
      <c r="L273" s="10"/>
      <c r="M273" s="10">
        <f t="shared" ref="M273" si="1399">COUNTA(B273:L273)</f>
        <v>1</v>
      </c>
      <c r="N273" s="10">
        <f t="shared" ref="N273" si="1400">3/M273</f>
        <v>3</v>
      </c>
      <c r="O273" s="10"/>
      <c r="P273" s="10">
        <f t="shared" si="1321"/>
        <v>0</v>
      </c>
      <c r="Q273" s="10">
        <f t="shared" si="1322"/>
        <v>0</v>
      </c>
      <c r="R273" s="10">
        <f t="shared" si="1323"/>
        <v>0</v>
      </c>
      <c r="S273" s="10">
        <f t="shared" si="1324"/>
        <v>0</v>
      </c>
      <c r="T273" s="10">
        <f t="shared" si="1325"/>
        <v>0</v>
      </c>
      <c r="U273" s="10">
        <f t="shared" si="1326"/>
        <v>1</v>
      </c>
      <c r="V273" s="34">
        <f t="shared" si="1327"/>
        <v>0</v>
      </c>
      <c r="W273" s="10">
        <f t="shared" si="1328"/>
        <v>0</v>
      </c>
      <c r="X273" s="10">
        <f t="shared" si="1329"/>
        <v>0</v>
      </c>
      <c r="Y273" s="10">
        <f t="shared" si="1330"/>
        <v>0</v>
      </c>
      <c r="Z273" s="10"/>
      <c r="AA273" s="10"/>
      <c r="AB273" s="10">
        <f t="shared" ref="AB273" si="1401">SUM(P273:Z273)</f>
        <v>1</v>
      </c>
      <c r="AC273" s="10">
        <f t="shared" ref="AC273" si="1402">M273</f>
        <v>1</v>
      </c>
      <c r="AD273" s="10" t="str">
        <f t="shared" ref="AD273" si="1403">IF(AB273=AC273,"Correct",IF(AB273=3,"Correct","Wrong"))</f>
        <v>Correct</v>
      </c>
      <c r="AE273" s="10"/>
      <c r="AF273" s="159" t="str">
        <f>IFERROR(VLOOKUP(Table1[[#This Row],[RespondentID]],'All Data'!$A274:$CN846,81,FALSE),"unknown")</f>
        <v>Female</v>
      </c>
      <c r="AG273" s="159">
        <f>IFERROR(VLOOKUP(Table1[[#This Row],[RespondentID]],'All Data'!$A274:$CN846,82,FALSE),"unknown")</f>
        <v>71</v>
      </c>
      <c r="AH273" s="159" t="str">
        <f>IFERROR(VLOOKUP(Table1[[#This Row],[RespondentID]],'All Data'!$A274:$CN846,83,FALSE),"unknown")</f>
        <v>Suffolk</v>
      </c>
      <c r="AI273" s="159" t="str">
        <f>IFERROR(VLOOKUP(Table1[[#This Row],[RespondentID]],'All Data'!$A274:$CN846,84,FALSE),"unknown")</f>
        <v>Copiague, 11726</v>
      </c>
      <c r="AJ273" s="159" t="str">
        <f>IFERROR(VLOOKUP(Table1[[#This Row],[RespondentID]],'All Data'!$A274:$CN846,85,FALSE),"unknown")</f>
        <v>White/Caucasian</v>
      </c>
      <c r="AK273" s="159" t="str">
        <f>IFERROR(VLOOKUP(Table1[[#This Row],[RespondentID]],'All Data'!$A274:$CN846,86,FALSE),"unknown")</f>
        <v>No</v>
      </c>
      <c r="AL273" s="159" t="str">
        <f>IFERROR(VLOOKUP(Table1[[#This Row],[RespondentID]],'All Data'!$A274:$CN846,87,FALSE),"unknown")</f>
        <v xml:space="preserve">English </v>
      </c>
      <c r="AM273" s="159" t="str">
        <f>IFERROR(VLOOKUP(Table1[[#This Row],[RespondentID]],'All Data'!$A274:$CN846,88,FALSE),"unknown")</f>
        <v>$20,000 to $34,999</v>
      </c>
      <c r="AN273" s="159" t="str">
        <f>IFERROR(VLOOKUP(Table1[[#This Row],[RespondentID]],'All Data'!$A274:$CN846,89,FALSE),"unknown")</f>
        <v>Some college</v>
      </c>
      <c r="AO273" s="159" t="str">
        <f>IFERROR(VLOOKUP(Table1[[#This Row],[RespondentID]],'All Data'!$A274:$CN846,90,FALSE),"unknown")</f>
        <v>Retired</v>
      </c>
      <c r="AP273" s="159" t="str">
        <f>IFERROR(VLOOKUP(Table1[[#This Row],[RespondentID]],'All Data'!$A274:$CN846,91,FALSE),"unknown")</f>
        <v>Yes</v>
      </c>
      <c r="AQ273" s="159" t="str">
        <f>IFERROR(VLOOKUP(Table1[[#This Row],[RespondentID]],'All Data'!$A274:$CN846,92,FALSE),"unknown")</f>
        <v>Yes</v>
      </c>
    </row>
    <row r="274" spans="1:43" ht="16" x14ac:dyDescent="0.45">
      <c r="A274" s="6">
        <v>7045775235</v>
      </c>
      <c r="B274" s="6"/>
      <c r="C274" s="6"/>
      <c r="D274" s="6"/>
      <c r="E274" s="6"/>
      <c r="F274" s="6"/>
      <c r="G274" s="6" t="s">
        <v>36</v>
      </c>
      <c r="H274" s="6"/>
      <c r="I274" s="6"/>
      <c r="J274" s="6"/>
      <c r="K274" s="6"/>
      <c r="L274" s="9"/>
      <c r="M274" s="9">
        <f t="shared" ref="M274" si="1404">COUNTA(B274:L274)</f>
        <v>1</v>
      </c>
      <c r="N274" s="9">
        <f t="shared" ref="N274" si="1405">3/M274</f>
        <v>3</v>
      </c>
      <c r="O274" s="9"/>
      <c r="P274" s="9">
        <f t="shared" si="1321"/>
        <v>0</v>
      </c>
      <c r="Q274" s="9">
        <f t="shared" si="1322"/>
        <v>0</v>
      </c>
      <c r="R274" s="9">
        <f t="shared" si="1323"/>
        <v>0</v>
      </c>
      <c r="S274" s="9">
        <f t="shared" si="1324"/>
        <v>0</v>
      </c>
      <c r="T274" s="9">
        <f t="shared" si="1325"/>
        <v>0</v>
      </c>
      <c r="U274" s="9">
        <f t="shared" si="1326"/>
        <v>1</v>
      </c>
      <c r="V274" s="34">
        <f t="shared" si="1327"/>
        <v>0</v>
      </c>
      <c r="W274" s="9">
        <f t="shared" si="1328"/>
        <v>0</v>
      </c>
      <c r="X274" s="9">
        <f t="shared" si="1329"/>
        <v>0</v>
      </c>
      <c r="Y274" s="9">
        <f t="shared" si="1330"/>
        <v>0</v>
      </c>
      <c r="Z274" s="9"/>
      <c r="AA274" s="9"/>
      <c r="AB274" s="9">
        <f t="shared" ref="AB274" si="1406">SUM(P274:Z274)</f>
        <v>1</v>
      </c>
      <c r="AC274" s="9">
        <f t="shared" ref="AC274" si="1407">M274</f>
        <v>1</v>
      </c>
      <c r="AD274" s="9" t="str">
        <f t="shared" ref="AD274" si="1408">IF(AB274=AC274,"Correct",IF(AB274=3,"Correct","Wrong"))</f>
        <v>Correct</v>
      </c>
      <c r="AE274" s="9"/>
      <c r="AF274" s="159">
        <f>IFERROR(VLOOKUP(Table1[[#This Row],[RespondentID]],'All Data'!$A275:$CN847,81,FALSE),"unknown")</f>
        <v>0</v>
      </c>
      <c r="AG274" s="159">
        <f>IFERROR(VLOOKUP(Table1[[#This Row],[RespondentID]],'All Data'!$A275:$CN847,82,FALSE),"unknown")</f>
        <v>0</v>
      </c>
      <c r="AH274" s="159" t="str">
        <f>IFERROR(VLOOKUP(Table1[[#This Row],[RespondentID]],'All Data'!$A275:$CN847,83,FALSE),"unknown")</f>
        <v>Suffolk</v>
      </c>
      <c r="AI274" s="159" t="str">
        <f>IFERROR(VLOOKUP(Table1[[#This Row],[RespondentID]],'All Data'!$A275:$CN847,84,FALSE),"unknown")</f>
        <v>East Islip, 11730</v>
      </c>
      <c r="AJ274" s="159" t="str">
        <f>IFERROR(VLOOKUP(Table1[[#This Row],[RespondentID]],'All Data'!$A275:$CN847,85,FALSE),"unknown")</f>
        <v>White/Caucasian</v>
      </c>
      <c r="AK274" s="159" t="str">
        <f>IFERROR(VLOOKUP(Table1[[#This Row],[RespondentID]],'All Data'!$A275:$CN847,86,FALSE),"unknown")</f>
        <v>No</v>
      </c>
      <c r="AL274" s="159" t="str">
        <f>IFERROR(VLOOKUP(Table1[[#This Row],[RespondentID]],'All Data'!$A275:$CN847,87,FALSE),"unknown")</f>
        <v xml:space="preserve">English </v>
      </c>
      <c r="AM274" s="159" t="str">
        <f>IFERROR(VLOOKUP(Table1[[#This Row],[RespondentID]],'All Data'!$A275:$CN847,88,FALSE),"unknown")</f>
        <v>$75,000 to $125,000</v>
      </c>
      <c r="AN274" s="159" t="str">
        <f>IFERROR(VLOOKUP(Table1[[#This Row],[RespondentID]],'All Data'!$A275:$CN847,89,FALSE),"unknown")</f>
        <v>Some college</v>
      </c>
      <c r="AO274" s="159" t="str">
        <f>IFERROR(VLOOKUP(Table1[[#This Row],[RespondentID]],'All Data'!$A275:$CN847,90,FALSE),"unknown")</f>
        <v>Retired</v>
      </c>
      <c r="AP274" s="159" t="str">
        <f>IFERROR(VLOOKUP(Table1[[#This Row],[RespondentID]],'All Data'!$A275:$CN847,91,FALSE),"unknown")</f>
        <v>Yes</v>
      </c>
      <c r="AQ274" s="159" t="str">
        <f>IFERROR(VLOOKUP(Table1[[#This Row],[RespondentID]],'All Data'!$A275:$CN847,92,FALSE),"unknown")</f>
        <v>Yes</v>
      </c>
    </row>
    <row r="275" spans="1:43" ht="16" x14ac:dyDescent="0.45">
      <c r="A275" s="6">
        <v>7045775058</v>
      </c>
      <c r="B275" s="6"/>
      <c r="C275" s="6"/>
      <c r="D275" s="6"/>
      <c r="E275" s="6"/>
      <c r="F275" s="6"/>
      <c r="G275" s="6"/>
      <c r="H275" s="6"/>
      <c r="I275" s="6"/>
      <c r="J275" s="6"/>
      <c r="K275" s="6"/>
      <c r="L275" s="10"/>
      <c r="M275" s="10">
        <f t="shared" ref="M275" si="1409">COUNTA(B275:L275)</f>
        <v>0</v>
      </c>
      <c r="N275" s="10" t="e">
        <f t="shared" ref="N275" si="1410">3/M275</f>
        <v>#DIV/0!</v>
      </c>
      <c r="O275" s="10"/>
      <c r="P275" s="10">
        <f t="shared" si="1321"/>
        <v>0</v>
      </c>
      <c r="Q275" s="10">
        <f t="shared" si="1322"/>
        <v>0</v>
      </c>
      <c r="R275" s="10">
        <f t="shared" si="1323"/>
        <v>0</v>
      </c>
      <c r="S275" s="10">
        <f t="shared" si="1324"/>
        <v>0</v>
      </c>
      <c r="T275" s="10">
        <f t="shared" si="1325"/>
        <v>0</v>
      </c>
      <c r="U275" s="10">
        <f t="shared" si="1326"/>
        <v>0</v>
      </c>
      <c r="V275" s="34">
        <f t="shared" si="1327"/>
        <v>0</v>
      </c>
      <c r="W275" s="10">
        <f t="shared" si="1328"/>
        <v>0</v>
      </c>
      <c r="X275" s="10">
        <f t="shared" si="1329"/>
        <v>0</v>
      </c>
      <c r="Y275" s="10">
        <f t="shared" si="1330"/>
        <v>0</v>
      </c>
      <c r="Z275" s="10"/>
      <c r="AA275" s="10"/>
      <c r="AB275" s="10">
        <f t="shared" ref="AB275" si="1411">SUM(P275:Z275)</f>
        <v>0</v>
      </c>
      <c r="AC275" s="10">
        <f t="shared" ref="AC275" si="1412">M275</f>
        <v>0</v>
      </c>
      <c r="AD275" s="10" t="str">
        <f t="shared" ref="AD275" si="1413">IF(AB275=AC275,"Correct",IF(AB275=3,"Correct","Wrong"))</f>
        <v>Correct</v>
      </c>
      <c r="AE275" s="10"/>
      <c r="AF275" s="159" t="str">
        <f>IFERROR(VLOOKUP(Table1[[#This Row],[RespondentID]],'All Data'!$A276:$CN848,81,FALSE),"unknown")</f>
        <v>Male</v>
      </c>
      <c r="AG275" s="159">
        <f>IFERROR(VLOOKUP(Table1[[#This Row],[RespondentID]],'All Data'!$A276:$CN848,82,FALSE),"unknown")</f>
        <v>89</v>
      </c>
      <c r="AH275" s="159" t="str">
        <f>IFERROR(VLOOKUP(Table1[[#This Row],[RespondentID]],'All Data'!$A276:$CN848,83,FALSE),"unknown")</f>
        <v>Suffolk</v>
      </c>
      <c r="AI275" s="159" t="str">
        <f>IFERROR(VLOOKUP(Table1[[#This Row],[RespondentID]],'All Data'!$A276:$CN848,84,FALSE),"unknown")</f>
        <v>East Islip, 11730</v>
      </c>
      <c r="AJ275" s="159" t="str">
        <f>IFERROR(VLOOKUP(Table1[[#This Row],[RespondentID]],'All Data'!$A276:$CN848,85,FALSE),"unknown")</f>
        <v>White/Caucasian</v>
      </c>
      <c r="AK275" s="159">
        <f>IFERROR(VLOOKUP(Table1[[#This Row],[RespondentID]],'All Data'!$A276:$CN848,86,FALSE),"unknown")</f>
        <v>0</v>
      </c>
      <c r="AL275" s="159" t="str">
        <f>IFERROR(VLOOKUP(Table1[[#This Row],[RespondentID]],'All Data'!$A276:$CN848,87,FALSE),"unknown")</f>
        <v xml:space="preserve">English </v>
      </c>
      <c r="AM275" s="159" t="str">
        <f>IFERROR(VLOOKUP(Table1[[#This Row],[RespondentID]],'All Data'!$A276:$CN848,88,FALSE),"unknown")</f>
        <v>$75,000 to $125,000</v>
      </c>
      <c r="AN275" s="159" t="str">
        <f>IFERROR(VLOOKUP(Table1[[#This Row],[RespondentID]],'All Data'!$A276:$CN848,89,FALSE),"unknown")</f>
        <v>Some college</v>
      </c>
      <c r="AO275" s="159" t="str">
        <f>IFERROR(VLOOKUP(Table1[[#This Row],[RespondentID]],'All Data'!$A276:$CN848,90,FALSE),"unknown")</f>
        <v>Retired</v>
      </c>
      <c r="AP275" s="159" t="str">
        <f>IFERROR(VLOOKUP(Table1[[#This Row],[RespondentID]],'All Data'!$A276:$CN848,91,FALSE),"unknown")</f>
        <v>Yes</v>
      </c>
      <c r="AQ275" s="159" t="str">
        <f>IFERROR(VLOOKUP(Table1[[#This Row],[RespondentID]],'All Data'!$A276:$CN848,92,FALSE),"unknown")</f>
        <v>Yes</v>
      </c>
    </row>
    <row r="276" spans="1:43" ht="16" x14ac:dyDescent="0.45">
      <c r="A276" s="6">
        <v>7045774846</v>
      </c>
      <c r="B276" s="6"/>
      <c r="C276" s="6"/>
      <c r="D276" s="6"/>
      <c r="E276" s="6"/>
      <c r="F276" s="6"/>
      <c r="G276" s="6"/>
      <c r="H276" s="6"/>
      <c r="I276" s="6"/>
      <c r="J276" s="6"/>
      <c r="K276" s="6"/>
      <c r="L276" s="9"/>
      <c r="M276" s="9">
        <f t="shared" ref="M276" si="1414">COUNTA(B276:L276)</f>
        <v>0</v>
      </c>
      <c r="N276" s="9" t="e">
        <f t="shared" ref="N276" si="1415">3/M276</f>
        <v>#DIV/0!</v>
      </c>
      <c r="O276" s="9"/>
      <c r="P276" s="9">
        <f t="shared" si="1321"/>
        <v>0</v>
      </c>
      <c r="Q276" s="9">
        <f t="shared" si="1322"/>
        <v>0</v>
      </c>
      <c r="R276" s="9">
        <f t="shared" si="1323"/>
        <v>0</v>
      </c>
      <c r="S276" s="9">
        <f t="shared" si="1324"/>
        <v>0</v>
      </c>
      <c r="T276" s="9">
        <f t="shared" si="1325"/>
        <v>0</v>
      </c>
      <c r="U276" s="9">
        <f t="shared" si="1326"/>
        <v>0</v>
      </c>
      <c r="V276" s="34">
        <f t="shared" si="1327"/>
        <v>0</v>
      </c>
      <c r="W276" s="9">
        <f t="shared" si="1328"/>
        <v>0</v>
      </c>
      <c r="X276" s="9">
        <f t="shared" si="1329"/>
        <v>0</v>
      </c>
      <c r="Y276" s="9">
        <f t="shared" si="1330"/>
        <v>0</v>
      </c>
      <c r="Z276" s="9"/>
      <c r="AA276" s="9"/>
      <c r="AB276" s="9">
        <f t="shared" ref="AB276" si="1416">SUM(P276:Z276)</f>
        <v>0</v>
      </c>
      <c r="AC276" s="9">
        <f t="shared" ref="AC276" si="1417">M276</f>
        <v>0</v>
      </c>
      <c r="AD276" s="9" t="str">
        <f t="shared" ref="AD276" si="1418">IF(AB276=AC276,"Correct",IF(AB276=3,"Correct","Wrong"))</f>
        <v>Correct</v>
      </c>
      <c r="AE276" s="9"/>
      <c r="AF276" s="159" t="str">
        <f>IFERROR(VLOOKUP(Table1[[#This Row],[RespondentID]],'All Data'!$A277:$CN849,81,FALSE),"unknown")</f>
        <v>Female</v>
      </c>
      <c r="AG276" s="159">
        <f>IFERROR(VLOOKUP(Table1[[#This Row],[RespondentID]],'All Data'!$A277:$CN849,82,FALSE),"unknown")</f>
        <v>84</v>
      </c>
      <c r="AH276" s="159" t="str">
        <f>IFERROR(VLOOKUP(Table1[[#This Row],[RespondentID]],'All Data'!$A277:$CN849,83,FALSE),"unknown")</f>
        <v>Suffolk</v>
      </c>
      <c r="AI276" s="159" t="str">
        <f>IFERROR(VLOOKUP(Table1[[#This Row],[RespondentID]],'All Data'!$A277:$CN849,84,FALSE),"unknown")</f>
        <v>East Islip, 11730</v>
      </c>
      <c r="AJ276" s="159" t="str">
        <f>IFERROR(VLOOKUP(Table1[[#This Row],[RespondentID]],'All Data'!$A277:$CN849,85,FALSE),"unknown")</f>
        <v>White/Caucasian</v>
      </c>
      <c r="AK276" s="159" t="str">
        <f>IFERROR(VLOOKUP(Table1[[#This Row],[RespondentID]],'All Data'!$A277:$CN849,86,FALSE),"unknown")</f>
        <v>No</v>
      </c>
      <c r="AL276" s="159" t="str">
        <f>IFERROR(VLOOKUP(Table1[[#This Row],[RespondentID]],'All Data'!$A277:$CN849,87,FALSE),"unknown")</f>
        <v xml:space="preserve">English </v>
      </c>
      <c r="AM276" s="159" t="str">
        <f>IFERROR(VLOOKUP(Table1[[#This Row],[RespondentID]],'All Data'!$A277:$CN849,88,FALSE),"unknown")</f>
        <v>$35,000 to $49,999</v>
      </c>
      <c r="AN276" s="159" t="str">
        <f>IFERROR(VLOOKUP(Table1[[#This Row],[RespondentID]],'All Data'!$A277:$CN849,89,FALSE),"unknown")</f>
        <v>High school graduate</v>
      </c>
      <c r="AO276" s="159" t="str">
        <f>IFERROR(VLOOKUP(Table1[[#This Row],[RespondentID]],'All Data'!$A277:$CN849,90,FALSE),"unknown")</f>
        <v>Retired</v>
      </c>
      <c r="AP276" s="159" t="str">
        <f>IFERROR(VLOOKUP(Table1[[#This Row],[RespondentID]],'All Data'!$A277:$CN849,91,FALSE),"unknown")</f>
        <v>Yes</v>
      </c>
      <c r="AQ276" s="159" t="str">
        <f>IFERROR(VLOOKUP(Table1[[#This Row],[RespondentID]],'All Data'!$A277:$CN849,92,FALSE),"unknown")</f>
        <v>No</v>
      </c>
    </row>
    <row r="277" spans="1:43" ht="16" x14ac:dyDescent="0.45">
      <c r="A277" s="6">
        <v>7045774221</v>
      </c>
      <c r="B277" s="6"/>
      <c r="C277" s="6"/>
      <c r="D277" s="6"/>
      <c r="E277" s="6"/>
      <c r="F277" s="6"/>
      <c r="G277" s="6"/>
      <c r="H277" s="6" t="s">
        <v>37</v>
      </c>
      <c r="I277" s="6"/>
      <c r="J277" s="6"/>
      <c r="K277" s="6"/>
      <c r="L277" s="10"/>
      <c r="M277" s="10">
        <f t="shared" ref="M277" si="1419">COUNTA(B277:L277)</f>
        <v>1</v>
      </c>
      <c r="N277" s="10">
        <f t="shared" ref="N277" si="1420">3/M277</f>
        <v>3</v>
      </c>
      <c r="O277" s="10"/>
      <c r="P277" s="10">
        <f t="shared" si="1321"/>
        <v>0</v>
      </c>
      <c r="Q277" s="10">
        <f t="shared" si="1322"/>
        <v>0</v>
      </c>
      <c r="R277" s="10">
        <f t="shared" si="1323"/>
        <v>0</v>
      </c>
      <c r="S277" s="10">
        <f t="shared" si="1324"/>
        <v>0</v>
      </c>
      <c r="T277" s="10">
        <f t="shared" si="1325"/>
        <v>0</v>
      </c>
      <c r="U277" s="10">
        <f t="shared" si="1326"/>
        <v>0</v>
      </c>
      <c r="V277" s="34">
        <f t="shared" si="1327"/>
        <v>1</v>
      </c>
      <c r="W277" s="10">
        <f t="shared" si="1328"/>
        <v>0</v>
      </c>
      <c r="X277" s="10">
        <f t="shared" si="1329"/>
        <v>0</v>
      </c>
      <c r="Y277" s="10">
        <f t="shared" si="1330"/>
        <v>0</v>
      </c>
      <c r="Z277" s="10"/>
      <c r="AA277" s="10"/>
      <c r="AB277" s="10">
        <f t="shared" ref="AB277" si="1421">SUM(P277:Z277)</f>
        <v>1</v>
      </c>
      <c r="AC277" s="10">
        <f t="shared" ref="AC277" si="1422">M277</f>
        <v>1</v>
      </c>
      <c r="AD277" s="10" t="str">
        <f t="shared" ref="AD277" si="1423">IF(AB277=AC277,"Correct",IF(AB277=3,"Correct","Wrong"))</f>
        <v>Correct</v>
      </c>
      <c r="AE277" s="10"/>
      <c r="AF277" s="159" t="str">
        <f>IFERROR(VLOOKUP(Table1[[#This Row],[RespondentID]],'All Data'!$A278:$CN850,81,FALSE),"unknown")</f>
        <v>Female</v>
      </c>
      <c r="AG277" s="159">
        <f>IFERROR(VLOOKUP(Table1[[#This Row],[RespondentID]],'All Data'!$A278:$CN850,82,FALSE),"unknown")</f>
        <v>71</v>
      </c>
      <c r="AH277" s="159" t="str">
        <f>IFERROR(VLOOKUP(Table1[[#This Row],[RespondentID]],'All Data'!$A278:$CN850,83,FALSE),"unknown")</f>
        <v>Suffolk</v>
      </c>
      <c r="AI277" s="159" t="str">
        <f>IFERROR(VLOOKUP(Table1[[#This Row],[RespondentID]],'All Data'!$A278:$CN850,84,FALSE),"unknown")</f>
        <v>Lindenhurst, 11757</v>
      </c>
      <c r="AJ277" s="159" t="str">
        <f>IFERROR(VLOOKUP(Table1[[#This Row],[RespondentID]],'All Data'!$A278:$CN850,85,FALSE),"unknown")</f>
        <v>White/Caucasian</v>
      </c>
      <c r="AK277" s="159" t="str">
        <f>IFERROR(VLOOKUP(Table1[[#This Row],[RespondentID]],'All Data'!$A278:$CN850,86,FALSE),"unknown")</f>
        <v>No</v>
      </c>
      <c r="AL277" s="159" t="str">
        <f>IFERROR(VLOOKUP(Table1[[#This Row],[RespondentID]],'All Data'!$A278:$CN850,87,FALSE),"unknown")</f>
        <v xml:space="preserve">English </v>
      </c>
      <c r="AM277" s="159">
        <f>IFERROR(VLOOKUP(Table1[[#This Row],[RespondentID]],'All Data'!$A278:$CN850,88,FALSE),"unknown")</f>
        <v>0</v>
      </c>
      <c r="AN277" s="159" t="str">
        <f>IFERROR(VLOOKUP(Table1[[#This Row],[RespondentID]],'All Data'!$A278:$CN850,89,FALSE),"unknown")</f>
        <v>Graduate school</v>
      </c>
      <c r="AO277" s="159" t="str">
        <f>IFERROR(VLOOKUP(Table1[[#This Row],[RespondentID]],'All Data'!$A278:$CN850,90,FALSE),"unknown")</f>
        <v>Retired</v>
      </c>
      <c r="AP277" s="159" t="str">
        <f>IFERROR(VLOOKUP(Table1[[#This Row],[RespondentID]],'All Data'!$A278:$CN850,91,FALSE),"unknown")</f>
        <v>Yes</v>
      </c>
      <c r="AQ277" s="159" t="str">
        <f>IFERROR(VLOOKUP(Table1[[#This Row],[RespondentID]],'All Data'!$A278:$CN850,92,FALSE),"unknown")</f>
        <v>Yes</v>
      </c>
    </row>
    <row r="278" spans="1:43" ht="16" x14ac:dyDescent="0.45">
      <c r="A278" s="6">
        <v>7045773962</v>
      </c>
      <c r="B278" s="6"/>
      <c r="C278" s="6"/>
      <c r="D278" s="6" t="s">
        <v>33</v>
      </c>
      <c r="E278" s="6"/>
      <c r="F278" s="6"/>
      <c r="G278" s="6"/>
      <c r="H278" s="6"/>
      <c r="I278" s="6" t="s">
        <v>38</v>
      </c>
      <c r="J278" s="6"/>
      <c r="K278" s="6" t="s">
        <v>40</v>
      </c>
      <c r="L278" s="9"/>
      <c r="M278" s="9">
        <f t="shared" ref="M278" si="1424">COUNTA(B278:L278)</f>
        <v>3</v>
      </c>
      <c r="N278" s="9">
        <f t="shared" ref="N278" si="1425">3/M278</f>
        <v>1</v>
      </c>
      <c r="O278" s="9"/>
      <c r="P278" s="9">
        <f t="shared" si="1321"/>
        <v>0</v>
      </c>
      <c r="Q278" s="9">
        <f t="shared" si="1322"/>
        <v>0</v>
      </c>
      <c r="R278" s="9">
        <f t="shared" si="1323"/>
        <v>1</v>
      </c>
      <c r="S278" s="9">
        <f t="shared" si="1324"/>
        <v>0</v>
      </c>
      <c r="T278" s="9">
        <f t="shared" si="1325"/>
        <v>0</v>
      </c>
      <c r="U278" s="9">
        <f t="shared" si="1326"/>
        <v>0</v>
      </c>
      <c r="V278" s="34">
        <f t="shared" si="1327"/>
        <v>0</v>
      </c>
      <c r="W278" s="9">
        <f t="shared" si="1328"/>
        <v>1</v>
      </c>
      <c r="X278" s="9">
        <f t="shared" si="1329"/>
        <v>0</v>
      </c>
      <c r="Y278" s="9">
        <f t="shared" si="1330"/>
        <v>1</v>
      </c>
      <c r="Z278" s="9"/>
      <c r="AA278" s="9"/>
      <c r="AB278" s="9">
        <f t="shared" ref="AB278" si="1426">SUM(P278:Z278)</f>
        <v>3</v>
      </c>
      <c r="AC278" s="9">
        <f t="shared" ref="AC278" si="1427">M278</f>
        <v>3</v>
      </c>
      <c r="AD278" s="9" t="str">
        <f t="shared" ref="AD278" si="1428">IF(AB278=AC278,"Correct",IF(AB278=3,"Correct","Wrong"))</f>
        <v>Correct</v>
      </c>
      <c r="AE278" s="9"/>
      <c r="AF278" s="159" t="str">
        <f>IFERROR(VLOOKUP(Table1[[#This Row],[RespondentID]],'All Data'!$A279:$CN851,81,FALSE),"unknown")</f>
        <v>Female</v>
      </c>
      <c r="AG278" s="159">
        <f>IFERROR(VLOOKUP(Table1[[#This Row],[RespondentID]],'All Data'!$A279:$CN851,82,FALSE),"unknown")</f>
        <v>69</v>
      </c>
      <c r="AH278" s="159" t="str">
        <f>IFERROR(VLOOKUP(Table1[[#This Row],[RespondentID]],'All Data'!$A279:$CN851,83,FALSE),"unknown")</f>
        <v>Suffolk</v>
      </c>
      <c r="AI278" s="159" t="str">
        <f>IFERROR(VLOOKUP(Table1[[#This Row],[RespondentID]],'All Data'!$A279:$CN851,84,FALSE),"unknown")</f>
        <v>East Setauket, 11733</v>
      </c>
      <c r="AJ278" s="159" t="str">
        <f>IFERROR(VLOOKUP(Table1[[#This Row],[RespondentID]],'All Data'!$A279:$CN851,85,FALSE),"unknown")</f>
        <v>White/Caucasian</v>
      </c>
      <c r="AK278" s="159" t="str">
        <f>IFERROR(VLOOKUP(Table1[[#This Row],[RespondentID]],'All Data'!$A279:$CN851,86,FALSE),"unknown")</f>
        <v>No</v>
      </c>
      <c r="AL278" s="159" t="str">
        <f>IFERROR(VLOOKUP(Table1[[#This Row],[RespondentID]],'All Data'!$A279:$CN851,87,FALSE),"unknown")</f>
        <v xml:space="preserve">English </v>
      </c>
      <c r="AM278" s="159" t="str">
        <f>IFERROR(VLOOKUP(Table1[[#This Row],[RespondentID]],'All Data'!$A279:$CN851,88,FALSE),"unknown")</f>
        <v>$50,000 to $74,999</v>
      </c>
      <c r="AN278" s="159" t="str">
        <f>IFERROR(VLOOKUP(Table1[[#This Row],[RespondentID]],'All Data'!$A279:$CN851,89,FALSE),"unknown")</f>
        <v>Graduate school</v>
      </c>
      <c r="AO278" s="159" t="str">
        <f>IFERROR(VLOOKUP(Table1[[#This Row],[RespondentID]],'All Data'!$A279:$CN851,90,FALSE),"unknown")</f>
        <v>Retired</v>
      </c>
      <c r="AP278" s="159" t="str">
        <f>IFERROR(VLOOKUP(Table1[[#This Row],[RespondentID]],'All Data'!$A279:$CN851,91,FALSE),"unknown")</f>
        <v>Yes</v>
      </c>
      <c r="AQ278" s="159" t="str">
        <f>IFERROR(VLOOKUP(Table1[[#This Row],[RespondentID]],'All Data'!$A279:$CN851,92,FALSE),"unknown")</f>
        <v>Yes</v>
      </c>
    </row>
    <row r="279" spans="1:43" ht="16" x14ac:dyDescent="0.45">
      <c r="A279" s="6">
        <v>7045773524</v>
      </c>
      <c r="B279" s="6"/>
      <c r="C279" s="6"/>
      <c r="D279" s="6"/>
      <c r="E279" s="6"/>
      <c r="F279" s="6"/>
      <c r="G279" s="6"/>
      <c r="H279" s="6" t="s">
        <v>37</v>
      </c>
      <c r="I279" s="6" t="s">
        <v>38</v>
      </c>
      <c r="J279" s="6"/>
      <c r="K279" s="6" t="s">
        <v>40</v>
      </c>
      <c r="L279" s="10"/>
      <c r="M279" s="10">
        <f t="shared" ref="M279" si="1429">COUNTA(B279:L279)</f>
        <v>3</v>
      </c>
      <c r="N279" s="10">
        <f t="shared" ref="N279" si="1430">3/M279</f>
        <v>1</v>
      </c>
      <c r="O279" s="10"/>
      <c r="P279" s="10">
        <f t="shared" si="1321"/>
        <v>0</v>
      </c>
      <c r="Q279" s="10">
        <f t="shared" si="1322"/>
        <v>0</v>
      </c>
      <c r="R279" s="10">
        <f t="shared" si="1323"/>
        <v>0</v>
      </c>
      <c r="S279" s="10">
        <f t="shared" si="1324"/>
        <v>0</v>
      </c>
      <c r="T279" s="10">
        <f t="shared" si="1325"/>
        <v>0</v>
      </c>
      <c r="U279" s="10">
        <f t="shared" si="1326"/>
        <v>0</v>
      </c>
      <c r="V279" s="34">
        <f t="shared" si="1327"/>
        <v>1</v>
      </c>
      <c r="W279" s="10">
        <f t="shared" si="1328"/>
        <v>1</v>
      </c>
      <c r="X279" s="10">
        <f t="shared" si="1329"/>
        <v>0</v>
      </c>
      <c r="Y279" s="10">
        <f t="shared" si="1330"/>
        <v>1</v>
      </c>
      <c r="Z279" s="10"/>
      <c r="AA279" s="10"/>
      <c r="AB279" s="10">
        <f t="shared" ref="AB279" si="1431">SUM(P279:Z279)</f>
        <v>3</v>
      </c>
      <c r="AC279" s="10">
        <f t="shared" ref="AC279" si="1432">M279</f>
        <v>3</v>
      </c>
      <c r="AD279" s="10" t="str">
        <f t="shared" ref="AD279" si="1433">IF(AB279=AC279,"Correct",IF(AB279=3,"Correct","Wrong"))</f>
        <v>Correct</v>
      </c>
      <c r="AE279" s="10"/>
      <c r="AF279" s="159" t="str">
        <f>IFERROR(VLOOKUP(Table1[[#This Row],[RespondentID]],'All Data'!$A280:$CN852,81,FALSE),"unknown")</f>
        <v>Female</v>
      </c>
      <c r="AG279" s="159">
        <f>IFERROR(VLOOKUP(Table1[[#This Row],[RespondentID]],'All Data'!$A280:$CN852,82,FALSE),"unknown")</f>
        <v>66</v>
      </c>
      <c r="AH279" s="159" t="str">
        <f>IFERROR(VLOOKUP(Table1[[#This Row],[RespondentID]],'All Data'!$A280:$CN852,83,FALSE),"unknown")</f>
        <v>Suffolk</v>
      </c>
      <c r="AI279" s="159" t="str">
        <f>IFERROR(VLOOKUP(Table1[[#This Row],[RespondentID]],'All Data'!$A280:$CN852,84,FALSE),"unknown")</f>
        <v>Bay Shore, 11706</v>
      </c>
      <c r="AJ279" s="159" t="str">
        <f>IFERROR(VLOOKUP(Table1[[#This Row],[RespondentID]],'All Data'!$A280:$CN852,85,FALSE),"unknown")</f>
        <v>White/Caucasian</v>
      </c>
      <c r="AK279" s="159" t="str">
        <f>IFERROR(VLOOKUP(Table1[[#This Row],[RespondentID]],'All Data'!$A280:$CN852,86,FALSE),"unknown")</f>
        <v>No</v>
      </c>
      <c r="AL279" s="159" t="str">
        <f>IFERROR(VLOOKUP(Table1[[#This Row],[RespondentID]],'All Data'!$A280:$CN852,87,FALSE),"unknown")</f>
        <v xml:space="preserve">English </v>
      </c>
      <c r="AM279" s="159" t="str">
        <f>IFERROR(VLOOKUP(Table1[[#This Row],[RespondentID]],'All Data'!$A280:$CN852,88,FALSE),"unknown")</f>
        <v>$50,000 to $74,999</v>
      </c>
      <c r="AN279" s="159" t="str">
        <f>IFERROR(VLOOKUP(Table1[[#This Row],[RespondentID]],'All Data'!$A280:$CN852,89,FALSE),"unknown")</f>
        <v>College graduate</v>
      </c>
      <c r="AO279" s="159" t="str">
        <f>IFERROR(VLOOKUP(Table1[[#This Row],[RespondentID]],'All Data'!$A280:$CN852,90,FALSE),"unknown")</f>
        <v>Retired</v>
      </c>
      <c r="AP279" s="159" t="str">
        <f>IFERROR(VLOOKUP(Table1[[#This Row],[RespondentID]],'All Data'!$A280:$CN852,91,FALSE),"unknown")</f>
        <v>Yes</v>
      </c>
      <c r="AQ279" s="159" t="str">
        <f>IFERROR(VLOOKUP(Table1[[#This Row],[RespondentID]],'All Data'!$A280:$CN852,92,FALSE),"unknown")</f>
        <v>Yes</v>
      </c>
    </row>
    <row r="280" spans="1:43" ht="16" x14ac:dyDescent="0.45">
      <c r="A280" s="6">
        <v>7045773232</v>
      </c>
      <c r="B280" s="6"/>
      <c r="C280" s="6"/>
      <c r="D280" s="6"/>
      <c r="E280" s="6"/>
      <c r="F280" s="6"/>
      <c r="G280" s="6"/>
      <c r="H280" s="6"/>
      <c r="I280" s="6" t="s">
        <v>38</v>
      </c>
      <c r="J280" s="6"/>
      <c r="K280" s="6"/>
      <c r="L280" s="9"/>
      <c r="M280" s="9">
        <f t="shared" ref="M280" si="1434">COUNTA(B280:L280)</f>
        <v>1</v>
      </c>
      <c r="N280" s="9">
        <f t="shared" ref="N280" si="1435">3/M280</f>
        <v>3</v>
      </c>
      <c r="O280" s="9"/>
      <c r="P280" s="9">
        <f t="shared" si="1321"/>
        <v>0</v>
      </c>
      <c r="Q280" s="9">
        <f t="shared" si="1322"/>
        <v>0</v>
      </c>
      <c r="R280" s="9">
        <f t="shared" si="1323"/>
        <v>0</v>
      </c>
      <c r="S280" s="9">
        <f t="shared" si="1324"/>
        <v>0</v>
      </c>
      <c r="T280" s="9">
        <f t="shared" si="1325"/>
        <v>0</v>
      </c>
      <c r="U280" s="9">
        <f t="shared" si="1326"/>
        <v>0</v>
      </c>
      <c r="V280" s="34">
        <f t="shared" si="1327"/>
        <v>0</v>
      </c>
      <c r="W280" s="9">
        <f t="shared" si="1328"/>
        <v>1</v>
      </c>
      <c r="X280" s="9">
        <f t="shared" si="1329"/>
        <v>0</v>
      </c>
      <c r="Y280" s="9">
        <f t="shared" si="1330"/>
        <v>0</v>
      </c>
      <c r="Z280" s="9"/>
      <c r="AA280" s="9"/>
      <c r="AB280" s="9">
        <f t="shared" ref="AB280" si="1436">SUM(P280:Z280)</f>
        <v>1</v>
      </c>
      <c r="AC280" s="9">
        <f t="shared" ref="AC280" si="1437">M280</f>
        <v>1</v>
      </c>
      <c r="AD280" s="9" t="str">
        <f t="shared" ref="AD280" si="1438">IF(AB280=AC280,"Correct",IF(AB280=3,"Correct","Wrong"))</f>
        <v>Correct</v>
      </c>
      <c r="AE280" s="9"/>
      <c r="AF280" s="159" t="str">
        <f>IFERROR(VLOOKUP(Table1[[#This Row],[RespondentID]],'All Data'!$A281:$CN853,81,FALSE),"unknown")</f>
        <v>Female</v>
      </c>
      <c r="AG280" s="159">
        <f>IFERROR(VLOOKUP(Table1[[#This Row],[RespondentID]],'All Data'!$A281:$CN853,82,FALSE),"unknown")</f>
        <v>62</v>
      </c>
      <c r="AH280" s="159" t="str">
        <f>IFERROR(VLOOKUP(Table1[[#This Row],[RespondentID]],'All Data'!$A281:$CN853,83,FALSE),"unknown")</f>
        <v>Suffolk</v>
      </c>
      <c r="AI280" s="159" t="str">
        <f>IFERROR(VLOOKUP(Table1[[#This Row],[RespondentID]],'All Data'!$A281:$CN853,84,FALSE),"unknown")</f>
        <v>Brentwood, 11717</v>
      </c>
      <c r="AJ280" s="159" t="str">
        <f>IFERROR(VLOOKUP(Table1[[#This Row],[RespondentID]],'All Data'!$A281:$CN853,85,FALSE),"unknown")</f>
        <v>Multi-racial</v>
      </c>
      <c r="AK280" s="159" t="str">
        <f>IFERROR(VLOOKUP(Table1[[#This Row],[RespondentID]],'All Data'!$A281:$CN853,86,FALSE),"unknown")</f>
        <v>Yes</v>
      </c>
      <c r="AL280" s="159" t="str">
        <f>IFERROR(VLOOKUP(Table1[[#This Row],[RespondentID]],'All Data'!$A281:$CN853,87,FALSE),"unknown")</f>
        <v xml:space="preserve">English Spanish </v>
      </c>
      <c r="AM280" s="159" t="str">
        <f>IFERROR(VLOOKUP(Table1[[#This Row],[RespondentID]],'All Data'!$A281:$CN853,88,FALSE),"unknown")</f>
        <v>$50,000 to $74,999</v>
      </c>
      <c r="AN280" s="159" t="str">
        <f>IFERROR(VLOOKUP(Table1[[#This Row],[RespondentID]],'All Data'!$A281:$CN853,89,FALSE),"unknown")</f>
        <v>Graduate school</v>
      </c>
      <c r="AO280" s="159" t="str">
        <f>IFERROR(VLOOKUP(Table1[[#This Row],[RespondentID]],'All Data'!$A281:$CN853,90,FALSE),"unknown")</f>
        <v>Employed for wages</v>
      </c>
      <c r="AP280" s="159" t="str">
        <f>IFERROR(VLOOKUP(Table1[[#This Row],[RespondentID]],'All Data'!$A281:$CN853,91,FALSE),"unknown")</f>
        <v>Yes</v>
      </c>
      <c r="AQ280" s="159" t="str">
        <f>IFERROR(VLOOKUP(Table1[[#This Row],[RespondentID]],'All Data'!$A281:$CN853,92,FALSE),"unknown")</f>
        <v>Yes</v>
      </c>
    </row>
    <row r="281" spans="1:43" ht="16" x14ac:dyDescent="0.45">
      <c r="A281" s="6">
        <v>7045772808</v>
      </c>
      <c r="B281" s="6"/>
      <c r="C281" s="6"/>
      <c r="D281" s="6"/>
      <c r="E281" s="6"/>
      <c r="F281" s="6" t="s">
        <v>35</v>
      </c>
      <c r="G281" s="6"/>
      <c r="H281" s="6"/>
      <c r="I281" s="6"/>
      <c r="J281" s="6" t="s">
        <v>39</v>
      </c>
      <c r="K281" s="6" t="s">
        <v>40</v>
      </c>
      <c r="L281" s="10"/>
      <c r="M281" s="10">
        <f t="shared" ref="M281" si="1439">COUNTA(B281:L281)</f>
        <v>3</v>
      </c>
      <c r="N281" s="10">
        <f t="shared" ref="N281" si="1440">3/M281</f>
        <v>1</v>
      </c>
      <c r="O281" s="10"/>
      <c r="P281" s="10">
        <f t="shared" si="1321"/>
        <v>0</v>
      </c>
      <c r="Q281" s="10">
        <f t="shared" si="1322"/>
        <v>0</v>
      </c>
      <c r="R281" s="10">
        <f t="shared" si="1323"/>
        <v>0</v>
      </c>
      <c r="S281" s="10">
        <f t="shared" si="1324"/>
        <v>0</v>
      </c>
      <c r="T281" s="10">
        <f t="shared" si="1325"/>
        <v>1</v>
      </c>
      <c r="U281" s="10">
        <f t="shared" si="1326"/>
        <v>0</v>
      </c>
      <c r="V281" s="34">
        <f t="shared" si="1327"/>
        <v>0</v>
      </c>
      <c r="W281" s="10">
        <f t="shared" si="1328"/>
        <v>0</v>
      </c>
      <c r="X281" s="10">
        <f t="shared" si="1329"/>
        <v>1</v>
      </c>
      <c r="Y281" s="10">
        <f t="shared" si="1330"/>
        <v>1</v>
      </c>
      <c r="Z281" s="10"/>
      <c r="AA281" s="10"/>
      <c r="AB281" s="10">
        <f t="shared" ref="AB281" si="1441">SUM(P281:Z281)</f>
        <v>3</v>
      </c>
      <c r="AC281" s="10">
        <f t="shared" ref="AC281" si="1442">M281</f>
        <v>3</v>
      </c>
      <c r="AD281" s="10" t="str">
        <f t="shared" ref="AD281" si="1443">IF(AB281=AC281,"Correct",IF(AB281=3,"Correct","Wrong"))</f>
        <v>Correct</v>
      </c>
      <c r="AE281" s="10"/>
      <c r="AF281" s="159" t="str">
        <f>IFERROR(VLOOKUP(Table1[[#This Row],[RespondentID]],'All Data'!$A282:$CN854,81,FALSE),"unknown")</f>
        <v>Female</v>
      </c>
      <c r="AG281" s="159">
        <f>IFERROR(VLOOKUP(Table1[[#This Row],[RespondentID]],'All Data'!$A282:$CN854,82,FALSE),"unknown")</f>
        <v>78</v>
      </c>
      <c r="AH281" s="159" t="str">
        <f>IFERROR(VLOOKUP(Table1[[#This Row],[RespondentID]],'All Data'!$A282:$CN854,83,FALSE),"unknown")</f>
        <v>Suffolk</v>
      </c>
      <c r="AI281" s="159" t="str">
        <f>IFERROR(VLOOKUP(Table1[[#This Row],[RespondentID]],'All Data'!$A282:$CN854,84,FALSE),"unknown")</f>
        <v>Bay Shore, 11706</v>
      </c>
      <c r="AJ281" s="159" t="str">
        <f>IFERROR(VLOOKUP(Table1[[#This Row],[RespondentID]],'All Data'!$A282:$CN854,85,FALSE),"unknown")</f>
        <v>Black/African American</v>
      </c>
      <c r="AK281" s="159" t="str">
        <f>IFERROR(VLOOKUP(Table1[[#This Row],[RespondentID]],'All Data'!$A282:$CN854,86,FALSE),"unknown")</f>
        <v>No</v>
      </c>
      <c r="AL281" s="159" t="str">
        <f>IFERROR(VLOOKUP(Table1[[#This Row],[RespondentID]],'All Data'!$A282:$CN854,87,FALSE),"unknown")</f>
        <v xml:space="preserve">English </v>
      </c>
      <c r="AM281" s="159" t="str">
        <f>IFERROR(VLOOKUP(Table1[[#This Row],[RespondentID]],'All Data'!$A282:$CN854,88,FALSE),"unknown")</f>
        <v>$50,000 to $74,999</v>
      </c>
      <c r="AN281" s="159" t="str">
        <f>IFERROR(VLOOKUP(Table1[[#This Row],[RespondentID]],'All Data'!$A282:$CN854,89,FALSE),"unknown")</f>
        <v>Some college</v>
      </c>
      <c r="AO281" s="159" t="str">
        <f>IFERROR(VLOOKUP(Table1[[#This Row],[RespondentID]],'All Data'!$A282:$CN854,90,FALSE),"unknown")</f>
        <v>Retired</v>
      </c>
      <c r="AP281" s="159" t="str">
        <f>IFERROR(VLOOKUP(Table1[[#This Row],[RespondentID]],'All Data'!$A282:$CN854,91,FALSE),"unknown")</f>
        <v>Yes</v>
      </c>
      <c r="AQ281" s="159" t="str">
        <f>IFERROR(VLOOKUP(Table1[[#This Row],[RespondentID]],'All Data'!$A282:$CN854,92,FALSE),"unknown")</f>
        <v>Yes</v>
      </c>
    </row>
    <row r="282" spans="1:43" ht="16" x14ac:dyDescent="0.45">
      <c r="A282" s="6">
        <v>7045772515</v>
      </c>
      <c r="B282" s="6"/>
      <c r="C282" s="6"/>
      <c r="D282" s="6"/>
      <c r="E282" s="6"/>
      <c r="F282" s="6"/>
      <c r="G282" s="6"/>
      <c r="H282" s="6" t="s">
        <v>37</v>
      </c>
      <c r="I282" s="6" t="s">
        <v>38</v>
      </c>
      <c r="J282" s="6"/>
      <c r="K282" s="6" t="s">
        <v>40</v>
      </c>
      <c r="L282" s="9"/>
      <c r="M282" s="9">
        <f t="shared" ref="M282" si="1444">COUNTA(B282:L282)</f>
        <v>3</v>
      </c>
      <c r="N282" s="9">
        <f t="shared" ref="N282" si="1445">3/M282</f>
        <v>1</v>
      </c>
      <c r="O282" s="9"/>
      <c r="P282" s="9">
        <f t="shared" si="1321"/>
        <v>0</v>
      </c>
      <c r="Q282" s="9">
        <f t="shared" si="1322"/>
        <v>0</v>
      </c>
      <c r="R282" s="9">
        <f t="shared" si="1323"/>
        <v>0</v>
      </c>
      <c r="S282" s="9">
        <f t="shared" si="1324"/>
        <v>0</v>
      </c>
      <c r="T282" s="9">
        <f t="shared" si="1325"/>
        <v>0</v>
      </c>
      <c r="U282" s="9">
        <f t="shared" si="1326"/>
        <v>0</v>
      </c>
      <c r="V282" s="34">
        <f t="shared" si="1327"/>
        <v>1</v>
      </c>
      <c r="W282" s="9">
        <f t="shared" si="1328"/>
        <v>1</v>
      </c>
      <c r="X282" s="9">
        <f t="shared" si="1329"/>
        <v>0</v>
      </c>
      <c r="Y282" s="9">
        <f t="shared" si="1330"/>
        <v>1</v>
      </c>
      <c r="Z282" s="9"/>
      <c r="AA282" s="9"/>
      <c r="AB282" s="9">
        <f t="shared" ref="AB282" si="1446">SUM(P282:Z282)</f>
        <v>3</v>
      </c>
      <c r="AC282" s="9">
        <f t="shared" ref="AC282" si="1447">M282</f>
        <v>3</v>
      </c>
      <c r="AD282" s="9" t="str">
        <f t="shared" ref="AD282" si="1448">IF(AB282=AC282,"Correct",IF(AB282=3,"Correct","Wrong"))</f>
        <v>Correct</v>
      </c>
      <c r="AE282" s="9"/>
      <c r="AF282" s="159" t="str">
        <f>IFERROR(VLOOKUP(Table1[[#This Row],[RespondentID]],'All Data'!$A283:$CN855,81,FALSE),"unknown")</f>
        <v>Female</v>
      </c>
      <c r="AG282" s="159">
        <f>IFERROR(VLOOKUP(Table1[[#This Row],[RespondentID]],'All Data'!$A283:$CN855,82,FALSE),"unknown")</f>
        <v>82</v>
      </c>
      <c r="AH282" s="159" t="str">
        <f>IFERROR(VLOOKUP(Table1[[#This Row],[RespondentID]],'All Data'!$A283:$CN855,83,FALSE),"unknown")</f>
        <v>Suffolk</v>
      </c>
      <c r="AI282" s="159" t="str">
        <f>IFERROR(VLOOKUP(Table1[[#This Row],[RespondentID]],'All Data'!$A283:$CN855,84,FALSE),"unknown")</f>
        <v>Islip Terrace, 11752</v>
      </c>
      <c r="AJ282" s="159" t="str">
        <f>IFERROR(VLOOKUP(Table1[[#This Row],[RespondentID]],'All Data'!$A283:$CN855,85,FALSE),"unknown")</f>
        <v>White/Caucasian</v>
      </c>
      <c r="AK282" s="159" t="str">
        <f>IFERROR(VLOOKUP(Table1[[#This Row],[RespondentID]],'All Data'!$A283:$CN855,86,FALSE),"unknown")</f>
        <v>No</v>
      </c>
      <c r="AL282" s="159" t="str">
        <f>IFERROR(VLOOKUP(Table1[[#This Row],[RespondentID]],'All Data'!$A283:$CN855,87,FALSE),"unknown")</f>
        <v xml:space="preserve">English </v>
      </c>
      <c r="AM282" s="159" t="str">
        <f>IFERROR(VLOOKUP(Table1[[#This Row],[RespondentID]],'All Data'!$A283:$CN855,88,FALSE),"unknown")</f>
        <v>$20,000 to $34,999</v>
      </c>
      <c r="AN282" s="159" t="str">
        <f>IFERROR(VLOOKUP(Table1[[#This Row],[RespondentID]],'All Data'!$A283:$CN855,89,FALSE),"unknown")</f>
        <v>Graduate school</v>
      </c>
      <c r="AO282" s="159" t="str">
        <f>IFERROR(VLOOKUP(Table1[[#This Row],[RespondentID]],'All Data'!$A283:$CN855,90,FALSE),"unknown")</f>
        <v>Employed for wages</v>
      </c>
      <c r="AP282" s="159" t="str">
        <f>IFERROR(VLOOKUP(Table1[[#This Row],[RespondentID]],'All Data'!$A283:$CN855,91,FALSE),"unknown")</f>
        <v>Yes</v>
      </c>
      <c r="AQ282" s="159" t="str">
        <f>IFERROR(VLOOKUP(Table1[[#This Row],[RespondentID]],'All Data'!$A283:$CN855,92,FALSE),"unknown")</f>
        <v>No</v>
      </c>
    </row>
    <row r="283" spans="1:43" ht="16" x14ac:dyDescent="0.45">
      <c r="A283" s="6">
        <v>7045772328</v>
      </c>
      <c r="B283" s="6"/>
      <c r="C283" s="6"/>
      <c r="D283" s="6"/>
      <c r="E283" s="6"/>
      <c r="F283" s="6"/>
      <c r="G283" s="6" t="s">
        <v>36</v>
      </c>
      <c r="H283" s="6"/>
      <c r="I283" s="6"/>
      <c r="J283" s="6"/>
      <c r="K283" s="6"/>
      <c r="L283" s="10"/>
      <c r="M283" s="10">
        <f t="shared" ref="M283" si="1449">COUNTA(B283:L283)</f>
        <v>1</v>
      </c>
      <c r="N283" s="10">
        <f t="shared" ref="N283" si="1450">3/M283</f>
        <v>3</v>
      </c>
      <c r="O283" s="10"/>
      <c r="P283" s="10">
        <f t="shared" si="1321"/>
        <v>0</v>
      </c>
      <c r="Q283" s="10">
        <f t="shared" si="1322"/>
        <v>0</v>
      </c>
      <c r="R283" s="10">
        <f t="shared" si="1323"/>
        <v>0</v>
      </c>
      <c r="S283" s="10">
        <f t="shared" si="1324"/>
        <v>0</v>
      </c>
      <c r="T283" s="10">
        <f t="shared" si="1325"/>
        <v>0</v>
      </c>
      <c r="U283" s="10">
        <f t="shared" si="1326"/>
        <v>1</v>
      </c>
      <c r="V283" s="34">
        <f t="shared" si="1327"/>
        <v>0</v>
      </c>
      <c r="W283" s="10">
        <f t="shared" si="1328"/>
        <v>0</v>
      </c>
      <c r="X283" s="10">
        <f t="shared" si="1329"/>
        <v>0</v>
      </c>
      <c r="Y283" s="10">
        <f t="shared" si="1330"/>
        <v>0</v>
      </c>
      <c r="Z283" s="10"/>
      <c r="AA283" s="10"/>
      <c r="AB283" s="10">
        <f t="shared" ref="AB283" si="1451">SUM(P283:Z283)</f>
        <v>1</v>
      </c>
      <c r="AC283" s="10">
        <f t="shared" ref="AC283" si="1452">M283</f>
        <v>1</v>
      </c>
      <c r="AD283" s="10" t="str">
        <f t="shared" ref="AD283" si="1453">IF(AB283=AC283,"Correct",IF(AB283=3,"Correct","Wrong"))</f>
        <v>Correct</v>
      </c>
      <c r="AE283" s="10"/>
      <c r="AF283" s="159" t="str">
        <f>IFERROR(VLOOKUP(Table1[[#This Row],[RespondentID]],'All Data'!$A284:$CN856,81,FALSE),"unknown")</f>
        <v>Female</v>
      </c>
      <c r="AG283" s="159">
        <f>IFERROR(VLOOKUP(Table1[[#This Row],[RespondentID]],'All Data'!$A284:$CN856,82,FALSE),"unknown")</f>
        <v>54</v>
      </c>
      <c r="AH283" s="159" t="str">
        <f>IFERROR(VLOOKUP(Table1[[#This Row],[RespondentID]],'All Data'!$A284:$CN856,83,FALSE),"unknown")</f>
        <v>Suffolk</v>
      </c>
      <c r="AI283" s="159" t="str">
        <f>IFERROR(VLOOKUP(Table1[[#This Row],[RespondentID]],'All Data'!$A284:$CN856,84,FALSE),"unknown")</f>
        <v>Central Islip, 11722</v>
      </c>
      <c r="AJ283" s="159" t="str">
        <f>IFERROR(VLOOKUP(Table1[[#This Row],[RespondentID]],'All Data'!$A284:$CN856,85,FALSE),"unknown")</f>
        <v>White/Caucasian</v>
      </c>
      <c r="AK283" s="159" t="str">
        <f>IFERROR(VLOOKUP(Table1[[#This Row],[RespondentID]],'All Data'!$A284:$CN856,86,FALSE),"unknown")</f>
        <v>No</v>
      </c>
      <c r="AL283" s="159" t="str">
        <f>IFERROR(VLOOKUP(Table1[[#This Row],[RespondentID]],'All Data'!$A284:$CN856,87,FALSE),"unknown")</f>
        <v xml:space="preserve">English </v>
      </c>
      <c r="AM283" s="159" t="str">
        <f>IFERROR(VLOOKUP(Table1[[#This Row],[RespondentID]],'All Data'!$A284:$CN856,88,FALSE),"unknown")</f>
        <v>$35,000 to $49,999</v>
      </c>
      <c r="AN283" s="159" t="str">
        <f>IFERROR(VLOOKUP(Table1[[#This Row],[RespondentID]],'All Data'!$A284:$CN856,89,FALSE),"unknown")</f>
        <v>College graduate</v>
      </c>
      <c r="AO283" s="159" t="str">
        <f>IFERROR(VLOOKUP(Table1[[#This Row],[RespondentID]],'All Data'!$A284:$CN856,90,FALSE),"unknown")</f>
        <v>Retired</v>
      </c>
      <c r="AP283" s="159" t="str">
        <f>IFERROR(VLOOKUP(Table1[[#This Row],[RespondentID]],'All Data'!$A284:$CN856,91,FALSE),"unknown")</f>
        <v>Yes</v>
      </c>
      <c r="AQ283" s="159" t="str">
        <f>IFERROR(VLOOKUP(Table1[[#This Row],[RespondentID]],'All Data'!$A284:$CN856,92,FALSE),"unknown")</f>
        <v>No</v>
      </c>
    </row>
    <row r="284" spans="1:43" ht="16" x14ac:dyDescent="0.45">
      <c r="A284" s="6">
        <v>7045772084</v>
      </c>
      <c r="B284" s="6"/>
      <c r="C284" s="6"/>
      <c r="D284" s="6"/>
      <c r="E284" s="6"/>
      <c r="F284" s="6"/>
      <c r="G284" s="6"/>
      <c r="H284" s="6"/>
      <c r="I284" s="6"/>
      <c r="J284" s="6"/>
      <c r="K284" s="6"/>
      <c r="L284" s="9"/>
      <c r="M284" s="9">
        <f t="shared" ref="M284" si="1454">COUNTA(B284:L284)</f>
        <v>0</v>
      </c>
      <c r="N284" s="9" t="e">
        <f t="shared" ref="N284" si="1455">3/M284</f>
        <v>#DIV/0!</v>
      </c>
      <c r="O284" s="9"/>
      <c r="P284" s="9">
        <f t="shared" si="1321"/>
        <v>0</v>
      </c>
      <c r="Q284" s="9">
        <f t="shared" si="1322"/>
        <v>0</v>
      </c>
      <c r="R284" s="9">
        <f t="shared" si="1323"/>
        <v>0</v>
      </c>
      <c r="S284" s="9">
        <f t="shared" si="1324"/>
        <v>0</v>
      </c>
      <c r="T284" s="9">
        <f t="shared" si="1325"/>
        <v>0</v>
      </c>
      <c r="U284" s="9">
        <f t="shared" si="1326"/>
        <v>0</v>
      </c>
      <c r="V284" s="34">
        <f t="shared" si="1327"/>
        <v>0</v>
      </c>
      <c r="W284" s="9">
        <f t="shared" si="1328"/>
        <v>0</v>
      </c>
      <c r="X284" s="9">
        <f t="shared" si="1329"/>
        <v>0</v>
      </c>
      <c r="Y284" s="9">
        <f t="shared" si="1330"/>
        <v>0</v>
      </c>
      <c r="Z284" s="9"/>
      <c r="AA284" s="9"/>
      <c r="AB284" s="9">
        <f t="shared" ref="AB284" si="1456">SUM(P284:Z284)</f>
        <v>0</v>
      </c>
      <c r="AC284" s="9">
        <f t="shared" ref="AC284" si="1457">M284</f>
        <v>0</v>
      </c>
      <c r="AD284" s="9" t="str">
        <f t="shared" ref="AD284" si="1458">IF(AB284=AC284,"Correct",IF(AB284=3,"Correct","Wrong"))</f>
        <v>Correct</v>
      </c>
      <c r="AE284" s="9"/>
      <c r="AF284" s="159" t="str">
        <f>IFERROR(VLOOKUP(Table1[[#This Row],[RespondentID]],'All Data'!$A285:$CN857,81,FALSE),"unknown")</f>
        <v>Male</v>
      </c>
      <c r="AG284" s="159">
        <f>IFERROR(VLOOKUP(Table1[[#This Row],[RespondentID]],'All Data'!$A285:$CN857,82,FALSE),"unknown")</f>
        <v>74</v>
      </c>
      <c r="AH284" s="159" t="str">
        <f>IFERROR(VLOOKUP(Table1[[#This Row],[RespondentID]],'All Data'!$A285:$CN857,83,FALSE),"unknown")</f>
        <v>Suffolk</v>
      </c>
      <c r="AI284" s="159" t="str">
        <f>IFERROR(VLOOKUP(Table1[[#This Row],[RespondentID]],'All Data'!$A285:$CN857,84,FALSE),"unknown")</f>
        <v>West Islip, 11795</v>
      </c>
      <c r="AJ284" s="159" t="str">
        <f>IFERROR(VLOOKUP(Table1[[#This Row],[RespondentID]],'All Data'!$A285:$CN857,85,FALSE),"unknown")</f>
        <v>White/Caucasian</v>
      </c>
      <c r="AK284" s="159" t="str">
        <f>IFERROR(VLOOKUP(Table1[[#This Row],[RespondentID]],'All Data'!$A285:$CN857,86,FALSE),"unknown")</f>
        <v>No</v>
      </c>
      <c r="AL284" s="159" t="str">
        <f>IFERROR(VLOOKUP(Table1[[#This Row],[RespondentID]],'All Data'!$A285:$CN857,87,FALSE),"unknown")</f>
        <v xml:space="preserve">English </v>
      </c>
      <c r="AM284" s="159" t="str">
        <f>IFERROR(VLOOKUP(Table1[[#This Row],[RespondentID]],'All Data'!$A285:$CN857,88,FALSE),"unknown")</f>
        <v>Over $125,000</v>
      </c>
      <c r="AN284" s="159" t="str">
        <f>IFERROR(VLOOKUP(Table1[[#This Row],[RespondentID]],'All Data'!$A285:$CN857,89,FALSE),"unknown")</f>
        <v>College graduate</v>
      </c>
      <c r="AO284" s="159" t="str">
        <f>IFERROR(VLOOKUP(Table1[[#This Row],[RespondentID]],'All Data'!$A285:$CN857,90,FALSE),"unknown")</f>
        <v>Retired</v>
      </c>
      <c r="AP284" s="159" t="str">
        <f>IFERROR(VLOOKUP(Table1[[#This Row],[RespondentID]],'All Data'!$A285:$CN857,91,FALSE),"unknown")</f>
        <v>Yes</v>
      </c>
      <c r="AQ284" s="159" t="str">
        <f>IFERROR(VLOOKUP(Table1[[#This Row],[RespondentID]],'All Data'!$A285:$CN857,92,FALSE),"unknown")</f>
        <v>No</v>
      </c>
    </row>
    <row r="285" spans="1:43" ht="16" x14ac:dyDescent="0.45">
      <c r="A285" s="6">
        <v>7045771777</v>
      </c>
      <c r="B285" s="6"/>
      <c r="C285" s="6"/>
      <c r="D285" s="6"/>
      <c r="E285" s="6"/>
      <c r="F285" s="6"/>
      <c r="G285" s="6" t="s">
        <v>36</v>
      </c>
      <c r="H285" s="6"/>
      <c r="I285" s="6"/>
      <c r="J285" s="6"/>
      <c r="K285" s="6"/>
      <c r="L285" s="10"/>
      <c r="M285" s="10">
        <f t="shared" ref="M285" si="1459">COUNTA(B285:L285)</f>
        <v>1</v>
      </c>
      <c r="N285" s="10">
        <f t="shared" ref="N285" si="1460">3/M285</f>
        <v>3</v>
      </c>
      <c r="O285" s="10"/>
      <c r="P285" s="10">
        <f t="shared" si="1321"/>
        <v>0</v>
      </c>
      <c r="Q285" s="10">
        <f t="shared" si="1322"/>
        <v>0</v>
      </c>
      <c r="R285" s="10">
        <f t="shared" si="1323"/>
        <v>0</v>
      </c>
      <c r="S285" s="10">
        <f t="shared" si="1324"/>
        <v>0</v>
      </c>
      <c r="T285" s="10">
        <f t="shared" si="1325"/>
        <v>0</v>
      </c>
      <c r="U285" s="10">
        <f t="shared" si="1326"/>
        <v>1</v>
      </c>
      <c r="V285" s="34">
        <f t="shared" si="1327"/>
        <v>0</v>
      </c>
      <c r="W285" s="10">
        <f t="shared" si="1328"/>
        <v>0</v>
      </c>
      <c r="X285" s="10">
        <f t="shared" si="1329"/>
        <v>0</v>
      </c>
      <c r="Y285" s="10">
        <f t="shared" si="1330"/>
        <v>0</v>
      </c>
      <c r="Z285" s="10"/>
      <c r="AA285" s="10"/>
      <c r="AB285" s="10">
        <f t="shared" ref="AB285" si="1461">SUM(P285:Z285)</f>
        <v>1</v>
      </c>
      <c r="AC285" s="10">
        <f t="shared" ref="AC285" si="1462">M285</f>
        <v>1</v>
      </c>
      <c r="AD285" s="10" t="str">
        <f t="shared" ref="AD285" si="1463">IF(AB285=AC285,"Correct",IF(AB285=3,"Correct","Wrong"))</f>
        <v>Correct</v>
      </c>
      <c r="AE285" s="10"/>
      <c r="AF285" s="159" t="str">
        <f>IFERROR(VLOOKUP(Table1[[#This Row],[RespondentID]],'All Data'!$A286:$CN858,81,FALSE),"unknown")</f>
        <v>Female</v>
      </c>
      <c r="AG285" s="159">
        <f>IFERROR(VLOOKUP(Table1[[#This Row],[RespondentID]],'All Data'!$A286:$CN858,82,FALSE),"unknown")</f>
        <v>62</v>
      </c>
      <c r="AH285" s="159" t="str">
        <f>IFERROR(VLOOKUP(Table1[[#This Row],[RespondentID]],'All Data'!$A286:$CN858,83,FALSE),"unknown")</f>
        <v>Suffolk</v>
      </c>
      <c r="AI285" s="159" t="str">
        <f>IFERROR(VLOOKUP(Table1[[#This Row],[RespondentID]],'All Data'!$A286:$CN858,84,FALSE),"unknown")</f>
        <v>Brentwood, 11717</v>
      </c>
      <c r="AJ285" s="159" t="str">
        <f>IFERROR(VLOOKUP(Table1[[#This Row],[RespondentID]],'All Data'!$A286:$CN858,85,FALSE),"unknown")</f>
        <v>White/Caucasian</v>
      </c>
      <c r="AK285" s="159" t="str">
        <f>IFERROR(VLOOKUP(Table1[[#This Row],[RespondentID]],'All Data'!$A286:$CN858,86,FALSE),"unknown")</f>
        <v>No</v>
      </c>
      <c r="AL285" s="159" t="str">
        <f>IFERROR(VLOOKUP(Table1[[#This Row],[RespondentID]],'All Data'!$A286:$CN858,87,FALSE),"unknown")</f>
        <v xml:space="preserve">English </v>
      </c>
      <c r="AM285" s="159" t="str">
        <f>IFERROR(VLOOKUP(Table1[[#This Row],[RespondentID]],'All Data'!$A286:$CN858,88,FALSE),"unknown")</f>
        <v>$75,000 to $125,000</v>
      </c>
      <c r="AN285" s="159" t="str">
        <f>IFERROR(VLOOKUP(Table1[[#This Row],[RespondentID]],'All Data'!$A286:$CN858,89,FALSE),"unknown")</f>
        <v>Graduate school</v>
      </c>
      <c r="AO285" s="159" t="str">
        <f>IFERROR(VLOOKUP(Table1[[#This Row],[RespondentID]],'All Data'!$A286:$CN858,90,FALSE),"unknown")</f>
        <v>Employed for wages</v>
      </c>
      <c r="AP285" s="159" t="str">
        <f>IFERROR(VLOOKUP(Table1[[#This Row],[RespondentID]],'All Data'!$A286:$CN858,91,FALSE),"unknown")</f>
        <v>Yes</v>
      </c>
      <c r="AQ285" s="159" t="str">
        <f>IFERROR(VLOOKUP(Table1[[#This Row],[RespondentID]],'All Data'!$A286:$CN858,92,FALSE),"unknown")</f>
        <v>Yes</v>
      </c>
    </row>
    <row r="286" spans="1:43" ht="16" x14ac:dyDescent="0.45">
      <c r="A286" s="6">
        <v>7045771436</v>
      </c>
      <c r="B286" s="6"/>
      <c r="C286" s="6"/>
      <c r="D286" s="6" t="s">
        <v>33</v>
      </c>
      <c r="E286" s="6"/>
      <c r="F286" s="6"/>
      <c r="G286" s="6"/>
      <c r="H286" s="6"/>
      <c r="I286" s="6" t="s">
        <v>38</v>
      </c>
      <c r="J286" s="6"/>
      <c r="K286" s="6"/>
      <c r="L286" s="9"/>
      <c r="M286" s="9">
        <f t="shared" ref="M286" si="1464">COUNTA(B286:L286)</f>
        <v>2</v>
      </c>
      <c r="N286" s="9">
        <f t="shared" ref="N286" si="1465">3/M286</f>
        <v>1.5</v>
      </c>
      <c r="O286" s="9"/>
      <c r="P286" s="9">
        <f t="shared" si="1321"/>
        <v>0</v>
      </c>
      <c r="Q286" s="9">
        <f t="shared" si="1322"/>
        <v>0</v>
      </c>
      <c r="R286" s="9">
        <f t="shared" si="1323"/>
        <v>1</v>
      </c>
      <c r="S286" s="9">
        <f t="shared" si="1324"/>
        <v>0</v>
      </c>
      <c r="T286" s="9">
        <f t="shared" si="1325"/>
        <v>0</v>
      </c>
      <c r="U286" s="9">
        <f t="shared" si="1326"/>
        <v>0</v>
      </c>
      <c r="V286" s="34">
        <f t="shared" si="1327"/>
        <v>0</v>
      </c>
      <c r="W286" s="9">
        <f t="shared" si="1328"/>
        <v>1</v>
      </c>
      <c r="X286" s="9">
        <f t="shared" si="1329"/>
        <v>0</v>
      </c>
      <c r="Y286" s="9">
        <f t="shared" si="1330"/>
        <v>0</v>
      </c>
      <c r="Z286" s="9"/>
      <c r="AA286" s="9"/>
      <c r="AB286" s="9">
        <f t="shared" ref="AB286" si="1466">SUM(P286:Z286)</f>
        <v>2</v>
      </c>
      <c r="AC286" s="9">
        <f t="shared" ref="AC286" si="1467">M286</f>
        <v>2</v>
      </c>
      <c r="AD286" s="9" t="str">
        <f t="shared" ref="AD286" si="1468">IF(AB286=AC286,"Correct",IF(AB286=3,"Correct","Wrong"))</f>
        <v>Correct</v>
      </c>
      <c r="AE286" s="9"/>
      <c r="AF286" s="159" t="str">
        <f>IFERROR(VLOOKUP(Table1[[#This Row],[RespondentID]],'All Data'!$A287:$CN859,81,FALSE),"unknown")</f>
        <v>Female</v>
      </c>
      <c r="AG286" s="159">
        <f>IFERROR(VLOOKUP(Table1[[#This Row],[RespondentID]],'All Data'!$A287:$CN859,82,FALSE),"unknown")</f>
        <v>62</v>
      </c>
      <c r="AH286" s="159" t="str">
        <f>IFERROR(VLOOKUP(Table1[[#This Row],[RespondentID]],'All Data'!$A287:$CN859,83,FALSE),"unknown")</f>
        <v>Suffolk</v>
      </c>
      <c r="AI286" s="159" t="str">
        <f>IFERROR(VLOOKUP(Table1[[#This Row],[RespondentID]],'All Data'!$A287:$CN859,84,FALSE),"unknown")</f>
        <v>Mastic Beach, 11951</v>
      </c>
      <c r="AJ286" s="159" t="str">
        <f>IFERROR(VLOOKUP(Table1[[#This Row],[RespondentID]],'All Data'!$A287:$CN859,85,FALSE),"unknown")</f>
        <v>White/Caucasian</v>
      </c>
      <c r="AK286" s="159" t="str">
        <f>IFERROR(VLOOKUP(Table1[[#This Row],[RespondentID]],'All Data'!$A287:$CN859,86,FALSE),"unknown")</f>
        <v>No</v>
      </c>
      <c r="AL286" s="159" t="str">
        <f>IFERROR(VLOOKUP(Table1[[#This Row],[RespondentID]],'All Data'!$A287:$CN859,87,FALSE),"unknown")</f>
        <v xml:space="preserve">English </v>
      </c>
      <c r="AM286" s="159" t="str">
        <f>IFERROR(VLOOKUP(Table1[[#This Row],[RespondentID]],'All Data'!$A287:$CN859,88,FALSE),"unknown")</f>
        <v>Over $125,000</v>
      </c>
      <c r="AN286" s="159" t="str">
        <f>IFERROR(VLOOKUP(Table1[[#This Row],[RespondentID]],'All Data'!$A287:$CN859,89,FALSE),"unknown")</f>
        <v>College graduate</v>
      </c>
      <c r="AO286" s="159" t="str">
        <f>IFERROR(VLOOKUP(Table1[[#This Row],[RespondentID]],'All Data'!$A287:$CN859,90,FALSE),"unknown")</f>
        <v>Retired</v>
      </c>
      <c r="AP286" s="159" t="str">
        <f>IFERROR(VLOOKUP(Table1[[#This Row],[RespondentID]],'All Data'!$A287:$CN859,91,FALSE),"unknown")</f>
        <v>Yes</v>
      </c>
      <c r="AQ286" s="159" t="str">
        <f>IFERROR(VLOOKUP(Table1[[#This Row],[RespondentID]],'All Data'!$A287:$CN859,92,FALSE),"unknown")</f>
        <v>Yes</v>
      </c>
    </row>
    <row r="287" spans="1:43" ht="16" x14ac:dyDescent="0.45">
      <c r="A287" s="6">
        <v>7045771204</v>
      </c>
      <c r="B287" s="6"/>
      <c r="C287" s="6"/>
      <c r="D287" s="6"/>
      <c r="E287" s="6"/>
      <c r="F287" s="6"/>
      <c r="G287" s="6"/>
      <c r="H287" s="6"/>
      <c r="I287" s="6"/>
      <c r="J287" s="6"/>
      <c r="K287" s="6" t="s">
        <v>40</v>
      </c>
      <c r="L287" s="10"/>
      <c r="M287" s="10">
        <f t="shared" ref="M287" si="1469">COUNTA(B287:L287)</f>
        <v>1</v>
      </c>
      <c r="N287" s="10">
        <f t="shared" ref="N287" si="1470">3/M287</f>
        <v>3</v>
      </c>
      <c r="O287" s="10"/>
      <c r="P287" s="10">
        <f t="shared" si="1321"/>
        <v>0</v>
      </c>
      <c r="Q287" s="10">
        <f t="shared" si="1322"/>
        <v>0</v>
      </c>
      <c r="R287" s="10">
        <f t="shared" si="1323"/>
        <v>0</v>
      </c>
      <c r="S287" s="10">
        <f t="shared" si="1324"/>
        <v>0</v>
      </c>
      <c r="T287" s="10">
        <f t="shared" si="1325"/>
        <v>0</v>
      </c>
      <c r="U287" s="10">
        <f t="shared" si="1326"/>
        <v>0</v>
      </c>
      <c r="V287" s="34">
        <f t="shared" si="1327"/>
        <v>0</v>
      </c>
      <c r="W287" s="10">
        <f t="shared" si="1328"/>
        <v>0</v>
      </c>
      <c r="X287" s="10">
        <f t="shared" si="1329"/>
        <v>0</v>
      </c>
      <c r="Y287" s="10">
        <f t="shared" si="1330"/>
        <v>1</v>
      </c>
      <c r="Z287" s="10"/>
      <c r="AA287" s="10"/>
      <c r="AB287" s="10">
        <f t="shared" ref="AB287" si="1471">SUM(P287:Z287)</f>
        <v>1</v>
      </c>
      <c r="AC287" s="10">
        <f t="shared" ref="AC287" si="1472">M287</f>
        <v>1</v>
      </c>
      <c r="AD287" s="10" t="str">
        <f t="shared" ref="AD287" si="1473">IF(AB287=AC287,"Correct",IF(AB287=3,"Correct","Wrong"))</f>
        <v>Correct</v>
      </c>
      <c r="AE287" s="10"/>
      <c r="AF287" s="159" t="str">
        <f>IFERROR(VLOOKUP(Table1[[#This Row],[RespondentID]],'All Data'!$A288:$CN860,81,FALSE),"unknown")</f>
        <v>Female</v>
      </c>
      <c r="AG287" s="159">
        <f>IFERROR(VLOOKUP(Table1[[#This Row],[RespondentID]],'All Data'!$A288:$CN860,82,FALSE),"unknown")</f>
        <v>68</v>
      </c>
      <c r="AH287" s="159" t="str">
        <f>IFERROR(VLOOKUP(Table1[[#This Row],[RespondentID]],'All Data'!$A288:$CN860,83,FALSE),"unknown")</f>
        <v>Suffolk</v>
      </c>
      <c r="AI287" s="159" t="str">
        <f>IFERROR(VLOOKUP(Table1[[#This Row],[RespondentID]],'All Data'!$A288:$CN860,84,FALSE),"unknown")</f>
        <v>Islip Terrace, 11752</v>
      </c>
      <c r="AJ287" s="159" t="str">
        <f>IFERROR(VLOOKUP(Table1[[#This Row],[RespondentID]],'All Data'!$A288:$CN860,85,FALSE),"unknown")</f>
        <v>White/Caucasian</v>
      </c>
      <c r="AK287" s="159" t="str">
        <f>IFERROR(VLOOKUP(Table1[[#This Row],[RespondentID]],'All Data'!$A288:$CN860,86,FALSE),"unknown")</f>
        <v>No</v>
      </c>
      <c r="AL287" s="159" t="str">
        <f>IFERROR(VLOOKUP(Table1[[#This Row],[RespondentID]],'All Data'!$A288:$CN860,87,FALSE),"unknown")</f>
        <v xml:space="preserve">English </v>
      </c>
      <c r="AM287" s="159">
        <f>IFERROR(VLOOKUP(Table1[[#This Row],[RespondentID]],'All Data'!$A288:$CN860,88,FALSE),"unknown")</f>
        <v>0</v>
      </c>
      <c r="AN287" s="159">
        <f>IFERROR(VLOOKUP(Table1[[#This Row],[RespondentID]],'All Data'!$A288:$CN860,89,FALSE),"unknown")</f>
        <v>0</v>
      </c>
      <c r="AO287" s="159" t="str">
        <f>IFERROR(VLOOKUP(Table1[[#This Row],[RespondentID]],'All Data'!$A288:$CN860,90,FALSE),"unknown")</f>
        <v>Retired</v>
      </c>
      <c r="AP287" s="159" t="str">
        <f>IFERROR(VLOOKUP(Table1[[#This Row],[RespondentID]],'All Data'!$A288:$CN860,91,FALSE),"unknown")</f>
        <v>Yes</v>
      </c>
      <c r="AQ287" s="159" t="str">
        <f>IFERROR(VLOOKUP(Table1[[#This Row],[RespondentID]],'All Data'!$A288:$CN860,92,FALSE),"unknown")</f>
        <v>Yes</v>
      </c>
    </row>
    <row r="288" spans="1:43" ht="16" x14ac:dyDescent="0.45">
      <c r="A288" s="6">
        <v>7045770957</v>
      </c>
      <c r="B288" s="6"/>
      <c r="C288" s="6"/>
      <c r="D288" s="6"/>
      <c r="E288" s="6"/>
      <c r="F288" s="6"/>
      <c r="G288" s="6" t="s">
        <v>36</v>
      </c>
      <c r="H288" s="6" t="s">
        <v>37</v>
      </c>
      <c r="I288" s="6"/>
      <c r="J288" s="6"/>
      <c r="K288" s="6"/>
      <c r="L288" s="9"/>
      <c r="M288" s="9">
        <f t="shared" ref="M288" si="1474">COUNTA(B288:L288)</f>
        <v>2</v>
      </c>
      <c r="N288" s="9">
        <f t="shared" ref="N288" si="1475">3/M288</f>
        <v>1.5</v>
      </c>
      <c r="O288" s="9"/>
      <c r="P288" s="9">
        <f t="shared" si="1321"/>
        <v>0</v>
      </c>
      <c r="Q288" s="9">
        <f t="shared" si="1322"/>
        <v>0</v>
      </c>
      <c r="R288" s="9">
        <f t="shared" si="1323"/>
        <v>0</v>
      </c>
      <c r="S288" s="9">
        <f t="shared" si="1324"/>
        <v>0</v>
      </c>
      <c r="T288" s="9">
        <f t="shared" si="1325"/>
        <v>0</v>
      </c>
      <c r="U288" s="9">
        <f t="shared" si="1326"/>
        <v>1</v>
      </c>
      <c r="V288" s="34">
        <f t="shared" si="1327"/>
        <v>1</v>
      </c>
      <c r="W288" s="9">
        <f t="shared" si="1328"/>
        <v>0</v>
      </c>
      <c r="X288" s="9">
        <f t="shared" si="1329"/>
        <v>0</v>
      </c>
      <c r="Y288" s="9">
        <f t="shared" si="1330"/>
        <v>0</v>
      </c>
      <c r="Z288" s="9"/>
      <c r="AA288" s="9"/>
      <c r="AB288" s="9">
        <f t="shared" ref="AB288" si="1476">SUM(P288:Z288)</f>
        <v>2</v>
      </c>
      <c r="AC288" s="9">
        <f t="shared" ref="AC288" si="1477">M288</f>
        <v>2</v>
      </c>
      <c r="AD288" s="9" t="str">
        <f t="shared" ref="AD288" si="1478">IF(AB288=AC288,"Correct",IF(AB288=3,"Correct","Wrong"))</f>
        <v>Correct</v>
      </c>
      <c r="AE288" s="9"/>
      <c r="AF288" s="159" t="str">
        <f>IFERROR(VLOOKUP(Table1[[#This Row],[RespondentID]],'All Data'!$A289:$CN861,81,FALSE),"unknown")</f>
        <v>Female</v>
      </c>
      <c r="AG288" s="159">
        <f>IFERROR(VLOOKUP(Table1[[#This Row],[RespondentID]],'All Data'!$A289:$CN861,82,FALSE),"unknown")</f>
        <v>70</v>
      </c>
      <c r="AH288" s="159" t="str">
        <f>IFERROR(VLOOKUP(Table1[[#This Row],[RespondentID]],'All Data'!$A289:$CN861,83,FALSE),"unknown")</f>
        <v>Suffolk</v>
      </c>
      <c r="AI288" s="159" t="str">
        <f>IFERROR(VLOOKUP(Table1[[#This Row],[RespondentID]],'All Data'!$A289:$CN861,84,FALSE),"unknown")</f>
        <v>Islip Terrace, 11752</v>
      </c>
      <c r="AJ288" s="159" t="str">
        <f>IFERROR(VLOOKUP(Table1[[#This Row],[RespondentID]],'All Data'!$A289:$CN861,85,FALSE),"unknown")</f>
        <v>White/Caucasian</v>
      </c>
      <c r="AK288" s="159" t="str">
        <f>IFERROR(VLOOKUP(Table1[[#This Row],[RespondentID]],'All Data'!$A289:$CN861,86,FALSE),"unknown")</f>
        <v>No</v>
      </c>
      <c r="AL288" s="159" t="str">
        <f>IFERROR(VLOOKUP(Table1[[#This Row],[RespondentID]],'All Data'!$A289:$CN861,87,FALSE),"unknown")</f>
        <v xml:space="preserve">English </v>
      </c>
      <c r="AM288" s="159" t="str">
        <f>IFERROR(VLOOKUP(Table1[[#This Row],[RespondentID]],'All Data'!$A289:$CN861,88,FALSE),"unknown")</f>
        <v>$50,000 to $74,999</v>
      </c>
      <c r="AN288" s="159" t="str">
        <f>IFERROR(VLOOKUP(Table1[[#This Row],[RespondentID]],'All Data'!$A289:$CN861,89,FALSE),"unknown")</f>
        <v>Some college</v>
      </c>
      <c r="AO288" s="159" t="str">
        <f>IFERROR(VLOOKUP(Table1[[#This Row],[RespondentID]],'All Data'!$A289:$CN861,90,FALSE),"unknown")</f>
        <v>Retired</v>
      </c>
      <c r="AP288" s="159" t="str">
        <f>IFERROR(VLOOKUP(Table1[[#This Row],[RespondentID]],'All Data'!$A289:$CN861,91,FALSE),"unknown")</f>
        <v>Yes</v>
      </c>
      <c r="AQ288" s="159" t="str">
        <f>IFERROR(VLOOKUP(Table1[[#This Row],[RespondentID]],'All Data'!$A289:$CN861,92,FALSE),"unknown")</f>
        <v>Yes</v>
      </c>
    </row>
    <row r="289" spans="1:43" ht="16" x14ac:dyDescent="0.45">
      <c r="A289" s="6">
        <v>7045770683</v>
      </c>
      <c r="B289" s="6"/>
      <c r="C289" s="6"/>
      <c r="D289" s="6" t="s">
        <v>33</v>
      </c>
      <c r="E289" s="6"/>
      <c r="F289" s="6"/>
      <c r="G289" s="6"/>
      <c r="H289" s="6" t="s">
        <v>37</v>
      </c>
      <c r="I289" s="6"/>
      <c r="J289" s="6"/>
      <c r="K289" s="6" t="s">
        <v>40</v>
      </c>
      <c r="L289" s="10"/>
      <c r="M289" s="10">
        <f t="shared" ref="M289" si="1479">COUNTA(B289:L289)</f>
        <v>3</v>
      </c>
      <c r="N289" s="10">
        <f t="shared" ref="N289" si="1480">3/M289</f>
        <v>1</v>
      </c>
      <c r="O289" s="10"/>
      <c r="P289" s="10">
        <f t="shared" si="1321"/>
        <v>0</v>
      </c>
      <c r="Q289" s="10">
        <f t="shared" si="1322"/>
        <v>0</v>
      </c>
      <c r="R289" s="10">
        <f t="shared" si="1323"/>
        <v>1</v>
      </c>
      <c r="S289" s="10">
        <f t="shared" si="1324"/>
        <v>0</v>
      </c>
      <c r="T289" s="10">
        <f t="shared" si="1325"/>
        <v>0</v>
      </c>
      <c r="U289" s="10">
        <f t="shared" si="1326"/>
        <v>0</v>
      </c>
      <c r="V289" s="34">
        <f t="shared" si="1327"/>
        <v>1</v>
      </c>
      <c r="W289" s="10">
        <f t="shared" si="1328"/>
        <v>0</v>
      </c>
      <c r="X289" s="10">
        <f t="shared" si="1329"/>
        <v>0</v>
      </c>
      <c r="Y289" s="10">
        <f t="shared" si="1330"/>
        <v>1</v>
      </c>
      <c r="Z289" s="10"/>
      <c r="AA289" s="10"/>
      <c r="AB289" s="10">
        <f t="shared" ref="AB289" si="1481">SUM(P289:Z289)</f>
        <v>3</v>
      </c>
      <c r="AC289" s="10">
        <f t="shared" ref="AC289" si="1482">M289</f>
        <v>3</v>
      </c>
      <c r="AD289" s="10" t="str">
        <f t="shared" ref="AD289" si="1483">IF(AB289=AC289,"Correct",IF(AB289=3,"Correct","Wrong"))</f>
        <v>Correct</v>
      </c>
      <c r="AE289" s="10"/>
      <c r="AF289" s="159" t="str">
        <f>IFERROR(VLOOKUP(Table1[[#This Row],[RespondentID]],'All Data'!$A290:$CN862,81,FALSE),"unknown")</f>
        <v>Female</v>
      </c>
      <c r="AG289" s="159">
        <f>IFERROR(VLOOKUP(Table1[[#This Row],[RespondentID]],'All Data'!$A290:$CN862,82,FALSE),"unknown")</f>
        <v>34</v>
      </c>
      <c r="AH289" s="159" t="str">
        <f>IFERROR(VLOOKUP(Table1[[#This Row],[RespondentID]],'All Data'!$A290:$CN862,83,FALSE),"unknown")</f>
        <v>Suffolk</v>
      </c>
      <c r="AI289" s="159" t="str">
        <f>IFERROR(VLOOKUP(Table1[[#This Row],[RespondentID]],'All Data'!$A290:$CN862,84,FALSE),"unknown")</f>
        <v>Islip Terrace, 11752</v>
      </c>
      <c r="AJ289" s="159" t="str">
        <f>IFERROR(VLOOKUP(Table1[[#This Row],[RespondentID]],'All Data'!$A290:$CN862,85,FALSE),"unknown")</f>
        <v>White/Caucasian</v>
      </c>
      <c r="AK289" s="159" t="str">
        <f>IFERROR(VLOOKUP(Table1[[#This Row],[RespondentID]],'All Data'!$A290:$CN862,86,FALSE),"unknown")</f>
        <v>Yes</v>
      </c>
      <c r="AL289" s="159" t="str">
        <f>IFERROR(VLOOKUP(Table1[[#This Row],[RespondentID]],'All Data'!$A290:$CN862,87,FALSE),"unknown")</f>
        <v xml:space="preserve">English </v>
      </c>
      <c r="AM289" s="159" t="str">
        <f>IFERROR(VLOOKUP(Table1[[#This Row],[RespondentID]],'All Data'!$A290:$CN862,88,FALSE),"unknown")</f>
        <v>Over $125,000</v>
      </c>
      <c r="AN289" s="159" t="str">
        <f>IFERROR(VLOOKUP(Table1[[#This Row],[RespondentID]],'All Data'!$A290:$CN862,89,FALSE),"unknown")</f>
        <v>College graduate</v>
      </c>
      <c r="AO289" s="159" t="str">
        <f>IFERROR(VLOOKUP(Table1[[#This Row],[RespondentID]],'All Data'!$A290:$CN862,90,FALSE),"unknown")</f>
        <v>Out of work, but not currently looking</v>
      </c>
      <c r="AP289" s="159" t="str">
        <f>IFERROR(VLOOKUP(Table1[[#This Row],[RespondentID]],'All Data'!$A290:$CN862,91,FALSE),"unknown")</f>
        <v>Yes</v>
      </c>
      <c r="AQ289" s="159" t="str">
        <f>IFERROR(VLOOKUP(Table1[[#This Row],[RespondentID]],'All Data'!$A290:$CN862,92,FALSE),"unknown")</f>
        <v>Yes</v>
      </c>
    </row>
    <row r="290" spans="1:43" ht="16" x14ac:dyDescent="0.45">
      <c r="A290" s="6">
        <v>7045770126</v>
      </c>
      <c r="B290" s="6"/>
      <c r="C290" s="6"/>
      <c r="D290" s="6"/>
      <c r="E290" s="6"/>
      <c r="F290" s="6"/>
      <c r="G290" s="6"/>
      <c r="H290" s="6"/>
      <c r="I290" s="6"/>
      <c r="J290" s="6"/>
      <c r="K290" s="6"/>
      <c r="L290" s="9"/>
      <c r="M290" s="9">
        <f t="shared" ref="M290" si="1484">COUNTA(B290:L290)</f>
        <v>0</v>
      </c>
      <c r="N290" s="9" t="e">
        <f t="shared" ref="N290" si="1485">3/M290</f>
        <v>#DIV/0!</v>
      </c>
      <c r="O290" s="9"/>
      <c r="P290" s="9">
        <f t="shared" si="1321"/>
        <v>0</v>
      </c>
      <c r="Q290" s="9">
        <f t="shared" si="1322"/>
        <v>0</v>
      </c>
      <c r="R290" s="9">
        <f t="shared" si="1323"/>
        <v>0</v>
      </c>
      <c r="S290" s="9">
        <f t="shared" si="1324"/>
        <v>0</v>
      </c>
      <c r="T290" s="9">
        <f t="shared" si="1325"/>
        <v>0</v>
      </c>
      <c r="U290" s="9">
        <f t="shared" si="1326"/>
        <v>0</v>
      </c>
      <c r="V290" s="34">
        <f t="shared" si="1327"/>
        <v>0</v>
      </c>
      <c r="W290" s="9">
        <f t="shared" si="1328"/>
        <v>0</v>
      </c>
      <c r="X290" s="9">
        <f t="shared" si="1329"/>
        <v>0</v>
      </c>
      <c r="Y290" s="9">
        <f t="shared" si="1330"/>
        <v>0</v>
      </c>
      <c r="Z290" s="9"/>
      <c r="AA290" s="9"/>
      <c r="AB290" s="9">
        <f t="shared" ref="AB290" si="1486">SUM(P290:Z290)</f>
        <v>0</v>
      </c>
      <c r="AC290" s="9">
        <f t="shared" ref="AC290" si="1487">M290</f>
        <v>0</v>
      </c>
      <c r="AD290" s="9" t="str">
        <f t="shared" ref="AD290" si="1488">IF(AB290=AC290,"Correct",IF(AB290=3,"Correct","Wrong"))</f>
        <v>Correct</v>
      </c>
      <c r="AE290" s="9"/>
      <c r="AF290" s="159" t="str">
        <f>IFERROR(VLOOKUP(Table1[[#This Row],[RespondentID]],'All Data'!$A291:$CN863,81,FALSE),"unknown")</f>
        <v>Female</v>
      </c>
      <c r="AG290" s="159">
        <f>IFERROR(VLOOKUP(Table1[[#This Row],[RespondentID]],'All Data'!$A291:$CN863,82,FALSE),"unknown")</f>
        <v>69</v>
      </c>
      <c r="AH290" s="159" t="str">
        <f>IFERROR(VLOOKUP(Table1[[#This Row],[RespondentID]],'All Data'!$A291:$CN863,83,FALSE),"unknown")</f>
        <v>Suffolk</v>
      </c>
      <c r="AI290" s="159" t="str">
        <f>IFERROR(VLOOKUP(Table1[[#This Row],[RespondentID]],'All Data'!$A291:$CN863,84,FALSE),"unknown")</f>
        <v>Brentwood, 11717</v>
      </c>
      <c r="AJ290" s="159" t="str">
        <f>IFERROR(VLOOKUP(Table1[[#This Row],[RespondentID]],'All Data'!$A291:$CN863,85,FALSE),"unknown")</f>
        <v>White/Caucasian</v>
      </c>
      <c r="AK290" s="159">
        <f>IFERROR(VLOOKUP(Table1[[#This Row],[RespondentID]],'All Data'!$A291:$CN863,86,FALSE),"unknown")</f>
        <v>0</v>
      </c>
      <c r="AL290" s="159" t="str">
        <f>IFERROR(VLOOKUP(Table1[[#This Row],[RespondentID]],'All Data'!$A291:$CN863,87,FALSE),"unknown")</f>
        <v xml:space="preserve">English </v>
      </c>
      <c r="AM290" s="159" t="str">
        <f>IFERROR(VLOOKUP(Table1[[#This Row],[RespondentID]],'All Data'!$A291:$CN863,88,FALSE),"unknown")</f>
        <v>$20,000 to $34,999</v>
      </c>
      <c r="AN290" s="159" t="str">
        <f>IFERROR(VLOOKUP(Table1[[#This Row],[RespondentID]],'All Data'!$A291:$CN863,89,FALSE),"unknown")</f>
        <v>College graduate</v>
      </c>
      <c r="AO290" s="159" t="str">
        <f>IFERROR(VLOOKUP(Table1[[#This Row],[RespondentID]],'All Data'!$A291:$CN863,90,FALSE),"unknown")</f>
        <v>Retired</v>
      </c>
      <c r="AP290" s="159" t="str">
        <f>IFERROR(VLOOKUP(Table1[[#This Row],[RespondentID]],'All Data'!$A291:$CN863,91,FALSE),"unknown")</f>
        <v>Yes</v>
      </c>
      <c r="AQ290" s="159" t="str">
        <f>IFERROR(VLOOKUP(Table1[[#This Row],[RespondentID]],'All Data'!$A291:$CN863,92,FALSE),"unknown")</f>
        <v>Yes</v>
      </c>
    </row>
    <row r="291" spans="1:43" ht="16" x14ac:dyDescent="0.45">
      <c r="A291" s="6">
        <v>7045769863</v>
      </c>
      <c r="B291" s="6"/>
      <c r="C291" s="6"/>
      <c r="D291" s="6"/>
      <c r="E291" s="6"/>
      <c r="F291" s="6"/>
      <c r="G291" s="6"/>
      <c r="H291" s="6" t="s">
        <v>37</v>
      </c>
      <c r="I291" s="6" t="s">
        <v>38</v>
      </c>
      <c r="J291" s="6"/>
      <c r="K291" s="6" t="s">
        <v>40</v>
      </c>
      <c r="L291" s="10"/>
      <c r="M291" s="10">
        <f t="shared" ref="M291" si="1489">COUNTA(B291:L291)</f>
        <v>3</v>
      </c>
      <c r="N291" s="10">
        <f t="shared" ref="N291" si="1490">3/M291</f>
        <v>1</v>
      </c>
      <c r="O291" s="10"/>
      <c r="P291" s="10">
        <f t="shared" si="1321"/>
        <v>0</v>
      </c>
      <c r="Q291" s="10">
        <f t="shared" si="1322"/>
        <v>0</v>
      </c>
      <c r="R291" s="10">
        <f t="shared" si="1323"/>
        <v>0</v>
      </c>
      <c r="S291" s="10">
        <f t="shared" si="1324"/>
        <v>0</v>
      </c>
      <c r="T291" s="10">
        <f t="shared" si="1325"/>
        <v>0</v>
      </c>
      <c r="U291" s="10">
        <f t="shared" si="1326"/>
        <v>0</v>
      </c>
      <c r="V291" s="34">
        <f t="shared" si="1327"/>
        <v>1</v>
      </c>
      <c r="W291" s="10">
        <f t="shared" si="1328"/>
        <v>1</v>
      </c>
      <c r="X291" s="10">
        <f t="shared" si="1329"/>
        <v>0</v>
      </c>
      <c r="Y291" s="10">
        <f t="shared" si="1330"/>
        <v>1</v>
      </c>
      <c r="Z291" s="10"/>
      <c r="AA291" s="10"/>
      <c r="AB291" s="10">
        <f t="shared" ref="AB291" si="1491">SUM(P291:Z291)</f>
        <v>3</v>
      </c>
      <c r="AC291" s="10">
        <f t="shared" ref="AC291" si="1492">M291</f>
        <v>3</v>
      </c>
      <c r="AD291" s="10" t="str">
        <f t="shared" ref="AD291" si="1493">IF(AB291=AC291,"Correct",IF(AB291=3,"Correct","Wrong"))</f>
        <v>Correct</v>
      </c>
      <c r="AE291" s="10"/>
      <c r="AF291" s="159" t="str">
        <f>IFERROR(VLOOKUP(Table1[[#This Row],[RespondentID]],'All Data'!$A292:$CN864,81,FALSE),"unknown")</f>
        <v>Female</v>
      </c>
      <c r="AG291" s="159">
        <f>IFERROR(VLOOKUP(Table1[[#This Row],[RespondentID]],'All Data'!$A292:$CN864,82,FALSE),"unknown")</f>
        <v>72</v>
      </c>
      <c r="AH291" s="159" t="str">
        <f>IFERROR(VLOOKUP(Table1[[#This Row],[RespondentID]],'All Data'!$A292:$CN864,83,FALSE),"unknown")</f>
        <v>Suffolk</v>
      </c>
      <c r="AI291" s="159" t="str">
        <f>IFERROR(VLOOKUP(Table1[[#This Row],[RespondentID]],'All Data'!$A292:$CN864,84,FALSE),"unknown")</f>
        <v>West Islip, 11795</v>
      </c>
      <c r="AJ291" s="159" t="str">
        <f>IFERROR(VLOOKUP(Table1[[#This Row],[RespondentID]],'All Data'!$A292:$CN864,85,FALSE),"unknown")</f>
        <v>White/Caucasian</v>
      </c>
      <c r="AK291" s="159" t="str">
        <f>IFERROR(VLOOKUP(Table1[[#This Row],[RespondentID]],'All Data'!$A292:$CN864,86,FALSE),"unknown")</f>
        <v>No</v>
      </c>
      <c r="AL291" s="159" t="str">
        <f>IFERROR(VLOOKUP(Table1[[#This Row],[RespondentID]],'All Data'!$A292:$CN864,87,FALSE),"unknown")</f>
        <v xml:space="preserve">English </v>
      </c>
      <c r="AM291" s="159" t="str">
        <f>IFERROR(VLOOKUP(Table1[[#This Row],[RespondentID]],'All Data'!$A292:$CN864,88,FALSE),"unknown")</f>
        <v>$75,000 to $125,000</v>
      </c>
      <c r="AN291" s="159" t="str">
        <f>IFERROR(VLOOKUP(Table1[[#This Row],[RespondentID]],'All Data'!$A292:$CN864,89,FALSE),"unknown")</f>
        <v>Some college</v>
      </c>
      <c r="AO291" s="159" t="str">
        <f>IFERROR(VLOOKUP(Table1[[#This Row],[RespondentID]],'All Data'!$A292:$CN864,90,FALSE),"unknown")</f>
        <v>Retired</v>
      </c>
      <c r="AP291" s="159" t="str">
        <f>IFERROR(VLOOKUP(Table1[[#This Row],[RespondentID]],'All Data'!$A292:$CN864,91,FALSE),"unknown")</f>
        <v>Yes</v>
      </c>
      <c r="AQ291" s="159" t="str">
        <f>IFERROR(VLOOKUP(Table1[[#This Row],[RespondentID]],'All Data'!$A292:$CN864,92,FALSE),"unknown")</f>
        <v>Yes</v>
      </c>
    </row>
    <row r="292" spans="1:43" ht="16" x14ac:dyDescent="0.45">
      <c r="A292" s="6">
        <v>7045769603</v>
      </c>
      <c r="B292" s="6"/>
      <c r="C292" s="6"/>
      <c r="D292" s="6"/>
      <c r="E292" s="6"/>
      <c r="F292" s="6"/>
      <c r="G292" s="6"/>
      <c r="H292" s="6" t="s">
        <v>37</v>
      </c>
      <c r="I292" s="6" t="s">
        <v>38</v>
      </c>
      <c r="J292" s="6"/>
      <c r="K292" s="6" t="s">
        <v>40</v>
      </c>
      <c r="L292" s="9"/>
      <c r="M292" s="9">
        <f t="shared" ref="M292" si="1494">COUNTA(B292:L292)</f>
        <v>3</v>
      </c>
      <c r="N292" s="9">
        <f t="shared" ref="N292" si="1495">3/M292</f>
        <v>1</v>
      </c>
      <c r="O292" s="9"/>
      <c r="P292" s="9">
        <f t="shared" si="1321"/>
        <v>0</v>
      </c>
      <c r="Q292" s="9">
        <f t="shared" si="1322"/>
        <v>0</v>
      </c>
      <c r="R292" s="9">
        <f t="shared" si="1323"/>
        <v>0</v>
      </c>
      <c r="S292" s="9">
        <f t="shared" si="1324"/>
        <v>0</v>
      </c>
      <c r="T292" s="9">
        <f t="shared" si="1325"/>
        <v>0</v>
      </c>
      <c r="U292" s="9">
        <f t="shared" si="1326"/>
        <v>0</v>
      </c>
      <c r="V292" s="34">
        <f t="shared" si="1327"/>
        <v>1</v>
      </c>
      <c r="W292" s="9">
        <f t="shared" si="1328"/>
        <v>1</v>
      </c>
      <c r="X292" s="9">
        <f t="shared" si="1329"/>
        <v>0</v>
      </c>
      <c r="Y292" s="9">
        <f t="shared" si="1330"/>
        <v>1</v>
      </c>
      <c r="Z292" s="9"/>
      <c r="AA292" s="9"/>
      <c r="AB292" s="9">
        <f t="shared" ref="AB292" si="1496">SUM(P292:Z292)</f>
        <v>3</v>
      </c>
      <c r="AC292" s="9">
        <f t="shared" ref="AC292" si="1497">M292</f>
        <v>3</v>
      </c>
      <c r="AD292" s="9" t="str">
        <f t="shared" ref="AD292" si="1498">IF(AB292=AC292,"Correct",IF(AB292=3,"Correct","Wrong"))</f>
        <v>Correct</v>
      </c>
      <c r="AE292" s="9"/>
      <c r="AF292" s="159" t="str">
        <f>IFERROR(VLOOKUP(Table1[[#This Row],[RespondentID]],'All Data'!$A293:$CN865,81,FALSE),"unknown")</f>
        <v>Male</v>
      </c>
      <c r="AG292" s="159">
        <f>IFERROR(VLOOKUP(Table1[[#This Row],[RespondentID]],'All Data'!$A293:$CN865,82,FALSE),"unknown")</f>
        <v>73</v>
      </c>
      <c r="AH292" s="159" t="str">
        <f>IFERROR(VLOOKUP(Table1[[#This Row],[RespondentID]],'All Data'!$A293:$CN865,83,FALSE),"unknown")</f>
        <v>Suffolk</v>
      </c>
      <c r="AI292" s="159" t="str">
        <f>IFERROR(VLOOKUP(Table1[[#This Row],[RespondentID]],'All Data'!$A293:$CN865,84,FALSE),"unknown")</f>
        <v>Bay Shore, 11706</v>
      </c>
      <c r="AJ292" s="159" t="str">
        <f>IFERROR(VLOOKUP(Table1[[#This Row],[RespondentID]],'All Data'!$A293:$CN865,85,FALSE),"unknown")</f>
        <v>White/Caucasian</v>
      </c>
      <c r="AK292" s="159">
        <f>IFERROR(VLOOKUP(Table1[[#This Row],[RespondentID]],'All Data'!$A293:$CN865,86,FALSE),"unknown")</f>
        <v>0</v>
      </c>
      <c r="AL292" s="159" t="str">
        <f>IFERROR(VLOOKUP(Table1[[#This Row],[RespondentID]],'All Data'!$A293:$CN865,87,FALSE),"unknown")</f>
        <v xml:space="preserve">English </v>
      </c>
      <c r="AM292" s="159" t="str">
        <f>IFERROR(VLOOKUP(Table1[[#This Row],[RespondentID]],'All Data'!$A293:$CN865,88,FALSE),"unknown")</f>
        <v>$75,000 to $125,000</v>
      </c>
      <c r="AN292" s="159" t="str">
        <f>IFERROR(VLOOKUP(Table1[[#This Row],[RespondentID]],'All Data'!$A293:$CN865,89,FALSE),"unknown")</f>
        <v>High school graduate</v>
      </c>
      <c r="AO292" s="159" t="str">
        <f>IFERROR(VLOOKUP(Table1[[#This Row],[RespondentID]],'All Data'!$A293:$CN865,90,FALSE),"unknown")</f>
        <v>Retired</v>
      </c>
      <c r="AP292" s="159" t="str">
        <f>IFERROR(VLOOKUP(Table1[[#This Row],[RespondentID]],'All Data'!$A293:$CN865,91,FALSE),"unknown")</f>
        <v>Yes</v>
      </c>
      <c r="AQ292" s="159" t="str">
        <f>IFERROR(VLOOKUP(Table1[[#This Row],[RespondentID]],'All Data'!$A293:$CN865,92,FALSE),"unknown")</f>
        <v>No</v>
      </c>
    </row>
    <row r="293" spans="1:43" ht="16" x14ac:dyDescent="0.45">
      <c r="A293" s="6">
        <v>7045769363</v>
      </c>
      <c r="B293" s="6"/>
      <c r="C293" s="6"/>
      <c r="D293" s="6"/>
      <c r="E293" s="6"/>
      <c r="F293" s="6"/>
      <c r="G293" s="6"/>
      <c r="H293" s="6" t="s">
        <v>37</v>
      </c>
      <c r="I293" s="6"/>
      <c r="J293" s="6"/>
      <c r="K293" s="6" t="s">
        <v>40</v>
      </c>
      <c r="L293" s="10"/>
      <c r="M293" s="10">
        <f t="shared" ref="M293" si="1499">COUNTA(B293:L293)</f>
        <v>2</v>
      </c>
      <c r="N293" s="10">
        <f t="shared" ref="N293" si="1500">3/M293</f>
        <v>1.5</v>
      </c>
      <c r="O293" s="10"/>
      <c r="P293" s="10">
        <f t="shared" si="1321"/>
        <v>0</v>
      </c>
      <c r="Q293" s="10">
        <f t="shared" si="1322"/>
        <v>0</v>
      </c>
      <c r="R293" s="10">
        <f t="shared" si="1323"/>
        <v>0</v>
      </c>
      <c r="S293" s="10">
        <f t="shared" si="1324"/>
        <v>0</v>
      </c>
      <c r="T293" s="10">
        <f t="shared" si="1325"/>
        <v>0</v>
      </c>
      <c r="U293" s="10">
        <f t="shared" si="1326"/>
        <v>0</v>
      </c>
      <c r="V293" s="34">
        <f t="shared" si="1327"/>
        <v>1</v>
      </c>
      <c r="W293" s="10">
        <f t="shared" si="1328"/>
        <v>0</v>
      </c>
      <c r="X293" s="10">
        <f t="shared" si="1329"/>
        <v>0</v>
      </c>
      <c r="Y293" s="10">
        <f t="shared" si="1330"/>
        <v>1</v>
      </c>
      <c r="Z293" s="10"/>
      <c r="AA293" s="10"/>
      <c r="AB293" s="10">
        <f t="shared" ref="AB293" si="1501">SUM(P293:Z293)</f>
        <v>2</v>
      </c>
      <c r="AC293" s="10">
        <f t="shared" ref="AC293" si="1502">M293</f>
        <v>2</v>
      </c>
      <c r="AD293" s="10" t="str">
        <f t="shared" ref="AD293" si="1503">IF(AB293=AC293,"Correct",IF(AB293=3,"Correct","Wrong"))</f>
        <v>Correct</v>
      </c>
      <c r="AE293" s="10"/>
      <c r="AF293" s="159" t="str">
        <f>IFERROR(VLOOKUP(Table1[[#This Row],[RespondentID]],'All Data'!$A294:$CN866,81,FALSE),"unknown")</f>
        <v>Female</v>
      </c>
      <c r="AG293" s="159">
        <f>IFERROR(VLOOKUP(Table1[[#This Row],[RespondentID]],'All Data'!$A294:$CN866,82,FALSE),"unknown")</f>
        <v>59</v>
      </c>
      <c r="AH293" s="159" t="str">
        <f>IFERROR(VLOOKUP(Table1[[#This Row],[RespondentID]],'All Data'!$A294:$CN866,83,FALSE),"unknown")</f>
        <v>Suffolk</v>
      </c>
      <c r="AI293" s="159" t="str">
        <f>IFERROR(VLOOKUP(Table1[[#This Row],[RespondentID]],'All Data'!$A294:$CN866,84,FALSE),"unknown")</f>
        <v>Centereach, 11720</v>
      </c>
      <c r="AJ293" s="159" t="str">
        <f>IFERROR(VLOOKUP(Table1[[#This Row],[RespondentID]],'All Data'!$A294:$CN866,85,FALSE),"unknown")</f>
        <v>White/Caucasian</v>
      </c>
      <c r="AK293" s="159" t="str">
        <f>IFERROR(VLOOKUP(Table1[[#This Row],[RespondentID]],'All Data'!$A294:$CN866,86,FALSE),"unknown")</f>
        <v>No</v>
      </c>
      <c r="AL293" s="159" t="str">
        <f>IFERROR(VLOOKUP(Table1[[#This Row],[RespondentID]],'All Data'!$A294:$CN866,87,FALSE),"unknown")</f>
        <v xml:space="preserve">English </v>
      </c>
      <c r="AM293" s="159" t="str">
        <f>IFERROR(VLOOKUP(Table1[[#This Row],[RespondentID]],'All Data'!$A294:$CN866,88,FALSE),"unknown")</f>
        <v>Over $125,000</v>
      </c>
      <c r="AN293" s="159" t="str">
        <f>IFERROR(VLOOKUP(Table1[[#This Row],[RespondentID]],'All Data'!$A294:$CN866,89,FALSE),"unknown")</f>
        <v>College graduate</v>
      </c>
      <c r="AO293" s="159" t="str">
        <f>IFERROR(VLOOKUP(Table1[[#This Row],[RespondentID]],'All Data'!$A294:$CN866,90,FALSE),"unknown")</f>
        <v>Employed for wages</v>
      </c>
      <c r="AP293" s="159" t="str">
        <f>IFERROR(VLOOKUP(Table1[[#This Row],[RespondentID]],'All Data'!$A294:$CN866,91,FALSE),"unknown")</f>
        <v>Yes</v>
      </c>
      <c r="AQ293" s="159" t="str">
        <f>IFERROR(VLOOKUP(Table1[[#This Row],[RespondentID]],'All Data'!$A294:$CN866,92,FALSE),"unknown")</f>
        <v>Yes</v>
      </c>
    </row>
    <row r="294" spans="1:43" ht="16" x14ac:dyDescent="0.45">
      <c r="A294" s="6">
        <v>7045769068</v>
      </c>
      <c r="B294" s="6"/>
      <c r="C294" s="6"/>
      <c r="D294" s="6" t="s">
        <v>33</v>
      </c>
      <c r="E294" s="6"/>
      <c r="F294" s="6"/>
      <c r="G294" s="6"/>
      <c r="H294" s="6"/>
      <c r="I294" s="6"/>
      <c r="J294" s="6" t="s">
        <v>39</v>
      </c>
      <c r="K294" s="6" t="s">
        <v>40</v>
      </c>
      <c r="L294" s="9"/>
      <c r="M294" s="9">
        <f t="shared" ref="M294" si="1504">COUNTA(B294:L294)</f>
        <v>3</v>
      </c>
      <c r="N294" s="9">
        <f t="shared" ref="N294" si="1505">3/M294</f>
        <v>1</v>
      </c>
      <c r="O294" s="9"/>
      <c r="P294" s="9">
        <f t="shared" si="1321"/>
        <v>0</v>
      </c>
      <c r="Q294" s="9">
        <f t="shared" si="1322"/>
        <v>0</v>
      </c>
      <c r="R294" s="9">
        <f t="shared" si="1323"/>
        <v>1</v>
      </c>
      <c r="S294" s="9">
        <f t="shared" si="1324"/>
        <v>0</v>
      </c>
      <c r="T294" s="9">
        <f t="shared" si="1325"/>
        <v>0</v>
      </c>
      <c r="U294" s="9">
        <f t="shared" si="1326"/>
        <v>0</v>
      </c>
      <c r="V294" s="34">
        <f t="shared" si="1327"/>
        <v>0</v>
      </c>
      <c r="W294" s="9">
        <f t="shared" si="1328"/>
        <v>0</v>
      </c>
      <c r="X294" s="9">
        <f t="shared" si="1329"/>
        <v>1</v>
      </c>
      <c r="Y294" s="9">
        <f t="shared" si="1330"/>
        <v>1</v>
      </c>
      <c r="Z294" s="9"/>
      <c r="AA294" s="9"/>
      <c r="AB294" s="9">
        <f t="shared" ref="AB294" si="1506">SUM(P294:Z294)</f>
        <v>3</v>
      </c>
      <c r="AC294" s="9">
        <f t="shared" ref="AC294" si="1507">M294</f>
        <v>3</v>
      </c>
      <c r="AD294" s="9" t="str">
        <f t="shared" ref="AD294" si="1508">IF(AB294=AC294,"Correct",IF(AB294=3,"Correct","Wrong"))</f>
        <v>Correct</v>
      </c>
      <c r="AE294" s="9"/>
      <c r="AF294" s="159" t="str">
        <f>IFERROR(VLOOKUP(Table1[[#This Row],[RespondentID]],'All Data'!$A295:$CN867,81,FALSE),"unknown")</f>
        <v>Female</v>
      </c>
      <c r="AG294" s="159">
        <f>IFERROR(VLOOKUP(Table1[[#This Row],[RespondentID]],'All Data'!$A295:$CN867,82,FALSE),"unknown")</f>
        <v>66</v>
      </c>
      <c r="AH294" s="159" t="str">
        <f>IFERROR(VLOOKUP(Table1[[#This Row],[RespondentID]],'All Data'!$A295:$CN867,83,FALSE),"unknown")</f>
        <v>Suffolk</v>
      </c>
      <c r="AI294" s="159" t="str">
        <f>IFERROR(VLOOKUP(Table1[[#This Row],[RespondentID]],'All Data'!$A295:$CN867,84,FALSE),"unknown")</f>
        <v>Stony Brook, 11790</v>
      </c>
      <c r="AJ294" s="159" t="str">
        <f>IFERROR(VLOOKUP(Table1[[#This Row],[RespondentID]],'All Data'!$A295:$CN867,85,FALSE),"unknown")</f>
        <v>White/Caucasian</v>
      </c>
      <c r="AK294" s="159" t="str">
        <f>IFERROR(VLOOKUP(Table1[[#This Row],[RespondentID]],'All Data'!$A295:$CN867,86,FALSE),"unknown")</f>
        <v>No</v>
      </c>
      <c r="AL294" s="159" t="str">
        <f>IFERROR(VLOOKUP(Table1[[#This Row],[RespondentID]],'All Data'!$A295:$CN867,87,FALSE),"unknown")</f>
        <v xml:space="preserve">English </v>
      </c>
      <c r="AM294" s="159" t="str">
        <f>IFERROR(VLOOKUP(Table1[[#This Row],[RespondentID]],'All Data'!$A295:$CN867,88,FALSE),"unknown")</f>
        <v>$75,000 to $125,000</v>
      </c>
      <c r="AN294" s="159" t="str">
        <f>IFERROR(VLOOKUP(Table1[[#This Row],[RespondentID]],'All Data'!$A295:$CN867,89,FALSE),"unknown")</f>
        <v>Some college</v>
      </c>
      <c r="AO294" s="159" t="str">
        <f>IFERROR(VLOOKUP(Table1[[#This Row],[RespondentID]],'All Data'!$A295:$CN867,90,FALSE),"unknown")</f>
        <v>Retired</v>
      </c>
      <c r="AP294" s="159" t="str">
        <f>IFERROR(VLOOKUP(Table1[[#This Row],[RespondentID]],'All Data'!$A295:$CN867,91,FALSE),"unknown")</f>
        <v>Yes</v>
      </c>
      <c r="AQ294" s="159" t="str">
        <f>IFERROR(VLOOKUP(Table1[[#This Row],[RespondentID]],'All Data'!$A295:$CN867,92,FALSE),"unknown")</f>
        <v>Yes</v>
      </c>
    </row>
    <row r="295" spans="1:43" ht="16" x14ac:dyDescent="0.45">
      <c r="A295" s="6">
        <v>7045768707</v>
      </c>
      <c r="B295" s="6"/>
      <c r="C295" s="6"/>
      <c r="D295" s="6"/>
      <c r="E295" s="6"/>
      <c r="F295" s="6"/>
      <c r="G295" s="6" t="s">
        <v>36</v>
      </c>
      <c r="H295" s="6"/>
      <c r="I295" s="6"/>
      <c r="J295" s="6"/>
      <c r="K295" s="6"/>
      <c r="L295" s="10"/>
      <c r="M295" s="10">
        <f t="shared" ref="M295" si="1509">COUNTA(B295:L295)</f>
        <v>1</v>
      </c>
      <c r="N295" s="10">
        <f t="shared" ref="N295" si="1510">3/M295</f>
        <v>3</v>
      </c>
      <c r="O295" s="10"/>
      <c r="P295" s="10">
        <f t="shared" si="1321"/>
        <v>0</v>
      </c>
      <c r="Q295" s="10">
        <f t="shared" si="1322"/>
        <v>0</v>
      </c>
      <c r="R295" s="10">
        <f t="shared" si="1323"/>
        <v>0</v>
      </c>
      <c r="S295" s="10">
        <f t="shared" si="1324"/>
        <v>0</v>
      </c>
      <c r="T295" s="10">
        <f t="shared" si="1325"/>
        <v>0</v>
      </c>
      <c r="U295" s="10">
        <f t="shared" si="1326"/>
        <v>1</v>
      </c>
      <c r="V295" s="34">
        <f t="shared" si="1327"/>
        <v>0</v>
      </c>
      <c r="W295" s="10">
        <f t="shared" si="1328"/>
        <v>0</v>
      </c>
      <c r="X295" s="10">
        <f t="shared" si="1329"/>
        <v>0</v>
      </c>
      <c r="Y295" s="10">
        <f t="shared" si="1330"/>
        <v>0</v>
      </c>
      <c r="Z295" s="10"/>
      <c r="AA295" s="10"/>
      <c r="AB295" s="10">
        <f t="shared" ref="AB295" si="1511">SUM(P295:Z295)</f>
        <v>1</v>
      </c>
      <c r="AC295" s="10">
        <f t="shared" ref="AC295" si="1512">M295</f>
        <v>1</v>
      </c>
      <c r="AD295" s="10" t="str">
        <f t="shared" ref="AD295" si="1513">IF(AB295=AC295,"Correct",IF(AB295=3,"Correct","Wrong"))</f>
        <v>Correct</v>
      </c>
      <c r="AE295" s="10"/>
      <c r="AF295" s="159" t="str">
        <f>IFERROR(VLOOKUP(Table1[[#This Row],[RespondentID]],'All Data'!$A296:$CN868,81,FALSE),"unknown")</f>
        <v>Male</v>
      </c>
      <c r="AG295" s="159">
        <f>IFERROR(VLOOKUP(Table1[[#This Row],[RespondentID]],'All Data'!$A296:$CN868,82,FALSE),"unknown")</f>
        <v>84</v>
      </c>
      <c r="AH295" s="159" t="str">
        <f>IFERROR(VLOOKUP(Table1[[#This Row],[RespondentID]],'All Data'!$A296:$CN868,83,FALSE),"unknown")</f>
        <v>Suffolk</v>
      </c>
      <c r="AI295" s="159" t="str">
        <f>IFERROR(VLOOKUP(Table1[[#This Row],[RespondentID]],'All Data'!$A296:$CN868,84,FALSE),"unknown")</f>
        <v>Northport, 11768</v>
      </c>
      <c r="AJ295" s="159" t="str">
        <f>IFERROR(VLOOKUP(Table1[[#This Row],[RespondentID]],'All Data'!$A296:$CN868,85,FALSE),"unknown")</f>
        <v>White/Caucasian</v>
      </c>
      <c r="AK295" s="159" t="str">
        <f>IFERROR(VLOOKUP(Table1[[#This Row],[RespondentID]],'All Data'!$A296:$CN868,86,FALSE),"unknown")</f>
        <v>No</v>
      </c>
      <c r="AL295" s="159" t="str">
        <f>IFERROR(VLOOKUP(Table1[[#This Row],[RespondentID]],'All Data'!$A296:$CN868,87,FALSE),"unknown")</f>
        <v xml:space="preserve">English </v>
      </c>
      <c r="AM295" s="159" t="str">
        <f>IFERROR(VLOOKUP(Table1[[#This Row],[RespondentID]],'All Data'!$A296:$CN868,88,FALSE),"unknown")</f>
        <v>Over $125,000</v>
      </c>
      <c r="AN295" s="159" t="str">
        <f>IFERROR(VLOOKUP(Table1[[#This Row],[RespondentID]],'All Data'!$A296:$CN868,89,FALSE),"unknown")</f>
        <v>Some college</v>
      </c>
      <c r="AO295" s="159" t="str">
        <f>IFERROR(VLOOKUP(Table1[[#This Row],[RespondentID]],'All Data'!$A296:$CN868,90,FALSE),"unknown")</f>
        <v>Retired</v>
      </c>
      <c r="AP295" s="159" t="str">
        <f>IFERROR(VLOOKUP(Table1[[#This Row],[RespondentID]],'All Data'!$A296:$CN868,91,FALSE),"unknown")</f>
        <v>Yes</v>
      </c>
      <c r="AQ295" s="159" t="str">
        <f>IFERROR(VLOOKUP(Table1[[#This Row],[RespondentID]],'All Data'!$A296:$CN868,92,FALSE),"unknown")</f>
        <v>Yes</v>
      </c>
    </row>
    <row r="296" spans="1:43" ht="16" x14ac:dyDescent="0.45">
      <c r="A296" s="6">
        <v>7045768471</v>
      </c>
      <c r="B296" s="6"/>
      <c r="C296" s="6"/>
      <c r="D296" s="6"/>
      <c r="E296" s="6"/>
      <c r="F296" s="6"/>
      <c r="G296" s="6"/>
      <c r="H296" s="6"/>
      <c r="I296" s="6"/>
      <c r="J296" s="6"/>
      <c r="K296" s="6"/>
      <c r="L296" s="9"/>
      <c r="M296" s="9">
        <f t="shared" ref="M296" si="1514">COUNTA(B296:L296)</f>
        <v>0</v>
      </c>
      <c r="N296" s="9" t="e">
        <f t="shared" ref="N296" si="1515">3/M296</f>
        <v>#DIV/0!</v>
      </c>
      <c r="O296" s="9"/>
      <c r="P296" s="9">
        <f t="shared" si="1321"/>
        <v>0</v>
      </c>
      <c r="Q296" s="9">
        <f t="shared" si="1322"/>
        <v>0</v>
      </c>
      <c r="R296" s="9">
        <f t="shared" si="1323"/>
        <v>0</v>
      </c>
      <c r="S296" s="9">
        <f t="shared" si="1324"/>
        <v>0</v>
      </c>
      <c r="T296" s="9">
        <f t="shared" si="1325"/>
        <v>0</v>
      </c>
      <c r="U296" s="9">
        <f t="shared" si="1326"/>
        <v>0</v>
      </c>
      <c r="V296" s="34">
        <f t="shared" si="1327"/>
        <v>0</v>
      </c>
      <c r="W296" s="9">
        <f t="shared" si="1328"/>
        <v>0</v>
      </c>
      <c r="X296" s="9">
        <f t="shared" si="1329"/>
        <v>0</v>
      </c>
      <c r="Y296" s="9">
        <f t="shared" si="1330"/>
        <v>0</v>
      </c>
      <c r="Z296" s="9"/>
      <c r="AA296" s="9"/>
      <c r="AB296" s="9">
        <f t="shared" ref="AB296" si="1516">SUM(P296:Z296)</f>
        <v>0</v>
      </c>
      <c r="AC296" s="9">
        <f t="shared" ref="AC296" si="1517">M296</f>
        <v>0</v>
      </c>
      <c r="AD296" s="9" t="str">
        <f t="shared" ref="AD296" si="1518">IF(AB296=AC296,"Correct",IF(AB296=3,"Correct","Wrong"))</f>
        <v>Correct</v>
      </c>
      <c r="AE296" s="9"/>
      <c r="AF296" s="159" t="str">
        <f>IFERROR(VLOOKUP(Table1[[#This Row],[RespondentID]],'All Data'!$A297:$CN869,81,FALSE),"unknown")</f>
        <v>Female</v>
      </c>
      <c r="AG296" s="159">
        <f>IFERROR(VLOOKUP(Table1[[#This Row],[RespondentID]],'All Data'!$A297:$CN869,82,FALSE),"unknown")</f>
        <v>83</v>
      </c>
      <c r="AH296" s="159" t="str">
        <f>IFERROR(VLOOKUP(Table1[[#This Row],[RespondentID]],'All Data'!$A297:$CN869,83,FALSE),"unknown")</f>
        <v>Suffolk</v>
      </c>
      <c r="AI296" s="159" t="str">
        <f>IFERROR(VLOOKUP(Table1[[#This Row],[RespondentID]],'All Data'!$A297:$CN869,84,FALSE),"unknown")</f>
        <v>Fort Salonga, 11768</v>
      </c>
      <c r="AJ296" s="159" t="str">
        <f>IFERROR(VLOOKUP(Table1[[#This Row],[RespondentID]],'All Data'!$A297:$CN869,85,FALSE),"unknown")</f>
        <v>White/Caucasian</v>
      </c>
      <c r="AK296" s="159" t="str">
        <f>IFERROR(VLOOKUP(Table1[[#This Row],[RespondentID]],'All Data'!$A297:$CN869,86,FALSE),"unknown")</f>
        <v>No</v>
      </c>
      <c r="AL296" s="159" t="str">
        <f>IFERROR(VLOOKUP(Table1[[#This Row],[RespondentID]],'All Data'!$A297:$CN869,87,FALSE),"unknown")</f>
        <v xml:space="preserve"> </v>
      </c>
      <c r="AM296" s="159" t="str">
        <f>IFERROR(VLOOKUP(Table1[[#This Row],[RespondentID]],'All Data'!$A297:$CN869,88,FALSE),"unknown")</f>
        <v>Over $125,000</v>
      </c>
      <c r="AN296" s="159" t="str">
        <f>IFERROR(VLOOKUP(Table1[[#This Row],[RespondentID]],'All Data'!$A297:$CN869,89,FALSE),"unknown")</f>
        <v>Some college</v>
      </c>
      <c r="AO296" s="159" t="str">
        <f>IFERROR(VLOOKUP(Table1[[#This Row],[RespondentID]],'All Data'!$A297:$CN869,90,FALSE),"unknown")</f>
        <v>Retired</v>
      </c>
      <c r="AP296" s="159" t="str">
        <f>IFERROR(VLOOKUP(Table1[[#This Row],[RespondentID]],'All Data'!$A297:$CN869,91,FALSE),"unknown")</f>
        <v>Yes</v>
      </c>
      <c r="AQ296" s="159" t="str">
        <f>IFERROR(VLOOKUP(Table1[[#This Row],[RespondentID]],'All Data'!$A297:$CN869,92,FALSE),"unknown")</f>
        <v>Yes</v>
      </c>
    </row>
    <row r="297" spans="1:43" ht="16" x14ac:dyDescent="0.45">
      <c r="A297" s="6">
        <v>7045768190</v>
      </c>
      <c r="B297" s="6"/>
      <c r="C297" s="6"/>
      <c r="D297" s="6"/>
      <c r="E297" s="6"/>
      <c r="F297" s="6"/>
      <c r="G297" s="6"/>
      <c r="H297" s="6"/>
      <c r="I297" s="6"/>
      <c r="J297" s="6" t="s">
        <v>39</v>
      </c>
      <c r="K297" s="6"/>
      <c r="L297" s="10"/>
      <c r="M297" s="10">
        <f t="shared" ref="M297" si="1519">COUNTA(B297:L297)</f>
        <v>1</v>
      </c>
      <c r="N297" s="10">
        <f t="shared" ref="N297" si="1520">3/M297</f>
        <v>3</v>
      </c>
      <c r="O297" s="10"/>
      <c r="P297" s="10">
        <f t="shared" si="1321"/>
        <v>0</v>
      </c>
      <c r="Q297" s="10">
        <f t="shared" si="1322"/>
        <v>0</v>
      </c>
      <c r="R297" s="10">
        <f t="shared" si="1323"/>
        <v>0</v>
      </c>
      <c r="S297" s="10">
        <f t="shared" si="1324"/>
        <v>0</v>
      </c>
      <c r="T297" s="10">
        <f t="shared" si="1325"/>
        <v>0</v>
      </c>
      <c r="U297" s="10">
        <f t="shared" si="1326"/>
        <v>0</v>
      </c>
      <c r="V297" s="34">
        <f t="shared" si="1327"/>
        <v>0</v>
      </c>
      <c r="W297" s="10">
        <f t="shared" si="1328"/>
        <v>0</v>
      </c>
      <c r="X297" s="10">
        <f t="shared" si="1329"/>
        <v>1</v>
      </c>
      <c r="Y297" s="10">
        <f t="shared" si="1330"/>
        <v>0</v>
      </c>
      <c r="Z297" s="10"/>
      <c r="AA297" s="10"/>
      <c r="AB297" s="10">
        <f t="shared" ref="AB297" si="1521">SUM(P297:Z297)</f>
        <v>1</v>
      </c>
      <c r="AC297" s="10">
        <f t="shared" ref="AC297" si="1522">M297</f>
        <v>1</v>
      </c>
      <c r="AD297" s="10" t="str">
        <f t="shared" ref="AD297" si="1523">IF(AB297=AC297,"Correct",IF(AB297=3,"Correct","Wrong"))</f>
        <v>Correct</v>
      </c>
      <c r="AE297" s="10"/>
      <c r="AF297" s="159" t="str">
        <f>IFERROR(VLOOKUP(Table1[[#This Row],[RespondentID]],'All Data'!$A298:$CN870,81,FALSE),"unknown")</f>
        <v>Female</v>
      </c>
      <c r="AG297" s="159">
        <f>IFERROR(VLOOKUP(Table1[[#This Row],[RespondentID]],'All Data'!$A298:$CN870,82,FALSE),"unknown")</f>
        <v>32</v>
      </c>
      <c r="AH297" s="159" t="str">
        <f>IFERROR(VLOOKUP(Table1[[#This Row],[RespondentID]],'All Data'!$A298:$CN870,83,FALSE),"unknown")</f>
        <v>Suffolk</v>
      </c>
      <c r="AI297" s="159" t="str">
        <f>IFERROR(VLOOKUP(Table1[[#This Row],[RespondentID]],'All Data'!$A298:$CN870,84,FALSE),"unknown")</f>
        <v>Lindenhurst, 11757</v>
      </c>
      <c r="AJ297" s="159" t="str">
        <f>IFERROR(VLOOKUP(Table1[[#This Row],[RespondentID]],'All Data'!$A298:$CN870,85,FALSE),"unknown")</f>
        <v>White/Caucasian</v>
      </c>
      <c r="AK297" s="159" t="str">
        <f>IFERROR(VLOOKUP(Table1[[#This Row],[RespondentID]],'All Data'!$A298:$CN870,86,FALSE),"unknown")</f>
        <v>No</v>
      </c>
      <c r="AL297" s="159" t="str">
        <f>IFERROR(VLOOKUP(Table1[[#This Row],[RespondentID]],'All Data'!$A298:$CN870,87,FALSE),"unknown")</f>
        <v xml:space="preserve">English </v>
      </c>
      <c r="AM297" s="159" t="str">
        <f>IFERROR(VLOOKUP(Table1[[#This Row],[RespondentID]],'All Data'!$A298:$CN870,88,FALSE),"unknown")</f>
        <v>$50,000 to $74,999</v>
      </c>
      <c r="AN297" s="159" t="str">
        <f>IFERROR(VLOOKUP(Table1[[#This Row],[RespondentID]],'All Data'!$A298:$CN870,89,FALSE),"unknown")</f>
        <v>Graduate school</v>
      </c>
      <c r="AO297" s="159" t="str">
        <f>IFERROR(VLOOKUP(Table1[[#This Row],[RespondentID]],'All Data'!$A298:$CN870,90,FALSE),"unknown")</f>
        <v>Employed for wages</v>
      </c>
      <c r="AP297" s="159" t="str">
        <f>IFERROR(VLOOKUP(Table1[[#This Row],[RespondentID]],'All Data'!$A298:$CN870,91,FALSE),"unknown")</f>
        <v>Yes</v>
      </c>
      <c r="AQ297" s="159" t="str">
        <f>IFERROR(VLOOKUP(Table1[[#This Row],[RespondentID]],'All Data'!$A298:$CN870,92,FALSE),"unknown")</f>
        <v>Yes</v>
      </c>
    </row>
    <row r="298" spans="1:43" ht="16" x14ac:dyDescent="0.45">
      <c r="A298" s="6">
        <v>7045767996</v>
      </c>
      <c r="B298" s="6"/>
      <c r="C298" s="6"/>
      <c r="D298" s="6" t="s">
        <v>33</v>
      </c>
      <c r="E298" s="6"/>
      <c r="F298" s="6"/>
      <c r="G298" s="6"/>
      <c r="H298" s="6" t="s">
        <v>37</v>
      </c>
      <c r="I298" s="6" t="s">
        <v>38</v>
      </c>
      <c r="J298" s="6"/>
      <c r="K298" s="6"/>
      <c r="L298" s="9"/>
      <c r="M298" s="9">
        <f t="shared" ref="M298" si="1524">COUNTA(B298:L298)</f>
        <v>3</v>
      </c>
      <c r="N298" s="9">
        <f t="shared" ref="N298" si="1525">3/M298</f>
        <v>1</v>
      </c>
      <c r="O298" s="9"/>
      <c r="P298" s="9">
        <f t="shared" si="1321"/>
        <v>0</v>
      </c>
      <c r="Q298" s="9">
        <f t="shared" si="1322"/>
        <v>0</v>
      </c>
      <c r="R298" s="9">
        <f t="shared" si="1323"/>
        <v>1</v>
      </c>
      <c r="S298" s="9">
        <f t="shared" si="1324"/>
        <v>0</v>
      </c>
      <c r="T298" s="9">
        <f t="shared" si="1325"/>
        <v>0</v>
      </c>
      <c r="U298" s="9">
        <f t="shared" si="1326"/>
        <v>0</v>
      </c>
      <c r="V298" s="34">
        <f t="shared" si="1327"/>
        <v>1</v>
      </c>
      <c r="W298" s="9">
        <f t="shared" si="1328"/>
        <v>1</v>
      </c>
      <c r="X298" s="9">
        <f t="shared" si="1329"/>
        <v>0</v>
      </c>
      <c r="Y298" s="9">
        <f t="shared" si="1330"/>
        <v>0</v>
      </c>
      <c r="Z298" s="9"/>
      <c r="AA298" s="9"/>
      <c r="AB298" s="9">
        <f t="shared" ref="AB298" si="1526">SUM(P298:Z298)</f>
        <v>3</v>
      </c>
      <c r="AC298" s="9">
        <f t="shared" ref="AC298" si="1527">M298</f>
        <v>3</v>
      </c>
      <c r="AD298" s="9" t="str">
        <f t="shared" ref="AD298" si="1528">IF(AB298=AC298,"Correct",IF(AB298=3,"Correct","Wrong"))</f>
        <v>Correct</v>
      </c>
      <c r="AE298" s="9"/>
      <c r="AF298" s="159" t="str">
        <f>IFERROR(VLOOKUP(Table1[[#This Row],[RespondentID]],'All Data'!$A299:$CN871,81,FALSE),"unknown")</f>
        <v>Female</v>
      </c>
      <c r="AG298" s="159">
        <f>IFERROR(VLOOKUP(Table1[[#This Row],[RespondentID]],'All Data'!$A299:$CN871,82,FALSE),"unknown")</f>
        <v>0</v>
      </c>
      <c r="AH298" s="159" t="str">
        <f>IFERROR(VLOOKUP(Table1[[#This Row],[RespondentID]],'All Data'!$A299:$CN871,83,FALSE),"unknown")</f>
        <v>Suffolk</v>
      </c>
      <c r="AI298" s="159" t="str">
        <f>IFERROR(VLOOKUP(Table1[[#This Row],[RespondentID]],'All Data'!$A299:$CN871,84,FALSE),"unknown")</f>
        <v>Bay Shore, 11706</v>
      </c>
      <c r="AJ298" s="159" t="str">
        <f>IFERROR(VLOOKUP(Table1[[#This Row],[RespondentID]],'All Data'!$A299:$CN871,85,FALSE),"unknown")</f>
        <v>Black/African American</v>
      </c>
      <c r="AK298" s="159">
        <f>IFERROR(VLOOKUP(Table1[[#This Row],[RespondentID]],'All Data'!$A299:$CN871,86,FALSE),"unknown")</f>
        <v>0</v>
      </c>
      <c r="AL298" s="159" t="str">
        <f>IFERROR(VLOOKUP(Table1[[#This Row],[RespondentID]],'All Data'!$A299:$CN871,87,FALSE),"unknown")</f>
        <v xml:space="preserve"> </v>
      </c>
      <c r="AM298" s="159" t="str">
        <f>IFERROR(VLOOKUP(Table1[[#This Row],[RespondentID]],'All Data'!$A299:$CN871,88,FALSE),"unknown")</f>
        <v>$75,000 to $125,000</v>
      </c>
      <c r="AN298" s="159" t="str">
        <f>IFERROR(VLOOKUP(Table1[[#This Row],[RespondentID]],'All Data'!$A299:$CN871,89,FALSE),"unknown")</f>
        <v>College graduate</v>
      </c>
      <c r="AO298" s="159" t="str">
        <f>IFERROR(VLOOKUP(Table1[[#This Row],[RespondentID]],'All Data'!$A299:$CN871,90,FALSE),"unknown")</f>
        <v>Employed for wages</v>
      </c>
      <c r="AP298" s="159" t="str">
        <f>IFERROR(VLOOKUP(Table1[[#This Row],[RespondentID]],'All Data'!$A299:$CN871,91,FALSE),"unknown")</f>
        <v>Yes</v>
      </c>
      <c r="AQ298" s="159" t="str">
        <f>IFERROR(VLOOKUP(Table1[[#This Row],[RespondentID]],'All Data'!$A299:$CN871,92,FALSE),"unknown")</f>
        <v>Yes</v>
      </c>
    </row>
    <row r="299" spans="1:43" ht="16" x14ac:dyDescent="0.45">
      <c r="A299" s="6">
        <v>7045767642</v>
      </c>
      <c r="B299" s="6"/>
      <c r="C299" s="6"/>
      <c r="D299" s="6" t="s">
        <v>33</v>
      </c>
      <c r="E299" s="6"/>
      <c r="F299" s="6"/>
      <c r="G299" s="6"/>
      <c r="H299" s="6"/>
      <c r="I299" s="6" t="s">
        <v>38</v>
      </c>
      <c r="J299" s="6" t="s">
        <v>39</v>
      </c>
      <c r="K299" s="6"/>
      <c r="L299" s="10"/>
      <c r="M299" s="10">
        <f t="shared" ref="M299" si="1529">COUNTA(B299:L299)</f>
        <v>3</v>
      </c>
      <c r="N299" s="10">
        <f t="shared" ref="N299" si="1530">3/M299</f>
        <v>1</v>
      </c>
      <c r="O299" s="10"/>
      <c r="P299" s="10">
        <f t="shared" si="1321"/>
        <v>0</v>
      </c>
      <c r="Q299" s="10">
        <f t="shared" si="1322"/>
        <v>0</v>
      </c>
      <c r="R299" s="10">
        <f t="shared" si="1323"/>
        <v>1</v>
      </c>
      <c r="S299" s="10">
        <f t="shared" si="1324"/>
        <v>0</v>
      </c>
      <c r="T299" s="10">
        <f t="shared" si="1325"/>
        <v>0</v>
      </c>
      <c r="U299" s="10">
        <f t="shared" si="1326"/>
        <v>0</v>
      </c>
      <c r="V299" s="34">
        <f t="shared" si="1327"/>
        <v>0</v>
      </c>
      <c r="W299" s="10">
        <f t="shared" si="1328"/>
        <v>1</v>
      </c>
      <c r="X299" s="10">
        <f t="shared" si="1329"/>
        <v>1</v>
      </c>
      <c r="Y299" s="10">
        <f t="shared" si="1330"/>
        <v>0</v>
      </c>
      <c r="Z299" s="10"/>
      <c r="AA299" s="10"/>
      <c r="AB299" s="10">
        <f t="shared" ref="AB299" si="1531">SUM(P299:Z299)</f>
        <v>3</v>
      </c>
      <c r="AC299" s="10">
        <f t="shared" ref="AC299" si="1532">M299</f>
        <v>3</v>
      </c>
      <c r="AD299" s="10" t="str">
        <f t="shared" ref="AD299" si="1533">IF(AB299=AC299,"Correct",IF(AB299=3,"Correct","Wrong"))</f>
        <v>Correct</v>
      </c>
      <c r="AE299" s="10"/>
      <c r="AF299" s="159" t="str">
        <f>IFERROR(VLOOKUP(Table1[[#This Row],[RespondentID]],'All Data'!$A300:$CN872,81,FALSE),"unknown")</f>
        <v>Female</v>
      </c>
      <c r="AG299" s="159">
        <f>IFERROR(VLOOKUP(Table1[[#This Row],[RespondentID]],'All Data'!$A300:$CN872,82,FALSE),"unknown")</f>
        <v>75</v>
      </c>
      <c r="AH299" s="159" t="str">
        <f>IFERROR(VLOOKUP(Table1[[#This Row],[RespondentID]],'All Data'!$A300:$CN872,83,FALSE),"unknown")</f>
        <v>Suffolk</v>
      </c>
      <c r="AI299" s="159" t="str">
        <f>IFERROR(VLOOKUP(Table1[[#This Row],[RespondentID]],'All Data'!$A300:$CN872,84,FALSE),"unknown")</f>
        <v>Lindenhurst, 11757</v>
      </c>
      <c r="AJ299" s="159" t="str">
        <f>IFERROR(VLOOKUP(Table1[[#This Row],[RespondentID]],'All Data'!$A300:$CN872,85,FALSE),"unknown")</f>
        <v>White/Caucasian</v>
      </c>
      <c r="AK299" s="159" t="str">
        <f>IFERROR(VLOOKUP(Table1[[#This Row],[RespondentID]],'All Data'!$A300:$CN872,86,FALSE),"unknown")</f>
        <v>No</v>
      </c>
      <c r="AL299" s="159" t="str">
        <f>IFERROR(VLOOKUP(Table1[[#This Row],[RespondentID]],'All Data'!$A300:$CN872,87,FALSE),"unknown")</f>
        <v xml:space="preserve">English Spanish </v>
      </c>
      <c r="AM299" s="159" t="str">
        <f>IFERROR(VLOOKUP(Table1[[#This Row],[RespondentID]],'All Data'!$A300:$CN872,88,FALSE),"unknown")</f>
        <v>$50,000 to $74,999</v>
      </c>
      <c r="AN299" s="159" t="str">
        <f>IFERROR(VLOOKUP(Table1[[#This Row],[RespondentID]],'All Data'!$A300:$CN872,89,FALSE),"unknown")</f>
        <v>High school graduate</v>
      </c>
      <c r="AO299" s="159" t="str">
        <f>IFERROR(VLOOKUP(Table1[[#This Row],[RespondentID]],'All Data'!$A300:$CN872,90,FALSE),"unknown")</f>
        <v>Retired</v>
      </c>
      <c r="AP299" s="159" t="str">
        <f>IFERROR(VLOOKUP(Table1[[#This Row],[RespondentID]],'All Data'!$A300:$CN872,91,FALSE),"unknown")</f>
        <v>Yes</v>
      </c>
      <c r="AQ299" s="159" t="str">
        <f>IFERROR(VLOOKUP(Table1[[#This Row],[RespondentID]],'All Data'!$A300:$CN872,92,FALSE),"unknown")</f>
        <v>Yes</v>
      </c>
    </row>
    <row r="300" spans="1:43" ht="16" x14ac:dyDescent="0.45">
      <c r="A300" s="6">
        <v>7045767140</v>
      </c>
      <c r="B300" s="6"/>
      <c r="C300" s="6"/>
      <c r="D300" s="6"/>
      <c r="E300" s="6"/>
      <c r="F300" s="6"/>
      <c r="G300" s="6"/>
      <c r="H300" s="6"/>
      <c r="I300" s="6"/>
      <c r="J300" s="6"/>
      <c r="K300" s="6"/>
      <c r="L300" s="9"/>
      <c r="M300" s="9">
        <f t="shared" ref="M300" si="1534">COUNTA(B300:L300)</f>
        <v>0</v>
      </c>
      <c r="N300" s="9" t="e">
        <f t="shared" ref="N300" si="1535">3/M300</f>
        <v>#DIV/0!</v>
      </c>
      <c r="O300" s="9"/>
      <c r="P300" s="9">
        <f t="shared" si="1321"/>
        <v>0</v>
      </c>
      <c r="Q300" s="9">
        <f t="shared" si="1322"/>
        <v>0</v>
      </c>
      <c r="R300" s="9">
        <f t="shared" si="1323"/>
        <v>0</v>
      </c>
      <c r="S300" s="9">
        <f t="shared" si="1324"/>
        <v>0</v>
      </c>
      <c r="T300" s="9">
        <f t="shared" si="1325"/>
        <v>0</v>
      </c>
      <c r="U300" s="9">
        <f t="shared" si="1326"/>
        <v>0</v>
      </c>
      <c r="V300" s="34">
        <f t="shared" si="1327"/>
        <v>0</v>
      </c>
      <c r="W300" s="9">
        <f t="shared" si="1328"/>
        <v>0</v>
      </c>
      <c r="X300" s="9">
        <f t="shared" si="1329"/>
        <v>0</v>
      </c>
      <c r="Y300" s="9">
        <f t="shared" si="1330"/>
        <v>0</v>
      </c>
      <c r="Z300" s="9"/>
      <c r="AA300" s="9"/>
      <c r="AB300" s="9">
        <f t="shared" ref="AB300" si="1536">SUM(P300:Z300)</f>
        <v>0</v>
      </c>
      <c r="AC300" s="9">
        <f t="shared" ref="AC300" si="1537">M300</f>
        <v>0</v>
      </c>
      <c r="AD300" s="9" t="str">
        <f t="shared" ref="AD300" si="1538">IF(AB300=AC300,"Correct",IF(AB300=3,"Correct","Wrong"))</f>
        <v>Correct</v>
      </c>
      <c r="AE300" s="9"/>
      <c r="AF300" s="159" t="str">
        <f>IFERROR(VLOOKUP(Table1[[#This Row],[RespondentID]],'All Data'!$A301:$CN873,81,FALSE),"unknown")</f>
        <v>Female</v>
      </c>
      <c r="AG300" s="159">
        <f>IFERROR(VLOOKUP(Table1[[#This Row],[RespondentID]],'All Data'!$A301:$CN873,82,FALSE),"unknown")</f>
        <v>55</v>
      </c>
      <c r="AH300" s="159" t="str">
        <f>IFERROR(VLOOKUP(Table1[[#This Row],[RespondentID]],'All Data'!$A301:$CN873,83,FALSE),"unknown")</f>
        <v>Suffolk</v>
      </c>
      <c r="AI300" s="159" t="str">
        <f>IFERROR(VLOOKUP(Table1[[#This Row],[RespondentID]],'All Data'!$A301:$CN873,84,FALSE),"unknown")</f>
        <v>Yaphank, 11980</v>
      </c>
      <c r="AJ300" s="159" t="str">
        <f>IFERROR(VLOOKUP(Table1[[#This Row],[RespondentID]],'All Data'!$A301:$CN873,85,FALSE),"unknown")</f>
        <v>White/Caucasian</v>
      </c>
      <c r="AK300" s="159" t="str">
        <f>IFERROR(VLOOKUP(Table1[[#This Row],[RespondentID]],'All Data'!$A301:$CN873,86,FALSE),"unknown")</f>
        <v>No</v>
      </c>
      <c r="AL300" s="159" t="str">
        <f>IFERROR(VLOOKUP(Table1[[#This Row],[RespondentID]],'All Data'!$A301:$CN873,87,FALSE),"unknown")</f>
        <v xml:space="preserve">English </v>
      </c>
      <c r="AM300" s="159" t="str">
        <f>IFERROR(VLOOKUP(Table1[[#This Row],[RespondentID]],'All Data'!$A301:$CN873,88,FALSE),"unknown")</f>
        <v>$75,000 to $125,000</v>
      </c>
      <c r="AN300" s="159" t="str">
        <f>IFERROR(VLOOKUP(Table1[[#This Row],[RespondentID]],'All Data'!$A301:$CN873,89,FALSE),"unknown")</f>
        <v>Technical school</v>
      </c>
      <c r="AO300" s="159" t="str">
        <f>IFERROR(VLOOKUP(Table1[[#This Row],[RespondentID]],'All Data'!$A301:$CN873,90,FALSE),"unknown")</f>
        <v>Self-employed</v>
      </c>
      <c r="AP300" s="159" t="str">
        <f>IFERROR(VLOOKUP(Table1[[#This Row],[RespondentID]],'All Data'!$A301:$CN873,91,FALSE),"unknown")</f>
        <v>Yes</v>
      </c>
      <c r="AQ300" s="159" t="str">
        <f>IFERROR(VLOOKUP(Table1[[#This Row],[RespondentID]],'All Data'!$A301:$CN873,92,FALSE),"unknown")</f>
        <v>Yes</v>
      </c>
    </row>
    <row r="301" spans="1:43" ht="16" x14ac:dyDescent="0.45">
      <c r="A301" s="6">
        <v>7045766657</v>
      </c>
      <c r="B301" s="6"/>
      <c r="C301" s="6"/>
      <c r="D301" s="6" t="s">
        <v>33</v>
      </c>
      <c r="E301" s="6"/>
      <c r="F301" s="6"/>
      <c r="G301" s="6"/>
      <c r="H301" s="6" t="s">
        <v>37</v>
      </c>
      <c r="I301" s="6"/>
      <c r="J301" s="6"/>
      <c r="K301" s="6" t="s">
        <v>40</v>
      </c>
      <c r="L301" s="10"/>
      <c r="M301" s="10">
        <f t="shared" ref="M301" si="1539">COUNTA(B301:L301)</f>
        <v>3</v>
      </c>
      <c r="N301" s="10">
        <f t="shared" ref="N301" si="1540">3/M301</f>
        <v>1</v>
      </c>
      <c r="O301" s="10"/>
      <c r="P301" s="10">
        <f t="shared" si="1321"/>
        <v>0</v>
      </c>
      <c r="Q301" s="10">
        <f t="shared" si="1322"/>
        <v>0</v>
      </c>
      <c r="R301" s="10">
        <f t="shared" si="1323"/>
        <v>1</v>
      </c>
      <c r="S301" s="10">
        <f t="shared" si="1324"/>
        <v>0</v>
      </c>
      <c r="T301" s="10">
        <f t="shared" si="1325"/>
        <v>0</v>
      </c>
      <c r="U301" s="10">
        <f t="shared" si="1326"/>
        <v>0</v>
      </c>
      <c r="V301" s="34">
        <f t="shared" si="1327"/>
        <v>1</v>
      </c>
      <c r="W301" s="10">
        <f t="shared" si="1328"/>
        <v>0</v>
      </c>
      <c r="X301" s="10">
        <f t="shared" si="1329"/>
        <v>0</v>
      </c>
      <c r="Y301" s="10">
        <f t="shared" si="1330"/>
        <v>1</v>
      </c>
      <c r="Z301" s="10"/>
      <c r="AA301" s="10"/>
      <c r="AB301" s="10">
        <f t="shared" ref="AB301" si="1541">SUM(P301:Z301)</f>
        <v>3</v>
      </c>
      <c r="AC301" s="10">
        <f t="shared" ref="AC301" si="1542">M301</f>
        <v>3</v>
      </c>
      <c r="AD301" s="10" t="str">
        <f t="shared" ref="AD301" si="1543">IF(AB301=AC301,"Correct",IF(AB301=3,"Correct","Wrong"))</f>
        <v>Correct</v>
      </c>
      <c r="AE301" s="10"/>
      <c r="AF301" s="159" t="str">
        <f>IFERROR(VLOOKUP(Table1[[#This Row],[RespondentID]],'All Data'!$A302:$CN874,81,FALSE),"unknown")</f>
        <v>Female</v>
      </c>
      <c r="AG301" s="159">
        <f>IFERROR(VLOOKUP(Table1[[#This Row],[RespondentID]],'All Data'!$A302:$CN874,82,FALSE),"unknown")</f>
        <v>0</v>
      </c>
      <c r="AH301" s="159" t="str">
        <f>IFERROR(VLOOKUP(Table1[[#This Row],[RespondentID]],'All Data'!$A302:$CN874,83,FALSE),"unknown")</f>
        <v>Suffolk</v>
      </c>
      <c r="AI301" s="159" t="str">
        <f>IFERROR(VLOOKUP(Table1[[#This Row],[RespondentID]],'All Data'!$A302:$CN874,84,FALSE),"unknown")</f>
        <v>Lindenhurst, 11757</v>
      </c>
      <c r="AJ301" s="159" t="str">
        <f>IFERROR(VLOOKUP(Table1[[#This Row],[RespondentID]],'All Data'!$A302:$CN874,85,FALSE),"unknown")</f>
        <v>White/Caucasian</v>
      </c>
      <c r="AK301" s="159" t="str">
        <f>IFERROR(VLOOKUP(Table1[[#This Row],[RespondentID]],'All Data'!$A302:$CN874,86,FALSE),"unknown")</f>
        <v>No</v>
      </c>
      <c r="AL301" s="159" t="str">
        <f>IFERROR(VLOOKUP(Table1[[#This Row],[RespondentID]],'All Data'!$A302:$CN874,87,FALSE),"unknown")</f>
        <v xml:space="preserve">English </v>
      </c>
      <c r="AM301" s="159">
        <f>IFERROR(VLOOKUP(Table1[[#This Row],[RespondentID]],'All Data'!$A302:$CN874,88,FALSE),"unknown")</f>
        <v>0</v>
      </c>
      <c r="AN301" s="159">
        <f>IFERROR(VLOOKUP(Table1[[#This Row],[RespondentID]],'All Data'!$A302:$CN874,89,FALSE),"unknown")</f>
        <v>0</v>
      </c>
      <c r="AO301" s="159" t="str">
        <f>IFERROR(VLOOKUP(Table1[[#This Row],[RespondentID]],'All Data'!$A302:$CN874,90,FALSE),"unknown")</f>
        <v>Retired</v>
      </c>
      <c r="AP301" s="159" t="str">
        <f>IFERROR(VLOOKUP(Table1[[#This Row],[RespondentID]],'All Data'!$A302:$CN874,91,FALSE),"unknown")</f>
        <v>Yes</v>
      </c>
      <c r="AQ301" s="159" t="str">
        <f>IFERROR(VLOOKUP(Table1[[#This Row],[RespondentID]],'All Data'!$A302:$CN874,92,FALSE),"unknown")</f>
        <v>Yes</v>
      </c>
    </row>
    <row r="302" spans="1:43" ht="16" x14ac:dyDescent="0.45">
      <c r="A302" s="6">
        <v>7045766406</v>
      </c>
      <c r="B302" s="6"/>
      <c r="C302" s="6"/>
      <c r="D302" s="6"/>
      <c r="E302" s="6"/>
      <c r="F302" s="6"/>
      <c r="G302" s="6"/>
      <c r="H302" s="6"/>
      <c r="I302" s="6"/>
      <c r="J302" s="6"/>
      <c r="K302" s="6" t="s">
        <v>40</v>
      </c>
      <c r="L302" s="9"/>
      <c r="M302" s="9">
        <f t="shared" ref="M302" si="1544">COUNTA(B302:L302)</f>
        <v>1</v>
      </c>
      <c r="N302" s="9">
        <f t="shared" ref="N302" si="1545">3/M302</f>
        <v>3</v>
      </c>
      <c r="O302" s="9"/>
      <c r="P302" s="9">
        <f t="shared" si="1321"/>
        <v>0</v>
      </c>
      <c r="Q302" s="9">
        <f t="shared" si="1322"/>
        <v>0</v>
      </c>
      <c r="R302" s="9">
        <f t="shared" si="1323"/>
        <v>0</v>
      </c>
      <c r="S302" s="9">
        <f t="shared" si="1324"/>
        <v>0</v>
      </c>
      <c r="T302" s="9">
        <f t="shared" si="1325"/>
        <v>0</v>
      </c>
      <c r="U302" s="9">
        <f t="shared" si="1326"/>
        <v>0</v>
      </c>
      <c r="V302" s="34">
        <f t="shared" si="1327"/>
        <v>0</v>
      </c>
      <c r="W302" s="9">
        <f t="shared" si="1328"/>
        <v>0</v>
      </c>
      <c r="X302" s="9">
        <f t="shared" si="1329"/>
        <v>0</v>
      </c>
      <c r="Y302" s="9">
        <f t="shared" si="1330"/>
        <v>1</v>
      </c>
      <c r="Z302" s="9"/>
      <c r="AA302" s="9"/>
      <c r="AB302" s="9">
        <f t="shared" ref="AB302" si="1546">SUM(P302:Z302)</f>
        <v>1</v>
      </c>
      <c r="AC302" s="9">
        <f t="shared" ref="AC302" si="1547">M302</f>
        <v>1</v>
      </c>
      <c r="AD302" s="9" t="str">
        <f t="shared" ref="AD302" si="1548">IF(AB302=AC302,"Correct",IF(AB302=3,"Correct","Wrong"))</f>
        <v>Correct</v>
      </c>
      <c r="AE302" s="9"/>
      <c r="AF302" s="159" t="str">
        <f>IFERROR(VLOOKUP(Table1[[#This Row],[RespondentID]],'All Data'!$A303:$CN875,81,FALSE),"unknown")</f>
        <v>Female</v>
      </c>
      <c r="AG302" s="159">
        <f>IFERROR(VLOOKUP(Table1[[#This Row],[RespondentID]],'All Data'!$A303:$CN875,82,FALSE),"unknown")</f>
        <v>73</v>
      </c>
      <c r="AH302" s="159" t="str">
        <f>IFERROR(VLOOKUP(Table1[[#This Row],[RespondentID]],'All Data'!$A303:$CN875,83,FALSE),"unknown")</f>
        <v>Suffolk</v>
      </c>
      <c r="AI302" s="159" t="str">
        <f>IFERROR(VLOOKUP(Table1[[#This Row],[RespondentID]],'All Data'!$A303:$CN875,84,FALSE),"unknown")</f>
        <v>West Islip, 11795</v>
      </c>
      <c r="AJ302" s="159" t="str">
        <f>IFERROR(VLOOKUP(Table1[[#This Row],[RespondentID]],'All Data'!$A303:$CN875,85,FALSE),"unknown")</f>
        <v>White/Caucasian</v>
      </c>
      <c r="AK302" s="159" t="str">
        <f>IFERROR(VLOOKUP(Table1[[#This Row],[RespondentID]],'All Data'!$A303:$CN875,86,FALSE),"unknown")</f>
        <v>No</v>
      </c>
      <c r="AL302" s="159" t="str">
        <f>IFERROR(VLOOKUP(Table1[[#This Row],[RespondentID]],'All Data'!$A303:$CN875,87,FALSE),"unknown")</f>
        <v xml:space="preserve">English </v>
      </c>
      <c r="AM302" s="159">
        <f>IFERROR(VLOOKUP(Table1[[#This Row],[RespondentID]],'All Data'!$A303:$CN875,88,FALSE),"unknown")</f>
        <v>0</v>
      </c>
      <c r="AN302" s="159" t="str">
        <f>IFERROR(VLOOKUP(Table1[[#This Row],[RespondentID]],'All Data'!$A303:$CN875,89,FALSE),"unknown")</f>
        <v>Graduate school</v>
      </c>
      <c r="AO302" s="159" t="str">
        <f>IFERROR(VLOOKUP(Table1[[#This Row],[RespondentID]],'All Data'!$A303:$CN875,90,FALSE),"unknown")</f>
        <v>Retired</v>
      </c>
      <c r="AP302" s="159" t="str">
        <f>IFERROR(VLOOKUP(Table1[[#This Row],[RespondentID]],'All Data'!$A303:$CN875,91,FALSE),"unknown")</f>
        <v>Yes</v>
      </c>
      <c r="AQ302" s="159" t="str">
        <f>IFERROR(VLOOKUP(Table1[[#This Row],[RespondentID]],'All Data'!$A303:$CN875,92,FALSE),"unknown")</f>
        <v>No</v>
      </c>
    </row>
    <row r="303" spans="1:43" ht="16" x14ac:dyDescent="0.45">
      <c r="A303" s="6">
        <v>7045766046</v>
      </c>
      <c r="B303" s="6"/>
      <c r="C303" s="6"/>
      <c r="D303" s="6"/>
      <c r="E303" s="6"/>
      <c r="F303" s="6"/>
      <c r="G303" s="6"/>
      <c r="H303" s="6"/>
      <c r="I303" s="6"/>
      <c r="J303" s="6"/>
      <c r="K303" s="6"/>
      <c r="L303" s="10"/>
      <c r="M303" s="10">
        <f t="shared" ref="M303" si="1549">COUNTA(B303:L303)</f>
        <v>0</v>
      </c>
      <c r="N303" s="10" t="e">
        <f t="shared" ref="N303" si="1550">3/M303</f>
        <v>#DIV/0!</v>
      </c>
      <c r="O303" s="10"/>
      <c r="P303" s="10">
        <f t="shared" si="1321"/>
        <v>0</v>
      </c>
      <c r="Q303" s="10">
        <f t="shared" si="1322"/>
        <v>0</v>
      </c>
      <c r="R303" s="10">
        <f t="shared" si="1323"/>
        <v>0</v>
      </c>
      <c r="S303" s="10">
        <f t="shared" si="1324"/>
        <v>0</v>
      </c>
      <c r="T303" s="10">
        <f t="shared" si="1325"/>
        <v>0</v>
      </c>
      <c r="U303" s="10">
        <f t="shared" si="1326"/>
        <v>0</v>
      </c>
      <c r="V303" s="34">
        <f t="shared" si="1327"/>
        <v>0</v>
      </c>
      <c r="W303" s="10">
        <f t="shared" si="1328"/>
        <v>0</v>
      </c>
      <c r="X303" s="10">
        <f t="shared" si="1329"/>
        <v>0</v>
      </c>
      <c r="Y303" s="10">
        <f t="shared" si="1330"/>
        <v>0</v>
      </c>
      <c r="Z303" s="10"/>
      <c r="AA303" s="10"/>
      <c r="AB303" s="10">
        <f t="shared" ref="AB303" si="1551">SUM(P303:Z303)</f>
        <v>0</v>
      </c>
      <c r="AC303" s="10">
        <f t="shared" ref="AC303" si="1552">M303</f>
        <v>0</v>
      </c>
      <c r="AD303" s="10" t="str">
        <f t="shared" ref="AD303" si="1553">IF(AB303=AC303,"Correct",IF(AB303=3,"Correct","Wrong"))</f>
        <v>Correct</v>
      </c>
      <c r="AE303" s="10"/>
      <c r="AF303" s="159" t="str">
        <f>IFERROR(VLOOKUP(Table1[[#This Row],[RespondentID]],'All Data'!$A304:$CN876,81,FALSE),"unknown")</f>
        <v>Female</v>
      </c>
      <c r="AG303" s="159">
        <f>IFERROR(VLOOKUP(Table1[[#This Row],[RespondentID]],'All Data'!$A304:$CN876,82,FALSE),"unknown")</f>
        <v>80</v>
      </c>
      <c r="AH303" s="159" t="str">
        <f>IFERROR(VLOOKUP(Table1[[#This Row],[RespondentID]],'All Data'!$A304:$CN876,83,FALSE),"unknown")</f>
        <v>Suffolk</v>
      </c>
      <c r="AI303" s="159" t="str">
        <f>IFERROR(VLOOKUP(Table1[[#This Row],[RespondentID]],'All Data'!$A304:$CN876,84,FALSE),"unknown")</f>
        <v>Babylon, 11704</v>
      </c>
      <c r="AJ303" s="159" t="str">
        <f>IFERROR(VLOOKUP(Table1[[#This Row],[RespondentID]],'All Data'!$A304:$CN876,85,FALSE),"unknown")</f>
        <v>Multi-racial</v>
      </c>
      <c r="AK303" s="159" t="str">
        <f>IFERROR(VLOOKUP(Table1[[#This Row],[RespondentID]],'All Data'!$A304:$CN876,86,FALSE),"unknown")</f>
        <v>No</v>
      </c>
      <c r="AL303" s="159" t="str">
        <f>IFERROR(VLOOKUP(Table1[[#This Row],[RespondentID]],'All Data'!$A304:$CN876,87,FALSE),"unknown")</f>
        <v xml:space="preserve">English </v>
      </c>
      <c r="AM303" s="159" t="str">
        <f>IFERROR(VLOOKUP(Table1[[#This Row],[RespondentID]],'All Data'!$A304:$CN876,88,FALSE),"unknown")</f>
        <v>$75,000 to $125,000</v>
      </c>
      <c r="AN303" s="159" t="str">
        <f>IFERROR(VLOOKUP(Table1[[#This Row],[RespondentID]],'All Data'!$A304:$CN876,89,FALSE),"unknown")</f>
        <v>Graduate school</v>
      </c>
      <c r="AO303" s="159" t="str">
        <f>IFERROR(VLOOKUP(Table1[[#This Row],[RespondentID]],'All Data'!$A304:$CN876,90,FALSE),"unknown")</f>
        <v>Retired</v>
      </c>
      <c r="AP303" s="159" t="str">
        <f>IFERROR(VLOOKUP(Table1[[#This Row],[RespondentID]],'All Data'!$A304:$CN876,91,FALSE),"unknown")</f>
        <v>Yes</v>
      </c>
      <c r="AQ303" s="159" t="str">
        <f>IFERROR(VLOOKUP(Table1[[#This Row],[RespondentID]],'All Data'!$A304:$CN876,92,FALSE),"unknown")</f>
        <v>Yes</v>
      </c>
    </row>
    <row r="304" spans="1:43" ht="16" x14ac:dyDescent="0.45">
      <c r="A304" s="6">
        <v>7045765746</v>
      </c>
      <c r="B304" s="6"/>
      <c r="C304" s="6"/>
      <c r="D304" s="6"/>
      <c r="E304" s="6"/>
      <c r="F304" s="6"/>
      <c r="G304" s="6" t="s">
        <v>36</v>
      </c>
      <c r="H304" s="6"/>
      <c r="I304" s="6" t="s">
        <v>38</v>
      </c>
      <c r="J304" s="6"/>
      <c r="K304" s="6"/>
      <c r="L304" s="9"/>
      <c r="M304" s="9">
        <f t="shared" ref="M304" si="1554">COUNTA(B304:L304)</f>
        <v>2</v>
      </c>
      <c r="N304" s="9">
        <f t="shared" ref="N304" si="1555">3/M304</f>
        <v>1.5</v>
      </c>
      <c r="O304" s="9"/>
      <c r="P304" s="9">
        <f t="shared" si="1321"/>
        <v>0</v>
      </c>
      <c r="Q304" s="9">
        <f t="shared" si="1322"/>
        <v>0</v>
      </c>
      <c r="R304" s="9">
        <f t="shared" si="1323"/>
        <v>0</v>
      </c>
      <c r="S304" s="9">
        <f t="shared" si="1324"/>
        <v>0</v>
      </c>
      <c r="T304" s="9">
        <f t="shared" si="1325"/>
        <v>0</v>
      </c>
      <c r="U304" s="9">
        <f t="shared" si="1326"/>
        <v>1</v>
      </c>
      <c r="V304" s="34">
        <f t="shared" si="1327"/>
        <v>0</v>
      </c>
      <c r="W304" s="9">
        <f t="shared" si="1328"/>
        <v>1</v>
      </c>
      <c r="X304" s="9">
        <f t="shared" si="1329"/>
        <v>0</v>
      </c>
      <c r="Y304" s="9">
        <f t="shared" si="1330"/>
        <v>0</v>
      </c>
      <c r="Z304" s="9"/>
      <c r="AA304" s="9"/>
      <c r="AB304" s="9">
        <f t="shared" ref="AB304" si="1556">SUM(P304:Z304)</f>
        <v>2</v>
      </c>
      <c r="AC304" s="9">
        <f t="shared" ref="AC304" si="1557">M304</f>
        <v>2</v>
      </c>
      <c r="AD304" s="9" t="str">
        <f t="shared" ref="AD304" si="1558">IF(AB304=AC304,"Correct",IF(AB304=3,"Correct","Wrong"))</f>
        <v>Correct</v>
      </c>
      <c r="AE304" s="9"/>
      <c r="AF304" s="159" t="str">
        <f>IFERROR(VLOOKUP(Table1[[#This Row],[RespondentID]],'All Data'!$A305:$CN877,81,FALSE),"unknown")</f>
        <v>Female</v>
      </c>
      <c r="AG304" s="159">
        <f>IFERROR(VLOOKUP(Table1[[#This Row],[RespondentID]],'All Data'!$A305:$CN877,82,FALSE),"unknown")</f>
        <v>73</v>
      </c>
      <c r="AH304" s="159" t="str">
        <f>IFERROR(VLOOKUP(Table1[[#This Row],[RespondentID]],'All Data'!$A305:$CN877,83,FALSE),"unknown")</f>
        <v>Suffolk</v>
      </c>
      <c r="AI304" s="159" t="str">
        <f>IFERROR(VLOOKUP(Table1[[#This Row],[RespondentID]],'All Data'!$A305:$CN877,84,FALSE),"unknown")</f>
        <v>Bay Shore, 11706</v>
      </c>
      <c r="AJ304" s="159" t="str">
        <f>IFERROR(VLOOKUP(Table1[[#This Row],[RespondentID]],'All Data'!$A305:$CN877,85,FALSE),"unknown")</f>
        <v>White/Caucasian</v>
      </c>
      <c r="AK304" s="159" t="str">
        <f>IFERROR(VLOOKUP(Table1[[#This Row],[RespondentID]],'All Data'!$A305:$CN877,86,FALSE),"unknown")</f>
        <v>No</v>
      </c>
      <c r="AL304" s="159" t="str">
        <f>IFERROR(VLOOKUP(Table1[[#This Row],[RespondentID]],'All Data'!$A305:$CN877,87,FALSE),"unknown")</f>
        <v xml:space="preserve">English </v>
      </c>
      <c r="AM304" s="159" t="str">
        <f>IFERROR(VLOOKUP(Table1[[#This Row],[RespondentID]],'All Data'!$A305:$CN877,88,FALSE),"unknown")</f>
        <v>$20,000 to $34,999</v>
      </c>
      <c r="AN304" s="159" t="str">
        <f>IFERROR(VLOOKUP(Table1[[#This Row],[RespondentID]],'All Data'!$A305:$CN877,89,FALSE),"unknown")</f>
        <v>College graduate</v>
      </c>
      <c r="AO304" s="159" t="str">
        <f>IFERROR(VLOOKUP(Table1[[#This Row],[RespondentID]],'All Data'!$A305:$CN877,90,FALSE),"unknown")</f>
        <v>Out of work, but not currently looking</v>
      </c>
      <c r="AP304" s="159" t="str">
        <f>IFERROR(VLOOKUP(Table1[[#This Row],[RespondentID]],'All Data'!$A305:$CN877,91,FALSE),"unknown")</f>
        <v>Yes</v>
      </c>
      <c r="AQ304" s="159" t="str">
        <f>IFERROR(VLOOKUP(Table1[[#This Row],[RespondentID]],'All Data'!$A305:$CN877,92,FALSE),"unknown")</f>
        <v>No</v>
      </c>
    </row>
    <row r="305" spans="1:43" ht="16" x14ac:dyDescent="0.45">
      <c r="A305" s="6">
        <v>7045765475</v>
      </c>
      <c r="B305" s="6"/>
      <c r="C305" s="6"/>
      <c r="D305" s="6" t="s">
        <v>33</v>
      </c>
      <c r="E305" s="6"/>
      <c r="F305" s="6" t="s">
        <v>35</v>
      </c>
      <c r="G305" s="6"/>
      <c r="H305" s="6"/>
      <c r="I305" s="6"/>
      <c r="J305" s="6"/>
      <c r="K305" s="6" t="s">
        <v>40</v>
      </c>
      <c r="L305" s="10"/>
      <c r="M305" s="10">
        <f t="shared" ref="M305" si="1559">COUNTA(B305:L305)</f>
        <v>3</v>
      </c>
      <c r="N305" s="10">
        <f t="shared" ref="N305" si="1560">3/M305</f>
        <v>1</v>
      </c>
      <c r="O305" s="10"/>
      <c r="P305" s="10">
        <f t="shared" si="1321"/>
        <v>0</v>
      </c>
      <c r="Q305" s="10">
        <f t="shared" si="1322"/>
        <v>0</v>
      </c>
      <c r="R305" s="10">
        <f t="shared" si="1323"/>
        <v>1</v>
      </c>
      <c r="S305" s="10">
        <f t="shared" si="1324"/>
        <v>0</v>
      </c>
      <c r="T305" s="10">
        <f t="shared" si="1325"/>
        <v>1</v>
      </c>
      <c r="U305" s="10">
        <f t="shared" si="1326"/>
        <v>0</v>
      </c>
      <c r="V305" s="34">
        <f t="shared" si="1327"/>
        <v>0</v>
      </c>
      <c r="W305" s="10">
        <f t="shared" si="1328"/>
        <v>0</v>
      </c>
      <c r="X305" s="10">
        <f t="shared" si="1329"/>
        <v>0</v>
      </c>
      <c r="Y305" s="10">
        <f t="shared" si="1330"/>
        <v>1</v>
      </c>
      <c r="Z305" s="10"/>
      <c r="AA305" s="10"/>
      <c r="AB305" s="10">
        <f t="shared" ref="AB305" si="1561">SUM(P305:Z305)</f>
        <v>3</v>
      </c>
      <c r="AC305" s="10">
        <f t="shared" ref="AC305" si="1562">M305</f>
        <v>3</v>
      </c>
      <c r="AD305" s="10" t="str">
        <f t="shared" ref="AD305" si="1563">IF(AB305=AC305,"Correct",IF(AB305=3,"Correct","Wrong"))</f>
        <v>Correct</v>
      </c>
      <c r="AE305" s="10"/>
      <c r="AF305" s="159" t="str">
        <f>IFERROR(VLOOKUP(Table1[[#This Row],[RespondentID]],'All Data'!$A306:$CN878,81,FALSE),"unknown")</f>
        <v>Female</v>
      </c>
      <c r="AG305" s="159">
        <f>IFERROR(VLOOKUP(Table1[[#This Row],[RespondentID]],'All Data'!$A306:$CN878,82,FALSE),"unknown")</f>
        <v>81</v>
      </c>
      <c r="AH305" s="159" t="str">
        <f>IFERROR(VLOOKUP(Table1[[#This Row],[RespondentID]],'All Data'!$A306:$CN878,83,FALSE),"unknown")</f>
        <v>Suffolk</v>
      </c>
      <c r="AI305" s="159" t="str">
        <f>IFERROR(VLOOKUP(Table1[[#This Row],[RespondentID]],'All Data'!$A306:$CN878,84,FALSE),"unknown")</f>
        <v>West Islip, 11795</v>
      </c>
      <c r="AJ305" s="159" t="str">
        <f>IFERROR(VLOOKUP(Table1[[#This Row],[RespondentID]],'All Data'!$A306:$CN878,85,FALSE),"unknown")</f>
        <v>White/Caucasian</v>
      </c>
      <c r="AK305" s="159">
        <f>IFERROR(VLOOKUP(Table1[[#This Row],[RespondentID]],'All Data'!$A306:$CN878,86,FALSE),"unknown")</f>
        <v>0</v>
      </c>
      <c r="AL305" s="159" t="str">
        <f>IFERROR(VLOOKUP(Table1[[#This Row],[RespondentID]],'All Data'!$A306:$CN878,87,FALSE),"unknown")</f>
        <v xml:space="preserve">English </v>
      </c>
      <c r="AM305" s="159">
        <f>IFERROR(VLOOKUP(Table1[[#This Row],[RespondentID]],'All Data'!$A306:$CN878,88,FALSE),"unknown")</f>
        <v>0</v>
      </c>
      <c r="AN305" s="159" t="str">
        <f>IFERROR(VLOOKUP(Table1[[#This Row],[RespondentID]],'All Data'!$A306:$CN878,89,FALSE),"unknown")</f>
        <v>Technical school</v>
      </c>
      <c r="AO305" s="159" t="str">
        <f>IFERROR(VLOOKUP(Table1[[#This Row],[RespondentID]],'All Data'!$A306:$CN878,90,FALSE),"unknown")</f>
        <v>Retired</v>
      </c>
      <c r="AP305" s="159" t="str">
        <f>IFERROR(VLOOKUP(Table1[[#This Row],[RespondentID]],'All Data'!$A306:$CN878,91,FALSE),"unknown")</f>
        <v>Yes</v>
      </c>
      <c r="AQ305" s="159" t="str">
        <f>IFERROR(VLOOKUP(Table1[[#This Row],[RespondentID]],'All Data'!$A306:$CN878,92,FALSE),"unknown")</f>
        <v>Yes</v>
      </c>
    </row>
    <row r="306" spans="1:43" ht="16" x14ac:dyDescent="0.45">
      <c r="A306" s="6">
        <v>7045765204</v>
      </c>
      <c r="B306" s="6"/>
      <c r="C306" s="6"/>
      <c r="D306" s="6" t="s">
        <v>33</v>
      </c>
      <c r="E306" s="6"/>
      <c r="F306" s="6"/>
      <c r="G306" s="6"/>
      <c r="H306" s="6"/>
      <c r="I306" s="6"/>
      <c r="J306" s="6"/>
      <c r="K306" s="6" t="s">
        <v>40</v>
      </c>
      <c r="L306" s="9"/>
      <c r="M306" s="9">
        <f t="shared" ref="M306" si="1564">COUNTA(B306:L306)</f>
        <v>2</v>
      </c>
      <c r="N306" s="9">
        <f t="shared" ref="N306" si="1565">3/M306</f>
        <v>1.5</v>
      </c>
      <c r="O306" s="9"/>
      <c r="P306" s="9">
        <f t="shared" si="1321"/>
        <v>0</v>
      </c>
      <c r="Q306" s="9">
        <f t="shared" si="1322"/>
        <v>0</v>
      </c>
      <c r="R306" s="9">
        <f t="shared" si="1323"/>
        <v>1</v>
      </c>
      <c r="S306" s="9">
        <f t="shared" si="1324"/>
        <v>0</v>
      </c>
      <c r="T306" s="9">
        <f t="shared" si="1325"/>
        <v>0</v>
      </c>
      <c r="U306" s="9">
        <f t="shared" si="1326"/>
        <v>0</v>
      </c>
      <c r="V306" s="34">
        <f t="shared" si="1327"/>
        <v>0</v>
      </c>
      <c r="W306" s="9">
        <f t="shared" si="1328"/>
        <v>0</v>
      </c>
      <c r="X306" s="9">
        <f t="shared" si="1329"/>
        <v>0</v>
      </c>
      <c r="Y306" s="9">
        <f t="shared" si="1330"/>
        <v>1</v>
      </c>
      <c r="Z306" s="9"/>
      <c r="AA306" s="9"/>
      <c r="AB306" s="9">
        <f t="shared" ref="AB306" si="1566">SUM(P306:Z306)</f>
        <v>2</v>
      </c>
      <c r="AC306" s="9">
        <f t="shared" ref="AC306" si="1567">M306</f>
        <v>2</v>
      </c>
      <c r="AD306" s="9" t="str">
        <f t="shared" ref="AD306" si="1568">IF(AB306=AC306,"Correct",IF(AB306=3,"Correct","Wrong"))</f>
        <v>Correct</v>
      </c>
      <c r="AE306" s="9"/>
      <c r="AF306" s="159" t="str">
        <f>IFERROR(VLOOKUP(Table1[[#This Row],[RespondentID]],'All Data'!$A307:$CN879,81,FALSE),"unknown")</f>
        <v>Female</v>
      </c>
      <c r="AG306" s="159">
        <f>IFERROR(VLOOKUP(Table1[[#This Row],[RespondentID]],'All Data'!$A307:$CN879,82,FALSE),"unknown")</f>
        <v>69</v>
      </c>
      <c r="AH306" s="159" t="str">
        <f>IFERROR(VLOOKUP(Table1[[#This Row],[RespondentID]],'All Data'!$A307:$CN879,83,FALSE),"unknown")</f>
        <v>Suffolk</v>
      </c>
      <c r="AI306" s="159" t="str">
        <f>IFERROR(VLOOKUP(Table1[[#This Row],[RespondentID]],'All Data'!$A307:$CN879,84,FALSE),"unknown")</f>
        <v>West Islip, 11795</v>
      </c>
      <c r="AJ306" s="159" t="str">
        <f>IFERROR(VLOOKUP(Table1[[#This Row],[RespondentID]],'All Data'!$A307:$CN879,85,FALSE),"unknown")</f>
        <v>White/Caucasian</v>
      </c>
      <c r="AK306" s="159" t="str">
        <f>IFERROR(VLOOKUP(Table1[[#This Row],[RespondentID]],'All Data'!$A307:$CN879,86,FALSE),"unknown")</f>
        <v>No</v>
      </c>
      <c r="AL306" s="159" t="str">
        <f>IFERROR(VLOOKUP(Table1[[#This Row],[RespondentID]],'All Data'!$A307:$CN879,87,FALSE),"unknown")</f>
        <v xml:space="preserve">English </v>
      </c>
      <c r="AM306" s="159" t="str">
        <f>IFERROR(VLOOKUP(Table1[[#This Row],[RespondentID]],'All Data'!$A307:$CN879,88,FALSE),"unknown")</f>
        <v>$75,000 to $125,000</v>
      </c>
      <c r="AN306" s="159" t="str">
        <f>IFERROR(VLOOKUP(Table1[[#This Row],[RespondentID]],'All Data'!$A307:$CN879,89,FALSE),"unknown")</f>
        <v>High school graduate</v>
      </c>
      <c r="AO306" s="159" t="str">
        <f>IFERROR(VLOOKUP(Table1[[#This Row],[RespondentID]],'All Data'!$A307:$CN879,90,FALSE),"unknown")</f>
        <v>Retired</v>
      </c>
      <c r="AP306" s="159" t="str">
        <f>IFERROR(VLOOKUP(Table1[[#This Row],[RespondentID]],'All Data'!$A307:$CN879,91,FALSE),"unknown")</f>
        <v>Yes</v>
      </c>
      <c r="AQ306" s="159" t="str">
        <f>IFERROR(VLOOKUP(Table1[[#This Row],[RespondentID]],'All Data'!$A307:$CN879,92,FALSE),"unknown")</f>
        <v>No</v>
      </c>
    </row>
    <row r="307" spans="1:43" ht="16" x14ac:dyDescent="0.45">
      <c r="A307" s="6">
        <v>7045764917</v>
      </c>
      <c r="B307" s="6"/>
      <c r="C307" s="6"/>
      <c r="D307" s="6" t="s">
        <v>33</v>
      </c>
      <c r="E307" s="6"/>
      <c r="F307" s="6"/>
      <c r="G307" s="6"/>
      <c r="H307" s="6" t="s">
        <v>37</v>
      </c>
      <c r="I307" s="6" t="s">
        <v>38</v>
      </c>
      <c r="J307" s="6"/>
      <c r="K307" s="6"/>
      <c r="L307" s="10"/>
      <c r="M307" s="10">
        <f t="shared" ref="M307" si="1569">COUNTA(B307:L307)</f>
        <v>3</v>
      </c>
      <c r="N307" s="10">
        <f t="shared" ref="N307" si="1570">3/M307</f>
        <v>1</v>
      </c>
      <c r="O307" s="10"/>
      <c r="P307" s="10">
        <f t="shared" si="1321"/>
        <v>0</v>
      </c>
      <c r="Q307" s="10">
        <f t="shared" si="1322"/>
        <v>0</v>
      </c>
      <c r="R307" s="10">
        <f t="shared" si="1323"/>
        <v>1</v>
      </c>
      <c r="S307" s="10">
        <f t="shared" si="1324"/>
        <v>0</v>
      </c>
      <c r="T307" s="10">
        <f t="shared" si="1325"/>
        <v>0</v>
      </c>
      <c r="U307" s="10">
        <f t="shared" si="1326"/>
        <v>0</v>
      </c>
      <c r="V307" s="34">
        <f t="shared" si="1327"/>
        <v>1</v>
      </c>
      <c r="W307" s="10">
        <f t="shared" si="1328"/>
        <v>1</v>
      </c>
      <c r="X307" s="10">
        <f t="shared" si="1329"/>
        <v>0</v>
      </c>
      <c r="Y307" s="10">
        <f t="shared" si="1330"/>
        <v>0</v>
      </c>
      <c r="Z307" s="10"/>
      <c r="AA307" s="10"/>
      <c r="AB307" s="10">
        <f t="shared" ref="AB307" si="1571">SUM(P307:Z307)</f>
        <v>3</v>
      </c>
      <c r="AC307" s="10">
        <f t="shared" ref="AC307" si="1572">M307</f>
        <v>3</v>
      </c>
      <c r="AD307" s="10" t="str">
        <f t="shared" ref="AD307" si="1573">IF(AB307=AC307,"Correct",IF(AB307=3,"Correct","Wrong"))</f>
        <v>Correct</v>
      </c>
      <c r="AE307" s="10"/>
      <c r="AF307" s="159" t="str">
        <f>IFERROR(VLOOKUP(Table1[[#This Row],[RespondentID]],'All Data'!$A308:$CN880,81,FALSE),"unknown")</f>
        <v>Male</v>
      </c>
      <c r="AG307" s="159">
        <f>IFERROR(VLOOKUP(Table1[[#This Row],[RespondentID]],'All Data'!$A308:$CN880,82,FALSE),"unknown")</f>
        <v>75</v>
      </c>
      <c r="AH307" s="159" t="str">
        <f>IFERROR(VLOOKUP(Table1[[#This Row],[RespondentID]],'All Data'!$A308:$CN880,83,FALSE),"unknown")</f>
        <v>Suffolk</v>
      </c>
      <c r="AI307" s="159" t="str">
        <f>IFERROR(VLOOKUP(Table1[[#This Row],[RespondentID]],'All Data'!$A308:$CN880,84,FALSE),"unknown")</f>
        <v>West Islip, 11795</v>
      </c>
      <c r="AJ307" s="159" t="str">
        <f>IFERROR(VLOOKUP(Table1[[#This Row],[RespondentID]],'All Data'!$A308:$CN880,85,FALSE),"unknown")</f>
        <v>White/Caucasian</v>
      </c>
      <c r="AK307" s="159" t="str">
        <f>IFERROR(VLOOKUP(Table1[[#This Row],[RespondentID]],'All Data'!$A308:$CN880,86,FALSE),"unknown")</f>
        <v>No</v>
      </c>
      <c r="AL307" s="159" t="str">
        <f>IFERROR(VLOOKUP(Table1[[#This Row],[RespondentID]],'All Data'!$A308:$CN880,87,FALSE),"unknown")</f>
        <v xml:space="preserve">English </v>
      </c>
      <c r="AM307" s="159" t="str">
        <f>IFERROR(VLOOKUP(Table1[[#This Row],[RespondentID]],'All Data'!$A308:$CN880,88,FALSE),"unknown")</f>
        <v>$75,000 to $125,000</v>
      </c>
      <c r="AN307" s="159" t="str">
        <f>IFERROR(VLOOKUP(Table1[[#This Row],[RespondentID]],'All Data'!$A308:$CN880,89,FALSE),"unknown")</f>
        <v>High school graduate</v>
      </c>
      <c r="AO307" s="159" t="str">
        <f>IFERROR(VLOOKUP(Table1[[#This Row],[RespondentID]],'All Data'!$A308:$CN880,90,FALSE),"unknown")</f>
        <v>Retired</v>
      </c>
      <c r="AP307" s="159" t="str">
        <f>IFERROR(VLOOKUP(Table1[[#This Row],[RespondentID]],'All Data'!$A308:$CN880,91,FALSE),"unknown")</f>
        <v>Yes</v>
      </c>
      <c r="AQ307" s="159" t="str">
        <f>IFERROR(VLOOKUP(Table1[[#This Row],[RespondentID]],'All Data'!$A308:$CN880,92,FALSE),"unknown")</f>
        <v>No</v>
      </c>
    </row>
    <row r="308" spans="1:43" ht="16" x14ac:dyDescent="0.45">
      <c r="A308" s="6">
        <v>7045764558</v>
      </c>
      <c r="B308" s="6"/>
      <c r="C308" s="6"/>
      <c r="D308" s="6"/>
      <c r="E308" s="6"/>
      <c r="F308" s="6"/>
      <c r="G308" s="6" t="s">
        <v>36</v>
      </c>
      <c r="H308" s="6"/>
      <c r="I308" s="6"/>
      <c r="J308" s="6"/>
      <c r="K308" s="6"/>
      <c r="L308" s="9"/>
      <c r="M308" s="9">
        <f t="shared" ref="M308" si="1574">COUNTA(B308:L308)</f>
        <v>1</v>
      </c>
      <c r="N308" s="9">
        <f t="shared" ref="N308" si="1575">3/M308</f>
        <v>3</v>
      </c>
      <c r="O308" s="9"/>
      <c r="P308" s="9">
        <f t="shared" si="1321"/>
        <v>0</v>
      </c>
      <c r="Q308" s="9">
        <f t="shared" si="1322"/>
        <v>0</v>
      </c>
      <c r="R308" s="9">
        <f t="shared" si="1323"/>
        <v>0</v>
      </c>
      <c r="S308" s="9">
        <f t="shared" si="1324"/>
        <v>0</v>
      </c>
      <c r="T308" s="9">
        <f t="shared" si="1325"/>
        <v>0</v>
      </c>
      <c r="U308" s="9">
        <f t="shared" si="1326"/>
        <v>1</v>
      </c>
      <c r="V308" s="34">
        <f t="shared" si="1327"/>
        <v>0</v>
      </c>
      <c r="W308" s="9">
        <f t="shared" si="1328"/>
        <v>0</v>
      </c>
      <c r="X308" s="9">
        <f t="shared" si="1329"/>
        <v>0</v>
      </c>
      <c r="Y308" s="9">
        <f t="shared" si="1330"/>
        <v>0</v>
      </c>
      <c r="Z308" s="9"/>
      <c r="AA308" s="9"/>
      <c r="AB308" s="9">
        <f t="shared" ref="AB308" si="1576">SUM(P308:Z308)</f>
        <v>1</v>
      </c>
      <c r="AC308" s="9">
        <f t="shared" ref="AC308" si="1577">M308</f>
        <v>1</v>
      </c>
      <c r="AD308" s="9" t="str">
        <f t="shared" ref="AD308" si="1578">IF(AB308=AC308,"Correct",IF(AB308=3,"Correct","Wrong"))</f>
        <v>Correct</v>
      </c>
      <c r="AE308" s="9"/>
      <c r="AF308" s="159" t="str">
        <f>IFERROR(VLOOKUP(Table1[[#This Row],[RespondentID]],'All Data'!$A309:$CN881,81,FALSE),"unknown")</f>
        <v>Female</v>
      </c>
      <c r="AG308" s="159">
        <f>IFERROR(VLOOKUP(Table1[[#This Row],[RespondentID]],'All Data'!$A309:$CN881,82,FALSE),"unknown")</f>
        <v>77</v>
      </c>
      <c r="AH308" s="159" t="str">
        <f>IFERROR(VLOOKUP(Table1[[#This Row],[RespondentID]],'All Data'!$A309:$CN881,83,FALSE),"unknown")</f>
        <v>Suffolk</v>
      </c>
      <c r="AI308" s="159" t="str">
        <f>IFERROR(VLOOKUP(Table1[[#This Row],[RespondentID]],'All Data'!$A309:$CN881,84,FALSE),"unknown")</f>
        <v>Babylon, 11702</v>
      </c>
      <c r="AJ308" s="159" t="str">
        <f>IFERROR(VLOOKUP(Table1[[#This Row],[RespondentID]],'All Data'!$A309:$CN881,85,FALSE),"unknown")</f>
        <v>White/Caucasian</v>
      </c>
      <c r="AK308" s="159" t="str">
        <f>IFERROR(VLOOKUP(Table1[[#This Row],[RespondentID]],'All Data'!$A309:$CN881,86,FALSE),"unknown")</f>
        <v>No</v>
      </c>
      <c r="AL308" s="159" t="str">
        <f>IFERROR(VLOOKUP(Table1[[#This Row],[RespondentID]],'All Data'!$A309:$CN881,87,FALSE),"unknown")</f>
        <v xml:space="preserve">English </v>
      </c>
      <c r="AM308" s="159" t="str">
        <f>IFERROR(VLOOKUP(Table1[[#This Row],[RespondentID]],'All Data'!$A309:$CN881,88,FALSE),"unknown")</f>
        <v>$20,000 to $34,999</v>
      </c>
      <c r="AN308" s="159" t="str">
        <f>IFERROR(VLOOKUP(Table1[[#This Row],[RespondentID]],'All Data'!$A309:$CN881,89,FALSE),"unknown")</f>
        <v>High school graduate</v>
      </c>
      <c r="AO308" s="159" t="str">
        <f>IFERROR(VLOOKUP(Table1[[#This Row],[RespondentID]],'All Data'!$A309:$CN881,90,FALSE),"unknown")</f>
        <v>Retired</v>
      </c>
      <c r="AP308" s="159" t="str">
        <f>IFERROR(VLOOKUP(Table1[[#This Row],[RespondentID]],'All Data'!$A309:$CN881,91,FALSE),"unknown")</f>
        <v>Yes</v>
      </c>
      <c r="AQ308" s="159" t="str">
        <f>IFERROR(VLOOKUP(Table1[[#This Row],[RespondentID]],'All Data'!$A309:$CN881,92,FALSE),"unknown")</f>
        <v>No</v>
      </c>
    </row>
    <row r="309" spans="1:43" ht="16" x14ac:dyDescent="0.45">
      <c r="A309" s="6">
        <v>7045764300</v>
      </c>
      <c r="B309" s="6"/>
      <c r="C309" s="6"/>
      <c r="D309" s="6" t="s">
        <v>33</v>
      </c>
      <c r="E309" s="6"/>
      <c r="F309" s="6"/>
      <c r="G309" s="6"/>
      <c r="H309" s="6"/>
      <c r="I309" s="6" t="s">
        <v>38</v>
      </c>
      <c r="J309" s="6"/>
      <c r="K309" s="6"/>
      <c r="L309" s="10"/>
      <c r="M309" s="10">
        <f t="shared" ref="M309" si="1579">COUNTA(B309:L309)</f>
        <v>2</v>
      </c>
      <c r="N309" s="10">
        <f t="shared" ref="N309" si="1580">3/M309</f>
        <v>1.5</v>
      </c>
      <c r="O309" s="10"/>
      <c r="P309" s="10">
        <f t="shared" si="1321"/>
        <v>0</v>
      </c>
      <c r="Q309" s="10">
        <f t="shared" si="1322"/>
        <v>0</v>
      </c>
      <c r="R309" s="10">
        <f t="shared" si="1323"/>
        <v>1</v>
      </c>
      <c r="S309" s="10">
        <f t="shared" si="1324"/>
        <v>0</v>
      </c>
      <c r="T309" s="10">
        <f t="shared" si="1325"/>
        <v>0</v>
      </c>
      <c r="U309" s="10">
        <f t="shared" si="1326"/>
        <v>0</v>
      </c>
      <c r="V309" s="34">
        <f t="shared" si="1327"/>
        <v>0</v>
      </c>
      <c r="W309" s="10">
        <f t="shared" si="1328"/>
        <v>1</v>
      </c>
      <c r="X309" s="10">
        <f t="shared" si="1329"/>
        <v>0</v>
      </c>
      <c r="Y309" s="10">
        <f t="shared" si="1330"/>
        <v>0</v>
      </c>
      <c r="Z309" s="10"/>
      <c r="AA309" s="10"/>
      <c r="AB309" s="10">
        <f t="shared" ref="AB309" si="1581">SUM(P309:Z309)</f>
        <v>2</v>
      </c>
      <c r="AC309" s="10">
        <f t="shared" ref="AC309" si="1582">M309</f>
        <v>2</v>
      </c>
      <c r="AD309" s="10" t="str">
        <f t="shared" ref="AD309" si="1583">IF(AB309=AC309,"Correct",IF(AB309=3,"Correct","Wrong"))</f>
        <v>Correct</v>
      </c>
      <c r="AE309" s="10"/>
      <c r="AF309" s="159" t="str">
        <f>IFERROR(VLOOKUP(Table1[[#This Row],[RespondentID]],'All Data'!$A310:$CN882,81,FALSE),"unknown")</f>
        <v>Female</v>
      </c>
      <c r="AG309" s="159">
        <f>IFERROR(VLOOKUP(Table1[[#This Row],[RespondentID]],'All Data'!$A310:$CN882,82,FALSE),"unknown")</f>
        <v>49</v>
      </c>
      <c r="AH309" s="159" t="str">
        <f>IFERROR(VLOOKUP(Table1[[#This Row],[RespondentID]],'All Data'!$A310:$CN882,83,FALSE),"unknown")</f>
        <v>Suffolk</v>
      </c>
      <c r="AI309" s="159" t="str">
        <f>IFERROR(VLOOKUP(Table1[[#This Row],[RespondentID]],'All Data'!$A310:$CN882,84,FALSE),"unknown")</f>
        <v>Deer Park, 11729</v>
      </c>
      <c r="AJ309" s="159" t="str">
        <f>IFERROR(VLOOKUP(Table1[[#This Row],[RespondentID]],'All Data'!$A310:$CN882,85,FALSE),"unknown")</f>
        <v>White/Caucasian</v>
      </c>
      <c r="AK309" s="159" t="str">
        <f>IFERROR(VLOOKUP(Table1[[#This Row],[RespondentID]],'All Data'!$A310:$CN882,86,FALSE),"unknown")</f>
        <v>No</v>
      </c>
      <c r="AL309" s="159" t="str">
        <f>IFERROR(VLOOKUP(Table1[[#This Row],[RespondentID]],'All Data'!$A310:$CN882,87,FALSE),"unknown")</f>
        <v xml:space="preserve">English </v>
      </c>
      <c r="AM309" s="159" t="str">
        <f>IFERROR(VLOOKUP(Table1[[#This Row],[RespondentID]],'All Data'!$A310:$CN882,88,FALSE),"unknown")</f>
        <v>$35,000 to $49,999</v>
      </c>
      <c r="AN309" s="159" t="str">
        <f>IFERROR(VLOOKUP(Table1[[#This Row],[RespondentID]],'All Data'!$A310:$CN882,89,FALSE),"unknown")</f>
        <v>Some college</v>
      </c>
      <c r="AO309" s="159" t="str">
        <f>IFERROR(VLOOKUP(Table1[[#This Row],[RespondentID]],'All Data'!$A310:$CN882,90,FALSE),"unknown")</f>
        <v>Employed for wages</v>
      </c>
      <c r="AP309" s="159" t="str">
        <f>IFERROR(VLOOKUP(Table1[[#This Row],[RespondentID]],'All Data'!$A310:$CN882,91,FALSE),"unknown")</f>
        <v>Yes</v>
      </c>
      <c r="AQ309" s="159" t="str">
        <f>IFERROR(VLOOKUP(Table1[[#This Row],[RespondentID]],'All Data'!$A310:$CN882,92,FALSE),"unknown")</f>
        <v>Yes</v>
      </c>
    </row>
    <row r="310" spans="1:43" ht="16" x14ac:dyDescent="0.45">
      <c r="A310" s="6">
        <v>7045763969</v>
      </c>
      <c r="B310" s="6"/>
      <c r="C310" s="6"/>
      <c r="D310" s="6"/>
      <c r="E310" s="6"/>
      <c r="F310" s="6" t="s">
        <v>35</v>
      </c>
      <c r="G310" s="6"/>
      <c r="H310" s="6"/>
      <c r="I310" s="6" t="s">
        <v>38</v>
      </c>
      <c r="J310" s="6"/>
      <c r="K310" s="6"/>
      <c r="L310" s="9"/>
      <c r="M310" s="9">
        <f t="shared" ref="M310" si="1584">COUNTA(B310:L310)</f>
        <v>2</v>
      </c>
      <c r="N310" s="9">
        <f t="shared" ref="N310" si="1585">3/M310</f>
        <v>1.5</v>
      </c>
      <c r="O310" s="9"/>
      <c r="P310" s="9">
        <f t="shared" si="1321"/>
        <v>0</v>
      </c>
      <c r="Q310" s="9">
        <f t="shared" si="1322"/>
        <v>0</v>
      </c>
      <c r="R310" s="9">
        <f t="shared" si="1323"/>
        <v>0</v>
      </c>
      <c r="S310" s="9">
        <f t="shared" si="1324"/>
        <v>0</v>
      </c>
      <c r="T310" s="9">
        <f t="shared" si="1325"/>
        <v>1</v>
      </c>
      <c r="U310" s="9">
        <f t="shared" si="1326"/>
        <v>0</v>
      </c>
      <c r="V310" s="34">
        <f t="shared" si="1327"/>
        <v>0</v>
      </c>
      <c r="W310" s="9">
        <f t="shared" si="1328"/>
        <v>1</v>
      </c>
      <c r="X310" s="9">
        <f t="shared" si="1329"/>
        <v>0</v>
      </c>
      <c r="Y310" s="9">
        <f t="shared" si="1330"/>
        <v>0</v>
      </c>
      <c r="Z310" s="9"/>
      <c r="AA310" s="9"/>
      <c r="AB310" s="9">
        <f t="shared" ref="AB310" si="1586">SUM(P310:Z310)</f>
        <v>2</v>
      </c>
      <c r="AC310" s="9">
        <f t="shared" ref="AC310" si="1587">M310</f>
        <v>2</v>
      </c>
      <c r="AD310" s="9" t="str">
        <f t="shared" ref="AD310" si="1588">IF(AB310=AC310,"Correct",IF(AB310=3,"Correct","Wrong"))</f>
        <v>Correct</v>
      </c>
      <c r="AE310" s="9"/>
      <c r="AF310" s="159" t="str">
        <f>IFERROR(VLOOKUP(Table1[[#This Row],[RespondentID]],'All Data'!$A311:$CN883,81,FALSE),"unknown")</f>
        <v>Female</v>
      </c>
      <c r="AG310" s="159">
        <f>IFERROR(VLOOKUP(Table1[[#This Row],[RespondentID]],'All Data'!$A311:$CN883,82,FALSE),"unknown")</f>
        <v>67</v>
      </c>
      <c r="AH310" s="159" t="str">
        <f>IFERROR(VLOOKUP(Table1[[#This Row],[RespondentID]],'All Data'!$A311:$CN883,83,FALSE),"unknown")</f>
        <v>Suffolk</v>
      </c>
      <c r="AI310" s="159" t="str">
        <f>IFERROR(VLOOKUP(Table1[[#This Row],[RespondentID]],'All Data'!$A311:$CN883,84,FALSE),"unknown")</f>
        <v>Bay Shore, 11706</v>
      </c>
      <c r="AJ310" s="159" t="str">
        <f>IFERROR(VLOOKUP(Table1[[#This Row],[RespondentID]],'All Data'!$A311:$CN883,85,FALSE),"unknown")</f>
        <v>White/Caucasian</v>
      </c>
      <c r="AK310" s="159" t="str">
        <f>IFERROR(VLOOKUP(Table1[[#This Row],[RespondentID]],'All Data'!$A311:$CN883,86,FALSE),"unknown")</f>
        <v>No</v>
      </c>
      <c r="AL310" s="159" t="str">
        <f>IFERROR(VLOOKUP(Table1[[#This Row],[RespondentID]],'All Data'!$A311:$CN883,87,FALSE),"unknown")</f>
        <v xml:space="preserve">English </v>
      </c>
      <c r="AM310" s="159" t="str">
        <f>IFERROR(VLOOKUP(Table1[[#This Row],[RespondentID]],'All Data'!$A311:$CN883,88,FALSE),"unknown")</f>
        <v>$75,000 to $125,000</v>
      </c>
      <c r="AN310" s="159" t="str">
        <f>IFERROR(VLOOKUP(Table1[[#This Row],[RespondentID]],'All Data'!$A311:$CN883,89,FALSE),"unknown")</f>
        <v>Some college</v>
      </c>
      <c r="AO310" s="159" t="str">
        <f>IFERROR(VLOOKUP(Table1[[#This Row],[RespondentID]],'All Data'!$A311:$CN883,90,FALSE),"unknown")</f>
        <v>Employed for wages</v>
      </c>
      <c r="AP310" s="159" t="str">
        <f>IFERROR(VLOOKUP(Table1[[#This Row],[RespondentID]],'All Data'!$A311:$CN883,91,FALSE),"unknown")</f>
        <v>Yes</v>
      </c>
      <c r="AQ310" s="159" t="str">
        <f>IFERROR(VLOOKUP(Table1[[#This Row],[RespondentID]],'All Data'!$A311:$CN883,92,FALSE),"unknown")</f>
        <v>Yes</v>
      </c>
    </row>
    <row r="311" spans="1:43" ht="16" x14ac:dyDescent="0.45">
      <c r="A311" s="6">
        <v>7045763694</v>
      </c>
      <c r="B311" s="6"/>
      <c r="C311" s="6"/>
      <c r="D311" s="6"/>
      <c r="E311" s="6"/>
      <c r="F311" s="6"/>
      <c r="G311" s="6"/>
      <c r="H311" s="6" t="s">
        <v>37</v>
      </c>
      <c r="I311" s="6" t="s">
        <v>38</v>
      </c>
      <c r="J311" s="6"/>
      <c r="K311" s="6" t="s">
        <v>40</v>
      </c>
      <c r="L311" s="10"/>
      <c r="M311" s="10">
        <f t="shared" ref="M311" si="1589">COUNTA(B311:L311)</f>
        <v>3</v>
      </c>
      <c r="N311" s="10">
        <f t="shared" ref="N311" si="1590">3/M311</f>
        <v>1</v>
      </c>
      <c r="O311" s="10"/>
      <c r="P311" s="10">
        <f t="shared" si="1321"/>
        <v>0</v>
      </c>
      <c r="Q311" s="10">
        <f t="shared" si="1322"/>
        <v>0</v>
      </c>
      <c r="R311" s="10">
        <f t="shared" si="1323"/>
        <v>0</v>
      </c>
      <c r="S311" s="10">
        <f t="shared" si="1324"/>
        <v>0</v>
      </c>
      <c r="T311" s="10">
        <f t="shared" si="1325"/>
        <v>0</v>
      </c>
      <c r="U311" s="10">
        <f t="shared" si="1326"/>
        <v>0</v>
      </c>
      <c r="V311" s="34">
        <f t="shared" si="1327"/>
        <v>1</v>
      </c>
      <c r="W311" s="10">
        <f t="shared" si="1328"/>
        <v>1</v>
      </c>
      <c r="X311" s="10">
        <f t="shared" si="1329"/>
        <v>0</v>
      </c>
      <c r="Y311" s="10">
        <f t="shared" si="1330"/>
        <v>1</v>
      </c>
      <c r="Z311" s="10"/>
      <c r="AA311" s="10"/>
      <c r="AB311" s="10">
        <f t="shared" ref="AB311" si="1591">SUM(P311:Z311)</f>
        <v>3</v>
      </c>
      <c r="AC311" s="10">
        <f t="shared" ref="AC311" si="1592">M311</f>
        <v>3</v>
      </c>
      <c r="AD311" s="10" t="str">
        <f t="shared" ref="AD311" si="1593">IF(AB311=AC311,"Correct",IF(AB311=3,"Correct","Wrong"))</f>
        <v>Correct</v>
      </c>
      <c r="AE311" s="10"/>
      <c r="AF311" s="159" t="str">
        <f>IFERROR(VLOOKUP(Table1[[#This Row],[RespondentID]],'All Data'!$A312:$CN884,81,FALSE),"unknown")</f>
        <v>Female</v>
      </c>
      <c r="AG311" s="159">
        <f>IFERROR(VLOOKUP(Table1[[#This Row],[RespondentID]],'All Data'!$A312:$CN884,82,FALSE),"unknown")</f>
        <v>87</v>
      </c>
      <c r="AH311" s="159" t="str">
        <f>IFERROR(VLOOKUP(Table1[[#This Row],[RespondentID]],'All Data'!$A312:$CN884,83,FALSE),"unknown")</f>
        <v>Suffolk</v>
      </c>
      <c r="AI311" s="159" t="str">
        <f>IFERROR(VLOOKUP(Table1[[#This Row],[RespondentID]],'All Data'!$A312:$CN884,84,FALSE),"unknown")</f>
        <v>Babylon, 11702</v>
      </c>
      <c r="AJ311" s="159" t="str">
        <f>IFERROR(VLOOKUP(Table1[[#This Row],[RespondentID]],'All Data'!$A312:$CN884,85,FALSE),"unknown")</f>
        <v>White/Caucasian</v>
      </c>
      <c r="AK311" s="159" t="str">
        <f>IFERROR(VLOOKUP(Table1[[#This Row],[RespondentID]],'All Data'!$A312:$CN884,86,FALSE),"unknown")</f>
        <v>No</v>
      </c>
      <c r="AL311" s="159" t="str">
        <f>IFERROR(VLOOKUP(Table1[[#This Row],[RespondentID]],'All Data'!$A312:$CN884,87,FALSE),"unknown")</f>
        <v xml:space="preserve">English </v>
      </c>
      <c r="AM311" s="159" t="str">
        <f>IFERROR(VLOOKUP(Table1[[#This Row],[RespondentID]],'All Data'!$A312:$CN884,88,FALSE),"unknown")</f>
        <v>$50,000 to $74,999</v>
      </c>
      <c r="AN311" s="159" t="str">
        <f>IFERROR(VLOOKUP(Table1[[#This Row],[RespondentID]],'All Data'!$A312:$CN884,89,FALSE),"unknown")</f>
        <v>Graduate school</v>
      </c>
      <c r="AO311" s="159" t="str">
        <f>IFERROR(VLOOKUP(Table1[[#This Row],[RespondentID]],'All Data'!$A312:$CN884,90,FALSE),"unknown")</f>
        <v>Retired</v>
      </c>
      <c r="AP311" s="159" t="str">
        <f>IFERROR(VLOOKUP(Table1[[#This Row],[RespondentID]],'All Data'!$A312:$CN884,91,FALSE),"unknown")</f>
        <v>Yes</v>
      </c>
      <c r="AQ311" s="159" t="str">
        <f>IFERROR(VLOOKUP(Table1[[#This Row],[RespondentID]],'All Data'!$A312:$CN884,92,FALSE),"unknown")</f>
        <v>No</v>
      </c>
    </row>
    <row r="312" spans="1:43" ht="16" x14ac:dyDescent="0.45">
      <c r="A312" s="6">
        <v>7045763386</v>
      </c>
      <c r="B312" s="6"/>
      <c r="C312" s="6"/>
      <c r="D312" s="6"/>
      <c r="E312" s="6"/>
      <c r="F312" s="6"/>
      <c r="G312" s="6"/>
      <c r="H312" s="6" t="s">
        <v>37</v>
      </c>
      <c r="I312" s="6" t="s">
        <v>38</v>
      </c>
      <c r="J312" s="6"/>
      <c r="K312" s="6" t="s">
        <v>40</v>
      </c>
      <c r="L312" s="9"/>
      <c r="M312" s="9">
        <f t="shared" ref="M312" si="1594">COUNTA(B312:L312)</f>
        <v>3</v>
      </c>
      <c r="N312" s="9">
        <f t="shared" ref="N312" si="1595">3/M312</f>
        <v>1</v>
      </c>
      <c r="O312" s="9"/>
      <c r="P312" s="9">
        <f t="shared" si="1321"/>
        <v>0</v>
      </c>
      <c r="Q312" s="9">
        <f t="shared" si="1322"/>
        <v>0</v>
      </c>
      <c r="R312" s="9">
        <f t="shared" si="1323"/>
        <v>0</v>
      </c>
      <c r="S312" s="9">
        <f t="shared" si="1324"/>
        <v>0</v>
      </c>
      <c r="T312" s="9">
        <f t="shared" si="1325"/>
        <v>0</v>
      </c>
      <c r="U312" s="9">
        <f t="shared" si="1326"/>
        <v>0</v>
      </c>
      <c r="V312" s="34">
        <f t="shared" si="1327"/>
        <v>1</v>
      </c>
      <c r="W312" s="9">
        <f t="shared" si="1328"/>
        <v>1</v>
      </c>
      <c r="X312" s="9">
        <f t="shared" si="1329"/>
        <v>0</v>
      </c>
      <c r="Y312" s="9">
        <f t="shared" si="1330"/>
        <v>1</v>
      </c>
      <c r="Z312" s="9"/>
      <c r="AA312" s="9"/>
      <c r="AB312" s="9">
        <f t="shared" ref="AB312" si="1596">SUM(P312:Z312)</f>
        <v>3</v>
      </c>
      <c r="AC312" s="9">
        <f t="shared" ref="AC312" si="1597">M312</f>
        <v>3</v>
      </c>
      <c r="AD312" s="9" t="str">
        <f t="shared" ref="AD312" si="1598">IF(AB312=AC312,"Correct",IF(AB312=3,"Correct","Wrong"))</f>
        <v>Correct</v>
      </c>
      <c r="AE312" s="9"/>
      <c r="AF312" s="159" t="str">
        <f>IFERROR(VLOOKUP(Table1[[#This Row],[RespondentID]],'All Data'!$A313:$CN885,81,FALSE),"unknown")</f>
        <v>Female</v>
      </c>
      <c r="AG312" s="159">
        <f>IFERROR(VLOOKUP(Table1[[#This Row],[RespondentID]],'All Data'!$A313:$CN885,82,FALSE),"unknown")</f>
        <v>67</v>
      </c>
      <c r="AH312" s="159" t="str">
        <f>IFERROR(VLOOKUP(Table1[[#This Row],[RespondentID]],'All Data'!$A313:$CN885,83,FALSE),"unknown")</f>
        <v>Suffolk</v>
      </c>
      <c r="AI312" s="159" t="str">
        <f>IFERROR(VLOOKUP(Table1[[#This Row],[RespondentID]],'All Data'!$A313:$CN885,84,FALSE),"unknown")</f>
        <v>Fair Harbor, 11706</v>
      </c>
      <c r="AJ312" s="159" t="str">
        <f>IFERROR(VLOOKUP(Table1[[#This Row],[RespondentID]],'All Data'!$A313:$CN885,85,FALSE),"unknown")</f>
        <v>White/Caucasian</v>
      </c>
      <c r="AK312" s="159" t="str">
        <f>IFERROR(VLOOKUP(Table1[[#This Row],[RespondentID]],'All Data'!$A313:$CN885,86,FALSE),"unknown")</f>
        <v>No</v>
      </c>
      <c r="AL312" s="159" t="str">
        <f>IFERROR(VLOOKUP(Table1[[#This Row],[RespondentID]],'All Data'!$A313:$CN885,87,FALSE),"unknown")</f>
        <v xml:space="preserve">English Italian </v>
      </c>
      <c r="AM312" s="159">
        <f>IFERROR(VLOOKUP(Table1[[#This Row],[RespondentID]],'All Data'!$A313:$CN885,88,FALSE),"unknown")</f>
        <v>0</v>
      </c>
      <c r="AN312" s="159" t="str">
        <f>IFERROR(VLOOKUP(Table1[[#This Row],[RespondentID]],'All Data'!$A313:$CN885,89,FALSE),"unknown")</f>
        <v>Some college</v>
      </c>
      <c r="AO312" s="159" t="str">
        <f>IFERROR(VLOOKUP(Table1[[#This Row],[RespondentID]],'All Data'!$A313:$CN885,90,FALSE),"unknown")</f>
        <v>Self-employed</v>
      </c>
      <c r="AP312" s="159" t="str">
        <f>IFERROR(VLOOKUP(Table1[[#This Row],[RespondentID]],'All Data'!$A313:$CN885,91,FALSE),"unknown")</f>
        <v>Yes</v>
      </c>
      <c r="AQ312" s="159">
        <f>IFERROR(VLOOKUP(Table1[[#This Row],[RespondentID]],'All Data'!$A313:$CN885,92,FALSE),"unknown")</f>
        <v>0</v>
      </c>
    </row>
    <row r="313" spans="1:43" ht="16" x14ac:dyDescent="0.45">
      <c r="A313" s="6">
        <v>7045763139</v>
      </c>
      <c r="B313" s="6"/>
      <c r="C313" s="6"/>
      <c r="D313" s="6" t="s">
        <v>33</v>
      </c>
      <c r="E313" s="6"/>
      <c r="F313" s="6"/>
      <c r="G313" s="6"/>
      <c r="H313" s="6"/>
      <c r="I313" s="6" t="s">
        <v>38</v>
      </c>
      <c r="J313" s="6"/>
      <c r="K313" s="6"/>
      <c r="L313" s="10"/>
      <c r="M313" s="10">
        <f t="shared" ref="M313" si="1599">COUNTA(B313:L313)</f>
        <v>2</v>
      </c>
      <c r="N313" s="10">
        <f t="shared" ref="N313" si="1600">3/M313</f>
        <v>1.5</v>
      </c>
      <c r="O313" s="10"/>
      <c r="P313" s="10">
        <f t="shared" si="1321"/>
        <v>0</v>
      </c>
      <c r="Q313" s="10">
        <f t="shared" si="1322"/>
        <v>0</v>
      </c>
      <c r="R313" s="10">
        <f t="shared" si="1323"/>
        <v>1</v>
      </c>
      <c r="S313" s="10">
        <f t="shared" si="1324"/>
        <v>0</v>
      </c>
      <c r="T313" s="10">
        <f t="shared" si="1325"/>
        <v>0</v>
      </c>
      <c r="U313" s="10">
        <f t="shared" si="1326"/>
        <v>0</v>
      </c>
      <c r="V313" s="34">
        <f t="shared" si="1327"/>
        <v>0</v>
      </c>
      <c r="W313" s="10">
        <f t="shared" si="1328"/>
        <v>1</v>
      </c>
      <c r="X313" s="10">
        <f t="shared" si="1329"/>
        <v>0</v>
      </c>
      <c r="Y313" s="10">
        <f t="shared" si="1330"/>
        <v>0</v>
      </c>
      <c r="Z313" s="10"/>
      <c r="AA313" s="10"/>
      <c r="AB313" s="10">
        <f t="shared" ref="AB313" si="1601">SUM(P313:Z313)</f>
        <v>2</v>
      </c>
      <c r="AC313" s="10">
        <f t="shared" ref="AC313" si="1602">M313</f>
        <v>2</v>
      </c>
      <c r="AD313" s="10" t="str">
        <f t="shared" ref="AD313" si="1603">IF(AB313=AC313,"Correct",IF(AB313=3,"Correct","Wrong"))</f>
        <v>Correct</v>
      </c>
      <c r="AE313" s="10"/>
      <c r="AF313" s="159" t="str">
        <f>IFERROR(VLOOKUP(Table1[[#This Row],[RespondentID]],'All Data'!$A314:$CN886,81,FALSE),"unknown")</f>
        <v>Female</v>
      </c>
      <c r="AG313" s="159">
        <f>IFERROR(VLOOKUP(Table1[[#This Row],[RespondentID]],'All Data'!$A314:$CN886,82,FALSE),"unknown")</f>
        <v>50</v>
      </c>
      <c r="AH313" s="159" t="str">
        <f>IFERROR(VLOOKUP(Table1[[#This Row],[RespondentID]],'All Data'!$A314:$CN886,83,FALSE),"unknown")</f>
        <v>Suffolk</v>
      </c>
      <c r="AI313" s="159" t="str">
        <f>IFERROR(VLOOKUP(Table1[[#This Row],[RespondentID]],'All Data'!$A314:$CN886,84,FALSE),"unknown")</f>
        <v>Commack, 11725</v>
      </c>
      <c r="AJ313" s="159" t="str">
        <f>IFERROR(VLOOKUP(Table1[[#This Row],[RespondentID]],'All Data'!$A314:$CN886,85,FALSE),"unknown")</f>
        <v>White/Caucasian</v>
      </c>
      <c r="AK313" s="159" t="str">
        <f>IFERROR(VLOOKUP(Table1[[#This Row],[RespondentID]],'All Data'!$A314:$CN886,86,FALSE),"unknown")</f>
        <v>No</v>
      </c>
      <c r="AL313" s="159" t="str">
        <f>IFERROR(VLOOKUP(Table1[[#This Row],[RespondentID]],'All Data'!$A314:$CN886,87,FALSE),"unknown")</f>
        <v xml:space="preserve">English </v>
      </c>
      <c r="AM313" s="159" t="str">
        <f>IFERROR(VLOOKUP(Table1[[#This Row],[RespondentID]],'All Data'!$A314:$CN886,88,FALSE),"unknown")</f>
        <v>Over $125,000</v>
      </c>
      <c r="AN313" s="159" t="str">
        <f>IFERROR(VLOOKUP(Table1[[#This Row],[RespondentID]],'All Data'!$A314:$CN886,89,FALSE),"unknown")</f>
        <v>College graduate</v>
      </c>
      <c r="AO313" s="159" t="str">
        <f>IFERROR(VLOOKUP(Table1[[#This Row],[RespondentID]],'All Data'!$A314:$CN886,90,FALSE),"unknown")</f>
        <v>Employed for wages</v>
      </c>
      <c r="AP313" s="159" t="str">
        <f>IFERROR(VLOOKUP(Table1[[#This Row],[RespondentID]],'All Data'!$A314:$CN886,91,FALSE),"unknown")</f>
        <v>Yes</v>
      </c>
      <c r="AQ313" s="159" t="str">
        <f>IFERROR(VLOOKUP(Table1[[#This Row],[RespondentID]],'All Data'!$A314:$CN886,92,FALSE),"unknown")</f>
        <v>Yes</v>
      </c>
    </row>
    <row r="314" spans="1:43" ht="16" x14ac:dyDescent="0.45">
      <c r="A314" s="6">
        <v>7045762910</v>
      </c>
      <c r="B314" s="6"/>
      <c r="C314" s="6"/>
      <c r="D314" s="6"/>
      <c r="E314" s="6"/>
      <c r="F314" s="6"/>
      <c r="G314" s="6"/>
      <c r="H314" s="6" t="s">
        <v>37</v>
      </c>
      <c r="I314" s="6" t="s">
        <v>38</v>
      </c>
      <c r="J314" s="6"/>
      <c r="K314" s="6" t="s">
        <v>40</v>
      </c>
      <c r="L314" s="9"/>
      <c r="M314" s="9">
        <f t="shared" ref="M314" si="1604">COUNTA(B314:L314)</f>
        <v>3</v>
      </c>
      <c r="N314" s="9">
        <f t="shared" ref="N314" si="1605">3/M314</f>
        <v>1</v>
      </c>
      <c r="O314" s="9"/>
      <c r="P314" s="9">
        <f t="shared" si="1321"/>
        <v>0</v>
      </c>
      <c r="Q314" s="9">
        <f t="shared" si="1322"/>
        <v>0</v>
      </c>
      <c r="R314" s="9">
        <f t="shared" si="1323"/>
        <v>0</v>
      </c>
      <c r="S314" s="9">
        <f t="shared" si="1324"/>
        <v>0</v>
      </c>
      <c r="T314" s="9">
        <f t="shared" si="1325"/>
        <v>0</v>
      </c>
      <c r="U314" s="9">
        <f t="shared" si="1326"/>
        <v>0</v>
      </c>
      <c r="V314" s="34">
        <f t="shared" si="1327"/>
        <v>1</v>
      </c>
      <c r="W314" s="9">
        <f t="shared" si="1328"/>
        <v>1</v>
      </c>
      <c r="X314" s="9">
        <f t="shared" si="1329"/>
        <v>0</v>
      </c>
      <c r="Y314" s="9">
        <f t="shared" si="1330"/>
        <v>1</v>
      </c>
      <c r="Z314" s="9"/>
      <c r="AA314" s="9"/>
      <c r="AB314" s="9">
        <f t="shared" ref="AB314" si="1606">SUM(P314:Z314)</f>
        <v>3</v>
      </c>
      <c r="AC314" s="9">
        <f t="shared" ref="AC314" si="1607">M314</f>
        <v>3</v>
      </c>
      <c r="AD314" s="9" t="str">
        <f t="shared" ref="AD314" si="1608">IF(AB314=AC314,"Correct",IF(AB314=3,"Correct","Wrong"))</f>
        <v>Correct</v>
      </c>
      <c r="AE314" s="9"/>
      <c r="AF314" s="159" t="str">
        <f>IFERROR(VLOOKUP(Table1[[#This Row],[RespondentID]],'All Data'!$A315:$CN887,81,FALSE),"unknown")</f>
        <v>Male</v>
      </c>
      <c r="AG314" s="159">
        <f>IFERROR(VLOOKUP(Table1[[#This Row],[RespondentID]],'All Data'!$A315:$CN887,82,FALSE),"unknown")</f>
        <v>77</v>
      </c>
      <c r="AH314" s="159" t="str">
        <f>IFERROR(VLOOKUP(Table1[[#This Row],[RespondentID]],'All Data'!$A315:$CN887,83,FALSE),"unknown")</f>
        <v>Suffolk</v>
      </c>
      <c r="AI314" s="159" t="str">
        <f>IFERROR(VLOOKUP(Table1[[#This Row],[RespondentID]],'All Data'!$A315:$CN887,84,FALSE),"unknown")</f>
        <v>Babylon, 11704</v>
      </c>
      <c r="AJ314" s="159" t="str">
        <f>IFERROR(VLOOKUP(Table1[[#This Row],[RespondentID]],'All Data'!$A315:$CN887,85,FALSE),"unknown")</f>
        <v>White/Caucasian</v>
      </c>
      <c r="AK314" s="159" t="str">
        <f>IFERROR(VLOOKUP(Table1[[#This Row],[RespondentID]],'All Data'!$A315:$CN887,86,FALSE),"unknown")</f>
        <v>No</v>
      </c>
      <c r="AL314" s="159" t="str">
        <f>IFERROR(VLOOKUP(Table1[[#This Row],[RespondentID]],'All Data'!$A315:$CN887,87,FALSE),"unknown")</f>
        <v xml:space="preserve">English </v>
      </c>
      <c r="AM314" s="159" t="str">
        <f>IFERROR(VLOOKUP(Table1[[#This Row],[RespondentID]],'All Data'!$A315:$CN887,88,FALSE),"unknown")</f>
        <v>$50,000 to $74,999</v>
      </c>
      <c r="AN314" s="159" t="str">
        <f>IFERROR(VLOOKUP(Table1[[#This Row],[RespondentID]],'All Data'!$A315:$CN887,89,FALSE),"unknown")</f>
        <v>Technical school</v>
      </c>
      <c r="AO314" s="159" t="str">
        <f>IFERROR(VLOOKUP(Table1[[#This Row],[RespondentID]],'All Data'!$A315:$CN887,90,FALSE),"unknown")</f>
        <v>Retired</v>
      </c>
      <c r="AP314" s="159" t="str">
        <f>IFERROR(VLOOKUP(Table1[[#This Row],[RespondentID]],'All Data'!$A315:$CN887,91,FALSE),"unknown")</f>
        <v>Yes</v>
      </c>
      <c r="AQ314" s="159" t="str">
        <f>IFERROR(VLOOKUP(Table1[[#This Row],[RespondentID]],'All Data'!$A315:$CN887,92,FALSE),"unknown")</f>
        <v>Yes</v>
      </c>
    </row>
    <row r="315" spans="1:43" ht="16" x14ac:dyDescent="0.45">
      <c r="A315" s="6">
        <v>7045762645</v>
      </c>
      <c r="B315" s="6"/>
      <c r="C315" s="6"/>
      <c r="D315" s="6" t="s">
        <v>33</v>
      </c>
      <c r="E315" s="6"/>
      <c r="F315" s="6" t="s">
        <v>35</v>
      </c>
      <c r="G315" s="6"/>
      <c r="H315" s="6"/>
      <c r="I315" s="6"/>
      <c r="J315" s="6" t="s">
        <v>39</v>
      </c>
      <c r="K315" s="6"/>
      <c r="L315" s="10"/>
      <c r="M315" s="10">
        <f t="shared" ref="M315" si="1609">COUNTA(B315:L315)</f>
        <v>3</v>
      </c>
      <c r="N315" s="10">
        <f t="shared" ref="N315" si="1610">3/M315</f>
        <v>1</v>
      </c>
      <c r="O315" s="10"/>
      <c r="P315" s="10">
        <f t="shared" si="1321"/>
        <v>0</v>
      </c>
      <c r="Q315" s="10">
        <f t="shared" si="1322"/>
        <v>0</v>
      </c>
      <c r="R315" s="10">
        <f t="shared" si="1323"/>
        <v>1</v>
      </c>
      <c r="S315" s="10">
        <f t="shared" si="1324"/>
        <v>0</v>
      </c>
      <c r="T315" s="10">
        <f t="shared" si="1325"/>
        <v>1</v>
      </c>
      <c r="U315" s="10">
        <f t="shared" si="1326"/>
        <v>0</v>
      </c>
      <c r="V315" s="34">
        <f t="shared" si="1327"/>
        <v>0</v>
      </c>
      <c r="W315" s="10">
        <f t="shared" si="1328"/>
        <v>0</v>
      </c>
      <c r="X315" s="10">
        <f t="shared" si="1329"/>
        <v>1</v>
      </c>
      <c r="Y315" s="10">
        <f t="shared" si="1330"/>
        <v>0</v>
      </c>
      <c r="Z315" s="10"/>
      <c r="AA315" s="10"/>
      <c r="AB315" s="10">
        <f t="shared" ref="AB315" si="1611">SUM(P315:Z315)</f>
        <v>3</v>
      </c>
      <c r="AC315" s="10">
        <f t="shared" ref="AC315" si="1612">M315</f>
        <v>3</v>
      </c>
      <c r="AD315" s="10" t="str">
        <f t="shared" ref="AD315" si="1613">IF(AB315=AC315,"Correct",IF(AB315=3,"Correct","Wrong"))</f>
        <v>Correct</v>
      </c>
      <c r="AE315" s="10"/>
      <c r="AF315" s="159" t="str">
        <f>IFERROR(VLOOKUP(Table1[[#This Row],[RespondentID]],'All Data'!$A316:$CN888,81,FALSE),"unknown")</f>
        <v>Female</v>
      </c>
      <c r="AG315" s="159">
        <f>IFERROR(VLOOKUP(Table1[[#This Row],[RespondentID]],'All Data'!$A316:$CN888,82,FALSE),"unknown")</f>
        <v>69</v>
      </c>
      <c r="AH315" s="159" t="str">
        <f>IFERROR(VLOOKUP(Table1[[#This Row],[RespondentID]],'All Data'!$A316:$CN888,83,FALSE),"unknown")</f>
        <v>Suffolk</v>
      </c>
      <c r="AI315" s="159" t="str">
        <f>IFERROR(VLOOKUP(Table1[[#This Row],[RespondentID]],'All Data'!$A316:$CN888,84,FALSE),"unknown")</f>
        <v>Central Islip, 11722</v>
      </c>
      <c r="AJ315" s="159" t="str">
        <f>IFERROR(VLOOKUP(Table1[[#This Row],[RespondentID]],'All Data'!$A316:$CN888,85,FALSE),"unknown")</f>
        <v>White/Caucasian</v>
      </c>
      <c r="AK315" s="159" t="str">
        <f>IFERROR(VLOOKUP(Table1[[#This Row],[RespondentID]],'All Data'!$A316:$CN888,86,FALSE),"unknown")</f>
        <v>No</v>
      </c>
      <c r="AL315" s="159" t="str">
        <f>IFERROR(VLOOKUP(Table1[[#This Row],[RespondentID]],'All Data'!$A316:$CN888,87,FALSE),"unknown")</f>
        <v xml:space="preserve">English </v>
      </c>
      <c r="AM315" s="159" t="str">
        <f>IFERROR(VLOOKUP(Table1[[#This Row],[RespondentID]],'All Data'!$A316:$CN888,88,FALSE),"unknown")</f>
        <v>$20,000 to $34,999</v>
      </c>
      <c r="AN315" s="159" t="str">
        <f>IFERROR(VLOOKUP(Table1[[#This Row],[RespondentID]],'All Data'!$A316:$CN888,89,FALSE),"unknown")</f>
        <v>Some college</v>
      </c>
      <c r="AO315" s="159" t="str">
        <f>IFERROR(VLOOKUP(Table1[[#This Row],[RespondentID]],'All Data'!$A316:$CN888,90,FALSE),"unknown")</f>
        <v>Retired</v>
      </c>
      <c r="AP315" s="159" t="str">
        <f>IFERROR(VLOOKUP(Table1[[#This Row],[RespondentID]],'All Data'!$A316:$CN888,91,FALSE),"unknown")</f>
        <v>Yes</v>
      </c>
      <c r="AQ315" s="159" t="str">
        <f>IFERROR(VLOOKUP(Table1[[#This Row],[RespondentID]],'All Data'!$A316:$CN888,92,FALSE),"unknown")</f>
        <v>Yes</v>
      </c>
    </row>
    <row r="316" spans="1:43" ht="16" x14ac:dyDescent="0.45">
      <c r="A316" s="6">
        <v>7045762357</v>
      </c>
      <c r="B316" s="6"/>
      <c r="C316" s="6"/>
      <c r="D316" s="6"/>
      <c r="E316" s="6"/>
      <c r="F316" s="6"/>
      <c r="G316" s="6" t="s">
        <v>36</v>
      </c>
      <c r="H316" s="6"/>
      <c r="I316" s="6"/>
      <c r="J316" s="6"/>
      <c r="K316" s="6"/>
      <c r="L316" s="9"/>
      <c r="M316" s="9">
        <f t="shared" ref="M316" si="1614">COUNTA(B316:L316)</f>
        <v>1</v>
      </c>
      <c r="N316" s="9">
        <f t="shared" ref="N316" si="1615">3/M316</f>
        <v>3</v>
      </c>
      <c r="O316" s="9"/>
      <c r="P316" s="9">
        <f t="shared" si="1321"/>
        <v>0</v>
      </c>
      <c r="Q316" s="9">
        <f t="shared" si="1322"/>
        <v>0</v>
      </c>
      <c r="R316" s="9">
        <f t="shared" si="1323"/>
        <v>0</v>
      </c>
      <c r="S316" s="9">
        <f t="shared" si="1324"/>
        <v>0</v>
      </c>
      <c r="T316" s="9">
        <f t="shared" si="1325"/>
        <v>0</v>
      </c>
      <c r="U316" s="9">
        <f t="shared" si="1326"/>
        <v>1</v>
      </c>
      <c r="V316" s="34">
        <f t="shared" si="1327"/>
        <v>0</v>
      </c>
      <c r="W316" s="9">
        <f t="shared" si="1328"/>
        <v>0</v>
      </c>
      <c r="X316" s="9">
        <f t="shared" si="1329"/>
        <v>0</v>
      </c>
      <c r="Y316" s="9">
        <f t="shared" si="1330"/>
        <v>0</v>
      </c>
      <c r="Z316" s="9"/>
      <c r="AA316" s="9"/>
      <c r="AB316" s="9">
        <f t="shared" ref="AB316" si="1616">SUM(P316:Z316)</f>
        <v>1</v>
      </c>
      <c r="AC316" s="9">
        <f t="shared" ref="AC316" si="1617">M316</f>
        <v>1</v>
      </c>
      <c r="AD316" s="9" t="str">
        <f t="shared" ref="AD316" si="1618">IF(AB316=AC316,"Correct",IF(AB316=3,"Correct","Wrong"))</f>
        <v>Correct</v>
      </c>
      <c r="AE316" s="9"/>
      <c r="AF316" s="159" t="str">
        <f>IFERROR(VLOOKUP(Table1[[#This Row],[RespondentID]],'All Data'!$A317:$CN889,81,FALSE),"unknown")</f>
        <v>Female</v>
      </c>
      <c r="AG316" s="159">
        <f>IFERROR(VLOOKUP(Table1[[#This Row],[RespondentID]],'All Data'!$A317:$CN889,82,FALSE),"unknown")</f>
        <v>72</v>
      </c>
      <c r="AH316" s="159" t="str">
        <f>IFERROR(VLOOKUP(Table1[[#This Row],[RespondentID]],'All Data'!$A317:$CN889,83,FALSE),"unknown")</f>
        <v>Suffolk</v>
      </c>
      <c r="AI316" s="159" t="str">
        <f>IFERROR(VLOOKUP(Table1[[#This Row],[RespondentID]],'All Data'!$A317:$CN889,84,FALSE),"unknown")</f>
        <v>West Babylon, 11704</v>
      </c>
      <c r="AJ316" s="159" t="str">
        <f>IFERROR(VLOOKUP(Table1[[#This Row],[RespondentID]],'All Data'!$A317:$CN889,85,FALSE),"unknown")</f>
        <v>White/Caucasian</v>
      </c>
      <c r="AK316" s="159" t="str">
        <f>IFERROR(VLOOKUP(Table1[[#This Row],[RespondentID]],'All Data'!$A317:$CN889,86,FALSE),"unknown")</f>
        <v>No</v>
      </c>
      <c r="AL316" s="159" t="str">
        <f>IFERROR(VLOOKUP(Table1[[#This Row],[RespondentID]],'All Data'!$A317:$CN889,87,FALSE),"unknown")</f>
        <v xml:space="preserve">English </v>
      </c>
      <c r="AM316" s="159" t="str">
        <f>IFERROR(VLOOKUP(Table1[[#This Row],[RespondentID]],'All Data'!$A317:$CN889,88,FALSE),"unknown")</f>
        <v>$20,000 to $34,999</v>
      </c>
      <c r="AN316" s="159" t="str">
        <f>IFERROR(VLOOKUP(Table1[[#This Row],[RespondentID]],'All Data'!$A317:$CN889,89,FALSE),"unknown")</f>
        <v>High school graduate</v>
      </c>
      <c r="AO316" s="159" t="str">
        <f>IFERROR(VLOOKUP(Table1[[#This Row],[RespondentID]],'All Data'!$A317:$CN889,90,FALSE),"unknown")</f>
        <v>Retired</v>
      </c>
      <c r="AP316" s="159" t="str">
        <f>IFERROR(VLOOKUP(Table1[[#This Row],[RespondentID]],'All Data'!$A317:$CN889,91,FALSE),"unknown")</f>
        <v>Yes</v>
      </c>
      <c r="AQ316" s="159" t="str">
        <f>IFERROR(VLOOKUP(Table1[[#This Row],[RespondentID]],'All Data'!$A317:$CN889,92,FALSE),"unknown")</f>
        <v>Yes</v>
      </c>
    </row>
    <row r="317" spans="1:43" ht="16" x14ac:dyDescent="0.45">
      <c r="A317" s="6">
        <v>7045762133</v>
      </c>
      <c r="B317" s="6"/>
      <c r="C317" s="6" t="s">
        <v>32</v>
      </c>
      <c r="D317" s="6" t="s">
        <v>33</v>
      </c>
      <c r="E317" s="6"/>
      <c r="F317" s="6"/>
      <c r="G317" s="6"/>
      <c r="H317" s="6"/>
      <c r="I317" s="6" t="s">
        <v>38</v>
      </c>
      <c r="J317" s="6"/>
      <c r="K317" s="6"/>
      <c r="L317" s="10"/>
      <c r="M317" s="10">
        <f t="shared" ref="M317" si="1619">COUNTA(B317:L317)</f>
        <v>3</v>
      </c>
      <c r="N317" s="10">
        <f t="shared" ref="N317" si="1620">3/M317</f>
        <v>1</v>
      </c>
      <c r="O317" s="10"/>
      <c r="P317" s="10">
        <f t="shared" si="1321"/>
        <v>0</v>
      </c>
      <c r="Q317" s="10">
        <f t="shared" si="1322"/>
        <v>1</v>
      </c>
      <c r="R317" s="10">
        <f t="shared" si="1323"/>
        <v>1</v>
      </c>
      <c r="S317" s="10">
        <f t="shared" si="1324"/>
        <v>0</v>
      </c>
      <c r="T317" s="10">
        <f t="shared" si="1325"/>
        <v>0</v>
      </c>
      <c r="U317" s="10">
        <f t="shared" si="1326"/>
        <v>0</v>
      </c>
      <c r="V317" s="34">
        <f t="shared" si="1327"/>
        <v>0</v>
      </c>
      <c r="W317" s="10">
        <f t="shared" si="1328"/>
        <v>1</v>
      </c>
      <c r="X317" s="10">
        <f t="shared" si="1329"/>
        <v>0</v>
      </c>
      <c r="Y317" s="10">
        <f t="shared" si="1330"/>
        <v>0</v>
      </c>
      <c r="Z317" s="10"/>
      <c r="AA317" s="10"/>
      <c r="AB317" s="10">
        <f t="shared" ref="AB317" si="1621">SUM(P317:Z317)</f>
        <v>3</v>
      </c>
      <c r="AC317" s="10">
        <f t="shared" ref="AC317" si="1622">M317</f>
        <v>3</v>
      </c>
      <c r="AD317" s="10" t="str">
        <f t="shared" ref="AD317" si="1623">IF(AB317=AC317,"Correct",IF(AB317=3,"Correct","Wrong"))</f>
        <v>Correct</v>
      </c>
      <c r="AE317" s="10"/>
      <c r="AF317" s="159" t="str">
        <f>IFERROR(VLOOKUP(Table1[[#This Row],[RespondentID]],'All Data'!$A318:$CN890,81,FALSE),"unknown")</f>
        <v>Female</v>
      </c>
      <c r="AG317" s="159">
        <f>IFERROR(VLOOKUP(Table1[[#This Row],[RespondentID]],'All Data'!$A318:$CN890,82,FALSE),"unknown")</f>
        <v>50</v>
      </c>
      <c r="AH317" s="159" t="str">
        <f>IFERROR(VLOOKUP(Table1[[#This Row],[RespondentID]],'All Data'!$A318:$CN890,83,FALSE),"unknown")</f>
        <v>Suffolk</v>
      </c>
      <c r="AI317" s="159" t="str">
        <f>IFERROR(VLOOKUP(Table1[[#This Row],[RespondentID]],'All Data'!$A318:$CN890,84,FALSE),"unknown")</f>
        <v>Babylon, 11703</v>
      </c>
      <c r="AJ317" s="159" t="str">
        <f>IFERROR(VLOOKUP(Table1[[#This Row],[RespondentID]],'All Data'!$A318:$CN890,85,FALSE),"unknown")</f>
        <v>White/Caucasian</v>
      </c>
      <c r="AK317" s="159">
        <f>IFERROR(VLOOKUP(Table1[[#This Row],[RespondentID]],'All Data'!$A318:$CN890,86,FALSE),"unknown")</f>
        <v>0</v>
      </c>
      <c r="AL317" s="159" t="str">
        <f>IFERROR(VLOOKUP(Table1[[#This Row],[RespondentID]],'All Data'!$A318:$CN890,87,FALSE),"unknown")</f>
        <v xml:space="preserve">English </v>
      </c>
      <c r="AM317" s="159" t="str">
        <f>IFERROR(VLOOKUP(Table1[[#This Row],[RespondentID]],'All Data'!$A318:$CN890,88,FALSE),"unknown")</f>
        <v>$50,000 to $74,999</v>
      </c>
      <c r="AN317" s="159" t="str">
        <f>IFERROR(VLOOKUP(Table1[[#This Row],[RespondentID]],'All Data'!$A318:$CN890,89,FALSE),"unknown")</f>
        <v>Technical school</v>
      </c>
      <c r="AO317" s="159" t="str">
        <f>IFERROR(VLOOKUP(Table1[[#This Row],[RespondentID]],'All Data'!$A318:$CN890,90,FALSE),"unknown")</f>
        <v>Retired</v>
      </c>
      <c r="AP317" s="159" t="str">
        <f>IFERROR(VLOOKUP(Table1[[#This Row],[RespondentID]],'All Data'!$A318:$CN890,91,FALSE),"unknown")</f>
        <v>Yes</v>
      </c>
      <c r="AQ317" s="159" t="str">
        <f>IFERROR(VLOOKUP(Table1[[#This Row],[RespondentID]],'All Data'!$A318:$CN890,92,FALSE),"unknown")</f>
        <v>No</v>
      </c>
    </row>
    <row r="318" spans="1:43" ht="16" x14ac:dyDescent="0.45">
      <c r="A318" s="6">
        <v>7045761778</v>
      </c>
      <c r="B318" s="6"/>
      <c r="C318" s="6"/>
      <c r="D318" s="6" t="s">
        <v>33</v>
      </c>
      <c r="E318" s="6" t="s">
        <v>34</v>
      </c>
      <c r="F318" s="6"/>
      <c r="G318" s="6"/>
      <c r="H318" s="6"/>
      <c r="I318" s="6" t="s">
        <v>38</v>
      </c>
      <c r="J318" s="6"/>
      <c r="K318" s="6" t="s">
        <v>40</v>
      </c>
      <c r="L318" s="9"/>
      <c r="M318" s="9">
        <f t="shared" ref="M318" si="1624">COUNTA(B318:L318)</f>
        <v>4</v>
      </c>
      <c r="N318" s="9">
        <f t="shared" ref="N318" si="1625">3/M318</f>
        <v>0.75</v>
      </c>
      <c r="O318" s="9"/>
      <c r="P318" s="9">
        <f t="shared" si="1321"/>
        <v>0</v>
      </c>
      <c r="Q318" s="9">
        <f t="shared" si="1322"/>
        <v>0</v>
      </c>
      <c r="R318" s="9">
        <f t="shared" si="1323"/>
        <v>0.75</v>
      </c>
      <c r="S318" s="9">
        <f t="shared" si="1324"/>
        <v>0.75</v>
      </c>
      <c r="T318" s="9">
        <f t="shared" si="1325"/>
        <v>0</v>
      </c>
      <c r="U318" s="9">
        <f t="shared" si="1326"/>
        <v>0</v>
      </c>
      <c r="V318" s="34">
        <f t="shared" si="1327"/>
        <v>0</v>
      </c>
      <c r="W318" s="9">
        <f t="shared" si="1328"/>
        <v>0.75</v>
      </c>
      <c r="X318" s="9">
        <f t="shared" si="1329"/>
        <v>0</v>
      </c>
      <c r="Y318" s="9">
        <f t="shared" si="1330"/>
        <v>0.75</v>
      </c>
      <c r="Z318" s="9"/>
      <c r="AA318" s="9"/>
      <c r="AB318" s="9">
        <f t="shared" ref="AB318" si="1626">SUM(P318:Z318)</f>
        <v>3</v>
      </c>
      <c r="AC318" s="9">
        <f t="shared" ref="AC318" si="1627">M318</f>
        <v>4</v>
      </c>
      <c r="AD318" s="9" t="str">
        <f t="shared" ref="AD318" si="1628">IF(AB318=AC318,"Correct",IF(AB318=3,"Correct","Wrong"))</f>
        <v>Correct</v>
      </c>
      <c r="AE318" s="9"/>
      <c r="AF318" s="159" t="str">
        <f>IFERROR(VLOOKUP(Table1[[#This Row],[RespondentID]],'All Data'!$A319:$CN891,81,FALSE),"unknown")</f>
        <v>Female</v>
      </c>
      <c r="AG318" s="159">
        <f>IFERROR(VLOOKUP(Table1[[#This Row],[RespondentID]],'All Data'!$A319:$CN891,82,FALSE),"unknown")</f>
        <v>59</v>
      </c>
      <c r="AH318" s="159" t="str">
        <f>IFERROR(VLOOKUP(Table1[[#This Row],[RespondentID]],'All Data'!$A319:$CN891,83,FALSE),"unknown")</f>
        <v>Suffolk</v>
      </c>
      <c r="AI318" s="159" t="str">
        <f>IFERROR(VLOOKUP(Table1[[#This Row],[RespondentID]],'All Data'!$A319:$CN891,84,FALSE),"unknown")</f>
        <v>Huntington Station, 11746</v>
      </c>
      <c r="AJ318" s="159" t="str">
        <f>IFERROR(VLOOKUP(Table1[[#This Row],[RespondentID]],'All Data'!$A319:$CN891,85,FALSE),"unknown")</f>
        <v>White/Caucasian</v>
      </c>
      <c r="AK318" s="159" t="str">
        <f>IFERROR(VLOOKUP(Table1[[#This Row],[RespondentID]],'All Data'!$A319:$CN891,86,FALSE),"unknown")</f>
        <v>No</v>
      </c>
      <c r="AL318" s="159" t="str">
        <f>IFERROR(VLOOKUP(Table1[[#This Row],[RespondentID]],'All Data'!$A319:$CN891,87,FALSE),"unknown")</f>
        <v xml:space="preserve">English </v>
      </c>
      <c r="AM318" s="159" t="str">
        <f>IFERROR(VLOOKUP(Table1[[#This Row],[RespondentID]],'All Data'!$A319:$CN891,88,FALSE),"unknown")</f>
        <v>$0-$19,999</v>
      </c>
      <c r="AN318" s="159" t="str">
        <f>IFERROR(VLOOKUP(Table1[[#This Row],[RespondentID]],'All Data'!$A319:$CN891,89,FALSE),"unknown")</f>
        <v>Other (please specify)</v>
      </c>
      <c r="AO318" s="159" t="str">
        <f>IFERROR(VLOOKUP(Table1[[#This Row],[RespondentID]],'All Data'!$A319:$CN891,90,FALSE),"unknown")</f>
        <v>Employed for wages</v>
      </c>
      <c r="AP318" s="159" t="str">
        <f>IFERROR(VLOOKUP(Table1[[#This Row],[RespondentID]],'All Data'!$A319:$CN891,91,FALSE),"unknown")</f>
        <v>Yes</v>
      </c>
      <c r="AQ318" s="159" t="str">
        <f>IFERROR(VLOOKUP(Table1[[#This Row],[RespondentID]],'All Data'!$A319:$CN891,92,FALSE),"unknown")</f>
        <v>Yes</v>
      </c>
    </row>
    <row r="319" spans="1:43" ht="16" x14ac:dyDescent="0.45">
      <c r="A319" s="6">
        <v>7045761476</v>
      </c>
      <c r="B319" s="6"/>
      <c r="C319" s="6"/>
      <c r="D319" s="6"/>
      <c r="E319" s="6" t="s">
        <v>34</v>
      </c>
      <c r="F319" s="6"/>
      <c r="G319" s="6"/>
      <c r="H319" s="6" t="s">
        <v>37</v>
      </c>
      <c r="I319" s="6"/>
      <c r="J319" s="6"/>
      <c r="K319" s="6" t="s">
        <v>40</v>
      </c>
      <c r="L319" s="10"/>
      <c r="M319" s="10">
        <f t="shared" ref="M319" si="1629">COUNTA(B319:L319)</f>
        <v>3</v>
      </c>
      <c r="N319" s="10">
        <f t="shared" ref="N319" si="1630">3/M319</f>
        <v>1</v>
      </c>
      <c r="O319" s="10"/>
      <c r="P319" s="10">
        <f t="shared" si="1321"/>
        <v>0</v>
      </c>
      <c r="Q319" s="10">
        <f t="shared" si="1322"/>
        <v>0</v>
      </c>
      <c r="R319" s="10">
        <f t="shared" si="1323"/>
        <v>0</v>
      </c>
      <c r="S319" s="10">
        <f t="shared" si="1324"/>
        <v>1</v>
      </c>
      <c r="T319" s="10">
        <f t="shared" si="1325"/>
        <v>0</v>
      </c>
      <c r="U319" s="10">
        <f t="shared" si="1326"/>
        <v>0</v>
      </c>
      <c r="V319" s="34">
        <f t="shared" si="1327"/>
        <v>1</v>
      </c>
      <c r="W319" s="10">
        <f t="shared" si="1328"/>
        <v>0</v>
      </c>
      <c r="X319" s="10">
        <f t="shared" si="1329"/>
        <v>0</v>
      </c>
      <c r="Y319" s="10">
        <f t="shared" si="1330"/>
        <v>1</v>
      </c>
      <c r="Z319" s="10"/>
      <c r="AA319" s="10"/>
      <c r="AB319" s="10">
        <f t="shared" ref="AB319" si="1631">SUM(P319:Z319)</f>
        <v>3</v>
      </c>
      <c r="AC319" s="10">
        <f t="shared" ref="AC319" si="1632">M319</f>
        <v>3</v>
      </c>
      <c r="AD319" s="10" t="str">
        <f t="shared" ref="AD319" si="1633">IF(AB319=AC319,"Correct",IF(AB319=3,"Correct","Wrong"))</f>
        <v>Correct</v>
      </c>
      <c r="AE319" s="10"/>
      <c r="AF319" s="159" t="str">
        <f>IFERROR(VLOOKUP(Table1[[#This Row],[RespondentID]],'All Data'!$A320:$CN892,81,FALSE),"unknown")</f>
        <v>Female</v>
      </c>
      <c r="AG319" s="159">
        <f>IFERROR(VLOOKUP(Table1[[#This Row],[RespondentID]],'All Data'!$A320:$CN892,82,FALSE),"unknown")</f>
        <v>55</v>
      </c>
      <c r="AH319" s="159" t="str">
        <f>IFERROR(VLOOKUP(Table1[[#This Row],[RespondentID]],'All Data'!$A320:$CN892,83,FALSE),"unknown")</f>
        <v>Suffolk</v>
      </c>
      <c r="AI319" s="159" t="str">
        <f>IFERROR(VLOOKUP(Table1[[#This Row],[RespondentID]],'All Data'!$A320:$CN892,84,FALSE),"unknown")</f>
        <v>Amityville, 11701</v>
      </c>
      <c r="AJ319" s="159" t="str">
        <f>IFERROR(VLOOKUP(Table1[[#This Row],[RespondentID]],'All Data'!$A320:$CN892,85,FALSE),"unknown")</f>
        <v>Black/African American</v>
      </c>
      <c r="AK319" s="159" t="str">
        <f>IFERROR(VLOOKUP(Table1[[#This Row],[RespondentID]],'All Data'!$A320:$CN892,86,FALSE),"unknown")</f>
        <v>No</v>
      </c>
      <c r="AL319" s="159" t="str">
        <f>IFERROR(VLOOKUP(Table1[[#This Row],[RespondentID]],'All Data'!$A320:$CN892,87,FALSE),"unknown")</f>
        <v xml:space="preserve">English </v>
      </c>
      <c r="AM319" s="159" t="str">
        <f>IFERROR(VLOOKUP(Table1[[#This Row],[RespondentID]],'All Data'!$A320:$CN892,88,FALSE),"unknown")</f>
        <v>$50,000 to $74,999</v>
      </c>
      <c r="AN319" s="159" t="str">
        <f>IFERROR(VLOOKUP(Table1[[#This Row],[RespondentID]],'All Data'!$A320:$CN892,89,FALSE),"unknown")</f>
        <v>Some college</v>
      </c>
      <c r="AO319" s="159" t="str">
        <f>IFERROR(VLOOKUP(Table1[[#This Row],[RespondentID]],'All Data'!$A320:$CN892,90,FALSE),"unknown")</f>
        <v>Employed for wages</v>
      </c>
      <c r="AP319" s="159" t="str">
        <f>IFERROR(VLOOKUP(Table1[[#This Row],[RespondentID]],'All Data'!$A320:$CN892,91,FALSE),"unknown")</f>
        <v>Yes</v>
      </c>
      <c r="AQ319" s="159" t="str">
        <f>IFERROR(VLOOKUP(Table1[[#This Row],[RespondentID]],'All Data'!$A320:$CN892,92,FALSE),"unknown")</f>
        <v>Yes</v>
      </c>
    </row>
    <row r="320" spans="1:43" ht="16" x14ac:dyDescent="0.45">
      <c r="A320" s="6">
        <v>7045761108</v>
      </c>
      <c r="B320" s="6"/>
      <c r="C320" s="6"/>
      <c r="D320" s="6"/>
      <c r="E320" s="6"/>
      <c r="F320" s="6"/>
      <c r="G320" s="6" t="s">
        <v>36</v>
      </c>
      <c r="H320" s="6"/>
      <c r="I320" s="6"/>
      <c r="J320" s="6"/>
      <c r="K320" s="6"/>
      <c r="L320" s="9"/>
      <c r="M320" s="9">
        <f t="shared" ref="M320" si="1634">COUNTA(B320:L320)</f>
        <v>1</v>
      </c>
      <c r="N320" s="9">
        <f t="shared" ref="N320" si="1635">3/M320</f>
        <v>3</v>
      </c>
      <c r="O320" s="9"/>
      <c r="P320" s="9">
        <f t="shared" si="1321"/>
        <v>0</v>
      </c>
      <c r="Q320" s="9">
        <f t="shared" si="1322"/>
        <v>0</v>
      </c>
      <c r="R320" s="9">
        <f t="shared" si="1323"/>
        <v>0</v>
      </c>
      <c r="S320" s="9">
        <f t="shared" si="1324"/>
        <v>0</v>
      </c>
      <c r="T320" s="9">
        <f t="shared" si="1325"/>
        <v>0</v>
      </c>
      <c r="U320" s="9">
        <f t="shared" si="1326"/>
        <v>1</v>
      </c>
      <c r="V320" s="34">
        <f t="shared" si="1327"/>
        <v>0</v>
      </c>
      <c r="W320" s="9">
        <f t="shared" si="1328"/>
        <v>0</v>
      </c>
      <c r="X320" s="9">
        <f t="shared" si="1329"/>
        <v>0</v>
      </c>
      <c r="Y320" s="9">
        <f t="shared" si="1330"/>
        <v>0</v>
      </c>
      <c r="Z320" s="9"/>
      <c r="AA320" s="9"/>
      <c r="AB320" s="9">
        <f t="shared" ref="AB320" si="1636">SUM(P320:Z320)</f>
        <v>1</v>
      </c>
      <c r="AC320" s="9">
        <f t="shared" ref="AC320" si="1637">M320</f>
        <v>1</v>
      </c>
      <c r="AD320" s="9" t="str">
        <f t="shared" ref="AD320" si="1638">IF(AB320=AC320,"Correct",IF(AB320=3,"Correct","Wrong"))</f>
        <v>Correct</v>
      </c>
      <c r="AE320" s="9"/>
      <c r="AF320" s="159" t="str">
        <f>IFERROR(VLOOKUP(Table1[[#This Row],[RespondentID]],'All Data'!$A321:$CN893,81,FALSE),"unknown")</f>
        <v>Female</v>
      </c>
      <c r="AG320" s="159">
        <f>IFERROR(VLOOKUP(Table1[[#This Row],[RespondentID]],'All Data'!$A321:$CN893,82,FALSE),"unknown")</f>
        <v>75</v>
      </c>
      <c r="AH320" s="159" t="str">
        <f>IFERROR(VLOOKUP(Table1[[#This Row],[RespondentID]],'All Data'!$A321:$CN893,83,FALSE),"unknown")</f>
        <v>Suffolk</v>
      </c>
      <c r="AI320" s="159" t="str">
        <f>IFERROR(VLOOKUP(Table1[[#This Row],[RespondentID]],'All Data'!$A321:$CN893,84,FALSE),"unknown")</f>
        <v>Farmingville, 11738</v>
      </c>
      <c r="AJ320" s="159">
        <f>IFERROR(VLOOKUP(Table1[[#This Row],[RespondentID]],'All Data'!$A321:$CN893,85,FALSE),"unknown")</f>
        <v>0</v>
      </c>
      <c r="AK320" s="159" t="str">
        <f>IFERROR(VLOOKUP(Table1[[#This Row],[RespondentID]],'All Data'!$A321:$CN893,86,FALSE),"unknown")</f>
        <v>No</v>
      </c>
      <c r="AL320" s="159" t="str">
        <f>IFERROR(VLOOKUP(Table1[[#This Row],[RespondentID]],'All Data'!$A321:$CN893,87,FALSE),"unknown")</f>
        <v xml:space="preserve">English </v>
      </c>
      <c r="AM320" s="159" t="str">
        <f>IFERROR(VLOOKUP(Table1[[#This Row],[RespondentID]],'All Data'!$A321:$CN893,88,FALSE),"unknown")</f>
        <v>$50,000 to $74,999</v>
      </c>
      <c r="AN320" s="159" t="str">
        <f>IFERROR(VLOOKUP(Table1[[#This Row],[RespondentID]],'All Data'!$A321:$CN893,89,FALSE),"unknown")</f>
        <v>Graduate school</v>
      </c>
      <c r="AO320" s="159" t="str">
        <f>IFERROR(VLOOKUP(Table1[[#This Row],[RespondentID]],'All Data'!$A321:$CN893,90,FALSE),"unknown")</f>
        <v>Retired</v>
      </c>
      <c r="AP320" s="159" t="str">
        <f>IFERROR(VLOOKUP(Table1[[#This Row],[RespondentID]],'All Data'!$A321:$CN893,91,FALSE),"unknown")</f>
        <v>Yes</v>
      </c>
      <c r="AQ320" s="159" t="str">
        <f>IFERROR(VLOOKUP(Table1[[#This Row],[RespondentID]],'All Data'!$A321:$CN893,92,FALSE),"unknown")</f>
        <v>Yes</v>
      </c>
    </row>
    <row r="321" spans="1:43" ht="16" x14ac:dyDescent="0.45">
      <c r="A321" s="6">
        <v>7045760855</v>
      </c>
      <c r="B321" s="6"/>
      <c r="C321" s="6" t="s">
        <v>32</v>
      </c>
      <c r="D321" s="6" t="s">
        <v>33</v>
      </c>
      <c r="E321" s="6"/>
      <c r="F321" s="6"/>
      <c r="G321" s="6"/>
      <c r="H321" s="6" t="s">
        <v>37</v>
      </c>
      <c r="I321" s="6"/>
      <c r="J321" s="6"/>
      <c r="K321" s="6" t="s">
        <v>40</v>
      </c>
      <c r="L321" s="10"/>
      <c r="M321" s="10">
        <f t="shared" ref="M321" si="1639">COUNTA(B321:L321)</f>
        <v>4</v>
      </c>
      <c r="N321" s="10">
        <f t="shared" ref="N321" si="1640">3/M321</f>
        <v>0.75</v>
      </c>
      <c r="O321" s="10"/>
      <c r="P321" s="10">
        <f t="shared" si="1321"/>
        <v>0</v>
      </c>
      <c r="Q321" s="10">
        <f t="shared" si="1322"/>
        <v>0.75</v>
      </c>
      <c r="R321" s="10">
        <f t="shared" si="1323"/>
        <v>0.75</v>
      </c>
      <c r="S321" s="10">
        <f t="shared" si="1324"/>
        <v>0</v>
      </c>
      <c r="T321" s="10">
        <f t="shared" si="1325"/>
        <v>0</v>
      </c>
      <c r="U321" s="10">
        <f t="shared" si="1326"/>
        <v>0</v>
      </c>
      <c r="V321" s="34">
        <f t="shared" si="1327"/>
        <v>0.75</v>
      </c>
      <c r="W321" s="10">
        <f t="shared" si="1328"/>
        <v>0</v>
      </c>
      <c r="X321" s="10">
        <f t="shared" si="1329"/>
        <v>0</v>
      </c>
      <c r="Y321" s="10">
        <f t="shared" si="1330"/>
        <v>0.75</v>
      </c>
      <c r="Z321" s="10"/>
      <c r="AA321" s="10"/>
      <c r="AB321" s="10">
        <f t="shared" ref="AB321" si="1641">SUM(P321:Z321)</f>
        <v>3</v>
      </c>
      <c r="AC321" s="10">
        <f t="shared" ref="AC321" si="1642">M321</f>
        <v>4</v>
      </c>
      <c r="AD321" s="10" t="str">
        <f t="shared" ref="AD321" si="1643">IF(AB321=AC321,"Correct",IF(AB321=3,"Correct","Wrong"))</f>
        <v>Correct</v>
      </c>
      <c r="AE321" s="10"/>
      <c r="AF321" s="159" t="str">
        <f>IFERROR(VLOOKUP(Table1[[#This Row],[RespondentID]],'All Data'!$A322:$CN894,81,FALSE),"unknown")</f>
        <v>Female</v>
      </c>
      <c r="AG321" s="159">
        <f>IFERROR(VLOOKUP(Table1[[#This Row],[RespondentID]],'All Data'!$A322:$CN894,82,FALSE),"unknown")</f>
        <v>64</v>
      </c>
      <c r="AH321" s="159" t="str">
        <f>IFERROR(VLOOKUP(Table1[[#This Row],[RespondentID]],'All Data'!$A322:$CN894,83,FALSE),"unknown")</f>
        <v>Suffolk</v>
      </c>
      <c r="AI321" s="159" t="str">
        <f>IFERROR(VLOOKUP(Table1[[#This Row],[RespondentID]],'All Data'!$A322:$CN894,84,FALSE),"unknown")</f>
        <v>West Babylon, 11704</v>
      </c>
      <c r="AJ321" s="159" t="str">
        <f>IFERROR(VLOOKUP(Table1[[#This Row],[RespondentID]],'All Data'!$A322:$CN894,85,FALSE),"unknown")</f>
        <v>Black/African American</v>
      </c>
      <c r="AK321" s="159" t="str">
        <f>IFERROR(VLOOKUP(Table1[[#This Row],[RespondentID]],'All Data'!$A322:$CN894,86,FALSE),"unknown")</f>
        <v>No</v>
      </c>
      <c r="AL321" s="159" t="str">
        <f>IFERROR(VLOOKUP(Table1[[#This Row],[RespondentID]],'All Data'!$A322:$CN894,87,FALSE),"unknown")</f>
        <v xml:space="preserve">English </v>
      </c>
      <c r="AM321" s="159" t="str">
        <f>IFERROR(VLOOKUP(Table1[[#This Row],[RespondentID]],'All Data'!$A322:$CN894,88,FALSE),"unknown")</f>
        <v>$20,000 to $34,999</v>
      </c>
      <c r="AN321" s="159" t="str">
        <f>IFERROR(VLOOKUP(Table1[[#This Row],[RespondentID]],'All Data'!$A322:$CN894,89,FALSE),"unknown")</f>
        <v>Some college</v>
      </c>
      <c r="AO321" s="159" t="str">
        <f>IFERROR(VLOOKUP(Table1[[#This Row],[RespondentID]],'All Data'!$A322:$CN894,90,FALSE),"unknown")</f>
        <v>Out of work and looking for work</v>
      </c>
      <c r="AP321" s="159" t="str">
        <f>IFERROR(VLOOKUP(Table1[[#This Row],[RespondentID]],'All Data'!$A322:$CN894,91,FALSE),"unknown")</f>
        <v>Yes</v>
      </c>
      <c r="AQ321" s="159" t="str">
        <f>IFERROR(VLOOKUP(Table1[[#This Row],[RespondentID]],'All Data'!$A322:$CN894,92,FALSE),"unknown")</f>
        <v>Yes</v>
      </c>
    </row>
    <row r="322" spans="1:43" ht="16" x14ac:dyDescent="0.45">
      <c r="A322" s="6">
        <v>7045760604</v>
      </c>
      <c r="B322" s="6"/>
      <c r="C322" s="6"/>
      <c r="D322" s="6" t="s">
        <v>33</v>
      </c>
      <c r="E322" s="6"/>
      <c r="F322" s="6"/>
      <c r="G322" s="6"/>
      <c r="H322" s="6" t="s">
        <v>37</v>
      </c>
      <c r="I322" s="6"/>
      <c r="J322" s="6"/>
      <c r="K322" s="6"/>
      <c r="L322" s="9"/>
      <c r="M322" s="9">
        <f t="shared" ref="M322" si="1644">COUNTA(B322:L322)</f>
        <v>2</v>
      </c>
      <c r="N322" s="9">
        <f t="shared" ref="N322" si="1645">3/M322</f>
        <v>1.5</v>
      </c>
      <c r="O322" s="9"/>
      <c r="P322" s="9">
        <f t="shared" si="1321"/>
        <v>0</v>
      </c>
      <c r="Q322" s="9">
        <f t="shared" si="1322"/>
        <v>0</v>
      </c>
      <c r="R322" s="9">
        <f t="shared" si="1323"/>
        <v>1</v>
      </c>
      <c r="S322" s="9">
        <f t="shared" si="1324"/>
        <v>0</v>
      </c>
      <c r="T322" s="9">
        <f t="shared" si="1325"/>
        <v>0</v>
      </c>
      <c r="U322" s="9">
        <f t="shared" si="1326"/>
        <v>0</v>
      </c>
      <c r="V322" s="34">
        <f t="shared" si="1327"/>
        <v>1</v>
      </c>
      <c r="W322" s="9">
        <f t="shared" si="1328"/>
        <v>0</v>
      </c>
      <c r="X322" s="9">
        <f t="shared" si="1329"/>
        <v>0</v>
      </c>
      <c r="Y322" s="9">
        <f t="shared" si="1330"/>
        <v>0</v>
      </c>
      <c r="Z322" s="9"/>
      <c r="AA322" s="9"/>
      <c r="AB322" s="9">
        <f t="shared" ref="AB322" si="1646">SUM(P322:Z322)</f>
        <v>2</v>
      </c>
      <c r="AC322" s="9">
        <f t="shared" ref="AC322" si="1647">M322</f>
        <v>2</v>
      </c>
      <c r="AD322" s="9" t="str">
        <f t="shared" ref="AD322" si="1648">IF(AB322=AC322,"Correct",IF(AB322=3,"Correct","Wrong"))</f>
        <v>Correct</v>
      </c>
      <c r="AE322" s="9"/>
      <c r="AF322" s="159" t="str">
        <f>IFERROR(VLOOKUP(Table1[[#This Row],[RespondentID]],'All Data'!$A323:$CN895,81,FALSE),"unknown")</f>
        <v>Female</v>
      </c>
      <c r="AG322" s="159">
        <f>IFERROR(VLOOKUP(Table1[[#This Row],[RespondentID]],'All Data'!$A323:$CN895,82,FALSE),"unknown")</f>
        <v>72</v>
      </c>
      <c r="AH322" s="159" t="str">
        <f>IFERROR(VLOOKUP(Table1[[#This Row],[RespondentID]],'All Data'!$A323:$CN895,83,FALSE),"unknown")</f>
        <v>Suffolk</v>
      </c>
      <c r="AI322" s="159" t="str">
        <f>IFERROR(VLOOKUP(Table1[[#This Row],[RespondentID]],'All Data'!$A323:$CN895,84,FALSE),"unknown")</f>
        <v>Lindenhurst, 11757</v>
      </c>
      <c r="AJ322" s="159">
        <f>IFERROR(VLOOKUP(Table1[[#This Row],[RespondentID]],'All Data'!$A323:$CN895,85,FALSE),"unknown")</f>
        <v>0</v>
      </c>
      <c r="AK322" s="159" t="str">
        <f>IFERROR(VLOOKUP(Table1[[#This Row],[RespondentID]],'All Data'!$A323:$CN895,86,FALSE),"unknown")</f>
        <v>No</v>
      </c>
      <c r="AL322" s="159" t="str">
        <f>IFERROR(VLOOKUP(Table1[[#This Row],[RespondentID]],'All Data'!$A323:$CN895,87,FALSE),"unknown")</f>
        <v xml:space="preserve">English </v>
      </c>
      <c r="AM322" s="159" t="str">
        <f>IFERROR(VLOOKUP(Table1[[#This Row],[RespondentID]],'All Data'!$A323:$CN895,88,FALSE),"unknown")</f>
        <v>$20,000 to $34,999</v>
      </c>
      <c r="AN322" s="159" t="str">
        <f>IFERROR(VLOOKUP(Table1[[#This Row],[RespondentID]],'All Data'!$A323:$CN895,89,FALSE),"unknown")</f>
        <v>Some college</v>
      </c>
      <c r="AO322" s="159" t="str">
        <f>IFERROR(VLOOKUP(Table1[[#This Row],[RespondentID]],'All Data'!$A323:$CN895,90,FALSE),"unknown")</f>
        <v>Retired</v>
      </c>
      <c r="AP322" s="159" t="str">
        <f>IFERROR(VLOOKUP(Table1[[#This Row],[RespondentID]],'All Data'!$A323:$CN895,91,FALSE),"unknown")</f>
        <v>Yes</v>
      </c>
      <c r="AQ322" s="159">
        <f>IFERROR(VLOOKUP(Table1[[#This Row],[RespondentID]],'All Data'!$A323:$CN895,92,FALSE),"unknown")</f>
        <v>0</v>
      </c>
    </row>
    <row r="323" spans="1:43" ht="16" x14ac:dyDescent="0.45">
      <c r="A323" s="6">
        <v>7045760342</v>
      </c>
      <c r="B323" s="6" t="s">
        <v>31</v>
      </c>
      <c r="C323" s="6"/>
      <c r="D323" s="6" t="s">
        <v>33</v>
      </c>
      <c r="E323" s="6"/>
      <c r="F323" s="6"/>
      <c r="G323" s="6"/>
      <c r="H323" s="6"/>
      <c r="I323" s="6"/>
      <c r="J323" s="6" t="s">
        <v>39</v>
      </c>
      <c r="K323" s="6"/>
      <c r="L323" s="10"/>
      <c r="M323" s="10">
        <f t="shared" ref="M323" si="1649">COUNTA(B323:L323)</f>
        <v>3</v>
      </c>
      <c r="N323" s="10">
        <f t="shared" ref="N323" si="1650">3/M323</f>
        <v>1</v>
      </c>
      <c r="O323" s="10"/>
      <c r="P323" s="10">
        <f t="shared" ref="P323:P386" si="1651">IF($M323&lt;3,IF($B323=$B$1,1,0),IF($B323=$B$1,$N323,0))</f>
        <v>1</v>
      </c>
      <c r="Q323" s="10">
        <f t="shared" ref="Q323:Q386" si="1652">IF($M323&lt;3,IF($C323=$C$1,1,0),IF($C323=$C$1,$N323,0))</f>
        <v>0</v>
      </c>
      <c r="R323" s="10">
        <f t="shared" ref="R323:R386" si="1653">IF($M323&lt;3,IF($D323=$D$1,1,0),IF($D323=$D$1,$N323,0))</f>
        <v>1</v>
      </c>
      <c r="S323" s="10">
        <f t="shared" ref="S323:S386" si="1654">IF($M323&lt;3,IF($E323=$E$1,1,0),IF($E323=$E$1,$N323,0))</f>
        <v>0</v>
      </c>
      <c r="T323" s="10">
        <f t="shared" ref="T323:T386" si="1655">IF($M323&lt;3,IF($F323=$F$1,1,0),IF($F323=$F$1,$N323,0))</f>
        <v>0</v>
      </c>
      <c r="U323" s="10">
        <f t="shared" ref="U323:U386" si="1656">IF($M323&lt;3,IF($G323=$G$1,1,0),IF($G323=$G$1,$N323,0))</f>
        <v>0</v>
      </c>
      <c r="V323" s="34">
        <f t="shared" ref="V323:V386" si="1657">IF($M323&lt;3,IF($H323=$H$1,1,0),IF($H323=$H$1,$N323,0))</f>
        <v>0</v>
      </c>
      <c r="W323" s="10">
        <f t="shared" ref="W323:W386" si="1658">IF($M323&lt;3,IF($I323=$I$1,1,0),IF($I323=$I$1,$N323,0))</f>
        <v>0</v>
      </c>
      <c r="X323" s="10">
        <f t="shared" ref="X323:X386" si="1659">IF($M323&lt;3,IF($J323=$J$1,1,0),IF($J323=$J$1,$N323,0))</f>
        <v>1</v>
      </c>
      <c r="Y323" s="10">
        <f t="shared" ref="Y323:Y386" si="1660">IF($M323&lt;3,IF($K323=$K$1,1,0),IF($K323=$K$1,$N323,0))</f>
        <v>0</v>
      </c>
      <c r="Z323" s="10"/>
      <c r="AA323" s="10"/>
      <c r="AB323" s="10">
        <f t="shared" ref="AB323" si="1661">SUM(P323:Z323)</f>
        <v>3</v>
      </c>
      <c r="AC323" s="10">
        <f t="shared" ref="AC323" si="1662">M323</f>
        <v>3</v>
      </c>
      <c r="AD323" s="10" t="str">
        <f t="shared" ref="AD323" si="1663">IF(AB323=AC323,"Correct",IF(AB323=3,"Correct","Wrong"))</f>
        <v>Correct</v>
      </c>
      <c r="AE323" s="10"/>
      <c r="AF323" s="159" t="str">
        <f>IFERROR(VLOOKUP(Table1[[#This Row],[RespondentID]],'All Data'!$A324:$CN896,81,FALSE),"unknown")</f>
        <v>Female</v>
      </c>
      <c r="AG323" s="159">
        <f>IFERROR(VLOOKUP(Table1[[#This Row],[RespondentID]],'All Data'!$A324:$CN896,82,FALSE),"unknown")</f>
        <v>60</v>
      </c>
      <c r="AH323" s="159" t="str">
        <f>IFERROR(VLOOKUP(Table1[[#This Row],[RespondentID]],'All Data'!$A324:$CN896,83,FALSE),"unknown")</f>
        <v>Suffolk</v>
      </c>
      <c r="AI323" s="159" t="str">
        <f>IFERROR(VLOOKUP(Table1[[#This Row],[RespondentID]],'All Data'!$A324:$CN896,84,FALSE),"unknown")</f>
        <v>North Babylon, 11703</v>
      </c>
      <c r="AJ323" s="159" t="str">
        <f>IFERROR(VLOOKUP(Table1[[#This Row],[RespondentID]],'All Data'!$A324:$CN896,85,FALSE),"unknown")</f>
        <v>Black/African American</v>
      </c>
      <c r="AK323" s="159">
        <f>IFERROR(VLOOKUP(Table1[[#This Row],[RespondentID]],'All Data'!$A324:$CN896,86,FALSE),"unknown")</f>
        <v>0</v>
      </c>
      <c r="AL323" s="159" t="str">
        <f>IFERROR(VLOOKUP(Table1[[#This Row],[RespondentID]],'All Data'!$A324:$CN896,87,FALSE),"unknown")</f>
        <v xml:space="preserve">English </v>
      </c>
      <c r="AM323" s="159" t="str">
        <f>IFERROR(VLOOKUP(Table1[[#This Row],[RespondentID]],'All Data'!$A324:$CN896,88,FALSE),"unknown")</f>
        <v>$35,000 to $49,999</v>
      </c>
      <c r="AN323" s="159" t="str">
        <f>IFERROR(VLOOKUP(Table1[[#This Row],[RespondentID]],'All Data'!$A324:$CN896,89,FALSE),"unknown")</f>
        <v>Some college</v>
      </c>
      <c r="AO323" s="159" t="str">
        <f>IFERROR(VLOOKUP(Table1[[#This Row],[RespondentID]],'All Data'!$A324:$CN896,90,FALSE),"unknown")</f>
        <v>Retired</v>
      </c>
      <c r="AP323" s="159" t="str">
        <f>IFERROR(VLOOKUP(Table1[[#This Row],[RespondentID]],'All Data'!$A324:$CN896,91,FALSE),"unknown")</f>
        <v>Yes</v>
      </c>
      <c r="AQ323" s="159" t="str">
        <f>IFERROR(VLOOKUP(Table1[[#This Row],[RespondentID]],'All Data'!$A324:$CN896,92,FALSE),"unknown")</f>
        <v>Yes</v>
      </c>
    </row>
    <row r="324" spans="1:43" ht="16" x14ac:dyDescent="0.45">
      <c r="A324" s="6">
        <v>7045760037</v>
      </c>
      <c r="B324" s="6"/>
      <c r="C324" s="6"/>
      <c r="D324" s="6"/>
      <c r="E324" s="6" t="s">
        <v>34</v>
      </c>
      <c r="F324" s="6" t="s">
        <v>35</v>
      </c>
      <c r="G324" s="6"/>
      <c r="H324" s="6"/>
      <c r="I324" s="6"/>
      <c r="J324" s="6" t="s">
        <v>39</v>
      </c>
      <c r="K324" s="6" t="s">
        <v>40</v>
      </c>
      <c r="L324" s="9"/>
      <c r="M324" s="9">
        <f t="shared" ref="M324" si="1664">COUNTA(B324:L324)</f>
        <v>4</v>
      </c>
      <c r="N324" s="9">
        <f t="shared" ref="N324" si="1665">3/M324</f>
        <v>0.75</v>
      </c>
      <c r="O324" s="9"/>
      <c r="P324" s="9">
        <f t="shared" si="1651"/>
        <v>0</v>
      </c>
      <c r="Q324" s="9">
        <f t="shared" si="1652"/>
        <v>0</v>
      </c>
      <c r="R324" s="9">
        <f t="shared" si="1653"/>
        <v>0</v>
      </c>
      <c r="S324" s="9">
        <f t="shared" si="1654"/>
        <v>0.75</v>
      </c>
      <c r="T324" s="9">
        <f t="shared" si="1655"/>
        <v>0.75</v>
      </c>
      <c r="U324" s="9">
        <f t="shared" si="1656"/>
        <v>0</v>
      </c>
      <c r="V324" s="34">
        <f t="shared" si="1657"/>
        <v>0</v>
      </c>
      <c r="W324" s="9">
        <f t="shared" si="1658"/>
        <v>0</v>
      </c>
      <c r="X324" s="9">
        <f t="shared" si="1659"/>
        <v>0.75</v>
      </c>
      <c r="Y324" s="9">
        <f t="shared" si="1660"/>
        <v>0.75</v>
      </c>
      <c r="Z324" s="9"/>
      <c r="AA324" s="9"/>
      <c r="AB324" s="9">
        <f t="shared" ref="AB324" si="1666">SUM(P324:Z324)</f>
        <v>3</v>
      </c>
      <c r="AC324" s="9">
        <f t="shared" ref="AC324" si="1667">M324</f>
        <v>4</v>
      </c>
      <c r="AD324" s="9" t="str">
        <f t="shared" ref="AD324" si="1668">IF(AB324=AC324,"Correct",IF(AB324=3,"Correct","Wrong"))</f>
        <v>Correct</v>
      </c>
      <c r="AE324" s="9"/>
      <c r="AF324" s="159" t="str">
        <f>IFERROR(VLOOKUP(Table1[[#This Row],[RespondentID]],'All Data'!$A325:$CN897,81,FALSE),"unknown")</f>
        <v>Female</v>
      </c>
      <c r="AG324" s="159">
        <f>IFERROR(VLOOKUP(Table1[[#This Row],[RespondentID]],'All Data'!$A325:$CN897,82,FALSE),"unknown")</f>
        <v>40</v>
      </c>
      <c r="AH324" s="159" t="str">
        <f>IFERROR(VLOOKUP(Table1[[#This Row],[RespondentID]],'All Data'!$A325:$CN897,83,FALSE),"unknown")</f>
        <v>Suffolk</v>
      </c>
      <c r="AI324" s="159" t="str">
        <f>IFERROR(VLOOKUP(Table1[[#This Row],[RespondentID]],'All Data'!$A325:$CN897,84,FALSE),"unknown")</f>
        <v>Lindenhurst, 11757</v>
      </c>
      <c r="AJ324" s="159" t="str">
        <f>IFERROR(VLOOKUP(Table1[[#This Row],[RespondentID]],'All Data'!$A325:$CN897,85,FALSE),"unknown")</f>
        <v>White/Caucasian</v>
      </c>
      <c r="AK324" s="159" t="str">
        <f>IFERROR(VLOOKUP(Table1[[#This Row],[RespondentID]],'All Data'!$A325:$CN897,86,FALSE),"unknown")</f>
        <v>Yes</v>
      </c>
      <c r="AL324" s="159" t="str">
        <f>IFERROR(VLOOKUP(Table1[[#This Row],[RespondentID]],'All Data'!$A325:$CN897,87,FALSE),"unknown")</f>
        <v xml:space="preserve">English Spanish </v>
      </c>
      <c r="AM324" s="159" t="str">
        <f>IFERROR(VLOOKUP(Table1[[#This Row],[RespondentID]],'All Data'!$A325:$CN897,88,FALSE),"unknown")</f>
        <v>$35,000 to $49,999</v>
      </c>
      <c r="AN324" s="159" t="str">
        <f>IFERROR(VLOOKUP(Table1[[#This Row],[RespondentID]],'All Data'!$A325:$CN897,89,FALSE),"unknown")</f>
        <v>Technical school</v>
      </c>
      <c r="AO324" s="159" t="str">
        <f>IFERROR(VLOOKUP(Table1[[#This Row],[RespondentID]],'All Data'!$A325:$CN897,90,FALSE),"unknown")</f>
        <v>Employed for wages</v>
      </c>
      <c r="AP324" s="159" t="str">
        <f>IFERROR(VLOOKUP(Table1[[#This Row],[RespondentID]],'All Data'!$A325:$CN897,91,FALSE),"unknown")</f>
        <v>Yes</v>
      </c>
      <c r="AQ324" s="159" t="str">
        <f>IFERROR(VLOOKUP(Table1[[#This Row],[RespondentID]],'All Data'!$A325:$CN897,92,FALSE),"unknown")</f>
        <v>Yes</v>
      </c>
    </row>
    <row r="325" spans="1:43" ht="16" x14ac:dyDescent="0.45">
      <c r="A325" s="6">
        <v>7045759762</v>
      </c>
      <c r="B325" s="6"/>
      <c r="C325" s="6"/>
      <c r="D325" s="6"/>
      <c r="E325" s="6"/>
      <c r="F325" s="6" t="s">
        <v>35</v>
      </c>
      <c r="G325" s="6"/>
      <c r="H325" s="6"/>
      <c r="I325" s="6" t="s">
        <v>38</v>
      </c>
      <c r="J325" s="6" t="s">
        <v>39</v>
      </c>
      <c r="K325" s="6" t="s">
        <v>40</v>
      </c>
      <c r="L325" s="10"/>
      <c r="M325" s="10">
        <f t="shared" ref="M325" si="1669">COUNTA(B325:L325)</f>
        <v>4</v>
      </c>
      <c r="N325" s="10">
        <f t="shared" ref="N325" si="1670">3/M325</f>
        <v>0.75</v>
      </c>
      <c r="O325" s="10"/>
      <c r="P325" s="10">
        <f t="shared" si="1651"/>
        <v>0</v>
      </c>
      <c r="Q325" s="10">
        <f t="shared" si="1652"/>
        <v>0</v>
      </c>
      <c r="R325" s="10">
        <f t="shared" si="1653"/>
        <v>0</v>
      </c>
      <c r="S325" s="10">
        <f t="shared" si="1654"/>
        <v>0</v>
      </c>
      <c r="T325" s="10">
        <f t="shared" si="1655"/>
        <v>0.75</v>
      </c>
      <c r="U325" s="10">
        <f t="shared" si="1656"/>
        <v>0</v>
      </c>
      <c r="V325" s="34">
        <f t="shared" si="1657"/>
        <v>0</v>
      </c>
      <c r="W325" s="10">
        <f t="shared" si="1658"/>
        <v>0.75</v>
      </c>
      <c r="X325" s="10">
        <f t="shared" si="1659"/>
        <v>0.75</v>
      </c>
      <c r="Y325" s="10">
        <f t="shared" si="1660"/>
        <v>0.75</v>
      </c>
      <c r="Z325" s="10"/>
      <c r="AA325" s="10"/>
      <c r="AB325" s="10">
        <f t="shared" ref="AB325" si="1671">SUM(P325:Z325)</f>
        <v>3</v>
      </c>
      <c r="AC325" s="10">
        <f t="shared" ref="AC325" si="1672">M325</f>
        <v>4</v>
      </c>
      <c r="AD325" s="10" t="str">
        <f t="shared" ref="AD325" si="1673">IF(AB325=AC325,"Correct",IF(AB325=3,"Correct","Wrong"))</f>
        <v>Correct</v>
      </c>
      <c r="AE325" s="10"/>
      <c r="AF325" s="159" t="str">
        <f>IFERROR(VLOOKUP(Table1[[#This Row],[RespondentID]],'All Data'!$A326:$CN898,81,FALSE),"unknown")</f>
        <v>Female</v>
      </c>
      <c r="AG325" s="159">
        <f>IFERROR(VLOOKUP(Table1[[#This Row],[RespondentID]],'All Data'!$A326:$CN898,82,FALSE),"unknown")</f>
        <v>13</v>
      </c>
      <c r="AH325" s="159" t="str">
        <f>IFERROR(VLOOKUP(Table1[[#This Row],[RespondentID]],'All Data'!$A326:$CN898,83,FALSE),"unknown")</f>
        <v>Suffolk</v>
      </c>
      <c r="AI325" s="159" t="str">
        <f>IFERROR(VLOOKUP(Table1[[#This Row],[RespondentID]],'All Data'!$A326:$CN898,84,FALSE),"unknown")</f>
        <v>Lindenhurst, 11757</v>
      </c>
      <c r="AJ325" s="159" t="str">
        <f>IFERROR(VLOOKUP(Table1[[#This Row],[RespondentID]],'All Data'!$A326:$CN898,85,FALSE),"unknown")</f>
        <v>White/Caucasian</v>
      </c>
      <c r="AK325" s="159" t="str">
        <f>IFERROR(VLOOKUP(Table1[[#This Row],[RespondentID]],'All Data'!$A326:$CN898,86,FALSE),"unknown")</f>
        <v>Yes</v>
      </c>
      <c r="AL325" s="159" t="str">
        <f>IFERROR(VLOOKUP(Table1[[#This Row],[RespondentID]],'All Data'!$A326:$CN898,87,FALSE),"unknown")</f>
        <v xml:space="preserve">English Spanish </v>
      </c>
      <c r="AM325" s="159">
        <f>IFERROR(VLOOKUP(Table1[[#This Row],[RespondentID]],'All Data'!$A326:$CN898,88,FALSE),"unknown")</f>
        <v>0</v>
      </c>
      <c r="AN325" s="159" t="str">
        <f>IFERROR(VLOOKUP(Table1[[#This Row],[RespondentID]],'All Data'!$A326:$CN898,89,FALSE),"unknown")</f>
        <v>K-8 grade</v>
      </c>
      <c r="AO325" s="159" t="str">
        <f>IFERROR(VLOOKUP(Table1[[#This Row],[RespondentID]],'All Data'!$A326:$CN898,90,FALSE),"unknown")</f>
        <v>Student</v>
      </c>
      <c r="AP325" s="159" t="str">
        <f>IFERROR(VLOOKUP(Table1[[#This Row],[RespondentID]],'All Data'!$A326:$CN898,91,FALSE),"unknown")</f>
        <v>Yes</v>
      </c>
      <c r="AQ325" s="159" t="str">
        <f>IFERROR(VLOOKUP(Table1[[#This Row],[RespondentID]],'All Data'!$A326:$CN898,92,FALSE),"unknown")</f>
        <v>Yes</v>
      </c>
    </row>
    <row r="326" spans="1:43" ht="16" x14ac:dyDescent="0.45">
      <c r="A326" s="6">
        <v>7045759383</v>
      </c>
      <c r="B326" s="6"/>
      <c r="C326" s="6"/>
      <c r="D326" s="6" t="s">
        <v>33</v>
      </c>
      <c r="E326" s="6"/>
      <c r="F326" s="6"/>
      <c r="G326" s="6"/>
      <c r="H326" s="6"/>
      <c r="I326" s="6"/>
      <c r="J326" s="6"/>
      <c r="K326" s="6" t="s">
        <v>40</v>
      </c>
      <c r="L326" s="9"/>
      <c r="M326" s="9">
        <f t="shared" ref="M326" si="1674">COUNTA(B326:L326)</f>
        <v>2</v>
      </c>
      <c r="N326" s="9">
        <f t="shared" ref="N326" si="1675">3/M326</f>
        <v>1.5</v>
      </c>
      <c r="O326" s="9"/>
      <c r="P326" s="9">
        <f t="shared" si="1651"/>
        <v>0</v>
      </c>
      <c r="Q326" s="9">
        <f t="shared" si="1652"/>
        <v>0</v>
      </c>
      <c r="R326" s="9">
        <f t="shared" si="1653"/>
        <v>1</v>
      </c>
      <c r="S326" s="9">
        <f t="shared" si="1654"/>
        <v>0</v>
      </c>
      <c r="T326" s="9">
        <f t="shared" si="1655"/>
        <v>0</v>
      </c>
      <c r="U326" s="9">
        <f t="shared" si="1656"/>
        <v>0</v>
      </c>
      <c r="V326" s="34">
        <f t="shared" si="1657"/>
        <v>0</v>
      </c>
      <c r="W326" s="9">
        <f t="shared" si="1658"/>
        <v>0</v>
      </c>
      <c r="X326" s="9">
        <f t="shared" si="1659"/>
        <v>0</v>
      </c>
      <c r="Y326" s="9">
        <f t="shared" si="1660"/>
        <v>1</v>
      </c>
      <c r="Z326" s="9"/>
      <c r="AA326" s="9"/>
      <c r="AB326" s="9">
        <f t="shared" ref="AB326" si="1676">SUM(P326:Z326)</f>
        <v>2</v>
      </c>
      <c r="AC326" s="9">
        <f t="shared" ref="AC326" si="1677">M326</f>
        <v>2</v>
      </c>
      <c r="AD326" s="9" t="str">
        <f t="shared" ref="AD326" si="1678">IF(AB326=AC326,"Correct",IF(AB326=3,"Correct","Wrong"))</f>
        <v>Correct</v>
      </c>
      <c r="AE326" s="9"/>
      <c r="AF326" s="159" t="str">
        <f>IFERROR(VLOOKUP(Table1[[#This Row],[RespondentID]],'All Data'!$A327:$CN899,81,FALSE),"unknown")</f>
        <v>Female</v>
      </c>
      <c r="AG326" s="159">
        <f>IFERROR(VLOOKUP(Table1[[#This Row],[RespondentID]],'All Data'!$A327:$CN899,82,FALSE),"unknown")</f>
        <v>60</v>
      </c>
      <c r="AH326" s="159" t="str">
        <f>IFERROR(VLOOKUP(Table1[[#This Row],[RespondentID]],'All Data'!$A327:$CN899,83,FALSE),"unknown")</f>
        <v>Suffolk</v>
      </c>
      <c r="AI326" s="159" t="str">
        <f>IFERROR(VLOOKUP(Table1[[#This Row],[RespondentID]],'All Data'!$A327:$CN899,84,FALSE),"unknown")</f>
        <v>Lindenhurst, 11757</v>
      </c>
      <c r="AJ326" s="159" t="str">
        <f>IFERROR(VLOOKUP(Table1[[#This Row],[RespondentID]],'All Data'!$A327:$CN899,85,FALSE),"unknown")</f>
        <v>Other (please specify)</v>
      </c>
      <c r="AK326" s="159" t="str">
        <f>IFERROR(VLOOKUP(Table1[[#This Row],[RespondentID]],'All Data'!$A327:$CN899,86,FALSE),"unknown")</f>
        <v>Yes</v>
      </c>
      <c r="AL326" s="159" t="str">
        <f>IFERROR(VLOOKUP(Table1[[#This Row],[RespondentID]],'All Data'!$A327:$CN899,87,FALSE),"unknown")</f>
        <v xml:space="preserve">English Spanish </v>
      </c>
      <c r="AM326" s="159" t="str">
        <f>IFERROR(VLOOKUP(Table1[[#This Row],[RespondentID]],'All Data'!$A327:$CN899,88,FALSE),"unknown")</f>
        <v>$75,000 to $125,000</v>
      </c>
      <c r="AN326" s="159" t="str">
        <f>IFERROR(VLOOKUP(Table1[[#This Row],[RespondentID]],'All Data'!$A327:$CN899,89,FALSE),"unknown")</f>
        <v>Other (please specify)</v>
      </c>
      <c r="AO326" s="159" t="str">
        <f>IFERROR(VLOOKUP(Table1[[#This Row],[RespondentID]],'All Data'!$A327:$CN899,90,FALSE),"unknown")</f>
        <v>Employed for wages</v>
      </c>
      <c r="AP326" s="159" t="str">
        <f>IFERROR(VLOOKUP(Table1[[#This Row],[RespondentID]],'All Data'!$A327:$CN899,91,FALSE),"unknown")</f>
        <v>Yes</v>
      </c>
      <c r="AQ326" s="159" t="str">
        <f>IFERROR(VLOOKUP(Table1[[#This Row],[RespondentID]],'All Data'!$A327:$CN899,92,FALSE),"unknown")</f>
        <v>Yes</v>
      </c>
    </row>
    <row r="327" spans="1:43" ht="16" x14ac:dyDescent="0.45">
      <c r="A327" s="6">
        <v>7045759020</v>
      </c>
      <c r="B327" s="6"/>
      <c r="C327" s="6"/>
      <c r="D327" s="6"/>
      <c r="E327" s="6"/>
      <c r="F327" s="6"/>
      <c r="G327" s="6" t="s">
        <v>36</v>
      </c>
      <c r="H327" s="6"/>
      <c r="I327" s="6"/>
      <c r="J327" s="6"/>
      <c r="K327" s="6"/>
      <c r="L327" s="10"/>
      <c r="M327" s="10">
        <f t="shared" ref="M327" si="1679">COUNTA(B327:L327)</f>
        <v>1</v>
      </c>
      <c r="N327" s="10">
        <f t="shared" ref="N327" si="1680">3/M327</f>
        <v>3</v>
      </c>
      <c r="O327" s="10"/>
      <c r="P327" s="10">
        <f t="shared" si="1651"/>
        <v>0</v>
      </c>
      <c r="Q327" s="10">
        <f t="shared" si="1652"/>
        <v>0</v>
      </c>
      <c r="R327" s="10">
        <f t="shared" si="1653"/>
        <v>0</v>
      </c>
      <c r="S327" s="10">
        <f t="shared" si="1654"/>
        <v>0</v>
      </c>
      <c r="T327" s="10">
        <f t="shared" si="1655"/>
        <v>0</v>
      </c>
      <c r="U327" s="10">
        <f t="shared" si="1656"/>
        <v>1</v>
      </c>
      <c r="V327" s="34">
        <f t="shared" si="1657"/>
        <v>0</v>
      </c>
      <c r="W327" s="10">
        <f t="shared" si="1658"/>
        <v>0</v>
      </c>
      <c r="X327" s="10">
        <f t="shared" si="1659"/>
        <v>0</v>
      </c>
      <c r="Y327" s="10">
        <f t="shared" si="1660"/>
        <v>0</v>
      </c>
      <c r="Z327" s="10"/>
      <c r="AA327" s="10"/>
      <c r="AB327" s="10">
        <f t="shared" ref="AB327" si="1681">SUM(P327:Z327)</f>
        <v>1</v>
      </c>
      <c r="AC327" s="10">
        <f t="shared" ref="AC327" si="1682">M327</f>
        <v>1</v>
      </c>
      <c r="AD327" s="10" t="str">
        <f t="shared" ref="AD327" si="1683">IF(AB327=AC327,"Correct",IF(AB327=3,"Correct","Wrong"))</f>
        <v>Correct</v>
      </c>
      <c r="AE327" s="10"/>
      <c r="AF327" s="159" t="str">
        <f>IFERROR(VLOOKUP(Table1[[#This Row],[RespondentID]],'All Data'!$A328:$CN900,81,FALSE),"unknown")</f>
        <v>Male</v>
      </c>
      <c r="AG327" s="159">
        <f>IFERROR(VLOOKUP(Table1[[#This Row],[RespondentID]],'All Data'!$A328:$CN900,82,FALSE),"unknown")</f>
        <v>47</v>
      </c>
      <c r="AH327" s="159" t="str">
        <f>IFERROR(VLOOKUP(Table1[[#This Row],[RespondentID]],'All Data'!$A328:$CN900,83,FALSE),"unknown")</f>
        <v>Suffolk</v>
      </c>
      <c r="AI327" s="159" t="str">
        <f>IFERROR(VLOOKUP(Table1[[#This Row],[RespondentID]],'All Data'!$A328:$CN900,84,FALSE),"unknown")</f>
        <v>Lindenhurst, 11757</v>
      </c>
      <c r="AJ327" s="159" t="str">
        <f>IFERROR(VLOOKUP(Table1[[#This Row],[RespondentID]],'All Data'!$A328:$CN900,85,FALSE),"unknown")</f>
        <v>Black/African American</v>
      </c>
      <c r="AK327" s="159" t="str">
        <f>IFERROR(VLOOKUP(Table1[[#This Row],[RespondentID]],'All Data'!$A328:$CN900,86,FALSE),"unknown")</f>
        <v>No</v>
      </c>
      <c r="AL327" s="159" t="str">
        <f>IFERROR(VLOOKUP(Table1[[#This Row],[RespondentID]],'All Data'!$A328:$CN900,87,FALSE),"unknown")</f>
        <v xml:space="preserve">English </v>
      </c>
      <c r="AM327" s="159" t="str">
        <f>IFERROR(VLOOKUP(Table1[[#This Row],[RespondentID]],'All Data'!$A328:$CN900,88,FALSE),"unknown")</f>
        <v>$75,000 to $125,000</v>
      </c>
      <c r="AN327" s="159" t="str">
        <f>IFERROR(VLOOKUP(Table1[[#This Row],[RespondentID]],'All Data'!$A328:$CN900,89,FALSE),"unknown")</f>
        <v>Some high school</v>
      </c>
      <c r="AO327" s="159" t="str">
        <f>IFERROR(VLOOKUP(Table1[[#This Row],[RespondentID]],'All Data'!$A328:$CN900,90,FALSE),"unknown")</f>
        <v>Employed for wages</v>
      </c>
      <c r="AP327" s="159" t="str">
        <f>IFERROR(VLOOKUP(Table1[[#This Row],[RespondentID]],'All Data'!$A328:$CN900,91,FALSE),"unknown")</f>
        <v>Yes</v>
      </c>
      <c r="AQ327" s="159" t="str">
        <f>IFERROR(VLOOKUP(Table1[[#This Row],[RespondentID]],'All Data'!$A328:$CN900,92,FALSE),"unknown")</f>
        <v>Yes</v>
      </c>
    </row>
    <row r="328" spans="1:43" ht="16" x14ac:dyDescent="0.45">
      <c r="A328" s="6">
        <v>7045758702</v>
      </c>
      <c r="B328" s="6"/>
      <c r="C328" s="6" t="s">
        <v>32</v>
      </c>
      <c r="D328" s="6" t="s">
        <v>33</v>
      </c>
      <c r="E328" s="6"/>
      <c r="F328" s="6"/>
      <c r="G328" s="6"/>
      <c r="H328" s="6" t="s">
        <v>37</v>
      </c>
      <c r="I328" s="6"/>
      <c r="J328" s="6"/>
      <c r="K328" s="6"/>
      <c r="L328" s="9"/>
      <c r="M328" s="9">
        <f t="shared" ref="M328" si="1684">COUNTA(B328:L328)</f>
        <v>3</v>
      </c>
      <c r="N328" s="9">
        <f t="shared" ref="N328" si="1685">3/M328</f>
        <v>1</v>
      </c>
      <c r="O328" s="9"/>
      <c r="P328" s="9">
        <f t="shared" si="1651"/>
        <v>0</v>
      </c>
      <c r="Q328" s="9">
        <f t="shared" si="1652"/>
        <v>1</v>
      </c>
      <c r="R328" s="9">
        <f t="shared" si="1653"/>
        <v>1</v>
      </c>
      <c r="S328" s="9">
        <f t="shared" si="1654"/>
        <v>0</v>
      </c>
      <c r="T328" s="9">
        <f t="shared" si="1655"/>
        <v>0</v>
      </c>
      <c r="U328" s="9">
        <f t="shared" si="1656"/>
        <v>0</v>
      </c>
      <c r="V328" s="34">
        <f t="shared" si="1657"/>
        <v>1</v>
      </c>
      <c r="W328" s="9">
        <f t="shared" si="1658"/>
        <v>0</v>
      </c>
      <c r="X328" s="9">
        <f t="shared" si="1659"/>
        <v>0</v>
      </c>
      <c r="Y328" s="9">
        <f t="shared" si="1660"/>
        <v>0</v>
      </c>
      <c r="Z328" s="9"/>
      <c r="AA328" s="9"/>
      <c r="AB328" s="9">
        <f t="shared" ref="AB328" si="1686">SUM(P328:Z328)</f>
        <v>3</v>
      </c>
      <c r="AC328" s="9">
        <f t="shared" ref="AC328" si="1687">M328</f>
        <v>3</v>
      </c>
      <c r="AD328" s="9" t="str">
        <f t="shared" ref="AD328" si="1688">IF(AB328=AC328,"Correct",IF(AB328=3,"Correct","Wrong"))</f>
        <v>Correct</v>
      </c>
      <c r="AE328" s="9"/>
      <c r="AF328" s="159" t="str">
        <f>IFERROR(VLOOKUP(Table1[[#This Row],[RespondentID]],'All Data'!$A329:$CN901,81,FALSE),"unknown")</f>
        <v>Female</v>
      </c>
      <c r="AG328" s="159">
        <f>IFERROR(VLOOKUP(Table1[[#This Row],[RespondentID]],'All Data'!$A329:$CN901,82,FALSE),"unknown")</f>
        <v>98</v>
      </c>
      <c r="AH328" s="159" t="str">
        <f>IFERROR(VLOOKUP(Table1[[#This Row],[RespondentID]],'All Data'!$A329:$CN901,83,FALSE),"unknown")</f>
        <v>Suffolk</v>
      </c>
      <c r="AI328" s="159" t="str">
        <f>IFERROR(VLOOKUP(Table1[[#This Row],[RespondentID]],'All Data'!$A329:$CN901,84,FALSE),"unknown")</f>
        <v>Commack, 11725</v>
      </c>
      <c r="AJ328" s="159" t="str">
        <f>IFERROR(VLOOKUP(Table1[[#This Row],[RespondentID]],'All Data'!$A329:$CN901,85,FALSE),"unknown")</f>
        <v>White/Caucasian</v>
      </c>
      <c r="AK328" s="159" t="str">
        <f>IFERROR(VLOOKUP(Table1[[#This Row],[RespondentID]],'All Data'!$A329:$CN901,86,FALSE),"unknown")</f>
        <v>No</v>
      </c>
      <c r="AL328" s="159" t="str">
        <f>IFERROR(VLOOKUP(Table1[[#This Row],[RespondentID]],'All Data'!$A329:$CN901,87,FALSE),"unknown")</f>
        <v xml:space="preserve">English </v>
      </c>
      <c r="AM328" s="159" t="str">
        <f>IFERROR(VLOOKUP(Table1[[#This Row],[RespondentID]],'All Data'!$A329:$CN901,88,FALSE),"unknown")</f>
        <v>$75,000 to $125,000</v>
      </c>
      <c r="AN328" s="159" t="str">
        <f>IFERROR(VLOOKUP(Table1[[#This Row],[RespondentID]],'All Data'!$A329:$CN901,89,FALSE),"unknown")</f>
        <v>Other (please specify)</v>
      </c>
      <c r="AO328" s="159" t="str">
        <f>IFERROR(VLOOKUP(Table1[[#This Row],[RespondentID]],'All Data'!$A329:$CN901,90,FALSE),"unknown")</f>
        <v>Retired</v>
      </c>
      <c r="AP328" s="159" t="str">
        <f>IFERROR(VLOOKUP(Table1[[#This Row],[RespondentID]],'All Data'!$A329:$CN901,91,FALSE),"unknown")</f>
        <v>Yes</v>
      </c>
      <c r="AQ328" s="159" t="str">
        <f>IFERROR(VLOOKUP(Table1[[#This Row],[RespondentID]],'All Data'!$A329:$CN901,92,FALSE),"unknown")</f>
        <v>No</v>
      </c>
    </row>
    <row r="329" spans="1:43" ht="16" x14ac:dyDescent="0.45">
      <c r="A329" s="6">
        <v>7045758460</v>
      </c>
      <c r="B329" s="6"/>
      <c r="C329" s="6"/>
      <c r="D329" s="6"/>
      <c r="E329" s="6"/>
      <c r="F329" s="6"/>
      <c r="G329" s="6"/>
      <c r="H329" s="6"/>
      <c r="I329" s="6"/>
      <c r="J329" s="6"/>
      <c r="K329" s="6" t="s">
        <v>40</v>
      </c>
      <c r="L329" s="10"/>
      <c r="M329" s="10">
        <f t="shared" ref="M329" si="1689">COUNTA(B329:L329)</f>
        <v>1</v>
      </c>
      <c r="N329" s="10">
        <f t="shared" ref="N329" si="1690">3/M329</f>
        <v>3</v>
      </c>
      <c r="O329" s="10"/>
      <c r="P329" s="10">
        <f t="shared" si="1651"/>
        <v>0</v>
      </c>
      <c r="Q329" s="10">
        <f t="shared" si="1652"/>
        <v>0</v>
      </c>
      <c r="R329" s="10">
        <f t="shared" si="1653"/>
        <v>0</v>
      </c>
      <c r="S329" s="10">
        <f t="shared" si="1654"/>
        <v>0</v>
      </c>
      <c r="T329" s="10">
        <f t="shared" si="1655"/>
        <v>0</v>
      </c>
      <c r="U329" s="10">
        <f t="shared" si="1656"/>
        <v>0</v>
      </c>
      <c r="V329" s="34">
        <f t="shared" si="1657"/>
        <v>0</v>
      </c>
      <c r="W329" s="10">
        <f t="shared" si="1658"/>
        <v>0</v>
      </c>
      <c r="X329" s="10">
        <f t="shared" si="1659"/>
        <v>0</v>
      </c>
      <c r="Y329" s="10">
        <f t="shared" si="1660"/>
        <v>1</v>
      </c>
      <c r="Z329" s="10"/>
      <c r="AA329" s="10"/>
      <c r="AB329" s="10">
        <f t="shared" ref="AB329" si="1691">SUM(P329:Z329)</f>
        <v>1</v>
      </c>
      <c r="AC329" s="10">
        <f t="shared" ref="AC329" si="1692">M329</f>
        <v>1</v>
      </c>
      <c r="AD329" s="10" t="str">
        <f t="shared" ref="AD329" si="1693">IF(AB329=AC329,"Correct",IF(AB329=3,"Correct","Wrong"))</f>
        <v>Correct</v>
      </c>
      <c r="AE329" s="10"/>
      <c r="AF329" s="159" t="str">
        <f>IFERROR(VLOOKUP(Table1[[#This Row],[RespondentID]],'All Data'!$A330:$CN902,81,FALSE),"unknown")</f>
        <v>Female</v>
      </c>
      <c r="AG329" s="159">
        <f>IFERROR(VLOOKUP(Table1[[#This Row],[RespondentID]],'All Data'!$A330:$CN902,82,FALSE),"unknown")</f>
        <v>77</v>
      </c>
      <c r="AH329" s="159" t="str">
        <f>IFERROR(VLOOKUP(Table1[[#This Row],[RespondentID]],'All Data'!$A330:$CN902,83,FALSE),"unknown")</f>
        <v>Suffolk</v>
      </c>
      <c r="AI329" s="159" t="str">
        <f>IFERROR(VLOOKUP(Table1[[#This Row],[RespondentID]],'All Data'!$A330:$CN902,84,FALSE),"unknown")</f>
        <v>Amityville, 11701</v>
      </c>
      <c r="AJ329" s="159" t="str">
        <f>IFERROR(VLOOKUP(Table1[[#This Row],[RespondentID]],'All Data'!$A330:$CN902,85,FALSE),"unknown")</f>
        <v>Black/African American</v>
      </c>
      <c r="AK329" s="159" t="str">
        <f>IFERROR(VLOOKUP(Table1[[#This Row],[RespondentID]],'All Data'!$A330:$CN902,86,FALSE),"unknown")</f>
        <v>No</v>
      </c>
      <c r="AL329" s="159" t="str">
        <f>IFERROR(VLOOKUP(Table1[[#This Row],[RespondentID]],'All Data'!$A330:$CN902,87,FALSE),"unknown")</f>
        <v xml:space="preserve">English </v>
      </c>
      <c r="AM329" s="159" t="str">
        <f>IFERROR(VLOOKUP(Table1[[#This Row],[RespondentID]],'All Data'!$A330:$CN902,88,FALSE),"unknown")</f>
        <v>$50,000 to $74,999</v>
      </c>
      <c r="AN329" s="159" t="str">
        <f>IFERROR(VLOOKUP(Table1[[#This Row],[RespondentID]],'All Data'!$A330:$CN902,89,FALSE),"unknown")</f>
        <v>Graduate school</v>
      </c>
      <c r="AO329" s="159" t="str">
        <f>IFERROR(VLOOKUP(Table1[[#This Row],[RespondentID]],'All Data'!$A330:$CN902,90,FALSE),"unknown")</f>
        <v>Retired</v>
      </c>
      <c r="AP329" s="159" t="str">
        <f>IFERROR(VLOOKUP(Table1[[#This Row],[RespondentID]],'All Data'!$A330:$CN902,91,FALSE),"unknown")</f>
        <v>Yes</v>
      </c>
      <c r="AQ329" s="159" t="str">
        <f>IFERROR(VLOOKUP(Table1[[#This Row],[RespondentID]],'All Data'!$A330:$CN902,92,FALSE),"unknown")</f>
        <v>Yes</v>
      </c>
    </row>
    <row r="330" spans="1:43" ht="16" x14ac:dyDescent="0.45">
      <c r="A330" s="6">
        <v>7045758181</v>
      </c>
      <c r="B330" s="6"/>
      <c r="C330" s="6"/>
      <c r="D330" s="6" t="s">
        <v>33</v>
      </c>
      <c r="E330" s="6"/>
      <c r="F330" s="6"/>
      <c r="G330" s="6"/>
      <c r="H330" s="6" t="s">
        <v>37</v>
      </c>
      <c r="I330" s="6" t="s">
        <v>38</v>
      </c>
      <c r="J330" s="6"/>
      <c r="K330" s="6" t="s">
        <v>40</v>
      </c>
      <c r="L330" s="9"/>
      <c r="M330" s="9">
        <f t="shared" ref="M330" si="1694">COUNTA(B330:L330)</f>
        <v>4</v>
      </c>
      <c r="N330" s="9">
        <f t="shared" ref="N330" si="1695">3/M330</f>
        <v>0.75</v>
      </c>
      <c r="O330" s="9"/>
      <c r="P330" s="9">
        <f t="shared" si="1651"/>
        <v>0</v>
      </c>
      <c r="Q330" s="9">
        <f t="shared" si="1652"/>
        <v>0</v>
      </c>
      <c r="R330" s="9">
        <f t="shared" si="1653"/>
        <v>0.75</v>
      </c>
      <c r="S330" s="9">
        <f t="shared" si="1654"/>
        <v>0</v>
      </c>
      <c r="T330" s="9">
        <f t="shared" si="1655"/>
        <v>0</v>
      </c>
      <c r="U330" s="9">
        <f t="shared" si="1656"/>
        <v>0</v>
      </c>
      <c r="V330" s="34">
        <f t="shared" si="1657"/>
        <v>0.75</v>
      </c>
      <c r="W330" s="9">
        <f t="shared" si="1658"/>
        <v>0.75</v>
      </c>
      <c r="X330" s="9">
        <f t="shared" si="1659"/>
        <v>0</v>
      </c>
      <c r="Y330" s="9">
        <f t="shared" si="1660"/>
        <v>0.75</v>
      </c>
      <c r="Z330" s="9"/>
      <c r="AA330" s="9"/>
      <c r="AB330" s="9">
        <f t="shared" ref="AB330" si="1696">SUM(P330:Z330)</f>
        <v>3</v>
      </c>
      <c r="AC330" s="9">
        <f t="shared" ref="AC330" si="1697">M330</f>
        <v>4</v>
      </c>
      <c r="AD330" s="9" t="str">
        <f t="shared" ref="AD330" si="1698">IF(AB330=AC330,"Correct",IF(AB330=3,"Correct","Wrong"))</f>
        <v>Correct</v>
      </c>
      <c r="AE330" s="9"/>
      <c r="AF330" s="159" t="str">
        <f>IFERROR(VLOOKUP(Table1[[#This Row],[RespondentID]],'All Data'!$A331:$CN903,81,FALSE),"unknown")</f>
        <v>Female</v>
      </c>
      <c r="AG330" s="159">
        <f>IFERROR(VLOOKUP(Table1[[#This Row],[RespondentID]],'All Data'!$A331:$CN903,82,FALSE),"unknown")</f>
        <v>70</v>
      </c>
      <c r="AH330" s="159" t="str">
        <f>IFERROR(VLOOKUP(Table1[[#This Row],[RespondentID]],'All Data'!$A331:$CN903,83,FALSE),"unknown")</f>
        <v>Suffolk</v>
      </c>
      <c r="AI330" s="159" t="str">
        <f>IFERROR(VLOOKUP(Table1[[#This Row],[RespondentID]],'All Data'!$A331:$CN903,84,FALSE),"unknown")</f>
        <v>Amityville, 11701</v>
      </c>
      <c r="AJ330" s="159" t="str">
        <f>IFERROR(VLOOKUP(Table1[[#This Row],[RespondentID]],'All Data'!$A331:$CN903,85,FALSE),"unknown")</f>
        <v>Black/African American</v>
      </c>
      <c r="AK330" s="159" t="str">
        <f>IFERROR(VLOOKUP(Table1[[#This Row],[RespondentID]],'All Data'!$A331:$CN903,86,FALSE),"unknown")</f>
        <v>No</v>
      </c>
      <c r="AL330" s="159" t="str">
        <f>IFERROR(VLOOKUP(Table1[[#This Row],[RespondentID]],'All Data'!$A331:$CN903,87,FALSE),"unknown")</f>
        <v xml:space="preserve">English </v>
      </c>
      <c r="AM330" s="159" t="str">
        <f>IFERROR(VLOOKUP(Table1[[#This Row],[RespondentID]],'All Data'!$A331:$CN903,88,FALSE),"unknown")</f>
        <v>$35,000 to $49,999</v>
      </c>
      <c r="AN330" s="159" t="str">
        <f>IFERROR(VLOOKUP(Table1[[#This Row],[RespondentID]],'All Data'!$A331:$CN903,89,FALSE),"unknown")</f>
        <v>Other (please specify)</v>
      </c>
      <c r="AO330" s="159" t="str">
        <f>IFERROR(VLOOKUP(Table1[[#This Row],[RespondentID]],'All Data'!$A331:$CN903,90,FALSE),"unknown")</f>
        <v>Employed for wages</v>
      </c>
      <c r="AP330" s="159" t="str">
        <f>IFERROR(VLOOKUP(Table1[[#This Row],[RespondentID]],'All Data'!$A331:$CN903,91,FALSE),"unknown")</f>
        <v>No, but I did in the past</v>
      </c>
      <c r="AQ330" s="159" t="str">
        <f>IFERROR(VLOOKUP(Table1[[#This Row],[RespondentID]],'All Data'!$A331:$CN903,92,FALSE),"unknown")</f>
        <v>No</v>
      </c>
    </row>
    <row r="331" spans="1:43" ht="16" x14ac:dyDescent="0.45">
      <c r="A331" s="6">
        <v>7045757888</v>
      </c>
      <c r="B331" s="6"/>
      <c r="C331" s="6"/>
      <c r="D331" s="6" t="s">
        <v>33</v>
      </c>
      <c r="E331" s="6"/>
      <c r="F331" s="6"/>
      <c r="G331" s="6"/>
      <c r="H331" s="6"/>
      <c r="I331" s="6" t="s">
        <v>38</v>
      </c>
      <c r="J331" s="6" t="s">
        <v>39</v>
      </c>
      <c r="K331" s="6"/>
      <c r="L331" s="10"/>
      <c r="M331" s="10">
        <f t="shared" ref="M331" si="1699">COUNTA(B331:L331)</f>
        <v>3</v>
      </c>
      <c r="N331" s="10">
        <f t="shared" ref="N331" si="1700">3/M331</f>
        <v>1</v>
      </c>
      <c r="O331" s="10"/>
      <c r="P331" s="10">
        <f t="shared" si="1651"/>
        <v>0</v>
      </c>
      <c r="Q331" s="10">
        <f t="shared" si="1652"/>
        <v>0</v>
      </c>
      <c r="R331" s="10">
        <f t="shared" si="1653"/>
        <v>1</v>
      </c>
      <c r="S331" s="10">
        <f t="shared" si="1654"/>
        <v>0</v>
      </c>
      <c r="T331" s="10">
        <f t="shared" si="1655"/>
        <v>0</v>
      </c>
      <c r="U331" s="10">
        <f t="shared" si="1656"/>
        <v>0</v>
      </c>
      <c r="V331" s="34">
        <f t="shared" si="1657"/>
        <v>0</v>
      </c>
      <c r="W331" s="10">
        <f t="shared" si="1658"/>
        <v>1</v>
      </c>
      <c r="X331" s="10">
        <f t="shared" si="1659"/>
        <v>1</v>
      </c>
      <c r="Y331" s="10">
        <f t="shared" si="1660"/>
        <v>0</v>
      </c>
      <c r="Z331" s="10"/>
      <c r="AA331" s="10"/>
      <c r="AB331" s="10">
        <f t="shared" ref="AB331" si="1701">SUM(P331:Z331)</f>
        <v>3</v>
      </c>
      <c r="AC331" s="10">
        <f t="shared" ref="AC331" si="1702">M331</f>
        <v>3</v>
      </c>
      <c r="AD331" s="10" t="str">
        <f t="shared" ref="AD331" si="1703">IF(AB331=AC331,"Correct",IF(AB331=3,"Correct","Wrong"))</f>
        <v>Correct</v>
      </c>
      <c r="AE331" s="10"/>
      <c r="AF331" s="159" t="str">
        <f>IFERROR(VLOOKUP(Table1[[#This Row],[RespondentID]],'All Data'!$A332:$CN904,81,FALSE),"unknown")</f>
        <v>Female</v>
      </c>
      <c r="AG331" s="159">
        <f>IFERROR(VLOOKUP(Table1[[#This Row],[RespondentID]],'All Data'!$A332:$CN904,82,FALSE),"unknown")</f>
        <v>63</v>
      </c>
      <c r="AH331" s="159" t="str">
        <f>IFERROR(VLOOKUP(Table1[[#This Row],[RespondentID]],'All Data'!$A332:$CN904,83,FALSE),"unknown")</f>
        <v>Suffolk</v>
      </c>
      <c r="AI331" s="159" t="str">
        <f>IFERROR(VLOOKUP(Table1[[#This Row],[RespondentID]],'All Data'!$A332:$CN904,84,FALSE),"unknown")</f>
        <v>Oakdale, 11769</v>
      </c>
      <c r="AJ331" s="159" t="str">
        <f>IFERROR(VLOOKUP(Table1[[#This Row],[RespondentID]],'All Data'!$A332:$CN904,85,FALSE),"unknown")</f>
        <v>Multi-racial</v>
      </c>
      <c r="AK331" s="159" t="str">
        <f>IFERROR(VLOOKUP(Table1[[#This Row],[RespondentID]],'All Data'!$A332:$CN904,86,FALSE),"unknown")</f>
        <v>Yes</v>
      </c>
      <c r="AL331" s="159" t="str">
        <f>IFERROR(VLOOKUP(Table1[[#This Row],[RespondentID]],'All Data'!$A332:$CN904,87,FALSE),"unknown")</f>
        <v xml:space="preserve">English </v>
      </c>
      <c r="AM331" s="159">
        <f>IFERROR(VLOOKUP(Table1[[#This Row],[RespondentID]],'All Data'!$A332:$CN904,88,FALSE),"unknown")</f>
        <v>0</v>
      </c>
      <c r="AN331" s="159" t="str">
        <f>IFERROR(VLOOKUP(Table1[[#This Row],[RespondentID]],'All Data'!$A332:$CN904,89,FALSE),"unknown")</f>
        <v>Some college</v>
      </c>
      <c r="AO331" s="159" t="str">
        <f>IFERROR(VLOOKUP(Table1[[#This Row],[RespondentID]],'All Data'!$A332:$CN904,90,FALSE),"unknown")</f>
        <v>Retired</v>
      </c>
      <c r="AP331" s="159" t="str">
        <f>IFERROR(VLOOKUP(Table1[[#This Row],[RespondentID]],'All Data'!$A332:$CN904,91,FALSE),"unknown")</f>
        <v>No</v>
      </c>
      <c r="AQ331" s="159">
        <f>IFERROR(VLOOKUP(Table1[[#This Row],[RespondentID]],'All Data'!$A332:$CN904,92,FALSE),"unknown")</f>
        <v>0</v>
      </c>
    </row>
    <row r="332" spans="1:43" ht="16" x14ac:dyDescent="0.45">
      <c r="A332" s="6">
        <v>7045757487</v>
      </c>
      <c r="B332" s="6"/>
      <c r="C332" s="6"/>
      <c r="D332" s="6"/>
      <c r="E332" s="6"/>
      <c r="F332" s="6"/>
      <c r="G332" s="6"/>
      <c r="H332" s="6"/>
      <c r="I332" s="6"/>
      <c r="J332" s="6"/>
      <c r="K332" s="6"/>
      <c r="L332" s="9"/>
      <c r="M332" s="9">
        <f t="shared" ref="M332" si="1704">COUNTA(B332:L332)</f>
        <v>0</v>
      </c>
      <c r="N332" s="9" t="e">
        <f t="shared" ref="N332" si="1705">3/M332</f>
        <v>#DIV/0!</v>
      </c>
      <c r="O332" s="9"/>
      <c r="P332" s="9">
        <f t="shared" si="1651"/>
        <v>0</v>
      </c>
      <c r="Q332" s="9">
        <f t="shared" si="1652"/>
        <v>0</v>
      </c>
      <c r="R332" s="9">
        <f t="shared" si="1653"/>
        <v>0</v>
      </c>
      <c r="S332" s="9">
        <f t="shared" si="1654"/>
        <v>0</v>
      </c>
      <c r="T332" s="9">
        <f t="shared" si="1655"/>
        <v>0</v>
      </c>
      <c r="U332" s="9">
        <f t="shared" si="1656"/>
        <v>0</v>
      </c>
      <c r="V332" s="34">
        <f t="shared" si="1657"/>
        <v>0</v>
      </c>
      <c r="W332" s="9">
        <f t="shared" si="1658"/>
        <v>0</v>
      </c>
      <c r="X332" s="9">
        <f t="shared" si="1659"/>
        <v>0</v>
      </c>
      <c r="Y332" s="9">
        <f t="shared" si="1660"/>
        <v>0</v>
      </c>
      <c r="Z332" s="9"/>
      <c r="AA332" s="9"/>
      <c r="AB332" s="9">
        <f t="shared" ref="AB332" si="1706">SUM(P332:Z332)</f>
        <v>0</v>
      </c>
      <c r="AC332" s="9">
        <f t="shared" ref="AC332" si="1707">M332</f>
        <v>0</v>
      </c>
      <c r="AD332" s="9" t="str">
        <f t="shared" ref="AD332" si="1708">IF(AB332=AC332,"Correct",IF(AB332=3,"Correct","Wrong"))</f>
        <v>Correct</v>
      </c>
      <c r="AE332" s="9"/>
      <c r="AF332" s="159" t="str">
        <f>IFERROR(VLOOKUP(Table1[[#This Row],[RespondentID]],'All Data'!$A333:$CN905,81,FALSE),"unknown")</f>
        <v>Male</v>
      </c>
      <c r="AG332" s="159">
        <f>IFERROR(VLOOKUP(Table1[[#This Row],[RespondentID]],'All Data'!$A333:$CN905,82,FALSE),"unknown")</f>
        <v>86</v>
      </c>
      <c r="AH332" s="159" t="str">
        <f>IFERROR(VLOOKUP(Table1[[#This Row],[RespondentID]],'All Data'!$A333:$CN905,83,FALSE),"unknown")</f>
        <v>Suffolk</v>
      </c>
      <c r="AI332" s="159" t="str">
        <f>IFERROR(VLOOKUP(Table1[[#This Row],[RespondentID]],'All Data'!$A333:$CN905,84,FALSE),"unknown")</f>
        <v>West Islip, 11795</v>
      </c>
      <c r="AJ332" s="159" t="str">
        <f>IFERROR(VLOOKUP(Table1[[#This Row],[RespondentID]],'All Data'!$A333:$CN905,85,FALSE),"unknown")</f>
        <v>White/Caucasian</v>
      </c>
      <c r="AK332" s="159" t="str">
        <f>IFERROR(VLOOKUP(Table1[[#This Row],[RespondentID]],'All Data'!$A333:$CN905,86,FALSE),"unknown")</f>
        <v>No</v>
      </c>
      <c r="AL332" s="159" t="str">
        <f>IFERROR(VLOOKUP(Table1[[#This Row],[RespondentID]],'All Data'!$A333:$CN905,87,FALSE),"unknown")</f>
        <v xml:space="preserve">English </v>
      </c>
      <c r="AM332" s="159">
        <f>IFERROR(VLOOKUP(Table1[[#This Row],[RespondentID]],'All Data'!$A333:$CN905,88,FALSE),"unknown")</f>
        <v>0</v>
      </c>
      <c r="AN332" s="159" t="str">
        <f>IFERROR(VLOOKUP(Table1[[#This Row],[RespondentID]],'All Data'!$A333:$CN905,89,FALSE),"unknown")</f>
        <v>Some college</v>
      </c>
      <c r="AO332" s="159" t="str">
        <f>IFERROR(VLOOKUP(Table1[[#This Row],[RespondentID]],'All Data'!$A333:$CN905,90,FALSE),"unknown")</f>
        <v>Retired</v>
      </c>
      <c r="AP332" s="159" t="str">
        <f>IFERROR(VLOOKUP(Table1[[#This Row],[RespondentID]],'All Data'!$A333:$CN905,91,FALSE),"unknown")</f>
        <v>Yes</v>
      </c>
      <c r="AQ332" s="159" t="str">
        <f>IFERROR(VLOOKUP(Table1[[#This Row],[RespondentID]],'All Data'!$A333:$CN905,92,FALSE),"unknown")</f>
        <v>No</v>
      </c>
    </row>
    <row r="333" spans="1:43" ht="16" x14ac:dyDescent="0.45">
      <c r="A333" s="6">
        <v>7045757208</v>
      </c>
      <c r="B333" s="6"/>
      <c r="C333" s="6"/>
      <c r="D333" s="6"/>
      <c r="E333" s="6"/>
      <c r="F333" s="6"/>
      <c r="G333" s="6"/>
      <c r="H333" s="6"/>
      <c r="I333" s="6"/>
      <c r="J333" s="6" t="s">
        <v>39</v>
      </c>
      <c r="K333" s="6"/>
      <c r="L333" s="10"/>
      <c r="M333" s="10">
        <f t="shared" ref="M333" si="1709">COUNTA(B333:L333)</f>
        <v>1</v>
      </c>
      <c r="N333" s="10">
        <f t="shared" ref="N333" si="1710">3/M333</f>
        <v>3</v>
      </c>
      <c r="O333" s="10"/>
      <c r="P333" s="10">
        <f t="shared" si="1651"/>
        <v>0</v>
      </c>
      <c r="Q333" s="10">
        <f t="shared" si="1652"/>
        <v>0</v>
      </c>
      <c r="R333" s="10">
        <f t="shared" si="1653"/>
        <v>0</v>
      </c>
      <c r="S333" s="10">
        <f t="shared" si="1654"/>
        <v>0</v>
      </c>
      <c r="T333" s="10">
        <f t="shared" si="1655"/>
        <v>0</v>
      </c>
      <c r="U333" s="10">
        <f t="shared" si="1656"/>
        <v>0</v>
      </c>
      <c r="V333" s="34">
        <f t="shared" si="1657"/>
        <v>0</v>
      </c>
      <c r="W333" s="10">
        <f t="shared" si="1658"/>
        <v>0</v>
      </c>
      <c r="X333" s="10">
        <f t="shared" si="1659"/>
        <v>1</v>
      </c>
      <c r="Y333" s="10">
        <f t="shared" si="1660"/>
        <v>0</v>
      </c>
      <c r="Z333" s="10"/>
      <c r="AA333" s="10"/>
      <c r="AB333" s="10">
        <f t="shared" ref="AB333" si="1711">SUM(P333:Z333)</f>
        <v>1</v>
      </c>
      <c r="AC333" s="10">
        <f t="shared" ref="AC333" si="1712">M333</f>
        <v>1</v>
      </c>
      <c r="AD333" s="10" t="str">
        <f t="shared" ref="AD333" si="1713">IF(AB333=AC333,"Correct",IF(AB333=3,"Correct","Wrong"))</f>
        <v>Correct</v>
      </c>
      <c r="AE333" s="10"/>
      <c r="AF333" s="159" t="str">
        <f>IFERROR(VLOOKUP(Table1[[#This Row],[RespondentID]],'All Data'!$A334:$CN906,81,FALSE),"unknown")</f>
        <v>Male</v>
      </c>
      <c r="AG333" s="159">
        <f>IFERROR(VLOOKUP(Table1[[#This Row],[RespondentID]],'All Data'!$A334:$CN906,82,FALSE),"unknown")</f>
        <v>90</v>
      </c>
      <c r="AH333" s="159" t="str">
        <f>IFERROR(VLOOKUP(Table1[[#This Row],[RespondentID]],'All Data'!$A334:$CN906,83,FALSE),"unknown")</f>
        <v>Suffolk</v>
      </c>
      <c r="AI333" s="159" t="str">
        <f>IFERROR(VLOOKUP(Table1[[#This Row],[RespondentID]],'All Data'!$A334:$CN906,84,FALSE),"unknown")</f>
        <v>Sayville, 11782</v>
      </c>
      <c r="AJ333" s="159" t="str">
        <f>IFERROR(VLOOKUP(Table1[[#This Row],[RespondentID]],'All Data'!$A334:$CN906,85,FALSE),"unknown")</f>
        <v>White/Caucasian</v>
      </c>
      <c r="AK333" s="159" t="str">
        <f>IFERROR(VLOOKUP(Table1[[#This Row],[RespondentID]],'All Data'!$A334:$CN906,86,FALSE),"unknown")</f>
        <v>No</v>
      </c>
      <c r="AL333" s="159" t="str">
        <f>IFERROR(VLOOKUP(Table1[[#This Row],[RespondentID]],'All Data'!$A334:$CN906,87,FALSE),"unknown")</f>
        <v xml:space="preserve">English </v>
      </c>
      <c r="AM333" s="159" t="str">
        <f>IFERROR(VLOOKUP(Table1[[#This Row],[RespondentID]],'All Data'!$A334:$CN906,88,FALSE),"unknown")</f>
        <v>$75,000 to $125,000</v>
      </c>
      <c r="AN333" s="159" t="str">
        <f>IFERROR(VLOOKUP(Table1[[#This Row],[RespondentID]],'All Data'!$A334:$CN906,89,FALSE),"unknown")</f>
        <v>Some college</v>
      </c>
      <c r="AO333" s="159" t="str">
        <f>IFERROR(VLOOKUP(Table1[[#This Row],[RespondentID]],'All Data'!$A334:$CN906,90,FALSE),"unknown")</f>
        <v>Retired</v>
      </c>
      <c r="AP333" s="159" t="str">
        <f>IFERROR(VLOOKUP(Table1[[#This Row],[RespondentID]],'All Data'!$A334:$CN906,91,FALSE),"unknown")</f>
        <v>Yes</v>
      </c>
      <c r="AQ333" s="159" t="str">
        <f>IFERROR(VLOOKUP(Table1[[#This Row],[RespondentID]],'All Data'!$A334:$CN906,92,FALSE),"unknown")</f>
        <v>No</v>
      </c>
    </row>
    <row r="334" spans="1:43" ht="16" x14ac:dyDescent="0.45">
      <c r="A334" s="6">
        <v>7045756828</v>
      </c>
      <c r="B334" s="6"/>
      <c r="C334" s="6"/>
      <c r="D334" s="6"/>
      <c r="E334" s="6"/>
      <c r="F334" s="6" t="s">
        <v>35</v>
      </c>
      <c r="G334" s="6"/>
      <c r="H334" s="6" t="s">
        <v>37</v>
      </c>
      <c r="I334" s="6" t="s">
        <v>38</v>
      </c>
      <c r="J334" s="6"/>
      <c r="K334" s="6"/>
      <c r="L334" s="9"/>
      <c r="M334" s="9">
        <f t="shared" ref="M334" si="1714">COUNTA(B334:L334)</f>
        <v>3</v>
      </c>
      <c r="N334" s="9">
        <f t="shared" ref="N334" si="1715">3/M334</f>
        <v>1</v>
      </c>
      <c r="O334" s="9"/>
      <c r="P334" s="9">
        <f t="shared" si="1651"/>
        <v>0</v>
      </c>
      <c r="Q334" s="9">
        <f t="shared" si="1652"/>
        <v>0</v>
      </c>
      <c r="R334" s="9">
        <f t="shared" si="1653"/>
        <v>0</v>
      </c>
      <c r="S334" s="9">
        <f t="shared" si="1654"/>
        <v>0</v>
      </c>
      <c r="T334" s="9">
        <f t="shared" si="1655"/>
        <v>1</v>
      </c>
      <c r="U334" s="9">
        <f t="shared" si="1656"/>
        <v>0</v>
      </c>
      <c r="V334" s="34">
        <f t="shared" si="1657"/>
        <v>1</v>
      </c>
      <c r="W334" s="9">
        <f t="shared" si="1658"/>
        <v>1</v>
      </c>
      <c r="X334" s="9">
        <f t="shared" si="1659"/>
        <v>0</v>
      </c>
      <c r="Y334" s="9">
        <f t="shared" si="1660"/>
        <v>0</v>
      </c>
      <c r="Z334" s="9"/>
      <c r="AA334" s="9"/>
      <c r="AB334" s="9">
        <f t="shared" ref="AB334" si="1716">SUM(P334:Z334)</f>
        <v>3</v>
      </c>
      <c r="AC334" s="9">
        <f t="shared" ref="AC334" si="1717">M334</f>
        <v>3</v>
      </c>
      <c r="AD334" s="9" t="str">
        <f t="shared" ref="AD334" si="1718">IF(AB334=AC334,"Correct",IF(AB334=3,"Correct","Wrong"))</f>
        <v>Correct</v>
      </c>
      <c r="AE334" s="9"/>
      <c r="AF334" s="159" t="str">
        <f>IFERROR(VLOOKUP(Table1[[#This Row],[RespondentID]],'All Data'!$A335:$CN907,81,FALSE),"unknown")</f>
        <v>Male</v>
      </c>
      <c r="AG334" s="159">
        <f>IFERROR(VLOOKUP(Table1[[#This Row],[RespondentID]],'All Data'!$A335:$CN907,82,FALSE),"unknown")</f>
        <v>70</v>
      </c>
      <c r="AH334" s="159" t="str">
        <f>IFERROR(VLOOKUP(Table1[[#This Row],[RespondentID]],'All Data'!$A335:$CN907,83,FALSE),"unknown")</f>
        <v>Suffolk</v>
      </c>
      <c r="AI334" s="159" t="str">
        <f>IFERROR(VLOOKUP(Table1[[#This Row],[RespondentID]],'All Data'!$A335:$CN907,84,FALSE),"unknown")</f>
        <v>Smithtown, 11787</v>
      </c>
      <c r="AJ334" s="159" t="str">
        <f>IFERROR(VLOOKUP(Table1[[#This Row],[RespondentID]],'All Data'!$A335:$CN907,85,FALSE),"unknown")</f>
        <v>White/Caucasian</v>
      </c>
      <c r="AK334" s="159" t="str">
        <f>IFERROR(VLOOKUP(Table1[[#This Row],[RespondentID]],'All Data'!$A335:$CN907,86,FALSE),"unknown")</f>
        <v>No</v>
      </c>
      <c r="AL334" s="159" t="str">
        <f>IFERROR(VLOOKUP(Table1[[#This Row],[RespondentID]],'All Data'!$A335:$CN907,87,FALSE),"unknown")</f>
        <v xml:space="preserve">English </v>
      </c>
      <c r="AM334" s="159" t="str">
        <f>IFERROR(VLOOKUP(Table1[[#This Row],[RespondentID]],'All Data'!$A335:$CN907,88,FALSE),"unknown")</f>
        <v>Over $125,000</v>
      </c>
      <c r="AN334" s="159" t="str">
        <f>IFERROR(VLOOKUP(Table1[[#This Row],[RespondentID]],'All Data'!$A335:$CN907,89,FALSE),"unknown")</f>
        <v>Graduate school</v>
      </c>
      <c r="AO334" s="159" t="str">
        <f>IFERROR(VLOOKUP(Table1[[#This Row],[RespondentID]],'All Data'!$A335:$CN907,90,FALSE),"unknown")</f>
        <v>Retired</v>
      </c>
      <c r="AP334" s="159" t="str">
        <f>IFERROR(VLOOKUP(Table1[[#This Row],[RespondentID]],'All Data'!$A335:$CN907,91,FALSE),"unknown")</f>
        <v>Yes</v>
      </c>
      <c r="AQ334" s="159" t="str">
        <f>IFERROR(VLOOKUP(Table1[[#This Row],[RespondentID]],'All Data'!$A335:$CN907,92,FALSE),"unknown")</f>
        <v>Yes</v>
      </c>
    </row>
    <row r="335" spans="1:43" ht="16" x14ac:dyDescent="0.45">
      <c r="A335" s="6">
        <v>7045756469</v>
      </c>
      <c r="B335" s="6"/>
      <c r="C335" s="6"/>
      <c r="D335" s="6" t="s">
        <v>33</v>
      </c>
      <c r="E335" s="6"/>
      <c r="F335" s="6"/>
      <c r="G335" s="6"/>
      <c r="H335" s="6"/>
      <c r="I335" s="6"/>
      <c r="J335" s="6"/>
      <c r="K335" s="6"/>
      <c r="L335" s="10"/>
      <c r="M335" s="10">
        <f t="shared" ref="M335" si="1719">COUNTA(B335:L335)</f>
        <v>1</v>
      </c>
      <c r="N335" s="10">
        <f t="shared" ref="N335" si="1720">3/M335</f>
        <v>3</v>
      </c>
      <c r="O335" s="10"/>
      <c r="P335" s="10">
        <f t="shared" si="1651"/>
        <v>0</v>
      </c>
      <c r="Q335" s="10">
        <f t="shared" si="1652"/>
        <v>0</v>
      </c>
      <c r="R335" s="10">
        <f t="shared" si="1653"/>
        <v>1</v>
      </c>
      <c r="S335" s="10">
        <f t="shared" si="1654"/>
        <v>0</v>
      </c>
      <c r="T335" s="10">
        <f t="shared" si="1655"/>
        <v>0</v>
      </c>
      <c r="U335" s="10">
        <f t="shared" si="1656"/>
        <v>0</v>
      </c>
      <c r="V335" s="34">
        <f t="shared" si="1657"/>
        <v>0</v>
      </c>
      <c r="W335" s="10">
        <f t="shared" si="1658"/>
        <v>0</v>
      </c>
      <c r="X335" s="10">
        <f t="shared" si="1659"/>
        <v>0</v>
      </c>
      <c r="Y335" s="10">
        <f t="shared" si="1660"/>
        <v>0</v>
      </c>
      <c r="Z335" s="10"/>
      <c r="AA335" s="10"/>
      <c r="AB335" s="10">
        <f t="shared" ref="AB335" si="1721">SUM(P335:Z335)</f>
        <v>1</v>
      </c>
      <c r="AC335" s="10">
        <f t="shared" ref="AC335" si="1722">M335</f>
        <v>1</v>
      </c>
      <c r="AD335" s="10" t="str">
        <f t="shared" ref="AD335" si="1723">IF(AB335=AC335,"Correct",IF(AB335=3,"Correct","Wrong"))</f>
        <v>Correct</v>
      </c>
      <c r="AE335" s="10"/>
      <c r="AF335" s="159" t="str">
        <f>IFERROR(VLOOKUP(Table1[[#This Row],[RespondentID]],'All Data'!$A336:$CN908,81,FALSE),"unknown")</f>
        <v>Female</v>
      </c>
      <c r="AG335" s="159">
        <f>IFERROR(VLOOKUP(Table1[[#This Row],[RespondentID]],'All Data'!$A336:$CN908,82,FALSE),"unknown")</f>
        <v>65</v>
      </c>
      <c r="AH335" s="159" t="str">
        <f>IFERROR(VLOOKUP(Table1[[#This Row],[RespondentID]],'All Data'!$A336:$CN908,83,FALSE),"unknown")</f>
        <v>Suffolk</v>
      </c>
      <c r="AI335" s="159" t="str">
        <f>IFERROR(VLOOKUP(Table1[[#This Row],[RespondentID]],'All Data'!$A336:$CN908,84,FALSE),"unknown")</f>
        <v>Bay Shore, 11706</v>
      </c>
      <c r="AJ335" s="159" t="str">
        <f>IFERROR(VLOOKUP(Table1[[#This Row],[RespondentID]],'All Data'!$A336:$CN908,85,FALSE),"unknown")</f>
        <v>White/Caucasian</v>
      </c>
      <c r="AK335" s="159" t="str">
        <f>IFERROR(VLOOKUP(Table1[[#This Row],[RespondentID]],'All Data'!$A336:$CN908,86,FALSE),"unknown")</f>
        <v>No</v>
      </c>
      <c r="AL335" s="159" t="str">
        <f>IFERROR(VLOOKUP(Table1[[#This Row],[RespondentID]],'All Data'!$A336:$CN908,87,FALSE),"unknown")</f>
        <v xml:space="preserve"> </v>
      </c>
      <c r="AM335" s="159" t="str">
        <f>IFERROR(VLOOKUP(Table1[[#This Row],[RespondentID]],'All Data'!$A336:$CN908,88,FALSE),"unknown")</f>
        <v>$50,000 to $74,999</v>
      </c>
      <c r="AN335" s="159" t="str">
        <f>IFERROR(VLOOKUP(Table1[[#This Row],[RespondentID]],'All Data'!$A336:$CN908,89,FALSE),"unknown")</f>
        <v>College graduate</v>
      </c>
      <c r="AO335" s="159" t="str">
        <f>IFERROR(VLOOKUP(Table1[[#This Row],[RespondentID]],'All Data'!$A336:$CN908,90,FALSE),"unknown")</f>
        <v>Employed for wages</v>
      </c>
      <c r="AP335" s="159" t="str">
        <f>IFERROR(VLOOKUP(Table1[[#This Row],[RespondentID]],'All Data'!$A336:$CN908,91,FALSE),"unknown")</f>
        <v>Yes</v>
      </c>
      <c r="AQ335" s="159" t="str">
        <f>IFERROR(VLOOKUP(Table1[[#This Row],[RespondentID]],'All Data'!$A336:$CN908,92,FALSE),"unknown")</f>
        <v>Yes</v>
      </c>
    </row>
    <row r="336" spans="1:43" ht="16" x14ac:dyDescent="0.45">
      <c r="A336" s="6">
        <v>7045755927</v>
      </c>
      <c r="B336" s="6"/>
      <c r="C336" s="6"/>
      <c r="D336" s="6"/>
      <c r="E336" s="6"/>
      <c r="F336" s="6"/>
      <c r="G336" s="6" t="s">
        <v>36</v>
      </c>
      <c r="H336" s="6"/>
      <c r="I336" s="6"/>
      <c r="J336" s="6"/>
      <c r="K336" s="6"/>
      <c r="L336" s="9"/>
      <c r="M336" s="9">
        <f t="shared" ref="M336" si="1724">COUNTA(B336:L336)</f>
        <v>1</v>
      </c>
      <c r="N336" s="9">
        <f t="shared" ref="N336" si="1725">3/M336</f>
        <v>3</v>
      </c>
      <c r="O336" s="9"/>
      <c r="P336" s="9">
        <f t="shared" si="1651"/>
        <v>0</v>
      </c>
      <c r="Q336" s="9">
        <f t="shared" si="1652"/>
        <v>0</v>
      </c>
      <c r="R336" s="9">
        <f t="shared" si="1653"/>
        <v>0</v>
      </c>
      <c r="S336" s="9">
        <f t="shared" si="1654"/>
        <v>0</v>
      </c>
      <c r="T336" s="9">
        <f t="shared" si="1655"/>
        <v>0</v>
      </c>
      <c r="U336" s="9">
        <f t="shared" si="1656"/>
        <v>1</v>
      </c>
      <c r="V336" s="34">
        <f t="shared" si="1657"/>
        <v>0</v>
      </c>
      <c r="W336" s="9">
        <f t="shared" si="1658"/>
        <v>0</v>
      </c>
      <c r="X336" s="9">
        <f t="shared" si="1659"/>
        <v>0</v>
      </c>
      <c r="Y336" s="9">
        <f t="shared" si="1660"/>
        <v>0</v>
      </c>
      <c r="Z336" s="9"/>
      <c r="AA336" s="9"/>
      <c r="AB336" s="9">
        <f t="shared" ref="AB336" si="1726">SUM(P336:Z336)</f>
        <v>1</v>
      </c>
      <c r="AC336" s="9">
        <f t="shared" ref="AC336" si="1727">M336</f>
        <v>1</v>
      </c>
      <c r="AD336" s="9" t="str">
        <f t="shared" ref="AD336" si="1728">IF(AB336=AC336,"Correct",IF(AB336=3,"Correct","Wrong"))</f>
        <v>Correct</v>
      </c>
      <c r="AE336" s="9"/>
      <c r="AF336" s="159" t="str">
        <f>IFERROR(VLOOKUP(Table1[[#This Row],[RespondentID]],'All Data'!$A337:$CN909,81,FALSE),"unknown")</f>
        <v>Female</v>
      </c>
      <c r="AG336" s="159">
        <f>IFERROR(VLOOKUP(Table1[[#This Row],[RespondentID]],'All Data'!$A337:$CN909,82,FALSE),"unknown")</f>
        <v>83</v>
      </c>
      <c r="AH336" s="159" t="str">
        <f>IFERROR(VLOOKUP(Table1[[#This Row],[RespondentID]],'All Data'!$A337:$CN909,83,FALSE),"unknown")</f>
        <v>Suffolk</v>
      </c>
      <c r="AI336" s="159" t="str">
        <f>IFERROR(VLOOKUP(Table1[[#This Row],[RespondentID]],'All Data'!$A337:$CN909,84,FALSE),"unknown")</f>
        <v>West Islip, 11795</v>
      </c>
      <c r="AJ336" s="159" t="str">
        <f>IFERROR(VLOOKUP(Table1[[#This Row],[RespondentID]],'All Data'!$A337:$CN909,85,FALSE),"unknown")</f>
        <v>White/Caucasian</v>
      </c>
      <c r="AK336" s="159" t="str">
        <f>IFERROR(VLOOKUP(Table1[[#This Row],[RespondentID]],'All Data'!$A337:$CN909,86,FALSE),"unknown")</f>
        <v>No</v>
      </c>
      <c r="AL336" s="159" t="str">
        <f>IFERROR(VLOOKUP(Table1[[#This Row],[RespondentID]],'All Data'!$A337:$CN909,87,FALSE),"unknown")</f>
        <v xml:space="preserve">English </v>
      </c>
      <c r="AM336" s="159">
        <f>IFERROR(VLOOKUP(Table1[[#This Row],[RespondentID]],'All Data'!$A337:$CN909,88,FALSE),"unknown")</f>
        <v>0</v>
      </c>
      <c r="AN336" s="159" t="str">
        <f>IFERROR(VLOOKUP(Table1[[#This Row],[RespondentID]],'All Data'!$A337:$CN909,89,FALSE),"unknown")</f>
        <v>Technical school</v>
      </c>
      <c r="AO336" s="159" t="str">
        <f>IFERROR(VLOOKUP(Table1[[#This Row],[RespondentID]],'All Data'!$A337:$CN909,90,FALSE),"unknown")</f>
        <v>Retired</v>
      </c>
      <c r="AP336" s="159" t="str">
        <f>IFERROR(VLOOKUP(Table1[[#This Row],[RespondentID]],'All Data'!$A337:$CN909,91,FALSE),"unknown")</f>
        <v>Yes</v>
      </c>
      <c r="AQ336" s="159" t="str">
        <f>IFERROR(VLOOKUP(Table1[[#This Row],[RespondentID]],'All Data'!$A337:$CN909,92,FALSE),"unknown")</f>
        <v>No</v>
      </c>
    </row>
    <row r="337" spans="1:43" ht="16" x14ac:dyDescent="0.45">
      <c r="A337" s="6">
        <v>7045755681</v>
      </c>
      <c r="B337" s="6"/>
      <c r="C337" s="6" t="s">
        <v>32</v>
      </c>
      <c r="D337" s="6" t="s">
        <v>33</v>
      </c>
      <c r="E337" s="6"/>
      <c r="F337" s="6"/>
      <c r="G337" s="6"/>
      <c r="H337" s="6"/>
      <c r="I337" s="6" t="s">
        <v>38</v>
      </c>
      <c r="J337" s="6" t="s">
        <v>39</v>
      </c>
      <c r="K337" s="6"/>
      <c r="L337" s="10"/>
      <c r="M337" s="10">
        <f t="shared" ref="M337" si="1729">COUNTA(B337:L337)</f>
        <v>4</v>
      </c>
      <c r="N337" s="10">
        <f t="shared" ref="N337" si="1730">3/M337</f>
        <v>0.75</v>
      </c>
      <c r="O337" s="10"/>
      <c r="P337" s="10">
        <f t="shared" si="1651"/>
        <v>0</v>
      </c>
      <c r="Q337" s="10">
        <f t="shared" si="1652"/>
        <v>0.75</v>
      </c>
      <c r="R337" s="10">
        <f t="shared" si="1653"/>
        <v>0.75</v>
      </c>
      <c r="S337" s="10">
        <f t="shared" si="1654"/>
        <v>0</v>
      </c>
      <c r="T337" s="10">
        <f t="shared" si="1655"/>
        <v>0</v>
      </c>
      <c r="U337" s="10">
        <f t="shared" si="1656"/>
        <v>0</v>
      </c>
      <c r="V337" s="34">
        <f t="shared" si="1657"/>
        <v>0</v>
      </c>
      <c r="W337" s="10">
        <f t="shared" si="1658"/>
        <v>0.75</v>
      </c>
      <c r="X337" s="10">
        <f t="shared" si="1659"/>
        <v>0.75</v>
      </c>
      <c r="Y337" s="10">
        <f t="shared" si="1660"/>
        <v>0</v>
      </c>
      <c r="Z337" s="10"/>
      <c r="AA337" s="10"/>
      <c r="AB337" s="10">
        <f t="shared" ref="AB337" si="1731">SUM(P337:Z337)</f>
        <v>3</v>
      </c>
      <c r="AC337" s="10">
        <f t="shared" ref="AC337" si="1732">M337</f>
        <v>4</v>
      </c>
      <c r="AD337" s="10" t="str">
        <f t="shared" ref="AD337" si="1733">IF(AB337=AC337,"Correct",IF(AB337=3,"Correct","Wrong"))</f>
        <v>Correct</v>
      </c>
      <c r="AE337" s="10"/>
      <c r="AF337" s="159" t="str">
        <f>IFERROR(VLOOKUP(Table1[[#This Row],[RespondentID]],'All Data'!$A338:$CN910,81,FALSE),"unknown")</f>
        <v>Female</v>
      </c>
      <c r="AG337" s="159">
        <f>IFERROR(VLOOKUP(Table1[[#This Row],[RespondentID]],'All Data'!$A338:$CN910,82,FALSE),"unknown")</f>
        <v>57</v>
      </c>
      <c r="AH337" s="159" t="str">
        <f>IFERROR(VLOOKUP(Table1[[#This Row],[RespondentID]],'All Data'!$A338:$CN910,83,FALSE),"unknown")</f>
        <v>Suffolk</v>
      </c>
      <c r="AI337" s="159" t="str">
        <f>IFERROR(VLOOKUP(Table1[[#This Row],[RespondentID]],'All Data'!$A338:$CN910,84,FALSE),"unknown")</f>
        <v>Medford, 11763</v>
      </c>
      <c r="AJ337" s="159" t="str">
        <f>IFERROR(VLOOKUP(Table1[[#This Row],[RespondentID]],'All Data'!$A338:$CN910,85,FALSE),"unknown")</f>
        <v>White/Caucasian</v>
      </c>
      <c r="AK337" s="159" t="str">
        <f>IFERROR(VLOOKUP(Table1[[#This Row],[RespondentID]],'All Data'!$A338:$CN910,86,FALSE),"unknown")</f>
        <v>No</v>
      </c>
      <c r="AL337" s="159" t="str">
        <f>IFERROR(VLOOKUP(Table1[[#This Row],[RespondentID]],'All Data'!$A338:$CN910,87,FALSE),"unknown")</f>
        <v xml:space="preserve">English </v>
      </c>
      <c r="AM337" s="159" t="str">
        <f>IFERROR(VLOOKUP(Table1[[#This Row],[RespondentID]],'All Data'!$A338:$CN910,88,FALSE),"unknown")</f>
        <v>$20,000 to $34,999</v>
      </c>
      <c r="AN337" s="159" t="str">
        <f>IFERROR(VLOOKUP(Table1[[#This Row],[RespondentID]],'All Data'!$A338:$CN910,89,FALSE),"unknown")</f>
        <v>Some high school</v>
      </c>
      <c r="AO337" s="159" t="str">
        <f>IFERROR(VLOOKUP(Table1[[#This Row],[RespondentID]],'All Data'!$A338:$CN910,90,FALSE),"unknown")</f>
        <v>Retired</v>
      </c>
      <c r="AP337" s="159" t="str">
        <f>IFERROR(VLOOKUP(Table1[[#This Row],[RespondentID]],'All Data'!$A338:$CN910,91,FALSE),"unknown")</f>
        <v>Yes</v>
      </c>
      <c r="AQ337" s="159" t="str">
        <f>IFERROR(VLOOKUP(Table1[[#This Row],[RespondentID]],'All Data'!$A338:$CN910,92,FALSE),"unknown")</f>
        <v>Yes</v>
      </c>
    </row>
    <row r="338" spans="1:43" ht="16" x14ac:dyDescent="0.45">
      <c r="A338" s="6">
        <v>7045755397</v>
      </c>
      <c r="B338" s="6"/>
      <c r="C338" s="6"/>
      <c r="D338" s="6"/>
      <c r="E338" s="6"/>
      <c r="F338" s="6"/>
      <c r="G338" s="6" t="s">
        <v>36</v>
      </c>
      <c r="H338" s="6"/>
      <c r="I338" s="6"/>
      <c r="J338" s="6"/>
      <c r="K338" s="6"/>
      <c r="L338" s="9"/>
      <c r="M338" s="9">
        <f t="shared" ref="M338" si="1734">COUNTA(B338:L338)</f>
        <v>1</v>
      </c>
      <c r="N338" s="9">
        <f t="shared" ref="N338" si="1735">3/M338</f>
        <v>3</v>
      </c>
      <c r="O338" s="9"/>
      <c r="P338" s="9">
        <f t="shared" si="1651"/>
        <v>0</v>
      </c>
      <c r="Q338" s="9">
        <f t="shared" si="1652"/>
        <v>0</v>
      </c>
      <c r="R338" s="9">
        <f t="shared" si="1653"/>
        <v>0</v>
      </c>
      <c r="S338" s="9">
        <f t="shared" si="1654"/>
        <v>0</v>
      </c>
      <c r="T338" s="9">
        <f t="shared" si="1655"/>
        <v>0</v>
      </c>
      <c r="U338" s="9">
        <f t="shared" si="1656"/>
        <v>1</v>
      </c>
      <c r="V338" s="34">
        <f t="shared" si="1657"/>
        <v>0</v>
      </c>
      <c r="W338" s="9">
        <f t="shared" si="1658"/>
        <v>0</v>
      </c>
      <c r="X338" s="9">
        <f t="shared" si="1659"/>
        <v>0</v>
      </c>
      <c r="Y338" s="9">
        <f t="shared" si="1660"/>
        <v>0</v>
      </c>
      <c r="Z338" s="9"/>
      <c r="AA338" s="9"/>
      <c r="AB338" s="9">
        <f t="shared" ref="AB338" si="1736">SUM(P338:Z338)</f>
        <v>1</v>
      </c>
      <c r="AC338" s="9">
        <f t="shared" ref="AC338" si="1737">M338</f>
        <v>1</v>
      </c>
      <c r="AD338" s="9" t="str">
        <f t="shared" ref="AD338" si="1738">IF(AB338=AC338,"Correct",IF(AB338=3,"Correct","Wrong"))</f>
        <v>Correct</v>
      </c>
      <c r="AE338" s="9"/>
      <c r="AF338" s="159" t="str">
        <f>IFERROR(VLOOKUP(Table1[[#This Row],[RespondentID]],'All Data'!$A339:$CN911,81,FALSE),"unknown")</f>
        <v>Female</v>
      </c>
      <c r="AG338" s="159">
        <f>IFERROR(VLOOKUP(Table1[[#This Row],[RespondentID]],'All Data'!$A339:$CN911,82,FALSE),"unknown")</f>
        <v>53</v>
      </c>
      <c r="AH338" s="159" t="str">
        <f>IFERROR(VLOOKUP(Table1[[#This Row],[RespondentID]],'All Data'!$A339:$CN911,83,FALSE),"unknown")</f>
        <v>Suffolk</v>
      </c>
      <c r="AI338" s="159" t="str">
        <f>IFERROR(VLOOKUP(Table1[[#This Row],[RespondentID]],'All Data'!$A339:$CN911,84,FALSE),"unknown")</f>
        <v>Bohemia, 11716</v>
      </c>
      <c r="AJ338" s="159" t="str">
        <f>IFERROR(VLOOKUP(Table1[[#This Row],[RespondentID]],'All Data'!$A339:$CN911,85,FALSE),"unknown")</f>
        <v>White/Caucasian</v>
      </c>
      <c r="AK338" s="159" t="str">
        <f>IFERROR(VLOOKUP(Table1[[#This Row],[RespondentID]],'All Data'!$A339:$CN911,86,FALSE),"unknown")</f>
        <v>No</v>
      </c>
      <c r="AL338" s="159" t="str">
        <f>IFERROR(VLOOKUP(Table1[[#This Row],[RespondentID]],'All Data'!$A339:$CN911,87,FALSE),"unknown")</f>
        <v xml:space="preserve">English </v>
      </c>
      <c r="AM338" s="159" t="str">
        <f>IFERROR(VLOOKUP(Table1[[#This Row],[RespondentID]],'All Data'!$A339:$CN911,88,FALSE),"unknown")</f>
        <v>Over $125,000</v>
      </c>
      <c r="AN338" s="159" t="str">
        <f>IFERROR(VLOOKUP(Table1[[#This Row],[RespondentID]],'All Data'!$A339:$CN911,89,FALSE),"unknown")</f>
        <v>Graduate school</v>
      </c>
      <c r="AO338" s="159" t="str">
        <f>IFERROR(VLOOKUP(Table1[[#This Row],[RespondentID]],'All Data'!$A339:$CN911,90,FALSE),"unknown")</f>
        <v>Employed for wages</v>
      </c>
      <c r="AP338" s="159" t="str">
        <f>IFERROR(VLOOKUP(Table1[[#This Row],[RespondentID]],'All Data'!$A339:$CN911,91,FALSE),"unknown")</f>
        <v>Yes</v>
      </c>
      <c r="AQ338" s="159" t="str">
        <f>IFERROR(VLOOKUP(Table1[[#This Row],[RespondentID]],'All Data'!$A339:$CN911,92,FALSE),"unknown")</f>
        <v>Yes</v>
      </c>
    </row>
    <row r="339" spans="1:43" ht="16" x14ac:dyDescent="0.45">
      <c r="A339" s="6">
        <v>7045755170</v>
      </c>
      <c r="B339" s="6"/>
      <c r="C339" s="6"/>
      <c r="D339" s="6"/>
      <c r="E339" s="6"/>
      <c r="F339" s="6"/>
      <c r="G339" s="6"/>
      <c r="H339" s="6"/>
      <c r="I339" s="6"/>
      <c r="J339" s="6"/>
      <c r="K339" s="6" t="s">
        <v>40</v>
      </c>
      <c r="L339" s="10"/>
      <c r="M339" s="10">
        <f t="shared" ref="M339" si="1739">COUNTA(B339:L339)</f>
        <v>1</v>
      </c>
      <c r="N339" s="10">
        <f t="shared" ref="N339" si="1740">3/M339</f>
        <v>3</v>
      </c>
      <c r="O339" s="10"/>
      <c r="P339" s="10">
        <f t="shared" si="1651"/>
        <v>0</v>
      </c>
      <c r="Q339" s="10">
        <f t="shared" si="1652"/>
        <v>0</v>
      </c>
      <c r="R339" s="10">
        <f t="shared" si="1653"/>
        <v>0</v>
      </c>
      <c r="S339" s="10">
        <f t="shared" si="1654"/>
        <v>0</v>
      </c>
      <c r="T339" s="10">
        <f t="shared" si="1655"/>
        <v>0</v>
      </c>
      <c r="U339" s="10">
        <f t="shared" si="1656"/>
        <v>0</v>
      </c>
      <c r="V339" s="34">
        <f t="shared" si="1657"/>
        <v>0</v>
      </c>
      <c r="W339" s="10">
        <f t="shared" si="1658"/>
        <v>0</v>
      </c>
      <c r="X339" s="10">
        <f t="shared" si="1659"/>
        <v>0</v>
      </c>
      <c r="Y339" s="10">
        <f t="shared" si="1660"/>
        <v>1</v>
      </c>
      <c r="Z339" s="10"/>
      <c r="AA339" s="10"/>
      <c r="AB339" s="10">
        <f t="shared" ref="AB339" si="1741">SUM(P339:Z339)</f>
        <v>1</v>
      </c>
      <c r="AC339" s="10">
        <f t="shared" ref="AC339" si="1742">M339</f>
        <v>1</v>
      </c>
      <c r="AD339" s="10" t="str">
        <f t="shared" ref="AD339" si="1743">IF(AB339=AC339,"Correct",IF(AB339=3,"Correct","Wrong"))</f>
        <v>Correct</v>
      </c>
      <c r="AE339" s="10"/>
      <c r="AF339" s="159" t="str">
        <f>IFERROR(VLOOKUP(Table1[[#This Row],[RespondentID]],'All Data'!$A340:$CN912,81,FALSE),"unknown")</f>
        <v>Female</v>
      </c>
      <c r="AG339" s="159">
        <f>IFERROR(VLOOKUP(Table1[[#This Row],[RespondentID]],'All Data'!$A340:$CN912,82,FALSE),"unknown")</f>
        <v>19</v>
      </c>
      <c r="AH339" s="159" t="str">
        <f>IFERROR(VLOOKUP(Table1[[#This Row],[RespondentID]],'All Data'!$A340:$CN912,83,FALSE),"unknown")</f>
        <v>Suffolk</v>
      </c>
      <c r="AI339" s="159" t="str">
        <f>IFERROR(VLOOKUP(Table1[[#This Row],[RespondentID]],'All Data'!$A340:$CN912,84,FALSE),"unknown")</f>
        <v>Bohemia, 11716</v>
      </c>
      <c r="AJ339" s="159" t="str">
        <f>IFERROR(VLOOKUP(Table1[[#This Row],[RespondentID]],'All Data'!$A340:$CN912,85,FALSE),"unknown")</f>
        <v>White/Caucasian</v>
      </c>
      <c r="AK339" s="159" t="str">
        <f>IFERROR(VLOOKUP(Table1[[#This Row],[RespondentID]],'All Data'!$A340:$CN912,86,FALSE),"unknown")</f>
        <v>No</v>
      </c>
      <c r="AL339" s="159" t="str">
        <f>IFERROR(VLOOKUP(Table1[[#This Row],[RespondentID]],'All Data'!$A340:$CN912,87,FALSE),"unknown")</f>
        <v xml:space="preserve">English </v>
      </c>
      <c r="AM339" s="159" t="str">
        <f>IFERROR(VLOOKUP(Table1[[#This Row],[RespondentID]],'All Data'!$A340:$CN912,88,FALSE),"unknown")</f>
        <v>Over $125,000</v>
      </c>
      <c r="AN339" s="159" t="str">
        <f>IFERROR(VLOOKUP(Table1[[#This Row],[RespondentID]],'All Data'!$A340:$CN912,89,FALSE),"unknown")</f>
        <v>Some college</v>
      </c>
      <c r="AO339" s="159" t="str">
        <f>IFERROR(VLOOKUP(Table1[[#This Row],[RespondentID]],'All Data'!$A340:$CN912,90,FALSE),"unknown")</f>
        <v>Employed for wages</v>
      </c>
      <c r="AP339" s="159" t="str">
        <f>IFERROR(VLOOKUP(Table1[[#This Row],[RespondentID]],'All Data'!$A340:$CN912,91,FALSE),"unknown")</f>
        <v>Yes</v>
      </c>
      <c r="AQ339" s="159" t="str">
        <f>IFERROR(VLOOKUP(Table1[[#This Row],[RespondentID]],'All Data'!$A340:$CN912,92,FALSE),"unknown")</f>
        <v>Yes</v>
      </c>
    </row>
    <row r="340" spans="1:43" ht="16" x14ac:dyDescent="0.45">
      <c r="A340" s="6">
        <v>7045754897</v>
      </c>
      <c r="B340" s="6"/>
      <c r="C340" s="6"/>
      <c r="D340" s="6"/>
      <c r="E340" s="6"/>
      <c r="F340" s="6"/>
      <c r="G340" s="6"/>
      <c r="H340" s="6"/>
      <c r="I340" s="6"/>
      <c r="J340" s="6"/>
      <c r="K340" s="6"/>
      <c r="L340" s="9"/>
      <c r="M340" s="9">
        <f t="shared" ref="M340" si="1744">COUNTA(B340:L340)</f>
        <v>0</v>
      </c>
      <c r="N340" s="9" t="e">
        <f t="shared" ref="N340" si="1745">3/M340</f>
        <v>#DIV/0!</v>
      </c>
      <c r="O340" s="9"/>
      <c r="P340" s="9">
        <f t="shared" si="1651"/>
        <v>0</v>
      </c>
      <c r="Q340" s="9">
        <f t="shared" si="1652"/>
        <v>0</v>
      </c>
      <c r="R340" s="9">
        <f t="shared" si="1653"/>
        <v>0</v>
      </c>
      <c r="S340" s="9">
        <f t="shared" si="1654"/>
        <v>0</v>
      </c>
      <c r="T340" s="9">
        <f t="shared" si="1655"/>
        <v>0</v>
      </c>
      <c r="U340" s="9">
        <f t="shared" si="1656"/>
        <v>0</v>
      </c>
      <c r="V340" s="34">
        <f t="shared" si="1657"/>
        <v>0</v>
      </c>
      <c r="W340" s="9">
        <f t="shared" si="1658"/>
        <v>0</v>
      </c>
      <c r="X340" s="9">
        <f t="shared" si="1659"/>
        <v>0</v>
      </c>
      <c r="Y340" s="9">
        <f t="shared" si="1660"/>
        <v>0</v>
      </c>
      <c r="Z340" s="9"/>
      <c r="AA340" s="9"/>
      <c r="AB340" s="9">
        <f t="shared" ref="AB340" si="1746">SUM(P340:Z340)</f>
        <v>0</v>
      </c>
      <c r="AC340" s="9">
        <f t="shared" ref="AC340" si="1747">M340</f>
        <v>0</v>
      </c>
      <c r="AD340" s="9" t="str">
        <f t="shared" ref="AD340" si="1748">IF(AB340=AC340,"Correct",IF(AB340=3,"Correct","Wrong"))</f>
        <v>Correct</v>
      </c>
      <c r="AE340" s="9"/>
      <c r="AF340" s="159" t="str">
        <f>IFERROR(VLOOKUP(Table1[[#This Row],[RespondentID]],'All Data'!$A341:$CN913,81,FALSE),"unknown")</f>
        <v>Female</v>
      </c>
      <c r="AG340" s="159">
        <f>IFERROR(VLOOKUP(Table1[[#This Row],[RespondentID]],'All Data'!$A341:$CN913,82,FALSE),"unknown")</f>
        <v>51</v>
      </c>
      <c r="AH340" s="159" t="str">
        <f>IFERROR(VLOOKUP(Table1[[#This Row],[RespondentID]],'All Data'!$A341:$CN913,83,FALSE),"unknown")</f>
        <v>Suffolk</v>
      </c>
      <c r="AI340" s="159" t="str">
        <f>IFERROR(VLOOKUP(Table1[[#This Row],[RespondentID]],'All Data'!$A341:$CN913,84,FALSE),"unknown")</f>
        <v>Holtsville, 11742</v>
      </c>
      <c r="AJ340" s="159" t="str">
        <f>IFERROR(VLOOKUP(Table1[[#This Row],[RespondentID]],'All Data'!$A341:$CN913,85,FALSE),"unknown")</f>
        <v>White/Caucasian</v>
      </c>
      <c r="AK340" s="159" t="str">
        <f>IFERROR(VLOOKUP(Table1[[#This Row],[RespondentID]],'All Data'!$A341:$CN913,86,FALSE),"unknown")</f>
        <v>No</v>
      </c>
      <c r="AL340" s="159" t="str">
        <f>IFERROR(VLOOKUP(Table1[[#This Row],[RespondentID]],'All Data'!$A341:$CN913,87,FALSE),"unknown")</f>
        <v xml:space="preserve">English </v>
      </c>
      <c r="AM340" s="159">
        <f>IFERROR(VLOOKUP(Table1[[#This Row],[RespondentID]],'All Data'!$A341:$CN913,88,FALSE),"unknown")</f>
        <v>0</v>
      </c>
      <c r="AN340" s="159" t="str">
        <f>IFERROR(VLOOKUP(Table1[[#This Row],[RespondentID]],'All Data'!$A341:$CN913,89,FALSE),"unknown")</f>
        <v>Technical school</v>
      </c>
      <c r="AO340" s="159" t="str">
        <f>IFERROR(VLOOKUP(Table1[[#This Row],[RespondentID]],'All Data'!$A341:$CN913,90,FALSE),"unknown")</f>
        <v>Employed for wages</v>
      </c>
      <c r="AP340" s="159" t="str">
        <f>IFERROR(VLOOKUP(Table1[[#This Row],[RespondentID]],'All Data'!$A341:$CN913,91,FALSE),"unknown")</f>
        <v>Yes</v>
      </c>
      <c r="AQ340" s="159" t="str">
        <f>IFERROR(VLOOKUP(Table1[[#This Row],[RespondentID]],'All Data'!$A341:$CN913,92,FALSE),"unknown")</f>
        <v>Yes</v>
      </c>
    </row>
    <row r="341" spans="1:43" ht="16" x14ac:dyDescent="0.45">
      <c r="A341" s="6">
        <v>7045754626</v>
      </c>
      <c r="B341" s="6"/>
      <c r="C341" s="6"/>
      <c r="D341" s="6"/>
      <c r="E341" s="6"/>
      <c r="F341" s="6"/>
      <c r="G341" s="6"/>
      <c r="H341" s="6"/>
      <c r="I341" s="6"/>
      <c r="J341" s="6"/>
      <c r="K341" s="6"/>
      <c r="L341" s="10"/>
      <c r="M341" s="10">
        <f t="shared" ref="M341" si="1749">COUNTA(B341:L341)</f>
        <v>0</v>
      </c>
      <c r="N341" s="10" t="e">
        <f t="shared" ref="N341" si="1750">3/M341</f>
        <v>#DIV/0!</v>
      </c>
      <c r="O341" s="10"/>
      <c r="P341" s="10">
        <f t="shared" si="1651"/>
        <v>0</v>
      </c>
      <c r="Q341" s="10">
        <f t="shared" si="1652"/>
        <v>0</v>
      </c>
      <c r="R341" s="10">
        <f t="shared" si="1653"/>
        <v>0</v>
      </c>
      <c r="S341" s="10">
        <f t="shared" si="1654"/>
        <v>0</v>
      </c>
      <c r="T341" s="10">
        <f t="shared" si="1655"/>
        <v>0</v>
      </c>
      <c r="U341" s="10">
        <f t="shared" si="1656"/>
        <v>0</v>
      </c>
      <c r="V341" s="34">
        <f t="shared" si="1657"/>
        <v>0</v>
      </c>
      <c r="W341" s="10">
        <f t="shared" si="1658"/>
        <v>0</v>
      </c>
      <c r="X341" s="10">
        <f t="shared" si="1659"/>
        <v>0</v>
      </c>
      <c r="Y341" s="10">
        <f t="shared" si="1660"/>
        <v>0</v>
      </c>
      <c r="Z341" s="10"/>
      <c r="AA341" s="10"/>
      <c r="AB341" s="10">
        <f t="shared" ref="AB341" si="1751">SUM(P341:Z341)</f>
        <v>0</v>
      </c>
      <c r="AC341" s="10">
        <f t="shared" ref="AC341" si="1752">M341</f>
        <v>0</v>
      </c>
      <c r="AD341" s="10" t="str">
        <f t="shared" ref="AD341" si="1753">IF(AB341=AC341,"Correct",IF(AB341=3,"Correct","Wrong"))</f>
        <v>Correct</v>
      </c>
      <c r="AE341" s="10"/>
      <c r="AF341" s="159" t="str">
        <f>IFERROR(VLOOKUP(Table1[[#This Row],[RespondentID]],'All Data'!$A342:$CN914,81,FALSE),"unknown")</f>
        <v>Female</v>
      </c>
      <c r="AG341" s="159">
        <f>IFERROR(VLOOKUP(Table1[[#This Row],[RespondentID]],'All Data'!$A342:$CN914,82,FALSE),"unknown")</f>
        <v>47</v>
      </c>
      <c r="AH341" s="159" t="str">
        <f>IFERROR(VLOOKUP(Table1[[#This Row],[RespondentID]],'All Data'!$A342:$CN914,83,FALSE),"unknown")</f>
        <v>Suffolk</v>
      </c>
      <c r="AI341" s="159" t="str">
        <f>IFERROR(VLOOKUP(Table1[[#This Row],[RespondentID]],'All Data'!$A342:$CN914,84,FALSE),"unknown")</f>
        <v>Ridge, 11961</v>
      </c>
      <c r="AJ341" s="159" t="str">
        <f>IFERROR(VLOOKUP(Table1[[#This Row],[RespondentID]],'All Data'!$A342:$CN914,85,FALSE),"unknown")</f>
        <v>White/Caucasian</v>
      </c>
      <c r="AK341" s="159" t="str">
        <f>IFERROR(VLOOKUP(Table1[[#This Row],[RespondentID]],'All Data'!$A342:$CN914,86,FALSE),"unknown")</f>
        <v>No</v>
      </c>
      <c r="AL341" s="159" t="str">
        <f>IFERROR(VLOOKUP(Table1[[#This Row],[RespondentID]],'All Data'!$A342:$CN914,87,FALSE),"unknown")</f>
        <v xml:space="preserve">English </v>
      </c>
      <c r="AM341" s="159" t="str">
        <f>IFERROR(VLOOKUP(Table1[[#This Row],[RespondentID]],'All Data'!$A342:$CN914,88,FALSE),"unknown")</f>
        <v>Over $125,000</v>
      </c>
      <c r="AN341" s="159" t="str">
        <f>IFERROR(VLOOKUP(Table1[[#This Row],[RespondentID]],'All Data'!$A342:$CN914,89,FALSE),"unknown")</f>
        <v>Graduate school</v>
      </c>
      <c r="AO341" s="159" t="str">
        <f>IFERROR(VLOOKUP(Table1[[#This Row],[RespondentID]],'All Data'!$A342:$CN914,90,FALSE),"unknown")</f>
        <v>Employed for wages</v>
      </c>
      <c r="AP341" s="159" t="str">
        <f>IFERROR(VLOOKUP(Table1[[#This Row],[RespondentID]],'All Data'!$A342:$CN914,91,FALSE),"unknown")</f>
        <v>Yes</v>
      </c>
      <c r="AQ341" s="159" t="str">
        <f>IFERROR(VLOOKUP(Table1[[#This Row],[RespondentID]],'All Data'!$A342:$CN914,92,FALSE),"unknown")</f>
        <v>Yes</v>
      </c>
    </row>
    <row r="342" spans="1:43" ht="16" x14ac:dyDescent="0.45">
      <c r="A342" s="6">
        <v>7045754300</v>
      </c>
      <c r="B342" s="6"/>
      <c r="C342" s="6"/>
      <c r="D342" s="6" t="s">
        <v>33</v>
      </c>
      <c r="E342" s="6"/>
      <c r="F342" s="6"/>
      <c r="G342" s="6"/>
      <c r="H342" s="6"/>
      <c r="I342" s="6" t="s">
        <v>38</v>
      </c>
      <c r="J342" s="6"/>
      <c r="K342" s="6"/>
      <c r="L342" s="9"/>
      <c r="M342" s="9">
        <f t="shared" ref="M342" si="1754">COUNTA(B342:L342)</f>
        <v>2</v>
      </c>
      <c r="N342" s="9">
        <f t="shared" ref="N342" si="1755">3/M342</f>
        <v>1.5</v>
      </c>
      <c r="O342" s="9"/>
      <c r="P342" s="9">
        <f t="shared" si="1651"/>
        <v>0</v>
      </c>
      <c r="Q342" s="9">
        <f t="shared" si="1652"/>
        <v>0</v>
      </c>
      <c r="R342" s="9">
        <f t="shared" si="1653"/>
        <v>1</v>
      </c>
      <c r="S342" s="9">
        <f t="shared" si="1654"/>
        <v>0</v>
      </c>
      <c r="T342" s="9">
        <f t="shared" si="1655"/>
        <v>0</v>
      </c>
      <c r="U342" s="9">
        <f t="shared" si="1656"/>
        <v>0</v>
      </c>
      <c r="V342" s="34">
        <f t="shared" si="1657"/>
        <v>0</v>
      </c>
      <c r="W342" s="9">
        <f t="shared" si="1658"/>
        <v>1</v>
      </c>
      <c r="X342" s="9">
        <f t="shared" si="1659"/>
        <v>0</v>
      </c>
      <c r="Y342" s="9">
        <f t="shared" si="1660"/>
        <v>0</v>
      </c>
      <c r="Z342" s="9"/>
      <c r="AA342" s="9"/>
      <c r="AB342" s="9">
        <f t="shared" ref="AB342" si="1756">SUM(P342:Z342)</f>
        <v>2</v>
      </c>
      <c r="AC342" s="9">
        <f t="shared" ref="AC342" si="1757">M342</f>
        <v>2</v>
      </c>
      <c r="AD342" s="9" t="str">
        <f t="shared" ref="AD342" si="1758">IF(AB342=AC342,"Correct",IF(AB342=3,"Correct","Wrong"))</f>
        <v>Correct</v>
      </c>
      <c r="AE342" s="9"/>
      <c r="AF342" s="159" t="str">
        <f>IFERROR(VLOOKUP(Table1[[#This Row],[RespondentID]],'All Data'!$A343:$CN915,81,FALSE),"unknown")</f>
        <v>Male</v>
      </c>
      <c r="AG342" s="159">
        <f>IFERROR(VLOOKUP(Table1[[#This Row],[RespondentID]],'All Data'!$A343:$CN915,82,FALSE),"unknown")</f>
        <v>91</v>
      </c>
      <c r="AH342" s="159" t="str">
        <f>IFERROR(VLOOKUP(Table1[[#This Row],[RespondentID]],'All Data'!$A343:$CN915,83,FALSE),"unknown")</f>
        <v>Suffolk</v>
      </c>
      <c r="AI342" s="159" t="str">
        <f>IFERROR(VLOOKUP(Table1[[#This Row],[RespondentID]],'All Data'!$A343:$CN915,84,FALSE),"unknown")</f>
        <v>Bay Shore, 11706</v>
      </c>
      <c r="AJ342" s="159" t="str">
        <f>IFERROR(VLOOKUP(Table1[[#This Row],[RespondentID]],'All Data'!$A343:$CN915,85,FALSE),"unknown")</f>
        <v>White/Caucasian</v>
      </c>
      <c r="AK342" s="159">
        <f>IFERROR(VLOOKUP(Table1[[#This Row],[RespondentID]],'All Data'!$A343:$CN915,86,FALSE),"unknown")</f>
        <v>0</v>
      </c>
      <c r="AL342" s="159" t="str">
        <f>IFERROR(VLOOKUP(Table1[[#This Row],[RespondentID]],'All Data'!$A343:$CN915,87,FALSE),"unknown")</f>
        <v xml:space="preserve">English Spanish </v>
      </c>
      <c r="AM342" s="159">
        <f>IFERROR(VLOOKUP(Table1[[#This Row],[RespondentID]],'All Data'!$A343:$CN915,88,FALSE),"unknown")</f>
        <v>0</v>
      </c>
      <c r="AN342" s="159" t="str">
        <f>IFERROR(VLOOKUP(Table1[[#This Row],[RespondentID]],'All Data'!$A343:$CN915,89,FALSE),"unknown")</f>
        <v>Graduate school</v>
      </c>
      <c r="AO342" s="159" t="str">
        <f>IFERROR(VLOOKUP(Table1[[#This Row],[RespondentID]],'All Data'!$A343:$CN915,90,FALSE),"unknown")</f>
        <v>Retired</v>
      </c>
      <c r="AP342" s="159" t="str">
        <f>IFERROR(VLOOKUP(Table1[[#This Row],[RespondentID]],'All Data'!$A343:$CN915,91,FALSE),"unknown")</f>
        <v>Yes</v>
      </c>
      <c r="AQ342" s="159" t="str">
        <f>IFERROR(VLOOKUP(Table1[[#This Row],[RespondentID]],'All Data'!$A343:$CN915,92,FALSE),"unknown")</f>
        <v>No</v>
      </c>
    </row>
    <row r="343" spans="1:43" ht="16" x14ac:dyDescent="0.45">
      <c r="A343" s="6">
        <v>7045753843</v>
      </c>
      <c r="B343" s="6"/>
      <c r="C343" s="6"/>
      <c r="D343" s="6"/>
      <c r="E343" s="6"/>
      <c r="F343" s="6"/>
      <c r="G343" s="6"/>
      <c r="H343" s="6"/>
      <c r="I343" s="6" t="s">
        <v>38</v>
      </c>
      <c r="J343" s="6" t="s">
        <v>39</v>
      </c>
      <c r="K343" s="6" t="s">
        <v>40</v>
      </c>
      <c r="L343" s="10"/>
      <c r="M343" s="10">
        <f t="shared" ref="M343" si="1759">COUNTA(B343:L343)</f>
        <v>3</v>
      </c>
      <c r="N343" s="10">
        <f t="shared" ref="N343" si="1760">3/M343</f>
        <v>1</v>
      </c>
      <c r="O343" s="10"/>
      <c r="P343" s="10">
        <f t="shared" si="1651"/>
        <v>0</v>
      </c>
      <c r="Q343" s="10">
        <f t="shared" si="1652"/>
        <v>0</v>
      </c>
      <c r="R343" s="10">
        <f t="shared" si="1653"/>
        <v>0</v>
      </c>
      <c r="S343" s="10">
        <f t="shared" si="1654"/>
        <v>0</v>
      </c>
      <c r="T343" s="10">
        <f t="shared" si="1655"/>
        <v>0</v>
      </c>
      <c r="U343" s="10">
        <f t="shared" si="1656"/>
        <v>0</v>
      </c>
      <c r="V343" s="34">
        <f t="shared" si="1657"/>
        <v>0</v>
      </c>
      <c r="W343" s="10">
        <f t="shared" si="1658"/>
        <v>1</v>
      </c>
      <c r="X343" s="10">
        <f t="shared" si="1659"/>
        <v>1</v>
      </c>
      <c r="Y343" s="10">
        <f t="shared" si="1660"/>
        <v>1</v>
      </c>
      <c r="Z343" s="10"/>
      <c r="AA343" s="10"/>
      <c r="AB343" s="10">
        <f t="shared" ref="AB343" si="1761">SUM(P343:Z343)</f>
        <v>3</v>
      </c>
      <c r="AC343" s="10">
        <f t="shared" ref="AC343" si="1762">M343</f>
        <v>3</v>
      </c>
      <c r="AD343" s="10" t="str">
        <f t="shared" ref="AD343" si="1763">IF(AB343=AC343,"Correct",IF(AB343=3,"Correct","Wrong"))</f>
        <v>Correct</v>
      </c>
      <c r="AE343" s="10"/>
      <c r="AF343" s="159" t="str">
        <f>IFERROR(VLOOKUP(Table1[[#This Row],[RespondentID]],'All Data'!$A344:$CN916,81,FALSE),"unknown")</f>
        <v>Female</v>
      </c>
      <c r="AG343" s="159">
        <f>IFERROR(VLOOKUP(Table1[[#This Row],[RespondentID]],'All Data'!$A344:$CN916,82,FALSE),"unknown")</f>
        <v>80</v>
      </c>
      <c r="AH343" s="159" t="str">
        <f>IFERROR(VLOOKUP(Table1[[#This Row],[RespondentID]],'All Data'!$A344:$CN916,83,FALSE),"unknown")</f>
        <v>Suffolk</v>
      </c>
      <c r="AI343" s="159" t="str">
        <f>IFERROR(VLOOKUP(Table1[[#This Row],[RespondentID]],'All Data'!$A344:$CN916,84,FALSE),"unknown")</f>
        <v>Bay Shore, 11706</v>
      </c>
      <c r="AJ343" s="159" t="str">
        <f>IFERROR(VLOOKUP(Table1[[#This Row],[RespondentID]],'All Data'!$A344:$CN916,85,FALSE),"unknown")</f>
        <v>White/Caucasian</v>
      </c>
      <c r="AK343" s="159">
        <f>IFERROR(VLOOKUP(Table1[[#This Row],[RespondentID]],'All Data'!$A344:$CN916,86,FALSE),"unknown")</f>
        <v>0</v>
      </c>
      <c r="AL343" s="159" t="str">
        <f>IFERROR(VLOOKUP(Table1[[#This Row],[RespondentID]],'All Data'!$A344:$CN916,87,FALSE),"unknown")</f>
        <v xml:space="preserve">English Spanish </v>
      </c>
      <c r="AM343" s="159">
        <f>IFERROR(VLOOKUP(Table1[[#This Row],[RespondentID]],'All Data'!$A344:$CN916,88,FALSE),"unknown")</f>
        <v>0</v>
      </c>
      <c r="AN343" s="159" t="str">
        <f>IFERROR(VLOOKUP(Table1[[#This Row],[RespondentID]],'All Data'!$A344:$CN916,89,FALSE),"unknown")</f>
        <v>College graduate</v>
      </c>
      <c r="AO343" s="159" t="str">
        <f>IFERROR(VLOOKUP(Table1[[#This Row],[RespondentID]],'All Data'!$A344:$CN916,90,FALSE),"unknown")</f>
        <v>Retired</v>
      </c>
      <c r="AP343" s="159" t="str">
        <f>IFERROR(VLOOKUP(Table1[[#This Row],[RespondentID]],'All Data'!$A344:$CN916,91,FALSE),"unknown")</f>
        <v>Yes</v>
      </c>
      <c r="AQ343" s="159" t="str">
        <f>IFERROR(VLOOKUP(Table1[[#This Row],[RespondentID]],'All Data'!$A344:$CN916,92,FALSE),"unknown")</f>
        <v>Yes</v>
      </c>
    </row>
    <row r="344" spans="1:43" ht="16" x14ac:dyDescent="0.45">
      <c r="A344" s="6">
        <v>7045753561</v>
      </c>
      <c r="B344" s="6"/>
      <c r="C344" s="6" t="s">
        <v>32</v>
      </c>
      <c r="D344" s="6"/>
      <c r="E344" s="6" t="s">
        <v>34</v>
      </c>
      <c r="F344" s="6"/>
      <c r="G344" s="6"/>
      <c r="H344" s="6" t="s">
        <v>37</v>
      </c>
      <c r="I344" s="6"/>
      <c r="J344" s="6" t="s">
        <v>39</v>
      </c>
      <c r="K344" s="6"/>
      <c r="L344" s="9"/>
      <c r="M344" s="9">
        <f t="shared" ref="M344" si="1764">COUNTA(B344:L344)</f>
        <v>4</v>
      </c>
      <c r="N344" s="9">
        <f t="shared" ref="N344" si="1765">3/M344</f>
        <v>0.75</v>
      </c>
      <c r="O344" s="9"/>
      <c r="P344" s="9">
        <f t="shared" si="1651"/>
        <v>0</v>
      </c>
      <c r="Q344" s="9">
        <f t="shared" si="1652"/>
        <v>0.75</v>
      </c>
      <c r="R344" s="9">
        <f t="shared" si="1653"/>
        <v>0</v>
      </c>
      <c r="S344" s="9">
        <f t="shared" si="1654"/>
        <v>0.75</v>
      </c>
      <c r="T344" s="9">
        <f t="shared" si="1655"/>
        <v>0</v>
      </c>
      <c r="U344" s="9">
        <f t="shared" si="1656"/>
        <v>0</v>
      </c>
      <c r="V344" s="34">
        <f t="shared" si="1657"/>
        <v>0.75</v>
      </c>
      <c r="W344" s="9">
        <f t="shared" si="1658"/>
        <v>0</v>
      </c>
      <c r="X344" s="9">
        <f t="shared" si="1659"/>
        <v>0.75</v>
      </c>
      <c r="Y344" s="9">
        <f t="shared" si="1660"/>
        <v>0</v>
      </c>
      <c r="Z344" s="9"/>
      <c r="AA344" s="9"/>
      <c r="AB344" s="9">
        <f t="shared" ref="AB344" si="1766">SUM(P344:Z344)</f>
        <v>3</v>
      </c>
      <c r="AC344" s="9">
        <f t="shared" ref="AC344" si="1767">M344</f>
        <v>4</v>
      </c>
      <c r="AD344" s="9" t="str">
        <f t="shared" ref="AD344" si="1768">IF(AB344=AC344,"Correct",IF(AB344=3,"Correct","Wrong"))</f>
        <v>Correct</v>
      </c>
      <c r="AE344" s="9"/>
      <c r="AF344" s="159" t="str">
        <f>IFERROR(VLOOKUP(Table1[[#This Row],[RespondentID]],'All Data'!$A345:$CN917,81,FALSE),"unknown")</f>
        <v>Male</v>
      </c>
      <c r="AG344" s="159">
        <f>IFERROR(VLOOKUP(Table1[[#This Row],[RespondentID]],'All Data'!$A345:$CN917,82,FALSE),"unknown")</f>
        <v>65</v>
      </c>
      <c r="AH344" s="159" t="str">
        <f>IFERROR(VLOOKUP(Table1[[#This Row],[RespondentID]],'All Data'!$A345:$CN917,83,FALSE),"unknown")</f>
        <v>Suffolk</v>
      </c>
      <c r="AI344" s="159" t="str">
        <f>IFERROR(VLOOKUP(Table1[[#This Row],[RespondentID]],'All Data'!$A345:$CN917,84,FALSE),"unknown")</f>
        <v>East Islip, 11730</v>
      </c>
      <c r="AJ344" s="159" t="str">
        <f>IFERROR(VLOOKUP(Table1[[#This Row],[RespondentID]],'All Data'!$A345:$CN917,85,FALSE),"unknown")</f>
        <v>White/Caucasian</v>
      </c>
      <c r="AK344" s="159">
        <f>IFERROR(VLOOKUP(Table1[[#This Row],[RespondentID]],'All Data'!$A345:$CN917,86,FALSE),"unknown")</f>
        <v>0</v>
      </c>
      <c r="AL344" s="159" t="str">
        <f>IFERROR(VLOOKUP(Table1[[#This Row],[RespondentID]],'All Data'!$A345:$CN917,87,FALSE),"unknown")</f>
        <v xml:space="preserve">English Spanish Italian </v>
      </c>
      <c r="AM344" s="159" t="str">
        <f>IFERROR(VLOOKUP(Table1[[#This Row],[RespondentID]],'All Data'!$A345:$CN917,88,FALSE),"unknown")</f>
        <v>Over $125,000</v>
      </c>
      <c r="AN344" s="159" t="str">
        <f>IFERROR(VLOOKUP(Table1[[#This Row],[RespondentID]],'All Data'!$A345:$CN917,89,FALSE),"unknown")</f>
        <v>Doctorate</v>
      </c>
      <c r="AO344" s="159" t="str">
        <f>IFERROR(VLOOKUP(Table1[[#This Row],[RespondentID]],'All Data'!$A345:$CN917,90,FALSE),"unknown")</f>
        <v>Employed for wages</v>
      </c>
      <c r="AP344" s="159" t="str">
        <f>IFERROR(VLOOKUP(Table1[[#This Row],[RespondentID]],'All Data'!$A345:$CN917,91,FALSE),"unknown")</f>
        <v>Yes</v>
      </c>
      <c r="AQ344" s="159">
        <f>IFERROR(VLOOKUP(Table1[[#This Row],[RespondentID]],'All Data'!$A345:$CN917,92,FALSE),"unknown")</f>
        <v>0</v>
      </c>
    </row>
    <row r="345" spans="1:43" ht="16" x14ac:dyDescent="0.45">
      <c r="A345" s="6">
        <v>7045753184</v>
      </c>
      <c r="B345" s="6"/>
      <c r="C345" s="6"/>
      <c r="D345" s="6"/>
      <c r="E345" s="6"/>
      <c r="F345" s="6" t="s">
        <v>35</v>
      </c>
      <c r="G345" s="6"/>
      <c r="H345" s="6"/>
      <c r="I345" s="6" t="s">
        <v>38</v>
      </c>
      <c r="J345" s="6"/>
      <c r="K345" s="6" t="s">
        <v>40</v>
      </c>
      <c r="L345" s="10"/>
      <c r="M345" s="10">
        <f t="shared" ref="M345" si="1769">COUNTA(B345:L345)</f>
        <v>3</v>
      </c>
      <c r="N345" s="10">
        <f t="shared" ref="N345" si="1770">3/M345</f>
        <v>1</v>
      </c>
      <c r="O345" s="10"/>
      <c r="P345" s="10">
        <f t="shared" si="1651"/>
        <v>0</v>
      </c>
      <c r="Q345" s="10">
        <f t="shared" si="1652"/>
        <v>0</v>
      </c>
      <c r="R345" s="10">
        <f t="shared" si="1653"/>
        <v>0</v>
      </c>
      <c r="S345" s="10">
        <f t="shared" si="1654"/>
        <v>0</v>
      </c>
      <c r="T345" s="10">
        <f t="shared" si="1655"/>
        <v>1</v>
      </c>
      <c r="U345" s="10">
        <f t="shared" si="1656"/>
        <v>0</v>
      </c>
      <c r="V345" s="34">
        <f t="shared" si="1657"/>
        <v>0</v>
      </c>
      <c r="W345" s="10">
        <f t="shared" si="1658"/>
        <v>1</v>
      </c>
      <c r="X345" s="10">
        <f t="shared" si="1659"/>
        <v>0</v>
      </c>
      <c r="Y345" s="10">
        <f t="shared" si="1660"/>
        <v>1</v>
      </c>
      <c r="Z345" s="10"/>
      <c r="AA345" s="10"/>
      <c r="AB345" s="10">
        <f t="shared" ref="AB345" si="1771">SUM(P345:Z345)</f>
        <v>3</v>
      </c>
      <c r="AC345" s="10">
        <f t="shared" ref="AC345" si="1772">M345</f>
        <v>3</v>
      </c>
      <c r="AD345" s="10" t="str">
        <f t="shared" ref="AD345" si="1773">IF(AB345=AC345,"Correct",IF(AB345=3,"Correct","Wrong"))</f>
        <v>Correct</v>
      </c>
      <c r="AE345" s="10"/>
      <c r="AF345" s="159" t="str">
        <f>IFERROR(VLOOKUP(Table1[[#This Row],[RespondentID]],'All Data'!$A346:$CN918,81,FALSE),"unknown")</f>
        <v>Male</v>
      </c>
      <c r="AG345" s="159">
        <f>IFERROR(VLOOKUP(Table1[[#This Row],[RespondentID]],'All Data'!$A346:$CN918,82,FALSE),"unknown")</f>
        <v>55</v>
      </c>
      <c r="AH345" s="159" t="str">
        <f>IFERROR(VLOOKUP(Table1[[#This Row],[RespondentID]],'All Data'!$A346:$CN918,83,FALSE),"unknown")</f>
        <v>Suffolk</v>
      </c>
      <c r="AI345" s="159" t="str">
        <f>IFERROR(VLOOKUP(Table1[[#This Row],[RespondentID]],'All Data'!$A346:$CN918,84,FALSE),"unknown")</f>
        <v>Patchogue, 11772</v>
      </c>
      <c r="AJ345" s="159" t="str">
        <f>IFERROR(VLOOKUP(Table1[[#This Row],[RespondentID]],'All Data'!$A346:$CN918,85,FALSE),"unknown")</f>
        <v>White/Caucasian</v>
      </c>
      <c r="AK345" s="159" t="str">
        <f>IFERROR(VLOOKUP(Table1[[#This Row],[RespondentID]],'All Data'!$A346:$CN918,86,FALSE),"unknown")</f>
        <v>No</v>
      </c>
      <c r="AL345" s="159" t="str">
        <f>IFERROR(VLOOKUP(Table1[[#This Row],[RespondentID]],'All Data'!$A346:$CN918,87,FALSE),"unknown")</f>
        <v xml:space="preserve">English </v>
      </c>
      <c r="AM345" s="159" t="str">
        <f>IFERROR(VLOOKUP(Table1[[#This Row],[RespondentID]],'All Data'!$A346:$CN918,88,FALSE),"unknown")</f>
        <v>$50,000 to $74,999</v>
      </c>
      <c r="AN345" s="159" t="str">
        <f>IFERROR(VLOOKUP(Table1[[#This Row],[RespondentID]],'All Data'!$A346:$CN918,89,FALSE),"unknown")</f>
        <v>Graduate school</v>
      </c>
      <c r="AO345" s="159" t="str">
        <f>IFERROR(VLOOKUP(Table1[[#This Row],[RespondentID]],'All Data'!$A346:$CN918,90,FALSE),"unknown")</f>
        <v>Employed for wages</v>
      </c>
      <c r="AP345" s="159" t="str">
        <f>IFERROR(VLOOKUP(Table1[[#This Row],[RespondentID]],'All Data'!$A346:$CN918,91,FALSE),"unknown")</f>
        <v>Yes</v>
      </c>
      <c r="AQ345" s="159" t="str">
        <f>IFERROR(VLOOKUP(Table1[[#This Row],[RespondentID]],'All Data'!$A346:$CN918,92,FALSE),"unknown")</f>
        <v>No</v>
      </c>
    </row>
    <row r="346" spans="1:43" ht="16" x14ac:dyDescent="0.45">
      <c r="A346" s="6">
        <v>7044865350</v>
      </c>
      <c r="B346" s="6"/>
      <c r="C346" s="6"/>
      <c r="D346" s="6" t="s">
        <v>33</v>
      </c>
      <c r="E346" s="6"/>
      <c r="F346" s="6"/>
      <c r="G346" s="6"/>
      <c r="H346" s="6"/>
      <c r="I346" s="6"/>
      <c r="J346" s="6"/>
      <c r="K346" s="6" t="s">
        <v>40</v>
      </c>
      <c r="L346" s="9"/>
      <c r="M346" s="9">
        <f t="shared" ref="M346" si="1774">COUNTA(B346:L346)</f>
        <v>2</v>
      </c>
      <c r="N346" s="9">
        <f t="shared" ref="N346" si="1775">3/M346</f>
        <v>1.5</v>
      </c>
      <c r="O346" s="9"/>
      <c r="P346" s="9">
        <f t="shared" si="1651"/>
        <v>0</v>
      </c>
      <c r="Q346" s="9">
        <f t="shared" si="1652"/>
        <v>0</v>
      </c>
      <c r="R346" s="9">
        <f t="shared" si="1653"/>
        <v>1</v>
      </c>
      <c r="S346" s="9">
        <f t="shared" si="1654"/>
        <v>0</v>
      </c>
      <c r="T346" s="9">
        <f t="shared" si="1655"/>
        <v>0</v>
      </c>
      <c r="U346" s="9">
        <f t="shared" si="1656"/>
        <v>0</v>
      </c>
      <c r="V346" s="34">
        <f t="shared" si="1657"/>
        <v>0</v>
      </c>
      <c r="W346" s="9">
        <f t="shared" si="1658"/>
        <v>0</v>
      </c>
      <c r="X346" s="9">
        <f t="shared" si="1659"/>
        <v>0</v>
      </c>
      <c r="Y346" s="9">
        <f t="shared" si="1660"/>
        <v>1</v>
      </c>
      <c r="Z346" s="9"/>
      <c r="AA346" s="9"/>
      <c r="AB346" s="9">
        <f t="shared" ref="AB346" si="1776">SUM(P346:Z346)</f>
        <v>2</v>
      </c>
      <c r="AC346" s="9">
        <f t="shared" ref="AC346" si="1777">M346</f>
        <v>2</v>
      </c>
      <c r="AD346" s="9" t="str">
        <f t="shared" ref="AD346" si="1778">IF(AB346=AC346,"Correct",IF(AB346=3,"Correct","Wrong"))</f>
        <v>Correct</v>
      </c>
      <c r="AE346" s="9"/>
      <c r="AF346" s="159" t="str">
        <f>IFERROR(VLOOKUP(Table1[[#This Row],[RespondentID]],'All Data'!$A347:$CN919,81,FALSE),"unknown")</f>
        <v>Female</v>
      </c>
      <c r="AG346" s="159">
        <f>IFERROR(VLOOKUP(Table1[[#This Row],[RespondentID]],'All Data'!$A347:$CN919,82,FALSE),"unknown")</f>
        <v>56</v>
      </c>
      <c r="AH346" s="159" t="str">
        <f>IFERROR(VLOOKUP(Table1[[#This Row],[RespondentID]],'All Data'!$A347:$CN919,83,FALSE),"unknown")</f>
        <v>Nassau</v>
      </c>
      <c r="AI346" s="159" t="str">
        <f>IFERROR(VLOOKUP(Table1[[#This Row],[RespondentID]],'All Data'!$A347:$CN919,84,FALSE),"unknown")</f>
        <v>Farmingdale, 11735</v>
      </c>
      <c r="AJ346" s="159" t="str">
        <f>IFERROR(VLOOKUP(Table1[[#This Row],[RespondentID]],'All Data'!$A347:$CN919,85,FALSE),"unknown")</f>
        <v>Black/African American</v>
      </c>
      <c r="AK346" s="159" t="str">
        <f>IFERROR(VLOOKUP(Table1[[#This Row],[RespondentID]],'All Data'!$A347:$CN919,86,FALSE),"unknown")</f>
        <v>No</v>
      </c>
      <c r="AL346" s="159" t="str">
        <f>IFERROR(VLOOKUP(Table1[[#This Row],[RespondentID]],'All Data'!$A347:$CN919,87,FALSE),"unknown")</f>
        <v xml:space="preserve">English </v>
      </c>
      <c r="AM346" s="159" t="str">
        <f>IFERROR(VLOOKUP(Table1[[#This Row],[RespondentID]],'All Data'!$A347:$CN919,88,FALSE),"unknown")</f>
        <v>$50,000 to $74,999</v>
      </c>
      <c r="AN346" s="159" t="str">
        <f>IFERROR(VLOOKUP(Table1[[#This Row],[RespondentID]],'All Data'!$A347:$CN919,89,FALSE),"unknown")</f>
        <v>College graduate</v>
      </c>
      <c r="AO346" s="159" t="str">
        <f>IFERROR(VLOOKUP(Table1[[#This Row],[RespondentID]],'All Data'!$A347:$CN919,90,FALSE),"unknown")</f>
        <v>Out of work and looking for work</v>
      </c>
      <c r="AP346" s="159" t="str">
        <f>IFERROR(VLOOKUP(Table1[[#This Row],[RespondentID]],'All Data'!$A347:$CN919,91,FALSE),"unknown")</f>
        <v>Yes</v>
      </c>
      <c r="AQ346" s="159" t="str">
        <f>IFERROR(VLOOKUP(Table1[[#This Row],[RespondentID]],'All Data'!$A347:$CN919,92,FALSE),"unknown")</f>
        <v>Yes</v>
      </c>
    </row>
    <row r="347" spans="1:43" ht="16" x14ac:dyDescent="0.45">
      <c r="A347" s="6">
        <v>7044864721</v>
      </c>
      <c r="B347" s="6"/>
      <c r="C347" s="6" t="s">
        <v>32</v>
      </c>
      <c r="D347" s="6" t="s">
        <v>33</v>
      </c>
      <c r="E347" s="6"/>
      <c r="F347" s="6" t="s">
        <v>35</v>
      </c>
      <c r="G347" s="6" t="s">
        <v>36</v>
      </c>
      <c r="H347" s="6" t="s">
        <v>37</v>
      </c>
      <c r="I347" s="6" t="s">
        <v>38</v>
      </c>
      <c r="J347" s="6"/>
      <c r="K347" s="6" t="s">
        <v>40</v>
      </c>
      <c r="L347" s="10"/>
      <c r="M347" s="10">
        <f t="shared" ref="M347" si="1779">COUNTA(B347:L347)</f>
        <v>7</v>
      </c>
      <c r="N347" s="10">
        <f t="shared" ref="N347" si="1780">3/M347</f>
        <v>0.42857142857142855</v>
      </c>
      <c r="O347" s="10"/>
      <c r="P347" s="10">
        <f t="shared" si="1651"/>
        <v>0</v>
      </c>
      <c r="Q347" s="10">
        <f t="shared" si="1652"/>
        <v>0.42857142857142855</v>
      </c>
      <c r="R347" s="10">
        <f t="shared" si="1653"/>
        <v>0.42857142857142855</v>
      </c>
      <c r="S347" s="10">
        <f t="shared" si="1654"/>
        <v>0</v>
      </c>
      <c r="T347" s="10">
        <f t="shared" si="1655"/>
        <v>0.42857142857142855</v>
      </c>
      <c r="U347" s="10">
        <f t="shared" si="1656"/>
        <v>0.42857142857142855</v>
      </c>
      <c r="V347" s="34">
        <f t="shared" si="1657"/>
        <v>0.42857142857142855</v>
      </c>
      <c r="W347" s="10">
        <f t="shared" si="1658"/>
        <v>0.42857142857142855</v>
      </c>
      <c r="X347" s="10">
        <f t="shared" si="1659"/>
        <v>0</v>
      </c>
      <c r="Y347" s="10">
        <f t="shared" si="1660"/>
        <v>0.42857142857142855</v>
      </c>
      <c r="Z347" s="10"/>
      <c r="AA347" s="10"/>
      <c r="AB347" s="10">
        <f t="shared" ref="AB347" si="1781">SUM(P347:Z347)</f>
        <v>2.9999999999999996</v>
      </c>
      <c r="AC347" s="10">
        <f t="shared" ref="AC347" si="1782">M347</f>
        <v>7</v>
      </c>
      <c r="AD347" s="10" t="str">
        <f t="shared" ref="AD347" si="1783">IF(AB347=AC347,"Correct",IF(AB347=3,"Correct","Wrong"))</f>
        <v>Correct</v>
      </c>
      <c r="AE347" s="10"/>
      <c r="AF347" s="159" t="str">
        <f>IFERROR(VLOOKUP(Table1[[#This Row],[RespondentID]],'All Data'!$A348:$CN920,81,FALSE),"unknown")</f>
        <v>Female</v>
      </c>
      <c r="AG347" s="159">
        <f>IFERROR(VLOOKUP(Table1[[#This Row],[RespondentID]],'All Data'!$A348:$CN920,82,FALSE),"unknown")</f>
        <v>63</v>
      </c>
      <c r="AH347" s="159" t="str">
        <f>IFERROR(VLOOKUP(Table1[[#This Row],[RespondentID]],'All Data'!$A348:$CN920,83,FALSE),"unknown")</f>
        <v>Suffolk</v>
      </c>
      <c r="AI347" s="159" t="str">
        <f>IFERROR(VLOOKUP(Table1[[#This Row],[RespondentID]],'All Data'!$A348:$CN920,84,FALSE),"unknown")</f>
        <v>Wyandanch, 11798</v>
      </c>
      <c r="AJ347" s="159">
        <f>IFERROR(VLOOKUP(Table1[[#This Row],[RespondentID]],'All Data'!$A348:$CN920,85,FALSE),"unknown")</f>
        <v>0</v>
      </c>
      <c r="AK347" s="159" t="str">
        <f>IFERROR(VLOOKUP(Table1[[#This Row],[RespondentID]],'All Data'!$A348:$CN920,86,FALSE),"unknown")</f>
        <v>No</v>
      </c>
      <c r="AL347" s="159" t="str">
        <f>IFERROR(VLOOKUP(Table1[[#This Row],[RespondentID]],'All Data'!$A348:$CN920,87,FALSE),"unknown")</f>
        <v xml:space="preserve">English </v>
      </c>
      <c r="AM347" s="159">
        <f>IFERROR(VLOOKUP(Table1[[#This Row],[RespondentID]],'All Data'!$A348:$CN920,88,FALSE),"unknown")</f>
        <v>0</v>
      </c>
      <c r="AN347" s="159" t="str">
        <f>IFERROR(VLOOKUP(Table1[[#This Row],[RespondentID]],'All Data'!$A348:$CN920,89,FALSE),"unknown")</f>
        <v>Technical school</v>
      </c>
      <c r="AO347" s="159" t="str">
        <f>IFERROR(VLOOKUP(Table1[[#This Row],[RespondentID]],'All Data'!$A348:$CN920,90,FALSE),"unknown")</f>
        <v>Employed for wages</v>
      </c>
      <c r="AP347" s="159" t="str">
        <f>IFERROR(VLOOKUP(Table1[[#This Row],[RespondentID]],'All Data'!$A348:$CN920,91,FALSE),"unknown")</f>
        <v>Yes</v>
      </c>
      <c r="AQ347" s="159" t="str">
        <f>IFERROR(VLOOKUP(Table1[[#This Row],[RespondentID]],'All Data'!$A348:$CN920,92,FALSE),"unknown")</f>
        <v>Yes</v>
      </c>
    </row>
    <row r="348" spans="1:43" ht="16" x14ac:dyDescent="0.45">
      <c r="A348" s="6">
        <v>7044864272</v>
      </c>
      <c r="B348" s="6"/>
      <c r="C348" s="6"/>
      <c r="D348" s="6"/>
      <c r="E348" s="6"/>
      <c r="F348" s="6" t="s">
        <v>35</v>
      </c>
      <c r="G348" s="6"/>
      <c r="H348" s="6"/>
      <c r="I348" s="6" t="s">
        <v>38</v>
      </c>
      <c r="J348" s="6"/>
      <c r="K348" s="6"/>
      <c r="L348" s="9"/>
      <c r="M348" s="9">
        <f t="shared" ref="M348" si="1784">COUNTA(B348:L348)</f>
        <v>2</v>
      </c>
      <c r="N348" s="9">
        <f t="shared" ref="N348" si="1785">3/M348</f>
        <v>1.5</v>
      </c>
      <c r="O348" s="9"/>
      <c r="P348" s="9">
        <f t="shared" si="1651"/>
        <v>0</v>
      </c>
      <c r="Q348" s="9">
        <f t="shared" si="1652"/>
        <v>0</v>
      </c>
      <c r="R348" s="9">
        <f t="shared" si="1653"/>
        <v>0</v>
      </c>
      <c r="S348" s="9">
        <f t="shared" si="1654"/>
        <v>0</v>
      </c>
      <c r="T348" s="9">
        <f t="shared" si="1655"/>
        <v>1</v>
      </c>
      <c r="U348" s="9">
        <f t="shared" si="1656"/>
        <v>0</v>
      </c>
      <c r="V348" s="34">
        <f t="shared" si="1657"/>
        <v>0</v>
      </c>
      <c r="W348" s="9">
        <f t="shared" si="1658"/>
        <v>1</v>
      </c>
      <c r="X348" s="9">
        <f t="shared" si="1659"/>
        <v>0</v>
      </c>
      <c r="Y348" s="9">
        <f t="shared" si="1660"/>
        <v>0</v>
      </c>
      <c r="Z348" s="9"/>
      <c r="AA348" s="9"/>
      <c r="AB348" s="9">
        <f t="shared" ref="AB348" si="1786">SUM(P348:Z348)</f>
        <v>2</v>
      </c>
      <c r="AC348" s="9">
        <f t="shared" ref="AC348" si="1787">M348</f>
        <v>2</v>
      </c>
      <c r="AD348" s="9" t="str">
        <f t="shared" ref="AD348" si="1788">IF(AB348=AC348,"Correct",IF(AB348=3,"Correct","Wrong"))</f>
        <v>Correct</v>
      </c>
      <c r="AE348" s="9"/>
      <c r="AF348" s="159" t="str">
        <f>IFERROR(VLOOKUP(Table1[[#This Row],[RespondentID]],'All Data'!$A349:$CN921,81,FALSE),"unknown")</f>
        <v>Female</v>
      </c>
      <c r="AG348" s="159">
        <f>IFERROR(VLOOKUP(Table1[[#This Row],[RespondentID]],'All Data'!$A349:$CN921,82,FALSE),"unknown")</f>
        <v>60</v>
      </c>
      <c r="AH348" s="159" t="str">
        <f>IFERROR(VLOOKUP(Table1[[#This Row],[RespondentID]],'All Data'!$A349:$CN921,83,FALSE),"unknown")</f>
        <v>Suffolk</v>
      </c>
      <c r="AI348" s="159" t="str">
        <f>IFERROR(VLOOKUP(Table1[[#This Row],[RespondentID]],'All Data'!$A349:$CN921,84,FALSE),"unknown")</f>
        <v>Brentwood, 11717</v>
      </c>
      <c r="AJ348" s="159" t="str">
        <f>IFERROR(VLOOKUP(Table1[[#This Row],[RespondentID]],'All Data'!$A349:$CN921,85,FALSE),"unknown")</f>
        <v>Multi-racial</v>
      </c>
      <c r="AK348" s="159" t="str">
        <f>IFERROR(VLOOKUP(Table1[[#This Row],[RespondentID]],'All Data'!$A349:$CN921,86,FALSE),"unknown")</f>
        <v>No</v>
      </c>
      <c r="AL348" s="159" t="str">
        <f>IFERROR(VLOOKUP(Table1[[#This Row],[RespondentID]],'All Data'!$A349:$CN921,87,FALSE),"unknown")</f>
        <v xml:space="preserve">English </v>
      </c>
      <c r="AM348" s="159">
        <f>IFERROR(VLOOKUP(Table1[[#This Row],[RespondentID]],'All Data'!$A349:$CN921,88,FALSE),"unknown")</f>
        <v>0</v>
      </c>
      <c r="AN348" s="159" t="str">
        <f>IFERROR(VLOOKUP(Table1[[#This Row],[RespondentID]],'All Data'!$A349:$CN921,89,FALSE),"unknown")</f>
        <v>Some college</v>
      </c>
      <c r="AO348" s="159" t="str">
        <f>IFERROR(VLOOKUP(Table1[[#This Row],[RespondentID]],'All Data'!$A349:$CN921,90,FALSE),"unknown")</f>
        <v>Employed for wages</v>
      </c>
      <c r="AP348" s="159" t="str">
        <f>IFERROR(VLOOKUP(Table1[[#This Row],[RespondentID]],'All Data'!$A349:$CN921,91,FALSE),"unknown")</f>
        <v>Yes</v>
      </c>
      <c r="AQ348" s="159" t="str">
        <f>IFERROR(VLOOKUP(Table1[[#This Row],[RespondentID]],'All Data'!$A349:$CN921,92,FALSE),"unknown")</f>
        <v>Yes</v>
      </c>
    </row>
    <row r="349" spans="1:43" ht="16" x14ac:dyDescent="0.45">
      <c r="A349" s="6">
        <v>7044864023</v>
      </c>
      <c r="B349" s="6"/>
      <c r="C349" s="6"/>
      <c r="D349" s="6" t="s">
        <v>33</v>
      </c>
      <c r="E349" s="6"/>
      <c r="F349" s="6"/>
      <c r="G349" s="6"/>
      <c r="H349" s="6"/>
      <c r="I349" s="6"/>
      <c r="J349" s="6"/>
      <c r="K349" s="6"/>
      <c r="L349" s="10"/>
      <c r="M349" s="10">
        <f t="shared" ref="M349" si="1789">COUNTA(B349:L349)</f>
        <v>1</v>
      </c>
      <c r="N349" s="10">
        <f t="shared" ref="N349" si="1790">3/M349</f>
        <v>3</v>
      </c>
      <c r="O349" s="10"/>
      <c r="P349" s="10">
        <f t="shared" si="1651"/>
        <v>0</v>
      </c>
      <c r="Q349" s="10">
        <f t="shared" si="1652"/>
        <v>0</v>
      </c>
      <c r="R349" s="10">
        <f t="shared" si="1653"/>
        <v>1</v>
      </c>
      <c r="S349" s="10">
        <f t="shared" si="1654"/>
        <v>0</v>
      </c>
      <c r="T349" s="10">
        <f t="shared" si="1655"/>
        <v>0</v>
      </c>
      <c r="U349" s="10">
        <f t="shared" si="1656"/>
        <v>0</v>
      </c>
      <c r="V349" s="34">
        <f t="shared" si="1657"/>
        <v>0</v>
      </c>
      <c r="W349" s="10">
        <f t="shared" si="1658"/>
        <v>0</v>
      </c>
      <c r="X349" s="10">
        <f t="shared" si="1659"/>
        <v>0</v>
      </c>
      <c r="Y349" s="10">
        <f t="shared" si="1660"/>
        <v>0</v>
      </c>
      <c r="Z349" s="10"/>
      <c r="AA349" s="10"/>
      <c r="AB349" s="10">
        <f t="shared" ref="AB349" si="1791">SUM(P349:Z349)</f>
        <v>1</v>
      </c>
      <c r="AC349" s="10">
        <f t="shared" ref="AC349" si="1792">M349</f>
        <v>1</v>
      </c>
      <c r="AD349" s="10" t="str">
        <f t="shared" ref="AD349" si="1793">IF(AB349=AC349,"Correct",IF(AB349=3,"Correct","Wrong"))</f>
        <v>Correct</v>
      </c>
      <c r="AE349" s="10"/>
      <c r="AF349" s="159" t="str">
        <f>IFERROR(VLOOKUP(Table1[[#This Row],[RespondentID]],'All Data'!$A350:$CN922,81,FALSE),"unknown")</f>
        <v>Female</v>
      </c>
      <c r="AG349" s="159">
        <f>IFERROR(VLOOKUP(Table1[[#This Row],[RespondentID]],'All Data'!$A350:$CN922,82,FALSE),"unknown")</f>
        <v>68</v>
      </c>
      <c r="AH349" s="159" t="str">
        <f>IFERROR(VLOOKUP(Table1[[#This Row],[RespondentID]],'All Data'!$A350:$CN922,83,FALSE),"unknown")</f>
        <v>Suffolk</v>
      </c>
      <c r="AI349" s="159" t="str">
        <f>IFERROR(VLOOKUP(Table1[[#This Row],[RespondentID]],'All Data'!$A350:$CN922,84,FALSE),"unknown")</f>
        <v>West Islip, 11795</v>
      </c>
      <c r="AJ349" s="159" t="str">
        <f>IFERROR(VLOOKUP(Table1[[#This Row],[RespondentID]],'All Data'!$A350:$CN922,85,FALSE),"unknown")</f>
        <v>White/Caucasian</v>
      </c>
      <c r="AK349" s="159" t="str">
        <f>IFERROR(VLOOKUP(Table1[[#This Row],[RespondentID]],'All Data'!$A350:$CN922,86,FALSE),"unknown")</f>
        <v>No</v>
      </c>
      <c r="AL349" s="159" t="str">
        <f>IFERROR(VLOOKUP(Table1[[#This Row],[RespondentID]],'All Data'!$A350:$CN922,87,FALSE),"unknown")</f>
        <v xml:space="preserve">English </v>
      </c>
      <c r="AM349" s="159">
        <f>IFERROR(VLOOKUP(Table1[[#This Row],[RespondentID]],'All Data'!$A350:$CN922,88,FALSE),"unknown")</f>
        <v>0</v>
      </c>
      <c r="AN349" s="159" t="str">
        <f>IFERROR(VLOOKUP(Table1[[#This Row],[RespondentID]],'All Data'!$A350:$CN922,89,FALSE),"unknown")</f>
        <v>Graduate school</v>
      </c>
      <c r="AO349" s="159" t="str">
        <f>IFERROR(VLOOKUP(Table1[[#This Row],[RespondentID]],'All Data'!$A350:$CN922,90,FALSE),"unknown")</f>
        <v>Retired</v>
      </c>
      <c r="AP349" s="159" t="str">
        <f>IFERROR(VLOOKUP(Table1[[#This Row],[RespondentID]],'All Data'!$A350:$CN922,91,FALSE),"unknown")</f>
        <v>Yes</v>
      </c>
      <c r="AQ349" s="159" t="str">
        <f>IFERROR(VLOOKUP(Table1[[#This Row],[RespondentID]],'All Data'!$A350:$CN922,92,FALSE),"unknown")</f>
        <v>Yes</v>
      </c>
    </row>
    <row r="350" spans="1:43" ht="16" x14ac:dyDescent="0.45">
      <c r="A350" s="6">
        <v>7044863617</v>
      </c>
      <c r="B350" s="6"/>
      <c r="C350" s="6"/>
      <c r="D350" s="6"/>
      <c r="E350" s="6"/>
      <c r="F350" s="6"/>
      <c r="G350" s="6"/>
      <c r="H350" s="6"/>
      <c r="I350" s="6"/>
      <c r="J350" s="6"/>
      <c r="K350" s="6"/>
      <c r="L350" s="9"/>
      <c r="M350" s="9">
        <f t="shared" ref="M350" si="1794">COUNTA(B350:L350)</f>
        <v>0</v>
      </c>
      <c r="N350" s="9" t="e">
        <f t="shared" ref="N350" si="1795">3/M350</f>
        <v>#DIV/0!</v>
      </c>
      <c r="O350" s="9"/>
      <c r="P350" s="9">
        <f t="shared" si="1651"/>
        <v>0</v>
      </c>
      <c r="Q350" s="9">
        <f t="shared" si="1652"/>
        <v>0</v>
      </c>
      <c r="R350" s="9">
        <f t="shared" si="1653"/>
        <v>0</v>
      </c>
      <c r="S350" s="9">
        <f t="shared" si="1654"/>
        <v>0</v>
      </c>
      <c r="T350" s="9">
        <f t="shared" si="1655"/>
        <v>0</v>
      </c>
      <c r="U350" s="9">
        <f t="shared" si="1656"/>
        <v>0</v>
      </c>
      <c r="V350" s="34">
        <f t="shared" si="1657"/>
        <v>0</v>
      </c>
      <c r="W350" s="9">
        <f t="shared" si="1658"/>
        <v>0</v>
      </c>
      <c r="X350" s="9">
        <f t="shared" si="1659"/>
        <v>0</v>
      </c>
      <c r="Y350" s="9">
        <f t="shared" si="1660"/>
        <v>0</v>
      </c>
      <c r="Z350" s="9"/>
      <c r="AA350" s="9"/>
      <c r="AB350" s="9">
        <f t="shared" ref="AB350" si="1796">SUM(P350:Z350)</f>
        <v>0</v>
      </c>
      <c r="AC350" s="9">
        <f t="shared" ref="AC350" si="1797">M350</f>
        <v>0</v>
      </c>
      <c r="AD350" s="9" t="str">
        <f t="shared" ref="AD350" si="1798">IF(AB350=AC350,"Correct",IF(AB350=3,"Correct","Wrong"))</f>
        <v>Correct</v>
      </c>
      <c r="AE350" s="9"/>
      <c r="AF350" s="159" t="str">
        <f>IFERROR(VLOOKUP(Table1[[#This Row],[RespondentID]],'All Data'!$A351:$CN923,81,FALSE),"unknown")</f>
        <v>Male</v>
      </c>
      <c r="AG350" s="159">
        <f>IFERROR(VLOOKUP(Table1[[#This Row],[RespondentID]],'All Data'!$A351:$CN923,82,FALSE),"unknown")</f>
        <v>56</v>
      </c>
      <c r="AH350" s="159" t="str">
        <f>IFERROR(VLOOKUP(Table1[[#This Row],[RespondentID]],'All Data'!$A351:$CN923,83,FALSE),"unknown")</f>
        <v>Suffolk</v>
      </c>
      <c r="AI350" s="159" t="str">
        <f>IFERROR(VLOOKUP(Table1[[#This Row],[RespondentID]],'All Data'!$A351:$CN923,84,FALSE),"unknown")</f>
        <v>Farmingville, 11738</v>
      </c>
      <c r="AJ350" s="159" t="str">
        <f>IFERROR(VLOOKUP(Table1[[#This Row],[RespondentID]],'All Data'!$A351:$CN923,85,FALSE),"unknown")</f>
        <v>White/Caucasian</v>
      </c>
      <c r="AK350" s="159" t="str">
        <f>IFERROR(VLOOKUP(Table1[[#This Row],[RespondentID]],'All Data'!$A351:$CN923,86,FALSE),"unknown")</f>
        <v>No</v>
      </c>
      <c r="AL350" s="159" t="str">
        <f>IFERROR(VLOOKUP(Table1[[#This Row],[RespondentID]],'All Data'!$A351:$CN923,87,FALSE),"unknown")</f>
        <v xml:space="preserve">English </v>
      </c>
      <c r="AM350" s="159" t="str">
        <f>IFERROR(VLOOKUP(Table1[[#This Row],[RespondentID]],'All Data'!$A351:$CN923,88,FALSE),"unknown")</f>
        <v>Over $125,000</v>
      </c>
      <c r="AN350" s="159" t="str">
        <f>IFERROR(VLOOKUP(Table1[[#This Row],[RespondentID]],'All Data'!$A351:$CN923,89,FALSE),"unknown")</f>
        <v>High school graduate</v>
      </c>
      <c r="AO350" s="159" t="str">
        <f>IFERROR(VLOOKUP(Table1[[#This Row],[RespondentID]],'All Data'!$A351:$CN923,90,FALSE),"unknown")</f>
        <v>Employed for wages</v>
      </c>
      <c r="AP350" s="159" t="str">
        <f>IFERROR(VLOOKUP(Table1[[#This Row],[RespondentID]],'All Data'!$A351:$CN923,91,FALSE),"unknown")</f>
        <v>Yes</v>
      </c>
      <c r="AQ350" s="159" t="str">
        <f>IFERROR(VLOOKUP(Table1[[#This Row],[RespondentID]],'All Data'!$A351:$CN923,92,FALSE),"unknown")</f>
        <v>Yes</v>
      </c>
    </row>
    <row r="351" spans="1:43" ht="16" x14ac:dyDescent="0.45">
      <c r="A351" s="6">
        <v>7044863279</v>
      </c>
      <c r="B351" s="6"/>
      <c r="C351" s="6"/>
      <c r="D351" s="6"/>
      <c r="E351" s="6"/>
      <c r="F351" s="6"/>
      <c r="G351" s="6"/>
      <c r="H351" s="6"/>
      <c r="I351" s="6"/>
      <c r="J351" s="6" t="s">
        <v>39</v>
      </c>
      <c r="K351" s="6"/>
      <c r="L351" s="10"/>
      <c r="M351" s="10">
        <f t="shared" ref="M351" si="1799">COUNTA(B351:L351)</f>
        <v>1</v>
      </c>
      <c r="N351" s="10">
        <f t="shared" ref="N351" si="1800">3/M351</f>
        <v>3</v>
      </c>
      <c r="O351" s="10"/>
      <c r="P351" s="10">
        <f t="shared" si="1651"/>
        <v>0</v>
      </c>
      <c r="Q351" s="10">
        <f t="shared" si="1652"/>
        <v>0</v>
      </c>
      <c r="R351" s="10">
        <f t="shared" si="1653"/>
        <v>0</v>
      </c>
      <c r="S351" s="10">
        <f t="shared" si="1654"/>
        <v>0</v>
      </c>
      <c r="T351" s="10">
        <f t="shared" si="1655"/>
        <v>0</v>
      </c>
      <c r="U351" s="10">
        <f t="shared" si="1656"/>
        <v>0</v>
      </c>
      <c r="V351" s="34">
        <f t="shared" si="1657"/>
        <v>0</v>
      </c>
      <c r="W351" s="10">
        <f t="shared" si="1658"/>
        <v>0</v>
      </c>
      <c r="X351" s="10">
        <f t="shared" si="1659"/>
        <v>1</v>
      </c>
      <c r="Y351" s="10">
        <f t="shared" si="1660"/>
        <v>0</v>
      </c>
      <c r="Z351" s="10"/>
      <c r="AA351" s="10"/>
      <c r="AB351" s="10">
        <f t="shared" ref="AB351" si="1801">SUM(P351:Z351)</f>
        <v>1</v>
      </c>
      <c r="AC351" s="10">
        <f t="shared" ref="AC351" si="1802">M351</f>
        <v>1</v>
      </c>
      <c r="AD351" s="10" t="str">
        <f t="shared" ref="AD351" si="1803">IF(AB351=AC351,"Correct",IF(AB351=3,"Correct","Wrong"))</f>
        <v>Correct</v>
      </c>
      <c r="AE351" s="10"/>
      <c r="AF351" s="159" t="str">
        <f>IFERROR(VLOOKUP(Table1[[#This Row],[RespondentID]],'All Data'!$A352:$CN924,81,FALSE),"unknown")</f>
        <v>Female</v>
      </c>
      <c r="AG351" s="159">
        <f>IFERROR(VLOOKUP(Table1[[#This Row],[RespondentID]],'All Data'!$A352:$CN924,82,FALSE),"unknown")</f>
        <v>82</v>
      </c>
      <c r="AH351" s="159" t="str">
        <f>IFERROR(VLOOKUP(Table1[[#This Row],[RespondentID]],'All Data'!$A352:$CN924,83,FALSE),"unknown")</f>
        <v>Suffolk</v>
      </c>
      <c r="AI351" s="159" t="str">
        <f>IFERROR(VLOOKUP(Table1[[#This Row],[RespondentID]],'All Data'!$A352:$CN924,84,FALSE),"unknown")</f>
        <v>West Islip, 11795</v>
      </c>
      <c r="AJ351" s="159" t="str">
        <f>IFERROR(VLOOKUP(Table1[[#This Row],[RespondentID]],'All Data'!$A352:$CN924,85,FALSE),"unknown")</f>
        <v>White/Caucasian</v>
      </c>
      <c r="AK351" s="159">
        <f>IFERROR(VLOOKUP(Table1[[#This Row],[RespondentID]],'All Data'!$A352:$CN924,86,FALSE),"unknown")</f>
        <v>0</v>
      </c>
      <c r="AL351" s="159" t="str">
        <f>IFERROR(VLOOKUP(Table1[[#This Row],[RespondentID]],'All Data'!$A352:$CN924,87,FALSE),"unknown")</f>
        <v xml:space="preserve">English Italian </v>
      </c>
      <c r="AM351" s="159" t="str">
        <f>IFERROR(VLOOKUP(Table1[[#This Row],[RespondentID]],'All Data'!$A352:$CN924,88,FALSE),"unknown")</f>
        <v>$50,000 to $74,999</v>
      </c>
      <c r="AN351" s="159" t="str">
        <f>IFERROR(VLOOKUP(Table1[[#This Row],[RespondentID]],'All Data'!$A352:$CN924,89,FALSE),"unknown")</f>
        <v>High school graduate</v>
      </c>
      <c r="AO351" s="159" t="str">
        <f>IFERROR(VLOOKUP(Table1[[#This Row],[RespondentID]],'All Data'!$A352:$CN924,90,FALSE),"unknown")</f>
        <v>Retired</v>
      </c>
      <c r="AP351" s="159" t="str">
        <f>IFERROR(VLOOKUP(Table1[[#This Row],[RespondentID]],'All Data'!$A352:$CN924,91,FALSE),"unknown")</f>
        <v>Yes</v>
      </c>
      <c r="AQ351" s="159" t="str">
        <f>IFERROR(VLOOKUP(Table1[[#This Row],[RespondentID]],'All Data'!$A352:$CN924,92,FALSE),"unknown")</f>
        <v>No</v>
      </c>
    </row>
    <row r="352" spans="1:43" ht="16" x14ac:dyDescent="0.45">
      <c r="A352" s="6">
        <v>7044863002</v>
      </c>
      <c r="B352" s="6"/>
      <c r="C352" s="6"/>
      <c r="D352" s="6"/>
      <c r="E352" s="6"/>
      <c r="F352" s="6" t="s">
        <v>35</v>
      </c>
      <c r="G352" s="6" t="s">
        <v>36</v>
      </c>
      <c r="H352" s="6"/>
      <c r="I352" s="6"/>
      <c r="J352" s="6"/>
      <c r="K352" s="6" t="s">
        <v>40</v>
      </c>
      <c r="L352" s="9"/>
      <c r="M352" s="9">
        <f t="shared" ref="M352" si="1804">COUNTA(B352:L352)</f>
        <v>3</v>
      </c>
      <c r="N352" s="9">
        <f t="shared" ref="N352" si="1805">3/M352</f>
        <v>1</v>
      </c>
      <c r="O352" s="9"/>
      <c r="P352" s="9">
        <f t="shared" si="1651"/>
        <v>0</v>
      </c>
      <c r="Q352" s="9">
        <f t="shared" si="1652"/>
        <v>0</v>
      </c>
      <c r="R352" s="9">
        <f t="shared" si="1653"/>
        <v>0</v>
      </c>
      <c r="S352" s="9">
        <f t="shared" si="1654"/>
        <v>0</v>
      </c>
      <c r="T352" s="9">
        <f t="shared" si="1655"/>
        <v>1</v>
      </c>
      <c r="U352" s="9">
        <f t="shared" si="1656"/>
        <v>1</v>
      </c>
      <c r="V352" s="34">
        <f t="shared" si="1657"/>
        <v>0</v>
      </c>
      <c r="W352" s="9">
        <f t="shared" si="1658"/>
        <v>0</v>
      </c>
      <c r="X352" s="9">
        <f t="shared" si="1659"/>
        <v>0</v>
      </c>
      <c r="Y352" s="9">
        <f t="shared" si="1660"/>
        <v>1</v>
      </c>
      <c r="Z352" s="9"/>
      <c r="AA352" s="9"/>
      <c r="AB352" s="9">
        <f t="shared" ref="AB352" si="1806">SUM(P352:Z352)</f>
        <v>3</v>
      </c>
      <c r="AC352" s="9">
        <f t="shared" ref="AC352" si="1807">M352</f>
        <v>3</v>
      </c>
      <c r="AD352" s="9" t="str">
        <f t="shared" ref="AD352" si="1808">IF(AB352=AC352,"Correct",IF(AB352=3,"Correct","Wrong"))</f>
        <v>Correct</v>
      </c>
      <c r="AE352" s="9"/>
      <c r="AF352" s="159" t="str">
        <f>IFERROR(VLOOKUP(Table1[[#This Row],[RespondentID]],'All Data'!$A353:$CN925,81,FALSE),"unknown")</f>
        <v>Male</v>
      </c>
      <c r="AG352" s="159">
        <f>IFERROR(VLOOKUP(Table1[[#This Row],[RespondentID]],'All Data'!$A353:$CN925,82,FALSE),"unknown")</f>
        <v>72</v>
      </c>
      <c r="AH352" s="159" t="str">
        <f>IFERROR(VLOOKUP(Table1[[#This Row],[RespondentID]],'All Data'!$A353:$CN925,83,FALSE),"unknown")</f>
        <v>Suffolk</v>
      </c>
      <c r="AI352" s="159" t="str">
        <f>IFERROR(VLOOKUP(Table1[[#This Row],[RespondentID]],'All Data'!$A353:$CN925,84,FALSE),"unknown")</f>
        <v>Lindenhurst, 11757</v>
      </c>
      <c r="AJ352" s="159" t="str">
        <f>IFERROR(VLOOKUP(Table1[[#This Row],[RespondentID]],'All Data'!$A353:$CN925,85,FALSE),"unknown")</f>
        <v>White/Caucasian</v>
      </c>
      <c r="AK352" s="159">
        <f>IFERROR(VLOOKUP(Table1[[#This Row],[RespondentID]],'All Data'!$A353:$CN925,86,FALSE),"unknown")</f>
        <v>0</v>
      </c>
      <c r="AL352" s="159" t="str">
        <f>IFERROR(VLOOKUP(Table1[[#This Row],[RespondentID]],'All Data'!$A353:$CN925,87,FALSE),"unknown")</f>
        <v xml:space="preserve">English </v>
      </c>
      <c r="AM352" s="159" t="str">
        <f>IFERROR(VLOOKUP(Table1[[#This Row],[RespondentID]],'All Data'!$A353:$CN925,88,FALSE),"unknown")</f>
        <v>$20,000 to $34,999</v>
      </c>
      <c r="AN352" s="159" t="str">
        <f>IFERROR(VLOOKUP(Table1[[#This Row],[RespondentID]],'All Data'!$A353:$CN925,89,FALSE),"unknown")</f>
        <v>Some college</v>
      </c>
      <c r="AO352" s="159" t="str">
        <f>IFERROR(VLOOKUP(Table1[[#This Row],[RespondentID]],'All Data'!$A353:$CN925,90,FALSE),"unknown")</f>
        <v>Retired</v>
      </c>
      <c r="AP352" s="159" t="str">
        <f>IFERROR(VLOOKUP(Table1[[#This Row],[RespondentID]],'All Data'!$A353:$CN925,91,FALSE),"unknown")</f>
        <v>No, but I did in the past</v>
      </c>
      <c r="AQ352" s="159">
        <f>IFERROR(VLOOKUP(Table1[[#This Row],[RespondentID]],'All Data'!$A353:$CN925,92,FALSE),"unknown")</f>
        <v>0</v>
      </c>
    </row>
    <row r="353" spans="1:43" ht="16" x14ac:dyDescent="0.45">
      <c r="A353" s="6">
        <v>7044862661</v>
      </c>
      <c r="B353" s="6"/>
      <c r="C353" s="6"/>
      <c r="D353" s="6"/>
      <c r="E353" s="6"/>
      <c r="F353" s="6"/>
      <c r="G353" s="6" t="s">
        <v>36</v>
      </c>
      <c r="H353" s="6"/>
      <c r="I353" s="6"/>
      <c r="J353" s="6"/>
      <c r="K353" s="6"/>
      <c r="L353" s="10"/>
      <c r="M353" s="10">
        <f t="shared" ref="M353" si="1809">COUNTA(B353:L353)</f>
        <v>1</v>
      </c>
      <c r="N353" s="10">
        <f t="shared" ref="N353" si="1810">3/M353</f>
        <v>3</v>
      </c>
      <c r="O353" s="10"/>
      <c r="P353" s="10">
        <f t="shared" si="1651"/>
        <v>0</v>
      </c>
      <c r="Q353" s="10">
        <f t="shared" si="1652"/>
        <v>0</v>
      </c>
      <c r="R353" s="10">
        <f t="shared" si="1653"/>
        <v>0</v>
      </c>
      <c r="S353" s="10">
        <f t="shared" si="1654"/>
        <v>0</v>
      </c>
      <c r="T353" s="10">
        <f t="shared" si="1655"/>
        <v>0</v>
      </c>
      <c r="U353" s="10">
        <f t="shared" si="1656"/>
        <v>1</v>
      </c>
      <c r="V353" s="34">
        <f t="shared" si="1657"/>
        <v>0</v>
      </c>
      <c r="W353" s="10">
        <f t="shared" si="1658"/>
        <v>0</v>
      </c>
      <c r="X353" s="10">
        <f t="shared" si="1659"/>
        <v>0</v>
      </c>
      <c r="Y353" s="10">
        <f t="shared" si="1660"/>
        <v>0</v>
      </c>
      <c r="Z353" s="10"/>
      <c r="AA353" s="10"/>
      <c r="AB353" s="10">
        <f t="shared" ref="AB353" si="1811">SUM(P353:Z353)</f>
        <v>1</v>
      </c>
      <c r="AC353" s="10">
        <f t="shared" ref="AC353" si="1812">M353</f>
        <v>1</v>
      </c>
      <c r="AD353" s="10" t="str">
        <f t="shared" ref="AD353" si="1813">IF(AB353=AC353,"Correct",IF(AB353=3,"Correct","Wrong"))</f>
        <v>Correct</v>
      </c>
      <c r="AE353" s="10"/>
      <c r="AF353" s="159" t="str">
        <f>IFERROR(VLOOKUP(Table1[[#This Row],[RespondentID]],'All Data'!$A354:$CN926,81,FALSE),"unknown")</f>
        <v>Female</v>
      </c>
      <c r="AG353" s="159">
        <f>IFERROR(VLOOKUP(Table1[[#This Row],[RespondentID]],'All Data'!$A354:$CN926,82,FALSE),"unknown")</f>
        <v>75</v>
      </c>
      <c r="AH353" s="159" t="str">
        <f>IFERROR(VLOOKUP(Table1[[#This Row],[RespondentID]],'All Data'!$A354:$CN926,83,FALSE),"unknown")</f>
        <v>Suffolk</v>
      </c>
      <c r="AI353" s="159" t="str">
        <f>IFERROR(VLOOKUP(Table1[[#This Row],[RespondentID]],'All Data'!$A354:$CN926,84,FALSE),"unknown")</f>
        <v>Lindenhurst, 11757</v>
      </c>
      <c r="AJ353" s="159" t="str">
        <f>IFERROR(VLOOKUP(Table1[[#This Row],[RespondentID]],'All Data'!$A354:$CN926,85,FALSE),"unknown")</f>
        <v>White/Caucasian</v>
      </c>
      <c r="AK353" s="159">
        <f>IFERROR(VLOOKUP(Table1[[#This Row],[RespondentID]],'All Data'!$A354:$CN926,86,FALSE),"unknown")</f>
        <v>0</v>
      </c>
      <c r="AL353" s="159" t="str">
        <f>IFERROR(VLOOKUP(Table1[[#This Row],[RespondentID]],'All Data'!$A354:$CN926,87,FALSE),"unknown")</f>
        <v xml:space="preserve">English </v>
      </c>
      <c r="AM353" s="159" t="str">
        <f>IFERROR(VLOOKUP(Table1[[#This Row],[RespondentID]],'All Data'!$A354:$CN926,88,FALSE),"unknown")</f>
        <v>$50,000 to $74,999</v>
      </c>
      <c r="AN353" s="159" t="str">
        <f>IFERROR(VLOOKUP(Table1[[#This Row],[RespondentID]],'All Data'!$A354:$CN926,89,FALSE),"unknown")</f>
        <v>College graduate</v>
      </c>
      <c r="AO353" s="159" t="str">
        <f>IFERROR(VLOOKUP(Table1[[#This Row],[RespondentID]],'All Data'!$A354:$CN926,90,FALSE),"unknown")</f>
        <v>Retired</v>
      </c>
      <c r="AP353" s="159" t="str">
        <f>IFERROR(VLOOKUP(Table1[[#This Row],[RespondentID]],'All Data'!$A354:$CN926,91,FALSE),"unknown")</f>
        <v>Yes</v>
      </c>
      <c r="AQ353" s="159" t="str">
        <f>IFERROR(VLOOKUP(Table1[[#This Row],[RespondentID]],'All Data'!$A354:$CN926,92,FALSE),"unknown")</f>
        <v>Yes</v>
      </c>
    </row>
    <row r="354" spans="1:43" ht="16" x14ac:dyDescent="0.45">
      <c r="A354" s="6">
        <v>7044862388</v>
      </c>
      <c r="B354" s="6"/>
      <c r="C354" s="6"/>
      <c r="D354" s="6"/>
      <c r="E354" s="6"/>
      <c r="F354" s="6"/>
      <c r="G354" s="6"/>
      <c r="H354" s="6"/>
      <c r="I354" s="6" t="s">
        <v>38</v>
      </c>
      <c r="J354" s="6" t="s">
        <v>39</v>
      </c>
      <c r="K354" s="6" t="s">
        <v>40</v>
      </c>
      <c r="L354" s="9"/>
      <c r="M354" s="9">
        <f t="shared" ref="M354" si="1814">COUNTA(B354:L354)</f>
        <v>3</v>
      </c>
      <c r="N354" s="9">
        <f t="shared" ref="N354" si="1815">3/M354</f>
        <v>1</v>
      </c>
      <c r="O354" s="9"/>
      <c r="P354" s="9">
        <f t="shared" si="1651"/>
        <v>0</v>
      </c>
      <c r="Q354" s="9">
        <f t="shared" si="1652"/>
        <v>0</v>
      </c>
      <c r="R354" s="9">
        <f t="shared" si="1653"/>
        <v>0</v>
      </c>
      <c r="S354" s="9">
        <f t="shared" si="1654"/>
        <v>0</v>
      </c>
      <c r="T354" s="9">
        <f t="shared" si="1655"/>
        <v>0</v>
      </c>
      <c r="U354" s="9">
        <f t="shared" si="1656"/>
        <v>0</v>
      </c>
      <c r="V354" s="34">
        <f t="shared" si="1657"/>
        <v>0</v>
      </c>
      <c r="W354" s="9">
        <f t="shared" si="1658"/>
        <v>1</v>
      </c>
      <c r="X354" s="9">
        <f t="shared" si="1659"/>
        <v>1</v>
      </c>
      <c r="Y354" s="9">
        <f t="shared" si="1660"/>
        <v>1</v>
      </c>
      <c r="Z354" s="9"/>
      <c r="AA354" s="9"/>
      <c r="AB354" s="9">
        <f t="shared" ref="AB354" si="1816">SUM(P354:Z354)</f>
        <v>3</v>
      </c>
      <c r="AC354" s="9">
        <f t="shared" ref="AC354" si="1817">M354</f>
        <v>3</v>
      </c>
      <c r="AD354" s="9" t="str">
        <f t="shared" ref="AD354" si="1818">IF(AB354=AC354,"Correct",IF(AB354=3,"Correct","Wrong"))</f>
        <v>Correct</v>
      </c>
      <c r="AE354" s="9"/>
      <c r="AF354" s="159" t="str">
        <f>IFERROR(VLOOKUP(Table1[[#This Row],[RespondentID]],'All Data'!$A355:$CN927,81,FALSE),"unknown")</f>
        <v>Male</v>
      </c>
      <c r="AG354" s="159">
        <f>IFERROR(VLOOKUP(Table1[[#This Row],[RespondentID]],'All Data'!$A355:$CN927,82,FALSE),"unknown")</f>
        <v>52</v>
      </c>
      <c r="AH354" s="159" t="str">
        <f>IFERROR(VLOOKUP(Table1[[#This Row],[RespondentID]],'All Data'!$A355:$CN927,83,FALSE),"unknown")</f>
        <v>Suffolk</v>
      </c>
      <c r="AI354" s="159" t="str">
        <f>IFERROR(VLOOKUP(Table1[[#This Row],[RespondentID]],'All Data'!$A355:$CN927,84,FALSE),"unknown")</f>
        <v>Central Islip, 11722</v>
      </c>
      <c r="AJ354" s="159" t="str">
        <f>IFERROR(VLOOKUP(Table1[[#This Row],[RespondentID]],'All Data'!$A355:$CN927,85,FALSE),"unknown")</f>
        <v>Black/African American</v>
      </c>
      <c r="AK354" s="159" t="str">
        <f>IFERROR(VLOOKUP(Table1[[#This Row],[RespondentID]],'All Data'!$A355:$CN927,86,FALSE),"unknown")</f>
        <v>No</v>
      </c>
      <c r="AL354" s="159" t="str">
        <f>IFERROR(VLOOKUP(Table1[[#This Row],[RespondentID]],'All Data'!$A355:$CN927,87,FALSE),"unknown")</f>
        <v xml:space="preserve">English </v>
      </c>
      <c r="AM354" s="159" t="str">
        <f>IFERROR(VLOOKUP(Table1[[#This Row],[RespondentID]],'All Data'!$A355:$CN927,88,FALSE),"unknown")</f>
        <v>$50,000 to $74,999</v>
      </c>
      <c r="AN354" s="159" t="str">
        <f>IFERROR(VLOOKUP(Table1[[#This Row],[RespondentID]],'All Data'!$A355:$CN927,89,FALSE),"unknown")</f>
        <v>College graduate</v>
      </c>
      <c r="AO354" s="159" t="str">
        <f>IFERROR(VLOOKUP(Table1[[#This Row],[RespondentID]],'All Data'!$A355:$CN927,90,FALSE),"unknown")</f>
        <v>Employed for wages</v>
      </c>
      <c r="AP354" s="159" t="str">
        <f>IFERROR(VLOOKUP(Table1[[#This Row],[RespondentID]],'All Data'!$A355:$CN927,91,FALSE),"unknown")</f>
        <v>Yes</v>
      </c>
      <c r="AQ354" s="159" t="str">
        <f>IFERROR(VLOOKUP(Table1[[#This Row],[RespondentID]],'All Data'!$A355:$CN927,92,FALSE),"unknown")</f>
        <v>Yes</v>
      </c>
    </row>
    <row r="355" spans="1:43" ht="16" x14ac:dyDescent="0.45">
      <c r="A355" s="6">
        <v>7044862120</v>
      </c>
      <c r="B355" s="6"/>
      <c r="C355" s="6"/>
      <c r="D355" s="6"/>
      <c r="E355" s="6"/>
      <c r="F355" s="6"/>
      <c r="G355" s="6" t="s">
        <v>36</v>
      </c>
      <c r="H355" s="6"/>
      <c r="I355" s="6"/>
      <c r="J355" s="6"/>
      <c r="K355" s="6"/>
      <c r="L355" s="10"/>
      <c r="M355" s="10">
        <f t="shared" ref="M355" si="1819">COUNTA(B355:L355)</f>
        <v>1</v>
      </c>
      <c r="N355" s="10">
        <f t="shared" ref="N355" si="1820">3/M355</f>
        <v>3</v>
      </c>
      <c r="O355" s="10"/>
      <c r="P355" s="10">
        <f t="shared" si="1651"/>
        <v>0</v>
      </c>
      <c r="Q355" s="10">
        <f t="shared" si="1652"/>
        <v>0</v>
      </c>
      <c r="R355" s="10">
        <f t="shared" si="1653"/>
        <v>0</v>
      </c>
      <c r="S355" s="10">
        <f t="shared" si="1654"/>
        <v>0</v>
      </c>
      <c r="T355" s="10">
        <f t="shared" si="1655"/>
        <v>0</v>
      </c>
      <c r="U355" s="10">
        <f t="shared" si="1656"/>
        <v>1</v>
      </c>
      <c r="V355" s="34">
        <f t="shared" si="1657"/>
        <v>0</v>
      </c>
      <c r="W355" s="10">
        <f t="shared" si="1658"/>
        <v>0</v>
      </c>
      <c r="X355" s="10">
        <f t="shared" si="1659"/>
        <v>0</v>
      </c>
      <c r="Y355" s="10">
        <f t="shared" si="1660"/>
        <v>0</v>
      </c>
      <c r="Z355" s="10"/>
      <c r="AA355" s="10"/>
      <c r="AB355" s="10">
        <f t="shared" ref="AB355" si="1821">SUM(P355:Z355)</f>
        <v>1</v>
      </c>
      <c r="AC355" s="10">
        <f t="shared" ref="AC355" si="1822">M355</f>
        <v>1</v>
      </c>
      <c r="AD355" s="10" t="str">
        <f t="shared" ref="AD355" si="1823">IF(AB355=AC355,"Correct",IF(AB355=3,"Correct","Wrong"))</f>
        <v>Correct</v>
      </c>
      <c r="AE355" s="10"/>
      <c r="AF355" s="159" t="str">
        <f>IFERROR(VLOOKUP(Table1[[#This Row],[RespondentID]],'All Data'!$A356:$CN928,81,FALSE),"unknown")</f>
        <v>Female</v>
      </c>
      <c r="AG355" s="159">
        <f>IFERROR(VLOOKUP(Table1[[#This Row],[RespondentID]],'All Data'!$A356:$CN928,82,FALSE),"unknown")</f>
        <v>71</v>
      </c>
      <c r="AH355" s="159" t="str">
        <f>IFERROR(VLOOKUP(Table1[[#This Row],[RespondentID]],'All Data'!$A356:$CN928,83,FALSE),"unknown")</f>
        <v>Suffolk</v>
      </c>
      <c r="AI355" s="159" t="str">
        <f>IFERROR(VLOOKUP(Table1[[#This Row],[RespondentID]],'All Data'!$A356:$CN928,84,FALSE),"unknown")</f>
        <v>North Babylon, 11703</v>
      </c>
      <c r="AJ355" s="159" t="str">
        <f>IFERROR(VLOOKUP(Table1[[#This Row],[RespondentID]],'All Data'!$A356:$CN928,85,FALSE),"unknown")</f>
        <v>White/Caucasian</v>
      </c>
      <c r="AK355" s="159" t="str">
        <f>IFERROR(VLOOKUP(Table1[[#This Row],[RespondentID]],'All Data'!$A356:$CN928,86,FALSE),"unknown")</f>
        <v>No</v>
      </c>
      <c r="AL355" s="159" t="str">
        <f>IFERROR(VLOOKUP(Table1[[#This Row],[RespondentID]],'All Data'!$A356:$CN928,87,FALSE),"unknown")</f>
        <v xml:space="preserve">English </v>
      </c>
      <c r="AM355" s="159" t="str">
        <f>IFERROR(VLOOKUP(Table1[[#This Row],[RespondentID]],'All Data'!$A356:$CN928,88,FALSE),"unknown")</f>
        <v>$75,000 to $125,000</v>
      </c>
      <c r="AN355" s="159" t="str">
        <f>IFERROR(VLOOKUP(Table1[[#This Row],[RespondentID]],'All Data'!$A356:$CN928,89,FALSE),"unknown")</f>
        <v>High school graduate</v>
      </c>
      <c r="AO355" s="159" t="str">
        <f>IFERROR(VLOOKUP(Table1[[#This Row],[RespondentID]],'All Data'!$A356:$CN928,90,FALSE),"unknown")</f>
        <v>Retired</v>
      </c>
      <c r="AP355" s="159" t="str">
        <f>IFERROR(VLOOKUP(Table1[[#This Row],[RespondentID]],'All Data'!$A356:$CN928,91,FALSE),"unknown")</f>
        <v>Yes</v>
      </c>
      <c r="AQ355" s="159" t="str">
        <f>IFERROR(VLOOKUP(Table1[[#This Row],[RespondentID]],'All Data'!$A356:$CN928,92,FALSE),"unknown")</f>
        <v>No</v>
      </c>
    </row>
    <row r="356" spans="1:43" ht="16" x14ac:dyDescent="0.45">
      <c r="A356" s="6">
        <v>7044861779</v>
      </c>
      <c r="B356" s="6"/>
      <c r="C356" s="6"/>
      <c r="D356" s="6" t="s">
        <v>33</v>
      </c>
      <c r="E356" s="6"/>
      <c r="F356" s="6"/>
      <c r="G356" s="6"/>
      <c r="H356" s="6"/>
      <c r="I356" s="6" t="s">
        <v>38</v>
      </c>
      <c r="J356" s="6"/>
      <c r="K356" s="6" t="s">
        <v>40</v>
      </c>
      <c r="L356" s="9"/>
      <c r="M356" s="9">
        <f t="shared" ref="M356" si="1824">COUNTA(B356:L356)</f>
        <v>3</v>
      </c>
      <c r="N356" s="9">
        <f t="shared" ref="N356" si="1825">3/M356</f>
        <v>1</v>
      </c>
      <c r="O356" s="9"/>
      <c r="P356" s="9">
        <f t="shared" si="1651"/>
        <v>0</v>
      </c>
      <c r="Q356" s="9">
        <f t="shared" si="1652"/>
        <v>0</v>
      </c>
      <c r="R356" s="9">
        <f t="shared" si="1653"/>
        <v>1</v>
      </c>
      <c r="S356" s="9">
        <f t="shared" si="1654"/>
        <v>0</v>
      </c>
      <c r="T356" s="9">
        <f t="shared" si="1655"/>
        <v>0</v>
      </c>
      <c r="U356" s="9">
        <f t="shared" si="1656"/>
        <v>0</v>
      </c>
      <c r="V356" s="34">
        <f t="shared" si="1657"/>
        <v>0</v>
      </c>
      <c r="W356" s="9">
        <f t="shared" si="1658"/>
        <v>1</v>
      </c>
      <c r="X356" s="9">
        <f t="shared" si="1659"/>
        <v>0</v>
      </c>
      <c r="Y356" s="9">
        <f t="shared" si="1660"/>
        <v>1</v>
      </c>
      <c r="Z356" s="9"/>
      <c r="AA356" s="9"/>
      <c r="AB356" s="9">
        <f t="shared" ref="AB356" si="1826">SUM(P356:Z356)</f>
        <v>3</v>
      </c>
      <c r="AC356" s="9">
        <f t="shared" ref="AC356" si="1827">M356</f>
        <v>3</v>
      </c>
      <c r="AD356" s="9" t="str">
        <f t="shared" ref="AD356" si="1828">IF(AB356=AC356,"Correct",IF(AB356=3,"Correct","Wrong"))</f>
        <v>Correct</v>
      </c>
      <c r="AE356" s="9"/>
      <c r="AF356" s="159" t="str">
        <f>IFERROR(VLOOKUP(Table1[[#This Row],[RespondentID]],'All Data'!$A357:$CN929,81,FALSE),"unknown")</f>
        <v>Female</v>
      </c>
      <c r="AG356" s="159">
        <f>IFERROR(VLOOKUP(Table1[[#This Row],[RespondentID]],'All Data'!$A357:$CN929,82,FALSE),"unknown")</f>
        <v>64</v>
      </c>
      <c r="AH356" s="159" t="str">
        <f>IFERROR(VLOOKUP(Table1[[#This Row],[RespondentID]],'All Data'!$A357:$CN929,83,FALSE),"unknown")</f>
        <v>Suffolk</v>
      </c>
      <c r="AI356" s="159" t="str">
        <f>IFERROR(VLOOKUP(Table1[[#This Row],[RespondentID]],'All Data'!$A357:$CN929,84,FALSE),"unknown")</f>
        <v>West Islip, 11795</v>
      </c>
      <c r="AJ356" s="159" t="str">
        <f>IFERROR(VLOOKUP(Table1[[#This Row],[RespondentID]],'All Data'!$A357:$CN929,85,FALSE),"unknown")</f>
        <v>White/Caucasian</v>
      </c>
      <c r="AK356" s="159" t="str">
        <f>IFERROR(VLOOKUP(Table1[[#This Row],[RespondentID]],'All Data'!$A357:$CN929,86,FALSE),"unknown")</f>
        <v>No</v>
      </c>
      <c r="AL356" s="159" t="str">
        <f>IFERROR(VLOOKUP(Table1[[#This Row],[RespondentID]],'All Data'!$A357:$CN929,87,FALSE),"unknown")</f>
        <v xml:space="preserve">English </v>
      </c>
      <c r="AM356" s="159" t="str">
        <f>IFERROR(VLOOKUP(Table1[[#This Row],[RespondentID]],'All Data'!$A357:$CN929,88,FALSE),"unknown")</f>
        <v>$75,000 to $125,000</v>
      </c>
      <c r="AN356" s="159" t="str">
        <f>IFERROR(VLOOKUP(Table1[[#This Row],[RespondentID]],'All Data'!$A357:$CN929,89,FALSE),"unknown")</f>
        <v>College graduate</v>
      </c>
      <c r="AO356" s="159" t="str">
        <f>IFERROR(VLOOKUP(Table1[[#This Row],[RespondentID]],'All Data'!$A357:$CN929,90,FALSE),"unknown")</f>
        <v>Employed for wages</v>
      </c>
      <c r="AP356" s="159" t="str">
        <f>IFERROR(VLOOKUP(Table1[[#This Row],[RespondentID]],'All Data'!$A357:$CN929,91,FALSE),"unknown")</f>
        <v>Yes</v>
      </c>
      <c r="AQ356" s="159" t="str">
        <f>IFERROR(VLOOKUP(Table1[[#This Row],[RespondentID]],'All Data'!$A357:$CN929,92,FALSE),"unknown")</f>
        <v>Yes</v>
      </c>
    </row>
    <row r="357" spans="1:43" ht="16" x14ac:dyDescent="0.45">
      <c r="A357" s="6">
        <v>7044861411</v>
      </c>
      <c r="B357" s="6"/>
      <c r="C357" s="6"/>
      <c r="D357" s="6" t="s">
        <v>33</v>
      </c>
      <c r="E357" s="6"/>
      <c r="F357" s="6"/>
      <c r="G357" s="6"/>
      <c r="H357" s="6"/>
      <c r="I357" s="6" t="s">
        <v>38</v>
      </c>
      <c r="J357" s="6"/>
      <c r="K357" s="6" t="s">
        <v>40</v>
      </c>
      <c r="L357" s="10"/>
      <c r="M357" s="10">
        <f t="shared" ref="M357" si="1829">COUNTA(B357:L357)</f>
        <v>3</v>
      </c>
      <c r="N357" s="10">
        <f t="shared" ref="N357" si="1830">3/M357</f>
        <v>1</v>
      </c>
      <c r="O357" s="10"/>
      <c r="P357" s="10">
        <f t="shared" si="1651"/>
        <v>0</v>
      </c>
      <c r="Q357" s="10">
        <f t="shared" si="1652"/>
        <v>0</v>
      </c>
      <c r="R357" s="10">
        <f t="shared" si="1653"/>
        <v>1</v>
      </c>
      <c r="S357" s="10">
        <f t="shared" si="1654"/>
        <v>0</v>
      </c>
      <c r="T357" s="10">
        <f t="shared" si="1655"/>
        <v>0</v>
      </c>
      <c r="U357" s="10">
        <f t="shared" si="1656"/>
        <v>0</v>
      </c>
      <c r="V357" s="34">
        <f t="shared" si="1657"/>
        <v>0</v>
      </c>
      <c r="W357" s="10">
        <f t="shared" si="1658"/>
        <v>1</v>
      </c>
      <c r="X357" s="10">
        <f t="shared" si="1659"/>
        <v>0</v>
      </c>
      <c r="Y357" s="10">
        <f t="shared" si="1660"/>
        <v>1</v>
      </c>
      <c r="Z357" s="10"/>
      <c r="AA357" s="10"/>
      <c r="AB357" s="10">
        <f t="shared" ref="AB357" si="1831">SUM(P357:Z357)</f>
        <v>3</v>
      </c>
      <c r="AC357" s="10">
        <f t="shared" ref="AC357" si="1832">M357</f>
        <v>3</v>
      </c>
      <c r="AD357" s="10" t="str">
        <f t="shared" ref="AD357" si="1833">IF(AB357=AC357,"Correct",IF(AB357=3,"Correct","Wrong"))</f>
        <v>Correct</v>
      </c>
      <c r="AE357" s="10"/>
      <c r="AF357" s="159" t="str">
        <f>IFERROR(VLOOKUP(Table1[[#This Row],[RespondentID]],'All Data'!$A358:$CN930,81,FALSE),"unknown")</f>
        <v>Female</v>
      </c>
      <c r="AG357" s="159">
        <f>IFERROR(VLOOKUP(Table1[[#This Row],[RespondentID]],'All Data'!$A358:$CN930,82,FALSE),"unknown")</f>
        <v>59</v>
      </c>
      <c r="AH357" s="159" t="str">
        <f>IFERROR(VLOOKUP(Table1[[#This Row],[RespondentID]],'All Data'!$A358:$CN930,83,FALSE),"unknown")</f>
        <v>Suffolk</v>
      </c>
      <c r="AI357" s="159" t="str">
        <f>IFERROR(VLOOKUP(Table1[[#This Row],[RespondentID]],'All Data'!$A358:$CN930,84,FALSE),"unknown")</f>
        <v>Lindenhurst, 11757</v>
      </c>
      <c r="AJ357" s="159" t="str">
        <f>IFERROR(VLOOKUP(Table1[[#This Row],[RespondentID]],'All Data'!$A358:$CN930,85,FALSE),"unknown")</f>
        <v>White/Caucasian</v>
      </c>
      <c r="AK357" s="159" t="str">
        <f>IFERROR(VLOOKUP(Table1[[#This Row],[RespondentID]],'All Data'!$A358:$CN930,86,FALSE),"unknown")</f>
        <v>No</v>
      </c>
      <c r="AL357" s="159" t="str">
        <f>IFERROR(VLOOKUP(Table1[[#This Row],[RespondentID]],'All Data'!$A358:$CN930,87,FALSE),"unknown")</f>
        <v xml:space="preserve">English </v>
      </c>
      <c r="AM357" s="159" t="str">
        <f>IFERROR(VLOOKUP(Table1[[#This Row],[RespondentID]],'All Data'!$A358:$CN930,88,FALSE),"unknown")</f>
        <v>$20,000 to $34,999</v>
      </c>
      <c r="AN357" s="159" t="str">
        <f>IFERROR(VLOOKUP(Table1[[#This Row],[RespondentID]],'All Data'!$A358:$CN930,89,FALSE),"unknown")</f>
        <v>Some college</v>
      </c>
      <c r="AO357" s="159" t="str">
        <f>IFERROR(VLOOKUP(Table1[[#This Row],[RespondentID]],'All Data'!$A358:$CN930,90,FALSE),"unknown")</f>
        <v>Employed for wages</v>
      </c>
      <c r="AP357" s="159" t="str">
        <f>IFERROR(VLOOKUP(Table1[[#This Row],[RespondentID]],'All Data'!$A358:$CN930,91,FALSE),"unknown")</f>
        <v>Yes</v>
      </c>
      <c r="AQ357" s="159" t="str">
        <f>IFERROR(VLOOKUP(Table1[[#This Row],[RespondentID]],'All Data'!$A358:$CN930,92,FALSE),"unknown")</f>
        <v>Yes</v>
      </c>
    </row>
    <row r="358" spans="1:43" ht="16" x14ac:dyDescent="0.45">
      <c r="A358" s="6">
        <v>7044861110</v>
      </c>
      <c r="B358" s="6"/>
      <c r="C358" s="6"/>
      <c r="D358" s="6"/>
      <c r="E358" s="6"/>
      <c r="F358" s="6" t="s">
        <v>35</v>
      </c>
      <c r="G358" s="6"/>
      <c r="H358" s="6"/>
      <c r="I358" s="6" t="s">
        <v>38</v>
      </c>
      <c r="J358" s="6"/>
      <c r="K358" s="6"/>
      <c r="L358" s="9"/>
      <c r="M358" s="9">
        <f t="shared" ref="M358" si="1834">COUNTA(B358:L358)</f>
        <v>2</v>
      </c>
      <c r="N358" s="9">
        <f t="shared" ref="N358" si="1835">3/M358</f>
        <v>1.5</v>
      </c>
      <c r="O358" s="9"/>
      <c r="P358" s="9">
        <f t="shared" si="1651"/>
        <v>0</v>
      </c>
      <c r="Q358" s="9">
        <f t="shared" si="1652"/>
        <v>0</v>
      </c>
      <c r="R358" s="9">
        <f t="shared" si="1653"/>
        <v>0</v>
      </c>
      <c r="S358" s="9">
        <f t="shared" si="1654"/>
        <v>0</v>
      </c>
      <c r="T358" s="9">
        <f t="shared" si="1655"/>
        <v>1</v>
      </c>
      <c r="U358" s="9">
        <f t="shared" si="1656"/>
        <v>0</v>
      </c>
      <c r="V358" s="34">
        <f t="shared" si="1657"/>
        <v>0</v>
      </c>
      <c r="W358" s="9">
        <f t="shared" si="1658"/>
        <v>1</v>
      </c>
      <c r="X358" s="9">
        <f t="shared" si="1659"/>
        <v>0</v>
      </c>
      <c r="Y358" s="9">
        <f t="shared" si="1660"/>
        <v>0</v>
      </c>
      <c r="Z358" s="9"/>
      <c r="AA358" s="9"/>
      <c r="AB358" s="9">
        <f t="shared" ref="AB358" si="1836">SUM(P358:Z358)</f>
        <v>2</v>
      </c>
      <c r="AC358" s="9">
        <f t="shared" ref="AC358" si="1837">M358</f>
        <v>2</v>
      </c>
      <c r="AD358" s="9" t="str">
        <f t="shared" ref="AD358" si="1838">IF(AB358=AC358,"Correct",IF(AB358=3,"Correct","Wrong"))</f>
        <v>Correct</v>
      </c>
      <c r="AE358" s="9"/>
      <c r="AF358" s="159" t="str">
        <f>IFERROR(VLOOKUP(Table1[[#This Row],[RespondentID]],'All Data'!$A359:$CN931,81,FALSE),"unknown")</f>
        <v>Male</v>
      </c>
      <c r="AG358" s="159">
        <f>IFERROR(VLOOKUP(Table1[[#This Row],[RespondentID]],'All Data'!$A359:$CN931,82,FALSE),"unknown")</f>
        <v>71</v>
      </c>
      <c r="AH358" s="159" t="str">
        <f>IFERROR(VLOOKUP(Table1[[#This Row],[RespondentID]],'All Data'!$A359:$CN931,83,FALSE),"unknown")</f>
        <v>Nassau</v>
      </c>
      <c r="AI358" s="159" t="str">
        <f>IFERROR(VLOOKUP(Table1[[#This Row],[RespondentID]],'All Data'!$A359:$CN931,84,FALSE),"unknown")</f>
        <v>Farmingdale, 11735</v>
      </c>
      <c r="AJ358" s="159" t="str">
        <f>IFERROR(VLOOKUP(Table1[[#This Row],[RespondentID]],'All Data'!$A359:$CN931,85,FALSE),"unknown")</f>
        <v>White/Caucasian</v>
      </c>
      <c r="AK358" s="159" t="str">
        <f>IFERROR(VLOOKUP(Table1[[#This Row],[RespondentID]],'All Data'!$A359:$CN931,86,FALSE),"unknown")</f>
        <v>No</v>
      </c>
      <c r="AL358" s="159" t="str">
        <f>IFERROR(VLOOKUP(Table1[[#This Row],[RespondentID]],'All Data'!$A359:$CN931,87,FALSE),"unknown")</f>
        <v xml:space="preserve">English </v>
      </c>
      <c r="AM358" s="159" t="str">
        <f>IFERROR(VLOOKUP(Table1[[#This Row],[RespondentID]],'All Data'!$A359:$CN931,88,FALSE),"unknown")</f>
        <v>$75,000 to $125,000</v>
      </c>
      <c r="AN358" s="159" t="str">
        <f>IFERROR(VLOOKUP(Table1[[#This Row],[RespondentID]],'All Data'!$A359:$CN931,89,FALSE),"unknown")</f>
        <v>College graduate</v>
      </c>
      <c r="AO358" s="159" t="str">
        <f>IFERROR(VLOOKUP(Table1[[#This Row],[RespondentID]],'All Data'!$A359:$CN931,90,FALSE),"unknown")</f>
        <v>Retired</v>
      </c>
      <c r="AP358" s="159" t="str">
        <f>IFERROR(VLOOKUP(Table1[[#This Row],[RespondentID]],'All Data'!$A359:$CN931,91,FALSE),"unknown")</f>
        <v>Yes</v>
      </c>
      <c r="AQ358" s="159" t="str">
        <f>IFERROR(VLOOKUP(Table1[[#This Row],[RespondentID]],'All Data'!$A359:$CN931,92,FALSE),"unknown")</f>
        <v>Yes</v>
      </c>
    </row>
    <row r="359" spans="1:43" ht="16" x14ac:dyDescent="0.45">
      <c r="A359" s="6">
        <v>7044860846</v>
      </c>
      <c r="B359" s="6"/>
      <c r="C359" s="6"/>
      <c r="D359" s="6"/>
      <c r="E359" s="6"/>
      <c r="F359" s="6"/>
      <c r="G359" s="6"/>
      <c r="H359" s="6"/>
      <c r="I359" s="6"/>
      <c r="J359" s="6"/>
      <c r="K359" s="6"/>
      <c r="L359" s="10"/>
      <c r="M359" s="10">
        <f t="shared" ref="M359" si="1839">COUNTA(B359:L359)</f>
        <v>0</v>
      </c>
      <c r="N359" s="10" t="e">
        <f t="shared" ref="N359" si="1840">3/M359</f>
        <v>#DIV/0!</v>
      </c>
      <c r="O359" s="10"/>
      <c r="P359" s="10">
        <f t="shared" si="1651"/>
        <v>0</v>
      </c>
      <c r="Q359" s="10">
        <f t="shared" si="1652"/>
        <v>0</v>
      </c>
      <c r="R359" s="10">
        <f t="shared" si="1653"/>
        <v>0</v>
      </c>
      <c r="S359" s="10">
        <f t="shared" si="1654"/>
        <v>0</v>
      </c>
      <c r="T359" s="10">
        <f t="shared" si="1655"/>
        <v>0</v>
      </c>
      <c r="U359" s="10">
        <f t="shared" si="1656"/>
        <v>0</v>
      </c>
      <c r="V359" s="34">
        <f t="shared" si="1657"/>
        <v>0</v>
      </c>
      <c r="W359" s="10">
        <f t="shared" si="1658"/>
        <v>0</v>
      </c>
      <c r="X359" s="10">
        <f t="shared" si="1659"/>
        <v>0</v>
      </c>
      <c r="Y359" s="10">
        <f t="shared" si="1660"/>
        <v>0</v>
      </c>
      <c r="Z359" s="10"/>
      <c r="AA359" s="10"/>
      <c r="AB359" s="10">
        <f t="shared" ref="AB359" si="1841">SUM(P359:Z359)</f>
        <v>0</v>
      </c>
      <c r="AC359" s="10">
        <f t="shared" ref="AC359" si="1842">M359</f>
        <v>0</v>
      </c>
      <c r="AD359" s="10" t="str">
        <f t="shared" ref="AD359" si="1843">IF(AB359=AC359,"Correct",IF(AB359=3,"Correct","Wrong"))</f>
        <v>Correct</v>
      </c>
      <c r="AE359" s="10"/>
      <c r="AF359" s="159" t="str">
        <f>IFERROR(VLOOKUP(Table1[[#This Row],[RespondentID]],'All Data'!$A360:$CN932,81,FALSE),"unknown")</f>
        <v>Female</v>
      </c>
      <c r="AG359" s="159">
        <f>IFERROR(VLOOKUP(Table1[[#This Row],[RespondentID]],'All Data'!$A360:$CN932,82,FALSE),"unknown")</f>
        <v>70</v>
      </c>
      <c r="AH359" s="159" t="str">
        <f>IFERROR(VLOOKUP(Table1[[#This Row],[RespondentID]],'All Data'!$A360:$CN932,83,FALSE),"unknown")</f>
        <v>Nassau</v>
      </c>
      <c r="AI359" s="159" t="str">
        <f>IFERROR(VLOOKUP(Table1[[#This Row],[RespondentID]],'All Data'!$A360:$CN932,84,FALSE),"unknown")</f>
        <v>Farmingdale, 11735</v>
      </c>
      <c r="AJ359" s="159" t="str">
        <f>IFERROR(VLOOKUP(Table1[[#This Row],[RespondentID]],'All Data'!$A360:$CN932,85,FALSE),"unknown")</f>
        <v>Asian/Pacific Islander</v>
      </c>
      <c r="AK359" s="159" t="str">
        <f>IFERROR(VLOOKUP(Table1[[#This Row],[RespondentID]],'All Data'!$A360:$CN932,86,FALSE),"unknown")</f>
        <v>No</v>
      </c>
      <c r="AL359" s="159" t="str">
        <f>IFERROR(VLOOKUP(Table1[[#This Row],[RespondentID]],'All Data'!$A360:$CN932,87,FALSE),"unknown")</f>
        <v xml:space="preserve">English </v>
      </c>
      <c r="AM359" s="159" t="str">
        <f>IFERROR(VLOOKUP(Table1[[#This Row],[RespondentID]],'All Data'!$A360:$CN932,88,FALSE),"unknown")</f>
        <v>$20,000 to $34,999</v>
      </c>
      <c r="AN359" s="159">
        <f>IFERROR(VLOOKUP(Table1[[#This Row],[RespondentID]],'All Data'!$A360:$CN932,89,FALSE),"unknown")</f>
        <v>0</v>
      </c>
      <c r="AO359" s="159" t="str">
        <f>IFERROR(VLOOKUP(Table1[[#This Row],[RespondentID]],'All Data'!$A360:$CN932,90,FALSE),"unknown")</f>
        <v>Retired</v>
      </c>
      <c r="AP359" s="159" t="str">
        <f>IFERROR(VLOOKUP(Table1[[#This Row],[RespondentID]],'All Data'!$A360:$CN932,91,FALSE),"unknown")</f>
        <v>Yes</v>
      </c>
      <c r="AQ359" s="159" t="str">
        <f>IFERROR(VLOOKUP(Table1[[#This Row],[RespondentID]],'All Data'!$A360:$CN932,92,FALSE),"unknown")</f>
        <v>No</v>
      </c>
    </row>
    <row r="360" spans="1:43" ht="16" x14ac:dyDescent="0.45">
      <c r="A360" s="6">
        <v>7044860628</v>
      </c>
      <c r="B360" s="6"/>
      <c r="C360" s="6"/>
      <c r="D360" s="6"/>
      <c r="E360" s="6"/>
      <c r="F360" s="6"/>
      <c r="G360" s="6"/>
      <c r="H360" s="6" t="s">
        <v>37</v>
      </c>
      <c r="I360" s="6"/>
      <c r="J360" s="6"/>
      <c r="K360" s="6"/>
      <c r="L360" s="9"/>
      <c r="M360" s="9">
        <f t="shared" ref="M360" si="1844">COUNTA(B360:L360)</f>
        <v>1</v>
      </c>
      <c r="N360" s="9">
        <f t="shared" ref="N360" si="1845">3/M360</f>
        <v>3</v>
      </c>
      <c r="O360" s="9"/>
      <c r="P360" s="9">
        <f t="shared" si="1651"/>
        <v>0</v>
      </c>
      <c r="Q360" s="9">
        <f t="shared" si="1652"/>
        <v>0</v>
      </c>
      <c r="R360" s="9">
        <f t="shared" si="1653"/>
        <v>0</v>
      </c>
      <c r="S360" s="9">
        <f t="shared" si="1654"/>
        <v>0</v>
      </c>
      <c r="T360" s="9">
        <f t="shared" si="1655"/>
        <v>0</v>
      </c>
      <c r="U360" s="9">
        <f t="shared" si="1656"/>
        <v>0</v>
      </c>
      <c r="V360" s="34">
        <f t="shared" si="1657"/>
        <v>1</v>
      </c>
      <c r="W360" s="9">
        <f t="shared" si="1658"/>
        <v>0</v>
      </c>
      <c r="X360" s="9">
        <f t="shared" si="1659"/>
        <v>0</v>
      </c>
      <c r="Y360" s="9">
        <f t="shared" si="1660"/>
        <v>0</v>
      </c>
      <c r="Z360" s="9"/>
      <c r="AA360" s="9"/>
      <c r="AB360" s="9">
        <f t="shared" ref="AB360" si="1846">SUM(P360:Z360)</f>
        <v>1</v>
      </c>
      <c r="AC360" s="9">
        <f t="shared" ref="AC360" si="1847">M360</f>
        <v>1</v>
      </c>
      <c r="AD360" s="9" t="str">
        <f t="shared" ref="AD360" si="1848">IF(AB360=AC360,"Correct",IF(AB360=3,"Correct","Wrong"))</f>
        <v>Correct</v>
      </c>
      <c r="AE360" s="9"/>
      <c r="AF360" s="159" t="str">
        <f>IFERROR(VLOOKUP(Table1[[#This Row],[RespondentID]],'All Data'!$A361:$CN933,81,FALSE),"unknown")</f>
        <v>Female</v>
      </c>
      <c r="AG360" s="159">
        <f>IFERROR(VLOOKUP(Table1[[#This Row],[RespondentID]],'All Data'!$A361:$CN933,82,FALSE),"unknown")</f>
        <v>60</v>
      </c>
      <c r="AH360" s="159" t="str">
        <f>IFERROR(VLOOKUP(Table1[[#This Row],[RespondentID]],'All Data'!$A361:$CN933,83,FALSE),"unknown")</f>
        <v>Nassau</v>
      </c>
      <c r="AI360" s="159" t="str">
        <f>IFERROR(VLOOKUP(Table1[[#This Row],[RespondentID]],'All Data'!$A361:$CN933,84,FALSE),"unknown")</f>
        <v>Farmingdale, 11735</v>
      </c>
      <c r="AJ360" s="159" t="str">
        <f>IFERROR(VLOOKUP(Table1[[#This Row],[RespondentID]],'All Data'!$A361:$CN933,85,FALSE),"unknown")</f>
        <v>White/Caucasian</v>
      </c>
      <c r="AK360" s="159">
        <f>IFERROR(VLOOKUP(Table1[[#This Row],[RespondentID]],'All Data'!$A361:$CN933,86,FALSE),"unknown")</f>
        <v>0</v>
      </c>
      <c r="AL360" s="159" t="str">
        <f>IFERROR(VLOOKUP(Table1[[#This Row],[RespondentID]],'All Data'!$A361:$CN933,87,FALSE),"unknown")</f>
        <v xml:space="preserve">English </v>
      </c>
      <c r="AM360" s="159" t="str">
        <f>IFERROR(VLOOKUP(Table1[[#This Row],[RespondentID]],'All Data'!$A361:$CN933,88,FALSE),"unknown")</f>
        <v>$50,000 to $74,999</v>
      </c>
      <c r="AN360" s="159" t="str">
        <f>IFERROR(VLOOKUP(Table1[[#This Row],[RespondentID]],'All Data'!$A361:$CN933,89,FALSE),"unknown")</f>
        <v>Some high school</v>
      </c>
      <c r="AO360" s="159" t="str">
        <f>IFERROR(VLOOKUP(Table1[[#This Row],[RespondentID]],'All Data'!$A361:$CN933,90,FALSE),"unknown")</f>
        <v>Out of work, but not currently looking</v>
      </c>
      <c r="AP360" s="159" t="str">
        <f>IFERROR(VLOOKUP(Table1[[#This Row],[RespondentID]],'All Data'!$A361:$CN933,91,FALSE),"unknown")</f>
        <v>Yes</v>
      </c>
      <c r="AQ360" s="159" t="str">
        <f>IFERROR(VLOOKUP(Table1[[#This Row],[RespondentID]],'All Data'!$A361:$CN933,92,FALSE),"unknown")</f>
        <v>Yes</v>
      </c>
    </row>
    <row r="361" spans="1:43" ht="16" x14ac:dyDescent="0.45">
      <c r="A361" s="6">
        <v>7044860409</v>
      </c>
      <c r="B361" s="6"/>
      <c r="C361" s="6"/>
      <c r="D361" s="6"/>
      <c r="E361" s="6"/>
      <c r="F361" s="6"/>
      <c r="G361" s="6"/>
      <c r="H361" s="6" t="s">
        <v>37</v>
      </c>
      <c r="I361" s="6"/>
      <c r="J361" s="6"/>
      <c r="K361" s="6" t="s">
        <v>40</v>
      </c>
      <c r="L361" s="10"/>
      <c r="M361" s="10">
        <f t="shared" ref="M361" si="1849">COUNTA(B361:L361)</f>
        <v>2</v>
      </c>
      <c r="N361" s="10">
        <f t="shared" ref="N361" si="1850">3/M361</f>
        <v>1.5</v>
      </c>
      <c r="O361" s="10"/>
      <c r="P361" s="10">
        <f t="shared" si="1651"/>
        <v>0</v>
      </c>
      <c r="Q361" s="10">
        <f t="shared" si="1652"/>
        <v>0</v>
      </c>
      <c r="R361" s="10">
        <f t="shared" si="1653"/>
        <v>0</v>
      </c>
      <c r="S361" s="10">
        <f t="shared" si="1654"/>
        <v>0</v>
      </c>
      <c r="T361" s="10">
        <f t="shared" si="1655"/>
        <v>0</v>
      </c>
      <c r="U361" s="10">
        <f t="shared" si="1656"/>
        <v>0</v>
      </c>
      <c r="V361" s="34">
        <f t="shared" si="1657"/>
        <v>1</v>
      </c>
      <c r="W361" s="10">
        <f t="shared" si="1658"/>
        <v>0</v>
      </c>
      <c r="X361" s="10">
        <f t="shared" si="1659"/>
        <v>0</v>
      </c>
      <c r="Y361" s="10">
        <f t="shared" si="1660"/>
        <v>1</v>
      </c>
      <c r="Z361" s="10"/>
      <c r="AA361" s="10"/>
      <c r="AB361" s="10">
        <f t="shared" ref="AB361" si="1851">SUM(P361:Z361)</f>
        <v>2</v>
      </c>
      <c r="AC361" s="10">
        <f t="shared" ref="AC361" si="1852">M361</f>
        <v>2</v>
      </c>
      <c r="AD361" s="10" t="str">
        <f t="shared" ref="AD361" si="1853">IF(AB361=AC361,"Correct",IF(AB361=3,"Correct","Wrong"))</f>
        <v>Correct</v>
      </c>
      <c r="AE361" s="10"/>
      <c r="AF361" s="159" t="str">
        <f>IFERROR(VLOOKUP(Table1[[#This Row],[RespondentID]],'All Data'!$A362:$CN934,81,FALSE),"unknown")</f>
        <v>Male</v>
      </c>
      <c r="AG361" s="159">
        <f>IFERROR(VLOOKUP(Table1[[#This Row],[RespondentID]],'All Data'!$A362:$CN934,82,FALSE),"unknown")</f>
        <v>61</v>
      </c>
      <c r="AH361" s="159" t="str">
        <f>IFERROR(VLOOKUP(Table1[[#This Row],[RespondentID]],'All Data'!$A362:$CN934,83,FALSE),"unknown")</f>
        <v>Nassau</v>
      </c>
      <c r="AI361" s="159" t="str">
        <f>IFERROR(VLOOKUP(Table1[[#This Row],[RespondentID]],'All Data'!$A362:$CN934,84,FALSE),"unknown")</f>
        <v>Farmingdale, 11735</v>
      </c>
      <c r="AJ361" s="159" t="str">
        <f>IFERROR(VLOOKUP(Table1[[#This Row],[RespondentID]],'All Data'!$A362:$CN934,85,FALSE),"unknown")</f>
        <v>White/Caucasian</v>
      </c>
      <c r="AK361" s="159" t="str">
        <f>IFERROR(VLOOKUP(Table1[[#This Row],[RespondentID]],'All Data'!$A362:$CN934,86,FALSE),"unknown")</f>
        <v>No</v>
      </c>
      <c r="AL361" s="159" t="str">
        <f>IFERROR(VLOOKUP(Table1[[#This Row],[RespondentID]],'All Data'!$A362:$CN934,87,FALSE),"unknown")</f>
        <v xml:space="preserve">English </v>
      </c>
      <c r="AM361" s="159" t="str">
        <f>IFERROR(VLOOKUP(Table1[[#This Row],[RespondentID]],'All Data'!$A362:$CN934,88,FALSE),"unknown")</f>
        <v>$50,000 to $74,999</v>
      </c>
      <c r="AN361" s="159" t="str">
        <f>IFERROR(VLOOKUP(Table1[[#This Row],[RespondentID]],'All Data'!$A362:$CN934,89,FALSE),"unknown")</f>
        <v>High school graduate</v>
      </c>
      <c r="AO361" s="159" t="str">
        <f>IFERROR(VLOOKUP(Table1[[#This Row],[RespondentID]],'All Data'!$A362:$CN934,90,FALSE),"unknown")</f>
        <v>Employed for wages</v>
      </c>
      <c r="AP361" s="159" t="str">
        <f>IFERROR(VLOOKUP(Table1[[#This Row],[RespondentID]],'All Data'!$A362:$CN934,91,FALSE),"unknown")</f>
        <v>Yes</v>
      </c>
      <c r="AQ361" s="159" t="str">
        <f>IFERROR(VLOOKUP(Table1[[#This Row],[RespondentID]],'All Data'!$A362:$CN934,92,FALSE),"unknown")</f>
        <v>Yes</v>
      </c>
    </row>
    <row r="362" spans="1:43" ht="16" x14ac:dyDescent="0.45">
      <c r="A362" s="6">
        <v>7044860127</v>
      </c>
      <c r="B362" s="6"/>
      <c r="C362" s="6"/>
      <c r="D362" s="6"/>
      <c r="E362" s="6"/>
      <c r="F362" s="6"/>
      <c r="G362" s="6" t="s">
        <v>36</v>
      </c>
      <c r="H362" s="6"/>
      <c r="I362" s="6"/>
      <c r="J362" s="6"/>
      <c r="K362" s="6" t="s">
        <v>40</v>
      </c>
      <c r="L362" s="9"/>
      <c r="M362" s="9">
        <f t="shared" ref="M362" si="1854">COUNTA(B362:L362)</f>
        <v>2</v>
      </c>
      <c r="N362" s="9">
        <f t="shared" ref="N362" si="1855">3/M362</f>
        <v>1.5</v>
      </c>
      <c r="O362" s="9"/>
      <c r="P362" s="9">
        <f t="shared" si="1651"/>
        <v>0</v>
      </c>
      <c r="Q362" s="9">
        <f t="shared" si="1652"/>
        <v>0</v>
      </c>
      <c r="R362" s="9">
        <f t="shared" si="1653"/>
        <v>0</v>
      </c>
      <c r="S362" s="9">
        <f t="shared" si="1654"/>
        <v>0</v>
      </c>
      <c r="T362" s="9">
        <f t="shared" si="1655"/>
        <v>0</v>
      </c>
      <c r="U362" s="9">
        <f t="shared" si="1656"/>
        <v>1</v>
      </c>
      <c r="V362" s="34">
        <f t="shared" si="1657"/>
        <v>0</v>
      </c>
      <c r="W362" s="9">
        <f t="shared" si="1658"/>
        <v>0</v>
      </c>
      <c r="X362" s="9">
        <f t="shared" si="1659"/>
        <v>0</v>
      </c>
      <c r="Y362" s="9">
        <f t="shared" si="1660"/>
        <v>1</v>
      </c>
      <c r="Z362" s="9"/>
      <c r="AA362" s="9"/>
      <c r="AB362" s="9">
        <f t="shared" ref="AB362" si="1856">SUM(P362:Z362)</f>
        <v>2</v>
      </c>
      <c r="AC362" s="9">
        <f t="shared" ref="AC362" si="1857">M362</f>
        <v>2</v>
      </c>
      <c r="AD362" s="9" t="str">
        <f t="shared" ref="AD362" si="1858">IF(AB362=AC362,"Correct",IF(AB362=3,"Correct","Wrong"))</f>
        <v>Correct</v>
      </c>
      <c r="AE362" s="9"/>
      <c r="AF362" s="159" t="str">
        <f>IFERROR(VLOOKUP(Table1[[#This Row],[RespondentID]],'All Data'!$A363:$CN935,81,FALSE),"unknown")</f>
        <v>Male</v>
      </c>
      <c r="AG362" s="159">
        <f>IFERROR(VLOOKUP(Table1[[#This Row],[RespondentID]],'All Data'!$A363:$CN935,82,FALSE),"unknown")</f>
        <v>78</v>
      </c>
      <c r="AH362" s="159" t="str">
        <f>IFERROR(VLOOKUP(Table1[[#This Row],[RespondentID]],'All Data'!$A363:$CN935,83,FALSE),"unknown")</f>
        <v>Nassau</v>
      </c>
      <c r="AI362" s="159" t="str">
        <f>IFERROR(VLOOKUP(Table1[[#This Row],[RespondentID]],'All Data'!$A363:$CN935,84,FALSE),"unknown")</f>
        <v>Farmingdale, 11735</v>
      </c>
      <c r="AJ362" s="159" t="str">
        <f>IFERROR(VLOOKUP(Table1[[#This Row],[RespondentID]],'All Data'!$A363:$CN935,85,FALSE),"unknown")</f>
        <v>White/Caucasian</v>
      </c>
      <c r="AK362" s="159">
        <f>IFERROR(VLOOKUP(Table1[[#This Row],[RespondentID]],'All Data'!$A363:$CN935,86,FALSE),"unknown")</f>
        <v>0</v>
      </c>
      <c r="AL362" s="159" t="str">
        <f>IFERROR(VLOOKUP(Table1[[#This Row],[RespondentID]],'All Data'!$A363:$CN935,87,FALSE),"unknown")</f>
        <v xml:space="preserve"> </v>
      </c>
      <c r="AM362" s="159" t="str">
        <f>IFERROR(VLOOKUP(Table1[[#This Row],[RespondentID]],'All Data'!$A363:$CN935,88,FALSE),"unknown")</f>
        <v>$75,000 to $125,000</v>
      </c>
      <c r="AN362" s="159">
        <f>IFERROR(VLOOKUP(Table1[[#This Row],[RespondentID]],'All Data'!$A363:$CN935,89,FALSE),"unknown")</f>
        <v>0</v>
      </c>
      <c r="AO362" s="159" t="str">
        <f>IFERROR(VLOOKUP(Table1[[#This Row],[RespondentID]],'All Data'!$A363:$CN935,90,FALSE),"unknown")</f>
        <v>Employed for wages</v>
      </c>
      <c r="AP362" s="159" t="str">
        <f>IFERROR(VLOOKUP(Table1[[#This Row],[RespondentID]],'All Data'!$A363:$CN935,91,FALSE),"unknown")</f>
        <v>Yes</v>
      </c>
      <c r="AQ362" s="159" t="str">
        <f>IFERROR(VLOOKUP(Table1[[#This Row],[RespondentID]],'All Data'!$A363:$CN935,92,FALSE),"unknown")</f>
        <v>Yes</v>
      </c>
    </row>
    <row r="363" spans="1:43" ht="16" x14ac:dyDescent="0.45">
      <c r="A363" s="6">
        <v>7044859853</v>
      </c>
      <c r="B363" s="6"/>
      <c r="C363" s="6"/>
      <c r="D363" s="6"/>
      <c r="E363" s="6"/>
      <c r="F363" s="6"/>
      <c r="G363" s="6"/>
      <c r="H363" s="6"/>
      <c r="I363" s="6" t="s">
        <v>38</v>
      </c>
      <c r="J363" s="6"/>
      <c r="K363" s="6" t="s">
        <v>40</v>
      </c>
      <c r="L363" s="10"/>
      <c r="M363" s="10">
        <f t="shared" ref="M363" si="1859">COUNTA(B363:L363)</f>
        <v>2</v>
      </c>
      <c r="N363" s="10">
        <f t="shared" ref="N363" si="1860">3/M363</f>
        <v>1.5</v>
      </c>
      <c r="O363" s="10"/>
      <c r="P363" s="10">
        <f t="shared" si="1651"/>
        <v>0</v>
      </c>
      <c r="Q363" s="10">
        <f t="shared" si="1652"/>
        <v>0</v>
      </c>
      <c r="R363" s="10">
        <f t="shared" si="1653"/>
        <v>0</v>
      </c>
      <c r="S363" s="10">
        <f t="shared" si="1654"/>
        <v>0</v>
      </c>
      <c r="T363" s="10">
        <f t="shared" si="1655"/>
        <v>0</v>
      </c>
      <c r="U363" s="10">
        <f t="shared" si="1656"/>
        <v>0</v>
      </c>
      <c r="V363" s="34">
        <f t="shared" si="1657"/>
        <v>0</v>
      </c>
      <c r="W363" s="10">
        <f t="shared" si="1658"/>
        <v>1</v>
      </c>
      <c r="X363" s="10">
        <f t="shared" si="1659"/>
        <v>0</v>
      </c>
      <c r="Y363" s="10">
        <f t="shared" si="1660"/>
        <v>1</v>
      </c>
      <c r="Z363" s="10"/>
      <c r="AA363" s="10"/>
      <c r="AB363" s="10">
        <f t="shared" ref="AB363" si="1861">SUM(P363:Z363)</f>
        <v>2</v>
      </c>
      <c r="AC363" s="10">
        <f t="shared" ref="AC363" si="1862">M363</f>
        <v>2</v>
      </c>
      <c r="AD363" s="10" t="str">
        <f t="shared" ref="AD363" si="1863">IF(AB363=AC363,"Correct",IF(AB363=3,"Correct","Wrong"))</f>
        <v>Correct</v>
      </c>
      <c r="AE363" s="10"/>
      <c r="AF363" s="159" t="str">
        <f>IFERROR(VLOOKUP(Table1[[#This Row],[RespondentID]],'All Data'!$A364:$CN936,81,FALSE),"unknown")</f>
        <v>Female</v>
      </c>
      <c r="AG363" s="159">
        <f>IFERROR(VLOOKUP(Table1[[#This Row],[RespondentID]],'All Data'!$A364:$CN936,82,FALSE),"unknown")</f>
        <v>66</v>
      </c>
      <c r="AH363" s="159" t="str">
        <f>IFERROR(VLOOKUP(Table1[[#This Row],[RespondentID]],'All Data'!$A364:$CN936,83,FALSE),"unknown")</f>
        <v>Nassau</v>
      </c>
      <c r="AI363" s="159" t="str">
        <f>IFERROR(VLOOKUP(Table1[[#This Row],[RespondentID]],'All Data'!$A364:$CN936,84,FALSE),"unknown")</f>
        <v>Farmingdale, 11735</v>
      </c>
      <c r="AJ363" s="159" t="str">
        <f>IFERROR(VLOOKUP(Table1[[#This Row],[RespondentID]],'All Data'!$A364:$CN936,85,FALSE),"unknown")</f>
        <v>Other (please specify)</v>
      </c>
      <c r="AK363" s="159" t="str">
        <f>IFERROR(VLOOKUP(Table1[[#This Row],[RespondentID]],'All Data'!$A364:$CN936,86,FALSE),"unknown")</f>
        <v>Yes</v>
      </c>
      <c r="AL363" s="159" t="str">
        <f>IFERROR(VLOOKUP(Table1[[#This Row],[RespondentID]],'All Data'!$A364:$CN936,87,FALSE),"unknown")</f>
        <v xml:space="preserve">English </v>
      </c>
      <c r="AM363" s="159" t="str">
        <f>IFERROR(VLOOKUP(Table1[[#This Row],[RespondentID]],'All Data'!$A364:$CN936,88,FALSE),"unknown")</f>
        <v>$75,000 to $125,000</v>
      </c>
      <c r="AN363" s="159" t="str">
        <f>IFERROR(VLOOKUP(Table1[[#This Row],[RespondentID]],'All Data'!$A364:$CN936,89,FALSE),"unknown")</f>
        <v>Graduate school</v>
      </c>
      <c r="AO363" s="159" t="str">
        <f>IFERROR(VLOOKUP(Table1[[#This Row],[RespondentID]],'All Data'!$A364:$CN936,90,FALSE),"unknown")</f>
        <v>Employed for wages</v>
      </c>
      <c r="AP363" s="159" t="str">
        <f>IFERROR(VLOOKUP(Table1[[#This Row],[RespondentID]],'All Data'!$A364:$CN936,91,FALSE),"unknown")</f>
        <v>Yes</v>
      </c>
      <c r="AQ363" s="159" t="str">
        <f>IFERROR(VLOOKUP(Table1[[#This Row],[RespondentID]],'All Data'!$A364:$CN936,92,FALSE),"unknown")</f>
        <v>Yes</v>
      </c>
    </row>
    <row r="364" spans="1:43" ht="16" x14ac:dyDescent="0.45">
      <c r="A364" s="6">
        <v>7044859540</v>
      </c>
      <c r="B364" s="6"/>
      <c r="C364" s="6"/>
      <c r="D364" s="6"/>
      <c r="E364" s="6"/>
      <c r="F364" s="6"/>
      <c r="G364" s="6" t="s">
        <v>36</v>
      </c>
      <c r="H364" s="6"/>
      <c r="I364" s="6"/>
      <c r="J364" s="6"/>
      <c r="K364" s="6" t="s">
        <v>40</v>
      </c>
      <c r="L364" s="9"/>
      <c r="M364" s="9">
        <f t="shared" ref="M364" si="1864">COUNTA(B364:L364)</f>
        <v>2</v>
      </c>
      <c r="N364" s="9">
        <f t="shared" ref="N364" si="1865">3/M364</f>
        <v>1.5</v>
      </c>
      <c r="O364" s="9"/>
      <c r="P364" s="9">
        <f t="shared" si="1651"/>
        <v>0</v>
      </c>
      <c r="Q364" s="9">
        <f t="shared" si="1652"/>
        <v>0</v>
      </c>
      <c r="R364" s="9">
        <f t="shared" si="1653"/>
        <v>0</v>
      </c>
      <c r="S364" s="9">
        <f t="shared" si="1654"/>
        <v>0</v>
      </c>
      <c r="T364" s="9">
        <f t="shared" si="1655"/>
        <v>0</v>
      </c>
      <c r="U364" s="9">
        <f t="shared" si="1656"/>
        <v>1</v>
      </c>
      <c r="V364" s="34">
        <f t="shared" si="1657"/>
        <v>0</v>
      </c>
      <c r="W364" s="9">
        <f t="shared" si="1658"/>
        <v>0</v>
      </c>
      <c r="X364" s="9">
        <f t="shared" si="1659"/>
        <v>0</v>
      </c>
      <c r="Y364" s="9">
        <f t="shared" si="1660"/>
        <v>1</v>
      </c>
      <c r="Z364" s="9"/>
      <c r="AA364" s="9"/>
      <c r="AB364" s="9">
        <f t="shared" ref="AB364" si="1866">SUM(P364:Z364)</f>
        <v>2</v>
      </c>
      <c r="AC364" s="9">
        <f t="shared" ref="AC364" si="1867">M364</f>
        <v>2</v>
      </c>
      <c r="AD364" s="9" t="str">
        <f t="shared" ref="AD364" si="1868">IF(AB364=AC364,"Correct",IF(AB364=3,"Correct","Wrong"))</f>
        <v>Correct</v>
      </c>
      <c r="AE364" s="9"/>
      <c r="AF364" s="159" t="str">
        <f>IFERROR(VLOOKUP(Table1[[#This Row],[RespondentID]],'All Data'!$A365:$CN937,81,FALSE),"unknown")</f>
        <v>Male</v>
      </c>
      <c r="AG364" s="159">
        <f>IFERROR(VLOOKUP(Table1[[#This Row],[RespondentID]],'All Data'!$A365:$CN937,82,FALSE),"unknown")</f>
        <v>68</v>
      </c>
      <c r="AH364" s="159" t="str">
        <f>IFERROR(VLOOKUP(Table1[[#This Row],[RespondentID]],'All Data'!$A365:$CN937,83,FALSE),"unknown")</f>
        <v>Suffolk</v>
      </c>
      <c r="AI364" s="159" t="str">
        <f>IFERROR(VLOOKUP(Table1[[#This Row],[RespondentID]],'All Data'!$A365:$CN937,84,FALSE),"unknown")</f>
        <v>Northport, 11768</v>
      </c>
      <c r="AJ364" s="159" t="str">
        <f>IFERROR(VLOOKUP(Table1[[#This Row],[RespondentID]],'All Data'!$A365:$CN937,85,FALSE),"unknown")</f>
        <v>White/Caucasian</v>
      </c>
      <c r="AK364" s="159" t="str">
        <f>IFERROR(VLOOKUP(Table1[[#This Row],[RespondentID]],'All Data'!$A365:$CN937,86,FALSE),"unknown")</f>
        <v>No</v>
      </c>
      <c r="AL364" s="159" t="str">
        <f>IFERROR(VLOOKUP(Table1[[#This Row],[RespondentID]],'All Data'!$A365:$CN937,87,FALSE),"unknown")</f>
        <v xml:space="preserve">English </v>
      </c>
      <c r="AM364" s="159" t="str">
        <f>IFERROR(VLOOKUP(Table1[[#This Row],[RespondentID]],'All Data'!$A365:$CN937,88,FALSE),"unknown")</f>
        <v>$75,000 to $125,000</v>
      </c>
      <c r="AN364" s="159" t="str">
        <f>IFERROR(VLOOKUP(Table1[[#This Row],[RespondentID]],'All Data'!$A365:$CN937,89,FALSE),"unknown")</f>
        <v>Graduate school</v>
      </c>
      <c r="AO364" s="159" t="str">
        <f>IFERROR(VLOOKUP(Table1[[#This Row],[RespondentID]],'All Data'!$A365:$CN937,90,FALSE),"unknown")</f>
        <v>Retired</v>
      </c>
      <c r="AP364" s="159" t="str">
        <f>IFERROR(VLOOKUP(Table1[[#This Row],[RespondentID]],'All Data'!$A365:$CN937,91,FALSE),"unknown")</f>
        <v>Yes</v>
      </c>
      <c r="AQ364" s="159" t="str">
        <f>IFERROR(VLOOKUP(Table1[[#This Row],[RespondentID]],'All Data'!$A365:$CN937,92,FALSE),"unknown")</f>
        <v>Yes</v>
      </c>
    </row>
    <row r="365" spans="1:43" ht="16" x14ac:dyDescent="0.45">
      <c r="A365" s="6">
        <v>7044859265</v>
      </c>
      <c r="B365" s="6"/>
      <c r="C365" s="6"/>
      <c r="D365" s="6"/>
      <c r="E365" s="6"/>
      <c r="F365" s="6"/>
      <c r="G365" s="6"/>
      <c r="H365" s="6"/>
      <c r="I365" s="6"/>
      <c r="J365" s="6"/>
      <c r="K365" s="6"/>
      <c r="L365" s="10"/>
      <c r="M365" s="10">
        <f t="shared" ref="M365" si="1869">COUNTA(B365:L365)</f>
        <v>0</v>
      </c>
      <c r="N365" s="10" t="e">
        <f t="shared" ref="N365" si="1870">3/M365</f>
        <v>#DIV/0!</v>
      </c>
      <c r="O365" s="10"/>
      <c r="P365" s="10">
        <f t="shared" si="1651"/>
        <v>0</v>
      </c>
      <c r="Q365" s="10">
        <f t="shared" si="1652"/>
        <v>0</v>
      </c>
      <c r="R365" s="10">
        <f t="shared" si="1653"/>
        <v>0</v>
      </c>
      <c r="S365" s="10">
        <f t="shared" si="1654"/>
        <v>0</v>
      </c>
      <c r="T365" s="10">
        <f t="shared" si="1655"/>
        <v>0</v>
      </c>
      <c r="U365" s="10">
        <f t="shared" si="1656"/>
        <v>0</v>
      </c>
      <c r="V365" s="34">
        <f t="shared" si="1657"/>
        <v>0</v>
      </c>
      <c r="W365" s="10">
        <f t="shared" si="1658"/>
        <v>0</v>
      </c>
      <c r="X365" s="10">
        <f t="shared" si="1659"/>
        <v>0</v>
      </c>
      <c r="Y365" s="10">
        <f t="shared" si="1660"/>
        <v>0</v>
      </c>
      <c r="Z365" s="10"/>
      <c r="AA365" s="10"/>
      <c r="AB365" s="10">
        <f t="shared" ref="AB365" si="1871">SUM(P365:Z365)</f>
        <v>0</v>
      </c>
      <c r="AC365" s="10">
        <f t="shared" ref="AC365" si="1872">M365</f>
        <v>0</v>
      </c>
      <c r="AD365" s="10" t="str">
        <f t="shared" ref="AD365" si="1873">IF(AB365=AC365,"Correct",IF(AB365=3,"Correct","Wrong"))</f>
        <v>Correct</v>
      </c>
      <c r="AE365" s="10"/>
      <c r="AF365" s="159" t="str">
        <f>IFERROR(VLOOKUP(Table1[[#This Row],[RespondentID]],'All Data'!$A366:$CN938,81,FALSE),"unknown")</f>
        <v>Female</v>
      </c>
      <c r="AG365" s="159">
        <f>IFERROR(VLOOKUP(Table1[[#This Row],[RespondentID]],'All Data'!$A366:$CN938,82,FALSE),"unknown")</f>
        <v>82</v>
      </c>
      <c r="AH365" s="159" t="str">
        <f>IFERROR(VLOOKUP(Table1[[#This Row],[RespondentID]],'All Data'!$A366:$CN938,83,FALSE),"unknown")</f>
        <v>Suffolk</v>
      </c>
      <c r="AI365" s="159" t="str">
        <f>IFERROR(VLOOKUP(Table1[[#This Row],[RespondentID]],'All Data'!$A366:$CN938,84,FALSE),"unknown")</f>
        <v>Northport, 11768</v>
      </c>
      <c r="AJ365" s="159" t="str">
        <f>IFERROR(VLOOKUP(Table1[[#This Row],[RespondentID]],'All Data'!$A366:$CN938,85,FALSE),"unknown")</f>
        <v>White/Caucasian</v>
      </c>
      <c r="AK365" s="159">
        <f>IFERROR(VLOOKUP(Table1[[#This Row],[RespondentID]],'All Data'!$A366:$CN938,86,FALSE),"unknown")</f>
        <v>0</v>
      </c>
      <c r="AL365" s="159" t="str">
        <f>IFERROR(VLOOKUP(Table1[[#This Row],[RespondentID]],'All Data'!$A366:$CN938,87,FALSE),"unknown")</f>
        <v xml:space="preserve">English </v>
      </c>
      <c r="AM365" s="159" t="str">
        <f>IFERROR(VLOOKUP(Table1[[#This Row],[RespondentID]],'All Data'!$A366:$CN938,88,FALSE),"unknown")</f>
        <v>$20,000 to $34,999</v>
      </c>
      <c r="AN365" s="159" t="str">
        <f>IFERROR(VLOOKUP(Table1[[#This Row],[RespondentID]],'All Data'!$A366:$CN938,89,FALSE),"unknown")</f>
        <v>College graduate</v>
      </c>
      <c r="AO365" s="159" t="str">
        <f>IFERROR(VLOOKUP(Table1[[#This Row],[RespondentID]],'All Data'!$A366:$CN938,90,FALSE),"unknown")</f>
        <v>Retired</v>
      </c>
      <c r="AP365" s="159" t="str">
        <f>IFERROR(VLOOKUP(Table1[[#This Row],[RespondentID]],'All Data'!$A366:$CN938,91,FALSE),"unknown")</f>
        <v>Yes</v>
      </c>
      <c r="AQ365" s="159" t="str">
        <f>IFERROR(VLOOKUP(Table1[[#This Row],[RespondentID]],'All Data'!$A366:$CN938,92,FALSE),"unknown")</f>
        <v>No</v>
      </c>
    </row>
    <row r="366" spans="1:43" ht="16" x14ac:dyDescent="0.45">
      <c r="A366" s="6">
        <v>7044859000</v>
      </c>
      <c r="B366" s="6"/>
      <c r="C366" s="6"/>
      <c r="D366" s="6"/>
      <c r="E366" s="6"/>
      <c r="F366" s="6"/>
      <c r="G366" s="6"/>
      <c r="H366" s="6" t="s">
        <v>37</v>
      </c>
      <c r="I366" s="6"/>
      <c r="J366" s="6"/>
      <c r="K366" s="6" t="s">
        <v>40</v>
      </c>
      <c r="L366" s="9"/>
      <c r="M366" s="9">
        <f t="shared" ref="M366" si="1874">COUNTA(B366:L366)</f>
        <v>2</v>
      </c>
      <c r="N366" s="9">
        <f t="shared" ref="N366" si="1875">3/M366</f>
        <v>1.5</v>
      </c>
      <c r="O366" s="9"/>
      <c r="P366" s="9">
        <f t="shared" si="1651"/>
        <v>0</v>
      </c>
      <c r="Q366" s="9">
        <f t="shared" si="1652"/>
        <v>0</v>
      </c>
      <c r="R366" s="9">
        <f t="shared" si="1653"/>
        <v>0</v>
      </c>
      <c r="S366" s="9">
        <f t="shared" si="1654"/>
        <v>0</v>
      </c>
      <c r="T366" s="9">
        <f t="shared" si="1655"/>
        <v>0</v>
      </c>
      <c r="U366" s="9">
        <f t="shared" si="1656"/>
        <v>0</v>
      </c>
      <c r="V366" s="34">
        <f t="shared" si="1657"/>
        <v>1</v>
      </c>
      <c r="W366" s="9">
        <f t="shared" si="1658"/>
        <v>0</v>
      </c>
      <c r="X366" s="9">
        <f t="shared" si="1659"/>
        <v>0</v>
      </c>
      <c r="Y366" s="9">
        <f t="shared" si="1660"/>
        <v>1</v>
      </c>
      <c r="Z366" s="9"/>
      <c r="AA366" s="9"/>
      <c r="AB366" s="9">
        <f t="shared" ref="AB366" si="1876">SUM(P366:Z366)</f>
        <v>2</v>
      </c>
      <c r="AC366" s="9">
        <f t="shared" ref="AC366" si="1877">M366</f>
        <v>2</v>
      </c>
      <c r="AD366" s="9" t="str">
        <f t="shared" ref="AD366" si="1878">IF(AB366=AC366,"Correct",IF(AB366=3,"Correct","Wrong"))</f>
        <v>Correct</v>
      </c>
      <c r="AE366" s="9"/>
      <c r="AF366" s="159" t="str">
        <f>IFERROR(VLOOKUP(Table1[[#This Row],[RespondentID]],'All Data'!$A367:$CN939,81,FALSE),"unknown")</f>
        <v>Female</v>
      </c>
      <c r="AG366" s="159">
        <f>IFERROR(VLOOKUP(Table1[[#This Row],[RespondentID]],'All Data'!$A367:$CN939,82,FALSE),"unknown")</f>
        <v>62</v>
      </c>
      <c r="AH366" s="159" t="str">
        <f>IFERROR(VLOOKUP(Table1[[#This Row],[RespondentID]],'All Data'!$A367:$CN939,83,FALSE),"unknown")</f>
        <v>Suffolk</v>
      </c>
      <c r="AI366" s="159" t="str">
        <f>IFERROR(VLOOKUP(Table1[[#This Row],[RespondentID]],'All Data'!$A367:$CN939,84,FALSE),"unknown")</f>
        <v>Elwood, 11731</v>
      </c>
      <c r="AJ366" s="159" t="str">
        <f>IFERROR(VLOOKUP(Table1[[#This Row],[RespondentID]],'All Data'!$A367:$CN939,85,FALSE),"unknown")</f>
        <v>White/Caucasian</v>
      </c>
      <c r="AK366" s="159" t="str">
        <f>IFERROR(VLOOKUP(Table1[[#This Row],[RespondentID]],'All Data'!$A367:$CN939,86,FALSE),"unknown")</f>
        <v>No</v>
      </c>
      <c r="AL366" s="159" t="str">
        <f>IFERROR(VLOOKUP(Table1[[#This Row],[RespondentID]],'All Data'!$A367:$CN939,87,FALSE),"unknown")</f>
        <v xml:space="preserve">English </v>
      </c>
      <c r="AM366" s="159" t="str">
        <f>IFERROR(VLOOKUP(Table1[[#This Row],[RespondentID]],'All Data'!$A367:$CN939,88,FALSE),"unknown")</f>
        <v>$20,000 to $34,999</v>
      </c>
      <c r="AN366" s="159" t="str">
        <f>IFERROR(VLOOKUP(Table1[[#This Row],[RespondentID]],'All Data'!$A367:$CN939,89,FALSE),"unknown")</f>
        <v>Some college</v>
      </c>
      <c r="AO366" s="159" t="str">
        <f>IFERROR(VLOOKUP(Table1[[#This Row],[RespondentID]],'All Data'!$A367:$CN939,90,FALSE),"unknown")</f>
        <v>Retired</v>
      </c>
      <c r="AP366" s="159" t="str">
        <f>IFERROR(VLOOKUP(Table1[[#This Row],[RespondentID]],'All Data'!$A367:$CN939,91,FALSE),"unknown")</f>
        <v>Yes</v>
      </c>
      <c r="AQ366" s="159">
        <f>IFERROR(VLOOKUP(Table1[[#This Row],[RespondentID]],'All Data'!$A367:$CN939,92,FALSE),"unknown")</f>
        <v>0</v>
      </c>
    </row>
    <row r="367" spans="1:43" ht="16" x14ac:dyDescent="0.45">
      <c r="A367" s="6">
        <v>7044858642</v>
      </c>
      <c r="B367" s="6"/>
      <c r="C367" s="6"/>
      <c r="D367" s="6"/>
      <c r="E367" s="6"/>
      <c r="F367" s="6"/>
      <c r="G367" s="6"/>
      <c r="H367" s="6" t="s">
        <v>37</v>
      </c>
      <c r="I367" s="6"/>
      <c r="J367" s="6"/>
      <c r="K367" s="6" t="s">
        <v>40</v>
      </c>
      <c r="L367" s="10"/>
      <c r="M367" s="10">
        <f t="shared" ref="M367" si="1879">COUNTA(B367:L367)</f>
        <v>2</v>
      </c>
      <c r="N367" s="10">
        <f t="shared" ref="N367" si="1880">3/M367</f>
        <v>1.5</v>
      </c>
      <c r="O367" s="10"/>
      <c r="P367" s="10">
        <f t="shared" si="1651"/>
        <v>0</v>
      </c>
      <c r="Q367" s="10">
        <f t="shared" si="1652"/>
        <v>0</v>
      </c>
      <c r="R367" s="10">
        <f t="shared" si="1653"/>
        <v>0</v>
      </c>
      <c r="S367" s="10">
        <f t="shared" si="1654"/>
        <v>0</v>
      </c>
      <c r="T367" s="10">
        <f t="shared" si="1655"/>
        <v>0</v>
      </c>
      <c r="U367" s="10">
        <f t="shared" si="1656"/>
        <v>0</v>
      </c>
      <c r="V367" s="34">
        <f t="shared" si="1657"/>
        <v>1</v>
      </c>
      <c r="W367" s="10">
        <f t="shared" si="1658"/>
        <v>0</v>
      </c>
      <c r="X367" s="10">
        <f t="shared" si="1659"/>
        <v>0</v>
      </c>
      <c r="Y367" s="10">
        <f t="shared" si="1660"/>
        <v>1</v>
      </c>
      <c r="Z367" s="10"/>
      <c r="AA367" s="10"/>
      <c r="AB367" s="10">
        <f t="shared" ref="AB367" si="1881">SUM(P367:Z367)</f>
        <v>2</v>
      </c>
      <c r="AC367" s="10">
        <f t="shared" ref="AC367" si="1882">M367</f>
        <v>2</v>
      </c>
      <c r="AD367" s="10" t="str">
        <f t="shared" ref="AD367" si="1883">IF(AB367=AC367,"Correct",IF(AB367=3,"Correct","Wrong"))</f>
        <v>Correct</v>
      </c>
      <c r="AE367" s="10"/>
      <c r="AF367" s="159" t="str">
        <f>IFERROR(VLOOKUP(Table1[[#This Row],[RespondentID]],'All Data'!$A368:$CN940,81,FALSE),"unknown")</f>
        <v>Female</v>
      </c>
      <c r="AG367" s="159">
        <f>IFERROR(VLOOKUP(Table1[[#This Row],[RespondentID]],'All Data'!$A368:$CN940,82,FALSE),"unknown")</f>
        <v>61</v>
      </c>
      <c r="AH367" s="159" t="str">
        <f>IFERROR(VLOOKUP(Table1[[#This Row],[RespondentID]],'All Data'!$A368:$CN940,83,FALSE),"unknown")</f>
        <v>Suffolk</v>
      </c>
      <c r="AI367" s="159" t="str">
        <f>IFERROR(VLOOKUP(Table1[[#This Row],[RespondentID]],'All Data'!$A368:$CN940,84,FALSE),"unknown")</f>
        <v>Elwood, 11731</v>
      </c>
      <c r="AJ367" s="159" t="str">
        <f>IFERROR(VLOOKUP(Table1[[#This Row],[RespondentID]],'All Data'!$A368:$CN940,85,FALSE),"unknown")</f>
        <v>Asian/Pacific Islander</v>
      </c>
      <c r="AK367" s="159" t="str">
        <f>IFERROR(VLOOKUP(Table1[[#This Row],[RespondentID]],'All Data'!$A368:$CN940,86,FALSE),"unknown")</f>
        <v>No</v>
      </c>
      <c r="AL367" s="159" t="str">
        <f>IFERROR(VLOOKUP(Table1[[#This Row],[RespondentID]],'All Data'!$A368:$CN940,87,FALSE),"unknown")</f>
        <v xml:space="preserve">English </v>
      </c>
      <c r="AM367" s="159" t="str">
        <f>IFERROR(VLOOKUP(Table1[[#This Row],[RespondentID]],'All Data'!$A368:$CN940,88,FALSE),"unknown")</f>
        <v>$50,000 to $74,999</v>
      </c>
      <c r="AN367" s="159" t="str">
        <f>IFERROR(VLOOKUP(Table1[[#This Row],[RespondentID]],'All Data'!$A368:$CN940,89,FALSE),"unknown")</f>
        <v>College graduate</v>
      </c>
      <c r="AO367" s="159" t="str">
        <f>IFERROR(VLOOKUP(Table1[[#This Row],[RespondentID]],'All Data'!$A368:$CN940,90,FALSE),"unknown")</f>
        <v>Retired</v>
      </c>
      <c r="AP367" s="159" t="str">
        <f>IFERROR(VLOOKUP(Table1[[#This Row],[RespondentID]],'All Data'!$A368:$CN940,91,FALSE),"unknown")</f>
        <v>Yes</v>
      </c>
      <c r="AQ367" s="159" t="str">
        <f>IFERROR(VLOOKUP(Table1[[#This Row],[RespondentID]],'All Data'!$A368:$CN940,92,FALSE),"unknown")</f>
        <v>Yes</v>
      </c>
    </row>
    <row r="368" spans="1:43" ht="16" x14ac:dyDescent="0.45">
      <c r="A368" s="6">
        <v>7044858325</v>
      </c>
      <c r="B368" s="6"/>
      <c r="C368" s="6"/>
      <c r="D368" s="6"/>
      <c r="E368" s="6"/>
      <c r="F368" s="6"/>
      <c r="G368" s="6"/>
      <c r="H368" s="6"/>
      <c r="I368" s="6"/>
      <c r="J368" s="6"/>
      <c r="K368" s="6" t="s">
        <v>40</v>
      </c>
      <c r="L368" s="9"/>
      <c r="M368" s="9">
        <f t="shared" ref="M368" si="1884">COUNTA(B368:L368)</f>
        <v>1</v>
      </c>
      <c r="N368" s="9">
        <f t="shared" ref="N368" si="1885">3/M368</f>
        <v>3</v>
      </c>
      <c r="O368" s="9"/>
      <c r="P368" s="9">
        <f t="shared" si="1651"/>
        <v>0</v>
      </c>
      <c r="Q368" s="9">
        <f t="shared" si="1652"/>
        <v>0</v>
      </c>
      <c r="R368" s="9">
        <f t="shared" si="1653"/>
        <v>0</v>
      </c>
      <c r="S368" s="9">
        <f t="shared" si="1654"/>
        <v>0</v>
      </c>
      <c r="T368" s="9">
        <f t="shared" si="1655"/>
        <v>0</v>
      </c>
      <c r="U368" s="9">
        <f t="shared" si="1656"/>
        <v>0</v>
      </c>
      <c r="V368" s="34">
        <f t="shared" si="1657"/>
        <v>0</v>
      </c>
      <c r="W368" s="9">
        <f t="shared" si="1658"/>
        <v>0</v>
      </c>
      <c r="X368" s="9">
        <f t="shared" si="1659"/>
        <v>0</v>
      </c>
      <c r="Y368" s="9">
        <f t="shared" si="1660"/>
        <v>1</v>
      </c>
      <c r="Z368" s="9"/>
      <c r="AA368" s="9"/>
      <c r="AB368" s="9">
        <f t="shared" ref="AB368" si="1886">SUM(P368:Z368)</f>
        <v>1</v>
      </c>
      <c r="AC368" s="9">
        <f t="shared" ref="AC368" si="1887">M368</f>
        <v>1</v>
      </c>
      <c r="AD368" s="9" t="str">
        <f t="shared" ref="AD368" si="1888">IF(AB368=AC368,"Correct",IF(AB368=3,"Correct","Wrong"))</f>
        <v>Correct</v>
      </c>
      <c r="AE368" s="9"/>
      <c r="AF368" s="159" t="str">
        <f>IFERROR(VLOOKUP(Table1[[#This Row],[RespondentID]],'All Data'!$A369:$CN941,81,FALSE),"unknown")</f>
        <v>Female</v>
      </c>
      <c r="AG368" s="159">
        <f>IFERROR(VLOOKUP(Table1[[#This Row],[RespondentID]],'All Data'!$A369:$CN941,82,FALSE),"unknown")</f>
        <v>68</v>
      </c>
      <c r="AH368" s="159" t="str">
        <f>IFERROR(VLOOKUP(Table1[[#This Row],[RespondentID]],'All Data'!$A369:$CN941,83,FALSE),"unknown")</f>
        <v>Suffolk</v>
      </c>
      <c r="AI368" s="159" t="str">
        <f>IFERROR(VLOOKUP(Table1[[#This Row],[RespondentID]],'All Data'!$A369:$CN941,84,FALSE),"unknown")</f>
        <v>Northport, 11768</v>
      </c>
      <c r="AJ368" s="159" t="str">
        <f>IFERROR(VLOOKUP(Table1[[#This Row],[RespondentID]],'All Data'!$A369:$CN941,85,FALSE),"unknown")</f>
        <v>White/Caucasian</v>
      </c>
      <c r="AK368" s="159">
        <f>IFERROR(VLOOKUP(Table1[[#This Row],[RespondentID]],'All Data'!$A369:$CN941,86,FALSE),"unknown")</f>
        <v>0</v>
      </c>
      <c r="AL368" s="159" t="str">
        <f>IFERROR(VLOOKUP(Table1[[#This Row],[RespondentID]],'All Data'!$A369:$CN941,87,FALSE),"unknown")</f>
        <v xml:space="preserve">English </v>
      </c>
      <c r="AM368" s="159" t="str">
        <f>IFERROR(VLOOKUP(Table1[[#This Row],[RespondentID]],'All Data'!$A369:$CN941,88,FALSE),"unknown")</f>
        <v>$75,000 to $125,000</v>
      </c>
      <c r="AN368" s="159" t="str">
        <f>IFERROR(VLOOKUP(Table1[[#This Row],[RespondentID]],'All Data'!$A369:$CN941,89,FALSE),"unknown")</f>
        <v>College graduate</v>
      </c>
      <c r="AO368" s="159" t="str">
        <f>IFERROR(VLOOKUP(Table1[[#This Row],[RespondentID]],'All Data'!$A369:$CN941,90,FALSE),"unknown")</f>
        <v>Retired</v>
      </c>
      <c r="AP368" s="159" t="str">
        <f>IFERROR(VLOOKUP(Table1[[#This Row],[RespondentID]],'All Data'!$A369:$CN941,91,FALSE),"unknown")</f>
        <v>Yes</v>
      </c>
      <c r="AQ368" s="159" t="str">
        <f>IFERROR(VLOOKUP(Table1[[#This Row],[RespondentID]],'All Data'!$A369:$CN941,92,FALSE),"unknown")</f>
        <v>Yes</v>
      </c>
    </row>
    <row r="369" spans="1:43" ht="16" x14ac:dyDescent="0.45">
      <c r="A369" s="6">
        <v>7044858127</v>
      </c>
      <c r="B369" s="6"/>
      <c r="C369" s="6"/>
      <c r="D369" s="6" t="s">
        <v>33</v>
      </c>
      <c r="E369" s="6"/>
      <c r="F369" s="6"/>
      <c r="G369" s="6"/>
      <c r="H369" s="6"/>
      <c r="I369" s="6" t="s">
        <v>38</v>
      </c>
      <c r="J369" s="6"/>
      <c r="K369" s="6"/>
      <c r="L369" s="10"/>
      <c r="M369" s="10">
        <f t="shared" ref="M369" si="1889">COUNTA(B369:L369)</f>
        <v>2</v>
      </c>
      <c r="N369" s="10">
        <f t="shared" ref="N369" si="1890">3/M369</f>
        <v>1.5</v>
      </c>
      <c r="O369" s="10"/>
      <c r="P369" s="10">
        <f t="shared" si="1651"/>
        <v>0</v>
      </c>
      <c r="Q369" s="10">
        <f t="shared" si="1652"/>
        <v>0</v>
      </c>
      <c r="R369" s="10">
        <f t="shared" si="1653"/>
        <v>1</v>
      </c>
      <c r="S369" s="10">
        <f t="shared" si="1654"/>
        <v>0</v>
      </c>
      <c r="T369" s="10">
        <f t="shared" si="1655"/>
        <v>0</v>
      </c>
      <c r="U369" s="10">
        <f t="shared" si="1656"/>
        <v>0</v>
      </c>
      <c r="V369" s="34">
        <f t="shared" si="1657"/>
        <v>0</v>
      </c>
      <c r="W369" s="10">
        <f t="shared" si="1658"/>
        <v>1</v>
      </c>
      <c r="X369" s="10">
        <f t="shared" si="1659"/>
        <v>0</v>
      </c>
      <c r="Y369" s="10">
        <f t="shared" si="1660"/>
        <v>0</v>
      </c>
      <c r="Z369" s="10"/>
      <c r="AA369" s="10"/>
      <c r="AB369" s="10">
        <f t="shared" ref="AB369" si="1891">SUM(P369:Z369)</f>
        <v>2</v>
      </c>
      <c r="AC369" s="10">
        <f t="shared" ref="AC369" si="1892">M369</f>
        <v>2</v>
      </c>
      <c r="AD369" s="10" t="str">
        <f t="shared" ref="AD369" si="1893">IF(AB369=AC369,"Correct",IF(AB369=3,"Correct","Wrong"))</f>
        <v>Correct</v>
      </c>
      <c r="AE369" s="10"/>
      <c r="AF369" s="159" t="str">
        <f>IFERROR(VLOOKUP(Table1[[#This Row],[RespondentID]],'All Data'!$A370:$CN942,81,FALSE),"unknown")</f>
        <v>Female</v>
      </c>
      <c r="AG369" s="159">
        <f>IFERROR(VLOOKUP(Table1[[#This Row],[RespondentID]],'All Data'!$A370:$CN942,82,FALSE),"unknown")</f>
        <v>57</v>
      </c>
      <c r="AH369" s="159" t="str">
        <f>IFERROR(VLOOKUP(Table1[[#This Row],[RespondentID]],'All Data'!$A370:$CN942,83,FALSE),"unknown")</f>
        <v>Nassau</v>
      </c>
      <c r="AI369" s="159" t="str">
        <f>IFERROR(VLOOKUP(Table1[[#This Row],[RespondentID]],'All Data'!$A370:$CN942,84,FALSE),"unknown")</f>
        <v>Freeport, 11520</v>
      </c>
      <c r="AJ369" s="159" t="str">
        <f>IFERROR(VLOOKUP(Table1[[#This Row],[RespondentID]],'All Data'!$A370:$CN942,85,FALSE),"unknown")</f>
        <v>Black/African American</v>
      </c>
      <c r="AK369" s="159" t="str">
        <f>IFERROR(VLOOKUP(Table1[[#This Row],[RespondentID]],'All Data'!$A370:$CN942,86,FALSE),"unknown")</f>
        <v>No</v>
      </c>
      <c r="AL369" s="159" t="str">
        <f>IFERROR(VLOOKUP(Table1[[#This Row],[RespondentID]],'All Data'!$A370:$CN942,87,FALSE),"unknown")</f>
        <v xml:space="preserve">English </v>
      </c>
      <c r="AM369" s="159" t="str">
        <f>IFERROR(VLOOKUP(Table1[[#This Row],[RespondentID]],'All Data'!$A370:$CN942,88,FALSE),"unknown")</f>
        <v>$50,000 to $74,999</v>
      </c>
      <c r="AN369" s="159" t="str">
        <f>IFERROR(VLOOKUP(Table1[[#This Row],[RespondentID]],'All Data'!$A370:$CN942,89,FALSE),"unknown")</f>
        <v>College graduate</v>
      </c>
      <c r="AO369" s="159" t="str">
        <f>IFERROR(VLOOKUP(Table1[[#This Row],[RespondentID]],'All Data'!$A370:$CN942,90,FALSE),"unknown")</f>
        <v>Retired</v>
      </c>
      <c r="AP369" s="159" t="str">
        <f>IFERROR(VLOOKUP(Table1[[#This Row],[RespondentID]],'All Data'!$A370:$CN942,91,FALSE),"unknown")</f>
        <v>Yes</v>
      </c>
      <c r="AQ369" s="159" t="str">
        <f>IFERROR(VLOOKUP(Table1[[#This Row],[RespondentID]],'All Data'!$A370:$CN942,92,FALSE),"unknown")</f>
        <v>Yes</v>
      </c>
    </row>
    <row r="370" spans="1:43" ht="16" x14ac:dyDescent="0.45">
      <c r="A370" s="6">
        <v>7044857865</v>
      </c>
      <c r="B370" s="6"/>
      <c r="C370" s="6"/>
      <c r="D370" s="6"/>
      <c r="E370" s="6" t="s">
        <v>34</v>
      </c>
      <c r="F370" s="6" t="s">
        <v>35</v>
      </c>
      <c r="G370" s="6"/>
      <c r="H370" s="6"/>
      <c r="I370" s="6"/>
      <c r="J370" s="6"/>
      <c r="K370" s="6" t="s">
        <v>40</v>
      </c>
      <c r="L370" s="9"/>
      <c r="M370" s="9">
        <f t="shared" ref="M370" si="1894">COUNTA(B370:L370)</f>
        <v>3</v>
      </c>
      <c r="N370" s="9">
        <f t="shared" ref="N370" si="1895">3/M370</f>
        <v>1</v>
      </c>
      <c r="O370" s="9"/>
      <c r="P370" s="9">
        <f t="shared" si="1651"/>
        <v>0</v>
      </c>
      <c r="Q370" s="9">
        <f t="shared" si="1652"/>
        <v>0</v>
      </c>
      <c r="R370" s="9">
        <f t="shared" si="1653"/>
        <v>0</v>
      </c>
      <c r="S370" s="9">
        <f t="shared" si="1654"/>
        <v>1</v>
      </c>
      <c r="T370" s="9">
        <f t="shared" si="1655"/>
        <v>1</v>
      </c>
      <c r="U370" s="9">
        <f t="shared" si="1656"/>
        <v>0</v>
      </c>
      <c r="V370" s="34">
        <f t="shared" si="1657"/>
        <v>0</v>
      </c>
      <c r="W370" s="9">
        <f t="shared" si="1658"/>
        <v>0</v>
      </c>
      <c r="X370" s="9">
        <f t="shared" si="1659"/>
        <v>0</v>
      </c>
      <c r="Y370" s="9">
        <f t="shared" si="1660"/>
        <v>1</v>
      </c>
      <c r="Z370" s="9"/>
      <c r="AA370" s="9"/>
      <c r="AB370" s="9">
        <f t="shared" ref="AB370" si="1896">SUM(P370:Z370)</f>
        <v>3</v>
      </c>
      <c r="AC370" s="9">
        <f t="shared" ref="AC370" si="1897">M370</f>
        <v>3</v>
      </c>
      <c r="AD370" s="9" t="str">
        <f t="shared" ref="AD370" si="1898">IF(AB370=AC370,"Correct",IF(AB370=3,"Correct","Wrong"))</f>
        <v>Correct</v>
      </c>
      <c r="AE370" s="9"/>
      <c r="AF370" s="159" t="str">
        <f>IFERROR(VLOOKUP(Table1[[#This Row],[RespondentID]],'All Data'!$A371:$CN943,81,FALSE),"unknown")</f>
        <v>Female</v>
      </c>
      <c r="AG370" s="159">
        <f>IFERROR(VLOOKUP(Table1[[#This Row],[RespondentID]],'All Data'!$A371:$CN943,82,FALSE),"unknown")</f>
        <v>79</v>
      </c>
      <c r="AH370" s="159" t="str">
        <f>IFERROR(VLOOKUP(Table1[[#This Row],[RespondentID]],'All Data'!$A371:$CN943,83,FALSE),"unknown")</f>
        <v>Nassau</v>
      </c>
      <c r="AI370" s="159" t="str">
        <f>IFERROR(VLOOKUP(Table1[[#This Row],[RespondentID]],'All Data'!$A371:$CN943,84,FALSE),"unknown")</f>
        <v>Long Beach, 11561</v>
      </c>
      <c r="AJ370" s="159" t="str">
        <f>IFERROR(VLOOKUP(Table1[[#This Row],[RespondentID]],'All Data'!$A371:$CN943,85,FALSE),"unknown")</f>
        <v>White/Caucasian</v>
      </c>
      <c r="AK370" s="159" t="str">
        <f>IFERROR(VLOOKUP(Table1[[#This Row],[RespondentID]],'All Data'!$A371:$CN943,86,FALSE),"unknown")</f>
        <v>Yes</v>
      </c>
      <c r="AL370" s="159" t="str">
        <f>IFERROR(VLOOKUP(Table1[[#This Row],[RespondentID]],'All Data'!$A371:$CN943,87,FALSE),"unknown")</f>
        <v xml:space="preserve">English Spanish </v>
      </c>
      <c r="AM370" s="159" t="str">
        <f>IFERROR(VLOOKUP(Table1[[#This Row],[RespondentID]],'All Data'!$A371:$CN943,88,FALSE),"unknown")</f>
        <v>$0-$19,999</v>
      </c>
      <c r="AN370" s="159" t="str">
        <f>IFERROR(VLOOKUP(Table1[[#This Row],[RespondentID]],'All Data'!$A371:$CN943,89,FALSE),"unknown")</f>
        <v>High school graduate</v>
      </c>
      <c r="AO370" s="159" t="str">
        <f>IFERROR(VLOOKUP(Table1[[#This Row],[RespondentID]],'All Data'!$A371:$CN943,90,FALSE),"unknown")</f>
        <v>Retired</v>
      </c>
      <c r="AP370" s="159" t="str">
        <f>IFERROR(VLOOKUP(Table1[[#This Row],[RespondentID]],'All Data'!$A371:$CN943,91,FALSE),"unknown")</f>
        <v>Yes</v>
      </c>
      <c r="AQ370" s="159">
        <f>IFERROR(VLOOKUP(Table1[[#This Row],[RespondentID]],'All Data'!$A371:$CN943,92,FALSE),"unknown")</f>
        <v>0</v>
      </c>
    </row>
    <row r="371" spans="1:43" ht="16" x14ac:dyDescent="0.45">
      <c r="A371" s="6">
        <v>7044857434</v>
      </c>
      <c r="B371" s="6"/>
      <c r="C371" s="6"/>
      <c r="D371" s="6" t="s">
        <v>33</v>
      </c>
      <c r="E371" s="6"/>
      <c r="F371" s="6"/>
      <c r="G371" s="6"/>
      <c r="H371" s="6"/>
      <c r="I371" s="6" t="s">
        <v>38</v>
      </c>
      <c r="J371" s="6"/>
      <c r="K371" s="6" t="s">
        <v>40</v>
      </c>
      <c r="L371" s="10"/>
      <c r="M371" s="10">
        <f t="shared" ref="M371" si="1899">COUNTA(B371:L371)</f>
        <v>3</v>
      </c>
      <c r="N371" s="10">
        <f t="shared" ref="N371" si="1900">3/M371</f>
        <v>1</v>
      </c>
      <c r="O371" s="10"/>
      <c r="P371" s="10">
        <f t="shared" si="1651"/>
        <v>0</v>
      </c>
      <c r="Q371" s="10">
        <f t="shared" si="1652"/>
        <v>0</v>
      </c>
      <c r="R371" s="10">
        <f t="shared" si="1653"/>
        <v>1</v>
      </c>
      <c r="S371" s="10">
        <f t="shared" si="1654"/>
        <v>0</v>
      </c>
      <c r="T371" s="10">
        <f t="shared" si="1655"/>
        <v>0</v>
      </c>
      <c r="U371" s="10">
        <f t="shared" si="1656"/>
        <v>0</v>
      </c>
      <c r="V371" s="34">
        <f t="shared" si="1657"/>
        <v>0</v>
      </c>
      <c r="W371" s="10">
        <f t="shared" si="1658"/>
        <v>1</v>
      </c>
      <c r="X371" s="10">
        <f t="shared" si="1659"/>
        <v>0</v>
      </c>
      <c r="Y371" s="10">
        <f t="shared" si="1660"/>
        <v>1</v>
      </c>
      <c r="Z371" s="10"/>
      <c r="AA371" s="10"/>
      <c r="AB371" s="10">
        <f t="shared" ref="AB371" si="1901">SUM(P371:Z371)</f>
        <v>3</v>
      </c>
      <c r="AC371" s="10">
        <f t="shared" ref="AC371" si="1902">M371</f>
        <v>3</v>
      </c>
      <c r="AD371" s="10" t="str">
        <f t="shared" ref="AD371" si="1903">IF(AB371=AC371,"Correct",IF(AB371=3,"Correct","Wrong"))</f>
        <v>Correct</v>
      </c>
      <c r="AE371" s="10"/>
      <c r="AF371" s="159" t="str">
        <f>IFERROR(VLOOKUP(Table1[[#This Row],[RespondentID]],'All Data'!$A372:$CN944,81,FALSE),"unknown")</f>
        <v>Female</v>
      </c>
      <c r="AG371" s="159">
        <f>IFERROR(VLOOKUP(Table1[[#This Row],[RespondentID]],'All Data'!$A372:$CN944,82,FALSE),"unknown")</f>
        <v>62</v>
      </c>
      <c r="AH371" s="159" t="str">
        <f>IFERROR(VLOOKUP(Table1[[#This Row],[RespondentID]],'All Data'!$A372:$CN944,83,FALSE),"unknown")</f>
        <v>Nassau</v>
      </c>
      <c r="AI371" s="159" t="str">
        <f>IFERROR(VLOOKUP(Table1[[#This Row],[RespondentID]],'All Data'!$A372:$CN944,84,FALSE),"unknown")</f>
        <v>Merrick, 11566</v>
      </c>
      <c r="AJ371" s="159">
        <f>IFERROR(VLOOKUP(Table1[[#This Row],[RespondentID]],'All Data'!$A372:$CN944,85,FALSE),"unknown")</f>
        <v>0</v>
      </c>
      <c r="AK371" s="159" t="str">
        <f>IFERROR(VLOOKUP(Table1[[#This Row],[RespondentID]],'All Data'!$A372:$CN944,86,FALSE),"unknown")</f>
        <v>Yes</v>
      </c>
      <c r="AL371" s="159" t="str">
        <f>IFERROR(VLOOKUP(Table1[[#This Row],[RespondentID]],'All Data'!$A372:$CN944,87,FALSE),"unknown")</f>
        <v xml:space="preserve">English </v>
      </c>
      <c r="AM371" s="159" t="str">
        <f>IFERROR(VLOOKUP(Table1[[#This Row],[RespondentID]],'All Data'!$A372:$CN944,88,FALSE),"unknown")</f>
        <v>$75,000 to $125,000</v>
      </c>
      <c r="AN371" s="159" t="str">
        <f>IFERROR(VLOOKUP(Table1[[#This Row],[RespondentID]],'All Data'!$A372:$CN944,89,FALSE),"unknown")</f>
        <v>College graduate</v>
      </c>
      <c r="AO371" s="159" t="str">
        <f>IFERROR(VLOOKUP(Table1[[#This Row],[RespondentID]],'All Data'!$A372:$CN944,90,FALSE),"unknown")</f>
        <v>Employed for wages</v>
      </c>
      <c r="AP371" s="159" t="str">
        <f>IFERROR(VLOOKUP(Table1[[#This Row],[RespondentID]],'All Data'!$A372:$CN944,91,FALSE),"unknown")</f>
        <v>Yes</v>
      </c>
      <c r="AQ371" s="159" t="str">
        <f>IFERROR(VLOOKUP(Table1[[#This Row],[RespondentID]],'All Data'!$A372:$CN944,92,FALSE),"unknown")</f>
        <v>Yes</v>
      </c>
    </row>
    <row r="372" spans="1:43" ht="16" x14ac:dyDescent="0.45">
      <c r="A372" s="6">
        <v>7044857149</v>
      </c>
      <c r="B372" s="6"/>
      <c r="C372" s="6"/>
      <c r="D372" s="6"/>
      <c r="E372" s="6"/>
      <c r="F372" s="6"/>
      <c r="G372" s="6" t="s">
        <v>36</v>
      </c>
      <c r="H372" s="6"/>
      <c r="I372" s="6"/>
      <c r="J372" s="6"/>
      <c r="K372" s="6"/>
      <c r="L372" s="9"/>
      <c r="M372" s="9">
        <f t="shared" ref="M372" si="1904">COUNTA(B372:L372)</f>
        <v>1</v>
      </c>
      <c r="N372" s="9">
        <f t="shared" ref="N372" si="1905">3/M372</f>
        <v>3</v>
      </c>
      <c r="O372" s="9"/>
      <c r="P372" s="9">
        <f t="shared" si="1651"/>
        <v>0</v>
      </c>
      <c r="Q372" s="9">
        <f t="shared" si="1652"/>
        <v>0</v>
      </c>
      <c r="R372" s="9">
        <f t="shared" si="1653"/>
        <v>0</v>
      </c>
      <c r="S372" s="9">
        <f t="shared" si="1654"/>
        <v>0</v>
      </c>
      <c r="T372" s="9">
        <f t="shared" si="1655"/>
        <v>0</v>
      </c>
      <c r="U372" s="9">
        <f t="shared" si="1656"/>
        <v>1</v>
      </c>
      <c r="V372" s="34">
        <f t="shared" si="1657"/>
        <v>0</v>
      </c>
      <c r="W372" s="9">
        <f t="shared" si="1658"/>
        <v>0</v>
      </c>
      <c r="X372" s="9">
        <f t="shared" si="1659"/>
        <v>0</v>
      </c>
      <c r="Y372" s="9">
        <f t="shared" si="1660"/>
        <v>0</v>
      </c>
      <c r="Z372" s="9"/>
      <c r="AA372" s="9"/>
      <c r="AB372" s="9">
        <f t="shared" ref="AB372" si="1906">SUM(P372:Z372)</f>
        <v>1</v>
      </c>
      <c r="AC372" s="9">
        <f t="shared" ref="AC372" si="1907">M372</f>
        <v>1</v>
      </c>
      <c r="AD372" s="9" t="str">
        <f t="shared" ref="AD372" si="1908">IF(AB372=AC372,"Correct",IF(AB372=3,"Correct","Wrong"))</f>
        <v>Correct</v>
      </c>
      <c r="AE372" s="9"/>
      <c r="AF372" s="159" t="str">
        <f>IFERROR(VLOOKUP(Table1[[#This Row],[RespondentID]],'All Data'!$A373:$CN945,81,FALSE),"unknown")</f>
        <v>Male</v>
      </c>
      <c r="AG372" s="159">
        <f>IFERROR(VLOOKUP(Table1[[#This Row],[RespondentID]],'All Data'!$A373:$CN945,82,FALSE),"unknown")</f>
        <v>87</v>
      </c>
      <c r="AH372" s="159" t="str">
        <f>IFERROR(VLOOKUP(Table1[[#This Row],[RespondentID]],'All Data'!$A373:$CN945,83,FALSE),"unknown")</f>
        <v>Nassau</v>
      </c>
      <c r="AI372" s="159" t="str">
        <f>IFERROR(VLOOKUP(Table1[[#This Row],[RespondentID]],'All Data'!$A373:$CN945,84,FALSE),"unknown")</f>
        <v>Great Neck, 11024</v>
      </c>
      <c r="AJ372" s="159" t="str">
        <f>IFERROR(VLOOKUP(Table1[[#This Row],[RespondentID]],'All Data'!$A373:$CN945,85,FALSE),"unknown")</f>
        <v>White/Caucasian</v>
      </c>
      <c r="AK372" s="159" t="str">
        <f>IFERROR(VLOOKUP(Table1[[#This Row],[RespondentID]],'All Data'!$A373:$CN945,86,FALSE),"unknown")</f>
        <v>No</v>
      </c>
      <c r="AL372" s="159" t="str">
        <f>IFERROR(VLOOKUP(Table1[[#This Row],[RespondentID]],'All Data'!$A373:$CN945,87,FALSE),"unknown")</f>
        <v xml:space="preserve"> </v>
      </c>
      <c r="AM372" s="159" t="str">
        <f>IFERROR(VLOOKUP(Table1[[#This Row],[RespondentID]],'All Data'!$A373:$CN945,88,FALSE),"unknown")</f>
        <v>Over $125,000</v>
      </c>
      <c r="AN372" s="159" t="str">
        <f>IFERROR(VLOOKUP(Table1[[#This Row],[RespondentID]],'All Data'!$A373:$CN945,89,FALSE),"unknown")</f>
        <v>Doctorate</v>
      </c>
      <c r="AO372" s="159" t="str">
        <f>IFERROR(VLOOKUP(Table1[[#This Row],[RespondentID]],'All Data'!$A373:$CN945,90,FALSE),"unknown")</f>
        <v>Retired</v>
      </c>
      <c r="AP372" s="159" t="str">
        <f>IFERROR(VLOOKUP(Table1[[#This Row],[RespondentID]],'All Data'!$A373:$CN945,91,FALSE),"unknown")</f>
        <v>Yes</v>
      </c>
      <c r="AQ372" s="159" t="str">
        <f>IFERROR(VLOOKUP(Table1[[#This Row],[RespondentID]],'All Data'!$A373:$CN945,92,FALSE),"unknown")</f>
        <v>No</v>
      </c>
    </row>
    <row r="373" spans="1:43" ht="16" x14ac:dyDescent="0.45">
      <c r="A373" s="6">
        <v>7044856872</v>
      </c>
      <c r="B373" s="6"/>
      <c r="C373" s="6"/>
      <c r="D373" s="6"/>
      <c r="E373" s="6"/>
      <c r="F373" s="6"/>
      <c r="G373" s="6" t="s">
        <v>36</v>
      </c>
      <c r="H373" s="6"/>
      <c r="I373" s="6"/>
      <c r="J373" s="6"/>
      <c r="K373" s="6"/>
      <c r="L373" s="10"/>
      <c r="M373" s="10">
        <f t="shared" ref="M373" si="1909">COUNTA(B373:L373)</f>
        <v>1</v>
      </c>
      <c r="N373" s="10">
        <f t="shared" ref="N373" si="1910">3/M373</f>
        <v>3</v>
      </c>
      <c r="O373" s="10"/>
      <c r="P373" s="10">
        <f t="shared" si="1651"/>
        <v>0</v>
      </c>
      <c r="Q373" s="10">
        <f t="shared" si="1652"/>
        <v>0</v>
      </c>
      <c r="R373" s="10">
        <f t="shared" si="1653"/>
        <v>0</v>
      </c>
      <c r="S373" s="10">
        <f t="shared" si="1654"/>
        <v>0</v>
      </c>
      <c r="T373" s="10">
        <f t="shared" si="1655"/>
        <v>0</v>
      </c>
      <c r="U373" s="10">
        <f t="shared" si="1656"/>
        <v>1</v>
      </c>
      <c r="V373" s="34">
        <f t="shared" si="1657"/>
        <v>0</v>
      </c>
      <c r="W373" s="10">
        <f t="shared" si="1658"/>
        <v>0</v>
      </c>
      <c r="X373" s="10">
        <f t="shared" si="1659"/>
        <v>0</v>
      </c>
      <c r="Y373" s="10">
        <f t="shared" si="1660"/>
        <v>0</v>
      </c>
      <c r="Z373" s="10"/>
      <c r="AA373" s="10"/>
      <c r="AB373" s="10">
        <f t="shared" ref="AB373" si="1911">SUM(P373:Z373)</f>
        <v>1</v>
      </c>
      <c r="AC373" s="10">
        <f t="shared" ref="AC373" si="1912">M373</f>
        <v>1</v>
      </c>
      <c r="AD373" s="10" t="str">
        <f t="shared" ref="AD373" si="1913">IF(AB373=AC373,"Correct",IF(AB373=3,"Correct","Wrong"))</f>
        <v>Correct</v>
      </c>
      <c r="AE373" s="10"/>
      <c r="AF373" s="159" t="str">
        <f>IFERROR(VLOOKUP(Table1[[#This Row],[RespondentID]],'All Data'!$A374:$CN946,81,FALSE),"unknown")</f>
        <v>Female</v>
      </c>
      <c r="AG373" s="159">
        <f>IFERROR(VLOOKUP(Table1[[#This Row],[RespondentID]],'All Data'!$A374:$CN946,82,FALSE),"unknown")</f>
        <v>79</v>
      </c>
      <c r="AH373" s="159" t="str">
        <f>IFERROR(VLOOKUP(Table1[[#This Row],[RespondentID]],'All Data'!$A374:$CN946,83,FALSE),"unknown")</f>
        <v>Suffolk</v>
      </c>
      <c r="AI373" s="159" t="str">
        <f>IFERROR(VLOOKUP(Table1[[#This Row],[RespondentID]],'All Data'!$A374:$CN946,84,FALSE),"unknown")</f>
        <v>Babylon, 11702</v>
      </c>
      <c r="AJ373" s="159" t="str">
        <f>IFERROR(VLOOKUP(Table1[[#This Row],[RespondentID]],'All Data'!$A374:$CN946,85,FALSE),"unknown")</f>
        <v>White/Caucasian</v>
      </c>
      <c r="AK373" s="159">
        <f>IFERROR(VLOOKUP(Table1[[#This Row],[RespondentID]],'All Data'!$A374:$CN946,86,FALSE),"unknown")</f>
        <v>0</v>
      </c>
      <c r="AL373" s="159" t="str">
        <f>IFERROR(VLOOKUP(Table1[[#This Row],[RespondentID]],'All Data'!$A374:$CN946,87,FALSE),"unknown")</f>
        <v xml:space="preserve">English </v>
      </c>
      <c r="AM373" s="159" t="str">
        <f>IFERROR(VLOOKUP(Table1[[#This Row],[RespondentID]],'All Data'!$A374:$CN946,88,FALSE),"unknown")</f>
        <v>$0-$19,999</v>
      </c>
      <c r="AN373" s="159" t="str">
        <f>IFERROR(VLOOKUP(Table1[[#This Row],[RespondentID]],'All Data'!$A374:$CN946,89,FALSE),"unknown")</f>
        <v>High school graduate</v>
      </c>
      <c r="AO373" s="159" t="str">
        <f>IFERROR(VLOOKUP(Table1[[#This Row],[RespondentID]],'All Data'!$A374:$CN946,90,FALSE),"unknown")</f>
        <v>Retired</v>
      </c>
      <c r="AP373" s="159" t="str">
        <f>IFERROR(VLOOKUP(Table1[[#This Row],[RespondentID]],'All Data'!$A374:$CN946,91,FALSE),"unknown")</f>
        <v>Yes</v>
      </c>
      <c r="AQ373" s="159">
        <f>IFERROR(VLOOKUP(Table1[[#This Row],[RespondentID]],'All Data'!$A374:$CN946,92,FALSE),"unknown")</f>
        <v>0</v>
      </c>
    </row>
    <row r="374" spans="1:43" ht="16" x14ac:dyDescent="0.45">
      <c r="A374" s="6">
        <v>7044856550</v>
      </c>
      <c r="B374" s="6" t="s">
        <v>31</v>
      </c>
      <c r="C374" s="6"/>
      <c r="D374" s="6"/>
      <c r="E374" s="6"/>
      <c r="F374" s="6"/>
      <c r="G374" s="6"/>
      <c r="H374" s="6"/>
      <c r="I374" s="6" t="s">
        <v>38</v>
      </c>
      <c r="J374" s="6"/>
      <c r="K374" s="6" t="s">
        <v>40</v>
      </c>
      <c r="L374" s="9"/>
      <c r="M374" s="9">
        <f t="shared" ref="M374" si="1914">COUNTA(B374:L374)</f>
        <v>3</v>
      </c>
      <c r="N374" s="9">
        <f t="shared" ref="N374" si="1915">3/M374</f>
        <v>1</v>
      </c>
      <c r="O374" s="9"/>
      <c r="P374" s="9">
        <f t="shared" si="1651"/>
        <v>1</v>
      </c>
      <c r="Q374" s="9">
        <f t="shared" si="1652"/>
        <v>0</v>
      </c>
      <c r="R374" s="9">
        <f t="shared" si="1653"/>
        <v>0</v>
      </c>
      <c r="S374" s="9">
        <f t="shared" si="1654"/>
        <v>0</v>
      </c>
      <c r="T374" s="9">
        <f t="shared" si="1655"/>
        <v>0</v>
      </c>
      <c r="U374" s="9">
        <f t="shared" si="1656"/>
        <v>0</v>
      </c>
      <c r="V374" s="34">
        <f t="shared" si="1657"/>
        <v>0</v>
      </c>
      <c r="W374" s="9">
        <f t="shared" si="1658"/>
        <v>1</v>
      </c>
      <c r="X374" s="9">
        <f t="shared" si="1659"/>
        <v>0</v>
      </c>
      <c r="Y374" s="9">
        <f t="shared" si="1660"/>
        <v>1</v>
      </c>
      <c r="Z374" s="9"/>
      <c r="AA374" s="9"/>
      <c r="AB374" s="9">
        <f t="shared" ref="AB374" si="1916">SUM(P374:Z374)</f>
        <v>3</v>
      </c>
      <c r="AC374" s="9">
        <f t="shared" ref="AC374" si="1917">M374</f>
        <v>3</v>
      </c>
      <c r="AD374" s="9" t="str">
        <f t="shared" ref="AD374" si="1918">IF(AB374=AC374,"Correct",IF(AB374=3,"Correct","Wrong"))</f>
        <v>Correct</v>
      </c>
      <c r="AE374" s="9"/>
      <c r="AF374" s="159" t="str">
        <f>IFERROR(VLOOKUP(Table1[[#This Row],[RespondentID]],'All Data'!$A375:$CN947,81,FALSE),"unknown")</f>
        <v>Female</v>
      </c>
      <c r="AG374" s="159">
        <f>IFERROR(VLOOKUP(Table1[[#This Row],[RespondentID]],'All Data'!$A375:$CN947,82,FALSE),"unknown")</f>
        <v>71</v>
      </c>
      <c r="AH374" s="159" t="str">
        <f>IFERROR(VLOOKUP(Table1[[#This Row],[RespondentID]],'All Data'!$A375:$CN947,83,FALSE),"unknown")</f>
        <v>Nassau</v>
      </c>
      <c r="AI374" s="159" t="str">
        <f>IFERROR(VLOOKUP(Table1[[#This Row],[RespondentID]],'All Data'!$A375:$CN947,84,FALSE),"unknown")</f>
        <v>Freeport, 11520</v>
      </c>
      <c r="AJ374" s="159" t="str">
        <f>IFERROR(VLOOKUP(Table1[[#This Row],[RespondentID]],'All Data'!$A375:$CN947,85,FALSE),"unknown")</f>
        <v>Black/African American</v>
      </c>
      <c r="AK374" s="159" t="str">
        <f>IFERROR(VLOOKUP(Table1[[#This Row],[RespondentID]],'All Data'!$A375:$CN947,86,FALSE),"unknown")</f>
        <v>No</v>
      </c>
      <c r="AL374" s="159" t="str">
        <f>IFERROR(VLOOKUP(Table1[[#This Row],[RespondentID]],'All Data'!$A375:$CN947,87,FALSE),"unknown")</f>
        <v xml:space="preserve">English </v>
      </c>
      <c r="AM374" s="159" t="str">
        <f>IFERROR(VLOOKUP(Table1[[#This Row],[RespondentID]],'All Data'!$A375:$CN947,88,FALSE),"unknown")</f>
        <v>$0-$19,999</v>
      </c>
      <c r="AN374" s="159" t="str">
        <f>IFERROR(VLOOKUP(Table1[[#This Row],[RespondentID]],'All Data'!$A375:$CN947,89,FALSE),"unknown")</f>
        <v>Graduate school</v>
      </c>
      <c r="AO374" s="159" t="str">
        <f>IFERROR(VLOOKUP(Table1[[#This Row],[RespondentID]],'All Data'!$A375:$CN947,90,FALSE),"unknown")</f>
        <v>Retired</v>
      </c>
      <c r="AP374" s="159" t="str">
        <f>IFERROR(VLOOKUP(Table1[[#This Row],[RespondentID]],'All Data'!$A375:$CN947,91,FALSE),"unknown")</f>
        <v>Yes</v>
      </c>
      <c r="AQ374" s="159" t="str">
        <f>IFERROR(VLOOKUP(Table1[[#This Row],[RespondentID]],'All Data'!$A375:$CN947,92,FALSE),"unknown")</f>
        <v>No</v>
      </c>
    </row>
    <row r="375" spans="1:43" ht="16" x14ac:dyDescent="0.45">
      <c r="A375" s="6">
        <v>7044856191</v>
      </c>
      <c r="B375" s="6" t="s">
        <v>31</v>
      </c>
      <c r="C375" s="6"/>
      <c r="D375" s="6" t="s">
        <v>33</v>
      </c>
      <c r="E375" s="6"/>
      <c r="F375" s="6"/>
      <c r="G375" s="6"/>
      <c r="H375" s="6" t="s">
        <v>37</v>
      </c>
      <c r="I375" s="6" t="s">
        <v>38</v>
      </c>
      <c r="J375" s="6" t="s">
        <v>39</v>
      </c>
      <c r="K375" s="6" t="s">
        <v>40</v>
      </c>
      <c r="L375" s="10"/>
      <c r="M375" s="10">
        <f t="shared" ref="M375" si="1919">COUNTA(B375:L375)</f>
        <v>6</v>
      </c>
      <c r="N375" s="10">
        <f t="shared" ref="N375" si="1920">3/M375</f>
        <v>0.5</v>
      </c>
      <c r="O375" s="10"/>
      <c r="P375" s="10">
        <f t="shared" si="1651"/>
        <v>0.5</v>
      </c>
      <c r="Q375" s="10">
        <f t="shared" si="1652"/>
        <v>0</v>
      </c>
      <c r="R375" s="10">
        <f t="shared" si="1653"/>
        <v>0.5</v>
      </c>
      <c r="S375" s="10">
        <f t="shared" si="1654"/>
        <v>0</v>
      </c>
      <c r="T375" s="10">
        <f t="shared" si="1655"/>
        <v>0</v>
      </c>
      <c r="U375" s="10">
        <f t="shared" si="1656"/>
        <v>0</v>
      </c>
      <c r="V375" s="34">
        <f t="shared" si="1657"/>
        <v>0.5</v>
      </c>
      <c r="W375" s="10">
        <f t="shared" si="1658"/>
        <v>0.5</v>
      </c>
      <c r="X375" s="10">
        <f t="shared" si="1659"/>
        <v>0.5</v>
      </c>
      <c r="Y375" s="10">
        <f t="shared" si="1660"/>
        <v>0.5</v>
      </c>
      <c r="Z375" s="10"/>
      <c r="AA375" s="10"/>
      <c r="AB375" s="10">
        <f t="shared" ref="AB375" si="1921">SUM(P375:Z375)</f>
        <v>3</v>
      </c>
      <c r="AC375" s="10">
        <f t="shared" ref="AC375" si="1922">M375</f>
        <v>6</v>
      </c>
      <c r="AD375" s="10" t="str">
        <f t="shared" ref="AD375" si="1923">IF(AB375=AC375,"Correct",IF(AB375=3,"Correct","Wrong"))</f>
        <v>Correct</v>
      </c>
      <c r="AE375" s="10"/>
      <c r="AF375" s="159" t="str">
        <f>IFERROR(VLOOKUP(Table1[[#This Row],[RespondentID]],'All Data'!$A376:$CN948,81,FALSE),"unknown")</f>
        <v>Female</v>
      </c>
      <c r="AG375" s="159">
        <f>IFERROR(VLOOKUP(Table1[[#This Row],[RespondentID]],'All Data'!$A376:$CN948,82,FALSE),"unknown")</f>
        <v>74</v>
      </c>
      <c r="AH375" s="159" t="str">
        <f>IFERROR(VLOOKUP(Table1[[#This Row],[RespondentID]],'All Data'!$A376:$CN948,83,FALSE),"unknown")</f>
        <v>Nassau</v>
      </c>
      <c r="AI375" s="159" t="str">
        <f>IFERROR(VLOOKUP(Table1[[#This Row],[RespondentID]],'All Data'!$A376:$CN948,84,FALSE),"unknown")</f>
        <v>Great Neck, 11021</v>
      </c>
      <c r="AJ375" s="159" t="str">
        <f>IFERROR(VLOOKUP(Table1[[#This Row],[RespondentID]],'All Data'!$A376:$CN948,85,FALSE),"unknown")</f>
        <v>White/Caucasian</v>
      </c>
      <c r="AK375" s="159">
        <f>IFERROR(VLOOKUP(Table1[[#This Row],[RespondentID]],'All Data'!$A376:$CN948,86,FALSE),"unknown")</f>
        <v>0</v>
      </c>
      <c r="AL375" s="159" t="str">
        <f>IFERROR(VLOOKUP(Table1[[#This Row],[RespondentID]],'All Data'!$A376:$CN948,87,FALSE),"unknown")</f>
        <v xml:space="preserve">English </v>
      </c>
      <c r="AM375" s="159">
        <f>IFERROR(VLOOKUP(Table1[[#This Row],[RespondentID]],'All Data'!$A376:$CN948,88,FALSE),"unknown")</f>
        <v>0</v>
      </c>
      <c r="AN375" s="159" t="str">
        <f>IFERROR(VLOOKUP(Table1[[#This Row],[RespondentID]],'All Data'!$A376:$CN948,89,FALSE),"unknown")</f>
        <v>College graduate</v>
      </c>
      <c r="AO375" s="159" t="str">
        <f>IFERROR(VLOOKUP(Table1[[#This Row],[RespondentID]],'All Data'!$A376:$CN948,90,FALSE),"unknown")</f>
        <v>Retired</v>
      </c>
      <c r="AP375" s="159" t="str">
        <f>IFERROR(VLOOKUP(Table1[[#This Row],[RespondentID]],'All Data'!$A376:$CN948,91,FALSE),"unknown")</f>
        <v>Yes</v>
      </c>
      <c r="AQ375" s="159" t="str">
        <f>IFERROR(VLOOKUP(Table1[[#This Row],[RespondentID]],'All Data'!$A376:$CN948,92,FALSE),"unknown")</f>
        <v>Yes</v>
      </c>
    </row>
    <row r="376" spans="1:43" ht="16" x14ac:dyDescent="0.45">
      <c r="A376" s="6">
        <v>7044855874</v>
      </c>
      <c r="B376" s="6"/>
      <c r="C376" s="6"/>
      <c r="D376" s="6"/>
      <c r="E376" s="6"/>
      <c r="F376" s="6"/>
      <c r="G376" s="6"/>
      <c r="H376" s="6" t="s">
        <v>37</v>
      </c>
      <c r="I376" s="6"/>
      <c r="J376" s="6"/>
      <c r="K376" s="6"/>
      <c r="L376" s="9"/>
      <c r="M376" s="9">
        <f t="shared" ref="M376" si="1924">COUNTA(B376:L376)</f>
        <v>1</v>
      </c>
      <c r="N376" s="9">
        <f t="shared" ref="N376" si="1925">3/M376</f>
        <v>3</v>
      </c>
      <c r="O376" s="9"/>
      <c r="P376" s="9">
        <f t="shared" si="1651"/>
        <v>0</v>
      </c>
      <c r="Q376" s="9">
        <f t="shared" si="1652"/>
        <v>0</v>
      </c>
      <c r="R376" s="9">
        <f t="shared" si="1653"/>
        <v>0</v>
      </c>
      <c r="S376" s="9">
        <f t="shared" si="1654"/>
        <v>0</v>
      </c>
      <c r="T376" s="9">
        <f t="shared" si="1655"/>
        <v>0</v>
      </c>
      <c r="U376" s="9">
        <f t="shared" si="1656"/>
        <v>0</v>
      </c>
      <c r="V376" s="34">
        <f t="shared" si="1657"/>
        <v>1</v>
      </c>
      <c r="W376" s="9">
        <f t="shared" si="1658"/>
        <v>0</v>
      </c>
      <c r="X376" s="9">
        <f t="shared" si="1659"/>
        <v>0</v>
      </c>
      <c r="Y376" s="9">
        <f t="shared" si="1660"/>
        <v>0</v>
      </c>
      <c r="Z376" s="9"/>
      <c r="AA376" s="9"/>
      <c r="AB376" s="9">
        <f t="shared" ref="AB376" si="1926">SUM(P376:Z376)</f>
        <v>1</v>
      </c>
      <c r="AC376" s="9">
        <f t="shared" ref="AC376" si="1927">M376</f>
        <v>1</v>
      </c>
      <c r="AD376" s="9" t="str">
        <f t="shared" ref="AD376" si="1928">IF(AB376=AC376,"Correct",IF(AB376=3,"Correct","Wrong"))</f>
        <v>Correct</v>
      </c>
      <c r="AE376" s="9"/>
      <c r="AF376" s="159" t="str">
        <f>IFERROR(VLOOKUP(Table1[[#This Row],[RespondentID]],'All Data'!$A377:$CN949,81,FALSE),"unknown")</f>
        <v>Male</v>
      </c>
      <c r="AG376" s="159">
        <f>IFERROR(VLOOKUP(Table1[[#This Row],[RespondentID]],'All Data'!$A377:$CN949,82,FALSE),"unknown")</f>
        <v>78</v>
      </c>
      <c r="AH376" s="159" t="str">
        <f>IFERROR(VLOOKUP(Table1[[#This Row],[RespondentID]],'All Data'!$A377:$CN949,83,FALSE),"unknown")</f>
        <v>Nassau</v>
      </c>
      <c r="AI376" s="159" t="str">
        <f>IFERROR(VLOOKUP(Table1[[#This Row],[RespondentID]],'All Data'!$A377:$CN949,84,FALSE),"unknown")</f>
        <v>Great Neck, 11020</v>
      </c>
      <c r="AJ376" s="159" t="str">
        <f>IFERROR(VLOOKUP(Table1[[#This Row],[RespondentID]],'All Data'!$A377:$CN949,85,FALSE),"unknown")</f>
        <v>White/Caucasian</v>
      </c>
      <c r="AK376" s="159" t="str">
        <f>IFERROR(VLOOKUP(Table1[[#This Row],[RespondentID]],'All Data'!$A377:$CN949,86,FALSE),"unknown")</f>
        <v>No</v>
      </c>
      <c r="AL376" s="159" t="str">
        <f>IFERROR(VLOOKUP(Table1[[#This Row],[RespondentID]],'All Data'!$A377:$CN949,87,FALSE),"unknown")</f>
        <v xml:space="preserve">English </v>
      </c>
      <c r="AM376" s="159" t="str">
        <f>IFERROR(VLOOKUP(Table1[[#This Row],[RespondentID]],'All Data'!$A377:$CN949,88,FALSE),"unknown")</f>
        <v>Over $125,000</v>
      </c>
      <c r="AN376" s="159" t="str">
        <f>IFERROR(VLOOKUP(Table1[[#This Row],[RespondentID]],'All Data'!$A377:$CN949,89,FALSE),"unknown")</f>
        <v>Doctorate</v>
      </c>
      <c r="AO376" s="159" t="str">
        <f>IFERROR(VLOOKUP(Table1[[#This Row],[RespondentID]],'All Data'!$A377:$CN949,90,FALSE),"unknown")</f>
        <v>Employed for wages</v>
      </c>
      <c r="AP376" s="159" t="str">
        <f>IFERROR(VLOOKUP(Table1[[#This Row],[RespondentID]],'All Data'!$A377:$CN949,91,FALSE),"unknown")</f>
        <v>Yes</v>
      </c>
      <c r="AQ376" s="159" t="str">
        <f>IFERROR(VLOOKUP(Table1[[#This Row],[RespondentID]],'All Data'!$A377:$CN949,92,FALSE),"unknown")</f>
        <v>No</v>
      </c>
    </row>
    <row r="377" spans="1:43" ht="16" x14ac:dyDescent="0.45">
      <c r="A377" s="6">
        <v>7044855632</v>
      </c>
      <c r="B377" s="6" t="s">
        <v>31</v>
      </c>
      <c r="C377" s="6"/>
      <c r="D377" s="6"/>
      <c r="E377" s="6"/>
      <c r="F377" s="6"/>
      <c r="G377" s="6"/>
      <c r="H377" s="6"/>
      <c r="I377" s="6"/>
      <c r="J377" s="6"/>
      <c r="K377" s="6"/>
      <c r="L377" s="10"/>
      <c r="M377" s="10">
        <f t="shared" ref="M377" si="1929">COUNTA(B377:L377)</f>
        <v>1</v>
      </c>
      <c r="N377" s="10">
        <f t="shared" ref="N377" si="1930">3/M377</f>
        <v>3</v>
      </c>
      <c r="O377" s="10"/>
      <c r="P377" s="10">
        <f t="shared" si="1651"/>
        <v>1</v>
      </c>
      <c r="Q377" s="10">
        <f t="shared" si="1652"/>
        <v>0</v>
      </c>
      <c r="R377" s="10">
        <f t="shared" si="1653"/>
        <v>0</v>
      </c>
      <c r="S377" s="10">
        <f t="shared" si="1654"/>
        <v>0</v>
      </c>
      <c r="T377" s="10">
        <f t="shared" si="1655"/>
        <v>0</v>
      </c>
      <c r="U377" s="10">
        <f t="shared" si="1656"/>
        <v>0</v>
      </c>
      <c r="V377" s="34">
        <f t="shared" si="1657"/>
        <v>0</v>
      </c>
      <c r="W377" s="10">
        <f t="shared" si="1658"/>
        <v>0</v>
      </c>
      <c r="X377" s="10">
        <f t="shared" si="1659"/>
        <v>0</v>
      </c>
      <c r="Y377" s="10">
        <f t="shared" si="1660"/>
        <v>0</v>
      </c>
      <c r="Z377" s="10"/>
      <c r="AA377" s="10"/>
      <c r="AB377" s="10">
        <f t="shared" ref="AB377" si="1931">SUM(P377:Z377)</f>
        <v>1</v>
      </c>
      <c r="AC377" s="10">
        <f t="shared" ref="AC377" si="1932">M377</f>
        <v>1</v>
      </c>
      <c r="AD377" s="10" t="str">
        <f t="shared" ref="AD377" si="1933">IF(AB377=AC377,"Correct",IF(AB377=3,"Correct","Wrong"))</f>
        <v>Correct</v>
      </c>
      <c r="AE377" s="10"/>
      <c r="AF377" s="159" t="str">
        <f>IFERROR(VLOOKUP(Table1[[#This Row],[RespondentID]],'All Data'!$A378:$CN950,81,FALSE),"unknown")</f>
        <v>Female</v>
      </c>
      <c r="AG377" s="159">
        <f>IFERROR(VLOOKUP(Table1[[#This Row],[RespondentID]],'All Data'!$A378:$CN950,82,FALSE),"unknown")</f>
        <v>41</v>
      </c>
      <c r="AH377" s="159" t="str">
        <f>IFERROR(VLOOKUP(Table1[[#This Row],[RespondentID]],'All Data'!$A378:$CN950,83,FALSE),"unknown")</f>
        <v>Nassau</v>
      </c>
      <c r="AI377" s="159" t="str">
        <f>IFERROR(VLOOKUP(Table1[[#This Row],[RespondentID]],'All Data'!$A378:$CN950,84,FALSE),"unknown")</f>
        <v>Great Neck, 11021</v>
      </c>
      <c r="AJ377" s="159" t="str">
        <f>IFERROR(VLOOKUP(Table1[[#This Row],[RespondentID]],'All Data'!$A378:$CN950,85,FALSE),"unknown")</f>
        <v>Asian/Pacific Islander</v>
      </c>
      <c r="AK377" s="159" t="str">
        <f>IFERROR(VLOOKUP(Table1[[#This Row],[RespondentID]],'All Data'!$A378:$CN950,86,FALSE),"unknown")</f>
        <v>No</v>
      </c>
      <c r="AL377" s="159" t="str">
        <f>IFERROR(VLOOKUP(Table1[[#This Row],[RespondentID]],'All Data'!$A378:$CN950,87,FALSE),"unknown")</f>
        <v xml:space="preserve">English Korean </v>
      </c>
      <c r="AM377" s="159" t="str">
        <f>IFERROR(VLOOKUP(Table1[[#This Row],[RespondentID]],'All Data'!$A378:$CN950,88,FALSE),"unknown")</f>
        <v>$35,000 to $49,999</v>
      </c>
      <c r="AN377" s="159" t="str">
        <f>IFERROR(VLOOKUP(Table1[[#This Row],[RespondentID]],'All Data'!$A378:$CN950,89,FALSE),"unknown")</f>
        <v>Some college</v>
      </c>
      <c r="AO377" s="159" t="str">
        <f>IFERROR(VLOOKUP(Table1[[#This Row],[RespondentID]],'All Data'!$A378:$CN950,90,FALSE),"unknown")</f>
        <v>Self-employed</v>
      </c>
      <c r="AP377" s="159" t="str">
        <f>IFERROR(VLOOKUP(Table1[[#This Row],[RespondentID]],'All Data'!$A378:$CN950,91,FALSE),"unknown")</f>
        <v>Yes</v>
      </c>
      <c r="AQ377" s="159" t="str">
        <f>IFERROR(VLOOKUP(Table1[[#This Row],[RespondentID]],'All Data'!$A378:$CN950,92,FALSE),"unknown")</f>
        <v>Yes</v>
      </c>
    </row>
    <row r="378" spans="1:43" ht="16" x14ac:dyDescent="0.45">
      <c r="A378" s="6">
        <v>7044855191</v>
      </c>
      <c r="B378" s="6"/>
      <c r="C378" s="6"/>
      <c r="D378" s="6"/>
      <c r="E378" s="6"/>
      <c r="F378" s="6"/>
      <c r="G378" s="6" t="s">
        <v>36</v>
      </c>
      <c r="H378" s="6"/>
      <c r="I378" s="6"/>
      <c r="J378" s="6"/>
      <c r="K378" s="6" t="s">
        <v>40</v>
      </c>
      <c r="L378" s="9"/>
      <c r="M378" s="9">
        <f t="shared" ref="M378" si="1934">COUNTA(B378:L378)</f>
        <v>2</v>
      </c>
      <c r="N378" s="9">
        <f t="shared" ref="N378" si="1935">3/M378</f>
        <v>1.5</v>
      </c>
      <c r="O378" s="9"/>
      <c r="P378" s="9">
        <f t="shared" si="1651"/>
        <v>0</v>
      </c>
      <c r="Q378" s="9">
        <f t="shared" si="1652"/>
        <v>0</v>
      </c>
      <c r="R378" s="9">
        <f t="shared" si="1653"/>
        <v>0</v>
      </c>
      <c r="S378" s="9">
        <f t="shared" si="1654"/>
        <v>0</v>
      </c>
      <c r="T378" s="9">
        <f t="shared" si="1655"/>
        <v>0</v>
      </c>
      <c r="U378" s="9">
        <f t="shared" si="1656"/>
        <v>1</v>
      </c>
      <c r="V378" s="34">
        <f t="shared" si="1657"/>
        <v>0</v>
      </c>
      <c r="W378" s="9">
        <f t="shared" si="1658"/>
        <v>0</v>
      </c>
      <c r="X378" s="9">
        <f t="shared" si="1659"/>
        <v>0</v>
      </c>
      <c r="Y378" s="9">
        <f t="shared" si="1660"/>
        <v>1</v>
      </c>
      <c r="Z378" s="9"/>
      <c r="AA378" s="9"/>
      <c r="AB378" s="9">
        <f t="shared" ref="AB378" si="1936">SUM(P378:Z378)</f>
        <v>2</v>
      </c>
      <c r="AC378" s="9">
        <f t="shared" ref="AC378" si="1937">M378</f>
        <v>2</v>
      </c>
      <c r="AD378" s="9" t="str">
        <f t="shared" ref="AD378" si="1938">IF(AB378=AC378,"Correct",IF(AB378=3,"Correct","Wrong"))</f>
        <v>Correct</v>
      </c>
      <c r="AE378" s="9"/>
      <c r="AF378" s="159" t="str">
        <f>IFERROR(VLOOKUP(Table1[[#This Row],[RespondentID]],'All Data'!$A379:$CN951,81,FALSE),"unknown")</f>
        <v>Female</v>
      </c>
      <c r="AG378" s="159">
        <f>IFERROR(VLOOKUP(Table1[[#This Row],[RespondentID]],'All Data'!$A379:$CN951,82,FALSE),"unknown")</f>
        <v>70</v>
      </c>
      <c r="AH378" s="159" t="str">
        <f>IFERROR(VLOOKUP(Table1[[#This Row],[RespondentID]],'All Data'!$A379:$CN951,83,FALSE),"unknown")</f>
        <v>Queens</v>
      </c>
      <c r="AI378" s="159">
        <f>IFERROR(VLOOKUP(Table1[[#This Row],[RespondentID]],'All Data'!$A379:$CN951,84,FALSE),"unknown")</f>
        <v>0</v>
      </c>
      <c r="AJ378" s="159" t="str">
        <f>IFERROR(VLOOKUP(Table1[[#This Row],[RespondentID]],'All Data'!$A379:$CN951,85,FALSE),"unknown")</f>
        <v>White/Caucasian</v>
      </c>
      <c r="AK378" s="159" t="str">
        <f>IFERROR(VLOOKUP(Table1[[#This Row],[RespondentID]],'All Data'!$A379:$CN951,86,FALSE),"unknown")</f>
        <v>No</v>
      </c>
      <c r="AL378" s="159" t="str">
        <f>IFERROR(VLOOKUP(Table1[[#This Row],[RespondentID]],'All Data'!$A379:$CN951,87,FALSE),"unknown")</f>
        <v xml:space="preserve"> </v>
      </c>
      <c r="AM378" s="159">
        <f>IFERROR(VLOOKUP(Table1[[#This Row],[RespondentID]],'All Data'!$A379:$CN951,88,FALSE),"unknown")</f>
        <v>0</v>
      </c>
      <c r="AN378" s="159">
        <f>IFERROR(VLOOKUP(Table1[[#This Row],[RespondentID]],'All Data'!$A379:$CN951,89,FALSE),"unknown")</f>
        <v>0</v>
      </c>
      <c r="AO378" s="159" t="str">
        <f>IFERROR(VLOOKUP(Table1[[#This Row],[RespondentID]],'All Data'!$A379:$CN951,90,FALSE),"unknown")</f>
        <v>Retired</v>
      </c>
      <c r="AP378" s="159" t="str">
        <f>IFERROR(VLOOKUP(Table1[[#This Row],[RespondentID]],'All Data'!$A379:$CN951,91,FALSE),"unknown")</f>
        <v>Yes</v>
      </c>
      <c r="AQ378" s="159" t="str">
        <f>IFERROR(VLOOKUP(Table1[[#This Row],[RespondentID]],'All Data'!$A379:$CN951,92,FALSE),"unknown")</f>
        <v>Yes</v>
      </c>
    </row>
    <row r="379" spans="1:43" ht="16" x14ac:dyDescent="0.45">
      <c r="A379" s="6">
        <v>7044854800</v>
      </c>
      <c r="B379" s="6"/>
      <c r="C379" s="6"/>
      <c r="D379" s="6" t="s">
        <v>33</v>
      </c>
      <c r="E379" s="6"/>
      <c r="F379" s="6"/>
      <c r="G379" s="6"/>
      <c r="H379" s="6"/>
      <c r="I379" s="6" t="s">
        <v>38</v>
      </c>
      <c r="J379" s="6" t="s">
        <v>39</v>
      </c>
      <c r="K379" s="6"/>
      <c r="L379" s="10"/>
      <c r="M379" s="10">
        <f t="shared" ref="M379" si="1939">COUNTA(B379:L379)</f>
        <v>3</v>
      </c>
      <c r="N379" s="10">
        <f t="shared" ref="N379" si="1940">3/M379</f>
        <v>1</v>
      </c>
      <c r="O379" s="10"/>
      <c r="P379" s="10">
        <f t="shared" si="1651"/>
        <v>0</v>
      </c>
      <c r="Q379" s="10">
        <f t="shared" si="1652"/>
        <v>0</v>
      </c>
      <c r="R379" s="10">
        <f t="shared" si="1653"/>
        <v>1</v>
      </c>
      <c r="S379" s="10">
        <f t="shared" si="1654"/>
        <v>0</v>
      </c>
      <c r="T379" s="10">
        <f t="shared" si="1655"/>
        <v>0</v>
      </c>
      <c r="U379" s="10">
        <f t="shared" si="1656"/>
        <v>0</v>
      </c>
      <c r="V379" s="34">
        <f t="shared" si="1657"/>
        <v>0</v>
      </c>
      <c r="W379" s="10">
        <f t="shared" si="1658"/>
        <v>1</v>
      </c>
      <c r="X379" s="10">
        <f t="shared" si="1659"/>
        <v>1</v>
      </c>
      <c r="Y379" s="10">
        <f t="shared" si="1660"/>
        <v>0</v>
      </c>
      <c r="Z379" s="10"/>
      <c r="AA379" s="10"/>
      <c r="AB379" s="10">
        <f t="shared" ref="AB379" si="1941">SUM(P379:Z379)</f>
        <v>3</v>
      </c>
      <c r="AC379" s="10">
        <f t="shared" ref="AC379" si="1942">M379</f>
        <v>3</v>
      </c>
      <c r="AD379" s="10" t="str">
        <f t="shared" ref="AD379" si="1943">IF(AB379=AC379,"Correct",IF(AB379=3,"Correct","Wrong"))</f>
        <v>Correct</v>
      </c>
      <c r="AE379" s="10"/>
      <c r="AF379" s="159" t="str">
        <f>IFERROR(VLOOKUP(Table1[[#This Row],[RespondentID]],'All Data'!$A380:$CN952,81,FALSE),"unknown")</f>
        <v>Male</v>
      </c>
      <c r="AG379" s="159">
        <f>IFERROR(VLOOKUP(Table1[[#This Row],[RespondentID]],'All Data'!$A380:$CN952,82,FALSE),"unknown")</f>
        <v>74</v>
      </c>
      <c r="AH379" s="159" t="str">
        <f>IFERROR(VLOOKUP(Table1[[#This Row],[RespondentID]],'All Data'!$A380:$CN952,83,FALSE),"unknown")</f>
        <v>Nassau</v>
      </c>
      <c r="AI379" s="159" t="str">
        <f>IFERROR(VLOOKUP(Table1[[#This Row],[RespondentID]],'All Data'!$A380:$CN952,84,FALSE),"unknown")</f>
        <v>East Norwich, 11732</v>
      </c>
      <c r="AJ379" s="159" t="str">
        <f>IFERROR(VLOOKUP(Table1[[#This Row],[RespondentID]],'All Data'!$A380:$CN952,85,FALSE),"unknown")</f>
        <v>White/Caucasian</v>
      </c>
      <c r="AK379" s="159">
        <f>IFERROR(VLOOKUP(Table1[[#This Row],[RespondentID]],'All Data'!$A380:$CN952,86,FALSE),"unknown")</f>
        <v>0</v>
      </c>
      <c r="AL379" s="159" t="str">
        <f>IFERROR(VLOOKUP(Table1[[#This Row],[RespondentID]],'All Data'!$A380:$CN952,87,FALSE),"unknown")</f>
        <v xml:space="preserve">English </v>
      </c>
      <c r="AM379" s="159" t="str">
        <f>IFERROR(VLOOKUP(Table1[[#This Row],[RespondentID]],'All Data'!$A380:$CN952,88,FALSE),"unknown")</f>
        <v>$50,000 to $74,999</v>
      </c>
      <c r="AN379" s="159" t="str">
        <f>IFERROR(VLOOKUP(Table1[[#This Row],[RespondentID]],'All Data'!$A380:$CN952,89,FALSE),"unknown")</f>
        <v>Some college</v>
      </c>
      <c r="AO379" s="159" t="str">
        <f>IFERROR(VLOOKUP(Table1[[#This Row],[RespondentID]],'All Data'!$A380:$CN952,90,FALSE),"unknown")</f>
        <v>Retired</v>
      </c>
      <c r="AP379" s="159" t="str">
        <f>IFERROR(VLOOKUP(Table1[[#This Row],[RespondentID]],'All Data'!$A380:$CN952,91,FALSE),"unknown")</f>
        <v>Yes</v>
      </c>
      <c r="AQ379" s="159">
        <f>IFERROR(VLOOKUP(Table1[[#This Row],[RespondentID]],'All Data'!$A380:$CN952,92,FALSE),"unknown")</f>
        <v>0</v>
      </c>
    </row>
    <row r="380" spans="1:43" ht="16" x14ac:dyDescent="0.45">
      <c r="A380" s="6">
        <v>7044854509</v>
      </c>
      <c r="B380" s="6"/>
      <c r="C380" s="6"/>
      <c r="D380" s="6" t="s">
        <v>33</v>
      </c>
      <c r="E380" s="6"/>
      <c r="F380" s="6"/>
      <c r="G380" s="6"/>
      <c r="H380" s="6"/>
      <c r="I380" s="6" t="s">
        <v>38</v>
      </c>
      <c r="J380" s="6" t="s">
        <v>39</v>
      </c>
      <c r="K380" s="6"/>
      <c r="L380" s="9"/>
      <c r="M380" s="9">
        <f t="shared" ref="M380" si="1944">COUNTA(B380:L380)</f>
        <v>3</v>
      </c>
      <c r="N380" s="9">
        <f t="shared" ref="N380" si="1945">3/M380</f>
        <v>1</v>
      </c>
      <c r="O380" s="9"/>
      <c r="P380" s="9">
        <f t="shared" si="1651"/>
        <v>0</v>
      </c>
      <c r="Q380" s="9">
        <f t="shared" si="1652"/>
        <v>0</v>
      </c>
      <c r="R380" s="9">
        <f t="shared" si="1653"/>
        <v>1</v>
      </c>
      <c r="S380" s="9">
        <f t="shared" si="1654"/>
        <v>0</v>
      </c>
      <c r="T380" s="9">
        <f t="shared" si="1655"/>
        <v>0</v>
      </c>
      <c r="U380" s="9">
        <f t="shared" si="1656"/>
        <v>0</v>
      </c>
      <c r="V380" s="34">
        <f t="shared" si="1657"/>
        <v>0</v>
      </c>
      <c r="W380" s="9">
        <f t="shared" si="1658"/>
        <v>1</v>
      </c>
      <c r="X380" s="9">
        <f t="shared" si="1659"/>
        <v>1</v>
      </c>
      <c r="Y380" s="9">
        <f t="shared" si="1660"/>
        <v>0</v>
      </c>
      <c r="Z380" s="9"/>
      <c r="AA380" s="9"/>
      <c r="AB380" s="9">
        <f t="shared" ref="AB380" si="1946">SUM(P380:Z380)</f>
        <v>3</v>
      </c>
      <c r="AC380" s="9">
        <f t="shared" ref="AC380" si="1947">M380</f>
        <v>3</v>
      </c>
      <c r="AD380" s="9" t="str">
        <f t="shared" ref="AD380" si="1948">IF(AB380=AC380,"Correct",IF(AB380=3,"Correct","Wrong"))</f>
        <v>Correct</v>
      </c>
      <c r="AE380" s="9"/>
      <c r="AF380" s="159" t="str">
        <f>IFERROR(VLOOKUP(Table1[[#This Row],[RespondentID]],'All Data'!$A381:$CN953,81,FALSE),"unknown")</f>
        <v>Male</v>
      </c>
      <c r="AG380" s="159">
        <f>IFERROR(VLOOKUP(Table1[[#This Row],[RespondentID]],'All Data'!$A381:$CN953,82,FALSE),"unknown")</f>
        <v>47</v>
      </c>
      <c r="AH380" s="159" t="str">
        <f>IFERROR(VLOOKUP(Table1[[#This Row],[RespondentID]],'All Data'!$A381:$CN953,83,FALSE),"unknown")</f>
        <v>Nassau</v>
      </c>
      <c r="AI380" s="159" t="str">
        <f>IFERROR(VLOOKUP(Table1[[#This Row],[RespondentID]],'All Data'!$A381:$CN953,84,FALSE),"unknown")</f>
        <v>Baldwin, 11510</v>
      </c>
      <c r="AJ380" s="159" t="str">
        <f>IFERROR(VLOOKUP(Table1[[#This Row],[RespondentID]],'All Data'!$A381:$CN953,85,FALSE),"unknown")</f>
        <v>White/Caucasian</v>
      </c>
      <c r="AK380" s="159" t="str">
        <f>IFERROR(VLOOKUP(Table1[[#This Row],[RespondentID]],'All Data'!$A381:$CN953,86,FALSE),"unknown")</f>
        <v>No</v>
      </c>
      <c r="AL380" s="159" t="str">
        <f>IFERROR(VLOOKUP(Table1[[#This Row],[RespondentID]],'All Data'!$A381:$CN953,87,FALSE),"unknown")</f>
        <v xml:space="preserve">English </v>
      </c>
      <c r="AM380" s="159" t="str">
        <f>IFERROR(VLOOKUP(Table1[[#This Row],[RespondentID]],'All Data'!$A381:$CN953,88,FALSE),"unknown")</f>
        <v>Over $125,000</v>
      </c>
      <c r="AN380" s="159" t="str">
        <f>IFERROR(VLOOKUP(Table1[[#This Row],[RespondentID]],'All Data'!$A381:$CN953,89,FALSE),"unknown")</f>
        <v>Graduate school</v>
      </c>
      <c r="AO380" s="159" t="str">
        <f>IFERROR(VLOOKUP(Table1[[#This Row],[RespondentID]],'All Data'!$A381:$CN953,90,FALSE),"unknown")</f>
        <v>Employed for wages</v>
      </c>
      <c r="AP380" s="159" t="str">
        <f>IFERROR(VLOOKUP(Table1[[#This Row],[RespondentID]],'All Data'!$A381:$CN953,91,FALSE),"unknown")</f>
        <v>Yes</v>
      </c>
      <c r="AQ380" s="159" t="str">
        <f>IFERROR(VLOOKUP(Table1[[#This Row],[RespondentID]],'All Data'!$A381:$CN953,92,FALSE),"unknown")</f>
        <v>Yes</v>
      </c>
    </row>
    <row r="381" spans="1:43" ht="16" x14ac:dyDescent="0.45">
      <c r="A381" s="6">
        <v>7044854212</v>
      </c>
      <c r="B381" s="6"/>
      <c r="C381" s="6"/>
      <c r="D381" s="6"/>
      <c r="E381" s="6"/>
      <c r="F381" s="6"/>
      <c r="G381" s="6"/>
      <c r="H381" s="6"/>
      <c r="I381" s="6" t="s">
        <v>38</v>
      </c>
      <c r="J381" s="6"/>
      <c r="K381" s="6" t="s">
        <v>40</v>
      </c>
      <c r="L381" s="10"/>
      <c r="M381" s="10">
        <f t="shared" ref="M381" si="1949">COUNTA(B381:L381)</f>
        <v>2</v>
      </c>
      <c r="N381" s="10">
        <f t="shared" ref="N381" si="1950">3/M381</f>
        <v>1.5</v>
      </c>
      <c r="O381" s="10"/>
      <c r="P381" s="10">
        <f t="shared" si="1651"/>
        <v>0</v>
      </c>
      <c r="Q381" s="10">
        <f t="shared" si="1652"/>
        <v>0</v>
      </c>
      <c r="R381" s="10">
        <f t="shared" si="1653"/>
        <v>0</v>
      </c>
      <c r="S381" s="10">
        <f t="shared" si="1654"/>
        <v>0</v>
      </c>
      <c r="T381" s="10">
        <f t="shared" si="1655"/>
        <v>0</v>
      </c>
      <c r="U381" s="10">
        <f t="shared" si="1656"/>
        <v>0</v>
      </c>
      <c r="V381" s="34">
        <f t="shared" si="1657"/>
        <v>0</v>
      </c>
      <c r="W381" s="10">
        <f t="shared" si="1658"/>
        <v>1</v>
      </c>
      <c r="X381" s="10">
        <f t="shared" si="1659"/>
        <v>0</v>
      </c>
      <c r="Y381" s="10">
        <f t="shared" si="1660"/>
        <v>1</v>
      </c>
      <c r="Z381" s="10"/>
      <c r="AA381" s="10"/>
      <c r="AB381" s="10">
        <f t="shared" ref="AB381" si="1951">SUM(P381:Z381)</f>
        <v>2</v>
      </c>
      <c r="AC381" s="10">
        <f t="shared" ref="AC381" si="1952">M381</f>
        <v>2</v>
      </c>
      <c r="AD381" s="10" t="str">
        <f t="shared" ref="AD381" si="1953">IF(AB381=AC381,"Correct",IF(AB381=3,"Correct","Wrong"))</f>
        <v>Correct</v>
      </c>
      <c r="AE381" s="10"/>
      <c r="AF381" s="159" t="str">
        <f>IFERROR(VLOOKUP(Table1[[#This Row],[RespondentID]],'All Data'!$A382:$CN954,81,FALSE),"unknown")</f>
        <v>Female</v>
      </c>
      <c r="AG381" s="159">
        <f>IFERROR(VLOOKUP(Table1[[#This Row],[RespondentID]],'All Data'!$A382:$CN954,82,FALSE),"unknown")</f>
        <v>47</v>
      </c>
      <c r="AH381" s="159" t="str">
        <f>IFERROR(VLOOKUP(Table1[[#This Row],[RespondentID]],'All Data'!$A382:$CN954,83,FALSE),"unknown")</f>
        <v>Nassau</v>
      </c>
      <c r="AI381" s="159" t="str">
        <f>IFERROR(VLOOKUP(Table1[[#This Row],[RespondentID]],'All Data'!$A382:$CN954,84,FALSE),"unknown")</f>
        <v>Roosevelt, 11575</v>
      </c>
      <c r="AJ381" s="159" t="str">
        <f>IFERROR(VLOOKUP(Table1[[#This Row],[RespondentID]],'All Data'!$A382:$CN954,85,FALSE),"unknown")</f>
        <v>Asian/Pacific Islander</v>
      </c>
      <c r="AK381" s="159">
        <f>IFERROR(VLOOKUP(Table1[[#This Row],[RespondentID]],'All Data'!$A382:$CN954,86,FALSE),"unknown")</f>
        <v>0</v>
      </c>
      <c r="AL381" s="159" t="str">
        <f>IFERROR(VLOOKUP(Table1[[#This Row],[RespondentID]],'All Data'!$A382:$CN954,87,FALSE),"unknown")</f>
        <v xml:space="preserve"> </v>
      </c>
      <c r="AM381" s="159" t="str">
        <f>IFERROR(VLOOKUP(Table1[[#This Row],[RespondentID]],'All Data'!$A382:$CN954,88,FALSE),"unknown")</f>
        <v>$20,000 to $34,999</v>
      </c>
      <c r="AN381" s="159" t="str">
        <f>IFERROR(VLOOKUP(Table1[[#This Row],[RespondentID]],'All Data'!$A382:$CN954,89,FALSE),"unknown")</f>
        <v>College graduate</v>
      </c>
      <c r="AO381" s="159" t="str">
        <f>IFERROR(VLOOKUP(Table1[[#This Row],[RespondentID]],'All Data'!$A382:$CN954,90,FALSE),"unknown")</f>
        <v>Self-employed</v>
      </c>
      <c r="AP381" s="159" t="str">
        <f>IFERROR(VLOOKUP(Table1[[#This Row],[RespondentID]],'All Data'!$A382:$CN954,91,FALSE),"unknown")</f>
        <v>Yes</v>
      </c>
      <c r="AQ381" s="159">
        <f>IFERROR(VLOOKUP(Table1[[#This Row],[RespondentID]],'All Data'!$A382:$CN954,92,FALSE),"unknown")</f>
        <v>0</v>
      </c>
    </row>
    <row r="382" spans="1:43" ht="16" x14ac:dyDescent="0.45">
      <c r="A382" s="6">
        <v>7044853936</v>
      </c>
      <c r="B382" s="6"/>
      <c r="C382" s="6"/>
      <c r="D382" s="6"/>
      <c r="E382" s="6"/>
      <c r="F382" s="6"/>
      <c r="G382" s="6"/>
      <c r="H382" s="6"/>
      <c r="I382" s="6"/>
      <c r="J382" s="6"/>
      <c r="K382" s="6" t="s">
        <v>40</v>
      </c>
      <c r="L382" s="9"/>
      <c r="M382" s="9">
        <f t="shared" ref="M382" si="1954">COUNTA(B382:L382)</f>
        <v>1</v>
      </c>
      <c r="N382" s="9">
        <f t="shared" ref="N382" si="1955">3/M382</f>
        <v>3</v>
      </c>
      <c r="O382" s="9"/>
      <c r="P382" s="9">
        <f t="shared" si="1651"/>
        <v>0</v>
      </c>
      <c r="Q382" s="9">
        <f t="shared" si="1652"/>
        <v>0</v>
      </c>
      <c r="R382" s="9">
        <f t="shared" si="1653"/>
        <v>0</v>
      </c>
      <c r="S382" s="9">
        <f t="shared" si="1654"/>
        <v>0</v>
      </c>
      <c r="T382" s="9">
        <f t="shared" si="1655"/>
        <v>0</v>
      </c>
      <c r="U382" s="9">
        <f t="shared" si="1656"/>
        <v>0</v>
      </c>
      <c r="V382" s="34">
        <f t="shared" si="1657"/>
        <v>0</v>
      </c>
      <c r="W382" s="9">
        <f t="shared" si="1658"/>
        <v>0</v>
      </c>
      <c r="X382" s="9">
        <f t="shared" si="1659"/>
        <v>0</v>
      </c>
      <c r="Y382" s="9">
        <f t="shared" si="1660"/>
        <v>1</v>
      </c>
      <c r="Z382" s="9"/>
      <c r="AA382" s="9"/>
      <c r="AB382" s="9">
        <f t="shared" ref="AB382" si="1956">SUM(P382:Z382)</f>
        <v>1</v>
      </c>
      <c r="AC382" s="9">
        <f t="shared" ref="AC382" si="1957">M382</f>
        <v>1</v>
      </c>
      <c r="AD382" s="9" t="str">
        <f t="shared" ref="AD382" si="1958">IF(AB382=AC382,"Correct",IF(AB382=3,"Correct","Wrong"))</f>
        <v>Correct</v>
      </c>
      <c r="AE382" s="9"/>
      <c r="AF382" s="159" t="str">
        <f>IFERROR(VLOOKUP(Table1[[#This Row],[RespondentID]],'All Data'!$A383:$CN955,81,FALSE),"unknown")</f>
        <v>Female</v>
      </c>
      <c r="AG382" s="159">
        <f>IFERROR(VLOOKUP(Table1[[#This Row],[RespondentID]],'All Data'!$A383:$CN955,82,FALSE),"unknown")</f>
        <v>81</v>
      </c>
      <c r="AH382" s="159" t="str">
        <f>IFERROR(VLOOKUP(Table1[[#This Row],[RespondentID]],'All Data'!$A383:$CN955,83,FALSE),"unknown")</f>
        <v>Suffolk</v>
      </c>
      <c r="AI382" s="159" t="str">
        <f>IFERROR(VLOOKUP(Table1[[#This Row],[RespondentID]],'All Data'!$A383:$CN955,84,FALSE),"unknown")</f>
        <v>Babylon, 11702</v>
      </c>
      <c r="AJ382" s="159" t="str">
        <f>IFERROR(VLOOKUP(Table1[[#This Row],[RespondentID]],'All Data'!$A383:$CN955,85,FALSE),"unknown")</f>
        <v>White/Caucasian</v>
      </c>
      <c r="AK382" s="159" t="str">
        <f>IFERROR(VLOOKUP(Table1[[#This Row],[RespondentID]],'All Data'!$A383:$CN955,86,FALSE),"unknown")</f>
        <v>No</v>
      </c>
      <c r="AL382" s="159" t="str">
        <f>IFERROR(VLOOKUP(Table1[[#This Row],[RespondentID]],'All Data'!$A383:$CN955,87,FALSE),"unknown")</f>
        <v xml:space="preserve">English </v>
      </c>
      <c r="AM382" s="159" t="str">
        <f>IFERROR(VLOOKUP(Table1[[#This Row],[RespondentID]],'All Data'!$A383:$CN955,88,FALSE),"unknown")</f>
        <v>$50,000 to $74,999</v>
      </c>
      <c r="AN382" s="159" t="str">
        <f>IFERROR(VLOOKUP(Table1[[#This Row],[RespondentID]],'All Data'!$A383:$CN955,89,FALSE),"unknown")</f>
        <v>Graduate school</v>
      </c>
      <c r="AO382" s="159" t="str">
        <f>IFERROR(VLOOKUP(Table1[[#This Row],[RespondentID]],'All Data'!$A383:$CN955,90,FALSE),"unknown")</f>
        <v>Retired</v>
      </c>
      <c r="AP382" s="159" t="str">
        <f>IFERROR(VLOOKUP(Table1[[#This Row],[RespondentID]],'All Data'!$A383:$CN955,91,FALSE),"unknown")</f>
        <v>Yes</v>
      </c>
      <c r="AQ382" s="159" t="str">
        <f>IFERROR(VLOOKUP(Table1[[#This Row],[RespondentID]],'All Data'!$A383:$CN955,92,FALSE),"unknown")</f>
        <v>No</v>
      </c>
    </row>
    <row r="383" spans="1:43" ht="16" x14ac:dyDescent="0.45">
      <c r="A383" s="6">
        <v>7044853599</v>
      </c>
      <c r="B383" s="6"/>
      <c r="C383" s="6"/>
      <c r="D383" s="6"/>
      <c r="E383" s="6"/>
      <c r="F383" s="6"/>
      <c r="G383" s="6"/>
      <c r="H383" s="6"/>
      <c r="I383" s="6"/>
      <c r="J383" s="6"/>
      <c r="K383" s="6"/>
      <c r="L383" s="10"/>
      <c r="M383" s="10">
        <f t="shared" ref="M383" si="1959">COUNTA(B383:L383)</f>
        <v>0</v>
      </c>
      <c r="N383" s="10" t="e">
        <f t="shared" ref="N383" si="1960">3/M383</f>
        <v>#DIV/0!</v>
      </c>
      <c r="O383" s="10"/>
      <c r="P383" s="10">
        <f t="shared" si="1651"/>
        <v>0</v>
      </c>
      <c r="Q383" s="10">
        <f t="shared" si="1652"/>
        <v>0</v>
      </c>
      <c r="R383" s="10">
        <f t="shared" si="1653"/>
        <v>0</v>
      </c>
      <c r="S383" s="10">
        <f t="shared" si="1654"/>
        <v>0</v>
      </c>
      <c r="T383" s="10">
        <f t="shared" si="1655"/>
        <v>0</v>
      </c>
      <c r="U383" s="10">
        <f t="shared" si="1656"/>
        <v>0</v>
      </c>
      <c r="V383" s="34">
        <f t="shared" si="1657"/>
        <v>0</v>
      </c>
      <c r="W383" s="10">
        <f t="shared" si="1658"/>
        <v>0</v>
      </c>
      <c r="X383" s="10">
        <f t="shared" si="1659"/>
        <v>0</v>
      </c>
      <c r="Y383" s="10">
        <f t="shared" si="1660"/>
        <v>0</v>
      </c>
      <c r="Z383" s="10"/>
      <c r="AA383" s="10"/>
      <c r="AB383" s="10">
        <f t="shared" ref="AB383" si="1961">SUM(P383:Z383)</f>
        <v>0</v>
      </c>
      <c r="AC383" s="10">
        <f t="shared" ref="AC383" si="1962">M383</f>
        <v>0</v>
      </c>
      <c r="AD383" s="10" t="str">
        <f t="shared" ref="AD383" si="1963">IF(AB383=AC383,"Correct",IF(AB383=3,"Correct","Wrong"))</f>
        <v>Correct</v>
      </c>
      <c r="AE383" s="10"/>
      <c r="AF383" s="159" t="str">
        <f>IFERROR(VLOOKUP(Table1[[#This Row],[RespondentID]],'All Data'!$A384:$CN956,81,FALSE),"unknown")</f>
        <v>Male</v>
      </c>
      <c r="AG383" s="159">
        <f>IFERROR(VLOOKUP(Table1[[#This Row],[RespondentID]],'All Data'!$A384:$CN956,82,FALSE),"unknown")</f>
        <v>48</v>
      </c>
      <c r="AH383" s="159" t="str">
        <f>IFERROR(VLOOKUP(Table1[[#This Row],[RespondentID]],'All Data'!$A384:$CN956,83,FALSE),"unknown")</f>
        <v>Suffolk</v>
      </c>
      <c r="AI383" s="159" t="str">
        <f>IFERROR(VLOOKUP(Table1[[#This Row],[RespondentID]],'All Data'!$A384:$CN956,84,FALSE),"unknown")</f>
        <v>West Babylon, 11704</v>
      </c>
      <c r="AJ383" s="159" t="str">
        <f>IFERROR(VLOOKUP(Table1[[#This Row],[RespondentID]],'All Data'!$A384:$CN956,85,FALSE),"unknown")</f>
        <v>White/Caucasian</v>
      </c>
      <c r="AK383" s="159" t="str">
        <f>IFERROR(VLOOKUP(Table1[[#This Row],[RespondentID]],'All Data'!$A384:$CN956,86,FALSE),"unknown")</f>
        <v>No</v>
      </c>
      <c r="AL383" s="159" t="str">
        <f>IFERROR(VLOOKUP(Table1[[#This Row],[RespondentID]],'All Data'!$A384:$CN956,87,FALSE),"unknown")</f>
        <v xml:space="preserve">English </v>
      </c>
      <c r="AM383" s="159" t="str">
        <f>IFERROR(VLOOKUP(Table1[[#This Row],[RespondentID]],'All Data'!$A384:$CN956,88,FALSE),"unknown")</f>
        <v>Over $125,000</v>
      </c>
      <c r="AN383" s="159" t="str">
        <f>IFERROR(VLOOKUP(Table1[[#This Row],[RespondentID]],'All Data'!$A384:$CN956,89,FALSE),"unknown")</f>
        <v>College graduate</v>
      </c>
      <c r="AO383" s="159" t="str">
        <f>IFERROR(VLOOKUP(Table1[[#This Row],[RespondentID]],'All Data'!$A384:$CN956,90,FALSE),"unknown")</f>
        <v>Employed for wages</v>
      </c>
      <c r="AP383" s="159" t="str">
        <f>IFERROR(VLOOKUP(Table1[[#This Row],[RespondentID]],'All Data'!$A384:$CN956,91,FALSE),"unknown")</f>
        <v>Yes</v>
      </c>
      <c r="AQ383" s="159" t="str">
        <f>IFERROR(VLOOKUP(Table1[[#This Row],[RespondentID]],'All Data'!$A384:$CN956,92,FALSE),"unknown")</f>
        <v>Yes</v>
      </c>
    </row>
    <row r="384" spans="1:43" ht="16" x14ac:dyDescent="0.45">
      <c r="A384" s="6">
        <v>7044853354</v>
      </c>
      <c r="B384" s="6"/>
      <c r="C384" s="6"/>
      <c r="D384" s="6"/>
      <c r="E384" s="6" t="s">
        <v>34</v>
      </c>
      <c r="F384" s="6"/>
      <c r="G384" s="6"/>
      <c r="H384" s="6"/>
      <c r="I384" s="6"/>
      <c r="J384" s="6" t="s">
        <v>39</v>
      </c>
      <c r="K384" s="6"/>
      <c r="L384" s="9"/>
      <c r="M384" s="9">
        <f t="shared" ref="M384" si="1964">COUNTA(B384:L384)</f>
        <v>2</v>
      </c>
      <c r="N384" s="9">
        <f t="shared" ref="N384" si="1965">3/M384</f>
        <v>1.5</v>
      </c>
      <c r="O384" s="9"/>
      <c r="P384" s="9">
        <f t="shared" si="1651"/>
        <v>0</v>
      </c>
      <c r="Q384" s="9">
        <f t="shared" si="1652"/>
        <v>0</v>
      </c>
      <c r="R384" s="9">
        <f t="shared" si="1653"/>
        <v>0</v>
      </c>
      <c r="S384" s="9">
        <f t="shared" si="1654"/>
        <v>1</v>
      </c>
      <c r="T384" s="9">
        <f t="shared" si="1655"/>
        <v>0</v>
      </c>
      <c r="U384" s="9">
        <f t="shared" si="1656"/>
        <v>0</v>
      </c>
      <c r="V384" s="34">
        <f t="shared" si="1657"/>
        <v>0</v>
      </c>
      <c r="W384" s="9">
        <f t="shared" si="1658"/>
        <v>0</v>
      </c>
      <c r="X384" s="9">
        <f t="shared" si="1659"/>
        <v>1</v>
      </c>
      <c r="Y384" s="9">
        <f t="shared" si="1660"/>
        <v>0</v>
      </c>
      <c r="Z384" s="9"/>
      <c r="AA384" s="9"/>
      <c r="AB384" s="9">
        <f t="shared" ref="AB384" si="1966">SUM(P384:Z384)</f>
        <v>2</v>
      </c>
      <c r="AC384" s="9">
        <f t="shared" ref="AC384" si="1967">M384</f>
        <v>2</v>
      </c>
      <c r="AD384" s="9" t="str">
        <f t="shared" ref="AD384" si="1968">IF(AB384=AC384,"Correct",IF(AB384=3,"Correct","Wrong"))</f>
        <v>Correct</v>
      </c>
      <c r="AE384" s="9"/>
      <c r="AF384" s="159" t="str">
        <f>IFERROR(VLOOKUP(Table1[[#This Row],[RespondentID]],'All Data'!$A385:$CN957,81,FALSE),"unknown")</f>
        <v>Male</v>
      </c>
      <c r="AG384" s="159">
        <f>IFERROR(VLOOKUP(Table1[[#This Row],[RespondentID]],'All Data'!$A385:$CN957,82,FALSE),"unknown")</f>
        <v>50</v>
      </c>
      <c r="AH384" s="159" t="str">
        <f>IFERROR(VLOOKUP(Table1[[#This Row],[RespondentID]],'All Data'!$A385:$CN957,83,FALSE),"unknown")</f>
        <v>Nassau</v>
      </c>
      <c r="AI384" s="159" t="str">
        <f>IFERROR(VLOOKUP(Table1[[#This Row],[RespondentID]],'All Data'!$A385:$CN957,84,FALSE),"unknown")</f>
        <v>New Hyde Park, 11040</v>
      </c>
      <c r="AJ384" s="159" t="str">
        <f>IFERROR(VLOOKUP(Table1[[#This Row],[RespondentID]],'All Data'!$A385:$CN957,85,FALSE),"unknown")</f>
        <v>White/Caucasian</v>
      </c>
      <c r="AK384" s="159" t="str">
        <f>IFERROR(VLOOKUP(Table1[[#This Row],[RespondentID]],'All Data'!$A385:$CN957,86,FALSE),"unknown")</f>
        <v>Yes</v>
      </c>
      <c r="AL384" s="159" t="str">
        <f>IFERROR(VLOOKUP(Table1[[#This Row],[RespondentID]],'All Data'!$A385:$CN957,87,FALSE),"unknown")</f>
        <v xml:space="preserve">English </v>
      </c>
      <c r="AM384" s="159" t="str">
        <f>IFERROR(VLOOKUP(Table1[[#This Row],[RespondentID]],'All Data'!$A385:$CN957,88,FALSE),"unknown")</f>
        <v>Over $125,000</v>
      </c>
      <c r="AN384" s="159" t="str">
        <f>IFERROR(VLOOKUP(Table1[[#This Row],[RespondentID]],'All Data'!$A385:$CN957,89,FALSE),"unknown")</f>
        <v>High school graduate</v>
      </c>
      <c r="AO384" s="159" t="str">
        <f>IFERROR(VLOOKUP(Table1[[#This Row],[RespondentID]],'All Data'!$A385:$CN957,90,FALSE),"unknown")</f>
        <v>Employed for wages</v>
      </c>
      <c r="AP384" s="159" t="str">
        <f>IFERROR(VLOOKUP(Table1[[#This Row],[RespondentID]],'All Data'!$A385:$CN957,91,FALSE),"unknown")</f>
        <v>Yes</v>
      </c>
      <c r="AQ384" s="159" t="str">
        <f>IFERROR(VLOOKUP(Table1[[#This Row],[RespondentID]],'All Data'!$A385:$CN957,92,FALSE),"unknown")</f>
        <v>Yes</v>
      </c>
    </row>
    <row r="385" spans="1:43" ht="16" x14ac:dyDescent="0.45">
      <c r="A385" s="6">
        <v>7044853121</v>
      </c>
      <c r="B385" s="6"/>
      <c r="C385" s="6"/>
      <c r="D385" s="6"/>
      <c r="E385" s="6"/>
      <c r="F385" s="6"/>
      <c r="G385" s="6"/>
      <c r="H385" s="6"/>
      <c r="I385" s="6"/>
      <c r="J385" s="6"/>
      <c r="K385" s="6" t="s">
        <v>40</v>
      </c>
      <c r="L385" s="10"/>
      <c r="M385" s="10">
        <f t="shared" ref="M385" si="1969">COUNTA(B385:L385)</f>
        <v>1</v>
      </c>
      <c r="N385" s="10">
        <f t="shared" ref="N385" si="1970">3/M385</f>
        <v>3</v>
      </c>
      <c r="O385" s="10"/>
      <c r="P385" s="10">
        <f t="shared" si="1651"/>
        <v>0</v>
      </c>
      <c r="Q385" s="10">
        <f t="shared" si="1652"/>
        <v>0</v>
      </c>
      <c r="R385" s="10">
        <f t="shared" si="1653"/>
        <v>0</v>
      </c>
      <c r="S385" s="10">
        <f t="shared" si="1654"/>
        <v>0</v>
      </c>
      <c r="T385" s="10">
        <f t="shared" si="1655"/>
        <v>0</v>
      </c>
      <c r="U385" s="10">
        <f t="shared" si="1656"/>
        <v>0</v>
      </c>
      <c r="V385" s="34">
        <f t="shared" si="1657"/>
        <v>0</v>
      </c>
      <c r="W385" s="10">
        <f t="shared" si="1658"/>
        <v>0</v>
      </c>
      <c r="X385" s="10">
        <f t="shared" si="1659"/>
        <v>0</v>
      </c>
      <c r="Y385" s="10">
        <f t="shared" si="1660"/>
        <v>1</v>
      </c>
      <c r="Z385" s="10"/>
      <c r="AA385" s="10"/>
      <c r="AB385" s="10">
        <f t="shared" ref="AB385" si="1971">SUM(P385:Z385)</f>
        <v>1</v>
      </c>
      <c r="AC385" s="10">
        <f t="shared" ref="AC385" si="1972">M385</f>
        <v>1</v>
      </c>
      <c r="AD385" s="10" t="str">
        <f t="shared" ref="AD385" si="1973">IF(AB385=AC385,"Correct",IF(AB385=3,"Correct","Wrong"))</f>
        <v>Correct</v>
      </c>
      <c r="AE385" s="10"/>
      <c r="AF385" s="159" t="str">
        <f>IFERROR(VLOOKUP(Table1[[#This Row],[RespondentID]],'All Data'!$A386:$CN958,81,FALSE),"unknown")</f>
        <v>Female</v>
      </c>
      <c r="AG385" s="159">
        <f>IFERROR(VLOOKUP(Table1[[#This Row],[RespondentID]],'All Data'!$A386:$CN958,82,FALSE),"unknown")</f>
        <v>59</v>
      </c>
      <c r="AH385" s="159" t="str">
        <f>IFERROR(VLOOKUP(Table1[[#This Row],[RespondentID]],'All Data'!$A386:$CN958,83,FALSE),"unknown")</f>
        <v>Nassau</v>
      </c>
      <c r="AI385" s="159" t="str">
        <f>IFERROR(VLOOKUP(Table1[[#This Row],[RespondentID]],'All Data'!$A386:$CN958,84,FALSE),"unknown")</f>
        <v>New Hyde Park, 11040</v>
      </c>
      <c r="AJ385" s="159" t="str">
        <f>IFERROR(VLOOKUP(Table1[[#This Row],[RespondentID]],'All Data'!$A386:$CN958,85,FALSE),"unknown")</f>
        <v>White/Caucasian</v>
      </c>
      <c r="AK385" s="159">
        <f>IFERROR(VLOOKUP(Table1[[#This Row],[RespondentID]],'All Data'!$A386:$CN958,86,FALSE),"unknown")</f>
        <v>0</v>
      </c>
      <c r="AL385" s="159" t="str">
        <f>IFERROR(VLOOKUP(Table1[[#This Row],[RespondentID]],'All Data'!$A386:$CN958,87,FALSE),"unknown")</f>
        <v xml:space="preserve">English </v>
      </c>
      <c r="AM385" s="159" t="str">
        <f>IFERROR(VLOOKUP(Table1[[#This Row],[RespondentID]],'All Data'!$A386:$CN958,88,FALSE),"unknown")</f>
        <v>$50,000 to $74,999</v>
      </c>
      <c r="AN385" s="159" t="str">
        <f>IFERROR(VLOOKUP(Table1[[#This Row],[RespondentID]],'All Data'!$A386:$CN958,89,FALSE),"unknown")</f>
        <v>High school graduate</v>
      </c>
      <c r="AO385" s="159" t="str">
        <f>IFERROR(VLOOKUP(Table1[[#This Row],[RespondentID]],'All Data'!$A386:$CN958,90,FALSE),"unknown")</f>
        <v>Employed for wages</v>
      </c>
      <c r="AP385" s="159" t="str">
        <f>IFERROR(VLOOKUP(Table1[[#This Row],[RespondentID]],'All Data'!$A386:$CN958,91,FALSE),"unknown")</f>
        <v>Yes</v>
      </c>
      <c r="AQ385" s="159" t="str">
        <f>IFERROR(VLOOKUP(Table1[[#This Row],[RespondentID]],'All Data'!$A386:$CN958,92,FALSE),"unknown")</f>
        <v>Yes</v>
      </c>
    </row>
    <row r="386" spans="1:43" ht="16" x14ac:dyDescent="0.45">
      <c r="A386" s="6">
        <v>7044852962</v>
      </c>
      <c r="B386" s="6"/>
      <c r="C386" s="6"/>
      <c r="D386" s="6"/>
      <c r="E386" s="6"/>
      <c r="F386" s="6"/>
      <c r="G386" s="6"/>
      <c r="H386" s="6"/>
      <c r="I386" s="6"/>
      <c r="J386" s="6"/>
      <c r="K386" s="6" t="s">
        <v>40</v>
      </c>
      <c r="L386" s="9"/>
      <c r="M386" s="9">
        <f t="shared" ref="M386" si="1974">COUNTA(B386:L386)</f>
        <v>1</v>
      </c>
      <c r="N386" s="9">
        <f t="shared" ref="N386" si="1975">3/M386</f>
        <v>3</v>
      </c>
      <c r="O386" s="9"/>
      <c r="P386" s="9">
        <f t="shared" si="1651"/>
        <v>0</v>
      </c>
      <c r="Q386" s="9">
        <f t="shared" si="1652"/>
        <v>0</v>
      </c>
      <c r="R386" s="9">
        <f t="shared" si="1653"/>
        <v>0</v>
      </c>
      <c r="S386" s="9">
        <f t="shared" si="1654"/>
        <v>0</v>
      </c>
      <c r="T386" s="9">
        <f t="shared" si="1655"/>
        <v>0</v>
      </c>
      <c r="U386" s="9">
        <f t="shared" si="1656"/>
        <v>0</v>
      </c>
      <c r="V386" s="34">
        <f t="shared" si="1657"/>
        <v>0</v>
      </c>
      <c r="W386" s="9">
        <f t="shared" si="1658"/>
        <v>0</v>
      </c>
      <c r="X386" s="9">
        <f t="shared" si="1659"/>
        <v>0</v>
      </c>
      <c r="Y386" s="9">
        <f t="shared" si="1660"/>
        <v>1</v>
      </c>
      <c r="Z386" s="9"/>
      <c r="AA386" s="9"/>
      <c r="AB386" s="9">
        <f t="shared" ref="AB386" si="1976">SUM(P386:Z386)</f>
        <v>1</v>
      </c>
      <c r="AC386" s="9">
        <f t="shared" ref="AC386" si="1977">M386</f>
        <v>1</v>
      </c>
      <c r="AD386" s="9" t="str">
        <f t="shared" ref="AD386" si="1978">IF(AB386=AC386,"Correct",IF(AB386=3,"Correct","Wrong"))</f>
        <v>Correct</v>
      </c>
      <c r="AE386" s="9"/>
      <c r="AF386" s="159" t="str">
        <f>IFERROR(VLOOKUP(Table1[[#This Row],[RespondentID]],'All Data'!$A387:$CN959,81,FALSE),"unknown")</f>
        <v>Female</v>
      </c>
      <c r="AG386" s="159">
        <f>IFERROR(VLOOKUP(Table1[[#This Row],[RespondentID]],'All Data'!$A387:$CN959,82,FALSE),"unknown")</f>
        <v>73</v>
      </c>
      <c r="AH386" s="159" t="str">
        <f>IFERROR(VLOOKUP(Table1[[#This Row],[RespondentID]],'All Data'!$A387:$CN959,83,FALSE),"unknown")</f>
        <v>Queens</v>
      </c>
      <c r="AI386" s="159">
        <f>IFERROR(VLOOKUP(Table1[[#This Row],[RespondentID]],'All Data'!$A387:$CN959,84,FALSE),"unknown")</f>
        <v>0</v>
      </c>
      <c r="AJ386" s="159" t="str">
        <f>IFERROR(VLOOKUP(Table1[[#This Row],[RespondentID]],'All Data'!$A387:$CN959,85,FALSE),"unknown")</f>
        <v>White/Caucasian</v>
      </c>
      <c r="AK386" s="159" t="str">
        <f>IFERROR(VLOOKUP(Table1[[#This Row],[RespondentID]],'All Data'!$A387:$CN959,86,FALSE),"unknown")</f>
        <v>No</v>
      </c>
      <c r="AL386" s="159" t="str">
        <f>IFERROR(VLOOKUP(Table1[[#This Row],[RespondentID]],'All Data'!$A387:$CN959,87,FALSE),"unknown")</f>
        <v xml:space="preserve">English </v>
      </c>
      <c r="AM386" s="159" t="str">
        <f>IFERROR(VLOOKUP(Table1[[#This Row],[RespondentID]],'All Data'!$A387:$CN959,88,FALSE),"unknown")</f>
        <v>$20,000 to $34,999</v>
      </c>
      <c r="AN386" s="159" t="str">
        <f>IFERROR(VLOOKUP(Table1[[#This Row],[RespondentID]],'All Data'!$A387:$CN959,89,FALSE),"unknown")</f>
        <v>High school graduate</v>
      </c>
      <c r="AO386" s="159" t="str">
        <f>IFERROR(VLOOKUP(Table1[[#This Row],[RespondentID]],'All Data'!$A387:$CN959,90,FALSE),"unknown")</f>
        <v>Retired</v>
      </c>
      <c r="AP386" s="159" t="str">
        <f>IFERROR(VLOOKUP(Table1[[#This Row],[RespondentID]],'All Data'!$A387:$CN959,91,FALSE),"unknown")</f>
        <v>Yes</v>
      </c>
      <c r="AQ386" s="159">
        <f>IFERROR(VLOOKUP(Table1[[#This Row],[RespondentID]],'All Data'!$A387:$CN959,92,FALSE),"unknown")</f>
        <v>0</v>
      </c>
    </row>
    <row r="387" spans="1:43" ht="16" x14ac:dyDescent="0.45">
      <c r="A387" s="6">
        <v>7044852737</v>
      </c>
      <c r="B387" s="6"/>
      <c r="C387" s="6"/>
      <c r="D387" s="6"/>
      <c r="E387" s="6"/>
      <c r="F387" s="6"/>
      <c r="G387" s="6"/>
      <c r="H387" s="6" t="s">
        <v>37</v>
      </c>
      <c r="I387" s="6"/>
      <c r="J387" s="6" t="s">
        <v>39</v>
      </c>
      <c r="K387" s="6" t="s">
        <v>40</v>
      </c>
      <c r="L387" s="10"/>
      <c r="M387" s="10">
        <f t="shared" ref="M387" si="1979">COUNTA(B387:L387)</f>
        <v>3</v>
      </c>
      <c r="N387" s="10">
        <f t="shared" ref="N387" si="1980">3/M387</f>
        <v>1</v>
      </c>
      <c r="O387" s="10"/>
      <c r="P387" s="10">
        <f t="shared" ref="P387:P450" si="1981">IF($M387&lt;3,IF($B387=$B$1,1,0),IF($B387=$B$1,$N387,0))</f>
        <v>0</v>
      </c>
      <c r="Q387" s="10">
        <f t="shared" ref="Q387:Q450" si="1982">IF($M387&lt;3,IF($C387=$C$1,1,0),IF($C387=$C$1,$N387,0))</f>
        <v>0</v>
      </c>
      <c r="R387" s="10">
        <f t="shared" ref="R387:R450" si="1983">IF($M387&lt;3,IF($D387=$D$1,1,0),IF($D387=$D$1,$N387,0))</f>
        <v>0</v>
      </c>
      <c r="S387" s="10">
        <f t="shared" ref="S387:S450" si="1984">IF($M387&lt;3,IF($E387=$E$1,1,0),IF($E387=$E$1,$N387,0))</f>
        <v>0</v>
      </c>
      <c r="T387" s="10">
        <f t="shared" ref="T387:T450" si="1985">IF($M387&lt;3,IF($F387=$F$1,1,0),IF($F387=$F$1,$N387,0))</f>
        <v>0</v>
      </c>
      <c r="U387" s="10">
        <f t="shared" ref="U387:U450" si="1986">IF($M387&lt;3,IF($G387=$G$1,1,0),IF($G387=$G$1,$N387,0))</f>
        <v>0</v>
      </c>
      <c r="V387" s="34">
        <f t="shared" ref="V387:V450" si="1987">IF($M387&lt;3,IF($H387=$H$1,1,0),IF($H387=$H$1,$N387,0))</f>
        <v>1</v>
      </c>
      <c r="W387" s="10">
        <f t="shared" ref="W387:W450" si="1988">IF($M387&lt;3,IF($I387=$I$1,1,0),IF($I387=$I$1,$N387,0))</f>
        <v>0</v>
      </c>
      <c r="X387" s="10">
        <f t="shared" ref="X387:X450" si="1989">IF($M387&lt;3,IF($J387=$J$1,1,0),IF($J387=$J$1,$N387,0))</f>
        <v>1</v>
      </c>
      <c r="Y387" s="10">
        <f t="shared" ref="Y387:Y450" si="1990">IF($M387&lt;3,IF($K387=$K$1,1,0),IF($K387=$K$1,$N387,0))</f>
        <v>1</v>
      </c>
      <c r="Z387" s="10"/>
      <c r="AA387" s="10"/>
      <c r="AB387" s="10">
        <f t="shared" ref="AB387" si="1991">SUM(P387:Z387)</f>
        <v>3</v>
      </c>
      <c r="AC387" s="10">
        <f t="shared" ref="AC387" si="1992">M387</f>
        <v>3</v>
      </c>
      <c r="AD387" s="10" t="str">
        <f t="shared" ref="AD387" si="1993">IF(AB387=AC387,"Correct",IF(AB387=3,"Correct","Wrong"))</f>
        <v>Correct</v>
      </c>
      <c r="AE387" s="10"/>
      <c r="AF387" s="159" t="str">
        <f>IFERROR(VLOOKUP(Table1[[#This Row],[RespondentID]],'All Data'!$A388:$CN960,81,FALSE),"unknown")</f>
        <v>Female</v>
      </c>
      <c r="AG387" s="159">
        <f>IFERROR(VLOOKUP(Table1[[#This Row],[RespondentID]],'All Data'!$A388:$CN960,82,FALSE),"unknown")</f>
        <v>88</v>
      </c>
      <c r="AH387" s="159" t="str">
        <f>IFERROR(VLOOKUP(Table1[[#This Row],[RespondentID]],'All Data'!$A388:$CN960,83,FALSE),"unknown")</f>
        <v>Nassau</v>
      </c>
      <c r="AI387" s="159" t="str">
        <f>IFERROR(VLOOKUP(Table1[[#This Row],[RespondentID]],'All Data'!$A388:$CN960,84,FALSE),"unknown")</f>
        <v>Garden City, 11530</v>
      </c>
      <c r="AJ387" s="159" t="str">
        <f>IFERROR(VLOOKUP(Table1[[#This Row],[RespondentID]],'All Data'!$A388:$CN960,85,FALSE),"unknown")</f>
        <v>White/Caucasian</v>
      </c>
      <c r="AK387" s="159" t="str">
        <f>IFERROR(VLOOKUP(Table1[[#This Row],[RespondentID]],'All Data'!$A388:$CN960,86,FALSE),"unknown")</f>
        <v>No</v>
      </c>
      <c r="AL387" s="159" t="str">
        <f>IFERROR(VLOOKUP(Table1[[#This Row],[RespondentID]],'All Data'!$A388:$CN960,87,FALSE),"unknown")</f>
        <v xml:space="preserve">English </v>
      </c>
      <c r="AM387" s="159" t="str">
        <f>IFERROR(VLOOKUP(Table1[[#This Row],[RespondentID]],'All Data'!$A388:$CN960,88,FALSE),"unknown")</f>
        <v>$20,000 to $34,999</v>
      </c>
      <c r="AN387" s="159" t="str">
        <f>IFERROR(VLOOKUP(Table1[[#This Row],[RespondentID]],'All Data'!$A388:$CN960,89,FALSE),"unknown")</f>
        <v>Some high school</v>
      </c>
      <c r="AO387" s="159" t="str">
        <f>IFERROR(VLOOKUP(Table1[[#This Row],[RespondentID]],'All Data'!$A388:$CN960,90,FALSE),"unknown")</f>
        <v>Retired</v>
      </c>
      <c r="AP387" s="159" t="str">
        <f>IFERROR(VLOOKUP(Table1[[#This Row],[RespondentID]],'All Data'!$A388:$CN960,91,FALSE),"unknown")</f>
        <v>Yes</v>
      </c>
      <c r="AQ387" s="159" t="str">
        <f>IFERROR(VLOOKUP(Table1[[#This Row],[RespondentID]],'All Data'!$A388:$CN960,92,FALSE),"unknown")</f>
        <v>No</v>
      </c>
    </row>
    <row r="388" spans="1:43" ht="16" x14ac:dyDescent="0.45">
      <c r="A388" s="6">
        <v>7044852441</v>
      </c>
      <c r="B388" s="6"/>
      <c r="C388" s="6"/>
      <c r="D388" s="6"/>
      <c r="E388" s="6"/>
      <c r="F388" s="6"/>
      <c r="G388" s="6" t="s">
        <v>36</v>
      </c>
      <c r="H388" s="6"/>
      <c r="I388" s="6"/>
      <c r="J388" s="6"/>
      <c r="K388" s="6"/>
      <c r="L388" s="9"/>
      <c r="M388" s="9">
        <f t="shared" ref="M388" si="1994">COUNTA(B388:L388)</f>
        <v>1</v>
      </c>
      <c r="N388" s="9">
        <f t="shared" ref="N388" si="1995">3/M388</f>
        <v>3</v>
      </c>
      <c r="O388" s="9"/>
      <c r="P388" s="9">
        <f t="shared" si="1981"/>
        <v>0</v>
      </c>
      <c r="Q388" s="9">
        <f t="shared" si="1982"/>
        <v>0</v>
      </c>
      <c r="R388" s="9">
        <f t="shared" si="1983"/>
        <v>0</v>
      </c>
      <c r="S388" s="9">
        <f t="shared" si="1984"/>
        <v>0</v>
      </c>
      <c r="T388" s="9">
        <f t="shared" si="1985"/>
        <v>0</v>
      </c>
      <c r="U388" s="9">
        <f t="shared" si="1986"/>
        <v>1</v>
      </c>
      <c r="V388" s="34">
        <f t="shared" si="1987"/>
        <v>0</v>
      </c>
      <c r="W388" s="9">
        <f t="shared" si="1988"/>
        <v>0</v>
      </c>
      <c r="X388" s="9">
        <f t="shared" si="1989"/>
        <v>0</v>
      </c>
      <c r="Y388" s="9">
        <f t="shared" si="1990"/>
        <v>0</v>
      </c>
      <c r="Z388" s="9"/>
      <c r="AA388" s="9"/>
      <c r="AB388" s="9">
        <f t="shared" ref="AB388" si="1996">SUM(P388:Z388)</f>
        <v>1</v>
      </c>
      <c r="AC388" s="9">
        <f t="shared" ref="AC388" si="1997">M388</f>
        <v>1</v>
      </c>
      <c r="AD388" s="9" t="str">
        <f t="shared" ref="AD388" si="1998">IF(AB388=AC388,"Correct",IF(AB388=3,"Correct","Wrong"))</f>
        <v>Correct</v>
      </c>
      <c r="AE388" s="9"/>
      <c r="AF388" s="159" t="str">
        <f>IFERROR(VLOOKUP(Table1[[#This Row],[RespondentID]],'All Data'!$A389:$CN961,81,FALSE),"unknown")</f>
        <v>Female</v>
      </c>
      <c r="AG388" s="159">
        <f>IFERROR(VLOOKUP(Table1[[#This Row],[RespondentID]],'All Data'!$A389:$CN961,82,FALSE),"unknown")</f>
        <v>67</v>
      </c>
      <c r="AH388" s="159" t="str">
        <f>IFERROR(VLOOKUP(Table1[[#This Row],[RespondentID]],'All Data'!$A389:$CN961,83,FALSE),"unknown")</f>
        <v>Nassau</v>
      </c>
      <c r="AI388" s="159" t="str">
        <f>IFERROR(VLOOKUP(Table1[[#This Row],[RespondentID]],'All Data'!$A389:$CN961,84,FALSE),"unknown")</f>
        <v>New Hyde Park, 11040</v>
      </c>
      <c r="AJ388" s="159" t="str">
        <f>IFERROR(VLOOKUP(Table1[[#This Row],[RespondentID]],'All Data'!$A389:$CN961,85,FALSE),"unknown")</f>
        <v>White/Caucasian</v>
      </c>
      <c r="AK388" s="159" t="str">
        <f>IFERROR(VLOOKUP(Table1[[#This Row],[RespondentID]],'All Data'!$A389:$CN961,86,FALSE),"unknown")</f>
        <v>No</v>
      </c>
      <c r="AL388" s="159" t="str">
        <f>IFERROR(VLOOKUP(Table1[[#This Row],[RespondentID]],'All Data'!$A389:$CN961,87,FALSE),"unknown")</f>
        <v xml:space="preserve">English </v>
      </c>
      <c r="AM388" s="159" t="str">
        <f>IFERROR(VLOOKUP(Table1[[#This Row],[RespondentID]],'All Data'!$A389:$CN961,88,FALSE),"unknown")</f>
        <v>$0-$19,999</v>
      </c>
      <c r="AN388" s="159" t="str">
        <f>IFERROR(VLOOKUP(Table1[[#This Row],[RespondentID]],'All Data'!$A389:$CN961,89,FALSE),"unknown")</f>
        <v>Some college</v>
      </c>
      <c r="AO388" s="159" t="str">
        <f>IFERROR(VLOOKUP(Table1[[#This Row],[RespondentID]],'All Data'!$A389:$CN961,90,FALSE),"unknown")</f>
        <v>Retired</v>
      </c>
      <c r="AP388" s="159" t="str">
        <f>IFERROR(VLOOKUP(Table1[[#This Row],[RespondentID]],'All Data'!$A389:$CN961,91,FALSE),"unknown")</f>
        <v>Yes</v>
      </c>
      <c r="AQ388" s="159" t="str">
        <f>IFERROR(VLOOKUP(Table1[[#This Row],[RespondentID]],'All Data'!$A389:$CN961,92,FALSE),"unknown")</f>
        <v>No</v>
      </c>
    </row>
    <row r="389" spans="1:43" ht="16" x14ac:dyDescent="0.45">
      <c r="A389" s="6">
        <v>7044852224</v>
      </c>
      <c r="B389" s="6" t="s">
        <v>31</v>
      </c>
      <c r="C389" s="6"/>
      <c r="D389" s="6" t="s">
        <v>33</v>
      </c>
      <c r="E389" s="6"/>
      <c r="F389" s="6" t="s">
        <v>35</v>
      </c>
      <c r="G389" s="6"/>
      <c r="H389" s="6"/>
      <c r="I389" s="6"/>
      <c r="J389" s="6"/>
      <c r="K389" s="6"/>
      <c r="L389" s="10"/>
      <c r="M389" s="10">
        <f t="shared" ref="M389" si="1999">COUNTA(B389:L389)</f>
        <v>3</v>
      </c>
      <c r="N389" s="10">
        <f t="shared" ref="N389" si="2000">3/M389</f>
        <v>1</v>
      </c>
      <c r="O389" s="10"/>
      <c r="P389" s="10">
        <f t="shared" si="1981"/>
        <v>1</v>
      </c>
      <c r="Q389" s="10">
        <f t="shared" si="1982"/>
        <v>0</v>
      </c>
      <c r="R389" s="10">
        <f t="shared" si="1983"/>
        <v>1</v>
      </c>
      <c r="S389" s="10">
        <f t="shared" si="1984"/>
        <v>0</v>
      </c>
      <c r="T389" s="10">
        <f t="shared" si="1985"/>
        <v>1</v>
      </c>
      <c r="U389" s="10">
        <f t="shared" si="1986"/>
        <v>0</v>
      </c>
      <c r="V389" s="34">
        <f t="shared" si="1987"/>
        <v>0</v>
      </c>
      <c r="W389" s="10">
        <f t="shared" si="1988"/>
        <v>0</v>
      </c>
      <c r="X389" s="10">
        <f t="shared" si="1989"/>
        <v>0</v>
      </c>
      <c r="Y389" s="10">
        <f t="shared" si="1990"/>
        <v>0</v>
      </c>
      <c r="Z389" s="10"/>
      <c r="AA389" s="10"/>
      <c r="AB389" s="10">
        <f t="shared" ref="AB389" si="2001">SUM(P389:Z389)</f>
        <v>3</v>
      </c>
      <c r="AC389" s="10">
        <f t="shared" ref="AC389" si="2002">M389</f>
        <v>3</v>
      </c>
      <c r="AD389" s="10" t="str">
        <f t="shared" ref="AD389" si="2003">IF(AB389=AC389,"Correct",IF(AB389=3,"Correct","Wrong"))</f>
        <v>Correct</v>
      </c>
      <c r="AE389" s="10"/>
      <c r="AF389" s="159" t="str">
        <f>IFERROR(VLOOKUP(Table1[[#This Row],[RespondentID]],'All Data'!$A390:$CN962,81,FALSE),"unknown")</f>
        <v>Female</v>
      </c>
      <c r="AG389" s="159">
        <f>IFERROR(VLOOKUP(Table1[[#This Row],[RespondentID]],'All Data'!$A390:$CN962,82,FALSE),"unknown")</f>
        <v>71</v>
      </c>
      <c r="AH389" s="159" t="str">
        <f>IFERROR(VLOOKUP(Table1[[#This Row],[RespondentID]],'All Data'!$A390:$CN962,83,FALSE),"unknown")</f>
        <v>Nassau</v>
      </c>
      <c r="AI389" s="159" t="str">
        <f>IFERROR(VLOOKUP(Table1[[#This Row],[RespondentID]],'All Data'!$A390:$CN962,84,FALSE),"unknown")</f>
        <v>New Hyde Park, 11040</v>
      </c>
      <c r="AJ389" s="159" t="str">
        <f>IFERROR(VLOOKUP(Table1[[#This Row],[RespondentID]],'All Data'!$A390:$CN962,85,FALSE),"unknown")</f>
        <v>White/Caucasian</v>
      </c>
      <c r="AK389" s="159" t="str">
        <f>IFERROR(VLOOKUP(Table1[[#This Row],[RespondentID]],'All Data'!$A390:$CN962,86,FALSE),"unknown")</f>
        <v>No</v>
      </c>
      <c r="AL389" s="159" t="str">
        <f>IFERROR(VLOOKUP(Table1[[#This Row],[RespondentID]],'All Data'!$A390:$CN962,87,FALSE),"unknown")</f>
        <v xml:space="preserve">English </v>
      </c>
      <c r="AM389" s="159" t="str">
        <f>IFERROR(VLOOKUP(Table1[[#This Row],[RespondentID]],'All Data'!$A390:$CN962,88,FALSE),"unknown")</f>
        <v>$50,000 to $74,999</v>
      </c>
      <c r="AN389" s="159" t="str">
        <f>IFERROR(VLOOKUP(Table1[[#This Row],[RespondentID]],'All Data'!$A390:$CN962,89,FALSE),"unknown")</f>
        <v>Some college</v>
      </c>
      <c r="AO389" s="159" t="str">
        <f>IFERROR(VLOOKUP(Table1[[#This Row],[RespondentID]],'All Data'!$A390:$CN962,90,FALSE),"unknown")</f>
        <v>Retired</v>
      </c>
      <c r="AP389" s="159" t="str">
        <f>IFERROR(VLOOKUP(Table1[[#This Row],[RespondentID]],'All Data'!$A390:$CN962,91,FALSE),"unknown")</f>
        <v>Yes</v>
      </c>
      <c r="AQ389" s="159" t="str">
        <f>IFERROR(VLOOKUP(Table1[[#This Row],[RespondentID]],'All Data'!$A390:$CN962,92,FALSE),"unknown")</f>
        <v>Yes</v>
      </c>
    </row>
    <row r="390" spans="1:43" ht="16" x14ac:dyDescent="0.45">
      <c r="A390" s="6">
        <v>7044851906</v>
      </c>
      <c r="B390" s="6"/>
      <c r="C390" s="6"/>
      <c r="D390" s="6"/>
      <c r="E390" s="6"/>
      <c r="F390" s="6"/>
      <c r="G390" s="6"/>
      <c r="H390" s="6"/>
      <c r="I390" s="6"/>
      <c r="J390" s="6"/>
      <c r="K390" s="6"/>
      <c r="L390" s="9"/>
      <c r="M390" s="9">
        <f t="shared" ref="M390" si="2004">COUNTA(B390:L390)</f>
        <v>0</v>
      </c>
      <c r="N390" s="9" t="e">
        <f t="shared" ref="N390" si="2005">3/M390</f>
        <v>#DIV/0!</v>
      </c>
      <c r="O390" s="9"/>
      <c r="P390" s="9">
        <f t="shared" si="1981"/>
        <v>0</v>
      </c>
      <c r="Q390" s="9">
        <f t="shared" si="1982"/>
        <v>0</v>
      </c>
      <c r="R390" s="9">
        <f t="shared" si="1983"/>
        <v>0</v>
      </c>
      <c r="S390" s="9">
        <f t="shared" si="1984"/>
        <v>0</v>
      </c>
      <c r="T390" s="9">
        <f t="shared" si="1985"/>
        <v>0</v>
      </c>
      <c r="U390" s="9">
        <f t="shared" si="1986"/>
        <v>0</v>
      </c>
      <c r="V390" s="34">
        <f t="shared" si="1987"/>
        <v>0</v>
      </c>
      <c r="W390" s="9">
        <f t="shared" si="1988"/>
        <v>0</v>
      </c>
      <c r="X390" s="9">
        <f t="shared" si="1989"/>
        <v>0</v>
      </c>
      <c r="Y390" s="9">
        <f t="shared" si="1990"/>
        <v>0</v>
      </c>
      <c r="Z390" s="9"/>
      <c r="AA390" s="9"/>
      <c r="AB390" s="9">
        <f t="shared" ref="AB390" si="2006">SUM(P390:Z390)</f>
        <v>0</v>
      </c>
      <c r="AC390" s="9">
        <f t="shared" ref="AC390" si="2007">M390</f>
        <v>0</v>
      </c>
      <c r="AD390" s="9" t="str">
        <f t="shared" ref="AD390" si="2008">IF(AB390=AC390,"Correct",IF(AB390=3,"Correct","Wrong"))</f>
        <v>Correct</v>
      </c>
      <c r="AE390" s="9"/>
      <c r="AF390" s="159" t="str">
        <f>IFERROR(VLOOKUP(Table1[[#This Row],[RespondentID]],'All Data'!$A391:$CN963,81,FALSE),"unknown")</f>
        <v>Female</v>
      </c>
      <c r="AG390" s="159">
        <f>IFERROR(VLOOKUP(Table1[[#This Row],[RespondentID]],'All Data'!$A391:$CN963,82,FALSE),"unknown")</f>
        <v>90</v>
      </c>
      <c r="AH390" s="159" t="str">
        <f>IFERROR(VLOOKUP(Table1[[#This Row],[RespondentID]],'All Data'!$A391:$CN963,83,FALSE),"unknown")</f>
        <v>Queens</v>
      </c>
      <c r="AI390" s="159">
        <f>IFERROR(VLOOKUP(Table1[[#This Row],[RespondentID]],'All Data'!$A391:$CN963,84,FALSE),"unknown")</f>
        <v>0</v>
      </c>
      <c r="AJ390" s="159" t="str">
        <f>IFERROR(VLOOKUP(Table1[[#This Row],[RespondentID]],'All Data'!$A391:$CN963,85,FALSE),"unknown")</f>
        <v>Asian/Pacific Islander</v>
      </c>
      <c r="AK390" s="159">
        <f>IFERROR(VLOOKUP(Table1[[#This Row],[RespondentID]],'All Data'!$A391:$CN963,86,FALSE),"unknown")</f>
        <v>0</v>
      </c>
      <c r="AL390" s="159" t="str">
        <f>IFERROR(VLOOKUP(Table1[[#This Row],[RespondentID]],'All Data'!$A391:$CN963,87,FALSE),"unknown")</f>
        <v xml:space="preserve">English </v>
      </c>
      <c r="AM390" s="159">
        <f>IFERROR(VLOOKUP(Table1[[#This Row],[RespondentID]],'All Data'!$A391:$CN963,88,FALSE),"unknown")</f>
        <v>0</v>
      </c>
      <c r="AN390" s="159" t="str">
        <f>IFERROR(VLOOKUP(Table1[[#This Row],[RespondentID]],'All Data'!$A391:$CN963,89,FALSE),"unknown")</f>
        <v>High school graduate</v>
      </c>
      <c r="AO390" s="159" t="str">
        <f>IFERROR(VLOOKUP(Table1[[#This Row],[RespondentID]],'All Data'!$A391:$CN963,90,FALSE),"unknown")</f>
        <v>Retired</v>
      </c>
      <c r="AP390" s="159" t="str">
        <f>IFERROR(VLOOKUP(Table1[[#This Row],[RespondentID]],'All Data'!$A391:$CN963,91,FALSE),"unknown")</f>
        <v>Yes</v>
      </c>
      <c r="AQ390" s="159" t="str">
        <f>IFERROR(VLOOKUP(Table1[[#This Row],[RespondentID]],'All Data'!$A391:$CN963,92,FALSE),"unknown")</f>
        <v>No</v>
      </c>
    </row>
    <row r="391" spans="1:43" ht="16" x14ac:dyDescent="0.45">
      <c r="A391" s="6">
        <v>7044851575</v>
      </c>
      <c r="B391" s="6"/>
      <c r="C391" s="6"/>
      <c r="D391" s="6" t="s">
        <v>33</v>
      </c>
      <c r="E391" s="6"/>
      <c r="F391" s="6"/>
      <c r="G391" s="6"/>
      <c r="H391" s="6"/>
      <c r="I391" s="6" t="s">
        <v>38</v>
      </c>
      <c r="J391" s="6"/>
      <c r="K391" s="6"/>
      <c r="L391" s="10"/>
      <c r="M391" s="10">
        <f t="shared" ref="M391" si="2009">COUNTA(B391:L391)</f>
        <v>2</v>
      </c>
      <c r="N391" s="10">
        <f t="shared" ref="N391" si="2010">3/M391</f>
        <v>1.5</v>
      </c>
      <c r="O391" s="10"/>
      <c r="P391" s="10">
        <f t="shared" si="1981"/>
        <v>0</v>
      </c>
      <c r="Q391" s="10">
        <f t="shared" si="1982"/>
        <v>0</v>
      </c>
      <c r="R391" s="10">
        <f t="shared" si="1983"/>
        <v>1</v>
      </c>
      <c r="S391" s="10">
        <f t="shared" si="1984"/>
        <v>0</v>
      </c>
      <c r="T391" s="10">
        <f t="shared" si="1985"/>
        <v>0</v>
      </c>
      <c r="U391" s="10">
        <f t="shared" si="1986"/>
        <v>0</v>
      </c>
      <c r="V391" s="34">
        <f t="shared" si="1987"/>
        <v>0</v>
      </c>
      <c r="W391" s="10">
        <f t="shared" si="1988"/>
        <v>1</v>
      </c>
      <c r="X391" s="10">
        <f t="shared" si="1989"/>
        <v>0</v>
      </c>
      <c r="Y391" s="10">
        <f t="shared" si="1990"/>
        <v>0</v>
      </c>
      <c r="Z391" s="10"/>
      <c r="AA391" s="10"/>
      <c r="AB391" s="10">
        <f t="shared" ref="AB391" si="2011">SUM(P391:Z391)</f>
        <v>2</v>
      </c>
      <c r="AC391" s="10">
        <f t="shared" ref="AC391" si="2012">M391</f>
        <v>2</v>
      </c>
      <c r="AD391" s="10" t="str">
        <f t="shared" ref="AD391" si="2013">IF(AB391=AC391,"Correct",IF(AB391=3,"Correct","Wrong"))</f>
        <v>Correct</v>
      </c>
      <c r="AE391" s="10"/>
      <c r="AF391" s="159" t="str">
        <f>IFERROR(VLOOKUP(Table1[[#This Row],[RespondentID]],'All Data'!$A392:$CN964,81,FALSE),"unknown")</f>
        <v>Female</v>
      </c>
      <c r="AG391" s="159">
        <f>IFERROR(VLOOKUP(Table1[[#This Row],[RespondentID]],'All Data'!$A392:$CN964,82,FALSE),"unknown")</f>
        <v>51</v>
      </c>
      <c r="AH391" s="159" t="str">
        <f>IFERROR(VLOOKUP(Table1[[#This Row],[RespondentID]],'All Data'!$A392:$CN964,83,FALSE),"unknown")</f>
        <v>Nassau</v>
      </c>
      <c r="AI391" s="159" t="str">
        <f>IFERROR(VLOOKUP(Table1[[#This Row],[RespondentID]],'All Data'!$A392:$CN964,84,FALSE),"unknown")</f>
        <v>New Hyde Park, 11040</v>
      </c>
      <c r="AJ391" s="159" t="str">
        <f>IFERROR(VLOOKUP(Table1[[#This Row],[RespondentID]],'All Data'!$A392:$CN964,85,FALSE),"unknown")</f>
        <v>White/Caucasian</v>
      </c>
      <c r="AK391" s="159" t="str">
        <f>IFERROR(VLOOKUP(Table1[[#This Row],[RespondentID]],'All Data'!$A392:$CN964,86,FALSE),"unknown")</f>
        <v>No</v>
      </c>
      <c r="AL391" s="159" t="str">
        <f>IFERROR(VLOOKUP(Table1[[#This Row],[RespondentID]],'All Data'!$A392:$CN964,87,FALSE),"unknown")</f>
        <v xml:space="preserve">English </v>
      </c>
      <c r="AM391" s="159">
        <f>IFERROR(VLOOKUP(Table1[[#This Row],[RespondentID]],'All Data'!$A392:$CN964,88,FALSE),"unknown")</f>
        <v>0</v>
      </c>
      <c r="AN391" s="159" t="str">
        <f>IFERROR(VLOOKUP(Table1[[#This Row],[RespondentID]],'All Data'!$A392:$CN964,89,FALSE),"unknown")</f>
        <v>High school graduate</v>
      </c>
      <c r="AO391" s="159">
        <f>IFERROR(VLOOKUP(Table1[[#This Row],[RespondentID]],'All Data'!$A392:$CN964,90,FALSE),"unknown")</f>
        <v>0</v>
      </c>
      <c r="AP391" s="159" t="str">
        <f>IFERROR(VLOOKUP(Table1[[#This Row],[RespondentID]],'All Data'!$A392:$CN964,91,FALSE),"unknown")</f>
        <v>Yes</v>
      </c>
      <c r="AQ391" s="159" t="str">
        <f>IFERROR(VLOOKUP(Table1[[#This Row],[RespondentID]],'All Data'!$A392:$CN964,92,FALSE),"unknown")</f>
        <v>No</v>
      </c>
    </row>
    <row r="392" spans="1:43" ht="16" x14ac:dyDescent="0.45">
      <c r="A392" s="6">
        <v>7044850932</v>
      </c>
      <c r="B392" s="6"/>
      <c r="C392" s="6"/>
      <c r="D392" s="6"/>
      <c r="E392" s="6"/>
      <c r="F392" s="6"/>
      <c r="G392" s="6"/>
      <c r="H392" s="6"/>
      <c r="I392" s="6"/>
      <c r="J392" s="6"/>
      <c r="K392" s="6"/>
      <c r="L392" s="9"/>
      <c r="M392" s="9">
        <f t="shared" ref="M392" si="2014">COUNTA(B392:L392)</f>
        <v>0</v>
      </c>
      <c r="N392" s="9" t="e">
        <f t="shared" ref="N392" si="2015">3/M392</f>
        <v>#DIV/0!</v>
      </c>
      <c r="O392" s="9"/>
      <c r="P392" s="9">
        <f t="shared" si="1981"/>
        <v>0</v>
      </c>
      <c r="Q392" s="9">
        <f t="shared" si="1982"/>
        <v>0</v>
      </c>
      <c r="R392" s="9">
        <f t="shared" si="1983"/>
        <v>0</v>
      </c>
      <c r="S392" s="9">
        <f t="shared" si="1984"/>
        <v>0</v>
      </c>
      <c r="T392" s="9">
        <f t="shared" si="1985"/>
        <v>0</v>
      </c>
      <c r="U392" s="9">
        <f t="shared" si="1986"/>
        <v>0</v>
      </c>
      <c r="V392" s="34">
        <f t="shared" si="1987"/>
        <v>0</v>
      </c>
      <c r="W392" s="9">
        <f t="shared" si="1988"/>
        <v>0</v>
      </c>
      <c r="X392" s="9">
        <f t="shared" si="1989"/>
        <v>0</v>
      </c>
      <c r="Y392" s="9">
        <f t="shared" si="1990"/>
        <v>0</v>
      </c>
      <c r="Z392" s="9"/>
      <c r="AA392" s="9"/>
      <c r="AB392" s="9">
        <f t="shared" ref="AB392" si="2016">SUM(P392:Z392)</f>
        <v>0</v>
      </c>
      <c r="AC392" s="9">
        <f t="shared" ref="AC392" si="2017">M392</f>
        <v>0</v>
      </c>
      <c r="AD392" s="9" t="str">
        <f t="shared" ref="AD392" si="2018">IF(AB392=AC392,"Correct",IF(AB392=3,"Correct","Wrong"))</f>
        <v>Correct</v>
      </c>
      <c r="AE392" s="9"/>
      <c r="AF392" s="159" t="str">
        <f>IFERROR(VLOOKUP(Table1[[#This Row],[RespondentID]],'All Data'!$A393:$CN965,81,FALSE),"unknown")</f>
        <v>Female</v>
      </c>
      <c r="AG392" s="159">
        <f>IFERROR(VLOOKUP(Table1[[#This Row],[RespondentID]],'All Data'!$A393:$CN965,82,FALSE),"unknown")</f>
        <v>69</v>
      </c>
      <c r="AH392" s="159" t="str">
        <f>IFERROR(VLOOKUP(Table1[[#This Row],[RespondentID]],'All Data'!$A393:$CN965,83,FALSE),"unknown")</f>
        <v>Nassau</v>
      </c>
      <c r="AI392" s="159" t="str">
        <f>IFERROR(VLOOKUP(Table1[[#This Row],[RespondentID]],'All Data'!$A393:$CN965,84,FALSE),"unknown")</f>
        <v>New Hyde Park, 11040</v>
      </c>
      <c r="AJ392" s="159" t="str">
        <f>IFERROR(VLOOKUP(Table1[[#This Row],[RespondentID]],'All Data'!$A393:$CN965,85,FALSE),"unknown")</f>
        <v>White/Caucasian</v>
      </c>
      <c r="AK392" s="159" t="str">
        <f>IFERROR(VLOOKUP(Table1[[#This Row],[RespondentID]],'All Data'!$A393:$CN965,86,FALSE),"unknown")</f>
        <v>No</v>
      </c>
      <c r="AL392" s="159" t="str">
        <f>IFERROR(VLOOKUP(Table1[[#This Row],[RespondentID]],'All Data'!$A393:$CN965,87,FALSE),"unknown")</f>
        <v xml:space="preserve">English </v>
      </c>
      <c r="AM392" s="159" t="str">
        <f>IFERROR(VLOOKUP(Table1[[#This Row],[RespondentID]],'All Data'!$A393:$CN965,88,FALSE),"unknown")</f>
        <v>$20,000 to $34,999</v>
      </c>
      <c r="AN392" s="159" t="str">
        <f>IFERROR(VLOOKUP(Table1[[#This Row],[RespondentID]],'All Data'!$A393:$CN965,89,FALSE),"unknown")</f>
        <v>Some college</v>
      </c>
      <c r="AO392" s="159" t="str">
        <f>IFERROR(VLOOKUP(Table1[[#This Row],[RespondentID]],'All Data'!$A393:$CN965,90,FALSE),"unknown")</f>
        <v>Retired</v>
      </c>
      <c r="AP392" s="159" t="str">
        <f>IFERROR(VLOOKUP(Table1[[#This Row],[RespondentID]],'All Data'!$A393:$CN965,91,FALSE),"unknown")</f>
        <v>Yes</v>
      </c>
      <c r="AQ392" s="159">
        <f>IFERROR(VLOOKUP(Table1[[#This Row],[RespondentID]],'All Data'!$A393:$CN965,92,FALSE),"unknown")</f>
        <v>0</v>
      </c>
    </row>
    <row r="393" spans="1:43" ht="16" x14ac:dyDescent="0.45">
      <c r="A393" s="6">
        <v>7044850455</v>
      </c>
      <c r="B393" s="6"/>
      <c r="C393" s="6"/>
      <c r="D393" s="6"/>
      <c r="E393" s="6"/>
      <c r="F393" s="6"/>
      <c r="G393" s="6"/>
      <c r="H393" s="6"/>
      <c r="I393" s="6" t="s">
        <v>38</v>
      </c>
      <c r="J393" s="6"/>
      <c r="K393" s="6" t="s">
        <v>40</v>
      </c>
      <c r="L393" s="10"/>
      <c r="M393" s="10">
        <f t="shared" ref="M393" si="2019">COUNTA(B393:L393)</f>
        <v>2</v>
      </c>
      <c r="N393" s="10">
        <f t="shared" ref="N393" si="2020">3/M393</f>
        <v>1.5</v>
      </c>
      <c r="O393" s="10"/>
      <c r="P393" s="10">
        <f t="shared" si="1981"/>
        <v>0</v>
      </c>
      <c r="Q393" s="10">
        <f t="shared" si="1982"/>
        <v>0</v>
      </c>
      <c r="R393" s="10">
        <f t="shared" si="1983"/>
        <v>0</v>
      </c>
      <c r="S393" s="10">
        <f t="shared" si="1984"/>
        <v>0</v>
      </c>
      <c r="T393" s="10">
        <f t="shared" si="1985"/>
        <v>0</v>
      </c>
      <c r="U393" s="10">
        <f t="shared" si="1986"/>
        <v>0</v>
      </c>
      <c r="V393" s="34">
        <f t="shared" si="1987"/>
        <v>0</v>
      </c>
      <c r="W393" s="10">
        <f t="shared" si="1988"/>
        <v>1</v>
      </c>
      <c r="X393" s="10">
        <f t="shared" si="1989"/>
        <v>0</v>
      </c>
      <c r="Y393" s="10">
        <f t="shared" si="1990"/>
        <v>1</v>
      </c>
      <c r="Z393" s="10"/>
      <c r="AA393" s="10"/>
      <c r="AB393" s="10">
        <f t="shared" ref="AB393" si="2021">SUM(P393:Z393)</f>
        <v>2</v>
      </c>
      <c r="AC393" s="10">
        <f t="shared" ref="AC393" si="2022">M393</f>
        <v>2</v>
      </c>
      <c r="AD393" s="10" t="str">
        <f t="shared" ref="AD393" si="2023">IF(AB393=AC393,"Correct",IF(AB393=3,"Correct","Wrong"))</f>
        <v>Correct</v>
      </c>
      <c r="AE393" s="10"/>
      <c r="AF393" s="159" t="str">
        <f>IFERROR(VLOOKUP(Table1[[#This Row],[RespondentID]],'All Data'!$A394:$CN966,81,FALSE),"unknown")</f>
        <v>Male</v>
      </c>
      <c r="AG393" s="159">
        <f>IFERROR(VLOOKUP(Table1[[#This Row],[RespondentID]],'All Data'!$A394:$CN966,82,FALSE),"unknown")</f>
        <v>68</v>
      </c>
      <c r="AH393" s="159" t="str">
        <f>IFERROR(VLOOKUP(Table1[[#This Row],[RespondentID]],'All Data'!$A394:$CN966,83,FALSE),"unknown")</f>
        <v>Nassau</v>
      </c>
      <c r="AI393" s="159" t="str">
        <f>IFERROR(VLOOKUP(Table1[[#This Row],[RespondentID]],'All Data'!$A394:$CN966,84,FALSE),"unknown")</f>
        <v>Levittown, 11756</v>
      </c>
      <c r="AJ393" s="159" t="str">
        <f>IFERROR(VLOOKUP(Table1[[#This Row],[RespondentID]],'All Data'!$A394:$CN966,85,FALSE),"unknown")</f>
        <v>White/Caucasian</v>
      </c>
      <c r="AK393" s="159" t="str">
        <f>IFERROR(VLOOKUP(Table1[[#This Row],[RespondentID]],'All Data'!$A394:$CN966,86,FALSE),"unknown")</f>
        <v>No</v>
      </c>
      <c r="AL393" s="159" t="str">
        <f>IFERROR(VLOOKUP(Table1[[#This Row],[RespondentID]],'All Data'!$A394:$CN966,87,FALSE),"unknown")</f>
        <v xml:space="preserve">English </v>
      </c>
      <c r="AM393" s="159" t="str">
        <f>IFERROR(VLOOKUP(Table1[[#This Row],[RespondentID]],'All Data'!$A394:$CN966,88,FALSE),"unknown")</f>
        <v>$0-$19,999</v>
      </c>
      <c r="AN393" s="159" t="str">
        <f>IFERROR(VLOOKUP(Table1[[#This Row],[RespondentID]],'All Data'!$A394:$CN966,89,FALSE),"unknown")</f>
        <v>College graduate</v>
      </c>
      <c r="AO393" s="159" t="str">
        <f>IFERROR(VLOOKUP(Table1[[#This Row],[RespondentID]],'All Data'!$A394:$CN966,90,FALSE),"unknown")</f>
        <v>Retired</v>
      </c>
      <c r="AP393" s="159" t="str">
        <f>IFERROR(VLOOKUP(Table1[[#This Row],[RespondentID]],'All Data'!$A394:$CN966,91,FALSE),"unknown")</f>
        <v>Yes</v>
      </c>
      <c r="AQ393" s="159" t="str">
        <f>IFERROR(VLOOKUP(Table1[[#This Row],[RespondentID]],'All Data'!$A394:$CN966,92,FALSE),"unknown")</f>
        <v>No</v>
      </c>
    </row>
    <row r="394" spans="1:43" ht="16" x14ac:dyDescent="0.45">
      <c r="A394" s="6">
        <v>7044850131</v>
      </c>
      <c r="B394" s="6"/>
      <c r="C394" s="6"/>
      <c r="D394" s="6"/>
      <c r="E394" s="6"/>
      <c r="F394" s="6"/>
      <c r="G394" s="6"/>
      <c r="H394" s="6"/>
      <c r="I394" s="6"/>
      <c r="J394" s="6"/>
      <c r="K394" s="6"/>
      <c r="L394" s="9"/>
      <c r="M394" s="9">
        <f t="shared" ref="M394" si="2024">COUNTA(B394:L394)</f>
        <v>0</v>
      </c>
      <c r="N394" s="9" t="e">
        <f t="shared" ref="N394" si="2025">3/M394</f>
        <v>#DIV/0!</v>
      </c>
      <c r="O394" s="9"/>
      <c r="P394" s="9">
        <f t="shared" si="1981"/>
        <v>0</v>
      </c>
      <c r="Q394" s="9">
        <f t="shared" si="1982"/>
        <v>0</v>
      </c>
      <c r="R394" s="9">
        <f t="shared" si="1983"/>
        <v>0</v>
      </c>
      <c r="S394" s="9">
        <f t="shared" si="1984"/>
        <v>0</v>
      </c>
      <c r="T394" s="9">
        <f t="shared" si="1985"/>
        <v>0</v>
      </c>
      <c r="U394" s="9">
        <f t="shared" si="1986"/>
        <v>0</v>
      </c>
      <c r="V394" s="34">
        <f t="shared" si="1987"/>
        <v>0</v>
      </c>
      <c r="W394" s="9">
        <f t="shared" si="1988"/>
        <v>0</v>
      </c>
      <c r="X394" s="9">
        <f t="shared" si="1989"/>
        <v>0</v>
      </c>
      <c r="Y394" s="9">
        <f t="shared" si="1990"/>
        <v>0</v>
      </c>
      <c r="Z394" s="9"/>
      <c r="AA394" s="9"/>
      <c r="AB394" s="9">
        <f t="shared" ref="AB394" si="2026">SUM(P394:Z394)</f>
        <v>0</v>
      </c>
      <c r="AC394" s="9">
        <f t="shared" ref="AC394" si="2027">M394</f>
        <v>0</v>
      </c>
      <c r="AD394" s="9" t="str">
        <f t="shared" ref="AD394" si="2028">IF(AB394=AC394,"Correct",IF(AB394=3,"Correct","Wrong"))</f>
        <v>Correct</v>
      </c>
      <c r="AE394" s="9"/>
      <c r="AF394" s="159" t="str">
        <f>IFERROR(VLOOKUP(Table1[[#This Row],[RespondentID]],'All Data'!$A395:$CN967,81,FALSE),"unknown")</f>
        <v>Female</v>
      </c>
      <c r="AG394" s="159">
        <f>IFERROR(VLOOKUP(Table1[[#This Row],[RespondentID]],'All Data'!$A395:$CN967,82,FALSE),"unknown")</f>
        <v>87</v>
      </c>
      <c r="AH394" s="159" t="str">
        <f>IFERROR(VLOOKUP(Table1[[#This Row],[RespondentID]],'All Data'!$A395:$CN967,83,FALSE),"unknown")</f>
        <v>Suffolk</v>
      </c>
      <c r="AI394" s="159" t="str">
        <f>IFERROR(VLOOKUP(Table1[[#This Row],[RespondentID]],'All Data'!$A395:$CN967,84,FALSE),"unknown")</f>
        <v>West Babylon, 11704</v>
      </c>
      <c r="AJ394" s="159" t="str">
        <f>IFERROR(VLOOKUP(Table1[[#This Row],[RespondentID]],'All Data'!$A395:$CN967,85,FALSE),"unknown")</f>
        <v>White/Caucasian</v>
      </c>
      <c r="AK394" s="159" t="str">
        <f>IFERROR(VLOOKUP(Table1[[#This Row],[RespondentID]],'All Data'!$A395:$CN967,86,FALSE),"unknown")</f>
        <v>No</v>
      </c>
      <c r="AL394" s="159" t="str">
        <f>IFERROR(VLOOKUP(Table1[[#This Row],[RespondentID]],'All Data'!$A395:$CN967,87,FALSE),"unknown")</f>
        <v xml:space="preserve">English </v>
      </c>
      <c r="AM394" s="159">
        <f>IFERROR(VLOOKUP(Table1[[#This Row],[RespondentID]],'All Data'!$A395:$CN967,88,FALSE),"unknown")</f>
        <v>0</v>
      </c>
      <c r="AN394" s="159" t="str">
        <f>IFERROR(VLOOKUP(Table1[[#This Row],[RespondentID]],'All Data'!$A395:$CN967,89,FALSE),"unknown")</f>
        <v>High school graduate</v>
      </c>
      <c r="AO394" s="159" t="str">
        <f>IFERROR(VLOOKUP(Table1[[#This Row],[RespondentID]],'All Data'!$A395:$CN967,90,FALSE),"unknown")</f>
        <v>Retired</v>
      </c>
      <c r="AP394" s="159" t="str">
        <f>IFERROR(VLOOKUP(Table1[[#This Row],[RespondentID]],'All Data'!$A395:$CN967,91,FALSE),"unknown")</f>
        <v>Yes</v>
      </c>
      <c r="AQ394" s="159" t="str">
        <f>IFERROR(VLOOKUP(Table1[[#This Row],[RespondentID]],'All Data'!$A395:$CN967,92,FALSE),"unknown")</f>
        <v>No</v>
      </c>
    </row>
    <row r="395" spans="1:43" ht="16" x14ac:dyDescent="0.45">
      <c r="A395" s="6">
        <v>7044849937</v>
      </c>
      <c r="B395" s="6"/>
      <c r="C395" s="6"/>
      <c r="D395" s="6"/>
      <c r="E395" s="6"/>
      <c r="F395" s="6"/>
      <c r="G395" s="6" t="s">
        <v>36</v>
      </c>
      <c r="H395" s="6"/>
      <c r="I395" s="6"/>
      <c r="J395" s="6"/>
      <c r="K395" s="6"/>
      <c r="L395" s="10"/>
      <c r="M395" s="10">
        <f t="shared" ref="M395" si="2029">COUNTA(B395:L395)</f>
        <v>1</v>
      </c>
      <c r="N395" s="10">
        <f t="shared" ref="N395" si="2030">3/M395</f>
        <v>3</v>
      </c>
      <c r="O395" s="10"/>
      <c r="P395" s="10">
        <f t="shared" si="1981"/>
        <v>0</v>
      </c>
      <c r="Q395" s="10">
        <f t="shared" si="1982"/>
        <v>0</v>
      </c>
      <c r="R395" s="10">
        <f t="shared" si="1983"/>
        <v>0</v>
      </c>
      <c r="S395" s="10">
        <f t="shared" si="1984"/>
        <v>0</v>
      </c>
      <c r="T395" s="10">
        <f t="shared" si="1985"/>
        <v>0</v>
      </c>
      <c r="U395" s="10">
        <f t="shared" si="1986"/>
        <v>1</v>
      </c>
      <c r="V395" s="34">
        <f t="shared" si="1987"/>
        <v>0</v>
      </c>
      <c r="W395" s="10">
        <f t="shared" si="1988"/>
        <v>0</v>
      </c>
      <c r="X395" s="10">
        <f t="shared" si="1989"/>
        <v>0</v>
      </c>
      <c r="Y395" s="10">
        <f t="shared" si="1990"/>
        <v>0</v>
      </c>
      <c r="Z395" s="10"/>
      <c r="AA395" s="10"/>
      <c r="AB395" s="10">
        <f t="shared" ref="AB395" si="2031">SUM(P395:Z395)</f>
        <v>1</v>
      </c>
      <c r="AC395" s="10">
        <f t="shared" ref="AC395" si="2032">M395</f>
        <v>1</v>
      </c>
      <c r="AD395" s="10" t="str">
        <f t="shared" ref="AD395" si="2033">IF(AB395=AC395,"Correct",IF(AB395=3,"Correct","Wrong"))</f>
        <v>Correct</v>
      </c>
      <c r="AE395" s="10"/>
      <c r="AF395" s="159" t="str">
        <f>IFERROR(VLOOKUP(Table1[[#This Row],[RespondentID]],'All Data'!$A396:$CN968,81,FALSE),"unknown")</f>
        <v>Male</v>
      </c>
      <c r="AG395" s="159">
        <f>IFERROR(VLOOKUP(Table1[[#This Row],[RespondentID]],'All Data'!$A396:$CN968,82,FALSE),"unknown")</f>
        <v>76</v>
      </c>
      <c r="AH395" s="159" t="str">
        <f>IFERROR(VLOOKUP(Table1[[#This Row],[RespondentID]],'All Data'!$A396:$CN968,83,FALSE),"unknown")</f>
        <v>Nassau</v>
      </c>
      <c r="AI395" s="159" t="str">
        <f>IFERROR(VLOOKUP(Table1[[#This Row],[RespondentID]],'All Data'!$A396:$CN968,84,FALSE),"unknown")</f>
        <v>Carle Place, 11514</v>
      </c>
      <c r="AJ395" s="159" t="str">
        <f>IFERROR(VLOOKUP(Table1[[#This Row],[RespondentID]],'All Data'!$A396:$CN968,85,FALSE),"unknown")</f>
        <v>White/Caucasian</v>
      </c>
      <c r="AK395" s="159" t="str">
        <f>IFERROR(VLOOKUP(Table1[[#This Row],[RespondentID]],'All Data'!$A396:$CN968,86,FALSE),"unknown")</f>
        <v>No</v>
      </c>
      <c r="AL395" s="159" t="str">
        <f>IFERROR(VLOOKUP(Table1[[#This Row],[RespondentID]],'All Data'!$A396:$CN968,87,FALSE),"unknown")</f>
        <v xml:space="preserve">English </v>
      </c>
      <c r="AM395" s="159" t="str">
        <f>IFERROR(VLOOKUP(Table1[[#This Row],[RespondentID]],'All Data'!$A396:$CN968,88,FALSE),"unknown")</f>
        <v>$50,000 to $74,999</v>
      </c>
      <c r="AN395" s="159" t="str">
        <f>IFERROR(VLOOKUP(Table1[[#This Row],[RespondentID]],'All Data'!$A396:$CN968,89,FALSE),"unknown")</f>
        <v>Some college</v>
      </c>
      <c r="AO395" s="159" t="str">
        <f>IFERROR(VLOOKUP(Table1[[#This Row],[RespondentID]],'All Data'!$A396:$CN968,90,FALSE),"unknown")</f>
        <v>Retired</v>
      </c>
      <c r="AP395" s="159" t="str">
        <f>IFERROR(VLOOKUP(Table1[[#This Row],[RespondentID]],'All Data'!$A396:$CN968,91,FALSE),"unknown")</f>
        <v>No, but I did in the past</v>
      </c>
      <c r="AQ395" s="159" t="str">
        <f>IFERROR(VLOOKUP(Table1[[#This Row],[RespondentID]],'All Data'!$A396:$CN968,92,FALSE),"unknown")</f>
        <v>No</v>
      </c>
    </row>
    <row r="396" spans="1:43" ht="16" x14ac:dyDescent="0.45">
      <c r="A396" s="6">
        <v>7044849752</v>
      </c>
      <c r="B396" s="6"/>
      <c r="C396" s="6"/>
      <c r="D396" s="6"/>
      <c r="E396" s="6" t="s">
        <v>34</v>
      </c>
      <c r="F396" s="6"/>
      <c r="G396" s="6"/>
      <c r="H396" s="6"/>
      <c r="I396" s="6" t="s">
        <v>38</v>
      </c>
      <c r="J396" s="6"/>
      <c r="K396" s="6" t="s">
        <v>40</v>
      </c>
      <c r="L396" s="9"/>
      <c r="M396" s="9">
        <f t="shared" ref="M396" si="2034">COUNTA(B396:L396)</f>
        <v>3</v>
      </c>
      <c r="N396" s="9">
        <f t="shared" ref="N396" si="2035">3/M396</f>
        <v>1</v>
      </c>
      <c r="O396" s="9"/>
      <c r="P396" s="9">
        <f t="shared" si="1981"/>
        <v>0</v>
      </c>
      <c r="Q396" s="9">
        <f t="shared" si="1982"/>
        <v>0</v>
      </c>
      <c r="R396" s="9">
        <f t="shared" si="1983"/>
        <v>0</v>
      </c>
      <c r="S396" s="9">
        <f t="shared" si="1984"/>
        <v>1</v>
      </c>
      <c r="T396" s="9">
        <f t="shared" si="1985"/>
        <v>0</v>
      </c>
      <c r="U396" s="9">
        <f t="shared" si="1986"/>
        <v>0</v>
      </c>
      <c r="V396" s="34">
        <f t="shared" si="1987"/>
        <v>0</v>
      </c>
      <c r="W396" s="9">
        <f t="shared" si="1988"/>
        <v>1</v>
      </c>
      <c r="X396" s="9">
        <f t="shared" si="1989"/>
        <v>0</v>
      </c>
      <c r="Y396" s="9">
        <f t="shared" si="1990"/>
        <v>1</v>
      </c>
      <c r="Z396" s="9"/>
      <c r="AA396" s="9"/>
      <c r="AB396" s="9">
        <f t="shared" ref="AB396" si="2036">SUM(P396:Z396)</f>
        <v>3</v>
      </c>
      <c r="AC396" s="9">
        <f t="shared" ref="AC396" si="2037">M396</f>
        <v>3</v>
      </c>
      <c r="AD396" s="9" t="str">
        <f t="shared" ref="AD396" si="2038">IF(AB396=AC396,"Correct",IF(AB396=3,"Correct","Wrong"))</f>
        <v>Correct</v>
      </c>
      <c r="AE396" s="9"/>
      <c r="AF396" s="159" t="str">
        <f>IFERROR(VLOOKUP(Table1[[#This Row],[RespondentID]],'All Data'!$A397:$CN969,81,FALSE),"unknown")</f>
        <v>Female</v>
      </c>
      <c r="AG396" s="159">
        <f>IFERROR(VLOOKUP(Table1[[#This Row],[RespondentID]],'All Data'!$A397:$CN969,82,FALSE),"unknown")</f>
        <v>88</v>
      </c>
      <c r="AH396" s="159" t="str">
        <f>IFERROR(VLOOKUP(Table1[[#This Row],[RespondentID]],'All Data'!$A397:$CN969,83,FALSE),"unknown")</f>
        <v>Nassau</v>
      </c>
      <c r="AI396" s="159" t="str">
        <f>IFERROR(VLOOKUP(Table1[[#This Row],[RespondentID]],'All Data'!$A397:$CN969,84,FALSE),"unknown")</f>
        <v>Farmingdale, 11735</v>
      </c>
      <c r="AJ396" s="159" t="str">
        <f>IFERROR(VLOOKUP(Table1[[#This Row],[RespondentID]],'All Data'!$A397:$CN969,85,FALSE),"unknown")</f>
        <v>White/Caucasian</v>
      </c>
      <c r="AK396" s="159">
        <f>IFERROR(VLOOKUP(Table1[[#This Row],[RespondentID]],'All Data'!$A397:$CN969,86,FALSE),"unknown")</f>
        <v>0</v>
      </c>
      <c r="AL396" s="159" t="str">
        <f>IFERROR(VLOOKUP(Table1[[#This Row],[RespondentID]],'All Data'!$A397:$CN969,87,FALSE),"unknown")</f>
        <v xml:space="preserve">English </v>
      </c>
      <c r="AM396" s="159" t="str">
        <f>IFERROR(VLOOKUP(Table1[[#This Row],[RespondentID]],'All Data'!$A397:$CN969,88,FALSE),"unknown")</f>
        <v>$35,000 to $49,999</v>
      </c>
      <c r="AN396" s="159" t="str">
        <f>IFERROR(VLOOKUP(Table1[[#This Row],[RespondentID]],'All Data'!$A397:$CN969,89,FALSE),"unknown")</f>
        <v>Some high school</v>
      </c>
      <c r="AO396" s="159" t="str">
        <f>IFERROR(VLOOKUP(Table1[[#This Row],[RespondentID]],'All Data'!$A397:$CN969,90,FALSE),"unknown")</f>
        <v>Retired</v>
      </c>
      <c r="AP396" s="159" t="str">
        <f>IFERROR(VLOOKUP(Table1[[#This Row],[RespondentID]],'All Data'!$A397:$CN969,91,FALSE),"unknown")</f>
        <v>Yes</v>
      </c>
      <c r="AQ396" s="159" t="str">
        <f>IFERROR(VLOOKUP(Table1[[#This Row],[RespondentID]],'All Data'!$A397:$CN969,92,FALSE),"unknown")</f>
        <v>No</v>
      </c>
    </row>
    <row r="397" spans="1:43" ht="16" x14ac:dyDescent="0.45">
      <c r="A397" s="6">
        <v>7044849483</v>
      </c>
      <c r="B397" s="6"/>
      <c r="C397" s="6"/>
      <c r="D397" s="6" t="s">
        <v>33</v>
      </c>
      <c r="E397" s="6"/>
      <c r="F397" s="6"/>
      <c r="G397" s="6"/>
      <c r="H397" s="6"/>
      <c r="I397" s="6" t="s">
        <v>38</v>
      </c>
      <c r="J397" s="6" t="s">
        <v>39</v>
      </c>
      <c r="K397" s="6"/>
      <c r="L397" s="10"/>
      <c r="M397" s="10">
        <f t="shared" ref="M397" si="2039">COUNTA(B397:L397)</f>
        <v>3</v>
      </c>
      <c r="N397" s="10">
        <f t="shared" ref="N397" si="2040">3/M397</f>
        <v>1</v>
      </c>
      <c r="O397" s="10"/>
      <c r="P397" s="10">
        <f t="shared" si="1981"/>
        <v>0</v>
      </c>
      <c r="Q397" s="10">
        <f t="shared" si="1982"/>
        <v>0</v>
      </c>
      <c r="R397" s="10">
        <f t="shared" si="1983"/>
        <v>1</v>
      </c>
      <c r="S397" s="10">
        <f t="shared" si="1984"/>
        <v>0</v>
      </c>
      <c r="T397" s="10">
        <f t="shared" si="1985"/>
        <v>0</v>
      </c>
      <c r="U397" s="10">
        <f t="shared" si="1986"/>
        <v>0</v>
      </c>
      <c r="V397" s="34">
        <f t="shared" si="1987"/>
        <v>0</v>
      </c>
      <c r="W397" s="10">
        <f t="shared" si="1988"/>
        <v>1</v>
      </c>
      <c r="X397" s="10">
        <f t="shared" si="1989"/>
        <v>1</v>
      </c>
      <c r="Y397" s="10">
        <f t="shared" si="1990"/>
        <v>0</v>
      </c>
      <c r="Z397" s="10"/>
      <c r="AA397" s="10"/>
      <c r="AB397" s="10">
        <f t="shared" ref="AB397" si="2041">SUM(P397:Z397)</f>
        <v>3</v>
      </c>
      <c r="AC397" s="10">
        <f t="shared" ref="AC397" si="2042">M397</f>
        <v>3</v>
      </c>
      <c r="AD397" s="10" t="str">
        <f t="shared" ref="AD397" si="2043">IF(AB397=AC397,"Correct",IF(AB397=3,"Correct","Wrong"))</f>
        <v>Correct</v>
      </c>
      <c r="AE397" s="10"/>
      <c r="AF397" s="159" t="str">
        <f>IFERROR(VLOOKUP(Table1[[#This Row],[RespondentID]],'All Data'!$A398:$CN970,81,FALSE),"unknown")</f>
        <v>Male</v>
      </c>
      <c r="AG397" s="159">
        <f>IFERROR(VLOOKUP(Table1[[#This Row],[RespondentID]],'All Data'!$A398:$CN970,82,FALSE),"unknown")</f>
        <v>70</v>
      </c>
      <c r="AH397" s="159" t="str">
        <f>IFERROR(VLOOKUP(Table1[[#This Row],[RespondentID]],'All Data'!$A398:$CN970,83,FALSE),"unknown")</f>
        <v>Suffolk</v>
      </c>
      <c r="AI397" s="159" t="str">
        <f>IFERROR(VLOOKUP(Table1[[#This Row],[RespondentID]],'All Data'!$A398:$CN970,84,FALSE),"unknown")</f>
        <v>Amity Harbor, 11701</v>
      </c>
      <c r="AJ397" s="159" t="str">
        <f>IFERROR(VLOOKUP(Table1[[#This Row],[RespondentID]],'All Data'!$A398:$CN970,85,FALSE),"unknown")</f>
        <v>Multi-racial</v>
      </c>
      <c r="AK397" s="159" t="str">
        <f>IFERROR(VLOOKUP(Table1[[#This Row],[RespondentID]],'All Data'!$A398:$CN970,86,FALSE),"unknown")</f>
        <v>No</v>
      </c>
      <c r="AL397" s="159" t="str">
        <f>IFERROR(VLOOKUP(Table1[[#This Row],[RespondentID]],'All Data'!$A398:$CN970,87,FALSE),"unknown")</f>
        <v xml:space="preserve">English </v>
      </c>
      <c r="AM397" s="159" t="str">
        <f>IFERROR(VLOOKUP(Table1[[#This Row],[RespondentID]],'All Data'!$A398:$CN970,88,FALSE),"unknown")</f>
        <v>$20,000 to $34,999</v>
      </c>
      <c r="AN397" s="159" t="str">
        <f>IFERROR(VLOOKUP(Table1[[#This Row],[RespondentID]],'All Data'!$A398:$CN970,89,FALSE),"unknown")</f>
        <v>College graduate</v>
      </c>
      <c r="AO397" s="159" t="str">
        <f>IFERROR(VLOOKUP(Table1[[#This Row],[RespondentID]],'All Data'!$A398:$CN970,90,FALSE),"unknown")</f>
        <v>Retired</v>
      </c>
      <c r="AP397" s="159" t="str">
        <f>IFERROR(VLOOKUP(Table1[[#This Row],[RespondentID]],'All Data'!$A398:$CN970,91,FALSE),"unknown")</f>
        <v>Yes</v>
      </c>
      <c r="AQ397" s="159" t="str">
        <f>IFERROR(VLOOKUP(Table1[[#This Row],[RespondentID]],'All Data'!$A398:$CN970,92,FALSE),"unknown")</f>
        <v>Yes</v>
      </c>
    </row>
    <row r="398" spans="1:43" ht="16" x14ac:dyDescent="0.45">
      <c r="A398" s="6">
        <v>7044849217</v>
      </c>
      <c r="B398" s="6"/>
      <c r="C398" s="6"/>
      <c r="D398" s="6"/>
      <c r="E398" s="6" t="s">
        <v>34</v>
      </c>
      <c r="F398" s="6"/>
      <c r="G398" s="6"/>
      <c r="H398" s="6"/>
      <c r="I398" s="6"/>
      <c r="J398" s="6"/>
      <c r="K398" s="6"/>
      <c r="L398" s="9"/>
      <c r="M398" s="9">
        <f t="shared" ref="M398" si="2044">COUNTA(B398:L398)</f>
        <v>1</v>
      </c>
      <c r="N398" s="9">
        <f t="shared" ref="N398" si="2045">3/M398</f>
        <v>3</v>
      </c>
      <c r="O398" s="9"/>
      <c r="P398" s="9">
        <f t="shared" si="1981"/>
        <v>0</v>
      </c>
      <c r="Q398" s="9">
        <f t="shared" si="1982"/>
        <v>0</v>
      </c>
      <c r="R398" s="9">
        <f t="shared" si="1983"/>
        <v>0</v>
      </c>
      <c r="S398" s="9">
        <f t="shared" si="1984"/>
        <v>1</v>
      </c>
      <c r="T398" s="9">
        <f t="shared" si="1985"/>
        <v>0</v>
      </c>
      <c r="U398" s="9">
        <f t="shared" si="1986"/>
        <v>0</v>
      </c>
      <c r="V398" s="34">
        <f t="shared" si="1987"/>
        <v>0</v>
      </c>
      <c r="W398" s="9">
        <f t="shared" si="1988"/>
        <v>0</v>
      </c>
      <c r="X398" s="9">
        <f t="shared" si="1989"/>
        <v>0</v>
      </c>
      <c r="Y398" s="9">
        <f t="shared" si="1990"/>
        <v>0</v>
      </c>
      <c r="Z398" s="9"/>
      <c r="AA398" s="9"/>
      <c r="AB398" s="9">
        <f t="shared" ref="AB398" si="2046">SUM(P398:Z398)</f>
        <v>1</v>
      </c>
      <c r="AC398" s="9">
        <f t="shared" ref="AC398" si="2047">M398</f>
        <v>1</v>
      </c>
      <c r="AD398" s="9" t="str">
        <f t="shared" ref="AD398" si="2048">IF(AB398=AC398,"Correct",IF(AB398=3,"Correct","Wrong"))</f>
        <v>Correct</v>
      </c>
      <c r="AE398" s="9"/>
      <c r="AF398" s="159" t="str">
        <f>IFERROR(VLOOKUP(Table1[[#This Row],[RespondentID]],'All Data'!$A399:$CN971,81,FALSE),"unknown")</f>
        <v>Male</v>
      </c>
      <c r="AG398" s="159">
        <f>IFERROR(VLOOKUP(Table1[[#This Row],[RespondentID]],'All Data'!$A399:$CN971,82,FALSE),"unknown")</f>
        <v>74</v>
      </c>
      <c r="AH398" s="159" t="str">
        <f>IFERROR(VLOOKUP(Table1[[#This Row],[RespondentID]],'All Data'!$A399:$CN971,83,FALSE),"unknown")</f>
        <v>Suffolk</v>
      </c>
      <c r="AI398" s="159" t="str">
        <f>IFERROR(VLOOKUP(Table1[[#This Row],[RespondentID]],'All Data'!$A399:$CN971,84,FALSE),"unknown")</f>
        <v>Copiague, 11726</v>
      </c>
      <c r="AJ398" s="159" t="str">
        <f>IFERROR(VLOOKUP(Table1[[#This Row],[RespondentID]],'All Data'!$A399:$CN971,85,FALSE),"unknown")</f>
        <v>White/Caucasian</v>
      </c>
      <c r="AK398" s="159" t="str">
        <f>IFERROR(VLOOKUP(Table1[[#This Row],[RespondentID]],'All Data'!$A399:$CN971,86,FALSE),"unknown")</f>
        <v>No</v>
      </c>
      <c r="AL398" s="159" t="str">
        <f>IFERROR(VLOOKUP(Table1[[#This Row],[RespondentID]],'All Data'!$A399:$CN971,87,FALSE),"unknown")</f>
        <v xml:space="preserve"> </v>
      </c>
      <c r="AM398" s="159">
        <f>IFERROR(VLOOKUP(Table1[[#This Row],[RespondentID]],'All Data'!$A399:$CN971,88,FALSE),"unknown")</f>
        <v>0</v>
      </c>
      <c r="AN398" s="159" t="str">
        <f>IFERROR(VLOOKUP(Table1[[#This Row],[RespondentID]],'All Data'!$A399:$CN971,89,FALSE),"unknown")</f>
        <v>High school graduate</v>
      </c>
      <c r="AO398" s="159" t="str">
        <f>IFERROR(VLOOKUP(Table1[[#This Row],[RespondentID]],'All Data'!$A399:$CN971,90,FALSE),"unknown")</f>
        <v>Retired</v>
      </c>
      <c r="AP398" s="159" t="str">
        <f>IFERROR(VLOOKUP(Table1[[#This Row],[RespondentID]],'All Data'!$A399:$CN971,91,FALSE),"unknown")</f>
        <v>Yes</v>
      </c>
      <c r="AQ398" s="159">
        <f>IFERROR(VLOOKUP(Table1[[#This Row],[RespondentID]],'All Data'!$A399:$CN971,92,FALSE),"unknown")</f>
        <v>0</v>
      </c>
    </row>
    <row r="399" spans="1:43" ht="16" x14ac:dyDescent="0.45">
      <c r="A399" s="6">
        <v>7044848984</v>
      </c>
      <c r="B399" s="6"/>
      <c r="C399" s="6"/>
      <c r="D399" s="6"/>
      <c r="E399" s="6"/>
      <c r="F399" s="6"/>
      <c r="G399" s="6" t="s">
        <v>36</v>
      </c>
      <c r="H399" s="6"/>
      <c r="I399" s="6"/>
      <c r="J399" s="6"/>
      <c r="K399" s="6"/>
      <c r="L399" s="10"/>
      <c r="M399" s="10">
        <f t="shared" ref="M399" si="2049">COUNTA(B399:L399)</f>
        <v>1</v>
      </c>
      <c r="N399" s="10">
        <f t="shared" ref="N399" si="2050">3/M399</f>
        <v>3</v>
      </c>
      <c r="O399" s="10"/>
      <c r="P399" s="10">
        <f t="shared" si="1981"/>
        <v>0</v>
      </c>
      <c r="Q399" s="10">
        <f t="shared" si="1982"/>
        <v>0</v>
      </c>
      <c r="R399" s="10">
        <f t="shared" si="1983"/>
        <v>0</v>
      </c>
      <c r="S399" s="10">
        <f t="shared" si="1984"/>
        <v>0</v>
      </c>
      <c r="T399" s="10">
        <f t="shared" si="1985"/>
        <v>0</v>
      </c>
      <c r="U399" s="10">
        <f t="shared" si="1986"/>
        <v>1</v>
      </c>
      <c r="V399" s="34">
        <f t="shared" si="1987"/>
        <v>0</v>
      </c>
      <c r="W399" s="10">
        <f t="shared" si="1988"/>
        <v>0</v>
      </c>
      <c r="X399" s="10">
        <f t="shared" si="1989"/>
        <v>0</v>
      </c>
      <c r="Y399" s="10">
        <f t="shared" si="1990"/>
        <v>0</v>
      </c>
      <c r="Z399" s="10"/>
      <c r="AA399" s="10"/>
      <c r="AB399" s="10">
        <f t="shared" ref="AB399" si="2051">SUM(P399:Z399)</f>
        <v>1</v>
      </c>
      <c r="AC399" s="10">
        <f t="shared" ref="AC399" si="2052">M399</f>
        <v>1</v>
      </c>
      <c r="AD399" s="10" t="str">
        <f t="shared" ref="AD399" si="2053">IF(AB399=AC399,"Correct",IF(AB399=3,"Correct","Wrong"))</f>
        <v>Correct</v>
      </c>
      <c r="AE399" s="10"/>
      <c r="AF399" s="159" t="str">
        <f>IFERROR(VLOOKUP(Table1[[#This Row],[RespondentID]],'All Data'!$A400:$CN972,81,FALSE),"unknown")</f>
        <v>Female</v>
      </c>
      <c r="AG399" s="159">
        <f>IFERROR(VLOOKUP(Table1[[#This Row],[RespondentID]],'All Data'!$A400:$CN972,82,FALSE),"unknown")</f>
        <v>70</v>
      </c>
      <c r="AH399" s="159" t="str">
        <f>IFERROR(VLOOKUP(Table1[[#This Row],[RespondentID]],'All Data'!$A400:$CN972,83,FALSE),"unknown")</f>
        <v>Suffolk</v>
      </c>
      <c r="AI399" s="159" t="str">
        <f>IFERROR(VLOOKUP(Table1[[#This Row],[RespondentID]],'All Data'!$A400:$CN972,84,FALSE),"unknown")</f>
        <v>Holtsville, 11742</v>
      </c>
      <c r="AJ399" s="159" t="str">
        <f>IFERROR(VLOOKUP(Table1[[#This Row],[RespondentID]],'All Data'!$A400:$CN972,85,FALSE),"unknown")</f>
        <v>White/Caucasian</v>
      </c>
      <c r="AK399" s="159" t="str">
        <f>IFERROR(VLOOKUP(Table1[[#This Row],[RespondentID]],'All Data'!$A400:$CN972,86,FALSE),"unknown")</f>
        <v>No</v>
      </c>
      <c r="AL399" s="159" t="str">
        <f>IFERROR(VLOOKUP(Table1[[#This Row],[RespondentID]],'All Data'!$A400:$CN972,87,FALSE),"unknown")</f>
        <v xml:space="preserve">English </v>
      </c>
      <c r="AM399" s="159" t="str">
        <f>IFERROR(VLOOKUP(Table1[[#This Row],[RespondentID]],'All Data'!$A400:$CN972,88,FALSE),"unknown")</f>
        <v>$50,000 to $74,999</v>
      </c>
      <c r="AN399" s="159" t="str">
        <f>IFERROR(VLOOKUP(Table1[[#This Row],[RespondentID]],'All Data'!$A400:$CN972,89,FALSE),"unknown")</f>
        <v>College graduate</v>
      </c>
      <c r="AO399" s="159" t="str">
        <f>IFERROR(VLOOKUP(Table1[[#This Row],[RespondentID]],'All Data'!$A400:$CN972,90,FALSE),"unknown")</f>
        <v>Employed for wages</v>
      </c>
      <c r="AP399" s="159" t="str">
        <f>IFERROR(VLOOKUP(Table1[[#This Row],[RespondentID]],'All Data'!$A400:$CN972,91,FALSE),"unknown")</f>
        <v>Yes</v>
      </c>
      <c r="AQ399" s="159" t="str">
        <f>IFERROR(VLOOKUP(Table1[[#This Row],[RespondentID]],'All Data'!$A400:$CN972,92,FALSE),"unknown")</f>
        <v>Yes</v>
      </c>
    </row>
    <row r="400" spans="1:43" ht="16" x14ac:dyDescent="0.45">
      <c r="A400" s="6">
        <v>7044848704</v>
      </c>
      <c r="B400" s="6"/>
      <c r="C400" s="6"/>
      <c r="D400" s="6"/>
      <c r="E400" s="6" t="s">
        <v>34</v>
      </c>
      <c r="F400" s="6" t="s">
        <v>35</v>
      </c>
      <c r="G400" s="6"/>
      <c r="H400" s="6"/>
      <c r="I400" s="6" t="s">
        <v>38</v>
      </c>
      <c r="J400" s="6"/>
      <c r="K400" s="6"/>
      <c r="L400" s="9"/>
      <c r="M400" s="9">
        <f t="shared" ref="M400" si="2054">COUNTA(B400:L400)</f>
        <v>3</v>
      </c>
      <c r="N400" s="9">
        <f t="shared" ref="N400" si="2055">3/M400</f>
        <v>1</v>
      </c>
      <c r="O400" s="9"/>
      <c r="P400" s="9">
        <f t="shared" si="1981"/>
        <v>0</v>
      </c>
      <c r="Q400" s="9">
        <f t="shared" si="1982"/>
        <v>0</v>
      </c>
      <c r="R400" s="9">
        <f t="shared" si="1983"/>
        <v>0</v>
      </c>
      <c r="S400" s="9">
        <f t="shared" si="1984"/>
        <v>1</v>
      </c>
      <c r="T400" s="9">
        <f t="shared" si="1985"/>
        <v>1</v>
      </c>
      <c r="U400" s="9">
        <f t="shared" si="1986"/>
        <v>0</v>
      </c>
      <c r="V400" s="34">
        <f t="shared" si="1987"/>
        <v>0</v>
      </c>
      <c r="W400" s="9">
        <f t="shared" si="1988"/>
        <v>1</v>
      </c>
      <c r="X400" s="9">
        <f t="shared" si="1989"/>
        <v>0</v>
      </c>
      <c r="Y400" s="9">
        <f t="shared" si="1990"/>
        <v>0</v>
      </c>
      <c r="Z400" s="9"/>
      <c r="AA400" s="9"/>
      <c r="AB400" s="9">
        <f t="shared" ref="AB400" si="2056">SUM(P400:Z400)</f>
        <v>3</v>
      </c>
      <c r="AC400" s="9">
        <f t="shared" ref="AC400" si="2057">M400</f>
        <v>3</v>
      </c>
      <c r="AD400" s="9" t="str">
        <f t="shared" ref="AD400" si="2058">IF(AB400=AC400,"Correct",IF(AB400=3,"Correct","Wrong"))</f>
        <v>Correct</v>
      </c>
      <c r="AE400" s="9"/>
      <c r="AF400" s="159" t="str">
        <f>IFERROR(VLOOKUP(Table1[[#This Row],[RespondentID]],'All Data'!$A401:$CN973,81,FALSE),"unknown")</f>
        <v>Female</v>
      </c>
      <c r="AG400" s="159">
        <f>IFERROR(VLOOKUP(Table1[[#This Row],[RespondentID]],'All Data'!$A401:$CN973,82,FALSE),"unknown")</f>
        <v>63</v>
      </c>
      <c r="AH400" s="159" t="str">
        <f>IFERROR(VLOOKUP(Table1[[#This Row],[RespondentID]],'All Data'!$A401:$CN973,83,FALSE),"unknown")</f>
        <v>Suffolk</v>
      </c>
      <c r="AI400" s="159" t="str">
        <f>IFERROR(VLOOKUP(Table1[[#This Row],[RespondentID]],'All Data'!$A401:$CN973,84,FALSE),"unknown")</f>
        <v>Amityville, 11701</v>
      </c>
      <c r="AJ400" s="159" t="str">
        <f>IFERROR(VLOOKUP(Table1[[#This Row],[RespondentID]],'All Data'!$A401:$CN973,85,FALSE),"unknown")</f>
        <v>White/Caucasian</v>
      </c>
      <c r="AK400" s="159" t="str">
        <f>IFERROR(VLOOKUP(Table1[[#This Row],[RespondentID]],'All Data'!$A401:$CN973,86,FALSE),"unknown")</f>
        <v>No</v>
      </c>
      <c r="AL400" s="159" t="str">
        <f>IFERROR(VLOOKUP(Table1[[#This Row],[RespondentID]],'All Data'!$A401:$CN973,87,FALSE),"unknown")</f>
        <v xml:space="preserve">English </v>
      </c>
      <c r="AM400" s="159" t="str">
        <f>IFERROR(VLOOKUP(Table1[[#This Row],[RespondentID]],'All Data'!$A401:$CN973,88,FALSE),"unknown")</f>
        <v>$0-$19,999</v>
      </c>
      <c r="AN400" s="159" t="str">
        <f>IFERROR(VLOOKUP(Table1[[#This Row],[RespondentID]],'All Data'!$A401:$CN973,89,FALSE),"unknown")</f>
        <v>High school graduate</v>
      </c>
      <c r="AO400" s="159">
        <f>IFERROR(VLOOKUP(Table1[[#This Row],[RespondentID]],'All Data'!$A401:$CN973,90,FALSE),"unknown")</f>
        <v>0</v>
      </c>
      <c r="AP400" s="159" t="str">
        <f>IFERROR(VLOOKUP(Table1[[#This Row],[RespondentID]],'All Data'!$A401:$CN973,91,FALSE),"unknown")</f>
        <v>Yes</v>
      </c>
      <c r="AQ400" s="159" t="str">
        <f>IFERROR(VLOOKUP(Table1[[#This Row],[RespondentID]],'All Data'!$A401:$CN973,92,FALSE),"unknown")</f>
        <v>Yes</v>
      </c>
    </row>
    <row r="401" spans="1:43" ht="16" x14ac:dyDescent="0.45">
      <c r="A401" s="6">
        <v>7044848423</v>
      </c>
      <c r="B401" s="6"/>
      <c r="C401" s="6"/>
      <c r="D401" s="6"/>
      <c r="E401" s="6"/>
      <c r="F401" s="6" t="s">
        <v>35</v>
      </c>
      <c r="G401" s="6"/>
      <c r="H401" s="6"/>
      <c r="I401" s="6" t="s">
        <v>38</v>
      </c>
      <c r="J401" s="6" t="s">
        <v>39</v>
      </c>
      <c r="K401" s="6"/>
      <c r="L401" s="10"/>
      <c r="M401" s="10">
        <f t="shared" ref="M401" si="2059">COUNTA(B401:L401)</f>
        <v>3</v>
      </c>
      <c r="N401" s="10">
        <f t="shared" ref="N401" si="2060">3/M401</f>
        <v>1</v>
      </c>
      <c r="O401" s="10"/>
      <c r="P401" s="10">
        <f t="shared" si="1981"/>
        <v>0</v>
      </c>
      <c r="Q401" s="10">
        <f t="shared" si="1982"/>
        <v>0</v>
      </c>
      <c r="R401" s="10">
        <f t="shared" si="1983"/>
        <v>0</v>
      </c>
      <c r="S401" s="10">
        <f t="shared" si="1984"/>
        <v>0</v>
      </c>
      <c r="T401" s="10">
        <f t="shared" si="1985"/>
        <v>1</v>
      </c>
      <c r="U401" s="10">
        <f t="shared" si="1986"/>
        <v>0</v>
      </c>
      <c r="V401" s="34">
        <f t="shared" si="1987"/>
        <v>0</v>
      </c>
      <c r="W401" s="10">
        <f t="shared" si="1988"/>
        <v>1</v>
      </c>
      <c r="X401" s="10">
        <f t="shared" si="1989"/>
        <v>1</v>
      </c>
      <c r="Y401" s="10">
        <f t="shared" si="1990"/>
        <v>0</v>
      </c>
      <c r="Z401" s="10"/>
      <c r="AA401" s="10"/>
      <c r="AB401" s="10">
        <f t="shared" ref="AB401" si="2061">SUM(P401:Z401)</f>
        <v>3</v>
      </c>
      <c r="AC401" s="10">
        <f t="shared" ref="AC401" si="2062">M401</f>
        <v>3</v>
      </c>
      <c r="AD401" s="10" t="str">
        <f t="shared" ref="AD401" si="2063">IF(AB401=AC401,"Correct",IF(AB401=3,"Correct","Wrong"))</f>
        <v>Correct</v>
      </c>
      <c r="AE401" s="10"/>
      <c r="AF401" s="159" t="str">
        <f>IFERROR(VLOOKUP(Table1[[#This Row],[RespondentID]],'All Data'!$A402:$CN974,81,FALSE),"unknown")</f>
        <v>Female</v>
      </c>
      <c r="AG401" s="159">
        <f>IFERROR(VLOOKUP(Table1[[#This Row],[RespondentID]],'All Data'!$A402:$CN974,82,FALSE),"unknown")</f>
        <v>87</v>
      </c>
      <c r="AH401" s="159" t="str">
        <f>IFERROR(VLOOKUP(Table1[[#This Row],[RespondentID]],'All Data'!$A402:$CN974,83,FALSE),"unknown")</f>
        <v>Suffolk</v>
      </c>
      <c r="AI401" s="159" t="str">
        <f>IFERROR(VLOOKUP(Table1[[#This Row],[RespondentID]],'All Data'!$A402:$CN974,84,FALSE),"unknown")</f>
        <v>Copiague, 11726</v>
      </c>
      <c r="AJ401" s="159" t="str">
        <f>IFERROR(VLOOKUP(Table1[[#This Row],[RespondentID]],'All Data'!$A402:$CN974,85,FALSE),"unknown")</f>
        <v>White/Caucasian</v>
      </c>
      <c r="AK401" s="159" t="str">
        <f>IFERROR(VLOOKUP(Table1[[#This Row],[RespondentID]],'All Data'!$A402:$CN974,86,FALSE),"unknown")</f>
        <v>No</v>
      </c>
      <c r="AL401" s="159" t="str">
        <f>IFERROR(VLOOKUP(Table1[[#This Row],[RespondentID]],'All Data'!$A402:$CN974,87,FALSE),"unknown")</f>
        <v xml:space="preserve">English </v>
      </c>
      <c r="AM401" s="159">
        <f>IFERROR(VLOOKUP(Table1[[#This Row],[RespondentID]],'All Data'!$A402:$CN974,88,FALSE),"unknown")</f>
        <v>0</v>
      </c>
      <c r="AN401" s="159" t="str">
        <f>IFERROR(VLOOKUP(Table1[[#This Row],[RespondentID]],'All Data'!$A402:$CN974,89,FALSE),"unknown")</f>
        <v>High school graduate</v>
      </c>
      <c r="AO401" s="159" t="str">
        <f>IFERROR(VLOOKUP(Table1[[#This Row],[RespondentID]],'All Data'!$A402:$CN974,90,FALSE),"unknown")</f>
        <v>Retired</v>
      </c>
      <c r="AP401" s="159" t="str">
        <f>IFERROR(VLOOKUP(Table1[[#This Row],[RespondentID]],'All Data'!$A402:$CN974,91,FALSE),"unknown")</f>
        <v>Yes</v>
      </c>
      <c r="AQ401" s="159" t="str">
        <f>IFERROR(VLOOKUP(Table1[[#This Row],[RespondentID]],'All Data'!$A402:$CN974,92,FALSE),"unknown")</f>
        <v>No</v>
      </c>
    </row>
    <row r="402" spans="1:43" ht="16" x14ac:dyDescent="0.45">
      <c r="A402" s="6">
        <v>7044848152</v>
      </c>
      <c r="B402" s="6"/>
      <c r="C402" s="6"/>
      <c r="D402" s="6"/>
      <c r="E402" s="6"/>
      <c r="F402" s="6"/>
      <c r="G402" s="6"/>
      <c r="H402" s="6"/>
      <c r="I402" s="6"/>
      <c r="J402" s="6" t="s">
        <v>39</v>
      </c>
      <c r="K402" s="6"/>
      <c r="L402" s="9"/>
      <c r="M402" s="9">
        <f t="shared" ref="M402" si="2064">COUNTA(B402:L402)</f>
        <v>1</v>
      </c>
      <c r="N402" s="9">
        <f t="shared" ref="N402" si="2065">3/M402</f>
        <v>3</v>
      </c>
      <c r="O402" s="9"/>
      <c r="P402" s="9">
        <f t="shared" si="1981"/>
        <v>0</v>
      </c>
      <c r="Q402" s="9">
        <f t="shared" si="1982"/>
        <v>0</v>
      </c>
      <c r="R402" s="9">
        <f t="shared" si="1983"/>
        <v>0</v>
      </c>
      <c r="S402" s="9">
        <f t="shared" si="1984"/>
        <v>0</v>
      </c>
      <c r="T402" s="9">
        <f t="shared" si="1985"/>
        <v>0</v>
      </c>
      <c r="U402" s="9">
        <f t="shared" si="1986"/>
        <v>0</v>
      </c>
      <c r="V402" s="34">
        <f t="shared" si="1987"/>
        <v>0</v>
      </c>
      <c r="W402" s="9">
        <f t="shared" si="1988"/>
        <v>0</v>
      </c>
      <c r="X402" s="9">
        <f t="shared" si="1989"/>
        <v>1</v>
      </c>
      <c r="Y402" s="9">
        <f t="shared" si="1990"/>
        <v>0</v>
      </c>
      <c r="Z402" s="9"/>
      <c r="AA402" s="9"/>
      <c r="AB402" s="9">
        <f t="shared" ref="AB402" si="2066">SUM(P402:Z402)</f>
        <v>1</v>
      </c>
      <c r="AC402" s="9">
        <f t="shared" ref="AC402" si="2067">M402</f>
        <v>1</v>
      </c>
      <c r="AD402" s="9" t="str">
        <f t="shared" ref="AD402" si="2068">IF(AB402=AC402,"Correct",IF(AB402=3,"Correct","Wrong"))</f>
        <v>Correct</v>
      </c>
      <c r="AE402" s="9"/>
      <c r="AF402" s="159" t="str">
        <f>IFERROR(VLOOKUP(Table1[[#This Row],[RespondentID]],'All Data'!$A403:$CN975,81,FALSE),"unknown")</f>
        <v>Male</v>
      </c>
      <c r="AG402" s="159">
        <f>IFERROR(VLOOKUP(Table1[[#This Row],[RespondentID]],'All Data'!$A403:$CN975,82,FALSE),"unknown")</f>
        <v>87</v>
      </c>
      <c r="AH402" s="159" t="str">
        <f>IFERROR(VLOOKUP(Table1[[#This Row],[RespondentID]],'All Data'!$A403:$CN975,83,FALSE),"unknown")</f>
        <v>Nassau</v>
      </c>
      <c r="AI402" s="159" t="str">
        <f>IFERROR(VLOOKUP(Table1[[#This Row],[RespondentID]],'All Data'!$A403:$CN975,84,FALSE),"unknown")</f>
        <v>Farmingdale, 11735</v>
      </c>
      <c r="AJ402" s="159" t="str">
        <f>IFERROR(VLOOKUP(Table1[[#This Row],[RespondentID]],'All Data'!$A403:$CN975,85,FALSE),"unknown")</f>
        <v>White/Caucasian</v>
      </c>
      <c r="AK402" s="159" t="str">
        <f>IFERROR(VLOOKUP(Table1[[#This Row],[RespondentID]],'All Data'!$A403:$CN975,86,FALSE),"unknown")</f>
        <v>No</v>
      </c>
      <c r="AL402" s="159" t="str">
        <f>IFERROR(VLOOKUP(Table1[[#This Row],[RespondentID]],'All Data'!$A403:$CN975,87,FALSE),"unknown")</f>
        <v xml:space="preserve">English </v>
      </c>
      <c r="AM402" s="159" t="str">
        <f>IFERROR(VLOOKUP(Table1[[#This Row],[RespondentID]],'All Data'!$A403:$CN975,88,FALSE),"unknown")</f>
        <v>$35,000 to $49,999</v>
      </c>
      <c r="AN402" s="159" t="str">
        <f>IFERROR(VLOOKUP(Table1[[#This Row],[RespondentID]],'All Data'!$A403:$CN975,89,FALSE),"unknown")</f>
        <v>Some college</v>
      </c>
      <c r="AO402" s="159" t="str">
        <f>IFERROR(VLOOKUP(Table1[[#This Row],[RespondentID]],'All Data'!$A403:$CN975,90,FALSE),"unknown")</f>
        <v>Retired</v>
      </c>
      <c r="AP402" s="159" t="str">
        <f>IFERROR(VLOOKUP(Table1[[#This Row],[RespondentID]],'All Data'!$A403:$CN975,91,FALSE),"unknown")</f>
        <v>Yes</v>
      </c>
      <c r="AQ402" s="159" t="str">
        <f>IFERROR(VLOOKUP(Table1[[#This Row],[RespondentID]],'All Data'!$A403:$CN975,92,FALSE),"unknown")</f>
        <v>No</v>
      </c>
    </row>
    <row r="403" spans="1:43" ht="16" x14ac:dyDescent="0.45">
      <c r="A403" s="6">
        <v>7044847900</v>
      </c>
      <c r="B403" s="6"/>
      <c r="C403" s="6"/>
      <c r="D403" s="6"/>
      <c r="E403" s="6"/>
      <c r="F403" s="6"/>
      <c r="G403" s="6"/>
      <c r="H403" s="6"/>
      <c r="I403" s="6"/>
      <c r="J403" s="6"/>
      <c r="K403" s="6"/>
      <c r="L403" s="10"/>
      <c r="M403" s="10">
        <f t="shared" ref="M403" si="2069">COUNTA(B403:L403)</f>
        <v>0</v>
      </c>
      <c r="N403" s="10" t="e">
        <f t="shared" ref="N403" si="2070">3/M403</f>
        <v>#DIV/0!</v>
      </c>
      <c r="O403" s="10"/>
      <c r="P403" s="10">
        <f t="shared" si="1981"/>
        <v>0</v>
      </c>
      <c r="Q403" s="10">
        <f t="shared" si="1982"/>
        <v>0</v>
      </c>
      <c r="R403" s="10">
        <f t="shared" si="1983"/>
        <v>0</v>
      </c>
      <c r="S403" s="10">
        <f t="shared" si="1984"/>
        <v>0</v>
      </c>
      <c r="T403" s="10">
        <f t="shared" si="1985"/>
        <v>0</v>
      </c>
      <c r="U403" s="10">
        <f t="shared" si="1986"/>
        <v>0</v>
      </c>
      <c r="V403" s="34">
        <f t="shared" si="1987"/>
        <v>0</v>
      </c>
      <c r="W403" s="10">
        <f t="shared" si="1988"/>
        <v>0</v>
      </c>
      <c r="X403" s="10">
        <f t="shared" si="1989"/>
        <v>0</v>
      </c>
      <c r="Y403" s="10">
        <f t="shared" si="1990"/>
        <v>0</v>
      </c>
      <c r="Z403" s="10"/>
      <c r="AA403" s="10"/>
      <c r="AB403" s="10">
        <f t="shared" ref="AB403" si="2071">SUM(P403:Z403)</f>
        <v>0</v>
      </c>
      <c r="AC403" s="10">
        <f t="shared" ref="AC403" si="2072">M403</f>
        <v>0</v>
      </c>
      <c r="AD403" s="10" t="str">
        <f t="shared" ref="AD403" si="2073">IF(AB403=AC403,"Correct",IF(AB403=3,"Correct","Wrong"))</f>
        <v>Correct</v>
      </c>
      <c r="AE403" s="10"/>
      <c r="AF403" s="159" t="str">
        <f>IFERROR(VLOOKUP(Table1[[#This Row],[RespondentID]],'All Data'!$A404:$CN976,81,FALSE),"unknown")</f>
        <v>Male</v>
      </c>
      <c r="AG403" s="159">
        <f>IFERROR(VLOOKUP(Table1[[#This Row],[RespondentID]],'All Data'!$A404:$CN976,82,FALSE),"unknown")</f>
        <v>84</v>
      </c>
      <c r="AH403" s="159" t="str">
        <f>IFERROR(VLOOKUP(Table1[[#This Row],[RespondentID]],'All Data'!$A404:$CN976,83,FALSE),"unknown")</f>
        <v>Suffolk</v>
      </c>
      <c r="AI403" s="159" t="str">
        <f>IFERROR(VLOOKUP(Table1[[#This Row],[RespondentID]],'All Data'!$A404:$CN976,84,FALSE),"unknown")</f>
        <v>Amityville, 11701</v>
      </c>
      <c r="AJ403" s="159" t="str">
        <f>IFERROR(VLOOKUP(Table1[[#This Row],[RespondentID]],'All Data'!$A404:$CN976,85,FALSE),"unknown")</f>
        <v>White/Caucasian</v>
      </c>
      <c r="AK403" s="159">
        <f>IFERROR(VLOOKUP(Table1[[#This Row],[RespondentID]],'All Data'!$A404:$CN976,86,FALSE),"unknown")</f>
        <v>0</v>
      </c>
      <c r="AL403" s="159" t="str">
        <f>IFERROR(VLOOKUP(Table1[[#This Row],[RespondentID]],'All Data'!$A404:$CN976,87,FALSE),"unknown")</f>
        <v xml:space="preserve">English </v>
      </c>
      <c r="AM403" s="159" t="str">
        <f>IFERROR(VLOOKUP(Table1[[#This Row],[RespondentID]],'All Data'!$A404:$CN976,88,FALSE),"unknown")</f>
        <v>$75,000 to $125,000</v>
      </c>
      <c r="AN403" s="159" t="str">
        <f>IFERROR(VLOOKUP(Table1[[#This Row],[RespondentID]],'All Data'!$A404:$CN976,89,FALSE),"unknown")</f>
        <v>High school graduate</v>
      </c>
      <c r="AO403" s="159" t="str">
        <f>IFERROR(VLOOKUP(Table1[[#This Row],[RespondentID]],'All Data'!$A404:$CN976,90,FALSE),"unknown")</f>
        <v>Retired</v>
      </c>
      <c r="AP403" s="159" t="str">
        <f>IFERROR(VLOOKUP(Table1[[#This Row],[RespondentID]],'All Data'!$A404:$CN976,91,FALSE),"unknown")</f>
        <v>Yes</v>
      </c>
      <c r="AQ403" s="159" t="str">
        <f>IFERROR(VLOOKUP(Table1[[#This Row],[RespondentID]],'All Data'!$A404:$CN976,92,FALSE),"unknown")</f>
        <v>Yes</v>
      </c>
    </row>
    <row r="404" spans="1:43" ht="16" x14ac:dyDescent="0.45">
      <c r="A404" s="6">
        <v>7044847621</v>
      </c>
      <c r="B404" s="6"/>
      <c r="C404" s="6"/>
      <c r="D404" s="6"/>
      <c r="E404" s="6"/>
      <c r="F404" s="6"/>
      <c r="G404" s="6" t="s">
        <v>36</v>
      </c>
      <c r="H404" s="6"/>
      <c r="I404" s="6"/>
      <c r="J404" s="6"/>
      <c r="K404" s="6"/>
      <c r="L404" s="9"/>
      <c r="M404" s="9">
        <f t="shared" ref="M404" si="2074">COUNTA(B404:L404)</f>
        <v>1</v>
      </c>
      <c r="N404" s="9">
        <f t="shared" ref="N404" si="2075">3/M404</f>
        <v>3</v>
      </c>
      <c r="O404" s="9"/>
      <c r="P404" s="9">
        <f t="shared" si="1981"/>
        <v>0</v>
      </c>
      <c r="Q404" s="9">
        <f t="shared" si="1982"/>
        <v>0</v>
      </c>
      <c r="R404" s="9">
        <f t="shared" si="1983"/>
        <v>0</v>
      </c>
      <c r="S404" s="9">
        <f t="shared" si="1984"/>
        <v>0</v>
      </c>
      <c r="T404" s="9">
        <f t="shared" si="1985"/>
        <v>0</v>
      </c>
      <c r="U404" s="9">
        <f t="shared" si="1986"/>
        <v>1</v>
      </c>
      <c r="V404" s="34">
        <f t="shared" si="1987"/>
        <v>0</v>
      </c>
      <c r="W404" s="9">
        <f t="shared" si="1988"/>
        <v>0</v>
      </c>
      <c r="X404" s="9">
        <f t="shared" si="1989"/>
        <v>0</v>
      </c>
      <c r="Y404" s="9">
        <f t="shared" si="1990"/>
        <v>0</v>
      </c>
      <c r="Z404" s="9"/>
      <c r="AA404" s="9"/>
      <c r="AB404" s="9">
        <f t="shared" ref="AB404" si="2076">SUM(P404:Z404)</f>
        <v>1</v>
      </c>
      <c r="AC404" s="9">
        <f t="shared" ref="AC404" si="2077">M404</f>
        <v>1</v>
      </c>
      <c r="AD404" s="9" t="str">
        <f t="shared" ref="AD404" si="2078">IF(AB404=AC404,"Correct",IF(AB404=3,"Correct","Wrong"))</f>
        <v>Correct</v>
      </c>
      <c r="AE404" s="9"/>
      <c r="AF404" s="159" t="str">
        <f>IFERROR(VLOOKUP(Table1[[#This Row],[RespondentID]],'All Data'!$A405:$CN977,81,FALSE),"unknown")</f>
        <v>Male</v>
      </c>
      <c r="AG404" s="159">
        <f>IFERROR(VLOOKUP(Table1[[#This Row],[RespondentID]],'All Data'!$A405:$CN977,82,FALSE),"unknown")</f>
        <v>83</v>
      </c>
      <c r="AH404" s="159" t="str">
        <f>IFERROR(VLOOKUP(Table1[[#This Row],[RespondentID]],'All Data'!$A405:$CN977,83,FALSE),"unknown")</f>
        <v>Suffolk</v>
      </c>
      <c r="AI404" s="159" t="str">
        <f>IFERROR(VLOOKUP(Table1[[#This Row],[RespondentID]],'All Data'!$A405:$CN977,84,FALSE),"unknown")</f>
        <v>Amityville, 11701</v>
      </c>
      <c r="AJ404" s="159" t="str">
        <f>IFERROR(VLOOKUP(Table1[[#This Row],[RespondentID]],'All Data'!$A405:$CN977,85,FALSE),"unknown")</f>
        <v>White/Caucasian</v>
      </c>
      <c r="AK404" s="159" t="str">
        <f>IFERROR(VLOOKUP(Table1[[#This Row],[RespondentID]],'All Data'!$A405:$CN977,86,FALSE),"unknown")</f>
        <v>No</v>
      </c>
      <c r="AL404" s="159" t="str">
        <f>IFERROR(VLOOKUP(Table1[[#This Row],[RespondentID]],'All Data'!$A405:$CN977,87,FALSE),"unknown")</f>
        <v xml:space="preserve">English </v>
      </c>
      <c r="AM404" s="159" t="str">
        <f>IFERROR(VLOOKUP(Table1[[#This Row],[RespondentID]],'All Data'!$A405:$CN977,88,FALSE),"unknown")</f>
        <v>$50,000 to $74,999</v>
      </c>
      <c r="AN404" s="159" t="str">
        <f>IFERROR(VLOOKUP(Table1[[#This Row],[RespondentID]],'All Data'!$A405:$CN977,89,FALSE),"unknown")</f>
        <v>Some college</v>
      </c>
      <c r="AO404" s="159" t="str">
        <f>IFERROR(VLOOKUP(Table1[[#This Row],[RespondentID]],'All Data'!$A405:$CN977,90,FALSE),"unknown")</f>
        <v>Retired</v>
      </c>
      <c r="AP404" s="159" t="str">
        <f>IFERROR(VLOOKUP(Table1[[#This Row],[RespondentID]],'All Data'!$A405:$CN977,91,FALSE),"unknown")</f>
        <v>Yes</v>
      </c>
      <c r="AQ404" s="159" t="str">
        <f>IFERROR(VLOOKUP(Table1[[#This Row],[RespondentID]],'All Data'!$A405:$CN977,92,FALSE),"unknown")</f>
        <v>No</v>
      </c>
    </row>
    <row r="405" spans="1:43" ht="16" x14ac:dyDescent="0.45">
      <c r="A405" s="6">
        <v>7044847281</v>
      </c>
      <c r="B405" s="6" t="s">
        <v>31</v>
      </c>
      <c r="C405" s="6"/>
      <c r="D405" s="6"/>
      <c r="E405" s="6"/>
      <c r="F405" s="6"/>
      <c r="G405" s="6"/>
      <c r="H405" s="6"/>
      <c r="I405" s="6"/>
      <c r="J405" s="6"/>
      <c r="K405" s="6"/>
      <c r="L405" s="10"/>
      <c r="M405" s="10">
        <f t="shared" ref="M405" si="2079">COUNTA(B405:L405)</f>
        <v>1</v>
      </c>
      <c r="N405" s="10">
        <f t="shared" ref="N405" si="2080">3/M405</f>
        <v>3</v>
      </c>
      <c r="O405" s="10"/>
      <c r="P405" s="10">
        <f t="shared" si="1981"/>
        <v>1</v>
      </c>
      <c r="Q405" s="10">
        <f t="shared" si="1982"/>
        <v>0</v>
      </c>
      <c r="R405" s="10">
        <f t="shared" si="1983"/>
        <v>0</v>
      </c>
      <c r="S405" s="10">
        <f t="shared" si="1984"/>
        <v>0</v>
      </c>
      <c r="T405" s="10">
        <f t="shared" si="1985"/>
        <v>0</v>
      </c>
      <c r="U405" s="10">
        <f t="shared" si="1986"/>
        <v>0</v>
      </c>
      <c r="V405" s="34">
        <f t="shared" si="1987"/>
        <v>0</v>
      </c>
      <c r="W405" s="10">
        <f t="shared" si="1988"/>
        <v>0</v>
      </c>
      <c r="X405" s="10">
        <f t="shared" si="1989"/>
        <v>0</v>
      </c>
      <c r="Y405" s="10">
        <f t="shared" si="1990"/>
        <v>0</v>
      </c>
      <c r="Z405" s="10"/>
      <c r="AA405" s="10"/>
      <c r="AB405" s="10">
        <f t="shared" ref="AB405" si="2081">SUM(P405:Z405)</f>
        <v>1</v>
      </c>
      <c r="AC405" s="10">
        <f t="shared" ref="AC405" si="2082">M405</f>
        <v>1</v>
      </c>
      <c r="AD405" s="10" t="str">
        <f t="shared" ref="AD405" si="2083">IF(AB405=AC405,"Correct",IF(AB405=3,"Correct","Wrong"))</f>
        <v>Correct</v>
      </c>
      <c r="AE405" s="10"/>
      <c r="AF405" s="159" t="str">
        <f>IFERROR(VLOOKUP(Table1[[#This Row],[RespondentID]],'All Data'!$A406:$CN978,81,FALSE),"unknown")</f>
        <v>Female</v>
      </c>
      <c r="AG405" s="159">
        <f>IFERROR(VLOOKUP(Table1[[#This Row],[RespondentID]],'All Data'!$A406:$CN978,82,FALSE),"unknown")</f>
        <v>68</v>
      </c>
      <c r="AH405" s="159" t="str">
        <f>IFERROR(VLOOKUP(Table1[[#This Row],[RespondentID]],'All Data'!$A406:$CN978,83,FALSE),"unknown")</f>
        <v>Suffolk</v>
      </c>
      <c r="AI405" s="159" t="str">
        <f>IFERROR(VLOOKUP(Table1[[#This Row],[RespondentID]],'All Data'!$A406:$CN978,84,FALSE),"unknown")</f>
        <v>Lindenhurst, 11757</v>
      </c>
      <c r="AJ405" s="159" t="str">
        <f>IFERROR(VLOOKUP(Table1[[#This Row],[RespondentID]],'All Data'!$A406:$CN978,85,FALSE),"unknown")</f>
        <v>White/Caucasian</v>
      </c>
      <c r="AK405" s="159" t="str">
        <f>IFERROR(VLOOKUP(Table1[[#This Row],[RespondentID]],'All Data'!$A406:$CN978,86,FALSE),"unknown")</f>
        <v>Yes</v>
      </c>
      <c r="AL405" s="159" t="str">
        <f>IFERROR(VLOOKUP(Table1[[#This Row],[RespondentID]],'All Data'!$A406:$CN978,87,FALSE),"unknown")</f>
        <v xml:space="preserve">English </v>
      </c>
      <c r="AM405" s="159" t="str">
        <f>IFERROR(VLOOKUP(Table1[[#This Row],[RespondentID]],'All Data'!$A406:$CN978,88,FALSE),"unknown")</f>
        <v>$50,000 to $74,999</v>
      </c>
      <c r="AN405" s="159" t="str">
        <f>IFERROR(VLOOKUP(Table1[[#This Row],[RespondentID]],'All Data'!$A406:$CN978,89,FALSE),"unknown")</f>
        <v>College graduate</v>
      </c>
      <c r="AO405" s="159" t="str">
        <f>IFERROR(VLOOKUP(Table1[[#This Row],[RespondentID]],'All Data'!$A406:$CN978,90,FALSE),"unknown")</f>
        <v>Employed for wages</v>
      </c>
      <c r="AP405" s="159" t="str">
        <f>IFERROR(VLOOKUP(Table1[[#This Row],[RespondentID]],'All Data'!$A406:$CN978,91,FALSE),"unknown")</f>
        <v>Yes</v>
      </c>
      <c r="AQ405" s="159" t="str">
        <f>IFERROR(VLOOKUP(Table1[[#This Row],[RespondentID]],'All Data'!$A406:$CN978,92,FALSE),"unknown")</f>
        <v>No</v>
      </c>
    </row>
    <row r="406" spans="1:43" ht="16" x14ac:dyDescent="0.45">
      <c r="A406" s="6">
        <v>7044846920</v>
      </c>
      <c r="B406" s="6"/>
      <c r="C406" s="6"/>
      <c r="D406" s="6"/>
      <c r="E406" s="6"/>
      <c r="F406" s="6"/>
      <c r="G406" s="6" t="s">
        <v>36</v>
      </c>
      <c r="H406" s="6"/>
      <c r="I406" s="6"/>
      <c r="J406" s="6"/>
      <c r="K406" s="6"/>
      <c r="L406" s="9"/>
      <c r="M406" s="9">
        <f t="shared" ref="M406" si="2084">COUNTA(B406:L406)</f>
        <v>1</v>
      </c>
      <c r="N406" s="9">
        <f t="shared" ref="N406" si="2085">3/M406</f>
        <v>3</v>
      </c>
      <c r="O406" s="9"/>
      <c r="P406" s="9">
        <f t="shared" si="1981"/>
        <v>0</v>
      </c>
      <c r="Q406" s="9">
        <f t="shared" si="1982"/>
        <v>0</v>
      </c>
      <c r="R406" s="9">
        <f t="shared" si="1983"/>
        <v>0</v>
      </c>
      <c r="S406" s="9">
        <f t="shared" si="1984"/>
        <v>0</v>
      </c>
      <c r="T406" s="9">
        <f t="shared" si="1985"/>
        <v>0</v>
      </c>
      <c r="U406" s="9">
        <f t="shared" si="1986"/>
        <v>1</v>
      </c>
      <c r="V406" s="34">
        <f t="shared" si="1987"/>
        <v>0</v>
      </c>
      <c r="W406" s="9">
        <f t="shared" si="1988"/>
        <v>0</v>
      </c>
      <c r="X406" s="9">
        <f t="shared" si="1989"/>
        <v>0</v>
      </c>
      <c r="Y406" s="9">
        <f t="shared" si="1990"/>
        <v>0</v>
      </c>
      <c r="Z406" s="9"/>
      <c r="AA406" s="9"/>
      <c r="AB406" s="9">
        <f t="shared" ref="AB406" si="2086">SUM(P406:Z406)</f>
        <v>1</v>
      </c>
      <c r="AC406" s="9">
        <f t="shared" ref="AC406" si="2087">M406</f>
        <v>1</v>
      </c>
      <c r="AD406" s="9" t="str">
        <f t="shared" ref="AD406" si="2088">IF(AB406=AC406,"Correct",IF(AB406=3,"Correct","Wrong"))</f>
        <v>Correct</v>
      </c>
      <c r="AE406" s="9"/>
      <c r="AF406" s="159" t="str">
        <f>IFERROR(VLOOKUP(Table1[[#This Row],[RespondentID]],'All Data'!$A407:$CN979,81,FALSE),"unknown")</f>
        <v>Male</v>
      </c>
      <c r="AG406" s="159">
        <f>IFERROR(VLOOKUP(Table1[[#This Row],[RespondentID]],'All Data'!$A407:$CN979,82,FALSE),"unknown")</f>
        <v>57</v>
      </c>
      <c r="AH406" s="159" t="str">
        <f>IFERROR(VLOOKUP(Table1[[#This Row],[RespondentID]],'All Data'!$A407:$CN979,83,FALSE),"unknown")</f>
        <v>Nassau</v>
      </c>
      <c r="AI406" s="159" t="str">
        <f>IFERROR(VLOOKUP(Table1[[#This Row],[RespondentID]],'All Data'!$A407:$CN979,84,FALSE),"unknown")</f>
        <v>East Williston, 11596</v>
      </c>
      <c r="AJ406" s="159" t="str">
        <f>IFERROR(VLOOKUP(Table1[[#This Row],[RespondentID]],'All Data'!$A407:$CN979,85,FALSE),"unknown")</f>
        <v>White/Caucasian</v>
      </c>
      <c r="AK406" s="159" t="str">
        <f>IFERROR(VLOOKUP(Table1[[#This Row],[RespondentID]],'All Data'!$A407:$CN979,86,FALSE),"unknown")</f>
        <v>No</v>
      </c>
      <c r="AL406" s="159" t="str">
        <f>IFERROR(VLOOKUP(Table1[[#This Row],[RespondentID]],'All Data'!$A407:$CN979,87,FALSE),"unknown")</f>
        <v xml:space="preserve">English </v>
      </c>
      <c r="AM406" s="159" t="str">
        <f>IFERROR(VLOOKUP(Table1[[#This Row],[RespondentID]],'All Data'!$A407:$CN979,88,FALSE),"unknown")</f>
        <v>$75,000 to $125,000</v>
      </c>
      <c r="AN406" s="159" t="str">
        <f>IFERROR(VLOOKUP(Table1[[#This Row],[RespondentID]],'All Data'!$A407:$CN979,89,FALSE),"unknown")</f>
        <v>College graduate</v>
      </c>
      <c r="AO406" s="159" t="str">
        <f>IFERROR(VLOOKUP(Table1[[#This Row],[RespondentID]],'All Data'!$A407:$CN979,90,FALSE),"unknown")</f>
        <v>Employed for wages</v>
      </c>
      <c r="AP406" s="159" t="str">
        <f>IFERROR(VLOOKUP(Table1[[#This Row],[RespondentID]],'All Data'!$A407:$CN979,91,FALSE),"unknown")</f>
        <v>Yes</v>
      </c>
      <c r="AQ406" s="159" t="str">
        <f>IFERROR(VLOOKUP(Table1[[#This Row],[RespondentID]],'All Data'!$A407:$CN979,92,FALSE),"unknown")</f>
        <v>Yes</v>
      </c>
    </row>
    <row r="407" spans="1:43" ht="16" x14ac:dyDescent="0.45">
      <c r="A407" s="6">
        <v>7044846598</v>
      </c>
      <c r="B407" s="6"/>
      <c r="C407" s="6"/>
      <c r="D407" s="6"/>
      <c r="E407" s="6"/>
      <c r="F407" s="6"/>
      <c r="G407" s="6"/>
      <c r="H407" s="6"/>
      <c r="I407" s="6"/>
      <c r="J407" s="6"/>
      <c r="K407" s="6"/>
      <c r="L407" s="10"/>
      <c r="M407" s="10">
        <f t="shared" ref="M407" si="2089">COUNTA(B407:L407)</f>
        <v>0</v>
      </c>
      <c r="N407" s="10" t="e">
        <f t="shared" ref="N407" si="2090">3/M407</f>
        <v>#DIV/0!</v>
      </c>
      <c r="O407" s="10"/>
      <c r="P407" s="10">
        <f t="shared" si="1981"/>
        <v>0</v>
      </c>
      <c r="Q407" s="10">
        <f t="shared" si="1982"/>
        <v>0</v>
      </c>
      <c r="R407" s="10">
        <f t="shared" si="1983"/>
        <v>0</v>
      </c>
      <c r="S407" s="10">
        <f t="shared" si="1984"/>
        <v>0</v>
      </c>
      <c r="T407" s="10">
        <f t="shared" si="1985"/>
        <v>0</v>
      </c>
      <c r="U407" s="10">
        <f t="shared" si="1986"/>
        <v>0</v>
      </c>
      <c r="V407" s="34">
        <f t="shared" si="1987"/>
        <v>0</v>
      </c>
      <c r="W407" s="10">
        <f t="shared" si="1988"/>
        <v>0</v>
      </c>
      <c r="X407" s="10">
        <f t="shared" si="1989"/>
        <v>0</v>
      </c>
      <c r="Y407" s="10">
        <f t="shared" si="1990"/>
        <v>0</v>
      </c>
      <c r="Z407" s="10"/>
      <c r="AA407" s="10"/>
      <c r="AB407" s="10">
        <f t="shared" ref="AB407" si="2091">SUM(P407:Z407)</f>
        <v>0</v>
      </c>
      <c r="AC407" s="10">
        <f t="shared" ref="AC407" si="2092">M407</f>
        <v>0</v>
      </c>
      <c r="AD407" s="10" t="str">
        <f t="shared" ref="AD407" si="2093">IF(AB407=AC407,"Correct",IF(AB407=3,"Correct","Wrong"))</f>
        <v>Correct</v>
      </c>
      <c r="AE407" s="10"/>
      <c r="AF407" s="159" t="str">
        <f>IFERROR(VLOOKUP(Table1[[#This Row],[RespondentID]],'All Data'!$A408:$CN980,81,FALSE),"unknown")</f>
        <v>Female</v>
      </c>
      <c r="AG407" s="159">
        <f>IFERROR(VLOOKUP(Table1[[#This Row],[RespondentID]],'All Data'!$A408:$CN980,82,FALSE),"unknown")</f>
        <v>39</v>
      </c>
      <c r="AH407" s="159" t="str">
        <f>IFERROR(VLOOKUP(Table1[[#This Row],[RespondentID]],'All Data'!$A408:$CN980,83,FALSE),"unknown")</f>
        <v>Nassau</v>
      </c>
      <c r="AI407" s="159" t="str">
        <f>IFERROR(VLOOKUP(Table1[[#This Row],[RespondentID]],'All Data'!$A408:$CN980,84,FALSE),"unknown")</f>
        <v>New Hyde Park, 11040</v>
      </c>
      <c r="AJ407" s="159" t="str">
        <f>IFERROR(VLOOKUP(Table1[[#This Row],[RespondentID]],'All Data'!$A408:$CN980,85,FALSE),"unknown")</f>
        <v>Asian/Pacific Islander</v>
      </c>
      <c r="AK407" s="159">
        <f>IFERROR(VLOOKUP(Table1[[#This Row],[RespondentID]],'All Data'!$A408:$CN980,86,FALSE),"unknown")</f>
        <v>0</v>
      </c>
      <c r="AL407" s="159" t="str">
        <f>IFERROR(VLOOKUP(Table1[[#This Row],[RespondentID]],'All Data'!$A408:$CN980,87,FALSE),"unknown")</f>
        <v xml:space="preserve">English </v>
      </c>
      <c r="AM407" s="159" t="str">
        <f>IFERROR(VLOOKUP(Table1[[#This Row],[RespondentID]],'All Data'!$A408:$CN980,88,FALSE),"unknown")</f>
        <v>$50,000 to $74,999</v>
      </c>
      <c r="AN407" s="159" t="str">
        <f>IFERROR(VLOOKUP(Table1[[#This Row],[RespondentID]],'All Data'!$A408:$CN980,89,FALSE),"unknown")</f>
        <v>Graduate school</v>
      </c>
      <c r="AO407" s="159" t="str">
        <f>IFERROR(VLOOKUP(Table1[[#This Row],[RespondentID]],'All Data'!$A408:$CN980,90,FALSE),"unknown")</f>
        <v>Employed for wages</v>
      </c>
      <c r="AP407" s="159" t="str">
        <f>IFERROR(VLOOKUP(Table1[[#This Row],[RespondentID]],'All Data'!$A408:$CN980,91,FALSE),"unknown")</f>
        <v>Yes</v>
      </c>
      <c r="AQ407" s="159" t="str">
        <f>IFERROR(VLOOKUP(Table1[[#This Row],[RespondentID]],'All Data'!$A408:$CN980,92,FALSE),"unknown")</f>
        <v>Yes</v>
      </c>
    </row>
    <row r="408" spans="1:43" ht="16" x14ac:dyDescent="0.45">
      <c r="A408" s="6">
        <v>7044846374</v>
      </c>
      <c r="B408" s="6"/>
      <c r="C408" s="6"/>
      <c r="D408" s="6" t="s">
        <v>33</v>
      </c>
      <c r="E408" s="6" t="s">
        <v>34</v>
      </c>
      <c r="F408" s="6"/>
      <c r="G408" s="6"/>
      <c r="H408" s="6" t="s">
        <v>37</v>
      </c>
      <c r="I408" s="6"/>
      <c r="J408" s="6"/>
      <c r="K408" s="6"/>
      <c r="L408" s="9"/>
      <c r="M408" s="9">
        <f t="shared" ref="M408" si="2094">COUNTA(B408:L408)</f>
        <v>3</v>
      </c>
      <c r="N408" s="9">
        <f t="shared" ref="N408" si="2095">3/M408</f>
        <v>1</v>
      </c>
      <c r="O408" s="9"/>
      <c r="P408" s="9">
        <f t="shared" si="1981"/>
        <v>0</v>
      </c>
      <c r="Q408" s="9">
        <f t="shared" si="1982"/>
        <v>0</v>
      </c>
      <c r="R408" s="9">
        <f t="shared" si="1983"/>
        <v>1</v>
      </c>
      <c r="S408" s="9">
        <f t="shared" si="1984"/>
        <v>1</v>
      </c>
      <c r="T408" s="9">
        <f t="shared" si="1985"/>
        <v>0</v>
      </c>
      <c r="U408" s="9">
        <f t="shared" si="1986"/>
        <v>0</v>
      </c>
      <c r="V408" s="34">
        <f t="shared" si="1987"/>
        <v>1</v>
      </c>
      <c r="W408" s="9">
        <f t="shared" si="1988"/>
        <v>0</v>
      </c>
      <c r="X408" s="9">
        <f t="shared" si="1989"/>
        <v>0</v>
      </c>
      <c r="Y408" s="9">
        <f t="shared" si="1990"/>
        <v>0</v>
      </c>
      <c r="Z408" s="9"/>
      <c r="AA408" s="9"/>
      <c r="AB408" s="9">
        <f t="shared" ref="AB408" si="2096">SUM(P408:Z408)</f>
        <v>3</v>
      </c>
      <c r="AC408" s="9">
        <f t="shared" ref="AC408" si="2097">M408</f>
        <v>3</v>
      </c>
      <c r="AD408" s="9" t="str">
        <f t="shared" ref="AD408" si="2098">IF(AB408=AC408,"Correct",IF(AB408=3,"Correct","Wrong"))</f>
        <v>Correct</v>
      </c>
      <c r="AE408" s="9"/>
      <c r="AF408" s="159" t="str">
        <f>IFERROR(VLOOKUP(Table1[[#This Row],[RespondentID]],'All Data'!$A409:$CN981,81,FALSE),"unknown")</f>
        <v>Female</v>
      </c>
      <c r="AG408" s="159">
        <f>IFERROR(VLOOKUP(Table1[[#This Row],[RespondentID]],'All Data'!$A409:$CN981,82,FALSE),"unknown")</f>
        <v>29</v>
      </c>
      <c r="AH408" s="159" t="str">
        <f>IFERROR(VLOOKUP(Table1[[#This Row],[RespondentID]],'All Data'!$A409:$CN981,83,FALSE),"unknown")</f>
        <v>Nassau</v>
      </c>
      <c r="AI408" s="159" t="str">
        <f>IFERROR(VLOOKUP(Table1[[#This Row],[RespondentID]],'All Data'!$A409:$CN981,84,FALSE),"unknown")</f>
        <v>Albertson, 11507</v>
      </c>
      <c r="AJ408" s="159" t="str">
        <f>IFERROR(VLOOKUP(Table1[[#This Row],[RespondentID]],'All Data'!$A409:$CN981,85,FALSE),"unknown")</f>
        <v>Asian/Pacific Islander</v>
      </c>
      <c r="AK408" s="159" t="str">
        <f>IFERROR(VLOOKUP(Table1[[#This Row],[RespondentID]],'All Data'!$A409:$CN981,86,FALSE),"unknown")</f>
        <v>No</v>
      </c>
      <c r="AL408" s="159" t="str">
        <f>IFERROR(VLOOKUP(Table1[[#This Row],[RespondentID]],'All Data'!$A409:$CN981,87,FALSE),"unknown")</f>
        <v xml:space="preserve"> Hindi </v>
      </c>
      <c r="AM408" s="159" t="str">
        <f>IFERROR(VLOOKUP(Table1[[#This Row],[RespondentID]],'All Data'!$A409:$CN981,88,FALSE),"unknown")</f>
        <v>$20,000 to $34,999</v>
      </c>
      <c r="AN408" s="159" t="str">
        <f>IFERROR(VLOOKUP(Table1[[#This Row],[RespondentID]],'All Data'!$A409:$CN981,89,FALSE),"unknown")</f>
        <v>College graduate</v>
      </c>
      <c r="AO408" s="159" t="str">
        <f>IFERROR(VLOOKUP(Table1[[#This Row],[RespondentID]],'All Data'!$A409:$CN981,90,FALSE),"unknown")</f>
        <v>Employed for wages</v>
      </c>
      <c r="AP408" s="159" t="str">
        <f>IFERROR(VLOOKUP(Table1[[#This Row],[RespondentID]],'All Data'!$A409:$CN981,91,FALSE),"unknown")</f>
        <v>No, but I did in the past</v>
      </c>
      <c r="AQ408" s="159" t="str">
        <f>IFERROR(VLOOKUP(Table1[[#This Row],[RespondentID]],'All Data'!$A409:$CN981,92,FALSE),"unknown")</f>
        <v>Yes</v>
      </c>
    </row>
    <row r="409" spans="1:43" ht="16" x14ac:dyDescent="0.45">
      <c r="A409" s="6">
        <v>7044846043</v>
      </c>
      <c r="B409" s="6"/>
      <c r="C409" s="6"/>
      <c r="D409" s="6" t="s">
        <v>33</v>
      </c>
      <c r="E409" s="6"/>
      <c r="F409" s="6"/>
      <c r="G409" s="6"/>
      <c r="H409" s="6"/>
      <c r="I409" s="6" t="s">
        <v>38</v>
      </c>
      <c r="J409" s="6"/>
      <c r="K409" s="6"/>
      <c r="L409" s="10"/>
      <c r="M409" s="10">
        <f t="shared" ref="M409" si="2099">COUNTA(B409:L409)</f>
        <v>2</v>
      </c>
      <c r="N409" s="10">
        <f t="shared" ref="N409" si="2100">3/M409</f>
        <v>1.5</v>
      </c>
      <c r="O409" s="10"/>
      <c r="P409" s="10">
        <f t="shared" si="1981"/>
        <v>0</v>
      </c>
      <c r="Q409" s="10">
        <f t="shared" si="1982"/>
        <v>0</v>
      </c>
      <c r="R409" s="10">
        <f t="shared" si="1983"/>
        <v>1</v>
      </c>
      <c r="S409" s="10">
        <f t="shared" si="1984"/>
        <v>0</v>
      </c>
      <c r="T409" s="10">
        <f t="shared" si="1985"/>
        <v>0</v>
      </c>
      <c r="U409" s="10">
        <f t="shared" si="1986"/>
        <v>0</v>
      </c>
      <c r="V409" s="34">
        <f t="shared" si="1987"/>
        <v>0</v>
      </c>
      <c r="W409" s="10">
        <f t="shared" si="1988"/>
        <v>1</v>
      </c>
      <c r="X409" s="10">
        <f t="shared" si="1989"/>
        <v>0</v>
      </c>
      <c r="Y409" s="10">
        <f t="shared" si="1990"/>
        <v>0</v>
      </c>
      <c r="Z409" s="10"/>
      <c r="AA409" s="10"/>
      <c r="AB409" s="10">
        <f t="shared" ref="AB409" si="2101">SUM(P409:Z409)</f>
        <v>2</v>
      </c>
      <c r="AC409" s="10">
        <f t="shared" ref="AC409" si="2102">M409</f>
        <v>2</v>
      </c>
      <c r="AD409" s="10" t="str">
        <f t="shared" ref="AD409" si="2103">IF(AB409=AC409,"Correct",IF(AB409=3,"Correct","Wrong"))</f>
        <v>Correct</v>
      </c>
      <c r="AE409" s="10"/>
      <c r="AF409" s="159" t="str">
        <f>IFERROR(VLOOKUP(Table1[[#This Row],[RespondentID]],'All Data'!$A410:$CN982,81,FALSE),"unknown")</f>
        <v>Female</v>
      </c>
      <c r="AG409" s="159">
        <f>IFERROR(VLOOKUP(Table1[[#This Row],[RespondentID]],'All Data'!$A410:$CN982,82,FALSE),"unknown")</f>
        <v>72</v>
      </c>
      <c r="AH409" s="159" t="str">
        <f>IFERROR(VLOOKUP(Table1[[#This Row],[RespondentID]],'All Data'!$A410:$CN982,83,FALSE),"unknown")</f>
        <v>Nassau</v>
      </c>
      <c r="AI409" s="159" t="str">
        <f>IFERROR(VLOOKUP(Table1[[#This Row],[RespondentID]],'All Data'!$A410:$CN982,84,FALSE),"unknown")</f>
        <v>Mineola, 11501</v>
      </c>
      <c r="AJ409" s="159" t="str">
        <f>IFERROR(VLOOKUP(Table1[[#This Row],[RespondentID]],'All Data'!$A410:$CN982,85,FALSE),"unknown")</f>
        <v>Asian/Pacific Islander</v>
      </c>
      <c r="AK409" s="159" t="str">
        <f>IFERROR(VLOOKUP(Table1[[#This Row],[RespondentID]],'All Data'!$A410:$CN982,86,FALSE),"unknown")</f>
        <v>No</v>
      </c>
      <c r="AL409" s="159" t="str">
        <f>IFERROR(VLOOKUP(Table1[[#This Row],[RespondentID]],'All Data'!$A410:$CN982,87,FALSE),"unknown")</f>
        <v xml:space="preserve">English </v>
      </c>
      <c r="AM409" s="159" t="str">
        <f>IFERROR(VLOOKUP(Table1[[#This Row],[RespondentID]],'All Data'!$A410:$CN982,88,FALSE),"unknown")</f>
        <v>$50,000 to $74,999</v>
      </c>
      <c r="AN409" s="159" t="str">
        <f>IFERROR(VLOOKUP(Table1[[#This Row],[RespondentID]],'All Data'!$A410:$CN982,89,FALSE),"unknown")</f>
        <v>Some college</v>
      </c>
      <c r="AO409" s="159" t="str">
        <f>IFERROR(VLOOKUP(Table1[[#This Row],[RespondentID]],'All Data'!$A410:$CN982,90,FALSE),"unknown")</f>
        <v>Retired</v>
      </c>
      <c r="AP409" s="159" t="str">
        <f>IFERROR(VLOOKUP(Table1[[#This Row],[RespondentID]],'All Data'!$A410:$CN982,91,FALSE),"unknown")</f>
        <v>Yes</v>
      </c>
      <c r="AQ409" s="159" t="str">
        <f>IFERROR(VLOOKUP(Table1[[#This Row],[RespondentID]],'All Data'!$A410:$CN982,92,FALSE),"unknown")</f>
        <v>Yes</v>
      </c>
    </row>
    <row r="410" spans="1:43" ht="16" x14ac:dyDescent="0.45">
      <c r="A410" s="6">
        <v>7044845730</v>
      </c>
      <c r="B410" s="6"/>
      <c r="C410" s="6"/>
      <c r="D410" s="6"/>
      <c r="E410" s="6"/>
      <c r="F410" s="6"/>
      <c r="G410" s="6" t="s">
        <v>36</v>
      </c>
      <c r="H410" s="6"/>
      <c r="I410" s="6"/>
      <c r="J410" s="6"/>
      <c r="K410" s="6"/>
      <c r="L410" s="9"/>
      <c r="M410" s="9">
        <f t="shared" ref="M410" si="2104">COUNTA(B410:L410)</f>
        <v>1</v>
      </c>
      <c r="N410" s="9">
        <f t="shared" ref="N410" si="2105">3/M410</f>
        <v>3</v>
      </c>
      <c r="O410" s="9"/>
      <c r="P410" s="9">
        <f t="shared" si="1981"/>
        <v>0</v>
      </c>
      <c r="Q410" s="9">
        <f t="shared" si="1982"/>
        <v>0</v>
      </c>
      <c r="R410" s="9">
        <f t="shared" si="1983"/>
        <v>0</v>
      </c>
      <c r="S410" s="9">
        <f t="shared" si="1984"/>
        <v>0</v>
      </c>
      <c r="T410" s="9">
        <f t="shared" si="1985"/>
        <v>0</v>
      </c>
      <c r="U410" s="9">
        <f t="shared" si="1986"/>
        <v>1</v>
      </c>
      <c r="V410" s="34">
        <f t="shared" si="1987"/>
        <v>0</v>
      </c>
      <c r="W410" s="9">
        <f t="shared" si="1988"/>
        <v>0</v>
      </c>
      <c r="X410" s="9">
        <f t="shared" si="1989"/>
        <v>0</v>
      </c>
      <c r="Y410" s="9">
        <f t="shared" si="1990"/>
        <v>0</v>
      </c>
      <c r="Z410" s="9"/>
      <c r="AA410" s="9"/>
      <c r="AB410" s="9">
        <f t="shared" ref="AB410" si="2106">SUM(P410:Z410)</f>
        <v>1</v>
      </c>
      <c r="AC410" s="9">
        <f t="shared" ref="AC410" si="2107">M410</f>
        <v>1</v>
      </c>
      <c r="AD410" s="9" t="str">
        <f t="shared" ref="AD410" si="2108">IF(AB410=AC410,"Correct",IF(AB410=3,"Correct","Wrong"))</f>
        <v>Correct</v>
      </c>
      <c r="AE410" s="9"/>
      <c r="AF410" s="159" t="str">
        <f>IFERROR(VLOOKUP(Table1[[#This Row],[RespondentID]],'All Data'!$A411:$CN983,81,FALSE),"unknown")</f>
        <v>Female</v>
      </c>
      <c r="AG410" s="159">
        <f>IFERROR(VLOOKUP(Table1[[#This Row],[RespondentID]],'All Data'!$A411:$CN983,82,FALSE),"unknown")</f>
        <v>70</v>
      </c>
      <c r="AH410" s="159" t="str">
        <f>IFERROR(VLOOKUP(Table1[[#This Row],[RespondentID]],'All Data'!$A411:$CN983,83,FALSE),"unknown")</f>
        <v>Nassau</v>
      </c>
      <c r="AI410" s="159" t="str">
        <f>IFERROR(VLOOKUP(Table1[[#This Row],[RespondentID]],'All Data'!$A411:$CN983,84,FALSE),"unknown")</f>
        <v>Roslyn Harbor, 11576</v>
      </c>
      <c r="AJ410" s="159" t="str">
        <f>IFERROR(VLOOKUP(Table1[[#This Row],[RespondentID]],'All Data'!$A411:$CN983,85,FALSE),"unknown")</f>
        <v>Asian/Pacific Islander</v>
      </c>
      <c r="AK410" s="159">
        <f>IFERROR(VLOOKUP(Table1[[#This Row],[RespondentID]],'All Data'!$A411:$CN983,86,FALSE),"unknown")</f>
        <v>0</v>
      </c>
      <c r="AL410" s="159" t="str">
        <f>IFERROR(VLOOKUP(Table1[[#This Row],[RespondentID]],'All Data'!$A411:$CN983,87,FALSE),"unknown")</f>
        <v xml:space="preserve">English </v>
      </c>
      <c r="AM410" s="159" t="str">
        <f>IFERROR(VLOOKUP(Table1[[#This Row],[RespondentID]],'All Data'!$A411:$CN983,88,FALSE),"unknown")</f>
        <v>$75,000 to $125,000</v>
      </c>
      <c r="AN410" s="159" t="str">
        <f>IFERROR(VLOOKUP(Table1[[#This Row],[RespondentID]],'All Data'!$A411:$CN983,89,FALSE),"unknown")</f>
        <v>Graduate school</v>
      </c>
      <c r="AO410" s="159" t="str">
        <f>IFERROR(VLOOKUP(Table1[[#This Row],[RespondentID]],'All Data'!$A411:$CN983,90,FALSE),"unknown")</f>
        <v>Retired</v>
      </c>
      <c r="AP410" s="159" t="str">
        <f>IFERROR(VLOOKUP(Table1[[#This Row],[RespondentID]],'All Data'!$A411:$CN983,91,FALSE),"unknown")</f>
        <v>Yes</v>
      </c>
      <c r="AQ410" s="159" t="str">
        <f>IFERROR(VLOOKUP(Table1[[#This Row],[RespondentID]],'All Data'!$A411:$CN983,92,FALSE),"unknown")</f>
        <v>Yes</v>
      </c>
    </row>
    <row r="411" spans="1:43" ht="16" x14ac:dyDescent="0.45">
      <c r="A411" s="6">
        <v>7044845272</v>
      </c>
      <c r="B411" s="6" t="s">
        <v>31</v>
      </c>
      <c r="C411" s="6"/>
      <c r="D411" s="6"/>
      <c r="E411" s="6"/>
      <c r="F411" s="6"/>
      <c r="G411" s="6"/>
      <c r="H411" s="6" t="s">
        <v>37</v>
      </c>
      <c r="I411" s="6"/>
      <c r="J411" s="6"/>
      <c r="K411" s="6"/>
      <c r="L411" s="10"/>
      <c r="M411" s="10">
        <f t="shared" ref="M411" si="2109">COUNTA(B411:L411)</f>
        <v>2</v>
      </c>
      <c r="N411" s="10">
        <f t="shared" ref="N411" si="2110">3/M411</f>
        <v>1.5</v>
      </c>
      <c r="O411" s="10"/>
      <c r="P411" s="10">
        <f t="shared" si="1981"/>
        <v>1</v>
      </c>
      <c r="Q411" s="10">
        <f t="shared" si="1982"/>
        <v>0</v>
      </c>
      <c r="R411" s="10">
        <f t="shared" si="1983"/>
        <v>0</v>
      </c>
      <c r="S411" s="10">
        <f t="shared" si="1984"/>
        <v>0</v>
      </c>
      <c r="T411" s="10">
        <f t="shared" si="1985"/>
        <v>0</v>
      </c>
      <c r="U411" s="10">
        <f t="shared" si="1986"/>
        <v>0</v>
      </c>
      <c r="V411" s="34">
        <f t="shared" si="1987"/>
        <v>1</v>
      </c>
      <c r="W411" s="10">
        <f t="shared" si="1988"/>
        <v>0</v>
      </c>
      <c r="X411" s="10">
        <f t="shared" si="1989"/>
        <v>0</v>
      </c>
      <c r="Y411" s="10">
        <f t="shared" si="1990"/>
        <v>0</v>
      </c>
      <c r="Z411" s="10"/>
      <c r="AA411" s="10"/>
      <c r="AB411" s="10">
        <f t="shared" ref="AB411" si="2111">SUM(P411:Z411)</f>
        <v>2</v>
      </c>
      <c r="AC411" s="10">
        <f t="shared" ref="AC411" si="2112">M411</f>
        <v>2</v>
      </c>
      <c r="AD411" s="10" t="str">
        <f t="shared" ref="AD411" si="2113">IF(AB411=AC411,"Correct",IF(AB411=3,"Correct","Wrong"))</f>
        <v>Correct</v>
      </c>
      <c r="AE411" s="10"/>
      <c r="AF411" s="159" t="str">
        <f>IFERROR(VLOOKUP(Table1[[#This Row],[RespondentID]],'All Data'!$A412:$CN984,81,FALSE),"unknown")</f>
        <v>Female</v>
      </c>
      <c r="AG411" s="159">
        <f>IFERROR(VLOOKUP(Table1[[#This Row],[RespondentID]],'All Data'!$A412:$CN984,82,FALSE),"unknown")</f>
        <v>74</v>
      </c>
      <c r="AH411" s="159" t="str">
        <f>IFERROR(VLOOKUP(Table1[[#This Row],[RespondentID]],'All Data'!$A412:$CN984,83,FALSE),"unknown")</f>
        <v>Suffolk</v>
      </c>
      <c r="AI411" s="159" t="str">
        <f>IFERROR(VLOOKUP(Table1[[#This Row],[RespondentID]],'All Data'!$A412:$CN984,84,FALSE),"unknown")</f>
        <v>Oakdale, 11769</v>
      </c>
      <c r="AJ411" s="159" t="str">
        <f>IFERROR(VLOOKUP(Table1[[#This Row],[RespondentID]],'All Data'!$A412:$CN984,85,FALSE),"unknown")</f>
        <v>White/Caucasian</v>
      </c>
      <c r="AK411" s="159" t="str">
        <f>IFERROR(VLOOKUP(Table1[[#This Row],[RespondentID]],'All Data'!$A412:$CN984,86,FALSE),"unknown")</f>
        <v>No</v>
      </c>
      <c r="AL411" s="159" t="str">
        <f>IFERROR(VLOOKUP(Table1[[#This Row],[RespondentID]],'All Data'!$A412:$CN984,87,FALSE),"unknown")</f>
        <v xml:space="preserve">English </v>
      </c>
      <c r="AM411" s="159" t="str">
        <f>IFERROR(VLOOKUP(Table1[[#This Row],[RespondentID]],'All Data'!$A412:$CN984,88,FALSE),"unknown")</f>
        <v>$20,000 to $34,999</v>
      </c>
      <c r="AN411" s="159" t="str">
        <f>IFERROR(VLOOKUP(Table1[[#This Row],[RespondentID]],'All Data'!$A412:$CN984,89,FALSE),"unknown")</f>
        <v>College graduate</v>
      </c>
      <c r="AO411" s="159" t="str">
        <f>IFERROR(VLOOKUP(Table1[[#This Row],[RespondentID]],'All Data'!$A412:$CN984,90,FALSE),"unknown")</f>
        <v>Retired</v>
      </c>
      <c r="AP411" s="159" t="str">
        <f>IFERROR(VLOOKUP(Table1[[#This Row],[RespondentID]],'All Data'!$A412:$CN984,91,FALSE),"unknown")</f>
        <v>Yes</v>
      </c>
      <c r="AQ411" s="159" t="str">
        <f>IFERROR(VLOOKUP(Table1[[#This Row],[RespondentID]],'All Data'!$A412:$CN984,92,FALSE),"unknown")</f>
        <v>No</v>
      </c>
    </row>
    <row r="412" spans="1:43" ht="16" x14ac:dyDescent="0.45">
      <c r="A412" s="6">
        <v>7044844527</v>
      </c>
      <c r="B412" s="6"/>
      <c r="C412" s="6" t="s">
        <v>32</v>
      </c>
      <c r="D412" s="6" t="s">
        <v>33</v>
      </c>
      <c r="E412" s="6" t="s">
        <v>34</v>
      </c>
      <c r="F412" s="6"/>
      <c r="G412" s="6"/>
      <c r="H412" s="6"/>
      <c r="I412" s="6"/>
      <c r="J412" s="6"/>
      <c r="K412" s="6"/>
      <c r="L412" s="9"/>
      <c r="M412" s="9">
        <f t="shared" ref="M412" si="2114">COUNTA(B412:L412)</f>
        <v>3</v>
      </c>
      <c r="N412" s="9">
        <f t="shared" ref="N412" si="2115">3/M412</f>
        <v>1</v>
      </c>
      <c r="O412" s="9"/>
      <c r="P412" s="9">
        <f t="shared" si="1981"/>
        <v>0</v>
      </c>
      <c r="Q412" s="9">
        <f t="shared" si="1982"/>
        <v>1</v>
      </c>
      <c r="R412" s="9">
        <f t="shared" si="1983"/>
        <v>1</v>
      </c>
      <c r="S412" s="9">
        <f t="shared" si="1984"/>
        <v>1</v>
      </c>
      <c r="T412" s="9">
        <f t="shared" si="1985"/>
        <v>0</v>
      </c>
      <c r="U412" s="9">
        <f t="shared" si="1986"/>
        <v>0</v>
      </c>
      <c r="V412" s="34">
        <f t="shared" si="1987"/>
        <v>0</v>
      </c>
      <c r="W412" s="9">
        <f t="shared" si="1988"/>
        <v>0</v>
      </c>
      <c r="X412" s="9">
        <f t="shared" si="1989"/>
        <v>0</v>
      </c>
      <c r="Y412" s="9">
        <f t="shared" si="1990"/>
        <v>0</v>
      </c>
      <c r="Z412" s="9"/>
      <c r="AA412" s="9"/>
      <c r="AB412" s="9">
        <f t="shared" ref="AB412" si="2116">SUM(P412:Z412)</f>
        <v>3</v>
      </c>
      <c r="AC412" s="9">
        <f t="shared" ref="AC412" si="2117">M412</f>
        <v>3</v>
      </c>
      <c r="AD412" s="9" t="str">
        <f t="shared" ref="AD412" si="2118">IF(AB412=AC412,"Correct",IF(AB412=3,"Correct","Wrong"))</f>
        <v>Correct</v>
      </c>
      <c r="AE412" s="9"/>
      <c r="AF412" s="159" t="str">
        <f>IFERROR(VLOOKUP(Table1[[#This Row],[RespondentID]],'All Data'!$A413:$CN985,81,FALSE),"unknown")</f>
        <v>Male</v>
      </c>
      <c r="AG412" s="159">
        <f>IFERROR(VLOOKUP(Table1[[#This Row],[RespondentID]],'All Data'!$A413:$CN985,82,FALSE),"unknown")</f>
        <v>31</v>
      </c>
      <c r="AH412" s="159" t="str">
        <f>IFERROR(VLOOKUP(Table1[[#This Row],[RespondentID]],'All Data'!$A413:$CN985,83,FALSE),"unknown")</f>
        <v>Suffolk</v>
      </c>
      <c r="AI412" s="159" t="str">
        <f>IFERROR(VLOOKUP(Table1[[#This Row],[RespondentID]],'All Data'!$A413:$CN985,84,FALSE),"unknown")</f>
        <v>Wading River, 11792</v>
      </c>
      <c r="AJ412" s="159" t="str">
        <f>IFERROR(VLOOKUP(Table1[[#This Row],[RespondentID]],'All Data'!$A413:$CN985,85,FALSE),"unknown")</f>
        <v>White/Caucasian</v>
      </c>
      <c r="AK412" s="159" t="str">
        <f>IFERROR(VLOOKUP(Table1[[#This Row],[RespondentID]],'All Data'!$A413:$CN985,86,FALSE),"unknown")</f>
        <v>No</v>
      </c>
      <c r="AL412" s="159" t="str">
        <f>IFERROR(VLOOKUP(Table1[[#This Row],[RespondentID]],'All Data'!$A413:$CN985,87,FALSE),"unknown")</f>
        <v xml:space="preserve">English </v>
      </c>
      <c r="AM412" s="159" t="str">
        <f>IFERROR(VLOOKUP(Table1[[#This Row],[RespondentID]],'All Data'!$A413:$CN985,88,FALSE),"unknown")</f>
        <v>Over $125,000</v>
      </c>
      <c r="AN412" s="159" t="str">
        <f>IFERROR(VLOOKUP(Table1[[#This Row],[RespondentID]],'All Data'!$A413:$CN985,89,FALSE),"unknown")</f>
        <v>Some college</v>
      </c>
      <c r="AO412" s="159" t="str">
        <f>IFERROR(VLOOKUP(Table1[[#This Row],[RespondentID]],'All Data'!$A413:$CN985,90,FALSE),"unknown")</f>
        <v>Out of work, but not currently looking</v>
      </c>
      <c r="AP412" s="159" t="str">
        <f>IFERROR(VLOOKUP(Table1[[#This Row],[RespondentID]],'All Data'!$A413:$CN985,91,FALSE),"unknown")</f>
        <v>Yes</v>
      </c>
      <c r="AQ412" s="159">
        <f>IFERROR(VLOOKUP(Table1[[#This Row],[RespondentID]],'All Data'!$A413:$CN985,92,FALSE),"unknown")</f>
        <v>0</v>
      </c>
    </row>
    <row r="413" spans="1:43" ht="16" x14ac:dyDescent="0.45">
      <c r="A413" s="6">
        <v>7044844142</v>
      </c>
      <c r="B413" s="6"/>
      <c r="C413" s="6"/>
      <c r="D413" s="6" t="s">
        <v>33</v>
      </c>
      <c r="E413" s="6"/>
      <c r="F413" s="6" t="s">
        <v>35</v>
      </c>
      <c r="G413" s="6"/>
      <c r="H413" s="6"/>
      <c r="I413" s="6" t="s">
        <v>38</v>
      </c>
      <c r="J413" s="6"/>
      <c r="K413" s="6"/>
      <c r="L413" s="10"/>
      <c r="M413" s="10">
        <f t="shared" ref="M413" si="2119">COUNTA(B413:L413)</f>
        <v>3</v>
      </c>
      <c r="N413" s="10">
        <f t="shared" ref="N413" si="2120">3/M413</f>
        <v>1</v>
      </c>
      <c r="O413" s="10"/>
      <c r="P413" s="10">
        <f t="shared" si="1981"/>
        <v>0</v>
      </c>
      <c r="Q413" s="10">
        <f t="shared" si="1982"/>
        <v>0</v>
      </c>
      <c r="R413" s="10">
        <f t="shared" si="1983"/>
        <v>1</v>
      </c>
      <c r="S413" s="10">
        <f t="shared" si="1984"/>
        <v>0</v>
      </c>
      <c r="T413" s="10">
        <f t="shared" si="1985"/>
        <v>1</v>
      </c>
      <c r="U413" s="10">
        <f t="shared" si="1986"/>
        <v>0</v>
      </c>
      <c r="V413" s="34">
        <f t="shared" si="1987"/>
        <v>0</v>
      </c>
      <c r="W413" s="10">
        <f t="shared" si="1988"/>
        <v>1</v>
      </c>
      <c r="X413" s="10">
        <f t="shared" si="1989"/>
        <v>0</v>
      </c>
      <c r="Y413" s="10">
        <f t="shared" si="1990"/>
        <v>0</v>
      </c>
      <c r="Z413" s="10"/>
      <c r="AA413" s="10"/>
      <c r="AB413" s="10">
        <f t="shared" ref="AB413" si="2121">SUM(P413:Z413)</f>
        <v>3</v>
      </c>
      <c r="AC413" s="10">
        <f t="shared" ref="AC413" si="2122">M413</f>
        <v>3</v>
      </c>
      <c r="AD413" s="10" t="str">
        <f t="shared" ref="AD413" si="2123">IF(AB413=AC413,"Correct",IF(AB413=3,"Correct","Wrong"))</f>
        <v>Correct</v>
      </c>
      <c r="AE413" s="10"/>
      <c r="AF413" s="159" t="str">
        <f>IFERROR(VLOOKUP(Table1[[#This Row],[RespondentID]],'All Data'!$A414:$CN986,81,FALSE),"unknown")</f>
        <v>Female</v>
      </c>
      <c r="AG413" s="159">
        <f>IFERROR(VLOOKUP(Table1[[#This Row],[RespondentID]],'All Data'!$A414:$CN986,82,FALSE),"unknown")</f>
        <v>0</v>
      </c>
      <c r="AH413" s="159" t="str">
        <f>IFERROR(VLOOKUP(Table1[[#This Row],[RespondentID]],'All Data'!$A414:$CN986,83,FALSE),"unknown")</f>
        <v>Nassau</v>
      </c>
      <c r="AI413" s="159" t="str">
        <f>IFERROR(VLOOKUP(Table1[[#This Row],[RespondentID]],'All Data'!$A414:$CN986,84,FALSE),"unknown")</f>
        <v>Westbury, 11590</v>
      </c>
      <c r="AJ413" s="159" t="str">
        <f>IFERROR(VLOOKUP(Table1[[#This Row],[RespondentID]],'All Data'!$A414:$CN986,85,FALSE),"unknown")</f>
        <v>Black/African American</v>
      </c>
      <c r="AK413" s="159" t="str">
        <f>IFERROR(VLOOKUP(Table1[[#This Row],[RespondentID]],'All Data'!$A414:$CN986,86,FALSE),"unknown")</f>
        <v>No</v>
      </c>
      <c r="AL413" s="159" t="str">
        <f>IFERROR(VLOOKUP(Table1[[#This Row],[RespondentID]],'All Data'!$A414:$CN986,87,FALSE),"unknown")</f>
        <v xml:space="preserve"> Haitian Creole </v>
      </c>
      <c r="AM413" s="159" t="str">
        <f>IFERROR(VLOOKUP(Table1[[#This Row],[RespondentID]],'All Data'!$A414:$CN986,88,FALSE),"unknown")</f>
        <v>$0-$19,999</v>
      </c>
      <c r="AN413" s="159" t="str">
        <f>IFERROR(VLOOKUP(Table1[[#This Row],[RespondentID]],'All Data'!$A414:$CN986,89,FALSE),"unknown")</f>
        <v>Some college</v>
      </c>
      <c r="AO413" s="159" t="str">
        <f>IFERROR(VLOOKUP(Table1[[#This Row],[RespondentID]],'All Data'!$A414:$CN986,90,FALSE),"unknown")</f>
        <v>Student</v>
      </c>
      <c r="AP413" s="159" t="str">
        <f>IFERROR(VLOOKUP(Table1[[#This Row],[RespondentID]],'All Data'!$A414:$CN986,91,FALSE),"unknown")</f>
        <v>Yes</v>
      </c>
      <c r="AQ413" s="159" t="str">
        <f>IFERROR(VLOOKUP(Table1[[#This Row],[RespondentID]],'All Data'!$A414:$CN986,92,FALSE),"unknown")</f>
        <v>Yes</v>
      </c>
    </row>
    <row r="414" spans="1:43" ht="16" x14ac:dyDescent="0.45">
      <c r="A414" s="6">
        <v>7044843782</v>
      </c>
      <c r="B414" s="6"/>
      <c r="C414" s="6"/>
      <c r="D414" s="6" t="s">
        <v>33</v>
      </c>
      <c r="E414" s="6"/>
      <c r="F414" s="6"/>
      <c r="G414" s="6"/>
      <c r="H414" s="6" t="s">
        <v>37</v>
      </c>
      <c r="I414" s="6" t="s">
        <v>38</v>
      </c>
      <c r="J414" s="6"/>
      <c r="K414" s="6"/>
      <c r="L414" s="9"/>
      <c r="M414" s="9">
        <f t="shared" ref="M414" si="2124">COUNTA(B414:L414)</f>
        <v>3</v>
      </c>
      <c r="N414" s="9">
        <f t="shared" ref="N414" si="2125">3/M414</f>
        <v>1</v>
      </c>
      <c r="O414" s="9"/>
      <c r="P414" s="9">
        <f t="shared" si="1981"/>
        <v>0</v>
      </c>
      <c r="Q414" s="9">
        <f t="shared" si="1982"/>
        <v>0</v>
      </c>
      <c r="R414" s="9">
        <f t="shared" si="1983"/>
        <v>1</v>
      </c>
      <c r="S414" s="9">
        <f t="shared" si="1984"/>
        <v>0</v>
      </c>
      <c r="T414" s="9">
        <f t="shared" si="1985"/>
        <v>0</v>
      </c>
      <c r="U414" s="9">
        <f t="shared" si="1986"/>
        <v>0</v>
      </c>
      <c r="V414" s="34">
        <f t="shared" si="1987"/>
        <v>1</v>
      </c>
      <c r="W414" s="9">
        <f t="shared" si="1988"/>
        <v>1</v>
      </c>
      <c r="X414" s="9">
        <f t="shared" si="1989"/>
        <v>0</v>
      </c>
      <c r="Y414" s="9">
        <f t="shared" si="1990"/>
        <v>0</v>
      </c>
      <c r="Z414" s="9"/>
      <c r="AA414" s="9"/>
      <c r="AB414" s="9">
        <f t="shared" ref="AB414" si="2126">SUM(P414:Z414)</f>
        <v>3</v>
      </c>
      <c r="AC414" s="9">
        <f t="shared" ref="AC414" si="2127">M414</f>
        <v>3</v>
      </c>
      <c r="AD414" s="9" t="str">
        <f t="shared" ref="AD414" si="2128">IF(AB414=AC414,"Correct",IF(AB414=3,"Correct","Wrong"))</f>
        <v>Correct</v>
      </c>
      <c r="AE414" s="9"/>
      <c r="AF414" s="159" t="str">
        <f>IFERROR(VLOOKUP(Table1[[#This Row],[RespondentID]],'All Data'!$A415:$CN987,81,FALSE),"unknown")</f>
        <v>Female</v>
      </c>
      <c r="AG414" s="159">
        <f>IFERROR(VLOOKUP(Table1[[#This Row],[RespondentID]],'All Data'!$A415:$CN987,82,FALSE),"unknown")</f>
        <v>21</v>
      </c>
      <c r="AH414" s="159" t="str">
        <f>IFERROR(VLOOKUP(Table1[[#This Row],[RespondentID]],'All Data'!$A415:$CN987,83,FALSE),"unknown")</f>
        <v>Nassau</v>
      </c>
      <c r="AI414" s="159" t="str">
        <f>IFERROR(VLOOKUP(Table1[[#This Row],[RespondentID]],'All Data'!$A415:$CN987,84,FALSE),"unknown")</f>
        <v>Elmont, 11003</v>
      </c>
      <c r="AJ414" s="159" t="str">
        <f>IFERROR(VLOOKUP(Table1[[#This Row],[RespondentID]],'All Data'!$A415:$CN987,85,FALSE),"unknown")</f>
        <v>Black/African American</v>
      </c>
      <c r="AK414" s="159" t="str">
        <f>IFERROR(VLOOKUP(Table1[[#This Row],[RespondentID]],'All Data'!$A415:$CN987,86,FALSE),"unknown")</f>
        <v>No</v>
      </c>
      <c r="AL414" s="159" t="str">
        <f>IFERROR(VLOOKUP(Table1[[#This Row],[RespondentID]],'All Data'!$A415:$CN987,87,FALSE),"unknown")</f>
        <v xml:space="preserve">English </v>
      </c>
      <c r="AM414" s="159" t="str">
        <f>IFERROR(VLOOKUP(Table1[[#This Row],[RespondentID]],'All Data'!$A415:$CN987,88,FALSE),"unknown")</f>
        <v>Over $125,000</v>
      </c>
      <c r="AN414" s="159" t="str">
        <f>IFERROR(VLOOKUP(Table1[[#This Row],[RespondentID]],'All Data'!$A415:$CN987,89,FALSE),"unknown")</f>
        <v>Some college</v>
      </c>
      <c r="AO414" s="159" t="str">
        <f>IFERROR(VLOOKUP(Table1[[#This Row],[RespondentID]],'All Data'!$A415:$CN987,90,FALSE),"unknown")</f>
        <v>Employed for wages</v>
      </c>
      <c r="AP414" s="159" t="str">
        <f>IFERROR(VLOOKUP(Table1[[#This Row],[RespondentID]],'All Data'!$A415:$CN987,91,FALSE),"unknown")</f>
        <v>Yes</v>
      </c>
      <c r="AQ414" s="159" t="str">
        <f>IFERROR(VLOOKUP(Table1[[#This Row],[RespondentID]],'All Data'!$A415:$CN987,92,FALSE),"unknown")</f>
        <v>Yes</v>
      </c>
    </row>
    <row r="415" spans="1:43" ht="16" x14ac:dyDescent="0.45">
      <c r="A415" s="6">
        <v>7044843507</v>
      </c>
      <c r="B415" s="6"/>
      <c r="C415" s="6"/>
      <c r="D415" s="6"/>
      <c r="E415" s="6"/>
      <c r="F415" s="6"/>
      <c r="G415" s="6"/>
      <c r="H415" s="6" t="s">
        <v>37</v>
      </c>
      <c r="I415" s="6"/>
      <c r="J415" s="6"/>
      <c r="K415" s="6" t="s">
        <v>40</v>
      </c>
      <c r="L415" s="10"/>
      <c r="M415" s="10">
        <f t="shared" ref="M415" si="2129">COUNTA(B415:L415)</f>
        <v>2</v>
      </c>
      <c r="N415" s="10">
        <f t="shared" ref="N415" si="2130">3/M415</f>
        <v>1.5</v>
      </c>
      <c r="O415" s="10"/>
      <c r="P415" s="10">
        <f t="shared" si="1981"/>
        <v>0</v>
      </c>
      <c r="Q415" s="10">
        <f t="shared" si="1982"/>
        <v>0</v>
      </c>
      <c r="R415" s="10">
        <f t="shared" si="1983"/>
        <v>0</v>
      </c>
      <c r="S415" s="10">
        <f t="shared" si="1984"/>
        <v>0</v>
      </c>
      <c r="T415" s="10">
        <f t="shared" si="1985"/>
        <v>0</v>
      </c>
      <c r="U415" s="10">
        <f t="shared" si="1986"/>
        <v>0</v>
      </c>
      <c r="V415" s="34">
        <f t="shared" si="1987"/>
        <v>1</v>
      </c>
      <c r="W415" s="10">
        <f t="shared" si="1988"/>
        <v>0</v>
      </c>
      <c r="X415" s="10">
        <f t="shared" si="1989"/>
        <v>0</v>
      </c>
      <c r="Y415" s="10">
        <f t="shared" si="1990"/>
        <v>1</v>
      </c>
      <c r="Z415" s="10"/>
      <c r="AA415" s="10"/>
      <c r="AB415" s="10">
        <f t="shared" ref="AB415" si="2131">SUM(P415:Z415)</f>
        <v>2</v>
      </c>
      <c r="AC415" s="10">
        <f t="shared" ref="AC415" si="2132">M415</f>
        <v>2</v>
      </c>
      <c r="AD415" s="10" t="str">
        <f t="shared" ref="AD415" si="2133">IF(AB415=AC415,"Correct",IF(AB415=3,"Correct","Wrong"))</f>
        <v>Correct</v>
      </c>
      <c r="AE415" s="10"/>
      <c r="AF415" s="159" t="str">
        <f>IFERROR(VLOOKUP(Table1[[#This Row],[RespondentID]],'All Data'!$A416:$CN988,81,FALSE),"unknown")</f>
        <v>Female</v>
      </c>
      <c r="AG415" s="159">
        <f>IFERROR(VLOOKUP(Table1[[#This Row],[RespondentID]],'All Data'!$A416:$CN988,82,FALSE),"unknown")</f>
        <v>23</v>
      </c>
      <c r="AH415" s="159" t="str">
        <f>IFERROR(VLOOKUP(Table1[[#This Row],[RespondentID]],'All Data'!$A416:$CN988,83,FALSE),"unknown")</f>
        <v>Suffolk</v>
      </c>
      <c r="AI415" s="159" t="str">
        <f>IFERROR(VLOOKUP(Table1[[#This Row],[RespondentID]],'All Data'!$A416:$CN988,84,FALSE),"unknown")</f>
        <v>Bay Shore, 11706</v>
      </c>
      <c r="AJ415" s="159" t="str">
        <f>IFERROR(VLOOKUP(Table1[[#This Row],[RespondentID]],'All Data'!$A416:$CN988,85,FALSE),"unknown")</f>
        <v>Black/African American</v>
      </c>
      <c r="AK415" s="159" t="str">
        <f>IFERROR(VLOOKUP(Table1[[#This Row],[RespondentID]],'All Data'!$A416:$CN988,86,FALSE),"unknown")</f>
        <v>No</v>
      </c>
      <c r="AL415" s="159" t="str">
        <f>IFERROR(VLOOKUP(Table1[[#This Row],[RespondentID]],'All Data'!$A416:$CN988,87,FALSE),"unknown")</f>
        <v xml:space="preserve">English </v>
      </c>
      <c r="AM415" s="159" t="str">
        <f>IFERROR(VLOOKUP(Table1[[#This Row],[RespondentID]],'All Data'!$A416:$CN988,88,FALSE),"unknown")</f>
        <v>Over $125,000</v>
      </c>
      <c r="AN415" s="159" t="str">
        <f>IFERROR(VLOOKUP(Table1[[#This Row],[RespondentID]],'All Data'!$A416:$CN988,89,FALSE),"unknown")</f>
        <v>Some college</v>
      </c>
      <c r="AO415" s="159" t="str">
        <f>IFERROR(VLOOKUP(Table1[[#This Row],[RespondentID]],'All Data'!$A416:$CN988,90,FALSE),"unknown")</f>
        <v>Employed for wages</v>
      </c>
      <c r="AP415" s="159" t="str">
        <f>IFERROR(VLOOKUP(Table1[[#This Row],[RespondentID]],'All Data'!$A416:$CN988,91,FALSE),"unknown")</f>
        <v>Yes</v>
      </c>
      <c r="AQ415" s="159" t="str">
        <f>IFERROR(VLOOKUP(Table1[[#This Row],[RespondentID]],'All Data'!$A416:$CN988,92,FALSE),"unknown")</f>
        <v>Yes</v>
      </c>
    </row>
    <row r="416" spans="1:43" ht="16" x14ac:dyDescent="0.45">
      <c r="A416" s="6">
        <v>7044843260</v>
      </c>
      <c r="B416" s="6"/>
      <c r="C416" s="6"/>
      <c r="D416" s="6"/>
      <c r="E416" s="6"/>
      <c r="F416" s="6"/>
      <c r="G416" s="6"/>
      <c r="H416" s="6"/>
      <c r="I416" s="6"/>
      <c r="J416" s="6"/>
      <c r="K416" s="6"/>
      <c r="L416" s="9"/>
      <c r="M416" s="9">
        <f t="shared" ref="M416" si="2134">COUNTA(B416:L416)</f>
        <v>0</v>
      </c>
      <c r="N416" s="9" t="e">
        <f t="shared" ref="N416" si="2135">3/M416</f>
        <v>#DIV/0!</v>
      </c>
      <c r="O416" s="9"/>
      <c r="P416" s="9">
        <f t="shared" si="1981"/>
        <v>0</v>
      </c>
      <c r="Q416" s="9">
        <f t="shared" si="1982"/>
        <v>0</v>
      </c>
      <c r="R416" s="9">
        <f t="shared" si="1983"/>
        <v>0</v>
      </c>
      <c r="S416" s="9">
        <f t="shared" si="1984"/>
        <v>0</v>
      </c>
      <c r="T416" s="9">
        <f t="shared" si="1985"/>
        <v>0</v>
      </c>
      <c r="U416" s="9">
        <f t="shared" si="1986"/>
        <v>0</v>
      </c>
      <c r="V416" s="34">
        <f t="shared" si="1987"/>
        <v>0</v>
      </c>
      <c r="W416" s="9">
        <f t="shared" si="1988"/>
        <v>0</v>
      </c>
      <c r="X416" s="9">
        <f t="shared" si="1989"/>
        <v>0</v>
      </c>
      <c r="Y416" s="9">
        <f t="shared" si="1990"/>
        <v>0</v>
      </c>
      <c r="Z416" s="9"/>
      <c r="AA416" s="9"/>
      <c r="AB416" s="9">
        <f t="shared" ref="AB416" si="2136">SUM(P416:Z416)</f>
        <v>0</v>
      </c>
      <c r="AC416" s="9">
        <f t="shared" ref="AC416" si="2137">M416</f>
        <v>0</v>
      </c>
      <c r="AD416" s="9" t="str">
        <f t="shared" ref="AD416" si="2138">IF(AB416=AC416,"Correct",IF(AB416=3,"Correct","Wrong"))</f>
        <v>Correct</v>
      </c>
      <c r="AE416" s="9"/>
      <c r="AF416" s="159">
        <f>IFERROR(VLOOKUP(Table1[[#This Row],[RespondentID]],'All Data'!$A417:$CN989,81,FALSE),"unknown")</f>
        <v>0</v>
      </c>
      <c r="AG416" s="159">
        <f>IFERROR(VLOOKUP(Table1[[#This Row],[RespondentID]],'All Data'!$A417:$CN989,82,FALSE),"unknown")</f>
        <v>0</v>
      </c>
      <c r="AH416" s="159">
        <f>IFERROR(VLOOKUP(Table1[[#This Row],[RespondentID]],'All Data'!$A417:$CN989,83,FALSE),"unknown")</f>
        <v>0</v>
      </c>
      <c r="AI416" s="159">
        <f>IFERROR(VLOOKUP(Table1[[#This Row],[RespondentID]],'All Data'!$A417:$CN989,84,FALSE),"unknown")</f>
        <v>0</v>
      </c>
      <c r="AJ416" s="159">
        <f>IFERROR(VLOOKUP(Table1[[#This Row],[RespondentID]],'All Data'!$A417:$CN989,85,FALSE),"unknown")</f>
        <v>0</v>
      </c>
      <c r="AK416" s="159">
        <f>IFERROR(VLOOKUP(Table1[[#This Row],[RespondentID]],'All Data'!$A417:$CN989,86,FALSE),"unknown")</f>
        <v>0</v>
      </c>
      <c r="AL416" s="159" t="str">
        <f>IFERROR(VLOOKUP(Table1[[#This Row],[RespondentID]],'All Data'!$A417:$CN989,87,FALSE),"unknown")</f>
        <v xml:space="preserve"> </v>
      </c>
      <c r="AM416" s="159">
        <f>IFERROR(VLOOKUP(Table1[[#This Row],[RespondentID]],'All Data'!$A417:$CN989,88,FALSE),"unknown")</f>
        <v>0</v>
      </c>
      <c r="AN416" s="159">
        <f>IFERROR(VLOOKUP(Table1[[#This Row],[RespondentID]],'All Data'!$A417:$CN989,89,FALSE),"unknown")</f>
        <v>0</v>
      </c>
      <c r="AO416" s="159">
        <f>IFERROR(VLOOKUP(Table1[[#This Row],[RespondentID]],'All Data'!$A417:$CN989,90,FALSE),"unknown")</f>
        <v>0</v>
      </c>
      <c r="AP416" s="159">
        <f>IFERROR(VLOOKUP(Table1[[#This Row],[RespondentID]],'All Data'!$A417:$CN989,91,FALSE),"unknown")</f>
        <v>0</v>
      </c>
      <c r="AQ416" s="159">
        <f>IFERROR(VLOOKUP(Table1[[#This Row],[RespondentID]],'All Data'!$A417:$CN989,92,FALSE),"unknown")</f>
        <v>0</v>
      </c>
    </row>
    <row r="417" spans="1:43" ht="16" x14ac:dyDescent="0.45">
      <c r="A417" s="6">
        <v>7044842756</v>
      </c>
      <c r="B417" s="6"/>
      <c r="C417" s="6"/>
      <c r="D417" s="6" t="s">
        <v>33</v>
      </c>
      <c r="E417" s="6"/>
      <c r="F417" s="6"/>
      <c r="G417" s="6"/>
      <c r="H417" s="6"/>
      <c r="I417" s="6"/>
      <c r="J417" s="6"/>
      <c r="K417" s="6"/>
      <c r="L417" s="10"/>
      <c r="M417" s="10">
        <f t="shared" ref="M417" si="2139">COUNTA(B417:L417)</f>
        <v>1</v>
      </c>
      <c r="N417" s="10">
        <f t="shared" ref="N417" si="2140">3/M417</f>
        <v>3</v>
      </c>
      <c r="O417" s="10"/>
      <c r="P417" s="10">
        <f t="shared" si="1981"/>
        <v>0</v>
      </c>
      <c r="Q417" s="10">
        <f t="shared" si="1982"/>
        <v>0</v>
      </c>
      <c r="R417" s="10">
        <f t="shared" si="1983"/>
        <v>1</v>
      </c>
      <c r="S417" s="10">
        <f t="shared" si="1984"/>
        <v>0</v>
      </c>
      <c r="T417" s="10">
        <f t="shared" si="1985"/>
        <v>0</v>
      </c>
      <c r="U417" s="10">
        <f t="shared" si="1986"/>
        <v>0</v>
      </c>
      <c r="V417" s="34">
        <f t="shared" si="1987"/>
        <v>0</v>
      </c>
      <c r="W417" s="10">
        <f t="shared" si="1988"/>
        <v>0</v>
      </c>
      <c r="X417" s="10">
        <f t="shared" si="1989"/>
        <v>0</v>
      </c>
      <c r="Y417" s="10">
        <f t="shared" si="1990"/>
        <v>0</v>
      </c>
      <c r="Z417" s="10"/>
      <c r="AA417" s="10"/>
      <c r="AB417" s="10">
        <f t="shared" ref="AB417" si="2141">SUM(P417:Z417)</f>
        <v>1</v>
      </c>
      <c r="AC417" s="10">
        <f t="shared" ref="AC417" si="2142">M417</f>
        <v>1</v>
      </c>
      <c r="AD417" s="10" t="str">
        <f t="shared" ref="AD417" si="2143">IF(AB417=AC417,"Correct",IF(AB417=3,"Correct","Wrong"))</f>
        <v>Correct</v>
      </c>
      <c r="AE417" s="10"/>
      <c r="AF417" s="159" t="str">
        <f>IFERROR(VLOOKUP(Table1[[#This Row],[RespondentID]],'All Data'!$A418:$CN990,81,FALSE),"unknown")</f>
        <v>Female</v>
      </c>
      <c r="AG417" s="159">
        <f>IFERROR(VLOOKUP(Table1[[#This Row],[RespondentID]],'All Data'!$A418:$CN990,82,FALSE),"unknown")</f>
        <v>49</v>
      </c>
      <c r="AH417" s="159" t="str">
        <f>IFERROR(VLOOKUP(Table1[[#This Row],[RespondentID]],'All Data'!$A418:$CN990,83,FALSE),"unknown")</f>
        <v>Suffolk</v>
      </c>
      <c r="AI417" s="159" t="str">
        <f>IFERROR(VLOOKUP(Table1[[#This Row],[RespondentID]],'All Data'!$A418:$CN990,84,FALSE),"unknown")</f>
        <v>Holbrook, 11741</v>
      </c>
      <c r="AJ417" s="159" t="str">
        <f>IFERROR(VLOOKUP(Table1[[#This Row],[RespondentID]],'All Data'!$A418:$CN990,85,FALSE),"unknown")</f>
        <v>White/Caucasian</v>
      </c>
      <c r="AK417" s="159" t="str">
        <f>IFERROR(VLOOKUP(Table1[[#This Row],[RespondentID]],'All Data'!$A418:$CN990,86,FALSE),"unknown")</f>
        <v>No</v>
      </c>
      <c r="AL417" s="159" t="str">
        <f>IFERROR(VLOOKUP(Table1[[#This Row],[RespondentID]],'All Data'!$A418:$CN990,87,FALSE),"unknown")</f>
        <v xml:space="preserve">English </v>
      </c>
      <c r="AM417" s="159" t="str">
        <f>IFERROR(VLOOKUP(Table1[[#This Row],[RespondentID]],'All Data'!$A418:$CN990,88,FALSE),"unknown")</f>
        <v>Over $125,000</v>
      </c>
      <c r="AN417" s="159" t="str">
        <f>IFERROR(VLOOKUP(Table1[[#This Row],[RespondentID]],'All Data'!$A418:$CN990,89,FALSE),"unknown")</f>
        <v>Graduate school</v>
      </c>
      <c r="AO417" s="159" t="str">
        <f>IFERROR(VLOOKUP(Table1[[#This Row],[RespondentID]],'All Data'!$A418:$CN990,90,FALSE),"unknown")</f>
        <v>Employed for wages</v>
      </c>
      <c r="AP417" s="159">
        <f>IFERROR(VLOOKUP(Table1[[#This Row],[RespondentID]],'All Data'!$A418:$CN990,91,FALSE),"unknown")</f>
        <v>0</v>
      </c>
      <c r="AQ417" s="159" t="str">
        <f>IFERROR(VLOOKUP(Table1[[#This Row],[RespondentID]],'All Data'!$A418:$CN990,92,FALSE),"unknown")</f>
        <v>Yes</v>
      </c>
    </row>
    <row r="418" spans="1:43" ht="16" x14ac:dyDescent="0.45">
      <c r="A418" s="6">
        <v>7044842447</v>
      </c>
      <c r="B418" s="6"/>
      <c r="C418" s="6"/>
      <c r="D418" s="6"/>
      <c r="E418" s="6" t="s">
        <v>34</v>
      </c>
      <c r="F418" s="6"/>
      <c r="G418" s="6"/>
      <c r="H418" s="6" t="s">
        <v>37</v>
      </c>
      <c r="I418" s="6" t="s">
        <v>38</v>
      </c>
      <c r="J418" s="6" t="s">
        <v>39</v>
      </c>
      <c r="K418" s="6"/>
      <c r="L418" s="9"/>
      <c r="M418" s="9">
        <f t="shared" ref="M418" si="2144">COUNTA(B418:L418)</f>
        <v>4</v>
      </c>
      <c r="N418" s="9">
        <f t="shared" ref="N418" si="2145">3/M418</f>
        <v>0.75</v>
      </c>
      <c r="O418" s="9"/>
      <c r="P418" s="9">
        <f t="shared" si="1981"/>
        <v>0</v>
      </c>
      <c r="Q418" s="9">
        <f t="shared" si="1982"/>
        <v>0</v>
      </c>
      <c r="R418" s="9">
        <f t="shared" si="1983"/>
        <v>0</v>
      </c>
      <c r="S418" s="9">
        <f t="shared" si="1984"/>
        <v>0.75</v>
      </c>
      <c r="T418" s="9">
        <f t="shared" si="1985"/>
        <v>0</v>
      </c>
      <c r="U418" s="9">
        <f t="shared" si="1986"/>
        <v>0</v>
      </c>
      <c r="V418" s="34">
        <f t="shared" si="1987"/>
        <v>0.75</v>
      </c>
      <c r="W418" s="9">
        <f t="shared" si="1988"/>
        <v>0.75</v>
      </c>
      <c r="X418" s="9">
        <f t="shared" si="1989"/>
        <v>0.75</v>
      </c>
      <c r="Y418" s="9">
        <f t="shared" si="1990"/>
        <v>0</v>
      </c>
      <c r="Z418" s="9"/>
      <c r="AA418" s="9"/>
      <c r="AB418" s="9">
        <f t="shared" ref="AB418" si="2146">SUM(P418:Z418)</f>
        <v>3</v>
      </c>
      <c r="AC418" s="9">
        <f t="shared" ref="AC418" si="2147">M418</f>
        <v>4</v>
      </c>
      <c r="AD418" s="9" t="str">
        <f t="shared" ref="AD418" si="2148">IF(AB418=AC418,"Correct",IF(AB418=3,"Correct","Wrong"))</f>
        <v>Correct</v>
      </c>
      <c r="AE418" s="9"/>
      <c r="AF418" s="159" t="str">
        <f>IFERROR(VLOOKUP(Table1[[#This Row],[RespondentID]],'All Data'!$A419:$CN991,81,FALSE),"unknown")</f>
        <v>Female</v>
      </c>
      <c r="AG418" s="159">
        <f>IFERROR(VLOOKUP(Table1[[#This Row],[RespondentID]],'All Data'!$A419:$CN991,82,FALSE),"unknown")</f>
        <v>19</v>
      </c>
      <c r="AH418" s="159" t="str">
        <f>IFERROR(VLOOKUP(Table1[[#This Row],[RespondentID]],'All Data'!$A419:$CN991,83,FALSE),"unknown")</f>
        <v>Suffolk</v>
      </c>
      <c r="AI418" s="159" t="str">
        <f>IFERROR(VLOOKUP(Table1[[#This Row],[RespondentID]],'All Data'!$A419:$CN991,84,FALSE),"unknown")</f>
        <v>Babylon, 11702</v>
      </c>
      <c r="AJ418" s="159" t="str">
        <f>IFERROR(VLOOKUP(Table1[[#This Row],[RespondentID]],'All Data'!$A419:$CN991,85,FALSE),"unknown")</f>
        <v>White/Caucasian</v>
      </c>
      <c r="AK418" s="159" t="str">
        <f>IFERROR(VLOOKUP(Table1[[#This Row],[RespondentID]],'All Data'!$A419:$CN991,86,FALSE),"unknown")</f>
        <v>No</v>
      </c>
      <c r="AL418" s="159" t="str">
        <f>IFERROR(VLOOKUP(Table1[[#This Row],[RespondentID]],'All Data'!$A419:$CN991,87,FALSE),"unknown")</f>
        <v xml:space="preserve">English </v>
      </c>
      <c r="AM418" s="159" t="str">
        <f>IFERROR(VLOOKUP(Table1[[#This Row],[RespondentID]],'All Data'!$A419:$CN991,88,FALSE),"unknown")</f>
        <v>$50,000 to $74,999</v>
      </c>
      <c r="AN418" s="159" t="str">
        <f>IFERROR(VLOOKUP(Table1[[#This Row],[RespondentID]],'All Data'!$A419:$CN991,89,FALSE),"unknown")</f>
        <v>High school graduate</v>
      </c>
      <c r="AO418" s="159" t="str">
        <f>IFERROR(VLOOKUP(Table1[[#This Row],[RespondentID]],'All Data'!$A419:$CN991,90,FALSE),"unknown")</f>
        <v>Student</v>
      </c>
      <c r="AP418" s="159" t="str">
        <f>IFERROR(VLOOKUP(Table1[[#This Row],[RespondentID]],'All Data'!$A419:$CN991,91,FALSE),"unknown")</f>
        <v>Yes</v>
      </c>
      <c r="AQ418" s="159" t="str">
        <f>IFERROR(VLOOKUP(Table1[[#This Row],[RespondentID]],'All Data'!$A419:$CN991,92,FALSE),"unknown")</f>
        <v>Yes</v>
      </c>
    </row>
    <row r="419" spans="1:43" ht="16" x14ac:dyDescent="0.45">
      <c r="A419" s="6">
        <v>7044842125</v>
      </c>
      <c r="B419" s="6" t="s">
        <v>31</v>
      </c>
      <c r="C419" s="6"/>
      <c r="D419" s="6" t="s">
        <v>33</v>
      </c>
      <c r="E419" s="6"/>
      <c r="F419" s="6"/>
      <c r="G419" s="6"/>
      <c r="H419" s="6"/>
      <c r="I419" s="6" t="s">
        <v>38</v>
      </c>
      <c r="J419" s="6"/>
      <c r="K419" s="6"/>
      <c r="L419" s="10"/>
      <c r="M419" s="10">
        <f t="shared" ref="M419" si="2149">COUNTA(B419:L419)</f>
        <v>3</v>
      </c>
      <c r="N419" s="10">
        <f t="shared" ref="N419" si="2150">3/M419</f>
        <v>1</v>
      </c>
      <c r="O419" s="10"/>
      <c r="P419" s="10">
        <f t="shared" si="1981"/>
        <v>1</v>
      </c>
      <c r="Q419" s="10">
        <f t="shared" si="1982"/>
        <v>0</v>
      </c>
      <c r="R419" s="10">
        <f t="shared" si="1983"/>
        <v>1</v>
      </c>
      <c r="S419" s="10">
        <f t="shared" si="1984"/>
        <v>0</v>
      </c>
      <c r="T419" s="10">
        <f t="shared" si="1985"/>
        <v>0</v>
      </c>
      <c r="U419" s="10">
        <f t="shared" si="1986"/>
        <v>0</v>
      </c>
      <c r="V419" s="34">
        <f t="shared" si="1987"/>
        <v>0</v>
      </c>
      <c r="W419" s="10">
        <f t="shared" si="1988"/>
        <v>1</v>
      </c>
      <c r="X419" s="10">
        <f t="shared" si="1989"/>
        <v>0</v>
      </c>
      <c r="Y419" s="10">
        <f t="shared" si="1990"/>
        <v>0</v>
      </c>
      <c r="Z419" s="10"/>
      <c r="AA419" s="10"/>
      <c r="AB419" s="10">
        <f t="shared" ref="AB419" si="2151">SUM(P419:Z419)</f>
        <v>3</v>
      </c>
      <c r="AC419" s="10">
        <f t="shared" ref="AC419" si="2152">M419</f>
        <v>3</v>
      </c>
      <c r="AD419" s="10" t="str">
        <f t="shared" ref="AD419" si="2153">IF(AB419=AC419,"Correct",IF(AB419=3,"Correct","Wrong"))</f>
        <v>Correct</v>
      </c>
      <c r="AE419" s="10"/>
      <c r="AF419" s="159" t="str">
        <f>IFERROR(VLOOKUP(Table1[[#This Row],[RespondentID]],'All Data'!$A420:$CN992,81,FALSE),"unknown")</f>
        <v>Female</v>
      </c>
      <c r="AG419" s="159">
        <f>IFERROR(VLOOKUP(Table1[[#This Row],[RespondentID]],'All Data'!$A420:$CN992,82,FALSE),"unknown")</f>
        <v>41</v>
      </c>
      <c r="AH419" s="159" t="str">
        <f>IFERROR(VLOOKUP(Table1[[#This Row],[RespondentID]],'All Data'!$A420:$CN992,83,FALSE),"unknown")</f>
        <v>Suffolk</v>
      </c>
      <c r="AI419" s="159" t="str">
        <f>IFERROR(VLOOKUP(Table1[[#This Row],[RespondentID]],'All Data'!$A420:$CN992,84,FALSE),"unknown")</f>
        <v>Bay Shore, 11706</v>
      </c>
      <c r="AJ419" s="159" t="str">
        <f>IFERROR(VLOOKUP(Table1[[#This Row],[RespondentID]],'All Data'!$A420:$CN992,85,FALSE),"unknown")</f>
        <v>Multi-racial</v>
      </c>
      <c r="AK419" s="159" t="str">
        <f>IFERROR(VLOOKUP(Table1[[#This Row],[RespondentID]],'All Data'!$A420:$CN992,86,FALSE),"unknown")</f>
        <v>Yes</v>
      </c>
      <c r="AL419" s="159" t="str">
        <f>IFERROR(VLOOKUP(Table1[[#This Row],[RespondentID]],'All Data'!$A420:$CN992,87,FALSE),"unknown")</f>
        <v xml:space="preserve">English Spanish </v>
      </c>
      <c r="AM419" s="159" t="str">
        <f>IFERROR(VLOOKUP(Table1[[#This Row],[RespondentID]],'All Data'!$A420:$CN992,88,FALSE),"unknown")</f>
        <v>Over $125,000</v>
      </c>
      <c r="AN419" s="159" t="str">
        <f>IFERROR(VLOOKUP(Table1[[#This Row],[RespondentID]],'All Data'!$A420:$CN992,89,FALSE),"unknown")</f>
        <v>College graduate</v>
      </c>
      <c r="AO419" s="159" t="str">
        <f>IFERROR(VLOOKUP(Table1[[#This Row],[RespondentID]],'All Data'!$A420:$CN992,90,FALSE),"unknown")</f>
        <v>Employed for wages</v>
      </c>
      <c r="AP419" s="159" t="str">
        <f>IFERROR(VLOOKUP(Table1[[#This Row],[RespondentID]],'All Data'!$A420:$CN992,91,FALSE),"unknown")</f>
        <v>Yes</v>
      </c>
      <c r="AQ419" s="159" t="str">
        <f>IFERROR(VLOOKUP(Table1[[#This Row],[RespondentID]],'All Data'!$A420:$CN992,92,FALSE),"unknown")</f>
        <v>Yes</v>
      </c>
    </row>
    <row r="420" spans="1:43" ht="16" x14ac:dyDescent="0.45">
      <c r="A420" s="6">
        <v>7044841783</v>
      </c>
      <c r="B420" s="6"/>
      <c r="C420" s="6"/>
      <c r="D420" s="6" t="s">
        <v>33</v>
      </c>
      <c r="E420" s="6"/>
      <c r="F420" s="6"/>
      <c r="G420" s="6"/>
      <c r="H420" s="6" t="s">
        <v>37</v>
      </c>
      <c r="I420" s="6" t="s">
        <v>38</v>
      </c>
      <c r="J420" s="6"/>
      <c r="K420" s="6"/>
      <c r="L420" s="9"/>
      <c r="M420" s="9">
        <f t="shared" ref="M420" si="2154">COUNTA(B420:L420)</f>
        <v>3</v>
      </c>
      <c r="N420" s="9">
        <f t="shared" ref="N420" si="2155">3/M420</f>
        <v>1</v>
      </c>
      <c r="O420" s="9"/>
      <c r="P420" s="9">
        <f t="shared" si="1981"/>
        <v>0</v>
      </c>
      <c r="Q420" s="9">
        <f t="shared" si="1982"/>
        <v>0</v>
      </c>
      <c r="R420" s="9">
        <f t="shared" si="1983"/>
        <v>1</v>
      </c>
      <c r="S420" s="9">
        <f t="shared" si="1984"/>
        <v>0</v>
      </c>
      <c r="T420" s="9">
        <f t="shared" si="1985"/>
        <v>0</v>
      </c>
      <c r="U420" s="9">
        <f t="shared" si="1986"/>
        <v>0</v>
      </c>
      <c r="V420" s="34">
        <f t="shared" si="1987"/>
        <v>1</v>
      </c>
      <c r="W420" s="9">
        <f t="shared" si="1988"/>
        <v>1</v>
      </c>
      <c r="X420" s="9">
        <f t="shared" si="1989"/>
        <v>0</v>
      </c>
      <c r="Y420" s="9">
        <f t="shared" si="1990"/>
        <v>0</v>
      </c>
      <c r="Z420" s="9"/>
      <c r="AA420" s="9"/>
      <c r="AB420" s="9">
        <f t="shared" ref="AB420" si="2156">SUM(P420:Z420)</f>
        <v>3</v>
      </c>
      <c r="AC420" s="9">
        <f t="shared" ref="AC420" si="2157">M420</f>
        <v>3</v>
      </c>
      <c r="AD420" s="9" t="str">
        <f t="shared" ref="AD420" si="2158">IF(AB420=AC420,"Correct",IF(AB420=3,"Correct","Wrong"))</f>
        <v>Correct</v>
      </c>
      <c r="AE420" s="9"/>
      <c r="AF420" s="159" t="str">
        <f>IFERROR(VLOOKUP(Table1[[#This Row],[RespondentID]],'All Data'!$A421:$CN993,81,FALSE),"unknown")</f>
        <v>Female</v>
      </c>
      <c r="AG420" s="159">
        <f>IFERROR(VLOOKUP(Table1[[#This Row],[RespondentID]],'All Data'!$A421:$CN993,82,FALSE),"unknown")</f>
        <v>56</v>
      </c>
      <c r="AH420" s="159" t="str">
        <f>IFERROR(VLOOKUP(Table1[[#This Row],[RespondentID]],'All Data'!$A421:$CN993,83,FALSE),"unknown")</f>
        <v>Suffolk</v>
      </c>
      <c r="AI420" s="159" t="str">
        <f>IFERROR(VLOOKUP(Table1[[#This Row],[RespondentID]],'All Data'!$A421:$CN993,84,FALSE),"unknown")</f>
        <v>Brentwood, 11717</v>
      </c>
      <c r="AJ420" s="159">
        <f>IFERROR(VLOOKUP(Table1[[#This Row],[RespondentID]],'All Data'!$A421:$CN993,85,FALSE),"unknown")</f>
        <v>0</v>
      </c>
      <c r="AK420" s="159" t="str">
        <f>IFERROR(VLOOKUP(Table1[[#This Row],[RespondentID]],'All Data'!$A421:$CN993,86,FALSE),"unknown")</f>
        <v>Yes</v>
      </c>
      <c r="AL420" s="159" t="str">
        <f>IFERROR(VLOOKUP(Table1[[#This Row],[RespondentID]],'All Data'!$A421:$CN993,87,FALSE),"unknown")</f>
        <v xml:space="preserve"> Spanish </v>
      </c>
      <c r="AM420" s="159" t="str">
        <f>IFERROR(VLOOKUP(Table1[[#This Row],[RespondentID]],'All Data'!$A421:$CN993,88,FALSE),"unknown")</f>
        <v>$50,000 to $74,999</v>
      </c>
      <c r="AN420" s="159" t="str">
        <f>IFERROR(VLOOKUP(Table1[[#This Row],[RespondentID]],'All Data'!$A421:$CN993,89,FALSE),"unknown")</f>
        <v>Some college</v>
      </c>
      <c r="AO420" s="159" t="str">
        <f>IFERROR(VLOOKUP(Table1[[#This Row],[RespondentID]],'All Data'!$A421:$CN993,90,FALSE),"unknown")</f>
        <v>Employed for wages</v>
      </c>
      <c r="AP420" s="159" t="str">
        <f>IFERROR(VLOOKUP(Table1[[#This Row],[RespondentID]],'All Data'!$A421:$CN993,91,FALSE),"unknown")</f>
        <v>Yes</v>
      </c>
      <c r="AQ420" s="159" t="str">
        <f>IFERROR(VLOOKUP(Table1[[#This Row],[RespondentID]],'All Data'!$A421:$CN993,92,FALSE),"unknown")</f>
        <v>Yes</v>
      </c>
    </row>
    <row r="421" spans="1:43" ht="16" x14ac:dyDescent="0.45">
      <c r="A421" s="6">
        <v>7044841420</v>
      </c>
      <c r="B421" s="6"/>
      <c r="C421" s="6"/>
      <c r="D421" s="6" t="s">
        <v>33</v>
      </c>
      <c r="E421" s="6"/>
      <c r="F421" s="6"/>
      <c r="G421" s="6"/>
      <c r="H421" s="6"/>
      <c r="I421" s="6" t="s">
        <v>38</v>
      </c>
      <c r="J421" s="6"/>
      <c r="K421" s="6" t="s">
        <v>40</v>
      </c>
      <c r="L421" s="10"/>
      <c r="M421" s="10">
        <f t="shared" ref="M421" si="2159">COUNTA(B421:L421)</f>
        <v>3</v>
      </c>
      <c r="N421" s="10">
        <f t="shared" ref="N421" si="2160">3/M421</f>
        <v>1</v>
      </c>
      <c r="O421" s="10"/>
      <c r="P421" s="10">
        <f t="shared" si="1981"/>
        <v>0</v>
      </c>
      <c r="Q421" s="10">
        <f t="shared" si="1982"/>
        <v>0</v>
      </c>
      <c r="R421" s="10">
        <f t="shared" si="1983"/>
        <v>1</v>
      </c>
      <c r="S421" s="10">
        <f t="shared" si="1984"/>
        <v>0</v>
      </c>
      <c r="T421" s="10">
        <f t="shared" si="1985"/>
        <v>0</v>
      </c>
      <c r="U421" s="10">
        <f t="shared" si="1986"/>
        <v>0</v>
      </c>
      <c r="V421" s="34">
        <f t="shared" si="1987"/>
        <v>0</v>
      </c>
      <c r="W421" s="10">
        <f t="shared" si="1988"/>
        <v>1</v>
      </c>
      <c r="X421" s="10">
        <f t="shared" si="1989"/>
        <v>0</v>
      </c>
      <c r="Y421" s="10">
        <f t="shared" si="1990"/>
        <v>1</v>
      </c>
      <c r="Z421" s="10"/>
      <c r="AA421" s="10"/>
      <c r="AB421" s="10">
        <f t="shared" ref="AB421" si="2161">SUM(P421:Z421)</f>
        <v>3</v>
      </c>
      <c r="AC421" s="10">
        <f t="shared" ref="AC421" si="2162">M421</f>
        <v>3</v>
      </c>
      <c r="AD421" s="10" t="str">
        <f t="shared" ref="AD421" si="2163">IF(AB421=AC421,"Correct",IF(AB421=3,"Correct","Wrong"))</f>
        <v>Correct</v>
      </c>
      <c r="AE421" s="10"/>
      <c r="AF421" s="159" t="str">
        <f>IFERROR(VLOOKUP(Table1[[#This Row],[RespondentID]],'All Data'!$A422:$CN994,81,FALSE),"unknown")</f>
        <v>Male</v>
      </c>
      <c r="AG421" s="159">
        <f>IFERROR(VLOOKUP(Table1[[#This Row],[RespondentID]],'All Data'!$A422:$CN994,82,FALSE),"unknown")</f>
        <v>62</v>
      </c>
      <c r="AH421" s="159" t="str">
        <f>IFERROR(VLOOKUP(Table1[[#This Row],[RespondentID]],'All Data'!$A422:$CN994,83,FALSE),"unknown")</f>
        <v>Suffolk</v>
      </c>
      <c r="AI421" s="159" t="str">
        <f>IFERROR(VLOOKUP(Table1[[#This Row],[RespondentID]],'All Data'!$A422:$CN994,84,FALSE),"unknown")</f>
        <v>Babylon, 11702</v>
      </c>
      <c r="AJ421" s="159" t="str">
        <f>IFERROR(VLOOKUP(Table1[[#This Row],[RespondentID]],'All Data'!$A422:$CN994,85,FALSE),"unknown")</f>
        <v>White/Caucasian</v>
      </c>
      <c r="AK421" s="159" t="str">
        <f>IFERROR(VLOOKUP(Table1[[#This Row],[RespondentID]],'All Data'!$A422:$CN994,86,FALSE),"unknown")</f>
        <v>No</v>
      </c>
      <c r="AL421" s="159" t="str">
        <f>IFERROR(VLOOKUP(Table1[[#This Row],[RespondentID]],'All Data'!$A422:$CN994,87,FALSE),"unknown")</f>
        <v xml:space="preserve">English </v>
      </c>
      <c r="AM421" s="159" t="str">
        <f>IFERROR(VLOOKUP(Table1[[#This Row],[RespondentID]],'All Data'!$A422:$CN994,88,FALSE),"unknown")</f>
        <v>Over $125,000</v>
      </c>
      <c r="AN421" s="159" t="str">
        <f>IFERROR(VLOOKUP(Table1[[#This Row],[RespondentID]],'All Data'!$A422:$CN994,89,FALSE),"unknown")</f>
        <v>Graduate school</v>
      </c>
      <c r="AO421" s="159" t="str">
        <f>IFERROR(VLOOKUP(Table1[[#This Row],[RespondentID]],'All Data'!$A422:$CN994,90,FALSE),"unknown")</f>
        <v>Retired</v>
      </c>
      <c r="AP421" s="159" t="str">
        <f>IFERROR(VLOOKUP(Table1[[#This Row],[RespondentID]],'All Data'!$A422:$CN994,91,FALSE),"unknown")</f>
        <v>Yes</v>
      </c>
      <c r="AQ421" s="159" t="str">
        <f>IFERROR(VLOOKUP(Table1[[#This Row],[RespondentID]],'All Data'!$A422:$CN994,92,FALSE),"unknown")</f>
        <v>Yes</v>
      </c>
    </row>
    <row r="422" spans="1:43" ht="16" x14ac:dyDescent="0.45">
      <c r="A422" s="6">
        <v>7044840890</v>
      </c>
      <c r="B422" s="6"/>
      <c r="C422" s="6"/>
      <c r="D422" s="6"/>
      <c r="E422" s="6"/>
      <c r="F422" s="6"/>
      <c r="G422" s="6"/>
      <c r="H422" s="6"/>
      <c r="I422" s="6"/>
      <c r="J422" s="6"/>
      <c r="K422" s="6" t="s">
        <v>40</v>
      </c>
      <c r="L422" s="9"/>
      <c r="M422" s="9">
        <f t="shared" ref="M422" si="2164">COUNTA(B422:L422)</f>
        <v>1</v>
      </c>
      <c r="N422" s="9">
        <f t="shared" ref="N422" si="2165">3/M422</f>
        <v>3</v>
      </c>
      <c r="O422" s="9"/>
      <c r="P422" s="9">
        <f t="shared" si="1981"/>
        <v>0</v>
      </c>
      <c r="Q422" s="9">
        <f t="shared" si="1982"/>
        <v>0</v>
      </c>
      <c r="R422" s="9">
        <f t="shared" si="1983"/>
        <v>0</v>
      </c>
      <c r="S422" s="9">
        <f t="shared" si="1984"/>
        <v>0</v>
      </c>
      <c r="T422" s="9">
        <f t="shared" si="1985"/>
        <v>0</v>
      </c>
      <c r="U422" s="9">
        <f t="shared" si="1986"/>
        <v>0</v>
      </c>
      <c r="V422" s="34">
        <f t="shared" si="1987"/>
        <v>0</v>
      </c>
      <c r="W422" s="9">
        <f t="shared" si="1988"/>
        <v>0</v>
      </c>
      <c r="X422" s="9">
        <f t="shared" si="1989"/>
        <v>0</v>
      </c>
      <c r="Y422" s="9">
        <f t="shared" si="1990"/>
        <v>1</v>
      </c>
      <c r="Z422" s="9"/>
      <c r="AA422" s="9"/>
      <c r="AB422" s="9">
        <f t="shared" ref="AB422" si="2166">SUM(P422:Z422)</f>
        <v>1</v>
      </c>
      <c r="AC422" s="9">
        <f t="shared" ref="AC422" si="2167">M422</f>
        <v>1</v>
      </c>
      <c r="AD422" s="9" t="str">
        <f t="shared" ref="AD422" si="2168">IF(AB422=AC422,"Correct",IF(AB422=3,"Correct","Wrong"))</f>
        <v>Correct</v>
      </c>
      <c r="AE422" s="9"/>
      <c r="AF422" s="159" t="str">
        <f>IFERROR(VLOOKUP(Table1[[#This Row],[RespondentID]],'All Data'!$A423:$CN995,81,FALSE),"unknown")</f>
        <v>Male</v>
      </c>
      <c r="AG422" s="159">
        <f>IFERROR(VLOOKUP(Table1[[#This Row],[RespondentID]],'All Data'!$A423:$CN995,82,FALSE),"unknown")</f>
        <v>27</v>
      </c>
      <c r="AH422" s="159" t="str">
        <f>IFERROR(VLOOKUP(Table1[[#This Row],[RespondentID]],'All Data'!$A423:$CN995,83,FALSE),"unknown")</f>
        <v>Suffolk</v>
      </c>
      <c r="AI422" s="159" t="str">
        <f>IFERROR(VLOOKUP(Table1[[#This Row],[RespondentID]],'All Data'!$A423:$CN995,84,FALSE),"unknown")</f>
        <v>Bay Shore, 11706</v>
      </c>
      <c r="AJ422" s="159" t="str">
        <f>IFERROR(VLOOKUP(Table1[[#This Row],[RespondentID]],'All Data'!$A423:$CN995,85,FALSE),"unknown")</f>
        <v>White/Caucasian</v>
      </c>
      <c r="AK422" s="159" t="str">
        <f>IFERROR(VLOOKUP(Table1[[#This Row],[RespondentID]],'All Data'!$A423:$CN995,86,FALSE),"unknown")</f>
        <v>No</v>
      </c>
      <c r="AL422" s="159" t="str">
        <f>IFERROR(VLOOKUP(Table1[[#This Row],[RespondentID]],'All Data'!$A423:$CN995,87,FALSE),"unknown")</f>
        <v xml:space="preserve">English </v>
      </c>
      <c r="AM422" s="159" t="str">
        <f>IFERROR(VLOOKUP(Table1[[#This Row],[RespondentID]],'All Data'!$A423:$CN995,88,FALSE),"unknown")</f>
        <v>Over $125,000</v>
      </c>
      <c r="AN422" s="159" t="str">
        <f>IFERROR(VLOOKUP(Table1[[#This Row],[RespondentID]],'All Data'!$A423:$CN995,89,FALSE),"unknown")</f>
        <v>College graduate</v>
      </c>
      <c r="AO422" s="159" t="str">
        <f>IFERROR(VLOOKUP(Table1[[#This Row],[RespondentID]],'All Data'!$A423:$CN995,90,FALSE),"unknown")</f>
        <v>Employed for wages</v>
      </c>
      <c r="AP422" s="159" t="str">
        <f>IFERROR(VLOOKUP(Table1[[#This Row],[RespondentID]],'All Data'!$A423:$CN995,91,FALSE),"unknown")</f>
        <v>Yes</v>
      </c>
      <c r="AQ422" s="159" t="str">
        <f>IFERROR(VLOOKUP(Table1[[#This Row],[RespondentID]],'All Data'!$A423:$CN995,92,FALSE),"unknown")</f>
        <v>Yes</v>
      </c>
    </row>
    <row r="423" spans="1:43" ht="16" x14ac:dyDescent="0.45">
      <c r="A423" s="6">
        <v>7044840177</v>
      </c>
      <c r="B423" s="6"/>
      <c r="C423" s="6"/>
      <c r="D423" s="6"/>
      <c r="E423" s="6"/>
      <c r="F423" s="6"/>
      <c r="G423" s="6"/>
      <c r="H423" s="6"/>
      <c r="I423" s="6" t="s">
        <v>38</v>
      </c>
      <c r="J423" s="6"/>
      <c r="K423" s="6"/>
      <c r="L423" s="10"/>
      <c r="M423" s="10">
        <f t="shared" ref="M423" si="2169">COUNTA(B423:L423)</f>
        <v>1</v>
      </c>
      <c r="N423" s="10">
        <f t="shared" ref="N423" si="2170">3/M423</f>
        <v>3</v>
      </c>
      <c r="O423" s="10"/>
      <c r="P423" s="10">
        <f t="shared" si="1981"/>
        <v>0</v>
      </c>
      <c r="Q423" s="10">
        <f t="shared" si="1982"/>
        <v>0</v>
      </c>
      <c r="R423" s="10">
        <f t="shared" si="1983"/>
        <v>0</v>
      </c>
      <c r="S423" s="10">
        <f t="shared" si="1984"/>
        <v>0</v>
      </c>
      <c r="T423" s="10">
        <f t="shared" si="1985"/>
        <v>0</v>
      </c>
      <c r="U423" s="10">
        <f t="shared" si="1986"/>
        <v>0</v>
      </c>
      <c r="V423" s="34">
        <f t="shared" si="1987"/>
        <v>0</v>
      </c>
      <c r="W423" s="10">
        <f t="shared" si="1988"/>
        <v>1</v>
      </c>
      <c r="X423" s="10">
        <f t="shared" si="1989"/>
        <v>0</v>
      </c>
      <c r="Y423" s="10">
        <f t="shared" si="1990"/>
        <v>0</v>
      </c>
      <c r="Z423" s="10"/>
      <c r="AA423" s="10"/>
      <c r="AB423" s="10">
        <f t="shared" ref="AB423" si="2171">SUM(P423:Z423)</f>
        <v>1</v>
      </c>
      <c r="AC423" s="10">
        <f t="shared" ref="AC423" si="2172">M423</f>
        <v>1</v>
      </c>
      <c r="AD423" s="10" t="str">
        <f t="shared" ref="AD423" si="2173">IF(AB423=AC423,"Correct",IF(AB423=3,"Correct","Wrong"))</f>
        <v>Correct</v>
      </c>
      <c r="AE423" s="10"/>
      <c r="AF423" s="159" t="str">
        <f>IFERROR(VLOOKUP(Table1[[#This Row],[RespondentID]],'All Data'!$A424:$CN996,81,FALSE),"unknown")</f>
        <v>Female</v>
      </c>
      <c r="AG423" s="159">
        <f>IFERROR(VLOOKUP(Table1[[#This Row],[RespondentID]],'All Data'!$A424:$CN996,82,FALSE),"unknown")</f>
        <v>47</v>
      </c>
      <c r="AH423" s="159" t="str">
        <f>IFERROR(VLOOKUP(Table1[[#This Row],[RespondentID]],'All Data'!$A424:$CN996,83,FALSE),"unknown")</f>
        <v>Suffolk</v>
      </c>
      <c r="AI423" s="159" t="str">
        <f>IFERROR(VLOOKUP(Table1[[#This Row],[RespondentID]],'All Data'!$A424:$CN996,84,FALSE),"unknown")</f>
        <v>Fair Harbor, 11706</v>
      </c>
      <c r="AJ423" s="159" t="str">
        <f>IFERROR(VLOOKUP(Table1[[#This Row],[RespondentID]],'All Data'!$A424:$CN996,85,FALSE),"unknown")</f>
        <v>White/Caucasian</v>
      </c>
      <c r="AK423" s="159" t="str">
        <f>IFERROR(VLOOKUP(Table1[[#This Row],[RespondentID]],'All Data'!$A424:$CN996,86,FALSE),"unknown")</f>
        <v>No</v>
      </c>
      <c r="AL423" s="159" t="str">
        <f>IFERROR(VLOOKUP(Table1[[#This Row],[RespondentID]],'All Data'!$A424:$CN996,87,FALSE),"unknown")</f>
        <v xml:space="preserve">English </v>
      </c>
      <c r="AM423" s="159" t="str">
        <f>IFERROR(VLOOKUP(Table1[[#This Row],[RespondentID]],'All Data'!$A424:$CN996,88,FALSE),"unknown")</f>
        <v>$50,000 to $74,999</v>
      </c>
      <c r="AN423" s="159">
        <f>IFERROR(VLOOKUP(Table1[[#This Row],[RespondentID]],'All Data'!$A424:$CN996,89,FALSE),"unknown")</f>
        <v>0</v>
      </c>
      <c r="AO423" s="159">
        <f>IFERROR(VLOOKUP(Table1[[#This Row],[RespondentID]],'All Data'!$A424:$CN996,90,FALSE),"unknown")</f>
        <v>0</v>
      </c>
      <c r="AP423" s="159" t="str">
        <f>IFERROR(VLOOKUP(Table1[[#This Row],[RespondentID]],'All Data'!$A424:$CN996,91,FALSE),"unknown")</f>
        <v>Yes</v>
      </c>
      <c r="AQ423" s="159" t="str">
        <f>IFERROR(VLOOKUP(Table1[[#This Row],[RespondentID]],'All Data'!$A424:$CN996,92,FALSE),"unknown")</f>
        <v>Yes</v>
      </c>
    </row>
    <row r="424" spans="1:43" ht="16" x14ac:dyDescent="0.45">
      <c r="A424" s="6">
        <v>5679150010</v>
      </c>
      <c r="B424" s="6"/>
      <c r="C424" s="6"/>
      <c r="D424" s="6"/>
      <c r="E424" s="6" t="s">
        <v>34</v>
      </c>
      <c r="F424" s="6"/>
      <c r="G424" s="6"/>
      <c r="H424" s="6"/>
      <c r="I424" s="6" t="s">
        <v>38</v>
      </c>
      <c r="J424" s="6"/>
      <c r="K424" s="6" t="s">
        <v>40</v>
      </c>
      <c r="L424" s="9"/>
      <c r="M424" s="9">
        <f t="shared" ref="M424" si="2174">COUNTA(B424:L424)</f>
        <v>3</v>
      </c>
      <c r="N424" s="9">
        <f t="shared" ref="N424" si="2175">3/M424</f>
        <v>1</v>
      </c>
      <c r="O424" s="9"/>
      <c r="P424" s="9">
        <f t="shared" si="1981"/>
        <v>0</v>
      </c>
      <c r="Q424" s="9">
        <f t="shared" si="1982"/>
        <v>0</v>
      </c>
      <c r="R424" s="9">
        <f t="shared" si="1983"/>
        <v>0</v>
      </c>
      <c r="S424" s="9">
        <f t="shared" si="1984"/>
        <v>1</v>
      </c>
      <c r="T424" s="9">
        <f t="shared" si="1985"/>
        <v>0</v>
      </c>
      <c r="U424" s="9">
        <f t="shared" si="1986"/>
        <v>0</v>
      </c>
      <c r="V424" s="34">
        <f t="shared" si="1987"/>
        <v>0</v>
      </c>
      <c r="W424" s="9">
        <f t="shared" si="1988"/>
        <v>1</v>
      </c>
      <c r="X424" s="9">
        <f t="shared" si="1989"/>
        <v>0</v>
      </c>
      <c r="Y424" s="9">
        <f t="shared" si="1990"/>
        <v>1</v>
      </c>
      <c r="Z424" s="9"/>
      <c r="AA424" s="9"/>
      <c r="AB424" s="9">
        <f t="shared" ref="AB424" si="2176">SUM(P424:Z424)</f>
        <v>3</v>
      </c>
      <c r="AC424" s="9">
        <f t="shared" ref="AC424" si="2177">M424</f>
        <v>3</v>
      </c>
      <c r="AD424" s="9" t="str">
        <f t="shared" ref="AD424" si="2178">IF(AB424=AC424,"Correct",IF(AB424=3,"Correct","Wrong"))</f>
        <v>Correct</v>
      </c>
      <c r="AE424" s="9"/>
      <c r="AF424" s="159" t="str">
        <f>IFERROR(VLOOKUP(Table1[[#This Row],[RespondentID]],'All Data'!$A425:$CN997,81,FALSE),"unknown")</f>
        <v>Female</v>
      </c>
      <c r="AG424" s="159">
        <f>IFERROR(VLOOKUP(Table1[[#This Row],[RespondentID]],'All Data'!$A425:$CN997,82,FALSE),"unknown")</f>
        <v>14</v>
      </c>
      <c r="AH424" s="159" t="str">
        <f>IFERROR(VLOOKUP(Table1[[#This Row],[RespondentID]],'All Data'!$A425:$CN997,83,FALSE),"unknown")</f>
        <v>Suffolk</v>
      </c>
      <c r="AI424" s="159">
        <f>IFERROR(VLOOKUP(Table1[[#This Row],[RespondentID]],'All Data'!$A425:$CN997,84,FALSE),"unknown")</f>
        <v>0</v>
      </c>
      <c r="AJ424" s="159">
        <f>IFERROR(VLOOKUP(Table1[[#This Row],[RespondentID]],'All Data'!$A425:$CN997,85,FALSE),"unknown")</f>
        <v>0</v>
      </c>
      <c r="AK424" s="159">
        <f>IFERROR(VLOOKUP(Table1[[#This Row],[RespondentID]],'All Data'!$A425:$CN997,86,FALSE),"unknown")</f>
        <v>0</v>
      </c>
      <c r="AL424" s="159" t="str">
        <f>IFERROR(VLOOKUP(Table1[[#This Row],[RespondentID]],'All Data'!$A425:$CN997,87,FALSE),"unknown")</f>
        <v xml:space="preserve"> </v>
      </c>
      <c r="AM424" s="159">
        <f>IFERROR(VLOOKUP(Table1[[#This Row],[RespondentID]],'All Data'!$A425:$CN997,88,FALSE),"unknown")</f>
        <v>0</v>
      </c>
      <c r="AN424" s="159">
        <f>IFERROR(VLOOKUP(Table1[[#This Row],[RespondentID]],'All Data'!$A425:$CN997,89,FALSE),"unknown")</f>
        <v>0</v>
      </c>
      <c r="AO424" s="159">
        <f>IFERROR(VLOOKUP(Table1[[#This Row],[RespondentID]],'All Data'!$A425:$CN997,90,FALSE),"unknown")</f>
        <v>0</v>
      </c>
      <c r="AP424" s="159">
        <f>IFERROR(VLOOKUP(Table1[[#This Row],[RespondentID]],'All Data'!$A425:$CN997,91,FALSE),"unknown")</f>
        <v>0</v>
      </c>
      <c r="AQ424" s="159">
        <f>IFERROR(VLOOKUP(Table1[[#This Row],[RespondentID]],'All Data'!$A425:$CN997,92,FALSE),"unknown")</f>
        <v>0</v>
      </c>
    </row>
    <row r="425" spans="1:43" ht="16" x14ac:dyDescent="0.45">
      <c r="A425" s="6">
        <v>5677975159</v>
      </c>
      <c r="B425" s="6"/>
      <c r="C425" s="6" t="s">
        <v>32</v>
      </c>
      <c r="D425" s="6"/>
      <c r="E425" s="6"/>
      <c r="F425" s="6"/>
      <c r="G425" s="6"/>
      <c r="H425" s="6" t="s">
        <v>37</v>
      </c>
      <c r="I425" s="6"/>
      <c r="J425" s="6"/>
      <c r="K425" s="6" t="s">
        <v>40</v>
      </c>
      <c r="L425" s="10"/>
      <c r="M425" s="10">
        <f t="shared" ref="M425" si="2179">COUNTA(B425:L425)</f>
        <v>3</v>
      </c>
      <c r="N425" s="10">
        <f t="shared" ref="N425" si="2180">3/M425</f>
        <v>1</v>
      </c>
      <c r="O425" s="10"/>
      <c r="P425" s="10">
        <f t="shared" si="1981"/>
        <v>0</v>
      </c>
      <c r="Q425" s="10">
        <f t="shared" si="1982"/>
        <v>1</v>
      </c>
      <c r="R425" s="10">
        <f t="shared" si="1983"/>
        <v>0</v>
      </c>
      <c r="S425" s="10">
        <f t="shared" si="1984"/>
        <v>0</v>
      </c>
      <c r="T425" s="10">
        <f t="shared" si="1985"/>
        <v>0</v>
      </c>
      <c r="U425" s="10">
        <f t="shared" si="1986"/>
        <v>0</v>
      </c>
      <c r="V425" s="34">
        <f t="shared" si="1987"/>
        <v>1</v>
      </c>
      <c r="W425" s="10">
        <f t="shared" si="1988"/>
        <v>0</v>
      </c>
      <c r="X425" s="10">
        <f t="shared" si="1989"/>
        <v>0</v>
      </c>
      <c r="Y425" s="10">
        <f t="shared" si="1990"/>
        <v>1</v>
      </c>
      <c r="Z425" s="10"/>
      <c r="AA425" s="10"/>
      <c r="AB425" s="10">
        <f t="shared" ref="AB425" si="2181">SUM(P425:Z425)</f>
        <v>3</v>
      </c>
      <c r="AC425" s="10">
        <f t="shared" ref="AC425" si="2182">M425</f>
        <v>3</v>
      </c>
      <c r="AD425" s="10" t="str">
        <f t="shared" ref="AD425" si="2183">IF(AB425=AC425,"Correct",IF(AB425=3,"Correct","Wrong"))</f>
        <v>Correct</v>
      </c>
      <c r="AE425" s="10"/>
      <c r="AF425" s="159" t="str">
        <f>IFERROR(VLOOKUP(Table1[[#This Row],[RespondentID]],'All Data'!$A426:$CN998,81,FALSE),"unknown")</f>
        <v>Female</v>
      </c>
      <c r="AG425" s="159">
        <f>IFERROR(VLOOKUP(Table1[[#This Row],[RespondentID]],'All Data'!$A426:$CN998,82,FALSE),"unknown")</f>
        <v>57</v>
      </c>
      <c r="AH425" s="159" t="str">
        <f>IFERROR(VLOOKUP(Table1[[#This Row],[RespondentID]],'All Data'!$A426:$CN998,83,FALSE),"unknown")</f>
        <v>Queens</v>
      </c>
      <c r="AI425" s="159">
        <f>IFERROR(VLOOKUP(Table1[[#This Row],[RespondentID]],'All Data'!$A426:$CN998,84,FALSE),"unknown")</f>
        <v>0</v>
      </c>
      <c r="AJ425" s="159" t="str">
        <f>IFERROR(VLOOKUP(Table1[[#This Row],[RespondentID]],'All Data'!$A426:$CN998,85,FALSE),"unknown")</f>
        <v>Native American</v>
      </c>
      <c r="AK425" s="159" t="str">
        <f>IFERROR(VLOOKUP(Table1[[#This Row],[RespondentID]],'All Data'!$A426:$CN998,86,FALSE),"unknown")</f>
        <v>Yes</v>
      </c>
      <c r="AL425" s="159" t="str">
        <f>IFERROR(VLOOKUP(Table1[[#This Row],[RespondentID]],'All Data'!$A426:$CN998,87,FALSE),"unknown")</f>
        <v xml:space="preserve"> Spanish </v>
      </c>
      <c r="AM425" s="159" t="str">
        <f>IFERROR(VLOOKUP(Table1[[#This Row],[RespondentID]],'All Data'!$A426:$CN998,88,FALSE),"unknown")</f>
        <v>Over $125,000</v>
      </c>
      <c r="AN425" s="159" t="str">
        <f>IFERROR(VLOOKUP(Table1[[#This Row],[RespondentID]],'All Data'!$A426:$CN998,89,FALSE),"unknown")</f>
        <v>College graduate</v>
      </c>
      <c r="AO425" s="159" t="str">
        <f>IFERROR(VLOOKUP(Table1[[#This Row],[RespondentID]],'All Data'!$A426:$CN998,90,FALSE),"unknown")</f>
        <v>Self-employed</v>
      </c>
      <c r="AP425" s="159" t="str">
        <f>IFERROR(VLOOKUP(Table1[[#This Row],[RespondentID]],'All Data'!$A426:$CN998,91,FALSE),"unknown")</f>
        <v>Yes</v>
      </c>
      <c r="AQ425" s="159" t="str">
        <f>IFERROR(VLOOKUP(Table1[[#This Row],[RespondentID]],'All Data'!$A426:$CN998,92,FALSE),"unknown")</f>
        <v>Yes</v>
      </c>
    </row>
    <row r="426" spans="1:43" ht="16" x14ac:dyDescent="0.45">
      <c r="A426" s="6">
        <v>5677701853</v>
      </c>
      <c r="B426" s="6"/>
      <c r="C426" s="6"/>
      <c r="D426" s="6"/>
      <c r="E426" s="6"/>
      <c r="F426" s="6"/>
      <c r="G426" s="6"/>
      <c r="H426" s="6"/>
      <c r="I426" s="6"/>
      <c r="J426" s="6"/>
      <c r="K426" s="6" t="s">
        <v>40</v>
      </c>
      <c r="L426" s="9"/>
      <c r="M426" s="9">
        <f t="shared" ref="M426" si="2184">COUNTA(B426:L426)</f>
        <v>1</v>
      </c>
      <c r="N426" s="9">
        <f t="shared" ref="N426" si="2185">3/M426</f>
        <v>3</v>
      </c>
      <c r="O426" s="9"/>
      <c r="P426" s="9">
        <f t="shared" si="1981"/>
        <v>0</v>
      </c>
      <c r="Q426" s="9">
        <f t="shared" si="1982"/>
        <v>0</v>
      </c>
      <c r="R426" s="9">
        <f t="shared" si="1983"/>
        <v>0</v>
      </c>
      <c r="S426" s="9">
        <f t="shared" si="1984"/>
        <v>0</v>
      </c>
      <c r="T426" s="9">
        <f t="shared" si="1985"/>
        <v>0</v>
      </c>
      <c r="U426" s="9">
        <f t="shared" si="1986"/>
        <v>0</v>
      </c>
      <c r="V426" s="34">
        <f t="shared" si="1987"/>
        <v>0</v>
      </c>
      <c r="W426" s="9">
        <f t="shared" si="1988"/>
        <v>0</v>
      </c>
      <c r="X426" s="9">
        <f t="shared" si="1989"/>
        <v>0</v>
      </c>
      <c r="Y426" s="9">
        <f t="shared" si="1990"/>
        <v>1</v>
      </c>
      <c r="Z426" s="9"/>
      <c r="AA426" s="9"/>
      <c r="AB426" s="9">
        <f t="shared" ref="AB426" si="2186">SUM(P426:Z426)</f>
        <v>1</v>
      </c>
      <c r="AC426" s="9">
        <f t="shared" ref="AC426" si="2187">M426</f>
        <v>1</v>
      </c>
      <c r="AD426" s="9" t="str">
        <f t="shared" ref="AD426" si="2188">IF(AB426=AC426,"Correct",IF(AB426=3,"Correct","Wrong"))</f>
        <v>Correct</v>
      </c>
      <c r="AE426" s="9"/>
      <c r="AF426" s="159" t="str">
        <f>IFERROR(VLOOKUP(Table1[[#This Row],[RespondentID]],'All Data'!$A427:$CN999,81,FALSE),"unknown")</f>
        <v>Female</v>
      </c>
      <c r="AG426" s="159">
        <f>IFERROR(VLOOKUP(Table1[[#This Row],[RespondentID]],'All Data'!$A427:$CN999,82,FALSE),"unknown")</f>
        <v>53</v>
      </c>
      <c r="AH426" s="159" t="str">
        <f>IFERROR(VLOOKUP(Table1[[#This Row],[RespondentID]],'All Data'!$A427:$CN999,83,FALSE),"unknown")</f>
        <v>Queens</v>
      </c>
      <c r="AI426" s="159">
        <f>IFERROR(VLOOKUP(Table1[[#This Row],[RespondentID]],'All Data'!$A427:$CN999,84,FALSE),"unknown")</f>
        <v>0</v>
      </c>
      <c r="AJ426" s="159" t="str">
        <f>IFERROR(VLOOKUP(Table1[[#This Row],[RespondentID]],'All Data'!$A427:$CN999,85,FALSE),"unknown")</f>
        <v>Multi-racial</v>
      </c>
      <c r="AK426" s="159" t="str">
        <f>IFERROR(VLOOKUP(Table1[[#This Row],[RespondentID]],'All Data'!$A427:$CN999,86,FALSE),"unknown")</f>
        <v>Yes</v>
      </c>
      <c r="AL426" s="159" t="str">
        <f>IFERROR(VLOOKUP(Table1[[#This Row],[RespondentID]],'All Data'!$A427:$CN999,87,FALSE),"unknown")</f>
        <v xml:space="preserve"> Spanish </v>
      </c>
      <c r="AM426" s="159" t="str">
        <f>IFERROR(VLOOKUP(Table1[[#This Row],[RespondentID]],'All Data'!$A427:$CN999,88,FALSE),"unknown")</f>
        <v>$20,000 to $34,999</v>
      </c>
      <c r="AN426" s="159" t="str">
        <f>IFERROR(VLOOKUP(Table1[[#This Row],[RespondentID]],'All Data'!$A427:$CN999,89,FALSE),"unknown")</f>
        <v>College graduate</v>
      </c>
      <c r="AO426" s="159" t="str">
        <f>IFERROR(VLOOKUP(Table1[[#This Row],[RespondentID]],'All Data'!$A427:$CN999,90,FALSE),"unknown")</f>
        <v>Out of work and looking for work</v>
      </c>
      <c r="AP426" s="159" t="str">
        <f>IFERROR(VLOOKUP(Table1[[#This Row],[RespondentID]],'All Data'!$A427:$CN999,91,FALSE),"unknown")</f>
        <v>No</v>
      </c>
      <c r="AQ426" s="159" t="str">
        <f>IFERROR(VLOOKUP(Table1[[#This Row],[RespondentID]],'All Data'!$A427:$CN999,92,FALSE),"unknown")</f>
        <v>No</v>
      </c>
    </row>
    <row r="427" spans="1:43" ht="16" x14ac:dyDescent="0.45">
      <c r="A427" s="6">
        <v>5677358210</v>
      </c>
      <c r="B427" s="6"/>
      <c r="C427" s="6"/>
      <c r="D427" s="6" t="s">
        <v>33</v>
      </c>
      <c r="E427" s="6"/>
      <c r="F427" s="6"/>
      <c r="G427" s="6"/>
      <c r="H427" s="6"/>
      <c r="I427" s="6" t="s">
        <v>38</v>
      </c>
      <c r="J427" s="6"/>
      <c r="K427" s="6" t="s">
        <v>40</v>
      </c>
      <c r="L427" s="10"/>
      <c r="M427" s="10">
        <f t="shared" ref="M427" si="2189">COUNTA(B427:L427)</f>
        <v>3</v>
      </c>
      <c r="N427" s="10">
        <f t="shared" ref="N427" si="2190">3/M427</f>
        <v>1</v>
      </c>
      <c r="O427" s="10"/>
      <c r="P427" s="10">
        <f t="shared" si="1981"/>
        <v>0</v>
      </c>
      <c r="Q427" s="10">
        <f t="shared" si="1982"/>
        <v>0</v>
      </c>
      <c r="R427" s="10">
        <f t="shared" si="1983"/>
        <v>1</v>
      </c>
      <c r="S427" s="10">
        <f t="shared" si="1984"/>
        <v>0</v>
      </c>
      <c r="T427" s="10">
        <f t="shared" si="1985"/>
        <v>0</v>
      </c>
      <c r="U427" s="10">
        <f t="shared" si="1986"/>
        <v>0</v>
      </c>
      <c r="V427" s="34">
        <f t="shared" si="1987"/>
        <v>0</v>
      </c>
      <c r="W427" s="10">
        <f t="shared" si="1988"/>
        <v>1</v>
      </c>
      <c r="X427" s="10">
        <f t="shared" si="1989"/>
        <v>0</v>
      </c>
      <c r="Y427" s="10">
        <f t="shared" si="1990"/>
        <v>1</v>
      </c>
      <c r="Z427" s="10"/>
      <c r="AA427" s="10"/>
      <c r="AB427" s="10">
        <f t="shared" ref="AB427" si="2191">SUM(P427:Z427)</f>
        <v>3</v>
      </c>
      <c r="AC427" s="10">
        <f t="shared" ref="AC427" si="2192">M427</f>
        <v>3</v>
      </c>
      <c r="AD427" s="10" t="str">
        <f t="shared" ref="AD427" si="2193">IF(AB427=AC427,"Correct",IF(AB427=3,"Correct","Wrong"))</f>
        <v>Correct</v>
      </c>
      <c r="AE427" s="10"/>
      <c r="AF427" s="159" t="str">
        <f>IFERROR(VLOOKUP(Table1[[#This Row],[RespondentID]],'All Data'!$A428:$CN1000,81,FALSE),"unknown")</f>
        <v>Female</v>
      </c>
      <c r="AG427" s="159">
        <f>IFERROR(VLOOKUP(Table1[[#This Row],[RespondentID]],'All Data'!$A428:$CN1000,82,FALSE),"unknown")</f>
        <v>23</v>
      </c>
      <c r="AH427" s="159" t="str">
        <f>IFERROR(VLOOKUP(Table1[[#This Row],[RespondentID]],'All Data'!$A428:$CN1000,83,FALSE),"unknown")</f>
        <v>Queens</v>
      </c>
      <c r="AI427" s="159">
        <f>IFERROR(VLOOKUP(Table1[[#This Row],[RespondentID]],'All Data'!$A428:$CN1000,84,FALSE),"unknown")</f>
        <v>0</v>
      </c>
      <c r="AJ427" s="159">
        <f>IFERROR(VLOOKUP(Table1[[#This Row],[RespondentID]],'All Data'!$A428:$CN1000,85,FALSE),"unknown")</f>
        <v>0</v>
      </c>
      <c r="AK427" s="159">
        <f>IFERROR(VLOOKUP(Table1[[#This Row],[RespondentID]],'All Data'!$A428:$CN1000,86,FALSE),"unknown")</f>
        <v>0</v>
      </c>
      <c r="AL427" s="159" t="str">
        <f>IFERROR(VLOOKUP(Table1[[#This Row],[RespondentID]],'All Data'!$A428:$CN1000,87,FALSE),"unknown")</f>
        <v xml:space="preserve"> </v>
      </c>
      <c r="AM427" s="159">
        <f>IFERROR(VLOOKUP(Table1[[#This Row],[RespondentID]],'All Data'!$A428:$CN1000,88,FALSE),"unknown")</f>
        <v>0</v>
      </c>
      <c r="AN427" s="159">
        <f>IFERROR(VLOOKUP(Table1[[#This Row],[RespondentID]],'All Data'!$A428:$CN1000,89,FALSE),"unknown")</f>
        <v>0</v>
      </c>
      <c r="AO427" s="159">
        <f>IFERROR(VLOOKUP(Table1[[#This Row],[RespondentID]],'All Data'!$A428:$CN1000,90,FALSE),"unknown")</f>
        <v>0</v>
      </c>
      <c r="AP427" s="159">
        <f>IFERROR(VLOOKUP(Table1[[#This Row],[RespondentID]],'All Data'!$A428:$CN1000,91,FALSE),"unknown")</f>
        <v>0</v>
      </c>
      <c r="AQ427" s="159">
        <f>IFERROR(VLOOKUP(Table1[[#This Row],[RespondentID]],'All Data'!$A428:$CN1000,92,FALSE),"unknown")</f>
        <v>0</v>
      </c>
    </row>
    <row r="428" spans="1:43" ht="16" x14ac:dyDescent="0.45">
      <c r="A428" s="6">
        <v>5677192208</v>
      </c>
      <c r="B428" s="6"/>
      <c r="C428" s="6" t="s">
        <v>32</v>
      </c>
      <c r="D428" s="6" t="s">
        <v>33</v>
      </c>
      <c r="E428" s="6"/>
      <c r="F428" s="6"/>
      <c r="G428" s="6"/>
      <c r="H428" s="6"/>
      <c r="I428" s="6" t="s">
        <v>38</v>
      </c>
      <c r="J428" s="6"/>
      <c r="K428" s="6"/>
      <c r="L428" s="9"/>
      <c r="M428" s="9">
        <f t="shared" ref="M428" si="2194">COUNTA(B428:L428)</f>
        <v>3</v>
      </c>
      <c r="N428" s="9">
        <f t="shared" ref="N428" si="2195">3/M428</f>
        <v>1</v>
      </c>
      <c r="O428" s="9"/>
      <c r="P428" s="9">
        <f t="shared" si="1981"/>
        <v>0</v>
      </c>
      <c r="Q428" s="9">
        <f t="shared" si="1982"/>
        <v>1</v>
      </c>
      <c r="R428" s="9">
        <f t="shared" si="1983"/>
        <v>1</v>
      </c>
      <c r="S428" s="9">
        <f t="shared" si="1984"/>
        <v>0</v>
      </c>
      <c r="T428" s="9">
        <f t="shared" si="1985"/>
        <v>0</v>
      </c>
      <c r="U428" s="9">
        <f t="shared" si="1986"/>
        <v>0</v>
      </c>
      <c r="V428" s="34">
        <f t="shared" si="1987"/>
        <v>0</v>
      </c>
      <c r="W428" s="9">
        <f t="shared" si="1988"/>
        <v>1</v>
      </c>
      <c r="X428" s="9">
        <f t="shared" si="1989"/>
        <v>0</v>
      </c>
      <c r="Y428" s="9">
        <f t="shared" si="1990"/>
        <v>0</v>
      </c>
      <c r="Z428" s="9"/>
      <c r="AA428" s="9"/>
      <c r="AB428" s="9">
        <f t="shared" ref="AB428" si="2196">SUM(P428:Z428)</f>
        <v>3</v>
      </c>
      <c r="AC428" s="9">
        <f t="shared" ref="AC428" si="2197">M428</f>
        <v>3</v>
      </c>
      <c r="AD428" s="9" t="str">
        <f t="shared" ref="AD428" si="2198">IF(AB428=AC428,"Correct",IF(AB428=3,"Correct","Wrong"))</f>
        <v>Correct</v>
      </c>
      <c r="AE428" s="9"/>
      <c r="AF428" s="159" t="str">
        <f>IFERROR(VLOOKUP(Table1[[#This Row],[RespondentID]],'All Data'!$A429:$CN1001,81,FALSE),"unknown")</f>
        <v>Male</v>
      </c>
      <c r="AG428" s="159">
        <f>IFERROR(VLOOKUP(Table1[[#This Row],[RespondentID]],'All Data'!$A429:$CN1001,82,FALSE),"unknown")</f>
        <v>18</v>
      </c>
      <c r="AH428" s="159" t="str">
        <f>IFERROR(VLOOKUP(Table1[[#This Row],[RespondentID]],'All Data'!$A429:$CN1001,83,FALSE),"unknown")</f>
        <v>Queens</v>
      </c>
      <c r="AI428" s="159">
        <f>IFERROR(VLOOKUP(Table1[[#This Row],[RespondentID]],'All Data'!$A429:$CN1001,84,FALSE),"unknown")</f>
        <v>0</v>
      </c>
      <c r="AJ428" s="159" t="str">
        <f>IFERROR(VLOOKUP(Table1[[#This Row],[RespondentID]],'All Data'!$A429:$CN1001,85,FALSE),"unknown")</f>
        <v>Otra (por favor especifique)</v>
      </c>
      <c r="AK428" s="159" t="str">
        <f>IFERROR(VLOOKUP(Table1[[#This Row],[RespondentID]],'All Data'!$A429:$CN1001,86,FALSE),"unknown")</f>
        <v>Yes</v>
      </c>
      <c r="AL428" s="159" t="str">
        <f>IFERROR(VLOOKUP(Table1[[#This Row],[RespondentID]],'All Data'!$A429:$CN1001,87,FALSE),"unknown")</f>
        <v xml:space="preserve"> Spanish </v>
      </c>
      <c r="AM428" s="159" t="str">
        <f>IFERROR(VLOOKUP(Table1[[#This Row],[RespondentID]],'All Data'!$A429:$CN1001,88,FALSE),"unknown")</f>
        <v>Over $125,000</v>
      </c>
      <c r="AN428" s="159" t="str">
        <f>IFERROR(VLOOKUP(Table1[[#This Row],[RespondentID]],'All Data'!$A429:$CN1001,89,FALSE),"unknown")</f>
        <v>High school graduate</v>
      </c>
      <c r="AO428" s="159" t="str">
        <f>IFERROR(VLOOKUP(Table1[[#This Row],[RespondentID]],'All Data'!$A429:$CN1001,90,FALSE),"unknown")</f>
        <v>Student</v>
      </c>
      <c r="AP428" s="159" t="str">
        <f>IFERROR(VLOOKUP(Table1[[#This Row],[RespondentID]],'All Data'!$A429:$CN1001,91,FALSE),"unknown")</f>
        <v>No</v>
      </c>
      <c r="AQ428" s="159" t="str">
        <f>IFERROR(VLOOKUP(Table1[[#This Row],[RespondentID]],'All Data'!$A429:$CN1001,92,FALSE),"unknown")</f>
        <v>Yes</v>
      </c>
    </row>
    <row r="429" spans="1:43" ht="16" x14ac:dyDescent="0.45">
      <c r="A429" s="6">
        <v>5676952699</v>
      </c>
      <c r="B429" s="6" t="s">
        <v>31</v>
      </c>
      <c r="C429" s="6" t="s">
        <v>32</v>
      </c>
      <c r="D429" s="6"/>
      <c r="E429" s="6"/>
      <c r="F429" s="6"/>
      <c r="G429" s="6" t="s">
        <v>36</v>
      </c>
      <c r="H429" s="6"/>
      <c r="I429" s="6"/>
      <c r="J429" s="6"/>
      <c r="K429" s="6"/>
      <c r="L429" s="10"/>
      <c r="M429" s="10">
        <f t="shared" ref="M429" si="2199">COUNTA(B429:L429)</f>
        <v>3</v>
      </c>
      <c r="N429" s="10">
        <f t="shared" ref="N429" si="2200">3/M429</f>
        <v>1</v>
      </c>
      <c r="O429" s="10"/>
      <c r="P429" s="10">
        <f t="shared" si="1981"/>
        <v>1</v>
      </c>
      <c r="Q429" s="10">
        <f t="shared" si="1982"/>
        <v>1</v>
      </c>
      <c r="R429" s="10">
        <f t="shared" si="1983"/>
        <v>0</v>
      </c>
      <c r="S429" s="10">
        <f t="shared" si="1984"/>
        <v>0</v>
      </c>
      <c r="T429" s="10">
        <f t="shared" si="1985"/>
        <v>0</v>
      </c>
      <c r="U429" s="10">
        <f t="shared" si="1986"/>
        <v>1</v>
      </c>
      <c r="V429" s="34">
        <f t="shared" si="1987"/>
        <v>0</v>
      </c>
      <c r="W429" s="10">
        <f t="shared" si="1988"/>
        <v>0</v>
      </c>
      <c r="X429" s="10">
        <f t="shared" si="1989"/>
        <v>0</v>
      </c>
      <c r="Y429" s="10">
        <f t="shared" si="1990"/>
        <v>0</v>
      </c>
      <c r="Z429" s="10"/>
      <c r="AA429" s="10"/>
      <c r="AB429" s="10">
        <f t="shared" ref="AB429" si="2201">SUM(P429:Z429)</f>
        <v>3</v>
      </c>
      <c r="AC429" s="10">
        <f t="shared" ref="AC429" si="2202">M429</f>
        <v>3</v>
      </c>
      <c r="AD429" s="10" t="str">
        <f t="shared" ref="AD429" si="2203">IF(AB429=AC429,"Correct",IF(AB429=3,"Correct","Wrong"))</f>
        <v>Correct</v>
      </c>
      <c r="AE429" s="10"/>
      <c r="AF429" s="159" t="str">
        <f>IFERROR(VLOOKUP(Table1[[#This Row],[RespondentID]],'All Data'!$A430:$CN1002,81,FALSE),"unknown")</f>
        <v>Male</v>
      </c>
      <c r="AG429" s="159">
        <f>IFERROR(VLOOKUP(Table1[[#This Row],[RespondentID]],'All Data'!$A430:$CN1002,82,FALSE),"unknown")</f>
        <v>20</v>
      </c>
      <c r="AH429" s="159" t="str">
        <f>IFERROR(VLOOKUP(Table1[[#This Row],[RespondentID]],'All Data'!$A430:$CN1002,83,FALSE),"unknown")</f>
        <v>Nassau</v>
      </c>
      <c r="AI429" s="159" t="str">
        <f>IFERROR(VLOOKUP(Table1[[#This Row],[RespondentID]],'All Data'!$A430:$CN1002,84,FALSE),"unknown")</f>
        <v>Plainedge, 11756</v>
      </c>
      <c r="AJ429" s="159" t="str">
        <f>IFERROR(VLOOKUP(Table1[[#This Row],[RespondentID]],'All Data'!$A430:$CN1002,85,FALSE),"unknown")</f>
        <v>Native American</v>
      </c>
      <c r="AK429" s="159" t="str">
        <f>IFERROR(VLOOKUP(Table1[[#This Row],[RespondentID]],'All Data'!$A430:$CN1002,86,FALSE),"unknown")</f>
        <v>No</v>
      </c>
      <c r="AL429" s="159" t="str">
        <f>IFERROR(VLOOKUP(Table1[[#This Row],[RespondentID]],'All Data'!$A430:$CN1002,87,FALSE),"unknown")</f>
        <v xml:space="preserve"> Spanish </v>
      </c>
      <c r="AM429" s="159" t="str">
        <f>IFERROR(VLOOKUP(Table1[[#This Row],[RespondentID]],'All Data'!$A430:$CN1002,88,FALSE),"unknown")</f>
        <v>$75,000 to $125,000</v>
      </c>
      <c r="AN429" s="159" t="str">
        <f>IFERROR(VLOOKUP(Table1[[#This Row],[RespondentID]],'All Data'!$A430:$CN1002,89,FALSE),"unknown")</f>
        <v>College graduate</v>
      </c>
      <c r="AO429" s="159" t="str">
        <f>IFERROR(VLOOKUP(Table1[[#This Row],[RespondentID]],'All Data'!$A430:$CN1002,90,FALSE),"unknown")</f>
        <v>Military</v>
      </c>
      <c r="AP429" s="159" t="str">
        <f>IFERROR(VLOOKUP(Table1[[#This Row],[RespondentID]],'All Data'!$A430:$CN1002,91,FALSE),"unknown")</f>
        <v>No</v>
      </c>
      <c r="AQ429" s="159" t="str">
        <f>IFERROR(VLOOKUP(Table1[[#This Row],[RespondentID]],'All Data'!$A430:$CN1002,92,FALSE),"unknown")</f>
        <v>No</v>
      </c>
    </row>
    <row r="430" spans="1:43" ht="16" x14ac:dyDescent="0.45">
      <c r="A430" s="6">
        <v>5674893487</v>
      </c>
      <c r="B430" s="6" t="s">
        <v>31</v>
      </c>
      <c r="C430" s="6" t="s">
        <v>32</v>
      </c>
      <c r="D430" s="6"/>
      <c r="E430" s="6"/>
      <c r="F430" s="6"/>
      <c r="G430" s="6"/>
      <c r="H430" s="6" t="s">
        <v>37</v>
      </c>
      <c r="I430" s="6"/>
      <c r="J430" s="6"/>
      <c r="K430" s="6"/>
      <c r="L430" s="9"/>
      <c r="M430" s="9">
        <f t="shared" ref="M430" si="2204">COUNTA(B430:L430)</f>
        <v>3</v>
      </c>
      <c r="N430" s="9">
        <f t="shared" ref="N430" si="2205">3/M430</f>
        <v>1</v>
      </c>
      <c r="O430" s="9"/>
      <c r="P430" s="9">
        <f t="shared" si="1981"/>
        <v>1</v>
      </c>
      <c r="Q430" s="9">
        <f t="shared" si="1982"/>
        <v>1</v>
      </c>
      <c r="R430" s="9">
        <f t="shared" si="1983"/>
        <v>0</v>
      </c>
      <c r="S430" s="9">
        <f t="shared" si="1984"/>
        <v>0</v>
      </c>
      <c r="T430" s="9">
        <f t="shared" si="1985"/>
        <v>0</v>
      </c>
      <c r="U430" s="9">
        <f t="shared" si="1986"/>
        <v>0</v>
      </c>
      <c r="V430" s="34">
        <f t="shared" si="1987"/>
        <v>1</v>
      </c>
      <c r="W430" s="9">
        <f t="shared" si="1988"/>
        <v>0</v>
      </c>
      <c r="X430" s="9">
        <f t="shared" si="1989"/>
        <v>0</v>
      </c>
      <c r="Y430" s="9">
        <f t="shared" si="1990"/>
        <v>0</v>
      </c>
      <c r="Z430" s="9"/>
      <c r="AA430" s="9"/>
      <c r="AB430" s="9">
        <f t="shared" ref="AB430" si="2206">SUM(P430:Z430)</f>
        <v>3</v>
      </c>
      <c r="AC430" s="9">
        <f t="shared" ref="AC430" si="2207">M430</f>
        <v>3</v>
      </c>
      <c r="AD430" s="9" t="str">
        <f t="shared" ref="AD430" si="2208">IF(AB430=AC430,"Correct",IF(AB430=3,"Correct","Wrong"))</f>
        <v>Correct</v>
      </c>
      <c r="AE430" s="9"/>
      <c r="AF430" s="159">
        <f>IFERROR(VLOOKUP(Table1[[#This Row],[RespondentID]],'All Data'!$A431:$CN1003,81,FALSE),"unknown")</f>
        <v>0</v>
      </c>
      <c r="AG430" s="159">
        <f>IFERROR(VLOOKUP(Table1[[#This Row],[RespondentID]],'All Data'!$A431:$CN1003,82,FALSE),"unknown")</f>
        <v>0</v>
      </c>
      <c r="AH430" s="159">
        <f>IFERROR(VLOOKUP(Table1[[#This Row],[RespondentID]],'All Data'!$A431:$CN1003,83,FALSE),"unknown")</f>
        <v>0</v>
      </c>
      <c r="AI430" s="159">
        <f>IFERROR(VLOOKUP(Table1[[#This Row],[RespondentID]],'All Data'!$A431:$CN1003,84,FALSE),"unknown")</f>
        <v>0</v>
      </c>
      <c r="AJ430" s="159">
        <f>IFERROR(VLOOKUP(Table1[[#This Row],[RespondentID]],'All Data'!$A431:$CN1003,85,FALSE),"unknown")</f>
        <v>0</v>
      </c>
      <c r="AK430" s="159">
        <f>IFERROR(VLOOKUP(Table1[[#This Row],[RespondentID]],'All Data'!$A431:$CN1003,86,FALSE),"unknown")</f>
        <v>0</v>
      </c>
      <c r="AL430" s="159" t="str">
        <f>IFERROR(VLOOKUP(Table1[[#This Row],[RespondentID]],'All Data'!$A431:$CN1003,87,FALSE),"unknown")</f>
        <v xml:space="preserve"> </v>
      </c>
      <c r="AM430" s="159">
        <f>IFERROR(VLOOKUP(Table1[[#This Row],[RespondentID]],'All Data'!$A431:$CN1003,88,FALSE),"unknown")</f>
        <v>0</v>
      </c>
      <c r="AN430" s="159">
        <f>IFERROR(VLOOKUP(Table1[[#This Row],[RespondentID]],'All Data'!$A431:$CN1003,89,FALSE),"unknown")</f>
        <v>0</v>
      </c>
      <c r="AO430" s="159">
        <f>IFERROR(VLOOKUP(Table1[[#This Row],[RespondentID]],'All Data'!$A431:$CN1003,90,FALSE),"unknown")</f>
        <v>0</v>
      </c>
      <c r="AP430" s="159">
        <f>IFERROR(VLOOKUP(Table1[[#This Row],[RespondentID]],'All Data'!$A431:$CN1003,91,FALSE),"unknown")</f>
        <v>0</v>
      </c>
      <c r="AQ430" s="159">
        <f>IFERROR(VLOOKUP(Table1[[#This Row],[RespondentID]],'All Data'!$A431:$CN1003,92,FALSE),"unknown")</f>
        <v>0</v>
      </c>
    </row>
    <row r="431" spans="1:43" ht="16" x14ac:dyDescent="0.45">
      <c r="A431" s="6">
        <v>5674707625</v>
      </c>
      <c r="B431" s="6"/>
      <c r="C431" s="6" t="s">
        <v>32</v>
      </c>
      <c r="D431" s="6" t="s">
        <v>33</v>
      </c>
      <c r="E431" s="6"/>
      <c r="F431" s="6"/>
      <c r="G431" s="6"/>
      <c r="H431" s="6"/>
      <c r="I431" s="6" t="s">
        <v>38</v>
      </c>
      <c r="J431" s="6"/>
      <c r="K431" s="6"/>
      <c r="L431" s="10"/>
      <c r="M431" s="10">
        <f t="shared" ref="M431" si="2209">COUNTA(B431:L431)</f>
        <v>3</v>
      </c>
      <c r="N431" s="10">
        <f t="shared" ref="N431" si="2210">3/M431</f>
        <v>1</v>
      </c>
      <c r="O431" s="10"/>
      <c r="P431" s="10">
        <f t="shared" si="1981"/>
        <v>0</v>
      </c>
      <c r="Q431" s="10">
        <f t="shared" si="1982"/>
        <v>1</v>
      </c>
      <c r="R431" s="10">
        <f t="shared" si="1983"/>
        <v>1</v>
      </c>
      <c r="S431" s="10">
        <f t="shared" si="1984"/>
        <v>0</v>
      </c>
      <c r="T431" s="10">
        <f t="shared" si="1985"/>
        <v>0</v>
      </c>
      <c r="U431" s="10">
        <f t="shared" si="1986"/>
        <v>0</v>
      </c>
      <c r="V431" s="34">
        <f t="shared" si="1987"/>
        <v>0</v>
      </c>
      <c r="W431" s="10">
        <f t="shared" si="1988"/>
        <v>1</v>
      </c>
      <c r="X431" s="10">
        <f t="shared" si="1989"/>
        <v>0</v>
      </c>
      <c r="Y431" s="10">
        <f t="shared" si="1990"/>
        <v>0</v>
      </c>
      <c r="Z431" s="10"/>
      <c r="AA431" s="10"/>
      <c r="AB431" s="10">
        <f t="shared" ref="AB431" si="2211">SUM(P431:Z431)</f>
        <v>3</v>
      </c>
      <c r="AC431" s="10">
        <f t="shared" ref="AC431" si="2212">M431</f>
        <v>3</v>
      </c>
      <c r="AD431" s="10" t="str">
        <f t="shared" ref="AD431" si="2213">IF(AB431=AC431,"Correct",IF(AB431=3,"Correct","Wrong"))</f>
        <v>Correct</v>
      </c>
      <c r="AE431" s="10"/>
      <c r="AF431" s="159">
        <f>IFERROR(VLOOKUP(Table1[[#This Row],[RespondentID]],'All Data'!$A432:$CN1004,81,FALSE),"unknown")</f>
        <v>0</v>
      </c>
      <c r="AG431" s="159">
        <f>IFERROR(VLOOKUP(Table1[[#This Row],[RespondentID]],'All Data'!$A432:$CN1004,82,FALSE),"unknown")</f>
        <v>0</v>
      </c>
      <c r="AH431" s="159">
        <f>IFERROR(VLOOKUP(Table1[[#This Row],[RespondentID]],'All Data'!$A432:$CN1004,83,FALSE),"unknown")</f>
        <v>0</v>
      </c>
      <c r="AI431" s="159">
        <f>IFERROR(VLOOKUP(Table1[[#This Row],[RespondentID]],'All Data'!$A432:$CN1004,84,FALSE),"unknown")</f>
        <v>0</v>
      </c>
      <c r="AJ431" s="159">
        <f>IFERROR(VLOOKUP(Table1[[#This Row],[RespondentID]],'All Data'!$A432:$CN1004,85,FALSE),"unknown")</f>
        <v>0</v>
      </c>
      <c r="AK431" s="159">
        <f>IFERROR(VLOOKUP(Table1[[#This Row],[RespondentID]],'All Data'!$A432:$CN1004,86,FALSE),"unknown")</f>
        <v>0</v>
      </c>
      <c r="AL431" s="159" t="str">
        <f>IFERROR(VLOOKUP(Table1[[#This Row],[RespondentID]],'All Data'!$A432:$CN1004,87,FALSE),"unknown")</f>
        <v xml:space="preserve"> </v>
      </c>
      <c r="AM431" s="159">
        <f>IFERROR(VLOOKUP(Table1[[#This Row],[RespondentID]],'All Data'!$A432:$CN1004,88,FALSE),"unknown")</f>
        <v>0</v>
      </c>
      <c r="AN431" s="159">
        <f>IFERROR(VLOOKUP(Table1[[#This Row],[RespondentID]],'All Data'!$A432:$CN1004,89,FALSE),"unknown")</f>
        <v>0</v>
      </c>
      <c r="AO431" s="159">
        <f>IFERROR(VLOOKUP(Table1[[#This Row],[RespondentID]],'All Data'!$A432:$CN1004,90,FALSE),"unknown")</f>
        <v>0</v>
      </c>
      <c r="AP431" s="159">
        <f>IFERROR(VLOOKUP(Table1[[#This Row],[RespondentID]],'All Data'!$A432:$CN1004,91,FALSE),"unknown")</f>
        <v>0</v>
      </c>
      <c r="AQ431" s="159">
        <f>IFERROR(VLOOKUP(Table1[[#This Row],[RespondentID]],'All Data'!$A432:$CN1004,92,FALSE),"unknown")</f>
        <v>0</v>
      </c>
    </row>
    <row r="432" spans="1:43" ht="16" x14ac:dyDescent="0.45">
      <c r="A432" s="6">
        <v>5673973607</v>
      </c>
      <c r="B432" s="6"/>
      <c r="C432" s="6" t="s">
        <v>32</v>
      </c>
      <c r="D432" s="6"/>
      <c r="E432" s="6"/>
      <c r="F432" s="6"/>
      <c r="G432" s="6"/>
      <c r="H432" s="6"/>
      <c r="I432" s="6" t="s">
        <v>38</v>
      </c>
      <c r="J432" s="6" t="s">
        <v>39</v>
      </c>
      <c r="K432" s="6"/>
      <c r="L432" s="9"/>
      <c r="M432" s="9">
        <f t="shared" ref="M432" si="2214">COUNTA(B432:L432)</f>
        <v>3</v>
      </c>
      <c r="N432" s="9">
        <f t="shared" ref="N432" si="2215">3/M432</f>
        <v>1</v>
      </c>
      <c r="O432" s="9"/>
      <c r="P432" s="9">
        <f t="shared" si="1981"/>
        <v>0</v>
      </c>
      <c r="Q432" s="9">
        <f t="shared" si="1982"/>
        <v>1</v>
      </c>
      <c r="R432" s="9">
        <f t="shared" si="1983"/>
        <v>0</v>
      </c>
      <c r="S432" s="9">
        <f t="shared" si="1984"/>
        <v>0</v>
      </c>
      <c r="T432" s="9">
        <f t="shared" si="1985"/>
        <v>0</v>
      </c>
      <c r="U432" s="9">
        <f t="shared" si="1986"/>
        <v>0</v>
      </c>
      <c r="V432" s="34">
        <f t="shared" si="1987"/>
        <v>0</v>
      </c>
      <c r="W432" s="9">
        <f t="shared" si="1988"/>
        <v>1</v>
      </c>
      <c r="X432" s="9">
        <f t="shared" si="1989"/>
        <v>1</v>
      </c>
      <c r="Y432" s="9">
        <f t="shared" si="1990"/>
        <v>0</v>
      </c>
      <c r="Z432" s="9"/>
      <c r="AA432" s="9"/>
      <c r="AB432" s="9">
        <f t="shared" ref="AB432" si="2216">SUM(P432:Z432)</f>
        <v>3</v>
      </c>
      <c r="AC432" s="9">
        <f t="shared" ref="AC432" si="2217">M432</f>
        <v>3</v>
      </c>
      <c r="AD432" s="9" t="str">
        <f t="shared" ref="AD432" si="2218">IF(AB432=AC432,"Correct",IF(AB432=3,"Correct","Wrong"))</f>
        <v>Correct</v>
      </c>
      <c r="AE432" s="9"/>
      <c r="AF432" s="159">
        <f>IFERROR(VLOOKUP(Table1[[#This Row],[RespondentID]],'All Data'!$A433:$CN1005,81,FALSE),"unknown")</f>
        <v>0</v>
      </c>
      <c r="AG432" s="159">
        <f>IFERROR(VLOOKUP(Table1[[#This Row],[RespondentID]],'All Data'!$A433:$CN1005,82,FALSE),"unknown")</f>
        <v>0</v>
      </c>
      <c r="AH432" s="159">
        <f>IFERROR(VLOOKUP(Table1[[#This Row],[RespondentID]],'All Data'!$A433:$CN1005,83,FALSE),"unknown")</f>
        <v>0</v>
      </c>
      <c r="AI432" s="159">
        <f>IFERROR(VLOOKUP(Table1[[#This Row],[RespondentID]],'All Data'!$A433:$CN1005,84,FALSE),"unknown")</f>
        <v>0</v>
      </c>
      <c r="AJ432" s="159">
        <f>IFERROR(VLOOKUP(Table1[[#This Row],[RespondentID]],'All Data'!$A433:$CN1005,85,FALSE),"unknown")</f>
        <v>0</v>
      </c>
      <c r="AK432" s="159">
        <f>IFERROR(VLOOKUP(Table1[[#This Row],[RespondentID]],'All Data'!$A433:$CN1005,86,FALSE),"unknown")</f>
        <v>0</v>
      </c>
      <c r="AL432" s="159" t="str">
        <f>IFERROR(VLOOKUP(Table1[[#This Row],[RespondentID]],'All Data'!$A433:$CN1005,87,FALSE),"unknown")</f>
        <v xml:space="preserve"> </v>
      </c>
      <c r="AM432" s="159">
        <f>IFERROR(VLOOKUP(Table1[[#This Row],[RespondentID]],'All Data'!$A433:$CN1005,88,FALSE),"unknown")</f>
        <v>0</v>
      </c>
      <c r="AN432" s="159">
        <f>IFERROR(VLOOKUP(Table1[[#This Row],[RespondentID]],'All Data'!$A433:$CN1005,89,FALSE),"unknown")</f>
        <v>0</v>
      </c>
      <c r="AO432" s="159">
        <f>IFERROR(VLOOKUP(Table1[[#This Row],[RespondentID]],'All Data'!$A433:$CN1005,90,FALSE),"unknown")</f>
        <v>0</v>
      </c>
      <c r="AP432" s="159">
        <f>IFERROR(VLOOKUP(Table1[[#This Row],[RespondentID]],'All Data'!$A433:$CN1005,91,FALSE),"unknown")</f>
        <v>0</v>
      </c>
      <c r="AQ432" s="159">
        <f>IFERROR(VLOOKUP(Table1[[#This Row],[RespondentID]],'All Data'!$A433:$CN1005,92,FALSE),"unknown")</f>
        <v>0</v>
      </c>
    </row>
    <row r="433" spans="1:43" ht="16" x14ac:dyDescent="0.45">
      <c r="A433" s="6">
        <v>5673342812</v>
      </c>
      <c r="B433" s="6"/>
      <c r="C433" s="6" t="s">
        <v>32</v>
      </c>
      <c r="D433" s="6"/>
      <c r="E433" s="6"/>
      <c r="F433" s="6"/>
      <c r="G433" s="6"/>
      <c r="H433" s="6"/>
      <c r="I433" s="6" t="s">
        <v>38</v>
      </c>
      <c r="J433" s="6"/>
      <c r="K433" s="6"/>
      <c r="L433" s="10"/>
      <c r="M433" s="10">
        <f t="shared" ref="M433" si="2219">COUNTA(B433:L433)</f>
        <v>2</v>
      </c>
      <c r="N433" s="10">
        <f t="shared" ref="N433" si="2220">3/M433</f>
        <v>1.5</v>
      </c>
      <c r="O433" s="10"/>
      <c r="P433" s="10">
        <f t="shared" si="1981"/>
        <v>0</v>
      </c>
      <c r="Q433" s="10">
        <f t="shared" si="1982"/>
        <v>1</v>
      </c>
      <c r="R433" s="10">
        <f t="shared" si="1983"/>
        <v>0</v>
      </c>
      <c r="S433" s="10">
        <f t="shared" si="1984"/>
        <v>0</v>
      </c>
      <c r="T433" s="10">
        <f t="shared" si="1985"/>
        <v>0</v>
      </c>
      <c r="U433" s="10">
        <f t="shared" si="1986"/>
        <v>0</v>
      </c>
      <c r="V433" s="34">
        <f t="shared" si="1987"/>
        <v>0</v>
      </c>
      <c r="W433" s="10">
        <f t="shared" si="1988"/>
        <v>1</v>
      </c>
      <c r="X433" s="10">
        <f t="shared" si="1989"/>
        <v>0</v>
      </c>
      <c r="Y433" s="10">
        <f t="shared" si="1990"/>
        <v>0</v>
      </c>
      <c r="Z433" s="10"/>
      <c r="AA433" s="10"/>
      <c r="AB433" s="10">
        <f t="shared" ref="AB433" si="2221">SUM(P433:Z433)</f>
        <v>2</v>
      </c>
      <c r="AC433" s="10">
        <f t="shared" ref="AC433" si="2222">M433</f>
        <v>2</v>
      </c>
      <c r="AD433" s="10" t="str">
        <f t="shared" ref="AD433" si="2223">IF(AB433=AC433,"Correct",IF(AB433=3,"Correct","Wrong"))</f>
        <v>Correct</v>
      </c>
      <c r="AE433" s="10"/>
      <c r="AF433" s="159">
        <f>IFERROR(VLOOKUP(Table1[[#This Row],[RespondentID]],'All Data'!$A434:$CN1006,81,FALSE),"unknown")</f>
        <v>0</v>
      </c>
      <c r="AG433" s="159">
        <f>IFERROR(VLOOKUP(Table1[[#This Row],[RespondentID]],'All Data'!$A434:$CN1006,82,FALSE),"unknown")</f>
        <v>0</v>
      </c>
      <c r="AH433" s="159">
        <f>IFERROR(VLOOKUP(Table1[[#This Row],[RespondentID]],'All Data'!$A434:$CN1006,83,FALSE),"unknown")</f>
        <v>0</v>
      </c>
      <c r="AI433" s="159">
        <f>IFERROR(VLOOKUP(Table1[[#This Row],[RespondentID]],'All Data'!$A434:$CN1006,84,FALSE),"unknown")</f>
        <v>0</v>
      </c>
      <c r="AJ433" s="159">
        <f>IFERROR(VLOOKUP(Table1[[#This Row],[RespondentID]],'All Data'!$A434:$CN1006,85,FALSE),"unknown")</f>
        <v>0</v>
      </c>
      <c r="AK433" s="159">
        <f>IFERROR(VLOOKUP(Table1[[#This Row],[RespondentID]],'All Data'!$A434:$CN1006,86,FALSE),"unknown")</f>
        <v>0</v>
      </c>
      <c r="AL433" s="159" t="str">
        <f>IFERROR(VLOOKUP(Table1[[#This Row],[RespondentID]],'All Data'!$A434:$CN1006,87,FALSE),"unknown")</f>
        <v xml:space="preserve"> </v>
      </c>
      <c r="AM433" s="159">
        <f>IFERROR(VLOOKUP(Table1[[#This Row],[RespondentID]],'All Data'!$A434:$CN1006,88,FALSE),"unknown")</f>
        <v>0</v>
      </c>
      <c r="AN433" s="159">
        <f>IFERROR(VLOOKUP(Table1[[#This Row],[RespondentID]],'All Data'!$A434:$CN1006,89,FALSE),"unknown")</f>
        <v>0</v>
      </c>
      <c r="AO433" s="159">
        <f>IFERROR(VLOOKUP(Table1[[#This Row],[RespondentID]],'All Data'!$A434:$CN1006,90,FALSE),"unknown")</f>
        <v>0</v>
      </c>
      <c r="AP433" s="159">
        <f>IFERROR(VLOOKUP(Table1[[#This Row],[RespondentID]],'All Data'!$A434:$CN1006,91,FALSE),"unknown")</f>
        <v>0</v>
      </c>
      <c r="AQ433" s="159">
        <f>IFERROR(VLOOKUP(Table1[[#This Row],[RespondentID]],'All Data'!$A434:$CN1006,92,FALSE),"unknown")</f>
        <v>0</v>
      </c>
    </row>
    <row r="434" spans="1:43" ht="16" x14ac:dyDescent="0.45">
      <c r="A434" s="6">
        <v>5669532780</v>
      </c>
      <c r="B434" s="6"/>
      <c r="C434" s="6"/>
      <c r="D434" s="6"/>
      <c r="E434" s="6"/>
      <c r="F434" s="6"/>
      <c r="G434" s="6"/>
      <c r="H434" s="6" t="s">
        <v>37</v>
      </c>
      <c r="I434" s="6" t="s">
        <v>38</v>
      </c>
      <c r="J434" s="6"/>
      <c r="K434" s="6" t="s">
        <v>40</v>
      </c>
      <c r="L434" s="9"/>
      <c r="M434" s="9">
        <f t="shared" ref="M434" si="2224">COUNTA(B434:L434)</f>
        <v>3</v>
      </c>
      <c r="N434" s="9">
        <f t="shared" ref="N434" si="2225">3/M434</f>
        <v>1</v>
      </c>
      <c r="O434" s="9"/>
      <c r="P434" s="9">
        <f t="shared" si="1981"/>
        <v>0</v>
      </c>
      <c r="Q434" s="9">
        <f t="shared" si="1982"/>
        <v>0</v>
      </c>
      <c r="R434" s="9">
        <f t="shared" si="1983"/>
        <v>0</v>
      </c>
      <c r="S434" s="9">
        <f t="shared" si="1984"/>
        <v>0</v>
      </c>
      <c r="T434" s="9">
        <f t="shared" si="1985"/>
        <v>0</v>
      </c>
      <c r="U434" s="9">
        <f t="shared" si="1986"/>
        <v>0</v>
      </c>
      <c r="V434" s="34">
        <f t="shared" si="1987"/>
        <v>1</v>
      </c>
      <c r="W434" s="9">
        <f t="shared" si="1988"/>
        <v>1</v>
      </c>
      <c r="X434" s="9">
        <f t="shared" si="1989"/>
        <v>0</v>
      </c>
      <c r="Y434" s="9">
        <f t="shared" si="1990"/>
        <v>1</v>
      </c>
      <c r="Z434" s="9"/>
      <c r="AA434" s="9"/>
      <c r="AB434" s="9">
        <f t="shared" ref="AB434" si="2226">SUM(P434:Z434)</f>
        <v>3</v>
      </c>
      <c r="AC434" s="9">
        <f t="shared" ref="AC434" si="2227">M434</f>
        <v>3</v>
      </c>
      <c r="AD434" s="9" t="str">
        <f t="shared" ref="AD434" si="2228">IF(AB434=AC434,"Correct",IF(AB434=3,"Correct","Wrong"))</f>
        <v>Correct</v>
      </c>
      <c r="AE434" s="9"/>
      <c r="AF434" s="159">
        <f>IFERROR(VLOOKUP(Table1[[#This Row],[RespondentID]],'All Data'!$A435:$CN1007,81,FALSE),"unknown")</f>
        <v>0</v>
      </c>
      <c r="AG434" s="159">
        <f>IFERROR(VLOOKUP(Table1[[#This Row],[RespondentID]],'All Data'!$A435:$CN1007,82,FALSE),"unknown")</f>
        <v>0</v>
      </c>
      <c r="AH434" s="159">
        <f>IFERROR(VLOOKUP(Table1[[#This Row],[RespondentID]],'All Data'!$A435:$CN1007,83,FALSE),"unknown")</f>
        <v>0</v>
      </c>
      <c r="AI434" s="159">
        <f>IFERROR(VLOOKUP(Table1[[#This Row],[RespondentID]],'All Data'!$A435:$CN1007,84,FALSE),"unknown")</f>
        <v>0</v>
      </c>
      <c r="AJ434" s="159">
        <f>IFERROR(VLOOKUP(Table1[[#This Row],[RespondentID]],'All Data'!$A435:$CN1007,85,FALSE),"unknown")</f>
        <v>0</v>
      </c>
      <c r="AK434" s="159">
        <f>IFERROR(VLOOKUP(Table1[[#This Row],[RespondentID]],'All Data'!$A435:$CN1007,86,FALSE),"unknown")</f>
        <v>0</v>
      </c>
      <c r="AL434" s="159" t="str">
        <f>IFERROR(VLOOKUP(Table1[[#This Row],[RespondentID]],'All Data'!$A435:$CN1007,87,FALSE),"unknown")</f>
        <v xml:space="preserve"> </v>
      </c>
      <c r="AM434" s="159">
        <f>IFERROR(VLOOKUP(Table1[[#This Row],[RespondentID]],'All Data'!$A435:$CN1007,88,FALSE),"unknown")</f>
        <v>0</v>
      </c>
      <c r="AN434" s="159">
        <f>IFERROR(VLOOKUP(Table1[[#This Row],[RespondentID]],'All Data'!$A435:$CN1007,89,FALSE),"unknown")</f>
        <v>0</v>
      </c>
      <c r="AO434" s="159">
        <f>IFERROR(VLOOKUP(Table1[[#This Row],[RespondentID]],'All Data'!$A435:$CN1007,90,FALSE),"unknown")</f>
        <v>0</v>
      </c>
      <c r="AP434" s="159">
        <f>IFERROR(VLOOKUP(Table1[[#This Row],[RespondentID]],'All Data'!$A435:$CN1007,91,FALSE),"unknown")</f>
        <v>0</v>
      </c>
      <c r="AQ434" s="159">
        <f>IFERROR(VLOOKUP(Table1[[#This Row],[RespondentID]],'All Data'!$A435:$CN1007,92,FALSE),"unknown")</f>
        <v>0</v>
      </c>
    </row>
    <row r="435" spans="1:43" ht="16" x14ac:dyDescent="0.45">
      <c r="A435" s="6">
        <v>5669180148</v>
      </c>
      <c r="B435" s="6"/>
      <c r="C435" s="6" t="s">
        <v>32</v>
      </c>
      <c r="D435" s="6" t="s">
        <v>33</v>
      </c>
      <c r="E435" s="6"/>
      <c r="F435" s="6"/>
      <c r="G435" s="6"/>
      <c r="H435" s="6" t="s">
        <v>37</v>
      </c>
      <c r="I435" s="6"/>
      <c r="J435" s="6"/>
      <c r="K435" s="6"/>
      <c r="L435" s="10"/>
      <c r="M435" s="10">
        <f t="shared" ref="M435" si="2229">COUNTA(B435:L435)</f>
        <v>3</v>
      </c>
      <c r="N435" s="10">
        <f t="shared" ref="N435" si="2230">3/M435</f>
        <v>1</v>
      </c>
      <c r="O435" s="10"/>
      <c r="P435" s="10">
        <f t="shared" si="1981"/>
        <v>0</v>
      </c>
      <c r="Q435" s="10">
        <f t="shared" si="1982"/>
        <v>1</v>
      </c>
      <c r="R435" s="10">
        <f t="shared" si="1983"/>
        <v>1</v>
      </c>
      <c r="S435" s="10">
        <f t="shared" si="1984"/>
        <v>0</v>
      </c>
      <c r="T435" s="10">
        <f t="shared" si="1985"/>
        <v>0</v>
      </c>
      <c r="U435" s="10">
        <f t="shared" si="1986"/>
        <v>0</v>
      </c>
      <c r="V435" s="34">
        <f t="shared" si="1987"/>
        <v>1</v>
      </c>
      <c r="W435" s="10">
        <f t="shared" si="1988"/>
        <v>0</v>
      </c>
      <c r="X435" s="10">
        <f t="shared" si="1989"/>
        <v>0</v>
      </c>
      <c r="Y435" s="10">
        <f t="shared" si="1990"/>
        <v>0</v>
      </c>
      <c r="Z435" s="10"/>
      <c r="AA435" s="10"/>
      <c r="AB435" s="10">
        <f t="shared" ref="AB435" si="2231">SUM(P435:Z435)</f>
        <v>3</v>
      </c>
      <c r="AC435" s="10">
        <f t="shared" ref="AC435" si="2232">M435</f>
        <v>3</v>
      </c>
      <c r="AD435" s="10" t="str">
        <f t="shared" ref="AD435" si="2233">IF(AB435=AC435,"Correct",IF(AB435=3,"Correct","Wrong"))</f>
        <v>Correct</v>
      </c>
      <c r="AE435" s="10"/>
      <c r="AF435" s="159" t="str">
        <f>IFERROR(VLOOKUP(Table1[[#This Row],[RespondentID]],'All Data'!$A436:$CN1008,81,FALSE),"unknown")</f>
        <v>Male</v>
      </c>
      <c r="AG435" s="159">
        <f>IFERROR(VLOOKUP(Table1[[#This Row],[RespondentID]],'All Data'!$A436:$CN1008,82,FALSE),"unknown")</f>
        <v>45</v>
      </c>
      <c r="AH435" s="159" t="str">
        <f>IFERROR(VLOOKUP(Table1[[#This Row],[RespondentID]],'All Data'!$A436:$CN1008,83,FALSE),"unknown")</f>
        <v>Queens</v>
      </c>
      <c r="AI435" s="159">
        <f>IFERROR(VLOOKUP(Table1[[#This Row],[RespondentID]],'All Data'!$A436:$CN1008,84,FALSE),"unknown")</f>
        <v>0</v>
      </c>
      <c r="AJ435" s="159" t="str">
        <f>IFERROR(VLOOKUP(Table1[[#This Row],[RespondentID]],'All Data'!$A436:$CN1008,85,FALSE),"unknown")</f>
        <v>Otra (por favor especifique)</v>
      </c>
      <c r="AK435" s="159" t="str">
        <f>IFERROR(VLOOKUP(Table1[[#This Row],[RespondentID]],'All Data'!$A436:$CN1008,86,FALSE),"unknown")</f>
        <v>Yes</v>
      </c>
      <c r="AL435" s="159" t="str">
        <f>IFERROR(VLOOKUP(Table1[[#This Row],[RespondentID]],'All Data'!$A436:$CN1008,87,FALSE),"unknown")</f>
        <v xml:space="preserve"> Spanish </v>
      </c>
      <c r="AM435" s="159" t="str">
        <f>IFERROR(VLOOKUP(Table1[[#This Row],[RespondentID]],'All Data'!$A436:$CN1008,88,FALSE),"unknown")</f>
        <v>$0-$19,999</v>
      </c>
      <c r="AN435" s="159" t="str">
        <f>IFERROR(VLOOKUP(Table1[[#This Row],[RespondentID]],'All Data'!$A436:$CN1008,89,FALSE),"unknown")</f>
        <v>Graduate school</v>
      </c>
      <c r="AO435" s="159" t="str">
        <f>IFERROR(VLOOKUP(Table1[[#This Row],[RespondentID]],'All Data'!$A436:$CN1008,90,FALSE),"unknown")</f>
        <v>Military</v>
      </c>
      <c r="AP435" s="159" t="str">
        <f>IFERROR(VLOOKUP(Table1[[#This Row],[RespondentID]],'All Data'!$A436:$CN1008,91,FALSE),"unknown")</f>
        <v>Yes</v>
      </c>
      <c r="AQ435" s="159" t="str">
        <f>IFERROR(VLOOKUP(Table1[[#This Row],[RespondentID]],'All Data'!$A436:$CN1008,92,FALSE),"unknown")</f>
        <v>Yes</v>
      </c>
    </row>
    <row r="436" spans="1:43" ht="16" x14ac:dyDescent="0.45">
      <c r="A436" s="6">
        <v>5667677496</v>
      </c>
      <c r="B436" s="6"/>
      <c r="C436" s="6"/>
      <c r="D436" s="6"/>
      <c r="E436" s="6"/>
      <c r="F436" s="6"/>
      <c r="G436" s="6" t="s">
        <v>36</v>
      </c>
      <c r="H436" s="6"/>
      <c r="I436" s="6"/>
      <c r="J436" s="6"/>
      <c r="K436" s="6"/>
      <c r="L436" s="9"/>
      <c r="M436" s="9">
        <f t="shared" ref="M436" si="2234">COUNTA(B436:L436)</f>
        <v>1</v>
      </c>
      <c r="N436" s="9">
        <f t="shared" ref="N436" si="2235">3/M436</f>
        <v>3</v>
      </c>
      <c r="O436" s="9"/>
      <c r="P436" s="9">
        <f t="shared" si="1981"/>
        <v>0</v>
      </c>
      <c r="Q436" s="9">
        <f t="shared" si="1982"/>
        <v>0</v>
      </c>
      <c r="R436" s="9">
        <f t="shared" si="1983"/>
        <v>0</v>
      </c>
      <c r="S436" s="9">
        <f t="shared" si="1984"/>
        <v>0</v>
      </c>
      <c r="T436" s="9">
        <f t="shared" si="1985"/>
        <v>0</v>
      </c>
      <c r="U436" s="9">
        <f t="shared" si="1986"/>
        <v>1</v>
      </c>
      <c r="V436" s="34">
        <f t="shared" si="1987"/>
        <v>0</v>
      </c>
      <c r="W436" s="9">
        <f t="shared" si="1988"/>
        <v>0</v>
      </c>
      <c r="X436" s="9">
        <f t="shared" si="1989"/>
        <v>0</v>
      </c>
      <c r="Y436" s="9">
        <f t="shared" si="1990"/>
        <v>0</v>
      </c>
      <c r="Z436" s="9"/>
      <c r="AA436" s="9"/>
      <c r="AB436" s="9">
        <f t="shared" ref="AB436" si="2236">SUM(P436:Z436)</f>
        <v>1</v>
      </c>
      <c r="AC436" s="9">
        <f t="shared" ref="AC436" si="2237">M436</f>
        <v>1</v>
      </c>
      <c r="AD436" s="9" t="str">
        <f t="shared" ref="AD436" si="2238">IF(AB436=AC436,"Correct",IF(AB436=3,"Correct","Wrong"))</f>
        <v>Correct</v>
      </c>
      <c r="AE436" s="9"/>
      <c r="AF436" s="159" t="str">
        <f>IFERROR(VLOOKUP(Table1[[#This Row],[RespondentID]],'All Data'!$A437:$CN1009,81,FALSE),"unknown")</f>
        <v>Female</v>
      </c>
      <c r="AG436" s="159">
        <f>IFERROR(VLOOKUP(Table1[[#This Row],[RespondentID]],'All Data'!$A437:$CN1009,82,FALSE),"unknown")</f>
        <v>57</v>
      </c>
      <c r="AH436" s="159" t="str">
        <f>IFERROR(VLOOKUP(Table1[[#This Row],[RespondentID]],'All Data'!$A437:$CN1009,83,FALSE),"unknown")</f>
        <v>Queens</v>
      </c>
      <c r="AI436" s="159">
        <f>IFERROR(VLOOKUP(Table1[[#This Row],[RespondentID]],'All Data'!$A437:$CN1009,84,FALSE),"unknown")</f>
        <v>0</v>
      </c>
      <c r="AJ436" s="159" t="str">
        <f>IFERROR(VLOOKUP(Table1[[#This Row],[RespondentID]],'All Data'!$A437:$CN1009,85,FALSE),"unknown")</f>
        <v>Otra (por favor especifique)</v>
      </c>
      <c r="AK436" s="159" t="str">
        <f>IFERROR(VLOOKUP(Table1[[#This Row],[RespondentID]],'All Data'!$A437:$CN1009,86,FALSE),"unknown")</f>
        <v>Yes</v>
      </c>
      <c r="AL436" s="159" t="str">
        <f>IFERROR(VLOOKUP(Table1[[#This Row],[RespondentID]],'All Data'!$A437:$CN1009,87,FALSE),"unknown")</f>
        <v xml:space="preserve"> Spanish </v>
      </c>
      <c r="AM436" s="159" t="str">
        <f>IFERROR(VLOOKUP(Table1[[#This Row],[RespondentID]],'All Data'!$A437:$CN1009,88,FALSE),"unknown")</f>
        <v>$75,000 to $125,000</v>
      </c>
      <c r="AN436" s="159" t="str">
        <f>IFERROR(VLOOKUP(Table1[[#This Row],[RespondentID]],'All Data'!$A437:$CN1009,89,FALSE),"unknown")</f>
        <v>College graduate</v>
      </c>
      <c r="AO436" s="159" t="str">
        <f>IFERROR(VLOOKUP(Table1[[#This Row],[RespondentID]],'All Data'!$A437:$CN1009,90,FALSE),"unknown")</f>
        <v>Self-employed</v>
      </c>
      <c r="AP436" s="159" t="str">
        <f>IFERROR(VLOOKUP(Table1[[#This Row],[RespondentID]],'All Data'!$A437:$CN1009,91,FALSE),"unknown")</f>
        <v>No</v>
      </c>
      <c r="AQ436" s="159" t="str">
        <f>IFERROR(VLOOKUP(Table1[[#This Row],[RespondentID]],'All Data'!$A437:$CN1009,92,FALSE),"unknown")</f>
        <v>Yes</v>
      </c>
    </row>
    <row r="437" spans="1:43" ht="16" x14ac:dyDescent="0.45">
      <c r="A437" s="6">
        <v>5667505368</v>
      </c>
      <c r="B437" s="6"/>
      <c r="C437" s="6"/>
      <c r="D437" s="6" t="s">
        <v>33</v>
      </c>
      <c r="E437" s="6"/>
      <c r="F437" s="6"/>
      <c r="G437" s="6"/>
      <c r="H437" s="6" t="s">
        <v>37</v>
      </c>
      <c r="I437" s="6" t="s">
        <v>38</v>
      </c>
      <c r="J437" s="6"/>
      <c r="K437" s="6"/>
      <c r="L437" s="10"/>
      <c r="M437" s="10">
        <f t="shared" ref="M437" si="2239">COUNTA(B437:L437)</f>
        <v>3</v>
      </c>
      <c r="N437" s="10">
        <f t="shared" ref="N437" si="2240">3/M437</f>
        <v>1</v>
      </c>
      <c r="O437" s="10"/>
      <c r="P437" s="10">
        <f t="shared" si="1981"/>
        <v>0</v>
      </c>
      <c r="Q437" s="10">
        <f t="shared" si="1982"/>
        <v>0</v>
      </c>
      <c r="R437" s="10">
        <f t="shared" si="1983"/>
        <v>1</v>
      </c>
      <c r="S437" s="10">
        <f t="shared" si="1984"/>
        <v>0</v>
      </c>
      <c r="T437" s="10">
        <f t="shared" si="1985"/>
        <v>0</v>
      </c>
      <c r="U437" s="10">
        <f t="shared" si="1986"/>
        <v>0</v>
      </c>
      <c r="V437" s="34">
        <f t="shared" si="1987"/>
        <v>1</v>
      </c>
      <c r="W437" s="10">
        <f t="shared" si="1988"/>
        <v>1</v>
      </c>
      <c r="X437" s="10">
        <f t="shared" si="1989"/>
        <v>0</v>
      </c>
      <c r="Y437" s="10">
        <f t="shared" si="1990"/>
        <v>0</v>
      </c>
      <c r="Z437" s="10"/>
      <c r="AA437" s="10"/>
      <c r="AB437" s="10">
        <f t="shared" ref="AB437" si="2241">SUM(P437:Z437)</f>
        <v>3</v>
      </c>
      <c r="AC437" s="10">
        <f t="shared" ref="AC437" si="2242">M437</f>
        <v>3</v>
      </c>
      <c r="AD437" s="10" t="str">
        <f t="shared" ref="AD437" si="2243">IF(AB437=AC437,"Correct",IF(AB437=3,"Correct","Wrong"))</f>
        <v>Correct</v>
      </c>
      <c r="AE437" s="10"/>
      <c r="AF437" s="159" t="str">
        <f>IFERROR(VLOOKUP(Table1[[#This Row],[RespondentID]],'All Data'!$A438:$CN1010,81,FALSE),"unknown")</f>
        <v>Female</v>
      </c>
      <c r="AG437" s="159">
        <f>IFERROR(VLOOKUP(Table1[[#This Row],[RespondentID]],'All Data'!$A438:$CN1010,82,FALSE),"unknown")</f>
        <v>34</v>
      </c>
      <c r="AH437" s="159" t="str">
        <f>IFERROR(VLOOKUP(Table1[[#This Row],[RespondentID]],'All Data'!$A438:$CN1010,83,FALSE),"unknown")</f>
        <v>Nassau</v>
      </c>
      <c r="AI437" s="159">
        <f>IFERROR(VLOOKUP(Table1[[#This Row],[RespondentID]],'All Data'!$A438:$CN1010,84,FALSE),"unknown")</f>
        <v>0</v>
      </c>
      <c r="AJ437" s="159">
        <f>IFERROR(VLOOKUP(Table1[[#This Row],[RespondentID]],'All Data'!$A438:$CN1010,85,FALSE),"unknown")</f>
        <v>0</v>
      </c>
      <c r="AK437" s="159">
        <f>IFERROR(VLOOKUP(Table1[[#This Row],[RespondentID]],'All Data'!$A438:$CN1010,86,FALSE),"unknown")</f>
        <v>0</v>
      </c>
      <c r="AL437" s="159" t="str">
        <f>IFERROR(VLOOKUP(Table1[[#This Row],[RespondentID]],'All Data'!$A438:$CN1010,87,FALSE),"unknown")</f>
        <v xml:space="preserve"> </v>
      </c>
      <c r="AM437" s="159">
        <f>IFERROR(VLOOKUP(Table1[[#This Row],[RespondentID]],'All Data'!$A438:$CN1010,88,FALSE),"unknown")</f>
        <v>0</v>
      </c>
      <c r="AN437" s="159">
        <f>IFERROR(VLOOKUP(Table1[[#This Row],[RespondentID]],'All Data'!$A438:$CN1010,89,FALSE),"unknown")</f>
        <v>0</v>
      </c>
      <c r="AO437" s="159">
        <f>IFERROR(VLOOKUP(Table1[[#This Row],[RespondentID]],'All Data'!$A438:$CN1010,90,FALSE),"unknown")</f>
        <v>0</v>
      </c>
      <c r="AP437" s="159">
        <f>IFERROR(VLOOKUP(Table1[[#This Row],[RespondentID]],'All Data'!$A438:$CN1010,91,FALSE),"unknown")</f>
        <v>0</v>
      </c>
      <c r="AQ437" s="159">
        <f>IFERROR(VLOOKUP(Table1[[#This Row],[RespondentID]],'All Data'!$A438:$CN1010,92,FALSE),"unknown")</f>
        <v>0</v>
      </c>
    </row>
    <row r="438" spans="1:43" ht="16" x14ac:dyDescent="0.45">
      <c r="A438" s="6">
        <v>5667488121</v>
      </c>
      <c r="B438" s="6"/>
      <c r="C438" s="6"/>
      <c r="D438" s="6"/>
      <c r="E438" s="6"/>
      <c r="F438" s="6"/>
      <c r="G438" s="6"/>
      <c r="H438" s="6"/>
      <c r="I438" s="6"/>
      <c r="J438" s="6"/>
      <c r="K438" s="6" t="s">
        <v>40</v>
      </c>
      <c r="L438" s="9"/>
      <c r="M438" s="9">
        <f t="shared" ref="M438" si="2244">COUNTA(B438:L438)</f>
        <v>1</v>
      </c>
      <c r="N438" s="9">
        <f t="shared" ref="N438" si="2245">3/M438</f>
        <v>3</v>
      </c>
      <c r="O438" s="9"/>
      <c r="P438" s="9">
        <f t="shared" si="1981"/>
        <v>0</v>
      </c>
      <c r="Q438" s="9">
        <f t="shared" si="1982"/>
        <v>0</v>
      </c>
      <c r="R438" s="9">
        <f t="shared" si="1983"/>
        <v>0</v>
      </c>
      <c r="S438" s="9">
        <f t="shared" si="1984"/>
        <v>0</v>
      </c>
      <c r="T438" s="9">
        <f t="shared" si="1985"/>
        <v>0</v>
      </c>
      <c r="U438" s="9">
        <f t="shared" si="1986"/>
        <v>0</v>
      </c>
      <c r="V438" s="34">
        <f t="shared" si="1987"/>
        <v>0</v>
      </c>
      <c r="W438" s="9">
        <f t="shared" si="1988"/>
        <v>0</v>
      </c>
      <c r="X438" s="9">
        <f t="shared" si="1989"/>
        <v>0</v>
      </c>
      <c r="Y438" s="9">
        <f t="shared" si="1990"/>
        <v>1</v>
      </c>
      <c r="Z438" s="9"/>
      <c r="AA438" s="9"/>
      <c r="AB438" s="9">
        <f t="shared" ref="AB438" si="2246">SUM(P438:Z438)</f>
        <v>1</v>
      </c>
      <c r="AC438" s="9">
        <f t="shared" ref="AC438" si="2247">M438</f>
        <v>1</v>
      </c>
      <c r="AD438" s="9" t="str">
        <f t="shared" ref="AD438" si="2248">IF(AB438=AC438,"Correct",IF(AB438=3,"Correct","Wrong"))</f>
        <v>Correct</v>
      </c>
      <c r="AE438" s="9"/>
      <c r="AF438" s="159">
        <f>IFERROR(VLOOKUP(Table1[[#This Row],[RespondentID]],'All Data'!$A439:$CN1011,81,FALSE),"unknown")</f>
        <v>0</v>
      </c>
      <c r="AG438" s="159">
        <f>IFERROR(VLOOKUP(Table1[[#This Row],[RespondentID]],'All Data'!$A439:$CN1011,82,FALSE),"unknown")</f>
        <v>0</v>
      </c>
      <c r="AH438" s="159">
        <f>IFERROR(VLOOKUP(Table1[[#This Row],[RespondentID]],'All Data'!$A439:$CN1011,83,FALSE),"unknown")</f>
        <v>0</v>
      </c>
      <c r="AI438" s="159">
        <f>IFERROR(VLOOKUP(Table1[[#This Row],[RespondentID]],'All Data'!$A439:$CN1011,84,FALSE),"unknown")</f>
        <v>0</v>
      </c>
      <c r="AJ438" s="159">
        <f>IFERROR(VLOOKUP(Table1[[#This Row],[RespondentID]],'All Data'!$A439:$CN1011,85,FALSE),"unknown")</f>
        <v>0</v>
      </c>
      <c r="AK438" s="159">
        <f>IFERROR(VLOOKUP(Table1[[#This Row],[RespondentID]],'All Data'!$A439:$CN1011,86,FALSE),"unknown")</f>
        <v>0</v>
      </c>
      <c r="AL438" s="159" t="str">
        <f>IFERROR(VLOOKUP(Table1[[#This Row],[RespondentID]],'All Data'!$A439:$CN1011,87,FALSE),"unknown")</f>
        <v xml:space="preserve"> </v>
      </c>
      <c r="AM438" s="159">
        <f>IFERROR(VLOOKUP(Table1[[#This Row],[RespondentID]],'All Data'!$A439:$CN1011,88,FALSE),"unknown")</f>
        <v>0</v>
      </c>
      <c r="AN438" s="159">
        <f>IFERROR(VLOOKUP(Table1[[#This Row],[RespondentID]],'All Data'!$A439:$CN1011,89,FALSE),"unknown")</f>
        <v>0</v>
      </c>
      <c r="AO438" s="159">
        <f>IFERROR(VLOOKUP(Table1[[#This Row],[RespondentID]],'All Data'!$A439:$CN1011,90,FALSE),"unknown")</f>
        <v>0</v>
      </c>
      <c r="AP438" s="159">
        <f>IFERROR(VLOOKUP(Table1[[#This Row],[RespondentID]],'All Data'!$A439:$CN1011,91,FALSE),"unknown")</f>
        <v>0</v>
      </c>
      <c r="AQ438" s="159">
        <f>IFERROR(VLOOKUP(Table1[[#This Row],[RespondentID]],'All Data'!$A439:$CN1011,92,FALSE),"unknown")</f>
        <v>0</v>
      </c>
    </row>
    <row r="439" spans="1:43" ht="16" x14ac:dyDescent="0.45">
      <c r="A439" s="6">
        <v>5666031343</v>
      </c>
      <c r="B439" s="6"/>
      <c r="C439" s="6"/>
      <c r="D439" s="6"/>
      <c r="E439" s="6"/>
      <c r="F439" s="6"/>
      <c r="G439" s="6" t="s">
        <v>36</v>
      </c>
      <c r="H439" s="6"/>
      <c r="I439" s="6"/>
      <c r="J439" s="6"/>
      <c r="K439" s="6" t="s">
        <v>40</v>
      </c>
      <c r="L439" s="10"/>
      <c r="M439" s="10">
        <f t="shared" ref="M439" si="2249">COUNTA(B439:L439)</f>
        <v>2</v>
      </c>
      <c r="N439" s="10">
        <f t="shared" ref="N439" si="2250">3/M439</f>
        <v>1.5</v>
      </c>
      <c r="O439" s="10"/>
      <c r="P439" s="10">
        <f t="shared" si="1981"/>
        <v>0</v>
      </c>
      <c r="Q439" s="10">
        <f t="shared" si="1982"/>
        <v>0</v>
      </c>
      <c r="R439" s="10">
        <f t="shared" si="1983"/>
        <v>0</v>
      </c>
      <c r="S439" s="10">
        <f t="shared" si="1984"/>
        <v>0</v>
      </c>
      <c r="T439" s="10">
        <f t="shared" si="1985"/>
        <v>0</v>
      </c>
      <c r="U439" s="10">
        <f t="shared" si="1986"/>
        <v>1</v>
      </c>
      <c r="V439" s="34">
        <f t="shared" si="1987"/>
        <v>0</v>
      </c>
      <c r="W439" s="10">
        <f t="shared" si="1988"/>
        <v>0</v>
      </c>
      <c r="X439" s="10">
        <f t="shared" si="1989"/>
        <v>0</v>
      </c>
      <c r="Y439" s="10">
        <f t="shared" si="1990"/>
        <v>1</v>
      </c>
      <c r="Z439" s="10"/>
      <c r="AA439" s="10"/>
      <c r="AB439" s="10">
        <f t="shared" ref="AB439" si="2251">SUM(P439:Z439)</f>
        <v>2</v>
      </c>
      <c r="AC439" s="10">
        <f t="shared" ref="AC439" si="2252">M439</f>
        <v>2</v>
      </c>
      <c r="AD439" s="10" t="str">
        <f t="shared" ref="AD439" si="2253">IF(AB439=AC439,"Correct",IF(AB439=3,"Correct","Wrong"))</f>
        <v>Correct</v>
      </c>
      <c r="AE439" s="10"/>
      <c r="AF439" s="159" t="str">
        <f>IFERROR(VLOOKUP(Table1[[#This Row],[RespondentID]],'All Data'!$A440:$CN1012,81,FALSE),"unknown")</f>
        <v>Female</v>
      </c>
      <c r="AG439" s="159">
        <f>IFERROR(VLOOKUP(Table1[[#This Row],[RespondentID]],'All Data'!$A440:$CN1012,82,FALSE),"unknown")</f>
        <v>19</v>
      </c>
      <c r="AH439" s="159" t="str">
        <f>IFERROR(VLOOKUP(Table1[[#This Row],[RespondentID]],'All Data'!$A440:$CN1012,83,FALSE),"unknown")</f>
        <v>Nassau</v>
      </c>
      <c r="AI439" s="159" t="str">
        <f>IFERROR(VLOOKUP(Table1[[#This Row],[RespondentID]],'All Data'!$A440:$CN1012,84,FALSE),"unknown")</f>
        <v>Albertson, 11507</v>
      </c>
      <c r="AJ439" s="159" t="str">
        <f>IFERROR(VLOOKUP(Table1[[#This Row],[RespondentID]],'All Data'!$A440:$CN1012,85,FALSE),"unknown")</f>
        <v>Black/African American</v>
      </c>
      <c r="AK439" s="159" t="str">
        <f>IFERROR(VLOOKUP(Table1[[#This Row],[RespondentID]],'All Data'!$A440:$CN1012,86,FALSE),"unknown")</f>
        <v>Yes</v>
      </c>
      <c r="AL439" s="159" t="str">
        <f>IFERROR(VLOOKUP(Table1[[#This Row],[RespondentID]],'All Data'!$A440:$CN1012,87,FALSE),"unknown")</f>
        <v xml:space="preserve"> Spanish </v>
      </c>
      <c r="AM439" s="159" t="str">
        <f>IFERROR(VLOOKUP(Table1[[#This Row],[RespondentID]],'All Data'!$A440:$CN1012,88,FALSE),"unknown")</f>
        <v>$0-$19,999</v>
      </c>
      <c r="AN439" s="159" t="str">
        <f>IFERROR(VLOOKUP(Table1[[#This Row],[RespondentID]],'All Data'!$A440:$CN1012,89,FALSE),"unknown")</f>
        <v>Graduate school</v>
      </c>
      <c r="AO439" s="159" t="str">
        <f>IFERROR(VLOOKUP(Table1[[#This Row],[RespondentID]],'All Data'!$A440:$CN1012,90,FALSE),"unknown")</f>
        <v>Out of work, but not currently looking</v>
      </c>
      <c r="AP439" s="159" t="str">
        <f>IFERROR(VLOOKUP(Table1[[#This Row],[RespondentID]],'All Data'!$A440:$CN1012,91,FALSE),"unknown")</f>
        <v>No</v>
      </c>
      <c r="AQ439" s="159" t="str">
        <f>IFERROR(VLOOKUP(Table1[[#This Row],[RespondentID]],'All Data'!$A440:$CN1012,92,FALSE),"unknown")</f>
        <v>No</v>
      </c>
    </row>
    <row r="440" spans="1:43" ht="16" x14ac:dyDescent="0.45">
      <c r="A440" s="6">
        <v>5665395167</v>
      </c>
      <c r="B440" s="6"/>
      <c r="C440" s="6" t="s">
        <v>32</v>
      </c>
      <c r="D440" s="6"/>
      <c r="E440" s="6"/>
      <c r="F440" s="6"/>
      <c r="G440" s="6"/>
      <c r="H440" s="6" t="s">
        <v>37</v>
      </c>
      <c r="I440" s="6"/>
      <c r="J440" s="6"/>
      <c r="K440" s="6" t="s">
        <v>40</v>
      </c>
      <c r="L440" s="9"/>
      <c r="M440" s="9">
        <f t="shared" ref="M440" si="2254">COUNTA(B440:L440)</f>
        <v>3</v>
      </c>
      <c r="N440" s="9">
        <f t="shared" ref="N440" si="2255">3/M440</f>
        <v>1</v>
      </c>
      <c r="O440" s="9"/>
      <c r="P440" s="9">
        <f t="shared" si="1981"/>
        <v>0</v>
      </c>
      <c r="Q440" s="9">
        <f t="shared" si="1982"/>
        <v>1</v>
      </c>
      <c r="R440" s="9">
        <f t="shared" si="1983"/>
        <v>0</v>
      </c>
      <c r="S440" s="9">
        <f t="shared" si="1984"/>
        <v>0</v>
      </c>
      <c r="T440" s="9">
        <f t="shared" si="1985"/>
        <v>0</v>
      </c>
      <c r="U440" s="9">
        <f t="shared" si="1986"/>
        <v>0</v>
      </c>
      <c r="V440" s="34">
        <f t="shared" si="1987"/>
        <v>1</v>
      </c>
      <c r="W440" s="9">
        <f t="shared" si="1988"/>
        <v>0</v>
      </c>
      <c r="X440" s="9">
        <f t="shared" si="1989"/>
        <v>0</v>
      </c>
      <c r="Y440" s="9">
        <f t="shared" si="1990"/>
        <v>1</v>
      </c>
      <c r="Z440" s="9"/>
      <c r="AA440" s="9"/>
      <c r="AB440" s="9">
        <f t="shared" ref="AB440" si="2256">SUM(P440:Z440)</f>
        <v>3</v>
      </c>
      <c r="AC440" s="9">
        <f t="shared" ref="AC440" si="2257">M440</f>
        <v>3</v>
      </c>
      <c r="AD440" s="9" t="str">
        <f t="shared" ref="AD440" si="2258">IF(AB440=AC440,"Correct",IF(AB440=3,"Correct","Wrong"))</f>
        <v>Correct</v>
      </c>
      <c r="AE440" s="9"/>
      <c r="AF440" s="159" t="str">
        <f>IFERROR(VLOOKUP(Table1[[#This Row],[RespondentID]],'All Data'!$A441:$CN1013,81,FALSE),"unknown")</f>
        <v>Male</v>
      </c>
      <c r="AG440" s="159">
        <f>IFERROR(VLOOKUP(Table1[[#This Row],[RespondentID]],'All Data'!$A441:$CN1013,82,FALSE),"unknown")</f>
        <v>45</v>
      </c>
      <c r="AH440" s="159" t="str">
        <f>IFERROR(VLOOKUP(Table1[[#This Row],[RespondentID]],'All Data'!$A441:$CN1013,83,FALSE),"unknown")</f>
        <v>Queens</v>
      </c>
      <c r="AI440" s="159">
        <f>IFERROR(VLOOKUP(Table1[[#This Row],[RespondentID]],'All Data'!$A441:$CN1013,84,FALSE),"unknown")</f>
        <v>0</v>
      </c>
      <c r="AJ440" s="159">
        <f>IFERROR(VLOOKUP(Table1[[#This Row],[RespondentID]],'All Data'!$A441:$CN1013,85,FALSE),"unknown")</f>
        <v>0</v>
      </c>
      <c r="AK440" s="159">
        <f>IFERROR(VLOOKUP(Table1[[#This Row],[RespondentID]],'All Data'!$A441:$CN1013,86,FALSE),"unknown")</f>
        <v>0</v>
      </c>
      <c r="AL440" s="159" t="str">
        <f>IFERROR(VLOOKUP(Table1[[#This Row],[RespondentID]],'All Data'!$A441:$CN1013,87,FALSE),"unknown")</f>
        <v xml:space="preserve"> </v>
      </c>
      <c r="AM440" s="159">
        <f>IFERROR(VLOOKUP(Table1[[#This Row],[RespondentID]],'All Data'!$A441:$CN1013,88,FALSE),"unknown")</f>
        <v>0</v>
      </c>
      <c r="AN440" s="159">
        <f>IFERROR(VLOOKUP(Table1[[#This Row],[RespondentID]],'All Data'!$A441:$CN1013,89,FALSE),"unknown")</f>
        <v>0</v>
      </c>
      <c r="AO440" s="159">
        <f>IFERROR(VLOOKUP(Table1[[#This Row],[RespondentID]],'All Data'!$A441:$CN1013,90,FALSE),"unknown")</f>
        <v>0</v>
      </c>
      <c r="AP440" s="159">
        <f>IFERROR(VLOOKUP(Table1[[#This Row],[RespondentID]],'All Data'!$A441:$CN1013,91,FALSE),"unknown")</f>
        <v>0</v>
      </c>
      <c r="AQ440" s="159">
        <f>IFERROR(VLOOKUP(Table1[[#This Row],[RespondentID]],'All Data'!$A441:$CN1013,92,FALSE),"unknown")</f>
        <v>0</v>
      </c>
    </row>
    <row r="441" spans="1:43" ht="16" x14ac:dyDescent="0.45">
      <c r="A441" s="6">
        <v>5665304956</v>
      </c>
      <c r="B441" s="6"/>
      <c r="C441" s="6" t="s">
        <v>32</v>
      </c>
      <c r="D441" s="6"/>
      <c r="E441" s="6"/>
      <c r="F441" s="6"/>
      <c r="G441" s="6"/>
      <c r="H441" s="6" t="s">
        <v>37</v>
      </c>
      <c r="I441" s="6" t="s">
        <v>38</v>
      </c>
      <c r="J441" s="6"/>
      <c r="K441" s="6"/>
      <c r="L441" s="10"/>
      <c r="M441" s="10">
        <f t="shared" ref="M441" si="2259">COUNTA(B441:L441)</f>
        <v>3</v>
      </c>
      <c r="N441" s="10">
        <f t="shared" ref="N441" si="2260">3/M441</f>
        <v>1</v>
      </c>
      <c r="O441" s="10"/>
      <c r="P441" s="10">
        <f t="shared" si="1981"/>
        <v>0</v>
      </c>
      <c r="Q441" s="10">
        <f t="shared" si="1982"/>
        <v>1</v>
      </c>
      <c r="R441" s="10">
        <f t="shared" si="1983"/>
        <v>0</v>
      </c>
      <c r="S441" s="10">
        <f t="shared" si="1984"/>
        <v>0</v>
      </c>
      <c r="T441" s="10">
        <f t="shared" si="1985"/>
        <v>0</v>
      </c>
      <c r="U441" s="10">
        <f t="shared" si="1986"/>
        <v>0</v>
      </c>
      <c r="V441" s="34">
        <f t="shared" si="1987"/>
        <v>1</v>
      </c>
      <c r="W441" s="10">
        <f t="shared" si="1988"/>
        <v>1</v>
      </c>
      <c r="X441" s="10">
        <f t="shared" si="1989"/>
        <v>0</v>
      </c>
      <c r="Y441" s="10">
        <f t="shared" si="1990"/>
        <v>0</v>
      </c>
      <c r="Z441" s="10"/>
      <c r="AA441" s="10"/>
      <c r="AB441" s="10">
        <f t="shared" ref="AB441" si="2261">SUM(P441:Z441)</f>
        <v>3</v>
      </c>
      <c r="AC441" s="10">
        <f t="shared" ref="AC441" si="2262">M441</f>
        <v>3</v>
      </c>
      <c r="AD441" s="10" t="str">
        <f t="shared" ref="AD441" si="2263">IF(AB441=AC441,"Correct",IF(AB441=3,"Correct","Wrong"))</f>
        <v>Correct</v>
      </c>
      <c r="AE441" s="10"/>
      <c r="AF441" s="159" t="str">
        <f>IFERROR(VLOOKUP(Table1[[#This Row],[RespondentID]],'All Data'!$A442:$CN1014,81,FALSE),"unknown")</f>
        <v>Male</v>
      </c>
      <c r="AG441" s="159">
        <f>IFERROR(VLOOKUP(Table1[[#This Row],[RespondentID]],'All Data'!$A442:$CN1014,82,FALSE),"unknown")</f>
        <v>41</v>
      </c>
      <c r="AH441" s="159" t="str">
        <f>IFERROR(VLOOKUP(Table1[[#This Row],[RespondentID]],'All Data'!$A442:$CN1014,83,FALSE),"unknown")</f>
        <v>Queens</v>
      </c>
      <c r="AI441" s="159">
        <f>IFERROR(VLOOKUP(Table1[[#This Row],[RespondentID]],'All Data'!$A442:$CN1014,84,FALSE),"unknown")</f>
        <v>0</v>
      </c>
      <c r="AJ441" s="159" t="str">
        <f>IFERROR(VLOOKUP(Table1[[#This Row],[RespondentID]],'All Data'!$A442:$CN1014,85,FALSE),"unknown")</f>
        <v>White/Caucasian</v>
      </c>
      <c r="AK441" s="159" t="str">
        <f>IFERROR(VLOOKUP(Table1[[#This Row],[RespondentID]],'All Data'!$A442:$CN1014,86,FALSE),"unknown")</f>
        <v>Yes</v>
      </c>
      <c r="AL441" s="159" t="str">
        <f>IFERROR(VLOOKUP(Table1[[#This Row],[RespondentID]],'All Data'!$A442:$CN1014,87,FALSE),"unknown")</f>
        <v xml:space="preserve"> Spanish </v>
      </c>
      <c r="AM441" s="159" t="str">
        <f>IFERROR(VLOOKUP(Table1[[#This Row],[RespondentID]],'All Data'!$A442:$CN1014,88,FALSE),"unknown")</f>
        <v>$0-$19,999</v>
      </c>
      <c r="AN441" s="159" t="str">
        <f>IFERROR(VLOOKUP(Table1[[#This Row],[RespondentID]],'All Data'!$A442:$CN1014,89,FALSE),"unknown")</f>
        <v>Technical school</v>
      </c>
      <c r="AO441" s="159" t="str">
        <f>IFERROR(VLOOKUP(Table1[[#This Row],[RespondentID]],'All Data'!$A442:$CN1014,90,FALSE),"unknown")</f>
        <v>Military</v>
      </c>
      <c r="AP441" s="159" t="str">
        <f>IFERROR(VLOOKUP(Table1[[#This Row],[RespondentID]],'All Data'!$A442:$CN1014,91,FALSE),"unknown")</f>
        <v>Yes</v>
      </c>
      <c r="AQ441" s="159" t="str">
        <f>IFERROR(VLOOKUP(Table1[[#This Row],[RespondentID]],'All Data'!$A442:$CN1014,92,FALSE),"unknown")</f>
        <v>Yes</v>
      </c>
    </row>
    <row r="442" spans="1:43" ht="16" x14ac:dyDescent="0.45">
      <c r="A442" s="6">
        <v>5665096788</v>
      </c>
      <c r="B442" s="6"/>
      <c r="C442" s="6"/>
      <c r="D442" s="6"/>
      <c r="E442" s="6"/>
      <c r="F442" s="6"/>
      <c r="G442" s="6" t="s">
        <v>36</v>
      </c>
      <c r="H442" s="6" t="s">
        <v>37</v>
      </c>
      <c r="I442" s="6"/>
      <c r="J442" s="6"/>
      <c r="K442" s="6" t="s">
        <v>40</v>
      </c>
      <c r="L442" s="9"/>
      <c r="M442" s="9">
        <f t="shared" ref="M442" si="2264">COUNTA(B442:L442)</f>
        <v>3</v>
      </c>
      <c r="N442" s="9">
        <f t="shared" ref="N442" si="2265">3/M442</f>
        <v>1</v>
      </c>
      <c r="O442" s="9"/>
      <c r="P442" s="9">
        <f t="shared" si="1981"/>
        <v>0</v>
      </c>
      <c r="Q442" s="9">
        <f t="shared" si="1982"/>
        <v>0</v>
      </c>
      <c r="R442" s="9">
        <f t="shared" si="1983"/>
        <v>0</v>
      </c>
      <c r="S442" s="9">
        <f t="shared" si="1984"/>
        <v>0</v>
      </c>
      <c r="T442" s="9">
        <f t="shared" si="1985"/>
        <v>0</v>
      </c>
      <c r="U442" s="9">
        <f t="shared" si="1986"/>
        <v>1</v>
      </c>
      <c r="V442" s="34">
        <f t="shared" si="1987"/>
        <v>1</v>
      </c>
      <c r="W442" s="9">
        <f t="shared" si="1988"/>
        <v>0</v>
      </c>
      <c r="X442" s="9">
        <f t="shared" si="1989"/>
        <v>0</v>
      </c>
      <c r="Y442" s="9">
        <f t="shared" si="1990"/>
        <v>1</v>
      </c>
      <c r="Z442" s="9"/>
      <c r="AA442" s="9"/>
      <c r="AB442" s="9">
        <f t="shared" ref="AB442" si="2266">SUM(P442:Z442)</f>
        <v>3</v>
      </c>
      <c r="AC442" s="9">
        <f t="shared" ref="AC442" si="2267">M442</f>
        <v>3</v>
      </c>
      <c r="AD442" s="9" t="str">
        <f t="shared" ref="AD442" si="2268">IF(AB442=AC442,"Correct",IF(AB442=3,"Correct","Wrong"))</f>
        <v>Correct</v>
      </c>
      <c r="AE442" s="9"/>
      <c r="AF442" s="159">
        <f>IFERROR(VLOOKUP(Table1[[#This Row],[RespondentID]],'All Data'!$A443:$CN1015,81,FALSE),"unknown")</f>
        <v>0</v>
      </c>
      <c r="AG442" s="159">
        <f>IFERROR(VLOOKUP(Table1[[#This Row],[RespondentID]],'All Data'!$A443:$CN1015,82,FALSE),"unknown")</f>
        <v>0</v>
      </c>
      <c r="AH442" s="159">
        <f>IFERROR(VLOOKUP(Table1[[#This Row],[RespondentID]],'All Data'!$A443:$CN1015,83,FALSE),"unknown")</f>
        <v>0</v>
      </c>
      <c r="AI442" s="159">
        <f>IFERROR(VLOOKUP(Table1[[#This Row],[RespondentID]],'All Data'!$A443:$CN1015,84,FALSE),"unknown")</f>
        <v>0</v>
      </c>
      <c r="AJ442" s="159">
        <f>IFERROR(VLOOKUP(Table1[[#This Row],[RespondentID]],'All Data'!$A443:$CN1015,85,FALSE),"unknown")</f>
        <v>0</v>
      </c>
      <c r="AK442" s="159">
        <f>IFERROR(VLOOKUP(Table1[[#This Row],[RespondentID]],'All Data'!$A443:$CN1015,86,FALSE),"unknown")</f>
        <v>0</v>
      </c>
      <c r="AL442" s="159" t="str">
        <f>IFERROR(VLOOKUP(Table1[[#This Row],[RespondentID]],'All Data'!$A443:$CN1015,87,FALSE),"unknown")</f>
        <v xml:space="preserve"> </v>
      </c>
      <c r="AM442" s="159">
        <f>IFERROR(VLOOKUP(Table1[[#This Row],[RespondentID]],'All Data'!$A443:$CN1015,88,FALSE),"unknown")</f>
        <v>0</v>
      </c>
      <c r="AN442" s="159">
        <f>IFERROR(VLOOKUP(Table1[[#This Row],[RespondentID]],'All Data'!$A443:$CN1015,89,FALSE),"unknown")</f>
        <v>0</v>
      </c>
      <c r="AO442" s="159">
        <f>IFERROR(VLOOKUP(Table1[[#This Row],[RespondentID]],'All Data'!$A443:$CN1015,90,FALSE),"unknown")</f>
        <v>0</v>
      </c>
      <c r="AP442" s="159">
        <f>IFERROR(VLOOKUP(Table1[[#This Row],[RespondentID]],'All Data'!$A443:$CN1015,91,FALSE),"unknown")</f>
        <v>0</v>
      </c>
      <c r="AQ442" s="159">
        <f>IFERROR(VLOOKUP(Table1[[#This Row],[RespondentID]],'All Data'!$A443:$CN1015,92,FALSE),"unknown")</f>
        <v>0</v>
      </c>
    </row>
    <row r="443" spans="1:43" ht="16" x14ac:dyDescent="0.45">
      <c r="A443" s="6">
        <v>5664199428</v>
      </c>
      <c r="B443" s="6" t="s">
        <v>31</v>
      </c>
      <c r="C443" s="6"/>
      <c r="D443" s="6"/>
      <c r="E443" s="6"/>
      <c r="F443" s="6"/>
      <c r="G443" s="6"/>
      <c r="H443" s="6"/>
      <c r="I443" s="6"/>
      <c r="J443" s="6"/>
      <c r="K443" s="6" t="s">
        <v>40</v>
      </c>
      <c r="L443" s="10"/>
      <c r="M443" s="10">
        <f t="shared" ref="M443" si="2269">COUNTA(B443:L443)</f>
        <v>2</v>
      </c>
      <c r="N443" s="10">
        <f t="shared" ref="N443" si="2270">3/M443</f>
        <v>1.5</v>
      </c>
      <c r="O443" s="10"/>
      <c r="P443" s="10">
        <f t="shared" si="1981"/>
        <v>1</v>
      </c>
      <c r="Q443" s="10">
        <f t="shared" si="1982"/>
        <v>0</v>
      </c>
      <c r="R443" s="10">
        <f t="shared" si="1983"/>
        <v>0</v>
      </c>
      <c r="S443" s="10">
        <f t="shared" si="1984"/>
        <v>0</v>
      </c>
      <c r="T443" s="10">
        <f t="shared" si="1985"/>
        <v>0</v>
      </c>
      <c r="U443" s="10">
        <f t="shared" si="1986"/>
        <v>0</v>
      </c>
      <c r="V443" s="34">
        <f t="shared" si="1987"/>
        <v>0</v>
      </c>
      <c r="W443" s="10">
        <f t="shared" si="1988"/>
        <v>0</v>
      </c>
      <c r="X443" s="10">
        <f t="shared" si="1989"/>
        <v>0</v>
      </c>
      <c r="Y443" s="10">
        <f t="shared" si="1990"/>
        <v>1</v>
      </c>
      <c r="Z443" s="10"/>
      <c r="AA443" s="10"/>
      <c r="AB443" s="10">
        <f t="shared" ref="AB443" si="2271">SUM(P443:Z443)</f>
        <v>2</v>
      </c>
      <c r="AC443" s="10">
        <f t="shared" ref="AC443" si="2272">M443</f>
        <v>2</v>
      </c>
      <c r="AD443" s="10" t="str">
        <f t="shared" ref="AD443" si="2273">IF(AB443=AC443,"Correct",IF(AB443=3,"Correct","Wrong"))</f>
        <v>Correct</v>
      </c>
      <c r="AE443" s="10"/>
      <c r="AF443" s="159" t="str">
        <f>IFERROR(VLOOKUP(Table1[[#This Row],[RespondentID]],'All Data'!$A444:$CN1016,81,FALSE),"unknown")</f>
        <v>Female</v>
      </c>
      <c r="AG443" s="159">
        <f>IFERROR(VLOOKUP(Table1[[#This Row],[RespondentID]],'All Data'!$A444:$CN1016,82,FALSE),"unknown")</f>
        <v>53</v>
      </c>
      <c r="AH443" s="159" t="str">
        <f>IFERROR(VLOOKUP(Table1[[#This Row],[RespondentID]],'All Data'!$A444:$CN1016,83,FALSE),"unknown")</f>
        <v>Queens</v>
      </c>
      <c r="AI443" s="159">
        <f>IFERROR(VLOOKUP(Table1[[#This Row],[RespondentID]],'All Data'!$A444:$CN1016,84,FALSE),"unknown")</f>
        <v>0</v>
      </c>
      <c r="AJ443" s="159" t="str">
        <f>IFERROR(VLOOKUP(Table1[[#This Row],[RespondentID]],'All Data'!$A444:$CN1016,85,FALSE),"unknown")</f>
        <v>Otra (por favor especifique)</v>
      </c>
      <c r="AK443" s="159" t="str">
        <f>IFERROR(VLOOKUP(Table1[[#This Row],[RespondentID]],'All Data'!$A444:$CN1016,86,FALSE),"unknown")</f>
        <v>No</v>
      </c>
      <c r="AL443" s="159" t="str">
        <f>IFERROR(VLOOKUP(Table1[[#This Row],[RespondentID]],'All Data'!$A444:$CN1016,87,FALSE),"unknown")</f>
        <v xml:space="preserve"> Spanish </v>
      </c>
      <c r="AM443" s="159" t="str">
        <f>IFERROR(VLOOKUP(Table1[[#This Row],[RespondentID]],'All Data'!$A444:$CN1016,88,FALSE),"unknown")</f>
        <v>$0-$19,999</v>
      </c>
      <c r="AN443" s="159" t="str">
        <f>IFERROR(VLOOKUP(Table1[[#This Row],[RespondentID]],'All Data'!$A444:$CN1016,89,FALSE),"unknown")</f>
        <v>High school graduate</v>
      </c>
      <c r="AO443" s="159" t="str">
        <f>IFERROR(VLOOKUP(Table1[[#This Row],[RespondentID]],'All Data'!$A444:$CN1016,90,FALSE),"unknown")</f>
        <v>Self-employed</v>
      </c>
      <c r="AP443" s="159" t="str">
        <f>IFERROR(VLOOKUP(Table1[[#This Row],[RespondentID]],'All Data'!$A444:$CN1016,91,FALSE),"unknown")</f>
        <v>No</v>
      </c>
      <c r="AQ443" s="159" t="str">
        <f>IFERROR(VLOOKUP(Table1[[#This Row],[RespondentID]],'All Data'!$A444:$CN1016,92,FALSE),"unknown")</f>
        <v>Yes</v>
      </c>
    </row>
    <row r="444" spans="1:43" ht="16" x14ac:dyDescent="0.45">
      <c r="A444" s="6">
        <v>5662852195</v>
      </c>
      <c r="B444" s="6"/>
      <c r="C444" s="6" t="s">
        <v>32</v>
      </c>
      <c r="D444" s="6" t="s">
        <v>33</v>
      </c>
      <c r="E444" s="6"/>
      <c r="F444" s="6"/>
      <c r="G444" s="6"/>
      <c r="H444" s="6"/>
      <c r="I444" s="6"/>
      <c r="J444" s="6"/>
      <c r="K444" s="6" t="s">
        <v>40</v>
      </c>
      <c r="L444" s="9"/>
      <c r="M444" s="9">
        <f t="shared" ref="M444" si="2274">COUNTA(B444:L444)</f>
        <v>3</v>
      </c>
      <c r="N444" s="9">
        <f t="shared" ref="N444" si="2275">3/M444</f>
        <v>1</v>
      </c>
      <c r="O444" s="9"/>
      <c r="P444" s="9">
        <f t="shared" si="1981"/>
        <v>0</v>
      </c>
      <c r="Q444" s="9">
        <f t="shared" si="1982"/>
        <v>1</v>
      </c>
      <c r="R444" s="9">
        <f t="shared" si="1983"/>
        <v>1</v>
      </c>
      <c r="S444" s="9">
        <f t="shared" si="1984"/>
        <v>0</v>
      </c>
      <c r="T444" s="9">
        <f t="shared" si="1985"/>
        <v>0</v>
      </c>
      <c r="U444" s="9">
        <f t="shared" si="1986"/>
        <v>0</v>
      </c>
      <c r="V444" s="34">
        <f t="shared" si="1987"/>
        <v>0</v>
      </c>
      <c r="W444" s="9">
        <f t="shared" si="1988"/>
        <v>0</v>
      </c>
      <c r="X444" s="9">
        <f t="shared" si="1989"/>
        <v>0</v>
      </c>
      <c r="Y444" s="9">
        <f t="shared" si="1990"/>
        <v>1</v>
      </c>
      <c r="Z444" s="9"/>
      <c r="AA444" s="9"/>
      <c r="AB444" s="9">
        <f t="shared" ref="AB444" si="2276">SUM(P444:Z444)</f>
        <v>3</v>
      </c>
      <c r="AC444" s="9">
        <f t="shared" ref="AC444" si="2277">M444</f>
        <v>3</v>
      </c>
      <c r="AD444" s="9" t="str">
        <f t="shared" ref="AD444" si="2278">IF(AB444=AC444,"Correct",IF(AB444=3,"Correct","Wrong"))</f>
        <v>Correct</v>
      </c>
      <c r="AE444" s="9"/>
      <c r="AF444" s="159">
        <f>IFERROR(VLOOKUP(Table1[[#This Row],[RespondentID]],'All Data'!$A445:$CN1017,81,FALSE),"unknown")</f>
        <v>0</v>
      </c>
      <c r="AG444" s="159">
        <f>IFERROR(VLOOKUP(Table1[[#This Row],[RespondentID]],'All Data'!$A445:$CN1017,82,FALSE),"unknown")</f>
        <v>0</v>
      </c>
      <c r="AH444" s="159">
        <f>IFERROR(VLOOKUP(Table1[[#This Row],[RespondentID]],'All Data'!$A445:$CN1017,83,FALSE),"unknown")</f>
        <v>0</v>
      </c>
      <c r="AI444" s="159">
        <f>IFERROR(VLOOKUP(Table1[[#This Row],[RespondentID]],'All Data'!$A445:$CN1017,84,FALSE),"unknown")</f>
        <v>0</v>
      </c>
      <c r="AJ444" s="159">
        <f>IFERROR(VLOOKUP(Table1[[#This Row],[RespondentID]],'All Data'!$A445:$CN1017,85,FALSE),"unknown")</f>
        <v>0</v>
      </c>
      <c r="AK444" s="159">
        <f>IFERROR(VLOOKUP(Table1[[#This Row],[RespondentID]],'All Data'!$A445:$CN1017,86,FALSE),"unknown")</f>
        <v>0</v>
      </c>
      <c r="AL444" s="159" t="str">
        <f>IFERROR(VLOOKUP(Table1[[#This Row],[RespondentID]],'All Data'!$A445:$CN1017,87,FALSE),"unknown")</f>
        <v xml:space="preserve"> </v>
      </c>
      <c r="AM444" s="159">
        <f>IFERROR(VLOOKUP(Table1[[#This Row],[RespondentID]],'All Data'!$A445:$CN1017,88,FALSE),"unknown")</f>
        <v>0</v>
      </c>
      <c r="AN444" s="159">
        <f>IFERROR(VLOOKUP(Table1[[#This Row],[RespondentID]],'All Data'!$A445:$CN1017,89,FALSE),"unknown")</f>
        <v>0</v>
      </c>
      <c r="AO444" s="159">
        <f>IFERROR(VLOOKUP(Table1[[#This Row],[RespondentID]],'All Data'!$A445:$CN1017,90,FALSE),"unknown")</f>
        <v>0</v>
      </c>
      <c r="AP444" s="159">
        <f>IFERROR(VLOOKUP(Table1[[#This Row],[RespondentID]],'All Data'!$A445:$CN1017,91,FALSE),"unknown")</f>
        <v>0</v>
      </c>
      <c r="AQ444" s="159">
        <f>IFERROR(VLOOKUP(Table1[[#This Row],[RespondentID]],'All Data'!$A445:$CN1017,92,FALSE),"unknown")</f>
        <v>0</v>
      </c>
    </row>
    <row r="445" spans="1:43" ht="16" x14ac:dyDescent="0.45">
      <c r="A445" s="6">
        <v>5662760936</v>
      </c>
      <c r="B445" s="6"/>
      <c r="C445" s="6" t="s">
        <v>32</v>
      </c>
      <c r="D445" s="6"/>
      <c r="E445" s="6" t="s">
        <v>34</v>
      </c>
      <c r="F445" s="6"/>
      <c r="G445" s="6"/>
      <c r="H445" s="6"/>
      <c r="I445" s="6" t="s">
        <v>38</v>
      </c>
      <c r="J445" s="6"/>
      <c r="K445" s="6"/>
      <c r="L445" s="10"/>
      <c r="M445" s="10">
        <f t="shared" ref="M445" si="2279">COUNTA(B445:L445)</f>
        <v>3</v>
      </c>
      <c r="N445" s="10">
        <f t="shared" ref="N445" si="2280">3/M445</f>
        <v>1</v>
      </c>
      <c r="O445" s="10"/>
      <c r="P445" s="10">
        <f t="shared" si="1981"/>
        <v>0</v>
      </c>
      <c r="Q445" s="10">
        <f t="shared" si="1982"/>
        <v>1</v>
      </c>
      <c r="R445" s="10">
        <f t="shared" si="1983"/>
        <v>0</v>
      </c>
      <c r="S445" s="10">
        <f t="shared" si="1984"/>
        <v>1</v>
      </c>
      <c r="T445" s="10">
        <f t="shared" si="1985"/>
        <v>0</v>
      </c>
      <c r="U445" s="10">
        <f t="shared" si="1986"/>
        <v>0</v>
      </c>
      <c r="V445" s="34">
        <f t="shared" si="1987"/>
        <v>0</v>
      </c>
      <c r="W445" s="10">
        <f t="shared" si="1988"/>
        <v>1</v>
      </c>
      <c r="X445" s="10">
        <f t="shared" si="1989"/>
        <v>0</v>
      </c>
      <c r="Y445" s="10">
        <f t="shared" si="1990"/>
        <v>0</v>
      </c>
      <c r="Z445" s="10"/>
      <c r="AA445" s="10"/>
      <c r="AB445" s="10">
        <f t="shared" ref="AB445" si="2281">SUM(P445:Z445)</f>
        <v>3</v>
      </c>
      <c r="AC445" s="10">
        <f t="shared" ref="AC445" si="2282">M445</f>
        <v>3</v>
      </c>
      <c r="AD445" s="10" t="str">
        <f t="shared" ref="AD445" si="2283">IF(AB445=AC445,"Correct",IF(AB445=3,"Correct","Wrong"))</f>
        <v>Correct</v>
      </c>
      <c r="AE445" s="10"/>
      <c r="AF445" s="159">
        <f>IFERROR(VLOOKUP(Table1[[#This Row],[RespondentID]],'All Data'!$A446:$CN1018,81,FALSE),"unknown")</f>
        <v>0</v>
      </c>
      <c r="AG445" s="159">
        <f>IFERROR(VLOOKUP(Table1[[#This Row],[RespondentID]],'All Data'!$A446:$CN1018,82,FALSE),"unknown")</f>
        <v>0</v>
      </c>
      <c r="AH445" s="159">
        <f>IFERROR(VLOOKUP(Table1[[#This Row],[RespondentID]],'All Data'!$A446:$CN1018,83,FALSE),"unknown")</f>
        <v>0</v>
      </c>
      <c r="AI445" s="159">
        <f>IFERROR(VLOOKUP(Table1[[#This Row],[RespondentID]],'All Data'!$A446:$CN1018,84,FALSE),"unknown")</f>
        <v>0</v>
      </c>
      <c r="AJ445" s="159">
        <f>IFERROR(VLOOKUP(Table1[[#This Row],[RespondentID]],'All Data'!$A446:$CN1018,85,FALSE),"unknown")</f>
        <v>0</v>
      </c>
      <c r="AK445" s="159">
        <f>IFERROR(VLOOKUP(Table1[[#This Row],[RespondentID]],'All Data'!$A446:$CN1018,86,FALSE),"unknown")</f>
        <v>0</v>
      </c>
      <c r="AL445" s="159" t="str">
        <f>IFERROR(VLOOKUP(Table1[[#This Row],[RespondentID]],'All Data'!$A446:$CN1018,87,FALSE),"unknown")</f>
        <v xml:space="preserve"> </v>
      </c>
      <c r="AM445" s="159">
        <f>IFERROR(VLOOKUP(Table1[[#This Row],[RespondentID]],'All Data'!$A446:$CN1018,88,FALSE),"unknown")</f>
        <v>0</v>
      </c>
      <c r="AN445" s="159">
        <f>IFERROR(VLOOKUP(Table1[[#This Row],[RespondentID]],'All Data'!$A446:$CN1018,89,FALSE),"unknown")</f>
        <v>0</v>
      </c>
      <c r="AO445" s="159">
        <f>IFERROR(VLOOKUP(Table1[[#This Row],[RespondentID]],'All Data'!$A446:$CN1018,90,FALSE),"unknown")</f>
        <v>0</v>
      </c>
      <c r="AP445" s="159">
        <f>IFERROR(VLOOKUP(Table1[[#This Row],[RespondentID]],'All Data'!$A446:$CN1018,91,FALSE),"unknown")</f>
        <v>0</v>
      </c>
      <c r="AQ445" s="159">
        <f>IFERROR(VLOOKUP(Table1[[#This Row],[RespondentID]],'All Data'!$A446:$CN1018,92,FALSE),"unknown")</f>
        <v>0</v>
      </c>
    </row>
    <row r="446" spans="1:43" ht="16" x14ac:dyDescent="0.45">
      <c r="A446" s="6">
        <v>5662515007</v>
      </c>
      <c r="B446" s="6"/>
      <c r="C446" s="6"/>
      <c r="D446" s="6"/>
      <c r="E446" s="6"/>
      <c r="F446" s="6"/>
      <c r="G446" s="6"/>
      <c r="H446" s="6"/>
      <c r="I446" s="6" t="s">
        <v>38</v>
      </c>
      <c r="J446" s="6"/>
      <c r="K446" s="6"/>
      <c r="L446" s="9"/>
      <c r="M446" s="9">
        <f t="shared" ref="M446" si="2284">COUNTA(B446:L446)</f>
        <v>1</v>
      </c>
      <c r="N446" s="9">
        <f t="shared" ref="N446" si="2285">3/M446</f>
        <v>3</v>
      </c>
      <c r="O446" s="9"/>
      <c r="P446" s="9">
        <f t="shared" si="1981"/>
        <v>0</v>
      </c>
      <c r="Q446" s="9">
        <f t="shared" si="1982"/>
        <v>0</v>
      </c>
      <c r="R446" s="9">
        <f t="shared" si="1983"/>
        <v>0</v>
      </c>
      <c r="S446" s="9">
        <f t="shared" si="1984"/>
        <v>0</v>
      </c>
      <c r="T446" s="9">
        <f t="shared" si="1985"/>
        <v>0</v>
      </c>
      <c r="U446" s="9">
        <f t="shared" si="1986"/>
        <v>0</v>
      </c>
      <c r="V446" s="34">
        <f t="shared" si="1987"/>
        <v>0</v>
      </c>
      <c r="W446" s="9">
        <f t="shared" si="1988"/>
        <v>1</v>
      </c>
      <c r="X446" s="9">
        <f t="shared" si="1989"/>
        <v>0</v>
      </c>
      <c r="Y446" s="9">
        <f t="shared" si="1990"/>
        <v>0</v>
      </c>
      <c r="Z446" s="9"/>
      <c r="AA446" s="9"/>
      <c r="AB446" s="9">
        <f t="shared" ref="AB446" si="2286">SUM(P446:Z446)</f>
        <v>1</v>
      </c>
      <c r="AC446" s="9">
        <f t="shared" ref="AC446" si="2287">M446</f>
        <v>1</v>
      </c>
      <c r="AD446" s="9" t="str">
        <f t="shared" ref="AD446" si="2288">IF(AB446=AC446,"Correct",IF(AB446=3,"Correct","Wrong"))</f>
        <v>Correct</v>
      </c>
      <c r="AE446" s="9"/>
      <c r="AF446" s="159">
        <f>IFERROR(VLOOKUP(Table1[[#This Row],[RespondentID]],'All Data'!$A447:$CN1019,81,FALSE),"unknown")</f>
        <v>0</v>
      </c>
      <c r="AG446" s="159">
        <f>IFERROR(VLOOKUP(Table1[[#This Row],[RespondentID]],'All Data'!$A447:$CN1019,82,FALSE),"unknown")</f>
        <v>0</v>
      </c>
      <c r="AH446" s="159">
        <f>IFERROR(VLOOKUP(Table1[[#This Row],[RespondentID]],'All Data'!$A447:$CN1019,83,FALSE),"unknown")</f>
        <v>0</v>
      </c>
      <c r="AI446" s="159">
        <f>IFERROR(VLOOKUP(Table1[[#This Row],[RespondentID]],'All Data'!$A447:$CN1019,84,FALSE),"unknown")</f>
        <v>0</v>
      </c>
      <c r="AJ446" s="159">
        <f>IFERROR(VLOOKUP(Table1[[#This Row],[RespondentID]],'All Data'!$A447:$CN1019,85,FALSE),"unknown")</f>
        <v>0</v>
      </c>
      <c r="AK446" s="159">
        <f>IFERROR(VLOOKUP(Table1[[#This Row],[RespondentID]],'All Data'!$A447:$CN1019,86,FALSE),"unknown")</f>
        <v>0</v>
      </c>
      <c r="AL446" s="159" t="str">
        <f>IFERROR(VLOOKUP(Table1[[#This Row],[RespondentID]],'All Data'!$A447:$CN1019,87,FALSE),"unknown")</f>
        <v xml:space="preserve"> </v>
      </c>
      <c r="AM446" s="159">
        <f>IFERROR(VLOOKUP(Table1[[#This Row],[RespondentID]],'All Data'!$A447:$CN1019,88,FALSE),"unknown")</f>
        <v>0</v>
      </c>
      <c r="AN446" s="159">
        <f>IFERROR(VLOOKUP(Table1[[#This Row],[RespondentID]],'All Data'!$A447:$CN1019,89,FALSE),"unknown")</f>
        <v>0</v>
      </c>
      <c r="AO446" s="159">
        <f>IFERROR(VLOOKUP(Table1[[#This Row],[RespondentID]],'All Data'!$A447:$CN1019,90,FALSE),"unknown")</f>
        <v>0</v>
      </c>
      <c r="AP446" s="159">
        <f>IFERROR(VLOOKUP(Table1[[#This Row],[RespondentID]],'All Data'!$A447:$CN1019,91,FALSE),"unknown")</f>
        <v>0</v>
      </c>
      <c r="AQ446" s="159">
        <f>IFERROR(VLOOKUP(Table1[[#This Row],[RespondentID]],'All Data'!$A447:$CN1019,92,FALSE),"unknown")</f>
        <v>0</v>
      </c>
    </row>
    <row r="447" spans="1:43" ht="16" x14ac:dyDescent="0.45">
      <c r="A447" s="6">
        <v>5662171661</v>
      </c>
      <c r="B447" s="6"/>
      <c r="C447" s="6" t="s">
        <v>32</v>
      </c>
      <c r="D447" s="6"/>
      <c r="E447" s="6" t="s">
        <v>34</v>
      </c>
      <c r="F447" s="6"/>
      <c r="G447" s="6"/>
      <c r="H447" s="6"/>
      <c r="I447" s="6"/>
      <c r="J447" s="6" t="s">
        <v>39</v>
      </c>
      <c r="K447" s="6"/>
      <c r="L447" s="10"/>
      <c r="M447" s="10">
        <f t="shared" ref="M447" si="2289">COUNTA(B447:L447)</f>
        <v>3</v>
      </c>
      <c r="N447" s="10">
        <f t="shared" ref="N447" si="2290">3/M447</f>
        <v>1</v>
      </c>
      <c r="O447" s="10"/>
      <c r="P447" s="10">
        <f t="shared" si="1981"/>
        <v>0</v>
      </c>
      <c r="Q447" s="10">
        <f t="shared" si="1982"/>
        <v>1</v>
      </c>
      <c r="R447" s="10">
        <f t="shared" si="1983"/>
        <v>0</v>
      </c>
      <c r="S447" s="10">
        <f t="shared" si="1984"/>
        <v>1</v>
      </c>
      <c r="T447" s="10">
        <f t="shared" si="1985"/>
        <v>0</v>
      </c>
      <c r="U447" s="10">
        <f t="shared" si="1986"/>
        <v>0</v>
      </c>
      <c r="V447" s="34">
        <f t="shared" si="1987"/>
        <v>0</v>
      </c>
      <c r="W447" s="10">
        <f t="shared" si="1988"/>
        <v>0</v>
      </c>
      <c r="X447" s="10">
        <f t="shared" si="1989"/>
        <v>1</v>
      </c>
      <c r="Y447" s="10">
        <f t="shared" si="1990"/>
        <v>0</v>
      </c>
      <c r="Z447" s="10"/>
      <c r="AA447" s="10"/>
      <c r="AB447" s="10">
        <f t="shared" ref="AB447" si="2291">SUM(P447:Z447)</f>
        <v>3</v>
      </c>
      <c r="AC447" s="10">
        <f t="shared" ref="AC447" si="2292">M447</f>
        <v>3</v>
      </c>
      <c r="AD447" s="10" t="str">
        <f t="shared" ref="AD447" si="2293">IF(AB447=AC447,"Correct",IF(AB447=3,"Correct","Wrong"))</f>
        <v>Correct</v>
      </c>
      <c r="AE447" s="10"/>
      <c r="AF447" s="159" t="str">
        <f>IFERROR(VLOOKUP(Table1[[#This Row],[RespondentID]],'All Data'!$A448:$CN1020,81,FALSE),"unknown")</f>
        <v>Male</v>
      </c>
      <c r="AG447" s="159">
        <f>IFERROR(VLOOKUP(Table1[[#This Row],[RespondentID]],'All Data'!$A448:$CN1020,82,FALSE),"unknown")</f>
        <v>22</v>
      </c>
      <c r="AH447" s="159" t="str">
        <f>IFERROR(VLOOKUP(Table1[[#This Row],[RespondentID]],'All Data'!$A448:$CN1020,83,FALSE),"unknown")</f>
        <v>Queens</v>
      </c>
      <c r="AI447" s="159">
        <f>IFERROR(VLOOKUP(Table1[[#This Row],[RespondentID]],'All Data'!$A448:$CN1020,84,FALSE),"unknown")</f>
        <v>0</v>
      </c>
      <c r="AJ447" s="159">
        <f>IFERROR(VLOOKUP(Table1[[#This Row],[RespondentID]],'All Data'!$A448:$CN1020,85,FALSE),"unknown")</f>
        <v>0</v>
      </c>
      <c r="AK447" s="159">
        <f>IFERROR(VLOOKUP(Table1[[#This Row],[RespondentID]],'All Data'!$A448:$CN1020,86,FALSE),"unknown")</f>
        <v>0</v>
      </c>
      <c r="AL447" s="159" t="str">
        <f>IFERROR(VLOOKUP(Table1[[#This Row],[RespondentID]],'All Data'!$A448:$CN1020,87,FALSE),"unknown")</f>
        <v xml:space="preserve"> </v>
      </c>
      <c r="AM447" s="159">
        <f>IFERROR(VLOOKUP(Table1[[#This Row],[RespondentID]],'All Data'!$A448:$CN1020,88,FALSE),"unknown")</f>
        <v>0</v>
      </c>
      <c r="AN447" s="159">
        <f>IFERROR(VLOOKUP(Table1[[#This Row],[RespondentID]],'All Data'!$A448:$CN1020,89,FALSE),"unknown")</f>
        <v>0</v>
      </c>
      <c r="AO447" s="159">
        <f>IFERROR(VLOOKUP(Table1[[#This Row],[RespondentID]],'All Data'!$A448:$CN1020,90,FALSE),"unknown")</f>
        <v>0</v>
      </c>
      <c r="AP447" s="159">
        <f>IFERROR(VLOOKUP(Table1[[#This Row],[RespondentID]],'All Data'!$A448:$CN1020,91,FALSE),"unknown")</f>
        <v>0</v>
      </c>
      <c r="AQ447" s="159">
        <f>IFERROR(VLOOKUP(Table1[[#This Row],[RespondentID]],'All Data'!$A448:$CN1020,92,FALSE),"unknown")</f>
        <v>0</v>
      </c>
    </row>
    <row r="448" spans="1:43" ht="16" x14ac:dyDescent="0.45">
      <c r="A448" s="6">
        <v>5661428805</v>
      </c>
      <c r="B448" s="6"/>
      <c r="C448" s="6" t="s">
        <v>32</v>
      </c>
      <c r="D448" s="6"/>
      <c r="E448" s="6" t="s">
        <v>34</v>
      </c>
      <c r="F448" s="6"/>
      <c r="G448" s="6"/>
      <c r="H448" s="6"/>
      <c r="I448" s="6" t="s">
        <v>38</v>
      </c>
      <c r="J448" s="6"/>
      <c r="K448" s="6"/>
      <c r="L448" s="9"/>
      <c r="M448" s="9">
        <f t="shared" ref="M448" si="2294">COUNTA(B448:L448)</f>
        <v>3</v>
      </c>
      <c r="N448" s="9">
        <f t="shared" ref="N448" si="2295">3/M448</f>
        <v>1</v>
      </c>
      <c r="O448" s="9"/>
      <c r="P448" s="9">
        <f t="shared" si="1981"/>
        <v>0</v>
      </c>
      <c r="Q448" s="9">
        <f t="shared" si="1982"/>
        <v>1</v>
      </c>
      <c r="R448" s="9">
        <f t="shared" si="1983"/>
        <v>0</v>
      </c>
      <c r="S448" s="9">
        <f t="shared" si="1984"/>
        <v>1</v>
      </c>
      <c r="T448" s="9">
        <f t="shared" si="1985"/>
        <v>0</v>
      </c>
      <c r="U448" s="9">
        <f t="shared" si="1986"/>
        <v>0</v>
      </c>
      <c r="V448" s="34">
        <f t="shared" si="1987"/>
        <v>0</v>
      </c>
      <c r="W448" s="9">
        <f t="shared" si="1988"/>
        <v>1</v>
      </c>
      <c r="X448" s="9">
        <f t="shared" si="1989"/>
        <v>0</v>
      </c>
      <c r="Y448" s="9">
        <f t="shared" si="1990"/>
        <v>0</v>
      </c>
      <c r="Z448" s="9"/>
      <c r="AA448" s="9"/>
      <c r="AB448" s="9">
        <f t="shared" ref="AB448" si="2296">SUM(P448:Z448)</f>
        <v>3</v>
      </c>
      <c r="AC448" s="9">
        <f t="shared" ref="AC448" si="2297">M448</f>
        <v>3</v>
      </c>
      <c r="AD448" s="9" t="str">
        <f t="shared" ref="AD448" si="2298">IF(AB448=AC448,"Correct",IF(AB448=3,"Correct","Wrong"))</f>
        <v>Correct</v>
      </c>
      <c r="AE448" s="9"/>
      <c r="AF448" s="159" t="str">
        <f>IFERROR(VLOOKUP(Table1[[#This Row],[RespondentID]],'All Data'!$A449:$CN1021,81,FALSE),"unknown")</f>
        <v>Female</v>
      </c>
      <c r="AG448" s="159">
        <f>IFERROR(VLOOKUP(Table1[[#This Row],[RespondentID]],'All Data'!$A449:$CN1021,82,FALSE),"unknown")</f>
        <v>28</v>
      </c>
      <c r="AH448" s="159" t="str">
        <f>IFERROR(VLOOKUP(Table1[[#This Row],[RespondentID]],'All Data'!$A449:$CN1021,83,FALSE),"unknown")</f>
        <v>Nassau</v>
      </c>
      <c r="AI448" s="159" t="str">
        <f>IFERROR(VLOOKUP(Table1[[#This Row],[RespondentID]],'All Data'!$A449:$CN1021,84,FALSE),"unknown")</f>
        <v>Albertson, 11507</v>
      </c>
      <c r="AJ448" s="159">
        <f>IFERROR(VLOOKUP(Table1[[#This Row],[RespondentID]],'All Data'!$A449:$CN1021,85,FALSE),"unknown")</f>
        <v>0</v>
      </c>
      <c r="AK448" s="159">
        <f>IFERROR(VLOOKUP(Table1[[#This Row],[RespondentID]],'All Data'!$A449:$CN1021,86,FALSE),"unknown")</f>
        <v>0</v>
      </c>
      <c r="AL448" s="159" t="str">
        <f>IFERROR(VLOOKUP(Table1[[#This Row],[RespondentID]],'All Data'!$A449:$CN1021,87,FALSE),"unknown")</f>
        <v xml:space="preserve"> </v>
      </c>
      <c r="AM448" s="159">
        <f>IFERROR(VLOOKUP(Table1[[#This Row],[RespondentID]],'All Data'!$A449:$CN1021,88,FALSE),"unknown")</f>
        <v>0</v>
      </c>
      <c r="AN448" s="159">
        <f>IFERROR(VLOOKUP(Table1[[#This Row],[RespondentID]],'All Data'!$A449:$CN1021,89,FALSE),"unknown")</f>
        <v>0</v>
      </c>
      <c r="AO448" s="159">
        <f>IFERROR(VLOOKUP(Table1[[#This Row],[RespondentID]],'All Data'!$A449:$CN1021,90,FALSE),"unknown")</f>
        <v>0</v>
      </c>
      <c r="AP448" s="159">
        <f>IFERROR(VLOOKUP(Table1[[#This Row],[RespondentID]],'All Data'!$A449:$CN1021,91,FALSE),"unknown")</f>
        <v>0</v>
      </c>
      <c r="AQ448" s="159">
        <f>IFERROR(VLOOKUP(Table1[[#This Row],[RespondentID]],'All Data'!$A449:$CN1021,92,FALSE),"unknown")</f>
        <v>0</v>
      </c>
    </row>
    <row r="449" spans="1:43" ht="16" x14ac:dyDescent="0.45">
      <c r="A449" s="6">
        <v>5660954662</v>
      </c>
      <c r="B449" s="6"/>
      <c r="C449" s="6" t="s">
        <v>32</v>
      </c>
      <c r="D449" s="6" t="s">
        <v>33</v>
      </c>
      <c r="E449" s="6"/>
      <c r="F449" s="6"/>
      <c r="G449" s="6"/>
      <c r="H449" s="6" t="s">
        <v>37</v>
      </c>
      <c r="I449" s="6"/>
      <c r="J449" s="6"/>
      <c r="K449" s="6"/>
      <c r="L449" s="10"/>
      <c r="M449" s="10">
        <f t="shared" ref="M449" si="2299">COUNTA(B449:L449)</f>
        <v>3</v>
      </c>
      <c r="N449" s="10">
        <f t="shared" ref="N449" si="2300">3/M449</f>
        <v>1</v>
      </c>
      <c r="O449" s="10"/>
      <c r="P449" s="10">
        <f t="shared" si="1981"/>
        <v>0</v>
      </c>
      <c r="Q449" s="10">
        <f t="shared" si="1982"/>
        <v>1</v>
      </c>
      <c r="R449" s="10">
        <f t="shared" si="1983"/>
        <v>1</v>
      </c>
      <c r="S449" s="10">
        <f t="shared" si="1984"/>
        <v>0</v>
      </c>
      <c r="T449" s="10">
        <f t="shared" si="1985"/>
        <v>0</v>
      </c>
      <c r="U449" s="10">
        <f t="shared" si="1986"/>
        <v>0</v>
      </c>
      <c r="V449" s="34">
        <f t="shared" si="1987"/>
        <v>1</v>
      </c>
      <c r="W449" s="10">
        <f t="shared" si="1988"/>
        <v>0</v>
      </c>
      <c r="X449" s="10">
        <f t="shared" si="1989"/>
        <v>0</v>
      </c>
      <c r="Y449" s="10">
        <f t="shared" si="1990"/>
        <v>0</v>
      </c>
      <c r="Z449" s="10"/>
      <c r="AA449" s="10"/>
      <c r="AB449" s="10">
        <f t="shared" ref="AB449" si="2301">SUM(P449:Z449)</f>
        <v>3</v>
      </c>
      <c r="AC449" s="10">
        <f t="shared" ref="AC449" si="2302">M449</f>
        <v>3</v>
      </c>
      <c r="AD449" s="10" t="str">
        <f t="shared" ref="AD449" si="2303">IF(AB449=AC449,"Correct",IF(AB449=3,"Correct","Wrong"))</f>
        <v>Correct</v>
      </c>
      <c r="AE449" s="10"/>
      <c r="AF449" s="159" t="str">
        <f>IFERROR(VLOOKUP(Table1[[#This Row],[RespondentID]],'All Data'!$A450:$CN1022,81,FALSE),"unknown")</f>
        <v>Female</v>
      </c>
      <c r="AG449" s="159">
        <f>IFERROR(VLOOKUP(Table1[[#This Row],[RespondentID]],'All Data'!$A450:$CN1022,82,FALSE),"unknown")</f>
        <v>36</v>
      </c>
      <c r="AH449" s="159" t="str">
        <f>IFERROR(VLOOKUP(Table1[[#This Row],[RespondentID]],'All Data'!$A450:$CN1022,83,FALSE),"unknown")</f>
        <v>Queens</v>
      </c>
      <c r="AI449" s="159">
        <f>IFERROR(VLOOKUP(Table1[[#This Row],[RespondentID]],'All Data'!$A450:$CN1022,84,FALSE),"unknown")</f>
        <v>0</v>
      </c>
      <c r="AJ449" s="159" t="str">
        <f>IFERROR(VLOOKUP(Table1[[#This Row],[RespondentID]],'All Data'!$A450:$CN1022,85,FALSE),"unknown")</f>
        <v>White/Caucasian</v>
      </c>
      <c r="AK449" s="159" t="str">
        <f>IFERROR(VLOOKUP(Table1[[#This Row],[RespondentID]],'All Data'!$A450:$CN1022,86,FALSE),"unknown")</f>
        <v>Yes</v>
      </c>
      <c r="AL449" s="159" t="str">
        <f>IFERROR(VLOOKUP(Table1[[#This Row],[RespondentID]],'All Data'!$A450:$CN1022,87,FALSE),"unknown")</f>
        <v xml:space="preserve"> Spanish </v>
      </c>
      <c r="AM449" s="159" t="str">
        <f>IFERROR(VLOOKUP(Table1[[#This Row],[RespondentID]],'All Data'!$A450:$CN1022,88,FALSE),"unknown")</f>
        <v>$0-$19,999</v>
      </c>
      <c r="AN449" s="159" t="str">
        <f>IFERROR(VLOOKUP(Table1[[#This Row],[RespondentID]],'All Data'!$A450:$CN1022,89,FALSE),"unknown")</f>
        <v>Some high school</v>
      </c>
      <c r="AO449" s="159" t="str">
        <f>IFERROR(VLOOKUP(Table1[[#This Row],[RespondentID]],'All Data'!$A450:$CN1022,90,FALSE),"unknown")</f>
        <v>Employed for wages</v>
      </c>
      <c r="AP449" s="159" t="str">
        <f>IFERROR(VLOOKUP(Table1[[#This Row],[RespondentID]],'All Data'!$A450:$CN1022,91,FALSE),"unknown")</f>
        <v>Yes</v>
      </c>
      <c r="AQ449" s="159" t="str">
        <f>IFERROR(VLOOKUP(Table1[[#This Row],[RespondentID]],'All Data'!$A450:$CN1022,92,FALSE),"unknown")</f>
        <v>Yes</v>
      </c>
    </row>
    <row r="450" spans="1:43" ht="16" x14ac:dyDescent="0.45">
      <c r="A450" s="6">
        <v>5660954444</v>
      </c>
      <c r="B450" s="6" t="s">
        <v>31</v>
      </c>
      <c r="C450" s="6" t="s">
        <v>32</v>
      </c>
      <c r="D450" s="6" t="s">
        <v>33</v>
      </c>
      <c r="E450" s="6"/>
      <c r="F450" s="6"/>
      <c r="G450" s="6"/>
      <c r="H450" s="6"/>
      <c r="I450" s="6"/>
      <c r="J450" s="6"/>
      <c r="K450" s="6"/>
      <c r="L450" s="9"/>
      <c r="M450" s="9">
        <f t="shared" ref="M450" si="2304">COUNTA(B450:L450)</f>
        <v>3</v>
      </c>
      <c r="N450" s="9">
        <f t="shared" ref="N450" si="2305">3/M450</f>
        <v>1</v>
      </c>
      <c r="O450" s="9"/>
      <c r="P450" s="9">
        <f t="shared" si="1981"/>
        <v>1</v>
      </c>
      <c r="Q450" s="9">
        <f t="shared" si="1982"/>
        <v>1</v>
      </c>
      <c r="R450" s="9">
        <f t="shared" si="1983"/>
        <v>1</v>
      </c>
      <c r="S450" s="9">
        <f t="shared" si="1984"/>
        <v>0</v>
      </c>
      <c r="T450" s="9">
        <f t="shared" si="1985"/>
        <v>0</v>
      </c>
      <c r="U450" s="9">
        <f t="shared" si="1986"/>
        <v>0</v>
      </c>
      <c r="V450" s="34">
        <f t="shared" si="1987"/>
        <v>0</v>
      </c>
      <c r="W450" s="9">
        <f t="shared" si="1988"/>
        <v>0</v>
      </c>
      <c r="X450" s="9">
        <f t="shared" si="1989"/>
        <v>0</v>
      </c>
      <c r="Y450" s="9">
        <f t="shared" si="1990"/>
        <v>0</v>
      </c>
      <c r="Z450" s="9"/>
      <c r="AA450" s="9"/>
      <c r="AB450" s="9">
        <f t="shared" ref="AB450" si="2306">SUM(P450:Z450)</f>
        <v>3</v>
      </c>
      <c r="AC450" s="9">
        <f t="shared" ref="AC450" si="2307">M450</f>
        <v>3</v>
      </c>
      <c r="AD450" s="9" t="str">
        <f t="shared" ref="AD450" si="2308">IF(AB450=AC450,"Correct",IF(AB450=3,"Correct","Wrong"))</f>
        <v>Correct</v>
      </c>
      <c r="AE450" s="9"/>
      <c r="AF450" s="159" t="str">
        <f>IFERROR(VLOOKUP(Table1[[#This Row],[RespondentID]],'All Data'!$A451:$CN1023,81,FALSE),"unknown")</f>
        <v>Female</v>
      </c>
      <c r="AG450" s="159">
        <f>IFERROR(VLOOKUP(Table1[[#This Row],[RespondentID]],'All Data'!$A451:$CN1023,82,FALSE),"unknown")</f>
        <v>36</v>
      </c>
      <c r="AH450" s="159" t="str">
        <f>IFERROR(VLOOKUP(Table1[[#This Row],[RespondentID]],'All Data'!$A451:$CN1023,83,FALSE),"unknown")</f>
        <v>Suffolk</v>
      </c>
      <c r="AI450" s="159" t="str">
        <f>IFERROR(VLOOKUP(Table1[[#This Row],[RespondentID]],'All Data'!$A451:$CN1023,84,FALSE),"unknown")</f>
        <v>Amagansett, 11930</v>
      </c>
      <c r="AJ450" s="159">
        <f>IFERROR(VLOOKUP(Table1[[#This Row],[RespondentID]],'All Data'!$A451:$CN1023,85,FALSE),"unknown")</f>
        <v>0</v>
      </c>
      <c r="AK450" s="159">
        <f>IFERROR(VLOOKUP(Table1[[#This Row],[RespondentID]],'All Data'!$A451:$CN1023,86,FALSE),"unknown")</f>
        <v>0</v>
      </c>
      <c r="AL450" s="159" t="str">
        <f>IFERROR(VLOOKUP(Table1[[#This Row],[RespondentID]],'All Data'!$A451:$CN1023,87,FALSE),"unknown")</f>
        <v xml:space="preserve"> </v>
      </c>
      <c r="AM450" s="159">
        <f>IFERROR(VLOOKUP(Table1[[#This Row],[RespondentID]],'All Data'!$A451:$CN1023,88,FALSE),"unknown")</f>
        <v>0</v>
      </c>
      <c r="AN450" s="159">
        <f>IFERROR(VLOOKUP(Table1[[#This Row],[RespondentID]],'All Data'!$A451:$CN1023,89,FALSE),"unknown")</f>
        <v>0</v>
      </c>
      <c r="AO450" s="159">
        <f>IFERROR(VLOOKUP(Table1[[#This Row],[RespondentID]],'All Data'!$A451:$CN1023,90,FALSE),"unknown")</f>
        <v>0</v>
      </c>
      <c r="AP450" s="159">
        <f>IFERROR(VLOOKUP(Table1[[#This Row],[RespondentID]],'All Data'!$A451:$CN1023,91,FALSE),"unknown")</f>
        <v>0</v>
      </c>
      <c r="AQ450" s="159">
        <f>IFERROR(VLOOKUP(Table1[[#This Row],[RespondentID]],'All Data'!$A451:$CN1023,92,FALSE),"unknown")</f>
        <v>0</v>
      </c>
    </row>
    <row r="451" spans="1:43" ht="16" x14ac:dyDescent="0.45">
      <c r="A451" s="6">
        <v>5660954142</v>
      </c>
      <c r="B451" s="6" t="s">
        <v>31</v>
      </c>
      <c r="C451" s="6"/>
      <c r="D451" s="6"/>
      <c r="E451" s="6" t="s">
        <v>34</v>
      </c>
      <c r="F451" s="6"/>
      <c r="G451" s="6"/>
      <c r="H451" s="6"/>
      <c r="I451" s="6" t="s">
        <v>38</v>
      </c>
      <c r="J451" s="6"/>
      <c r="K451" s="6"/>
      <c r="L451" s="10"/>
      <c r="M451" s="10">
        <f t="shared" ref="M451" si="2309">COUNTA(B451:L451)</f>
        <v>3</v>
      </c>
      <c r="N451" s="10">
        <f t="shared" ref="N451" si="2310">3/M451</f>
        <v>1</v>
      </c>
      <c r="O451" s="10"/>
      <c r="P451" s="10">
        <f t="shared" ref="P451:P481" si="2311">IF($M451&lt;3,IF($B451=$B$1,1,0),IF($B451=$B$1,$N451,0))</f>
        <v>1</v>
      </c>
      <c r="Q451" s="10">
        <f t="shared" ref="Q451:Q481" si="2312">IF($M451&lt;3,IF($C451=$C$1,1,0),IF($C451=$C$1,$N451,0))</f>
        <v>0</v>
      </c>
      <c r="R451" s="10">
        <f t="shared" ref="R451:R481" si="2313">IF($M451&lt;3,IF($D451=$D$1,1,0),IF($D451=$D$1,$N451,0))</f>
        <v>0</v>
      </c>
      <c r="S451" s="10">
        <f t="shared" ref="S451:S481" si="2314">IF($M451&lt;3,IF($E451=$E$1,1,0),IF($E451=$E$1,$N451,0))</f>
        <v>1</v>
      </c>
      <c r="T451" s="10">
        <f t="shared" ref="T451:T481" si="2315">IF($M451&lt;3,IF($F451=$F$1,1,0),IF($F451=$F$1,$N451,0))</f>
        <v>0</v>
      </c>
      <c r="U451" s="10">
        <f t="shared" ref="U451:U481" si="2316">IF($M451&lt;3,IF($G451=$G$1,1,0),IF($G451=$G$1,$N451,0))</f>
        <v>0</v>
      </c>
      <c r="V451" s="34">
        <f t="shared" ref="V451:V481" si="2317">IF($M451&lt;3,IF($H451=$H$1,1,0),IF($H451=$H$1,$N451,0))</f>
        <v>0</v>
      </c>
      <c r="W451" s="10">
        <f t="shared" ref="W451:W481" si="2318">IF($M451&lt;3,IF($I451=$I$1,1,0),IF($I451=$I$1,$N451,0))</f>
        <v>1</v>
      </c>
      <c r="X451" s="10">
        <f t="shared" ref="X451:X481" si="2319">IF($M451&lt;3,IF($J451=$J$1,1,0),IF($J451=$J$1,$N451,0))</f>
        <v>0</v>
      </c>
      <c r="Y451" s="10">
        <f t="shared" ref="Y451:Y481" si="2320">IF($M451&lt;3,IF($K451=$K$1,1,0),IF($K451=$K$1,$N451,0))</f>
        <v>0</v>
      </c>
      <c r="Z451" s="10"/>
      <c r="AA451" s="10"/>
      <c r="AB451" s="10">
        <f t="shared" ref="AB451" si="2321">SUM(P451:Z451)</f>
        <v>3</v>
      </c>
      <c r="AC451" s="10">
        <f t="shared" ref="AC451" si="2322">M451</f>
        <v>3</v>
      </c>
      <c r="AD451" s="10" t="str">
        <f t="shared" ref="AD451" si="2323">IF(AB451=AC451,"Correct",IF(AB451=3,"Correct","Wrong"))</f>
        <v>Correct</v>
      </c>
      <c r="AE451" s="10"/>
      <c r="AF451" s="159" t="str">
        <f>IFERROR(VLOOKUP(Table1[[#This Row],[RespondentID]],'All Data'!$A452:$CN1024,81,FALSE),"unknown")</f>
        <v>Female</v>
      </c>
      <c r="AG451" s="159">
        <f>IFERROR(VLOOKUP(Table1[[#This Row],[RespondentID]],'All Data'!$A452:$CN1024,82,FALSE),"unknown")</f>
        <v>36</v>
      </c>
      <c r="AH451" s="159" t="str">
        <f>IFERROR(VLOOKUP(Table1[[#This Row],[RespondentID]],'All Data'!$A452:$CN1024,83,FALSE),"unknown")</f>
        <v>Nassau</v>
      </c>
      <c r="AI451" s="159">
        <f>IFERROR(VLOOKUP(Table1[[#This Row],[RespondentID]],'All Data'!$A452:$CN1024,84,FALSE),"unknown")</f>
        <v>0</v>
      </c>
      <c r="AJ451" s="159">
        <f>IFERROR(VLOOKUP(Table1[[#This Row],[RespondentID]],'All Data'!$A452:$CN1024,85,FALSE),"unknown")</f>
        <v>0</v>
      </c>
      <c r="AK451" s="159">
        <f>IFERROR(VLOOKUP(Table1[[#This Row],[RespondentID]],'All Data'!$A452:$CN1024,86,FALSE),"unknown")</f>
        <v>0</v>
      </c>
      <c r="AL451" s="159" t="str">
        <f>IFERROR(VLOOKUP(Table1[[#This Row],[RespondentID]],'All Data'!$A452:$CN1024,87,FALSE),"unknown")</f>
        <v xml:space="preserve"> </v>
      </c>
      <c r="AM451" s="159">
        <f>IFERROR(VLOOKUP(Table1[[#This Row],[RespondentID]],'All Data'!$A452:$CN1024,88,FALSE),"unknown")</f>
        <v>0</v>
      </c>
      <c r="AN451" s="159">
        <f>IFERROR(VLOOKUP(Table1[[#This Row],[RespondentID]],'All Data'!$A452:$CN1024,89,FALSE),"unknown")</f>
        <v>0</v>
      </c>
      <c r="AO451" s="159">
        <f>IFERROR(VLOOKUP(Table1[[#This Row],[RespondentID]],'All Data'!$A452:$CN1024,90,FALSE),"unknown")</f>
        <v>0</v>
      </c>
      <c r="AP451" s="159">
        <f>IFERROR(VLOOKUP(Table1[[#This Row],[RespondentID]],'All Data'!$A452:$CN1024,91,FALSE),"unknown")</f>
        <v>0</v>
      </c>
      <c r="AQ451" s="159">
        <f>IFERROR(VLOOKUP(Table1[[#This Row],[RespondentID]],'All Data'!$A452:$CN1024,92,FALSE),"unknown")</f>
        <v>0</v>
      </c>
    </row>
    <row r="452" spans="1:43" ht="16" x14ac:dyDescent="0.45">
      <c r="A452" s="6">
        <v>5659700646</v>
      </c>
      <c r="B452" s="6"/>
      <c r="C452" s="6" t="s">
        <v>32</v>
      </c>
      <c r="D452" s="6" t="s">
        <v>33</v>
      </c>
      <c r="E452" s="6" t="s">
        <v>34</v>
      </c>
      <c r="F452" s="6"/>
      <c r="G452" s="6"/>
      <c r="H452" s="6"/>
      <c r="I452" s="6"/>
      <c r="J452" s="6"/>
      <c r="K452" s="6"/>
      <c r="L452" s="9"/>
      <c r="M452" s="9">
        <f t="shared" ref="M452" si="2324">COUNTA(B452:L452)</f>
        <v>3</v>
      </c>
      <c r="N452" s="9">
        <f t="shared" ref="N452" si="2325">3/M452</f>
        <v>1</v>
      </c>
      <c r="O452" s="9"/>
      <c r="P452" s="9">
        <f t="shared" si="2311"/>
        <v>0</v>
      </c>
      <c r="Q452" s="9">
        <f t="shared" si="2312"/>
        <v>1</v>
      </c>
      <c r="R452" s="9">
        <f t="shared" si="2313"/>
        <v>1</v>
      </c>
      <c r="S452" s="9">
        <f t="shared" si="2314"/>
        <v>1</v>
      </c>
      <c r="T452" s="9">
        <f t="shared" si="2315"/>
        <v>0</v>
      </c>
      <c r="U452" s="9">
        <f t="shared" si="2316"/>
        <v>0</v>
      </c>
      <c r="V452" s="34">
        <f t="shared" si="2317"/>
        <v>0</v>
      </c>
      <c r="W452" s="9">
        <f t="shared" si="2318"/>
        <v>0</v>
      </c>
      <c r="X452" s="9">
        <f t="shared" si="2319"/>
        <v>0</v>
      </c>
      <c r="Y452" s="9">
        <f t="shared" si="2320"/>
        <v>0</v>
      </c>
      <c r="Z452" s="9"/>
      <c r="AA452" s="9"/>
      <c r="AB452" s="9">
        <f t="shared" ref="AB452" si="2326">SUM(P452:Z452)</f>
        <v>3</v>
      </c>
      <c r="AC452" s="9">
        <f t="shared" ref="AC452" si="2327">M452</f>
        <v>3</v>
      </c>
      <c r="AD452" s="9" t="str">
        <f t="shared" ref="AD452" si="2328">IF(AB452=AC452,"Correct",IF(AB452=3,"Correct","Wrong"))</f>
        <v>Correct</v>
      </c>
      <c r="AE452" s="9"/>
      <c r="AF452" s="159" t="str">
        <f>IFERROR(VLOOKUP(Table1[[#This Row],[RespondentID]],'All Data'!$A453:$CN1025,81,FALSE),"unknown")</f>
        <v>Female</v>
      </c>
      <c r="AG452" s="159">
        <f>IFERROR(VLOOKUP(Table1[[#This Row],[RespondentID]],'All Data'!$A453:$CN1025,82,FALSE),"unknown")</f>
        <v>17</v>
      </c>
      <c r="AH452" s="159" t="str">
        <f>IFERROR(VLOOKUP(Table1[[#This Row],[RespondentID]],'All Data'!$A453:$CN1025,83,FALSE),"unknown")</f>
        <v>Suffolk</v>
      </c>
      <c r="AI452" s="159" t="str">
        <f>IFERROR(VLOOKUP(Table1[[#This Row],[RespondentID]],'All Data'!$A453:$CN1025,84,FALSE),"unknown")</f>
        <v>Amagansett, 11930</v>
      </c>
      <c r="AJ452" s="159" t="str">
        <f>IFERROR(VLOOKUP(Table1[[#This Row],[RespondentID]],'All Data'!$A453:$CN1025,85,FALSE),"unknown")</f>
        <v>White/Caucasian</v>
      </c>
      <c r="AK452" s="159" t="str">
        <f>IFERROR(VLOOKUP(Table1[[#This Row],[RespondentID]],'All Data'!$A453:$CN1025,86,FALSE),"unknown")</f>
        <v>No</v>
      </c>
      <c r="AL452" s="159" t="str">
        <f>IFERROR(VLOOKUP(Table1[[#This Row],[RespondentID]],'All Data'!$A453:$CN1025,87,FALSE),"unknown")</f>
        <v xml:space="preserve"> Spanish </v>
      </c>
      <c r="AM452" s="159" t="str">
        <f>IFERROR(VLOOKUP(Table1[[#This Row],[RespondentID]],'All Data'!$A453:$CN1025,88,FALSE),"unknown")</f>
        <v>Over $125,000</v>
      </c>
      <c r="AN452" s="159" t="str">
        <f>IFERROR(VLOOKUP(Table1[[#This Row],[RespondentID]],'All Data'!$A453:$CN1025,89,FALSE),"unknown")</f>
        <v>High school graduate</v>
      </c>
      <c r="AO452" s="159" t="str">
        <f>IFERROR(VLOOKUP(Table1[[#This Row],[RespondentID]],'All Data'!$A453:$CN1025,90,FALSE),"unknown")</f>
        <v>Student</v>
      </c>
      <c r="AP452" s="159" t="str">
        <f>IFERROR(VLOOKUP(Table1[[#This Row],[RespondentID]],'All Data'!$A453:$CN1025,91,FALSE),"unknown")</f>
        <v>No</v>
      </c>
      <c r="AQ452" s="159" t="str">
        <f>IFERROR(VLOOKUP(Table1[[#This Row],[RespondentID]],'All Data'!$A453:$CN1025,92,FALSE),"unknown")</f>
        <v>Yes</v>
      </c>
    </row>
    <row r="453" spans="1:43" ht="16" x14ac:dyDescent="0.45">
      <c r="A453" s="6">
        <v>5659700274</v>
      </c>
      <c r="B453" s="6"/>
      <c r="C453" s="6" t="s">
        <v>32</v>
      </c>
      <c r="D453" s="6"/>
      <c r="E453" s="6"/>
      <c r="F453" s="6"/>
      <c r="G453" s="6"/>
      <c r="H453" s="6"/>
      <c r="I453" s="6" t="s">
        <v>38</v>
      </c>
      <c r="J453" s="6" t="s">
        <v>39</v>
      </c>
      <c r="K453" s="6"/>
      <c r="L453" s="10"/>
      <c r="M453" s="10">
        <f t="shared" ref="M453" si="2329">COUNTA(B453:L453)</f>
        <v>3</v>
      </c>
      <c r="N453" s="10">
        <f t="shared" ref="N453" si="2330">3/M453</f>
        <v>1</v>
      </c>
      <c r="O453" s="10"/>
      <c r="P453" s="10">
        <f t="shared" si="2311"/>
        <v>0</v>
      </c>
      <c r="Q453" s="10">
        <f t="shared" si="2312"/>
        <v>1</v>
      </c>
      <c r="R453" s="10">
        <f t="shared" si="2313"/>
        <v>0</v>
      </c>
      <c r="S453" s="10">
        <f t="shared" si="2314"/>
        <v>0</v>
      </c>
      <c r="T453" s="10">
        <f t="shared" si="2315"/>
        <v>0</v>
      </c>
      <c r="U453" s="10">
        <f t="shared" si="2316"/>
        <v>0</v>
      </c>
      <c r="V453" s="34">
        <f t="shared" si="2317"/>
        <v>0</v>
      </c>
      <c r="W453" s="10">
        <f t="shared" si="2318"/>
        <v>1</v>
      </c>
      <c r="X453" s="10">
        <f t="shared" si="2319"/>
        <v>1</v>
      </c>
      <c r="Y453" s="10">
        <f t="shared" si="2320"/>
        <v>0</v>
      </c>
      <c r="Z453" s="10"/>
      <c r="AA453" s="10"/>
      <c r="AB453" s="10">
        <f t="shared" ref="AB453" si="2331">SUM(P453:Z453)</f>
        <v>3</v>
      </c>
      <c r="AC453" s="10">
        <f t="shared" ref="AC453" si="2332">M453</f>
        <v>3</v>
      </c>
      <c r="AD453" s="10" t="str">
        <f t="shared" ref="AD453" si="2333">IF(AB453=AC453,"Correct",IF(AB453=3,"Correct","Wrong"))</f>
        <v>Correct</v>
      </c>
      <c r="AE453" s="10"/>
      <c r="AF453" s="159" t="str">
        <f>IFERROR(VLOOKUP(Table1[[#This Row],[RespondentID]],'All Data'!$A454:$CN1026,81,FALSE),"unknown")</f>
        <v>Female</v>
      </c>
      <c r="AG453" s="159">
        <f>IFERROR(VLOOKUP(Table1[[#This Row],[RespondentID]],'All Data'!$A454:$CN1026,82,FALSE),"unknown")</f>
        <v>17</v>
      </c>
      <c r="AH453" s="159" t="str">
        <f>IFERROR(VLOOKUP(Table1[[#This Row],[RespondentID]],'All Data'!$A454:$CN1026,83,FALSE),"unknown")</f>
        <v>Suffolk</v>
      </c>
      <c r="AI453" s="159" t="str">
        <f>IFERROR(VLOOKUP(Table1[[#This Row],[RespondentID]],'All Data'!$A454:$CN1026,84,FALSE),"unknown")</f>
        <v>Babylon, 11702</v>
      </c>
      <c r="AJ453" s="159">
        <f>IFERROR(VLOOKUP(Table1[[#This Row],[RespondentID]],'All Data'!$A454:$CN1026,85,FALSE),"unknown")</f>
        <v>0</v>
      </c>
      <c r="AK453" s="159">
        <f>IFERROR(VLOOKUP(Table1[[#This Row],[RespondentID]],'All Data'!$A454:$CN1026,86,FALSE),"unknown")</f>
        <v>0</v>
      </c>
      <c r="AL453" s="159" t="str">
        <f>IFERROR(VLOOKUP(Table1[[#This Row],[RespondentID]],'All Data'!$A454:$CN1026,87,FALSE),"unknown")</f>
        <v xml:space="preserve"> </v>
      </c>
      <c r="AM453" s="159">
        <f>IFERROR(VLOOKUP(Table1[[#This Row],[RespondentID]],'All Data'!$A454:$CN1026,88,FALSE),"unknown")</f>
        <v>0</v>
      </c>
      <c r="AN453" s="159">
        <f>IFERROR(VLOOKUP(Table1[[#This Row],[RespondentID]],'All Data'!$A454:$CN1026,89,FALSE),"unknown")</f>
        <v>0</v>
      </c>
      <c r="AO453" s="159">
        <f>IFERROR(VLOOKUP(Table1[[#This Row],[RespondentID]],'All Data'!$A454:$CN1026,90,FALSE),"unknown")</f>
        <v>0</v>
      </c>
      <c r="AP453" s="159">
        <f>IFERROR(VLOOKUP(Table1[[#This Row],[RespondentID]],'All Data'!$A454:$CN1026,91,FALSE),"unknown")</f>
        <v>0</v>
      </c>
      <c r="AQ453" s="159">
        <f>IFERROR(VLOOKUP(Table1[[#This Row],[RespondentID]],'All Data'!$A454:$CN1026,92,FALSE),"unknown")</f>
        <v>0</v>
      </c>
    </row>
    <row r="454" spans="1:43" ht="16" x14ac:dyDescent="0.45">
      <c r="A454" s="6">
        <v>5659422256</v>
      </c>
      <c r="B454" s="6"/>
      <c r="C454" s="6" t="s">
        <v>32</v>
      </c>
      <c r="D454" s="6" t="s">
        <v>33</v>
      </c>
      <c r="E454" s="6"/>
      <c r="F454" s="6"/>
      <c r="G454" s="6"/>
      <c r="H454" s="6"/>
      <c r="I454" s="6" t="s">
        <v>38</v>
      </c>
      <c r="J454" s="6"/>
      <c r="K454" s="6"/>
      <c r="L454" s="9"/>
      <c r="M454" s="9">
        <f t="shared" ref="M454" si="2334">COUNTA(B454:L454)</f>
        <v>3</v>
      </c>
      <c r="N454" s="9">
        <f t="shared" ref="N454" si="2335">3/M454</f>
        <v>1</v>
      </c>
      <c r="O454" s="9"/>
      <c r="P454" s="9">
        <f t="shared" si="2311"/>
        <v>0</v>
      </c>
      <c r="Q454" s="9">
        <f t="shared" si="2312"/>
        <v>1</v>
      </c>
      <c r="R454" s="9">
        <f t="shared" si="2313"/>
        <v>1</v>
      </c>
      <c r="S454" s="9">
        <f t="shared" si="2314"/>
        <v>0</v>
      </c>
      <c r="T454" s="9">
        <f t="shared" si="2315"/>
        <v>0</v>
      </c>
      <c r="U454" s="9">
        <f t="shared" si="2316"/>
        <v>0</v>
      </c>
      <c r="V454" s="34">
        <f t="shared" si="2317"/>
        <v>0</v>
      </c>
      <c r="W454" s="9">
        <f t="shared" si="2318"/>
        <v>1</v>
      </c>
      <c r="X454" s="9">
        <f t="shared" si="2319"/>
        <v>0</v>
      </c>
      <c r="Y454" s="9">
        <f t="shared" si="2320"/>
        <v>0</v>
      </c>
      <c r="Z454" s="9"/>
      <c r="AA454" s="9"/>
      <c r="AB454" s="9">
        <f t="shared" ref="AB454" si="2336">SUM(P454:Z454)</f>
        <v>3</v>
      </c>
      <c r="AC454" s="9">
        <f t="shared" ref="AC454" si="2337">M454</f>
        <v>3</v>
      </c>
      <c r="AD454" s="9" t="str">
        <f t="shared" ref="AD454" si="2338">IF(AB454=AC454,"Correct",IF(AB454=3,"Correct","Wrong"))</f>
        <v>Correct</v>
      </c>
      <c r="AE454" s="9"/>
      <c r="AF454" s="159">
        <f>IFERROR(VLOOKUP(Table1[[#This Row],[RespondentID]],'All Data'!$A455:$CN1027,81,FALSE),"unknown")</f>
        <v>0</v>
      </c>
      <c r="AG454" s="159">
        <f>IFERROR(VLOOKUP(Table1[[#This Row],[RespondentID]],'All Data'!$A455:$CN1027,82,FALSE),"unknown")</f>
        <v>0</v>
      </c>
      <c r="AH454" s="159">
        <f>IFERROR(VLOOKUP(Table1[[#This Row],[RespondentID]],'All Data'!$A455:$CN1027,83,FALSE),"unknown")</f>
        <v>0</v>
      </c>
      <c r="AI454" s="159">
        <f>IFERROR(VLOOKUP(Table1[[#This Row],[RespondentID]],'All Data'!$A455:$CN1027,84,FALSE),"unknown")</f>
        <v>0</v>
      </c>
      <c r="AJ454" s="159">
        <f>IFERROR(VLOOKUP(Table1[[#This Row],[RespondentID]],'All Data'!$A455:$CN1027,85,FALSE),"unknown")</f>
        <v>0</v>
      </c>
      <c r="AK454" s="159">
        <f>IFERROR(VLOOKUP(Table1[[#This Row],[RespondentID]],'All Data'!$A455:$CN1027,86,FALSE),"unknown")</f>
        <v>0</v>
      </c>
      <c r="AL454" s="159" t="str">
        <f>IFERROR(VLOOKUP(Table1[[#This Row],[RespondentID]],'All Data'!$A455:$CN1027,87,FALSE),"unknown")</f>
        <v xml:space="preserve"> </v>
      </c>
      <c r="AM454" s="159">
        <f>IFERROR(VLOOKUP(Table1[[#This Row],[RespondentID]],'All Data'!$A455:$CN1027,88,FALSE),"unknown")</f>
        <v>0</v>
      </c>
      <c r="AN454" s="159">
        <f>IFERROR(VLOOKUP(Table1[[#This Row],[RespondentID]],'All Data'!$A455:$CN1027,89,FALSE),"unknown")</f>
        <v>0</v>
      </c>
      <c r="AO454" s="159">
        <f>IFERROR(VLOOKUP(Table1[[#This Row],[RespondentID]],'All Data'!$A455:$CN1027,90,FALSE),"unknown")</f>
        <v>0</v>
      </c>
      <c r="AP454" s="159">
        <f>IFERROR(VLOOKUP(Table1[[#This Row],[RespondentID]],'All Data'!$A455:$CN1027,91,FALSE),"unknown")</f>
        <v>0</v>
      </c>
      <c r="AQ454" s="159">
        <f>IFERROR(VLOOKUP(Table1[[#This Row],[RespondentID]],'All Data'!$A455:$CN1027,92,FALSE),"unknown")</f>
        <v>0</v>
      </c>
    </row>
    <row r="455" spans="1:43" ht="16" x14ac:dyDescent="0.45">
      <c r="A455" s="6">
        <v>5658090968</v>
      </c>
      <c r="B455" s="6"/>
      <c r="C455" s="6"/>
      <c r="D455" s="6"/>
      <c r="E455" s="6"/>
      <c r="F455" s="6"/>
      <c r="G455" s="6" t="s">
        <v>36</v>
      </c>
      <c r="H455" s="6"/>
      <c r="I455" s="6"/>
      <c r="J455" s="6"/>
      <c r="K455" s="6"/>
      <c r="L455" s="10"/>
      <c r="M455" s="10">
        <f t="shared" ref="M455" si="2339">COUNTA(B455:L455)</f>
        <v>1</v>
      </c>
      <c r="N455" s="10">
        <f t="shared" ref="N455" si="2340">3/M455</f>
        <v>3</v>
      </c>
      <c r="O455" s="10"/>
      <c r="P455" s="10">
        <f t="shared" si="2311"/>
        <v>0</v>
      </c>
      <c r="Q455" s="10">
        <f t="shared" si="2312"/>
        <v>0</v>
      </c>
      <c r="R455" s="10">
        <f t="shared" si="2313"/>
        <v>0</v>
      </c>
      <c r="S455" s="10">
        <f t="shared" si="2314"/>
        <v>0</v>
      </c>
      <c r="T455" s="10">
        <f t="shared" si="2315"/>
        <v>0</v>
      </c>
      <c r="U455" s="10">
        <f t="shared" si="2316"/>
        <v>1</v>
      </c>
      <c r="V455" s="34">
        <f t="shared" si="2317"/>
        <v>0</v>
      </c>
      <c r="W455" s="10">
        <f t="shared" si="2318"/>
        <v>0</v>
      </c>
      <c r="X455" s="10">
        <f t="shared" si="2319"/>
        <v>0</v>
      </c>
      <c r="Y455" s="10">
        <f t="shared" si="2320"/>
        <v>0</v>
      </c>
      <c r="Z455" s="10"/>
      <c r="AA455" s="10"/>
      <c r="AB455" s="10">
        <f t="shared" ref="AB455" si="2341">SUM(P455:Z455)</f>
        <v>1</v>
      </c>
      <c r="AC455" s="10">
        <f t="shared" ref="AC455" si="2342">M455</f>
        <v>1</v>
      </c>
      <c r="AD455" s="10" t="str">
        <f t="shared" ref="AD455" si="2343">IF(AB455=AC455,"Correct",IF(AB455=3,"Correct","Wrong"))</f>
        <v>Correct</v>
      </c>
      <c r="AE455" s="10"/>
      <c r="AF455" s="159">
        <f>IFERROR(VLOOKUP(Table1[[#This Row],[RespondentID]],'All Data'!$A456:$CN1028,81,FALSE),"unknown")</f>
        <v>0</v>
      </c>
      <c r="AG455" s="159">
        <f>IFERROR(VLOOKUP(Table1[[#This Row],[RespondentID]],'All Data'!$A456:$CN1028,82,FALSE),"unknown")</f>
        <v>0</v>
      </c>
      <c r="AH455" s="159">
        <f>IFERROR(VLOOKUP(Table1[[#This Row],[RespondentID]],'All Data'!$A456:$CN1028,83,FALSE),"unknown")</f>
        <v>0</v>
      </c>
      <c r="AI455" s="159">
        <f>IFERROR(VLOOKUP(Table1[[#This Row],[RespondentID]],'All Data'!$A456:$CN1028,84,FALSE),"unknown")</f>
        <v>0</v>
      </c>
      <c r="AJ455" s="159">
        <f>IFERROR(VLOOKUP(Table1[[#This Row],[RespondentID]],'All Data'!$A456:$CN1028,85,FALSE),"unknown")</f>
        <v>0</v>
      </c>
      <c r="AK455" s="159">
        <f>IFERROR(VLOOKUP(Table1[[#This Row],[RespondentID]],'All Data'!$A456:$CN1028,86,FALSE),"unknown")</f>
        <v>0</v>
      </c>
      <c r="AL455" s="159" t="str">
        <f>IFERROR(VLOOKUP(Table1[[#This Row],[RespondentID]],'All Data'!$A456:$CN1028,87,FALSE),"unknown")</f>
        <v xml:space="preserve"> </v>
      </c>
      <c r="AM455" s="159">
        <f>IFERROR(VLOOKUP(Table1[[#This Row],[RespondentID]],'All Data'!$A456:$CN1028,88,FALSE),"unknown")</f>
        <v>0</v>
      </c>
      <c r="AN455" s="159">
        <f>IFERROR(VLOOKUP(Table1[[#This Row],[RespondentID]],'All Data'!$A456:$CN1028,89,FALSE),"unknown")</f>
        <v>0</v>
      </c>
      <c r="AO455" s="159">
        <f>IFERROR(VLOOKUP(Table1[[#This Row],[RespondentID]],'All Data'!$A456:$CN1028,90,FALSE),"unknown")</f>
        <v>0</v>
      </c>
      <c r="AP455" s="159">
        <f>IFERROR(VLOOKUP(Table1[[#This Row],[RespondentID]],'All Data'!$A456:$CN1028,91,FALSE),"unknown")</f>
        <v>0</v>
      </c>
      <c r="AQ455" s="159">
        <f>IFERROR(VLOOKUP(Table1[[#This Row],[RespondentID]],'All Data'!$A456:$CN1028,92,FALSE),"unknown")</f>
        <v>0</v>
      </c>
    </row>
    <row r="456" spans="1:43" ht="16" x14ac:dyDescent="0.45">
      <c r="A456" s="6">
        <v>5657230089</v>
      </c>
      <c r="B456" s="6"/>
      <c r="C456" s="6" t="s">
        <v>32</v>
      </c>
      <c r="D456" s="6"/>
      <c r="E456" s="6"/>
      <c r="F456" s="6"/>
      <c r="G456" s="6"/>
      <c r="H456" s="6"/>
      <c r="I456" s="6" t="s">
        <v>38</v>
      </c>
      <c r="J456" s="6" t="s">
        <v>39</v>
      </c>
      <c r="K456" s="6"/>
      <c r="L456" s="9"/>
      <c r="M456" s="9">
        <f t="shared" ref="M456" si="2344">COUNTA(B456:L456)</f>
        <v>3</v>
      </c>
      <c r="N456" s="9">
        <f t="shared" ref="N456" si="2345">3/M456</f>
        <v>1</v>
      </c>
      <c r="O456" s="9"/>
      <c r="P456" s="9">
        <f t="shared" si="2311"/>
        <v>0</v>
      </c>
      <c r="Q456" s="9">
        <f t="shared" si="2312"/>
        <v>1</v>
      </c>
      <c r="R456" s="9">
        <f t="shared" si="2313"/>
        <v>0</v>
      </c>
      <c r="S456" s="9">
        <f t="shared" si="2314"/>
        <v>0</v>
      </c>
      <c r="T456" s="9">
        <f t="shared" si="2315"/>
        <v>0</v>
      </c>
      <c r="U456" s="9">
        <f t="shared" si="2316"/>
        <v>0</v>
      </c>
      <c r="V456" s="34">
        <f t="shared" si="2317"/>
        <v>0</v>
      </c>
      <c r="W456" s="9">
        <f t="shared" si="2318"/>
        <v>1</v>
      </c>
      <c r="X456" s="9">
        <f t="shared" si="2319"/>
        <v>1</v>
      </c>
      <c r="Y456" s="9">
        <f t="shared" si="2320"/>
        <v>0</v>
      </c>
      <c r="Z456" s="9"/>
      <c r="AA456" s="9"/>
      <c r="AB456" s="9">
        <f t="shared" ref="AB456" si="2346">SUM(P456:Z456)</f>
        <v>3</v>
      </c>
      <c r="AC456" s="9">
        <f t="shared" ref="AC456" si="2347">M456</f>
        <v>3</v>
      </c>
      <c r="AD456" s="9" t="str">
        <f t="shared" ref="AD456" si="2348">IF(AB456=AC456,"Correct",IF(AB456=3,"Correct","Wrong"))</f>
        <v>Correct</v>
      </c>
      <c r="AE456" s="9"/>
      <c r="AF456" s="159" t="str">
        <f>IFERROR(VLOOKUP(Table1[[#This Row],[RespondentID]],'All Data'!$A457:$CN1029,81,FALSE),"unknown")</f>
        <v>Male</v>
      </c>
      <c r="AG456" s="159">
        <f>IFERROR(VLOOKUP(Table1[[#This Row],[RespondentID]],'All Data'!$A457:$CN1029,82,FALSE),"unknown")</f>
        <v>45</v>
      </c>
      <c r="AH456" s="159" t="str">
        <f>IFERROR(VLOOKUP(Table1[[#This Row],[RespondentID]],'All Data'!$A457:$CN1029,83,FALSE),"unknown")</f>
        <v>Queens</v>
      </c>
      <c r="AI456" s="159">
        <f>IFERROR(VLOOKUP(Table1[[#This Row],[RespondentID]],'All Data'!$A457:$CN1029,84,FALSE),"unknown")</f>
        <v>0</v>
      </c>
      <c r="AJ456" s="159" t="str">
        <f>IFERROR(VLOOKUP(Table1[[#This Row],[RespondentID]],'All Data'!$A457:$CN1029,85,FALSE),"unknown")</f>
        <v>Otra (por favor especifique)</v>
      </c>
      <c r="AK456" s="159" t="str">
        <f>IFERROR(VLOOKUP(Table1[[#This Row],[RespondentID]],'All Data'!$A457:$CN1029,86,FALSE),"unknown")</f>
        <v>Yes</v>
      </c>
      <c r="AL456" s="159" t="str">
        <f>IFERROR(VLOOKUP(Table1[[#This Row],[RespondentID]],'All Data'!$A457:$CN1029,87,FALSE),"unknown")</f>
        <v xml:space="preserve"> Spanish </v>
      </c>
      <c r="AM456" s="159" t="str">
        <f>IFERROR(VLOOKUP(Table1[[#This Row],[RespondentID]],'All Data'!$A457:$CN1029,88,FALSE),"unknown")</f>
        <v>$0-$19,999</v>
      </c>
      <c r="AN456" s="159" t="str">
        <f>IFERROR(VLOOKUP(Table1[[#This Row],[RespondentID]],'All Data'!$A457:$CN1029,89,FALSE),"unknown")</f>
        <v>High school graduate</v>
      </c>
      <c r="AO456" s="159" t="str">
        <f>IFERROR(VLOOKUP(Table1[[#This Row],[RespondentID]],'All Data'!$A457:$CN1029,90,FALSE),"unknown")</f>
        <v>Self-employed</v>
      </c>
      <c r="AP456" s="159" t="str">
        <f>IFERROR(VLOOKUP(Table1[[#This Row],[RespondentID]],'All Data'!$A457:$CN1029,91,FALSE),"unknown")</f>
        <v>Yes</v>
      </c>
      <c r="AQ456" s="159" t="str">
        <f>IFERROR(VLOOKUP(Table1[[#This Row],[RespondentID]],'All Data'!$A457:$CN1029,92,FALSE),"unknown")</f>
        <v>Yes</v>
      </c>
    </row>
    <row r="457" spans="1:43" ht="16" x14ac:dyDescent="0.45">
      <c r="A457" s="6">
        <v>5656795028</v>
      </c>
      <c r="B457" s="6"/>
      <c r="C457" s="6"/>
      <c r="D457" s="6" t="s">
        <v>33</v>
      </c>
      <c r="E457" s="6"/>
      <c r="F457" s="6"/>
      <c r="G457" s="6"/>
      <c r="H457" s="6" t="s">
        <v>37</v>
      </c>
      <c r="I457" s="6"/>
      <c r="J457" s="6"/>
      <c r="K457" s="6" t="s">
        <v>40</v>
      </c>
      <c r="L457" s="10"/>
      <c r="M457" s="10">
        <f t="shared" ref="M457" si="2349">COUNTA(B457:L457)</f>
        <v>3</v>
      </c>
      <c r="N457" s="10">
        <f t="shared" ref="N457" si="2350">3/M457</f>
        <v>1</v>
      </c>
      <c r="O457" s="10"/>
      <c r="P457" s="10">
        <f t="shared" si="2311"/>
        <v>0</v>
      </c>
      <c r="Q457" s="10">
        <f t="shared" si="2312"/>
        <v>0</v>
      </c>
      <c r="R457" s="10">
        <f t="shared" si="2313"/>
        <v>1</v>
      </c>
      <c r="S457" s="10">
        <f t="shared" si="2314"/>
        <v>0</v>
      </c>
      <c r="T457" s="10">
        <f t="shared" si="2315"/>
        <v>0</v>
      </c>
      <c r="U457" s="10">
        <f t="shared" si="2316"/>
        <v>0</v>
      </c>
      <c r="V457" s="34">
        <f t="shared" si="2317"/>
        <v>1</v>
      </c>
      <c r="W457" s="10">
        <f t="shared" si="2318"/>
        <v>0</v>
      </c>
      <c r="X457" s="10">
        <f t="shared" si="2319"/>
        <v>0</v>
      </c>
      <c r="Y457" s="10">
        <f t="shared" si="2320"/>
        <v>1</v>
      </c>
      <c r="Z457" s="10"/>
      <c r="AA457" s="10"/>
      <c r="AB457" s="10">
        <f t="shared" ref="AB457" si="2351">SUM(P457:Z457)</f>
        <v>3</v>
      </c>
      <c r="AC457" s="10">
        <f t="shared" ref="AC457" si="2352">M457</f>
        <v>3</v>
      </c>
      <c r="AD457" s="10" t="str">
        <f t="shared" ref="AD457" si="2353">IF(AB457=AC457,"Correct",IF(AB457=3,"Correct","Wrong"))</f>
        <v>Correct</v>
      </c>
      <c r="AE457" s="10"/>
      <c r="AF457" s="159" t="str">
        <f>IFERROR(VLOOKUP(Table1[[#This Row],[RespondentID]],'All Data'!$A458:$CN1030,81,FALSE),"unknown")</f>
        <v>Female</v>
      </c>
      <c r="AG457" s="159">
        <f>IFERROR(VLOOKUP(Table1[[#This Row],[RespondentID]],'All Data'!$A458:$CN1030,82,FALSE),"unknown")</f>
        <v>26</v>
      </c>
      <c r="AH457" s="159" t="str">
        <f>IFERROR(VLOOKUP(Table1[[#This Row],[RespondentID]],'All Data'!$A458:$CN1030,83,FALSE),"unknown")</f>
        <v>Nassau</v>
      </c>
      <c r="AI457" s="159" t="str">
        <f>IFERROR(VLOOKUP(Table1[[#This Row],[RespondentID]],'All Data'!$A458:$CN1030,84,FALSE),"unknown")</f>
        <v>Centre Island, 11771</v>
      </c>
      <c r="AJ457" s="159" t="str">
        <f>IFERROR(VLOOKUP(Table1[[#This Row],[RespondentID]],'All Data'!$A458:$CN1030,85,FALSE),"unknown")</f>
        <v>Multi-racial</v>
      </c>
      <c r="AK457" s="159" t="str">
        <f>IFERROR(VLOOKUP(Table1[[#This Row],[RespondentID]],'All Data'!$A458:$CN1030,86,FALSE),"unknown")</f>
        <v>No</v>
      </c>
      <c r="AL457" s="159" t="str">
        <f>IFERROR(VLOOKUP(Table1[[#This Row],[RespondentID]],'All Data'!$A458:$CN1030,87,FALSE),"unknown")</f>
        <v xml:space="preserve"> Spanish </v>
      </c>
      <c r="AM457" s="159" t="str">
        <f>IFERROR(VLOOKUP(Table1[[#This Row],[RespondentID]],'All Data'!$A458:$CN1030,88,FALSE),"unknown")</f>
        <v>$20,000 to $34,999</v>
      </c>
      <c r="AN457" s="159" t="str">
        <f>IFERROR(VLOOKUP(Table1[[#This Row],[RespondentID]],'All Data'!$A458:$CN1030,89,FALSE),"unknown")</f>
        <v>Some high school</v>
      </c>
      <c r="AO457" s="159" t="str">
        <f>IFERROR(VLOOKUP(Table1[[#This Row],[RespondentID]],'All Data'!$A458:$CN1030,90,FALSE),"unknown")</f>
        <v>Self-employed</v>
      </c>
      <c r="AP457" s="159" t="str">
        <f>IFERROR(VLOOKUP(Table1[[#This Row],[RespondentID]],'All Data'!$A458:$CN1030,91,FALSE),"unknown")</f>
        <v>Yes</v>
      </c>
      <c r="AQ457" s="159" t="str">
        <f>IFERROR(VLOOKUP(Table1[[#This Row],[RespondentID]],'All Data'!$A458:$CN1030,92,FALSE),"unknown")</f>
        <v>Yes</v>
      </c>
    </row>
    <row r="458" spans="1:43" ht="16" x14ac:dyDescent="0.45">
      <c r="A458" s="6">
        <v>5656412498</v>
      </c>
      <c r="B458" s="6"/>
      <c r="C458" s="6" t="s">
        <v>32</v>
      </c>
      <c r="D458" s="6" t="s">
        <v>33</v>
      </c>
      <c r="E458" s="6"/>
      <c r="F458" s="6"/>
      <c r="G458" s="6"/>
      <c r="H458" s="6"/>
      <c r="I458" s="6" t="s">
        <v>38</v>
      </c>
      <c r="J458" s="6"/>
      <c r="K458" s="6"/>
      <c r="L458" s="9"/>
      <c r="M458" s="9">
        <f t="shared" ref="M458" si="2354">COUNTA(B458:L458)</f>
        <v>3</v>
      </c>
      <c r="N458" s="9">
        <f t="shared" ref="N458" si="2355">3/M458</f>
        <v>1</v>
      </c>
      <c r="O458" s="9"/>
      <c r="P458" s="9">
        <f t="shared" si="2311"/>
        <v>0</v>
      </c>
      <c r="Q458" s="9">
        <f t="shared" si="2312"/>
        <v>1</v>
      </c>
      <c r="R458" s="9">
        <f t="shared" si="2313"/>
        <v>1</v>
      </c>
      <c r="S458" s="9">
        <f t="shared" si="2314"/>
        <v>0</v>
      </c>
      <c r="T458" s="9">
        <f t="shared" si="2315"/>
        <v>0</v>
      </c>
      <c r="U458" s="9">
        <f t="shared" si="2316"/>
        <v>0</v>
      </c>
      <c r="V458" s="34">
        <f t="shared" si="2317"/>
        <v>0</v>
      </c>
      <c r="W458" s="9">
        <f t="shared" si="2318"/>
        <v>1</v>
      </c>
      <c r="X458" s="9">
        <f t="shared" si="2319"/>
        <v>0</v>
      </c>
      <c r="Y458" s="9">
        <f t="shared" si="2320"/>
        <v>0</v>
      </c>
      <c r="Z458" s="9"/>
      <c r="AA458" s="9"/>
      <c r="AB458" s="9">
        <f t="shared" ref="AB458" si="2356">SUM(P458:Z458)</f>
        <v>3</v>
      </c>
      <c r="AC458" s="9">
        <f t="shared" ref="AC458" si="2357">M458</f>
        <v>3</v>
      </c>
      <c r="AD458" s="9" t="str">
        <f t="shared" ref="AD458" si="2358">IF(AB458=AC458,"Correct",IF(AB458=3,"Correct","Wrong"))</f>
        <v>Correct</v>
      </c>
      <c r="AE458" s="9"/>
      <c r="AF458" s="159" t="str">
        <f>IFERROR(VLOOKUP(Table1[[#This Row],[RespondentID]],'All Data'!$A459:$CN1031,81,FALSE),"unknown")</f>
        <v>Male</v>
      </c>
      <c r="AG458" s="159">
        <f>IFERROR(VLOOKUP(Table1[[#This Row],[RespondentID]],'All Data'!$A459:$CN1031,82,FALSE),"unknown")</f>
        <v>39</v>
      </c>
      <c r="AH458" s="159" t="str">
        <f>IFERROR(VLOOKUP(Table1[[#This Row],[RespondentID]],'All Data'!$A459:$CN1031,83,FALSE),"unknown")</f>
        <v>Suffolk</v>
      </c>
      <c r="AI458" s="159" t="str">
        <f>IFERROR(VLOOKUP(Table1[[#This Row],[RespondentID]],'All Data'!$A459:$CN1031,84,FALSE),"unknown")</f>
        <v>Amity Harbor, 11701</v>
      </c>
      <c r="AJ458" s="159" t="str">
        <f>IFERROR(VLOOKUP(Table1[[#This Row],[RespondentID]],'All Data'!$A459:$CN1031,85,FALSE),"unknown")</f>
        <v>Native American</v>
      </c>
      <c r="AK458" s="159" t="str">
        <f>IFERROR(VLOOKUP(Table1[[#This Row],[RespondentID]],'All Data'!$A459:$CN1031,86,FALSE),"unknown")</f>
        <v>Yes</v>
      </c>
      <c r="AL458" s="159" t="str">
        <f>IFERROR(VLOOKUP(Table1[[#This Row],[RespondentID]],'All Data'!$A459:$CN1031,87,FALSE),"unknown")</f>
        <v xml:space="preserve"> Spanish </v>
      </c>
      <c r="AM458" s="159" t="str">
        <f>IFERROR(VLOOKUP(Table1[[#This Row],[RespondentID]],'All Data'!$A459:$CN1031,88,FALSE),"unknown")</f>
        <v>$20,000 to $34,999</v>
      </c>
      <c r="AN458" s="159" t="str">
        <f>IFERROR(VLOOKUP(Table1[[#This Row],[RespondentID]],'All Data'!$A459:$CN1031,89,FALSE),"unknown")</f>
        <v>High school graduate</v>
      </c>
      <c r="AO458" s="159" t="str">
        <f>IFERROR(VLOOKUP(Table1[[#This Row],[RespondentID]],'All Data'!$A459:$CN1031,90,FALSE),"unknown")</f>
        <v>Self-employed</v>
      </c>
      <c r="AP458" s="159" t="str">
        <f>IFERROR(VLOOKUP(Table1[[#This Row],[RespondentID]],'All Data'!$A459:$CN1031,91,FALSE),"unknown")</f>
        <v>Yes</v>
      </c>
      <c r="AQ458" s="159" t="str">
        <f>IFERROR(VLOOKUP(Table1[[#This Row],[RespondentID]],'All Data'!$A459:$CN1031,92,FALSE),"unknown")</f>
        <v>Yes</v>
      </c>
    </row>
    <row r="459" spans="1:43" ht="16" x14ac:dyDescent="0.45">
      <c r="A459" s="6">
        <v>5656350946</v>
      </c>
      <c r="B459" s="6"/>
      <c r="C459" s="6"/>
      <c r="D459" s="6" t="s">
        <v>33</v>
      </c>
      <c r="E459" s="6"/>
      <c r="F459" s="6"/>
      <c r="G459" s="6"/>
      <c r="H459" s="6" t="s">
        <v>37</v>
      </c>
      <c r="I459" s="6"/>
      <c r="J459" s="6"/>
      <c r="K459" s="6" t="s">
        <v>40</v>
      </c>
      <c r="L459" s="10"/>
      <c r="M459" s="10">
        <f t="shared" ref="M459" si="2359">COUNTA(B459:L459)</f>
        <v>3</v>
      </c>
      <c r="N459" s="10">
        <f t="shared" ref="N459" si="2360">3/M459</f>
        <v>1</v>
      </c>
      <c r="O459" s="10"/>
      <c r="P459" s="10">
        <f t="shared" si="2311"/>
        <v>0</v>
      </c>
      <c r="Q459" s="10">
        <f t="shared" si="2312"/>
        <v>0</v>
      </c>
      <c r="R459" s="10">
        <f t="shared" si="2313"/>
        <v>1</v>
      </c>
      <c r="S459" s="10">
        <f t="shared" si="2314"/>
        <v>0</v>
      </c>
      <c r="T459" s="10">
        <f t="shared" si="2315"/>
        <v>0</v>
      </c>
      <c r="U459" s="10">
        <f t="shared" si="2316"/>
        <v>0</v>
      </c>
      <c r="V459" s="34">
        <f t="shared" si="2317"/>
        <v>1</v>
      </c>
      <c r="W459" s="10">
        <f t="shared" si="2318"/>
        <v>0</v>
      </c>
      <c r="X459" s="10">
        <f t="shared" si="2319"/>
        <v>0</v>
      </c>
      <c r="Y459" s="10">
        <f t="shared" si="2320"/>
        <v>1</v>
      </c>
      <c r="Z459" s="10"/>
      <c r="AA459" s="10"/>
      <c r="AB459" s="10">
        <f t="shared" ref="AB459" si="2361">SUM(P459:Z459)</f>
        <v>3</v>
      </c>
      <c r="AC459" s="10">
        <f t="shared" ref="AC459" si="2362">M459</f>
        <v>3</v>
      </c>
      <c r="AD459" s="10" t="str">
        <f t="shared" ref="AD459" si="2363">IF(AB459=AC459,"Correct",IF(AB459=3,"Correct","Wrong"))</f>
        <v>Correct</v>
      </c>
      <c r="AE459" s="10"/>
      <c r="AF459" s="159">
        <f>IFERROR(VLOOKUP(Table1[[#This Row],[RespondentID]],'All Data'!$A460:$CN1032,81,FALSE),"unknown")</f>
        <v>0</v>
      </c>
      <c r="AG459" s="159">
        <f>IFERROR(VLOOKUP(Table1[[#This Row],[RespondentID]],'All Data'!$A460:$CN1032,82,FALSE),"unknown")</f>
        <v>0</v>
      </c>
      <c r="AH459" s="159">
        <f>IFERROR(VLOOKUP(Table1[[#This Row],[RespondentID]],'All Data'!$A460:$CN1032,83,FALSE),"unknown")</f>
        <v>0</v>
      </c>
      <c r="AI459" s="159">
        <f>IFERROR(VLOOKUP(Table1[[#This Row],[RespondentID]],'All Data'!$A460:$CN1032,84,FALSE),"unknown")</f>
        <v>0</v>
      </c>
      <c r="AJ459" s="159">
        <f>IFERROR(VLOOKUP(Table1[[#This Row],[RespondentID]],'All Data'!$A460:$CN1032,85,FALSE),"unknown")</f>
        <v>0</v>
      </c>
      <c r="AK459" s="159">
        <f>IFERROR(VLOOKUP(Table1[[#This Row],[RespondentID]],'All Data'!$A460:$CN1032,86,FALSE),"unknown")</f>
        <v>0</v>
      </c>
      <c r="AL459" s="159" t="str">
        <f>IFERROR(VLOOKUP(Table1[[#This Row],[RespondentID]],'All Data'!$A460:$CN1032,87,FALSE),"unknown")</f>
        <v xml:space="preserve"> </v>
      </c>
      <c r="AM459" s="159">
        <f>IFERROR(VLOOKUP(Table1[[#This Row],[RespondentID]],'All Data'!$A460:$CN1032,88,FALSE),"unknown")</f>
        <v>0</v>
      </c>
      <c r="AN459" s="159">
        <f>IFERROR(VLOOKUP(Table1[[#This Row],[RespondentID]],'All Data'!$A460:$CN1032,89,FALSE),"unknown")</f>
        <v>0</v>
      </c>
      <c r="AO459" s="159">
        <f>IFERROR(VLOOKUP(Table1[[#This Row],[RespondentID]],'All Data'!$A460:$CN1032,90,FALSE),"unknown")</f>
        <v>0</v>
      </c>
      <c r="AP459" s="159">
        <f>IFERROR(VLOOKUP(Table1[[#This Row],[RespondentID]],'All Data'!$A460:$CN1032,91,FALSE),"unknown")</f>
        <v>0</v>
      </c>
      <c r="AQ459" s="159">
        <f>IFERROR(VLOOKUP(Table1[[#This Row],[RespondentID]],'All Data'!$A460:$CN1032,92,FALSE),"unknown")</f>
        <v>0</v>
      </c>
    </row>
    <row r="460" spans="1:43" ht="16" x14ac:dyDescent="0.45">
      <c r="A460" s="6">
        <v>5656121474</v>
      </c>
      <c r="B460" s="6"/>
      <c r="C460" s="6" t="s">
        <v>32</v>
      </c>
      <c r="D460" s="6"/>
      <c r="E460" s="6"/>
      <c r="F460" s="6"/>
      <c r="G460" s="6"/>
      <c r="H460" s="6" t="s">
        <v>37</v>
      </c>
      <c r="I460" s="6" t="s">
        <v>38</v>
      </c>
      <c r="J460" s="6"/>
      <c r="K460" s="6"/>
      <c r="L460" s="9"/>
      <c r="M460" s="9">
        <f t="shared" ref="M460" si="2364">COUNTA(B460:L460)</f>
        <v>3</v>
      </c>
      <c r="N460" s="9">
        <f t="shared" ref="N460" si="2365">3/M460</f>
        <v>1</v>
      </c>
      <c r="O460" s="9"/>
      <c r="P460" s="9">
        <f t="shared" si="2311"/>
        <v>0</v>
      </c>
      <c r="Q460" s="9">
        <f t="shared" si="2312"/>
        <v>1</v>
      </c>
      <c r="R460" s="9">
        <f t="shared" si="2313"/>
        <v>0</v>
      </c>
      <c r="S460" s="9">
        <f t="shared" si="2314"/>
        <v>0</v>
      </c>
      <c r="T460" s="9">
        <f t="shared" si="2315"/>
        <v>0</v>
      </c>
      <c r="U460" s="9">
        <f t="shared" si="2316"/>
        <v>0</v>
      </c>
      <c r="V460" s="34">
        <f t="shared" si="2317"/>
        <v>1</v>
      </c>
      <c r="W460" s="9">
        <f t="shared" si="2318"/>
        <v>1</v>
      </c>
      <c r="X460" s="9">
        <f t="shared" si="2319"/>
        <v>0</v>
      </c>
      <c r="Y460" s="9">
        <f t="shared" si="2320"/>
        <v>0</v>
      </c>
      <c r="Z460" s="9"/>
      <c r="AA460" s="9"/>
      <c r="AB460" s="9">
        <f t="shared" ref="AB460" si="2366">SUM(P460:Z460)</f>
        <v>3</v>
      </c>
      <c r="AC460" s="9">
        <f t="shared" ref="AC460" si="2367">M460</f>
        <v>3</v>
      </c>
      <c r="AD460" s="9" t="str">
        <f t="shared" ref="AD460" si="2368">IF(AB460=AC460,"Correct",IF(AB460=3,"Correct","Wrong"))</f>
        <v>Correct</v>
      </c>
      <c r="AE460" s="9"/>
      <c r="AF460" s="159">
        <f>IFERROR(VLOOKUP(Table1[[#This Row],[RespondentID]],'All Data'!$A461:$CN1033,81,FALSE),"unknown")</f>
        <v>0</v>
      </c>
      <c r="AG460" s="159">
        <f>IFERROR(VLOOKUP(Table1[[#This Row],[RespondentID]],'All Data'!$A461:$CN1033,82,FALSE),"unknown")</f>
        <v>0</v>
      </c>
      <c r="AH460" s="159">
        <f>IFERROR(VLOOKUP(Table1[[#This Row],[RespondentID]],'All Data'!$A461:$CN1033,83,FALSE),"unknown")</f>
        <v>0</v>
      </c>
      <c r="AI460" s="159">
        <f>IFERROR(VLOOKUP(Table1[[#This Row],[RespondentID]],'All Data'!$A461:$CN1033,84,FALSE),"unknown")</f>
        <v>0</v>
      </c>
      <c r="AJ460" s="159">
        <f>IFERROR(VLOOKUP(Table1[[#This Row],[RespondentID]],'All Data'!$A461:$CN1033,85,FALSE),"unknown")</f>
        <v>0</v>
      </c>
      <c r="AK460" s="159">
        <f>IFERROR(VLOOKUP(Table1[[#This Row],[RespondentID]],'All Data'!$A461:$CN1033,86,FALSE),"unknown")</f>
        <v>0</v>
      </c>
      <c r="AL460" s="159" t="str">
        <f>IFERROR(VLOOKUP(Table1[[#This Row],[RespondentID]],'All Data'!$A461:$CN1033,87,FALSE),"unknown")</f>
        <v xml:space="preserve"> </v>
      </c>
      <c r="AM460" s="159">
        <f>IFERROR(VLOOKUP(Table1[[#This Row],[RespondentID]],'All Data'!$A461:$CN1033,88,FALSE),"unknown")</f>
        <v>0</v>
      </c>
      <c r="AN460" s="159">
        <f>IFERROR(VLOOKUP(Table1[[#This Row],[RespondentID]],'All Data'!$A461:$CN1033,89,FALSE),"unknown")</f>
        <v>0</v>
      </c>
      <c r="AO460" s="159">
        <f>IFERROR(VLOOKUP(Table1[[#This Row],[RespondentID]],'All Data'!$A461:$CN1033,90,FALSE),"unknown")</f>
        <v>0</v>
      </c>
      <c r="AP460" s="159">
        <f>IFERROR(VLOOKUP(Table1[[#This Row],[RespondentID]],'All Data'!$A461:$CN1033,91,FALSE),"unknown")</f>
        <v>0</v>
      </c>
      <c r="AQ460" s="159">
        <f>IFERROR(VLOOKUP(Table1[[#This Row],[RespondentID]],'All Data'!$A461:$CN1033,92,FALSE),"unknown")</f>
        <v>0</v>
      </c>
    </row>
    <row r="461" spans="1:43" ht="16" x14ac:dyDescent="0.45">
      <c r="A461" s="6">
        <v>5655037110</v>
      </c>
      <c r="B461" s="6"/>
      <c r="C461" s="6" t="s">
        <v>32</v>
      </c>
      <c r="D461" s="6" t="s">
        <v>33</v>
      </c>
      <c r="E461" s="6"/>
      <c r="F461" s="6"/>
      <c r="G461" s="6"/>
      <c r="H461" s="6"/>
      <c r="I461" s="6" t="s">
        <v>38</v>
      </c>
      <c r="J461" s="6"/>
      <c r="K461" s="6"/>
      <c r="L461" s="10"/>
      <c r="M461" s="10">
        <f t="shared" ref="M461" si="2369">COUNTA(B461:L461)</f>
        <v>3</v>
      </c>
      <c r="N461" s="10">
        <f t="shared" ref="N461" si="2370">3/M461</f>
        <v>1</v>
      </c>
      <c r="O461" s="10"/>
      <c r="P461" s="10">
        <f t="shared" si="2311"/>
        <v>0</v>
      </c>
      <c r="Q461" s="10">
        <f t="shared" si="2312"/>
        <v>1</v>
      </c>
      <c r="R461" s="10">
        <f t="shared" si="2313"/>
        <v>1</v>
      </c>
      <c r="S461" s="10">
        <f t="shared" si="2314"/>
        <v>0</v>
      </c>
      <c r="T461" s="10">
        <f t="shared" si="2315"/>
        <v>0</v>
      </c>
      <c r="U461" s="10">
        <f t="shared" si="2316"/>
        <v>0</v>
      </c>
      <c r="V461" s="34">
        <f t="shared" si="2317"/>
        <v>0</v>
      </c>
      <c r="W461" s="10">
        <f t="shared" si="2318"/>
        <v>1</v>
      </c>
      <c r="X461" s="10">
        <f t="shared" si="2319"/>
        <v>0</v>
      </c>
      <c r="Y461" s="10">
        <f t="shared" si="2320"/>
        <v>0</v>
      </c>
      <c r="Z461" s="10"/>
      <c r="AA461" s="10"/>
      <c r="AB461" s="10">
        <f t="shared" ref="AB461" si="2371">SUM(P461:Z461)</f>
        <v>3</v>
      </c>
      <c r="AC461" s="10">
        <f t="shared" ref="AC461" si="2372">M461</f>
        <v>3</v>
      </c>
      <c r="AD461" s="10" t="str">
        <f t="shared" ref="AD461" si="2373">IF(AB461=AC461,"Correct",IF(AB461=3,"Correct","Wrong"))</f>
        <v>Correct</v>
      </c>
      <c r="AE461" s="10"/>
      <c r="AF461" s="159" t="str">
        <f>IFERROR(VLOOKUP(Table1[[#This Row],[RespondentID]],'All Data'!$A462:$CN1034,81,FALSE),"unknown")</f>
        <v>Female</v>
      </c>
      <c r="AG461" s="159">
        <f>IFERROR(VLOOKUP(Table1[[#This Row],[RespondentID]],'All Data'!$A462:$CN1034,82,FALSE),"unknown")</f>
        <v>33</v>
      </c>
      <c r="AH461" s="159" t="str">
        <f>IFERROR(VLOOKUP(Table1[[#This Row],[RespondentID]],'All Data'!$A462:$CN1034,83,FALSE),"unknown")</f>
        <v>Queens</v>
      </c>
      <c r="AI461" s="159">
        <f>IFERROR(VLOOKUP(Table1[[#This Row],[RespondentID]],'All Data'!$A462:$CN1034,84,FALSE),"unknown")</f>
        <v>0</v>
      </c>
      <c r="AJ461" s="159" t="str">
        <f>IFERROR(VLOOKUP(Table1[[#This Row],[RespondentID]],'All Data'!$A462:$CN1034,85,FALSE),"unknown")</f>
        <v>Black/African American</v>
      </c>
      <c r="AK461" s="159" t="str">
        <f>IFERROR(VLOOKUP(Table1[[#This Row],[RespondentID]],'All Data'!$A462:$CN1034,86,FALSE),"unknown")</f>
        <v>Yes</v>
      </c>
      <c r="AL461" s="159" t="str">
        <f>IFERROR(VLOOKUP(Table1[[#This Row],[RespondentID]],'All Data'!$A462:$CN1034,87,FALSE),"unknown")</f>
        <v xml:space="preserve"> Spanish </v>
      </c>
      <c r="AM461" s="159" t="str">
        <f>IFERROR(VLOOKUP(Table1[[#This Row],[RespondentID]],'All Data'!$A462:$CN1034,88,FALSE),"unknown")</f>
        <v>$0-$19,999</v>
      </c>
      <c r="AN461" s="159" t="str">
        <f>IFERROR(VLOOKUP(Table1[[#This Row],[RespondentID]],'All Data'!$A462:$CN1034,89,FALSE),"unknown")</f>
        <v>High school graduate</v>
      </c>
      <c r="AO461" s="159" t="str">
        <f>IFERROR(VLOOKUP(Table1[[#This Row],[RespondentID]],'All Data'!$A462:$CN1034,90,FALSE),"unknown")</f>
        <v>Self-employed</v>
      </c>
      <c r="AP461" s="159" t="str">
        <f>IFERROR(VLOOKUP(Table1[[#This Row],[RespondentID]],'All Data'!$A462:$CN1034,91,FALSE),"unknown")</f>
        <v>Yes</v>
      </c>
      <c r="AQ461" s="159" t="str">
        <f>IFERROR(VLOOKUP(Table1[[#This Row],[RespondentID]],'All Data'!$A462:$CN1034,92,FALSE),"unknown")</f>
        <v>No</v>
      </c>
    </row>
    <row r="462" spans="1:43" ht="16" x14ac:dyDescent="0.45">
      <c r="A462" s="6">
        <v>5653691462</v>
      </c>
      <c r="B462" s="6"/>
      <c r="C462" s="6" t="s">
        <v>32</v>
      </c>
      <c r="D462" s="6" t="s">
        <v>33</v>
      </c>
      <c r="E462" s="6"/>
      <c r="F462" s="6"/>
      <c r="G462" s="6"/>
      <c r="H462" s="6"/>
      <c r="I462" s="6"/>
      <c r="J462" s="6" t="s">
        <v>39</v>
      </c>
      <c r="K462" s="6"/>
      <c r="L462" s="9"/>
      <c r="M462" s="9">
        <f t="shared" ref="M462" si="2374">COUNTA(B462:L462)</f>
        <v>3</v>
      </c>
      <c r="N462" s="9">
        <f t="shared" ref="N462" si="2375">3/M462</f>
        <v>1</v>
      </c>
      <c r="O462" s="9"/>
      <c r="P462" s="9">
        <f t="shared" si="2311"/>
        <v>0</v>
      </c>
      <c r="Q462" s="9">
        <f t="shared" si="2312"/>
        <v>1</v>
      </c>
      <c r="R462" s="9">
        <f t="shared" si="2313"/>
        <v>1</v>
      </c>
      <c r="S462" s="9">
        <f t="shared" si="2314"/>
        <v>0</v>
      </c>
      <c r="T462" s="9">
        <f t="shared" si="2315"/>
        <v>0</v>
      </c>
      <c r="U462" s="9">
        <f t="shared" si="2316"/>
        <v>0</v>
      </c>
      <c r="V462" s="34">
        <f t="shared" si="2317"/>
        <v>0</v>
      </c>
      <c r="W462" s="9">
        <f t="shared" si="2318"/>
        <v>0</v>
      </c>
      <c r="X462" s="9">
        <f t="shared" si="2319"/>
        <v>1</v>
      </c>
      <c r="Y462" s="9">
        <f t="shared" si="2320"/>
        <v>0</v>
      </c>
      <c r="Z462" s="9"/>
      <c r="AA462" s="9"/>
      <c r="AB462" s="9">
        <f t="shared" ref="AB462" si="2376">SUM(P462:Z462)</f>
        <v>3</v>
      </c>
      <c r="AC462" s="9">
        <f t="shared" ref="AC462" si="2377">M462</f>
        <v>3</v>
      </c>
      <c r="AD462" s="9" t="str">
        <f t="shared" ref="AD462" si="2378">IF(AB462=AC462,"Correct",IF(AB462=3,"Correct","Wrong"))</f>
        <v>Correct</v>
      </c>
      <c r="AE462" s="9"/>
      <c r="AF462" s="159" t="str">
        <f>IFERROR(VLOOKUP(Table1[[#This Row],[RespondentID]],'All Data'!$A463:$CN1035,81,FALSE),"unknown")</f>
        <v>Female</v>
      </c>
      <c r="AG462" s="159">
        <f>IFERROR(VLOOKUP(Table1[[#This Row],[RespondentID]],'All Data'!$A463:$CN1035,82,FALSE),"unknown")</f>
        <v>34</v>
      </c>
      <c r="AH462" s="159" t="str">
        <f>IFERROR(VLOOKUP(Table1[[#This Row],[RespondentID]],'All Data'!$A463:$CN1035,83,FALSE),"unknown")</f>
        <v>Queens</v>
      </c>
      <c r="AI462" s="159">
        <f>IFERROR(VLOOKUP(Table1[[#This Row],[RespondentID]],'All Data'!$A463:$CN1035,84,FALSE),"unknown")</f>
        <v>0</v>
      </c>
      <c r="AJ462" s="159" t="str">
        <f>IFERROR(VLOOKUP(Table1[[#This Row],[RespondentID]],'All Data'!$A463:$CN1035,85,FALSE),"unknown")</f>
        <v>White/Caucasian</v>
      </c>
      <c r="AK462" s="159" t="str">
        <f>IFERROR(VLOOKUP(Table1[[#This Row],[RespondentID]],'All Data'!$A463:$CN1035,86,FALSE),"unknown")</f>
        <v>Yes</v>
      </c>
      <c r="AL462" s="159" t="str">
        <f>IFERROR(VLOOKUP(Table1[[#This Row],[RespondentID]],'All Data'!$A463:$CN1035,87,FALSE),"unknown")</f>
        <v xml:space="preserve"> Spanish </v>
      </c>
      <c r="AM462" s="159" t="str">
        <f>IFERROR(VLOOKUP(Table1[[#This Row],[RespondentID]],'All Data'!$A463:$CN1035,88,FALSE),"unknown")</f>
        <v>$0-$19,999</v>
      </c>
      <c r="AN462" s="159" t="str">
        <f>IFERROR(VLOOKUP(Table1[[#This Row],[RespondentID]],'All Data'!$A463:$CN1035,89,FALSE),"unknown")</f>
        <v>Technical school</v>
      </c>
      <c r="AO462" s="159" t="str">
        <f>IFERROR(VLOOKUP(Table1[[#This Row],[RespondentID]],'All Data'!$A463:$CN1035,90,FALSE),"unknown")</f>
        <v>Out of work and looking for work</v>
      </c>
      <c r="AP462" s="159" t="str">
        <f>IFERROR(VLOOKUP(Table1[[#This Row],[RespondentID]],'All Data'!$A463:$CN1035,91,FALSE),"unknown")</f>
        <v>No, but I did in the past</v>
      </c>
      <c r="AQ462" s="159" t="str">
        <f>IFERROR(VLOOKUP(Table1[[#This Row],[RespondentID]],'All Data'!$A463:$CN1035,92,FALSE),"unknown")</f>
        <v>Yes</v>
      </c>
    </row>
    <row r="463" spans="1:43" ht="16" x14ac:dyDescent="0.45">
      <c r="A463" s="6">
        <v>5653452248</v>
      </c>
      <c r="B463" s="6"/>
      <c r="C463" s="6"/>
      <c r="D463" s="6"/>
      <c r="E463" s="6"/>
      <c r="F463" s="6"/>
      <c r="G463" s="6" t="s">
        <v>36</v>
      </c>
      <c r="H463" s="6"/>
      <c r="I463" s="6"/>
      <c r="J463" s="6"/>
      <c r="K463" s="6"/>
      <c r="L463" s="10"/>
      <c r="M463" s="10">
        <f t="shared" ref="M463" si="2379">COUNTA(B463:L463)</f>
        <v>1</v>
      </c>
      <c r="N463" s="10">
        <f t="shared" ref="N463" si="2380">3/M463</f>
        <v>3</v>
      </c>
      <c r="O463" s="10"/>
      <c r="P463" s="10">
        <f t="shared" si="2311"/>
        <v>0</v>
      </c>
      <c r="Q463" s="10">
        <f t="shared" si="2312"/>
        <v>0</v>
      </c>
      <c r="R463" s="10">
        <f t="shared" si="2313"/>
        <v>0</v>
      </c>
      <c r="S463" s="10">
        <f t="shared" si="2314"/>
        <v>0</v>
      </c>
      <c r="T463" s="10">
        <f t="shared" si="2315"/>
        <v>0</v>
      </c>
      <c r="U463" s="10">
        <f t="shared" si="2316"/>
        <v>1</v>
      </c>
      <c r="V463" s="34">
        <f t="shared" si="2317"/>
        <v>0</v>
      </c>
      <c r="W463" s="10">
        <f t="shared" si="2318"/>
        <v>0</v>
      </c>
      <c r="X463" s="10">
        <f t="shared" si="2319"/>
        <v>0</v>
      </c>
      <c r="Y463" s="10">
        <f t="shared" si="2320"/>
        <v>0</v>
      </c>
      <c r="Z463" s="10"/>
      <c r="AA463" s="10"/>
      <c r="AB463" s="10">
        <f t="shared" ref="AB463" si="2381">SUM(P463:Z463)</f>
        <v>1</v>
      </c>
      <c r="AC463" s="10">
        <f t="shared" ref="AC463" si="2382">M463</f>
        <v>1</v>
      </c>
      <c r="AD463" s="10" t="str">
        <f t="shared" ref="AD463" si="2383">IF(AB463=AC463,"Correct",IF(AB463=3,"Correct","Wrong"))</f>
        <v>Correct</v>
      </c>
      <c r="AE463" s="10"/>
      <c r="AF463" s="159" t="str">
        <f>IFERROR(VLOOKUP(Table1[[#This Row],[RespondentID]],'All Data'!$A464:$CN1036,81,FALSE),"unknown")</f>
        <v>Female</v>
      </c>
      <c r="AG463" s="159">
        <f>IFERROR(VLOOKUP(Table1[[#This Row],[RespondentID]],'All Data'!$A464:$CN1036,82,FALSE),"unknown")</f>
        <v>15</v>
      </c>
      <c r="AH463" s="159" t="str">
        <f>IFERROR(VLOOKUP(Table1[[#This Row],[RespondentID]],'All Data'!$A464:$CN1036,83,FALSE),"unknown")</f>
        <v>Queens</v>
      </c>
      <c r="AI463" s="159">
        <f>IFERROR(VLOOKUP(Table1[[#This Row],[RespondentID]],'All Data'!$A464:$CN1036,84,FALSE),"unknown")</f>
        <v>0</v>
      </c>
      <c r="AJ463" s="159" t="str">
        <f>IFERROR(VLOOKUP(Table1[[#This Row],[RespondentID]],'All Data'!$A464:$CN1036,85,FALSE),"unknown")</f>
        <v>White/Caucasian</v>
      </c>
      <c r="AK463" s="159" t="str">
        <f>IFERROR(VLOOKUP(Table1[[#This Row],[RespondentID]],'All Data'!$A464:$CN1036,86,FALSE),"unknown")</f>
        <v>Yes</v>
      </c>
      <c r="AL463" s="159" t="str">
        <f>IFERROR(VLOOKUP(Table1[[#This Row],[RespondentID]],'All Data'!$A464:$CN1036,87,FALSE),"unknown")</f>
        <v xml:space="preserve"> Spanish </v>
      </c>
      <c r="AM463" s="159" t="str">
        <f>IFERROR(VLOOKUP(Table1[[#This Row],[RespondentID]],'All Data'!$A464:$CN1036,88,FALSE),"unknown")</f>
        <v>$0-$19,999</v>
      </c>
      <c r="AN463" s="159" t="str">
        <f>IFERROR(VLOOKUP(Table1[[#This Row],[RespondentID]],'All Data'!$A464:$CN1036,89,FALSE),"unknown")</f>
        <v>Otro (por favor especifique)</v>
      </c>
      <c r="AO463" s="159" t="str">
        <f>IFERROR(VLOOKUP(Table1[[#This Row],[RespondentID]],'All Data'!$A464:$CN1036,90,FALSE),"unknown")</f>
        <v>Student</v>
      </c>
      <c r="AP463" s="159" t="str">
        <f>IFERROR(VLOOKUP(Table1[[#This Row],[RespondentID]],'All Data'!$A464:$CN1036,91,FALSE),"unknown")</f>
        <v>Yes</v>
      </c>
      <c r="AQ463" s="159" t="str">
        <f>IFERROR(VLOOKUP(Table1[[#This Row],[RespondentID]],'All Data'!$A464:$CN1036,92,FALSE),"unknown")</f>
        <v>No</v>
      </c>
    </row>
    <row r="464" spans="1:43" ht="16" x14ac:dyDescent="0.45">
      <c r="A464" s="6">
        <v>5653451712</v>
      </c>
      <c r="B464" s="6"/>
      <c r="C464" s="6"/>
      <c r="D464" s="6"/>
      <c r="E464" s="6"/>
      <c r="F464" s="6"/>
      <c r="G464" s="6" t="s">
        <v>36</v>
      </c>
      <c r="H464" s="6"/>
      <c r="I464" s="6"/>
      <c r="J464" s="6"/>
      <c r="K464" s="6" t="s">
        <v>40</v>
      </c>
      <c r="L464" s="9"/>
      <c r="M464" s="9">
        <f t="shared" ref="M464" si="2384">COUNTA(B464:L464)</f>
        <v>2</v>
      </c>
      <c r="N464" s="9">
        <f t="shared" ref="N464" si="2385">3/M464</f>
        <v>1.5</v>
      </c>
      <c r="O464" s="9"/>
      <c r="P464" s="9">
        <f t="shared" si="2311"/>
        <v>0</v>
      </c>
      <c r="Q464" s="9">
        <f t="shared" si="2312"/>
        <v>0</v>
      </c>
      <c r="R464" s="9">
        <f t="shared" si="2313"/>
        <v>0</v>
      </c>
      <c r="S464" s="9">
        <f t="shared" si="2314"/>
        <v>0</v>
      </c>
      <c r="T464" s="9">
        <f t="shared" si="2315"/>
        <v>0</v>
      </c>
      <c r="U464" s="9">
        <f t="shared" si="2316"/>
        <v>1</v>
      </c>
      <c r="V464" s="34">
        <f t="shared" si="2317"/>
        <v>0</v>
      </c>
      <c r="W464" s="9">
        <f t="shared" si="2318"/>
        <v>0</v>
      </c>
      <c r="X464" s="9">
        <f t="shared" si="2319"/>
        <v>0</v>
      </c>
      <c r="Y464" s="9">
        <f t="shared" si="2320"/>
        <v>1</v>
      </c>
      <c r="Z464" s="9"/>
      <c r="AA464" s="9"/>
      <c r="AB464" s="9">
        <f t="shared" ref="AB464" si="2386">SUM(P464:Z464)</f>
        <v>2</v>
      </c>
      <c r="AC464" s="9">
        <f t="shared" ref="AC464" si="2387">M464</f>
        <v>2</v>
      </c>
      <c r="AD464" s="9" t="str">
        <f t="shared" ref="AD464" si="2388">IF(AB464=AC464,"Correct",IF(AB464=3,"Correct","Wrong"))</f>
        <v>Correct</v>
      </c>
      <c r="AE464" s="9"/>
      <c r="AF464" s="159" t="str">
        <f>IFERROR(VLOOKUP(Table1[[#This Row],[RespondentID]],'All Data'!$A465:$CN1037,81,FALSE),"unknown")</f>
        <v>Female</v>
      </c>
      <c r="AG464" s="159">
        <f>IFERROR(VLOOKUP(Table1[[#This Row],[RespondentID]],'All Data'!$A465:$CN1037,82,FALSE),"unknown")</f>
        <v>15</v>
      </c>
      <c r="AH464" s="159" t="str">
        <f>IFERROR(VLOOKUP(Table1[[#This Row],[RespondentID]],'All Data'!$A465:$CN1037,83,FALSE),"unknown")</f>
        <v>Suffolk</v>
      </c>
      <c r="AI464" s="159">
        <f>IFERROR(VLOOKUP(Table1[[#This Row],[RespondentID]],'All Data'!$A465:$CN1037,84,FALSE),"unknown")</f>
        <v>0</v>
      </c>
      <c r="AJ464" s="159">
        <f>IFERROR(VLOOKUP(Table1[[#This Row],[RespondentID]],'All Data'!$A465:$CN1037,85,FALSE),"unknown")</f>
        <v>0</v>
      </c>
      <c r="AK464" s="159">
        <f>IFERROR(VLOOKUP(Table1[[#This Row],[RespondentID]],'All Data'!$A465:$CN1037,86,FALSE),"unknown")</f>
        <v>0</v>
      </c>
      <c r="AL464" s="159" t="str">
        <f>IFERROR(VLOOKUP(Table1[[#This Row],[RespondentID]],'All Data'!$A465:$CN1037,87,FALSE),"unknown")</f>
        <v xml:space="preserve"> </v>
      </c>
      <c r="AM464" s="159">
        <f>IFERROR(VLOOKUP(Table1[[#This Row],[RespondentID]],'All Data'!$A465:$CN1037,88,FALSE),"unknown")</f>
        <v>0</v>
      </c>
      <c r="AN464" s="159">
        <f>IFERROR(VLOOKUP(Table1[[#This Row],[RespondentID]],'All Data'!$A465:$CN1037,89,FALSE),"unknown")</f>
        <v>0</v>
      </c>
      <c r="AO464" s="159">
        <f>IFERROR(VLOOKUP(Table1[[#This Row],[RespondentID]],'All Data'!$A465:$CN1037,90,FALSE),"unknown")</f>
        <v>0</v>
      </c>
      <c r="AP464" s="159">
        <f>IFERROR(VLOOKUP(Table1[[#This Row],[RespondentID]],'All Data'!$A465:$CN1037,91,FALSE),"unknown")</f>
        <v>0</v>
      </c>
      <c r="AQ464" s="159">
        <f>IFERROR(VLOOKUP(Table1[[#This Row],[RespondentID]],'All Data'!$A465:$CN1037,92,FALSE),"unknown")</f>
        <v>0</v>
      </c>
    </row>
    <row r="465" spans="1:43" ht="16" x14ac:dyDescent="0.45">
      <c r="A465" s="6">
        <v>5653292715</v>
      </c>
      <c r="B465" s="6"/>
      <c r="C465" s="6"/>
      <c r="D465" s="6"/>
      <c r="E465" s="6"/>
      <c r="F465" s="6"/>
      <c r="G465" s="6"/>
      <c r="H465" s="6" t="s">
        <v>37</v>
      </c>
      <c r="I465" s="6" t="s">
        <v>38</v>
      </c>
      <c r="J465" s="6"/>
      <c r="K465" s="6" t="s">
        <v>40</v>
      </c>
      <c r="L465" s="10"/>
      <c r="M465" s="10">
        <f t="shared" ref="M465" si="2389">COUNTA(B465:L465)</f>
        <v>3</v>
      </c>
      <c r="N465" s="10">
        <f t="shared" ref="N465" si="2390">3/M465</f>
        <v>1</v>
      </c>
      <c r="O465" s="10"/>
      <c r="P465" s="10">
        <f t="shared" si="2311"/>
        <v>0</v>
      </c>
      <c r="Q465" s="10">
        <f t="shared" si="2312"/>
        <v>0</v>
      </c>
      <c r="R465" s="10">
        <f t="shared" si="2313"/>
        <v>0</v>
      </c>
      <c r="S465" s="10">
        <f t="shared" si="2314"/>
        <v>0</v>
      </c>
      <c r="T465" s="10">
        <f t="shared" si="2315"/>
        <v>0</v>
      </c>
      <c r="U465" s="10">
        <f t="shared" si="2316"/>
        <v>0</v>
      </c>
      <c r="V465" s="34">
        <f t="shared" si="2317"/>
        <v>1</v>
      </c>
      <c r="W465" s="10">
        <f t="shared" si="2318"/>
        <v>1</v>
      </c>
      <c r="X465" s="10">
        <f t="shared" si="2319"/>
        <v>0</v>
      </c>
      <c r="Y465" s="10">
        <f t="shared" si="2320"/>
        <v>1</v>
      </c>
      <c r="Z465" s="10"/>
      <c r="AA465" s="10"/>
      <c r="AB465" s="10">
        <f t="shared" ref="AB465" si="2391">SUM(P465:Z465)</f>
        <v>3</v>
      </c>
      <c r="AC465" s="10">
        <f t="shared" ref="AC465" si="2392">M465</f>
        <v>3</v>
      </c>
      <c r="AD465" s="10" t="str">
        <f t="shared" ref="AD465" si="2393">IF(AB465=AC465,"Correct",IF(AB465=3,"Correct","Wrong"))</f>
        <v>Correct</v>
      </c>
      <c r="AE465" s="10"/>
      <c r="AF465" s="159" t="str">
        <f>IFERROR(VLOOKUP(Table1[[#This Row],[RespondentID]],'All Data'!$A466:$CN1038,81,FALSE),"unknown")</f>
        <v>Female</v>
      </c>
      <c r="AG465" s="159">
        <f>IFERROR(VLOOKUP(Table1[[#This Row],[RespondentID]],'All Data'!$A466:$CN1038,82,FALSE),"unknown")</f>
        <v>40</v>
      </c>
      <c r="AH465" s="159" t="str">
        <f>IFERROR(VLOOKUP(Table1[[#This Row],[RespondentID]],'All Data'!$A466:$CN1038,83,FALSE),"unknown")</f>
        <v>Queens</v>
      </c>
      <c r="AI465" s="159">
        <f>IFERROR(VLOOKUP(Table1[[#This Row],[RespondentID]],'All Data'!$A466:$CN1038,84,FALSE),"unknown")</f>
        <v>0</v>
      </c>
      <c r="AJ465" s="159" t="str">
        <f>IFERROR(VLOOKUP(Table1[[#This Row],[RespondentID]],'All Data'!$A466:$CN1038,85,FALSE),"unknown")</f>
        <v>Otra (por favor especifique)</v>
      </c>
      <c r="AK465" s="159" t="str">
        <f>IFERROR(VLOOKUP(Table1[[#This Row],[RespondentID]],'All Data'!$A466:$CN1038,86,FALSE),"unknown")</f>
        <v>Yes</v>
      </c>
      <c r="AL465" s="159" t="str">
        <f>IFERROR(VLOOKUP(Table1[[#This Row],[RespondentID]],'All Data'!$A466:$CN1038,87,FALSE),"unknown")</f>
        <v xml:space="preserve">English Spanish </v>
      </c>
      <c r="AM465" s="159" t="str">
        <f>IFERROR(VLOOKUP(Table1[[#This Row],[RespondentID]],'All Data'!$A466:$CN1038,88,FALSE),"unknown")</f>
        <v>$0-$19,999</v>
      </c>
      <c r="AN465" s="159" t="str">
        <f>IFERROR(VLOOKUP(Table1[[#This Row],[RespondentID]],'All Data'!$A466:$CN1038,89,FALSE),"unknown")</f>
        <v>Some high school</v>
      </c>
      <c r="AO465" s="159" t="str">
        <f>IFERROR(VLOOKUP(Table1[[#This Row],[RespondentID]],'All Data'!$A466:$CN1038,90,FALSE),"unknown")</f>
        <v>Employed for wages</v>
      </c>
      <c r="AP465" s="159" t="str">
        <f>IFERROR(VLOOKUP(Table1[[#This Row],[RespondentID]],'All Data'!$A466:$CN1038,91,FALSE),"unknown")</f>
        <v>Yes</v>
      </c>
      <c r="AQ465" s="159" t="str">
        <f>IFERROR(VLOOKUP(Table1[[#This Row],[RespondentID]],'All Data'!$A466:$CN1038,92,FALSE),"unknown")</f>
        <v>No</v>
      </c>
    </row>
    <row r="466" spans="1:43" ht="16" x14ac:dyDescent="0.45">
      <c r="A466" s="6">
        <v>5653124167</v>
      </c>
      <c r="B466" s="6"/>
      <c r="C466" s="6" t="s">
        <v>32</v>
      </c>
      <c r="D466" s="6" t="s">
        <v>33</v>
      </c>
      <c r="E466" s="6"/>
      <c r="F466" s="6"/>
      <c r="G466" s="6"/>
      <c r="H466" s="6"/>
      <c r="I466" s="6" t="s">
        <v>38</v>
      </c>
      <c r="J466" s="6"/>
      <c r="K466" s="6"/>
      <c r="L466" s="9"/>
      <c r="M466" s="9">
        <f t="shared" ref="M466" si="2394">COUNTA(B466:L466)</f>
        <v>3</v>
      </c>
      <c r="N466" s="9">
        <f t="shared" ref="N466" si="2395">3/M466</f>
        <v>1</v>
      </c>
      <c r="O466" s="9"/>
      <c r="P466" s="9">
        <f t="shared" si="2311"/>
        <v>0</v>
      </c>
      <c r="Q466" s="9">
        <f t="shared" si="2312"/>
        <v>1</v>
      </c>
      <c r="R466" s="9">
        <f t="shared" si="2313"/>
        <v>1</v>
      </c>
      <c r="S466" s="9">
        <f t="shared" si="2314"/>
        <v>0</v>
      </c>
      <c r="T466" s="9">
        <f t="shared" si="2315"/>
        <v>0</v>
      </c>
      <c r="U466" s="9">
        <f t="shared" si="2316"/>
        <v>0</v>
      </c>
      <c r="V466" s="34">
        <f t="shared" si="2317"/>
        <v>0</v>
      </c>
      <c r="W466" s="9">
        <f t="shared" si="2318"/>
        <v>1</v>
      </c>
      <c r="X466" s="9">
        <f t="shared" si="2319"/>
        <v>0</v>
      </c>
      <c r="Y466" s="9">
        <f t="shared" si="2320"/>
        <v>0</v>
      </c>
      <c r="Z466" s="9"/>
      <c r="AA466" s="9"/>
      <c r="AB466" s="9">
        <f t="shared" ref="AB466" si="2396">SUM(P466:Z466)</f>
        <v>3</v>
      </c>
      <c r="AC466" s="9">
        <f t="shared" ref="AC466" si="2397">M466</f>
        <v>3</v>
      </c>
      <c r="AD466" s="9" t="str">
        <f t="shared" ref="AD466" si="2398">IF(AB466=AC466,"Correct",IF(AB466=3,"Correct","Wrong"))</f>
        <v>Correct</v>
      </c>
      <c r="AE466" s="9"/>
      <c r="AF466" s="159" t="str">
        <f>IFERROR(VLOOKUP(Table1[[#This Row],[RespondentID]],'All Data'!$A467:$CN1039,81,FALSE),"unknown")</f>
        <v>Male</v>
      </c>
      <c r="AG466" s="159">
        <f>IFERROR(VLOOKUP(Table1[[#This Row],[RespondentID]],'All Data'!$A467:$CN1039,82,FALSE),"unknown")</f>
        <v>35</v>
      </c>
      <c r="AH466" s="159" t="str">
        <f>IFERROR(VLOOKUP(Table1[[#This Row],[RespondentID]],'All Data'!$A467:$CN1039,83,FALSE),"unknown")</f>
        <v>Suffolk</v>
      </c>
      <c r="AI466" s="159" t="str">
        <f>IFERROR(VLOOKUP(Table1[[#This Row],[RespondentID]],'All Data'!$A467:$CN1039,84,FALSE),"unknown")</f>
        <v>Great River, 11739</v>
      </c>
      <c r="AJ466" s="159">
        <f>IFERROR(VLOOKUP(Table1[[#This Row],[RespondentID]],'All Data'!$A467:$CN1039,85,FALSE),"unknown")</f>
        <v>0</v>
      </c>
      <c r="AK466" s="159">
        <f>IFERROR(VLOOKUP(Table1[[#This Row],[RespondentID]],'All Data'!$A467:$CN1039,86,FALSE),"unknown")</f>
        <v>0</v>
      </c>
      <c r="AL466" s="159" t="str">
        <f>IFERROR(VLOOKUP(Table1[[#This Row],[RespondentID]],'All Data'!$A467:$CN1039,87,FALSE),"unknown")</f>
        <v xml:space="preserve"> </v>
      </c>
      <c r="AM466" s="159">
        <f>IFERROR(VLOOKUP(Table1[[#This Row],[RespondentID]],'All Data'!$A467:$CN1039,88,FALSE),"unknown")</f>
        <v>0</v>
      </c>
      <c r="AN466" s="159">
        <f>IFERROR(VLOOKUP(Table1[[#This Row],[RespondentID]],'All Data'!$A467:$CN1039,89,FALSE),"unknown")</f>
        <v>0</v>
      </c>
      <c r="AO466" s="159">
        <f>IFERROR(VLOOKUP(Table1[[#This Row],[RespondentID]],'All Data'!$A467:$CN1039,90,FALSE),"unknown")</f>
        <v>0</v>
      </c>
      <c r="AP466" s="159">
        <f>IFERROR(VLOOKUP(Table1[[#This Row],[RespondentID]],'All Data'!$A467:$CN1039,91,FALSE),"unknown")</f>
        <v>0</v>
      </c>
      <c r="AQ466" s="159">
        <f>IFERROR(VLOOKUP(Table1[[#This Row],[RespondentID]],'All Data'!$A467:$CN1039,92,FALSE),"unknown")</f>
        <v>0</v>
      </c>
    </row>
    <row r="467" spans="1:43" ht="16" x14ac:dyDescent="0.45">
      <c r="A467" s="6">
        <v>5652250607</v>
      </c>
      <c r="B467" s="6"/>
      <c r="C467" s="6"/>
      <c r="D467" s="6" t="s">
        <v>33</v>
      </c>
      <c r="E467" s="6"/>
      <c r="F467" s="6"/>
      <c r="G467" s="6"/>
      <c r="H467" s="6"/>
      <c r="I467" s="6" t="s">
        <v>38</v>
      </c>
      <c r="J467" s="6" t="s">
        <v>39</v>
      </c>
      <c r="K467" s="6"/>
      <c r="L467" s="10"/>
      <c r="M467" s="10">
        <f t="shared" ref="M467" si="2399">COUNTA(B467:L467)</f>
        <v>3</v>
      </c>
      <c r="N467" s="10">
        <f t="shared" ref="N467" si="2400">3/M467</f>
        <v>1</v>
      </c>
      <c r="O467" s="10"/>
      <c r="P467" s="10">
        <f t="shared" si="2311"/>
        <v>0</v>
      </c>
      <c r="Q467" s="10">
        <f t="shared" si="2312"/>
        <v>0</v>
      </c>
      <c r="R467" s="10">
        <f t="shared" si="2313"/>
        <v>1</v>
      </c>
      <c r="S467" s="10">
        <f t="shared" si="2314"/>
        <v>0</v>
      </c>
      <c r="T467" s="10">
        <f t="shared" si="2315"/>
        <v>0</v>
      </c>
      <c r="U467" s="10">
        <f t="shared" si="2316"/>
        <v>0</v>
      </c>
      <c r="V467" s="34">
        <f t="shared" si="2317"/>
        <v>0</v>
      </c>
      <c r="W467" s="10">
        <f t="shared" si="2318"/>
        <v>1</v>
      </c>
      <c r="X467" s="10">
        <f t="shared" si="2319"/>
        <v>1</v>
      </c>
      <c r="Y467" s="10">
        <f t="shared" si="2320"/>
        <v>0</v>
      </c>
      <c r="Z467" s="10"/>
      <c r="AA467" s="10"/>
      <c r="AB467" s="10">
        <f t="shared" ref="AB467" si="2401">SUM(P467:Z467)</f>
        <v>3</v>
      </c>
      <c r="AC467" s="10">
        <f t="shared" ref="AC467" si="2402">M467</f>
        <v>3</v>
      </c>
      <c r="AD467" s="10" t="str">
        <f t="shared" ref="AD467" si="2403">IF(AB467=AC467,"Correct",IF(AB467=3,"Correct","Wrong"))</f>
        <v>Correct</v>
      </c>
      <c r="AE467" s="10"/>
      <c r="AF467" s="159" t="str">
        <f>IFERROR(VLOOKUP(Table1[[#This Row],[RespondentID]],'All Data'!$A468:$CN1040,81,FALSE),"unknown")</f>
        <v>Female</v>
      </c>
      <c r="AG467" s="159">
        <f>IFERROR(VLOOKUP(Table1[[#This Row],[RespondentID]],'All Data'!$A468:$CN1040,82,FALSE),"unknown")</f>
        <v>39</v>
      </c>
      <c r="AH467" s="159" t="str">
        <f>IFERROR(VLOOKUP(Table1[[#This Row],[RespondentID]],'All Data'!$A468:$CN1040,83,FALSE),"unknown")</f>
        <v>Queens</v>
      </c>
      <c r="AI467" s="159">
        <f>IFERROR(VLOOKUP(Table1[[#This Row],[RespondentID]],'All Data'!$A468:$CN1040,84,FALSE),"unknown")</f>
        <v>0</v>
      </c>
      <c r="AJ467" s="159" t="str">
        <f>IFERROR(VLOOKUP(Table1[[#This Row],[RespondentID]],'All Data'!$A468:$CN1040,85,FALSE),"unknown")</f>
        <v>Multi-racial</v>
      </c>
      <c r="AK467" s="159" t="str">
        <f>IFERROR(VLOOKUP(Table1[[#This Row],[RespondentID]],'All Data'!$A468:$CN1040,86,FALSE),"unknown")</f>
        <v>Yes</v>
      </c>
      <c r="AL467" s="159" t="str">
        <f>IFERROR(VLOOKUP(Table1[[#This Row],[RespondentID]],'All Data'!$A468:$CN1040,87,FALSE),"unknown")</f>
        <v xml:space="preserve"> Spanish </v>
      </c>
      <c r="AM467" s="159" t="str">
        <f>IFERROR(VLOOKUP(Table1[[#This Row],[RespondentID]],'All Data'!$A468:$CN1040,88,FALSE),"unknown")</f>
        <v>$75,000 to $125,000</v>
      </c>
      <c r="AN467" s="159" t="str">
        <f>IFERROR(VLOOKUP(Table1[[#This Row],[RespondentID]],'All Data'!$A468:$CN1040,89,FALSE),"unknown")</f>
        <v>K-8 grade</v>
      </c>
      <c r="AO467" s="159" t="str">
        <f>IFERROR(VLOOKUP(Table1[[#This Row],[RespondentID]],'All Data'!$A468:$CN1040,90,FALSE),"unknown")</f>
        <v>Out of work and looking for work</v>
      </c>
      <c r="AP467" s="159" t="str">
        <f>IFERROR(VLOOKUP(Table1[[#This Row],[RespondentID]],'All Data'!$A468:$CN1040,91,FALSE),"unknown")</f>
        <v>No</v>
      </c>
      <c r="AQ467" s="159" t="str">
        <f>IFERROR(VLOOKUP(Table1[[#This Row],[RespondentID]],'All Data'!$A468:$CN1040,92,FALSE),"unknown")</f>
        <v>No</v>
      </c>
    </row>
    <row r="468" spans="1:43" ht="16" x14ac:dyDescent="0.45">
      <c r="A468" s="6">
        <v>5650815269</v>
      </c>
      <c r="B468" s="6"/>
      <c r="C468" s="6" t="s">
        <v>32</v>
      </c>
      <c r="D468" s="6"/>
      <c r="E468" s="6"/>
      <c r="F468" s="6"/>
      <c r="G468" s="6"/>
      <c r="H468" s="6"/>
      <c r="I468" s="6" t="s">
        <v>38</v>
      </c>
      <c r="J468" s="6"/>
      <c r="K468" s="6"/>
      <c r="L468" s="9"/>
      <c r="M468" s="9">
        <f t="shared" ref="M468" si="2404">COUNTA(B468:L468)</f>
        <v>2</v>
      </c>
      <c r="N468" s="9">
        <f t="shared" ref="N468" si="2405">3/M468</f>
        <v>1.5</v>
      </c>
      <c r="O468" s="9"/>
      <c r="P468" s="9">
        <f t="shared" si="2311"/>
        <v>0</v>
      </c>
      <c r="Q468" s="9">
        <f t="shared" si="2312"/>
        <v>1</v>
      </c>
      <c r="R468" s="9">
        <f t="shared" si="2313"/>
        <v>0</v>
      </c>
      <c r="S468" s="9">
        <f t="shared" si="2314"/>
        <v>0</v>
      </c>
      <c r="T468" s="9">
        <f t="shared" si="2315"/>
        <v>0</v>
      </c>
      <c r="U468" s="9">
        <f t="shared" si="2316"/>
        <v>0</v>
      </c>
      <c r="V468" s="34">
        <f t="shared" si="2317"/>
        <v>0</v>
      </c>
      <c r="W468" s="9">
        <f t="shared" si="2318"/>
        <v>1</v>
      </c>
      <c r="X468" s="9">
        <f t="shared" si="2319"/>
        <v>0</v>
      </c>
      <c r="Y468" s="9">
        <f t="shared" si="2320"/>
        <v>0</v>
      </c>
      <c r="Z468" s="9"/>
      <c r="AA468" s="9"/>
      <c r="AB468" s="9">
        <f t="shared" ref="AB468" si="2406">SUM(P468:Z468)</f>
        <v>2</v>
      </c>
      <c r="AC468" s="9">
        <f t="shared" ref="AC468" si="2407">M468</f>
        <v>2</v>
      </c>
      <c r="AD468" s="9" t="str">
        <f t="shared" ref="AD468" si="2408">IF(AB468=AC468,"Correct",IF(AB468=3,"Correct","Wrong"))</f>
        <v>Correct</v>
      </c>
      <c r="AE468" s="9"/>
      <c r="AF468" s="159">
        <f>IFERROR(VLOOKUP(Table1[[#This Row],[RespondentID]],'All Data'!$A469:$CN1041,81,FALSE),"unknown")</f>
        <v>0</v>
      </c>
      <c r="AG468" s="159">
        <f>IFERROR(VLOOKUP(Table1[[#This Row],[RespondentID]],'All Data'!$A469:$CN1041,82,FALSE),"unknown")</f>
        <v>0</v>
      </c>
      <c r="AH468" s="159">
        <f>IFERROR(VLOOKUP(Table1[[#This Row],[RespondentID]],'All Data'!$A469:$CN1041,83,FALSE),"unknown")</f>
        <v>0</v>
      </c>
      <c r="AI468" s="159">
        <f>IFERROR(VLOOKUP(Table1[[#This Row],[RespondentID]],'All Data'!$A469:$CN1041,84,FALSE),"unknown")</f>
        <v>0</v>
      </c>
      <c r="AJ468" s="159">
        <f>IFERROR(VLOOKUP(Table1[[#This Row],[RespondentID]],'All Data'!$A469:$CN1041,85,FALSE),"unknown")</f>
        <v>0</v>
      </c>
      <c r="AK468" s="159">
        <f>IFERROR(VLOOKUP(Table1[[#This Row],[RespondentID]],'All Data'!$A469:$CN1041,86,FALSE),"unknown")</f>
        <v>0</v>
      </c>
      <c r="AL468" s="159" t="str">
        <f>IFERROR(VLOOKUP(Table1[[#This Row],[RespondentID]],'All Data'!$A469:$CN1041,87,FALSE),"unknown")</f>
        <v xml:space="preserve"> </v>
      </c>
      <c r="AM468" s="159">
        <f>IFERROR(VLOOKUP(Table1[[#This Row],[RespondentID]],'All Data'!$A469:$CN1041,88,FALSE),"unknown")</f>
        <v>0</v>
      </c>
      <c r="AN468" s="159">
        <f>IFERROR(VLOOKUP(Table1[[#This Row],[RespondentID]],'All Data'!$A469:$CN1041,89,FALSE),"unknown")</f>
        <v>0</v>
      </c>
      <c r="AO468" s="159">
        <f>IFERROR(VLOOKUP(Table1[[#This Row],[RespondentID]],'All Data'!$A469:$CN1041,90,FALSE),"unknown")</f>
        <v>0</v>
      </c>
      <c r="AP468" s="159">
        <f>IFERROR(VLOOKUP(Table1[[#This Row],[RespondentID]],'All Data'!$A469:$CN1041,91,FALSE),"unknown")</f>
        <v>0</v>
      </c>
      <c r="AQ468" s="159">
        <f>IFERROR(VLOOKUP(Table1[[#This Row],[RespondentID]],'All Data'!$A469:$CN1041,92,FALSE),"unknown")</f>
        <v>0</v>
      </c>
    </row>
    <row r="469" spans="1:43" ht="16" x14ac:dyDescent="0.45">
      <c r="A469" s="6">
        <v>5649612339</v>
      </c>
      <c r="B469" s="6"/>
      <c r="C469" s="6" t="s">
        <v>32</v>
      </c>
      <c r="D469" s="6"/>
      <c r="E469" s="6"/>
      <c r="F469" s="6"/>
      <c r="G469" s="6" t="s">
        <v>36</v>
      </c>
      <c r="H469" s="6"/>
      <c r="I469" s="6"/>
      <c r="J469" s="6"/>
      <c r="K469" s="6" t="s">
        <v>40</v>
      </c>
      <c r="L469" s="10"/>
      <c r="M469" s="10">
        <f t="shared" ref="M469" si="2409">COUNTA(B469:L469)</f>
        <v>3</v>
      </c>
      <c r="N469" s="10">
        <f t="shared" ref="N469" si="2410">3/M469</f>
        <v>1</v>
      </c>
      <c r="O469" s="10"/>
      <c r="P469" s="10">
        <f t="shared" si="2311"/>
        <v>0</v>
      </c>
      <c r="Q469" s="10">
        <f t="shared" si="2312"/>
        <v>1</v>
      </c>
      <c r="R469" s="10">
        <f t="shared" si="2313"/>
        <v>0</v>
      </c>
      <c r="S469" s="10">
        <f t="shared" si="2314"/>
        <v>0</v>
      </c>
      <c r="T469" s="10">
        <f t="shared" si="2315"/>
        <v>0</v>
      </c>
      <c r="U469" s="10">
        <f t="shared" si="2316"/>
        <v>1</v>
      </c>
      <c r="V469" s="34">
        <f t="shared" si="2317"/>
        <v>0</v>
      </c>
      <c r="W469" s="10">
        <f t="shared" si="2318"/>
        <v>0</v>
      </c>
      <c r="X469" s="10">
        <f t="shared" si="2319"/>
        <v>0</v>
      </c>
      <c r="Y469" s="10">
        <f t="shared" si="2320"/>
        <v>1</v>
      </c>
      <c r="Z469" s="10"/>
      <c r="AA469" s="10"/>
      <c r="AB469" s="10">
        <f t="shared" ref="AB469" si="2411">SUM(P469:Z469)</f>
        <v>3</v>
      </c>
      <c r="AC469" s="10">
        <f t="shared" ref="AC469" si="2412">M469</f>
        <v>3</v>
      </c>
      <c r="AD469" s="10" t="str">
        <f t="shared" ref="AD469" si="2413">IF(AB469=AC469,"Correct",IF(AB469=3,"Correct","Wrong"))</f>
        <v>Correct</v>
      </c>
      <c r="AE469" s="10"/>
      <c r="AF469" s="159" t="str">
        <f>IFERROR(VLOOKUP(Table1[[#This Row],[RespondentID]],'All Data'!$A470:$CN1042,81,FALSE),"unknown")</f>
        <v>Female</v>
      </c>
      <c r="AG469" s="159">
        <f>IFERROR(VLOOKUP(Table1[[#This Row],[RespondentID]],'All Data'!$A470:$CN1042,82,FALSE),"unknown")</f>
        <v>16</v>
      </c>
      <c r="AH469" s="159" t="str">
        <f>IFERROR(VLOOKUP(Table1[[#This Row],[RespondentID]],'All Data'!$A470:$CN1042,83,FALSE),"unknown")</f>
        <v>Nassau</v>
      </c>
      <c r="AI469" s="159" t="str">
        <f>IFERROR(VLOOKUP(Table1[[#This Row],[RespondentID]],'All Data'!$A470:$CN1042,84,FALSE),"unknown")</f>
        <v>Albertson, 11507</v>
      </c>
      <c r="AJ469" s="159" t="str">
        <f>IFERROR(VLOOKUP(Table1[[#This Row],[RespondentID]],'All Data'!$A470:$CN1042,85,FALSE),"unknown")</f>
        <v>Otra (por favor especifique)</v>
      </c>
      <c r="AK469" s="159" t="str">
        <f>IFERROR(VLOOKUP(Table1[[#This Row],[RespondentID]],'All Data'!$A470:$CN1042,86,FALSE),"unknown")</f>
        <v>Yes</v>
      </c>
      <c r="AL469" s="159" t="str">
        <f>IFERROR(VLOOKUP(Table1[[#This Row],[RespondentID]],'All Data'!$A470:$CN1042,87,FALSE),"unknown")</f>
        <v xml:space="preserve"> Spanish </v>
      </c>
      <c r="AM469" s="159" t="str">
        <f>IFERROR(VLOOKUP(Table1[[#This Row],[RespondentID]],'All Data'!$A470:$CN1042,88,FALSE),"unknown")</f>
        <v>$0-$19,999</v>
      </c>
      <c r="AN469" s="159" t="str">
        <f>IFERROR(VLOOKUP(Table1[[#This Row],[RespondentID]],'All Data'!$A470:$CN1042,89,FALSE),"unknown")</f>
        <v>High school graduate</v>
      </c>
      <c r="AO469" s="159" t="str">
        <f>IFERROR(VLOOKUP(Table1[[#This Row],[RespondentID]],'All Data'!$A470:$CN1042,90,FALSE),"unknown")</f>
        <v>Student</v>
      </c>
      <c r="AP469" s="159" t="str">
        <f>IFERROR(VLOOKUP(Table1[[#This Row],[RespondentID]],'All Data'!$A470:$CN1042,91,FALSE),"unknown")</f>
        <v>No</v>
      </c>
      <c r="AQ469" s="159" t="str">
        <f>IFERROR(VLOOKUP(Table1[[#This Row],[RespondentID]],'All Data'!$A470:$CN1042,92,FALSE),"unknown")</f>
        <v>No</v>
      </c>
    </row>
    <row r="470" spans="1:43" ht="16" x14ac:dyDescent="0.45">
      <c r="A470" s="6">
        <v>5649042264</v>
      </c>
      <c r="B470" s="6"/>
      <c r="C470" s="6"/>
      <c r="D470" s="6"/>
      <c r="E470" s="6"/>
      <c r="F470" s="6"/>
      <c r="G470" s="6"/>
      <c r="H470" s="6"/>
      <c r="I470" s="6" t="s">
        <v>38</v>
      </c>
      <c r="J470" s="6"/>
      <c r="K470" s="6"/>
      <c r="L470" s="9"/>
      <c r="M470" s="9">
        <f t="shared" ref="M470" si="2414">COUNTA(B470:L470)</f>
        <v>1</v>
      </c>
      <c r="N470" s="9">
        <f t="shared" ref="N470" si="2415">3/M470</f>
        <v>3</v>
      </c>
      <c r="O470" s="9"/>
      <c r="P470" s="9">
        <f t="shared" si="2311"/>
        <v>0</v>
      </c>
      <c r="Q470" s="9">
        <f t="shared" si="2312"/>
        <v>0</v>
      </c>
      <c r="R470" s="9">
        <f t="shared" si="2313"/>
        <v>0</v>
      </c>
      <c r="S470" s="9">
        <f t="shared" si="2314"/>
        <v>0</v>
      </c>
      <c r="T470" s="9">
        <f t="shared" si="2315"/>
        <v>0</v>
      </c>
      <c r="U470" s="9">
        <f t="shared" si="2316"/>
        <v>0</v>
      </c>
      <c r="V470" s="34">
        <f t="shared" si="2317"/>
        <v>0</v>
      </c>
      <c r="W470" s="9">
        <f t="shared" si="2318"/>
        <v>1</v>
      </c>
      <c r="X470" s="9">
        <f t="shared" si="2319"/>
        <v>0</v>
      </c>
      <c r="Y470" s="9">
        <f t="shared" si="2320"/>
        <v>0</v>
      </c>
      <c r="Z470" s="9"/>
      <c r="AA470" s="9"/>
      <c r="AB470" s="9">
        <f t="shared" ref="AB470" si="2416">SUM(P470:Z470)</f>
        <v>1</v>
      </c>
      <c r="AC470" s="9">
        <f t="shared" ref="AC470" si="2417">M470</f>
        <v>1</v>
      </c>
      <c r="AD470" s="9" t="str">
        <f t="shared" ref="AD470" si="2418">IF(AB470=AC470,"Correct",IF(AB470=3,"Correct","Wrong"))</f>
        <v>Correct</v>
      </c>
      <c r="AE470" s="9"/>
      <c r="AF470" s="159" t="str">
        <f>IFERROR(VLOOKUP(Table1[[#This Row],[RespondentID]],'All Data'!$A471:$CN1043,81,FALSE),"unknown")</f>
        <v>Female</v>
      </c>
      <c r="AG470" s="159">
        <f>IFERROR(VLOOKUP(Table1[[#This Row],[RespondentID]],'All Data'!$A471:$CN1043,82,FALSE),"unknown")</f>
        <v>16</v>
      </c>
      <c r="AH470" s="159" t="str">
        <f>IFERROR(VLOOKUP(Table1[[#This Row],[RespondentID]],'All Data'!$A471:$CN1043,83,FALSE),"unknown")</f>
        <v>Nassau</v>
      </c>
      <c r="AI470" s="159">
        <f>IFERROR(VLOOKUP(Table1[[#This Row],[RespondentID]],'All Data'!$A471:$CN1043,84,FALSE),"unknown")</f>
        <v>0</v>
      </c>
      <c r="AJ470" s="159">
        <f>IFERROR(VLOOKUP(Table1[[#This Row],[RespondentID]],'All Data'!$A471:$CN1043,85,FALSE),"unknown")</f>
        <v>0</v>
      </c>
      <c r="AK470" s="159">
        <f>IFERROR(VLOOKUP(Table1[[#This Row],[RespondentID]],'All Data'!$A471:$CN1043,86,FALSE),"unknown")</f>
        <v>0</v>
      </c>
      <c r="AL470" s="159" t="str">
        <f>IFERROR(VLOOKUP(Table1[[#This Row],[RespondentID]],'All Data'!$A471:$CN1043,87,FALSE),"unknown")</f>
        <v xml:space="preserve"> </v>
      </c>
      <c r="AM470" s="159">
        <f>IFERROR(VLOOKUP(Table1[[#This Row],[RespondentID]],'All Data'!$A471:$CN1043,88,FALSE),"unknown")</f>
        <v>0</v>
      </c>
      <c r="AN470" s="159">
        <f>IFERROR(VLOOKUP(Table1[[#This Row],[RespondentID]],'All Data'!$A471:$CN1043,89,FALSE),"unknown")</f>
        <v>0</v>
      </c>
      <c r="AO470" s="159">
        <f>IFERROR(VLOOKUP(Table1[[#This Row],[RespondentID]],'All Data'!$A471:$CN1043,90,FALSE),"unknown")</f>
        <v>0</v>
      </c>
      <c r="AP470" s="159">
        <f>IFERROR(VLOOKUP(Table1[[#This Row],[RespondentID]],'All Data'!$A471:$CN1043,91,FALSE),"unknown")</f>
        <v>0</v>
      </c>
      <c r="AQ470" s="159">
        <f>IFERROR(VLOOKUP(Table1[[#This Row],[RespondentID]],'All Data'!$A471:$CN1043,92,FALSE),"unknown")</f>
        <v>0</v>
      </c>
    </row>
    <row r="471" spans="1:43" ht="16" x14ac:dyDescent="0.45">
      <c r="A471" s="6">
        <v>5648819057</v>
      </c>
      <c r="B471" s="6"/>
      <c r="C471" s="6" t="s">
        <v>32</v>
      </c>
      <c r="D471" s="6"/>
      <c r="E471" s="6"/>
      <c r="F471" s="6"/>
      <c r="G471" s="6"/>
      <c r="H471" s="6"/>
      <c r="I471" s="6"/>
      <c r="J471" s="6"/>
      <c r="K471" s="6"/>
      <c r="L471" s="10"/>
      <c r="M471" s="10">
        <f t="shared" ref="M471" si="2419">COUNTA(B471:L471)</f>
        <v>1</v>
      </c>
      <c r="N471" s="10">
        <f t="shared" ref="N471" si="2420">3/M471</f>
        <v>3</v>
      </c>
      <c r="O471" s="10"/>
      <c r="P471" s="10">
        <f t="shared" si="2311"/>
        <v>0</v>
      </c>
      <c r="Q471" s="10">
        <f t="shared" si="2312"/>
        <v>1</v>
      </c>
      <c r="R471" s="10">
        <f t="shared" si="2313"/>
        <v>0</v>
      </c>
      <c r="S471" s="10">
        <f t="shared" si="2314"/>
        <v>0</v>
      </c>
      <c r="T471" s="10">
        <f t="shared" si="2315"/>
        <v>0</v>
      </c>
      <c r="U471" s="10">
        <f t="shared" si="2316"/>
        <v>0</v>
      </c>
      <c r="V471" s="34">
        <f t="shared" si="2317"/>
        <v>0</v>
      </c>
      <c r="W471" s="10">
        <f t="shared" si="2318"/>
        <v>0</v>
      </c>
      <c r="X471" s="10">
        <f t="shared" si="2319"/>
        <v>0</v>
      </c>
      <c r="Y471" s="10">
        <f t="shared" si="2320"/>
        <v>0</v>
      </c>
      <c r="Z471" s="10"/>
      <c r="AA471" s="10"/>
      <c r="AB471" s="10">
        <f t="shared" ref="AB471" si="2421">SUM(P471:Z471)</f>
        <v>1</v>
      </c>
      <c r="AC471" s="10">
        <f t="shared" ref="AC471" si="2422">M471</f>
        <v>1</v>
      </c>
      <c r="AD471" s="10" t="str">
        <f t="shared" ref="AD471" si="2423">IF(AB471=AC471,"Correct",IF(AB471=3,"Correct","Wrong"))</f>
        <v>Correct</v>
      </c>
      <c r="AE471" s="10"/>
      <c r="AF471" s="159">
        <f>IFERROR(VLOOKUP(Table1[[#This Row],[RespondentID]],'All Data'!$A472:$CN1044,81,FALSE),"unknown")</f>
        <v>0</v>
      </c>
      <c r="AG471" s="159">
        <f>IFERROR(VLOOKUP(Table1[[#This Row],[RespondentID]],'All Data'!$A472:$CN1044,82,FALSE),"unknown")</f>
        <v>0</v>
      </c>
      <c r="AH471" s="159">
        <f>IFERROR(VLOOKUP(Table1[[#This Row],[RespondentID]],'All Data'!$A472:$CN1044,83,FALSE),"unknown")</f>
        <v>0</v>
      </c>
      <c r="AI471" s="159">
        <f>IFERROR(VLOOKUP(Table1[[#This Row],[RespondentID]],'All Data'!$A472:$CN1044,84,FALSE),"unknown")</f>
        <v>0</v>
      </c>
      <c r="AJ471" s="159">
        <f>IFERROR(VLOOKUP(Table1[[#This Row],[RespondentID]],'All Data'!$A472:$CN1044,85,FALSE),"unknown")</f>
        <v>0</v>
      </c>
      <c r="AK471" s="159">
        <f>IFERROR(VLOOKUP(Table1[[#This Row],[RespondentID]],'All Data'!$A472:$CN1044,86,FALSE),"unknown")</f>
        <v>0</v>
      </c>
      <c r="AL471" s="159" t="str">
        <f>IFERROR(VLOOKUP(Table1[[#This Row],[RespondentID]],'All Data'!$A472:$CN1044,87,FALSE),"unknown")</f>
        <v xml:space="preserve"> </v>
      </c>
      <c r="AM471" s="159">
        <f>IFERROR(VLOOKUP(Table1[[#This Row],[RespondentID]],'All Data'!$A472:$CN1044,88,FALSE),"unknown")</f>
        <v>0</v>
      </c>
      <c r="AN471" s="159">
        <f>IFERROR(VLOOKUP(Table1[[#This Row],[RespondentID]],'All Data'!$A472:$CN1044,89,FALSE),"unknown")</f>
        <v>0</v>
      </c>
      <c r="AO471" s="159">
        <f>IFERROR(VLOOKUP(Table1[[#This Row],[RespondentID]],'All Data'!$A472:$CN1044,90,FALSE),"unknown")</f>
        <v>0</v>
      </c>
      <c r="AP471" s="159">
        <f>IFERROR(VLOOKUP(Table1[[#This Row],[RespondentID]],'All Data'!$A472:$CN1044,91,FALSE),"unknown")</f>
        <v>0</v>
      </c>
      <c r="AQ471" s="159">
        <f>IFERROR(VLOOKUP(Table1[[#This Row],[RespondentID]],'All Data'!$A472:$CN1044,92,FALSE),"unknown")</f>
        <v>0</v>
      </c>
    </row>
    <row r="472" spans="1:43" ht="16" x14ac:dyDescent="0.45">
      <c r="A472" s="6">
        <v>5648784409</v>
      </c>
      <c r="B472" s="6"/>
      <c r="C472" s="6"/>
      <c r="D472" s="6"/>
      <c r="E472" s="6"/>
      <c r="F472" s="6"/>
      <c r="G472" s="6" t="s">
        <v>36</v>
      </c>
      <c r="H472" s="6"/>
      <c r="I472" s="6"/>
      <c r="J472" s="6"/>
      <c r="K472" s="6"/>
      <c r="L472" s="9"/>
      <c r="M472" s="9">
        <f t="shared" ref="M472" si="2424">COUNTA(B472:L472)</f>
        <v>1</v>
      </c>
      <c r="N472" s="9">
        <f t="shared" ref="N472" si="2425">3/M472</f>
        <v>3</v>
      </c>
      <c r="O472" s="9"/>
      <c r="P472" s="9">
        <f t="shared" si="2311"/>
        <v>0</v>
      </c>
      <c r="Q472" s="9">
        <f t="shared" si="2312"/>
        <v>0</v>
      </c>
      <c r="R472" s="9">
        <f t="shared" si="2313"/>
        <v>0</v>
      </c>
      <c r="S472" s="9">
        <f t="shared" si="2314"/>
        <v>0</v>
      </c>
      <c r="T472" s="9">
        <f t="shared" si="2315"/>
        <v>0</v>
      </c>
      <c r="U472" s="9">
        <f t="shared" si="2316"/>
        <v>1</v>
      </c>
      <c r="V472" s="34">
        <f t="shared" si="2317"/>
        <v>0</v>
      </c>
      <c r="W472" s="9">
        <f t="shared" si="2318"/>
        <v>0</v>
      </c>
      <c r="X472" s="9">
        <f t="shared" si="2319"/>
        <v>0</v>
      </c>
      <c r="Y472" s="9">
        <f t="shared" si="2320"/>
        <v>0</v>
      </c>
      <c r="Z472" s="9"/>
      <c r="AA472" s="9"/>
      <c r="AB472" s="9">
        <f t="shared" ref="AB472" si="2426">SUM(P472:Z472)</f>
        <v>1</v>
      </c>
      <c r="AC472" s="9">
        <f t="shared" ref="AC472" si="2427">M472</f>
        <v>1</v>
      </c>
      <c r="AD472" s="9" t="str">
        <f t="shared" ref="AD472" si="2428">IF(AB472=AC472,"Correct",IF(AB472=3,"Correct","Wrong"))</f>
        <v>Correct</v>
      </c>
      <c r="AE472" s="9"/>
      <c r="AF472" s="159" t="str">
        <f>IFERROR(VLOOKUP(Table1[[#This Row],[RespondentID]],'All Data'!$A473:$CN1045,81,FALSE),"unknown")</f>
        <v>Female</v>
      </c>
      <c r="AG472" s="159">
        <f>IFERROR(VLOOKUP(Table1[[#This Row],[RespondentID]],'All Data'!$A473:$CN1045,82,FALSE),"unknown")</f>
        <v>15</v>
      </c>
      <c r="AH472" s="159" t="str">
        <f>IFERROR(VLOOKUP(Table1[[#This Row],[RespondentID]],'All Data'!$A473:$CN1045,83,FALSE),"unknown")</f>
        <v>Queens</v>
      </c>
      <c r="AI472" s="159" t="str">
        <f>IFERROR(VLOOKUP(Table1[[#This Row],[RespondentID]],'All Data'!$A473:$CN1045,84,FALSE),"unknown")</f>
        <v>Argo Village, 11003</v>
      </c>
      <c r="AJ472" s="159" t="str">
        <f>IFERROR(VLOOKUP(Table1[[#This Row],[RespondentID]],'All Data'!$A473:$CN1045,85,FALSE),"unknown")</f>
        <v>Multi-racial</v>
      </c>
      <c r="AK472" s="159" t="str">
        <f>IFERROR(VLOOKUP(Table1[[#This Row],[RespondentID]],'All Data'!$A473:$CN1045,86,FALSE),"unknown")</f>
        <v>No</v>
      </c>
      <c r="AL472" s="159" t="str">
        <f>IFERROR(VLOOKUP(Table1[[#This Row],[RespondentID]],'All Data'!$A473:$CN1045,87,FALSE),"unknown")</f>
        <v xml:space="preserve"> Spanish </v>
      </c>
      <c r="AM472" s="159" t="str">
        <f>IFERROR(VLOOKUP(Table1[[#This Row],[RespondentID]],'All Data'!$A473:$CN1045,88,FALSE),"unknown")</f>
        <v>$0-$19,999</v>
      </c>
      <c r="AN472" s="159" t="str">
        <f>IFERROR(VLOOKUP(Table1[[#This Row],[RespondentID]],'All Data'!$A473:$CN1045,89,FALSE),"unknown")</f>
        <v>High school graduate</v>
      </c>
      <c r="AO472" s="159" t="str">
        <f>IFERROR(VLOOKUP(Table1[[#This Row],[RespondentID]],'All Data'!$A473:$CN1045,90,FALSE),"unknown")</f>
        <v>Student</v>
      </c>
      <c r="AP472" s="159" t="str">
        <f>IFERROR(VLOOKUP(Table1[[#This Row],[RespondentID]],'All Data'!$A473:$CN1045,91,FALSE),"unknown")</f>
        <v>Yes</v>
      </c>
      <c r="AQ472" s="159" t="str">
        <f>IFERROR(VLOOKUP(Table1[[#This Row],[RespondentID]],'All Data'!$A473:$CN1045,92,FALSE),"unknown")</f>
        <v>Yes</v>
      </c>
    </row>
    <row r="473" spans="1:43" ht="16" x14ac:dyDescent="0.45">
      <c r="A473" s="6">
        <v>5648491104</v>
      </c>
      <c r="B473" s="6"/>
      <c r="C473" s="6"/>
      <c r="D473" s="6"/>
      <c r="E473" s="6" t="s">
        <v>34</v>
      </c>
      <c r="F473" s="6"/>
      <c r="G473" s="6"/>
      <c r="H473" s="6" t="s">
        <v>37</v>
      </c>
      <c r="I473" s="6"/>
      <c r="J473" s="6" t="s">
        <v>39</v>
      </c>
      <c r="K473" s="6"/>
      <c r="L473" s="10"/>
      <c r="M473" s="10">
        <f t="shared" ref="M473" si="2429">COUNTA(B473:L473)</f>
        <v>3</v>
      </c>
      <c r="N473" s="10">
        <f t="shared" ref="N473" si="2430">3/M473</f>
        <v>1</v>
      </c>
      <c r="O473" s="10"/>
      <c r="P473" s="10">
        <f t="shared" si="2311"/>
        <v>0</v>
      </c>
      <c r="Q473" s="10">
        <f t="shared" si="2312"/>
        <v>0</v>
      </c>
      <c r="R473" s="10">
        <f t="shared" si="2313"/>
        <v>0</v>
      </c>
      <c r="S473" s="10">
        <f t="shared" si="2314"/>
        <v>1</v>
      </c>
      <c r="T473" s="10">
        <f t="shared" si="2315"/>
        <v>0</v>
      </c>
      <c r="U473" s="10">
        <f t="shared" si="2316"/>
        <v>0</v>
      </c>
      <c r="V473" s="34">
        <f t="shared" si="2317"/>
        <v>1</v>
      </c>
      <c r="W473" s="10">
        <f t="shared" si="2318"/>
        <v>0</v>
      </c>
      <c r="X473" s="10">
        <f t="shared" si="2319"/>
        <v>1</v>
      </c>
      <c r="Y473" s="10">
        <f t="shared" si="2320"/>
        <v>0</v>
      </c>
      <c r="Z473" s="10"/>
      <c r="AA473" s="10"/>
      <c r="AB473" s="10">
        <f t="shared" ref="AB473" si="2431">SUM(P473:Z473)</f>
        <v>3</v>
      </c>
      <c r="AC473" s="10">
        <f t="shared" ref="AC473" si="2432">M473</f>
        <v>3</v>
      </c>
      <c r="AD473" s="10" t="str">
        <f t="shared" ref="AD473" si="2433">IF(AB473=AC473,"Correct",IF(AB473=3,"Correct","Wrong"))</f>
        <v>Correct</v>
      </c>
      <c r="AE473" s="10"/>
      <c r="AF473" s="159" t="str">
        <f>IFERROR(VLOOKUP(Table1[[#This Row],[RespondentID]],'All Data'!$A474:$CN1046,81,FALSE),"unknown")</f>
        <v>Female</v>
      </c>
      <c r="AG473" s="159">
        <f>IFERROR(VLOOKUP(Table1[[#This Row],[RespondentID]],'All Data'!$A474:$CN1046,82,FALSE),"unknown")</f>
        <v>15</v>
      </c>
      <c r="AH473" s="159" t="str">
        <f>IFERROR(VLOOKUP(Table1[[#This Row],[RespondentID]],'All Data'!$A474:$CN1046,83,FALSE),"unknown")</f>
        <v>Queens</v>
      </c>
      <c r="AI473" s="159">
        <f>IFERROR(VLOOKUP(Table1[[#This Row],[RespondentID]],'All Data'!$A474:$CN1046,84,FALSE),"unknown")</f>
        <v>0</v>
      </c>
      <c r="AJ473" s="159" t="str">
        <f>IFERROR(VLOOKUP(Table1[[#This Row],[RespondentID]],'All Data'!$A474:$CN1046,85,FALSE),"unknown")</f>
        <v>Multi-racial</v>
      </c>
      <c r="AK473" s="159" t="str">
        <f>IFERROR(VLOOKUP(Table1[[#This Row],[RespondentID]],'All Data'!$A474:$CN1046,86,FALSE),"unknown")</f>
        <v>No</v>
      </c>
      <c r="AL473" s="159" t="str">
        <f>IFERROR(VLOOKUP(Table1[[#This Row],[RespondentID]],'All Data'!$A474:$CN1046,87,FALSE),"unknown")</f>
        <v xml:space="preserve"> Spanish </v>
      </c>
      <c r="AM473" s="159" t="str">
        <f>IFERROR(VLOOKUP(Table1[[#This Row],[RespondentID]],'All Data'!$A474:$CN1046,88,FALSE),"unknown")</f>
        <v>$0-$19,999</v>
      </c>
      <c r="AN473" s="159" t="str">
        <f>IFERROR(VLOOKUP(Table1[[#This Row],[RespondentID]],'All Data'!$A474:$CN1046,89,FALSE),"unknown")</f>
        <v>High school graduate</v>
      </c>
      <c r="AO473" s="159" t="str">
        <f>IFERROR(VLOOKUP(Table1[[#This Row],[RespondentID]],'All Data'!$A474:$CN1046,90,FALSE),"unknown")</f>
        <v>Student</v>
      </c>
      <c r="AP473" s="159" t="str">
        <f>IFERROR(VLOOKUP(Table1[[#This Row],[RespondentID]],'All Data'!$A474:$CN1046,91,FALSE),"unknown")</f>
        <v>Yes</v>
      </c>
      <c r="AQ473" s="159" t="str">
        <f>IFERROR(VLOOKUP(Table1[[#This Row],[RespondentID]],'All Data'!$A474:$CN1046,92,FALSE),"unknown")</f>
        <v>Yes</v>
      </c>
    </row>
    <row r="474" spans="1:43" ht="16" x14ac:dyDescent="0.45">
      <c r="A474" s="6">
        <v>5648490970</v>
      </c>
      <c r="B474" s="6"/>
      <c r="C474" s="6" t="s">
        <v>32</v>
      </c>
      <c r="D474" s="6"/>
      <c r="E474" s="6"/>
      <c r="F474" s="6"/>
      <c r="G474" s="6"/>
      <c r="H474" s="6"/>
      <c r="I474" s="6" t="s">
        <v>38</v>
      </c>
      <c r="J474" s="6"/>
      <c r="K474" s="6"/>
      <c r="L474" s="9"/>
      <c r="M474" s="9">
        <f t="shared" ref="M474" si="2434">COUNTA(B474:L474)</f>
        <v>2</v>
      </c>
      <c r="N474" s="9">
        <f t="shared" ref="N474" si="2435">3/M474</f>
        <v>1.5</v>
      </c>
      <c r="O474" s="9"/>
      <c r="P474" s="9">
        <f t="shared" si="2311"/>
        <v>0</v>
      </c>
      <c r="Q474" s="9">
        <f t="shared" si="2312"/>
        <v>1</v>
      </c>
      <c r="R474" s="9">
        <f t="shared" si="2313"/>
        <v>0</v>
      </c>
      <c r="S474" s="9">
        <f t="shared" si="2314"/>
        <v>0</v>
      </c>
      <c r="T474" s="9">
        <f t="shared" si="2315"/>
        <v>0</v>
      </c>
      <c r="U474" s="9">
        <f t="shared" si="2316"/>
        <v>0</v>
      </c>
      <c r="V474" s="34">
        <f t="shared" si="2317"/>
        <v>0</v>
      </c>
      <c r="W474" s="9">
        <f t="shared" si="2318"/>
        <v>1</v>
      </c>
      <c r="X474" s="9">
        <f t="shared" si="2319"/>
        <v>0</v>
      </c>
      <c r="Y474" s="9">
        <f t="shared" si="2320"/>
        <v>0</v>
      </c>
      <c r="Z474" s="9"/>
      <c r="AA474" s="9"/>
      <c r="AB474" s="9">
        <f t="shared" ref="AB474" si="2436">SUM(P474:Z474)</f>
        <v>2</v>
      </c>
      <c r="AC474" s="9">
        <f t="shared" ref="AC474" si="2437">M474</f>
        <v>2</v>
      </c>
      <c r="AD474" s="9" t="str">
        <f t="shared" ref="AD474" si="2438">IF(AB474=AC474,"Correct",IF(AB474=3,"Correct","Wrong"))</f>
        <v>Correct</v>
      </c>
      <c r="AE474" s="9"/>
      <c r="AF474" s="159" t="str">
        <f>IFERROR(VLOOKUP(Table1[[#This Row],[RespondentID]],'All Data'!$A475:$CN1047,81,FALSE),"unknown")</f>
        <v>Female</v>
      </c>
      <c r="AG474" s="159">
        <f>IFERROR(VLOOKUP(Table1[[#This Row],[RespondentID]],'All Data'!$A475:$CN1047,82,FALSE),"unknown")</f>
        <v>15</v>
      </c>
      <c r="AH474" s="159" t="str">
        <f>IFERROR(VLOOKUP(Table1[[#This Row],[RespondentID]],'All Data'!$A475:$CN1047,83,FALSE),"unknown")</f>
        <v>Suffolk</v>
      </c>
      <c r="AI474" s="159">
        <f>IFERROR(VLOOKUP(Table1[[#This Row],[RespondentID]],'All Data'!$A475:$CN1047,84,FALSE),"unknown")</f>
        <v>0</v>
      </c>
      <c r="AJ474" s="159">
        <f>IFERROR(VLOOKUP(Table1[[#This Row],[RespondentID]],'All Data'!$A475:$CN1047,85,FALSE),"unknown")</f>
        <v>0</v>
      </c>
      <c r="AK474" s="159">
        <f>IFERROR(VLOOKUP(Table1[[#This Row],[RespondentID]],'All Data'!$A475:$CN1047,86,FALSE),"unknown")</f>
        <v>0</v>
      </c>
      <c r="AL474" s="159" t="str">
        <f>IFERROR(VLOOKUP(Table1[[#This Row],[RespondentID]],'All Data'!$A475:$CN1047,87,FALSE),"unknown")</f>
        <v xml:space="preserve"> </v>
      </c>
      <c r="AM474" s="159">
        <f>IFERROR(VLOOKUP(Table1[[#This Row],[RespondentID]],'All Data'!$A475:$CN1047,88,FALSE),"unknown")</f>
        <v>0</v>
      </c>
      <c r="AN474" s="159">
        <f>IFERROR(VLOOKUP(Table1[[#This Row],[RespondentID]],'All Data'!$A475:$CN1047,89,FALSE),"unknown")</f>
        <v>0</v>
      </c>
      <c r="AO474" s="159">
        <f>IFERROR(VLOOKUP(Table1[[#This Row],[RespondentID]],'All Data'!$A475:$CN1047,90,FALSE),"unknown")</f>
        <v>0</v>
      </c>
      <c r="AP474" s="159">
        <f>IFERROR(VLOOKUP(Table1[[#This Row],[RespondentID]],'All Data'!$A475:$CN1047,91,FALSE),"unknown")</f>
        <v>0</v>
      </c>
      <c r="AQ474" s="159">
        <f>IFERROR(VLOOKUP(Table1[[#This Row],[RespondentID]],'All Data'!$A475:$CN1047,92,FALSE),"unknown")</f>
        <v>0</v>
      </c>
    </row>
    <row r="475" spans="1:43" ht="16" x14ac:dyDescent="0.45">
      <c r="A475" s="6">
        <v>5645733325</v>
      </c>
      <c r="B475" s="6" t="s">
        <v>31</v>
      </c>
      <c r="C475" s="6" t="s">
        <v>32</v>
      </c>
      <c r="D475" s="6"/>
      <c r="E475" s="6"/>
      <c r="F475" s="6"/>
      <c r="G475" s="6"/>
      <c r="H475" s="6"/>
      <c r="I475" s="6"/>
      <c r="J475" s="6"/>
      <c r="K475" s="6" t="s">
        <v>40</v>
      </c>
      <c r="L475" s="10"/>
      <c r="M475" s="10">
        <f t="shared" ref="M475" si="2439">COUNTA(B475:L475)</f>
        <v>3</v>
      </c>
      <c r="N475" s="10">
        <f t="shared" ref="N475" si="2440">3/M475</f>
        <v>1</v>
      </c>
      <c r="O475" s="10"/>
      <c r="P475" s="10">
        <f t="shared" si="2311"/>
        <v>1</v>
      </c>
      <c r="Q475" s="10">
        <f t="shared" si="2312"/>
        <v>1</v>
      </c>
      <c r="R475" s="10">
        <f t="shared" si="2313"/>
        <v>0</v>
      </c>
      <c r="S475" s="10">
        <f t="shared" si="2314"/>
        <v>0</v>
      </c>
      <c r="T475" s="10">
        <f t="shared" si="2315"/>
        <v>0</v>
      </c>
      <c r="U475" s="10">
        <f t="shared" si="2316"/>
        <v>0</v>
      </c>
      <c r="V475" s="34">
        <f t="shared" si="2317"/>
        <v>0</v>
      </c>
      <c r="W475" s="10">
        <f t="shared" si="2318"/>
        <v>0</v>
      </c>
      <c r="X475" s="10">
        <f t="shared" si="2319"/>
        <v>0</v>
      </c>
      <c r="Y475" s="10">
        <f t="shared" si="2320"/>
        <v>1</v>
      </c>
      <c r="Z475" s="10"/>
      <c r="AA475" s="10"/>
      <c r="AB475" s="10">
        <f t="shared" ref="AB475" si="2441">SUM(P475:Z475)</f>
        <v>3</v>
      </c>
      <c r="AC475" s="10">
        <f t="shared" ref="AC475" si="2442">M475</f>
        <v>3</v>
      </c>
      <c r="AD475" s="10" t="str">
        <f t="shared" ref="AD475" si="2443">IF(AB475=AC475,"Correct",IF(AB475=3,"Correct","Wrong"))</f>
        <v>Correct</v>
      </c>
      <c r="AE475" s="10"/>
      <c r="AF475" s="159" t="str">
        <f>IFERROR(VLOOKUP(Table1[[#This Row],[RespondentID]],'All Data'!$A476:$CN1048,81,FALSE),"unknown")</f>
        <v>Female</v>
      </c>
      <c r="AG475" s="159">
        <f>IFERROR(VLOOKUP(Table1[[#This Row],[RespondentID]],'All Data'!$A476:$CN1048,82,FALSE),"unknown")</f>
        <v>40</v>
      </c>
      <c r="AH475" s="159" t="str">
        <f>IFERROR(VLOOKUP(Table1[[#This Row],[RespondentID]],'All Data'!$A476:$CN1048,83,FALSE),"unknown")</f>
        <v>Suffolk</v>
      </c>
      <c r="AI475" s="159" t="str">
        <f>IFERROR(VLOOKUP(Table1[[#This Row],[RespondentID]],'All Data'!$A476:$CN1048,84,FALSE),"unknown")</f>
        <v>Babylon, 11704</v>
      </c>
      <c r="AJ475" s="159">
        <f>IFERROR(VLOOKUP(Table1[[#This Row],[RespondentID]],'All Data'!$A476:$CN1048,85,FALSE),"unknown")</f>
        <v>0</v>
      </c>
      <c r="AK475" s="159">
        <f>IFERROR(VLOOKUP(Table1[[#This Row],[RespondentID]],'All Data'!$A476:$CN1048,86,FALSE),"unknown")</f>
        <v>0</v>
      </c>
      <c r="AL475" s="159" t="str">
        <f>IFERROR(VLOOKUP(Table1[[#This Row],[RespondentID]],'All Data'!$A476:$CN1048,87,FALSE),"unknown")</f>
        <v xml:space="preserve"> </v>
      </c>
      <c r="AM475" s="159">
        <f>IFERROR(VLOOKUP(Table1[[#This Row],[RespondentID]],'All Data'!$A476:$CN1048,88,FALSE),"unknown")</f>
        <v>0</v>
      </c>
      <c r="AN475" s="159">
        <f>IFERROR(VLOOKUP(Table1[[#This Row],[RespondentID]],'All Data'!$A476:$CN1048,89,FALSE),"unknown")</f>
        <v>0</v>
      </c>
      <c r="AO475" s="159">
        <f>IFERROR(VLOOKUP(Table1[[#This Row],[RespondentID]],'All Data'!$A476:$CN1048,90,FALSE),"unknown")</f>
        <v>0</v>
      </c>
      <c r="AP475" s="159">
        <f>IFERROR(VLOOKUP(Table1[[#This Row],[RespondentID]],'All Data'!$A476:$CN1048,91,FALSE),"unknown")</f>
        <v>0</v>
      </c>
      <c r="AQ475" s="159">
        <f>IFERROR(VLOOKUP(Table1[[#This Row],[RespondentID]],'All Data'!$A476:$CN1048,92,FALSE),"unknown")</f>
        <v>0</v>
      </c>
    </row>
    <row r="476" spans="1:43" ht="16" x14ac:dyDescent="0.45">
      <c r="A476" s="6">
        <v>5645305131</v>
      </c>
      <c r="B476" s="6"/>
      <c r="C476" s="6" t="s">
        <v>32</v>
      </c>
      <c r="D476" s="6"/>
      <c r="E476" s="6" t="s">
        <v>34</v>
      </c>
      <c r="F476" s="6" t="s">
        <v>35</v>
      </c>
      <c r="G476" s="6"/>
      <c r="H476" s="6"/>
      <c r="I476" s="6"/>
      <c r="J476" s="6"/>
      <c r="K476" s="6"/>
      <c r="L476" s="9"/>
      <c r="M476" s="9">
        <f t="shared" ref="M476" si="2444">COUNTA(B476:L476)</f>
        <v>3</v>
      </c>
      <c r="N476" s="9">
        <f t="shared" ref="N476" si="2445">3/M476</f>
        <v>1</v>
      </c>
      <c r="O476" s="9"/>
      <c r="P476" s="9">
        <f t="shared" si="2311"/>
        <v>0</v>
      </c>
      <c r="Q476" s="9">
        <f t="shared" si="2312"/>
        <v>1</v>
      </c>
      <c r="R476" s="9">
        <f t="shared" si="2313"/>
        <v>0</v>
      </c>
      <c r="S476" s="9">
        <f t="shared" si="2314"/>
        <v>1</v>
      </c>
      <c r="T476" s="9">
        <f t="shared" si="2315"/>
        <v>1</v>
      </c>
      <c r="U476" s="9">
        <f t="shared" si="2316"/>
        <v>0</v>
      </c>
      <c r="V476" s="34">
        <f t="shared" si="2317"/>
        <v>0</v>
      </c>
      <c r="W476" s="9">
        <f t="shared" si="2318"/>
        <v>0</v>
      </c>
      <c r="X476" s="9">
        <f t="shared" si="2319"/>
        <v>0</v>
      </c>
      <c r="Y476" s="9">
        <f t="shared" si="2320"/>
        <v>0</v>
      </c>
      <c r="Z476" s="9"/>
      <c r="AA476" s="9"/>
      <c r="AB476" s="9">
        <f t="shared" ref="AB476" si="2446">SUM(P476:Z476)</f>
        <v>3</v>
      </c>
      <c r="AC476" s="9">
        <f t="shared" ref="AC476" si="2447">M476</f>
        <v>3</v>
      </c>
      <c r="AD476" s="9" t="str">
        <f t="shared" ref="AD476" si="2448">IF(AB476=AC476,"Correct",IF(AB476=3,"Correct","Wrong"))</f>
        <v>Correct</v>
      </c>
      <c r="AE476" s="9"/>
      <c r="AF476" s="159" t="str">
        <f>IFERROR(VLOOKUP(Table1[[#This Row],[RespondentID]],'All Data'!$A477:$CN1049,81,FALSE),"unknown")</f>
        <v>Male</v>
      </c>
      <c r="AG476" s="159">
        <f>IFERROR(VLOOKUP(Table1[[#This Row],[RespondentID]],'All Data'!$A477:$CN1049,82,FALSE),"unknown")</f>
        <v>26</v>
      </c>
      <c r="AH476" s="159" t="str">
        <f>IFERROR(VLOOKUP(Table1[[#This Row],[RespondentID]],'All Data'!$A477:$CN1049,83,FALSE),"unknown")</f>
        <v>Nassau</v>
      </c>
      <c r="AI476" s="159" t="str">
        <f>IFERROR(VLOOKUP(Table1[[#This Row],[RespondentID]],'All Data'!$A477:$CN1049,84,FALSE),"unknown")</f>
        <v>University Gardens, 11020</v>
      </c>
      <c r="AJ476" s="159" t="str">
        <f>IFERROR(VLOOKUP(Table1[[#This Row],[RespondentID]],'All Data'!$A477:$CN1049,85,FALSE),"unknown")</f>
        <v>White/Caucasian</v>
      </c>
      <c r="AK476" s="159" t="str">
        <f>IFERROR(VLOOKUP(Table1[[#This Row],[RespondentID]],'All Data'!$A477:$CN1049,86,FALSE),"unknown")</f>
        <v>Yes</v>
      </c>
      <c r="AL476" s="159" t="str">
        <f>IFERROR(VLOOKUP(Table1[[#This Row],[RespondentID]],'All Data'!$A477:$CN1049,87,FALSE),"unknown")</f>
        <v xml:space="preserve"> Spanish </v>
      </c>
      <c r="AM476" s="159" t="str">
        <f>IFERROR(VLOOKUP(Table1[[#This Row],[RespondentID]],'All Data'!$A477:$CN1049,88,FALSE),"unknown")</f>
        <v>$0-$19,999</v>
      </c>
      <c r="AN476" s="159" t="str">
        <f>IFERROR(VLOOKUP(Table1[[#This Row],[RespondentID]],'All Data'!$A477:$CN1049,89,FALSE),"unknown")</f>
        <v>Technical school</v>
      </c>
      <c r="AO476" s="159" t="str">
        <f>IFERROR(VLOOKUP(Table1[[#This Row],[RespondentID]],'All Data'!$A477:$CN1049,90,FALSE),"unknown")</f>
        <v>Employed for wages</v>
      </c>
      <c r="AP476" s="159" t="str">
        <f>IFERROR(VLOOKUP(Table1[[#This Row],[RespondentID]],'All Data'!$A477:$CN1049,91,FALSE),"unknown")</f>
        <v>Yes</v>
      </c>
      <c r="AQ476" s="159" t="str">
        <f>IFERROR(VLOOKUP(Table1[[#This Row],[RespondentID]],'All Data'!$A477:$CN1049,92,FALSE),"unknown")</f>
        <v>Yes</v>
      </c>
    </row>
    <row r="477" spans="1:43" ht="16" x14ac:dyDescent="0.45">
      <c r="A477" s="6">
        <v>5644507773</v>
      </c>
      <c r="B477" s="6"/>
      <c r="C477" s="6" t="s">
        <v>32</v>
      </c>
      <c r="D477" s="6"/>
      <c r="E477" s="6" t="s">
        <v>34</v>
      </c>
      <c r="F477" s="6"/>
      <c r="G477" s="6"/>
      <c r="H477" s="6"/>
      <c r="I477" s="6" t="s">
        <v>38</v>
      </c>
      <c r="J477" s="6"/>
      <c r="K477" s="6"/>
      <c r="L477" s="10"/>
      <c r="M477" s="10">
        <f t="shared" ref="M477" si="2449">COUNTA(B477:L477)</f>
        <v>3</v>
      </c>
      <c r="N477" s="10">
        <f t="shared" ref="N477" si="2450">3/M477</f>
        <v>1</v>
      </c>
      <c r="O477" s="10"/>
      <c r="P477" s="10">
        <f t="shared" si="2311"/>
        <v>0</v>
      </c>
      <c r="Q477" s="10">
        <f t="shared" si="2312"/>
        <v>1</v>
      </c>
      <c r="R477" s="10">
        <f t="shared" si="2313"/>
        <v>0</v>
      </c>
      <c r="S477" s="10">
        <f t="shared" si="2314"/>
        <v>1</v>
      </c>
      <c r="T477" s="10">
        <f t="shared" si="2315"/>
        <v>0</v>
      </c>
      <c r="U477" s="10">
        <f t="shared" si="2316"/>
        <v>0</v>
      </c>
      <c r="V477" s="34">
        <f t="shared" si="2317"/>
        <v>0</v>
      </c>
      <c r="W477" s="10">
        <f t="shared" si="2318"/>
        <v>1</v>
      </c>
      <c r="X477" s="10">
        <f t="shared" si="2319"/>
        <v>0</v>
      </c>
      <c r="Y477" s="10">
        <f t="shared" si="2320"/>
        <v>0</v>
      </c>
      <c r="Z477" s="10"/>
      <c r="AA477" s="10"/>
      <c r="AB477" s="10">
        <f t="shared" ref="AB477" si="2451">SUM(P477:Z477)</f>
        <v>3</v>
      </c>
      <c r="AC477" s="10">
        <f t="shared" ref="AC477" si="2452">M477</f>
        <v>3</v>
      </c>
      <c r="AD477" s="10" t="str">
        <f t="shared" ref="AD477" si="2453">IF(AB477=AC477,"Correct",IF(AB477=3,"Correct","Wrong"))</f>
        <v>Correct</v>
      </c>
      <c r="AE477" s="10"/>
      <c r="AF477" s="159" t="str">
        <f>IFERROR(VLOOKUP(Table1[[#This Row],[RespondentID]],'All Data'!$A478:$CN1050,81,FALSE),"unknown")</f>
        <v>Female</v>
      </c>
      <c r="AG477" s="159">
        <f>IFERROR(VLOOKUP(Table1[[#This Row],[RespondentID]],'All Data'!$A478:$CN1050,82,FALSE),"unknown")</f>
        <v>18</v>
      </c>
      <c r="AH477" s="159" t="str">
        <f>IFERROR(VLOOKUP(Table1[[#This Row],[RespondentID]],'All Data'!$A478:$CN1050,83,FALSE),"unknown")</f>
        <v>Queens</v>
      </c>
      <c r="AI477" s="159">
        <f>IFERROR(VLOOKUP(Table1[[#This Row],[RespondentID]],'All Data'!$A478:$CN1050,84,FALSE),"unknown")</f>
        <v>0</v>
      </c>
      <c r="AJ477" s="159" t="str">
        <f>IFERROR(VLOOKUP(Table1[[#This Row],[RespondentID]],'All Data'!$A478:$CN1050,85,FALSE),"unknown")</f>
        <v>Black/African American</v>
      </c>
      <c r="AK477" s="159" t="str">
        <f>IFERROR(VLOOKUP(Table1[[#This Row],[RespondentID]],'All Data'!$A478:$CN1050,86,FALSE),"unknown")</f>
        <v>Yes</v>
      </c>
      <c r="AL477" s="159" t="str">
        <f>IFERROR(VLOOKUP(Table1[[#This Row],[RespondentID]],'All Data'!$A478:$CN1050,87,FALSE),"unknown")</f>
        <v xml:space="preserve">English Spanish Haitian Creole </v>
      </c>
      <c r="AM477" s="159" t="str">
        <f>IFERROR(VLOOKUP(Table1[[#This Row],[RespondentID]],'All Data'!$A478:$CN1050,88,FALSE),"unknown")</f>
        <v>$0-$19,999</v>
      </c>
      <c r="AN477" s="159" t="str">
        <f>IFERROR(VLOOKUP(Table1[[#This Row],[RespondentID]],'All Data'!$A478:$CN1050,89,FALSE),"unknown")</f>
        <v>High school graduate</v>
      </c>
      <c r="AO477" s="159" t="str">
        <f>IFERROR(VLOOKUP(Table1[[#This Row],[RespondentID]],'All Data'!$A478:$CN1050,90,FALSE),"unknown")</f>
        <v>Student</v>
      </c>
      <c r="AP477" s="159" t="str">
        <f>IFERROR(VLOOKUP(Table1[[#This Row],[RespondentID]],'All Data'!$A478:$CN1050,91,FALSE),"unknown")</f>
        <v>Yes</v>
      </c>
      <c r="AQ477" s="159" t="str">
        <f>IFERROR(VLOOKUP(Table1[[#This Row],[RespondentID]],'All Data'!$A478:$CN1050,92,FALSE),"unknown")</f>
        <v>Yes</v>
      </c>
    </row>
    <row r="478" spans="1:43" ht="16" x14ac:dyDescent="0.45">
      <c r="A478" s="6">
        <v>5644507068</v>
      </c>
      <c r="B478" s="6"/>
      <c r="C478" s="6"/>
      <c r="D478" s="6" t="s">
        <v>33</v>
      </c>
      <c r="E478" s="6"/>
      <c r="F478" s="6"/>
      <c r="G478" s="6"/>
      <c r="H478" s="6"/>
      <c r="I478" s="6" t="s">
        <v>38</v>
      </c>
      <c r="J478" s="6"/>
      <c r="K478" s="6" t="s">
        <v>40</v>
      </c>
      <c r="L478" s="9"/>
      <c r="M478" s="9">
        <f t="shared" ref="M478" si="2454">COUNTA(B478:L478)</f>
        <v>3</v>
      </c>
      <c r="N478" s="9">
        <f t="shared" ref="N478" si="2455">3/M478</f>
        <v>1</v>
      </c>
      <c r="O478" s="9"/>
      <c r="P478" s="9">
        <f t="shared" si="2311"/>
        <v>0</v>
      </c>
      <c r="Q478" s="9">
        <f t="shared" si="2312"/>
        <v>0</v>
      </c>
      <c r="R478" s="9">
        <f t="shared" si="2313"/>
        <v>1</v>
      </c>
      <c r="S478" s="9">
        <f t="shared" si="2314"/>
        <v>0</v>
      </c>
      <c r="T478" s="9">
        <f t="shared" si="2315"/>
        <v>0</v>
      </c>
      <c r="U478" s="9">
        <f t="shared" si="2316"/>
        <v>0</v>
      </c>
      <c r="V478" s="34">
        <f t="shared" si="2317"/>
        <v>0</v>
      </c>
      <c r="W478" s="9">
        <f t="shared" si="2318"/>
        <v>1</v>
      </c>
      <c r="X478" s="9">
        <f t="shared" si="2319"/>
        <v>0</v>
      </c>
      <c r="Y478" s="9">
        <f t="shared" si="2320"/>
        <v>1</v>
      </c>
      <c r="Z478" s="9"/>
      <c r="AA478" s="9"/>
      <c r="AB478" s="9">
        <f t="shared" ref="AB478" si="2456">SUM(P478:Z478)</f>
        <v>3</v>
      </c>
      <c r="AC478" s="9">
        <f t="shared" ref="AC478" si="2457">M478</f>
        <v>3</v>
      </c>
      <c r="AD478" s="9" t="str">
        <f t="shared" ref="AD478" si="2458">IF(AB478=AC478,"Correct",IF(AB478=3,"Correct","Wrong"))</f>
        <v>Correct</v>
      </c>
      <c r="AE478" s="9"/>
      <c r="AF478" s="159" t="str">
        <f>IFERROR(VLOOKUP(Table1[[#This Row],[RespondentID]],'All Data'!$A479:$CN1051,81,FALSE),"unknown")</f>
        <v>Female</v>
      </c>
      <c r="AG478" s="159">
        <f>IFERROR(VLOOKUP(Table1[[#This Row],[RespondentID]],'All Data'!$A479:$CN1051,82,FALSE),"unknown")</f>
        <v>18</v>
      </c>
      <c r="AH478" s="159" t="str">
        <f>IFERROR(VLOOKUP(Table1[[#This Row],[RespondentID]],'All Data'!$A479:$CN1051,83,FALSE),"unknown")</f>
        <v>Nassau</v>
      </c>
      <c r="AI478" s="159" t="str">
        <f>IFERROR(VLOOKUP(Table1[[#This Row],[RespondentID]],'All Data'!$A479:$CN1051,84,FALSE),"unknown")</f>
        <v>Albertson, 11507</v>
      </c>
      <c r="AJ478" s="159" t="str">
        <f>IFERROR(VLOOKUP(Table1[[#This Row],[RespondentID]],'All Data'!$A479:$CN1051,85,FALSE),"unknown")</f>
        <v>Black/African American</v>
      </c>
      <c r="AK478" s="159" t="str">
        <f>IFERROR(VLOOKUP(Table1[[#This Row],[RespondentID]],'All Data'!$A479:$CN1051,86,FALSE),"unknown")</f>
        <v>Yes</v>
      </c>
      <c r="AL478" s="159" t="str">
        <f>IFERROR(VLOOKUP(Table1[[#This Row],[RespondentID]],'All Data'!$A479:$CN1051,87,FALSE),"unknown")</f>
        <v xml:space="preserve">English Spanish Haitian Creole </v>
      </c>
      <c r="AM478" s="159" t="str">
        <f>IFERROR(VLOOKUP(Table1[[#This Row],[RespondentID]],'All Data'!$A479:$CN1051,88,FALSE),"unknown")</f>
        <v>$0-$19,999</v>
      </c>
      <c r="AN478" s="159" t="str">
        <f>IFERROR(VLOOKUP(Table1[[#This Row],[RespondentID]],'All Data'!$A479:$CN1051,89,FALSE),"unknown")</f>
        <v>High school graduate</v>
      </c>
      <c r="AO478" s="159" t="str">
        <f>IFERROR(VLOOKUP(Table1[[#This Row],[RespondentID]],'All Data'!$A479:$CN1051,90,FALSE),"unknown")</f>
        <v>Student</v>
      </c>
      <c r="AP478" s="159" t="str">
        <f>IFERROR(VLOOKUP(Table1[[#This Row],[RespondentID]],'All Data'!$A479:$CN1051,91,FALSE),"unknown")</f>
        <v>Yes</v>
      </c>
      <c r="AQ478" s="159" t="str">
        <f>IFERROR(VLOOKUP(Table1[[#This Row],[RespondentID]],'All Data'!$A479:$CN1051,92,FALSE),"unknown")</f>
        <v>Yes</v>
      </c>
    </row>
    <row r="479" spans="1:43" ht="16" x14ac:dyDescent="0.45">
      <c r="A479" s="6">
        <v>5643481923</v>
      </c>
      <c r="B479" s="6"/>
      <c r="C479" s="6"/>
      <c r="D479" s="6"/>
      <c r="E479" s="6"/>
      <c r="F479" s="6"/>
      <c r="G479" s="6"/>
      <c r="H479" s="6"/>
      <c r="I479" s="6"/>
      <c r="J479" s="6" t="s">
        <v>39</v>
      </c>
      <c r="K479" s="6"/>
      <c r="L479" s="10"/>
      <c r="M479" s="10">
        <f t="shared" ref="M479" si="2459">COUNTA(B479:L479)</f>
        <v>1</v>
      </c>
      <c r="N479" s="10">
        <f t="shared" ref="N479" si="2460">3/M479</f>
        <v>3</v>
      </c>
      <c r="O479" s="10"/>
      <c r="P479" s="10">
        <f t="shared" si="2311"/>
        <v>0</v>
      </c>
      <c r="Q479" s="10">
        <f t="shared" si="2312"/>
        <v>0</v>
      </c>
      <c r="R479" s="10">
        <f t="shared" si="2313"/>
        <v>0</v>
      </c>
      <c r="S479" s="10">
        <f t="shared" si="2314"/>
        <v>0</v>
      </c>
      <c r="T479" s="10">
        <f t="shared" si="2315"/>
        <v>0</v>
      </c>
      <c r="U479" s="10">
        <f t="shared" si="2316"/>
        <v>0</v>
      </c>
      <c r="V479" s="34">
        <f t="shared" si="2317"/>
        <v>0</v>
      </c>
      <c r="W479" s="10">
        <f t="shared" si="2318"/>
        <v>0</v>
      </c>
      <c r="X479" s="10">
        <f t="shared" si="2319"/>
        <v>1</v>
      </c>
      <c r="Y479" s="10">
        <f t="shared" si="2320"/>
        <v>0</v>
      </c>
      <c r="Z479" s="10"/>
      <c r="AA479" s="10"/>
      <c r="AB479" s="10">
        <f t="shared" ref="AB479" si="2461">SUM(P479:Z479)</f>
        <v>1</v>
      </c>
      <c r="AC479" s="10">
        <f t="shared" ref="AC479" si="2462">M479</f>
        <v>1</v>
      </c>
      <c r="AD479" s="10" t="str">
        <f t="shared" ref="AD479" si="2463">IF(AB479=AC479,"Correct",IF(AB479=3,"Correct","Wrong"))</f>
        <v>Correct</v>
      </c>
      <c r="AE479" s="10"/>
      <c r="AF479" s="159" t="str">
        <f>IFERROR(VLOOKUP(Table1[[#This Row],[RespondentID]],'All Data'!$A480:$CN1052,81,FALSE),"unknown")</f>
        <v>Male</v>
      </c>
      <c r="AG479" s="159">
        <f>IFERROR(VLOOKUP(Table1[[#This Row],[RespondentID]],'All Data'!$A480:$CN1052,82,FALSE),"unknown")</f>
        <v>18</v>
      </c>
      <c r="AH479" s="159" t="str">
        <f>IFERROR(VLOOKUP(Table1[[#This Row],[RespondentID]],'All Data'!$A480:$CN1052,83,FALSE),"unknown")</f>
        <v>Queens</v>
      </c>
      <c r="AI479" s="159">
        <f>IFERROR(VLOOKUP(Table1[[#This Row],[RespondentID]],'All Data'!$A480:$CN1052,84,FALSE),"unknown")</f>
        <v>0</v>
      </c>
      <c r="AJ479" s="159" t="str">
        <f>IFERROR(VLOOKUP(Table1[[#This Row],[RespondentID]],'All Data'!$A480:$CN1052,85,FALSE),"unknown")</f>
        <v>Otra (por favor especifique)</v>
      </c>
      <c r="AK479" s="159" t="str">
        <f>IFERROR(VLOOKUP(Table1[[#This Row],[RespondentID]],'All Data'!$A480:$CN1052,86,FALSE),"unknown")</f>
        <v>Yes</v>
      </c>
      <c r="AL479" s="159" t="str">
        <f>IFERROR(VLOOKUP(Table1[[#This Row],[RespondentID]],'All Data'!$A480:$CN1052,87,FALSE),"unknown")</f>
        <v xml:space="preserve"> Spanish </v>
      </c>
      <c r="AM479" s="159" t="str">
        <f>IFERROR(VLOOKUP(Table1[[#This Row],[RespondentID]],'All Data'!$A480:$CN1052,88,FALSE),"unknown")</f>
        <v>$20,000 to $34,999</v>
      </c>
      <c r="AN479" s="159" t="str">
        <f>IFERROR(VLOOKUP(Table1[[#This Row],[RespondentID]],'All Data'!$A480:$CN1052,89,FALSE),"unknown")</f>
        <v>Technical school</v>
      </c>
      <c r="AO479" s="159" t="str">
        <f>IFERROR(VLOOKUP(Table1[[#This Row],[RespondentID]],'All Data'!$A480:$CN1052,90,FALSE),"unknown")</f>
        <v>Student</v>
      </c>
      <c r="AP479" s="159" t="str">
        <f>IFERROR(VLOOKUP(Table1[[#This Row],[RespondentID]],'All Data'!$A480:$CN1052,91,FALSE),"unknown")</f>
        <v>Yes</v>
      </c>
      <c r="AQ479" s="159" t="str">
        <f>IFERROR(VLOOKUP(Table1[[#This Row],[RespondentID]],'All Data'!$A480:$CN1052,92,FALSE),"unknown")</f>
        <v>Yes</v>
      </c>
    </row>
    <row r="480" spans="1:43" ht="16" x14ac:dyDescent="0.45">
      <c r="A480" s="6">
        <v>5641692767</v>
      </c>
      <c r="B480" s="6" t="s">
        <v>31</v>
      </c>
      <c r="C480" s="6" t="s">
        <v>32</v>
      </c>
      <c r="D480" s="6"/>
      <c r="E480" s="6"/>
      <c r="F480" s="6"/>
      <c r="G480" s="6"/>
      <c r="H480" s="6"/>
      <c r="I480" s="6"/>
      <c r="J480" s="6" t="s">
        <v>39</v>
      </c>
      <c r="K480" s="6"/>
      <c r="L480" s="9"/>
      <c r="M480" s="9">
        <f t="shared" ref="M480" si="2464">COUNTA(B480:L480)</f>
        <v>3</v>
      </c>
      <c r="N480" s="9">
        <f t="shared" ref="N480" si="2465">3/M480</f>
        <v>1</v>
      </c>
      <c r="O480" s="9"/>
      <c r="P480" s="9">
        <f t="shared" si="2311"/>
        <v>1</v>
      </c>
      <c r="Q480" s="9">
        <f t="shared" si="2312"/>
        <v>1</v>
      </c>
      <c r="R480" s="9">
        <f t="shared" si="2313"/>
        <v>0</v>
      </c>
      <c r="S480" s="9">
        <f t="shared" si="2314"/>
        <v>0</v>
      </c>
      <c r="T480" s="9">
        <f t="shared" si="2315"/>
        <v>0</v>
      </c>
      <c r="U480" s="9">
        <f t="shared" si="2316"/>
        <v>0</v>
      </c>
      <c r="V480" s="34">
        <f t="shared" si="2317"/>
        <v>0</v>
      </c>
      <c r="W480" s="9">
        <f t="shared" si="2318"/>
        <v>0</v>
      </c>
      <c r="X480" s="9">
        <f t="shared" si="2319"/>
        <v>1</v>
      </c>
      <c r="Y480" s="9">
        <f t="shared" si="2320"/>
        <v>0</v>
      </c>
      <c r="Z480" s="9"/>
      <c r="AA480" s="9"/>
      <c r="AB480" s="9">
        <f t="shared" ref="AB480" si="2466">SUM(P480:Z480)</f>
        <v>3</v>
      </c>
      <c r="AC480" s="9">
        <f t="shared" ref="AC480" si="2467">M480</f>
        <v>3</v>
      </c>
      <c r="AD480" s="9" t="str">
        <f t="shared" ref="AD480" si="2468">IF(AB480=AC480,"Correct",IF(AB480=3,"Correct","Wrong"))</f>
        <v>Correct</v>
      </c>
      <c r="AE480" s="9"/>
      <c r="AF480" s="159" t="str">
        <f>IFERROR(VLOOKUP(Table1[[#This Row],[RespondentID]],'All Data'!$A481:$CN1053,81,FALSE),"unknown")</f>
        <v>Male</v>
      </c>
      <c r="AG480" s="159">
        <f>IFERROR(VLOOKUP(Table1[[#This Row],[RespondentID]],'All Data'!$A481:$CN1053,82,FALSE),"unknown")</f>
        <v>23</v>
      </c>
      <c r="AH480" s="159" t="str">
        <f>IFERROR(VLOOKUP(Table1[[#This Row],[RespondentID]],'All Data'!$A481:$CN1053,83,FALSE),"unknown")</f>
        <v>Nassau</v>
      </c>
      <c r="AI480" s="159" t="str">
        <f>IFERROR(VLOOKUP(Table1[[#This Row],[RespondentID]],'All Data'!$A481:$CN1053,84,FALSE),"unknown")</f>
        <v>Albertson, 11507</v>
      </c>
      <c r="AJ480" s="159" t="str">
        <f>IFERROR(VLOOKUP(Table1[[#This Row],[RespondentID]],'All Data'!$A481:$CN1053,85,FALSE),"unknown")</f>
        <v>Native American</v>
      </c>
      <c r="AK480" s="159" t="str">
        <f>IFERROR(VLOOKUP(Table1[[#This Row],[RespondentID]],'All Data'!$A481:$CN1053,86,FALSE),"unknown")</f>
        <v>Yes</v>
      </c>
      <c r="AL480" s="159" t="str">
        <f>IFERROR(VLOOKUP(Table1[[#This Row],[RespondentID]],'All Data'!$A481:$CN1053,87,FALSE),"unknown")</f>
        <v xml:space="preserve"> Spanish </v>
      </c>
      <c r="AM480" s="159" t="str">
        <f>IFERROR(VLOOKUP(Table1[[#This Row],[RespondentID]],'All Data'!$A481:$CN1053,88,FALSE),"unknown")</f>
        <v>$0-$19,999</v>
      </c>
      <c r="AN480" s="159" t="str">
        <f>IFERROR(VLOOKUP(Table1[[#This Row],[RespondentID]],'All Data'!$A481:$CN1053,89,FALSE),"unknown")</f>
        <v>High school graduate</v>
      </c>
      <c r="AO480" s="159" t="str">
        <f>IFERROR(VLOOKUP(Table1[[#This Row],[RespondentID]],'All Data'!$A481:$CN1053,90,FALSE),"unknown")</f>
        <v>Employed for wages</v>
      </c>
      <c r="AP480" s="159" t="str">
        <f>IFERROR(VLOOKUP(Table1[[#This Row],[RespondentID]],'All Data'!$A481:$CN1053,91,FALSE),"unknown")</f>
        <v>Yes</v>
      </c>
      <c r="AQ480" s="159" t="str">
        <f>IFERROR(VLOOKUP(Table1[[#This Row],[RespondentID]],'All Data'!$A481:$CN1053,92,FALSE),"unknown")</f>
        <v>No</v>
      </c>
    </row>
    <row r="481" spans="1:43" ht="16" x14ac:dyDescent="0.45">
      <c r="A481" s="6">
        <v>5641324716</v>
      </c>
      <c r="B481" s="6"/>
      <c r="C481" s="6"/>
      <c r="D481" s="6" t="s">
        <v>33</v>
      </c>
      <c r="E481" s="6"/>
      <c r="F481" s="6"/>
      <c r="G481" s="6"/>
      <c r="H481" s="6"/>
      <c r="I481" s="6" t="s">
        <v>38</v>
      </c>
      <c r="J481" s="6" t="s">
        <v>39</v>
      </c>
      <c r="K481" s="6"/>
      <c r="L481" s="10"/>
      <c r="M481" s="10">
        <f t="shared" ref="M481" si="2469">COUNTA(B481:L481)</f>
        <v>3</v>
      </c>
      <c r="N481" s="10">
        <f t="shared" ref="N481" si="2470">3/M481</f>
        <v>1</v>
      </c>
      <c r="O481" s="10"/>
      <c r="P481" s="10">
        <f t="shared" si="2311"/>
        <v>0</v>
      </c>
      <c r="Q481" s="10">
        <f t="shared" si="2312"/>
        <v>0</v>
      </c>
      <c r="R481" s="10">
        <f t="shared" si="2313"/>
        <v>1</v>
      </c>
      <c r="S481" s="10">
        <f t="shared" si="2314"/>
        <v>0</v>
      </c>
      <c r="T481" s="10">
        <f t="shared" si="2315"/>
        <v>0</v>
      </c>
      <c r="U481" s="10">
        <f t="shared" si="2316"/>
        <v>0</v>
      </c>
      <c r="V481" s="34">
        <f t="shared" si="2317"/>
        <v>0</v>
      </c>
      <c r="W481" s="10">
        <f t="shared" si="2318"/>
        <v>1</v>
      </c>
      <c r="X481" s="10">
        <f t="shared" si="2319"/>
        <v>1</v>
      </c>
      <c r="Y481" s="10">
        <f t="shared" si="2320"/>
        <v>0</v>
      </c>
      <c r="Z481" s="10"/>
      <c r="AA481" s="10"/>
      <c r="AB481" s="10">
        <f t="shared" ref="AB481" si="2471">SUM(P481:Z481)</f>
        <v>3</v>
      </c>
      <c r="AC481" s="10">
        <f t="shared" ref="AC481" si="2472">M481</f>
        <v>3</v>
      </c>
      <c r="AD481" s="10" t="str">
        <f t="shared" ref="AD481" si="2473">IF(AB481=AC481,"Correct",IF(AB481=3,"Correct","Wrong"))</f>
        <v>Correct</v>
      </c>
      <c r="AE481" s="10"/>
      <c r="AF481" s="159" t="str">
        <f>IFERROR(VLOOKUP(Table1[[#This Row],[RespondentID]],'All Data'!$A482:$CN1054,81,FALSE),"unknown")</f>
        <v>Female</v>
      </c>
      <c r="AG481" s="159">
        <f>IFERROR(VLOOKUP(Table1[[#This Row],[RespondentID]],'All Data'!$A482:$CN1054,82,FALSE),"unknown")</f>
        <v>24</v>
      </c>
      <c r="AH481" s="159" t="str">
        <f>IFERROR(VLOOKUP(Table1[[#This Row],[RespondentID]],'All Data'!$A482:$CN1054,83,FALSE),"unknown")</f>
        <v>Nassau</v>
      </c>
      <c r="AI481" s="159" t="str">
        <f>IFERROR(VLOOKUP(Table1[[#This Row],[RespondentID]],'All Data'!$A482:$CN1054,84,FALSE),"unknown")</f>
        <v>Bayville, 11709</v>
      </c>
      <c r="AJ481" s="159" t="str">
        <f>IFERROR(VLOOKUP(Table1[[#This Row],[RespondentID]],'All Data'!$A482:$CN1054,85,FALSE),"unknown")</f>
        <v>Multi-racial</v>
      </c>
      <c r="AK481" s="159" t="str">
        <f>IFERROR(VLOOKUP(Table1[[#This Row],[RespondentID]],'All Data'!$A482:$CN1054,86,FALSE),"unknown")</f>
        <v>Yes</v>
      </c>
      <c r="AL481" s="159" t="str">
        <f>IFERROR(VLOOKUP(Table1[[#This Row],[RespondentID]],'All Data'!$A482:$CN1054,87,FALSE),"unknown")</f>
        <v xml:space="preserve"> Spanish </v>
      </c>
      <c r="AM481" s="159" t="str">
        <f>IFERROR(VLOOKUP(Table1[[#This Row],[RespondentID]],'All Data'!$A482:$CN1054,88,FALSE),"unknown")</f>
        <v>$0-$19,999</v>
      </c>
      <c r="AN481" s="159" t="str">
        <f>IFERROR(VLOOKUP(Table1[[#This Row],[RespondentID]],'All Data'!$A482:$CN1054,89,FALSE),"unknown")</f>
        <v>K-8 grade</v>
      </c>
      <c r="AO481" s="159" t="str">
        <f>IFERROR(VLOOKUP(Table1[[#This Row],[RespondentID]],'All Data'!$A482:$CN1054,90,FALSE),"unknown")</f>
        <v>Student</v>
      </c>
      <c r="AP481" s="159" t="str">
        <f>IFERROR(VLOOKUP(Table1[[#This Row],[RespondentID]],'All Data'!$A482:$CN1054,91,FALSE),"unknown")</f>
        <v>No</v>
      </c>
      <c r="AQ481" s="159" t="str">
        <f>IFERROR(VLOOKUP(Table1[[#This Row],[RespondentID]],'All Data'!$A482:$CN1054,92,FALSE),"unknown")</f>
        <v>No</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1"/>
  <sheetViews>
    <sheetView topLeftCell="Y457" workbookViewId="0">
      <selection activeCell="AJ481" sqref="AJ481"/>
    </sheetView>
  </sheetViews>
  <sheetFormatPr defaultRowHeight="14.5" x14ac:dyDescent="0.35"/>
  <cols>
    <col min="1" max="1" width="11" style="6" customWidth="1"/>
    <col min="2" max="2" width="16.26953125" customWidth="1"/>
    <col min="3" max="3" width="21.453125" customWidth="1"/>
    <col min="4" max="4" width="26.54296875" customWidth="1"/>
    <col min="5" max="5" width="34.81640625" customWidth="1"/>
    <col min="6" max="6" width="18.81640625" customWidth="1"/>
    <col min="7" max="7" width="14.1796875" customWidth="1"/>
    <col min="8" max="8" width="21.1796875" customWidth="1"/>
    <col min="9" max="9" width="20.7265625" customWidth="1"/>
    <col min="10" max="10" width="20.26953125" customWidth="1"/>
    <col min="11" max="11" width="16.7265625" customWidth="1"/>
    <col min="12" max="12" width="22.7265625" customWidth="1"/>
    <col min="13" max="13" width="14" customWidth="1"/>
    <col min="14" max="14" width="11" customWidth="1"/>
    <col min="15" max="15" width="3" customWidth="1"/>
    <col min="16" max="16" width="12" customWidth="1"/>
    <col min="17" max="17" width="11" customWidth="1"/>
    <col min="18" max="29" width="12" customWidth="1"/>
    <col min="30" max="31" width="11" customWidth="1"/>
    <col min="32" max="32" width="2" customWidth="1"/>
    <col min="33" max="33" width="3" customWidth="1"/>
    <col min="34" max="34" width="7.453125" customWidth="1"/>
    <col min="35" max="35" width="11" customWidth="1"/>
    <col min="36" max="36" width="7.54296875" style="7" customWidth="1"/>
    <col min="37" max="37" width="3" style="6" customWidth="1"/>
    <col min="38" max="38" width="7.26953125" style="6" customWidth="1"/>
    <col min="39" max="39" width="26.7265625" style="6" customWidth="1"/>
    <col min="40" max="40" width="22.453125" style="6" customWidth="1"/>
    <col min="41" max="41" width="4" style="6" customWidth="1"/>
    <col min="42" max="42" width="88.7265625" style="6" bestFit="1" customWidth="1"/>
    <col min="43" max="43" width="18.1796875" style="6" customWidth="1"/>
    <col min="44" max="44" width="19.7265625" style="6" customWidth="1"/>
    <col min="45" max="45" width="35.1796875" style="6" customWidth="1"/>
    <col min="46" max="46" width="22" style="6" customWidth="1"/>
    <col min="47" max="47" width="4" style="6" customWidth="1"/>
  </cols>
  <sheetData>
    <row r="1" spans="1:47" s="58" customFormat="1" ht="16" x14ac:dyDescent="0.45">
      <c r="A1" s="3" t="s">
        <v>0</v>
      </c>
      <c r="B1" s="90" t="s">
        <v>41</v>
      </c>
      <c r="C1" s="89" t="s">
        <v>42</v>
      </c>
      <c r="D1" s="89" t="s">
        <v>43</v>
      </c>
      <c r="E1" s="89" t="s">
        <v>44</v>
      </c>
      <c r="F1" s="89" t="s">
        <v>45</v>
      </c>
      <c r="G1" s="89" t="s">
        <v>39</v>
      </c>
      <c r="H1" s="89" t="s">
        <v>46</v>
      </c>
      <c r="I1" s="89" t="s">
        <v>47</v>
      </c>
      <c r="J1" s="89" t="s">
        <v>48</v>
      </c>
      <c r="K1" s="89" t="s">
        <v>49</v>
      </c>
      <c r="L1" s="89" t="s">
        <v>50</v>
      </c>
      <c r="M1" s="89" t="s">
        <v>51</v>
      </c>
      <c r="N1" s="12" t="s">
        <v>220</v>
      </c>
      <c r="O1" s="15" t="s">
        <v>202</v>
      </c>
      <c r="P1" s="15" t="s">
        <v>203</v>
      </c>
      <c r="Q1" s="12" t="s">
        <v>221</v>
      </c>
      <c r="R1" s="15" t="s">
        <v>236</v>
      </c>
      <c r="S1" s="15" t="s">
        <v>237</v>
      </c>
      <c r="T1" s="15" t="s">
        <v>238</v>
      </c>
      <c r="U1" s="15" t="s">
        <v>239</v>
      </c>
      <c r="V1" s="15" t="s">
        <v>240</v>
      </c>
      <c r="W1" s="15" t="s">
        <v>241</v>
      </c>
      <c r="X1" s="15" t="s">
        <v>242</v>
      </c>
      <c r="Y1" s="15" t="s">
        <v>243</v>
      </c>
      <c r="Z1" s="15" t="s">
        <v>244</v>
      </c>
      <c r="AA1" s="15" t="s">
        <v>245</v>
      </c>
      <c r="AB1" s="15" t="s">
        <v>246</v>
      </c>
      <c r="AC1" s="15" t="s">
        <v>247</v>
      </c>
      <c r="AD1" s="58" t="s">
        <v>222</v>
      </c>
      <c r="AE1" s="58" t="s">
        <v>223</v>
      </c>
      <c r="AF1" s="15" t="s">
        <v>217</v>
      </c>
      <c r="AG1" s="15" t="s">
        <v>218</v>
      </c>
      <c r="AH1" s="58" t="s">
        <v>224</v>
      </c>
      <c r="AI1" s="58" t="s">
        <v>235</v>
      </c>
      <c r="AJ1" s="36" t="s">
        <v>7</v>
      </c>
      <c r="AK1" s="36" t="s">
        <v>8</v>
      </c>
      <c r="AL1" s="36" t="s">
        <v>9</v>
      </c>
      <c r="AM1" s="36" t="s">
        <v>201</v>
      </c>
      <c r="AN1" s="36" t="s">
        <v>10</v>
      </c>
      <c r="AO1" s="36" t="s">
        <v>11</v>
      </c>
      <c r="AP1" s="36" t="s">
        <v>12</v>
      </c>
      <c r="AQ1" s="36" t="s">
        <v>13</v>
      </c>
      <c r="AR1" s="36" t="s">
        <v>14</v>
      </c>
      <c r="AS1" s="36" t="s">
        <v>15</v>
      </c>
      <c r="AT1" s="36" t="s">
        <v>16</v>
      </c>
      <c r="AU1" s="36" t="s">
        <v>17</v>
      </c>
    </row>
    <row r="2" spans="1:47" x14ac:dyDescent="0.35">
      <c r="A2" s="6">
        <v>5680177263</v>
      </c>
      <c r="B2" s="6" t="s">
        <v>41</v>
      </c>
      <c r="C2" s="6"/>
      <c r="D2" s="6"/>
      <c r="E2" s="6"/>
      <c r="F2" s="6"/>
      <c r="G2" s="6" t="s">
        <v>39</v>
      </c>
      <c r="H2" s="6"/>
      <c r="I2" s="6"/>
      <c r="J2" s="6"/>
      <c r="K2" s="6" t="s">
        <v>49</v>
      </c>
      <c r="L2" s="6"/>
      <c r="M2" s="6"/>
      <c r="O2">
        <f>COUNTA(B2:N2)</f>
        <v>3</v>
      </c>
      <c r="P2">
        <f>3/O2</f>
        <v>1</v>
      </c>
      <c r="R2">
        <f>IF($O2&lt;3,IF($B2=$B$1,1,0),IF($B2=$B$1,$P2,0))</f>
        <v>1</v>
      </c>
      <c r="S2">
        <f>IF($O2&lt;3,IF($C2=$C$1,1,0),IF($C2=$C$1,$P2,0))</f>
        <v>0</v>
      </c>
      <c r="T2">
        <f>IF($O2&lt;3,IF($D2=$D$1,1,0),IF($D2=$D$1,$P2,0))</f>
        <v>0</v>
      </c>
      <c r="U2">
        <f>IF($O2&lt;3,IF($E2=$E$1,1,0),IF($E2=$E$1,$P2,0))</f>
        <v>0</v>
      </c>
      <c r="V2">
        <f>IF($O2&lt;3,IF($F2=$F$1,1,0),IF($F2=$F$1,$P2,0))</f>
        <v>0</v>
      </c>
      <c r="W2">
        <f>IF($O2&lt;3,IF($G2=$G$1,1,0),IF($G2=$G$1,$P2,0))</f>
        <v>1</v>
      </c>
      <c r="X2">
        <f>IF($O2&lt;3,IF($H2=$H$1,1,0),IF($H2=$H$1,$P2,0))</f>
        <v>0</v>
      </c>
      <c r="Y2">
        <f>IF($O2&lt;3,IF($I2=$I$1,1,0),IF($I2=$I$1,$P2,0))</f>
        <v>0</v>
      </c>
      <c r="Z2">
        <f>IF($O2&lt;3,IF($J2=$J$1,1,0),IF($J2=$J$1,$P2,0))</f>
        <v>0</v>
      </c>
      <c r="AA2">
        <f>IF($O2&lt;3,IF($K2=$K$1,1,0),IF($K2=$K$1,$P2,0))</f>
        <v>1</v>
      </c>
      <c r="AB2">
        <f>IF($O2&lt;3,IF($L2=$L$1,1,0),IF($L2=$L$1,$P2,0))</f>
        <v>0</v>
      </c>
      <c r="AC2">
        <f>IF($O2&lt;3,IF($M2=$M$1,1,0),IF($M2=$M$1,$P2,0))</f>
        <v>0</v>
      </c>
      <c r="AF2">
        <f>SUM(R2:AD2)</f>
        <v>3</v>
      </c>
      <c r="AG2">
        <f>O2</f>
        <v>3</v>
      </c>
      <c r="AH2" t="str">
        <f>IF(AF2=AG2,"Correct",IF(AF2=3,"Correct","Wrong"))</f>
        <v>Correct</v>
      </c>
      <c r="AJ2" s="159" t="str">
        <f>IFERROR(VLOOKUP(Table1[[#This Row],[RespondentID]],'All Data'!$A3:$CN575,81,FALSE),"unknown")</f>
        <v>Male</v>
      </c>
      <c r="AK2" s="159">
        <f>IFERROR(VLOOKUP(Table1[[#This Row],[RespondentID]],'All Data'!$A3:$CN575,82,FALSE),"unknown")</f>
        <v>55</v>
      </c>
      <c r="AL2" s="159" t="str">
        <f>IFERROR(VLOOKUP(Table1[[#This Row],[RespondentID]],'All Data'!$A3:$CN575,83,FALSE),"unknown")</f>
        <v>Suffolk</v>
      </c>
      <c r="AM2" s="159" t="str">
        <f>IFERROR(VLOOKUP(Table1[[#This Row],[RespondentID]],'All Data'!$A3:$CN575,84,FALSE),"unknown")</f>
        <v>Patchogue, 11772</v>
      </c>
      <c r="AN2" s="159" t="str">
        <f>IFERROR(VLOOKUP(Table1[[#This Row],[RespondentID]],'All Data'!$A3:$CN575,85,FALSE),"unknown")</f>
        <v>White/Caucasian</v>
      </c>
      <c r="AO2" s="159" t="str">
        <f>IFERROR(VLOOKUP(Table1[[#This Row],[RespondentID]],'All Data'!$A3:$CN575,86,FALSE),"unknown")</f>
        <v>No</v>
      </c>
      <c r="AP2" s="159" t="str">
        <f>IFERROR(VLOOKUP(Table1[[#This Row],[RespondentID]],'All Data'!$A3:$CN575,87,FALSE),"unknown")</f>
        <v xml:space="preserve">English </v>
      </c>
      <c r="AQ2" s="159" t="str">
        <f>IFERROR(VLOOKUP(Table1[[#This Row],[RespondentID]],'All Data'!$A3:$CN575,88,FALSE),"unknown")</f>
        <v>$20,000 to $34,999</v>
      </c>
      <c r="AR2" s="159" t="str">
        <f>IFERROR(VLOOKUP(Table1[[#This Row],[RespondentID]],'All Data'!$A3:$CN575,89,FALSE),"unknown")</f>
        <v>Some college</v>
      </c>
      <c r="AS2" s="159" t="str">
        <f>IFERROR(VLOOKUP(Table1[[#This Row],[RespondentID]],'All Data'!$A3:$CN575,90,FALSE),"unknown")</f>
        <v>Employed for wages</v>
      </c>
      <c r="AT2" s="159" t="str">
        <f>IFERROR(VLOOKUP(Table1[[#This Row],[RespondentID]],'All Data'!$A3:$CN575,91,FALSE),"unknown")</f>
        <v>Yes</v>
      </c>
      <c r="AU2" s="159" t="str">
        <f>IFERROR(VLOOKUP(Table1[[#This Row],[RespondentID]],'All Data'!$A3:$CN575,92,FALSE),"unknown")</f>
        <v>Yes</v>
      </c>
    </row>
    <row r="3" spans="1:47" x14ac:dyDescent="0.35">
      <c r="A3" s="6">
        <v>5680166334</v>
      </c>
      <c r="B3" s="6"/>
      <c r="C3" s="6" t="s">
        <v>42</v>
      </c>
      <c r="D3" s="6"/>
      <c r="E3" s="6"/>
      <c r="F3" s="6"/>
      <c r="G3" s="6"/>
      <c r="H3" s="6"/>
      <c r="I3" s="6"/>
      <c r="J3" s="6"/>
      <c r="K3" s="6"/>
      <c r="L3" s="6"/>
      <c r="M3" s="6"/>
      <c r="O3" s="6">
        <f t="shared" ref="O3:O66" si="0">COUNTA(B3:N3)</f>
        <v>1</v>
      </c>
      <c r="P3" s="6">
        <f t="shared" ref="P3:P66" si="1">3/O3</f>
        <v>3</v>
      </c>
      <c r="R3" s="6">
        <f t="shared" ref="R3:R66" si="2">IF($O3&lt;3,IF($B3=$B$1,1,0),IF($B3=$B$1,$P3,0))</f>
        <v>0</v>
      </c>
      <c r="S3" s="6">
        <f t="shared" ref="S3:S66" si="3">IF($O3&lt;3,IF($C3=$C$1,1,0),IF($C3=$C$1,$P3,0))</f>
        <v>1</v>
      </c>
      <c r="T3" s="6">
        <f t="shared" ref="T3:T66" si="4">IF($O3&lt;3,IF($D3=$D$1,1,0),IF($D3=$D$1,$P3,0))</f>
        <v>0</v>
      </c>
      <c r="U3" s="6">
        <f t="shared" ref="U3:U66" si="5">IF($O3&lt;3,IF($E3=$E$1,1,0),IF($E3=$E$1,$P3,0))</f>
        <v>0</v>
      </c>
      <c r="V3" s="6">
        <f t="shared" ref="V3:V66" si="6">IF($O3&lt;3,IF($F3=$F$1,1,0),IF($F3=$F$1,$P3,0))</f>
        <v>0</v>
      </c>
      <c r="W3" s="6">
        <f t="shared" ref="W3:W66" si="7">IF($O3&lt;3,IF($G3=$G$1,1,0),IF($G3=$G$1,$P3,0))</f>
        <v>0</v>
      </c>
      <c r="X3" s="6">
        <f t="shared" ref="X3:X66" si="8">IF($O3&lt;3,IF($H3=$H$1,1,0),IF($H3=$H$1,$P3,0))</f>
        <v>0</v>
      </c>
      <c r="Y3" s="6">
        <f t="shared" ref="Y3:Y66" si="9">IF($O3&lt;3,IF($I3=$I$1,1,0),IF($I3=$I$1,$P3,0))</f>
        <v>0</v>
      </c>
      <c r="Z3" s="6">
        <f t="shared" ref="Z3:Z66" si="10">IF($O3&lt;3,IF($J3=$J$1,1,0),IF($J3=$J$1,$P3,0))</f>
        <v>0</v>
      </c>
      <c r="AA3" s="6">
        <f t="shared" ref="AA3:AA66" si="11">IF($O3&lt;3,IF($K3=$K$1,1,0),IF($K3=$K$1,$P3,0))</f>
        <v>0</v>
      </c>
      <c r="AB3" s="6">
        <f t="shared" ref="AB3:AB66" si="12">IF($O3&lt;3,IF($L3=$L$1,1,0),IF($L3=$L$1,$P3,0))</f>
        <v>0</v>
      </c>
      <c r="AC3" s="6">
        <f t="shared" ref="AC3:AC66" si="13">IF($O3&lt;3,IF($M3=$M$1,1,0),IF($M3=$M$1,$P3,0))</f>
        <v>0</v>
      </c>
      <c r="AF3" s="6">
        <f t="shared" ref="AF3:AF66" si="14">SUM(R3:AD3)</f>
        <v>1</v>
      </c>
      <c r="AG3" s="6">
        <f t="shared" ref="AG3:AG66" si="15">O3</f>
        <v>1</v>
      </c>
      <c r="AH3" s="6" t="str">
        <f t="shared" ref="AH3:AH66" si="16">IF(AF3=AG3,"Correct",IF(AF3=3,"Correct","Wrong"))</f>
        <v>Correct</v>
      </c>
      <c r="AJ3" s="159" t="str">
        <f>IFERROR(VLOOKUP(Table1[[#This Row],[RespondentID]],'All Data'!$A4:$CN576,81,FALSE),"unknown")</f>
        <v>Female</v>
      </c>
      <c r="AK3" s="159">
        <f>IFERROR(VLOOKUP(Table1[[#This Row],[RespondentID]],'All Data'!$A4:$CN576,82,FALSE),"unknown")</f>
        <v>49</v>
      </c>
      <c r="AL3" s="159" t="str">
        <f>IFERROR(VLOOKUP(Table1[[#This Row],[RespondentID]],'All Data'!$A4:$CN576,83,FALSE),"unknown")</f>
        <v>Nassau</v>
      </c>
      <c r="AM3" s="159" t="str">
        <f>IFERROR(VLOOKUP(Table1[[#This Row],[RespondentID]],'All Data'!$A4:$CN576,84,FALSE),"unknown")</f>
        <v>Franklin Square, 11010</v>
      </c>
      <c r="AN3" s="159" t="str">
        <f>IFERROR(VLOOKUP(Table1[[#This Row],[RespondentID]],'All Data'!$A4:$CN576,85,FALSE),"unknown")</f>
        <v>White/Caucasian</v>
      </c>
      <c r="AO3" s="159" t="str">
        <f>IFERROR(VLOOKUP(Table1[[#This Row],[RespondentID]],'All Data'!$A4:$CN576,86,FALSE),"unknown")</f>
        <v>No</v>
      </c>
      <c r="AP3" s="159" t="str">
        <f>IFERROR(VLOOKUP(Table1[[#This Row],[RespondentID]],'All Data'!$A4:$CN576,87,FALSE),"unknown")</f>
        <v xml:space="preserve">English </v>
      </c>
      <c r="AQ3" s="159" t="str">
        <f>IFERROR(VLOOKUP(Table1[[#This Row],[RespondentID]],'All Data'!$A4:$CN576,88,FALSE),"unknown")</f>
        <v>$50,000 to $74,999</v>
      </c>
      <c r="AR3" s="159" t="str">
        <f>IFERROR(VLOOKUP(Table1[[#This Row],[RespondentID]],'All Data'!$A4:$CN576,89,FALSE),"unknown")</f>
        <v>College graduate</v>
      </c>
      <c r="AS3" s="159" t="str">
        <f>IFERROR(VLOOKUP(Table1[[#This Row],[RespondentID]],'All Data'!$A4:$CN576,90,FALSE),"unknown")</f>
        <v>Employed for wages</v>
      </c>
      <c r="AT3" s="159" t="str">
        <f>IFERROR(VLOOKUP(Table1[[#This Row],[RespondentID]],'All Data'!$A4:$CN576,91,FALSE),"unknown")</f>
        <v>Yes</v>
      </c>
      <c r="AU3" s="159" t="str">
        <f>IFERROR(VLOOKUP(Table1[[#This Row],[RespondentID]],'All Data'!$A4:$CN576,92,FALSE),"unknown")</f>
        <v>Yes</v>
      </c>
    </row>
    <row r="4" spans="1:47" x14ac:dyDescent="0.35">
      <c r="A4" s="6">
        <v>5680154299</v>
      </c>
      <c r="B4" s="6" t="s">
        <v>41</v>
      </c>
      <c r="C4" s="6"/>
      <c r="D4" s="6"/>
      <c r="E4" s="6"/>
      <c r="F4" s="6"/>
      <c r="G4" s="6"/>
      <c r="H4" s="6"/>
      <c r="I4" s="6"/>
      <c r="J4" s="6"/>
      <c r="K4" s="6"/>
      <c r="L4" s="6"/>
      <c r="M4" s="6"/>
      <c r="O4" s="6">
        <f t="shared" si="0"/>
        <v>1</v>
      </c>
      <c r="P4" s="6">
        <f t="shared" si="1"/>
        <v>3</v>
      </c>
      <c r="R4" s="6">
        <f t="shared" si="2"/>
        <v>1</v>
      </c>
      <c r="S4" s="6">
        <f t="shared" si="3"/>
        <v>0</v>
      </c>
      <c r="T4" s="6">
        <f t="shared" si="4"/>
        <v>0</v>
      </c>
      <c r="U4" s="6">
        <f t="shared" si="5"/>
        <v>0</v>
      </c>
      <c r="V4" s="6">
        <f t="shared" si="6"/>
        <v>0</v>
      </c>
      <c r="W4" s="6">
        <f t="shared" si="7"/>
        <v>0</v>
      </c>
      <c r="X4" s="6">
        <f t="shared" si="8"/>
        <v>0</v>
      </c>
      <c r="Y4" s="6">
        <f t="shared" si="9"/>
        <v>0</v>
      </c>
      <c r="Z4" s="6">
        <f t="shared" si="10"/>
        <v>0</v>
      </c>
      <c r="AA4" s="6">
        <f t="shared" si="11"/>
        <v>0</v>
      </c>
      <c r="AB4" s="6">
        <f t="shared" si="12"/>
        <v>0</v>
      </c>
      <c r="AC4" s="6">
        <f t="shared" si="13"/>
        <v>0</v>
      </c>
      <c r="AF4" s="6">
        <f t="shared" si="14"/>
        <v>1</v>
      </c>
      <c r="AG4" s="6">
        <f t="shared" si="15"/>
        <v>1</v>
      </c>
      <c r="AH4" s="6" t="str">
        <f t="shared" si="16"/>
        <v>Correct</v>
      </c>
      <c r="AJ4" s="159" t="str">
        <f>IFERROR(VLOOKUP(Table1[[#This Row],[RespondentID]],'All Data'!$A5:$CN577,81,FALSE),"unknown")</f>
        <v>Female</v>
      </c>
      <c r="AK4" s="159">
        <f>IFERROR(VLOOKUP(Table1[[#This Row],[RespondentID]],'All Data'!$A5:$CN577,82,FALSE),"unknown")</f>
        <v>66</v>
      </c>
      <c r="AL4" s="159" t="str">
        <f>IFERROR(VLOOKUP(Table1[[#This Row],[RespondentID]],'All Data'!$A5:$CN577,83,FALSE),"unknown")</f>
        <v>Nassau</v>
      </c>
      <c r="AM4" s="159" t="str">
        <f>IFERROR(VLOOKUP(Table1[[#This Row],[RespondentID]],'All Data'!$A5:$CN577,84,FALSE),"unknown")</f>
        <v>Cedarhurst, 11516</v>
      </c>
      <c r="AN4" s="159" t="str">
        <f>IFERROR(VLOOKUP(Table1[[#This Row],[RespondentID]],'All Data'!$A5:$CN577,85,FALSE),"unknown")</f>
        <v>White/Caucasian</v>
      </c>
      <c r="AO4" s="159" t="str">
        <f>IFERROR(VLOOKUP(Table1[[#This Row],[RespondentID]],'All Data'!$A5:$CN577,86,FALSE),"unknown")</f>
        <v>No</v>
      </c>
      <c r="AP4" s="159" t="str">
        <f>IFERROR(VLOOKUP(Table1[[#This Row],[RespondentID]],'All Data'!$A5:$CN577,87,FALSE),"unknown")</f>
        <v xml:space="preserve">English </v>
      </c>
      <c r="AQ4" s="159" t="str">
        <f>IFERROR(VLOOKUP(Table1[[#This Row],[RespondentID]],'All Data'!$A5:$CN577,88,FALSE),"unknown")</f>
        <v>Over $125,000</v>
      </c>
      <c r="AR4" s="159" t="str">
        <f>IFERROR(VLOOKUP(Table1[[#This Row],[RespondentID]],'All Data'!$A5:$CN577,89,FALSE),"unknown")</f>
        <v>College graduate</v>
      </c>
      <c r="AS4" s="159" t="str">
        <f>IFERROR(VLOOKUP(Table1[[#This Row],[RespondentID]],'All Data'!$A5:$CN577,90,FALSE),"unknown")</f>
        <v>Out of work and looking for work</v>
      </c>
      <c r="AT4" s="159" t="str">
        <f>IFERROR(VLOOKUP(Table1[[#This Row],[RespondentID]],'All Data'!$A5:$CN577,91,FALSE),"unknown")</f>
        <v>Yes</v>
      </c>
      <c r="AU4" s="159" t="str">
        <f>IFERROR(VLOOKUP(Table1[[#This Row],[RespondentID]],'All Data'!$A5:$CN577,92,FALSE),"unknown")</f>
        <v>Yes</v>
      </c>
    </row>
    <row r="5" spans="1:47" x14ac:dyDescent="0.35">
      <c r="A5" s="6">
        <v>5680152287</v>
      </c>
      <c r="B5" s="6"/>
      <c r="C5" s="6" t="s">
        <v>42</v>
      </c>
      <c r="D5" s="6"/>
      <c r="E5" s="6"/>
      <c r="F5" s="6"/>
      <c r="G5" s="6"/>
      <c r="H5" s="6" t="s">
        <v>46</v>
      </c>
      <c r="I5" s="6"/>
      <c r="J5" s="6"/>
      <c r="K5" s="6" t="s">
        <v>49</v>
      </c>
      <c r="L5" s="6"/>
      <c r="M5" s="6"/>
      <c r="O5" s="6">
        <f t="shared" si="0"/>
        <v>3</v>
      </c>
      <c r="P5" s="6">
        <f t="shared" si="1"/>
        <v>1</v>
      </c>
      <c r="R5" s="6">
        <f t="shared" si="2"/>
        <v>0</v>
      </c>
      <c r="S5" s="6">
        <f t="shared" si="3"/>
        <v>1</v>
      </c>
      <c r="T5" s="6">
        <f t="shared" si="4"/>
        <v>0</v>
      </c>
      <c r="U5" s="6">
        <f t="shared" si="5"/>
        <v>0</v>
      </c>
      <c r="V5" s="6">
        <f t="shared" si="6"/>
        <v>0</v>
      </c>
      <c r="W5" s="6">
        <f t="shared" si="7"/>
        <v>0</v>
      </c>
      <c r="X5" s="6">
        <f t="shared" si="8"/>
        <v>1</v>
      </c>
      <c r="Y5" s="6">
        <f t="shared" si="9"/>
        <v>0</v>
      </c>
      <c r="Z5" s="6">
        <f t="shared" si="10"/>
        <v>0</v>
      </c>
      <c r="AA5" s="6">
        <f t="shared" si="11"/>
        <v>1</v>
      </c>
      <c r="AB5" s="6">
        <f t="shared" si="12"/>
        <v>0</v>
      </c>
      <c r="AC5" s="6">
        <f t="shared" si="13"/>
        <v>0</v>
      </c>
      <c r="AF5" s="6">
        <f t="shared" si="14"/>
        <v>3</v>
      </c>
      <c r="AG5" s="6">
        <f t="shared" si="15"/>
        <v>3</v>
      </c>
      <c r="AH5" s="6" t="str">
        <f t="shared" si="16"/>
        <v>Correct</v>
      </c>
      <c r="AJ5" s="159" t="str">
        <f>IFERROR(VLOOKUP(Table1[[#This Row],[RespondentID]],'All Data'!$A6:$CN578,81,FALSE),"unknown")</f>
        <v>Female</v>
      </c>
      <c r="AK5" s="159">
        <f>IFERROR(VLOOKUP(Table1[[#This Row],[RespondentID]],'All Data'!$A6:$CN578,82,FALSE),"unknown")</f>
        <v>66</v>
      </c>
      <c r="AL5" s="159" t="str">
        <f>IFERROR(VLOOKUP(Table1[[#This Row],[RespondentID]],'All Data'!$A6:$CN578,83,FALSE),"unknown")</f>
        <v>Nassau</v>
      </c>
      <c r="AM5" s="159" t="str">
        <f>IFERROR(VLOOKUP(Table1[[#This Row],[RespondentID]],'All Data'!$A6:$CN578,84,FALSE),"unknown")</f>
        <v>East Meadow, 11554</v>
      </c>
      <c r="AN5" s="159">
        <f>IFERROR(VLOOKUP(Table1[[#This Row],[RespondentID]],'All Data'!$A6:$CN578,85,FALSE),"unknown")</f>
        <v>0</v>
      </c>
      <c r="AO5" s="159">
        <f>IFERROR(VLOOKUP(Table1[[#This Row],[RespondentID]],'All Data'!$A6:$CN578,86,FALSE),"unknown")</f>
        <v>0</v>
      </c>
      <c r="AP5" s="159" t="str">
        <f>IFERROR(VLOOKUP(Table1[[#This Row],[RespondentID]],'All Data'!$A6:$CN578,87,FALSE),"unknown")</f>
        <v xml:space="preserve"> </v>
      </c>
      <c r="AQ5" s="159">
        <f>IFERROR(VLOOKUP(Table1[[#This Row],[RespondentID]],'All Data'!$A6:$CN578,88,FALSE),"unknown")</f>
        <v>0</v>
      </c>
      <c r="AR5" s="159">
        <f>IFERROR(VLOOKUP(Table1[[#This Row],[RespondentID]],'All Data'!$A6:$CN578,89,FALSE),"unknown")</f>
        <v>0</v>
      </c>
      <c r="AS5" s="159">
        <f>IFERROR(VLOOKUP(Table1[[#This Row],[RespondentID]],'All Data'!$A6:$CN578,90,FALSE),"unknown")</f>
        <v>0</v>
      </c>
      <c r="AT5" s="159">
        <f>IFERROR(VLOOKUP(Table1[[#This Row],[RespondentID]],'All Data'!$A6:$CN578,91,FALSE),"unknown")</f>
        <v>0</v>
      </c>
      <c r="AU5" s="159">
        <f>IFERROR(VLOOKUP(Table1[[#This Row],[RespondentID]],'All Data'!$A6:$CN578,92,FALSE),"unknown")</f>
        <v>0</v>
      </c>
    </row>
    <row r="6" spans="1:47" x14ac:dyDescent="0.35">
      <c r="A6" s="6">
        <v>5680083806</v>
      </c>
      <c r="B6" s="6"/>
      <c r="C6" s="6" t="s">
        <v>42</v>
      </c>
      <c r="D6" s="6"/>
      <c r="E6" s="6"/>
      <c r="F6" s="6"/>
      <c r="G6" s="6"/>
      <c r="H6" s="6"/>
      <c r="I6" s="6"/>
      <c r="J6" s="6"/>
      <c r="K6" s="6" t="s">
        <v>49</v>
      </c>
      <c r="L6" s="6"/>
      <c r="M6" s="6"/>
      <c r="O6" s="6">
        <f t="shared" si="0"/>
        <v>2</v>
      </c>
      <c r="P6" s="6">
        <f t="shared" si="1"/>
        <v>1.5</v>
      </c>
      <c r="R6" s="6">
        <f t="shared" si="2"/>
        <v>0</v>
      </c>
      <c r="S6" s="6">
        <f t="shared" si="3"/>
        <v>1</v>
      </c>
      <c r="T6" s="6">
        <f t="shared" si="4"/>
        <v>0</v>
      </c>
      <c r="U6" s="6">
        <f t="shared" si="5"/>
        <v>0</v>
      </c>
      <c r="V6" s="6">
        <f t="shared" si="6"/>
        <v>0</v>
      </c>
      <c r="W6" s="6">
        <f t="shared" si="7"/>
        <v>0</v>
      </c>
      <c r="X6" s="6">
        <f t="shared" si="8"/>
        <v>0</v>
      </c>
      <c r="Y6" s="6">
        <f t="shared" si="9"/>
        <v>0</v>
      </c>
      <c r="Z6" s="6">
        <f t="shared" si="10"/>
        <v>0</v>
      </c>
      <c r="AA6" s="6">
        <f t="shared" si="11"/>
        <v>1</v>
      </c>
      <c r="AB6" s="6">
        <f t="shared" si="12"/>
        <v>0</v>
      </c>
      <c r="AC6" s="6">
        <f t="shared" si="13"/>
        <v>0</v>
      </c>
      <c r="AF6" s="6">
        <f t="shared" si="14"/>
        <v>2</v>
      </c>
      <c r="AG6" s="6">
        <f t="shared" si="15"/>
        <v>2</v>
      </c>
      <c r="AH6" s="6" t="str">
        <f t="shared" si="16"/>
        <v>Correct</v>
      </c>
      <c r="AJ6" s="159" t="str">
        <f>IFERROR(VLOOKUP(Table1[[#This Row],[RespondentID]],'All Data'!$A7:$CN579,81,FALSE),"unknown")</f>
        <v>Female</v>
      </c>
      <c r="AK6" s="159">
        <f>IFERROR(VLOOKUP(Table1[[#This Row],[RespondentID]],'All Data'!$A7:$CN579,82,FALSE),"unknown")</f>
        <v>34</v>
      </c>
      <c r="AL6" s="159" t="str">
        <f>IFERROR(VLOOKUP(Table1[[#This Row],[RespondentID]],'All Data'!$A7:$CN579,83,FALSE),"unknown")</f>
        <v>Suffolk</v>
      </c>
      <c r="AM6" s="159" t="str">
        <f>IFERROR(VLOOKUP(Table1[[#This Row],[RespondentID]],'All Data'!$A7:$CN579,84,FALSE),"unknown")</f>
        <v>Saint James, 11780</v>
      </c>
      <c r="AN6" s="159" t="str">
        <f>IFERROR(VLOOKUP(Table1[[#This Row],[RespondentID]],'All Data'!$A7:$CN579,85,FALSE),"unknown")</f>
        <v>White/Caucasian</v>
      </c>
      <c r="AO6" s="159" t="str">
        <f>IFERROR(VLOOKUP(Table1[[#This Row],[RespondentID]],'All Data'!$A7:$CN579,86,FALSE),"unknown")</f>
        <v>No</v>
      </c>
      <c r="AP6" s="159" t="str">
        <f>IFERROR(VLOOKUP(Table1[[#This Row],[RespondentID]],'All Data'!$A7:$CN579,87,FALSE),"unknown")</f>
        <v xml:space="preserve">English </v>
      </c>
      <c r="AQ6" s="159" t="str">
        <f>IFERROR(VLOOKUP(Table1[[#This Row],[RespondentID]],'All Data'!$A7:$CN579,88,FALSE),"unknown")</f>
        <v>Over $125,000</v>
      </c>
      <c r="AR6" s="159" t="str">
        <f>IFERROR(VLOOKUP(Table1[[#This Row],[RespondentID]],'All Data'!$A7:$CN579,89,FALSE),"unknown")</f>
        <v>Graduate school</v>
      </c>
      <c r="AS6" s="159" t="str">
        <f>IFERROR(VLOOKUP(Table1[[#This Row],[RespondentID]],'All Data'!$A7:$CN579,90,FALSE),"unknown")</f>
        <v>Employed for wages</v>
      </c>
      <c r="AT6" s="159" t="str">
        <f>IFERROR(VLOOKUP(Table1[[#This Row],[RespondentID]],'All Data'!$A7:$CN579,91,FALSE),"unknown")</f>
        <v>Yes</v>
      </c>
      <c r="AU6" s="159" t="str">
        <f>IFERROR(VLOOKUP(Table1[[#This Row],[RespondentID]],'All Data'!$A7:$CN579,92,FALSE),"unknown")</f>
        <v>Yes</v>
      </c>
    </row>
    <row r="7" spans="1:47" x14ac:dyDescent="0.35">
      <c r="A7" s="6">
        <v>5680036303</v>
      </c>
      <c r="B7" s="6" t="s">
        <v>41</v>
      </c>
      <c r="C7" s="6"/>
      <c r="D7" s="6"/>
      <c r="E7" s="6"/>
      <c r="F7" s="6" t="s">
        <v>45</v>
      </c>
      <c r="G7" s="6"/>
      <c r="H7" s="6" t="s">
        <v>46</v>
      </c>
      <c r="I7" s="6"/>
      <c r="J7" s="6"/>
      <c r="K7" s="6"/>
      <c r="L7" s="6"/>
      <c r="M7" s="6"/>
      <c r="O7" s="6">
        <f t="shared" si="0"/>
        <v>3</v>
      </c>
      <c r="P7" s="6">
        <f t="shared" si="1"/>
        <v>1</v>
      </c>
      <c r="R7" s="6">
        <f t="shared" si="2"/>
        <v>1</v>
      </c>
      <c r="S7" s="6">
        <f t="shared" si="3"/>
        <v>0</v>
      </c>
      <c r="T7" s="6">
        <f t="shared" si="4"/>
        <v>0</v>
      </c>
      <c r="U7" s="6">
        <f t="shared" si="5"/>
        <v>0</v>
      </c>
      <c r="V7" s="6">
        <f t="shared" si="6"/>
        <v>1</v>
      </c>
      <c r="W7" s="6">
        <f t="shared" si="7"/>
        <v>0</v>
      </c>
      <c r="X7" s="6">
        <f t="shared" si="8"/>
        <v>1</v>
      </c>
      <c r="Y7" s="6">
        <f t="shared" si="9"/>
        <v>0</v>
      </c>
      <c r="Z7" s="6">
        <f t="shared" si="10"/>
        <v>0</v>
      </c>
      <c r="AA7" s="6">
        <f t="shared" si="11"/>
        <v>0</v>
      </c>
      <c r="AB7" s="6">
        <f t="shared" si="12"/>
        <v>0</v>
      </c>
      <c r="AC7" s="6">
        <f t="shared" si="13"/>
        <v>0</v>
      </c>
      <c r="AF7" s="6">
        <f t="shared" si="14"/>
        <v>3</v>
      </c>
      <c r="AG7" s="6">
        <f t="shared" si="15"/>
        <v>3</v>
      </c>
      <c r="AH7" s="6" t="str">
        <f t="shared" si="16"/>
        <v>Correct</v>
      </c>
      <c r="AJ7" s="159" t="str">
        <f>IFERROR(VLOOKUP(Table1[[#This Row],[RespondentID]],'All Data'!$A8:$CN580,81,FALSE),"unknown")</f>
        <v>Male</v>
      </c>
      <c r="AK7" s="159">
        <f>IFERROR(VLOOKUP(Table1[[#This Row],[RespondentID]],'All Data'!$A8:$CN580,82,FALSE),"unknown")</f>
        <v>38</v>
      </c>
      <c r="AL7" s="159" t="str">
        <f>IFERROR(VLOOKUP(Table1[[#This Row],[RespondentID]],'All Data'!$A8:$CN580,83,FALSE),"unknown")</f>
        <v>Suffolk</v>
      </c>
      <c r="AM7" s="159" t="str">
        <f>IFERROR(VLOOKUP(Table1[[#This Row],[RespondentID]],'All Data'!$A8:$CN580,84,FALSE),"unknown")</f>
        <v>Port Jefferson, 11777</v>
      </c>
      <c r="AN7" s="159" t="str">
        <f>IFERROR(VLOOKUP(Table1[[#This Row],[RespondentID]],'All Data'!$A8:$CN580,85,FALSE),"unknown")</f>
        <v>White/Caucasian</v>
      </c>
      <c r="AO7" s="159" t="str">
        <f>IFERROR(VLOOKUP(Table1[[#This Row],[RespondentID]],'All Data'!$A8:$CN580,86,FALSE),"unknown")</f>
        <v>No</v>
      </c>
      <c r="AP7" s="159" t="str">
        <f>IFERROR(VLOOKUP(Table1[[#This Row],[RespondentID]],'All Data'!$A8:$CN580,87,FALSE),"unknown")</f>
        <v xml:space="preserve">English </v>
      </c>
      <c r="AQ7" s="159" t="str">
        <f>IFERROR(VLOOKUP(Table1[[#This Row],[RespondentID]],'All Data'!$A8:$CN580,88,FALSE),"unknown")</f>
        <v>Over $125,000</v>
      </c>
      <c r="AR7" s="159" t="str">
        <f>IFERROR(VLOOKUP(Table1[[#This Row],[RespondentID]],'All Data'!$A8:$CN580,89,FALSE),"unknown")</f>
        <v>Graduate school</v>
      </c>
      <c r="AS7" s="159" t="str">
        <f>IFERROR(VLOOKUP(Table1[[#This Row],[RespondentID]],'All Data'!$A8:$CN580,90,FALSE),"unknown")</f>
        <v>Self-employed</v>
      </c>
      <c r="AT7" s="159" t="str">
        <f>IFERROR(VLOOKUP(Table1[[#This Row],[RespondentID]],'All Data'!$A8:$CN580,91,FALSE),"unknown")</f>
        <v>Yes</v>
      </c>
      <c r="AU7" s="159" t="str">
        <f>IFERROR(VLOOKUP(Table1[[#This Row],[RespondentID]],'All Data'!$A8:$CN580,92,FALSE),"unknown")</f>
        <v>Yes</v>
      </c>
    </row>
    <row r="8" spans="1:47" x14ac:dyDescent="0.35">
      <c r="A8" s="6">
        <v>5680035420</v>
      </c>
      <c r="B8" s="6" t="s">
        <v>41</v>
      </c>
      <c r="C8" s="6"/>
      <c r="D8" s="6"/>
      <c r="E8" s="6"/>
      <c r="F8" s="6"/>
      <c r="G8" s="6"/>
      <c r="H8" s="6"/>
      <c r="I8" s="6"/>
      <c r="J8" s="6"/>
      <c r="K8" s="6"/>
      <c r="L8" s="6"/>
      <c r="M8" s="6"/>
      <c r="O8" s="6">
        <f t="shared" si="0"/>
        <v>1</v>
      </c>
      <c r="P8" s="6">
        <f t="shared" si="1"/>
        <v>3</v>
      </c>
      <c r="R8" s="6">
        <f t="shared" si="2"/>
        <v>1</v>
      </c>
      <c r="S8" s="6">
        <f t="shared" si="3"/>
        <v>0</v>
      </c>
      <c r="T8" s="6">
        <f t="shared" si="4"/>
        <v>0</v>
      </c>
      <c r="U8" s="6">
        <f t="shared" si="5"/>
        <v>0</v>
      </c>
      <c r="V8" s="6">
        <f t="shared" si="6"/>
        <v>0</v>
      </c>
      <c r="W8" s="6">
        <f t="shared" si="7"/>
        <v>0</v>
      </c>
      <c r="X8" s="6">
        <f t="shared" si="8"/>
        <v>0</v>
      </c>
      <c r="Y8" s="6">
        <f t="shared" si="9"/>
        <v>0</v>
      </c>
      <c r="Z8" s="6">
        <f t="shared" si="10"/>
        <v>0</v>
      </c>
      <c r="AA8" s="6">
        <f t="shared" si="11"/>
        <v>0</v>
      </c>
      <c r="AB8" s="6">
        <f t="shared" si="12"/>
        <v>0</v>
      </c>
      <c r="AC8" s="6">
        <f t="shared" si="13"/>
        <v>0</v>
      </c>
      <c r="AF8" s="6">
        <f t="shared" si="14"/>
        <v>1</v>
      </c>
      <c r="AG8" s="6">
        <f t="shared" si="15"/>
        <v>1</v>
      </c>
      <c r="AH8" s="6" t="str">
        <f t="shared" si="16"/>
        <v>Correct</v>
      </c>
      <c r="AJ8" s="159" t="str">
        <f>IFERROR(VLOOKUP(Table1[[#This Row],[RespondentID]],'All Data'!$A9:$CN581,81,FALSE),"unknown")</f>
        <v>Female</v>
      </c>
      <c r="AK8" s="159">
        <f>IFERROR(VLOOKUP(Table1[[#This Row],[RespondentID]],'All Data'!$A9:$CN581,82,FALSE),"unknown")</f>
        <v>32</v>
      </c>
      <c r="AL8" s="159" t="str">
        <f>IFERROR(VLOOKUP(Table1[[#This Row],[RespondentID]],'All Data'!$A9:$CN581,83,FALSE),"unknown")</f>
        <v>Suffolk</v>
      </c>
      <c r="AM8" s="159" t="str">
        <f>IFERROR(VLOOKUP(Table1[[#This Row],[RespondentID]],'All Data'!$A9:$CN581,84,FALSE),"unknown")</f>
        <v>Setauket, 11733</v>
      </c>
      <c r="AN8" s="159" t="str">
        <f>IFERROR(VLOOKUP(Table1[[#This Row],[RespondentID]],'All Data'!$A9:$CN581,85,FALSE),"unknown")</f>
        <v>White/Caucasian</v>
      </c>
      <c r="AO8" s="159" t="str">
        <f>IFERROR(VLOOKUP(Table1[[#This Row],[RespondentID]],'All Data'!$A9:$CN581,86,FALSE),"unknown")</f>
        <v>No</v>
      </c>
      <c r="AP8" s="159" t="str">
        <f>IFERROR(VLOOKUP(Table1[[#This Row],[RespondentID]],'All Data'!$A9:$CN581,87,FALSE),"unknown")</f>
        <v xml:space="preserve">English </v>
      </c>
      <c r="AQ8" s="159" t="str">
        <f>IFERROR(VLOOKUP(Table1[[#This Row],[RespondentID]],'All Data'!$A9:$CN581,88,FALSE),"unknown")</f>
        <v>$0-$19,999</v>
      </c>
      <c r="AR8" s="159" t="str">
        <f>IFERROR(VLOOKUP(Table1[[#This Row],[RespondentID]],'All Data'!$A9:$CN581,89,FALSE),"unknown")</f>
        <v>College graduate</v>
      </c>
      <c r="AS8" s="159" t="str">
        <f>IFERROR(VLOOKUP(Table1[[#This Row],[RespondentID]],'All Data'!$A9:$CN581,90,FALSE),"unknown")</f>
        <v>Self-employed</v>
      </c>
      <c r="AT8" s="159" t="str">
        <f>IFERROR(VLOOKUP(Table1[[#This Row],[RespondentID]],'All Data'!$A9:$CN581,91,FALSE),"unknown")</f>
        <v>Yes</v>
      </c>
      <c r="AU8" s="159" t="str">
        <f>IFERROR(VLOOKUP(Table1[[#This Row],[RespondentID]],'All Data'!$A9:$CN581,92,FALSE),"unknown")</f>
        <v>Yes</v>
      </c>
    </row>
    <row r="9" spans="1:47" x14ac:dyDescent="0.35">
      <c r="A9" s="6">
        <v>5680032631</v>
      </c>
      <c r="B9" s="6"/>
      <c r="C9" s="6"/>
      <c r="D9" s="6"/>
      <c r="E9" s="6"/>
      <c r="F9" s="6"/>
      <c r="G9" s="6"/>
      <c r="H9" s="6" t="s">
        <v>46</v>
      </c>
      <c r="I9" s="6"/>
      <c r="J9" s="6" t="s">
        <v>48</v>
      </c>
      <c r="K9" s="6"/>
      <c r="L9" s="6" t="s">
        <v>50</v>
      </c>
      <c r="M9" s="6"/>
      <c r="O9" s="6">
        <f t="shared" si="0"/>
        <v>3</v>
      </c>
      <c r="P9" s="6">
        <f t="shared" si="1"/>
        <v>1</v>
      </c>
      <c r="R9" s="6">
        <f t="shared" si="2"/>
        <v>0</v>
      </c>
      <c r="S9" s="6">
        <f t="shared" si="3"/>
        <v>0</v>
      </c>
      <c r="T9" s="6">
        <f t="shared" si="4"/>
        <v>0</v>
      </c>
      <c r="U9" s="6">
        <f t="shared" si="5"/>
        <v>0</v>
      </c>
      <c r="V9" s="6">
        <f t="shared" si="6"/>
        <v>0</v>
      </c>
      <c r="W9" s="6">
        <f t="shared" si="7"/>
        <v>0</v>
      </c>
      <c r="X9" s="6">
        <f t="shared" si="8"/>
        <v>1</v>
      </c>
      <c r="Y9" s="6">
        <f t="shared" si="9"/>
        <v>0</v>
      </c>
      <c r="Z9" s="6">
        <f t="shared" si="10"/>
        <v>1</v>
      </c>
      <c r="AA9" s="6">
        <f t="shared" si="11"/>
        <v>0</v>
      </c>
      <c r="AB9" s="6">
        <f t="shared" si="12"/>
        <v>1</v>
      </c>
      <c r="AC9" s="6">
        <f t="shared" si="13"/>
        <v>0</v>
      </c>
      <c r="AF9" s="6">
        <f t="shared" si="14"/>
        <v>3</v>
      </c>
      <c r="AG9" s="6">
        <f t="shared" si="15"/>
        <v>3</v>
      </c>
      <c r="AH9" s="6" t="str">
        <f t="shared" si="16"/>
        <v>Correct</v>
      </c>
      <c r="AJ9" s="159" t="str">
        <f>IFERROR(VLOOKUP(Table1[[#This Row],[RespondentID]],'All Data'!$A10:$CN582,81,FALSE),"unknown")</f>
        <v>Female</v>
      </c>
      <c r="AK9" s="159">
        <f>IFERROR(VLOOKUP(Table1[[#This Row],[RespondentID]],'All Data'!$A10:$CN582,82,FALSE),"unknown")</f>
        <v>37</v>
      </c>
      <c r="AL9" s="159" t="str">
        <f>IFERROR(VLOOKUP(Table1[[#This Row],[RespondentID]],'All Data'!$A10:$CN582,83,FALSE),"unknown")</f>
        <v>Suffolk</v>
      </c>
      <c r="AM9" s="159" t="str">
        <f>IFERROR(VLOOKUP(Table1[[#This Row],[RespondentID]],'All Data'!$A10:$CN582,84,FALSE),"unknown")</f>
        <v>Bay Shore, 11706</v>
      </c>
      <c r="AN9" s="159" t="str">
        <f>IFERROR(VLOOKUP(Table1[[#This Row],[RespondentID]],'All Data'!$A10:$CN582,85,FALSE),"unknown")</f>
        <v>Asian/Pacific Islander</v>
      </c>
      <c r="AO9" s="159" t="str">
        <f>IFERROR(VLOOKUP(Table1[[#This Row],[RespondentID]],'All Data'!$A10:$CN582,86,FALSE),"unknown")</f>
        <v>No</v>
      </c>
      <c r="AP9" s="159" t="str">
        <f>IFERROR(VLOOKUP(Table1[[#This Row],[RespondentID]],'All Data'!$A10:$CN582,87,FALSE),"unknown")</f>
        <v xml:space="preserve">English </v>
      </c>
      <c r="AQ9" s="159" t="str">
        <f>IFERROR(VLOOKUP(Table1[[#This Row],[RespondentID]],'All Data'!$A10:$CN582,88,FALSE),"unknown")</f>
        <v>$75,000 to $125,000</v>
      </c>
      <c r="AR9" s="159" t="str">
        <f>IFERROR(VLOOKUP(Table1[[#This Row],[RespondentID]],'All Data'!$A10:$CN582,89,FALSE),"unknown")</f>
        <v>Some high school</v>
      </c>
      <c r="AS9" s="159" t="str">
        <f>IFERROR(VLOOKUP(Table1[[#This Row],[RespondentID]],'All Data'!$A10:$CN582,90,FALSE),"unknown")</f>
        <v>Out of work, but not currently looking</v>
      </c>
      <c r="AT9" s="159" t="str">
        <f>IFERROR(VLOOKUP(Table1[[#This Row],[RespondentID]],'All Data'!$A10:$CN582,91,FALSE),"unknown")</f>
        <v>Yes</v>
      </c>
      <c r="AU9" s="159" t="str">
        <f>IFERROR(VLOOKUP(Table1[[#This Row],[RespondentID]],'All Data'!$A10:$CN582,92,FALSE),"unknown")</f>
        <v>Yes</v>
      </c>
    </row>
    <row r="10" spans="1:47" x14ac:dyDescent="0.35">
      <c r="A10" s="6">
        <v>5679546403</v>
      </c>
      <c r="B10" s="6"/>
      <c r="C10" s="6" t="s">
        <v>42</v>
      </c>
      <c r="D10" s="6"/>
      <c r="E10" s="6" t="s">
        <v>44</v>
      </c>
      <c r="F10" s="6"/>
      <c r="G10" s="6"/>
      <c r="H10" s="6"/>
      <c r="I10" s="6"/>
      <c r="J10" s="6" t="s">
        <v>48</v>
      </c>
      <c r="K10" s="6"/>
      <c r="L10" s="6"/>
      <c r="M10" s="6"/>
      <c r="O10" s="6">
        <f t="shared" si="0"/>
        <v>3</v>
      </c>
      <c r="P10" s="6">
        <f t="shared" si="1"/>
        <v>1</v>
      </c>
      <c r="R10" s="6">
        <f t="shared" si="2"/>
        <v>0</v>
      </c>
      <c r="S10" s="6">
        <f t="shared" si="3"/>
        <v>1</v>
      </c>
      <c r="T10" s="6">
        <f t="shared" si="4"/>
        <v>0</v>
      </c>
      <c r="U10" s="6">
        <f t="shared" si="5"/>
        <v>1</v>
      </c>
      <c r="V10" s="6">
        <f t="shared" si="6"/>
        <v>0</v>
      </c>
      <c r="W10" s="6">
        <f t="shared" si="7"/>
        <v>0</v>
      </c>
      <c r="X10" s="6">
        <f t="shared" si="8"/>
        <v>0</v>
      </c>
      <c r="Y10" s="6">
        <f t="shared" si="9"/>
        <v>0</v>
      </c>
      <c r="Z10" s="6">
        <f t="shared" si="10"/>
        <v>1</v>
      </c>
      <c r="AA10" s="6">
        <f t="shared" si="11"/>
        <v>0</v>
      </c>
      <c r="AB10" s="6">
        <f t="shared" si="12"/>
        <v>0</v>
      </c>
      <c r="AC10" s="6">
        <f t="shared" si="13"/>
        <v>0</v>
      </c>
      <c r="AF10" s="6">
        <f t="shared" si="14"/>
        <v>3</v>
      </c>
      <c r="AG10" s="6">
        <f t="shared" si="15"/>
        <v>3</v>
      </c>
      <c r="AH10" s="6" t="str">
        <f t="shared" si="16"/>
        <v>Correct</v>
      </c>
      <c r="AJ10" s="159" t="str">
        <f>IFERROR(VLOOKUP(Table1[[#This Row],[RespondentID]],'All Data'!$A11:$CN583,81,FALSE),"unknown")</f>
        <v>Female</v>
      </c>
      <c r="AK10" s="159">
        <f>IFERROR(VLOOKUP(Table1[[#This Row],[RespondentID]],'All Data'!$A11:$CN583,82,FALSE),"unknown")</f>
        <v>32</v>
      </c>
      <c r="AL10" s="159" t="str">
        <f>IFERROR(VLOOKUP(Table1[[#This Row],[RespondentID]],'All Data'!$A11:$CN583,83,FALSE),"unknown")</f>
        <v>Nassau</v>
      </c>
      <c r="AM10" s="159" t="str">
        <f>IFERROR(VLOOKUP(Table1[[#This Row],[RespondentID]],'All Data'!$A11:$CN583,84,FALSE),"unknown")</f>
        <v>Massapequa, 11758</v>
      </c>
      <c r="AN10" s="159" t="str">
        <f>IFERROR(VLOOKUP(Table1[[#This Row],[RespondentID]],'All Data'!$A11:$CN583,85,FALSE),"unknown")</f>
        <v>White/Caucasian</v>
      </c>
      <c r="AO10" s="159" t="str">
        <f>IFERROR(VLOOKUP(Table1[[#This Row],[RespondentID]],'All Data'!$A11:$CN583,86,FALSE),"unknown")</f>
        <v>No</v>
      </c>
      <c r="AP10" s="159" t="str">
        <f>IFERROR(VLOOKUP(Table1[[#This Row],[RespondentID]],'All Data'!$A11:$CN583,87,FALSE),"unknown")</f>
        <v xml:space="preserve">English </v>
      </c>
      <c r="AQ10" s="159" t="str">
        <f>IFERROR(VLOOKUP(Table1[[#This Row],[RespondentID]],'All Data'!$A11:$CN583,88,FALSE),"unknown")</f>
        <v>Over $125,000</v>
      </c>
      <c r="AR10" s="159" t="str">
        <f>IFERROR(VLOOKUP(Table1[[#This Row],[RespondentID]],'All Data'!$A11:$CN583,89,FALSE),"unknown")</f>
        <v>Graduate school</v>
      </c>
      <c r="AS10" s="159" t="str">
        <f>IFERROR(VLOOKUP(Table1[[#This Row],[RespondentID]],'All Data'!$A11:$CN583,90,FALSE),"unknown")</f>
        <v>Employed for wages</v>
      </c>
      <c r="AT10" s="159" t="str">
        <f>IFERROR(VLOOKUP(Table1[[#This Row],[RespondentID]],'All Data'!$A11:$CN583,91,FALSE),"unknown")</f>
        <v>Yes</v>
      </c>
      <c r="AU10" s="159" t="str">
        <f>IFERROR(VLOOKUP(Table1[[#This Row],[RespondentID]],'All Data'!$A11:$CN583,92,FALSE),"unknown")</f>
        <v>Yes</v>
      </c>
    </row>
    <row r="11" spans="1:47" x14ac:dyDescent="0.35">
      <c r="A11" s="6">
        <v>5679163997</v>
      </c>
      <c r="B11" s="6"/>
      <c r="C11" s="6" t="s">
        <v>42</v>
      </c>
      <c r="D11" s="6"/>
      <c r="E11" s="6"/>
      <c r="F11" s="6"/>
      <c r="G11" s="6"/>
      <c r="H11" s="6"/>
      <c r="I11" s="6"/>
      <c r="J11" s="6"/>
      <c r="K11" s="6" t="s">
        <v>49</v>
      </c>
      <c r="L11" s="6"/>
      <c r="M11" s="6"/>
      <c r="O11" s="6">
        <f t="shared" si="0"/>
        <v>2</v>
      </c>
      <c r="P11" s="6">
        <f t="shared" si="1"/>
        <v>1.5</v>
      </c>
      <c r="R11" s="6">
        <f t="shared" si="2"/>
        <v>0</v>
      </c>
      <c r="S11" s="6">
        <f t="shared" si="3"/>
        <v>1</v>
      </c>
      <c r="T11" s="6">
        <f t="shared" si="4"/>
        <v>0</v>
      </c>
      <c r="U11" s="6">
        <f t="shared" si="5"/>
        <v>0</v>
      </c>
      <c r="V11" s="6">
        <f t="shared" si="6"/>
        <v>0</v>
      </c>
      <c r="W11" s="6">
        <f t="shared" si="7"/>
        <v>0</v>
      </c>
      <c r="X11" s="6">
        <f t="shared" si="8"/>
        <v>0</v>
      </c>
      <c r="Y11" s="6">
        <f t="shared" si="9"/>
        <v>0</v>
      </c>
      <c r="Z11" s="6">
        <f t="shared" si="10"/>
        <v>0</v>
      </c>
      <c r="AA11" s="6">
        <f t="shared" si="11"/>
        <v>1</v>
      </c>
      <c r="AB11" s="6">
        <f t="shared" si="12"/>
        <v>0</v>
      </c>
      <c r="AC11" s="6">
        <f t="shared" si="13"/>
        <v>0</v>
      </c>
      <c r="AF11" s="6">
        <f t="shared" si="14"/>
        <v>2</v>
      </c>
      <c r="AG11" s="6">
        <f t="shared" si="15"/>
        <v>2</v>
      </c>
      <c r="AH11" s="6" t="str">
        <f t="shared" si="16"/>
        <v>Correct</v>
      </c>
      <c r="AJ11" s="159" t="str">
        <f>IFERROR(VLOOKUP(Table1[[#This Row],[RespondentID]],'All Data'!$A12:$CN584,81,FALSE),"unknown")</f>
        <v>Female</v>
      </c>
      <c r="AK11" s="159">
        <f>IFERROR(VLOOKUP(Table1[[#This Row],[RespondentID]],'All Data'!$A12:$CN584,82,FALSE),"unknown")</f>
        <v>62</v>
      </c>
      <c r="AL11" s="159" t="str">
        <f>IFERROR(VLOOKUP(Table1[[#This Row],[RespondentID]],'All Data'!$A12:$CN584,83,FALSE),"unknown")</f>
        <v>Nassau</v>
      </c>
      <c r="AM11" s="159" t="str">
        <f>IFERROR(VLOOKUP(Table1[[#This Row],[RespondentID]],'All Data'!$A12:$CN584,84,FALSE),"unknown")</f>
        <v>Seaford, 11783</v>
      </c>
      <c r="AN11" s="159" t="str">
        <f>IFERROR(VLOOKUP(Table1[[#This Row],[RespondentID]],'All Data'!$A12:$CN584,85,FALSE),"unknown")</f>
        <v>White/Caucasian</v>
      </c>
      <c r="AO11" s="159" t="str">
        <f>IFERROR(VLOOKUP(Table1[[#This Row],[RespondentID]],'All Data'!$A12:$CN584,86,FALSE),"unknown")</f>
        <v>No</v>
      </c>
      <c r="AP11" s="159" t="str">
        <f>IFERROR(VLOOKUP(Table1[[#This Row],[RespondentID]],'All Data'!$A12:$CN584,87,FALSE),"unknown")</f>
        <v xml:space="preserve">English </v>
      </c>
      <c r="AQ11" s="159" t="str">
        <f>IFERROR(VLOOKUP(Table1[[#This Row],[RespondentID]],'All Data'!$A12:$CN584,88,FALSE),"unknown")</f>
        <v>Over $125,000</v>
      </c>
      <c r="AR11" s="159" t="str">
        <f>IFERROR(VLOOKUP(Table1[[#This Row],[RespondentID]],'All Data'!$A12:$CN584,89,FALSE),"unknown")</f>
        <v>Graduate school</v>
      </c>
      <c r="AS11" s="159" t="str">
        <f>IFERROR(VLOOKUP(Table1[[#This Row],[RespondentID]],'All Data'!$A12:$CN584,90,FALSE),"unknown")</f>
        <v>Employed for wages</v>
      </c>
      <c r="AT11" s="159" t="str">
        <f>IFERROR(VLOOKUP(Table1[[#This Row],[RespondentID]],'All Data'!$A12:$CN584,91,FALSE),"unknown")</f>
        <v>Yes</v>
      </c>
      <c r="AU11" s="159" t="str">
        <f>IFERROR(VLOOKUP(Table1[[#This Row],[RespondentID]],'All Data'!$A12:$CN584,92,FALSE),"unknown")</f>
        <v>Yes</v>
      </c>
    </row>
    <row r="12" spans="1:47" x14ac:dyDescent="0.35">
      <c r="A12" s="6">
        <v>5678881372</v>
      </c>
      <c r="B12" s="6"/>
      <c r="C12" s="6" t="s">
        <v>42</v>
      </c>
      <c r="D12" s="6"/>
      <c r="E12" s="6" t="s">
        <v>44</v>
      </c>
      <c r="F12" s="6"/>
      <c r="G12" s="6"/>
      <c r="H12" s="6"/>
      <c r="I12" s="6"/>
      <c r="J12" s="6"/>
      <c r="K12" s="6"/>
      <c r="L12" s="6"/>
      <c r="M12" s="6"/>
      <c r="O12" s="6">
        <f t="shared" si="0"/>
        <v>2</v>
      </c>
      <c r="P12" s="6">
        <f t="shared" si="1"/>
        <v>1.5</v>
      </c>
      <c r="R12" s="6">
        <f t="shared" si="2"/>
        <v>0</v>
      </c>
      <c r="S12" s="6">
        <f t="shared" si="3"/>
        <v>1</v>
      </c>
      <c r="T12" s="6">
        <f t="shared" si="4"/>
        <v>0</v>
      </c>
      <c r="U12" s="6">
        <f t="shared" si="5"/>
        <v>1</v>
      </c>
      <c r="V12" s="6">
        <f t="shared" si="6"/>
        <v>0</v>
      </c>
      <c r="W12" s="6">
        <f t="shared" si="7"/>
        <v>0</v>
      </c>
      <c r="X12" s="6">
        <f t="shared" si="8"/>
        <v>0</v>
      </c>
      <c r="Y12" s="6">
        <f t="shared" si="9"/>
        <v>0</v>
      </c>
      <c r="Z12" s="6">
        <f t="shared" si="10"/>
        <v>0</v>
      </c>
      <c r="AA12" s="6">
        <f t="shared" si="11"/>
        <v>0</v>
      </c>
      <c r="AB12" s="6">
        <f t="shared" si="12"/>
        <v>0</v>
      </c>
      <c r="AC12" s="6">
        <f t="shared" si="13"/>
        <v>0</v>
      </c>
      <c r="AF12" s="6">
        <f t="shared" si="14"/>
        <v>2</v>
      </c>
      <c r="AG12" s="6">
        <f t="shared" si="15"/>
        <v>2</v>
      </c>
      <c r="AH12" s="6" t="str">
        <f t="shared" si="16"/>
        <v>Correct</v>
      </c>
      <c r="AJ12" s="159" t="str">
        <f>IFERROR(VLOOKUP(Table1[[#This Row],[RespondentID]],'All Data'!$A13:$CN585,81,FALSE),"unknown")</f>
        <v>Female</v>
      </c>
      <c r="AK12" s="159">
        <f>IFERROR(VLOOKUP(Table1[[#This Row],[RespondentID]],'All Data'!$A13:$CN585,82,FALSE),"unknown")</f>
        <v>73</v>
      </c>
      <c r="AL12" s="159" t="str">
        <f>IFERROR(VLOOKUP(Table1[[#This Row],[RespondentID]],'All Data'!$A13:$CN585,83,FALSE),"unknown")</f>
        <v>Suffolk</v>
      </c>
      <c r="AM12" s="159" t="str">
        <f>IFERROR(VLOOKUP(Table1[[#This Row],[RespondentID]],'All Data'!$A13:$CN585,84,FALSE),"unknown")</f>
        <v>Bay Shore, 11706</v>
      </c>
      <c r="AN12" s="159" t="str">
        <f>IFERROR(VLOOKUP(Table1[[#This Row],[RespondentID]],'All Data'!$A13:$CN585,85,FALSE),"unknown")</f>
        <v>White/Caucasian</v>
      </c>
      <c r="AO12" s="159" t="str">
        <f>IFERROR(VLOOKUP(Table1[[#This Row],[RespondentID]],'All Data'!$A13:$CN585,86,FALSE),"unknown")</f>
        <v>No</v>
      </c>
      <c r="AP12" s="159" t="str">
        <f>IFERROR(VLOOKUP(Table1[[#This Row],[RespondentID]],'All Data'!$A13:$CN585,87,FALSE),"unknown")</f>
        <v xml:space="preserve">English </v>
      </c>
      <c r="AQ12" s="159" t="str">
        <f>IFERROR(VLOOKUP(Table1[[#This Row],[RespondentID]],'All Data'!$A13:$CN585,88,FALSE),"unknown")</f>
        <v>$75,000 to $125,000</v>
      </c>
      <c r="AR12" s="159" t="str">
        <f>IFERROR(VLOOKUP(Table1[[#This Row],[RespondentID]],'All Data'!$A13:$CN585,89,FALSE),"unknown")</f>
        <v>College graduate</v>
      </c>
      <c r="AS12" s="159" t="str">
        <f>IFERROR(VLOOKUP(Table1[[#This Row],[RespondentID]],'All Data'!$A13:$CN585,90,FALSE),"unknown")</f>
        <v>Retired</v>
      </c>
      <c r="AT12" s="159" t="str">
        <f>IFERROR(VLOOKUP(Table1[[#This Row],[RespondentID]],'All Data'!$A13:$CN585,91,FALSE),"unknown")</f>
        <v>Yes</v>
      </c>
      <c r="AU12" s="159" t="str">
        <f>IFERROR(VLOOKUP(Table1[[#This Row],[RespondentID]],'All Data'!$A13:$CN585,92,FALSE),"unknown")</f>
        <v>Yes</v>
      </c>
    </row>
    <row r="13" spans="1:47" x14ac:dyDescent="0.35">
      <c r="A13" s="6">
        <v>5678806933</v>
      </c>
      <c r="B13" s="6"/>
      <c r="C13" s="6" t="s">
        <v>42</v>
      </c>
      <c r="D13" s="6"/>
      <c r="E13" s="6" t="s">
        <v>44</v>
      </c>
      <c r="F13" s="6"/>
      <c r="G13" s="6"/>
      <c r="H13" s="6"/>
      <c r="I13" s="6"/>
      <c r="J13" s="6"/>
      <c r="K13" s="6" t="s">
        <v>49</v>
      </c>
      <c r="L13" s="6"/>
      <c r="M13" s="6"/>
      <c r="O13" s="6">
        <f t="shared" si="0"/>
        <v>3</v>
      </c>
      <c r="P13" s="6">
        <f t="shared" si="1"/>
        <v>1</v>
      </c>
      <c r="R13" s="6">
        <f t="shared" si="2"/>
        <v>0</v>
      </c>
      <c r="S13" s="6">
        <f t="shared" si="3"/>
        <v>1</v>
      </c>
      <c r="T13" s="6">
        <f t="shared" si="4"/>
        <v>0</v>
      </c>
      <c r="U13" s="6">
        <f t="shared" si="5"/>
        <v>1</v>
      </c>
      <c r="V13" s="6">
        <f t="shared" si="6"/>
        <v>0</v>
      </c>
      <c r="W13" s="6">
        <f t="shared" si="7"/>
        <v>0</v>
      </c>
      <c r="X13" s="6">
        <f t="shared" si="8"/>
        <v>0</v>
      </c>
      <c r="Y13" s="6">
        <f t="shared" si="9"/>
        <v>0</v>
      </c>
      <c r="Z13" s="6">
        <f t="shared" si="10"/>
        <v>0</v>
      </c>
      <c r="AA13" s="6">
        <f t="shared" si="11"/>
        <v>1</v>
      </c>
      <c r="AB13" s="6">
        <f t="shared" si="12"/>
        <v>0</v>
      </c>
      <c r="AC13" s="6">
        <f t="shared" si="13"/>
        <v>0</v>
      </c>
      <c r="AF13" s="6">
        <f t="shared" si="14"/>
        <v>3</v>
      </c>
      <c r="AG13" s="6">
        <f t="shared" si="15"/>
        <v>3</v>
      </c>
      <c r="AH13" s="6" t="str">
        <f t="shared" si="16"/>
        <v>Correct</v>
      </c>
      <c r="AJ13" s="159" t="str">
        <f>IFERROR(VLOOKUP(Table1[[#This Row],[RespondentID]],'All Data'!$A14:$CN586,81,FALSE),"unknown")</f>
        <v>Female</v>
      </c>
      <c r="AK13" s="159">
        <f>IFERROR(VLOOKUP(Table1[[#This Row],[RespondentID]],'All Data'!$A14:$CN586,82,FALSE),"unknown")</f>
        <v>66</v>
      </c>
      <c r="AL13" s="159" t="str">
        <f>IFERROR(VLOOKUP(Table1[[#This Row],[RespondentID]],'All Data'!$A14:$CN586,83,FALSE),"unknown")</f>
        <v>Suffolk</v>
      </c>
      <c r="AM13" s="159" t="str">
        <f>IFERROR(VLOOKUP(Table1[[#This Row],[RespondentID]],'All Data'!$A14:$CN586,84,FALSE),"unknown")</f>
        <v>Islip Manor, 11751</v>
      </c>
      <c r="AN13" s="159" t="str">
        <f>IFERROR(VLOOKUP(Table1[[#This Row],[RespondentID]],'All Data'!$A14:$CN586,85,FALSE),"unknown")</f>
        <v>White/Caucasian</v>
      </c>
      <c r="AO13" s="159" t="str">
        <f>IFERROR(VLOOKUP(Table1[[#This Row],[RespondentID]],'All Data'!$A14:$CN586,86,FALSE),"unknown")</f>
        <v>No</v>
      </c>
      <c r="AP13" s="159" t="str">
        <f>IFERROR(VLOOKUP(Table1[[#This Row],[RespondentID]],'All Data'!$A14:$CN586,87,FALSE),"unknown")</f>
        <v xml:space="preserve">English </v>
      </c>
      <c r="AQ13" s="159" t="str">
        <f>IFERROR(VLOOKUP(Table1[[#This Row],[RespondentID]],'All Data'!$A14:$CN586,88,FALSE),"unknown")</f>
        <v>Over $125,000</v>
      </c>
      <c r="AR13" s="159" t="str">
        <f>IFERROR(VLOOKUP(Table1[[#This Row],[RespondentID]],'All Data'!$A14:$CN586,89,FALSE),"unknown")</f>
        <v>Graduate school</v>
      </c>
      <c r="AS13" s="159" t="str">
        <f>IFERROR(VLOOKUP(Table1[[#This Row],[RespondentID]],'All Data'!$A14:$CN586,90,FALSE),"unknown")</f>
        <v>Retired</v>
      </c>
      <c r="AT13" s="159" t="str">
        <f>IFERROR(VLOOKUP(Table1[[#This Row],[RespondentID]],'All Data'!$A14:$CN586,91,FALSE),"unknown")</f>
        <v>Yes</v>
      </c>
      <c r="AU13" s="159" t="str">
        <f>IFERROR(VLOOKUP(Table1[[#This Row],[RespondentID]],'All Data'!$A14:$CN586,92,FALSE),"unknown")</f>
        <v>Yes</v>
      </c>
    </row>
    <row r="14" spans="1:47" x14ac:dyDescent="0.35">
      <c r="A14" s="6">
        <v>5678445723</v>
      </c>
      <c r="B14" s="6"/>
      <c r="C14" s="6" t="s">
        <v>42</v>
      </c>
      <c r="D14" s="6" t="s">
        <v>43</v>
      </c>
      <c r="E14" s="6"/>
      <c r="F14" s="6"/>
      <c r="G14" s="6" t="s">
        <v>39</v>
      </c>
      <c r="H14" s="6"/>
      <c r="I14" s="6"/>
      <c r="J14" s="6"/>
      <c r="K14" s="6"/>
      <c r="L14" s="6"/>
      <c r="M14" s="6"/>
      <c r="O14" s="6">
        <f t="shared" si="0"/>
        <v>3</v>
      </c>
      <c r="P14" s="6">
        <f t="shared" si="1"/>
        <v>1</v>
      </c>
      <c r="R14" s="6">
        <f t="shared" si="2"/>
        <v>0</v>
      </c>
      <c r="S14" s="6">
        <f t="shared" si="3"/>
        <v>1</v>
      </c>
      <c r="T14" s="6">
        <f t="shared" si="4"/>
        <v>1</v>
      </c>
      <c r="U14" s="6">
        <f t="shared" si="5"/>
        <v>0</v>
      </c>
      <c r="V14" s="6">
        <f t="shared" si="6"/>
        <v>0</v>
      </c>
      <c r="W14" s="6">
        <f t="shared" si="7"/>
        <v>1</v>
      </c>
      <c r="X14" s="6">
        <f t="shared" si="8"/>
        <v>0</v>
      </c>
      <c r="Y14" s="6">
        <f t="shared" si="9"/>
        <v>0</v>
      </c>
      <c r="Z14" s="6">
        <f t="shared" si="10"/>
        <v>0</v>
      </c>
      <c r="AA14" s="6">
        <f t="shared" si="11"/>
        <v>0</v>
      </c>
      <c r="AB14" s="6">
        <f t="shared" si="12"/>
        <v>0</v>
      </c>
      <c r="AC14" s="6">
        <f t="shared" si="13"/>
        <v>0</v>
      </c>
      <c r="AF14" s="6">
        <f t="shared" si="14"/>
        <v>3</v>
      </c>
      <c r="AG14" s="6">
        <f t="shared" si="15"/>
        <v>3</v>
      </c>
      <c r="AH14" s="6" t="str">
        <f t="shared" si="16"/>
        <v>Correct</v>
      </c>
      <c r="AJ14" s="159" t="str">
        <f>IFERROR(VLOOKUP(Table1[[#This Row],[RespondentID]],'All Data'!$A15:$CN587,81,FALSE),"unknown")</f>
        <v>Female</v>
      </c>
      <c r="AK14" s="159">
        <f>IFERROR(VLOOKUP(Table1[[#This Row],[RespondentID]],'All Data'!$A15:$CN587,82,FALSE),"unknown")</f>
        <v>66</v>
      </c>
      <c r="AL14" s="159" t="str">
        <f>IFERROR(VLOOKUP(Table1[[#This Row],[RespondentID]],'All Data'!$A15:$CN587,83,FALSE),"unknown")</f>
        <v>Suffolk</v>
      </c>
      <c r="AM14" s="159" t="str">
        <f>IFERROR(VLOOKUP(Table1[[#This Row],[RespondentID]],'All Data'!$A15:$CN587,84,FALSE),"unknown")</f>
        <v>West Babylon, 11704</v>
      </c>
      <c r="AN14" s="159" t="str">
        <f>IFERROR(VLOOKUP(Table1[[#This Row],[RespondentID]],'All Data'!$A15:$CN587,85,FALSE),"unknown")</f>
        <v>White/Caucasian</v>
      </c>
      <c r="AO14" s="159" t="str">
        <f>IFERROR(VLOOKUP(Table1[[#This Row],[RespondentID]],'All Data'!$A15:$CN587,86,FALSE),"unknown")</f>
        <v>No</v>
      </c>
      <c r="AP14" s="159" t="str">
        <f>IFERROR(VLOOKUP(Table1[[#This Row],[RespondentID]],'All Data'!$A15:$CN587,87,FALSE),"unknown")</f>
        <v xml:space="preserve">English </v>
      </c>
      <c r="AQ14" s="159" t="str">
        <f>IFERROR(VLOOKUP(Table1[[#This Row],[RespondentID]],'All Data'!$A15:$CN587,88,FALSE),"unknown")</f>
        <v>$75,000 to $125,000</v>
      </c>
      <c r="AR14" s="159" t="str">
        <f>IFERROR(VLOOKUP(Table1[[#This Row],[RespondentID]],'All Data'!$A15:$CN587,89,FALSE),"unknown")</f>
        <v>Some college</v>
      </c>
      <c r="AS14" s="159" t="str">
        <f>IFERROR(VLOOKUP(Table1[[#This Row],[RespondentID]],'All Data'!$A15:$CN587,90,FALSE),"unknown")</f>
        <v>Retired</v>
      </c>
      <c r="AT14" s="159" t="str">
        <f>IFERROR(VLOOKUP(Table1[[#This Row],[RespondentID]],'All Data'!$A15:$CN587,91,FALSE),"unknown")</f>
        <v>Yes</v>
      </c>
      <c r="AU14" s="159" t="str">
        <f>IFERROR(VLOOKUP(Table1[[#This Row],[RespondentID]],'All Data'!$A15:$CN587,92,FALSE),"unknown")</f>
        <v>Yes</v>
      </c>
    </row>
    <row r="15" spans="1:47" x14ac:dyDescent="0.35">
      <c r="A15" s="6">
        <v>5678417350</v>
      </c>
      <c r="B15" s="6"/>
      <c r="C15" s="6" t="s">
        <v>42</v>
      </c>
      <c r="D15" s="6"/>
      <c r="E15" s="6"/>
      <c r="F15" s="6"/>
      <c r="G15" s="6"/>
      <c r="H15" s="6" t="s">
        <v>46</v>
      </c>
      <c r="I15" s="6"/>
      <c r="J15" s="6"/>
      <c r="K15" s="6"/>
      <c r="L15" s="6"/>
      <c r="M15" s="6"/>
      <c r="O15" s="6">
        <f t="shared" si="0"/>
        <v>2</v>
      </c>
      <c r="P15" s="6">
        <f t="shared" si="1"/>
        <v>1.5</v>
      </c>
      <c r="R15" s="6">
        <f t="shared" si="2"/>
        <v>0</v>
      </c>
      <c r="S15" s="6">
        <f t="shared" si="3"/>
        <v>1</v>
      </c>
      <c r="T15" s="6">
        <f t="shared" si="4"/>
        <v>0</v>
      </c>
      <c r="U15" s="6">
        <f t="shared" si="5"/>
        <v>0</v>
      </c>
      <c r="V15" s="6">
        <f t="shared" si="6"/>
        <v>0</v>
      </c>
      <c r="W15" s="6">
        <f t="shared" si="7"/>
        <v>0</v>
      </c>
      <c r="X15" s="6">
        <f t="shared" si="8"/>
        <v>1</v>
      </c>
      <c r="Y15" s="6">
        <f t="shared" si="9"/>
        <v>0</v>
      </c>
      <c r="Z15" s="6">
        <f t="shared" si="10"/>
        <v>0</v>
      </c>
      <c r="AA15" s="6">
        <f t="shared" si="11"/>
        <v>0</v>
      </c>
      <c r="AB15" s="6">
        <f t="shared" si="12"/>
        <v>0</v>
      </c>
      <c r="AC15" s="6">
        <f t="shared" si="13"/>
        <v>0</v>
      </c>
      <c r="AF15" s="6">
        <f t="shared" si="14"/>
        <v>2</v>
      </c>
      <c r="AG15" s="6">
        <f t="shared" si="15"/>
        <v>2</v>
      </c>
      <c r="AH15" s="6" t="str">
        <f t="shared" si="16"/>
        <v>Correct</v>
      </c>
      <c r="AJ15" s="159" t="str">
        <f>IFERROR(VLOOKUP(Table1[[#This Row],[RespondentID]],'All Data'!$A16:$CN588,81,FALSE),"unknown")</f>
        <v>Female</v>
      </c>
      <c r="AK15" s="159">
        <f>IFERROR(VLOOKUP(Table1[[#This Row],[RespondentID]],'All Data'!$A16:$CN588,82,FALSE),"unknown")</f>
        <v>64</v>
      </c>
      <c r="AL15" s="159" t="str">
        <f>IFERROR(VLOOKUP(Table1[[#This Row],[RespondentID]],'All Data'!$A16:$CN588,83,FALSE),"unknown")</f>
        <v>Suffolk</v>
      </c>
      <c r="AM15" s="159" t="str">
        <f>IFERROR(VLOOKUP(Table1[[#This Row],[RespondentID]],'All Data'!$A16:$CN588,84,FALSE),"unknown")</f>
        <v>Commack, 11725</v>
      </c>
      <c r="AN15" s="159" t="str">
        <f>IFERROR(VLOOKUP(Table1[[#This Row],[RespondentID]],'All Data'!$A16:$CN588,85,FALSE),"unknown")</f>
        <v>White/Caucasian</v>
      </c>
      <c r="AO15" s="159" t="str">
        <f>IFERROR(VLOOKUP(Table1[[#This Row],[RespondentID]],'All Data'!$A16:$CN588,86,FALSE),"unknown")</f>
        <v>No</v>
      </c>
      <c r="AP15" s="159" t="str">
        <f>IFERROR(VLOOKUP(Table1[[#This Row],[RespondentID]],'All Data'!$A16:$CN588,87,FALSE),"unknown")</f>
        <v xml:space="preserve">English </v>
      </c>
      <c r="AQ15" s="159" t="str">
        <f>IFERROR(VLOOKUP(Table1[[#This Row],[RespondentID]],'All Data'!$A16:$CN588,88,FALSE),"unknown")</f>
        <v>$50,000 to $74,999</v>
      </c>
      <c r="AR15" s="159" t="str">
        <f>IFERROR(VLOOKUP(Table1[[#This Row],[RespondentID]],'All Data'!$A16:$CN588,89,FALSE),"unknown")</f>
        <v>College graduate</v>
      </c>
      <c r="AS15" s="159" t="str">
        <f>IFERROR(VLOOKUP(Table1[[#This Row],[RespondentID]],'All Data'!$A16:$CN588,90,FALSE),"unknown")</f>
        <v>Retired</v>
      </c>
      <c r="AT15" s="159" t="str">
        <f>IFERROR(VLOOKUP(Table1[[#This Row],[RespondentID]],'All Data'!$A16:$CN588,91,FALSE),"unknown")</f>
        <v>Yes</v>
      </c>
      <c r="AU15" s="159" t="str">
        <f>IFERROR(VLOOKUP(Table1[[#This Row],[RespondentID]],'All Data'!$A16:$CN588,92,FALSE),"unknown")</f>
        <v>Yes</v>
      </c>
    </row>
    <row r="16" spans="1:47" x14ac:dyDescent="0.35">
      <c r="A16" s="6">
        <v>5678381728</v>
      </c>
      <c r="B16" s="6"/>
      <c r="C16" s="6"/>
      <c r="D16" s="6"/>
      <c r="E16" s="6"/>
      <c r="F16" s="6"/>
      <c r="G16" s="6"/>
      <c r="H16" s="6"/>
      <c r="I16" s="6" t="s">
        <v>47</v>
      </c>
      <c r="J16" s="6"/>
      <c r="K16" s="6" t="s">
        <v>49</v>
      </c>
      <c r="L16" s="6"/>
      <c r="M16" s="6"/>
      <c r="O16" s="6">
        <f t="shared" si="0"/>
        <v>2</v>
      </c>
      <c r="P16" s="6">
        <f t="shared" si="1"/>
        <v>1.5</v>
      </c>
      <c r="R16" s="6">
        <f t="shared" si="2"/>
        <v>0</v>
      </c>
      <c r="S16" s="6">
        <f t="shared" si="3"/>
        <v>0</v>
      </c>
      <c r="T16" s="6">
        <f t="shared" si="4"/>
        <v>0</v>
      </c>
      <c r="U16" s="6">
        <f t="shared" si="5"/>
        <v>0</v>
      </c>
      <c r="V16" s="6">
        <f t="shared" si="6"/>
        <v>0</v>
      </c>
      <c r="W16" s="6">
        <f t="shared" si="7"/>
        <v>0</v>
      </c>
      <c r="X16" s="6">
        <f t="shared" si="8"/>
        <v>0</v>
      </c>
      <c r="Y16" s="6">
        <f t="shared" si="9"/>
        <v>1</v>
      </c>
      <c r="Z16" s="6">
        <f t="shared" si="10"/>
        <v>0</v>
      </c>
      <c r="AA16" s="6">
        <f t="shared" si="11"/>
        <v>1</v>
      </c>
      <c r="AB16" s="6">
        <f t="shared" si="12"/>
        <v>0</v>
      </c>
      <c r="AC16" s="6">
        <f t="shared" si="13"/>
        <v>0</v>
      </c>
      <c r="AF16" s="6">
        <f t="shared" si="14"/>
        <v>2</v>
      </c>
      <c r="AG16" s="6">
        <f t="shared" si="15"/>
        <v>2</v>
      </c>
      <c r="AH16" s="6" t="str">
        <f t="shared" si="16"/>
        <v>Correct</v>
      </c>
      <c r="AJ16" s="159" t="str">
        <f>IFERROR(VLOOKUP(Table1[[#This Row],[RespondentID]],'All Data'!$A17:$CN589,81,FALSE),"unknown")</f>
        <v>Female</v>
      </c>
      <c r="AK16" s="159">
        <f>IFERROR(VLOOKUP(Table1[[#This Row],[RespondentID]],'All Data'!$A17:$CN589,82,FALSE),"unknown")</f>
        <v>59</v>
      </c>
      <c r="AL16" s="159" t="str">
        <f>IFERROR(VLOOKUP(Table1[[#This Row],[RespondentID]],'All Data'!$A17:$CN589,83,FALSE),"unknown")</f>
        <v>Nassau</v>
      </c>
      <c r="AM16" s="159" t="str">
        <f>IFERROR(VLOOKUP(Table1[[#This Row],[RespondentID]],'All Data'!$A17:$CN589,84,FALSE),"unknown")</f>
        <v>Merrick, 11566</v>
      </c>
      <c r="AN16" s="159">
        <f>IFERROR(VLOOKUP(Table1[[#This Row],[RespondentID]],'All Data'!$A17:$CN589,85,FALSE),"unknown")</f>
        <v>0</v>
      </c>
      <c r="AO16" s="159">
        <f>IFERROR(VLOOKUP(Table1[[#This Row],[RespondentID]],'All Data'!$A17:$CN589,86,FALSE),"unknown")</f>
        <v>0</v>
      </c>
      <c r="AP16" s="159" t="str">
        <f>IFERROR(VLOOKUP(Table1[[#This Row],[RespondentID]],'All Data'!$A17:$CN589,87,FALSE),"unknown")</f>
        <v xml:space="preserve"> </v>
      </c>
      <c r="AQ16" s="159">
        <f>IFERROR(VLOOKUP(Table1[[#This Row],[RespondentID]],'All Data'!$A17:$CN589,88,FALSE),"unknown")</f>
        <v>0</v>
      </c>
      <c r="AR16" s="159">
        <f>IFERROR(VLOOKUP(Table1[[#This Row],[RespondentID]],'All Data'!$A17:$CN589,89,FALSE),"unknown")</f>
        <v>0</v>
      </c>
      <c r="AS16" s="159">
        <f>IFERROR(VLOOKUP(Table1[[#This Row],[RespondentID]],'All Data'!$A17:$CN589,90,FALSE),"unknown")</f>
        <v>0</v>
      </c>
      <c r="AT16" s="159">
        <f>IFERROR(VLOOKUP(Table1[[#This Row],[RespondentID]],'All Data'!$A17:$CN589,91,FALSE),"unknown")</f>
        <v>0</v>
      </c>
      <c r="AU16" s="159">
        <f>IFERROR(VLOOKUP(Table1[[#This Row],[RespondentID]],'All Data'!$A17:$CN589,92,FALSE),"unknown")</f>
        <v>0</v>
      </c>
    </row>
    <row r="17" spans="1:47" x14ac:dyDescent="0.35">
      <c r="A17" s="6">
        <v>5678375353</v>
      </c>
      <c r="B17" s="6"/>
      <c r="C17" s="6" t="s">
        <v>42</v>
      </c>
      <c r="D17" s="6"/>
      <c r="E17" s="6"/>
      <c r="F17" s="6"/>
      <c r="G17" s="6"/>
      <c r="H17" s="6"/>
      <c r="I17" s="6" t="s">
        <v>47</v>
      </c>
      <c r="J17" s="6"/>
      <c r="K17" s="6"/>
      <c r="L17" s="6"/>
      <c r="M17" s="6"/>
      <c r="O17" s="6">
        <f t="shared" si="0"/>
        <v>2</v>
      </c>
      <c r="P17" s="6">
        <f t="shared" si="1"/>
        <v>1.5</v>
      </c>
      <c r="R17" s="6">
        <f t="shared" si="2"/>
        <v>0</v>
      </c>
      <c r="S17" s="6">
        <f t="shared" si="3"/>
        <v>1</v>
      </c>
      <c r="T17" s="6">
        <f t="shared" si="4"/>
        <v>0</v>
      </c>
      <c r="U17" s="6">
        <f t="shared" si="5"/>
        <v>0</v>
      </c>
      <c r="V17" s="6">
        <f t="shared" si="6"/>
        <v>0</v>
      </c>
      <c r="W17" s="6">
        <f t="shared" si="7"/>
        <v>0</v>
      </c>
      <c r="X17" s="6">
        <f t="shared" si="8"/>
        <v>0</v>
      </c>
      <c r="Y17" s="6">
        <f t="shared" si="9"/>
        <v>1</v>
      </c>
      <c r="Z17" s="6">
        <f t="shared" si="10"/>
        <v>0</v>
      </c>
      <c r="AA17" s="6">
        <f t="shared" si="11"/>
        <v>0</v>
      </c>
      <c r="AB17" s="6">
        <f t="shared" si="12"/>
        <v>0</v>
      </c>
      <c r="AC17" s="6">
        <f t="shared" si="13"/>
        <v>0</v>
      </c>
      <c r="AF17" s="6">
        <f t="shared" si="14"/>
        <v>2</v>
      </c>
      <c r="AG17" s="6">
        <f t="shared" si="15"/>
        <v>2</v>
      </c>
      <c r="AH17" s="6" t="str">
        <f t="shared" si="16"/>
        <v>Correct</v>
      </c>
      <c r="AJ17" s="159" t="str">
        <f>IFERROR(VLOOKUP(Table1[[#This Row],[RespondentID]],'All Data'!$A18:$CN590,81,FALSE),"unknown")</f>
        <v>Female</v>
      </c>
      <c r="AK17" s="159">
        <f>IFERROR(VLOOKUP(Table1[[#This Row],[RespondentID]],'All Data'!$A18:$CN590,82,FALSE),"unknown")</f>
        <v>54</v>
      </c>
      <c r="AL17" s="159" t="str">
        <f>IFERROR(VLOOKUP(Table1[[#This Row],[RespondentID]],'All Data'!$A18:$CN590,83,FALSE),"unknown")</f>
        <v>Suffolk</v>
      </c>
      <c r="AM17" s="159" t="str">
        <f>IFERROR(VLOOKUP(Table1[[#This Row],[RespondentID]],'All Data'!$A18:$CN590,84,FALSE),"unknown")</f>
        <v>Miller Place, 11764</v>
      </c>
      <c r="AN17" s="159" t="str">
        <f>IFERROR(VLOOKUP(Table1[[#This Row],[RespondentID]],'All Data'!$A18:$CN590,85,FALSE),"unknown")</f>
        <v>White/Caucasian</v>
      </c>
      <c r="AO17" s="159" t="str">
        <f>IFERROR(VLOOKUP(Table1[[#This Row],[RespondentID]],'All Data'!$A18:$CN590,86,FALSE),"unknown")</f>
        <v>No</v>
      </c>
      <c r="AP17" s="159" t="str">
        <f>IFERROR(VLOOKUP(Table1[[#This Row],[RespondentID]],'All Data'!$A18:$CN590,87,FALSE),"unknown")</f>
        <v xml:space="preserve">English </v>
      </c>
      <c r="AQ17" s="159" t="str">
        <f>IFERROR(VLOOKUP(Table1[[#This Row],[RespondentID]],'All Data'!$A18:$CN590,88,FALSE),"unknown")</f>
        <v>$75,000 to $125,000</v>
      </c>
      <c r="AR17" s="159" t="str">
        <f>IFERROR(VLOOKUP(Table1[[#This Row],[RespondentID]],'All Data'!$A18:$CN590,89,FALSE),"unknown")</f>
        <v>Graduate school</v>
      </c>
      <c r="AS17" s="159" t="str">
        <f>IFERROR(VLOOKUP(Table1[[#This Row],[RespondentID]],'All Data'!$A18:$CN590,90,FALSE),"unknown")</f>
        <v>Out of work and looking for work</v>
      </c>
      <c r="AT17" s="159" t="str">
        <f>IFERROR(VLOOKUP(Table1[[#This Row],[RespondentID]],'All Data'!$A18:$CN590,91,FALSE),"unknown")</f>
        <v>Yes</v>
      </c>
      <c r="AU17" s="159" t="str">
        <f>IFERROR(VLOOKUP(Table1[[#This Row],[RespondentID]],'All Data'!$A18:$CN590,92,FALSE),"unknown")</f>
        <v>Yes</v>
      </c>
    </row>
    <row r="18" spans="1:47" x14ac:dyDescent="0.35">
      <c r="A18" s="6">
        <v>5678305921</v>
      </c>
      <c r="B18" s="6"/>
      <c r="C18" s="6"/>
      <c r="D18" s="6"/>
      <c r="E18" s="6" t="s">
        <v>44</v>
      </c>
      <c r="F18" s="6"/>
      <c r="G18" s="6"/>
      <c r="H18" s="6" t="s">
        <v>46</v>
      </c>
      <c r="I18" s="6"/>
      <c r="J18" s="6"/>
      <c r="K18" s="6"/>
      <c r="L18" s="6"/>
      <c r="M18" s="6"/>
      <c r="O18" s="6">
        <f t="shared" si="0"/>
        <v>2</v>
      </c>
      <c r="P18" s="6">
        <f t="shared" si="1"/>
        <v>1.5</v>
      </c>
      <c r="R18" s="6">
        <f t="shared" si="2"/>
        <v>0</v>
      </c>
      <c r="S18" s="6">
        <f t="shared" si="3"/>
        <v>0</v>
      </c>
      <c r="T18" s="6">
        <f t="shared" si="4"/>
        <v>0</v>
      </c>
      <c r="U18" s="6">
        <f t="shared" si="5"/>
        <v>1</v>
      </c>
      <c r="V18" s="6">
        <f t="shared" si="6"/>
        <v>0</v>
      </c>
      <c r="W18" s="6">
        <f t="shared" si="7"/>
        <v>0</v>
      </c>
      <c r="X18" s="6">
        <f t="shared" si="8"/>
        <v>1</v>
      </c>
      <c r="Y18" s="6">
        <f t="shared" si="9"/>
        <v>0</v>
      </c>
      <c r="Z18" s="6">
        <f t="shared" si="10"/>
        <v>0</v>
      </c>
      <c r="AA18" s="6">
        <f t="shared" si="11"/>
        <v>0</v>
      </c>
      <c r="AB18" s="6">
        <f t="shared" si="12"/>
        <v>0</v>
      </c>
      <c r="AC18" s="6">
        <f t="shared" si="13"/>
        <v>0</v>
      </c>
      <c r="AF18" s="6">
        <f t="shared" si="14"/>
        <v>2</v>
      </c>
      <c r="AG18" s="6">
        <f t="shared" si="15"/>
        <v>2</v>
      </c>
      <c r="AH18" s="6" t="str">
        <f t="shared" si="16"/>
        <v>Correct</v>
      </c>
      <c r="AJ18" s="159" t="str">
        <f>IFERROR(VLOOKUP(Table1[[#This Row],[RespondentID]],'All Data'!$A19:$CN591,81,FALSE),"unknown")</f>
        <v>Female</v>
      </c>
      <c r="AK18" s="159">
        <f>IFERROR(VLOOKUP(Table1[[#This Row],[RespondentID]],'All Data'!$A19:$CN591,82,FALSE),"unknown")</f>
        <v>45</v>
      </c>
      <c r="AL18" s="159" t="str">
        <f>IFERROR(VLOOKUP(Table1[[#This Row],[RespondentID]],'All Data'!$A19:$CN591,83,FALSE),"unknown")</f>
        <v>Nassau</v>
      </c>
      <c r="AM18" s="159" t="str">
        <f>IFERROR(VLOOKUP(Table1[[#This Row],[RespondentID]],'All Data'!$A19:$CN591,84,FALSE),"unknown")</f>
        <v>East Rockaway, 11518</v>
      </c>
      <c r="AN18" s="159" t="str">
        <f>IFERROR(VLOOKUP(Table1[[#This Row],[RespondentID]],'All Data'!$A19:$CN591,85,FALSE),"unknown")</f>
        <v>White/Caucasian</v>
      </c>
      <c r="AO18" s="159" t="str">
        <f>IFERROR(VLOOKUP(Table1[[#This Row],[RespondentID]],'All Data'!$A19:$CN591,86,FALSE),"unknown")</f>
        <v>No</v>
      </c>
      <c r="AP18" s="159" t="str">
        <f>IFERROR(VLOOKUP(Table1[[#This Row],[RespondentID]],'All Data'!$A19:$CN591,87,FALSE),"unknown")</f>
        <v xml:space="preserve">English </v>
      </c>
      <c r="AQ18" s="159" t="str">
        <f>IFERROR(VLOOKUP(Table1[[#This Row],[RespondentID]],'All Data'!$A19:$CN591,88,FALSE),"unknown")</f>
        <v>$75,000 to $125,000</v>
      </c>
      <c r="AR18" s="159" t="str">
        <f>IFERROR(VLOOKUP(Table1[[#This Row],[RespondentID]],'All Data'!$A19:$CN591,89,FALSE),"unknown")</f>
        <v>Graduate school</v>
      </c>
      <c r="AS18" s="159" t="str">
        <f>IFERROR(VLOOKUP(Table1[[#This Row],[RespondentID]],'All Data'!$A19:$CN591,90,FALSE),"unknown")</f>
        <v>Self-employed</v>
      </c>
      <c r="AT18" s="159" t="str">
        <f>IFERROR(VLOOKUP(Table1[[#This Row],[RespondentID]],'All Data'!$A19:$CN591,91,FALSE),"unknown")</f>
        <v>Yes</v>
      </c>
      <c r="AU18" s="159" t="str">
        <f>IFERROR(VLOOKUP(Table1[[#This Row],[RespondentID]],'All Data'!$A19:$CN591,92,FALSE),"unknown")</f>
        <v>Yes</v>
      </c>
    </row>
    <row r="19" spans="1:47" x14ac:dyDescent="0.35">
      <c r="A19" s="6">
        <v>5678301396</v>
      </c>
      <c r="B19" s="6"/>
      <c r="C19" s="6" t="s">
        <v>42</v>
      </c>
      <c r="D19" s="6"/>
      <c r="E19" s="6" t="s">
        <v>44</v>
      </c>
      <c r="F19" s="6"/>
      <c r="G19" s="6"/>
      <c r="H19" s="6"/>
      <c r="I19" s="6"/>
      <c r="J19" s="6"/>
      <c r="K19" s="6"/>
      <c r="L19" s="6" t="s">
        <v>50</v>
      </c>
      <c r="M19" s="6"/>
      <c r="O19" s="6">
        <f t="shared" si="0"/>
        <v>3</v>
      </c>
      <c r="P19" s="6">
        <f t="shared" si="1"/>
        <v>1</v>
      </c>
      <c r="R19" s="6">
        <f t="shared" si="2"/>
        <v>0</v>
      </c>
      <c r="S19" s="6">
        <f t="shared" si="3"/>
        <v>1</v>
      </c>
      <c r="T19" s="6">
        <f t="shared" si="4"/>
        <v>0</v>
      </c>
      <c r="U19" s="6">
        <f t="shared" si="5"/>
        <v>1</v>
      </c>
      <c r="V19" s="6">
        <f t="shared" si="6"/>
        <v>0</v>
      </c>
      <c r="W19" s="6">
        <f t="shared" si="7"/>
        <v>0</v>
      </c>
      <c r="X19" s="6">
        <f t="shared" si="8"/>
        <v>0</v>
      </c>
      <c r="Y19" s="6">
        <f t="shared" si="9"/>
        <v>0</v>
      </c>
      <c r="Z19" s="6">
        <f t="shared" si="10"/>
        <v>0</v>
      </c>
      <c r="AA19" s="6">
        <f t="shared" si="11"/>
        <v>0</v>
      </c>
      <c r="AB19" s="6">
        <f t="shared" si="12"/>
        <v>1</v>
      </c>
      <c r="AC19" s="6">
        <f t="shared" si="13"/>
        <v>0</v>
      </c>
      <c r="AF19" s="6">
        <f t="shared" si="14"/>
        <v>3</v>
      </c>
      <c r="AG19" s="6">
        <f t="shared" si="15"/>
        <v>3</v>
      </c>
      <c r="AH19" s="6" t="str">
        <f t="shared" si="16"/>
        <v>Correct</v>
      </c>
      <c r="AJ19" s="159" t="str">
        <f>IFERROR(VLOOKUP(Table1[[#This Row],[RespondentID]],'All Data'!$A20:$CN592,81,FALSE),"unknown")</f>
        <v>Female</v>
      </c>
      <c r="AK19" s="159">
        <f>IFERROR(VLOOKUP(Table1[[#This Row],[RespondentID]],'All Data'!$A20:$CN592,82,FALSE),"unknown")</f>
        <v>56</v>
      </c>
      <c r="AL19" s="159" t="str">
        <f>IFERROR(VLOOKUP(Table1[[#This Row],[RespondentID]],'All Data'!$A20:$CN592,83,FALSE),"unknown")</f>
        <v>Suffolk</v>
      </c>
      <c r="AM19" s="159" t="str">
        <f>IFERROR(VLOOKUP(Table1[[#This Row],[RespondentID]],'All Data'!$A20:$CN592,84,FALSE),"unknown")</f>
        <v>Port Jefferson Station, 11776</v>
      </c>
      <c r="AN19" s="159" t="str">
        <f>IFERROR(VLOOKUP(Table1[[#This Row],[RespondentID]],'All Data'!$A20:$CN592,85,FALSE),"unknown")</f>
        <v>White/Caucasian</v>
      </c>
      <c r="AO19" s="159" t="str">
        <f>IFERROR(VLOOKUP(Table1[[#This Row],[RespondentID]],'All Data'!$A20:$CN592,86,FALSE),"unknown")</f>
        <v>No</v>
      </c>
      <c r="AP19" s="159" t="str">
        <f>IFERROR(VLOOKUP(Table1[[#This Row],[RespondentID]],'All Data'!$A20:$CN592,87,FALSE),"unknown")</f>
        <v xml:space="preserve">English </v>
      </c>
      <c r="AQ19" s="159" t="str">
        <f>IFERROR(VLOOKUP(Table1[[#This Row],[RespondentID]],'All Data'!$A20:$CN592,88,FALSE),"unknown")</f>
        <v>$75,000 to $125,000</v>
      </c>
      <c r="AR19" s="159" t="str">
        <f>IFERROR(VLOOKUP(Table1[[#This Row],[RespondentID]],'All Data'!$A20:$CN592,89,FALSE),"unknown")</f>
        <v>College graduate</v>
      </c>
      <c r="AS19" s="159" t="str">
        <f>IFERROR(VLOOKUP(Table1[[#This Row],[RespondentID]],'All Data'!$A20:$CN592,90,FALSE),"unknown")</f>
        <v>Employed for wages</v>
      </c>
      <c r="AT19" s="159" t="str">
        <f>IFERROR(VLOOKUP(Table1[[#This Row],[RespondentID]],'All Data'!$A20:$CN592,91,FALSE),"unknown")</f>
        <v>Yes</v>
      </c>
      <c r="AU19" s="159" t="str">
        <f>IFERROR(VLOOKUP(Table1[[#This Row],[RespondentID]],'All Data'!$A20:$CN592,92,FALSE),"unknown")</f>
        <v>Yes</v>
      </c>
    </row>
    <row r="20" spans="1:47" x14ac:dyDescent="0.35">
      <c r="A20" s="6">
        <v>5678295375</v>
      </c>
      <c r="B20" s="6"/>
      <c r="C20" s="6"/>
      <c r="D20" s="6"/>
      <c r="E20" s="6"/>
      <c r="F20" s="6"/>
      <c r="G20" s="6"/>
      <c r="H20" s="6"/>
      <c r="I20" s="6" t="s">
        <v>47</v>
      </c>
      <c r="J20" s="6" t="s">
        <v>48</v>
      </c>
      <c r="K20" s="6" t="s">
        <v>49</v>
      </c>
      <c r="L20" s="6"/>
      <c r="M20" s="6"/>
      <c r="O20" s="6">
        <f t="shared" si="0"/>
        <v>3</v>
      </c>
      <c r="P20" s="6">
        <f t="shared" si="1"/>
        <v>1</v>
      </c>
      <c r="R20" s="6">
        <f t="shared" si="2"/>
        <v>0</v>
      </c>
      <c r="S20" s="6">
        <f t="shared" si="3"/>
        <v>0</v>
      </c>
      <c r="T20" s="6">
        <f t="shared" si="4"/>
        <v>0</v>
      </c>
      <c r="U20" s="6">
        <f t="shared" si="5"/>
        <v>0</v>
      </c>
      <c r="V20" s="6">
        <f t="shared" si="6"/>
        <v>0</v>
      </c>
      <c r="W20" s="6">
        <f t="shared" si="7"/>
        <v>0</v>
      </c>
      <c r="X20" s="6">
        <f t="shared" si="8"/>
        <v>0</v>
      </c>
      <c r="Y20" s="6">
        <f t="shared" si="9"/>
        <v>1</v>
      </c>
      <c r="Z20" s="6">
        <f t="shared" si="10"/>
        <v>1</v>
      </c>
      <c r="AA20" s="6">
        <f t="shared" si="11"/>
        <v>1</v>
      </c>
      <c r="AB20" s="6">
        <f t="shared" si="12"/>
        <v>0</v>
      </c>
      <c r="AC20" s="6">
        <f t="shared" si="13"/>
        <v>0</v>
      </c>
      <c r="AF20" s="6">
        <f t="shared" si="14"/>
        <v>3</v>
      </c>
      <c r="AG20" s="6">
        <f t="shared" si="15"/>
        <v>3</v>
      </c>
      <c r="AH20" s="6" t="str">
        <f t="shared" si="16"/>
        <v>Correct</v>
      </c>
      <c r="AJ20" s="159" t="str">
        <f>IFERROR(VLOOKUP(Table1[[#This Row],[RespondentID]],'All Data'!$A21:$CN593,81,FALSE),"unknown")</f>
        <v>Male</v>
      </c>
      <c r="AK20" s="159">
        <f>IFERROR(VLOOKUP(Table1[[#This Row],[RespondentID]],'All Data'!$A21:$CN593,82,FALSE),"unknown")</f>
        <v>62</v>
      </c>
      <c r="AL20" s="159" t="str">
        <f>IFERROR(VLOOKUP(Table1[[#This Row],[RespondentID]],'All Data'!$A21:$CN593,83,FALSE),"unknown")</f>
        <v>Suffolk</v>
      </c>
      <c r="AM20" s="159" t="str">
        <f>IFERROR(VLOOKUP(Table1[[#This Row],[RespondentID]],'All Data'!$A21:$CN593,84,FALSE),"unknown")</f>
        <v>Bay Shore, 11706</v>
      </c>
      <c r="AN20" s="159" t="str">
        <f>IFERROR(VLOOKUP(Table1[[#This Row],[RespondentID]],'All Data'!$A21:$CN593,85,FALSE),"unknown")</f>
        <v>White/Caucasian</v>
      </c>
      <c r="AO20" s="159" t="str">
        <f>IFERROR(VLOOKUP(Table1[[#This Row],[RespondentID]],'All Data'!$A21:$CN593,86,FALSE),"unknown")</f>
        <v>No</v>
      </c>
      <c r="AP20" s="159" t="str">
        <f>IFERROR(VLOOKUP(Table1[[#This Row],[RespondentID]],'All Data'!$A21:$CN593,87,FALSE),"unknown")</f>
        <v xml:space="preserve">English </v>
      </c>
      <c r="AQ20" s="159" t="str">
        <f>IFERROR(VLOOKUP(Table1[[#This Row],[RespondentID]],'All Data'!$A21:$CN593,88,FALSE),"unknown")</f>
        <v>Over $125,000</v>
      </c>
      <c r="AR20" s="159" t="str">
        <f>IFERROR(VLOOKUP(Table1[[#This Row],[RespondentID]],'All Data'!$A21:$CN593,89,FALSE),"unknown")</f>
        <v>College graduate</v>
      </c>
      <c r="AS20" s="159" t="str">
        <f>IFERROR(VLOOKUP(Table1[[#This Row],[RespondentID]],'All Data'!$A21:$CN593,90,FALSE),"unknown")</f>
        <v>Employed for wages</v>
      </c>
      <c r="AT20" s="159" t="str">
        <f>IFERROR(VLOOKUP(Table1[[#This Row],[RespondentID]],'All Data'!$A21:$CN593,91,FALSE),"unknown")</f>
        <v>Yes</v>
      </c>
      <c r="AU20" s="159" t="str">
        <f>IFERROR(VLOOKUP(Table1[[#This Row],[RespondentID]],'All Data'!$A21:$CN593,92,FALSE),"unknown")</f>
        <v>Yes</v>
      </c>
    </row>
    <row r="21" spans="1:47" x14ac:dyDescent="0.35">
      <c r="A21" s="6">
        <v>5678276655</v>
      </c>
      <c r="B21" s="6"/>
      <c r="C21" s="6" t="s">
        <v>42</v>
      </c>
      <c r="D21" s="6"/>
      <c r="E21" s="6"/>
      <c r="F21" s="6"/>
      <c r="G21" s="6" t="s">
        <v>39</v>
      </c>
      <c r="H21" s="6"/>
      <c r="I21" s="6" t="s">
        <v>47</v>
      </c>
      <c r="J21" s="6"/>
      <c r="K21" s="6"/>
      <c r="L21" s="6"/>
      <c r="M21" s="6"/>
      <c r="O21" s="6">
        <f t="shared" si="0"/>
        <v>3</v>
      </c>
      <c r="P21" s="6">
        <f t="shared" si="1"/>
        <v>1</v>
      </c>
      <c r="R21" s="6">
        <f t="shared" si="2"/>
        <v>0</v>
      </c>
      <c r="S21" s="6">
        <f t="shared" si="3"/>
        <v>1</v>
      </c>
      <c r="T21" s="6">
        <f t="shared" si="4"/>
        <v>0</v>
      </c>
      <c r="U21" s="6">
        <f t="shared" si="5"/>
        <v>0</v>
      </c>
      <c r="V21" s="6">
        <f t="shared" si="6"/>
        <v>0</v>
      </c>
      <c r="W21" s="6">
        <f t="shared" si="7"/>
        <v>1</v>
      </c>
      <c r="X21" s="6">
        <f t="shared" si="8"/>
        <v>0</v>
      </c>
      <c r="Y21" s="6">
        <f t="shared" si="9"/>
        <v>1</v>
      </c>
      <c r="Z21" s="6">
        <f t="shared" si="10"/>
        <v>0</v>
      </c>
      <c r="AA21" s="6">
        <f t="shared" si="11"/>
        <v>0</v>
      </c>
      <c r="AB21" s="6">
        <f t="shared" si="12"/>
        <v>0</v>
      </c>
      <c r="AC21" s="6">
        <f t="shared" si="13"/>
        <v>0</v>
      </c>
      <c r="AF21" s="6">
        <f t="shared" si="14"/>
        <v>3</v>
      </c>
      <c r="AG21" s="6">
        <f t="shared" si="15"/>
        <v>3</v>
      </c>
      <c r="AH21" s="6" t="str">
        <f t="shared" si="16"/>
        <v>Correct</v>
      </c>
      <c r="AJ21" s="159" t="str">
        <f>IFERROR(VLOOKUP(Table1[[#This Row],[RespondentID]],'All Data'!$A22:$CN594,81,FALSE),"unknown")</f>
        <v>Female</v>
      </c>
      <c r="AK21" s="159">
        <f>IFERROR(VLOOKUP(Table1[[#This Row],[RespondentID]],'All Data'!$A22:$CN594,82,FALSE),"unknown")</f>
        <v>29</v>
      </c>
      <c r="AL21" s="159" t="str">
        <f>IFERROR(VLOOKUP(Table1[[#This Row],[RespondentID]],'All Data'!$A22:$CN594,83,FALSE),"unknown")</f>
        <v>Suffolk</v>
      </c>
      <c r="AM21" s="159" t="str">
        <f>IFERROR(VLOOKUP(Table1[[#This Row],[RespondentID]],'All Data'!$A22:$CN594,84,FALSE),"unknown")</f>
        <v>Port Jefferson Station, 11776</v>
      </c>
      <c r="AN21" s="159" t="str">
        <f>IFERROR(VLOOKUP(Table1[[#This Row],[RespondentID]],'All Data'!$A22:$CN594,85,FALSE),"unknown")</f>
        <v>White/Caucasian</v>
      </c>
      <c r="AO21" s="159" t="str">
        <f>IFERROR(VLOOKUP(Table1[[#This Row],[RespondentID]],'All Data'!$A22:$CN594,86,FALSE),"unknown")</f>
        <v>No</v>
      </c>
      <c r="AP21" s="159" t="str">
        <f>IFERROR(VLOOKUP(Table1[[#This Row],[RespondentID]],'All Data'!$A22:$CN594,87,FALSE),"unknown")</f>
        <v xml:space="preserve">English </v>
      </c>
      <c r="AQ21" s="159" t="str">
        <f>IFERROR(VLOOKUP(Table1[[#This Row],[RespondentID]],'All Data'!$A22:$CN594,88,FALSE),"unknown")</f>
        <v>$75,000 to $125,000</v>
      </c>
      <c r="AR21" s="159" t="str">
        <f>IFERROR(VLOOKUP(Table1[[#This Row],[RespondentID]],'All Data'!$A22:$CN594,89,FALSE),"unknown")</f>
        <v>Graduate school</v>
      </c>
      <c r="AS21" s="159" t="str">
        <f>IFERROR(VLOOKUP(Table1[[#This Row],[RespondentID]],'All Data'!$A22:$CN594,90,FALSE),"unknown")</f>
        <v>Employed for wages</v>
      </c>
      <c r="AT21" s="159" t="str">
        <f>IFERROR(VLOOKUP(Table1[[#This Row],[RespondentID]],'All Data'!$A22:$CN594,91,FALSE),"unknown")</f>
        <v>Yes</v>
      </c>
      <c r="AU21" s="159" t="str">
        <f>IFERROR(VLOOKUP(Table1[[#This Row],[RespondentID]],'All Data'!$A22:$CN594,92,FALSE),"unknown")</f>
        <v>Yes</v>
      </c>
    </row>
    <row r="22" spans="1:47" x14ac:dyDescent="0.35">
      <c r="A22" s="6">
        <v>5678275873</v>
      </c>
      <c r="B22" s="6" t="s">
        <v>41</v>
      </c>
      <c r="C22" s="6" t="s">
        <v>42</v>
      </c>
      <c r="D22" s="6"/>
      <c r="E22" s="6" t="s">
        <v>44</v>
      </c>
      <c r="F22" s="6"/>
      <c r="G22" s="6"/>
      <c r="H22" s="6"/>
      <c r="I22" s="6"/>
      <c r="J22" s="6"/>
      <c r="K22" s="6"/>
      <c r="L22" s="6"/>
      <c r="M22" s="6"/>
      <c r="O22" s="6">
        <f t="shared" si="0"/>
        <v>3</v>
      </c>
      <c r="P22" s="6">
        <f t="shared" si="1"/>
        <v>1</v>
      </c>
      <c r="R22" s="6">
        <f t="shared" si="2"/>
        <v>1</v>
      </c>
      <c r="S22" s="6">
        <f t="shared" si="3"/>
        <v>1</v>
      </c>
      <c r="T22" s="6">
        <f t="shared" si="4"/>
        <v>0</v>
      </c>
      <c r="U22" s="6">
        <f t="shared" si="5"/>
        <v>1</v>
      </c>
      <c r="V22" s="6">
        <f t="shared" si="6"/>
        <v>0</v>
      </c>
      <c r="W22" s="6">
        <f t="shared" si="7"/>
        <v>0</v>
      </c>
      <c r="X22" s="6">
        <f t="shared" si="8"/>
        <v>0</v>
      </c>
      <c r="Y22" s="6">
        <f t="shared" si="9"/>
        <v>0</v>
      </c>
      <c r="Z22" s="6">
        <f t="shared" si="10"/>
        <v>0</v>
      </c>
      <c r="AA22" s="6">
        <f t="shared" si="11"/>
        <v>0</v>
      </c>
      <c r="AB22" s="6">
        <f t="shared" si="12"/>
        <v>0</v>
      </c>
      <c r="AC22" s="6">
        <f t="shared" si="13"/>
        <v>0</v>
      </c>
      <c r="AF22" s="6">
        <f t="shared" si="14"/>
        <v>3</v>
      </c>
      <c r="AG22" s="6">
        <f t="shared" si="15"/>
        <v>3</v>
      </c>
      <c r="AH22" s="6" t="str">
        <f t="shared" si="16"/>
        <v>Correct</v>
      </c>
      <c r="AJ22" s="159" t="str">
        <f>IFERROR(VLOOKUP(Table1[[#This Row],[RespondentID]],'All Data'!$A23:$CN595,81,FALSE),"unknown")</f>
        <v>Female</v>
      </c>
      <c r="AK22" s="159">
        <f>IFERROR(VLOOKUP(Table1[[#This Row],[RespondentID]],'All Data'!$A23:$CN595,82,FALSE),"unknown")</f>
        <v>29</v>
      </c>
      <c r="AL22" s="159" t="str">
        <f>IFERROR(VLOOKUP(Table1[[#This Row],[RespondentID]],'All Data'!$A23:$CN595,83,FALSE),"unknown")</f>
        <v>Suffolk</v>
      </c>
      <c r="AM22" s="159" t="str">
        <f>IFERROR(VLOOKUP(Table1[[#This Row],[RespondentID]],'All Data'!$A23:$CN595,84,FALSE),"unknown")</f>
        <v>Oakdale, 11769</v>
      </c>
      <c r="AN22" s="159" t="str">
        <f>IFERROR(VLOOKUP(Table1[[#This Row],[RespondentID]],'All Data'!$A23:$CN595,85,FALSE),"unknown")</f>
        <v>White/Caucasian</v>
      </c>
      <c r="AO22" s="159" t="str">
        <f>IFERROR(VLOOKUP(Table1[[#This Row],[RespondentID]],'All Data'!$A23:$CN595,86,FALSE),"unknown")</f>
        <v>No</v>
      </c>
      <c r="AP22" s="159" t="str">
        <f>IFERROR(VLOOKUP(Table1[[#This Row],[RespondentID]],'All Data'!$A23:$CN595,87,FALSE),"unknown")</f>
        <v xml:space="preserve">English </v>
      </c>
      <c r="AQ22" s="159" t="str">
        <f>IFERROR(VLOOKUP(Table1[[#This Row],[RespondentID]],'All Data'!$A23:$CN595,88,FALSE),"unknown")</f>
        <v>Over $125,000</v>
      </c>
      <c r="AR22" s="159" t="str">
        <f>IFERROR(VLOOKUP(Table1[[#This Row],[RespondentID]],'All Data'!$A23:$CN595,89,FALSE),"unknown")</f>
        <v>Some college</v>
      </c>
      <c r="AS22" s="159" t="str">
        <f>IFERROR(VLOOKUP(Table1[[#This Row],[RespondentID]],'All Data'!$A23:$CN595,90,FALSE),"unknown")</f>
        <v>Employed for wages</v>
      </c>
      <c r="AT22" s="159" t="str">
        <f>IFERROR(VLOOKUP(Table1[[#This Row],[RespondentID]],'All Data'!$A23:$CN595,91,FALSE),"unknown")</f>
        <v>Yes</v>
      </c>
      <c r="AU22" s="159" t="str">
        <f>IFERROR(VLOOKUP(Table1[[#This Row],[RespondentID]],'All Data'!$A23:$CN595,92,FALSE),"unknown")</f>
        <v>Yes</v>
      </c>
    </row>
    <row r="23" spans="1:47" x14ac:dyDescent="0.35">
      <c r="A23" s="6">
        <v>5678274783</v>
      </c>
      <c r="B23" s="6"/>
      <c r="C23" s="6" t="s">
        <v>42</v>
      </c>
      <c r="D23" s="6"/>
      <c r="E23" s="6" t="s">
        <v>44</v>
      </c>
      <c r="F23" s="6"/>
      <c r="G23" s="6"/>
      <c r="H23" s="6"/>
      <c r="I23" s="6"/>
      <c r="J23" s="6"/>
      <c r="K23" s="6" t="s">
        <v>49</v>
      </c>
      <c r="L23" s="6"/>
      <c r="M23" s="6"/>
      <c r="O23" s="6">
        <f t="shared" si="0"/>
        <v>3</v>
      </c>
      <c r="P23" s="6">
        <f t="shared" si="1"/>
        <v>1</v>
      </c>
      <c r="R23" s="6">
        <f t="shared" si="2"/>
        <v>0</v>
      </c>
      <c r="S23" s="6">
        <f t="shared" si="3"/>
        <v>1</v>
      </c>
      <c r="T23" s="6">
        <f t="shared" si="4"/>
        <v>0</v>
      </c>
      <c r="U23" s="6">
        <f t="shared" si="5"/>
        <v>1</v>
      </c>
      <c r="V23" s="6">
        <f t="shared" si="6"/>
        <v>0</v>
      </c>
      <c r="W23" s="6">
        <f t="shared" si="7"/>
        <v>0</v>
      </c>
      <c r="X23" s="6">
        <f t="shared" si="8"/>
        <v>0</v>
      </c>
      <c r="Y23" s="6">
        <f t="shared" si="9"/>
        <v>0</v>
      </c>
      <c r="Z23" s="6">
        <f t="shared" si="10"/>
        <v>0</v>
      </c>
      <c r="AA23" s="6">
        <f t="shared" si="11"/>
        <v>1</v>
      </c>
      <c r="AB23" s="6">
        <f t="shared" si="12"/>
        <v>0</v>
      </c>
      <c r="AC23" s="6">
        <f t="shared" si="13"/>
        <v>0</v>
      </c>
      <c r="AF23" s="6">
        <f t="shared" si="14"/>
        <v>3</v>
      </c>
      <c r="AG23" s="6">
        <f t="shared" si="15"/>
        <v>3</v>
      </c>
      <c r="AH23" s="6" t="str">
        <f t="shared" si="16"/>
        <v>Correct</v>
      </c>
      <c r="AJ23" s="159" t="str">
        <f>IFERROR(VLOOKUP(Table1[[#This Row],[RespondentID]],'All Data'!$A24:$CN596,81,FALSE),"unknown")</f>
        <v>Male</v>
      </c>
      <c r="AK23" s="159">
        <f>IFERROR(VLOOKUP(Table1[[#This Row],[RespondentID]],'All Data'!$A24:$CN596,82,FALSE),"unknown")</f>
        <v>54</v>
      </c>
      <c r="AL23" s="159" t="str">
        <f>IFERROR(VLOOKUP(Table1[[#This Row],[RespondentID]],'All Data'!$A24:$CN596,83,FALSE),"unknown")</f>
        <v>Nassau</v>
      </c>
      <c r="AM23" s="159" t="str">
        <f>IFERROR(VLOOKUP(Table1[[#This Row],[RespondentID]],'All Data'!$A24:$CN596,84,FALSE),"unknown")</f>
        <v>Garden City, 11530</v>
      </c>
      <c r="AN23" s="159" t="str">
        <f>IFERROR(VLOOKUP(Table1[[#This Row],[RespondentID]],'All Data'!$A24:$CN596,85,FALSE),"unknown")</f>
        <v>White/Caucasian</v>
      </c>
      <c r="AO23" s="159" t="str">
        <f>IFERROR(VLOOKUP(Table1[[#This Row],[RespondentID]],'All Data'!$A24:$CN596,86,FALSE),"unknown")</f>
        <v>No</v>
      </c>
      <c r="AP23" s="159" t="str">
        <f>IFERROR(VLOOKUP(Table1[[#This Row],[RespondentID]],'All Data'!$A24:$CN596,87,FALSE),"unknown")</f>
        <v xml:space="preserve">English </v>
      </c>
      <c r="AQ23" s="159" t="str">
        <f>IFERROR(VLOOKUP(Table1[[#This Row],[RespondentID]],'All Data'!$A24:$CN596,88,FALSE),"unknown")</f>
        <v>Over $125,000</v>
      </c>
      <c r="AR23" s="159" t="str">
        <f>IFERROR(VLOOKUP(Table1[[#This Row],[RespondentID]],'All Data'!$A24:$CN596,89,FALSE),"unknown")</f>
        <v>Doctorate</v>
      </c>
      <c r="AS23" s="159" t="str">
        <f>IFERROR(VLOOKUP(Table1[[#This Row],[RespondentID]],'All Data'!$A24:$CN596,90,FALSE),"unknown")</f>
        <v>Employed for wages</v>
      </c>
      <c r="AT23" s="159" t="str">
        <f>IFERROR(VLOOKUP(Table1[[#This Row],[RespondentID]],'All Data'!$A24:$CN596,91,FALSE),"unknown")</f>
        <v>Yes</v>
      </c>
      <c r="AU23" s="159" t="str">
        <f>IFERROR(VLOOKUP(Table1[[#This Row],[RespondentID]],'All Data'!$A24:$CN596,92,FALSE),"unknown")</f>
        <v>Yes</v>
      </c>
    </row>
    <row r="24" spans="1:47" x14ac:dyDescent="0.35">
      <c r="A24" s="6">
        <v>5678226072</v>
      </c>
      <c r="B24" s="6" t="s">
        <v>41</v>
      </c>
      <c r="C24" s="6" t="s">
        <v>42</v>
      </c>
      <c r="D24" s="6"/>
      <c r="E24" s="6" t="s">
        <v>44</v>
      </c>
      <c r="F24" s="6"/>
      <c r="G24" s="6"/>
      <c r="H24" s="6"/>
      <c r="I24" s="6"/>
      <c r="J24" s="6"/>
      <c r="K24" s="6"/>
      <c r="L24" s="6"/>
      <c r="M24" s="6"/>
      <c r="O24" s="6">
        <f t="shared" si="0"/>
        <v>3</v>
      </c>
      <c r="P24" s="6">
        <f t="shared" si="1"/>
        <v>1</v>
      </c>
      <c r="R24" s="6">
        <f t="shared" si="2"/>
        <v>1</v>
      </c>
      <c r="S24" s="6">
        <f t="shared" si="3"/>
        <v>1</v>
      </c>
      <c r="T24" s="6">
        <f t="shared" si="4"/>
        <v>0</v>
      </c>
      <c r="U24" s="6">
        <f t="shared" si="5"/>
        <v>1</v>
      </c>
      <c r="V24" s="6">
        <f t="shared" si="6"/>
        <v>0</v>
      </c>
      <c r="W24" s="6">
        <f t="shared" si="7"/>
        <v>0</v>
      </c>
      <c r="X24" s="6">
        <f t="shared" si="8"/>
        <v>0</v>
      </c>
      <c r="Y24" s="6">
        <f t="shared" si="9"/>
        <v>0</v>
      </c>
      <c r="Z24" s="6">
        <f t="shared" si="10"/>
        <v>0</v>
      </c>
      <c r="AA24" s="6">
        <f t="shared" si="11"/>
        <v>0</v>
      </c>
      <c r="AB24" s="6">
        <f t="shared" si="12"/>
        <v>0</v>
      </c>
      <c r="AC24" s="6">
        <f t="shared" si="13"/>
        <v>0</v>
      </c>
      <c r="AF24" s="6">
        <f t="shared" si="14"/>
        <v>3</v>
      </c>
      <c r="AG24" s="6">
        <f t="shared" si="15"/>
        <v>3</v>
      </c>
      <c r="AH24" s="6" t="str">
        <f t="shared" si="16"/>
        <v>Correct</v>
      </c>
      <c r="AJ24" s="159" t="str">
        <f>IFERROR(VLOOKUP(Table1[[#This Row],[RespondentID]],'All Data'!$A25:$CN597,81,FALSE),"unknown")</f>
        <v>Female</v>
      </c>
      <c r="AK24" s="159">
        <f>IFERROR(VLOOKUP(Table1[[#This Row],[RespondentID]],'All Data'!$A25:$CN597,82,FALSE),"unknown")</f>
        <v>40</v>
      </c>
      <c r="AL24" s="159" t="str">
        <f>IFERROR(VLOOKUP(Table1[[#This Row],[RespondentID]],'All Data'!$A25:$CN597,83,FALSE),"unknown")</f>
        <v>Suffolk</v>
      </c>
      <c r="AM24" s="159" t="str">
        <f>IFERROR(VLOOKUP(Table1[[#This Row],[RespondentID]],'All Data'!$A25:$CN597,84,FALSE),"unknown")</f>
        <v>Smithtown, 11787</v>
      </c>
      <c r="AN24" s="159" t="str">
        <f>IFERROR(VLOOKUP(Table1[[#This Row],[RespondentID]],'All Data'!$A25:$CN597,85,FALSE),"unknown")</f>
        <v>White/Caucasian</v>
      </c>
      <c r="AO24" s="159" t="str">
        <f>IFERROR(VLOOKUP(Table1[[#This Row],[RespondentID]],'All Data'!$A25:$CN597,86,FALSE),"unknown")</f>
        <v>No</v>
      </c>
      <c r="AP24" s="159" t="str">
        <f>IFERROR(VLOOKUP(Table1[[#This Row],[RespondentID]],'All Data'!$A25:$CN597,87,FALSE),"unknown")</f>
        <v xml:space="preserve">English </v>
      </c>
      <c r="AQ24" s="159" t="str">
        <f>IFERROR(VLOOKUP(Table1[[#This Row],[RespondentID]],'All Data'!$A25:$CN597,88,FALSE),"unknown")</f>
        <v>Over $125,000</v>
      </c>
      <c r="AR24" s="159" t="str">
        <f>IFERROR(VLOOKUP(Table1[[#This Row],[RespondentID]],'All Data'!$A25:$CN597,89,FALSE),"unknown")</f>
        <v>Graduate school</v>
      </c>
      <c r="AS24" s="159" t="str">
        <f>IFERROR(VLOOKUP(Table1[[#This Row],[RespondentID]],'All Data'!$A25:$CN597,90,FALSE),"unknown")</f>
        <v>Employed for wages</v>
      </c>
      <c r="AT24" s="159" t="str">
        <f>IFERROR(VLOOKUP(Table1[[#This Row],[RespondentID]],'All Data'!$A25:$CN597,91,FALSE),"unknown")</f>
        <v>Yes</v>
      </c>
      <c r="AU24" s="159" t="str">
        <f>IFERROR(VLOOKUP(Table1[[#This Row],[RespondentID]],'All Data'!$A25:$CN597,92,FALSE),"unknown")</f>
        <v>Yes</v>
      </c>
    </row>
    <row r="25" spans="1:47" x14ac:dyDescent="0.35">
      <c r="A25" s="6">
        <v>5678223749</v>
      </c>
      <c r="B25" s="6"/>
      <c r="C25" s="6"/>
      <c r="D25" s="6"/>
      <c r="E25" s="6"/>
      <c r="F25" s="6" t="s">
        <v>45</v>
      </c>
      <c r="G25" s="6"/>
      <c r="H25" s="6" t="s">
        <v>46</v>
      </c>
      <c r="I25" s="6"/>
      <c r="J25" s="6"/>
      <c r="K25" s="6"/>
      <c r="L25" s="6" t="s">
        <v>50</v>
      </c>
      <c r="M25" s="6"/>
      <c r="O25" s="6">
        <f t="shared" si="0"/>
        <v>3</v>
      </c>
      <c r="P25" s="6">
        <f t="shared" si="1"/>
        <v>1</v>
      </c>
      <c r="R25" s="6">
        <f t="shared" si="2"/>
        <v>0</v>
      </c>
      <c r="S25" s="6">
        <f t="shared" si="3"/>
        <v>0</v>
      </c>
      <c r="T25" s="6">
        <f t="shared" si="4"/>
        <v>0</v>
      </c>
      <c r="U25" s="6">
        <f t="shared" si="5"/>
        <v>0</v>
      </c>
      <c r="V25" s="6">
        <f t="shared" si="6"/>
        <v>1</v>
      </c>
      <c r="W25" s="6">
        <f t="shared" si="7"/>
        <v>0</v>
      </c>
      <c r="X25" s="6">
        <f t="shared" si="8"/>
        <v>1</v>
      </c>
      <c r="Y25" s="6">
        <f t="shared" si="9"/>
        <v>0</v>
      </c>
      <c r="Z25" s="6">
        <f t="shared" si="10"/>
        <v>0</v>
      </c>
      <c r="AA25" s="6">
        <f t="shared" si="11"/>
        <v>0</v>
      </c>
      <c r="AB25" s="6">
        <f t="shared" si="12"/>
        <v>1</v>
      </c>
      <c r="AC25" s="6">
        <f t="shared" si="13"/>
        <v>0</v>
      </c>
      <c r="AF25" s="6">
        <f t="shared" si="14"/>
        <v>3</v>
      </c>
      <c r="AG25" s="6">
        <f t="shared" si="15"/>
        <v>3</v>
      </c>
      <c r="AH25" s="6" t="str">
        <f t="shared" si="16"/>
        <v>Correct</v>
      </c>
      <c r="AJ25" s="159" t="str">
        <f>IFERROR(VLOOKUP(Table1[[#This Row],[RespondentID]],'All Data'!$A26:$CN598,81,FALSE),"unknown")</f>
        <v>Female</v>
      </c>
      <c r="AK25" s="159">
        <f>IFERROR(VLOOKUP(Table1[[#This Row],[RespondentID]],'All Data'!$A26:$CN598,82,FALSE),"unknown")</f>
        <v>77</v>
      </c>
      <c r="AL25" s="159" t="str">
        <f>IFERROR(VLOOKUP(Table1[[#This Row],[RespondentID]],'All Data'!$A26:$CN598,83,FALSE),"unknown")</f>
        <v>Suffolk</v>
      </c>
      <c r="AM25" s="159" t="str">
        <f>IFERROR(VLOOKUP(Table1[[#This Row],[RespondentID]],'All Data'!$A26:$CN598,84,FALSE),"unknown")</f>
        <v>Brookhaven, 11719</v>
      </c>
      <c r="AN25" s="159">
        <f>IFERROR(VLOOKUP(Table1[[#This Row],[RespondentID]],'All Data'!$A26:$CN598,85,FALSE),"unknown")</f>
        <v>0</v>
      </c>
      <c r="AO25" s="159">
        <f>IFERROR(VLOOKUP(Table1[[#This Row],[RespondentID]],'All Data'!$A26:$CN598,86,FALSE),"unknown")</f>
        <v>0</v>
      </c>
      <c r="AP25" s="159" t="str">
        <f>IFERROR(VLOOKUP(Table1[[#This Row],[RespondentID]],'All Data'!$A26:$CN598,87,FALSE),"unknown")</f>
        <v xml:space="preserve"> </v>
      </c>
      <c r="AQ25" s="159">
        <f>IFERROR(VLOOKUP(Table1[[#This Row],[RespondentID]],'All Data'!$A26:$CN598,88,FALSE),"unknown")</f>
        <v>0</v>
      </c>
      <c r="AR25" s="159">
        <f>IFERROR(VLOOKUP(Table1[[#This Row],[RespondentID]],'All Data'!$A26:$CN598,89,FALSE),"unknown")</f>
        <v>0</v>
      </c>
      <c r="AS25" s="159">
        <f>IFERROR(VLOOKUP(Table1[[#This Row],[RespondentID]],'All Data'!$A26:$CN598,90,FALSE),"unknown")</f>
        <v>0</v>
      </c>
      <c r="AT25" s="159">
        <f>IFERROR(VLOOKUP(Table1[[#This Row],[RespondentID]],'All Data'!$A26:$CN598,91,FALSE),"unknown")</f>
        <v>0</v>
      </c>
      <c r="AU25" s="159">
        <f>IFERROR(VLOOKUP(Table1[[#This Row],[RespondentID]],'All Data'!$A26:$CN598,92,FALSE),"unknown")</f>
        <v>0</v>
      </c>
    </row>
    <row r="26" spans="1:47" x14ac:dyDescent="0.35">
      <c r="A26" s="6">
        <v>5678221894</v>
      </c>
      <c r="B26" s="6"/>
      <c r="C26" s="6" t="s">
        <v>42</v>
      </c>
      <c r="D26" s="6" t="s">
        <v>43</v>
      </c>
      <c r="E26" s="6"/>
      <c r="F26" s="6"/>
      <c r="G26" s="6"/>
      <c r="H26" s="6" t="s">
        <v>46</v>
      </c>
      <c r="I26" s="6"/>
      <c r="J26" s="6"/>
      <c r="K26" s="6"/>
      <c r="L26" s="6"/>
      <c r="M26" s="6"/>
      <c r="O26" s="6">
        <f t="shared" si="0"/>
        <v>3</v>
      </c>
      <c r="P26" s="6">
        <f t="shared" si="1"/>
        <v>1</v>
      </c>
      <c r="R26" s="6">
        <f t="shared" si="2"/>
        <v>0</v>
      </c>
      <c r="S26" s="6">
        <f t="shared" si="3"/>
        <v>1</v>
      </c>
      <c r="T26" s="6">
        <f t="shared" si="4"/>
        <v>1</v>
      </c>
      <c r="U26" s="6">
        <f t="shared" si="5"/>
        <v>0</v>
      </c>
      <c r="V26" s="6">
        <f t="shared" si="6"/>
        <v>0</v>
      </c>
      <c r="W26" s="6">
        <f t="shared" si="7"/>
        <v>0</v>
      </c>
      <c r="X26" s="6">
        <f t="shared" si="8"/>
        <v>1</v>
      </c>
      <c r="Y26" s="6">
        <f t="shared" si="9"/>
        <v>0</v>
      </c>
      <c r="Z26" s="6">
        <f t="shared" si="10"/>
        <v>0</v>
      </c>
      <c r="AA26" s="6">
        <f t="shared" si="11"/>
        <v>0</v>
      </c>
      <c r="AB26" s="6">
        <f t="shared" si="12"/>
        <v>0</v>
      </c>
      <c r="AC26" s="6">
        <f t="shared" si="13"/>
        <v>0</v>
      </c>
      <c r="AF26" s="6">
        <f t="shared" si="14"/>
        <v>3</v>
      </c>
      <c r="AG26" s="6">
        <f t="shared" si="15"/>
        <v>3</v>
      </c>
      <c r="AH26" s="6" t="str">
        <f t="shared" si="16"/>
        <v>Correct</v>
      </c>
      <c r="AJ26" s="159" t="str">
        <f>IFERROR(VLOOKUP(Table1[[#This Row],[RespondentID]],'All Data'!$A27:$CN599,81,FALSE),"unknown")</f>
        <v>Male</v>
      </c>
      <c r="AK26" s="159">
        <f>IFERROR(VLOOKUP(Table1[[#This Row],[RespondentID]],'All Data'!$A27:$CN599,82,FALSE),"unknown")</f>
        <v>37</v>
      </c>
      <c r="AL26" s="159" t="str">
        <f>IFERROR(VLOOKUP(Table1[[#This Row],[RespondentID]],'All Data'!$A27:$CN599,83,FALSE),"unknown")</f>
        <v>Suffolk</v>
      </c>
      <c r="AM26" s="159" t="str">
        <f>IFERROR(VLOOKUP(Table1[[#This Row],[RespondentID]],'All Data'!$A27:$CN599,84,FALSE),"unknown")</f>
        <v>Holtsville, 11742</v>
      </c>
      <c r="AN26" s="159" t="str">
        <f>IFERROR(VLOOKUP(Table1[[#This Row],[RespondentID]],'All Data'!$A27:$CN599,85,FALSE),"unknown")</f>
        <v>White/Caucasian</v>
      </c>
      <c r="AO26" s="159" t="str">
        <f>IFERROR(VLOOKUP(Table1[[#This Row],[RespondentID]],'All Data'!$A27:$CN599,86,FALSE),"unknown")</f>
        <v>No</v>
      </c>
      <c r="AP26" s="159" t="str">
        <f>IFERROR(VLOOKUP(Table1[[#This Row],[RespondentID]],'All Data'!$A27:$CN599,87,FALSE),"unknown")</f>
        <v xml:space="preserve">English </v>
      </c>
      <c r="AQ26" s="159" t="str">
        <f>IFERROR(VLOOKUP(Table1[[#This Row],[RespondentID]],'All Data'!$A27:$CN599,88,FALSE),"unknown")</f>
        <v>$50,000 to $74,999</v>
      </c>
      <c r="AR26" s="159" t="str">
        <f>IFERROR(VLOOKUP(Table1[[#This Row],[RespondentID]],'All Data'!$A27:$CN599,89,FALSE),"unknown")</f>
        <v>College graduate</v>
      </c>
      <c r="AS26" s="159" t="str">
        <f>IFERROR(VLOOKUP(Table1[[#This Row],[RespondentID]],'All Data'!$A27:$CN599,90,FALSE),"unknown")</f>
        <v>Employed for wages</v>
      </c>
      <c r="AT26" s="159" t="str">
        <f>IFERROR(VLOOKUP(Table1[[#This Row],[RespondentID]],'All Data'!$A27:$CN599,91,FALSE),"unknown")</f>
        <v>Yes</v>
      </c>
      <c r="AU26" s="159" t="str">
        <f>IFERROR(VLOOKUP(Table1[[#This Row],[RespondentID]],'All Data'!$A27:$CN599,92,FALSE),"unknown")</f>
        <v>Yes</v>
      </c>
    </row>
    <row r="27" spans="1:47" x14ac:dyDescent="0.35">
      <c r="A27" s="6">
        <v>5678221834</v>
      </c>
      <c r="B27" s="6"/>
      <c r="C27" s="6" t="s">
        <v>42</v>
      </c>
      <c r="D27" s="6"/>
      <c r="E27" s="6"/>
      <c r="F27" s="6"/>
      <c r="G27" s="6"/>
      <c r="H27" s="6"/>
      <c r="I27" s="6"/>
      <c r="J27" s="6"/>
      <c r="K27" s="6"/>
      <c r="L27" s="6" t="s">
        <v>50</v>
      </c>
      <c r="M27" s="6"/>
      <c r="O27" s="6">
        <f t="shared" si="0"/>
        <v>2</v>
      </c>
      <c r="P27" s="6">
        <f t="shared" si="1"/>
        <v>1.5</v>
      </c>
      <c r="R27" s="6">
        <f t="shared" si="2"/>
        <v>0</v>
      </c>
      <c r="S27" s="6">
        <f t="shared" si="3"/>
        <v>1</v>
      </c>
      <c r="T27" s="6">
        <f t="shared" si="4"/>
        <v>0</v>
      </c>
      <c r="U27" s="6">
        <f t="shared" si="5"/>
        <v>0</v>
      </c>
      <c r="V27" s="6">
        <f t="shared" si="6"/>
        <v>0</v>
      </c>
      <c r="W27" s="6">
        <f t="shared" si="7"/>
        <v>0</v>
      </c>
      <c r="X27" s="6">
        <f t="shared" si="8"/>
        <v>0</v>
      </c>
      <c r="Y27" s="6">
        <f t="shared" si="9"/>
        <v>0</v>
      </c>
      <c r="Z27" s="6">
        <f t="shared" si="10"/>
        <v>0</v>
      </c>
      <c r="AA27" s="6">
        <f t="shared" si="11"/>
        <v>0</v>
      </c>
      <c r="AB27" s="6">
        <f t="shared" si="12"/>
        <v>1</v>
      </c>
      <c r="AC27" s="6">
        <f t="shared" si="13"/>
        <v>0</v>
      </c>
      <c r="AF27" s="6">
        <f t="shared" si="14"/>
        <v>2</v>
      </c>
      <c r="AG27" s="6">
        <f t="shared" si="15"/>
        <v>2</v>
      </c>
      <c r="AH27" s="6" t="str">
        <f t="shared" si="16"/>
        <v>Correct</v>
      </c>
      <c r="AJ27" s="159" t="str">
        <f>IFERROR(VLOOKUP(Table1[[#This Row],[RespondentID]],'All Data'!$A28:$CN600,81,FALSE),"unknown")</f>
        <v>Female</v>
      </c>
      <c r="AK27" s="159">
        <f>IFERROR(VLOOKUP(Table1[[#This Row],[RespondentID]],'All Data'!$A28:$CN600,82,FALSE),"unknown")</f>
        <v>46</v>
      </c>
      <c r="AL27" s="159" t="str">
        <f>IFERROR(VLOOKUP(Table1[[#This Row],[RespondentID]],'All Data'!$A28:$CN600,83,FALSE),"unknown")</f>
        <v>Suffolk</v>
      </c>
      <c r="AM27" s="159" t="str">
        <f>IFERROR(VLOOKUP(Table1[[#This Row],[RespondentID]],'All Data'!$A28:$CN600,84,FALSE),"unknown")</f>
        <v>Nesconset, 11767</v>
      </c>
      <c r="AN27" s="159" t="str">
        <f>IFERROR(VLOOKUP(Table1[[#This Row],[RespondentID]],'All Data'!$A28:$CN600,85,FALSE),"unknown")</f>
        <v>White/Caucasian</v>
      </c>
      <c r="AO27" s="159" t="str">
        <f>IFERROR(VLOOKUP(Table1[[#This Row],[RespondentID]],'All Data'!$A28:$CN600,86,FALSE),"unknown")</f>
        <v>No</v>
      </c>
      <c r="AP27" s="159" t="str">
        <f>IFERROR(VLOOKUP(Table1[[#This Row],[RespondentID]],'All Data'!$A28:$CN600,87,FALSE),"unknown")</f>
        <v xml:space="preserve">English </v>
      </c>
      <c r="AQ27" s="159" t="str">
        <f>IFERROR(VLOOKUP(Table1[[#This Row],[RespondentID]],'All Data'!$A28:$CN600,88,FALSE),"unknown")</f>
        <v>Over $125,000</v>
      </c>
      <c r="AR27" s="159" t="str">
        <f>IFERROR(VLOOKUP(Table1[[#This Row],[RespondentID]],'All Data'!$A28:$CN600,89,FALSE),"unknown")</f>
        <v>Graduate school</v>
      </c>
      <c r="AS27" s="159" t="str">
        <f>IFERROR(VLOOKUP(Table1[[#This Row],[RespondentID]],'All Data'!$A28:$CN600,90,FALSE),"unknown")</f>
        <v>Employed for wages</v>
      </c>
      <c r="AT27" s="159" t="str">
        <f>IFERROR(VLOOKUP(Table1[[#This Row],[RespondentID]],'All Data'!$A28:$CN600,91,FALSE),"unknown")</f>
        <v>Yes</v>
      </c>
      <c r="AU27" s="159" t="str">
        <f>IFERROR(VLOOKUP(Table1[[#This Row],[RespondentID]],'All Data'!$A28:$CN600,92,FALSE),"unknown")</f>
        <v>Yes</v>
      </c>
    </row>
    <row r="28" spans="1:47" x14ac:dyDescent="0.35">
      <c r="A28" s="6">
        <v>5678219361</v>
      </c>
      <c r="B28" s="6"/>
      <c r="C28" s="6" t="s">
        <v>42</v>
      </c>
      <c r="D28" s="6"/>
      <c r="E28" s="6"/>
      <c r="F28" s="6"/>
      <c r="G28" s="6"/>
      <c r="H28" s="6"/>
      <c r="I28" s="6"/>
      <c r="J28" s="6"/>
      <c r="K28" s="6" t="s">
        <v>49</v>
      </c>
      <c r="L28" s="6"/>
      <c r="M28" s="6"/>
      <c r="O28" s="6">
        <f t="shared" si="0"/>
        <v>2</v>
      </c>
      <c r="P28" s="6">
        <f t="shared" si="1"/>
        <v>1.5</v>
      </c>
      <c r="R28" s="6">
        <f t="shared" si="2"/>
        <v>0</v>
      </c>
      <c r="S28" s="6">
        <f t="shared" si="3"/>
        <v>1</v>
      </c>
      <c r="T28" s="6">
        <f t="shared" si="4"/>
        <v>0</v>
      </c>
      <c r="U28" s="6">
        <f t="shared" si="5"/>
        <v>0</v>
      </c>
      <c r="V28" s="6">
        <f t="shared" si="6"/>
        <v>0</v>
      </c>
      <c r="W28" s="6">
        <f t="shared" si="7"/>
        <v>0</v>
      </c>
      <c r="X28" s="6">
        <f t="shared" si="8"/>
        <v>0</v>
      </c>
      <c r="Y28" s="6">
        <f t="shared" si="9"/>
        <v>0</v>
      </c>
      <c r="Z28" s="6">
        <f t="shared" si="10"/>
        <v>0</v>
      </c>
      <c r="AA28" s="6">
        <f t="shared" si="11"/>
        <v>1</v>
      </c>
      <c r="AB28" s="6">
        <f t="shared" si="12"/>
        <v>0</v>
      </c>
      <c r="AC28" s="6">
        <f t="shared" si="13"/>
        <v>0</v>
      </c>
      <c r="AF28" s="6">
        <f t="shared" si="14"/>
        <v>2</v>
      </c>
      <c r="AG28" s="6">
        <f t="shared" si="15"/>
        <v>2</v>
      </c>
      <c r="AH28" s="6" t="str">
        <f t="shared" si="16"/>
        <v>Correct</v>
      </c>
      <c r="AJ28" s="159" t="str">
        <f>IFERROR(VLOOKUP(Table1[[#This Row],[RespondentID]],'All Data'!$A29:$CN601,81,FALSE),"unknown")</f>
        <v>Female</v>
      </c>
      <c r="AK28" s="159">
        <f>IFERROR(VLOOKUP(Table1[[#This Row],[RespondentID]],'All Data'!$A29:$CN601,82,FALSE),"unknown")</f>
        <v>53</v>
      </c>
      <c r="AL28" s="159" t="str">
        <f>IFERROR(VLOOKUP(Table1[[#This Row],[RespondentID]],'All Data'!$A29:$CN601,83,FALSE),"unknown")</f>
        <v>Suffolk</v>
      </c>
      <c r="AM28" s="159" t="str">
        <f>IFERROR(VLOOKUP(Table1[[#This Row],[RespondentID]],'All Data'!$A29:$CN601,84,FALSE),"unknown")</f>
        <v>Ronkonkoma, 11779</v>
      </c>
      <c r="AN28" s="159" t="str">
        <f>IFERROR(VLOOKUP(Table1[[#This Row],[RespondentID]],'All Data'!$A29:$CN601,85,FALSE),"unknown")</f>
        <v>White/Caucasian</v>
      </c>
      <c r="AO28" s="159" t="str">
        <f>IFERROR(VLOOKUP(Table1[[#This Row],[RespondentID]],'All Data'!$A29:$CN601,86,FALSE),"unknown")</f>
        <v>No</v>
      </c>
      <c r="AP28" s="159" t="str">
        <f>IFERROR(VLOOKUP(Table1[[#This Row],[RespondentID]],'All Data'!$A29:$CN601,87,FALSE),"unknown")</f>
        <v xml:space="preserve">English </v>
      </c>
      <c r="AQ28" s="159" t="str">
        <f>IFERROR(VLOOKUP(Table1[[#This Row],[RespondentID]],'All Data'!$A29:$CN601,88,FALSE),"unknown")</f>
        <v>$75,000 to $125,000</v>
      </c>
      <c r="AR28" s="159" t="str">
        <f>IFERROR(VLOOKUP(Table1[[#This Row],[RespondentID]],'All Data'!$A29:$CN601,89,FALSE),"unknown")</f>
        <v>High school graduate</v>
      </c>
      <c r="AS28" s="159" t="str">
        <f>IFERROR(VLOOKUP(Table1[[#This Row],[RespondentID]],'All Data'!$A29:$CN601,90,FALSE),"unknown")</f>
        <v>Employed for wages</v>
      </c>
      <c r="AT28" s="159" t="str">
        <f>IFERROR(VLOOKUP(Table1[[#This Row],[RespondentID]],'All Data'!$A29:$CN601,91,FALSE),"unknown")</f>
        <v>Yes</v>
      </c>
      <c r="AU28" s="159" t="str">
        <f>IFERROR(VLOOKUP(Table1[[#This Row],[RespondentID]],'All Data'!$A29:$CN601,92,FALSE),"unknown")</f>
        <v>Yes</v>
      </c>
    </row>
    <row r="29" spans="1:47" x14ac:dyDescent="0.35">
      <c r="A29" s="6">
        <v>5678216642</v>
      </c>
      <c r="B29" s="6" t="s">
        <v>41</v>
      </c>
      <c r="C29" s="6" t="s">
        <v>42</v>
      </c>
      <c r="D29" s="6"/>
      <c r="E29" s="6"/>
      <c r="F29" s="6"/>
      <c r="G29" s="6"/>
      <c r="H29" s="6"/>
      <c r="I29" s="6"/>
      <c r="J29" s="6"/>
      <c r="K29" s="6"/>
      <c r="L29" s="6" t="s">
        <v>50</v>
      </c>
      <c r="M29" s="6"/>
      <c r="O29" s="6">
        <f t="shared" si="0"/>
        <v>3</v>
      </c>
      <c r="P29" s="6">
        <f t="shared" si="1"/>
        <v>1</v>
      </c>
      <c r="R29" s="6">
        <f t="shared" si="2"/>
        <v>1</v>
      </c>
      <c r="S29" s="6">
        <f t="shared" si="3"/>
        <v>1</v>
      </c>
      <c r="T29" s="6">
        <f t="shared" si="4"/>
        <v>0</v>
      </c>
      <c r="U29" s="6">
        <f t="shared" si="5"/>
        <v>0</v>
      </c>
      <c r="V29" s="6">
        <f t="shared" si="6"/>
        <v>0</v>
      </c>
      <c r="W29" s="6">
        <f t="shared" si="7"/>
        <v>0</v>
      </c>
      <c r="X29" s="6">
        <f t="shared" si="8"/>
        <v>0</v>
      </c>
      <c r="Y29" s="6">
        <f t="shared" si="9"/>
        <v>0</v>
      </c>
      <c r="Z29" s="6">
        <f t="shared" si="10"/>
        <v>0</v>
      </c>
      <c r="AA29" s="6">
        <f t="shared" si="11"/>
        <v>0</v>
      </c>
      <c r="AB29" s="6">
        <f t="shared" si="12"/>
        <v>1</v>
      </c>
      <c r="AC29" s="6">
        <f t="shared" si="13"/>
        <v>0</v>
      </c>
      <c r="AF29" s="6">
        <f t="shared" si="14"/>
        <v>3</v>
      </c>
      <c r="AG29" s="6">
        <f t="shared" si="15"/>
        <v>3</v>
      </c>
      <c r="AH29" s="6" t="str">
        <f t="shared" si="16"/>
        <v>Correct</v>
      </c>
      <c r="AJ29" s="159" t="str">
        <f>IFERROR(VLOOKUP(Table1[[#This Row],[RespondentID]],'All Data'!$A30:$CN602,81,FALSE),"unknown")</f>
        <v>Female</v>
      </c>
      <c r="AK29" s="159">
        <f>IFERROR(VLOOKUP(Table1[[#This Row],[RespondentID]],'All Data'!$A30:$CN602,82,FALSE),"unknown")</f>
        <v>57</v>
      </c>
      <c r="AL29" s="159" t="str">
        <f>IFERROR(VLOOKUP(Table1[[#This Row],[RespondentID]],'All Data'!$A30:$CN602,83,FALSE),"unknown")</f>
        <v>Suffolk</v>
      </c>
      <c r="AM29" s="159" t="str">
        <f>IFERROR(VLOOKUP(Table1[[#This Row],[RespondentID]],'All Data'!$A30:$CN602,84,FALSE),"unknown")</f>
        <v>Bayport, 11705</v>
      </c>
      <c r="AN29" s="159" t="str">
        <f>IFERROR(VLOOKUP(Table1[[#This Row],[RespondentID]],'All Data'!$A30:$CN602,85,FALSE),"unknown")</f>
        <v>White/Caucasian</v>
      </c>
      <c r="AO29" s="159" t="str">
        <f>IFERROR(VLOOKUP(Table1[[#This Row],[RespondentID]],'All Data'!$A30:$CN602,86,FALSE),"unknown")</f>
        <v>Yes</v>
      </c>
      <c r="AP29" s="159" t="str">
        <f>IFERROR(VLOOKUP(Table1[[#This Row],[RespondentID]],'All Data'!$A30:$CN602,87,FALSE),"unknown")</f>
        <v xml:space="preserve">English </v>
      </c>
      <c r="AQ29" s="159" t="str">
        <f>IFERROR(VLOOKUP(Table1[[#This Row],[RespondentID]],'All Data'!$A30:$CN602,88,FALSE),"unknown")</f>
        <v>Over $125,000</v>
      </c>
      <c r="AR29" s="159" t="str">
        <f>IFERROR(VLOOKUP(Table1[[#This Row],[RespondentID]],'All Data'!$A30:$CN602,89,FALSE),"unknown")</f>
        <v>Other (please specify)</v>
      </c>
      <c r="AS29" s="159" t="str">
        <f>IFERROR(VLOOKUP(Table1[[#This Row],[RespondentID]],'All Data'!$A30:$CN602,90,FALSE),"unknown")</f>
        <v>Employed for wages</v>
      </c>
      <c r="AT29" s="159" t="str">
        <f>IFERROR(VLOOKUP(Table1[[#This Row],[RespondentID]],'All Data'!$A30:$CN602,91,FALSE),"unknown")</f>
        <v>Yes</v>
      </c>
      <c r="AU29" s="159" t="str">
        <f>IFERROR(VLOOKUP(Table1[[#This Row],[RespondentID]],'All Data'!$A30:$CN602,92,FALSE),"unknown")</f>
        <v>Yes</v>
      </c>
    </row>
    <row r="30" spans="1:47" x14ac:dyDescent="0.35">
      <c r="A30" s="6">
        <v>5678207516</v>
      </c>
      <c r="B30" s="6"/>
      <c r="C30" s="6" t="s">
        <v>42</v>
      </c>
      <c r="D30" s="6"/>
      <c r="E30" s="6"/>
      <c r="F30" s="6"/>
      <c r="G30" s="6"/>
      <c r="H30" s="6" t="s">
        <v>46</v>
      </c>
      <c r="I30" s="6"/>
      <c r="J30" s="6"/>
      <c r="K30" s="6" t="s">
        <v>49</v>
      </c>
      <c r="L30" s="6"/>
      <c r="M30" s="6"/>
      <c r="O30" s="6">
        <f t="shared" si="0"/>
        <v>3</v>
      </c>
      <c r="P30" s="6">
        <f t="shared" si="1"/>
        <v>1</v>
      </c>
      <c r="R30" s="6">
        <f t="shared" si="2"/>
        <v>0</v>
      </c>
      <c r="S30" s="6">
        <f t="shared" si="3"/>
        <v>1</v>
      </c>
      <c r="T30" s="6">
        <f t="shared" si="4"/>
        <v>0</v>
      </c>
      <c r="U30" s="6">
        <f t="shared" si="5"/>
        <v>0</v>
      </c>
      <c r="V30" s="6">
        <f t="shared" si="6"/>
        <v>0</v>
      </c>
      <c r="W30" s="6">
        <f t="shared" si="7"/>
        <v>0</v>
      </c>
      <c r="X30" s="6">
        <f t="shared" si="8"/>
        <v>1</v>
      </c>
      <c r="Y30" s="6">
        <f t="shared" si="9"/>
        <v>0</v>
      </c>
      <c r="Z30" s="6">
        <f t="shared" si="10"/>
        <v>0</v>
      </c>
      <c r="AA30" s="6">
        <f t="shared" si="11"/>
        <v>1</v>
      </c>
      <c r="AB30" s="6">
        <f t="shared" si="12"/>
        <v>0</v>
      </c>
      <c r="AC30" s="6">
        <f t="shared" si="13"/>
        <v>0</v>
      </c>
      <c r="AF30" s="6">
        <f t="shared" si="14"/>
        <v>3</v>
      </c>
      <c r="AG30" s="6">
        <f t="shared" si="15"/>
        <v>3</v>
      </c>
      <c r="AH30" s="6" t="str">
        <f t="shared" si="16"/>
        <v>Correct</v>
      </c>
      <c r="AJ30" s="159" t="str">
        <f>IFERROR(VLOOKUP(Table1[[#This Row],[RespondentID]],'All Data'!$A31:$CN603,81,FALSE),"unknown")</f>
        <v>Female</v>
      </c>
      <c r="AK30" s="159">
        <f>IFERROR(VLOOKUP(Table1[[#This Row],[RespondentID]],'All Data'!$A31:$CN603,82,FALSE),"unknown")</f>
        <v>51</v>
      </c>
      <c r="AL30" s="159" t="str">
        <f>IFERROR(VLOOKUP(Table1[[#This Row],[RespondentID]],'All Data'!$A31:$CN603,83,FALSE),"unknown")</f>
        <v>Nassau</v>
      </c>
      <c r="AM30" s="159" t="str">
        <f>IFERROR(VLOOKUP(Table1[[#This Row],[RespondentID]],'All Data'!$A31:$CN603,84,FALSE),"unknown")</f>
        <v>Mineola, 11501</v>
      </c>
      <c r="AN30" s="159" t="str">
        <f>IFERROR(VLOOKUP(Table1[[#This Row],[RespondentID]],'All Data'!$A31:$CN603,85,FALSE),"unknown")</f>
        <v>White/Caucasian</v>
      </c>
      <c r="AO30" s="159" t="str">
        <f>IFERROR(VLOOKUP(Table1[[#This Row],[RespondentID]],'All Data'!$A31:$CN603,86,FALSE),"unknown")</f>
        <v>No</v>
      </c>
      <c r="AP30" s="159" t="str">
        <f>IFERROR(VLOOKUP(Table1[[#This Row],[RespondentID]],'All Data'!$A31:$CN603,87,FALSE),"unknown")</f>
        <v xml:space="preserve">English </v>
      </c>
      <c r="AQ30" s="159" t="str">
        <f>IFERROR(VLOOKUP(Table1[[#This Row],[RespondentID]],'All Data'!$A31:$CN603,88,FALSE),"unknown")</f>
        <v>$75,000 to $125,000</v>
      </c>
      <c r="AR30" s="159" t="str">
        <f>IFERROR(VLOOKUP(Table1[[#This Row],[RespondentID]],'All Data'!$A31:$CN603,89,FALSE),"unknown")</f>
        <v>College graduate</v>
      </c>
      <c r="AS30" s="159" t="str">
        <f>IFERROR(VLOOKUP(Table1[[#This Row],[RespondentID]],'All Data'!$A31:$CN603,90,FALSE),"unknown")</f>
        <v>Employed for wages</v>
      </c>
      <c r="AT30" s="159" t="str">
        <f>IFERROR(VLOOKUP(Table1[[#This Row],[RespondentID]],'All Data'!$A31:$CN603,91,FALSE),"unknown")</f>
        <v>Yes</v>
      </c>
      <c r="AU30" s="159" t="str">
        <f>IFERROR(VLOOKUP(Table1[[#This Row],[RespondentID]],'All Data'!$A31:$CN603,92,FALSE),"unknown")</f>
        <v>Yes</v>
      </c>
    </row>
    <row r="31" spans="1:47" x14ac:dyDescent="0.35">
      <c r="A31" s="6">
        <v>5678199064</v>
      </c>
      <c r="B31" s="6" t="s">
        <v>41</v>
      </c>
      <c r="C31" s="6"/>
      <c r="D31" s="6"/>
      <c r="E31" s="6"/>
      <c r="F31" s="6" t="s">
        <v>45</v>
      </c>
      <c r="G31" s="6"/>
      <c r="H31" s="6" t="s">
        <v>46</v>
      </c>
      <c r="I31" s="6"/>
      <c r="J31" s="6"/>
      <c r="K31" s="6"/>
      <c r="L31" s="6"/>
      <c r="M31" s="6"/>
      <c r="O31" s="6">
        <f t="shared" si="0"/>
        <v>3</v>
      </c>
      <c r="P31" s="6">
        <f t="shared" si="1"/>
        <v>1</v>
      </c>
      <c r="R31" s="6">
        <f t="shared" si="2"/>
        <v>1</v>
      </c>
      <c r="S31" s="6">
        <f t="shared" si="3"/>
        <v>0</v>
      </c>
      <c r="T31" s="6">
        <f t="shared" si="4"/>
        <v>0</v>
      </c>
      <c r="U31" s="6">
        <f t="shared" si="5"/>
        <v>0</v>
      </c>
      <c r="V31" s="6">
        <f t="shared" si="6"/>
        <v>1</v>
      </c>
      <c r="W31" s="6">
        <f t="shared" si="7"/>
        <v>0</v>
      </c>
      <c r="X31" s="6">
        <f t="shared" si="8"/>
        <v>1</v>
      </c>
      <c r="Y31" s="6">
        <f t="shared" si="9"/>
        <v>0</v>
      </c>
      <c r="Z31" s="6">
        <f t="shared" si="10"/>
        <v>0</v>
      </c>
      <c r="AA31" s="6">
        <f t="shared" si="11"/>
        <v>0</v>
      </c>
      <c r="AB31" s="6">
        <f t="shared" si="12"/>
        <v>0</v>
      </c>
      <c r="AC31" s="6">
        <f t="shared" si="13"/>
        <v>0</v>
      </c>
      <c r="AF31" s="6">
        <f t="shared" si="14"/>
        <v>3</v>
      </c>
      <c r="AG31" s="6">
        <f t="shared" si="15"/>
        <v>3</v>
      </c>
      <c r="AH31" s="6" t="str">
        <f t="shared" si="16"/>
        <v>Correct</v>
      </c>
      <c r="AJ31" s="159" t="str">
        <f>IFERROR(VLOOKUP(Table1[[#This Row],[RespondentID]],'All Data'!$A32:$CN604,81,FALSE),"unknown")</f>
        <v>Female</v>
      </c>
      <c r="AK31" s="159">
        <f>IFERROR(VLOOKUP(Table1[[#This Row],[RespondentID]],'All Data'!$A32:$CN604,82,FALSE),"unknown")</f>
        <v>44</v>
      </c>
      <c r="AL31" s="159" t="str">
        <f>IFERROR(VLOOKUP(Table1[[#This Row],[RespondentID]],'All Data'!$A32:$CN604,83,FALSE),"unknown")</f>
        <v>Suffolk</v>
      </c>
      <c r="AM31" s="159" t="str">
        <f>IFERROR(VLOOKUP(Table1[[#This Row],[RespondentID]],'All Data'!$A32:$CN604,84,FALSE),"unknown")</f>
        <v>Patchogue, 11772</v>
      </c>
      <c r="AN31" s="159" t="str">
        <f>IFERROR(VLOOKUP(Table1[[#This Row],[RespondentID]],'All Data'!$A32:$CN604,85,FALSE),"unknown")</f>
        <v>White/Caucasian</v>
      </c>
      <c r="AO31" s="159" t="str">
        <f>IFERROR(VLOOKUP(Table1[[#This Row],[RespondentID]],'All Data'!$A32:$CN604,86,FALSE),"unknown")</f>
        <v>No</v>
      </c>
      <c r="AP31" s="159" t="str">
        <f>IFERROR(VLOOKUP(Table1[[#This Row],[RespondentID]],'All Data'!$A32:$CN604,87,FALSE),"unknown")</f>
        <v xml:space="preserve">English </v>
      </c>
      <c r="AQ31" s="159" t="str">
        <f>IFERROR(VLOOKUP(Table1[[#This Row],[RespondentID]],'All Data'!$A32:$CN604,88,FALSE),"unknown")</f>
        <v>Over $125,000</v>
      </c>
      <c r="AR31" s="159" t="str">
        <f>IFERROR(VLOOKUP(Table1[[#This Row],[RespondentID]],'All Data'!$A32:$CN604,89,FALSE),"unknown")</f>
        <v>College graduate</v>
      </c>
      <c r="AS31" s="159" t="str">
        <f>IFERROR(VLOOKUP(Table1[[#This Row],[RespondentID]],'All Data'!$A32:$CN604,90,FALSE),"unknown")</f>
        <v>Employed for wages</v>
      </c>
      <c r="AT31" s="159" t="str">
        <f>IFERROR(VLOOKUP(Table1[[#This Row],[RespondentID]],'All Data'!$A32:$CN604,91,FALSE),"unknown")</f>
        <v>Yes</v>
      </c>
      <c r="AU31" s="159" t="str">
        <f>IFERROR(VLOOKUP(Table1[[#This Row],[RespondentID]],'All Data'!$A32:$CN604,92,FALSE),"unknown")</f>
        <v>Yes</v>
      </c>
    </row>
    <row r="32" spans="1:47" x14ac:dyDescent="0.35">
      <c r="A32" s="6">
        <v>5678198720</v>
      </c>
      <c r="B32" s="6"/>
      <c r="C32" s="6" t="s">
        <v>42</v>
      </c>
      <c r="D32" s="6"/>
      <c r="E32" s="6" t="s">
        <v>44</v>
      </c>
      <c r="F32" s="6"/>
      <c r="G32" s="6"/>
      <c r="H32" s="6"/>
      <c r="I32" s="6"/>
      <c r="J32" s="6"/>
      <c r="K32" s="6"/>
      <c r="L32" s="6" t="s">
        <v>50</v>
      </c>
      <c r="M32" s="6"/>
      <c r="O32" s="6">
        <f t="shared" si="0"/>
        <v>3</v>
      </c>
      <c r="P32" s="6">
        <f t="shared" si="1"/>
        <v>1</v>
      </c>
      <c r="R32" s="6">
        <f t="shared" si="2"/>
        <v>0</v>
      </c>
      <c r="S32" s="6">
        <f t="shared" si="3"/>
        <v>1</v>
      </c>
      <c r="T32" s="6">
        <f t="shared" si="4"/>
        <v>0</v>
      </c>
      <c r="U32" s="6">
        <f t="shared" si="5"/>
        <v>1</v>
      </c>
      <c r="V32" s="6">
        <f t="shared" si="6"/>
        <v>0</v>
      </c>
      <c r="W32" s="6">
        <f t="shared" si="7"/>
        <v>0</v>
      </c>
      <c r="X32" s="6">
        <f t="shared" si="8"/>
        <v>0</v>
      </c>
      <c r="Y32" s="6">
        <f t="shared" si="9"/>
        <v>0</v>
      </c>
      <c r="Z32" s="6">
        <f t="shared" si="10"/>
        <v>0</v>
      </c>
      <c r="AA32" s="6">
        <f t="shared" si="11"/>
        <v>0</v>
      </c>
      <c r="AB32" s="6">
        <f t="shared" si="12"/>
        <v>1</v>
      </c>
      <c r="AC32" s="6">
        <f t="shared" si="13"/>
        <v>0</v>
      </c>
      <c r="AF32" s="6">
        <f t="shared" si="14"/>
        <v>3</v>
      </c>
      <c r="AG32" s="6">
        <f t="shared" si="15"/>
        <v>3</v>
      </c>
      <c r="AH32" s="6" t="str">
        <f t="shared" si="16"/>
        <v>Correct</v>
      </c>
      <c r="AJ32" s="159" t="str">
        <f>IFERROR(VLOOKUP(Table1[[#This Row],[RespondentID]],'All Data'!$A33:$CN605,81,FALSE),"unknown")</f>
        <v>Male</v>
      </c>
      <c r="AK32" s="159">
        <f>IFERROR(VLOOKUP(Table1[[#This Row],[RespondentID]],'All Data'!$A33:$CN605,82,FALSE),"unknown")</f>
        <v>60</v>
      </c>
      <c r="AL32" s="159" t="str">
        <f>IFERROR(VLOOKUP(Table1[[#This Row],[RespondentID]],'All Data'!$A33:$CN605,83,FALSE),"unknown")</f>
        <v>Suffolk</v>
      </c>
      <c r="AM32" s="159" t="str">
        <f>IFERROR(VLOOKUP(Table1[[#This Row],[RespondentID]],'All Data'!$A33:$CN605,84,FALSE),"unknown")</f>
        <v>North Patchogue, 11772</v>
      </c>
      <c r="AN32" s="159" t="str">
        <f>IFERROR(VLOOKUP(Table1[[#This Row],[RespondentID]],'All Data'!$A33:$CN605,85,FALSE),"unknown")</f>
        <v>White/Caucasian</v>
      </c>
      <c r="AO32" s="159" t="str">
        <f>IFERROR(VLOOKUP(Table1[[#This Row],[RespondentID]],'All Data'!$A33:$CN605,86,FALSE),"unknown")</f>
        <v>No</v>
      </c>
      <c r="AP32" s="159" t="str">
        <f>IFERROR(VLOOKUP(Table1[[#This Row],[RespondentID]],'All Data'!$A33:$CN605,87,FALSE),"unknown")</f>
        <v xml:space="preserve">English </v>
      </c>
      <c r="AQ32" s="159" t="str">
        <f>IFERROR(VLOOKUP(Table1[[#This Row],[RespondentID]],'All Data'!$A33:$CN605,88,FALSE),"unknown")</f>
        <v>$75,000 to $125,000</v>
      </c>
      <c r="AR32" s="159" t="str">
        <f>IFERROR(VLOOKUP(Table1[[#This Row],[RespondentID]],'All Data'!$A33:$CN605,89,FALSE),"unknown")</f>
        <v>Some college</v>
      </c>
      <c r="AS32" s="159" t="str">
        <f>IFERROR(VLOOKUP(Table1[[#This Row],[RespondentID]],'All Data'!$A33:$CN605,90,FALSE),"unknown")</f>
        <v>Employed for wages</v>
      </c>
      <c r="AT32" s="159" t="str">
        <f>IFERROR(VLOOKUP(Table1[[#This Row],[RespondentID]],'All Data'!$A33:$CN605,91,FALSE),"unknown")</f>
        <v>Yes</v>
      </c>
      <c r="AU32" s="159" t="str">
        <f>IFERROR(VLOOKUP(Table1[[#This Row],[RespondentID]],'All Data'!$A33:$CN605,92,FALSE),"unknown")</f>
        <v>Yes</v>
      </c>
    </row>
    <row r="33" spans="1:47" x14ac:dyDescent="0.35">
      <c r="A33" s="6">
        <v>5678193151</v>
      </c>
      <c r="B33" s="6"/>
      <c r="C33" s="6" t="s">
        <v>42</v>
      </c>
      <c r="D33" s="6"/>
      <c r="E33" s="6"/>
      <c r="F33" s="6"/>
      <c r="G33" s="6"/>
      <c r="H33" s="6" t="s">
        <v>46</v>
      </c>
      <c r="I33" s="6"/>
      <c r="J33" s="6"/>
      <c r="K33" s="6"/>
      <c r="L33" s="6"/>
      <c r="M33" s="6"/>
      <c r="O33" s="6">
        <f t="shared" si="0"/>
        <v>2</v>
      </c>
      <c r="P33" s="6">
        <f t="shared" si="1"/>
        <v>1.5</v>
      </c>
      <c r="R33" s="6">
        <f t="shared" si="2"/>
        <v>0</v>
      </c>
      <c r="S33" s="6">
        <f t="shared" si="3"/>
        <v>1</v>
      </c>
      <c r="T33" s="6">
        <f t="shared" si="4"/>
        <v>0</v>
      </c>
      <c r="U33" s="6">
        <f t="shared" si="5"/>
        <v>0</v>
      </c>
      <c r="V33" s="6">
        <f t="shared" si="6"/>
        <v>0</v>
      </c>
      <c r="W33" s="6">
        <f t="shared" si="7"/>
        <v>0</v>
      </c>
      <c r="X33" s="6">
        <f t="shared" si="8"/>
        <v>1</v>
      </c>
      <c r="Y33" s="6">
        <f t="shared" si="9"/>
        <v>0</v>
      </c>
      <c r="Z33" s="6">
        <f t="shared" si="10"/>
        <v>0</v>
      </c>
      <c r="AA33" s="6">
        <f t="shared" si="11"/>
        <v>0</v>
      </c>
      <c r="AB33" s="6">
        <f t="shared" si="12"/>
        <v>0</v>
      </c>
      <c r="AC33" s="6">
        <f t="shared" si="13"/>
        <v>0</v>
      </c>
      <c r="AF33" s="6">
        <f t="shared" si="14"/>
        <v>2</v>
      </c>
      <c r="AG33" s="6">
        <f t="shared" si="15"/>
        <v>2</v>
      </c>
      <c r="AH33" s="6" t="str">
        <f t="shared" si="16"/>
        <v>Correct</v>
      </c>
      <c r="AJ33" s="159" t="str">
        <f>IFERROR(VLOOKUP(Table1[[#This Row],[RespondentID]],'All Data'!$A34:$CN606,81,FALSE),"unknown")</f>
        <v>Female</v>
      </c>
      <c r="AK33" s="159">
        <f>IFERROR(VLOOKUP(Table1[[#This Row],[RespondentID]],'All Data'!$A34:$CN606,82,FALSE),"unknown")</f>
        <v>25</v>
      </c>
      <c r="AL33" s="159" t="str">
        <f>IFERROR(VLOOKUP(Table1[[#This Row],[RespondentID]],'All Data'!$A34:$CN606,83,FALSE),"unknown")</f>
        <v>Nassau</v>
      </c>
      <c r="AM33" s="159" t="str">
        <f>IFERROR(VLOOKUP(Table1[[#This Row],[RespondentID]],'All Data'!$A34:$CN606,84,FALSE),"unknown")</f>
        <v>Massapequa Park, 11762</v>
      </c>
      <c r="AN33" s="159" t="str">
        <f>IFERROR(VLOOKUP(Table1[[#This Row],[RespondentID]],'All Data'!$A34:$CN606,85,FALSE),"unknown")</f>
        <v>White/Caucasian</v>
      </c>
      <c r="AO33" s="159" t="str">
        <f>IFERROR(VLOOKUP(Table1[[#This Row],[RespondentID]],'All Data'!$A34:$CN606,86,FALSE),"unknown")</f>
        <v>No</v>
      </c>
      <c r="AP33" s="159" t="str">
        <f>IFERROR(VLOOKUP(Table1[[#This Row],[RespondentID]],'All Data'!$A34:$CN606,87,FALSE),"unknown")</f>
        <v xml:space="preserve">English </v>
      </c>
      <c r="AQ33" s="159" t="str">
        <f>IFERROR(VLOOKUP(Table1[[#This Row],[RespondentID]],'All Data'!$A34:$CN606,88,FALSE),"unknown")</f>
        <v>Over $125,000</v>
      </c>
      <c r="AR33" s="159" t="str">
        <f>IFERROR(VLOOKUP(Table1[[#This Row],[RespondentID]],'All Data'!$A34:$CN606,89,FALSE),"unknown")</f>
        <v>College graduate</v>
      </c>
      <c r="AS33" s="159" t="str">
        <f>IFERROR(VLOOKUP(Table1[[#This Row],[RespondentID]],'All Data'!$A34:$CN606,90,FALSE),"unknown")</f>
        <v>Employed for wages</v>
      </c>
      <c r="AT33" s="159" t="str">
        <f>IFERROR(VLOOKUP(Table1[[#This Row],[RespondentID]],'All Data'!$A34:$CN606,91,FALSE),"unknown")</f>
        <v>Yes</v>
      </c>
      <c r="AU33" s="159" t="str">
        <f>IFERROR(VLOOKUP(Table1[[#This Row],[RespondentID]],'All Data'!$A34:$CN606,92,FALSE),"unknown")</f>
        <v>Yes</v>
      </c>
    </row>
    <row r="34" spans="1:47" x14ac:dyDescent="0.35">
      <c r="A34" s="6">
        <v>5678191922</v>
      </c>
      <c r="B34" s="6"/>
      <c r="C34" s="6" t="s">
        <v>42</v>
      </c>
      <c r="D34" s="6" t="s">
        <v>43</v>
      </c>
      <c r="E34" s="6"/>
      <c r="F34" s="6"/>
      <c r="G34" s="6"/>
      <c r="H34" s="6"/>
      <c r="I34" s="6"/>
      <c r="J34" s="6" t="s">
        <v>48</v>
      </c>
      <c r="K34" s="6"/>
      <c r="L34" s="6"/>
      <c r="M34" s="6"/>
      <c r="O34" s="6">
        <f t="shared" si="0"/>
        <v>3</v>
      </c>
      <c r="P34" s="6">
        <f t="shared" si="1"/>
        <v>1</v>
      </c>
      <c r="R34" s="6">
        <f t="shared" si="2"/>
        <v>0</v>
      </c>
      <c r="S34" s="6">
        <f t="shared" si="3"/>
        <v>1</v>
      </c>
      <c r="T34" s="6">
        <f t="shared" si="4"/>
        <v>1</v>
      </c>
      <c r="U34" s="6">
        <f t="shared" si="5"/>
        <v>0</v>
      </c>
      <c r="V34" s="6">
        <f t="shared" si="6"/>
        <v>0</v>
      </c>
      <c r="W34" s="6">
        <f t="shared" si="7"/>
        <v>0</v>
      </c>
      <c r="X34" s="6">
        <f t="shared" si="8"/>
        <v>0</v>
      </c>
      <c r="Y34" s="6">
        <f t="shared" si="9"/>
        <v>0</v>
      </c>
      <c r="Z34" s="6">
        <f t="shared" si="10"/>
        <v>1</v>
      </c>
      <c r="AA34" s="6">
        <f t="shared" si="11"/>
        <v>0</v>
      </c>
      <c r="AB34" s="6">
        <f t="shared" si="12"/>
        <v>0</v>
      </c>
      <c r="AC34" s="6">
        <f t="shared" si="13"/>
        <v>0</v>
      </c>
      <c r="AF34" s="6">
        <f t="shared" si="14"/>
        <v>3</v>
      </c>
      <c r="AG34" s="6">
        <f t="shared" si="15"/>
        <v>3</v>
      </c>
      <c r="AH34" s="6" t="str">
        <f t="shared" si="16"/>
        <v>Correct</v>
      </c>
      <c r="AJ34" s="159" t="str">
        <f>IFERROR(VLOOKUP(Table1[[#This Row],[RespondentID]],'All Data'!$A35:$CN607,81,FALSE),"unknown")</f>
        <v>Female</v>
      </c>
      <c r="AK34" s="159">
        <f>IFERROR(VLOOKUP(Table1[[#This Row],[RespondentID]],'All Data'!$A35:$CN607,82,FALSE),"unknown")</f>
        <v>35</v>
      </c>
      <c r="AL34" s="159" t="str">
        <f>IFERROR(VLOOKUP(Table1[[#This Row],[RespondentID]],'All Data'!$A35:$CN607,83,FALSE),"unknown")</f>
        <v>Suffolk</v>
      </c>
      <c r="AM34" s="159" t="str">
        <f>IFERROR(VLOOKUP(Table1[[#This Row],[RespondentID]],'All Data'!$A35:$CN607,84,FALSE),"unknown")</f>
        <v>Holbrook, 11741</v>
      </c>
      <c r="AN34" s="159" t="str">
        <f>IFERROR(VLOOKUP(Table1[[#This Row],[RespondentID]],'All Data'!$A35:$CN607,85,FALSE),"unknown")</f>
        <v>White/Caucasian</v>
      </c>
      <c r="AO34" s="159" t="str">
        <f>IFERROR(VLOOKUP(Table1[[#This Row],[RespondentID]],'All Data'!$A35:$CN607,86,FALSE),"unknown")</f>
        <v>No</v>
      </c>
      <c r="AP34" s="159" t="str">
        <f>IFERROR(VLOOKUP(Table1[[#This Row],[RespondentID]],'All Data'!$A35:$CN607,87,FALSE),"unknown")</f>
        <v xml:space="preserve">English </v>
      </c>
      <c r="AQ34" s="159" t="str">
        <f>IFERROR(VLOOKUP(Table1[[#This Row],[RespondentID]],'All Data'!$A35:$CN607,88,FALSE),"unknown")</f>
        <v>$75,000 to $125,000</v>
      </c>
      <c r="AR34" s="159" t="str">
        <f>IFERROR(VLOOKUP(Table1[[#This Row],[RespondentID]],'All Data'!$A35:$CN607,89,FALSE),"unknown")</f>
        <v>Graduate school</v>
      </c>
      <c r="AS34" s="159" t="str">
        <f>IFERROR(VLOOKUP(Table1[[#This Row],[RespondentID]],'All Data'!$A35:$CN607,90,FALSE),"unknown")</f>
        <v>Employed for wages</v>
      </c>
      <c r="AT34" s="159" t="str">
        <f>IFERROR(VLOOKUP(Table1[[#This Row],[RespondentID]],'All Data'!$A35:$CN607,91,FALSE),"unknown")</f>
        <v>Yes</v>
      </c>
      <c r="AU34" s="159" t="str">
        <f>IFERROR(VLOOKUP(Table1[[#This Row],[RespondentID]],'All Data'!$A35:$CN607,92,FALSE),"unknown")</f>
        <v>Yes</v>
      </c>
    </row>
    <row r="35" spans="1:47" x14ac:dyDescent="0.35">
      <c r="A35" s="6">
        <v>5678188691</v>
      </c>
      <c r="B35" s="6"/>
      <c r="C35" s="6"/>
      <c r="D35" s="6"/>
      <c r="E35" s="6"/>
      <c r="F35" s="6" t="s">
        <v>45</v>
      </c>
      <c r="G35" s="6"/>
      <c r="H35" s="6" t="s">
        <v>46</v>
      </c>
      <c r="I35" s="6"/>
      <c r="J35" s="6" t="s">
        <v>48</v>
      </c>
      <c r="K35" s="6"/>
      <c r="L35" s="6"/>
      <c r="M35" s="6"/>
      <c r="O35" s="6">
        <f t="shared" si="0"/>
        <v>3</v>
      </c>
      <c r="P35" s="6">
        <f t="shared" si="1"/>
        <v>1</v>
      </c>
      <c r="R35" s="6">
        <f t="shared" si="2"/>
        <v>0</v>
      </c>
      <c r="S35" s="6">
        <f t="shared" si="3"/>
        <v>0</v>
      </c>
      <c r="T35" s="6">
        <f t="shared" si="4"/>
        <v>0</v>
      </c>
      <c r="U35" s="6">
        <f t="shared" si="5"/>
        <v>0</v>
      </c>
      <c r="V35" s="6">
        <f t="shared" si="6"/>
        <v>1</v>
      </c>
      <c r="W35" s="6">
        <f t="shared" si="7"/>
        <v>0</v>
      </c>
      <c r="X35" s="6">
        <f t="shared" si="8"/>
        <v>1</v>
      </c>
      <c r="Y35" s="6">
        <f t="shared" si="9"/>
        <v>0</v>
      </c>
      <c r="Z35" s="6">
        <f t="shared" si="10"/>
        <v>1</v>
      </c>
      <c r="AA35" s="6">
        <f t="shared" si="11"/>
        <v>0</v>
      </c>
      <c r="AB35" s="6">
        <f t="shared" si="12"/>
        <v>0</v>
      </c>
      <c r="AC35" s="6">
        <f t="shared" si="13"/>
        <v>0</v>
      </c>
      <c r="AF35" s="6">
        <f t="shared" si="14"/>
        <v>3</v>
      </c>
      <c r="AG35" s="6">
        <f t="shared" si="15"/>
        <v>3</v>
      </c>
      <c r="AH35" s="6" t="str">
        <f t="shared" si="16"/>
        <v>Correct</v>
      </c>
      <c r="AJ35" s="159" t="str">
        <f>IFERROR(VLOOKUP(Table1[[#This Row],[RespondentID]],'All Data'!$A36:$CN608,81,FALSE),"unknown")</f>
        <v>Female</v>
      </c>
      <c r="AK35" s="159">
        <f>IFERROR(VLOOKUP(Table1[[#This Row],[RespondentID]],'All Data'!$A36:$CN608,82,FALSE),"unknown")</f>
        <v>45</v>
      </c>
      <c r="AL35" s="159" t="str">
        <f>IFERROR(VLOOKUP(Table1[[#This Row],[RespondentID]],'All Data'!$A36:$CN608,83,FALSE),"unknown")</f>
        <v>Nassau</v>
      </c>
      <c r="AM35" s="159" t="str">
        <f>IFERROR(VLOOKUP(Table1[[#This Row],[RespondentID]],'All Data'!$A36:$CN608,84,FALSE),"unknown")</f>
        <v>East Rockaway, 11518</v>
      </c>
      <c r="AN35" s="159" t="str">
        <f>IFERROR(VLOOKUP(Table1[[#This Row],[RespondentID]],'All Data'!$A36:$CN608,85,FALSE),"unknown")</f>
        <v>White/Caucasian</v>
      </c>
      <c r="AO35" s="159" t="str">
        <f>IFERROR(VLOOKUP(Table1[[#This Row],[RespondentID]],'All Data'!$A36:$CN608,86,FALSE),"unknown")</f>
        <v>No</v>
      </c>
      <c r="AP35" s="159" t="str">
        <f>IFERROR(VLOOKUP(Table1[[#This Row],[RespondentID]],'All Data'!$A36:$CN608,87,FALSE),"unknown")</f>
        <v xml:space="preserve">English </v>
      </c>
      <c r="AQ35" s="159" t="str">
        <f>IFERROR(VLOOKUP(Table1[[#This Row],[RespondentID]],'All Data'!$A36:$CN608,88,FALSE),"unknown")</f>
        <v>$75,000 to $125,000</v>
      </c>
      <c r="AR35" s="159" t="str">
        <f>IFERROR(VLOOKUP(Table1[[#This Row],[RespondentID]],'All Data'!$A36:$CN608,89,FALSE),"unknown")</f>
        <v>Graduate school</v>
      </c>
      <c r="AS35" s="159" t="str">
        <f>IFERROR(VLOOKUP(Table1[[#This Row],[RespondentID]],'All Data'!$A36:$CN608,90,FALSE),"unknown")</f>
        <v>Employed for wages</v>
      </c>
      <c r="AT35" s="159" t="str">
        <f>IFERROR(VLOOKUP(Table1[[#This Row],[RespondentID]],'All Data'!$A36:$CN608,91,FALSE),"unknown")</f>
        <v>Yes</v>
      </c>
      <c r="AU35" s="159" t="str">
        <f>IFERROR(VLOOKUP(Table1[[#This Row],[RespondentID]],'All Data'!$A36:$CN608,92,FALSE),"unknown")</f>
        <v>Yes</v>
      </c>
    </row>
    <row r="36" spans="1:47" x14ac:dyDescent="0.35">
      <c r="A36" s="6">
        <v>5678188449</v>
      </c>
      <c r="B36" s="6"/>
      <c r="C36" s="6"/>
      <c r="D36" s="6"/>
      <c r="E36" s="6" t="s">
        <v>44</v>
      </c>
      <c r="F36" s="6"/>
      <c r="G36" s="6"/>
      <c r="H36" s="6" t="s">
        <v>46</v>
      </c>
      <c r="I36" s="6"/>
      <c r="J36" s="6"/>
      <c r="K36" s="6"/>
      <c r="L36" s="6" t="s">
        <v>50</v>
      </c>
      <c r="M36" s="6"/>
      <c r="O36" s="6">
        <f t="shared" si="0"/>
        <v>3</v>
      </c>
      <c r="P36" s="6">
        <f t="shared" si="1"/>
        <v>1</v>
      </c>
      <c r="R36" s="6">
        <f t="shared" si="2"/>
        <v>0</v>
      </c>
      <c r="S36" s="6">
        <f t="shared" si="3"/>
        <v>0</v>
      </c>
      <c r="T36" s="6">
        <f t="shared" si="4"/>
        <v>0</v>
      </c>
      <c r="U36" s="6">
        <f t="shared" si="5"/>
        <v>1</v>
      </c>
      <c r="V36" s="6">
        <f t="shared" si="6"/>
        <v>0</v>
      </c>
      <c r="W36" s="6">
        <f t="shared" si="7"/>
        <v>0</v>
      </c>
      <c r="X36" s="6">
        <f t="shared" si="8"/>
        <v>1</v>
      </c>
      <c r="Y36" s="6">
        <f t="shared" si="9"/>
        <v>0</v>
      </c>
      <c r="Z36" s="6">
        <f t="shared" si="10"/>
        <v>0</v>
      </c>
      <c r="AA36" s="6">
        <f t="shared" si="11"/>
        <v>0</v>
      </c>
      <c r="AB36" s="6">
        <f t="shared" si="12"/>
        <v>1</v>
      </c>
      <c r="AC36" s="6">
        <f t="shared" si="13"/>
        <v>0</v>
      </c>
      <c r="AF36" s="6">
        <f t="shared" si="14"/>
        <v>3</v>
      </c>
      <c r="AG36" s="6">
        <f t="shared" si="15"/>
        <v>3</v>
      </c>
      <c r="AH36" s="6" t="str">
        <f t="shared" si="16"/>
        <v>Correct</v>
      </c>
      <c r="AJ36" s="159" t="str">
        <f>IFERROR(VLOOKUP(Table1[[#This Row],[RespondentID]],'All Data'!$A37:$CN609,81,FALSE),"unknown")</f>
        <v>Female</v>
      </c>
      <c r="AK36" s="159">
        <f>IFERROR(VLOOKUP(Table1[[#This Row],[RespondentID]],'All Data'!$A37:$CN609,82,FALSE),"unknown")</f>
        <v>56</v>
      </c>
      <c r="AL36" s="159" t="str">
        <f>IFERROR(VLOOKUP(Table1[[#This Row],[RespondentID]],'All Data'!$A37:$CN609,83,FALSE),"unknown")</f>
        <v>Suffolk</v>
      </c>
      <c r="AM36" s="159" t="str">
        <f>IFERROR(VLOOKUP(Table1[[#This Row],[RespondentID]],'All Data'!$A37:$CN609,84,FALSE),"unknown")</f>
        <v>Mount Sinai, 11766</v>
      </c>
      <c r="AN36" s="159" t="str">
        <f>IFERROR(VLOOKUP(Table1[[#This Row],[RespondentID]],'All Data'!$A37:$CN609,85,FALSE),"unknown")</f>
        <v>White/Caucasian</v>
      </c>
      <c r="AO36" s="159" t="str">
        <f>IFERROR(VLOOKUP(Table1[[#This Row],[RespondentID]],'All Data'!$A37:$CN609,86,FALSE),"unknown")</f>
        <v>No</v>
      </c>
      <c r="AP36" s="159" t="str">
        <f>IFERROR(VLOOKUP(Table1[[#This Row],[RespondentID]],'All Data'!$A37:$CN609,87,FALSE),"unknown")</f>
        <v xml:space="preserve">English </v>
      </c>
      <c r="AQ36" s="159" t="str">
        <f>IFERROR(VLOOKUP(Table1[[#This Row],[RespondentID]],'All Data'!$A37:$CN609,88,FALSE),"unknown")</f>
        <v>$50,000 to $74,999</v>
      </c>
      <c r="AR36" s="159" t="str">
        <f>IFERROR(VLOOKUP(Table1[[#This Row],[RespondentID]],'All Data'!$A37:$CN609,89,FALSE),"unknown")</f>
        <v>Technical school</v>
      </c>
      <c r="AS36" s="159" t="str">
        <f>IFERROR(VLOOKUP(Table1[[#This Row],[RespondentID]],'All Data'!$A37:$CN609,90,FALSE),"unknown")</f>
        <v>Employed for wages</v>
      </c>
      <c r="AT36" s="159" t="str">
        <f>IFERROR(VLOOKUP(Table1[[#This Row],[RespondentID]],'All Data'!$A37:$CN609,91,FALSE),"unknown")</f>
        <v>Yes</v>
      </c>
      <c r="AU36" s="159" t="str">
        <f>IFERROR(VLOOKUP(Table1[[#This Row],[RespondentID]],'All Data'!$A37:$CN609,92,FALSE),"unknown")</f>
        <v>Yes</v>
      </c>
    </row>
    <row r="37" spans="1:47" x14ac:dyDescent="0.35">
      <c r="A37" s="6">
        <v>5678187695</v>
      </c>
      <c r="B37" s="6" t="s">
        <v>41</v>
      </c>
      <c r="C37" s="6" t="s">
        <v>42</v>
      </c>
      <c r="D37" s="6"/>
      <c r="E37" s="6"/>
      <c r="F37" s="6"/>
      <c r="G37" s="6"/>
      <c r="H37" s="6"/>
      <c r="I37" s="6"/>
      <c r="J37" s="6"/>
      <c r="K37" s="6"/>
      <c r="L37" s="6" t="s">
        <v>50</v>
      </c>
      <c r="M37" s="6"/>
      <c r="O37" s="6">
        <f t="shared" si="0"/>
        <v>3</v>
      </c>
      <c r="P37" s="6">
        <f t="shared" si="1"/>
        <v>1</v>
      </c>
      <c r="R37" s="6">
        <f t="shared" si="2"/>
        <v>1</v>
      </c>
      <c r="S37" s="6">
        <f t="shared" si="3"/>
        <v>1</v>
      </c>
      <c r="T37" s="6">
        <f t="shared" si="4"/>
        <v>0</v>
      </c>
      <c r="U37" s="6">
        <f t="shared" si="5"/>
        <v>0</v>
      </c>
      <c r="V37" s="6">
        <f t="shared" si="6"/>
        <v>0</v>
      </c>
      <c r="W37" s="6">
        <f t="shared" si="7"/>
        <v>0</v>
      </c>
      <c r="X37" s="6">
        <f t="shared" si="8"/>
        <v>0</v>
      </c>
      <c r="Y37" s="6">
        <f t="shared" si="9"/>
        <v>0</v>
      </c>
      <c r="Z37" s="6">
        <f t="shared" si="10"/>
        <v>0</v>
      </c>
      <c r="AA37" s="6">
        <f t="shared" si="11"/>
        <v>0</v>
      </c>
      <c r="AB37" s="6">
        <f t="shared" si="12"/>
        <v>1</v>
      </c>
      <c r="AC37" s="6">
        <f t="shared" si="13"/>
        <v>0</v>
      </c>
      <c r="AF37" s="6">
        <f t="shared" si="14"/>
        <v>3</v>
      </c>
      <c r="AG37" s="6">
        <f t="shared" si="15"/>
        <v>3</v>
      </c>
      <c r="AH37" s="6" t="str">
        <f t="shared" si="16"/>
        <v>Correct</v>
      </c>
      <c r="AJ37" s="159" t="str">
        <f>IFERROR(VLOOKUP(Table1[[#This Row],[RespondentID]],'All Data'!$A38:$CN610,81,FALSE),"unknown")</f>
        <v>Female</v>
      </c>
      <c r="AK37" s="159">
        <f>IFERROR(VLOOKUP(Table1[[#This Row],[RespondentID]],'All Data'!$A38:$CN610,82,FALSE),"unknown")</f>
        <v>50</v>
      </c>
      <c r="AL37" s="159" t="str">
        <f>IFERROR(VLOOKUP(Table1[[#This Row],[RespondentID]],'All Data'!$A38:$CN610,83,FALSE),"unknown")</f>
        <v>Suffolk</v>
      </c>
      <c r="AM37" s="159" t="str">
        <f>IFERROR(VLOOKUP(Table1[[#This Row],[RespondentID]],'All Data'!$A38:$CN610,84,FALSE),"unknown")</f>
        <v>Holbrook, 11741</v>
      </c>
      <c r="AN37" s="159" t="str">
        <f>IFERROR(VLOOKUP(Table1[[#This Row],[RespondentID]],'All Data'!$A38:$CN610,85,FALSE),"unknown")</f>
        <v>White/Caucasian</v>
      </c>
      <c r="AO37" s="159" t="str">
        <f>IFERROR(VLOOKUP(Table1[[#This Row],[RespondentID]],'All Data'!$A38:$CN610,86,FALSE),"unknown")</f>
        <v>No</v>
      </c>
      <c r="AP37" s="159" t="str">
        <f>IFERROR(VLOOKUP(Table1[[#This Row],[RespondentID]],'All Data'!$A38:$CN610,87,FALSE),"unknown")</f>
        <v xml:space="preserve">English </v>
      </c>
      <c r="AQ37" s="159" t="str">
        <f>IFERROR(VLOOKUP(Table1[[#This Row],[RespondentID]],'All Data'!$A38:$CN610,88,FALSE),"unknown")</f>
        <v>Over $125,000</v>
      </c>
      <c r="AR37" s="159" t="str">
        <f>IFERROR(VLOOKUP(Table1[[#This Row],[RespondentID]],'All Data'!$A38:$CN610,89,FALSE),"unknown")</f>
        <v>Other (please specify)</v>
      </c>
      <c r="AS37" s="159" t="str">
        <f>IFERROR(VLOOKUP(Table1[[#This Row],[RespondentID]],'All Data'!$A38:$CN610,90,FALSE),"unknown")</f>
        <v>Employed for wages</v>
      </c>
      <c r="AT37" s="159" t="str">
        <f>IFERROR(VLOOKUP(Table1[[#This Row],[RespondentID]],'All Data'!$A38:$CN610,91,FALSE),"unknown")</f>
        <v>Yes</v>
      </c>
      <c r="AU37" s="159" t="str">
        <f>IFERROR(VLOOKUP(Table1[[#This Row],[RespondentID]],'All Data'!$A38:$CN610,92,FALSE),"unknown")</f>
        <v>Yes</v>
      </c>
    </row>
    <row r="38" spans="1:47" x14ac:dyDescent="0.35">
      <c r="A38" s="6">
        <v>5678173649</v>
      </c>
      <c r="B38" s="6"/>
      <c r="C38" s="6" t="s">
        <v>42</v>
      </c>
      <c r="D38" s="6"/>
      <c r="E38" s="6"/>
      <c r="F38" s="6"/>
      <c r="G38" s="6"/>
      <c r="H38" s="6" t="s">
        <v>46</v>
      </c>
      <c r="I38" s="6"/>
      <c r="J38" s="6"/>
      <c r="K38" s="6"/>
      <c r="L38" s="6"/>
      <c r="M38" s="6"/>
      <c r="O38" s="6">
        <f t="shared" si="0"/>
        <v>2</v>
      </c>
      <c r="P38" s="6">
        <f t="shared" si="1"/>
        <v>1.5</v>
      </c>
      <c r="R38" s="6">
        <f t="shared" si="2"/>
        <v>0</v>
      </c>
      <c r="S38" s="6">
        <f t="shared" si="3"/>
        <v>1</v>
      </c>
      <c r="T38" s="6">
        <f t="shared" si="4"/>
        <v>0</v>
      </c>
      <c r="U38" s="6">
        <f t="shared" si="5"/>
        <v>0</v>
      </c>
      <c r="V38" s="6">
        <f t="shared" si="6"/>
        <v>0</v>
      </c>
      <c r="W38" s="6">
        <f t="shared" si="7"/>
        <v>0</v>
      </c>
      <c r="X38" s="6">
        <f t="shared" si="8"/>
        <v>1</v>
      </c>
      <c r="Y38" s="6">
        <f t="shared" si="9"/>
        <v>0</v>
      </c>
      <c r="Z38" s="6">
        <f t="shared" si="10"/>
        <v>0</v>
      </c>
      <c r="AA38" s="6">
        <f t="shared" si="11"/>
        <v>0</v>
      </c>
      <c r="AB38" s="6">
        <f t="shared" si="12"/>
        <v>0</v>
      </c>
      <c r="AC38" s="6">
        <f t="shared" si="13"/>
        <v>0</v>
      </c>
      <c r="AF38" s="6">
        <f t="shared" si="14"/>
        <v>2</v>
      </c>
      <c r="AG38" s="6">
        <f t="shared" si="15"/>
        <v>2</v>
      </c>
      <c r="AH38" s="6" t="str">
        <f t="shared" si="16"/>
        <v>Correct</v>
      </c>
      <c r="AJ38" s="159" t="str">
        <f>IFERROR(VLOOKUP(Table1[[#This Row],[RespondentID]],'All Data'!$A39:$CN611,81,FALSE),"unknown")</f>
        <v>Female</v>
      </c>
      <c r="AK38" s="159">
        <f>IFERROR(VLOOKUP(Table1[[#This Row],[RespondentID]],'All Data'!$A39:$CN611,82,FALSE),"unknown")</f>
        <v>45</v>
      </c>
      <c r="AL38" s="159" t="str">
        <f>IFERROR(VLOOKUP(Table1[[#This Row],[RespondentID]],'All Data'!$A39:$CN611,83,FALSE),"unknown")</f>
        <v>Nassau</v>
      </c>
      <c r="AM38" s="159" t="str">
        <f>IFERROR(VLOOKUP(Table1[[#This Row],[RespondentID]],'All Data'!$A39:$CN611,84,FALSE),"unknown")</f>
        <v>East Meadow, 11554</v>
      </c>
      <c r="AN38" s="159" t="str">
        <f>IFERROR(VLOOKUP(Table1[[#This Row],[RespondentID]],'All Data'!$A39:$CN611,85,FALSE),"unknown")</f>
        <v>White/Caucasian</v>
      </c>
      <c r="AO38" s="159" t="str">
        <f>IFERROR(VLOOKUP(Table1[[#This Row],[RespondentID]],'All Data'!$A39:$CN611,86,FALSE),"unknown")</f>
        <v>No</v>
      </c>
      <c r="AP38" s="159" t="str">
        <f>IFERROR(VLOOKUP(Table1[[#This Row],[RespondentID]],'All Data'!$A39:$CN611,87,FALSE),"unknown")</f>
        <v xml:space="preserve">English </v>
      </c>
      <c r="AQ38" s="159" t="str">
        <f>IFERROR(VLOOKUP(Table1[[#This Row],[RespondentID]],'All Data'!$A39:$CN611,88,FALSE),"unknown")</f>
        <v>$50,000 to $74,999</v>
      </c>
      <c r="AR38" s="159" t="str">
        <f>IFERROR(VLOOKUP(Table1[[#This Row],[RespondentID]],'All Data'!$A39:$CN611,89,FALSE),"unknown")</f>
        <v>Some college</v>
      </c>
      <c r="AS38" s="159" t="str">
        <f>IFERROR(VLOOKUP(Table1[[#This Row],[RespondentID]],'All Data'!$A39:$CN611,90,FALSE),"unknown")</f>
        <v>Employed for wages</v>
      </c>
      <c r="AT38" s="159" t="str">
        <f>IFERROR(VLOOKUP(Table1[[#This Row],[RespondentID]],'All Data'!$A39:$CN611,91,FALSE),"unknown")</f>
        <v>Yes</v>
      </c>
      <c r="AU38" s="159" t="str">
        <f>IFERROR(VLOOKUP(Table1[[#This Row],[RespondentID]],'All Data'!$A39:$CN611,92,FALSE),"unknown")</f>
        <v>Yes</v>
      </c>
    </row>
    <row r="39" spans="1:47" x14ac:dyDescent="0.35">
      <c r="A39" s="6">
        <v>5678055433</v>
      </c>
      <c r="B39" s="6"/>
      <c r="C39" s="6" t="s">
        <v>42</v>
      </c>
      <c r="D39" s="6"/>
      <c r="E39" s="6" t="s">
        <v>44</v>
      </c>
      <c r="F39" s="6" t="s">
        <v>45</v>
      </c>
      <c r="G39" s="6"/>
      <c r="H39" s="6"/>
      <c r="I39" s="6"/>
      <c r="J39" s="6"/>
      <c r="K39" s="6"/>
      <c r="L39" s="6"/>
      <c r="M39" s="6"/>
      <c r="O39" s="6">
        <f t="shared" si="0"/>
        <v>3</v>
      </c>
      <c r="P39" s="6">
        <f t="shared" si="1"/>
        <v>1</v>
      </c>
      <c r="R39" s="6">
        <f t="shared" si="2"/>
        <v>0</v>
      </c>
      <c r="S39" s="6">
        <f t="shared" si="3"/>
        <v>1</v>
      </c>
      <c r="T39" s="6">
        <f t="shared" si="4"/>
        <v>0</v>
      </c>
      <c r="U39" s="6">
        <f t="shared" si="5"/>
        <v>1</v>
      </c>
      <c r="V39" s="6">
        <f t="shared" si="6"/>
        <v>1</v>
      </c>
      <c r="W39" s="6">
        <f t="shared" si="7"/>
        <v>0</v>
      </c>
      <c r="X39" s="6">
        <f t="shared" si="8"/>
        <v>0</v>
      </c>
      <c r="Y39" s="6">
        <f t="shared" si="9"/>
        <v>0</v>
      </c>
      <c r="Z39" s="6">
        <f t="shared" si="10"/>
        <v>0</v>
      </c>
      <c r="AA39" s="6">
        <f t="shared" si="11"/>
        <v>0</v>
      </c>
      <c r="AB39" s="6">
        <f t="shared" si="12"/>
        <v>0</v>
      </c>
      <c r="AC39" s="6">
        <f t="shared" si="13"/>
        <v>0</v>
      </c>
      <c r="AF39" s="6">
        <f t="shared" si="14"/>
        <v>3</v>
      </c>
      <c r="AG39" s="6">
        <f t="shared" si="15"/>
        <v>3</v>
      </c>
      <c r="AH39" s="6" t="str">
        <f t="shared" si="16"/>
        <v>Correct</v>
      </c>
      <c r="AJ39" s="159" t="str">
        <f>IFERROR(VLOOKUP(Table1[[#This Row],[RespondentID]],'All Data'!$A40:$CN612,81,FALSE),"unknown")</f>
        <v>Male</v>
      </c>
      <c r="AK39" s="159">
        <f>IFERROR(VLOOKUP(Table1[[#This Row],[RespondentID]],'All Data'!$A40:$CN612,82,FALSE),"unknown")</f>
        <v>29</v>
      </c>
      <c r="AL39" s="159" t="str">
        <f>IFERROR(VLOOKUP(Table1[[#This Row],[RespondentID]],'All Data'!$A40:$CN612,83,FALSE),"unknown")</f>
        <v>Suffolk</v>
      </c>
      <c r="AM39" s="159" t="str">
        <f>IFERROR(VLOOKUP(Table1[[#This Row],[RespondentID]],'All Data'!$A40:$CN612,84,FALSE),"unknown")</f>
        <v>Stony Brook, 11790</v>
      </c>
      <c r="AN39" s="159" t="str">
        <f>IFERROR(VLOOKUP(Table1[[#This Row],[RespondentID]],'All Data'!$A40:$CN612,85,FALSE),"unknown")</f>
        <v>White/Caucasian</v>
      </c>
      <c r="AO39" s="159" t="str">
        <f>IFERROR(VLOOKUP(Table1[[#This Row],[RespondentID]],'All Data'!$A40:$CN612,86,FALSE),"unknown")</f>
        <v>No</v>
      </c>
      <c r="AP39" s="159" t="str">
        <f>IFERROR(VLOOKUP(Table1[[#This Row],[RespondentID]],'All Data'!$A40:$CN612,87,FALSE),"unknown")</f>
        <v xml:space="preserve">English </v>
      </c>
      <c r="AQ39" s="159" t="str">
        <f>IFERROR(VLOOKUP(Table1[[#This Row],[RespondentID]],'All Data'!$A40:$CN612,88,FALSE),"unknown")</f>
        <v>$75,000 to $125,000</v>
      </c>
      <c r="AR39" s="159" t="str">
        <f>IFERROR(VLOOKUP(Table1[[#This Row],[RespondentID]],'All Data'!$A40:$CN612,89,FALSE),"unknown")</f>
        <v>College graduate</v>
      </c>
      <c r="AS39" s="159" t="str">
        <f>IFERROR(VLOOKUP(Table1[[#This Row],[RespondentID]],'All Data'!$A40:$CN612,90,FALSE),"unknown")</f>
        <v>Employed for wages</v>
      </c>
      <c r="AT39" s="159" t="str">
        <f>IFERROR(VLOOKUP(Table1[[#This Row],[RespondentID]],'All Data'!$A40:$CN612,91,FALSE),"unknown")</f>
        <v>Yes</v>
      </c>
      <c r="AU39" s="159" t="str">
        <f>IFERROR(VLOOKUP(Table1[[#This Row],[RespondentID]],'All Data'!$A40:$CN612,92,FALSE),"unknown")</f>
        <v>Yes</v>
      </c>
    </row>
    <row r="40" spans="1:47" x14ac:dyDescent="0.35">
      <c r="A40" s="6">
        <v>5678051723</v>
      </c>
      <c r="B40" s="6" t="s">
        <v>41</v>
      </c>
      <c r="C40" s="6"/>
      <c r="D40" s="6"/>
      <c r="E40" s="6"/>
      <c r="F40" s="6" t="s">
        <v>45</v>
      </c>
      <c r="G40" s="6"/>
      <c r="H40" s="6"/>
      <c r="I40" s="6"/>
      <c r="J40" s="6"/>
      <c r="K40" s="6"/>
      <c r="L40" s="6" t="s">
        <v>50</v>
      </c>
      <c r="M40" s="6"/>
      <c r="O40" s="6">
        <f t="shared" si="0"/>
        <v>3</v>
      </c>
      <c r="P40" s="6">
        <f t="shared" si="1"/>
        <v>1</v>
      </c>
      <c r="R40" s="6">
        <f t="shared" si="2"/>
        <v>1</v>
      </c>
      <c r="S40" s="6">
        <f t="shared" si="3"/>
        <v>0</v>
      </c>
      <c r="T40" s="6">
        <f t="shared" si="4"/>
        <v>0</v>
      </c>
      <c r="U40" s="6">
        <f t="shared" si="5"/>
        <v>0</v>
      </c>
      <c r="V40" s="6">
        <f t="shared" si="6"/>
        <v>1</v>
      </c>
      <c r="W40" s="6">
        <f t="shared" si="7"/>
        <v>0</v>
      </c>
      <c r="X40" s="6">
        <f t="shared" si="8"/>
        <v>0</v>
      </c>
      <c r="Y40" s="6">
        <f t="shared" si="9"/>
        <v>0</v>
      </c>
      <c r="Z40" s="6">
        <f t="shared" si="10"/>
        <v>0</v>
      </c>
      <c r="AA40" s="6">
        <f t="shared" si="11"/>
        <v>0</v>
      </c>
      <c r="AB40" s="6">
        <f t="shared" si="12"/>
        <v>1</v>
      </c>
      <c r="AC40" s="6">
        <f t="shared" si="13"/>
        <v>0</v>
      </c>
      <c r="AF40" s="6">
        <f t="shared" si="14"/>
        <v>3</v>
      </c>
      <c r="AG40" s="6">
        <f t="shared" si="15"/>
        <v>3</v>
      </c>
      <c r="AH40" s="6" t="str">
        <f t="shared" si="16"/>
        <v>Correct</v>
      </c>
      <c r="AJ40" s="159" t="str">
        <f>IFERROR(VLOOKUP(Table1[[#This Row],[RespondentID]],'All Data'!$A41:$CN613,81,FALSE),"unknown")</f>
        <v>Male</v>
      </c>
      <c r="AK40" s="159">
        <f>IFERROR(VLOOKUP(Table1[[#This Row],[RespondentID]],'All Data'!$A41:$CN613,82,FALSE),"unknown")</f>
        <v>65</v>
      </c>
      <c r="AL40" s="159" t="str">
        <f>IFERROR(VLOOKUP(Table1[[#This Row],[RespondentID]],'All Data'!$A41:$CN613,83,FALSE),"unknown")</f>
        <v>Suffolk</v>
      </c>
      <c r="AM40" s="159" t="str">
        <f>IFERROR(VLOOKUP(Table1[[#This Row],[RespondentID]],'All Data'!$A41:$CN613,84,FALSE),"unknown")</f>
        <v>Holbrook, 11741</v>
      </c>
      <c r="AN40" s="159" t="str">
        <f>IFERROR(VLOOKUP(Table1[[#This Row],[RespondentID]],'All Data'!$A41:$CN613,85,FALSE),"unknown")</f>
        <v>White/Caucasian</v>
      </c>
      <c r="AO40" s="159" t="str">
        <f>IFERROR(VLOOKUP(Table1[[#This Row],[RespondentID]],'All Data'!$A41:$CN613,86,FALSE),"unknown")</f>
        <v>No</v>
      </c>
      <c r="AP40" s="159" t="str">
        <f>IFERROR(VLOOKUP(Table1[[#This Row],[RespondentID]],'All Data'!$A41:$CN613,87,FALSE),"unknown")</f>
        <v xml:space="preserve">English </v>
      </c>
      <c r="AQ40" s="159" t="str">
        <f>IFERROR(VLOOKUP(Table1[[#This Row],[RespondentID]],'All Data'!$A41:$CN613,88,FALSE),"unknown")</f>
        <v>$75,000 to $125,000</v>
      </c>
      <c r="AR40" s="159" t="str">
        <f>IFERROR(VLOOKUP(Table1[[#This Row],[RespondentID]],'All Data'!$A41:$CN613,89,FALSE),"unknown")</f>
        <v>Graduate school</v>
      </c>
      <c r="AS40" s="159" t="str">
        <f>IFERROR(VLOOKUP(Table1[[#This Row],[RespondentID]],'All Data'!$A41:$CN613,90,FALSE),"unknown")</f>
        <v>Retired</v>
      </c>
      <c r="AT40" s="159" t="str">
        <f>IFERROR(VLOOKUP(Table1[[#This Row],[RespondentID]],'All Data'!$A41:$CN613,91,FALSE),"unknown")</f>
        <v>Yes</v>
      </c>
      <c r="AU40" s="159" t="str">
        <f>IFERROR(VLOOKUP(Table1[[#This Row],[RespondentID]],'All Data'!$A41:$CN613,92,FALSE),"unknown")</f>
        <v>Yes</v>
      </c>
    </row>
    <row r="41" spans="1:47" x14ac:dyDescent="0.35">
      <c r="A41" s="6">
        <v>5678049260</v>
      </c>
      <c r="B41" s="6"/>
      <c r="C41" s="6"/>
      <c r="D41" s="6" t="s">
        <v>43</v>
      </c>
      <c r="E41" s="6"/>
      <c r="F41" s="6"/>
      <c r="G41" s="6"/>
      <c r="H41" s="6"/>
      <c r="I41" s="6"/>
      <c r="J41" s="6"/>
      <c r="K41" s="6" t="s">
        <v>49</v>
      </c>
      <c r="L41" s="6"/>
      <c r="M41" s="6"/>
      <c r="O41" s="6">
        <f t="shared" si="0"/>
        <v>2</v>
      </c>
      <c r="P41" s="6">
        <f t="shared" si="1"/>
        <v>1.5</v>
      </c>
      <c r="R41" s="6">
        <f t="shared" si="2"/>
        <v>0</v>
      </c>
      <c r="S41" s="6">
        <f t="shared" si="3"/>
        <v>0</v>
      </c>
      <c r="T41" s="6">
        <f t="shared" si="4"/>
        <v>1</v>
      </c>
      <c r="U41" s="6">
        <f t="shared" si="5"/>
        <v>0</v>
      </c>
      <c r="V41" s="6">
        <f t="shared" si="6"/>
        <v>0</v>
      </c>
      <c r="W41" s="6">
        <f t="shared" si="7"/>
        <v>0</v>
      </c>
      <c r="X41" s="6">
        <f t="shared" si="8"/>
        <v>0</v>
      </c>
      <c r="Y41" s="6">
        <f t="shared" si="9"/>
        <v>0</v>
      </c>
      <c r="Z41" s="6">
        <f t="shared" si="10"/>
        <v>0</v>
      </c>
      <c r="AA41" s="6">
        <f t="shared" si="11"/>
        <v>1</v>
      </c>
      <c r="AB41" s="6">
        <f t="shared" si="12"/>
        <v>0</v>
      </c>
      <c r="AC41" s="6">
        <f t="shared" si="13"/>
        <v>0</v>
      </c>
      <c r="AF41" s="6">
        <f t="shared" si="14"/>
        <v>2</v>
      </c>
      <c r="AG41" s="6">
        <f t="shared" si="15"/>
        <v>2</v>
      </c>
      <c r="AH41" s="6" t="str">
        <f t="shared" si="16"/>
        <v>Correct</v>
      </c>
      <c r="AJ41" s="159" t="str">
        <f>IFERROR(VLOOKUP(Table1[[#This Row],[RespondentID]],'All Data'!$A42:$CN614,81,FALSE),"unknown")</f>
        <v>Male</v>
      </c>
      <c r="AK41" s="159">
        <f>IFERROR(VLOOKUP(Table1[[#This Row],[RespondentID]],'All Data'!$A42:$CN614,82,FALSE),"unknown")</f>
        <v>79</v>
      </c>
      <c r="AL41" s="159" t="str">
        <f>IFERROR(VLOOKUP(Table1[[#This Row],[RespondentID]],'All Data'!$A42:$CN614,83,FALSE),"unknown")</f>
        <v>Nassau</v>
      </c>
      <c r="AM41" s="159" t="str">
        <f>IFERROR(VLOOKUP(Table1[[#This Row],[RespondentID]],'All Data'!$A42:$CN614,84,FALSE),"unknown")</f>
        <v>Plainview, 11803</v>
      </c>
      <c r="AN41" s="159" t="str">
        <f>IFERROR(VLOOKUP(Table1[[#This Row],[RespondentID]],'All Data'!$A42:$CN614,85,FALSE),"unknown")</f>
        <v>White/Caucasian</v>
      </c>
      <c r="AO41" s="159" t="str">
        <f>IFERROR(VLOOKUP(Table1[[#This Row],[RespondentID]],'All Data'!$A42:$CN614,86,FALSE),"unknown")</f>
        <v>No</v>
      </c>
      <c r="AP41" s="159" t="str">
        <f>IFERROR(VLOOKUP(Table1[[#This Row],[RespondentID]],'All Data'!$A42:$CN614,87,FALSE),"unknown")</f>
        <v xml:space="preserve">English </v>
      </c>
      <c r="AQ41" s="159" t="str">
        <f>IFERROR(VLOOKUP(Table1[[#This Row],[RespondentID]],'All Data'!$A42:$CN614,88,FALSE),"unknown")</f>
        <v>$75,000 to $125,000</v>
      </c>
      <c r="AR41" s="159" t="str">
        <f>IFERROR(VLOOKUP(Table1[[#This Row],[RespondentID]],'All Data'!$A42:$CN614,89,FALSE),"unknown")</f>
        <v>Graduate school</v>
      </c>
      <c r="AS41" s="159" t="str">
        <f>IFERROR(VLOOKUP(Table1[[#This Row],[RespondentID]],'All Data'!$A42:$CN614,90,FALSE),"unknown")</f>
        <v>Retired</v>
      </c>
      <c r="AT41" s="159" t="str">
        <f>IFERROR(VLOOKUP(Table1[[#This Row],[RespondentID]],'All Data'!$A42:$CN614,91,FALSE),"unknown")</f>
        <v>Yes</v>
      </c>
      <c r="AU41" s="159" t="str">
        <f>IFERROR(VLOOKUP(Table1[[#This Row],[RespondentID]],'All Data'!$A42:$CN614,92,FALSE),"unknown")</f>
        <v>Yes</v>
      </c>
    </row>
    <row r="42" spans="1:47" x14ac:dyDescent="0.35">
      <c r="A42" s="6">
        <v>5677807483</v>
      </c>
      <c r="B42" s="6"/>
      <c r="C42" s="6" t="s">
        <v>42</v>
      </c>
      <c r="D42" s="6"/>
      <c r="E42" s="6" t="s">
        <v>44</v>
      </c>
      <c r="F42" s="6"/>
      <c r="G42" s="6"/>
      <c r="H42" s="6"/>
      <c r="I42" s="6"/>
      <c r="J42" s="6"/>
      <c r="K42" s="6" t="s">
        <v>49</v>
      </c>
      <c r="L42" s="6"/>
      <c r="M42" s="6"/>
      <c r="O42" s="6">
        <f t="shared" si="0"/>
        <v>3</v>
      </c>
      <c r="P42" s="6">
        <f t="shared" si="1"/>
        <v>1</v>
      </c>
      <c r="R42" s="6">
        <f t="shared" si="2"/>
        <v>0</v>
      </c>
      <c r="S42" s="6">
        <f t="shared" si="3"/>
        <v>1</v>
      </c>
      <c r="T42" s="6">
        <f t="shared" si="4"/>
        <v>0</v>
      </c>
      <c r="U42" s="6">
        <f t="shared" si="5"/>
        <v>1</v>
      </c>
      <c r="V42" s="6">
        <f t="shared" si="6"/>
        <v>0</v>
      </c>
      <c r="W42" s="6">
        <f t="shared" si="7"/>
        <v>0</v>
      </c>
      <c r="X42" s="6">
        <f t="shared" si="8"/>
        <v>0</v>
      </c>
      <c r="Y42" s="6">
        <f t="shared" si="9"/>
        <v>0</v>
      </c>
      <c r="Z42" s="6">
        <f t="shared" si="10"/>
        <v>0</v>
      </c>
      <c r="AA42" s="6">
        <f t="shared" si="11"/>
        <v>1</v>
      </c>
      <c r="AB42" s="6">
        <f t="shared" si="12"/>
        <v>0</v>
      </c>
      <c r="AC42" s="6">
        <f t="shared" si="13"/>
        <v>0</v>
      </c>
      <c r="AF42" s="6">
        <f t="shared" si="14"/>
        <v>3</v>
      </c>
      <c r="AG42" s="6">
        <f t="shared" si="15"/>
        <v>3</v>
      </c>
      <c r="AH42" s="6" t="str">
        <f t="shared" si="16"/>
        <v>Correct</v>
      </c>
      <c r="AJ42" s="159" t="str">
        <f>IFERROR(VLOOKUP(Table1[[#This Row],[RespondentID]],'All Data'!$A43:$CN615,81,FALSE),"unknown")</f>
        <v>Male</v>
      </c>
      <c r="AK42" s="159">
        <f>IFERROR(VLOOKUP(Table1[[#This Row],[RespondentID]],'All Data'!$A43:$CN615,82,FALSE),"unknown")</f>
        <v>50</v>
      </c>
      <c r="AL42" s="159" t="str">
        <f>IFERROR(VLOOKUP(Table1[[#This Row],[RespondentID]],'All Data'!$A43:$CN615,83,FALSE),"unknown")</f>
        <v>Suffolk</v>
      </c>
      <c r="AM42" s="159" t="str">
        <f>IFERROR(VLOOKUP(Table1[[#This Row],[RespondentID]],'All Data'!$A43:$CN615,84,FALSE),"unknown")</f>
        <v>Deer Park, 11729</v>
      </c>
      <c r="AN42" s="159" t="str">
        <f>IFERROR(VLOOKUP(Table1[[#This Row],[RespondentID]],'All Data'!$A43:$CN615,85,FALSE),"unknown")</f>
        <v>White/Caucasian</v>
      </c>
      <c r="AO42" s="159" t="str">
        <f>IFERROR(VLOOKUP(Table1[[#This Row],[RespondentID]],'All Data'!$A43:$CN615,86,FALSE),"unknown")</f>
        <v>No</v>
      </c>
      <c r="AP42" s="159" t="str">
        <f>IFERROR(VLOOKUP(Table1[[#This Row],[RespondentID]],'All Data'!$A43:$CN615,87,FALSE),"unknown")</f>
        <v xml:space="preserve">English </v>
      </c>
      <c r="AQ42" s="159" t="str">
        <f>IFERROR(VLOOKUP(Table1[[#This Row],[RespondentID]],'All Data'!$A43:$CN615,88,FALSE),"unknown")</f>
        <v>$50,000 to $74,999</v>
      </c>
      <c r="AR42" s="159" t="str">
        <f>IFERROR(VLOOKUP(Table1[[#This Row],[RespondentID]],'All Data'!$A43:$CN615,89,FALSE),"unknown")</f>
        <v>Some college</v>
      </c>
      <c r="AS42" s="159" t="str">
        <f>IFERROR(VLOOKUP(Table1[[#This Row],[RespondentID]],'All Data'!$A43:$CN615,90,FALSE),"unknown")</f>
        <v>Employed for wages</v>
      </c>
      <c r="AT42" s="159" t="str">
        <f>IFERROR(VLOOKUP(Table1[[#This Row],[RespondentID]],'All Data'!$A43:$CN615,91,FALSE),"unknown")</f>
        <v>Yes</v>
      </c>
      <c r="AU42" s="159" t="str">
        <f>IFERROR(VLOOKUP(Table1[[#This Row],[RespondentID]],'All Data'!$A43:$CN615,92,FALSE),"unknown")</f>
        <v>No</v>
      </c>
    </row>
    <row r="43" spans="1:47" x14ac:dyDescent="0.35">
      <c r="A43" s="6">
        <v>5677677729</v>
      </c>
      <c r="B43" s="6"/>
      <c r="C43" s="6" t="s">
        <v>42</v>
      </c>
      <c r="D43" s="6"/>
      <c r="E43" s="6" t="s">
        <v>44</v>
      </c>
      <c r="F43" s="6"/>
      <c r="G43" s="6" t="s">
        <v>39</v>
      </c>
      <c r="H43" s="6"/>
      <c r="I43" s="6"/>
      <c r="J43" s="6"/>
      <c r="K43" s="6"/>
      <c r="L43" s="6"/>
      <c r="M43" s="6"/>
      <c r="O43" s="6">
        <f t="shared" si="0"/>
        <v>3</v>
      </c>
      <c r="P43" s="6">
        <f t="shared" si="1"/>
        <v>1</v>
      </c>
      <c r="R43" s="6">
        <f t="shared" si="2"/>
        <v>0</v>
      </c>
      <c r="S43" s="6">
        <f t="shared" si="3"/>
        <v>1</v>
      </c>
      <c r="T43" s="6">
        <f t="shared" si="4"/>
        <v>0</v>
      </c>
      <c r="U43" s="6">
        <f t="shared" si="5"/>
        <v>1</v>
      </c>
      <c r="V43" s="6">
        <f t="shared" si="6"/>
        <v>0</v>
      </c>
      <c r="W43" s="6">
        <f t="shared" si="7"/>
        <v>1</v>
      </c>
      <c r="X43" s="6">
        <f t="shared" si="8"/>
        <v>0</v>
      </c>
      <c r="Y43" s="6">
        <f t="shared" si="9"/>
        <v>0</v>
      </c>
      <c r="Z43" s="6">
        <f t="shared" si="10"/>
        <v>0</v>
      </c>
      <c r="AA43" s="6">
        <f t="shared" si="11"/>
        <v>0</v>
      </c>
      <c r="AB43" s="6">
        <f t="shared" si="12"/>
        <v>0</v>
      </c>
      <c r="AC43" s="6">
        <f t="shared" si="13"/>
        <v>0</v>
      </c>
      <c r="AF43" s="6">
        <f t="shared" si="14"/>
        <v>3</v>
      </c>
      <c r="AG43" s="6">
        <f t="shared" si="15"/>
        <v>3</v>
      </c>
      <c r="AH43" s="6" t="str">
        <f t="shared" si="16"/>
        <v>Correct</v>
      </c>
      <c r="AJ43" s="159" t="str">
        <f>IFERROR(VLOOKUP(Table1[[#This Row],[RespondentID]],'All Data'!$A44:$CN616,81,FALSE),"unknown")</f>
        <v>Female</v>
      </c>
      <c r="AK43" s="159">
        <f>IFERROR(VLOOKUP(Table1[[#This Row],[RespondentID]],'All Data'!$A44:$CN616,82,FALSE),"unknown")</f>
        <v>50</v>
      </c>
      <c r="AL43" s="159" t="str">
        <f>IFERROR(VLOOKUP(Table1[[#This Row],[RespondentID]],'All Data'!$A44:$CN616,83,FALSE),"unknown")</f>
        <v>Suffolk</v>
      </c>
      <c r="AM43" s="159" t="str">
        <f>IFERROR(VLOOKUP(Table1[[#This Row],[RespondentID]],'All Data'!$A44:$CN616,84,FALSE),"unknown")</f>
        <v>Huntington Station, 11746</v>
      </c>
      <c r="AN43" s="159" t="str">
        <f>IFERROR(VLOOKUP(Table1[[#This Row],[RespondentID]],'All Data'!$A44:$CN616,85,FALSE),"unknown")</f>
        <v>White/Caucasian</v>
      </c>
      <c r="AO43" s="159" t="str">
        <f>IFERROR(VLOOKUP(Table1[[#This Row],[RespondentID]],'All Data'!$A44:$CN616,86,FALSE),"unknown")</f>
        <v>No</v>
      </c>
      <c r="AP43" s="159" t="str">
        <f>IFERROR(VLOOKUP(Table1[[#This Row],[RespondentID]],'All Data'!$A44:$CN616,87,FALSE),"unknown")</f>
        <v xml:space="preserve">English Italian </v>
      </c>
      <c r="AQ43" s="159" t="str">
        <f>IFERROR(VLOOKUP(Table1[[#This Row],[RespondentID]],'All Data'!$A44:$CN616,88,FALSE),"unknown")</f>
        <v>Over $125,000</v>
      </c>
      <c r="AR43" s="159" t="str">
        <f>IFERROR(VLOOKUP(Table1[[#This Row],[RespondentID]],'All Data'!$A44:$CN616,89,FALSE),"unknown")</f>
        <v>College graduate</v>
      </c>
      <c r="AS43" s="159" t="str">
        <f>IFERROR(VLOOKUP(Table1[[#This Row],[RespondentID]],'All Data'!$A44:$CN616,90,FALSE),"unknown")</f>
        <v>Employed for wages</v>
      </c>
      <c r="AT43" s="159" t="str">
        <f>IFERROR(VLOOKUP(Table1[[#This Row],[RespondentID]],'All Data'!$A44:$CN616,91,FALSE),"unknown")</f>
        <v>Yes</v>
      </c>
      <c r="AU43" s="159" t="str">
        <f>IFERROR(VLOOKUP(Table1[[#This Row],[RespondentID]],'All Data'!$A44:$CN616,92,FALSE),"unknown")</f>
        <v>Yes</v>
      </c>
    </row>
    <row r="44" spans="1:47" x14ac:dyDescent="0.35">
      <c r="A44" s="6">
        <v>5677654392</v>
      </c>
      <c r="B44" s="6"/>
      <c r="C44" s="6" t="s">
        <v>42</v>
      </c>
      <c r="D44" s="6"/>
      <c r="E44" s="6" t="s">
        <v>44</v>
      </c>
      <c r="F44" s="6"/>
      <c r="G44" s="6"/>
      <c r="H44" s="6"/>
      <c r="I44" s="6"/>
      <c r="J44" s="6"/>
      <c r="K44" s="6" t="s">
        <v>49</v>
      </c>
      <c r="L44" s="6"/>
      <c r="M44" s="6"/>
      <c r="O44" s="6">
        <f t="shared" si="0"/>
        <v>3</v>
      </c>
      <c r="P44" s="6">
        <f t="shared" si="1"/>
        <v>1</v>
      </c>
      <c r="R44" s="6">
        <f t="shared" si="2"/>
        <v>0</v>
      </c>
      <c r="S44" s="6">
        <f t="shared" si="3"/>
        <v>1</v>
      </c>
      <c r="T44" s="6">
        <f t="shared" si="4"/>
        <v>0</v>
      </c>
      <c r="U44" s="6">
        <f t="shared" si="5"/>
        <v>1</v>
      </c>
      <c r="V44" s="6">
        <f t="shared" si="6"/>
        <v>0</v>
      </c>
      <c r="W44" s="6">
        <f t="shared" si="7"/>
        <v>0</v>
      </c>
      <c r="X44" s="6">
        <f t="shared" si="8"/>
        <v>0</v>
      </c>
      <c r="Y44" s="6">
        <f t="shared" si="9"/>
        <v>0</v>
      </c>
      <c r="Z44" s="6">
        <f t="shared" si="10"/>
        <v>0</v>
      </c>
      <c r="AA44" s="6">
        <f t="shared" si="11"/>
        <v>1</v>
      </c>
      <c r="AB44" s="6">
        <f t="shared" si="12"/>
        <v>0</v>
      </c>
      <c r="AC44" s="6">
        <f t="shared" si="13"/>
        <v>0</v>
      </c>
      <c r="AF44" s="6">
        <f t="shared" si="14"/>
        <v>3</v>
      </c>
      <c r="AG44" s="6">
        <f t="shared" si="15"/>
        <v>3</v>
      </c>
      <c r="AH44" s="6" t="str">
        <f t="shared" si="16"/>
        <v>Correct</v>
      </c>
      <c r="AJ44" s="159" t="str">
        <f>IFERROR(VLOOKUP(Table1[[#This Row],[RespondentID]],'All Data'!$A45:$CN617,81,FALSE),"unknown")</f>
        <v>Female</v>
      </c>
      <c r="AK44" s="159">
        <f>IFERROR(VLOOKUP(Table1[[#This Row],[RespondentID]],'All Data'!$A45:$CN617,82,FALSE),"unknown")</f>
        <v>38</v>
      </c>
      <c r="AL44" s="159" t="str">
        <f>IFERROR(VLOOKUP(Table1[[#This Row],[RespondentID]],'All Data'!$A45:$CN617,83,FALSE),"unknown")</f>
        <v>Suffolk</v>
      </c>
      <c r="AM44" s="159" t="str">
        <f>IFERROR(VLOOKUP(Table1[[#This Row],[RespondentID]],'All Data'!$A45:$CN617,84,FALSE),"unknown")</f>
        <v>Manorville, 11949</v>
      </c>
      <c r="AN44" s="159" t="str">
        <f>IFERROR(VLOOKUP(Table1[[#This Row],[RespondentID]],'All Data'!$A45:$CN617,85,FALSE),"unknown")</f>
        <v>White/Caucasian</v>
      </c>
      <c r="AO44" s="159" t="str">
        <f>IFERROR(VLOOKUP(Table1[[#This Row],[RespondentID]],'All Data'!$A45:$CN617,86,FALSE),"unknown")</f>
        <v>No</v>
      </c>
      <c r="AP44" s="159" t="str">
        <f>IFERROR(VLOOKUP(Table1[[#This Row],[RespondentID]],'All Data'!$A45:$CN617,87,FALSE),"unknown")</f>
        <v xml:space="preserve">English </v>
      </c>
      <c r="AQ44" s="159" t="str">
        <f>IFERROR(VLOOKUP(Table1[[#This Row],[RespondentID]],'All Data'!$A45:$CN617,88,FALSE),"unknown")</f>
        <v>$35,000 to $49,999</v>
      </c>
      <c r="AR44" s="159" t="str">
        <f>IFERROR(VLOOKUP(Table1[[#This Row],[RespondentID]],'All Data'!$A45:$CN617,89,FALSE),"unknown")</f>
        <v>Graduate school</v>
      </c>
      <c r="AS44" s="159" t="str">
        <f>IFERROR(VLOOKUP(Table1[[#This Row],[RespondentID]],'All Data'!$A45:$CN617,90,FALSE),"unknown")</f>
        <v>Employed for wages</v>
      </c>
      <c r="AT44" s="159" t="str">
        <f>IFERROR(VLOOKUP(Table1[[#This Row],[RespondentID]],'All Data'!$A45:$CN617,91,FALSE),"unknown")</f>
        <v>Yes</v>
      </c>
      <c r="AU44" s="159" t="str">
        <f>IFERROR(VLOOKUP(Table1[[#This Row],[RespondentID]],'All Data'!$A45:$CN617,92,FALSE),"unknown")</f>
        <v>Yes</v>
      </c>
    </row>
    <row r="45" spans="1:47" x14ac:dyDescent="0.35">
      <c r="A45" s="6">
        <v>5677436994</v>
      </c>
      <c r="B45" s="6"/>
      <c r="C45" s="6" t="s">
        <v>42</v>
      </c>
      <c r="D45" s="6"/>
      <c r="E45" s="6" t="s">
        <v>44</v>
      </c>
      <c r="F45" s="6"/>
      <c r="G45" s="6"/>
      <c r="H45" s="6"/>
      <c r="I45" s="6"/>
      <c r="J45" s="6"/>
      <c r="K45" s="6" t="s">
        <v>49</v>
      </c>
      <c r="L45" s="6"/>
      <c r="M45" s="6"/>
      <c r="O45" s="6">
        <f t="shared" si="0"/>
        <v>3</v>
      </c>
      <c r="P45" s="6">
        <f t="shared" si="1"/>
        <v>1</v>
      </c>
      <c r="R45" s="6">
        <f t="shared" si="2"/>
        <v>0</v>
      </c>
      <c r="S45" s="6">
        <f t="shared" si="3"/>
        <v>1</v>
      </c>
      <c r="T45" s="6">
        <f t="shared" si="4"/>
        <v>0</v>
      </c>
      <c r="U45" s="6">
        <f t="shared" si="5"/>
        <v>1</v>
      </c>
      <c r="V45" s="6">
        <f t="shared" si="6"/>
        <v>0</v>
      </c>
      <c r="W45" s="6">
        <f t="shared" si="7"/>
        <v>0</v>
      </c>
      <c r="X45" s="6">
        <f t="shared" si="8"/>
        <v>0</v>
      </c>
      <c r="Y45" s="6">
        <f t="shared" si="9"/>
        <v>0</v>
      </c>
      <c r="Z45" s="6">
        <f t="shared" si="10"/>
        <v>0</v>
      </c>
      <c r="AA45" s="6">
        <f t="shared" si="11"/>
        <v>1</v>
      </c>
      <c r="AB45" s="6">
        <f t="shared" si="12"/>
        <v>0</v>
      </c>
      <c r="AC45" s="6">
        <f t="shared" si="13"/>
        <v>0</v>
      </c>
      <c r="AF45" s="6">
        <f t="shared" si="14"/>
        <v>3</v>
      </c>
      <c r="AG45" s="6">
        <f t="shared" si="15"/>
        <v>3</v>
      </c>
      <c r="AH45" s="6" t="str">
        <f t="shared" si="16"/>
        <v>Correct</v>
      </c>
      <c r="AJ45" s="159" t="str">
        <f>IFERROR(VLOOKUP(Table1[[#This Row],[RespondentID]],'All Data'!$A46:$CN618,81,FALSE),"unknown")</f>
        <v>Female</v>
      </c>
      <c r="AK45" s="159">
        <f>IFERROR(VLOOKUP(Table1[[#This Row],[RespondentID]],'All Data'!$A46:$CN618,82,FALSE),"unknown")</f>
        <v>38</v>
      </c>
      <c r="AL45" s="159" t="str">
        <f>IFERROR(VLOOKUP(Table1[[#This Row],[RespondentID]],'All Data'!$A46:$CN618,83,FALSE),"unknown")</f>
        <v>Suffolk</v>
      </c>
      <c r="AM45" s="159" t="str">
        <f>IFERROR(VLOOKUP(Table1[[#This Row],[RespondentID]],'All Data'!$A46:$CN618,84,FALSE),"unknown")</f>
        <v>Medford, 11763</v>
      </c>
      <c r="AN45" s="159" t="str">
        <f>IFERROR(VLOOKUP(Table1[[#This Row],[RespondentID]],'All Data'!$A46:$CN618,85,FALSE),"unknown")</f>
        <v>White/Caucasian</v>
      </c>
      <c r="AO45" s="159" t="str">
        <f>IFERROR(VLOOKUP(Table1[[#This Row],[RespondentID]],'All Data'!$A46:$CN618,86,FALSE),"unknown")</f>
        <v>No</v>
      </c>
      <c r="AP45" s="159" t="str">
        <f>IFERROR(VLOOKUP(Table1[[#This Row],[RespondentID]],'All Data'!$A46:$CN618,87,FALSE),"unknown")</f>
        <v xml:space="preserve">English </v>
      </c>
      <c r="AQ45" s="159" t="str">
        <f>IFERROR(VLOOKUP(Table1[[#This Row],[RespondentID]],'All Data'!$A46:$CN618,88,FALSE),"unknown")</f>
        <v>Over $125,000</v>
      </c>
      <c r="AR45" s="159" t="str">
        <f>IFERROR(VLOOKUP(Table1[[#This Row],[RespondentID]],'All Data'!$A46:$CN618,89,FALSE),"unknown")</f>
        <v>College graduate</v>
      </c>
      <c r="AS45" s="159" t="str">
        <f>IFERROR(VLOOKUP(Table1[[#This Row],[RespondentID]],'All Data'!$A46:$CN618,90,FALSE),"unknown")</f>
        <v>Out of work and looking for work</v>
      </c>
      <c r="AT45" s="159" t="str">
        <f>IFERROR(VLOOKUP(Table1[[#This Row],[RespondentID]],'All Data'!$A46:$CN618,91,FALSE),"unknown")</f>
        <v>Yes</v>
      </c>
      <c r="AU45" s="159" t="str">
        <f>IFERROR(VLOOKUP(Table1[[#This Row],[RespondentID]],'All Data'!$A46:$CN618,92,FALSE),"unknown")</f>
        <v>Yes</v>
      </c>
    </row>
    <row r="46" spans="1:47" x14ac:dyDescent="0.35">
      <c r="A46" s="6">
        <v>5677432987</v>
      </c>
      <c r="B46" s="6"/>
      <c r="C46" s="6" t="s">
        <v>42</v>
      </c>
      <c r="D46" s="6"/>
      <c r="E46" s="6" t="s">
        <v>44</v>
      </c>
      <c r="F46" s="6"/>
      <c r="G46" s="6"/>
      <c r="H46" s="6"/>
      <c r="I46" s="6"/>
      <c r="J46" s="6"/>
      <c r="K46" s="6"/>
      <c r="L46" s="6" t="s">
        <v>50</v>
      </c>
      <c r="M46" s="6"/>
      <c r="O46" s="6">
        <f t="shared" si="0"/>
        <v>3</v>
      </c>
      <c r="P46" s="6">
        <f t="shared" si="1"/>
        <v>1</v>
      </c>
      <c r="R46" s="6">
        <f t="shared" si="2"/>
        <v>0</v>
      </c>
      <c r="S46" s="6">
        <f t="shared" si="3"/>
        <v>1</v>
      </c>
      <c r="T46" s="6">
        <f t="shared" si="4"/>
        <v>0</v>
      </c>
      <c r="U46" s="6">
        <f t="shared" si="5"/>
        <v>1</v>
      </c>
      <c r="V46" s="6">
        <f t="shared" si="6"/>
        <v>0</v>
      </c>
      <c r="W46" s="6">
        <f t="shared" si="7"/>
        <v>0</v>
      </c>
      <c r="X46" s="6">
        <f t="shared" si="8"/>
        <v>0</v>
      </c>
      <c r="Y46" s="6">
        <f t="shared" si="9"/>
        <v>0</v>
      </c>
      <c r="Z46" s="6">
        <f t="shared" si="10"/>
        <v>0</v>
      </c>
      <c r="AA46" s="6">
        <f t="shared" si="11"/>
        <v>0</v>
      </c>
      <c r="AB46" s="6">
        <f t="shared" si="12"/>
        <v>1</v>
      </c>
      <c r="AC46" s="6">
        <f t="shared" si="13"/>
        <v>0</v>
      </c>
      <c r="AF46" s="6">
        <f t="shared" si="14"/>
        <v>3</v>
      </c>
      <c r="AG46" s="6">
        <f t="shared" si="15"/>
        <v>3</v>
      </c>
      <c r="AH46" s="6" t="str">
        <f t="shared" si="16"/>
        <v>Correct</v>
      </c>
      <c r="AJ46" s="159" t="str">
        <f>IFERROR(VLOOKUP(Table1[[#This Row],[RespondentID]],'All Data'!$A47:$CN619,81,FALSE),"unknown")</f>
        <v>Female</v>
      </c>
      <c r="AK46" s="159">
        <f>IFERROR(VLOOKUP(Table1[[#This Row],[RespondentID]],'All Data'!$A47:$CN619,82,FALSE),"unknown")</f>
        <v>41</v>
      </c>
      <c r="AL46" s="159" t="str">
        <f>IFERROR(VLOOKUP(Table1[[#This Row],[RespondentID]],'All Data'!$A47:$CN619,83,FALSE),"unknown")</f>
        <v>Queens</v>
      </c>
      <c r="AM46" s="159">
        <f>IFERROR(VLOOKUP(Table1[[#This Row],[RespondentID]],'All Data'!$A47:$CN619,84,FALSE),"unknown")</f>
        <v>0</v>
      </c>
      <c r="AN46" s="159" t="str">
        <f>IFERROR(VLOOKUP(Table1[[#This Row],[RespondentID]],'All Data'!$A47:$CN619,85,FALSE),"unknown")</f>
        <v>Multi-racial</v>
      </c>
      <c r="AO46" s="159" t="str">
        <f>IFERROR(VLOOKUP(Table1[[#This Row],[RespondentID]],'All Data'!$A47:$CN619,86,FALSE),"unknown")</f>
        <v>No</v>
      </c>
      <c r="AP46" s="159" t="str">
        <f>IFERROR(VLOOKUP(Table1[[#This Row],[RespondentID]],'All Data'!$A47:$CN619,87,FALSE),"unknown")</f>
        <v xml:space="preserve">English </v>
      </c>
      <c r="AQ46" s="159" t="str">
        <f>IFERROR(VLOOKUP(Table1[[#This Row],[RespondentID]],'All Data'!$A47:$CN619,88,FALSE),"unknown")</f>
        <v>$35,000 to $49,999</v>
      </c>
      <c r="AR46" s="159" t="str">
        <f>IFERROR(VLOOKUP(Table1[[#This Row],[RespondentID]],'All Data'!$A47:$CN619,89,FALSE),"unknown")</f>
        <v>College graduate</v>
      </c>
      <c r="AS46" s="159" t="str">
        <f>IFERROR(VLOOKUP(Table1[[#This Row],[RespondentID]],'All Data'!$A47:$CN619,90,FALSE),"unknown")</f>
        <v>Employed for wages</v>
      </c>
      <c r="AT46" s="159" t="str">
        <f>IFERROR(VLOOKUP(Table1[[#This Row],[RespondentID]],'All Data'!$A47:$CN619,91,FALSE),"unknown")</f>
        <v>Yes</v>
      </c>
      <c r="AU46" s="159" t="str">
        <f>IFERROR(VLOOKUP(Table1[[#This Row],[RespondentID]],'All Data'!$A47:$CN619,92,FALSE),"unknown")</f>
        <v>Yes</v>
      </c>
    </row>
    <row r="47" spans="1:47" x14ac:dyDescent="0.35">
      <c r="A47" s="6">
        <v>5677431704</v>
      </c>
      <c r="B47" s="6" t="s">
        <v>41</v>
      </c>
      <c r="C47" s="6"/>
      <c r="D47" s="6"/>
      <c r="E47" s="6" t="s">
        <v>44</v>
      </c>
      <c r="F47" s="6"/>
      <c r="G47" s="6" t="s">
        <v>39</v>
      </c>
      <c r="H47" s="6"/>
      <c r="I47" s="6"/>
      <c r="J47" s="6"/>
      <c r="K47" s="6"/>
      <c r="L47" s="6"/>
      <c r="M47" s="6"/>
      <c r="O47" s="6">
        <f t="shared" si="0"/>
        <v>3</v>
      </c>
      <c r="P47" s="6">
        <f t="shared" si="1"/>
        <v>1</v>
      </c>
      <c r="R47" s="6">
        <f t="shared" si="2"/>
        <v>1</v>
      </c>
      <c r="S47" s="6">
        <f t="shared" si="3"/>
        <v>0</v>
      </c>
      <c r="T47" s="6">
        <f t="shared" si="4"/>
        <v>0</v>
      </c>
      <c r="U47" s="6">
        <f t="shared" si="5"/>
        <v>1</v>
      </c>
      <c r="V47" s="6">
        <f t="shared" si="6"/>
        <v>0</v>
      </c>
      <c r="W47" s="6">
        <f t="shared" si="7"/>
        <v>1</v>
      </c>
      <c r="X47" s="6">
        <f t="shared" si="8"/>
        <v>0</v>
      </c>
      <c r="Y47" s="6">
        <f t="shared" si="9"/>
        <v>0</v>
      </c>
      <c r="Z47" s="6">
        <f t="shared" si="10"/>
        <v>0</v>
      </c>
      <c r="AA47" s="6">
        <f t="shared" si="11"/>
        <v>0</v>
      </c>
      <c r="AB47" s="6">
        <f t="shared" si="12"/>
        <v>0</v>
      </c>
      <c r="AC47" s="6">
        <f t="shared" si="13"/>
        <v>0</v>
      </c>
      <c r="AF47" s="6">
        <f t="shared" si="14"/>
        <v>3</v>
      </c>
      <c r="AG47" s="6">
        <f t="shared" si="15"/>
        <v>3</v>
      </c>
      <c r="AH47" s="6" t="str">
        <f t="shared" si="16"/>
        <v>Correct</v>
      </c>
      <c r="AJ47" s="159" t="str">
        <f>IFERROR(VLOOKUP(Table1[[#This Row],[RespondentID]],'All Data'!$A48:$CN620,81,FALSE),"unknown")</f>
        <v>Female</v>
      </c>
      <c r="AK47" s="159">
        <f>IFERROR(VLOOKUP(Table1[[#This Row],[RespondentID]],'All Data'!$A48:$CN620,82,FALSE),"unknown")</f>
        <v>47</v>
      </c>
      <c r="AL47" s="159" t="str">
        <f>IFERROR(VLOOKUP(Table1[[#This Row],[RespondentID]],'All Data'!$A48:$CN620,83,FALSE),"unknown")</f>
        <v>Suffolk</v>
      </c>
      <c r="AM47" s="159" t="str">
        <f>IFERROR(VLOOKUP(Table1[[#This Row],[RespondentID]],'All Data'!$A48:$CN620,84,FALSE),"unknown")</f>
        <v>Centereach, 11720</v>
      </c>
      <c r="AN47" s="159" t="str">
        <f>IFERROR(VLOOKUP(Table1[[#This Row],[RespondentID]],'All Data'!$A48:$CN620,85,FALSE),"unknown")</f>
        <v>White/Caucasian</v>
      </c>
      <c r="AO47" s="159" t="str">
        <f>IFERROR(VLOOKUP(Table1[[#This Row],[RespondentID]],'All Data'!$A48:$CN620,86,FALSE),"unknown")</f>
        <v>No</v>
      </c>
      <c r="AP47" s="159" t="str">
        <f>IFERROR(VLOOKUP(Table1[[#This Row],[RespondentID]],'All Data'!$A48:$CN620,87,FALSE),"unknown")</f>
        <v xml:space="preserve">English </v>
      </c>
      <c r="AQ47" s="159" t="str">
        <f>IFERROR(VLOOKUP(Table1[[#This Row],[RespondentID]],'All Data'!$A48:$CN620,88,FALSE),"unknown")</f>
        <v>$75,000 to $125,000</v>
      </c>
      <c r="AR47" s="159" t="str">
        <f>IFERROR(VLOOKUP(Table1[[#This Row],[RespondentID]],'All Data'!$A48:$CN620,89,FALSE),"unknown")</f>
        <v>Graduate school</v>
      </c>
      <c r="AS47" s="159" t="str">
        <f>IFERROR(VLOOKUP(Table1[[#This Row],[RespondentID]],'All Data'!$A48:$CN620,90,FALSE),"unknown")</f>
        <v>Employed for wages</v>
      </c>
      <c r="AT47" s="159" t="str">
        <f>IFERROR(VLOOKUP(Table1[[#This Row],[RespondentID]],'All Data'!$A48:$CN620,91,FALSE),"unknown")</f>
        <v>Yes</v>
      </c>
      <c r="AU47" s="159" t="str">
        <f>IFERROR(VLOOKUP(Table1[[#This Row],[RespondentID]],'All Data'!$A48:$CN620,92,FALSE),"unknown")</f>
        <v>Yes</v>
      </c>
    </row>
    <row r="48" spans="1:47" x14ac:dyDescent="0.35">
      <c r="A48" s="6">
        <v>5677408650</v>
      </c>
      <c r="B48" s="6"/>
      <c r="C48" s="6" t="s">
        <v>42</v>
      </c>
      <c r="D48" s="6"/>
      <c r="E48" s="6"/>
      <c r="F48" s="6"/>
      <c r="G48" s="6"/>
      <c r="H48" s="6"/>
      <c r="I48" s="6"/>
      <c r="J48" s="6"/>
      <c r="K48" s="6" t="s">
        <v>49</v>
      </c>
      <c r="L48" s="6"/>
      <c r="M48" s="6"/>
      <c r="O48" s="6">
        <f t="shared" si="0"/>
        <v>2</v>
      </c>
      <c r="P48" s="6">
        <f t="shared" si="1"/>
        <v>1.5</v>
      </c>
      <c r="R48" s="6">
        <f t="shared" si="2"/>
        <v>0</v>
      </c>
      <c r="S48" s="6">
        <f t="shared" si="3"/>
        <v>1</v>
      </c>
      <c r="T48" s="6">
        <f t="shared" si="4"/>
        <v>0</v>
      </c>
      <c r="U48" s="6">
        <f t="shared" si="5"/>
        <v>0</v>
      </c>
      <c r="V48" s="6">
        <f t="shared" si="6"/>
        <v>0</v>
      </c>
      <c r="W48" s="6">
        <f t="shared" si="7"/>
        <v>0</v>
      </c>
      <c r="X48" s="6">
        <f t="shared" si="8"/>
        <v>0</v>
      </c>
      <c r="Y48" s="6">
        <f t="shared" si="9"/>
        <v>0</v>
      </c>
      <c r="Z48" s="6">
        <f t="shared" si="10"/>
        <v>0</v>
      </c>
      <c r="AA48" s="6">
        <f t="shared" si="11"/>
        <v>1</v>
      </c>
      <c r="AB48" s="6">
        <f t="shared" si="12"/>
        <v>0</v>
      </c>
      <c r="AC48" s="6">
        <f t="shared" si="13"/>
        <v>0</v>
      </c>
      <c r="AF48" s="6">
        <f t="shared" si="14"/>
        <v>2</v>
      </c>
      <c r="AG48" s="6">
        <f t="shared" si="15"/>
        <v>2</v>
      </c>
      <c r="AH48" s="6" t="str">
        <f t="shared" si="16"/>
        <v>Correct</v>
      </c>
      <c r="AJ48" s="159" t="str">
        <f>IFERROR(VLOOKUP(Table1[[#This Row],[RespondentID]],'All Data'!$A49:$CN621,81,FALSE),"unknown")</f>
        <v>Female</v>
      </c>
      <c r="AK48" s="159">
        <f>IFERROR(VLOOKUP(Table1[[#This Row],[RespondentID]],'All Data'!$A49:$CN621,82,FALSE),"unknown")</f>
        <v>52</v>
      </c>
      <c r="AL48" s="159" t="str">
        <f>IFERROR(VLOOKUP(Table1[[#This Row],[RespondentID]],'All Data'!$A49:$CN621,83,FALSE),"unknown")</f>
        <v>Suffolk</v>
      </c>
      <c r="AM48" s="159" t="str">
        <f>IFERROR(VLOOKUP(Table1[[#This Row],[RespondentID]],'All Data'!$A49:$CN621,84,FALSE),"unknown")</f>
        <v>Commack, 11725</v>
      </c>
      <c r="AN48" s="159" t="str">
        <f>IFERROR(VLOOKUP(Table1[[#This Row],[RespondentID]],'All Data'!$A49:$CN621,85,FALSE),"unknown")</f>
        <v>White/Caucasian</v>
      </c>
      <c r="AO48" s="159" t="str">
        <f>IFERROR(VLOOKUP(Table1[[#This Row],[RespondentID]],'All Data'!$A49:$CN621,86,FALSE),"unknown")</f>
        <v>No</v>
      </c>
      <c r="AP48" s="159" t="str">
        <f>IFERROR(VLOOKUP(Table1[[#This Row],[RespondentID]],'All Data'!$A49:$CN621,87,FALSE),"unknown")</f>
        <v xml:space="preserve">English </v>
      </c>
      <c r="AQ48" s="159" t="str">
        <f>IFERROR(VLOOKUP(Table1[[#This Row],[RespondentID]],'All Data'!$A49:$CN621,88,FALSE),"unknown")</f>
        <v>Over $125,000</v>
      </c>
      <c r="AR48" s="159" t="str">
        <f>IFERROR(VLOOKUP(Table1[[#This Row],[RespondentID]],'All Data'!$A49:$CN621,89,FALSE),"unknown")</f>
        <v>Doctorate</v>
      </c>
      <c r="AS48" s="159" t="str">
        <f>IFERROR(VLOOKUP(Table1[[#This Row],[RespondentID]],'All Data'!$A49:$CN621,90,FALSE),"unknown")</f>
        <v>Out of work, but not currently looking</v>
      </c>
      <c r="AT48" s="159" t="str">
        <f>IFERROR(VLOOKUP(Table1[[#This Row],[RespondentID]],'All Data'!$A49:$CN621,91,FALSE),"unknown")</f>
        <v>Yes</v>
      </c>
      <c r="AU48" s="159" t="str">
        <f>IFERROR(VLOOKUP(Table1[[#This Row],[RespondentID]],'All Data'!$A49:$CN621,92,FALSE),"unknown")</f>
        <v>Yes</v>
      </c>
    </row>
    <row r="49" spans="1:47" x14ac:dyDescent="0.35">
      <c r="A49" s="6">
        <v>5677392438</v>
      </c>
      <c r="B49" s="6"/>
      <c r="C49" s="6" t="s">
        <v>42</v>
      </c>
      <c r="D49" s="6"/>
      <c r="E49" s="6" t="s">
        <v>44</v>
      </c>
      <c r="F49" s="6"/>
      <c r="G49" s="6"/>
      <c r="H49" s="6" t="s">
        <v>46</v>
      </c>
      <c r="I49" s="6"/>
      <c r="J49" s="6"/>
      <c r="K49" s="6"/>
      <c r="L49" s="6"/>
      <c r="M49" s="6"/>
      <c r="O49" s="6">
        <f t="shared" si="0"/>
        <v>3</v>
      </c>
      <c r="P49" s="6">
        <f t="shared" si="1"/>
        <v>1</v>
      </c>
      <c r="R49" s="6">
        <f t="shared" si="2"/>
        <v>0</v>
      </c>
      <c r="S49" s="6">
        <f t="shared" si="3"/>
        <v>1</v>
      </c>
      <c r="T49" s="6">
        <f t="shared" si="4"/>
        <v>0</v>
      </c>
      <c r="U49" s="6">
        <f t="shared" si="5"/>
        <v>1</v>
      </c>
      <c r="V49" s="6">
        <f t="shared" si="6"/>
        <v>0</v>
      </c>
      <c r="W49" s="6">
        <f t="shared" si="7"/>
        <v>0</v>
      </c>
      <c r="X49" s="6">
        <f t="shared" si="8"/>
        <v>1</v>
      </c>
      <c r="Y49" s="6">
        <f t="shared" si="9"/>
        <v>0</v>
      </c>
      <c r="Z49" s="6">
        <f t="shared" si="10"/>
        <v>0</v>
      </c>
      <c r="AA49" s="6">
        <f t="shared" si="11"/>
        <v>0</v>
      </c>
      <c r="AB49" s="6">
        <f t="shared" si="12"/>
        <v>0</v>
      </c>
      <c r="AC49" s="6">
        <f t="shared" si="13"/>
        <v>0</v>
      </c>
      <c r="AF49" s="6">
        <f t="shared" si="14"/>
        <v>3</v>
      </c>
      <c r="AG49" s="6">
        <f t="shared" si="15"/>
        <v>3</v>
      </c>
      <c r="AH49" s="6" t="str">
        <f t="shared" si="16"/>
        <v>Correct</v>
      </c>
      <c r="AJ49" s="159" t="str">
        <f>IFERROR(VLOOKUP(Table1[[#This Row],[RespondentID]],'All Data'!$A50:$CN622,81,FALSE),"unknown")</f>
        <v>Female</v>
      </c>
      <c r="AK49" s="159">
        <f>IFERROR(VLOOKUP(Table1[[#This Row],[RespondentID]],'All Data'!$A50:$CN622,82,FALSE),"unknown")</f>
        <v>52</v>
      </c>
      <c r="AL49" s="159" t="str">
        <f>IFERROR(VLOOKUP(Table1[[#This Row],[RespondentID]],'All Data'!$A50:$CN622,83,FALSE),"unknown")</f>
        <v>Suffolk</v>
      </c>
      <c r="AM49" s="159" t="str">
        <f>IFERROR(VLOOKUP(Table1[[#This Row],[RespondentID]],'All Data'!$A50:$CN622,84,FALSE),"unknown")</f>
        <v>Cold Spring Hills, 11743</v>
      </c>
      <c r="AN49" s="159" t="str">
        <f>IFERROR(VLOOKUP(Table1[[#This Row],[RespondentID]],'All Data'!$A50:$CN622,85,FALSE),"unknown")</f>
        <v>White/Caucasian</v>
      </c>
      <c r="AO49" s="159" t="str">
        <f>IFERROR(VLOOKUP(Table1[[#This Row],[RespondentID]],'All Data'!$A50:$CN622,86,FALSE),"unknown")</f>
        <v>No</v>
      </c>
      <c r="AP49" s="159" t="str">
        <f>IFERROR(VLOOKUP(Table1[[#This Row],[RespondentID]],'All Data'!$A50:$CN622,87,FALSE),"unknown")</f>
        <v xml:space="preserve">English </v>
      </c>
      <c r="AQ49" s="159" t="str">
        <f>IFERROR(VLOOKUP(Table1[[#This Row],[RespondentID]],'All Data'!$A50:$CN622,88,FALSE),"unknown")</f>
        <v>$50,000 to $74,999</v>
      </c>
      <c r="AR49" s="159" t="str">
        <f>IFERROR(VLOOKUP(Table1[[#This Row],[RespondentID]],'All Data'!$A50:$CN622,89,FALSE),"unknown")</f>
        <v>Some college</v>
      </c>
      <c r="AS49" s="159" t="str">
        <f>IFERROR(VLOOKUP(Table1[[#This Row],[RespondentID]],'All Data'!$A50:$CN622,90,FALSE),"unknown")</f>
        <v>Retired</v>
      </c>
      <c r="AT49" s="159" t="str">
        <f>IFERROR(VLOOKUP(Table1[[#This Row],[RespondentID]],'All Data'!$A50:$CN622,91,FALSE),"unknown")</f>
        <v>Yes</v>
      </c>
      <c r="AU49" s="159" t="str">
        <f>IFERROR(VLOOKUP(Table1[[#This Row],[RespondentID]],'All Data'!$A50:$CN622,92,FALSE),"unknown")</f>
        <v>Yes</v>
      </c>
    </row>
    <row r="50" spans="1:47" x14ac:dyDescent="0.35">
      <c r="A50" s="6">
        <v>5677383162</v>
      </c>
      <c r="B50" s="6" t="s">
        <v>41</v>
      </c>
      <c r="C50" s="6"/>
      <c r="D50" s="6"/>
      <c r="E50" s="6"/>
      <c r="F50" s="6"/>
      <c r="G50" s="6"/>
      <c r="H50" s="6"/>
      <c r="I50" s="6"/>
      <c r="J50" s="6"/>
      <c r="K50" s="6"/>
      <c r="L50" s="6"/>
      <c r="M50" s="6"/>
      <c r="O50" s="6">
        <f t="shared" si="0"/>
        <v>1</v>
      </c>
      <c r="P50" s="6">
        <f t="shared" si="1"/>
        <v>3</v>
      </c>
      <c r="R50" s="6">
        <f t="shared" si="2"/>
        <v>1</v>
      </c>
      <c r="S50" s="6">
        <f t="shared" si="3"/>
        <v>0</v>
      </c>
      <c r="T50" s="6">
        <f t="shared" si="4"/>
        <v>0</v>
      </c>
      <c r="U50" s="6">
        <f t="shared" si="5"/>
        <v>0</v>
      </c>
      <c r="V50" s="6">
        <f t="shared" si="6"/>
        <v>0</v>
      </c>
      <c r="W50" s="6">
        <f t="shared" si="7"/>
        <v>0</v>
      </c>
      <c r="X50" s="6">
        <f t="shared" si="8"/>
        <v>0</v>
      </c>
      <c r="Y50" s="6">
        <f t="shared" si="9"/>
        <v>0</v>
      </c>
      <c r="Z50" s="6">
        <f t="shared" si="10"/>
        <v>0</v>
      </c>
      <c r="AA50" s="6">
        <f t="shared" si="11"/>
        <v>0</v>
      </c>
      <c r="AB50" s="6">
        <f t="shared" si="12"/>
        <v>0</v>
      </c>
      <c r="AC50" s="6">
        <f t="shared" si="13"/>
        <v>0</v>
      </c>
      <c r="AF50" s="6">
        <f t="shared" si="14"/>
        <v>1</v>
      </c>
      <c r="AG50" s="6">
        <f t="shared" si="15"/>
        <v>1</v>
      </c>
      <c r="AH50" s="6" t="str">
        <f t="shared" si="16"/>
        <v>Correct</v>
      </c>
      <c r="AJ50" s="159" t="str">
        <f>IFERROR(VLOOKUP(Table1[[#This Row],[RespondentID]],'All Data'!$A51:$CN623,81,FALSE),"unknown")</f>
        <v>Female</v>
      </c>
      <c r="AK50" s="159">
        <f>IFERROR(VLOOKUP(Table1[[#This Row],[RespondentID]],'All Data'!$A51:$CN623,82,FALSE),"unknown")</f>
        <v>40</v>
      </c>
      <c r="AL50" s="159" t="str">
        <f>IFERROR(VLOOKUP(Table1[[#This Row],[RespondentID]],'All Data'!$A51:$CN623,83,FALSE),"unknown")</f>
        <v>Suffolk</v>
      </c>
      <c r="AM50" s="159" t="str">
        <f>IFERROR(VLOOKUP(Table1[[#This Row],[RespondentID]],'All Data'!$A51:$CN623,84,FALSE),"unknown")</f>
        <v>Setauket, 11733</v>
      </c>
      <c r="AN50" s="159" t="str">
        <f>IFERROR(VLOOKUP(Table1[[#This Row],[RespondentID]],'All Data'!$A51:$CN623,85,FALSE),"unknown")</f>
        <v>White/Caucasian</v>
      </c>
      <c r="AO50" s="159" t="str">
        <f>IFERROR(VLOOKUP(Table1[[#This Row],[RespondentID]],'All Data'!$A51:$CN623,86,FALSE),"unknown")</f>
        <v>No</v>
      </c>
      <c r="AP50" s="159" t="str">
        <f>IFERROR(VLOOKUP(Table1[[#This Row],[RespondentID]],'All Data'!$A51:$CN623,87,FALSE),"unknown")</f>
        <v xml:space="preserve">English </v>
      </c>
      <c r="AQ50" s="159" t="str">
        <f>IFERROR(VLOOKUP(Table1[[#This Row],[RespondentID]],'All Data'!$A51:$CN623,88,FALSE),"unknown")</f>
        <v>Over $125,000</v>
      </c>
      <c r="AR50" s="159" t="str">
        <f>IFERROR(VLOOKUP(Table1[[#This Row],[RespondentID]],'All Data'!$A51:$CN623,89,FALSE),"unknown")</f>
        <v>College graduate</v>
      </c>
      <c r="AS50" s="159" t="str">
        <f>IFERROR(VLOOKUP(Table1[[#This Row],[RespondentID]],'All Data'!$A51:$CN623,90,FALSE),"unknown")</f>
        <v>Employed for wages</v>
      </c>
      <c r="AT50" s="159" t="str">
        <f>IFERROR(VLOOKUP(Table1[[#This Row],[RespondentID]],'All Data'!$A51:$CN623,91,FALSE),"unknown")</f>
        <v>Yes</v>
      </c>
      <c r="AU50" s="159" t="str">
        <f>IFERROR(VLOOKUP(Table1[[#This Row],[RespondentID]],'All Data'!$A51:$CN623,92,FALSE),"unknown")</f>
        <v>Yes</v>
      </c>
    </row>
    <row r="51" spans="1:47" x14ac:dyDescent="0.35">
      <c r="A51" s="6">
        <v>5677370615</v>
      </c>
      <c r="B51" s="6"/>
      <c r="C51" s="6" t="s">
        <v>42</v>
      </c>
      <c r="D51" s="6"/>
      <c r="E51" s="6"/>
      <c r="F51" s="6"/>
      <c r="G51" s="6" t="s">
        <v>39</v>
      </c>
      <c r="H51" s="6"/>
      <c r="I51" s="6"/>
      <c r="J51" s="6"/>
      <c r="K51" s="6" t="s">
        <v>49</v>
      </c>
      <c r="L51" s="6"/>
      <c r="M51" s="6"/>
      <c r="O51" s="6">
        <f t="shared" si="0"/>
        <v>3</v>
      </c>
      <c r="P51" s="6">
        <f t="shared" si="1"/>
        <v>1</v>
      </c>
      <c r="R51" s="6">
        <f t="shared" si="2"/>
        <v>0</v>
      </c>
      <c r="S51" s="6">
        <f t="shared" si="3"/>
        <v>1</v>
      </c>
      <c r="T51" s="6">
        <f t="shared" si="4"/>
        <v>0</v>
      </c>
      <c r="U51" s="6">
        <f t="shared" si="5"/>
        <v>0</v>
      </c>
      <c r="V51" s="6">
        <f t="shared" si="6"/>
        <v>0</v>
      </c>
      <c r="W51" s="6">
        <f t="shared" si="7"/>
        <v>1</v>
      </c>
      <c r="X51" s="6">
        <f t="shared" si="8"/>
        <v>0</v>
      </c>
      <c r="Y51" s="6">
        <f t="shared" si="9"/>
        <v>0</v>
      </c>
      <c r="Z51" s="6">
        <f t="shared" si="10"/>
        <v>0</v>
      </c>
      <c r="AA51" s="6">
        <f t="shared" si="11"/>
        <v>1</v>
      </c>
      <c r="AB51" s="6">
        <f t="shared" si="12"/>
        <v>0</v>
      </c>
      <c r="AC51" s="6">
        <f t="shared" si="13"/>
        <v>0</v>
      </c>
      <c r="AF51" s="6">
        <f t="shared" si="14"/>
        <v>3</v>
      </c>
      <c r="AG51" s="6">
        <f t="shared" si="15"/>
        <v>3</v>
      </c>
      <c r="AH51" s="6" t="str">
        <f t="shared" si="16"/>
        <v>Correct</v>
      </c>
      <c r="AJ51" s="159" t="str">
        <f>IFERROR(VLOOKUP(Table1[[#This Row],[RespondentID]],'All Data'!$A52:$CN624,81,FALSE),"unknown")</f>
        <v>Female</v>
      </c>
      <c r="AK51" s="159">
        <f>IFERROR(VLOOKUP(Table1[[#This Row],[RespondentID]],'All Data'!$A52:$CN624,82,FALSE),"unknown")</f>
        <v>40</v>
      </c>
      <c r="AL51" s="159" t="str">
        <f>IFERROR(VLOOKUP(Table1[[#This Row],[RespondentID]],'All Data'!$A52:$CN624,83,FALSE),"unknown")</f>
        <v>Suffolk</v>
      </c>
      <c r="AM51" s="159" t="str">
        <f>IFERROR(VLOOKUP(Table1[[#This Row],[RespondentID]],'All Data'!$A52:$CN624,84,FALSE),"unknown")</f>
        <v>Brookhaven, 11719</v>
      </c>
      <c r="AN51" s="159" t="str">
        <f>IFERROR(VLOOKUP(Table1[[#This Row],[RespondentID]],'All Data'!$A52:$CN624,85,FALSE),"unknown")</f>
        <v>Black/African American</v>
      </c>
      <c r="AO51" s="159" t="str">
        <f>IFERROR(VLOOKUP(Table1[[#This Row],[RespondentID]],'All Data'!$A52:$CN624,86,FALSE),"unknown")</f>
        <v>No</v>
      </c>
      <c r="AP51" s="159" t="str">
        <f>IFERROR(VLOOKUP(Table1[[#This Row],[RespondentID]],'All Data'!$A52:$CN624,87,FALSE),"unknown")</f>
        <v xml:space="preserve">English </v>
      </c>
      <c r="AQ51" s="159" t="str">
        <f>IFERROR(VLOOKUP(Table1[[#This Row],[RespondentID]],'All Data'!$A52:$CN624,88,FALSE),"unknown")</f>
        <v>Over $125,000</v>
      </c>
      <c r="AR51" s="159" t="str">
        <f>IFERROR(VLOOKUP(Table1[[#This Row],[RespondentID]],'All Data'!$A52:$CN624,89,FALSE),"unknown")</f>
        <v>Doctorate</v>
      </c>
      <c r="AS51" s="159" t="str">
        <f>IFERROR(VLOOKUP(Table1[[#This Row],[RespondentID]],'All Data'!$A52:$CN624,90,FALSE),"unknown")</f>
        <v>Employed for wages</v>
      </c>
      <c r="AT51" s="159" t="str">
        <f>IFERROR(VLOOKUP(Table1[[#This Row],[RespondentID]],'All Data'!$A52:$CN624,91,FALSE),"unknown")</f>
        <v>Yes</v>
      </c>
      <c r="AU51" s="159" t="str">
        <f>IFERROR(VLOOKUP(Table1[[#This Row],[RespondentID]],'All Data'!$A52:$CN624,92,FALSE),"unknown")</f>
        <v>Yes</v>
      </c>
    </row>
    <row r="52" spans="1:47" x14ac:dyDescent="0.35">
      <c r="A52" s="6">
        <v>5677359249</v>
      </c>
      <c r="B52" s="6"/>
      <c r="C52" s="6" t="s">
        <v>42</v>
      </c>
      <c r="D52" s="6"/>
      <c r="E52" s="6" t="s">
        <v>44</v>
      </c>
      <c r="F52" s="6"/>
      <c r="G52" s="6"/>
      <c r="H52" s="6"/>
      <c r="I52" s="6"/>
      <c r="J52" s="6"/>
      <c r="K52" s="6" t="s">
        <v>49</v>
      </c>
      <c r="L52" s="6"/>
      <c r="M52" s="6"/>
      <c r="O52" s="6">
        <f t="shared" si="0"/>
        <v>3</v>
      </c>
      <c r="P52" s="6">
        <f t="shared" si="1"/>
        <v>1</v>
      </c>
      <c r="R52" s="6">
        <f t="shared" si="2"/>
        <v>0</v>
      </c>
      <c r="S52" s="6">
        <f t="shared" si="3"/>
        <v>1</v>
      </c>
      <c r="T52" s="6">
        <f t="shared" si="4"/>
        <v>0</v>
      </c>
      <c r="U52" s="6">
        <f t="shared" si="5"/>
        <v>1</v>
      </c>
      <c r="V52" s="6">
        <f t="shared" si="6"/>
        <v>0</v>
      </c>
      <c r="W52" s="6">
        <f t="shared" si="7"/>
        <v>0</v>
      </c>
      <c r="X52" s="6">
        <f t="shared" si="8"/>
        <v>0</v>
      </c>
      <c r="Y52" s="6">
        <f t="shared" si="9"/>
        <v>0</v>
      </c>
      <c r="Z52" s="6">
        <f t="shared" si="10"/>
        <v>0</v>
      </c>
      <c r="AA52" s="6">
        <f t="shared" si="11"/>
        <v>1</v>
      </c>
      <c r="AB52" s="6">
        <f t="shared" si="12"/>
        <v>0</v>
      </c>
      <c r="AC52" s="6">
        <f t="shared" si="13"/>
        <v>0</v>
      </c>
      <c r="AF52" s="6">
        <f t="shared" si="14"/>
        <v>3</v>
      </c>
      <c r="AG52" s="6">
        <f t="shared" si="15"/>
        <v>3</v>
      </c>
      <c r="AH52" s="6" t="str">
        <f t="shared" si="16"/>
        <v>Correct</v>
      </c>
      <c r="AJ52" s="159" t="str">
        <f>IFERROR(VLOOKUP(Table1[[#This Row],[RespondentID]],'All Data'!$A53:$CN625,81,FALSE),"unknown")</f>
        <v>Female</v>
      </c>
      <c r="AK52" s="159">
        <f>IFERROR(VLOOKUP(Table1[[#This Row],[RespondentID]],'All Data'!$A53:$CN625,82,FALSE),"unknown")</f>
        <v>40</v>
      </c>
      <c r="AL52" s="159" t="str">
        <f>IFERROR(VLOOKUP(Table1[[#This Row],[RespondentID]],'All Data'!$A53:$CN625,83,FALSE),"unknown")</f>
        <v>Suffolk</v>
      </c>
      <c r="AM52" s="159" t="str">
        <f>IFERROR(VLOOKUP(Table1[[#This Row],[RespondentID]],'All Data'!$A53:$CN625,84,FALSE),"unknown")</f>
        <v>Holbrook, 11741</v>
      </c>
      <c r="AN52" s="159" t="str">
        <f>IFERROR(VLOOKUP(Table1[[#This Row],[RespondentID]],'All Data'!$A53:$CN625,85,FALSE),"unknown")</f>
        <v>White/Caucasian</v>
      </c>
      <c r="AO52" s="159" t="str">
        <f>IFERROR(VLOOKUP(Table1[[#This Row],[RespondentID]],'All Data'!$A53:$CN625,86,FALSE),"unknown")</f>
        <v>No</v>
      </c>
      <c r="AP52" s="159" t="str">
        <f>IFERROR(VLOOKUP(Table1[[#This Row],[RespondentID]],'All Data'!$A53:$CN625,87,FALSE),"unknown")</f>
        <v xml:space="preserve">English </v>
      </c>
      <c r="AQ52" s="159" t="str">
        <f>IFERROR(VLOOKUP(Table1[[#This Row],[RespondentID]],'All Data'!$A53:$CN625,88,FALSE),"unknown")</f>
        <v>Over $125,000</v>
      </c>
      <c r="AR52" s="159" t="str">
        <f>IFERROR(VLOOKUP(Table1[[#This Row],[RespondentID]],'All Data'!$A53:$CN625,89,FALSE),"unknown")</f>
        <v>Graduate school</v>
      </c>
      <c r="AS52" s="159" t="str">
        <f>IFERROR(VLOOKUP(Table1[[#This Row],[RespondentID]],'All Data'!$A53:$CN625,90,FALSE),"unknown")</f>
        <v>Employed for wages</v>
      </c>
      <c r="AT52" s="159" t="str">
        <f>IFERROR(VLOOKUP(Table1[[#This Row],[RespondentID]],'All Data'!$A53:$CN625,91,FALSE),"unknown")</f>
        <v>Yes</v>
      </c>
      <c r="AU52" s="159" t="str">
        <f>IFERROR(VLOOKUP(Table1[[#This Row],[RespondentID]],'All Data'!$A53:$CN625,92,FALSE),"unknown")</f>
        <v>Yes</v>
      </c>
    </row>
    <row r="53" spans="1:47" x14ac:dyDescent="0.35">
      <c r="A53" s="6">
        <v>5677353671</v>
      </c>
      <c r="B53" s="6"/>
      <c r="C53" s="6" t="s">
        <v>42</v>
      </c>
      <c r="D53" s="6"/>
      <c r="E53" s="6"/>
      <c r="F53" s="6"/>
      <c r="G53" s="6"/>
      <c r="H53" s="6"/>
      <c r="I53" s="6"/>
      <c r="J53" s="6" t="s">
        <v>48</v>
      </c>
      <c r="K53" s="6"/>
      <c r="L53" s="6"/>
      <c r="M53" s="6"/>
      <c r="O53" s="6">
        <f t="shared" si="0"/>
        <v>2</v>
      </c>
      <c r="P53" s="6">
        <f t="shared" si="1"/>
        <v>1.5</v>
      </c>
      <c r="R53" s="6">
        <f t="shared" si="2"/>
        <v>0</v>
      </c>
      <c r="S53" s="6">
        <f t="shared" si="3"/>
        <v>1</v>
      </c>
      <c r="T53" s="6">
        <f t="shared" si="4"/>
        <v>0</v>
      </c>
      <c r="U53" s="6">
        <f t="shared" si="5"/>
        <v>0</v>
      </c>
      <c r="V53" s="6">
        <f t="shared" si="6"/>
        <v>0</v>
      </c>
      <c r="W53" s="6">
        <f t="shared" si="7"/>
        <v>0</v>
      </c>
      <c r="X53" s="6">
        <f t="shared" si="8"/>
        <v>0</v>
      </c>
      <c r="Y53" s="6">
        <f t="shared" si="9"/>
        <v>0</v>
      </c>
      <c r="Z53" s="6">
        <f t="shared" si="10"/>
        <v>1</v>
      </c>
      <c r="AA53" s="6">
        <f t="shared" si="11"/>
        <v>0</v>
      </c>
      <c r="AB53" s="6">
        <f t="shared" si="12"/>
        <v>0</v>
      </c>
      <c r="AC53" s="6">
        <f t="shared" si="13"/>
        <v>0</v>
      </c>
      <c r="AF53" s="6">
        <f t="shared" si="14"/>
        <v>2</v>
      </c>
      <c r="AG53" s="6">
        <f t="shared" si="15"/>
        <v>2</v>
      </c>
      <c r="AH53" s="6" t="str">
        <f t="shared" si="16"/>
        <v>Correct</v>
      </c>
      <c r="AJ53" s="159" t="str">
        <f>IFERROR(VLOOKUP(Table1[[#This Row],[RespondentID]],'All Data'!$A54:$CN626,81,FALSE),"unknown")</f>
        <v>Female</v>
      </c>
      <c r="AK53" s="159">
        <f>IFERROR(VLOOKUP(Table1[[#This Row],[RespondentID]],'All Data'!$A54:$CN626,82,FALSE),"unknown")</f>
        <v>50</v>
      </c>
      <c r="AL53" s="159" t="str">
        <f>IFERROR(VLOOKUP(Table1[[#This Row],[RespondentID]],'All Data'!$A54:$CN626,83,FALSE),"unknown")</f>
        <v>Suffolk</v>
      </c>
      <c r="AM53" s="159" t="str">
        <f>IFERROR(VLOOKUP(Table1[[#This Row],[RespondentID]],'All Data'!$A54:$CN626,84,FALSE),"unknown")</f>
        <v>Northport, 11768</v>
      </c>
      <c r="AN53" s="159" t="str">
        <f>IFERROR(VLOOKUP(Table1[[#This Row],[RespondentID]],'All Data'!$A54:$CN626,85,FALSE),"unknown")</f>
        <v>White/Caucasian</v>
      </c>
      <c r="AO53" s="159" t="str">
        <f>IFERROR(VLOOKUP(Table1[[#This Row],[RespondentID]],'All Data'!$A54:$CN626,86,FALSE),"unknown")</f>
        <v>No</v>
      </c>
      <c r="AP53" s="159" t="str">
        <f>IFERROR(VLOOKUP(Table1[[#This Row],[RespondentID]],'All Data'!$A54:$CN626,87,FALSE),"unknown")</f>
        <v xml:space="preserve">English </v>
      </c>
      <c r="AQ53" s="159" t="str">
        <f>IFERROR(VLOOKUP(Table1[[#This Row],[RespondentID]],'All Data'!$A54:$CN626,88,FALSE),"unknown")</f>
        <v>Over $125,000</v>
      </c>
      <c r="AR53" s="159" t="str">
        <f>IFERROR(VLOOKUP(Table1[[#This Row],[RespondentID]],'All Data'!$A54:$CN626,89,FALSE),"unknown")</f>
        <v>Graduate school</v>
      </c>
      <c r="AS53" s="159" t="str">
        <f>IFERROR(VLOOKUP(Table1[[#This Row],[RespondentID]],'All Data'!$A54:$CN626,90,FALSE),"unknown")</f>
        <v>Employed for wages</v>
      </c>
      <c r="AT53" s="159" t="str">
        <f>IFERROR(VLOOKUP(Table1[[#This Row],[RespondentID]],'All Data'!$A54:$CN626,91,FALSE),"unknown")</f>
        <v>Yes</v>
      </c>
      <c r="AU53" s="159" t="str">
        <f>IFERROR(VLOOKUP(Table1[[#This Row],[RespondentID]],'All Data'!$A54:$CN626,92,FALSE),"unknown")</f>
        <v>Yes</v>
      </c>
    </row>
    <row r="54" spans="1:47" x14ac:dyDescent="0.35">
      <c r="A54" s="6">
        <v>5677353607</v>
      </c>
      <c r="B54" s="6" t="s">
        <v>41</v>
      </c>
      <c r="C54" s="6"/>
      <c r="D54" s="6"/>
      <c r="E54" s="6"/>
      <c r="F54" s="6"/>
      <c r="G54" s="6"/>
      <c r="H54" s="6"/>
      <c r="I54" s="6" t="s">
        <v>47</v>
      </c>
      <c r="J54" s="6"/>
      <c r="K54" s="6" t="s">
        <v>49</v>
      </c>
      <c r="L54" s="6"/>
      <c r="M54" s="6"/>
      <c r="O54" s="6">
        <f t="shared" si="0"/>
        <v>3</v>
      </c>
      <c r="P54" s="6">
        <f t="shared" si="1"/>
        <v>1</v>
      </c>
      <c r="R54" s="6">
        <f t="shared" si="2"/>
        <v>1</v>
      </c>
      <c r="S54" s="6">
        <f t="shared" si="3"/>
        <v>0</v>
      </c>
      <c r="T54" s="6">
        <f t="shared" si="4"/>
        <v>0</v>
      </c>
      <c r="U54" s="6">
        <f t="shared" si="5"/>
        <v>0</v>
      </c>
      <c r="V54" s="6">
        <f t="shared" si="6"/>
        <v>0</v>
      </c>
      <c r="W54" s="6">
        <f t="shared" si="7"/>
        <v>0</v>
      </c>
      <c r="X54" s="6">
        <f t="shared" si="8"/>
        <v>0</v>
      </c>
      <c r="Y54" s="6">
        <f t="shared" si="9"/>
        <v>1</v>
      </c>
      <c r="Z54" s="6">
        <f t="shared" si="10"/>
        <v>0</v>
      </c>
      <c r="AA54" s="6">
        <f t="shared" si="11"/>
        <v>1</v>
      </c>
      <c r="AB54" s="6">
        <f t="shared" si="12"/>
        <v>0</v>
      </c>
      <c r="AC54" s="6">
        <f t="shared" si="13"/>
        <v>0</v>
      </c>
      <c r="AF54" s="6">
        <f t="shared" si="14"/>
        <v>3</v>
      </c>
      <c r="AG54" s="6">
        <f t="shared" si="15"/>
        <v>3</v>
      </c>
      <c r="AH54" s="6" t="str">
        <f t="shared" si="16"/>
        <v>Correct</v>
      </c>
      <c r="AJ54" s="159" t="str">
        <f>IFERROR(VLOOKUP(Table1[[#This Row],[RespondentID]],'All Data'!$A55:$CN627,81,FALSE),"unknown")</f>
        <v>Male</v>
      </c>
      <c r="AK54" s="159">
        <f>IFERROR(VLOOKUP(Table1[[#This Row],[RespondentID]],'All Data'!$A55:$CN627,82,FALSE),"unknown")</f>
        <v>42</v>
      </c>
      <c r="AL54" s="159" t="str">
        <f>IFERROR(VLOOKUP(Table1[[#This Row],[RespondentID]],'All Data'!$A55:$CN627,83,FALSE),"unknown")</f>
        <v>Suffolk</v>
      </c>
      <c r="AM54" s="159" t="str">
        <f>IFERROR(VLOOKUP(Table1[[#This Row],[RespondentID]],'All Data'!$A55:$CN627,84,FALSE),"unknown")</f>
        <v>Patchogue, 11772</v>
      </c>
      <c r="AN54" s="159" t="str">
        <f>IFERROR(VLOOKUP(Table1[[#This Row],[RespondentID]],'All Data'!$A55:$CN627,85,FALSE),"unknown")</f>
        <v>White/Caucasian</v>
      </c>
      <c r="AO54" s="159" t="str">
        <f>IFERROR(VLOOKUP(Table1[[#This Row],[RespondentID]],'All Data'!$A55:$CN627,86,FALSE),"unknown")</f>
        <v>No</v>
      </c>
      <c r="AP54" s="159" t="str">
        <f>IFERROR(VLOOKUP(Table1[[#This Row],[RespondentID]],'All Data'!$A55:$CN627,87,FALSE),"unknown")</f>
        <v xml:space="preserve">English </v>
      </c>
      <c r="AQ54" s="159" t="str">
        <f>IFERROR(VLOOKUP(Table1[[#This Row],[RespondentID]],'All Data'!$A55:$CN627,88,FALSE),"unknown")</f>
        <v>Over $125,000</v>
      </c>
      <c r="AR54" s="159" t="str">
        <f>IFERROR(VLOOKUP(Table1[[#This Row],[RespondentID]],'All Data'!$A55:$CN627,89,FALSE),"unknown")</f>
        <v>Graduate school</v>
      </c>
      <c r="AS54" s="159" t="str">
        <f>IFERROR(VLOOKUP(Table1[[#This Row],[RespondentID]],'All Data'!$A55:$CN627,90,FALSE),"unknown")</f>
        <v>Employed for wages</v>
      </c>
      <c r="AT54" s="159" t="str">
        <f>IFERROR(VLOOKUP(Table1[[#This Row],[RespondentID]],'All Data'!$A55:$CN627,91,FALSE),"unknown")</f>
        <v>Yes</v>
      </c>
      <c r="AU54" s="159" t="str">
        <f>IFERROR(VLOOKUP(Table1[[#This Row],[RespondentID]],'All Data'!$A55:$CN627,92,FALSE),"unknown")</f>
        <v>Yes</v>
      </c>
    </row>
    <row r="55" spans="1:47" x14ac:dyDescent="0.35">
      <c r="A55" s="6">
        <v>5677351772</v>
      </c>
      <c r="B55" s="6"/>
      <c r="C55" s="6"/>
      <c r="D55" s="6"/>
      <c r="E55" s="6"/>
      <c r="F55" s="6"/>
      <c r="G55" s="6"/>
      <c r="H55" s="6" t="s">
        <v>46</v>
      </c>
      <c r="I55" s="6"/>
      <c r="J55" s="6" t="s">
        <v>48</v>
      </c>
      <c r="K55" s="6"/>
      <c r="L55" s="6" t="s">
        <v>50</v>
      </c>
      <c r="M55" s="6"/>
      <c r="O55" s="6">
        <f t="shared" si="0"/>
        <v>3</v>
      </c>
      <c r="P55" s="6">
        <f t="shared" si="1"/>
        <v>1</v>
      </c>
      <c r="R55" s="6">
        <f t="shared" si="2"/>
        <v>0</v>
      </c>
      <c r="S55" s="6">
        <f t="shared" si="3"/>
        <v>0</v>
      </c>
      <c r="T55" s="6">
        <f t="shared" si="4"/>
        <v>0</v>
      </c>
      <c r="U55" s="6">
        <f t="shared" si="5"/>
        <v>0</v>
      </c>
      <c r="V55" s="6">
        <f t="shared" si="6"/>
        <v>0</v>
      </c>
      <c r="W55" s="6">
        <f t="shared" si="7"/>
        <v>0</v>
      </c>
      <c r="X55" s="6">
        <f t="shared" si="8"/>
        <v>1</v>
      </c>
      <c r="Y55" s="6">
        <f t="shared" si="9"/>
        <v>0</v>
      </c>
      <c r="Z55" s="6">
        <f t="shared" si="10"/>
        <v>1</v>
      </c>
      <c r="AA55" s="6">
        <f t="shared" si="11"/>
        <v>0</v>
      </c>
      <c r="AB55" s="6">
        <f t="shared" si="12"/>
        <v>1</v>
      </c>
      <c r="AC55" s="6">
        <f t="shared" si="13"/>
        <v>0</v>
      </c>
      <c r="AF55" s="6">
        <f t="shared" si="14"/>
        <v>3</v>
      </c>
      <c r="AG55" s="6">
        <f t="shared" si="15"/>
        <v>3</v>
      </c>
      <c r="AH55" s="6" t="str">
        <f t="shared" si="16"/>
        <v>Correct</v>
      </c>
      <c r="AJ55" s="159" t="str">
        <f>IFERROR(VLOOKUP(Table1[[#This Row],[RespondentID]],'All Data'!$A56:$CN628,81,FALSE),"unknown")</f>
        <v>Female</v>
      </c>
      <c r="AK55" s="159">
        <f>IFERROR(VLOOKUP(Table1[[#This Row],[RespondentID]],'All Data'!$A56:$CN628,82,FALSE),"unknown")</f>
        <v>42</v>
      </c>
      <c r="AL55" s="159" t="str">
        <f>IFERROR(VLOOKUP(Table1[[#This Row],[RespondentID]],'All Data'!$A56:$CN628,83,FALSE),"unknown")</f>
        <v>Suffolk</v>
      </c>
      <c r="AM55" s="159" t="str">
        <f>IFERROR(VLOOKUP(Table1[[#This Row],[RespondentID]],'All Data'!$A56:$CN628,84,FALSE),"unknown")</f>
        <v>Sayville, 11782</v>
      </c>
      <c r="AN55" s="159" t="str">
        <f>IFERROR(VLOOKUP(Table1[[#This Row],[RespondentID]],'All Data'!$A56:$CN628,85,FALSE),"unknown")</f>
        <v>Other (please specify)</v>
      </c>
      <c r="AO55" s="159" t="str">
        <f>IFERROR(VLOOKUP(Table1[[#This Row],[RespondentID]],'All Data'!$A56:$CN628,86,FALSE),"unknown")</f>
        <v>No</v>
      </c>
      <c r="AP55" s="159" t="str">
        <f>IFERROR(VLOOKUP(Table1[[#This Row],[RespondentID]],'All Data'!$A56:$CN628,87,FALSE),"unknown")</f>
        <v xml:space="preserve">English </v>
      </c>
      <c r="AQ55" s="159" t="str">
        <f>IFERROR(VLOOKUP(Table1[[#This Row],[RespondentID]],'All Data'!$A56:$CN628,88,FALSE),"unknown")</f>
        <v>Over $125,000</v>
      </c>
      <c r="AR55" s="159" t="str">
        <f>IFERROR(VLOOKUP(Table1[[#This Row],[RespondentID]],'All Data'!$A56:$CN628,89,FALSE),"unknown")</f>
        <v>Graduate school</v>
      </c>
      <c r="AS55" s="159" t="str">
        <f>IFERROR(VLOOKUP(Table1[[#This Row],[RespondentID]],'All Data'!$A56:$CN628,90,FALSE),"unknown")</f>
        <v>Employed for wages</v>
      </c>
      <c r="AT55" s="159" t="str">
        <f>IFERROR(VLOOKUP(Table1[[#This Row],[RespondentID]],'All Data'!$A56:$CN628,91,FALSE),"unknown")</f>
        <v>Yes</v>
      </c>
      <c r="AU55" s="159" t="str">
        <f>IFERROR(VLOOKUP(Table1[[#This Row],[RespondentID]],'All Data'!$A56:$CN628,92,FALSE),"unknown")</f>
        <v>Yes</v>
      </c>
    </row>
    <row r="56" spans="1:47" x14ac:dyDescent="0.35">
      <c r="A56" s="6">
        <v>5677351744</v>
      </c>
      <c r="B56" s="6"/>
      <c r="C56" s="6" t="s">
        <v>42</v>
      </c>
      <c r="D56" s="6"/>
      <c r="E56" s="6"/>
      <c r="F56" s="6"/>
      <c r="G56" s="6" t="s">
        <v>39</v>
      </c>
      <c r="H56" s="6"/>
      <c r="I56" s="6"/>
      <c r="J56" s="6"/>
      <c r="K56" s="6" t="s">
        <v>49</v>
      </c>
      <c r="L56" s="6"/>
      <c r="M56" s="6"/>
      <c r="O56" s="6">
        <f t="shared" si="0"/>
        <v>3</v>
      </c>
      <c r="P56" s="6">
        <f t="shared" si="1"/>
        <v>1</v>
      </c>
      <c r="R56" s="6">
        <f t="shared" si="2"/>
        <v>0</v>
      </c>
      <c r="S56" s="6">
        <f t="shared" si="3"/>
        <v>1</v>
      </c>
      <c r="T56" s="6">
        <f t="shared" si="4"/>
        <v>0</v>
      </c>
      <c r="U56" s="6">
        <f t="shared" si="5"/>
        <v>0</v>
      </c>
      <c r="V56" s="6">
        <f t="shared" si="6"/>
        <v>0</v>
      </c>
      <c r="W56" s="6">
        <f t="shared" si="7"/>
        <v>1</v>
      </c>
      <c r="X56" s="6">
        <f t="shared" si="8"/>
        <v>0</v>
      </c>
      <c r="Y56" s="6">
        <f t="shared" si="9"/>
        <v>0</v>
      </c>
      <c r="Z56" s="6">
        <f t="shared" si="10"/>
        <v>0</v>
      </c>
      <c r="AA56" s="6">
        <f t="shared" si="11"/>
        <v>1</v>
      </c>
      <c r="AB56" s="6">
        <f t="shared" si="12"/>
        <v>0</v>
      </c>
      <c r="AC56" s="6">
        <f t="shared" si="13"/>
        <v>0</v>
      </c>
      <c r="AF56" s="6">
        <f t="shared" si="14"/>
        <v>3</v>
      </c>
      <c r="AG56" s="6">
        <f t="shared" si="15"/>
        <v>3</v>
      </c>
      <c r="AH56" s="6" t="str">
        <f t="shared" si="16"/>
        <v>Correct</v>
      </c>
      <c r="AJ56" s="159" t="str">
        <f>IFERROR(VLOOKUP(Table1[[#This Row],[RespondentID]],'All Data'!$A57:$CN629,81,FALSE),"unknown")</f>
        <v>Female</v>
      </c>
      <c r="AK56" s="159">
        <f>IFERROR(VLOOKUP(Table1[[#This Row],[RespondentID]],'All Data'!$A57:$CN629,82,FALSE),"unknown")</f>
        <v>26</v>
      </c>
      <c r="AL56" s="159" t="str">
        <f>IFERROR(VLOOKUP(Table1[[#This Row],[RespondentID]],'All Data'!$A57:$CN629,83,FALSE),"unknown")</f>
        <v>Suffolk</v>
      </c>
      <c r="AM56" s="159" t="str">
        <f>IFERROR(VLOOKUP(Table1[[#This Row],[RespondentID]],'All Data'!$A57:$CN629,84,FALSE),"unknown")</f>
        <v>Patchogue, 11772</v>
      </c>
      <c r="AN56" s="159" t="str">
        <f>IFERROR(VLOOKUP(Table1[[#This Row],[RespondentID]],'All Data'!$A57:$CN629,85,FALSE),"unknown")</f>
        <v>White/Caucasian</v>
      </c>
      <c r="AO56" s="159" t="str">
        <f>IFERROR(VLOOKUP(Table1[[#This Row],[RespondentID]],'All Data'!$A57:$CN629,86,FALSE),"unknown")</f>
        <v>No</v>
      </c>
      <c r="AP56" s="159" t="str">
        <f>IFERROR(VLOOKUP(Table1[[#This Row],[RespondentID]],'All Data'!$A57:$CN629,87,FALSE),"unknown")</f>
        <v xml:space="preserve">English </v>
      </c>
      <c r="AQ56" s="159" t="str">
        <f>IFERROR(VLOOKUP(Table1[[#This Row],[RespondentID]],'All Data'!$A57:$CN629,88,FALSE),"unknown")</f>
        <v>Over $125,000</v>
      </c>
      <c r="AR56" s="159" t="str">
        <f>IFERROR(VLOOKUP(Table1[[#This Row],[RespondentID]],'All Data'!$A57:$CN629,89,FALSE),"unknown")</f>
        <v>College graduate</v>
      </c>
      <c r="AS56" s="159" t="str">
        <f>IFERROR(VLOOKUP(Table1[[#This Row],[RespondentID]],'All Data'!$A57:$CN629,90,FALSE),"unknown")</f>
        <v>Employed for wages</v>
      </c>
      <c r="AT56" s="159" t="str">
        <f>IFERROR(VLOOKUP(Table1[[#This Row],[RespondentID]],'All Data'!$A57:$CN629,91,FALSE),"unknown")</f>
        <v>Yes</v>
      </c>
      <c r="AU56" s="159" t="str">
        <f>IFERROR(VLOOKUP(Table1[[#This Row],[RespondentID]],'All Data'!$A57:$CN629,92,FALSE),"unknown")</f>
        <v>Yes</v>
      </c>
    </row>
    <row r="57" spans="1:47" x14ac:dyDescent="0.35">
      <c r="A57" s="6">
        <v>5677350229</v>
      </c>
      <c r="B57" s="6"/>
      <c r="C57" s="6" t="s">
        <v>42</v>
      </c>
      <c r="D57" s="6"/>
      <c r="E57" s="6"/>
      <c r="F57" s="6"/>
      <c r="G57" s="6"/>
      <c r="H57" s="6" t="s">
        <v>46</v>
      </c>
      <c r="I57" s="6"/>
      <c r="J57" s="6"/>
      <c r="K57" s="6" t="s">
        <v>49</v>
      </c>
      <c r="L57" s="6"/>
      <c r="M57" s="6"/>
      <c r="O57" s="6">
        <f t="shared" si="0"/>
        <v>3</v>
      </c>
      <c r="P57" s="6">
        <f t="shared" si="1"/>
        <v>1</v>
      </c>
      <c r="R57" s="6">
        <f t="shared" si="2"/>
        <v>0</v>
      </c>
      <c r="S57" s="6">
        <f t="shared" si="3"/>
        <v>1</v>
      </c>
      <c r="T57" s="6">
        <f t="shared" si="4"/>
        <v>0</v>
      </c>
      <c r="U57" s="6">
        <f t="shared" si="5"/>
        <v>0</v>
      </c>
      <c r="V57" s="6">
        <f t="shared" si="6"/>
        <v>0</v>
      </c>
      <c r="W57" s="6">
        <f t="shared" si="7"/>
        <v>0</v>
      </c>
      <c r="X57" s="6">
        <f t="shared" si="8"/>
        <v>1</v>
      </c>
      <c r="Y57" s="6">
        <f t="shared" si="9"/>
        <v>0</v>
      </c>
      <c r="Z57" s="6">
        <f t="shared" si="10"/>
        <v>0</v>
      </c>
      <c r="AA57" s="6">
        <f t="shared" si="11"/>
        <v>1</v>
      </c>
      <c r="AB57" s="6">
        <f t="shared" si="12"/>
        <v>0</v>
      </c>
      <c r="AC57" s="6">
        <f t="shared" si="13"/>
        <v>0</v>
      </c>
      <c r="AF57" s="6">
        <f t="shared" si="14"/>
        <v>3</v>
      </c>
      <c r="AG57" s="6">
        <f t="shared" si="15"/>
        <v>3</v>
      </c>
      <c r="AH57" s="6" t="str">
        <f t="shared" si="16"/>
        <v>Correct</v>
      </c>
      <c r="AJ57" s="159" t="str">
        <f>IFERROR(VLOOKUP(Table1[[#This Row],[RespondentID]],'All Data'!$A58:$CN630,81,FALSE),"unknown")</f>
        <v>Female</v>
      </c>
      <c r="AK57" s="159">
        <f>IFERROR(VLOOKUP(Table1[[#This Row],[RespondentID]],'All Data'!$A58:$CN630,82,FALSE),"unknown")</f>
        <v>35</v>
      </c>
      <c r="AL57" s="159" t="str">
        <f>IFERROR(VLOOKUP(Table1[[#This Row],[RespondentID]],'All Data'!$A58:$CN630,83,FALSE),"unknown")</f>
        <v>Suffolk</v>
      </c>
      <c r="AM57" s="159" t="str">
        <f>IFERROR(VLOOKUP(Table1[[#This Row],[RespondentID]],'All Data'!$A58:$CN630,84,FALSE),"unknown")</f>
        <v>Patchogue, 11772</v>
      </c>
      <c r="AN57" s="159" t="str">
        <f>IFERROR(VLOOKUP(Table1[[#This Row],[RespondentID]],'All Data'!$A58:$CN630,85,FALSE),"unknown")</f>
        <v>White/Caucasian</v>
      </c>
      <c r="AO57" s="159" t="str">
        <f>IFERROR(VLOOKUP(Table1[[#This Row],[RespondentID]],'All Data'!$A58:$CN630,86,FALSE),"unknown")</f>
        <v>No</v>
      </c>
      <c r="AP57" s="159" t="str">
        <f>IFERROR(VLOOKUP(Table1[[#This Row],[RespondentID]],'All Data'!$A58:$CN630,87,FALSE),"unknown")</f>
        <v xml:space="preserve">English </v>
      </c>
      <c r="AQ57" s="159" t="str">
        <f>IFERROR(VLOOKUP(Table1[[#This Row],[RespondentID]],'All Data'!$A58:$CN630,88,FALSE),"unknown")</f>
        <v>$50,000 to $74,999</v>
      </c>
      <c r="AR57" s="159" t="str">
        <f>IFERROR(VLOOKUP(Table1[[#This Row],[RespondentID]],'All Data'!$A58:$CN630,89,FALSE),"unknown")</f>
        <v>Technical school</v>
      </c>
      <c r="AS57" s="159" t="str">
        <f>IFERROR(VLOOKUP(Table1[[#This Row],[RespondentID]],'All Data'!$A58:$CN630,90,FALSE),"unknown")</f>
        <v>Employed for wages</v>
      </c>
      <c r="AT57" s="159" t="str">
        <f>IFERROR(VLOOKUP(Table1[[#This Row],[RespondentID]],'All Data'!$A58:$CN630,91,FALSE),"unknown")</f>
        <v>Yes</v>
      </c>
      <c r="AU57" s="159" t="str">
        <f>IFERROR(VLOOKUP(Table1[[#This Row],[RespondentID]],'All Data'!$A58:$CN630,92,FALSE),"unknown")</f>
        <v>Yes</v>
      </c>
    </row>
    <row r="58" spans="1:47" x14ac:dyDescent="0.35">
      <c r="A58" s="6">
        <v>5677349499</v>
      </c>
      <c r="B58" s="6" t="s">
        <v>41</v>
      </c>
      <c r="C58" s="6" t="s">
        <v>42</v>
      </c>
      <c r="D58" s="6"/>
      <c r="E58" s="6" t="s">
        <v>44</v>
      </c>
      <c r="F58" s="6"/>
      <c r="G58" s="6"/>
      <c r="H58" s="6"/>
      <c r="I58" s="6"/>
      <c r="J58" s="6"/>
      <c r="K58" s="6"/>
      <c r="L58" s="6"/>
      <c r="M58" s="6"/>
      <c r="O58" s="6">
        <f t="shared" si="0"/>
        <v>3</v>
      </c>
      <c r="P58" s="6">
        <f t="shared" si="1"/>
        <v>1</v>
      </c>
      <c r="R58" s="6">
        <f t="shared" si="2"/>
        <v>1</v>
      </c>
      <c r="S58" s="6">
        <f t="shared" si="3"/>
        <v>1</v>
      </c>
      <c r="T58" s="6">
        <f t="shared" si="4"/>
        <v>0</v>
      </c>
      <c r="U58" s="6">
        <f t="shared" si="5"/>
        <v>1</v>
      </c>
      <c r="V58" s="6">
        <f t="shared" si="6"/>
        <v>0</v>
      </c>
      <c r="W58" s="6">
        <f t="shared" si="7"/>
        <v>0</v>
      </c>
      <c r="X58" s="6">
        <f t="shared" si="8"/>
        <v>0</v>
      </c>
      <c r="Y58" s="6">
        <f t="shared" si="9"/>
        <v>0</v>
      </c>
      <c r="Z58" s="6">
        <f t="shared" si="10"/>
        <v>0</v>
      </c>
      <c r="AA58" s="6">
        <f t="shared" si="11"/>
        <v>0</v>
      </c>
      <c r="AB58" s="6">
        <f t="shared" si="12"/>
        <v>0</v>
      </c>
      <c r="AC58" s="6">
        <f t="shared" si="13"/>
        <v>0</v>
      </c>
      <c r="AF58" s="6">
        <f t="shared" si="14"/>
        <v>3</v>
      </c>
      <c r="AG58" s="6">
        <f t="shared" si="15"/>
        <v>3</v>
      </c>
      <c r="AH58" s="6" t="str">
        <f t="shared" si="16"/>
        <v>Correct</v>
      </c>
      <c r="AJ58" s="159" t="str">
        <f>IFERROR(VLOOKUP(Table1[[#This Row],[RespondentID]],'All Data'!$A59:$CN631,81,FALSE),"unknown")</f>
        <v>Male</v>
      </c>
      <c r="AK58" s="159">
        <f>IFERROR(VLOOKUP(Table1[[#This Row],[RespondentID]],'All Data'!$A59:$CN631,82,FALSE),"unknown")</f>
        <v>35</v>
      </c>
      <c r="AL58" s="159" t="str">
        <f>IFERROR(VLOOKUP(Table1[[#This Row],[RespondentID]],'All Data'!$A59:$CN631,83,FALSE),"unknown")</f>
        <v>Nassau</v>
      </c>
      <c r="AM58" s="159" t="str">
        <f>IFERROR(VLOOKUP(Table1[[#This Row],[RespondentID]],'All Data'!$A59:$CN631,84,FALSE),"unknown")</f>
        <v>Massapequa Park, 11762</v>
      </c>
      <c r="AN58" s="159" t="str">
        <f>IFERROR(VLOOKUP(Table1[[#This Row],[RespondentID]],'All Data'!$A59:$CN631,85,FALSE),"unknown")</f>
        <v>White/Caucasian</v>
      </c>
      <c r="AO58" s="159" t="str">
        <f>IFERROR(VLOOKUP(Table1[[#This Row],[RespondentID]],'All Data'!$A59:$CN631,86,FALSE),"unknown")</f>
        <v>No</v>
      </c>
      <c r="AP58" s="159" t="str">
        <f>IFERROR(VLOOKUP(Table1[[#This Row],[RespondentID]],'All Data'!$A59:$CN631,87,FALSE),"unknown")</f>
        <v xml:space="preserve">English </v>
      </c>
      <c r="AQ58" s="159" t="str">
        <f>IFERROR(VLOOKUP(Table1[[#This Row],[RespondentID]],'All Data'!$A59:$CN631,88,FALSE),"unknown")</f>
        <v>Over $125,000</v>
      </c>
      <c r="AR58" s="159" t="str">
        <f>IFERROR(VLOOKUP(Table1[[#This Row],[RespondentID]],'All Data'!$A59:$CN631,89,FALSE),"unknown")</f>
        <v>Graduate school</v>
      </c>
      <c r="AS58" s="159" t="str">
        <f>IFERROR(VLOOKUP(Table1[[#This Row],[RespondentID]],'All Data'!$A59:$CN631,90,FALSE),"unknown")</f>
        <v>Employed for wages</v>
      </c>
      <c r="AT58" s="159" t="str">
        <f>IFERROR(VLOOKUP(Table1[[#This Row],[RespondentID]],'All Data'!$A59:$CN631,91,FALSE),"unknown")</f>
        <v>Yes</v>
      </c>
      <c r="AU58" s="159" t="str">
        <f>IFERROR(VLOOKUP(Table1[[#This Row],[RespondentID]],'All Data'!$A59:$CN631,92,FALSE),"unknown")</f>
        <v>Yes</v>
      </c>
    </row>
    <row r="59" spans="1:47" x14ac:dyDescent="0.35">
      <c r="A59" s="6">
        <v>5677348925</v>
      </c>
      <c r="B59" s="6"/>
      <c r="C59" s="6" t="s">
        <v>42</v>
      </c>
      <c r="D59" s="6"/>
      <c r="E59" s="6"/>
      <c r="F59" s="6"/>
      <c r="G59" s="6"/>
      <c r="H59" s="6" t="s">
        <v>46</v>
      </c>
      <c r="I59" s="6" t="s">
        <v>47</v>
      </c>
      <c r="J59" s="6"/>
      <c r="K59" s="6"/>
      <c r="L59" s="6"/>
      <c r="M59" s="6"/>
      <c r="O59" s="6">
        <f t="shared" si="0"/>
        <v>3</v>
      </c>
      <c r="P59" s="6">
        <f t="shared" si="1"/>
        <v>1</v>
      </c>
      <c r="R59" s="6">
        <f t="shared" si="2"/>
        <v>0</v>
      </c>
      <c r="S59" s="6">
        <f t="shared" si="3"/>
        <v>1</v>
      </c>
      <c r="T59" s="6">
        <f t="shared" si="4"/>
        <v>0</v>
      </c>
      <c r="U59" s="6">
        <f t="shared" si="5"/>
        <v>0</v>
      </c>
      <c r="V59" s="6">
        <f t="shared" si="6"/>
        <v>0</v>
      </c>
      <c r="W59" s="6">
        <f t="shared" si="7"/>
        <v>0</v>
      </c>
      <c r="X59" s="6">
        <f t="shared" si="8"/>
        <v>1</v>
      </c>
      <c r="Y59" s="6">
        <f t="shared" si="9"/>
        <v>1</v>
      </c>
      <c r="Z59" s="6">
        <f t="shared" si="10"/>
        <v>0</v>
      </c>
      <c r="AA59" s="6">
        <f t="shared" si="11"/>
        <v>0</v>
      </c>
      <c r="AB59" s="6">
        <f t="shared" si="12"/>
        <v>0</v>
      </c>
      <c r="AC59" s="6">
        <f t="shared" si="13"/>
        <v>0</v>
      </c>
      <c r="AF59" s="6">
        <f t="shared" si="14"/>
        <v>3</v>
      </c>
      <c r="AG59" s="6">
        <f t="shared" si="15"/>
        <v>3</v>
      </c>
      <c r="AH59" s="6" t="str">
        <f t="shared" si="16"/>
        <v>Correct</v>
      </c>
      <c r="AJ59" s="159" t="str">
        <f>IFERROR(VLOOKUP(Table1[[#This Row],[RespondentID]],'All Data'!$A60:$CN632,81,FALSE),"unknown")</f>
        <v>Female</v>
      </c>
      <c r="AK59" s="159">
        <f>IFERROR(VLOOKUP(Table1[[#This Row],[RespondentID]],'All Data'!$A60:$CN632,82,FALSE),"unknown")</f>
        <v>50</v>
      </c>
      <c r="AL59" s="159" t="str">
        <f>IFERROR(VLOOKUP(Table1[[#This Row],[RespondentID]],'All Data'!$A60:$CN632,83,FALSE),"unknown")</f>
        <v>Suffolk</v>
      </c>
      <c r="AM59" s="159" t="str">
        <f>IFERROR(VLOOKUP(Table1[[#This Row],[RespondentID]],'All Data'!$A60:$CN632,84,FALSE),"unknown")</f>
        <v>Holbrook, 11741</v>
      </c>
      <c r="AN59" s="159" t="str">
        <f>IFERROR(VLOOKUP(Table1[[#This Row],[RespondentID]],'All Data'!$A60:$CN632,85,FALSE),"unknown")</f>
        <v>White/Caucasian</v>
      </c>
      <c r="AO59" s="159" t="str">
        <f>IFERROR(VLOOKUP(Table1[[#This Row],[RespondentID]],'All Data'!$A60:$CN632,86,FALSE),"unknown")</f>
        <v>No</v>
      </c>
      <c r="AP59" s="159" t="str">
        <f>IFERROR(VLOOKUP(Table1[[#This Row],[RespondentID]],'All Data'!$A60:$CN632,87,FALSE),"unknown")</f>
        <v xml:space="preserve">English </v>
      </c>
      <c r="AQ59" s="159" t="str">
        <f>IFERROR(VLOOKUP(Table1[[#This Row],[RespondentID]],'All Data'!$A60:$CN632,88,FALSE),"unknown")</f>
        <v>Over $125,000</v>
      </c>
      <c r="AR59" s="159" t="str">
        <f>IFERROR(VLOOKUP(Table1[[#This Row],[RespondentID]],'All Data'!$A60:$CN632,89,FALSE),"unknown")</f>
        <v>Graduate school</v>
      </c>
      <c r="AS59" s="159" t="str">
        <f>IFERROR(VLOOKUP(Table1[[#This Row],[RespondentID]],'All Data'!$A60:$CN632,90,FALSE),"unknown")</f>
        <v>Employed for wages</v>
      </c>
      <c r="AT59" s="159" t="str">
        <f>IFERROR(VLOOKUP(Table1[[#This Row],[RespondentID]],'All Data'!$A60:$CN632,91,FALSE),"unknown")</f>
        <v>Yes</v>
      </c>
      <c r="AU59" s="159" t="str">
        <f>IFERROR(VLOOKUP(Table1[[#This Row],[RespondentID]],'All Data'!$A60:$CN632,92,FALSE),"unknown")</f>
        <v>Yes</v>
      </c>
    </row>
    <row r="60" spans="1:47" x14ac:dyDescent="0.35">
      <c r="A60" s="6">
        <v>5677348427</v>
      </c>
      <c r="B60" s="6"/>
      <c r="C60" s="6" t="s">
        <v>42</v>
      </c>
      <c r="D60" s="6"/>
      <c r="E60" s="6"/>
      <c r="F60" s="6"/>
      <c r="G60" s="6"/>
      <c r="H60" s="6" t="s">
        <v>46</v>
      </c>
      <c r="I60" s="6"/>
      <c r="J60" s="6"/>
      <c r="K60" s="6" t="s">
        <v>49</v>
      </c>
      <c r="L60" s="6"/>
      <c r="M60" s="6"/>
      <c r="O60" s="6">
        <f t="shared" si="0"/>
        <v>3</v>
      </c>
      <c r="P60" s="6">
        <f t="shared" si="1"/>
        <v>1</v>
      </c>
      <c r="R60" s="6">
        <f t="shared" si="2"/>
        <v>0</v>
      </c>
      <c r="S60" s="6">
        <f t="shared" si="3"/>
        <v>1</v>
      </c>
      <c r="T60" s="6">
        <f t="shared" si="4"/>
        <v>0</v>
      </c>
      <c r="U60" s="6">
        <f t="shared" si="5"/>
        <v>0</v>
      </c>
      <c r="V60" s="6">
        <f t="shared" si="6"/>
        <v>0</v>
      </c>
      <c r="W60" s="6">
        <f t="shared" si="7"/>
        <v>0</v>
      </c>
      <c r="X60" s="6">
        <f t="shared" si="8"/>
        <v>1</v>
      </c>
      <c r="Y60" s="6">
        <f t="shared" si="9"/>
        <v>0</v>
      </c>
      <c r="Z60" s="6">
        <f t="shared" si="10"/>
        <v>0</v>
      </c>
      <c r="AA60" s="6">
        <f t="shared" si="11"/>
        <v>1</v>
      </c>
      <c r="AB60" s="6">
        <f t="shared" si="12"/>
        <v>0</v>
      </c>
      <c r="AC60" s="6">
        <f t="shared" si="13"/>
        <v>0</v>
      </c>
      <c r="AF60" s="6">
        <f t="shared" si="14"/>
        <v>3</v>
      </c>
      <c r="AG60" s="6">
        <f t="shared" si="15"/>
        <v>3</v>
      </c>
      <c r="AH60" s="6" t="str">
        <f t="shared" si="16"/>
        <v>Correct</v>
      </c>
      <c r="AJ60" s="159" t="str">
        <f>IFERROR(VLOOKUP(Table1[[#This Row],[RespondentID]],'All Data'!$A61:$CN633,81,FALSE),"unknown")</f>
        <v>Other</v>
      </c>
      <c r="AK60" s="159">
        <f>IFERROR(VLOOKUP(Table1[[#This Row],[RespondentID]],'All Data'!$A61:$CN633,82,FALSE),"unknown")</f>
        <v>24</v>
      </c>
      <c r="AL60" s="159" t="str">
        <f>IFERROR(VLOOKUP(Table1[[#This Row],[RespondentID]],'All Data'!$A61:$CN633,83,FALSE),"unknown")</f>
        <v>Nassau</v>
      </c>
      <c r="AM60" s="159" t="str">
        <f>IFERROR(VLOOKUP(Table1[[#This Row],[RespondentID]],'All Data'!$A61:$CN633,84,FALSE),"unknown")</f>
        <v>Levittown, 11756</v>
      </c>
      <c r="AN60" s="159" t="str">
        <f>IFERROR(VLOOKUP(Table1[[#This Row],[RespondentID]],'All Data'!$A61:$CN633,85,FALSE),"unknown")</f>
        <v>White/Caucasian</v>
      </c>
      <c r="AO60" s="159" t="str">
        <f>IFERROR(VLOOKUP(Table1[[#This Row],[RespondentID]],'All Data'!$A61:$CN633,86,FALSE),"unknown")</f>
        <v>No</v>
      </c>
      <c r="AP60" s="159" t="str">
        <f>IFERROR(VLOOKUP(Table1[[#This Row],[RespondentID]],'All Data'!$A61:$CN633,87,FALSE),"unknown")</f>
        <v xml:space="preserve">English </v>
      </c>
      <c r="AQ60" s="159" t="str">
        <f>IFERROR(VLOOKUP(Table1[[#This Row],[RespondentID]],'All Data'!$A61:$CN633,88,FALSE),"unknown")</f>
        <v>$50,000 to $74,999</v>
      </c>
      <c r="AR60" s="159" t="str">
        <f>IFERROR(VLOOKUP(Table1[[#This Row],[RespondentID]],'All Data'!$A61:$CN633,89,FALSE),"unknown")</f>
        <v>College graduate</v>
      </c>
      <c r="AS60" s="159" t="str">
        <f>IFERROR(VLOOKUP(Table1[[#This Row],[RespondentID]],'All Data'!$A61:$CN633,90,FALSE),"unknown")</f>
        <v>Employed for wages</v>
      </c>
      <c r="AT60" s="159" t="str">
        <f>IFERROR(VLOOKUP(Table1[[#This Row],[RespondentID]],'All Data'!$A61:$CN633,91,FALSE),"unknown")</f>
        <v>Yes</v>
      </c>
      <c r="AU60" s="159" t="str">
        <f>IFERROR(VLOOKUP(Table1[[#This Row],[RespondentID]],'All Data'!$A61:$CN633,92,FALSE),"unknown")</f>
        <v>Yes</v>
      </c>
    </row>
    <row r="61" spans="1:47" x14ac:dyDescent="0.35">
      <c r="A61" s="6">
        <v>5677267791</v>
      </c>
      <c r="B61" s="6"/>
      <c r="C61" s="6"/>
      <c r="D61" s="6" t="s">
        <v>43</v>
      </c>
      <c r="E61" s="6"/>
      <c r="F61" s="6"/>
      <c r="G61" s="6"/>
      <c r="H61" s="6" t="s">
        <v>46</v>
      </c>
      <c r="I61" s="6"/>
      <c r="J61" s="6" t="s">
        <v>48</v>
      </c>
      <c r="K61" s="6"/>
      <c r="L61" s="6"/>
      <c r="M61" s="6"/>
      <c r="O61" s="6">
        <f t="shared" si="0"/>
        <v>3</v>
      </c>
      <c r="P61" s="6">
        <f t="shared" si="1"/>
        <v>1</v>
      </c>
      <c r="R61" s="6">
        <f t="shared" si="2"/>
        <v>0</v>
      </c>
      <c r="S61" s="6">
        <f t="shared" si="3"/>
        <v>0</v>
      </c>
      <c r="T61" s="6">
        <f t="shared" si="4"/>
        <v>1</v>
      </c>
      <c r="U61" s="6">
        <f t="shared" si="5"/>
        <v>0</v>
      </c>
      <c r="V61" s="6">
        <f t="shared" si="6"/>
        <v>0</v>
      </c>
      <c r="W61" s="6">
        <f t="shared" si="7"/>
        <v>0</v>
      </c>
      <c r="X61" s="6">
        <f t="shared" si="8"/>
        <v>1</v>
      </c>
      <c r="Y61" s="6">
        <f t="shared" si="9"/>
        <v>0</v>
      </c>
      <c r="Z61" s="6">
        <f t="shared" si="10"/>
        <v>1</v>
      </c>
      <c r="AA61" s="6">
        <f t="shared" si="11"/>
        <v>0</v>
      </c>
      <c r="AB61" s="6">
        <f t="shared" si="12"/>
        <v>0</v>
      </c>
      <c r="AC61" s="6">
        <f t="shared" si="13"/>
        <v>0</v>
      </c>
      <c r="AF61" s="6">
        <f t="shared" si="14"/>
        <v>3</v>
      </c>
      <c r="AG61" s="6">
        <f t="shared" si="15"/>
        <v>3</v>
      </c>
      <c r="AH61" s="6" t="str">
        <f t="shared" si="16"/>
        <v>Correct</v>
      </c>
      <c r="AJ61" s="159" t="str">
        <f>IFERROR(VLOOKUP(Table1[[#This Row],[RespondentID]],'All Data'!$A62:$CN634,81,FALSE),"unknown")</f>
        <v>Female</v>
      </c>
      <c r="AK61" s="159">
        <f>IFERROR(VLOOKUP(Table1[[#This Row],[RespondentID]],'All Data'!$A62:$CN634,82,FALSE),"unknown")</f>
        <v>60</v>
      </c>
      <c r="AL61" s="159" t="str">
        <f>IFERROR(VLOOKUP(Table1[[#This Row],[RespondentID]],'All Data'!$A62:$CN634,83,FALSE),"unknown")</f>
        <v>Suffolk</v>
      </c>
      <c r="AM61" s="159" t="str">
        <f>IFERROR(VLOOKUP(Table1[[#This Row],[RespondentID]],'All Data'!$A62:$CN634,84,FALSE),"unknown")</f>
        <v>East Northport, 11731</v>
      </c>
      <c r="AN61" s="159" t="str">
        <f>IFERROR(VLOOKUP(Table1[[#This Row],[RespondentID]],'All Data'!$A62:$CN634,85,FALSE),"unknown")</f>
        <v>White/Caucasian</v>
      </c>
      <c r="AO61" s="159" t="str">
        <f>IFERROR(VLOOKUP(Table1[[#This Row],[RespondentID]],'All Data'!$A62:$CN634,86,FALSE),"unknown")</f>
        <v>No</v>
      </c>
      <c r="AP61" s="159" t="str">
        <f>IFERROR(VLOOKUP(Table1[[#This Row],[RespondentID]],'All Data'!$A62:$CN634,87,FALSE),"unknown")</f>
        <v xml:space="preserve">English </v>
      </c>
      <c r="AQ61" s="159" t="str">
        <f>IFERROR(VLOOKUP(Table1[[#This Row],[RespondentID]],'All Data'!$A62:$CN634,88,FALSE),"unknown")</f>
        <v>Over $125,000</v>
      </c>
      <c r="AR61" s="159" t="str">
        <f>IFERROR(VLOOKUP(Table1[[#This Row],[RespondentID]],'All Data'!$A62:$CN634,89,FALSE),"unknown")</f>
        <v>Doctorate</v>
      </c>
      <c r="AS61" s="159" t="str">
        <f>IFERROR(VLOOKUP(Table1[[#This Row],[RespondentID]],'All Data'!$A62:$CN634,90,FALSE),"unknown")</f>
        <v>Employed for wages</v>
      </c>
      <c r="AT61" s="159" t="str">
        <f>IFERROR(VLOOKUP(Table1[[#This Row],[RespondentID]],'All Data'!$A62:$CN634,91,FALSE),"unknown")</f>
        <v>Yes</v>
      </c>
      <c r="AU61" s="159" t="str">
        <f>IFERROR(VLOOKUP(Table1[[#This Row],[RespondentID]],'All Data'!$A62:$CN634,92,FALSE),"unknown")</f>
        <v>Yes</v>
      </c>
    </row>
    <row r="62" spans="1:47" x14ac:dyDescent="0.35">
      <c r="A62" s="6">
        <v>5676981978</v>
      </c>
      <c r="B62" s="6"/>
      <c r="C62" s="6" t="s">
        <v>42</v>
      </c>
      <c r="D62" s="6"/>
      <c r="E62" s="6"/>
      <c r="F62" s="6"/>
      <c r="G62" s="6"/>
      <c r="H62" s="6" t="s">
        <v>46</v>
      </c>
      <c r="I62" s="6"/>
      <c r="J62" s="6" t="s">
        <v>48</v>
      </c>
      <c r="K62" s="6"/>
      <c r="L62" s="6"/>
      <c r="M62" s="6"/>
      <c r="O62" s="6">
        <f t="shared" si="0"/>
        <v>3</v>
      </c>
      <c r="P62" s="6">
        <f t="shared" si="1"/>
        <v>1</v>
      </c>
      <c r="R62" s="6">
        <f t="shared" si="2"/>
        <v>0</v>
      </c>
      <c r="S62" s="6">
        <f t="shared" si="3"/>
        <v>1</v>
      </c>
      <c r="T62" s="6">
        <f t="shared" si="4"/>
        <v>0</v>
      </c>
      <c r="U62" s="6">
        <f t="shared" si="5"/>
        <v>0</v>
      </c>
      <c r="V62" s="6">
        <f t="shared" si="6"/>
        <v>0</v>
      </c>
      <c r="W62" s="6">
        <f t="shared" si="7"/>
        <v>0</v>
      </c>
      <c r="X62" s="6">
        <f t="shared" si="8"/>
        <v>1</v>
      </c>
      <c r="Y62" s="6">
        <f t="shared" si="9"/>
        <v>0</v>
      </c>
      <c r="Z62" s="6">
        <f t="shared" si="10"/>
        <v>1</v>
      </c>
      <c r="AA62" s="6">
        <f t="shared" si="11"/>
        <v>0</v>
      </c>
      <c r="AB62" s="6">
        <f t="shared" si="12"/>
        <v>0</v>
      </c>
      <c r="AC62" s="6">
        <f t="shared" si="13"/>
        <v>0</v>
      </c>
      <c r="AF62" s="6">
        <f t="shared" si="14"/>
        <v>3</v>
      </c>
      <c r="AG62" s="6">
        <f t="shared" si="15"/>
        <v>3</v>
      </c>
      <c r="AH62" s="6" t="str">
        <f t="shared" si="16"/>
        <v>Correct</v>
      </c>
      <c r="AJ62" s="159">
        <f>IFERROR(VLOOKUP(Table1[[#This Row],[RespondentID]],'All Data'!$A63:$CN635,81,FALSE),"unknown")</f>
        <v>0</v>
      </c>
      <c r="AK62" s="159">
        <f>IFERROR(VLOOKUP(Table1[[#This Row],[RespondentID]],'All Data'!$A63:$CN635,82,FALSE),"unknown")</f>
        <v>0</v>
      </c>
      <c r="AL62" s="159">
        <f>IFERROR(VLOOKUP(Table1[[#This Row],[RespondentID]],'All Data'!$A63:$CN635,83,FALSE),"unknown")</f>
        <v>0</v>
      </c>
      <c r="AM62" s="159">
        <f>IFERROR(VLOOKUP(Table1[[#This Row],[RespondentID]],'All Data'!$A63:$CN635,84,FALSE),"unknown")</f>
        <v>0</v>
      </c>
      <c r="AN62" s="159">
        <f>IFERROR(VLOOKUP(Table1[[#This Row],[RespondentID]],'All Data'!$A63:$CN635,85,FALSE),"unknown")</f>
        <v>0</v>
      </c>
      <c r="AO62" s="159">
        <f>IFERROR(VLOOKUP(Table1[[#This Row],[RespondentID]],'All Data'!$A63:$CN635,86,FALSE),"unknown")</f>
        <v>0</v>
      </c>
      <c r="AP62" s="159" t="str">
        <f>IFERROR(VLOOKUP(Table1[[#This Row],[RespondentID]],'All Data'!$A63:$CN635,87,FALSE),"unknown")</f>
        <v xml:space="preserve"> </v>
      </c>
      <c r="AQ62" s="159">
        <f>IFERROR(VLOOKUP(Table1[[#This Row],[RespondentID]],'All Data'!$A63:$CN635,88,FALSE),"unknown")</f>
        <v>0</v>
      </c>
      <c r="AR62" s="159">
        <f>IFERROR(VLOOKUP(Table1[[#This Row],[RespondentID]],'All Data'!$A63:$CN635,89,FALSE),"unknown")</f>
        <v>0</v>
      </c>
      <c r="AS62" s="159">
        <f>IFERROR(VLOOKUP(Table1[[#This Row],[RespondentID]],'All Data'!$A63:$CN635,90,FALSE),"unknown")</f>
        <v>0</v>
      </c>
      <c r="AT62" s="159">
        <f>IFERROR(VLOOKUP(Table1[[#This Row],[RespondentID]],'All Data'!$A63:$CN635,91,FALSE),"unknown")</f>
        <v>0</v>
      </c>
      <c r="AU62" s="159">
        <f>IFERROR(VLOOKUP(Table1[[#This Row],[RespondentID]],'All Data'!$A63:$CN635,92,FALSE),"unknown")</f>
        <v>0</v>
      </c>
    </row>
    <row r="63" spans="1:47" x14ac:dyDescent="0.35">
      <c r="A63" s="6">
        <v>5676967460</v>
      </c>
      <c r="B63" s="6" t="s">
        <v>41</v>
      </c>
      <c r="C63" s="6" t="s">
        <v>42</v>
      </c>
      <c r="D63" s="6"/>
      <c r="E63" s="6" t="s">
        <v>44</v>
      </c>
      <c r="F63" s="6"/>
      <c r="G63" s="6"/>
      <c r="H63" s="6"/>
      <c r="I63" s="6"/>
      <c r="J63" s="6"/>
      <c r="K63" s="6"/>
      <c r="L63" s="6"/>
      <c r="M63" s="6"/>
      <c r="O63" s="6">
        <f t="shared" si="0"/>
        <v>3</v>
      </c>
      <c r="P63" s="6">
        <f t="shared" si="1"/>
        <v>1</v>
      </c>
      <c r="R63" s="6">
        <f t="shared" si="2"/>
        <v>1</v>
      </c>
      <c r="S63" s="6">
        <f t="shared" si="3"/>
        <v>1</v>
      </c>
      <c r="T63" s="6">
        <f t="shared" si="4"/>
        <v>0</v>
      </c>
      <c r="U63" s="6">
        <f t="shared" si="5"/>
        <v>1</v>
      </c>
      <c r="V63" s="6">
        <f t="shared" si="6"/>
        <v>0</v>
      </c>
      <c r="W63" s="6">
        <f t="shared" si="7"/>
        <v>0</v>
      </c>
      <c r="X63" s="6">
        <f t="shared" si="8"/>
        <v>0</v>
      </c>
      <c r="Y63" s="6">
        <f t="shared" si="9"/>
        <v>0</v>
      </c>
      <c r="Z63" s="6">
        <f t="shared" si="10"/>
        <v>0</v>
      </c>
      <c r="AA63" s="6">
        <f t="shared" si="11"/>
        <v>0</v>
      </c>
      <c r="AB63" s="6">
        <f t="shared" si="12"/>
        <v>0</v>
      </c>
      <c r="AC63" s="6">
        <f t="shared" si="13"/>
        <v>0</v>
      </c>
      <c r="AF63" s="6">
        <f t="shared" si="14"/>
        <v>3</v>
      </c>
      <c r="AG63" s="6">
        <f t="shared" si="15"/>
        <v>3</v>
      </c>
      <c r="AH63" s="6" t="str">
        <f t="shared" si="16"/>
        <v>Correct</v>
      </c>
      <c r="AJ63" s="159" t="str">
        <f>IFERROR(VLOOKUP(Table1[[#This Row],[RespondentID]],'All Data'!$A64:$CN636,81,FALSE),"unknown")</f>
        <v>Female</v>
      </c>
      <c r="AK63" s="159">
        <f>IFERROR(VLOOKUP(Table1[[#This Row],[RespondentID]],'All Data'!$A64:$CN636,82,FALSE),"unknown")</f>
        <v>70</v>
      </c>
      <c r="AL63" s="159" t="str">
        <f>IFERROR(VLOOKUP(Table1[[#This Row],[RespondentID]],'All Data'!$A64:$CN636,83,FALSE),"unknown")</f>
        <v>Nassau</v>
      </c>
      <c r="AM63" s="159" t="str">
        <f>IFERROR(VLOOKUP(Table1[[#This Row],[RespondentID]],'All Data'!$A64:$CN636,84,FALSE),"unknown")</f>
        <v>East Meadow, 11554</v>
      </c>
      <c r="AN63" s="159" t="str">
        <f>IFERROR(VLOOKUP(Table1[[#This Row],[RespondentID]],'All Data'!$A64:$CN636,85,FALSE),"unknown")</f>
        <v>White/Caucasian</v>
      </c>
      <c r="AO63" s="159" t="str">
        <f>IFERROR(VLOOKUP(Table1[[#This Row],[RespondentID]],'All Data'!$A64:$CN636,86,FALSE),"unknown")</f>
        <v>No</v>
      </c>
      <c r="AP63" s="159" t="str">
        <f>IFERROR(VLOOKUP(Table1[[#This Row],[RespondentID]],'All Data'!$A64:$CN636,87,FALSE),"unknown")</f>
        <v xml:space="preserve">English </v>
      </c>
      <c r="AQ63" s="159" t="str">
        <f>IFERROR(VLOOKUP(Table1[[#This Row],[RespondentID]],'All Data'!$A64:$CN636,88,FALSE),"unknown")</f>
        <v>$75,000 to $125,000</v>
      </c>
      <c r="AR63" s="159" t="str">
        <f>IFERROR(VLOOKUP(Table1[[#This Row],[RespondentID]],'All Data'!$A64:$CN636,89,FALSE),"unknown")</f>
        <v>College graduate</v>
      </c>
      <c r="AS63" s="159" t="str">
        <f>IFERROR(VLOOKUP(Table1[[#This Row],[RespondentID]],'All Data'!$A64:$CN636,90,FALSE),"unknown")</f>
        <v>Retired</v>
      </c>
      <c r="AT63" s="159" t="str">
        <f>IFERROR(VLOOKUP(Table1[[#This Row],[RespondentID]],'All Data'!$A64:$CN636,91,FALSE),"unknown")</f>
        <v>Yes</v>
      </c>
      <c r="AU63" s="159" t="str">
        <f>IFERROR(VLOOKUP(Table1[[#This Row],[RespondentID]],'All Data'!$A64:$CN636,92,FALSE),"unknown")</f>
        <v>Yes</v>
      </c>
    </row>
    <row r="64" spans="1:47" x14ac:dyDescent="0.35">
      <c r="A64" s="6">
        <v>5676948999</v>
      </c>
      <c r="B64" s="6"/>
      <c r="C64" s="6"/>
      <c r="D64" s="6"/>
      <c r="E64" s="6"/>
      <c r="F64" s="6"/>
      <c r="G64" s="6"/>
      <c r="H64" s="6"/>
      <c r="I64" s="6" t="s">
        <v>47</v>
      </c>
      <c r="J64" s="6" t="s">
        <v>48</v>
      </c>
      <c r="K64" s="6" t="s">
        <v>49</v>
      </c>
      <c r="L64" s="6"/>
      <c r="M64" s="6"/>
      <c r="O64" s="6">
        <f t="shared" si="0"/>
        <v>3</v>
      </c>
      <c r="P64" s="6">
        <f t="shared" si="1"/>
        <v>1</v>
      </c>
      <c r="R64" s="6">
        <f t="shared" si="2"/>
        <v>0</v>
      </c>
      <c r="S64" s="6">
        <f t="shared" si="3"/>
        <v>0</v>
      </c>
      <c r="T64" s="6">
        <f t="shared" si="4"/>
        <v>0</v>
      </c>
      <c r="U64" s="6">
        <f t="shared" si="5"/>
        <v>0</v>
      </c>
      <c r="V64" s="6">
        <f t="shared" si="6"/>
        <v>0</v>
      </c>
      <c r="W64" s="6">
        <f t="shared" si="7"/>
        <v>0</v>
      </c>
      <c r="X64" s="6">
        <f t="shared" si="8"/>
        <v>0</v>
      </c>
      <c r="Y64" s="6">
        <f t="shared" si="9"/>
        <v>1</v>
      </c>
      <c r="Z64" s="6">
        <f t="shared" si="10"/>
        <v>1</v>
      </c>
      <c r="AA64" s="6">
        <f t="shared" si="11"/>
        <v>1</v>
      </c>
      <c r="AB64" s="6">
        <f t="shared" si="12"/>
        <v>0</v>
      </c>
      <c r="AC64" s="6">
        <f t="shared" si="13"/>
        <v>0</v>
      </c>
      <c r="AF64" s="6">
        <f t="shared" si="14"/>
        <v>3</v>
      </c>
      <c r="AG64" s="6">
        <f t="shared" si="15"/>
        <v>3</v>
      </c>
      <c r="AH64" s="6" t="str">
        <f t="shared" si="16"/>
        <v>Correct</v>
      </c>
      <c r="AJ64" s="159">
        <f>IFERROR(VLOOKUP(Table1[[#This Row],[RespondentID]],'All Data'!$A65:$CN637,81,FALSE),"unknown")</f>
        <v>0</v>
      </c>
      <c r="AK64" s="159">
        <f>IFERROR(VLOOKUP(Table1[[#This Row],[RespondentID]],'All Data'!$A65:$CN637,82,FALSE),"unknown")</f>
        <v>0</v>
      </c>
      <c r="AL64" s="159">
        <f>IFERROR(VLOOKUP(Table1[[#This Row],[RespondentID]],'All Data'!$A65:$CN637,83,FALSE),"unknown")</f>
        <v>0</v>
      </c>
      <c r="AM64" s="159">
        <f>IFERROR(VLOOKUP(Table1[[#This Row],[RespondentID]],'All Data'!$A65:$CN637,84,FALSE),"unknown")</f>
        <v>0</v>
      </c>
      <c r="AN64" s="159">
        <f>IFERROR(VLOOKUP(Table1[[#This Row],[RespondentID]],'All Data'!$A65:$CN637,85,FALSE),"unknown")</f>
        <v>0</v>
      </c>
      <c r="AO64" s="159">
        <f>IFERROR(VLOOKUP(Table1[[#This Row],[RespondentID]],'All Data'!$A65:$CN637,86,FALSE),"unknown")</f>
        <v>0</v>
      </c>
      <c r="AP64" s="159" t="str">
        <f>IFERROR(VLOOKUP(Table1[[#This Row],[RespondentID]],'All Data'!$A65:$CN637,87,FALSE),"unknown")</f>
        <v xml:space="preserve"> </v>
      </c>
      <c r="AQ64" s="159">
        <f>IFERROR(VLOOKUP(Table1[[#This Row],[RespondentID]],'All Data'!$A65:$CN637,88,FALSE),"unknown")</f>
        <v>0</v>
      </c>
      <c r="AR64" s="159">
        <f>IFERROR(VLOOKUP(Table1[[#This Row],[RespondentID]],'All Data'!$A65:$CN637,89,FALSE),"unknown")</f>
        <v>0</v>
      </c>
      <c r="AS64" s="159">
        <f>IFERROR(VLOOKUP(Table1[[#This Row],[RespondentID]],'All Data'!$A65:$CN637,90,FALSE),"unknown")</f>
        <v>0</v>
      </c>
      <c r="AT64" s="159">
        <f>IFERROR(VLOOKUP(Table1[[#This Row],[RespondentID]],'All Data'!$A65:$CN637,91,FALSE),"unknown")</f>
        <v>0</v>
      </c>
      <c r="AU64" s="159">
        <f>IFERROR(VLOOKUP(Table1[[#This Row],[RespondentID]],'All Data'!$A65:$CN637,92,FALSE),"unknown")</f>
        <v>0</v>
      </c>
    </row>
    <row r="65" spans="1:47" x14ac:dyDescent="0.35">
      <c r="A65" s="6">
        <v>5676846574</v>
      </c>
      <c r="B65" s="6"/>
      <c r="C65" s="6"/>
      <c r="D65" s="6"/>
      <c r="E65" s="6" t="s">
        <v>44</v>
      </c>
      <c r="F65" s="6"/>
      <c r="G65" s="6" t="s">
        <v>39</v>
      </c>
      <c r="H65" s="6"/>
      <c r="I65" s="6"/>
      <c r="J65" s="6"/>
      <c r="K65" s="6" t="s">
        <v>49</v>
      </c>
      <c r="L65" s="6"/>
      <c r="M65" s="6"/>
      <c r="O65" s="6">
        <f t="shared" si="0"/>
        <v>3</v>
      </c>
      <c r="P65" s="6">
        <f t="shared" si="1"/>
        <v>1</v>
      </c>
      <c r="R65" s="6">
        <f t="shared" si="2"/>
        <v>0</v>
      </c>
      <c r="S65" s="6">
        <f t="shared" si="3"/>
        <v>0</v>
      </c>
      <c r="T65" s="6">
        <f t="shared" si="4"/>
        <v>0</v>
      </c>
      <c r="U65" s="6">
        <f t="shared" si="5"/>
        <v>1</v>
      </c>
      <c r="V65" s="6">
        <f t="shared" si="6"/>
        <v>0</v>
      </c>
      <c r="W65" s="6">
        <f t="shared" si="7"/>
        <v>1</v>
      </c>
      <c r="X65" s="6">
        <f t="shared" si="8"/>
        <v>0</v>
      </c>
      <c r="Y65" s="6">
        <f t="shared" si="9"/>
        <v>0</v>
      </c>
      <c r="Z65" s="6">
        <f t="shared" si="10"/>
        <v>0</v>
      </c>
      <c r="AA65" s="6">
        <f t="shared" si="11"/>
        <v>1</v>
      </c>
      <c r="AB65" s="6">
        <f t="shared" si="12"/>
        <v>0</v>
      </c>
      <c r="AC65" s="6">
        <f t="shared" si="13"/>
        <v>0</v>
      </c>
      <c r="AF65" s="6">
        <f t="shared" si="14"/>
        <v>3</v>
      </c>
      <c r="AG65" s="6">
        <f t="shared" si="15"/>
        <v>3</v>
      </c>
      <c r="AH65" s="6" t="str">
        <f t="shared" si="16"/>
        <v>Correct</v>
      </c>
      <c r="AJ65" s="159" t="str">
        <f>IFERROR(VLOOKUP(Table1[[#This Row],[RespondentID]],'All Data'!$A66:$CN638,81,FALSE),"unknown")</f>
        <v>Female</v>
      </c>
      <c r="AK65" s="159">
        <f>IFERROR(VLOOKUP(Table1[[#This Row],[RespondentID]],'All Data'!$A66:$CN638,82,FALSE),"unknown")</f>
        <v>31</v>
      </c>
      <c r="AL65" s="159" t="str">
        <f>IFERROR(VLOOKUP(Table1[[#This Row],[RespondentID]],'All Data'!$A66:$CN638,83,FALSE),"unknown")</f>
        <v>Nassau</v>
      </c>
      <c r="AM65" s="159" t="str">
        <f>IFERROR(VLOOKUP(Table1[[#This Row],[RespondentID]],'All Data'!$A66:$CN638,84,FALSE),"unknown")</f>
        <v>Wantagh, 11793</v>
      </c>
      <c r="AN65" s="159" t="str">
        <f>IFERROR(VLOOKUP(Table1[[#This Row],[RespondentID]],'All Data'!$A66:$CN638,85,FALSE),"unknown")</f>
        <v>White/Caucasian</v>
      </c>
      <c r="AO65" s="159" t="str">
        <f>IFERROR(VLOOKUP(Table1[[#This Row],[RespondentID]],'All Data'!$A66:$CN638,86,FALSE),"unknown")</f>
        <v>No</v>
      </c>
      <c r="AP65" s="159" t="str">
        <f>IFERROR(VLOOKUP(Table1[[#This Row],[RespondentID]],'All Data'!$A66:$CN638,87,FALSE),"unknown")</f>
        <v xml:space="preserve">English </v>
      </c>
      <c r="AQ65" s="159" t="str">
        <f>IFERROR(VLOOKUP(Table1[[#This Row],[RespondentID]],'All Data'!$A66:$CN638,88,FALSE),"unknown")</f>
        <v>$75,000 to $125,000</v>
      </c>
      <c r="AR65" s="159" t="str">
        <f>IFERROR(VLOOKUP(Table1[[#This Row],[RespondentID]],'All Data'!$A66:$CN638,89,FALSE),"unknown")</f>
        <v>College graduate</v>
      </c>
      <c r="AS65" s="159" t="str">
        <f>IFERROR(VLOOKUP(Table1[[#This Row],[RespondentID]],'All Data'!$A66:$CN638,90,FALSE),"unknown")</f>
        <v>Employed for wages</v>
      </c>
      <c r="AT65" s="159" t="str">
        <f>IFERROR(VLOOKUP(Table1[[#This Row],[RespondentID]],'All Data'!$A66:$CN638,91,FALSE),"unknown")</f>
        <v>Yes</v>
      </c>
      <c r="AU65" s="159" t="str">
        <f>IFERROR(VLOOKUP(Table1[[#This Row],[RespondentID]],'All Data'!$A66:$CN638,92,FALSE),"unknown")</f>
        <v>Yes</v>
      </c>
    </row>
    <row r="66" spans="1:47" x14ac:dyDescent="0.35">
      <c r="A66" s="6">
        <v>5676541476</v>
      </c>
      <c r="B66" s="6"/>
      <c r="C66" s="6" t="s">
        <v>42</v>
      </c>
      <c r="D66" s="6"/>
      <c r="E66" s="6" t="s">
        <v>44</v>
      </c>
      <c r="F66" s="6"/>
      <c r="G66" s="6"/>
      <c r="H66" s="6"/>
      <c r="I66" s="6"/>
      <c r="J66" s="6"/>
      <c r="K66" s="6"/>
      <c r="L66" s="6"/>
      <c r="M66" s="6"/>
      <c r="O66" s="6">
        <f t="shared" si="0"/>
        <v>2</v>
      </c>
      <c r="P66" s="6">
        <f t="shared" si="1"/>
        <v>1.5</v>
      </c>
      <c r="R66" s="6">
        <f t="shared" si="2"/>
        <v>0</v>
      </c>
      <c r="S66" s="6">
        <f t="shared" si="3"/>
        <v>1</v>
      </c>
      <c r="T66" s="6">
        <f t="shared" si="4"/>
        <v>0</v>
      </c>
      <c r="U66" s="6">
        <f t="shared" si="5"/>
        <v>1</v>
      </c>
      <c r="V66" s="6">
        <f t="shared" si="6"/>
        <v>0</v>
      </c>
      <c r="W66" s="6">
        <f t="shared" si="7"/>
        <v>0</v>
      </c>
      <c r="X66" s="6">
        <f t="shared" si="8"/>
        <v>0</v>
      </c>
      <c r="Y66" s="6">
        <f t="shared" si="9"/>
        <v>0</v>
      </c>
      <c r="Z66" s="6">
        <f t="shared" si="10"/>
        <v>0</v>
      </c>
      <c r="AA66" s="6">
        <f t="shared" si="11"/>
        <v>0</v>
      </c>
      <c r="AB66" s="6">
        <f t="shared" si="12"/>
        <v>0</v>
      </c>
      <c r="AC66" s="6">
        <f t="shared" si="13"/>
        <v>0</v>
      </c>
      <c r="AF66" s="6">
        <f t="shared" si="14"/>
        <v>2</v>
      </c>
      <c r="AG66" s="6">
        <f t="shared" si="15"/>
        <v>2</v>
      </c>
      <c r="AH66" s="6" t="str">
        <f t="shared" si="16"/>
        <v>Correct</v>
      </c>
      <c r="AJ66" s="159" t="str">
        <f>IFERROR(VLOOKUP(Table1[[#This Row],[RespondentID]],'All Data'!$A67:$CN639,81,FALSE),"unknown")</f>
        <v>Female</v>
      </c>
      <c r="AK66" s="159">
        <f>IFERROR(VLOOKUP(Table1[[#This Row],[RespondentID]],'All Data'!$A67:$CN639,82,FALSE),"unknown")</f>
        <v>54</v>
      </c>
      <c r="AL66" s="159" t="str">
        <f>IFERROR(VLOOKUP(Table1[[#This Row],[RespondentID]],'All Data'!$A67:$CN639,83,FALSE),"unknown")</f>
        <v>Suffolk</v>
      </c>
      <c r="AM66" s="159" t="str">
        <f>IFERROR(VLOOKUP(Table1[[#This Row],[RespondentID]],'All Data'!$A67:$CN639,84,FALSE),"unknown")</f>
        <v>Port Jefferson Station, 11776</v>
      </c>
      <c r="AN66" s="159" t="str">
        <f>IFERROR(VLOOKUP(Table1[[#This Row],[RespondentID]],'All Data'!$A67:$CN639,85,FALSE),"unknown")</f>
        <v>White/Caucasian</v>
      </c>
      <c r="AO66" s="159" t="str">
        <f>IFERROR(VLOOKUP(Table1[[#This Row],[RespondentID]],'All Data'!$A67:$CN639,86,FALSE),"unknown")</f>
        <v>No</v>
      </c>
      <c r="AP66" s="159" t="str">
        <f>IFERROR(VLOOKUP(Table1[[#This Row],[RespondentID]],'All Data'!$A67:$CN639,87,FALSE),"unknown")</f>
        <v xml:space="preserve">English </v>
      </c>
      <c r="AQ66" s="159" t="str">
        <f>IFERROR(VLOOKUP(Table1[[#This Row],[RespondentID]],'All Data'!$A67:$CN639,88,FALSE),"unknown")</f>
        <v>$75,000 to $125,000</v>
      </c>
      <c r="AR66" s="159" t="str">
        <f>IFERROR(VLOOKUP(Table1[[#This Row],[RespondentID]],'All Data'!$A67:$CN639,89,FALSE),"unknown")</f>
        <v>High school graduate</v>
      </c>
      <c r="AS66" s="159" t="str">
        <f>IFERROR(VLOOKUP(Table1[[#This Row],[RespondentID]],'All Data'!$A67:$CN639,90,FALSE),"unknown")</f>
        <v>Employed for wages</v>
      </c>
      <c r="AT66" s="159" t="str">
        <f>IFERROR(VLOOKUP(Table1[[#This Row],[RespondentID]],'All Data'!$A67:$CN639,91,FALSE),"unknown")</f>
        <v>Yes</v>
      </c>
      <c r="AU66" s="159" t="str">
        <f>IFERROR(VLOOKUP(Table1[[#This Row],[RespondentID]],'All Data'!$A67:$CN639,92,FALSE),"unknown")</f>
        <v>Yes</v>
      </c>
    </row>
    <row r="67" spans="1:47" x14ac:dyDescent="0.35">
      <c r="A67" s="6">
        <v>5674779809</v>
      </c>
      <c r="B67" s="6"/>
      <c r="C67" s="6"/>
      <c r="D67" s="6"/>
      <c r="E67" s="6"/>
      <c r="F67" s="6"/>
      <c r="G67" s="6"/>
      <c r="H67" s="6"/>
      <c r="I67" s="6"/>
      <c r="J67" s="6"/>
      <c r="K67" s="6"/>
      <c r="L67" s="6"/>
      <c r="M67" s="6"/>
      <c r="O67" s="6">
        <f t="shared" ref="O67:O130" si="17">COUNTA(B67:N67)</f>
        <v>0</v>
      </c>
      <c r="P67" s="6" t="e">
        <f t="shared" ref="P67:P130" si="18">3/O67</f>
        <v>#DIV/0!</v>
      </c>
      <c r="R67" s="6">
        <f t="shared" ref="R67:R130" si="19">IF($O67&lt;3,IF($B67=$B$1,1,0),IF($B67=$B$1,$P67,0))</f>
        <v>0</v>
      </c>
      <c r="S67" s="6">
        <f t="shared" ref="S67:S130" si="20">IF($O67&lt;3,IF($C67=$C$1,1,0),IF($C67=$C$1,$P67,0))</f>
        <v>0</v>
      </c>
      <c r="T67" s="6">
        <f t="shared" ref="T67:T130" si="21">IF($O67&lt;3,IF($D67=$D$1,1,0),IF($D67=$D$1,$P67,0))</f>
        <v>0</v>
      </c>
      <c r="U67" s="6">
        <f t="shared" ref="U67:U130" si="22">IF($O67&lt;3,IF($E67=$E$1,1,0),IF($E67=$E$1,$P67,0))</f>
        <v>0</v>
      </c>
      <c r="V67" s="6">
        <f t="shared" ref="V67:V130" si="23">IF($O67&lt;3,IF($F67=$F$1,1,0),IF($F67=$F$1,$P67,0))</f>
        <v>0</v>
      </c>
      <c r="W67" s="6">
        <f t="shared" ref="W67:W130" si="24">IF($O67&lt;3,IF($G67=$G$1,1,0),IF($G67=$G$1,$P67,0))</f>
        <v>0</v>
      </c>
      <c r="X67" s="6">
        <f t="shared" ref="X67:X130" si="25">IF($O67&lt;3,IF($H67=$H$1,1,0),IF($H67=$H$1,$P67,0))</f>
        <v>0</v>
      </c>
      <c r="Y67" s="6">
        <f t="shared" ref="Y67:Y130" si="26">IF($O67&lt;3,IF($I67=$I$1,1,0),IF($I67=$I$1,$P67,0))</f>
        <v>0</v>
      </c>
      <c r="Z67" s="6">
        <f t="shared" ref="Z67:Z130" si="27">IF($O67&lt;3,IF($J67=$J$1,1,0),IF($J67=$J$1,$P67,0))</f>
        <v>0</v>
      </c>
      <c r="AA67" s="6">
        <f t="shared" ref="AA67:AA130" si="28">IF($O67&lt;3,IF($K67=$K$1,1,0),IF($K67=$K$1,$P67,0))</f>
        <v>0</v>
      </c>
      <c r="AB67" s="6">
        <f t="shared" ref="AB67:AB130" si="29">IF($O67&lt;3,IF($L67=$L$1,1,0),IF($L67=$L$1,$P67,0))</f>
        <v>0</v>
      </c>
      <c r="AC67" s="6">
        <f t="shared" ref="AC67:AC130" si="30">IF($O67&lt;3,IF($M67=$M$1,1,0),IF($M67=$M$1,$P67,0))</f>
        <v>0</v>
      </c>
      <c r="AF67" s="6">
        <f t="shared" ref="AF67:AF130" si="31">SUM(R67:AD67)</f>
        <v>0</v>
      </c>
      <c r="AG67" s="6">
        <f t="shared" ref="AG67:AG130" si="32">O67</f>
        <v>0</v>
      </c>
      <c r="AH67" s="6" t="str">
        <f t="shared" ref="AH67:AH130" si="33">IF(AF67=AG67,"Correct",IF(AF67=3,"Correct","Wrong"))</f>
        <v>Correct</v>
      </c>
      <c r="AJ67" s="159" t="str">
        <f>IFERROR(VLOOKUP(Table1[[#This Row],[RespondentID]],'All Data'!$A68:$CN640,81,FALSE),"unknown")</f>
        <v>Male</v>
      </c>
      <c r="AK67" s="159">
        <f>IFERROR(VLOOKUP(Table1[[#This Row],[RespondentID]],'All Data'!$A68:$CN640,82,FALSE),"unknown")</f>
        <v>46</v>
      </c>
      <c r="AL67" s="159" t="str">
        <f>IFERROR(VLOOKUP(Table1[[#This Row],[RespondentID]],'All Data'!$A68:$CN640,83,FALSE),"unknown")</f>
        <v>Suffolk</v>
      </c>
      <c r="AM67" s="159" t="str">
        <f>IFERROR(VLOOKUP(Table1[[#This Row],[RespondentID]],'All Data'!$A68:$CN640,84,FALSE),"unknown")</f>
        <v>Middle Island, 11953</v>
      </c>
      <c r="AN67" s="159" t="str">
        <f>IFERROR(VLOOKUP(Table1[[#This Row],[RespondentID]],'All Data'!$A68:$CN640,85,FALSE),"unknown")</f>
        <v>Other (please specify)</v>
      </c>
      <c r="AO67" s="159" t="str">
        <f>IFERROR(VLOOKUP(Table1[[#This Row],[RespondentID]],'All Data'!$A68:$CN640,86,FALSE),"unknown")</f>
        <v>No</v>
      </c>
      <c r="AP67" s="159" t="str">
        <f>IFERROR(VLOOKUP(Table1[[#This Row],[RespondentID]],'All Data'!$A68:$CN640,87,FALSE),"unknown")</f>
        <v xml:space="preserve">English </v>
      </c>
      <c r="AQ67" s="159" t="str">
        <f>IFERROR(VLOOKUP(Table1[[#This Row],[RespondentID]],'All Data'!$A68:$CN640,88,FALSE),"unknown")</f>
        <v>Over $125,000</v>
      </c>
      <c r="AR67" s="159" t="str">
        <f>IFERROR(VLOOKUP(Table1[[#This Row],[RespondentID]],'All Data'!$A68:$CN640,89,FALSE),"unknown")</f>
        <v>College graduate</v>
      </c>
      <c r="AS67" s="159" t="str">
        <f>IFERROR(VLOOKUP(Table1[[#This Row],[RespondentID]],'All Data'!$A68:$CN640,90,FALSE),"unknown")</f>
        <v>Self-employed</v>
      </c>
      <c r="AT67" s="159" t="str">
        <f>IFERROR(VLOOKUP(Table1[[#This Row],[RespondentID]],'All Data'!$A68:$CN640,91,FALSE),"unknown")</f>
        <v>No, but I did in the past</v>
      </c>
      <c r="AU67" s="159" t="str">
        <f>IFERROR(VLOOKUP(Table1[[#This Row],[RespondentID]],'All Data'!$A68:$CN640,92,FALSE),"unknown")</f>
        <v>Yes</v>
      </c>
    </row>
    <row r="68" spans="1:47" x14ac:dyDescent="0.35">
      <c r="A68" s="6">
        <v>5674148016</v>
      </c>
      <c r="B68" s="6"/>
      <c r="C68" s="6" t="s">
        <v>42</v>
      </c>
      <c r="D68" s="6" t="s">
        <v>43</v>
      </c>
      <c r="E68" s="6" t="s">
        <v>44</v>
      </c>
      <c r="F68" s="6"/>
      <c r="G68" s="6"/>
      <c r="H68" s="6"/>
      <c r="I68" s="6"/>
      <c r="J68" s="6"/>
      <c r="K68" s="6"/>
      <c r="L68" s="6"/>
      <c r="M68" s="6"/>
      <c r="O68" s="6">
        <f t="shared" si="17"/>
        <v>3</v>
      </c>
      <c r="P68" s="6">
        <f t="shared" si="18"/>
        <v>1</v>
      </c>
      <c r="R68" s="6">
        <f t="shared" si="19"/>
        <v>0</v>
      </c>
      <c r="S68" s="6">
        <f t="shared" si="20"/>
        <v>1</v>
      </c>
      <c r="T68" s="6">
        <f t="shared" si="21"/>
        <v>1</v>
      </c>
      <c r="U68" s="6">
        <f t="shared" si="22"/>
        <v>1</v>
      </c>
      <c r="V68" s="6">
        <f t="shared" si="23"/>
        <v>0</v>
      </c>
      <c r="W68" s="6">
        <f t="shared" si="24"/>
        <v>0</v>
      </c>
      <c r="X68" s="6">
        <f t="shared" si="25"/>
        <v>0</v>
      </c>
      <c r="Y68" s="6">
        <f t="shared" si="26"/>
        <v>0</v>
      </c>
      <c r="Z68" s="6">
        <f t="shared" si="27"/>
        <v>0</v>
      </c>
      <c r="AA68" s="6">
        <f t="shared" si="28"/>
        <v>0</v>
      </c>
      <c r="AB68" s="6">
        <f t="shared" si="29"/>
        <v>0</v>
      </c>
      <c r="AC68" s="6">
        <f t="shared" si="30"/>
        <v>0</v>
      </c>
      <c r="AF68" s="6">
        <f t="shared" si="31"/>
        <v>3</v>
      </c>
      <c r="AG68" s="6">
        <f t="shared" si="32"/>
        <v>3</v>
      </c>
      <c r="AH68" s="6" t="str">
        <f t="shared" si="33"/>
        <v>Correct</v>
      </c>
      <c r="AJ68" s="159" t="str">
        <f>IFERROR(VLOOKUP(Table1[[#This Row],[RespondentID]],'All Data'!$A69:$CN641,81,FALSE),"unknown")</f>
        <v>Male</v>
      </c>
      <c r="AK68" s="159">
        <f>IFERROR(VLOOKUP(Table1[[#This Row],[RespondentID]],'All Data'!$A69:$CN641,82,FALSE),"unknown")</f>
        <v>83</v>
      </c>
      <c r="AL68" s="159" t="str">
        <f>IFERROR(VLOOKUP(Table1[[#This Row],[RespondentID]],'All Data'!$A69:$CN641,83,FALSE),"unknown")</f>
        <v>Nassau</v>
      </c>
      <c r="AM68" s="159" t="str">
        <f>IFERROR(VLOOKUP(Table1[[#This Row],[RespondentID]],'All Data'!$A69:$CN641,84,FALSE),"unknown")</f>
        <v>Syosset, 11791</v>
      </c>
      <c r="AN68" s="159" t="str">
        <f>IFERROR(VLOOKUP(Table1[[#This Row],[RespondentID]],'All Data'!$A69:$CN641,85,FALSE),"unknown")</f>
        <v>White/Caucasian</v>
      </c>
      <c r="AO68" s="159" t="str">
        <f>IFERROR(VLOOKUP(Table1[[#This Row],[RespondentID]],'All Data'!$A69:$CN641,86,FALSE),"unknown")</f>
        <v>No</v>
      </c>
      <c r="AP68" s="159" t="str">
        <f>IFERROR(VLOOKUP(Table1[[#This Row],[RespondentID]],'All Data'!$A69:$CN641,87,FALSE),"unknown")</f>
        <v xml:space="preserve">English </v>
      </c>
      <c r="AQ68" s="159" t="str">
        <f>IFERROR(VLOOKUP(Table1[[#This Row],[RespondentID]],'All Data'!$A69:$CN641,88,FALSE),"unknown")</f>
        <v>$75,000 to $125,000</v>
      </c>
      <c r="AR68" s="159" t="str">
        <f>IFERROR(VLOOKUP(Table1[[#This Row],[RespondentID]],'All Data'!$A69:$CN641,89,FALSE),"unknown")</f>
        <v>Technical school</v>
      </c>
      <c r="AS68" s="159" t="str">
        <f>IFERROR(VLOOKUP(Table1[[#This Row],[RespondentID]],'All Data'!$A69:$CN641,90,FALSE),"unknown")</f>
        <v>Retired</v>
      </c>
      <c r="AT68" s="159" t="str">
        <f>IFERROR(VLOOKUP(Table1[[#This Row],[RespondentID]],'All Data'!$A69:$CN641,91,FALSE),"unknown")</f>
        <v>Yes</v>
      </c>
      <c r="AU68" s="159" t="str">
        <f>IFERROR(VLOOKUP(Table1[[#This Row],[RespondentID]],'All Data'!$A69:$CN641,92,FALSE),"unknown")</f>
        <v>Yes</v>
      </c>
    </row>
    <row r="69" spans="1:47" x14ac:dyDescent="0.35">
      <c r="A69" s="6">
        <v>5674144275</v>
      </c>
      <c r="B69" s="6"/>
      <c r="C69" s="6"/>
      <c r="D69" s="6"/>
      <c r="E69" s="6"/>
      <c r="F69" s="6"/>
      <c r="G69" s="6"/>
      <c r="H69" s="6"/>
      <c r="I69" s="6" t="s">
        <v>47</v>
      </c>
      <c r="J69" s="6"/>
      <c r="K69" s="6"/>
      <c r="L69" s="6" t="s">
        <v>50</v>
      </c>
      <c r="M69" s="6"/>
      <c r="O69" s="6">
        <f t="shared" si="17"/>
        <v>2</v>
      </c>
      <c r="P69" s="6">
        <f t="shared" si="18"/>
        <v>1.5</v>
      </c>
      <c r="R69" s="6">
        <f t="shared" si="19"/>
        <v>0</v>
      </c>
      <c r="S69" s="6">
        <f t="shared" si="20"/>
        <v>0</v>
      </c>
      <c r="T69" s="6">
        <f t="shared" si="21"/>
        <v>0</v>
      </c>
      <c r="U69" s="6">
        <f t="shared" si="22"/>
        <v>0</v>
      </c>
      <c r="V69" s="6">
        <f t="shared" si="23"/>
        <v>0</v>
      </c>
      <c r="W69" s="6">
        <f t="shared" si="24"/>
        <v>0</v>
      </c>
      <c r="X69" s="6">
        <f t="shared" si="25"/>
        <v>0</v>
      </c>
      <c r="Y69" s="6">
        <f t="shared" si="26"/>
        <v>1</v>
      </c>
      <c r="Z69" s="6">
        <f t="shared" si="27"/>
        <v>0</v>
      </c>
      <c r="AA69" s="6">
        <f t="shared" si="28"/>
        <v>0</v>
      </c>
      <c r="AB69" s="6">
        <f t="shared" si="29"/>
        <v>1</v>
      </c>
      <c r="AC69" s="6">
        <f t="shared" si="30"/>
        <v>0</v>
      </c>
      <c r="AF69" s="6">
        <f t="shared" si="31"/>
        <v>2</v>
      </c>
      <c r="AG69" s="6">
        <f t="shared" si="32"/>
        <v>2</v>
      </c>
      <c r="AH69" s="6" t="str">
        <f t="shared" si="33"/>
        <v>Correct</v>
      </c>
      <c r="AJ69" s="159" t="str">
        <f>IFERROR(VLOOKUP(Table1[[#This Row],[RespondentID]],'All Data'!$A70:$CN642,81,FALSE),"unknown")</f>
        <v>Female</v>
      </c>
      <c r="AK69" s="159">
        <f>IFERROR(VLOOKUP(Table1[[#This Row],[RespondentID]],'All Data'!$A70:$CN642,82,FALSE),"unknown")</f>
        <v>60</v>
      </c>
      <c r="AL69" s="159" t="str">
        <f>IFERROR(VLOOKUP(Table1[[#This Row],[RespondentID]],'All Data'!$A70:$CN642,83,FALSE),"unknown")</f>
        <v>Suffolk</v>
      </c>
      <c r="AM69" s="159" t="str">
        <f>IFERROR(VLOOKUP(Table1[[#This Row],[RespondentID]],'All Data'!$A70:$CN642,84,FALSE),"unknown")</f>
        <v>Bay Shore, 11706</v>
      </c>
      <c r="AN69" s="159" t="str">
        <f>IFERROR(VLOOKUP(Table1[[#This Row],[RespondentID]],'All Data'!$A70:$CN642,85,FALSE),"unknown")</f>
        <v>White/Caucasian</v>
      </c>
      <c r="AO69" s="159" t="str">
        <f>IFERROR(VLOOKUP(Table1[[#This Row],[RespondentID]],'All Data'!$A70:$CN642,86,FALSE),"unknown")</f>
        <v>No</v>
      </c>
      <c r="AP69" s="159" t="str">
        <f>IFERROR(VLOOKUP(Table1[[#This Row],[RespondentID]],'All Data'!$A70:$CN642,87,FALSE),"unknown")</f>
        <v xml:space="preserve">English </v>
      </c>
      <c r="AQ69" s="159" t="str">
        <f>IFERROR(VLOOKUP(Table1[[#This Row],[RespondentID]],'All Data'!$A70:$CN642,88,FALSE),"unknown")</f>
        <v>$75,000 to $125,000</v>
      </c>
      <c r="AR69" s="159" t="str">
        <f>IFERROR(VLOOKUP(Table1[[#This Row],[RespondentID]],'All Data'!$A70:$CN642,89,FALSE),"unknown")</f>
        <v>Some college</v>
      </c>
      <c r="AS69" s="159" t="str">
        <f>IFERROR(VLOOKUP(Table1[[#This Row],[RespondentID]],'All Data'!$A70:$CN642,90,FALSE),"unknown")</f>
        <v>Employed for wages</v>
      </c>
      <c r="AT69" s="159" t="str">
        <f>IFERROR(VLOOKUP(Table1[[#This Row],[RespondentID]],'All Data'!$A70:$CN642,91,FALSE),"unknown")</f>
        <v>Yes</v>
      </c>
      <c r="AU69" s="159" t="str">
        <f>IFERROR(VLOOKUP(Table1[[#This Row],[RespondentID]],'All Data'!$A70:$CN642,92,FALSE),"unknown")</f>
        <v>Yes</v>
      </c>
    </row>
    <row r="70" spans="1:47" x14ac:dyDescent="0.35">
      <c r="A70" s="6">
        <v>5673321775</v>
      </c>
      <c r="B70" s="6"/>
      <c r="C70" s="6"/>
      <c r="D70" s="6"/>
      <c r="E70" s="6"/>
      <c r="F70" s="6"/>
      <c r="G70" s="6"/>
      <c r="H70" s="6" t="s">
        <v>46</v>
      </c>
      <c r="I70" s="6"/>
      <c r="J70" s="6" t="s">
        <v>48</v>
      </c>
      <c r="K70" s="6"/>
      <c r="L70" s="6" t="s">
        <v>50</v>
      </c>
      <c r="M70" s="6"/>
      <c r="O70" s="6">
        <f t="shared" si="17"/>
        <v>3</v>
      </c>
      <c r="P70" s="6">
        <f t="shared" si="18"/>
        <v>1</v>
      </c>
      <c r="R70" s="6">
        <f t="shared" si="19"/>
        <v>0</v>
      </c>
      <c r="S70" s="6">
        <f t="shared" si="20"/>
        <v>0</v>
      </c>
      <c r="T70" s="6">
        <f t="shared" si="21"/>
        <v>0</v>
      </c>
      <c r="U70" s="6">
        <f t="shared" si="22"/>
        <v>0</v>
      </c>
      <c r="V70" s="6">
        <f t="shared" si="23"/>
        <v>0</v>
      </c>
      <c r="W70" s="6">
        <f t="shared" si="24"/>
        <v>0</v>
      </c>
      <c r="X70" s="6">
        <f t="shared" si="25"/>
        <v>1</v>
      </c>
      <c r="Y70" s="6">
        <f t="shared" si="26"/>
        <v>0</v>
      </c>
      <c r="Z70" s="6">
        <f t="shared" si="27"/>
        <v>1</v>
      </c>
      <c r="AA70" s="6">
        <f t="shared" si="28"/>
        <v>0</v>
      </c>
      <c r="AB70" s="6">
        <f t="shared" si="29"/>
        <v>1</v>
      </c>
      <c r="AC70" s="6">
        <f t="shared" si="30"/>
        <v>0</v>
      </c>
      <c r="AF70" s="6">
        <f t="shared" si="31"/>
        <v>3</v>
      </c>
      <c r="AG70" s="6">
        <f t="shared" si="32"/>
        <v>3</v>
      </c>
      <c r="AH70" s="6" t="str">
        <f t="shared" si="33"/>
        <v>Correct</v>
      </c>
      <c r="AJ70" s="159" t="str">
        <f>IFERROR(VLOOKUP(Table1[[#This Row],[RespondentID]],'All Data'!$A71:$CN643,81,FALSE),"unknown")</f>
        <v>Male</v>
      </c>
      <c r="AK70" s="159">
        <f>IFERROR(VLOOKUP(Table1[[#This Row],[RespondentID]],'All Data'!$A71:$CN643,82,FALSE),"unknown")</f>
        <v>57</v>
      </c>
      <c r="AL70" s="159" t="str">
        <f>IFERROR(VLOOKUP(Table1[[#This Row],[RespondentID]],'All Data'!$A71:$CN643,83,FALSE),"unknown")</f>
        <v>Suffolk</v>
      </c>
      <c r="AM70" s="159" t="str">
        <f>IFERROR(VLOOKUP(Table1[[#This Row],[RespondentID]],'All Data'!$A71:$CN643,84,FALSE),"unknown")</f>
        <v>Deer Park, 11729</v>
      </c>
      <c r="AN70" s="159" t="str">
        <f>IFERROR(VLOOKUP(Table1[[#This Row],[RespondentID]],'All Data'!$A71:$CN643,85,FALSE),"unknown")</f>
        <v>White/Caucasian</v>
      </c>
      <c r="AO70" s="159" t="str">
        <f>IFERROR(VLOOKUP(Table1[[#This Row],[RespondentID]],'All Data'!$A71:$CN643,86,FALSE),"unknown")</f>
        <v>No</v>
      </c>
      <c r="AP70" s="159" t="str">
        <f>IFERROR(VLOOKUP(Table1[[#This Row],[RespondentID]],'All Data'!$A71:$CN643,87,FALSE),"unknown")</f>
        <v xml:space="preserve">English </v>
      </c>
      <c r="AQ70" s="159" t="str">
        <f>IFERROR(VLOOKUP(Table1[[#This Row],[RespondentID]],'All Data'!$A71:$CN643,88,FALSE),"unknown")</f>
        <v>Over $125,000</v>
      </c>
      <c r="AR70" s="159" t="str">
        <f>IFERROR(VLOOKUP(Table1[[#This Row],[RespondentID]],'All Data'!$A71:$CN643,89,FALSE),"unknown")</f>
        <v>College graduate</v>
      </c>
      <c r="AS70" s="159" t="str">
        <f>IFERROR(VLOOKUP(Table1[[#This Row],[RespondentID]],'All Data'!$A71:$CN643,90,FALSE),"unknown")</f>
        <v>Employed for wages</v>
      </c>
      <c r="AT70" s="159" t="str">
        <f>IFERROR(VLOOKUP(Table1[[#This Row],[RespondentID]],'All Data'!$A71:$CN643,91,FALSE),"unknown")</f>
        <v>Yes</v>
      </c>
      <c r="AU70" s="159" t="str">
        <f>IFERROR(VLOOKUP(Table1[[#This Row],[RespondentID]],'All Data'!$A71:$CN643,92,FALSE),"unknown")</f>
        <v>Yes</v>
      </c>
    </row>
    <row r="71" spans="1:47" x14ac:dyDescent="0.35">
      <c r="A71" s="6">
        <v>5672892500</v>
      </c>
      <c r="B71" s="6"/>
      <c r="C71" s="6"/>
      <c r="D71" s="6"/>
      <c r="E71" s="6" t="s">
        <v>44</v>
      </c>
      <c r="F71" s="6"/>
      <c r="G71" s="6" t="s">
        <v>39</v>
      </c>
      <c r="H71" s="6"/>
      <c r="I71" s="6"/>
      <c r="J71" s="6"/>
      <c r="K71" s="6"/>
      <c r="L71" s="6" t="s">
        <v>50</v>
      </c>
      <c r="M71" s="6"/>
      <c r="O71" s="6">
        <f t="shared" si="17"/>
        <v>3</v>
      </c>
      <c r="P71" s="6">
        <f t="shared" si="18"/>
        <v>1</v>
      </c>
      <c r="R71" s="6">
        <f t="shared" si="19"/>
        <v>0</v>
      </c>
      <c r="S71" s="6">
        <f t="shared" si="20"/>
        <v>0</v>
      </c>
      <c r="T71" s="6">
        <f t="shared" si="21"/>
        <v>0</v>
      </c>
      <c r="U71" s="6">
        <f t="shared" si="22"/>
        <v>1</v>
      </c>
      <c r="V71" s="6">
        <f t="shared" si="23"/>
        <v>0</v>
      </c>
      <c r="W71" s="6">
        <f t="shared" si="24"/>
        <v>1</v>
      </c>
      <c r="X71" s="6">
        <f t="shared" si="25"/>
        <v>0</v>
      </c>
      <c r="Y71" s="6">
        <f t="shared" si="26"/>
        <v>0</v>
      </c>
      <c r="Z71" s="6">
        <f t="shared" si="27"/>
        <v>0</v>
      </c>
      <c r="AA71" s="6">
        <f t="shared" si="28"/>
        <v>0</v>
      </c>
      <c r="AB71" s="6">
        <f t="shared" si="29"/>
        <v>1</v>
      </c>
      <c r="AC71" s="6">
        <f t="shared" si="30"/>
        <v>0</v>
      </c>
      <c r="AF71" s="6">
        <f t="shared" si="31"/>
        <v>3</v>
      </c>
      <c r="AG71" s="6">
        <f t="shared" si="32"/>
        <v>3</v>
      </c>
      <c r="AH71" s="6" t="str">
        <f t="shared" si="33"/>
        <v>Correct</v>
      </c>
      <c r="AJ71" s="159" t="str">
        <f>IFERROR(VLOOKUP(Table1[[#This Row],[RespondentID]],'All Data'!$A72:$CN644,81,FALSE),"unknown")</f>
        <v>Female</v>
      </c>
      <c r="AK71" s="159">
        <f>IFERROR(VLOOKUP(Table1[[#This Row],[RespondentID]],'All Data'!$A72:$CN644,82,FALSE),"unknown")</f>
        <v>48</v>
      </c>
      <c r="AL71" s="159" t="str">
        <f>IFERROR(VLOOKUP(Table1[[#This Row],[RespondentID]],'All Data'!$A72:$CN644,83,FALSE),"unknown")</f>
        <v>Suffolk</v>
      </c>
      <c r="AM71" s="159" t="str">
        <f>IFERROR(VLOOKUP(Table1[[#This Row],[RespondentID]],'All Data'!$A72:$CN644,84,FALSE),"unknown")</f>
        <v>Lindenhurst, 11757</v>
      </c>
      <c r="AN71" s="159" t="str">
        <f>IFERROR(VLOOKUP(Table1[[#This Row],[RespondentID]],'All Data'!$A72:$CN644,85,FALSE),"unknown")</f>
        <v>White/Caucasian</v>
      </c>
      <c r="AO71" s="159" t="str">
        <f>IFERROR(VLOOKUP(Table1[[#This Row],[RespondentID]],'All Data'!$A72:$CN644,86,FALSE),"unknown")</f>
        <v>No</v>
      </c>
      <c r="AP71" s="159" t="str">
        <f>IFERROR(VLOOKUP(Table1[[#This Row],[RespondentID]],'All Data'!$A72:$CN644,87,FALSE),"unknown")</f>
        <v xml:space="preserve">English </v>
      </c>
      <c r="AQ71" s="159" t="str">
        <f>IFERROR(VLOOKUP(Table1[[#This Row],[RespondentID]],'All Data'!$A72:$CN644,88,FALSE),"unknown")</f>
        <v>Over $125,000</v>
      </c>
      <c r="AR71" s="159" t="str">
        <f>IFERROR(VLOOKUP(Table1[[#This Row],[RespondentID]],'All Data'!$A72:$CN644,89,FALSE),"unknown")</f>
        <v>Graduate school</v>
      </c>
      <c r="AS71" s="159" t="str">
        <f>IFERROR(VLOOKUP(Table1[[#This Row],[RespondentID]],'All Data'!$A72:$CN644,90,FALSE),"unknown")</f>
        <v>Employed for wages</v>
      </c>
      <c r="AT71" s="159" t="str">
        <f>IFERROR(VLOOKUP(Table1[[#This Row],[RespondentID]],'All Data'!$A72:$CN644,91,FALSE),"unknown")</f>
        <v>Yes</v>
      </c>
      <c r="AU71" s="159" t="str">
        <f>IFERROR(VLOOKUP(Table1[[#This Row],[RespondentID]],'All Data'!$A72:$CN644,92,FALSE),"unknown")</f>
        <v>Yes</v>
      </c>
    </row>
    <row r="72" spans="1:47" x14ac:dyDescent="0.35">
      <c r="A72" s="6">
        <v>5672846134</v>
      </c>
      <c r="B72" s="6"/>
      <c r="C72" s="6"/>
      <c r="D72" s="6"/>
      <c r="E72" s="6"/>
      <c r="F72" s="6"/>
      <c r="G72" s="6"/>
      <c r="H72" s="6"/>
      <c r="I72" s="6"/>
      <c r="J72" s="6"/>
      <c r="K72" s="6" t="s">
        <v>49</v>
      </c>
      <c r="L72" s="6"/>
      <c r="M72" s="6" t="s">
        <v>51</v>
      </c>
      <c r="O72" s="6">
        <f t="shared" si="17"/>
        <v>2</v>
      </c>
      <c r="P72" s="6">
        <f t="shared" si="18"/>
        <v>1.5</v>
      </c>
      <c r="R72" s="6">
        <f t="shared" si="19"/>
        <v>0</v>
      </c>
      <c r="S72" s="6">
        <f t="shared" si="20"/>
        <v>0</v>
      </c>
      <c r="T72" s="6">
        <f t="shared" si="21"/>
        <v>0</v>
      </c>
      <c r="U72" s="6">
        <f t="shared" si="22"/>
        <v>0</v>
      </c>
      <c r="V72" s="6">
        <f t="shared" si="23"/>
        <v>0</v>
      </c>
      <c r="W72" s="6">
        <f t="shared" si="24"/>
        <v>0</v>
      </c>
      <c r="X72" s="6">
        <f t="shared" si="25"/>
        <v>0</v>
      </c>
      <c r="Y72" s="6">
        <f t="shared" si="26"/>
        <v>0</v>
      </c>
      <c r="Z72" s="6">
        <f t="shared" si="27"/>
        <v>0</v>
      </c>
      <c r="AA72" s="6">
        <f t="shared" si="28"/>
        <v>1</v>
      </c>
      <c r="AB72" s="6">
        <f t="shared" si="29"/>
        <v>0</v>
      </c>
      <c r="AC72" s="6">
        <f t="shared" si="30"/>
        <v>1</v>
      </c>
      <c r="AF72" s="6">
        <f t="shared" si="31"/>
        <v>2</v>
      </c>
      <c r="AG72" s="6">
        <f t="shared" si="32"/>
        <v>2</v>
      </c>
      <c r="AH72" s="6" t="str">
        <f t="shared" si="33"/>
        <v>Correct</v>
      </c>
      <c r="AJ72" s="159" t="str">
        <f>IFERROR(VLOOKUP(Table1[[#This Row],[RespondentID]],'All Data'!$A73:$CN645,81,FALSE),"unknown")</f>
        <v>Female</v>
      </c>
      <c r="AK72" s="159">
        <f>IFERROR(VLOOKUP(Table1[[#This Row],[RespondentID]],'All Data'!$A73:$CN645,82,FALSE),"unknown")</f>
        <v>41</v>
      </c>
      <c r="AL72" s="159" t="str">
        <f>IFERROR(VLOOKUP(Table1[[#This Row],[RespondentID]],'All Data'!$A73:$CN645,83,FALSE),"unknown")</f>
        <v>Suffolk</v>
      </c>
      <c r="AM72" s="159" t="str">
        <f>IFERROR(VLOOKUP(Table1[[#This Row],[RespondentID]],'All Data'!$A73:$CN645,84,FALSE),"unknown")</f>
        <v>Nesconset, 11767</v>
      </c>
      <c r="AN72" s="159" t="str">
        <f>IFERROR(VLOOKUP(Table1[[#This Row],[RespondentID]],'All Data'!$A73:$CN645,85,FALSE),"unknown")</f>
        <v>White/Caucasian</v>
      </c>
      <c r="AO72" s="159" t="str">
        <f>IFERROR(VLOOKUP(Table1[[#This Row],[RespondentID]],'All Data'!$A73:$CN645,86,FALSE),"unknown")</f>
        <v>No</v>
      </c>
      <c r="AP72" s="159" t="str">
        <f>IFERROR(VLOOKUP(Table1[[#This Row],[RespondentID]],'All Data'!$A73:$CN645,87,FALSE),"unknown")</f>
        <v xml:space="preserve">English </v>
      </c>
      <c r="AQ72" s="159" t="str">
        <f>IFERROR(VLOOKUP(Table1[[#This Row],[RespondentID]],'All Data'!$A73:$CN645,88,FALSE),"unknown")</f>
        <v>$0-$19,999</v>
      </c>
      <c r="AR72" s="159" t="str">
        <f>IFERROR(VLOOKUP(Table1[[#This Row],[RespondentID]],'All Data'!$A73:$CN645,89,FALSE),"unknown")</f>
        <v>Some college</v>
      </c>
      <c r="AS72" s="159" t="str">
        <f>IFERROR(VLOOKUP(Table1[[#This Row],[RespondentID]],'All Data'!$A73:$CN645,90,FALSE),"unknown")</f>
        <v>Employed for wages</v>
      </c>
      <c r="AT72" s="159" t="str">
        <f>IFERROR(VLOOKUP(Table1[[#This Row],[RespondentID]],'All Data'!$A73:$CN645,91,FALSE),"unknown")</f>
        <v>Yes</v>
      </c>
      <c r="AU72" s="159" t="str">
        <f>IFERROR(VLOOKUP(Table1[[#This Row],[RespondentID]],'All Data'!$A73:$CN645,92,FALSE),"unknown")</f>
        <v>Yes</v>
      </c>
    </row>
    <row r="73" spans="1:47" x14ac:dyDescent="0.35">
      <c r="A73" s="6">
        <v>5672736771</v>
      </c>
      <c r="B73" s="6"/>
      <c r="C73" s="6" t="s">
        <v>42</v>
      </c>
      <c r="D73" s="6"/>
      <c r="E73" s="6"/>
      <c r="F73" s="6"/>
      <c r="G73" s="6"/>
      <c r="H73" s="6" t="s">
        <v>46</v>
      </c>
      <c r="I73" s="6"/>
      <c r="J73" s="6"/>
      <c r="K73" s="6" t="s">
        <v>49</v>
      </c>
      <c r="L73" s="6"/>
      <c r="M73" s="6"/>
      <c r="O73" s="6">
        <f t="shared" si="17"/>
        <v>3</v>
      </c>
      <c r="P73" s="6">
        <f t="shared" si="18"/>
        <v>1</v>
      </c>
      <c r="R73" s="6">
        <f t="shared" si="19"/>
        <v>0</v>
      </c>
      <c r="S73" s="6">
        <f t="shared" si="20"/>
        <v>1</v>
      </c>
      <c r="T73" s="6">
        <f t="shared" si="21"/>
        <v>0</v>
      </c>
      <c r="U73" s="6">
        <f t="shared" si="22"/>
        <v>0</v>
      </c>
      <c r="V73" s="6">
        <f t="shared" si="23"/>
        <v>0</v>
      </c>
      <c r="W73" s="6">
        <f t="shared" si="24"/>
        <v>0</v>
      </c>
      <c r="X73" s="6">
        <f t="shared" si="25"/>
        <v>1</v>
      </c>
      <c r="Y73" s="6">
        <f t="shared" si="26"/>
        <v>0</v>
      </c>
      <c r="Z73" s="6">
        <f t="shared" si="27"/>
        <v>0</v>
      </c>
      <c r="AA73" s="6">
        <f t="shared" si="28"/>
        <v>1</v>
      </c>
      <c r="AB73" s="6">
        <f t="shared" si="29"/>
        <v>0</v>
      </c>
      <c r="AC73" s="6">
        <f t="shared" si="30"/>
        <v>0</v>
      </c>
      <c r="AF73" s="6">
        <f t="shared" si="31"/>
        <v>3</v>
      </c>
      <c r="AG73" s="6">
        <f t="shared" si="32"/>
        <v>3</v>
      </c>
      <c r="AH73" s="6" t="str">
        <f t="shared" si="33"/>
        <v>Correct</v>
      </c>
      <c r="AJ73" s="159" t="str">
        <f>IFERROR(VLOOKUP(Table1[[#This Row],[RespondentID]],'All Data'!$A74:$CN646,81,FALSE),"unknown")</f>
        <v>Female</v>
      </c>
      <c r="AK73" s="159">
        <f>IFERROR(VLOOKUP(Table1[[#This Row],[RespondentID]],'All Data'!$A74:$CN646,82,FALSE),"unknown")</f>
        <v>27</v>
      </c>
      <c r="AL73" s="159" t="str">
        <f>IFERROR(VLOOKUP(Table1[[#This Row],[RespondentID]],'All Data'!$A74:$CN646,83,FALSE),"unknown")</f>
        <v>Suffolk</v>
      </c>
      <c r="AM73" s="159" t="str">
        <f>IFERROR(VLOOKUP(Table1[[#This Row],[RespondentID]],'All Data'!$A74:$CN646,84,FALSE),"unknown")</f>
        <v>Wyandanch, 11798</v>
      </c>
      <c r="AN73" s="159" t="str">
        <f>IFERROR(VLOOKUP(Table1[[#This Row],[RespondentID]],'All Data'!$A74:$CN646,85,FALSE),"unknown")</f>
        <v>Black/African American</v>
      </c>
      <c r="AO73" s="159" t="str">
        <f>IFERROR(VLOOKUP(Table1[[#This Row],[RespondentID]],'All Data'!$A74:$CN646,86,FALSE),"unknown")</f>
        <v>No</v>
      </c>
      <c r="AP73" s="159" t="str">
        <f>IFERROR(VLOOKUP(Table1[[#This Row],[RespondentID]],'All Data'!$A74:$CN646,87,FALSE),"unknown")</f>
        <v xml:space="preserve">English </v>
      </c>
      <c r="AQ73" s="159" t="str">
        <f>IFERROR(VLOOKUP(Table1[[#This Row],[RespondentID]],'All Data'!$A74:$CN646,88,FALSE),"unknown")</f>
        <v>$50,000 to $74,999</v>
      </c>
      <c r="AR73" s="159" t="str">
        <f>IFERROR(VLOOKUP(Table1[[#This Row],[RespondentID]],'All Data'!$A74:$CN646,89,FALSE),"unknown")</f>
        <v>Some college</v>
      </c>
      <c r="AS73" s="159" t="str">
        <f>IFERROR(VLOOKUP(Table1[[#This Row],[RespondentID]],'All Data'!$A74:$CN646,90,FALSE),"unknown")</f>
        <v>Employed for wages</v>
      </c>
      <c r="AT73" s="159" t="str">
        <f>IFERROR(VLOOKUP(Table1[[#This Row],[RespondentID]],'All Data'!$A74:$CN646,91,FALSE),"unknown")</f>
        <v>Yes</v>
      </c>
      <c r="AU73" s="159" t="str">
        <f>IFERROR(VLOOKUP(Table1[[#This Row],[RespondentID]],'All Data'!$A74:$CN646,92,FALSE),"unknown")</f>
        <v>Yes</v>
      </c>
    </row>
    <row r="74" spans="1:47" x14ac:dyDescent="0.35">
      <c r="A74" s="6">
        <v>5672699275</v>
      </c>
      <c r="B74" s="6"/>
      <c r="C74" s="6"/>
      <c r="D74" s="6"/>
      <c r="E74" s="6"/>
      <c r="F74" s="6"/>
      <c r="G74" s="6"/>
      <c r="H74" s="6"/>
      <c r="I74" s="6"/>
      <c r="J74" s="6"/>
      <c r="K74" s="6" t="s">
        <v>49</v>
      </c>
      <c r="L74" s="6"/>
      <c r="M74" s="6"/>
      <c r="O74" s="6">
        <f t="shared" si="17"/>
        <v>1</v>
      </c>
      <c r="P74" s="6">
        <f t="shared" si="18"/>
        <v>3</v>
      </c>
      <c r="R74" s="6">
        <f t="shared" si="19"/>
        <v>0</v>
      </c>
      <c r="S74" s="6">
        <f t="shared" si="20"/>
        <v>0</v>
      </c>
      <c r="T74" s="6">
        <f t="shared" si="21"/>
        <v>0</v>
      </c>
      <c r="U74" s="6">
        <f t="shared" si="22"/>
        <v>0</v>
      </c>
      <c r="V74" s="6">
        <f t="shared" si="23"/>
        <v>0</v>
      </c>
      <c r="W74" s="6">
        <f t="shared" si="24"/>
        <v>0</v>
      </c>
      <c r="X74" s="6">
        <f t="shared" si="25"/>
        <v>0</v>
      </c>
      <c r="Y74" s="6">
        <f t="shared" si="26"/>
        <v>0</v>
      </c>
      <c r="Z74" s="6">
        <f t="shared" si="27"/>
        <v>0</v>
      </c>
      <c r="AA74" s="6">
        <f t="shared" si="28"/>
        <v>1</v>
      </c>
      <c r="AB74" s="6">
        <f t="shared" si="29"/>
        <v>0</v>
      </c>
      <c r="AC74" s="6">
        <f t="shared" si="30"/>
        <v>0</v>
      </c>
      <c r="AF74" s="6">
        <f t="shared" si="31"/>
        <v>1</v>
      </c>
      <c r="AG74" s="6">
        <f t="shared" si="32"/>
        <v>1</v>
      </c>
      <c r="AH74" s="6" t="str">
        <f t="shared" si="33"/>
        <v>Correct</v>
      </c>
      <c r="AJ74" s="159" t="str">
        <f>IFERROR(VLOOKUP(Table1[[#This Row],[RespondentID]],'All Data'!$A75:$CN647,81,FALSE),"unknown")</f>
        <v>Female</v>
      </c>
      <c r="AK74" s="159">
        <f>IFERROR(VLOOKUP(Table1[[#This Row],[RespondentID]],'All Data'!$A75:$CN647,82,FALSE),"unknown")</f>
        <v>52</v>
      </c>
      <c r="AL74" s="159" t="str">
        <f>IFERROR(VLOOKUP(Table1[[#This Row],[RespondentID]],'All Data'!$A75:$CN647,83,FALSE),"unknown")</f>
        <v>Suffolk</v>
      </c>
      <c r="AM74" s="159" t="str">
        <f>IFERROR(VLOOKUP(Table1[[#This Row],[RespondentID]],'All Data'!$A75:$CN647,84,FALSE),"unknown")</f>
        <v>Farmingville, 11738</v>
      </c>
      <c r="AN74" s="159" t="str">
        <f>IFERROR(VLOOKUP(Table1[[#This Row],[RespondentID]],'All Data'!$A75:$CN647,85,FALSE),"unknown")</f>
        <v>Black/African American</v>
      </c>
      <c r="AO74" s="159" t="str">
        <f>IFERROR(VLOOKUP(Table1[[#This Row],[RespondentID]],'All Data'!$A75:$CN647,86,FALSE),"unknown")</f>
        <v>No</v>
      </c>
      <c r="AP74" s="159" t="str">
        <f>IFERROR(VLOOKUP(Table1[[#This Row],[RespondentID]],'All Data'!$A75:$CN647,87,FALSE),"unknown")</f>
        <v xml:space="preserve">English </v>
      </c>
      <c r="AQ74" s="159" t="str">
        <f>IFERROR(VLOOKUP(Table1[[#This Row],[RespondentID]],'All Data'!$A75:$CN647,88,FALSE),"unknown")</f>
        <v>$75,000 to $125,000</v>
      </c>
      <c r="AR74" s="159" t="str">
        <f>IFERROR(VLOOKUP(Table1[[#This Row],[RespondentID]],'All Data'!$A75:$CN647,89,FALSE),"unknown")</f>
        <v>College graduate</v>
      </c>
      <c r="AS74" s="159" t="str">
        <f>IFERROR(VLOOKUP(Table1[[#This Row],[RespondentID]],'All Data'!$A75:$CN647,90,FALSE),"unknown")</f>
        <v>Employed for wages</v>
      </c>
      <c r="AT74" s="159" t="str">
        <f>IFERROR(VLOOKUP(Table1[[#This Row],[RespondentID]],'All Data'!$A75:$CN647,91,FALSE),"unknown")</f>
        <v>Yes</v>
      </c>
      <c r="AU74" s="159" t="str">
        <f>IFERROR(VLOOKUP(Table1[[#This Row],[RespondentID]],'All Data'!$A75:$CN647,92,FALSE),"unknown")</f>
        <v>Yes</v>
      </c>
    </row>
    <row r="75" spans="1:47" x14ac:dyDescent="0.35">
      <c r="A75" s="6">
        <v>5671498337</v>
      </c>
      <c r="B75" s="6"/>
      <c r="C75" s="6"/>
      <c r="D75" s="6"/>
      <c r="E75" s="6"/>
      <c r="F75" s="6"/>
      <c r="G75" s="6"/>
      <c r="H75" s="6" t="s">
        <v>46</v>
      </c>
      <c r="I75" s="6"/>
      <c r="J75" s="6" t="s">
        <v>48</v>
      </c>
      <c r="K75" s="6"/>
      <c r="L75" s="6"/>
      <c r="M75" s="6" t="s">
        <v>51</v>
      </c>
      <c r="O75" s="6">
        <f t="shared" si="17"/>
        <v>3</v>
      </c>
      <c r="P75" s="6">
        <f t="shared" si="18"/>
        <v>1</v>
      </c>
      <c r="R75" s="6">
        <f t="shared" si="19"/>
        <v>0</v>
      </c>
      <c r="S75" s="6">
        <f t="shared" si="20"/>
        <v>0</v>
      </c>
      <c r="T75" s="6">
        <f t="shared" si="21"/>
        <v>0</v>
      </c>
      <c r="U75" s="6">
        <f t="shared" si="22"/>
        <v>0</v>
      </c>
      <c r="V75" s="6">
        <f t="shared" si="23"/>
        <v>0</v>
      </c>
      <c r="W75" s="6">
        <f t="shared" si="24"/>
        <v>0</v>
      </c>
      <c r="X75" s="6">
        <f t="shared" si="25"/>
        <v>1</v>
      </c>
      <c r="Y75" s="6">
        <f t="shared" si="26"/>
        <v>0</v>
      </c>
      <c r="Z75" s="6">
        <f t="shared" si="27"/>
        <v>1</v>
      </c>
      <c r="AA75" s="6">
        <f t="shared" si="28"/>
        <v>0</v>
      </c>
      <c r="AB75" s="6">
        <f t="shared" si="29"/>
        <v>0</v>
      </c>
      <c r="AC75" s="6">
        <f t="shared" si="30"/>
        <v>1</v>
      </c>
      <c r="AF75" s="6">
        <f t="shared" si="31"/>
        <v>3</v>
      </c>
      <c r="AG75" s="6">
        <f t="shared" si="32"/>
        <v>3</v>
      </c>
      <c r="AH75" s="6" t="str">
        <f t="shared" si="33"/>
        <v>Correct</v>
      </c>
      <c r="AJ75" s="159" t="str">
        <f>IFERROR(VLOOKUP(Table1[[#This Row],[RespondentID]],'All Data'!$A76:$CN648,81,FALSE),"unknown")</f>
        <v>Female</v>
      </c>
      <c r="AK75" s="159">
        <f>IFERROR(VLOOKUP(Table1[[#This Row],[RespondentID]],'All Data'!$A76:$CN648,82,FALSE),"unknown")</f>
        <v>63</v>
      </c>
      <c r="AL75" s="159" t="str">
        <f>IFERROR(VLOOKUP(Table1[[#This Row],[RespondentID]],'All Data'!$A76:$CN648,83,FALSE),"unknown")</f>
        <v>Nassau</v>
      </c>
      <c r="AM75" s="159" t="str">
        <f>IFERROR(VLOOKUP(Table1[[#This Row],[RespondentID]],'All Data'!$A76:$CN648,84,FALSE),"unknown")</f>
        <v>Williston Park, 11596</v>
      </c>
      <c r="AN75" s="159" t="str">
        <f>IFERROR(VLOOKUP(Table1[[#This Row],[RespondentID]],'All Data'!$A76:$CN648,85,FALSE),"unknown")</f>
        <v>White/Caucasian</v>
      </c>
      <c r="AO75" s="159" t="str">
        <f>IFERROR(VLOOKUP(Table1[[#This Row],[RespondentID]],'All Data'!$A76:$CN648,86,FALSE),"unknown")</f>
        <v>No</v>
      </c>
      <c r="AP75" s="159" t="str">
        <f>IFERROR(VLOOKUP(Table1[[#This Row],[RespondentID]],'All Data'!$A76:$CN648,87,FALSE),"unknown")</f>
        <v xml:space="preserve">English </v>
      </c>
      <c r="AQ75" s="159" t="str">
        <f>IFERROR(VLOOKUP(Table1[[#This Row],[RespondentID]],'All Data'!$A76:$CN648,88,FALSE),"unknown")</f>
        <v>$75,000 to $125,000</v>
      </c>
      <c r="AR75" s="159" t="str">
        <f>IFERROR(VLOOKUP(Table1[[#This Row],[RespondentID]],'All Data'!$A76:$CN648,89,FALSE),"unknown")</f>
        <v>Graduate school</v>
      </c>
      <c r="AS75" s="159" t="str">
        <f>IFERROR(VLOOKUP(Table1[[#This Row],[RespondentID]],'All Data'!$A76:$CN648,90,FALSE),"unknown")</f>
        <v>Retired</v>
      </c>
      <c r="AT75" s="159" t="str">
        <f>IFERROR(VLOOKUP(Table1[[#This Row],[RespondentID]],'All Data'!$A76:$CN648,91,FALSE),"unknown")</f>
        <v>Yes</v>
      </c>
      <c r="AU75" s="159" t="str">
        <f>IFERROR(VLOOKUP(Table1[[#This Row],[RespondentID]],'All Data'!$A76:$CN648,92,FALSE),"unknown")</f>
        <v>No</v>
      </c>
    </row>
    <row r="76" spans="1:47" x14ac:dyDescent="0.35">
      <c r="A76" s="6">
        <v>5671463121</v>
      </c>
      <c r="B76" s="6"/>
      <c r="C76" s="6" t="s">
        <v>42</v>
      </c>
      <c r="D76" s="6"/>
      <c r="E76" s="6"/>
      <c r="F76" s="6"/>
      <c r="G76" s="6"/>
      <c r="H76" s="6"/>
      <c r="I76" s="6"/>
      <c r="J76" s="6" t="s">
        <v>48</v>
      </c>
      <c r="K76" s="6" t="s">
        <v>49</v>
      </c>
      <c r="L76" s="6"/>
      <c r="M76" s="6"/>
      <c r="O76" s="6">
        <f t="shared" si="17"/>
        <v>3</v>
      </c>
      <c r="P76" s="6">
        <f t="shared" si="18"/>
        <v>1</v>
      </c>
      <c r="R76" s="6">
        <f t="shared" si="19"/>
        <v>0</v>
      </c>
      <c r="S76" s="6">
        <f t="shared" si="20"/>
        <v>1</v>
      </c>
      <c r="T76" s="6">
        <f t="shared" si="21"/>
        <v>0</v>
      </c>
      <c r="U76" s="6">
        <f t="shared" si="22"/>
        <v>0</v>
      </c>
      <c r="V76" s="6">
        <f t="shared" si="23"/>
        <v>0</v>
      </c>
      <c r="W76" s="6">
        <f t="shared" si="24"/>
        <v>0</v>
      </c>
      <c r="X76" s="6">
        <f t="shared" si="25"/>
        <v>0</v>
      </c>
      <c r="Y76" s="6">
        <f t="shared" si="26"/>
        <v>0</v>
      </c>
      <c r="Z76" s="6">
        <f t="shared" si="27"/>
        <v>1</v>
      </c>
      <c r="AA76" s="6">
        <f t="shared" si="28"/>
        <v>1</v>
      </c>
      <c r="AB76" s="6">
        <f t="shared" si="29"/>
        <v>0</v>
      </c>
      <c r="AC76" s="6">
        <f t="shared" si="30"/>
        <v>0</v>
      </c>
      <c r="AF76" s="6">
        <f t="shared" si="31"/>
        <v>3</v>
      </c>
      <c r="AG76" s="6">
        <f t="shared" si="32"/>
        <v>3</v>
      </c>
      <c r="AH76" s="6" t="str">
        <f t="shared" si="33"/>
        <v>Correct</v>
      </c>
      <c r="AJ76" s="159" t="str">
        <f>IFERROR(VLOOKUP(Table1[[#This Row],[RespondentID]],'All Data'!$A77:$CN649,81,FALSE),"unknown")</f>
        <v>Female</v>
      </c>
      <c r="AK76" s="159">
        <f>IFERROR(VLOOKUP(Table1[[#This Row],[RespondentID]],'All Data'!$A77:$CN649,82,FALSE),"unknown")</f>
        <v>65</v>
      </c>
      <c r="AL76" s="159" t="str">
        <f>IFERROR(VLOOKUP(Table1[[#This Row],[RespondentID]],'All Data'!$A77:$CN649,83,FALSE),"unknown")</f>
        <v>Queens</v>
      </c>
      <c r="AM76" s="159">
        <f>IFERROR(VLOOKUP(Table1[[#This Row],[RespondentID]],'All Data'!$A77:$CN649,84,FALSE),"unknown")</f>
        <v>0</v>
      </c>
      <c r="AN76" s="159" t="str">
        <f>IFERROR(VLOOKUP(Table1[[#This Row],[RespondentID]],'All Data'!$A77:$CN649,85,FALSE),"unknown")</f>
        <v>White/Caucasian</v>
      </c>
      <c r="AO76" s="159" t="str">
        <f>IFERROR(VLOOKUP(Table1[[#This Row],[RespondentID]],'All Data'!$A77:$CN649,86,FALSE),"unknown")</f>
        <v>No</v>
      </c>
      <c r="AP76" s="159" t="str">
        <f>IFERROR(VLOOKUP(Table1[[#This Row],[RespondentID]],'All Data'!$A77:$CN649,87,FALSE),"unknown")</f>
        <v xml:space="preserve">English </v>
      </c>
      <c r="AQ76" s="159" t="str">
        <f>IFERROR(VLOOKUP(Table1[[#This Row],[RespondentID]],'All Data'!$A77:$CN649,88,FALSE),"unknown")</f>
        <v>$75,000 to $125,000</v>
      </c>
      <c r="AR76" s="159" t="str">
        <f>IFERROR(VLOOKUP(Table1[[#This Row],[RespondentID]],'All Data'!$A77:$CN649,89,FALSE),"unknown")</f>
        <v>College graduate</v>
      </c>
      <c r="AS76" s="159" t="str">
        <f>IFERROR(VLOOKUP(Table1[[#This Row],[RespondentID]],'All Data'!$A77:$CN649,90,FALSE),"unknown")</f>
        <v>Retired</v>
      </c>
      <c r="AT76" s="159" t="str">
        <f>IFERROR(VLOOKUP(Table1[[#This Row],[RespondentID]],'All Data'!$A77:$CN649,91,FALSE),"unknown")</f>
        <v>Yes</v>
      </c>
      <c r="AU76" s="159" t="str">
        <f>IFERROR(VLOOKUP(Table1[[#This Row],[RespondentID]],'All Data'!$A77:$CN649,92,FALSE),"unknown")</f>
        <v>No</v>
      </c>
    </row>
    <row r="77" spans="1:47" x14ac:dyDescent="0.35">
      <c r="A77" s="6">
        <v>5671444804</v>
      </c>
      <c r="B77" s="6"/>
      <c r="C77" s="6"/>
      <c r="D77" s="6"/>
      <c r="E77" s="6"/>
      <c r="F77" s="6"/>
      <c r="G77" s="6" t="s">
        <v>39</v>
      </c>
      <c r="H77" s="6" t="s">
        <v>46</v>
      </c>
      <c r="I77" s="6"/>
      <c r="J77" s="6" t="s">
        <v>48</v>
      </c>
      <c r="K77" s="6"/>
      <c r="L77" s="6"/>
      <c r="M77" s="6"/>
      <c r="O77" s="6">
        <f t="shared" si="17"/>
        <v>3</v>
      </c>
      <c r="P77" s="6">
        <f t="shared" si="18"/>
        <v>1</v>
      </c>
      <c r="R77" s="6">
        <f t="shared" si="19"/>
        <v>0</v>
      </c>
      <c r="S77" s="6">
        <f t="shared" si="20"/>
        <v>0</v>
      </c>
      <c r="T77" s="6">
        <f t="shared" si="21"/>
        <v>0</v>
      </c>
      <c r="U77" s="6">
        <f t="shared" si="22"/>
        <v>0</v>
      </c>
      <c r="V77" s="6">
        <f t="shared" si="23"/>
        <v>0</v>
      </c>
      <c r="W77" s="6">
        <f t="shared" si="24"/>
        <v>1</v>
      </c>
      <c r="X77" s="6">
        <f t="shared" si="25"/>
        <v>1</v>
      </c>
      <c r="Y77" s="6">
        <f t="shared" si="26"/>
        <v>0</v>
      </c>
      <c r="Z77" s="6">
        <f t="shared" si="27"/>
        <v>1</v>
      </c>
      <c r="AA77" s="6">
        <f t="shared" si="28"/>
        <v>0</v>
      </c>
      <c r="AB77" s="6">
        <f t="shared" si="29"/>
        <v>0</v>
      </c>
      <c r="AC77" s="6">
        <f t="shared" si="30"/>
        <v>0</v>
      </c>
      <c r="AF77" s="6">
        <f t="shared" si="31"/>
        <v>3</v>
      </c>
      <c r="AG77" s="6">
        <f t="shared" si="32"/>
        <v>3</v>
      </c>
      <c r="AH77" s="6" t="str">
        <f t="shared" si="33"/>
        <v>Correct</v>
      </c>
      <c r="AJ77" s="159" t="str">
        <f>IFERROR(VLOOKUP(Table1[[#This Row],[RespondentID]],'All Data'!$A78:$CN650,81,FALSE),"unknown")</f>
        <v>Female</v>
      </c>
      <c r="AK77" s="159">
        <f>IFERROR(VLOOKUP(Table1[[#This Row],[RespondentID]],'All Data'!$A78:$CN650,82,FALSE),"unknown")</f>
        <v>53</v>
      </c>
      <c r="AL77" s="159" t="str">
        <f>IFERROR(VLOOKUP(Table1[[#This Row],[RespondentID]],'All Data'!$A78:$CN650,83,FALSE),"unknown")</f>
        <v>Suffolk</v>
      </c>
      <c r="AM77" s="159" t="str">
        <f>IFERROR(VLOOKUP(Table1[[#This Row],[RespondentID]],'All Data'!$A78:$CN650,84,FALSE),"unknown")</f>
        <v>West Islip, 11795</v>
      </c>
      <c r="AN77" s="159" t="str">
        <f>IFERROR(VLOOKUP(Table1[[#This Row],[RespondentID]],'All Data'!$A78:$CN650,85,FALSE),"unknown")</f>
        <v>White/Caucasian</v>
      </c>
      <c r="AO77" s="159" t="str">
        <f>IFERROR(VLOOKUP(Table1[[#This Row],[RespondentID]],'All Data'!$A78:$CN650,86,FALSE),"unknown")</f>
        <v>No</v>
      </c>
      <c r="AP77" s="159" t="str">
        <f>IFERROR(VLOOKUP(Table1[[#This Row],[RespondentID]],'All Data'!$A78:$CN650,87,FALSE),"unknown")</f>
        <v xml:space="preserve">English </v>
      </c>
      <c r="AQ77" s="159" t="str">
        <f>IFERROR(VLOOKUP(Table1[[#This Row],[RespondentID]],'All Data'!$A78:$CN650,88,FALSE),"unknown")</f>
        <v>$50,000 to $74,999</v>
      </c>
      <c r="AR77" s="159" t="str">
        <f>IFERROR(VLOOKUP(Table1[[#This Row],[RespondentID]],'All Data'!$A78:$CN650,89,FALSE),"unknown")</f>
        <v>Some college</v>
      </c>
      <c r="AS77" s="159" t="str">
        <f>IFERROR(VLOOKUP(Table1[[#This Row],[RespondentID]],'All Data'!$A78:$CN650,90,FALSE),"unknown")</f>
        <v>Employed for wages</v>
      </c>
      <c r="AT77" s="159" t="str">
        <f>IFERROR(VLOOKUP(Table1[[#This Row],[RespondentID]],'All Data'!$A78:$CN650,91,FALSE),"unknown")</f>
        <v>Yes</v>
      </c>
      <c r="AU77" s="159" t="str">
        <f>IFERROR(VLOOKUP(Table1[[#This Row],[RespondentID]],'All Data'!$A78:$CN650,92,FALSE),"unknown")</f>
        <v>Yes</v>
      </c>
    </row>
    <row r="78" spans="1:47" x14ac:dyDescent="0.35">
      <c r="A78" s="6">
        <v>5671444582</v>
      </c>
      <c r="B78" s="6" t="s">
        <v>41</v>
      </c>
      <c r="C78" s="6" t="s">
        <v>42</v>
      </c>
      <c r="D78" s="6"/>
      <c r="E78" s="6" t="s">
        <v>44</v>
      </c>
      <c r="F78" s="6"/>
      <c r="G78" s="6"/>
      <c r="H78" s="6"/>
      <c r="I78" s="6"/>
      <c r="J78" s="6"/>
      <c r="K78" s="6"/>
      <c r="L78" s="6"/>
      <c r="M78" s="6"/>
      <c r="O78" s="6">
        <f t="shared" si="17"/>
        <v>3</v>
      </c>
      <c r="P78" s="6">
        <f t="shared" si="18"/>
        <v>1</v>
      </c>
      <c r="R78" s="6">
        <f t="shared" si="19"/>
        <v>1</v>
      </c>
      <c r="S78" s="6">
        <f t="shared" si="20"/>
        <v>1</v>
      </c>
      <c r="T78" s="6">
        <f t="shared" si="21"/>
        <v>0</v>
      </c>
      <c r="U78" s="6">
        <f t="shared" si="22"/>
        <v>1</v>
      </c>
      <c r="V78" s="6">
        <f t="shared" si="23"/>
        <v>0</v>
      </c>
      <c r="W78" s="6">
        <f t="shared" si="24"/>
        <v>0</v>
      </c>
      <c r="X78" s="6">
        <f t="shared" si="25"/>
        <v>0</v>
      </c>
      <c r="Y78" s="6">
        <f t="shared" si="26"/>
        <v>0</v>
      </c>
      <c r="Z78" s="6">
        <f t="shared" si="27"/>
        <v>0</v>
      </c>
      <c r="AA78" s="6">
        <f t="shared" si="28"/>
        <v>0</v>
      </c>
      <c r="AB78" s="6">
        <f t="shared" si="29"/>
        <v>0</v>
      </c>
      <c r="AC78" s="6">
        <f t="shared" si="30"/>
        <v>0</v>
      </c>
      <c r="AF78" s="6">
        <f t="shared" si="31"/>
        <v>3</v>
      </c>
      <c r="AG78" s="6">
        <f t="shared" si="32"/>
        <v>3</v>
      </c>
      <c r="AH78" s="6" t="str">
        <f t="shared" si="33"/>
        <v>Correct</v>
      </c>
      <c r="AJ78" s="159" t="str">
        <f>IFERROR(VLOOKUP(Table1[[#This Row],[RespondentID]],'All Data'!$A79:$CN651,81,FALSE),"unknown")</f>
        <v>Female</v>
      </c>
      <c r="AK78" s="159">
        <f>IFERROR(VLOOKUP(Table1[[#This Row],[RespondentID]],'All Data'!$A79:$CN651,82,FALSE),"unknown")</f>
        <v>57</v>
      </c>
      <c r="AL78" s="159" t="str">
        <f>IFERROR(VLOOKUP(Table1[[#This Row],[RespondentID]],'All Data'!$A79:$CN651,83,FALSE),"unknown")</f>
        <v>Nassau</v>
      </c>
      <c r="AM78" s="159" t="str">
        <f>IFERROR(VLOOKUP(Table1[[#This Row],[RespondentID]],'All Data'!$A79:$CN651,84,FALSE),"unknown")</f>
        <v>Massapequa Park, 11762</v>
      </c>
      <c r="AN78" s="159" t="str">
        <f>IFERROR(VLOOKUP(Table1[[#This Row],[RespondentID]],'All Data'!$A79:$CN651,85,FALSE),"unknown")</f>
        <v>White/Caucasian</v>
      </c>
      <c r="AO78" s="159" t="str">
        <f>IFERROR(VLOOKUP(Table1[[#This Row],[RespondentID]],'All Data'!$A79:$CN651,86,FALSE),"unknown")</f>
        <v>No</v>
      </c>
      <c r="AP78" s="159" t="str">
        <f>IFERROR(VLOOKUP(Table1[[#This Row],[RespondentID]],'All Data'!$A79:$CN651,87,FALSE),"unknown")</f>
        <v xml:space="preserve">English </v>
      </c>
      <c r="AQ78" s="159" t="str">
        <f>IFERROR(VLOOKUP(Table1[[#This Row],[RespondentID]],'All Data'!$A79:$CN651,88,FALSE),"unknown")</f>
        <v>$75,000 to $125,000</v>
      </c>
      <c r="AR78" s="159" t="str">
        <f>IFERROR(VLOOKUP(Table1[[#This Row],[RespondentID]],'All Data'!$A79:$CN651,89,FALSE),"unknown")</f>
        <v>College graduate</v>
      </c>
      <c r="AS78" s="159" t="str">
        <f>IFERROR(VLOOKUP(Table1[[#This Row],[RespondentID]],'All Data'!$A79:$CN651,90,FALSE),"unknown")</f>
        <v>Employed for wages</v>
      </c>
      <c r="AT78" s="159" t="str">
        <f>IFERROR(VLOOKUP(Table1[[#This Row],[RespondentID]],'All Data'!$A79:$CN651,91,FALSE),"unknown")</f>
        <v>Yes</v>
      </c>
      <c r="AU78" s="159" t="str">
        <f>IFERROR(VLOOKUP(Table1[[#This Row],[RespondentID]],'All Data'!$A79:$CN651,92,FALSE),"unknown")</f>
        <v>Yes</v>
      </c>
    </row>
    <row r="79" spans="1:47" x14ac:dyDescent="0.35">
      <c r="A79" s="6">
        <v>5671402471</v>
      </c>
      <c r="B79" s="6"/>
      <c r="C79" s="6"/>
      <c r="D79" s="6"/>
      <c r="E79" s="6"/>
      <c r="F79" s="6" t="s">
        <v>45</v>
      </c>
      <c r="G79" s="6" t="s">
        <v>39</v>
      </c>
      <c r="H79" s="6"/>
      <c r="I79" s="6"/>
      <c r="J79" s="6"/>
      <c r="K79" s="6"/>
      <c r="L79" s="6" t="s">
        <v>50</v>
      </c>
      <c r="M79" s="6"/>
      <c r="O79" s="6">
        <f t="shared" si="17"/>
        <v>3</v>
      </c>
      <c r="P79" s="6">
        <f t="shared" si="18"/>
        <v>1</v>
      </c>
      <c r="R79" s="6">
        <f t="shared" si="19"/>
        <v>0</v>
      </c>
      <c r="S79" s="6">
        <f t="shared" si="20"/>
        <v>0</v>
      </c>
      <c r="T79" s="6">
        <f t="shared" si="21"/>
        <v>0</v>
      </c>
      <c r="U79" s="6">
        <f t="shared" si="22"/>
        <v>0</v>
      </c>
      <c r="V79" s="6">
        <f t="shared" si="23"/>
        <v>1</v>
      </c>
      <c r="W79" s="6">
        <f t="shared" si="24"/>
        <v>1</v>
      </c>
      <c r="X79" s="6">
        <f t="shared" si="25"/>
        <v>0</v>
      </c>
      <c r="Y79" s="6">
        <f t="shared" si="26"/>
        <v>0</v>
      </c>
      <c r="Z79" s="6">
        <f t="shared" si="27"/>
        <v>0</v>
      </c>
      <c r="AA79" s="6">
        <f t="shared" si="28"/>
        <v>0</v>
      </c>
      <c r="AB79" s="6">
        <f t="shared" si="29"/>
        <v>1</v>
      </c>
      <c r="AC79" s="6">
        <f t="shared" si="30"/>
        <v>0</v>
      </c>
      <c r="AF79" s="6">
        <f t="shared" si="31"/>
        <v>3</v>
      </c>
      <c r="AG79" s="6">
        <f t="shared" si="32"/>
        <v>3</v>
      </c>
      <c r="AH79" s="6" t="str">
        <f t="shared" si="33"/>
        <v>Correct</v>
      </c>
      <c r="AJ79" s="159" t="str">
        <f>IFERROR(VLOOKUP(Table1[[#This Row],[RespondentID]],'All Data'!$A80:$CN652,81,FALSE),"unknown")</f>
        <v>Female</v>
      </c>
      <c r="AK79" s="159">
        <f>IFERROR(VLOOKUP(Table1[[#This Row],[RespondentID]],'All Data'!$A80:$CN652,82,FALSE),"unknown")</f>
        <v>79</v>
      </c>
      <c r="AL79" s="159" t="str">
        <f>IFERROR(VLOOKUP(Table1[[#This Row],[RespondentID]],'All Data'!$A80:$CN652,83,FALSE),"unknown")</f>
        <v>Suffolk</v>
      </c>
      <c r="AM79" s="159" t="str">
        <f>IFERROR(VLOOKUP(Table1[[#This Row],[RespondentID]],'All Data'!$A80:$CN652,84,FALSE),"unknown")</f>
        <v>Lindenhurst, 11757</v>
      </c>
      <c r="AN79" s="159" t="str">
        <f>IFERROR(VLOOKUP(Table1[[#This Row],[RespondentID]],'All Data'!$A80:$CN652,85,FALSE),"unknown")</f>
        <v>White/Caucasian</v>
      </c>
      <c r="AO79" s="159" t="str">
        <f>IFERROR(VLOOKUP(Table1[[#This Row],[RespondentID]],'All Data'!$A80:$CN652,86,FALSE),"unknown")</f>
        <v>No</v>
      </c>
      <c r="AP79" s="159" t="str">
        <f>IFERROR(VLOOKUP(Table1[[#This Row],[RespondentID]],'All Data'!$A80:$CN652,87,FALSE),"unknown")</f>
        <v xml:space="preserve">English </v>
      </c>
      <c r="AQ79" s="159" t="str">
        <f>IFERROR(VLOOKUP(Table1[[#This Row],[RespondentID]],'All Data'!$A80:$CN652,88,FALSE),"unknown")</f>
        <v>$0-$19,999</v>
      </c>
      <c r="AR79" s="159" t="str">
        <f>IFERROR(VLOOKUP(Table1[[#This Row],[RespondentID]],'All Data'!$A80:$CN652,89,FALSE),"unknown")</f>
        <v>High school graduate</v>
      </c>
      <c r="AS79" s="159" t="str">
        <f>IFERROR(VLOOKUP(Table1[[#This Row],[RespondentID]],'All Data'!$A80:$CN652,90,FALSE),"unknown")</f>
        <v>Retired</v>
      </c>
      <c r="AT79" s="159" t="str">
        <f>IFERROR(VLOOKUP(Table1[[#This Row],[RespondentID]],'All Data'!$A80:$CN652,91,FALSE),"unknown")</f>
        <v>Yes</v>
      </c>
      <c r="AU79" s="159" t="str">
        <f>IFERROR(VLOOKUP(Table1[[#This Row],[RespondentID]],'All Data'!$A80:$CN652,92,FALSE),"unknown")</f>
        <v>No</v>
      </c>
    </row>
    <row r="80" spans="1:47" x14ac:dyDescent="0.35">
      <c r="A80" s="6">
        <v>5671384455</v>
      </c>
      <c r="B80" s="6" t="s">
        <v>41</v>
      </c>
      <c r="C80" s="6"/>
      <c r="D80" s="6"/>
      <c r="E80" s="6"/>
      <c r="F80" s="6"/>
      <c r="G80" s="6"/>
      <c r="H80" s="6" t="s">
        <v>46</v>
      </c>
      <c r="I80" s="6"/>
      <c r="J80" s="6" t="s">
        <v>48</v>
      </c>
      <c r="K80" s="6"/>
      <c r="L80" s="6"/>
      <c r="M80" s="6"/>
      <c r="O80" s="6">
        <f t="shared" si="17"/>
        <v>3</v>
      </c>
      <c r="P80" s="6">
        <f t="shared" si="18"/>
        <v>1</v>
      </c>
      <c r="R80" s="6">
        <f t="shared" si="19"/>
        <v>1</v>
      </c>
      <c r="S80" s="6">
        <f t="shared" si="20"/>
        <v>0</v>
      </c>
      <c r="T80" s="6">
        <f t="shared" si="21"/>
        <v>0</v>
      </c>
      <c r="U80" s="6">
        <f t="shared" si="22"/>
        <v>0</v>
      </c>
      <c r="V80" s="6">
        <f t="shared" si="23"/>
        <v>0</v>
      </c>
      <c r="W80" s="6">
        <f t="shared" si="24"/>
        <v>0</v>
      </c>
      <c r="X80" s="6">
        <f t="shared" si="25"/>
        <v>1</v>
      </c>
      <c r="Y80" s="6">
        <f t="shared" si="26"/>
        <v>0</v>
      </c>
      <c r="Z80" s="6">
        <f t="shared" si="27"/>
        <v>1</v>
      </c>
      <c r="AA80" s="6">
        <f t="shared" si="28"/>
        <v>0</v>
      </c>
      <c r="AB80" s="6">
        <f t="shared" si="29"/>
        <v>0</v>
      </c>
      <c r="AC80" s="6">
        <f t="shared" si="30"/>
        <v>0</v>
      </c>
      <c r="AF80" s="6">
        <f t="shared" si="31"/>
        <v>3</v>
      </c>
      <c r="AG80" s="6">
        <f t="shared" si="32"/>
        <v>3</v>
      </c>
      <c r="AH80" s="6" t="str">
        <f t="shared" si="33"/>
        <v>Correct</v>
      </c>
      <c r="AJ80" s="159" t="str">
        <f>IFERROR(VLOOKUP(Table1[[#This Row],[RespondentID]],'All Data'!$A81:$CN653,81,FALSE),"unknown")</f>
        <v>Male</v>
      </c>
      <c r="AK80" s="159">
        <f>IFERROR(VLOOKUP(Table1[[#This Row],[RespondentID]],'All Data'!$A81:$CN653,82,FALSE),"unknown")</f>
        <v>80</v>
      </c>
      <c r="AL80" s="159" t="str">
        <f>IFERROR(VLOOKUP(Table1[[#This Row],[RespondentID]],'All Data'!$A81:$CN653,83,FALSE),"unknown")</f>
        <v>Suffolk</v>
      </c>
      <c r="AM80" s="159" t="str">
        <f>IFERROR(VLOOKUP(Table1[[#This Row],[RespondentID]],'All Data'!$A81:$CN653,84,FALSE),"unknown")</f>
        <v>Kings Park, 11754</v>
      </c>
      <c r="AN80" s="159" t="str">
        <f>IFERROR(VLOOKUP(Table1[[#This Row],[RespondentID]],'All Data'!$A81:$CN653,85,FALSE),"unknown")</f>
        <v>White/Caucasian</v>
      </c>
      <c r="AO80" s="159" t="str">
        <f>IFERROR(VLOOKUP(Table1[[#This Row],[RespondentID]],'All Data'!$A81:$CN653,86,FALSE),"unknown")</f>
        <v>No</v>
      </c>
      <c r="AP80" s="159" t="str">
        <f>IFERROR(VLOOKUP(Table1[[#This Row],[RespondentID]],'All Data'!$A81:$CN653,87,FALSE),"unknown")</f>
        <v xml:space="preserve">English </v>
      </c>
      <c r="AQ80" s="159" t="str">
        <f>IFERROR(VLOOKUP(Table1[[#This Row],[RespondentID]],'All Data'!$A81:$CN653,88,FALSE),"unknown")</f>
        <v>$75,000 to $125,000</v>
      </c>
      <c r="AR80" s="159" t="str">
        <f>IFERROR(VLOOKUP(Table1[[#This Row],[RespondentID]],'All Data'!$A81:$CN653,89,FALSE),"unknown")</f>
        <v>College graduate</v>
      </c>
      <c r="AS80" s="159" t="str">
        <f>IFERROR(VLOOKUP(Table1[[#This Row],[RespondentID]],'All Data'!$A81:$CN653,90,FALSE),"unknown")</f>
        <v>Retired</v>
      </c>
      <c r="AT80" s="159" t="str">
        <f>IFERROR(VLOOKUP(Table1[[#This Row],[RespondentID]],'All Data'!$A81:$CN653,91,FALSE),"unknown")</f>
        <v>Yes</v>
      </c>
      <c r="AU80" s="159" t="str">
        <f>IFERROR(VLOOKUP(Table1[[#This Row],[RespondentID]],'All Data'!$A81:$CN653,92,FALSE),"unknown")</f>
        <v>No</v>
      </c>
    </row>
    <row r="81" spans="1:47" x14ac:dyDescent="0.35">
      <c r="A81" s="6">
        <v>5671381340</v>
      </c>
      <c r="B81" s="6"/>
      <c r="C81" s="6" t="s">
        <v>42</v>
      </c>
      <c r="D81" s="6" t="s">
        <v>43</v>
      </c>
      <c r="E81" s="6" t="s">
        <v>44</v>
      </c>
      <c r="F81" s="6"/>
      <c r="G81" s="6"/>
      <c r="H81" s="6"/>
      <c r="I81" s="6"/>
      <c r="J81" s="6"/>
      <c r="K81" s="6"/>
      <c r="L81" s="6"/>
      <c r="M81" s="6"/>
      <c r="O81" s="6">
        <f t="shared" si="17"/>
        <v>3</v>
      </c>
      <c r="P81" s="6">
        <f t="shared" si="18"/>
        <v>1</v>
      </c>
      <c r="R81" s="6">
        <f t="shared" si="19"/>
        <v>0</v>
      </c>
      <c r="S81" s="6">
        <f t="shared" si="20"/>
        <v>1</v>
      </c>
      <c r="T81" s="6">
        <f t="shared" si="21"/>
        <v>1</v>
      </c>
      <c r="U81" s="6">
        <f t="shared" si="22"/>
        <v>1</v>
      </c>
      <c r="V81" s="6">
        <f t="shared" si="23"/>
        <v>0</v>
      </c>
      <c r="W81" s="6">
        <f t="shared" si="24"/>
        <v>0</v>
      </c>
      <c r="X81" s="6">
        <f t="shared" si="25"/>
        <v>0</v>
      </c>
      <c r="Y81" s="6">
        <f t="shared" si="26"/>
        <v>0</v>
      </c>
      <c r="Z81" s="6">
        <f t="shared" si="27"/>
        <v>0</v>
      </c>
      <c r="AA81" s="6">
        <f t="shared" si="28"/>
        <v>0</v>
      </c>
      <c r="AB81" s="6">
        <f t="shared" si="29"/>
        <v>0</v>
      </c>
      <c r="AC81" s="6">
        <f t="shared" si="30"/>
        <v>0</v>
      </c>
      <c r="AF81" s="6">
        <f t="shared" si="31"/>
        <v>3</v>
      </c>
      <c r="AG81" s="6">
        <f t="shared" si="32"/>
        <v>3</v>
      </c>
      <c r="AH81" s="6" t="str">
        <f t="shared" si="33"/>
        <v>Correct</v>
      </c>
      <c r="AJ81" s="159" t="str">
        <f>IFERROR(VLOOKUP(Table1[[#This Row],[RespondentID]],'All Data'!$A82:$CN654,81,FALSE),"unknown")</f>
        <v>Male</v>
      </c>
      <c r="AK81" s="159">
        <f>IFERROR(VLOOKUP(Table1[[#This Row],[RespondentID]],'All Data'!$A82:$CN654,82,FALSE),"unknown")</f>
        <v>83</v>
      </c>
      <c r="AL81" s="159" t="str">
        <f>IFERROR(VLOOKUP(Table1[[#This Row],[RespondentID]],'All Data'!$A82:$CN654,83,FALSE),"unknown")</f>
        <v>Nassau</v>
      </c>
      <c r="AM81" s="159" t="str">
        <f>IFERROR(VLOOKUP(Table1[[#This Row],[RespondentID]],'All Data'!$A82:$CN654,84,FALSE),"unknown")</f>
        <v>Syosset, 11791</v>
      </c>
      <c r="AN81" s="159" t="str">
        <f>IFERROR(VLOOKUP(Table1[[#This Row],[RespondentID]],'All Data'!$A82:$CN654,85,FALSE),"unknown")</f>
        <v>White/Caucasian</v>
      </c>
      <c r="AO81" s="159" t="str">
        <f>IFERROR(VLOOKUP(Table1[[#This Row],[RespondentID]],'All Data'!$A82:$CN654,86,FALSE),"unknown")</f>
        <v>No</v>
      </c>
      <c r="AP81" s="159" t="str">
        <f>IFERROR(VLOOKUP(Table1[[#This Row],[RespondentID]],'All Data'!$A82:$CN654,87,FALSE),"unknown")</f>
        <v xml:space="preserve">English </v>
      </c>
      <c r="AQ81" s="159" t="str">
        <f>IFERROR(VLOOKUP(Table1[[#This Row],[RespondentID]],'All Data'!$A82:$CN654,88,FALSE),"unknown")</f>
        <v>$75,000 to $125,000</v>
      </c>
      <c r="AR81" s="159" t="str">
        <f>IFERROR(VLOOKUP(Table1[[#This Row],[RespondentID]],'All Data'!$A82:$CN654,89,FALSE),"unknown")</f>
        <v>Technical school</v>
      </c>
      <c r="AS81" s="159" t="str">
        <f>IFERROR(VLOOKUP(Table1[[#This Row],[RespondentID]],'All Data'!$A82:$CN654,90,FALSE),"unknown")</f>
        <v>Retired</v>
      </c>
      <c r="AT81" s="159" t="str">
        <f>IFERROR(VLOOKUP(Table1[[#This Row],[RespondentID]],'All Data'!$A82:$CN654,91,FALSE),"unknown")</f>
        <v>Yes</v>
      </c>
      <c r="AU81" s="159" t="str">
        <f>IFERROR(VLOOKUP(Table1[[#This Row],[RespondentID]],'All Data'!$A82:$CN654,92,FALSE),"unknown")</f>
        <v>Yes</v>
      </c>
    </row>
    <row r="82" spans="1:47" x14ac:dyDescent="0.35">
      <c r="A82" s="6">
        <v>5671376663</v>
      </c>
      <c r="B82" s="6"/>
      <c r="C82" s="6" t="s">
        <v>42</v>
      </c>
      <c r="D82" s="6"/>
      <c r="E82" s="6"/>
      <c r="F82" s="6"/>
      <c r="G82" s="6"/>
      <c r="H82" s="6"/>
      <c r="I82" s="6" t="s">
        <v>47</v>
      </c>
      <c r="J82" s="6" t="s">
        <v>48</v>
      </c>
      <c r="K82" s="6"/>
      <c r="L82" s="6"/>
      <c r="M82" s="6"/>
      <c r="O82" s="6">
        <f t="shared" si="17"/>
        <v>3</v>
      </c>
      <c r="P82" s="6">
        <f t="shared" si="18"/>
        <v>1</v>
      </c>
      <c r="R82" s="6">
        <f t="shared" si="19"/>
        <v>0</v>
      </c>
      <c r="S82" s="6">
        <f t="shared" si="20"/>
        <v>1</v>
      </c>
      <c r="T82" s="6">
        <f t="shared" si="21"/>
        <v>0</v>
      </c>
      <c r="U82" s="6">
        <f t="shared" si="22"/>
        <v>0</v>
      </c>
      <c r="V82" s="6">
        <f t="shared" si="23"/>
        <v>0</v>
      </c>
      <c r="W82" s="6">
        <f t="shared" si="24"/>
        <v>0</v>
      </c>
      <c r="X82" s="6">
        <f t="shared" si="25"/>
        <v>0</v>
      </c>
      <c r="Y82" s="6">
        <f t="shared" si="26"/>
        <v>1</v>
      </c>
      <c r="Z82" s="6">
        <f t="shared" si="27"/>
        <v>1</v>
      </c>
      <c r="AA82" s="6">
        <f t="shared" si="28"/>
        <v>0</v>
      </c>
      <c r="AB82" s="6">
        <f t="shared" si="29"/>
        <v>0</v>
      </c>
      <c r="AC82" s="6">
        <f t="shared" si="30"/>
        <v>0</v>
      </c>
      <c r="AF82" s="6">
        <f t="shared" si="31"/>
        <v>3</v>
      </c>
      <c r="AG82" s="6">
        <f t="shared" si="32"/>
        <v>3</v>
      </c>
      <c r="AH82" s="6" t="str">
        <f t="shared" si="33"/>
        <v>Correct</v>
      </c>
      <c r="AJ82" s="159" t="str">
        <f>IFERROR(VLOOKUP(Table1[[#This Row],[RespondentID]],'All Data'!$A83:$CN655,81,FALSE),"unknown")</f>
        <v>Female</v>
      </c>
      <c r="AK82" s="159">
        <f>IFERROR(VLOOKUP(Table1[[#This Row],[RespondentID]],'All Data'!$A83:$CN655,82,FALSE),"unknown")</f>
        <v>35</v>
      </c>
      <c r="AL82" s="159" t="str">
        <f>IFERROR(VLOOKUP(Table1[[#This Row],[RespondentID]],'All Data'!$A83:$CN655,83,FALSE),"unknown")</f>
        <v>Suffolk</v>
      </c>
      <c r="AM82" s="159" t="str">
        <f>IFERROR(VLOOKUP(Table1[[#This Row],[RespondentID]],'All Data'!$A83:$CN655,84,FALSE),"unknown")</f>
        <v>Selden, 11784</v>
      </c>
      <c r="AN82" s="159" t="str">
        <f>IFERROR(VLOOKUP(Table1[[#This Row],[RespondentID]],'All Data'!$A83:$CN655,85,FALSE),"unknown")</f>
        <v>White/Caucasian</v>
      </c>
      <c r="AO82" s="159" t="str">
        <f>IFERROR(VLOOKUP(Table1[[#This Row],[RespondentID]],'All Data'!$A83:$CN655,86,FALSE),"unknown")</f>
        <v>No</v>
      </c>
      <c r="AP82" s="159" t="str">
        <f>IFERROR(VLOOKUP(Table1[[#This Row],[RespondentID]],'All Data'!$A83:$CN655,87,FALSE),"unknown")</f>
        <v xml:space="preserve">English </v>
      </c>
      <c r="AQ82" s="159" t="str">
        <f>IFERROR(VLOOKUP(Table1[[#This Row],[RespondentID]],'All Data'!$A83:$CN655,88,FALSE),"unknown")</f>
        <v>$35,000 to $49,999</v>
      </c>
      <c r="AR82" s="159" t="str">
        <f>IFERROR(VLOOKUP(Table1[[#This Row],[RespondentID]],'All Data'!$A83:$CN655,89,FALSE),"unknown")</f>
        <v>College graduate</v>
      </c>
      <c r="AS82" s="159" t="str">
        <f>IFERROR(VLOOKUP(Table1[[#This Row],[RespondentID]],'All Data'!$A83:$CN655,90,FALSE),"unknown")</f>
        <v>Employed for wages</v>
      </c>
      <c r="AT82" s="159" t="str">
        <f>IFERROR(VLOOKUP(Table1[[#This Row],[RespondentID]],'All Data'!$A83:$CN655,91,FALSE),"unknown")</f>
        <v>Yes</v>
      </c>
      <c r="AU82" s="159" t="str">
        <f>IFERROR(VLOOKUP(Table1[[#This Row],[RespondentID]],'All Data'!$A83:$CN655,92,FALSE),"unknown")</f>
        <v>Yes</v>
      </c>
    </row>
    <row r="83" spans="1:47" x14ac:dyDescent="0.35">
      <c r="A83" s="6">
        <v>5671044141</v>
      </c>
      <c r="B83" s="6"/>
      <c r="C83" s="6"/>
      <c r="D83" s="6"/>
      <c r="E83" s="6"/>
      <c r="F83" s="6"/>
      <c r="G83" s="6"/>
      <c r="H83" s="6"/>
      <c r="I83" s="6" t="s">
        <v>47</v>
      </c>
      <c r="J83" s="6"/>
      <c r="K83" s="6"/>
      <c r="L83" s="6" t="s">
        <v>50</v>
      </c>
      <c r="M83" s="6"/>
      <c r="O83" s="6">
        <f t="shared" si="17"/>
        <v>2</v>
      </c>
      <c r="P83" s="6">
        <f t="shared" si="18"/>
        <v>1.5</v>
      </c>
      <c r="R83" s="6">
        <f t="shared" si="19"/>
        <v>0</v>
      </c>
      <c r="S83" s="6">
        <f t="shared" si="20"/>
        <v>0</v>
      </c>
      <c r="T83" s="6">
        <f t="shared" si="21"/>
        <v>0</v>
      </c>
      <c r="U83" s="6">
        <f t="shared" si="22"/>
        <v>0</v>
      </c>
      <c r="V83" s="6">
        <f t="shared" si="23"/>
        <v>0</v>
      </c>
      <c r="W83" s="6">
        <f t="shared" si="24"/>
        <v>0</v>
      </c>
      <c r="X83" s="6">
        <f t="shared" si="25"/>
        <v>0</v>
      </c>
      <c r="Y83" s="6">
        <f t="shared" si="26"/>
        <v>1</v>
      </c>
      <c r="Z83" s="6">
        <f t="shared" si="27"/>
        <v>0</v>
      </c>
      <c r="AA83" s="6">
        <f t="shared" si="28"/>
        <v>0</v>
      </c>
      <c r="AB83" s="6">
        <f t="shared" si="29"/>
        <v>1</v>
      </c>
      <c r="AC83" s="6">
        <f t="shared" si="30"/>
        <v>0</v>
      </c>
      <c r="AF83" s="6">
        <f t="shared" si="31"/>
        <v>2</v>
      </c>
      <c r="AG83" s="6">
        <f t="shared" si="32"/>
        <v>2</v>
      </c>
      <c r="AH83" s="6" t="str">
        <f t="shared" si="33"/>
        <v>Correct</v>
      </c>
      <c r="AJ83" s="159" t="str">
        <f>IFERROR(VLOOKUP(Table1[[#This Row],[RespondentID]],'All Data'!$A84:$CN656,81,FALSE),"unknown")</f>
        <v>Male</v>
      </c>
      <c r="AK83" s="159">
        <f>IFERROR(VLOOKUP(Table1[[#This Row],[RespondentID]],'All Data'!$A84:$CN656,82,FALSE),"unknown")</f>
        <v>39</v>
      </c>
      <c r="AL83" s="159" t="str">
        <f>IFERROR(VLOOKUP(Table1[[#This Row],[RespondentID]],'All Data'!$A84:$CN656,83,FALSE),"unknown")</f>
        <v>Nassau</v>
      </c>
      <c r="AM83" s="159" t="str">
        <f>IFERROR(VLOOKUP(Table1[[#This Row],[RespondentID]],'All Data'!$A84:$CN656,84,FALSE),"unknown")</f>
        <v>Port Washington, 11050</v>
      </c>
      <c r="AN83" s="159" t="str">
        <f>IFERROR(VLOOKUP(Table1[[#This Row],[RespondentID]],'All Data'!$A84:$CN656,85,FALSE),"unknown")</f>
        <v>White/Caucasian</v>
      </c>
      <c r="AO83" s="159" t="str">
        <f>IFERROR(VLOOKUP(Table1[[#This Row],[RespondentID]],'All Data'!$A84:$CN656,86,FALSE),"unknown")</f>
        <v>No</v>
      </c>
      <c r="AP83" s="159" t="str">
        <f>IFERROR(VLOOKUP(Table1[[#This Row],[RespondentID]],'All Data'!$A84:$CN656,87,FALSE),"unknown")</f>
        <v xml:space="preserve">English </v>
      </c>
      <c r="AQ83" s="159" t="str">
        <f>IFERROR(VLOOKUP(Table1[[#This Row],[RespondentID]],'All Data'!$A84:$CN656,88,FALSE),"unknown")</f>
        <v>Over $125,000</v>
      </c>
      <c r="AR83" s="159" t="str">
        <f>IFERROR(VLOOKUP(Table1[[#This Row],[RespondentID]],'All Data'!$A84:$CN656,89,FALSE),"unknown")</f>
        <v>College graduate</v>
      </c>
      <c r="AS83" s="159" t="str">
        <f>IFERROR(VLOOKUP(Table1[[#This Row],[RespondentID]],'All Data'!$A84:$CN656,90,FALSE),"unknown")</f>
        <v>Out of work and looking for work</v>
      </c>
      <c r="AT83" s="159" t="str">
        <f>IFERROR(VLOOKUP(Table1[[#This Row],[RespondentID]],'All Data'!$A84:$CN656,91,FALSE),"unknown")</f>
        <v>Yes</v>
      </c>
      <c r="AU83" s="159" t="str">
        <f>IFERROR(VLOOKUP(Table1[[#This Row],[RespondentID]],'All Data'!$A84:$CN656,92,FALSE),"unknown")</f>
        <v>Yes</v>
      </c>
    </row>
    <row r="84" spans="1:47" x14ac:dyDescent="0.35">
      <c r="A84" s="6">
        <v>5670282393</v>
      </c>
      <c r="B84" s="6" t="s">
        <v>41</v>
      </c>
      <c r="C84" s="6" t="s">
        <v>42</v>
      </c>
      <c r="D84" s="6"/>
      <c r="E84" s="6" t="s">
        <v>44</v>
      </c>
      <c r="F84" s="6"/>
      <c r="G84" s="6"/>
      <c r="H84" s="6"/>
      <c r="I84" s="6"/>
      <c r="J84" s="6"/>
      <c r="K84" s="6"/>
      <c r="L84" s="6"/>
      <c r="M84" s="6"/>
      <c r="O84" s="6">
        <f t="shared" si="17"/>
        <v>3</v>
      </c>
      <c r="P84" s="6">
        <f t="shared" si="18"/>
        <v>1</v>
      </c>
      <c r="R84" s="6">
        <f t="shared" si="19"/>
        <v>1</v>
      </c>
      <c r="S84" s="6">
        <f t="shared" si="20"/>
        <v>1</v>
      </c>
      <c r="T84" s="6">
        <f t="shared" si="21"/>
        <v>0</v>
      </c>
      <c r="U84" s="6">
        <f t="shared" si="22"/>
        <v>1</v>
      </c>
      <c r="V84" s="6">
        <f t="shared" si="23"/>
        <v>0</v>
      </c>
      <c r="W84" s="6">
        <f t="shared" si="24"/>
        <v>0</v>
      </c>
      <c r="X84" s="6">
        <f t="shared" si="25"/>
        <v>0</v>
      </c>
      <c r="Y84" s="6">
        <f t="shared" si="26"/>
        <v>0</v>
      </c>
      <c r="Z84" s="6">
        <f t="shared" si="27"/>
        <v>0</v>
      </c>
      <c r="AA84" s="6">
        <f t="shared" si="28"/>
        <v>0</v>
      </c>
      <c r="AB84" s="6">
        <f t="shared" si="29"/>
        <v>0</v>
      </c>
      <c r="AC84" s="6">
        <f t="shared" si="30"/>
        <v>0</v>
      </c>
      <c r="AF84" s="6">
        <f t="shared" si="31"/>
        <v>3</v>
      </c>
      <c r="AG84" s="6">
        <f t="shared" si="32"/>
        <v>3</v>
      </c>
      <c r="AH84" s="6" t="str">
        <f t="shared" si="33"/>
        <v>Correct</v>
      </c>
      <c r="AJ84" s="159" t="str">
        <f>IFERROR(VLOOKUP(Table1[[#This Row],[RespondentID]],'All Data'!$A85:$CN657,81,FALSE),"unknown")</f>
        <v>Female</v>
      </c>
      <c r="AK84" s="159">
        <f>IFERROR(VLOOKUP(Table1[[#This Row],[RespondentID]],'All Data'!$A85:$CN657,82,FALSE),"unknown")</f>
        <v>27</v>
      </c>
      <c r="AL84" s="159" t="str">
        <f>IFERROR(VLOOKUP(Table1[[#This Row],[RespondentID]],'All Data'!$A85:$CN657,83,FALSE),"unknown")</f>
        <v>Suffolk</v>
      </c>
      <c r="AM84" s="159" t="str">
        <f>IFERROR(VLOOKUP(Table1[[#This Row],[RespondentID]],'All Data'!$A85:$CN657,84,FALSE),"unknown")</f>
        <v>Bohemia, 11716</v>
      </c>
      <c r="AN84" s="159" t="str">
        <f>IFERROR(VLOOKUP(Table1[[#This Row],[RespondentID]],'All Data'!$A85:$CN657,85,FALSE),"unknown")</f>
        <v>White/Caucasian</v>
      </c>
      <c r="AO84" s="159" t="str">
        <f>IFERROR(VLOOKUP(Table1[[#This Row],[RespondentID]],'All Data'!$A85:$CN657,86,FALSE),"unknown")</f>
        <v>No</v>
      </c>
      <c r="AP84" s="159" t="str">
        <f>IFERROR(VLOOKUP(Table1[[#This Row],[RespondentID]],'All Data'!$A85:$CN657,87,FALSE),"unknown")</f>
        <v xml:space="preserve">English </v>
      </c>
      <c r="AQ84" s="159" t="str">
        <f>IFERROR(VLOOKUP(Table1[[#This Row],[RespondentID]],'All Data'!$A85:$CN657,88,FALSE),"unknown")</f>
        <v>$20,000 to $34,999</v>
      </c>
      <c r="AR84" s="159" t="str">
        <f>IFERROR(VLOOKUP(Table1[[#This Row],[RespondentID]],'All Data'!$A85:$CN657,89,FALSE),"unknown")</f>
        <v>Some college</v>
      </c>
      <c r="AS84" s="159" t="str">
        <f>IFERROR(VLOOKUP(Table1[[#This Row],[RespondentID]],'All Data'!$A85:$CN657,90,FALSE),"unknown")</f>
        <v>Employed for wages</v>
      </c>
      <c r="AT84" s="159" t="str">
        <f>IFERROR(VLOOKUP(Table1[[#This Row],[RespondentID]],'All Data'!$A85:$CN657,91,FALSE),"unknown")</f>
        <v>Yes</v>
      </c>
      <c r="AU84" s="159" t="str">
        <f>IFERROR(VLOOKUP(Table1[[#This Row],[RespondentID]],'All Data'!$A85:$CN657,92,FALSE),"unknown")</f>
        <v>Yes</v>
      </c>
    </row>
    <row r="85" spans="1:47" x14ac:dyDescent="0.35">
      <c r="A85" s="6">
        <v>5668683789</v>
      </c>
      <c r="B85" s="6"/>
      <c r="C85" s="6"/>
      <c r="D85" s="6" t="s">
        <v>43</v>
      </c>
      <c r="E85" s="6" t="s">
        <v>44</v>
      </c>
      <c r="F85" s="6"/>
      <c r="G85" s="6"/>
      <c r="H85" s="6"/>
      <c r="I85" s="6"/>
      <c r="J85" s="6"/>
      <c r="K85" s="6"/>
      <c r="L85" s="6"/>
      <c r="M85" s="6"/>
      <c r="O85" s="6">
        <f t="shared" si="17"/>
        <v>2</v>
      </c>
      <c r="P85" s="6">
        <f t="shared" si="18"/>
        <v>1.5</v>
      </c>
      <c r="R85" s="6">
        <f t="shared" si="19"/>
        <v>0</v>
      </c>
      <c r="S85" s="6">
        <f t="shared" si="20"/>
        <v>0</v>
      </c>
      <c r="T85" s="6">
        <f t="shared" si="21"/>
        <v>1</v>
      </c>
      <c r="U85" s="6">
        <f t="shared" si="22"/>
        <v>1</v>
      </c>
      <c r="V85" s="6">
        <f t="shared" si="23"/>
        <v>0</v>
      </c>
      <c r="W85" s="6">
        <f t="shared" si="24"/>
        <v>0</v>
      </c>
      <c r="X85" s="6">
        <f t="shared" si="25"/>
        <v>0</v>
      </c>
      <c r="Y85" s="6">
        <f t="shared" si="26"/>
        <v>0</v>
      </c>
      <c r="Z85" s="6">
        <f t="shared" si="27"/>
        <v>0</v>
      </c>
      <c r="AA85" s="6">
        <f t="shared" si="28"/>
        <v>0</v>
      </c>
      <c r="AB85" s="6">
        <f t="shared" si="29"/>
        <v>0</v>
      </c>
      <c r="AC85" s="6">
        <f t="shared" si="30"/>
        <v>0</v>
      </c>
      <c r="AF85" s="6">
        <f t="shared" si="31"/>
        <v>2</v>
      </c>
      <c r="AG85" s="6">
        <f t="shared" si="32"/>
        <v>2</v>
      </c>
      <c r="AH85" s="6" t="str">
        <f t="shared" si="33"/>
        <v>Correct</v>
      </c>
      <c r="AJ85" s="159" t="str">
        <f>IFERROR(VLOOKUP(Table1[[#This Row],[RespondentID]],'All Data'!$A86:$CN658,81,FALSE),"unknown")</f>
        <v>Male</v>
      </c>
      <c r="AK85" s="159">
        <f>IFERROR(VLOOKUP(Table1[[#This Row],[RespondentID]],'All Data'!$A86:$CN658,82,FALSE),"unknown")</f>
        <v>83</v>
      </c>
      <c r="AL85" s="159" t="str">
        <f>IFERROR(VLOOKUP(Table1[[#This Row],[RespondentID]],'All Data'!$A86:$CN658,83,FALSE),"unknown")</f>
        <v>Nassau</v>
      </c>
      <c r="AM85" s="159" t="str">
        <f>IFERROR(VLOOKUP(Table1[[#This Row],[RespondentID]],'All Data'!$A86:$CN658,84,FALSE),"unknown")</f>
        <v>Syosset, 11791</v>
      </c>
      <c r="AN85" s="159" t="str">
        <f>IFERROR(VLOOKUP(Table1[[#This Row],[RespondentID]],'All Data'!$A86:$CN658,85,FALSE),"unknown")</f>
        <v>White/Caucasian</v>
      </c>
      <c r="AO85" s="159" t="str">
        <f>IFERROR(VLOOKUP(Table1[[#This Row],[RespondentID]],'All Data'!$A86:$CN658,86,FALSE),"unknown")</f>
        <v>No</v>
      </c>
      <c r="AP85" s="159" t="str">
        <f>IFERROR(VLOOKUP(Table1[[#This Row],[RespondentID]],'All Data'!$A86:$CN658,87,FALSE),"unknown")</f>
        <v xml:space="preserve">English </v>
      </c>
      <c r="AQ85" s="159" t="str">
        <f>IFERROR(VLOOKUP(Table1[[#This Row],[RespondentID]],'All Data'!$A86:$CN658,88,FALSE),"unknown")</f>
        <v>$75,000 to $125,000</v>
      </c>
      <c r="AR85" s="159" t="str">
        <f>IFERROR(VLOOKUP(Table1[[#This Row],[RespondentID]],'All Data'!$A86:$CN658,89,FALSE),"unknown")</f>
        <v>Technical school</v>
      </c>
      <c r="AS85" s="159" t="str">
        <f>IFERROR(VLOOKUP(Table1[[#This Row],[RespondentID]],'All Data'!$A86:$CN658,90,FALSE),"unknown")</f>
        <v>Retired</v>
      </c>
      <c r="AT85" s="159" t="str">
        <f>IFERROR(VLOOKUP(Table1[[#This Row],[RespondentID]],'All Data'!$A86:$CN658,91,FALSE),"unknown")</f>
        <v>Yes</v>
      </c>
      <c r="AU85" s="159" t="str">
        <f>IFERROR(VLOOKUP(Table1[[#This Row],[RespondentID]],'All Data'!$A86:$CN658,92,FALSE),"unknown")</f>
        <v>Yes</v>
      </c>
    </row>
    <row r="86" spans="1:47" x14ac:dyDescent="0.35">
      <c r="A86" s="6">
        <v>5668607105</v>
      </c>
      <c r="B86" s="6" t="s">
        <v>41</v>
      </c>
      <c r="C86" s="6"/>
      <c r="D86" s="6"/>
      <c r="E86" s="6"/>
      <c r="F86" s="6"/>
      <c r="G86" s="6"/>
      <c r="H86" s="6"/>
      <c r="I86" s="6" t="s">
        <v>47</v>
      </c>
      <c r="J86" s="6" t="s">
        <v>48</v>
      </c>
      <c r="K86" s="6"/>
      <c r="L86" s="6"/>
      <c r="M86" s="6"/>
      <c r="O86" s="6">
        <f t="shared" si="17"/>
        <v>3</v>
      </c>
      <c r="P86" s="6">
        <f t="shared" si="18"/>
        <v>1</v>
      </c>
      <c r="R86" s="6">
        <f t="shared" si="19"/>
        <v>1</v>
      </c>
      <c r="S86" s="6">
        <f t="shared" si="20"/>
        <v>0</v>
      </c>
      <c r="T86" s="6">
        <f t="shared" si="21"/>
        <v>0</v>
      </c>
      <c r="U86" s="6">
        <f t="shared" si="22"/>
        <v>0</v>
      </c>
      <c r="V86" s="6">
        <f t="shared" si="23"/>
        <v>0</v>
      </c>
      <c r="W86" s="6">
        <f t="shared" si="24"/>
        <v>0</v>
      </c>
      <c r="X86" s="6">
        <f t="shared" si="25"/>
        <v>0</v>
      </c>
      <c r="Y86" s="6">
        <f t="shared" si="26"/>
        <v>1</v>
      </c>
      <c r="Z86" s="6">
        <f t="shared" si="27"/>
        <v>1</v>
      </c>
      <c r="AA86" s="6">
        <f t="shared" si="28"/>
        <v>0</v>
      </c>
      <c r="AB86" s="6">
        <f t="shared" si="29"/>
        <v>0</v>
      </c>
      <c r="AC86" s="6">
        <f t="shared" si="30"/>
        <v>0</v>
      </c>
      <c r="AF86" s="6">
        <f t="shared" si="31"/>
        <v>3</v>
      </c>
      <c r="AG86" s="6">
        <f t="shared" si="32"/>
        <v>3</v>
      </c>
      <c r="AH86" s="6" t="str">
        <f t="shared" si="33"/>
        <v>Correct</v>
      </c>
      <c r="AJ86" s="159" t="str">
        <f>IFERROR(VLOOKUP(Table1[[#This Row],[RespondentID]],'All Data'!$A87:$CN659,81,FALSE),"unknown")</f>
        <v>Female</v>
      </c>
      <c r="AK86" s="159">
        <f>IFERROR(VLOOKUP(Table1[[#This Row],[RespondentID]],'All Data'!$A87:$CN659,82,FALSE),"unknown")</f>
        <v>68</v>
      </c>
      <c r="AL86" s="159" t="str">
        <f>IFERROR(VLOOKUP(Table1[[#This Row],[RespondentID]],'All Data'!$A87:$CN659,83,FALSE),"unknown")</f>
        <v>Suffolk</v>
      </c>
      <c r="AM86" s="159" t="str">
        <f>IFERROR(VLOOKUP(Table1[[#This Row],[RespondentID]],'All Data'!$A87:$CN659,84,FALSE),"unknown")</f>
        <v>Patchogue, 11772</v>
      </c>
      <c r="AN86" s="159" t="str">
        <f>IFERROR(VLOOKUP(Table1[[#This Row],[RespondentID]],'All Data'!$A87:$CN659,85,FALSE),"unknown")</f>
        <v>White/Caucasian</v>
      </c>
      <c r="AO86" s="159" t="str">
        <f>IFERROR(VLOOKUP(Table1[[#This Row],[RespondentID]],'All Data'!$A87:$CN659,86,FALSE),"unknown")</f>
        <v>No</v>
      </c>
      <c r="AP86" s="159" t="str">
        <f>IFERROR(VLOOKUP(Table1[[#This Row],[RespondentID]],'All Data'!$A87:$CN659,87,FALSE),"unknown")</f>
        <v xml:space="preserve">English </v>
      </c>
      <c r="AQ86" s="159" t="str">
        <f>IFERROR(VLOOKUP(Table1[[#This Row],[RespondentID]],'All Data'!$A87:$CN659,88,FALSE),"unknown")</f>
        <v>$75,000 to $125,000</v>
      </c>
      <c r="AR86" s="159" t="str">
        <f>IFERROR(VLOOKUP(Table1[[#This Row],[RespondentID]],'All Data'!$A87:$CN659,89,FALSE),"unknown")</f>
        <v>Other (please specify)</v>
      </c>
      <c r="AS86" s="159" t="str">
        <f>IFERROR(VLOOKUP(Table1[[#This Row],[RespondentID]],'All Data'!$A87:$CN659,90,FALSE),"unknown")</f>
        <v>Employed for wages</v>
      </c>
      <c r="AT86" s="159" t="str">
        <f>IFERROR(VLOOKUP(Table1[[#This Row],[RespondentID]],'All Data'!$A87:$CN659,91,FALSE),"unknown")</f>
        <v>Yes</v>
      </c>
      <c r="AU86" s="159" t="str">
        <f>IFERROR(VLOOKUP(Table1[[#This Row],[RespondentID]],'All Data'!$A87:$CN659,92,FALSE),"unknown")</f>
        <v>Yes</v>
      </c>
    </row>
    <row r="87" spans="1:47" x14ac:dyDescent="0.35">
      <c r="A87" s="6">
        <v>5668589729</v>
      </c>
      <c r="B87" s="6"/>
      <c r="C87" s="6"/>
      <c r="D87" s="6"/>
      <c r="E87" s="6"/>
      <c r="F87" s="6"/>
      <c r="G87" s="6"/>
      <c r="H87" s="6"/>
      <c r="I87" s="6"/>
      <c r="J87" s="6"/>
      <c r="K87" s="6"/>
      <c r="L87" s="6"/>
      <c r="M87" s="6"/>
      <c r="O87" s="6">
        <f t="shared" si="17"/>
        <v>0</v>
      </c>
      <c r="P87" s="6" t="e">
        <f t="shared" si="18"/>
        <v>#DIV/0!</v>
      </c>
      <c r="R87" s="6">
        <f t="shared" si="19"/>
        <v>0</v>
      </c>
      <c r="S87" s="6">
        <f t="shared" si="20"/>
        <v>0</v>
      </c>
      <c r="T87" s="6">
        <f t="shared" si="21"/>
        <v>0</v>
      </c>
      <c r="U87" s="6">
        <f t="shared" si="22"/>
        <v>0</v>
      </c>
      <c r="V87" s="6">
        <f t="shared" si="23"/>
        <v>0</v>
      </c>
      <c r="W87" s="6">
        <f t="shared" si="24"/>
        <v>0</v>
      </c>
      <c r="X87" s="6">
        <f t="shared" si="25"/>
        <v>0</v>
      </c>
      <c r="Y87" s="6">
        <f t="shared" si="26"/>
        <v>0</v>
      </c>
      <c r="Z87" s="6">
        <f t="shared" si="27"/>
        <v>0</v>
      </c>
      <c r="AA87" s="6">
        <f t="shared" si="28"/>
        <v>0</v>
      </c>
      <c r="AB87" s="6">
        <f t="shared" si="29"/>
        <v>0</v>
      </c>
      <c r="AC87" s="6">
        <f t="shared" si="30"/>
        <v>0</v>
      </c>
      <c r="AF87" s="6">
        <f t="shared" si="31"/>
        <v>0</v>
      </c>
      <c r="AG87" s="6">
        <f t="shared" si="32"/>
        <v>0</v>
      </c>
      <c r="AH87" s="6" t="str">
        <f t="shared" si="33"/>
        <v>Correct</v>
      </c>
      <c r="AJ87" s="159" t="str">
        <f>IFERROR(VLOOKUP(Table1[[#This Row],[RespondentID]],'All Data'!$A88:$CN660,81,FALSE),"unknown")</f>
        <v>Male</v>
      </c>
      <c r="AK87" s="159">
        <f>IFERROR(VLOOKUP(Table1[[#This Row],[RespondentID]],'All Data'!$A88:$CN660,82,FALSE),"unknown")</f>
        <v>59</v>
      </c>
      <c r="AL87" s="159" t="str">
        <f>IFERROR(VLOOKUP(Table1[[#This Row],[RespondentID]],'All Data'!$A88:$CN660,83,FALSE),"unknown")</f>
        <v>Suffolk</v>
      </c>
      <c r="AM87" s="159" t="str">
        <f>IFERROR(VLOOKUP(Table1[[#This Row],[RespondentID]],'All Data'!$A88:$CN660,84,FALSE),"unknown")</f>
        <v>Smithtown, 11787</v>
      </c>
      <c r="AN87" s="159" t="str">
        <f>IFERROR(VLOOKUP(Table1[[#This Row],[RespondentID]],'All Data'!$A88:$CN660,85,FALSE),"unknown")</f>
        <v>White/Caucasian</v>
      </c>
      <c r="AO87" s="159" t="str">
        <f>IFERROR(VLOOKUP(Table1[[#This Row],[RespondentID]],'All Data'!$A88:$CN660,86,FALSE),"unknown")</f>
        <v>No</v>
      </c>
      <c r="AP87" s="159" t="str">
        <f>IFERROR(VLOOKUP(Table1[[#This Row],[RespondentID]],'All Data'!$A88:$CN660,87,FALSE),"unknown")</f>
        <v xml:space="preserve">English </v>
      </c>
      <c r="AQ87" s="159" t="str">
        <f>IFERROR(VLOOKUP(Table1[[#This Row],[RespondentID]],'All Data'!$A88:$CN660,88,FALSE),"unknown")</f>
        <v>Over $125,000</v>
      </c>
      <c r="AR87" s="159" t="str">
        <f>IFERROR(VLOOKUP(Table1[[#This Row],[RespondentID]],'All Data'!$A88:$CN660,89,FALSE),"unknown")</f>
        <v>College graduate</v>
      </c>
      <c r="AS87" s="159" t="str">
        <f>IFERROR(VLOOKUP(Table1[[#This Row],[RespondentID]],'All Data'!$A88:$CN660,90,FALSE),"unknown")</f>
        <v>Employed for wages</v>
      </c>
      <c r="AT87" s="159" t="str">
        <f>IFERROR(VLOOKUP(Table1[[#This Row],[RespondentID]],'All Data'!$A88:$CN660,91,FALSE),"unknown")</f>
        <v>Yes</v>
      </c>
      <c r="AU87" s="159" t="str">
        <f>IFERROR(VLOOKUP(Table1[[#This Row],[RespondentID]],'All Data'!$A88:$CN660,92,FALSE),"unknown")</f>
        <v>Yes</v>
      </c>
    </row>
    <row r="88" spans="1:47" x14ac:dyDescent="0.35">
      <c r="A88" s="6">
        <v>5668550642</v>
      </c>
      <c r="B88" s="6" t="s">
        <v>41</v>
      </c>
      <c r="C88" s="6"/>
      <c r="D88" s="6"/>
      <c r="E88" s="6"/>
      <c r="F88" s="6"/>
      <c r="G88" s="6"/>
      <c r="H88" s="6" t="s">
        <v>46</v>
      </c>
      <c r="I88" s="6"/>
      <c r="J88" s="6"/>
      <c r="K88" s="6"/>
      <c r="L88" s="6" t="s">
        <v>50</v>
      </c>
      <c r="M88" s="6"/>
      <c r="O88" s="6">
        <f t="shared" si="17"/>
        <v>3</v>
      </c>
      <c r="P88" s="6">
        <f t="shared" si="18"/>
        <v>1</v>
      </c>
      <c r="R88" s="6">
        <f t="shared" si="19"/>
        <v>1</v>
      </c>
      <c r="S88" s="6">
        <f t="shared" si="20"/>
        <v>0</v>
      </c>
      <c r="T88" s="6">
        <f t="shared" si="21"/>
        <v>0</v>
      </c>
      <c r="U88" s="6">
        <f t="shared" si="22"/>
        <v>0</v>
      </c>
      <c r="V88" s="6">
        <f t="shared" si="23"/>
        <v>0</v>
      </c>
      <c r="W88" s="6">
        <f t="shared" si="24"/>
        <v>0</v>
      </c>
      <c r="X88" s="6">
        <f t="shared" si="25"/>
        <v>1</v>
      </c>
      <c r="Y88" s="6">
        <f t="shared" si="26"/>
        <v>0</v>
      </c>
      <c r="Z88" s="6">
        <f t="shared" si="27"/>
        <v>0</v>
      </c>
      <c r="AA88" s="6">
        <f t="shared" si="28"/>
        <v>0</v>
      </c>
      <c r="AB88" s="6">
        <f t="shared" si="29"/>
        <v>1</v>
      </c>
      <c r="AC88" s="6">
        <f t="shared" si="30"/>
        <v>0</v>
      </c>
      <c r="AF88" s="6">
        <f t="shared" si="31"/>
        <v>3</v>
      </c>
      <c r="AG88" s="6">
        <f t="shared" si="32"/>
        <v>3</v>
      </c>
      <c r="AH88" s="6" t="str">
        <f t="shared" si="33"/>
        <v>Correct</v>
      </c>
      <c r="AJ88" s="159" t="str">
        <f>IFERROR(VLOOKUP(Table1[[#This Row],[RespondentID]],'All Data'!$A89:$CN661,81,FALSE),"unknown")</f>
        <v>Male</v>
      </c>
      <c r="AK88" s="159">
        <f>IFERROR(VLOOKUP(Table1[[#This Row],[RespondentID]],'All Data'!$A89:$CN661,82,FALSE),"unknown")</f>
        <v>38</v>
      </c>
      <c r="AL88" s="159" t="str">
        <f>IFERROR(VLOOKUP(Table1[[#This Row],[RespondentID]],'All Data'!$A89:$CN661,83,FALSE),"unknown")</f>
        <v>Nassau</v>
      </c>
      <c r="AM88" s="159" t="str">
        <f>IFERROR(VLOOKUP(Table1[[#This Row],[RespondentID]],'All Data'!$A89:$CN661,84,FALSE),"unknown")</f>
        <v>Plainedge, 11756</v>
      </c>
      <c r="AN88" s="159" t="str">
        <f>IFERROR(VLOOKUP(Table1[[#This Row],[RespondentID]],'All Data'!$A89:$CN661,85,FALSE),"unknown")</f>
        <v>White/Caucasian</v>
      </c>
      <c r="AO88" s="159" t="str">
        <f>IFERROR(VLOOKUP(Table1[[#This Row],[RespondentID]],'All Data'!$A89:$CN661,86,FALSE),"unknown")</f>
        <v>No</v>
      </c>
      <c r="AP88" s="159" t="str">
        <f>IFERROR(VLOOKUP(Table1[[#This Row],[RespondentID]],'All Data'!$A89:$CN661,87,FALSE),"unknown")</f>
        <v xml:space="preserve">English </v>
      </c>
      <c r="AQ88" s="159" t="str">
        <f>IFERROR(VLOOKUP(Table1[[#This Row],[RespondentID]],'All Data'!$A89:$CN661,88,FALSE),"unknown")</f>
        <v>Over $125,000</v>
      </c>
      <c r="AR88" s="159" t="str">
        <f>IFERROR(VLOOKUP(Table1[[#This Row],[RespondentID]],'All Data'!$A89:$CN661,89,FALSE),"unknown")</f>
        <v>College graduate</v>
      </c>
      <c r="AS88" s="159" t="str">
        <f>IFERROR(VLOOKUP(Table1[[#This Row],[RespondentID]],'All Data'!$A89:$CN661,90,FALSE),"unknown")</f>
        <v>Employed for wages</v>
      </c>
      <c r="AT88" s="159" t="str">
        <f>IFERROR(VLOOKUP(Table1[[#This Row],[RespondentID]],'All Data'!$A89:$CN661,91,FALSE),"unknown")</f>
        <v>Yes</v>
      </c>
      <c r="AU88" s="159" t="str">
        <f>IFERROR(VLOOKUP(Table1[[#This Row],[RespondentID]],'All Data'!$A89:$CN661,92,FALSE),"unknown")</f>
        <v>Yes</v>
      </c>
    </row>
    <row r="89" spans="1:47" x14ac:dyDescent="0.35">
      <c r="A89" s="6">
        <v>5668515373</v>
      </c>
      <c r="B89" s="6" t="s">
        <v>41</v>
      </c>
      <c r="C89" s="6"/>
      <c r="D89" s="6"/>
      <c r="E89" s="6"/>
      <c r="F89" s="6"/>
      <c r="G89" s="6"/>
      <c r="H89" s="6"/>
      <c r="I89" s="6"/>
      <c r="J89" s="6"/>
      <c r="K89" s="6" t="s">
        <v>49</v>
      </c>
      <c r="L89" s="6" t="s">
        <v>50</v>
      </c>
      <c r="M89" s="6"/>
      <c r="O89" s="6">
        <f t="shared" si="17"/>
        <v>3</v>
      </c>
      <c r="P89" s="6">
        <f t="shared" si="18"/>
        <v>1</v>
      </c>
      <c r="R89" s="6">
        <f t="shared" si="19"/>
        <v>1</v>
      </c>
      <c r="S89" s="6">
        <f t="shared" si="20"/>
        <v>0</v>
      </c>
      <c r="T89" s="6">
        <f t="shared" si="21"/>
        <v>0</v>
      </c>
      <c r="U89" s="6">
        <f t="shared" si="22"/>
        <v>0</v>
      </c>
      <c r="V89" s="6">
        <f t="shared" si="23"/>
        <v>0</v>
      </c>
      <c r="W89" s="6">
        <f t="shared" si="24"/>
        <v>0</v>
      </c>
      <c r="X89" s="6">
        <f t="shared" si="25"/>
        <v>0</v>
      </c>
      <c r="Y89" s="6">
        <f t="shared" si="26"/>
        <v>0</v>
      </c>
      <c r="Z89" s="6">
        <f t="shared" si="27"/>
        <v>0</v>
      </c>
      <c r="AA89" s="6">
        <f t="shared" si="28"/>
        <v>1</v>
      </c>
      <c r="AB89" s="6">
        <f t="shared" si="29"/>
        <v>1</v>
      </c>
      <c r="AC89" s="6">
        <f t="shared" si="30"/>
        <v>0</v>
      </c>
      <c r="AF89" s="6">
        <f t="shared" si="31"/>
        <v>3</v>
      </c>
      <c r="AG89" s="6">
        <f t="shared" si="32"/>
        <v>3</v>
      </c>
      <c r="AH89" s="6" t="str">
        <f t="shared" si="33"/>
        <v>Correct</v>
      </c>
      <c r="AJ89" s="159" t="str">
        <f>IFERROR(VLOOKUP(Table1[[#This Row],[RespondentID]],'All Data'!$A90:$CN662,81,FALSE),"unknown")</f>
        <v>Female</v>
      </c>
      <c r="AK89" s="159">
        <f>IFERROR(VLOOKUP(Table1[[#This Row],[RespondentID]],'All Data'!$A90:$CN662,82,FALSE),"unknown")</f>
        <v>71</v>
      </c>
      <c r="AL89" s="159" t="str">
        <f>IFERROR(VLOOKUP(Table1[[#This Row],[RespondentID]],'All Data'!$A90:$CN662,83,FALSE),"unknown")</f>
        <v>Suffolk</v>
      </c>
      <c r="AM89" s="159" t="str">
        <f>IFERROR(VLOOKUP(Table1[[#This Row],[RespondentID]],'All Data'!$A90:$CN662,84,FALSE),"unknown")</f>
        <v>North Babylon, 11703</v>
      </c>
      <c r="AN89" s="159" t="str">
        <f>IFERROR(VLOOKUP(Table1[[#This Row],[RespondentID]],'All Data'!$A90:$CN662,85,FALSE),"unknown")</f>
        <v>White/Caucasian</v>
      </c>
      <c r="AO89" s="159" t="str">
        <f>IFERROR(VLOOKUP(Table1[[#This Row],[RespondentID]],'All Data'!$A90:$CN662,86,FALSE),"unknown")</f>
        <v>No</v>
      </c>
      <c r="AP89" s="159" t="str">
        <f>IFERROR(VLOOKUP(Table1[[#This Row],[RespondentID]],'All Data'!$A90:$CN662,87,FALSE),"unknown")</f>
        <v xml:space="preserve">English </v>
      </c>
      <c r="AQ89" s="159" t="str">
        <f>IFERROR(VLOOKUP(Table1[[#This Row],[RespondentID]],'All Data'!$A90:$CN662,88,FALSE),"unknown")</f>
        <v>$75,000 to $125,000</v>
      </c>
      <c r="AR89" s="159" t="str">
        <f>IFERROR(VLOOKUP(Table1[[#This Row],[RespondentID]],'All Data'!$A90:$CN662,89,FALSE),"unknown")</f>
        <v>Graduate school</v>
      </c>
      <c r="AS89" s="159" t="str">
        <f>IFERROR(VLOOKUP(Table1[[#This Row],[RespondentID]],'All Data'!$A90:$CN662,90,FALSE),"unknown")</f>
        <v>Retired</v>
      </c>
      <c r="AT89" s="159" t="str">
        <f>IFERROR(VLOOKUP(Table1[[#This Row],[RespondentID]],'All Data'!$A90:$CN662,91,FALSE),"unknown")</f>
        <v>Yes</v>
      </c>
      <c r="AU89" s="159" t="str">
        <f>IFERROR(VLOOKUP(Table1[[#This Row],[RespondentID]],'All Data'!$A90:$CN662,92,FALSE),"unknown")</f>
        <v>Yes</v>
      </c>
    </row>
    <row r="90" spans="1:47" x14ac:dyDescent="0.35">
      <c r="A90" s="6">
        <v>5668508261</v>
      </c>
      <c r="B90" s="6" t="s">
        <v>41</v>
      </c>
      <c r="C90" s="6"/>
      <c r="D90" s="6"/>
      <c r="E90" s="6"/>
      <c r="F90" s="6"/>
      <c r="G90" s="6"/>
      <c r="H90" s="6"/>
      <c r="I90" s="6"/>
      <c r="J90" s="6" t="s">
        <v>48</v>
      </c>
      <c r="K90" s="6"/>
      <c r="L90" s="6"/>
      <c r="M90" s="6"/>
      <c r="O90" s="6">
        <f t="shared" si="17"/>
        <v>2</v>
      </c>
      <c r="P90" s="6">
        <f t="shared" si="18"/>
        <v>1.5</v>
      </c>
      <c r="R90" s="6">
        <f t="shared" si="19"/>
        <v>1</v>
      </c>
      <c r="S90" s="6">
        <f t="shared" si="20"/>
        <v>0</v>
      </c>
      <c r="T90" s="6">
        <f t="shared" si="21"/>
        <v>0</v>
      </c>
      <c r="U90" s="6">
        <f t="shared" si="22"/>
        <v>0</v>
      </c>
      <c r="V90" s="6">
        <f t="shared" si="23"/>
        <v>0</v>
      </c>
      <c r="W90" s="6">
        <f t="shared" si="24"/>
        <v>0</v>
      </c>
      <c r="X90" s="6">
        <f t="shared" si="25"/>
        <v>0</v>
      </c>
      <c r="Y90" s="6">
        <f t="shared" si="26"/>
        <v>0</v>
      </c>
      <c r="Z90" s="6">
        <f t="shared" si="27"/>
        <v>1</v>
      </c>
      <c r="AA90" s="6">
        <f t="shared" si="28"/>
        <v>0</v>
      </c>
      <c r="AB90" s="6">
        <f t="shared" si="29"/>
        <v>0</v>
      </c>
      <c r="AC90" s="6">
        <f t="shared" si="30"/>
        <v>0</v>
      </c>
      <c r="AF90" s="6">
        <f t="shared" si="31"/>
        <v>2</v>
      </c>
      <c r="AG90" s="6">
        <f t="shared" si="32"/>
        <v>2</v>
      </c>
      <c r="AH90" s="6" t="str">
        <f t="shared" si="33"/>
        <v>Correct</v>
      </c>
      <c r="AJ90" s="159" t="str">
        <f>IFERROR(VLOOKUP(Table1[[#This Row],[RespondentID]],'All Data'!$A91:$CN663,81,FALSE),"unknown")</f>
        <v>Female</v>
      </c>
      <c r="AK90" s="159">
        <f>IFERROR(VLOOKUP(Table1[[#This Row],[RespondentID]],'All Data'!$A91:$CN663,82,FALSE),"unknown")</f>
        <v>79</v>
      </c>
      <c r="AL90" s="159" t="str">
        <f>IFERROR(VLOOKUP(Table1[[#This Row],[RespondentID]],'All Data'!$A91:$CN663,83,FALSE),"unknown")</f>
        <v>Suffolk</v>
      </c>
      <c r="AM90" s="159" t="str">
        <f>IFERROR(VLOOKUP(Table1[[#This Row],[RespondentID]],'All Data'!$A91:$CN663,84,FALSE),"unknown")</f>
        <v>Blue Point, 11715</v>
      </c>
      <c r="AN90" s="159" t="str">
        <f>IFERROR(VLOOKUP(Table1[[#This Row],[RespondentID]],'All Data'!$A91:$CN663,85,FALSE),"unknown")</f>
        <v>White/Caucasian</v>
      </c>
      <c r="AO90" s="159" t="str">
        <f>IFERROR(VLOOKUP(Table1[[#This Row],[RespondentID]],'All Data'!$A91:$CN663,86,FALSE),"unknown")</f>
        <v>No</v>
      </c>
      <c r="AP90" s="159" t="str">
        <f>IFERROR(VLOOKUP(Table1[[#This Row],[RespondentID]],'All Data'!$A91:$CN663,87,FALSE),"unknown")</f>
        <v xml:space="preserve">English </v>
      </c>
      <c r="AQ90" s="159" t="str">
        <f>IFERROR(VLOOKUP(Table1[[#This Row],[RespondentID]],'All Data'!$A91:$CN663,88,FALSE),"unknown")</f>
        <v>$75,000 to $125,000</v>
      </c>
      <c r="AR90" s="159" t="str">
        <f>IFERROR(VLOOKUP(Table1[[#This Row],[RespondentID]],'All Data'!$A91:$CN663,89,FALSE),"unknown")</f>
        <v>Some college</v>
      </c>
      <c r="AS90" s="159" t="str">
        <f>IFERROR(VLOOKUP(Table1[[#This Row],[RespondentID]],'All Data'!$A91:$CN663,90,FALSE),"unknown")</f>
        <v>Retired</v>
      </c>
      <c r="AT90" s="159" t="str">
        <f>IFERROR(VLOOKUP(Table1[[#This Row],[RespondentID]],'All Data'!$A91:$CN663,91,FALSE),"unknown")</f>
        <v>Yes</v>
      </c>
      <c r="AU90" s="159" t="str">
        <f>IFERROR(VLOOKUP(Table1[[#This Row],[RespondentID]],'All Data'!$A91:$CN663,92,FALSE),"unknown")</f>
        <v>Yes</v>
      </c>
    </row>
    <row r="91" spans="1:47" x14ac:dyDescent="0.35">
      <c r="A91" s="6">
        <v>5668505577</v>
      </c>
      <c r="B91" s="6" t="s">
        <v>41</v>
      </c>
      <c r="C91" s="6" t="s">
        <v>42</v>
      </c>
      <c r="D91" s="6"/>
      <c r="E91" s="6"/>
      <c r="F91" s="6"/>
      <c r="G91" s="6"/>
      <c r="H91" s="6"/>
      <c r="I91" s="6"/>
      <c r="J91" s="6"/>
      <c r="K91" s="6" t="s">
        <v>49</v>
      </c>
      <c r="L91" s="6"/>
      <c r="M91" s="6"/>
      <c r="O91" s="6">
        <f t="shared" si="17"/>
        <v>3</v>
      </c>
      <c r="P91" s="6">
        <f t="shared" si="18"/>
        <v>1</v>
      </c>
      <c r="R91" s="6">
        <f t="shared" si="19"/>
        <v>1</v>
      </c>
      <c r="S91" s="6">
        <f t="shared" si="20"/>
        <v>1</v>
      </c>
      <c r="T91" s="6">
        <f t="shared" si="21"/>
        <v>0</v>
      </c>
      <c r="U91" s="6">
        <f t="shared" si="22"/>
        <v>0</v>
      </c>
      <c r="V91" s="6">
        <f t="shared" si="23"/>
        <v>0</v>
      </c>
      <c r="W91" s="6">
        <f t="shared" si="24"/>
        <v>0</v>
      </c>
      <c r="X91" s="6">
        <f t="shared" si="25"/>
        <v>0</v>
      </c>
      <c r="Y91" s="6">
        <f t="shared" si="26"/>
        <v>0</v>
      </c>
      <c r="Z91" s="6">
        <f t="shared" si="27"/>
        <v>0</v>
      </c>
      <c r="AA91" s="6">
        <f t="shared" si="28"/>
        <v>1</v>
      </c>
      <c r="AB91" s="6">
        <f t="shared" si="29"/>
        <v>0</v>
      </c>
      <c r="AC91" s="6">
        <f t="shared" si="30"/>
        <v>0</v>
      </c>
      <c r="AF91" s="6">
        <f t="shared" si="31"/>
        <v>3</v>
      </c>
      <c r="AG91" s="6">
        <f t="shared" si="32"/>
        <v>3</v>
      </c>
      <c r="AH91" s="6" t="str">
        <f t="shared" si="33"/>
        <v>Correct</v>
      </c>
      <c r="AJ91" s="159" t="str">
        <f>IFERROR(VLOOKUP(Table1[[#This Row],[RespondentID]],'All Data'!$A92:$CN664,81,FALSE),"unknown")</f>
        <v>Male</v>
      </c>
      <c r="AK91" s="159">
        <f>IFERROR(VLOOKUP(Table1[[#This Row],[RespondentID]],'All Data'!$A92:$CN664,82,FALSE),"unknown")</f>
        <v>59</v>
      </c>
      <c r="AL91" s="159" t="str">
        <f>IFERROR(VLOOKUP(Table1[[#This Row],[RespondentID]],'All Data'!$A92:$CN664,83,FALSE),"unknown")</f>
        <v>Nassau</v>
      </c>
      <c r="AM91" s="159" t="str">
        <f>IFERROR(VLOOKUP(Table1[[#This Row],[RespondentID]],'All Data'!$A92:$CN664,84,FALSE),"unknown")</f>
        <v>Bellerose Terrace, 11001</v>
      </c>
      <c r="AN91" s="159" t="str">
        <f>IFERROR(VLOOKUP(Table1[[#This Row],[RespondentID]],'All Data'!$A92:$CN664,85,FALSE),"unknown")</f>
        <v>White/Caucasian</v>
      </c>
      <c r="AO91" s="159" t="str">
        <f>IFERROR(VLOOKUP(Table1[[#This Row],[RespondentID]],'All Data'!$A92:$CN664,86,FALSE),"unknown")</f>
        <v>No</v>
      </c>
      <c r="AP91" s="159" t="str">
        <f>IFERROR(VLOOKUP(Table1[[#This Row],[RespondentID]],'All Data'!$A92:$CN664,87,FALSE),"unknown")</f>
        <v xml:space="preserve">English </v>
      </c>
      <c r="AQ91" s="159" t="str">
        <f>IFERROR(VLOOKUP(Table1[[#This Row],[RespondentID]],'All Data'!$A92:$CN664,88,FALSE),"unknown")</f>
        <v>$75,000 to $125,000</v>
      </c>
      <c r="AR91" s="159" t="str">
        <f>IFERROR(VLOOKUP(Table1[[#This Row],[RespondentID]],'All Data'!$A92:$CN664,89,FALSE),"unknown")</f>
        <v>Some college</v>
      </c>
      <c r="AS91" s="159" t="str">
        <f>IFERROR(VLOOKUP(Table1[[#This Row],[RespondentID]],'All Data'!$A92:$CN664,90,FALSE),"unknown")</f>
        <v>Retired</v>
      </c>
      <c r="AT91" s="159" t="str">
        <f>IFERROR(VLOOKUP(Table1[[#This Row],[RespondentID]],'All Data'!$A92:$CN664,91,FALSE),"unknown")</f>
        <v>Yes</v>
      </c>
      <c r="AU91" s="159" t="str">
        <f>IFERROR(VLOOKUP(Table1[[#This Row],[RespondentID]],'All Data'!$A92:$CN664,92,FALSE),"unknown")</f>
        <v>Yes</v>
      </c>
    </row>
    <row r="92" spans="1:47" x14ac:dyDescent="0.35">
      <c r="A92" s="6">
        <v>5668483710</v>
      </c>
      <c r="B92" s="6"/>
      <c r="C92" s="6"/>
      <c r="D92" s="6"/>
      <c r="E92" s="6"/>
      <c r="F92" s="6"/>
      <c r="G92" s="6" t="s">
        <v>39</v>
      </c>
      <c r="H92" s="6"/>
      <c r="I92" s="6" t="s">
        <v>47</v>
      </c>
      <c r="J92" s="6"/>
      <c r="K92" s="6" t="s">
        <v>49</v>
      </c>
      <c r="L92" s="6"/>
      <c r="M92" s="6"/>
      <c r="O92" s="6">
        <f t="shared" si="17"/>
        <v>3</v>
      </c>
      <c r="P92" s="6">
        <f t="shared" si="18"/>
        <v>1</v>
      </c>
      <c r="R92" s="6">
        <f t="shared" si="19"/>
        <v>0</v>
      </c>
      <c r="S92" s="6">
        <f t="shared" si="20"/>
        <v>0</v>
      </c>
      <c r="T92" s="6">
        <f t="shared" si="21"/>
        <v>0</v>
      </c>
      <c r="U92" s="6">
        <f t="shared" si="22"/>
        <v>0</v>
      </c>
      <c r="V92" s="6">
        <f t="shared" si="23"/>
        <v>0</v>
      </c>
      <c r="W92" s="6">
        <f t="shared" si="24"/>
        <v>1</v>
      </c>
      <c r="X92" s="6">
        <f t="shared" si="25"/>
        <v>0</v>
      </c>
      <c r="Y92" s="6">
        <f t="shared" si="26"/>
        <v>1</v>
      </c>
      <c r="Z92" s="6">
        <f t="shared" si="27"/>
        <v>0</v>
      </c>
      <c r="AA92" s="6">
        <f t="shared" si="28"/>
        <v>1</v>
      </c>
      <c r="AB92" s="6">
        <f t="shared" si="29"/>
        <v>0</v>
      </c>
      <c r="AC92" s="6">
        <f t="shared" si="30"/>
        <v>0</v>
      </c>
      <c r="AF92" s="6">
        <f t="shared" si="31"/>
        <v>3</v>
      </c>
      <c r="AG92" s="6">
        <f t="shared" si="32"/>
        <v>3</v>
      </c>
      <c r="AH92" s="6" t="str">
        <f t="shared" si="33"/>
        <v>Correct</v>
      </c>
      <c r="AJ92" s="159" t="str">
        <f>IFERROR(VLOOKUP(Table1[[#This Row],[RespondentID]],'All Data'!$A93:$CN665,81,FALSE),"unknown")</f>
        <v>Female</v>
      </c>
      <c r="AK92" s="159">
        <f>IFERROR(VLOOKUP(Table1[[#This Row],[RespondentID]],'All Data'!$A93:$CN665,82,FALSE),"unknown")</f>
        <v>65</v>
      </c>
      <c r="AL92" s="159" t="str">
        <f>IFERROR(VLOOKUP(Table1[[#This Row],[RespondentID]],'All Data'!$A93:$CN665,83,FALSE),"unknown")</f>
        <v>Suffolk</v>
      </c>
      <c r="AM92" s="159" t="str">
        <f>IFERROR(VLOOKUP(Table1[[#This Row],[RespondentID]],'All Data'!$A93:$CN665,84,FALSE),"unknown")</f>
        <v>Babylon, 11702</v>
      </c>
      <c r="AN92" s="159" t="str">
        <f>IFERROR(VLOOKUP(Table1[[#This Row],[RespondentID]],'All Data'!$A93:$CN665,85,FALSE),"unknown")</f>
        <v>White/Caucasian</v>
      </c>
      <c r="AO92" s="159" t="str">
        <f>IFERROR(VLOOKUP(Table1[[#This Row],[RespondentID]],'All Data'!$A93:$CN665,86,FALSE),"unknown")</f>
        <v>No</v>
      </c>
      <c r="AP92" s="159" t="str">
        <f>IFERROR(VLOOKUP(Table1[[#This Row],[RespondentID]],'All Data'!$A93:$CN665,87,FALSE),"unknown")</f>
        <v xml:space="preserve">English </v>
      </c>
      <c r="AQ92" s="159" t="str">
        <f>IFERROR(VLOOKUP(Table1[[#This Row],[RespondentID]],'All Data'!$A93:$CN665,88,FALSE),"unknown")</f>
        <v>$35,000 to $49,999</v>
      </c>
      <c r="AR92" s="159" t="str">
        <f>IFERROR(VLOOKUP(Table1[[#This Row],[RespondentID]],'All Data'!$A93:$CN665,89,FALSE),"unknown")</f>
        <v>Some college</v>
      </c>
      <c r="AS92" s="159" t="str">
        <f>IFERROR(VLOOKUP(Table1[[#This Row],[RespondentID]],'All Data'!$A93:$CN665,90,FALSE),"unknown")</f>
        <v>Employed for wages</v>
      </c>
      <c r="AT92" s="159" t="str">
        <f>IFERROR(VLOOKUP(Table1[[#This Row],[RespondentID]],'All Data'!$A93:$CN665,91,FALSE),"unknown")</f>
        <v>Yes</v>
      </c>
      <c r="AU92" s="159" t="str">
        <f>IFERROR(VLOOKUP(Table1[[#This Row],[RespondentID]],'All Data'!$A93:$CN665,92,FALSE),"unknown")</f>
        <v>Yes</v>
      </c>
    </row>
    <row r="93" spans="1:47" x14ac:dyDescent="0.35">
      <c r="A93" s="6">
        <v>5668444164</v>
      </c>
      <c r="B93" s="6"/>
      <c r="C93" s="6" t="s">
        <v>42</v>
      </c>
      <c r="D93" s="6"/>
      <c r="E93" s="6"/>
      <c r="F93" s="6"/>
      <c r="G93" s="6"/>
      <c r="H93" s="6"/>
      <c r="I93" s="6" t="s">
        <v>47</v>
      </c>
      <c r="J93" s="6" t="s">
        <v>48</v>
      </c>
      <c r="K93" s="6"/>
      <c r="L93" s="6"/>
      <c r="M93" s="6"/>
      <c r="O93" s="6">
        <f t="shared" si="17"/>
        <v>3</v>
      </c>
      <c r="P93" s="6">
        <f t="shared" si="18"/>
        <v>1</v>
      </c>
      <c r="R93" s="6">
        <f t="shared" si="19"/>
        <v>0</v>
      </c>
      <c r="S93" s="6">
        <f t="shared" si="20"/>
        <v>1</v>
      </c>
      <c r="T93" s="6">
        <f t="shared" si="21"/>
        <v>0</v>
      </c>
      <c r="U93" s="6">
        <f t="shared" si="22"/>
        <v>0</v>
      </c>
      <c r="V93" s="6">
        <f t="shared" si="23"/>
        <v>0</v>
      </c>
      <c r="W93" s="6">
        <f t="shared" si="24"/>
        <v>0</v>
      </c>
      <c r="X93" s="6">
        <f t="shared" si="25"/>
        <v>0</v>
      </c>
      <c r="Y93" s="6">
        <f t="shared" si="26"/>
        <v>1</v>
      </c>
      <c r="Z93" s="6">
        <f t="shared" si="27"/>
        <v>1</v>
      </c>
      <c r="AA93" s="6">
        <f t="shared" si="28"/>
        <v>0</v>
      </c>
      <c r="AB93" s="6">
        <f t="shared" si="29"/>
        <v>0</v>
      </c>
      <c r="AC93" s="6">
        <f t="shared" si="30"/>
        <v>0</v>
      </c>
      <c r="AF93" s="6">
        <f t="shared" si="31"/>
        <v>3</v>
      </c>
      <c r="AG93" s="6">
        <f t="shared" si="32"/>
        <v>3</v>
      </c>
      <c r="AH93" s="6" t="str">
        <f t="shared" si="33"/>
        <v>Correct</v>
      </c>
      <c r="AJ93" s="159" t="str">
        <f>IFERROR(VLOOKUP(Table1[[#This Row],[RespondentID]],'All Data'!$A94:$CN666,81,FALSE),"unknown")</f>
        <v>Female</v>
      </c>
      <c r="AK93" s="159">
        <f>IFERROR(VLOOKUP(Table1[[#This Row],[RespondentID]],'All Data'!$A94:$CN666,82,FALSE),"unknown")</f>
        <v>68</v>
      </c>
      <c r="AL93" s="159" t="str">
        <f>IFERROR(VLOOKUP(Table1[[#This Row],[RespondentID]],'All Data'!$A94:$CN666,83,FALSE),"unknown")</f>
        <v>Nassau</v>
      </c>
      <c r="AM93" s="159" t="str">
        <f>IFERROR(VLOOKUP(Table1[[#This Row],[RespondentID]],'All Data'!$A94:$CN666,84,FALSE),"unknown")</f>
        <v>Valley Stream, 11580</v>
      </c>
      <c r="AN93" s="159" t="str">
        <f>IFERROR(VLOOKUP(Table1[[#This Row],[RespondentID]],'All Data'!$A94:$CN666,85,FALSE),"unknown")</f>
        <v>White/Caucasian</v>
      </c>
      <c r="AO93" s="159" t="str">
        <f>IFERROR(VLOOKUP(Table1[[#This Row],[RespondentID]],'All Data'!$A94:$CN666,86,FALSE),"unknown")</f>
        <v>No</v>
      </c>
      <c r="AP93" s="159" t="str">
        <f>IFERROR(VLOOKUP(Table1[[#This Row],[RespondentID]],'All Data'!$A94:$CN666,87,FALSE),"unknown")</f>
        <v xml:space="preserve">English </v>
      </c>
      <c r="AQ93" s="159" t="str">
        <f>IFERROR(VLOOKUP(Table1[[#This Row],[RespondentID]],'All Data'!$A94:$CN666,88,FALSE),"unknown")</f>
        <v>$75,000 to $125,000</v>
      </c>
      <c r="AR93" s="159" t="str">
        <f>IFERROR(VLOOKUP(Table1[[#This Row],[RespondentID]],'All Data'!$A94:$CN666,89,FALSE),"unknown")</f>
        <v>College graduate</v>
      </c>
      <c r="AS93" s="159" t="str">
        <f>IFERROR(VLOOKUP(Table1[[#This Row],[RespondentID]],'All Data'!$A94:$CN666,90,FALSE),"unknown")</f>
        <v>Retired</v>
      </c>
      <c r="AT93" s="159" t="str">
        <f>IFERROR(VLOOKUP(Table1[[#This Row],[RespondentID]],'All Data'!$A94:$CN666,91,FALSE),"unknown")</f>
        <v>Yes</v>
      </c>
      <c r="AU93" s="159" t="str">
        <f>IFERROR(VLOOKUP(Table1[[#This Row],[RespondentID]],'All Data'!$A94:$CN666,92,FALSE),"unknown")</f>
        <v>Yes</v>
      </c>
    </row>
    <row r="94" spans="1:47" x14ac:dyDescent="0.35">
      <c r="A94" s="6">
        <v>5668401260</v>
      </c>
      <c r="B94" s="6"/>
      <c r="C94" s="6"/>
      <c r="D94" s="6"/>
      <c r="E94" s="6"/>
      <c r="F94" s="6"/>
      <c r="G94" s="6"/>
      <c r="H94" s="6" t="s">
        <v>46</v>
      </c>
      <c r="I94" s="6"/>
      <c r="J94" s="6" t="s">
        <v>48</v>
      </c>
      <c r="K94" s="6" t="s">
        <v>49</v>
      </c>
      <c r="L94" s="6"/>
      <c r="M94" s="6"/>
      <c r="O94" s="6">
        <f t="shared" si="17"/>
        <v>3</v>
      </c>
      <c r="P94" s="6">
        <f t="shared" si="18"/>
        <v>1</v>
      </c>
      <c r="R94" s="6">
        <f t="shared" si="19"/>
        <v>0</v>
      </c>
      <c r="S94" s="6">
        <f t="shared" si="20"/>
        <v>0</v>
      </c>
      <c r="T94" s="6">
        <f t="shared" si="21"/>
        <v>0</v>
      </c>
      <c r="U94" s="6">
        <f t="shared" si="22"/>
        <v>0</v>
      </c>
      <c r="V94" s="6">
        <f t="shared" si="23"/>
        <v>0</v>
      </c>
      <c r="W94" s="6">
        <f t="shared" si="24"/>
        <v>0</v>
      </c>
      <c r="X94" s="6">
        <f t="shared" si="25"/>
        <v>1</v>
      </c>
      <c r="Y94" s="6">
        <f t="shared" si="26"/>
        <v>0</v>
      </c>
      <c r="Z94" s="6">
        <f t="shared" si="27"/>
        <v>1</v>
      </c>
      <c r="AA94" s="6">
        <f t="shared" si="28"/>
        <v>1</v>
      </c>
      <c r="AB94" s="6">
        <f t="shared" si="29"/>
        <v>0</v>
      </c>
      <c r="AC94" s="6">
        <f t="shared" si="30"/>
        <v>0</v>
      </c>
      <c r="AF94" s="6">
        <f t="shared" si="31"/>
        <v>3</v>
      </c>
      <c r="AG94" s="6">
        <f t="shared" si="32"/>
        <v>3</v>
      </c>
      <c r="AH94" s="6" t="str">
        <f t="shared" si="33"/>
        <v>Correct</v>
      </c>
      <c r="AJ94" s="159" t="str">
        <f>IFERROR(VLOOKUP(Table1[[#This Row],[RespondentID]],'All Data'!$A95:$CN667,81,FALSE),"unknown")</f>
        <v>Female</v>
      </c>
      <c r="AK94" s="159">
        <f>IFERROR(VLOOKUP(Table1[[#This Row],[RespondentID]],'All Data'!$A95:$CN667,82,FALSE),"unknown")</f>
        <v>72</v>
      </c>
      <c r="AL94" s="159" t="str">
        <f>IFERROR(VLOOKUP(Table1[[#This Row],[RespondentID]],'All Data'!$A95:$CN667,83,FALSE),"unknown")</f>
        <v>Nassau</v>
      </c>
      <c r="AM94" s="159" t="str">
        <f>IFERROR(VLOOKUP(Table1[[#This Row],[RespondentID]],'All Data'!$A95:$CN667,84,FALSE),"unknown")</f>
        <v>Oyster Bay, 11771</v>
      </c>
      <c r="AN94" s="159" t="str">
        <f>IFERROR(VLOOKUP(Table1[[#This Row],[RespondentID]],'All Data'!$A95:$CN667,85,FALSE),"unknown")</f>
        <v>Multi-racial</v>
      </c>
      <c r="AO94" s="159" t="str">
        <f>IFERROR(VLOOKUP(Table1[[#This Row],[RespondentID]],'All Data'!$A95:$CN667,86,FALSE),"unknown")</f>
        <v>No</v>
      </c>
      <c r="AP94" s="159" t="str">
        <f>IFERROR(VLOOKUP(Table1[[#This Row],[RespondentID]],'All Data'!$A95:$CN667,87,FALSE),"unknown")</f>
        <v xml:space="preserve">English </v>
      </c>
      <c r="AQ94" s="159" t="str">
        <f>IFERROR(VLOOKUP(Table1[[#This Row],[RespondentID]],'All Data'!$A95:$CN667,88,FALSE),"unknown")</f>
        <v>$35,000 to $49,999</v>
      </c>
      <c r="AR94" s="159" t="str">
        <f>IFERROR(VLOOKUP(Table1[[#This Row],[RespondentID]],'All Data'!$A95:$CN667,89,FALSE),"unknown")</f>
        <v>College graduate</v>
      </c>
      <c r="AS94" s="159" t="str">
        <f>IFERROR(VLOOKUP(Table1[[#This Row],[RespondentID]],'All Data'!$A95:$CN667,90,FALSE),"unknown")</f>
        <v>Out of work and looking for work</v>
      </c>
      <c r="AT94" s="159" t="str">
        <f>IFERROR(VLOOKUP(Table1[[#This Row],[RespondentID]],'All Data'!$A95:$CN667,91,FALSE),"unknown")</f>
        <v>Yes</v>
      </c>
      <c r="AU94" s="159" t="str">
        <f>IFERROR(VLOOKUP(Table1[[#This Row],[RespondentID]],'All Data'!$A95:$CN667,92,FALSE),"unknown")</f>
        <v>Yes</v>
      </c>
    </row>
    <row r="95" spans="1:47" x14ac:dyDescent="0.35">
      <c r="A95" s="6">
        <v>5668389472</v>
      </c>
      <c r="B95" s="6"/>
      <c r="C95" s="6"/>
      <c r="D95" s="6"/>
      <c r="E95" s="6"/>
      <c r="F95" s="6"/>
      <c r="G95" s="6"/>
      <c r="H95" s="6"/>
      <c r="I95" s="6" t="s">
        <v>47</v>
      </c>
      <c r="J95" s="6"/>
      <c r="K95" s="6" t="s">
        <v>49</v>
      </c>
      <c r="L95" s="6"/>
      <c r="M95" s="6" t="s">
        <v>51</v>
      </c>
      <c r="O95" s="6">
        <f t="shared" si="17"/>
        <v>3</v>
      </c>
      <c r="P95" s="6">
        <f t="shared" si="18"/>
        <v>1</v>
      </c>
      <c r="R95" s="6">
        <f t="shared" si="19"/>
        <v>0</v>
      </c>
      <c r="S95" s="6">
        <f t="shared" si="20"/>
        <v>0</v>
      </c>
      <c r="T95" s="6">
        <f t="shared" si="21"/>
        <v>0</v>
      </c>
      <c r="U95" s="6">
        <f t="shared" si="22"/>
        <v>0</v>
      </c>
      <c r="V95" s="6">
        <f t="shared" si="23"/>
        <v>0</v>
      </c>
      <c r="W95" s="6">
        <f t="shared" si="24"/>
        <v>0</v>
      </c>
      <c r="X95" s="6">
        <f t="shared" si="25"/>
        <v>0</v>
      </c>
      <c r="Y95" s="6">
        <f t="shared" si="26"/>
        <v>1</v>
      </c>
      <c r="Z95" s="6">
        <f t="shared" si="27"/>
        <v>0</v>
      </c>
      <c r="AA95" s="6">
        <f t="shared" si="28"/>
        <v>1</v>
      </c>
      <c r="AB95" s="6">
        <f t="shared" si="29"/>
        <v>0</v>
      </c>
      <c r="AC95" s="6">
        <f t="shared" si="30"/>
        <v>1</v>
      </c>
      <c r="AF95" s="6">
        <f t="shared" si="31"/>
        <v>3</v>
      </c>
      <c r="AG95" s="6">
        <f t="shared" si="32"/>
        <v>3</v>
      </c>
      <c r="AH95" s="6" t="str">
        <f t="shared" si="33"/>
        <v>Correct</v>
      </c>
      <c r="AJ95" s="159" t="str">
        <f>IFERROR(VLOOKUP(Table1[[#This Row],[RespondentID]],'All Data'!$A96:$CN668,81,FALSE),"unknown")</f>
        <v>Female</v>
      </c>
      <c r="AK95" s="159">
        <f>IFERROR(VLOOKUP(Table1[[#This Row],[RespondentID]],'All Data'!$A96:$CN668,82,FALSE),"unknown")</f>
        <v>69</v>
      </c>
      <c r="AL95" s="159" t="str">
        <f>IFERROR(VLOOKUP(Table1[[#This Row],[RespondentID]],'All Data'!$A96:$CN668,83,FALSE),"unknown")</f>
        <v>Suffolk</v>
      </c>
      <c r="AM95" s="159" t="str">
        <f>IFERROR(VLOOKUP(Table1[[#This Row],[RespondentID]],'All Data'!$A96:$CN668,84,FALSE),"unknown")</f>
        <v>Huntington Station, 11746</v>
      </c>
      <c r="AN95" s="159" t="str">
        <f>IFERROR(VLOOKUP(Table1[[#This Row],[RespondentID]],'All Data'!$A96:$CN668,85,FALSE),"unknown")</f>
        <v>White/Caucasian</v>
      </c>
      <c r="AO95" s="159" t="str">
        <f>IFERROR(VLOOKUP(Table1[[#This Row],[RespondentID]],'All Data'!$A96:$CN668,86,FALSE),"unknown")</f>
        <v>Yes</v>
      </c>
      <c r="AP95" s="159" t="str">
        <f>IFERROR(VLOOKUP(Table1[[#This Row],[RespondentID]],'All Data'!$A96:$CN668,87,FALSE),"unknown")</f>
        <v xml:space="preserve">English </v>
      </c>
      <c r="AQ95" s="159" t="str">
        <f>IFERROR(VLOOKUP(Table1[[#This Row],[RespondentID]],'All Data'!$A96:$CN668,88,FALSE),"unknown")</f>
        <v>$75,000 to $125,000</v>
      </c>
      <c r="AR95" s="159" t="str">
        <f>IFERROR(VLOOKUP(Table1[[#This Row],[RespondentID]],'All Data'!$A96:$CN668,89,FALSE),"unknown")</f>
        <v>College graduate</v>
      </c>
      <c r="AS95" s="159" t="str">
        <f>IFERROR(VLOOKUP(Table1[[#This Row],[RespondentID]],'All Data'!$A96:$CN668,90,FALSE),"unknown")</f>
        <v>Retired</v>
      </c>
      <c r="AT95" s="159" t="str">
        <f>IFERROR(VLOOKUP(Table1[[#This Row],[RespondentID]],'All Data'!$A96:$CN668,91,FALSE),"unknown")</f>
        <v>Yes</v>
      </c>
      <c r="AU95" s="159" t="str">
        <f>IFERROR(VLOOKUP(Table1[[#This Row],[RespondentID]],'All Data'!$A96:$CN668,92,FALSE),"unknown")</f>
        <v>Yes</v>
      </c>
    </row>
    <row r="96" spans="1:47" x14ac:dyDescent="0.35">
      <c r="A96" s="6">
        <v>5668377905</v>
      </c>
      <c r="B96" s="6"/>
      <c r="C96" s="6" t="s">
        <v>42</v>
      </c>
      <c r="D96" s="6"/>
      <c r="E96" s="6" t="s">
        <v>44</v>
      </c>
      <c r="F96" s="6"/>
      <c r="G96" s="6"/>
      <c r="H96" s="6"/>
      <c r="I96" s="6"/>
      <c r="J96" s="6"/>
      <c r="K96" s="6"/>
      <c r="L96" s="6"/>
      <c r="M96" s="6"/>
      <c r="O96" s="6">
        <f t="shared" si="17"/>
        <v>2</v>
      </c>
      <c r="P96" s="6">
        <f t="shared" si="18"/>
        <v>1.5</v>
      </c>
      <c r="R96" s="6">
        <f t="shared" si="19"/>
        <v>0</v>
      </c>
      <c r="S96" s="6">
        <f t="shared" si="20"/>
        <v>1</v>
      </c>
      <c r="T96" s="6">
        <f t="shared" si="21"/>
        <v>0</v>
      </c>
      <c r="U96" s="6">
        <f t="shared" si="22"/>
        <v>1</v>
      </c>
      <c r="V96" s="6">
        <f t="shared" si="23"/>
        <v>0</v>
      </c>
      <c r="W96" s="6">
        <f t="shared" si="24"/>
        <v>0</v>
      </c>
      <c r="X96" s="6">
        <f t="shared" si="25"/>
        <v>0</v>
      </c>
      <c r="Y96" s="6">
        <f t="shared" si="26"/>
        <v>0</v>
      </c>
      <c r="Z96" s="6">
        <f t="shared" si="27"/>
        <v>0</v>
      </c>
      <c r="AA96" s="6">
        <f t="shared" si="28"/>
        <v>0</v>
      </c>
      <c r="AB96" s="6">
        <f t="shared" si="29"/>
        <v>0</v>
      </c>
      <c r="AC96" s="6">
        <f t="shared" si="30"/>
        <v>0</v>
      </c>
      <c r="AF96" s="6">
        <f t="shared" si="31"/>
        <v>2</v>
      </c>
      <c r="AG96" s="6">
        <f t="shared" si="32"/>
        <v>2</v>
      </c>
      <c r="AH96" s="6" t="str">
        <f t="shared" si="33"/>
        <v>Correct</v>
      </c>
      <c r="AJ96" s="159" t="str">
        <f>IFERROR(VLOOKUP(Table1[[#This Row],[RespondentID]],'All Data'!$A97:$CN669,81,FALSE),"unknown")</f>
        <v>Female</v>
      </c>
      <c r="AK96" s="159">
        <f>IFERROR(VLOOKUP(Table1[[#This Row],[RespondentID]],'All Data'!$A97:$CN669,82,FALSE),"unknown")</f>
        <v>59</v>
      </c>
      <c r="AL96" s="159" t="str">
        <f>IFERROR(VLOOKUP(Table1[[#This Row],[RespondentID]],'All Data'!$A97:$CN669,83,FALSE),"unknown")</f>
        <v>Suffolk</v>
      </c>
      <c r="AM96" s="159" t="str">
        <f>IFERROR(VLOOKUP(Table1[[#This Row],[RespondentID]],'All Data'!$A97:$CN669,84,FALSE),"unknown")</f>
        <v>Kings Park, 11754</v>
      </c>
      <c r="AN96" s="159" t="str">
        <f>IFERROR(VLOOKUP(Table1[[#This Row],[RespondentID]],'All Data'!$A97:$CN669,85,FALSE),"unknown")</f>
        <v>White/Caucasian</v>
      </c>
      <c r="AO96" s="159" t="str">
        <f>IFERROR(VLOOKUP(Table1[[#This Row],[RespondentID]],'All Data'!$A97:$CN669,86,FALSE),"unknown")</f>
        <v>No</v>
      </c>
      <c r="AP96" s="159" t="str">
        <f>IFERROR(VLOOKUP(Table1[[#This Row],[RespondentID]],'All Data'!$A97:$CN669,87,FALSE),"unknown")</f>
        <v xml:space="preserve">English </v>
      </c>
      <c r="AQ96" s="159" t="str">
        <f>IFERROR(VLOOKUP(Table1[[#This Row],[RespondentID]],'All Data'!$A97:$CN669,88,FALSE),"unknown")</f>
        <v>$50,000 to $74,999</v>
      </c>
      <c r="AR96" s="159" t="str">
        <f>IFERROR(VLOOKUP(Table1[[#This Row],[RespondentID]],'All Data'!$A97:$CN669,89,FALSE),"unknown")</f>
        <v>College graduate</v>
      </c>
      <c r="AS96" s="159" t="str">
        <f>IFERROR(VLOOKUP(Table1[[#This Row],[RespondentID]],'All Data'!$A97:$CN669,90,FALSE),"unknown")</f>
        <v>Employed for wages</v>
      </c>
      <c r="AT96" s="159" t="str">
        <f>IFERROR(VLOOKUP(Table1[[#This Row],[RespondentID]],'All Data'!$A97:$CN669,91,FALSE),"unknown")</f>
        <v>Yes</v>
      </c>
      <c r="AU96" s="159" t="str">
        <f>IFERROR(VLOOKUP(Table1[[#This Row],[RespondentID]],'All Data'!$A97:$CN669,92,FALSE),"unknown")</f>
        <v>Yes</v>
      </c>
    </row>
    <row r="97" spans="1:47" x14ac:dyDescent="0.35">
      <c r="A97" s="6">
        <v>5668348692</v>
      </c>
      <c r="B97" s="6"/>
      <c r="C97" s="6"/>
      <c r="D97" s="6"/>
      <c r="E97" s="6"/>
      <c r="F97" s="6"/>
      <c r="G97" s="6"/>
      <c r="H97" s="6"/>
      <c r="I97" s="6"/>
      <c r="J97" s="6"/>
      <c r="K97" s="6"/>
      <c r="L97" s="6"/>
      <c r="M97" s="6"/>
      <c r="O97" s="6">
        <f t="shared" si="17"/>
        <v>0</v>
      </c>
      <c r="P97" s="6" t="e">
        <f t="shared" si="18"/>
        <v>#DIV/0!</v>
      </c>
      <c r="R97" s="6">
        <f t="shared" si="19"/>
        <v>0</v>
      </c>
      <c r="S97" s="6">
        <f t="shared" si="20"/>
        <v>0</v>
      </c>
      <c r="T97" s="6">
        <f t="shared" si="21"/>
        <v>0</v>
      </c>
      <c r="U97" s="6">
        <f t="shared" si="22"/>
        <v>0</v>
      </c>
      <c r="V97" s="6">
        <f t="shared" si="23"/>
        <v>0</v>
      </c>
      <c r="W97" s="6">
        <f t="shared" si="24"/>
        <v>0</v>
      </c>
      <c r="X97" s="6">
        <f t="shared" si="25"/>
        <v>0</v>
      </c>
      <c r="Y97" s="6">
        <f t="shared" si="26"/>
        <v>0</v>
      </c>
      <c r="Z97" s="6">
        <f t="shared" si="27"/>
        <v>0</v>
      </c>
      <c r="AA97" s="6">
        <f t="shared" si="28"/>
        <v>0</v>
      </c>
      <c r="AB97" s="6">
        <f t="shared" si="29"/>
        <v>0</v>
      </c>
      <c r="AC97" s="6">
        <f t="shared" si="30"/>
        <v>0</v>
      </c>
      <c r="AF97" s="6">
        <f t="shared" si="31"/>
        <v>0</v>
      </c>
      <c r="AG97" s="6">
        <f t="shared" si="32"/>
        <v>0</v>
      </c>
      <c r="AH97" s="6" t="str">
        <f t="shared" si="33"/>
        <v>Correct</v>
      </c>
      <c r="AJ97" s="159" t="str">
        <f>IFERROR(VLOOKUP(Table1[[#This Row],[RespondentID]],'All Data'!$A98:$CN670,81,FALSE),"unknown")</f>
        <v>Female</v>
      </c>
      <c r="AK97" s="159">
        <f>IFERROR(VLOOKUP(Table1[[#This Row],[RespondentID]],'All Data'!$A98:$CN670,82,FALSE),"unknown")</f>
        <v>52</v>
      </c>
      <c r="AL97" s="159" t="str">
        <f>IFERROR(VLOOKUP(Table1[[#This Row],[RespondentID]],'All Data'!$A98:$CN670,83,FALSE),"unknown")</f>
        <v>Nassau</v>
      </c>
      <c r="AM97" s="159" t="str">
        <f>IFERROR(VLOOKUP(Table1[[#This Row],[RespondentID]],'All Data'!$A98:$CN670,84,FALSE),"unknown")</f>
        <v>Mineola, 11501</v>
      </c>
      <c r="AN97" s="159" t="str">
        <f>IFERROR(VLOOKUP(Table1[[#This Row],[RespondentID]],'All Data'!$A98:$CN670,85,FALSE),"unknown")</f>
        <v>White/Caucasian</v>
      </c>
      <c r="AO97" s="159" t="str">
        <f>IFERROR(VLOOKUP(Table1[[#This Row],[RespondentID]],'All Data'!$A98:$CN670,86,FALSE),"unknown")</f>
        <v>No</v>
      </c>
      <c r="AP97" s="159" t="str">
        <f>IFERROR(VLOOKUP(Table1[[#This Row],[RespondentID]],'All Data'!$A98:$CN670,87,FALSE),"unknown")</f>
        <v xml:space="preserve">English </v>
      </c>
      <c r="AQ97" s="159" t="str">
        <f>IFERROR(VLOOKUP(Table1[[#This Row],[RespondentID]],'All Data'!$A98:$CN670,88,FALSE),"unknown")</f>
        <v>$35,000 to $49,999</v>
      </c>
      <c r="AR97" s="159" t="str">
        <f>IFERROR(VLOOKUP(Table1[[#This Row],[RespondentID]],'All Data'!$A98:$CN670,89,FALSE),"unknown")</f>
        <v>College graduate</v>
      </c>
      <c r="AS97" s="159" t="str">
        <f>IFERROR(VLOOKUP(Table1[[#This Row],[RespondentID]],'All Data'!$A98:$CN670,90,FALSE),"unknown")</f>
        <v>Employed for wages</v>
      </c>
      <c r="AT97" s="159" t="str">
        <f>IFERROR(VLOOKUP(Table1[[#This Row],[RespondentID]],'All Data'!$A98:$CN670,91,FALSE),"unknown")</f>
        <v>Yes</v>
      </c>
      <c r="AU97" s="159" t="str">
        <f>IFERROR(VLOOKUP(Table1[[#This Row],[RespondentID]],'All Data'!$A98:$CN670,92,FALSE),"unknown")</f>
        <v>Yes</v>
      </c>
    </row>
    <row r="98" spans="1:47" x14ac:dyDescent="0.35">
      <c r="A98" s="6">
        <v>5668339922</v>
      </c>
      <c r="B98" s="6"/>
      <c r="C98" s="6" t="s">
        <v>42</v>
      </c>
      <c r="D98" s="6"/>
      <c r="E98" s="6" t="s">
        <v>44</v>
      </c>
      <c r="F98" s="6"/>
      <c r="G98" s="6"/>
      <c r="H98" s="6"/>
      <c r="I98" s="6"/>
      <c r="J98" s="6" t="s">
        <v>48</v>
      </c>
      <c r="K98" s="6"/>
      <c r="L98" s="6"/>
      <c r="M98" s="6"/>
      <c r="O98" s="6">
        <f t="shared" si="17"/>
        <v>3</v>
      </c>
      <c r="P98" s="6">
        <f t="shared" si="18"/>
        <v>1</v>
      </c>
      <c r="R98" s="6">
        <f t="shared" si="19"/>
        <v>0</v>
      </c>
      <c r="S98" s="6">
        <f t="shared" si="20"/>
        <v>1</v>
      </c>
      <c r="T98" s="6">
        <f t="shared" si="21"/>
        <v>0</v>
      </c>
      <c r="U98" s="6">
        <f t="shared" si="22"/>
        <v>1</v>
      </c>
      <c r="V98" s="6">
        <f t="shared" si="23"/>
        <v>0</v>
      </c>
      <c r="W98" s="6">
        <f t="shared" si="24"/>
        <v>0</v>
      </c>
      <c r="X98" s="6">
        <f t="shared" si="25"/>
        <v>0</v>
      </c>
      <c r="Y98" s="6">
        <f t="shared" si="26"/>
        <v>0</v>
      </c>
      <c r="Z98" s="6">
        <f t="shared" si="27"/>
        <v>1</v>
      </c>
      <c r="AA98" s="6">
        <f t="shared" si="28"/>
        <v>0</v>
      </c>
      <c r="AB98" s="6">
        <f t="shared" si="29"/>
        <v>0</v>
      </c>
      <c r="AC98" s="6">
        <f t="shared" si="30"/>
        <v>0</v>
      </c>
      <c r="AF98" s="6">
        <f t="shared" si="31"/>
        <v>3</v>
      </c>
      <c r="AG98" s="6">
        <f t="shared" si="32"/>
        <v>3</v>
      </c>
      <c r="AH98" s="6" t="str">
        <f t="shared" si="33"/>
        <v>Correct</v>
      </c>
      <c r="AJ98" s="159" t="str">
        <f>IFERROR(VLOOKUP(Table1[[#This Row],[RespondentID]],'All Data'!$A99:$CN671,81,FALSE),"unknown")</f>
        <v>Male</v>
      </c>
      <c r="AK98" s="159">
        <f>IFERROR(VLOOKUP(Table1[[#This Row],[RespondentID]],'All Data'!$A99:$CN671,82,FALSE),"unknown")</f>
        <v>65</v>
      </c>
      <c r="AL98" s="159" t="str">
        <f>IFERROR(VLOOKUP(Table1[[#This Row],[RespondentID]],'All Data'!$A99:$CN671,83,FALSE),"unknown")</f>
        <v>Suffolk</v>
      </c>
      <c r="AM98" s="159" t="str">
        <f>IFERROR(VLOOKUP(Table1[[#This Row],[RespondentID]],'All Data'!$A99:$CN671,84,FALSE),"unknown")</f>
        <v>Port Jefferson Station, 11777</v>
      </c>
      <c r="AN98" s="159" t="str">
        <f>IFERROR(VLOOKUP(Table1[[#This Row],[RespondentID]],'All Data'!$A99:$CN671,85,FALSE),"unknown")</f>
        <v>White/Caucasian</v>
      </c>
      <c r="AO98" s="159" t="str">
        <f>IFERROR(VLOOKUP(Table1[[#This Row],[RespondentID]],'All Data'!$A99:$CN671,86,FALSE),"unknown")</f>
        <v>No</v>
      </c>
      <c r="AP98" s="159" t="str">
        <f>IFERROR(VLOOKUP(Table1[[#This Row],[RespondentID]],'All Data'!$A99:$CN671,87,FALSE),"unknown")</f>
        <v xml:space="preserve">English </v>
      </c>
      <c r="AQ98" s="159" t="str">
        <f>IFERROR(VLOOKUP(Table1[[#This Row],[RespondentID]],'All Data'!$A99:$CN671,88,FALSE),"unknown")</f>
        <v>$75,000 to $125,000</v>
      </c>
      <c r="AR98" s="159" t="str">
        <f>IFERROR(VLOOKUP(Table1[[#This Row],[RespondentID]],'All Data'!$A99:$CN671,89,FALSE),"unknown")</f>
        <v>College graduate</v>
      </c>
      <c r="AS98" s="159" t="str">
        <f>IFERROR(VLOOKUP(Table1[[#This Row],[RespondentID]],'All Data'!$A99:$CN671,90,FALSE),"unknown")</f>
        <v>Employed for wages</v>
      </c>
      <c r="AT98" s="159" t="str">
        <f>IFERROR(VLOOKUP(Table1[[#This Row],[RespondentID]],'All Data'!$A99:$CN671,91,FALSE),"unknown")</f>
        <v>Yes</v>
      </c>
      <c r="AU98" s="159" t="str">
        <f>IFERROR(VLOOKUP(Table1[[#This Row],[RespondentID]],'All Data'!$A99:$CN671,92,FALSE),"unknown")</f>
        <v>Yes</v>
      </c>
    </row>
    <row r="99" spans="1:47" x14ac:dyDescent="0.35">
      <c r="A99" s="6">
        <v>5668320100</v>
      </c>
      <c r="B99" s="6"/>
      <c r="C99" s="6" t="s">
        <v>42</v>
      </c>
      <c r="D99" s="6"/>
      <c r="E99" s="6"/>
      <c r="F99" s="6"/>
      <c r="G99" s="6"/>
      <c r="H99" s="6" t="s">
        <v>46</v>
      </c>
      <c r="I99" s="6"/>
      <c r="J99" s="6"/>
      <c r="K99" s="6" t="s">
        <v>49</v>
      </c>
      <c r="L99" s="6"/>
      <c r="M99" s="6"/>
      <c r="O99" s="6">
        <f t="shared" si="17"/>
        <v>3</v>
      </c>
      <c r="P99" s="6">
        <f t="shared" si="18"/>
        <v>1</v>
      </c>
      <c r="R99" s="6">
        <f t="shared" si="19"/>
        <v>0</v>
      </c>
      <c r="S99" s="6">
        <f t="shared" si="20"/>
        <v>1</v>
      </c>
      <c r="T99" s="6">
        <f t="shared" si="21"/>
        <v>0</v>
      </c>
      <c r="U99" s="6">
        <f t="shared" si="22"/>
        <v>0</v>
      </c>
      <c r="V99" s="6">
        <f t="shared" si="23"/>
        <v>0</v>
      </c>
      <c r="W99" s="6">
        <f t="shared" si="24"/>
        <v>0</v>
      </c>
      <c r="X99" s="6">
        <f t="shared" si="25"/>
        <v>1</v>
      </c>
      <c r="Y99" s="6">
        <f t="shared" si="26"/>
        <v>0</v>
      </c>
      <c r="Z99" s="6">
        <f t="shared" si="27"/>
        <v>0</v>
      </c>
      <c r="AA99" s="6">
        <f t="shared" si="28"/>
        <v>1</v>
      </c>
      <c r="AB99" s="6">
        <f t="shared" si="29"/>
        <v>0</v>
      </c>
      <c r="AC99" s="6">
        <f t="shared" si="30"/>
        <v>0</v>
      </c>
      <c r="AF99" s="6">
        <f t="shared" si="31"/>
        <v>3</v>
      </c>
      <c r="AG99" s="6">
        <f t="shared" si="32"/>
        <v>3</v>
      </c>
      <c r="AH99" s="6" t="str">
        <f t="shared" si="33"/>
        <v>Correct</v>
      </c>
      <c r="AJ99" s="159" t="str">
        <f>IFERROR(VLOOKUP(Table1[[#This Row],[RespondentID]],'All Data'!$A100:$CN672,81,FALSE),"unknown")</f>
        <v>Female</v>
      </c>
      <c r="AK99" s="159">
        <f>IFERROR(VLOOKUP(Table1[[#This Row],[RespondentID]],'All Data'!$A100:$CN672,82,FALSE),"unknown")</f>
        <v>30</v>
      </c>
      <c r="AL99" s="159" t="str">
        <f>IFERROR(VLOOKUP(Table1[[#This Row],[RespondentID]],'All Data'!$A100:$CN672,83,FALSE),"unknown")</f>
        <v>Nassau</v>
      </c>
      <c r="AM99" s="159" t="str">
        <f>IFERROR(VLOOKUP(Table1[[#This Row],[RespondentID]],'All Data'!$A100:$CN672,84,FALSE),"unknown")</f>
        <v>Freeport, 11520</v>
      </c>
      <c r="AN99" s="159" t="str">
        <f>IFERROR(VLOOKUP(Table1[[#This Row],[RespondentID]],'All Data'!$A100:$CN672,85,FALSE),"unknown")</f>
        <v>White/Caucasian</v>
      </c>
      <c r="AO99" s="159" t="str">
        <f>IFERROR(VLOOKUP(Table1[[#This Row],[RespondentID]],'All Data'!$A100:$CN672,86,FALSE),"unknown")</f>
        <v>No</v>
      </c>
      <c r="AP99" s="159" t="str">
        <f>IFERROR(VLOOKUP(Table1[[#This Row],[RespondentID]],'All Data'!$A100:$CN672,87,FALSE),"unknown")</f>
        <v xml:space="preserve">English </v>
      </c>
      <c r="AQ99" s="159" t="str">
        <f>IFERROR(VLOOKUP(Table1[[#This Row],[RespondentID]],'All Data'!$A100:$CN672,88,FALSE),"unknown")</f>
        <v>$75,000 to $125,000</v>
      </c>
      <c r="AR99" s="159" t="str">
        <f>IFERROR(VLOOKUP(Table1[[#This Row],[RespondentID]],'All Data'!$A100:$CN672,89,FALSE),"unknown")</f>
        <v>Doctorate</v>
      </c>
      <c r="AS99" s="159" t="str">
        <f>IFERROR(VLOOKUP(Table1[[#This Row],[RespondentID]],'All Data'!$A100:$CN672,90,FALSE),"unknown")</f>
        <v>Employed for wages</v>
      </c>
      <c r="AT99" s="159" t="str">
        <f>IFERROR(VLOOKUP(Table1[[#This Row],[RespondentID]],'All Data'!$A100:$CN672,91,FALSE),"unknown")</f>
        <v>Yes</v>
      </c>
      <c r="AU99" s="159" t="str">
        <f>IFERROR(VLOOKUP(Table1[[#This Row],[RespondentID]],'All Data'!$A100:$CN672,92,FALSE),"unknown")</f>
        <v>Yes</v>
      </c>
    </row>
    <row r="100" spans="1:47" x14ac:dyDescent="0.35">
      <c r="A100" s="6">
        <v>5668262128</v>
      </c>
      <c r="B100" s="6"/>
      <c r="C100" s="6" t="s">
        <v>42</v>
      </c>
      <c r="D100" s="6"/>
      <c r="E100" s="6"/>
      <c r="F100" s="6"/>
      <c r="G100" s="6"/>
      <c r="H100" s="6"/>
      <c r="I100" s="6"/>
      <c r="J100" s="6"/>
      <c r="K100" s="6"/>
      <c r="L100" s="6"/>
      <c r="M100" s="6"/>
      <c r="O100" s="6">
        <f t="shared" si="17"/>
        <v>1</v>
      </c>
      <c r="P100" s="6">
        <f t="shared" si="18"/>
        <v>3</v>
      </c>
      <c r="R100" s="6">
        <f t="shared" si="19"/>
        <v>0</v>
      </c>
      <c r="S100" s="6">
        <f t="shared" si="20"/>
        <v>1</v>
      </c>
      <c r="T100" s="6">
        <f t="shared" si="21"/>
        <v>0</v>
      </c>
      <c r="U100" s="6">
        <f t="shared" si="22"/>
        <v>0</v>
      </c>
      <c r="V100" s="6">
        <f t="shared" si="23"/>
        <v>0</v>
      </c>
      <c r="W100" s="6">
        <f t="shared" si="24"/>
        <v>0</v>
      </c>
      <c r="X100" s="6">
        <f t="shared" si="25"/>
        <v>0</v>
      </c>
      <c r="Y100" s="6">
        <f t="shared" si="26"/>
        <v>0</v>
      </c>
      <c r="Z100" s="6">
        <f t="shared" si="27"/>
        <v>0</v>
      </c>
      <c r="AA100" s="6">
        <f t="shared" si="28"/>
        <v>0</v>
      </c>
      <c r="AB100" s="6">
        <f t="shared" si="29"/>
        <v>0</v>
      </c>
      <c r="AC100" s="6">
        <f t="shared" si="30"/>
        <v>0</v>
      </c>
      <c r="AF100" s="6">
        <f t="shared" si="31"/>
        <v>1</v>
      </c>
      <c r="AG100" s="6">
        <f t="shared" si="32"/>
        <v>1</v>
      </c>
      <c r="AH100" s="6" t="str">
        <f t="shared" si="33"/>
        <v>Correct</v>
      </c>
      <c r="AJ100" s="159" t="str">
        <f>IFERROR(VLOOKUP(Table1[[#This Row],[RespondentID]],'All Data'!$A101:$CN673,81,FALSE),"unknown")</f>
        <v>Female</v>
      </c>
      <c r="AK100" s="159">
        <f>IFERROR(VLOOKUP(Table1[[#This Row],[RespondentID]],'All Data'!$A101:$CN673,82,FALSE),"unknown")</f>
        <v>51</v>
      </c>
      <c r="AL100" s="159" t="str">
        <f>IFERROR(VLOOKUP(Table1[[#This Row],[RespondentID]],'All Data'!$A101:$CN673,83,FALSE),"unknown")</f>
        <v>Suffolk</v>
      </c>
      <c r="AM100" s="159" t="str">
        <f>IFERROR(VLOOKUP(Table1[[#This Row],[RespondentID]],'All Data'!$A101:$CN673,84,FALSE),"unknown")</f>
        <v>Stony Brook, 11790</v>
      </c>
      <c r="AN100" s="159" t="str">
        <f>IFERROR(VLOOKUP(Table1[[#This Row],[RespondentID]],'All Data'!$A101:$CN673,85,FALSE),"unknown")</f>
        <v>White/Caucasian</v>
      </c>
      <c r="AO100" s="159" t="str">
        <f>IFERROR(VLOOKUP(Table1[[#This Row],[RespondentID]],'All Data'!$A101:$CN673,86,FALSE),"unknown")</f>
        <v>No</v>
      </c>
      <c r="AP100" s="159" t="str">
        <f>IFERROR(VLOOKUP(Table1[[#This Row],[RespondentID]],'All Data'!$A101:$CN673,87,FALSE),"unknown")</f>
        <v xml:space="preserve">English </v>
      </c>
      <c r="AQ100" s="159" t="str">
        <f>IFERROR(VLOOKUP(Table1[[#This Row],[RespondentID]],'All Data'!$A101:$CN673,88,FALSE),"unknown")</f>
        <v>$75,000 to $125,000</v>
      </c>
      <c r="AR100" s="159" t="str">
        <f>IFERROR(VLOOKUP(Table1[[#This Row],[RespondentID]],'All Data'!$A101:$CN673,89,FALSE),"unknown")</f>
        <v>Graduate school</v>
      </c>
      <c r="AS100" s="159" t="str">
        <f>IFERROR(VLOOKUP(Table1[[#This Row],[RespondentID]],'All Data'!$A101:$CN673,90,FALSE),"unknown")</f>
        <v>Employed for wages</v>
      </c>
      <c r="AT100" s="159" t="str">
        <f>IFERROR(VLOOKUP(Table1[[#This Row],[RespondentID]],'All Data'!$A101:$CN673,91,FALSE),"unknown")</f>
        <v>Yes</v>
      </c>
      <c r="AU100" s="159" t="str">
        <f>IFERROR(VLOOKUP(Table1[[#This Row],[RespondentID]],'All Data'!$A101:$CN673,92,FALSE),"unknown")</f>
        <v>Yes</v>
      </c>
    </row>
    <row r="101" spans="1:47" x14ac:dyDescent="0.35">
      <c r="A101" s="6">
        <v>5668227373</v>
      </c>
      <c r="B101" s="6" t="s">
        <v>41</v>
      </c>
      <c r="C101" s="6" t="s">
        <v>42</v>
      </c>
      <c r="D101" s="6"/>
      <c r="E101" s="6"/>
      <c r="F101" s="6"/>
      <c r="G101" s="6"/>
      <c r="H101" s="6"/>
      <c r="I101" s="6"/>
      <c r="J101" s="6"/>
      <c r="K101" s="6"/>
      <c r="L101" s="6"/>
      <c r="M101" s="6"/>
      <c r="O101" s="6">
        <f t="shared" si="17"/>
        <v>2</v>
      </c>
      <c r="P101" s="6">
        <f t="shared" si="18"/>
        <v>1.5</v>
      </c>
      <c r="R101" s="6">
        <f t="shared" si="19"/>
        <v>1</v>
      </c>
      <c r="S101" s="6">
        <f t="shared" si="20"/>
        <v>1</v>
      </c>
      <c r="T101" s="6">
        <f t="shared" si="21"/>
        <v>0</v>
      </c>
      <c r="U101" s="6">
        <f t="shared" si="22"/>
        <v>0</v>
      </c>
      <c r="V101" s="6">
        <f t="shared" si="23"/>
        <v>0</v>
      </c>
      <c r="W101" s="6">
        <f t="shared" si="24"/>
        <v>0</v>
      </c>
      <c r="X101" s="6">
        <f t="shared" si="25"/>
        <v>0</v>
      </c>
      <c r="Y101" s="6">
        <f t="shared" si="26"/>
        <v>0</v>
      </c>
      <c r="Z101" s="6">
        <f t="shared" si="27"/>
        <v>0</v>
      </c>
      <c r="AA101" s="6">
        <f t="shared" si="28"/>
        <v>0</v>
      </c>
      <c r="AB101" s="6">
        <f t="shared" si="29"/>
        <v>0</v>
      </c>
      <c r="AC101" s="6">
        <f t="shared" si="30"/>
        <v>0</v>
      </c>
      <c r="AF101" s="6">
        <f t="shared" si="31"/>
        <v>2</v>
      </c>
      <c r="AG101" s="6">
        <f t="shared" si="32"/>
        <v>2</v>
      </c>
      <c r="AH101" s="6" t="str">
        <f t="shared" si="33"/>
        <v>Correct</v>
      </c>
      <c r="AJ101" s="159" t="str">
        <f>IFERROR(VLOOKUP(Table1[[#This Row],[RespondentID]],'All Data'!$A102:$CN674,81,FALSE),"unknown")</f>
        <v>Female</v>
      </c>
      <c r="AK101" s="159">
        <f>IFERROR(VLOOKUP(Table1[[#This Row],[RespondentID]],'All Data'!$A102:$CN674,82,FALSE),"unknown")</f>
        <v>57</v>
      </c>
      <c r="AL101" s="159" t="str">
        <f>IFERROR(VLOOKUP(Table1[[#This Row],[RespondentID]],'All Data'!$A102:$CN674,83,FALSE),"unknown")</f>
        <v>Nassau</v>
      </c>
      <c r="AM101" s="159" t="str">
        <f>IFERROR(VLOOKUP(Table1[[#This Row],[RespondentID]],'All Data'!$A102:$CN674,84,FALSE),"unknown")</f>
        <v>Massapequa Park, 11762</v>
      </c>
      <c r="AN101" s="159" t="str">
        <f>IFERROR(VLOOKUP(Table1[[#This Row],[RespondentID]],'All Data'!$A102:$CN674,85,FALSE),"unknown")</f>
        <v>White/Caucasian</v>
      </c>
      <c r="AO101" s="159" t="str">
        <f>IFERROR(VLOOKUP(Table1[[#This Row],[RespondentID]],'All Data'!$A102:$CN674,86,FALSE),"unknown")</f>
        <v>No</v>
      </c>
      <c r="AP101" s="159" t="str">
        <f>IFERROR(VLOOKUP(Table1[[#This Row],[RespondentID]],'All Data'!$A102:$CN674,87,FALSE),"unknown")</f>
        <v xml:space="preserve">English </v>
      </c>
      <c r="AQ101" s="159" t="str">
        <f>IFERROR(VLOOKUP(Table1[[#This Row],[RespondentID]],'All Data'!$A102:$CN674,88,FALSE),"unknown")</f>
        <v>$75,000 to $125,000</v>
      </c>
      <c r="AR101" s="159" t="str">
        <f>IFERROR(VLOOKUP(Table1[[#This Row],[RespondentID]],'All Data'!$A102:$CN674,89,FALSE),"unknown")</f>
        <v>College graduate</v>
      </c>
      <c r="AS101" s="159" t="str">
        <f>IFERROR(VLOOKUP(Table1[[#This Row],[RespondentID]],'All Data'!$A102:$CN674,90,FALSE),"unknown")</f>
        <v>Employed for wages</v>
      </c>
      <c r="AT101" s="159" t="str">
        <f>IFERROR(VLOOKUP(Table1[[#This Row],[RespondentID]],'All Data'!$A102:$CN674,91,FALSE),"unknown")</f>
        <v>Yes</v>
      </c>
      <c r="AU101" s="159" t="str">
        <f>IFERROR(VLOOKUP(Table1[[#This Row],[RespondentID]],'All Data'!$A102:$CN674,92,FALSE),"unknown")</f>
        <v>Yes</v>
      </c>
    </row>
    <row r="102" spans="1:47" x14ac:dyDescent="0.35">
      <c r="A102" s="6">
        <v>5668226091</v>
      </c>
      <c r="B102" s="6" t="s">
        <v>41</v>
      </c>
      <c r="C102" s="6"/>
      <c r="D102" s="6"/>
      <c r="E102" s="6"/>
      <c r="F102" s="6" t="s">
        <v>45</v>
      </c>
      <c r="G102" s="6"/>
      <c r="H102" s="6"/>
      <c r="I102" s="6"/>
      <c r="J102" s="6"/>
      <c r="K102" s="6"/>
      <c r="L102" s="6" t="s">
        <v>50</v>
      </c>
      <c r="M102" s="6"/>
      <c r="O102" s="6">
        <f t="shared" si="17"/>
        <v>3</v>
      </c>
      <c r="P102" s="6">
        <f t="shared" si="18"/>
        <v>1</v>
      </c>
      <c r="R102" s="6">
        <f t="shared" si="19"/>
        <v>1</v>
      </c>
      <c r="S102" s="6">
        <f t="shared" si="20"/>
        <v>0</v>
      </c>
      <c r="T102" s="6">
        <f t="shared" si="21"/>
        <v>0</v>
      </c>
      <c r="U102" s="6">
        <f t="shared" si="22"/>
        <v>0</v>
      </c>
      <c r="V102" s="6">
        <f t="shared" si="23"/>
        <v>1</v>
      </c>
      <c r="W102" s="6">
        <f t="shared" si="24"/>
        <v>0</v>
      </c>
      <c r="X102" s="6">
        <f t="shared" si="25"/>
        <v>0</v>
      </c>
      <c r="Y102" s="6">
        <f t="shared" si="26"/>
        <v>0</v>
      </c>
      <c r="Z102" s="6">
        <f t="shared" si="27"/>
        <v>0</v>
      </c>
      <c r="AA102" s="6">
        <f t="shared" si="28"/>
        <v>0</v>
      </c>
      <c r="AB102" s="6">
        <f t="shared" si="29"/>
        <v>1</v>
      </c>
      <c r="AC102" s="6">
        <f t="shared" si="30"/>
        <v>0</v>
      </c>
      <c r="AF102" s="6">
        <f t="shared" si="31"/>
        <v>3</v>
      </c>
      <c r="AG102" s="6">
        <f t="shared" si="32"/>
        <v>3</v>
      </c>
      <c r="AH102" s="6" t="str">
        <f t="shared" si="33"/>
        <v>Correct</v>
      </c>
      <c r="AJ102" s="159" t="str">
        <f>IFERROR(VLOOKUP(Table1[[#This Row],[RespondentID]],'All Data'!$A103:$CN675,81,FALSE),"unknown")</f>
        <v>Female</v>
      </c>
      <c r="AK102" s="159">
        <f>IFERROR(VLOOKUP(Table1[[#This Row],[RespondentID]],'All Data'!$A103:$CN675,82,FALSE),"unknown")</f>
        <v>52</v>
      </c>
      <c r="AL102" s="159" t="str">
        <f>IFERROR(VLOOKUP(Table1[[#This Row],[RespondentID]],'All Data'!$A103:$CN675,83,FALSE),"unknown")</f>
        <v>Nassau</v>
      </c>
      <c r="AM102" s="159" t="str">
        <f>IFERROR(VLOOKUP(Table1[[#This Row],[RespondentID]],'All Data'!$A103:$CN675,84,FALSE),"unknown")</f>
        <v>Glen Cove, 11542</v>
      </c>
      <c r="AN102" s="159" t="str">
        <f>IFERROR(VLOOKUP(Table1[[#This Row],[RespondentID]],'All Data'!$A103:$CN675,85,FALSE),"unknown")</f>
        <v>White/Caucasian</v>
      </c>
      <c r="AO102" s="159" t="str">
        <f>IFERROR(VLOOKUP(Table1[[#This Row],[RespondentID]],'All Data'!$A103:$CN675,86,FALSE),"unknown")</f>
        <v>No</v>
      </c>
      <c r="AP102" s="159" t="str">
        <f>IFERROR(VLOOKUP(Table1[[#This Row],[RespondentID]],'All Data'!$A103:$CN675,87,FALSE),"unknown")</f>
        <v xml:space="preserve">English </v>
      </c>
      <c r="AQ102" s="159" t="str">
        <f>IFERROR(VLOOKUP(Table1[[#This Row],[RespondentID]],'All Data'!$A103:$CN675,88,FALSE),"unknown")</f>
        <v>Over $125,000</v>
      </c>
      <c r="AR102" s="159" t="str">
        <f>IFERROR(VLOOKUP(Table1[[#This Row],[RespondentID]],'All Data'!$A103:$CN675,89,FALSE),"unknown")</f>
        <v>College graduate</v>
      </c>
      <c r="AS102" s="159" t="str">
        <f>IFERROR(VLOOKUP(Table1[[#This Row],[RespondentID]],'All Data'!$A103:$CN675,90,FALSE),"unknown")</f>
        <v>Employed for wages</v>
      </c>
      <c r="AT102" s="159" t="str">
        <f>IFERROR(VLOOKUP(Table1[[#This Row],[RespondentID]],'All Data'!$A103:$CN675,91,FALSE),"unknown")</f>
        <v>Yes</v>
      </c>
      <c r="AU102" s="159" t="str">
        <f>IFERROR(VLOOKUP(Table1[[#This Row],[RespondentID]],'All Data'!$A103:$CN675,92,FALSE),"unknown")</f>
        <v>Yes</v>
      </c>
    </row>
    <row r="103" spans="1:47" x14ac:dyDescent="0.35">
      <c r="A103" s="6">
        <v>5668213614</v>
      </c>
      <c r="B103" s="6"/>
      <c r="C103" s="6"/>
      <c r="D103" s="6"/>
      <c r="E103" s="6"/>
      <c r="F103" s="6"/>
      <c r="G103" s="6"/>
      <c r="H103" s="6" t="s">
        <v>46</v>
      </c>
      <c r="I103" s="6"/>
      <c r="J103" s="6"/>
      <c r="K103" s="6"/>
      <c r="L103" s="6"/>
      <c r="M103" s="6"/>
      <c r="O103" s="6">
        <f t="shared" si="17"/>
        <v>1</v>
      </c>
      <c r="P103" s="6">
        <f t="shared" si="18"/>
        <v>3</v>
      </c>
      <c r="R103" s="6">
        <f t="shared" si="19"/>
        <v>0</v>
      </c>
      <c r="S103" s="6">
        <f t="shared" si="20"/>
        <v>0</v>
      </c>
      <c r="T103" s="6">
        <f t="shared" si="21"/>
        <v>0</v>
      </c>
      <c r="U103" s="6">
        <f t="shared" si="22"/>
        <v>0</v>
      </c>
      <c r="V103" s="6">
        <f t="shared" si="23"/>
        <v>0</v>
      </c>
      <c r="W103" s="6">
        <f t="shared" si="24"/>
        <v>0</v>
      </c>
      <c r="X103" s="6">
        <f t="shared" si="25"/>
        <v>1</v>
      </c>
      <c r="Y103" s="6">
        <f t="shared" si="26"/>
        <v>0</v>
      </c>
      <c r="Z103" s="6">
        <f t="shared" si="27"/>
        <v>0</v>
      </c>
      <c r="AA103" s="6">
        <f t="shared" si="28"/>
        <v>0</v>
      </c>
      <c r="AB103" s="6">
        <f t="shared" si="29"/>
        <v>0</v>
      </c>
      <c r="AC103" s="6">
        <f t="shared" si="30"/>
        <v>0</v>
      </c>
      <c r="AF103" s="6">
        <f t="shared" si="31"/>
        <v>1</v>
      </c>
      <c r="AG103" s="6">
        <f t="shared" si="32"/>
        <v>1</v>
      </c>
      <c r="AH103" s="6" t="str">
        <f t="shared" si="33"/>
        <v>Correct</v>
      </c>
      <c r="AJ103" s="159" t="str">
        <f>IFERROR(VLOOKUP(Table1[[#This Row],[RespondentID]],'All Data'!$A104:$CN676,81,FALSE),"unknown")</f>
        <v>Female</v>
      </c>
      <c r="AK103" s="159">
        <f>IFERROR(VLOOKUP(Table1[[#This Row],[RespondentID]],'All Data'!$A104:$CN676,82,FALSE),"unknown")</f>
        <v>60</v>
      </c>
      <c r="AL103" s="159" t="str">
        <f>IFERROR(VLOOKUP(Table1[[#This Row],[RespondentID]],'All Data'!$A104:$CN676,83,FALSE),"unknown")</f>
        <v>Nassau</v>
      </c>
      <c r="AM103" s="159" t="str">
        <f>IFERROR(VLOOKUP(Table1[[#This Row],[RespondentID]],'All Data'!$A104:$CN676,84,FALSE),"unknown")</f>
        <v>Hempstead, 11550</v>
      </c>
      <c r="AN103" s="159" t="str">
        <f>IFERROR(VLOOKUP(Table1[[#This Row],[RespondentID]],'All Data'!$A104:$CN676,85,FALSE),"unknown")</f>
        <v>White/Caucasian</v>
      </c>
      <c r="AO103" s="159" t="str">
        <f>IFERROR(VLOOKUP(Table1[[#This Row],[RespondentID]],'All Data'!$A104:$CN676,86,FALSE),"unknown")</f>
        <v>No</v>
      </c>
      <c r="AP103" s="159" t="str">
        <f>IFERROR(VLOOKUP(Table1[[#This Row],[RespondentID]],'All Data'!$A104:$CN676,87,FALSE),"unknown")</f>
        <v xml:space="preserve">English </v>
      </c>
      <c r="AQ103" s="159" t="str">
        <f>IFERROR(VLOOKUP(Table1[[#This Row],[RespondentID]],'All Data'!$A104:$CN676,88,FALSE),"unknown")</f>
        <v>$35,000 to $49,999</v>
      </c>
      <c r="AR103" s="159" t="str">
        <f>IFERROR(VLOOKUP(Table1[[#This Row],[RespondentID]],'All Data'!$A104:$CN676,89,FALSE),"unknown")</f>
        <v>Some college</v>
      </c>
      <c r="AS103" s="159" t="str">
        <f>IFERROR(VLOOKUP(Table1[[#This Row],[RespondentID]],'All Data'!$A104:$CN676,90,FALSE),"unknown")</f>
        <v>Employed for wages</v>
      </c>
      <c r="AT103" s="159" t="str">
        <f>IFERROR(VLOOKUP(Table1[[#This Row],[RespondentID]],'All Data'!$A104:$CN676,91,FALSE),"unknown")</f>
        <v>Yes</v>
      </c>
      <c r="AU103" s="159" t="str">
        <f>IFERROR(VLOOKUP(Table1[[#This Row],[RespondentID]],'All Data'!$A104:$CN676,92,FALSE),"unknown")</f>
        <v>Yes</v>
      </c>
    </row>
    <row r="104" spans="1:47" x14ac:dyDescent="0.35">
      <c r="A104" s="6">
        <v>5668206028</v>
      </c>
      <c r="B104" s="6"/>
      <c r="C104" s="6"/>
      <c r="D104" s="6"/>
      <c r="E104" s="6"/>
      <c r="F104" s="6"/>
      <c r="G104" s="6"/>
      <c r="H104" s="6" t="s">
        <v>46</v>
      </c>
      <c r="I104" s="6" t="s">
        <v>47</v>
      </c>
      <c r="J104" s="6"/>
      <c r="K104" s="6"/>
      <c r="L104" s="6" t="s">
        <v>50</v>
      </c>
      <c r="M104" s="6"/>
      <c r="O104" s="6">
        <f t="shared" si="17"/>
        <v>3</v>
      </c>
      <c r="P104" s="6">
        <f t="shared" si="18"/>
        <v>1</v>
      </c>
      <c r="R104" s="6">
        <f t="shared" si="19"/>
        <v>0</v>
      </c>
      <c r="S104" s="6">
        <f t="shared" si="20"/>
        <v>0</v>
      </c>
      <c r="T104" s="6">
        <f t="shared" si="21"/>
        <v>0</v>
      </c>
      <c r="U104" s="6">
        <f t="shared" si="22"/>
        <v>0</v>
      </c>
      <c r="V104" s="6">
        <f t="shared" si="23"/>
        <v>0</v>
      </c>
      <c r="W104" s="6">
        <f t="shared" si="24"/>
        <v>0</v>
      </c>
      <c r="X104" s="6">
        <f t="shared" si="25"/>
        <v>1</v>
      </c>
      <c r="Y104" s="6">
        <f t="shared" si="26"/>
        <v>1</v>
      </c>
      <c r="Z104" s="6">
        <f t="shared" si="27"/>
        <v>0</v>
      </c>
      <c r="AA104" s="6">
        <f t="shared" si="28"/>
        <v>0</v>
      </c>
      <c r="AB104" s="6">
        <f t="shared" si="29"/>
        <v>1</v>
      </c>
      <c r="AC104" s="6">
        <f t="shared" si="30"/>
        <v>0</v>
      </c>
      <c r="AF104" s="6">
        <f t="shared" si="31"/>
        <v>3</v>
      </c>
      <c r="AG104" s="6">
        <f t="shared" si="32"/>
        <v>3</v>
      </c>
      <c r="AH104" s="6" t="str">
        <f t="shared" si="33"/>
        <v>Correct</v>
      </c>
      <c r="AJ104" s="159" t="str">
        <f>IFERROR(VLOOKUP(Table1[[#This Row],[RespondentID]],'All Data'!$A105:$CN677,81,FALSE),"unknown")</f>
        <v>Female</v>
      </c>
      <c r="AK104" s="159">
        <f>IFERROR(VLOOKUP(Table1[[#This Row],[RespondentID]],'All Data'!$A105:$CN677,82,FALSE),"unknown")</f>
        <v>66</v>
      </c>
      <c r="AL104" s="159" t="str">
        <f>IFERROR(VLOOKUP(Table1[[#This Row],[RespondentID]],'All Data'!$A105:$CN677,83,FALSE),"unknown")</f>
        <v>Suffolk</v>
      </c>
      <c r="AM104" s="159" t="str">
        <f>IFERROR(VLOOKUP(Table1[[#This Row],[RespondentID]],'All Data'!$A105:$CN677,84,FALSE),"unknown")</f>
        <v>Bay Shore, 11706</v>
      </c>
      <c r="AN104" s="159" t="str">
        <f>IFERROR(VLOOKUP(Table1[[#This Row],[RespondentID]],'All Data'!$A105:$CN677,85,FALSE),"unknown")</f>
        <v>White/Caucasian</v>
      </c>
      <c r="AO104" s="159" t="str">
        <f>IFERROR(VLOOKUP(Table1[[#This Row],[RespondentID]],'All Data'!$A105:$CN677,86,FALSE),"unknown")</f>
        <v>No</v>
      </c>
      <c r="AP104" s="159" t="str">
        <f>IFERROR(VLOOKUP(Table1[[#This Row],[RespondentID]],'All Data'!$A105:$CN677,87,FALSE),"unknown")</f>
        <v xml:space="preserve">English </v>
      </c>
      <c r="AQ104" s="159" t="str">
        <f>IFERROR(VLOOKUP(Table1[[#This Row],[RespondentID]],'All Data'!$A105:$CN677,88,FALSE),"unknown")</f>
        <v>Over $125,000</v>
      </c>
      <c r="AR104" s="159" t="str">
        <f>IFERROR(VLOOKUP(Table1[[#This Row],[RespondentID]],'All Data'!$A105:$CN677,89,FALSE),"unknown")</f>
        <v>College graduate</v>
      </c>
      <c r="AS104" s="159" t="str">
        <f>IFERROR(VLOOKUP(Table1[[#This Row],[RespondentID]],'All Data'!$A105:$CN677,90,FALSE),"unknown")</f>
        <v>Employed for wages</v>
      </c>
      <c r="AT104" s="159" t="str">
        <f>IFERROR(VLOOKUP(Table1[[#This Row],[RespondentID]],'All Data'!$A105:$CN677,91,FALSE),"unknown")</f>
        <v>Yes</v>
      </c>
      <c r="AU104" s="159" t="str">
        <f>IFERROR(VLOOKUP(Table1[[#This Row],[RespondentID]],'All Data'!$A105:$CN677,92,FALSE),"unknown")</f>
        <v>Yes</v>
      </c>
    </row>
    <row r="105" spans="1:47" x14ac:dyDescent="0.35">
      <c r="A105" s="6">
        <v>5668195710</v>
      </c>
      <c r="B105" s="6"/>
      <c r="C105" s="6"/>
      <c r="D105" s="6"/>
      <c r="E105" s="6" t="s">
        <v>44</v>
      </c>
      <c r="F105" s="6"/>
      <c r="G105" s="6"/>
      <c r="H105" s="6"/>
      <c r="I105" s="6"/>
      <c r="J105" s="6" t="s">
        <v>48</v>
      </c>
      <c r="K105" s="6"/>
      <c r="L105" s="6"/>
      <c r="M105" s="6"/>
      <c r="O105" s="6">
        <f t="shared" si="17"/>
        <v>2</v>
      </c>
      <c r="P105" s="6">
        <f t="shared" si="18"/>
        <v>1.5</v>
      </c>
      <c r="R105" s="6">
        <f t="shared" si="19"/>
        <v>0</v>
      </c>
      <c r="S105" s="6">
        <f t="shared" si="20"/>
        <v>0</v>
      </c>
      <c r="T105" s="6">
        <f t="shared" si="21"/>
        <v>0</v>
      </c>
      <c r="U105" s="6">
        <f t="shared" si="22"/>
        <v>1</v>
      </c>
      <c r="V105" s="6">
        <f t="shared" si="23"/>
        <v>0</v>
      </c>
      <c r="W105" s="6">
        <f t="shared" si="24"/>
        <v>0</v>
      </c>
      <c r="X105" s="6">
        <f t="shared" si="25"/>
        <v>0</v>
      </c>
      <c r="Y105" s="6">
        <f t="shared" si="26"/>
        <v>0</v>
      </c>
      <c r="Z105" s="6">
        <f t="shared" si="27"/>
        <v>1</v>
      </c>
      <c r="AA105" s="6">
        <f t="shared" si="28"/>
        <v>0</v>
      </c>
      <c r="AB105" s="6">
        <f t="shared" si="29"/>
        <v>0</v>
      </c>
      <c r="AC105" s="6">
        <f t="shared" si="30"/>
        <v>0</v>
      </c>
      <c r="AF105" s="6">
        <f t="shared" si="31"/>
        <v>2</v>
      </c>
      <c r="AG105" s="6">
        <f t="shared" si="32"/>
        <v>2</v>
      </c>
      <c r="AH105" s="6" t="str">
        <f t="shared" si="33"/>
        <v>Correct</v>
      </c>
      <c r="AJ105" s="159" t="str">
        <f>IFERROR(VLOOKUP(Table1[[#This Row],[RespondentID]],'All Data'!$A106:$CN678,81,FALSE),"unknown")</f>
        <v>Male</v>
      </c>
      <c r="AK105" s="159">
        <f>IFERROR(VLOOKUP(Table1[[#This Row],[RespondentID]],'All Data'!$A106:$CN678,82,FALSE),"unknown")</f>
        <v>80</v>
      </c>
      <c r="AL105" s="159" t="str">
        <f>IFERROR(VLOOKUP(Table1[[#This Row],[RespondentID]],'All Data'!$A106:$CN678,83,FALSE),"unknown")</f>
        <v>Suffolk</v>
      </c>
      <c r="AM105" s="159" t="str">
        <f>IFERROR(VLOOKUP(Table1[[#This Row],[RespondentID]],'All Data'!$A106:$CN678,84,FALSE),"unknown")</f>
        <v>Kings Park, 11754</v>
      </c>
      <c r="AN105" s="159" t="str">
        <f>IFERROR(VLOOKUP(Table1[[#This Row],[RespondentID]],'All Data'!$A106:$CN678,85,FALSE),"unknown")</f>
        <v>White/Caucasian</v>
      </c>
      <c r="AO105" s="159" t="str">
        <f>IFERROR(VLOOKUP(Table1[[#This Row],[RespondentID]],'All Data'!$A106:$CN678,86,FALSE),"unknown")</f>
        <v>No</v>
      </c>
      <c r="AP105" s="159" t="str">
        <f>IFERROR(VLOOKUP(Table1[[#This Row],[RespondentID]],'All Data'!$A106:$CN678,87,FALSE),"unknown")</f>
        <v xml:space="preserve">English </v>
      </c>
      <c r="AQ105" s="159" t="str">
        <f>IFERROR(VLOOKUP(Table1[[#This Row],[RespondentID]],'All Data'!$A106:$CN678,88,FALSE),"unknown")</f>
        <v>$75,000 to $125,000</v>
      </c>
      <c r="AR105" s="159" t="str">
        <f>IFERROR(VLOOKUP(Table1[[#This Row],[RespondentID]],'All Data'!$A106:$CN678,89,FALSE),"unknown")</f>
        <v>College graduate</v>
      </c>
      <c r="AS105" s="159" t="str">
        <f>IFERROR(VLOOKUP(Table1[[#This Row],[RespondentID]],'All Data'!$A106:$CN678,90,FALSE),"unknown")</f>
        <v>Retired</v>
      </c>
      <c r="AT105" s="159" t="str">
        <f>IFERROR(VLOOKUP(Table1[[#This Row],[RespondentID]],'All Data'!$A106:$CN678,91,FALSE),"unknown")</f>
        <v>Yes</v>
      </c>
      <c r="AU105" s="159" t="str">
        <f>IFERROR(VLOOKUP(Table1[[#This Row],[RespondentID]],'All Data'!$A106:$CN678,92,FALSE),"unknown")</f>
        <v>No</v>
      </c>
    </row>
    <row r="106" spans="1:47" x14ac:dyDescent="0.35">
      <c r="A106" s="6">
        <v>5666599683</v>
      </c>
      <c r="B106" s="6"/>
      <c r="C106" s="6" t="s">
        <v>42</v>
      </c>
      <c r="D106" s="6"/>
      <c r="E106" s="6"/>
      <c r="F106" s="6"/>
      <c r="G106" s="6"/>
      <c r="H106" s="6" t="s">
        <v>46</v>
      </c>
      <c r="I106" s="6"/>
      <c r="J106" s="6"/>
      <c r="K106" s="6"/>
      <c r="L106" s="6"/>
      <c r="M106" s="6"/>
      <c r="O106" s="6">
        <f t="shared" si="17"/>
        <v>2</v>
      </c>
      <c r="P106" s="6">
        <f t="shared" si="18"/>
        <v>1.5</v>
      </c>
      <c r="R106" s="6">
        <f t="shared" si="19"/>
        <v>0</v>
      </c>
      <c r="S106" s="6">
        <f t="shared" si="20"/>
        <v>1</v>
      </c>
      <c r="T106" s="6">
        <f t="shared" si="21"/>
        <v>0</v>
      </c>
      <c r="U106" s="6">
        <f t="shared" si="22"/>
        <v>0</v>
      </c>
      <c r="V106" s="6">
        <f t="shared" si="23"/>
        <v>0</v>
      </c>
      <c r="W106" s="6">
        <f t="shared" si="24"/>
        <v>0</v>
      </c>
      <c r="X106" s="6">
        <f t="shared" si="25"/>
        <v>1</v>
      </c>
      <c r="Y106" s="6">
        <f t="shared" si="26"/>
        <v>0</v>
      </c>
      <c r="Z106" s="6">
        <f t="shared" si="27"/>
        <v>0</v>
      </c>
      <c r="AA106" s="6">
        <f t="shared" si="28"/>
        <v>0</v>
      </c>
      <c r="AB106" s="6">
        <f t="shared" si="29"/>
        <v>0</v>
      </c>
      <c r="AC106" s="6">
        <f t="shared" si="30"/>
        <v>0</v>
      </c>
      <c r="AF106" s="6">
        <f t="shared" si="31"/>
        <v>2</v>
      </c>
      <c r="AG106" s="6">
        <f t="shared" si="32"/>
        <v>2</v>
      </c>
      <c r="AH106" s="6" t="str">
        <f t="shared" si="33"/>
        <v>Correct</v>
      </c>
      <c r="AJ106" s="159" t="str">
        <f>IFERROR(VLOOKUP(Table1[[#This Row],[RespondentID]],'All Data'!$A107:$CN679,81,FALSE),"unknown")</f>
        <v>Male</v>
      </c>
      <c r="AK106" s="159">
        <f>IFERROR(VLOOKUP(Table1[[#This Row],[RespondentID]],'All Data'!$A107:$CN679,82,FALSE),"unknown")</f>
        <v>51</v>
      </c>
      <c r="AL106" s="159" t="str">
        <f>IFERROR(VLOOKUP(Table1[[#This Row],[RespondentID]],'All Data'!$A107:$CN679,83,FALSE),"unknown")</f>
        <v>Nassau</v>
      </c>
      <c r="AM106" s="159" t="str">
        <f>IFERROR(VLOOKUP(Table1[[#This Row],[RespondentID]],'All Data'!$A107:$CN679,84,FALSE),"unknown")</f>
        <v>Farmingdale, 11735</v>
      </c>
      <c r="AN106" s="159" t="str">
        <f>IFERROR(VLOOKUP(Table1[[#This Row],[RespondentID]],'All Data'!$A107:$CN679,85,FALSE),"unknown")</f>
        <v>Asian/Pacific Islander</v>
      </c>
      <c r="AO106" s="159" t="str">
        <f>IFERROR(VLOOKUP(Table1[[#This Row],[RespondentID]],'All Data'!$A107:$CN679,86,FALSE),"unknown")</f>
        <v>No</v>
      </c>
      <c r="AP106" s="159" t="str">
        <f>IFERROR(VLOOKUP(Table1[[#This Row],[RespondentID]],'All Data'!$A107:$CN679,87,FALSE),"unknown")</f>
        <v xml:space="preserve">English </v>
      </c>
      <c r="AQ106" s="159" t="str">
        <f>IFERROR(VLOOKUP(Table1[[#This Row],[RespondentID]],'All Data'!$A107:$CN679,88,FALSE),"unknown")</f>
        <v>$20,000 to $34,999</v>
      </c>
      <c r="AR106" s="159" t="str">
        <f>IFERROR(VLOOKUP(Table1[[#This Row],[RespondentID]],'All Data'!$A107:$CN679,89,FALSE),"unknown")</f>
        <v>College graduate</v>
      </c>
      <c r="AS106" s="159" t="str">
        <f>IFERROR(VLOOKUP(Table1[[#This Row],[RespondentID]],'All Data'!$A107:$CN679,90,FALSE),"unknown")</f>
        <v>Self-employed</v>
      </c>
      <c r="AT106" s="159" t="str">
        <f>IFERROR(VLOOKUP(Table1[[#This Row],[RespondentID]],'All Data'!$A107:$CN679,91,FALSE),"unknown")</f>
        <v>Yes</v>
      </c>
      <c r="AU106" s="159" t="str">
        <f>IFERROR(VLOOKUP(Table1[[#This Row],[RespondentID]],'All Data'!$A107:$CN679,92,FALSE),"unknown")</f>
        <v>Yes</v>
      </c>
    </row>
    <row r="107" spans="1:47" x14ac:dyDescent="0.35">
      <c r="A107" s="6">
        <v>5665659347</v>
      </c>
      <c r="B107" s="6"/>
      <c r="C107" s="6"/>
      <c r="D107" s="6"/>
      <c r="E107" s="6" t="s">
        <v>44</v>
      </c>
      <c r="F107" s="6"/>
      <c r="G107" s="6"/>
      <c r="H107" s="6"/>
      <c r="I107" s="6"/>
      <c r="J107" s="6"/>
      <c r="K107" s="6"/>
      <c r="L107" s="6"/>
      <c r="M107" s="6"/>
      <c r="O107" s="6">
        <f t="shared" si="17"/>
        <v>1</v>
      </c>
      <c r="P107" s="6">
        <f t="shared" si="18"/>
        <v>3</v>
      </c>
      <c r="R107" s="6">
        <f t="shared" si="19"/>
        <v>0</v>
      </c>
      <c r="S107" s="6">
        <f t="shared" si="20"/>
        <v>0</v>
      </c>
      <c r="T107" s="6">
        <f t="shared" si="21"/>
        <v>0</v>
      </c>
      <c r="U107" s="6">
        <f t="shared" si="22"/>
        <v>1</v>
      </c>
      <c r="V107" s="6">
        <f t="shared" si="23"/>
        <v>0</v>
      </c>
      <c r="W107" s="6">
        <f t="shared" si="24"/>
        <v>0</v>
      </c>
      <c r="X107" s="6">
        <f t="shared" si="25"/>
        <v>0</v>
      </c>
      <c r="Y107" s="6">
        <f t="shared" si="26"/>
        <v>0</v>
      </c>
      <c r="Z107" s="6">
        <f t="shared" si="27"/>
        <v>0</v>
      </c>
      <c r="AA107" s="6">
        <f t="shared" si="28"/>
        <v>0</v>
      </c>
      <c r="AB107" s="6">
        <f t="shared" si="29"/>
        <v>0</v>
      </c>
      <c r="AC107" s="6">
        <f t="shared" si="30"/>
        <v>0</v>
      </c>
      <c r="AF107" s="6">
        <f t="shared" si="31"/>
        <v>1</v>
      </c>
      <c r="AG107" s="6">
        <f t="shared" si="32"/>
        <v>1</v>
      </c>
      <c r="AH107" s="6" t="str">
        <f t="shared" si="33"/>
        <v>Correct</v>
      </c>
      <c r="AJ107" s="159" t="str">
        <f>IFERROR(VLOOKUP(Table1[[#This Row],[RespondentID]],'All Data'!$A108:$CN680,81,FALSE),"unknown")</f>
        <v>Female</v>
      </c>
      <c r="AK107" s="159">
        <f>IFERROR(VLOOKUP(Table1[[#This Row],[RespondentID]],'All Data'!$A108:$CN680,82,FALSE),"unknown")</f>
        <v>41</v>
      </c>
      <c r="AL107" s="159" t="str">
        <f>IFERROR(VLOOKUP(Table1[[#This Row],[RespondentID]],'All Data'!$A108:$CN680,83,FALSE),"unknown")</f>
        <v>Suffolk</v>
      </c>
      <c r="AM107" s="159" t="str">
        <f>IFERROR(VLOOKUP(Table1[[#This Row],[RespondentID]],'All Data'!$A108:$CN680,84,FALSE),"unknown")</f>
        <v>Nesconset, 11767</v>
      </c>
      <c r="AN107" s="159" t="str">
        <f>IFERROR(VLOOKUP(Table1[[#This Row],[RespondentID]],'All Data'!$A108:$CN680,85,FALSE),"unknown")</f>
        <v>White/Caucasian</v>
      </c>
      <c r="AO107" s="159" t="str">
        <f>IFERROR(VLOOKUP(Table1[[#This Row],[RespondentID]],'All Data'!$A108:$CN680,86,FALSE),"unknown")</f>
        <v>No</v>
      </c>
      <c r="AP107" s="159" t="str">
        <f>IFERROR(VLOOKUP(Table1[[#This Row],[RespondentID]],'All Data'!$A108:$CN680,87,FALSE),"unknown")</f>
        <v xml:space="preserve">English </v>
      </c>
      <c r="AQ107" s="159" t="str">
        <f>IFERROR(VLOOKUP(Table1[[#This Row],[RespondentID]],'All Data'!$A108:$CN680,88,FALSE),"unknown")</f>
        <v>$0-$19,999</v>
      </c>
      <c r="AR107" s="159" t="str">
        <f>IFERROR(VLOOKUP(Table1[[#This Row],[RespondentID]],'All Data'!$A108:$CN680,89,FALSE),"unknown")</f>
        <v>Some college</v>
      </c>
      <c r="AS107" s="159" t="str">
        <f>IFERROR(VLOOKUP(Table1[[#This Row],[RespondentID]],'All Data'!$A108:$CN680,90,FALSE),"unknown")</f>
        <v>Employed for wages</v>
      </c>
      <c r="AT107" s="159" t="str">
        <f>IFERROR(VLOOKUP(Table1[[#This Row],[RespondentID]],'All Data'!$A108:$CN680,91,FALSE),"unknown")</f>
        <v>Yes</v>
      </c>
      <c r="AU107" s="159" t="str">
        <f>IFERROR(VLOOKUP(Table1[[#This Row],[RespondentID]],'All Data'!$A108:$CN680,92,FALSE),"unknown")</f>
        <v>No</v>
      </c>
    </row>
    <row r="108" spans="1:47" x14ac:dyDescent="0.35">
      <c r="A108" s="6">
        <v>5665286065</v>
      </c>
      <c r="B108" s="6" t="s">
        <v>41</v>
      </c>
      <c r="C108" s="6"/>
      <c r="D108" s="6"/>
      <c r="E108" s="6"/>
      <c r="F108" s="6"/>
      <c r="G108" s="6"/>
      <c r="H108" s="6"/>
      <c r="I108" s="6"/>
      <c r="J108" s="6"/>
      <c r="K108" s="6" t="s">
        <v>49</v>
      </c>
      <c r="L108" s="6" t="s">
        <v>50</v>
      </c>
      <c r="M108" s="6"/>
      <c r="O108" s="6">
        <f t="shared" si="17"/>
        <v>3</v>
      </c>
      <c r="P108" s="6">
        <f t="shared" si="18"/>
        <v>1</v>
      </c>
      <c r="R108" s="6">
        <f t="shared" si="19"/>
        <v>1</v>
      </c>
      <c r="S108" s="6">
        <f t="shared" si="20"/>
        <v>0</v>
      </c>
      <c r="T108" s="6">
        <f t="shared" si="21"/>
        <v>0</v>
      </c>
      <c r="U108" s="6">
        <f t="shared" si="22"/>
        <v>0</v>
      </c>
      <c r="V108" s="6">
        <f t="shared" si="23"/>
        <v>0</v>
      </c>
      <c r="W108" s="6">
        <f t="shared" si="24"/>
        <v>0</v>
      </c>
      <c r="X108" s="6">
        <f t="shared" si="25"/>
        <v>0</v>
      </c>
      <c r="Y108" s="6">
        <f t="shared" si="26"/>
        <v>0</v>
      </c>
      <c r="Z108" s="6">
        <f t="shared" si="27"/>
        <v>0</v>
      </c>
      <c r="AA108" s="6">
        <f t="shared" si="28"/>
        <v>1</v>
      </c>
      <c r="AB108" s="6">
        <f t="shared" si="29"/>
        <v>1</v>
      </c>
      <c r="AC108" s="6">
        <f t="shared" si="30"/>
        <v>0</v>
      </c>
      <c r="AF108" s="6">
        <f t="shared" si="31"/>
        <v>3</v>
      </c>
      <c r="AG108" s="6">
        <f t="shared" si="32"/>
        <v>3</v>
      </c>
      <c r="AH108" s="6" t="str">
        <f t="shared" si="33"/>
        <v>Correct</v>
      </c>
      <c r="AJ108" s="159" t="str">
        <f>IFERROR(VLOOKUP(Table1[[#This Row],[RespondentID]],'All Data'!$A109:$CN681,81,FALSE),"unknown")</f>
        <v>Female</v>
      </c>
      <c r="AK108" s="159">
        <f>IFERROR(VLOOKUP(Table1[[#This Row],[RespondentID]],'All Data'!$A109:$CN681,82,FALSE),"unknown")</f>
        <v>60</v>
      </c>
      <c r="AL108" s="159" t="str">
        <f>IFERROR(VLOOKUP(Table1[[#This Row],[RespondentID]],'All Data'!$A109:$CN681,83,FALSE),"unknown")</f>
        <v>Suffolk</v>
      </c>
      <c r="AM108" s="159" t="str">
        <f>IFERROR(VLOOKUP(Table1[[#This Row],[RespondentID]],'All Data'!$A109:$CN681,84,FALSE),"unknown")</f>
        <v>Mount Sinai, 11766</v>
      </c>
      <c r="AN108" s="159" t="str">
        <f>IFERROR(VLOOKUP(Table1[[#This Row],[RespondentID]],'All Data'!$A109:$CN681,85,FALSE),"unknown")</f>
        <v>White/Caucasian</v>
      </c>
      <c r="AO108" s="159" t="str">
        <f>IFERROR(VLOOKUP(Table1[[#This Row],[RespondentID]],'All Data'!$A109:$CN681,86,FALSE),"unknown")</f>
        <v>No</v>
      </c>
      <c r="AP108" s="159" t="str">
        <f>IFERROR(VLOOKUP(Table1[[#This Row],[RespondentID]],'All Data'!$A109:$CN681,87,FALSE),"unknown")</f>
        <v xml:space="preserve">English </v>
      </c>
      <c r="AQ108" s="159" t="str">
        <f>IFERROR(VLOOKUP(Table1[[#This Row],[RespondentID]],'All Data'!$A109:$CN681,88,FALSE),"unknown")</f>
        <v>Over $125,000</v>
      </c>
      <c r="AR108" s="159" t="str">
        <f>IFERROR(VLOOKUP(Table1[[#This Row],[RespondentID]],'All Data'!$A109:$CN681,89,FALSE),"unknown")</f>
        <v>Graduate school</v>
      </c>
      <c r="AS108" s="159" t="str">
        <f>IFERROR(VLOOKUP(Table1[[#This Row],[RespondentID]],'All Data'!$A109:$CN681,90,FALSE),"unknown")</f>
        <v>Retired</v>
      </c>
      <c r="AT108" s="159" t="str">
        <f>IFERROR(VLOOKUP(Table1[[#This Row],[RespondentID]],'All Data'!$A109:$CN681,91,FALSE),"unknown")</f>
        <v>Yes</v>
      </c>
      <c r="AU108" s="159" t="str">
        <f>IFERROR(VLOOKUP(Table1[[#This Row],[RespondentID]],'All Data'!$A109:$CN681,92,FALSE),"unknown")</f>
        <v>Yes</v>
      </c>
    </row>
    <row r="109" spans="1:47" x14ac:dyDescent="0.35">
      <c r="A109" s="6">
        <v>5664588025</v>
      </c>
      <c r="B109" s="6"/>
      <c r="C109" s="6"/>
      <c r="D109" s="6"/>
      <c r="E109" s="6"/>
      <c r="F109" s="6"/>
      <c r="G109" s="6"/>
      <c r="H109" s="6"/>
      <c r="I109" s="6"/>
      <c r="J109" s="6"/>
      <c r="K109" s="6" t="s">
        <v>49</v>
      </c>
      <c r="L109" s="6"/>
      <c r="M109" s="6"/>
      <c r="O109" s="6">
        <f t="shared" si="17"/>
        <v>1</v>
      </c>
      <c r="P109" s="6">
        <f t="shared" si="18"/>
        <v>3</v>
      </c>
      <c r="R109" s="6">
        <f t="shared" si="19"/>
        <v>0</v>
      </c>
      <c r="S109" s="6">
        <f t="shared" si="20"/>
        <v>0</v>
      </c>
      <c r="T109" s="6">
        <f t="shared" si="21"/>
        <v>0</v>
      </c>
      <c r="U109" s="6">
        <f t="shared" si="22"/>
        <v>0</v>
      </c>
      <c r="V109" s="6">
        <f t="shared" si="23"/>
        <v>0</v>
      </c>
      <c r="W109" s="6">
        <f t="shared" si="24"/>
        <v>0</v>
      </c>
      <c r="X109" s="6">
        <f t="shared" si="25"/>
        <v>0</v>
      </c>
      <c r="Y109" s="6">
        <f t="shared" si="26"/>
        <v>0</v>
      </c>
      <c r="Z109" s="6">
        <f t="shared" si="27"/>
        <v>0</v>
      </c>
      <c r="AA109" s="6">
        <f t="shared" si="28"/>
        <v>1</v>
      </c>
      <c r="AB109" s="6">
        <f t="shared" si="29"/>
        <v>0</v>
      </c>
      <c r="AC109" s="6">
        <f t="shared" si="30"/>
        <v>0</v>
      </c>
      <c r="AF109" s="6">
        <f t="shared" si="31"/>
        <v>1</v>
      </c>
      <c r="AG109" s="6">
        <f t="shared" si="32"/>
        <v>1</v>
      </c>
      <c r="AH109" s="6" t="str">
        <f t="shared" si="33"/>
        <v>Correct</v>
      </c>
      <c r="AJ109" s="159" t="str">
        <f>IFERROR(VLOOKUP(Table1[[#This Row],[RespondentID]],'All Data'!$A110:$CN682,81,FALSE),"unknown")</f>
        <v>Female</v>
      </c>
      <c r="AK109" s="159">
        <f>IFERROR(VLOOKUP(Table1[[#This Row],[RespondentID]],'All Data'!$A110:$CN682,82,FALSE),"unknown")</f>
        <v>62</v>
      </c>
      <c r="AL109" s="159" t="str">
        <f>IFERROR(VLOOKUP(Table1[[#This Row],[RespondentID]],'All Data'!$A110:$CN682,83,FALSE),"unknown")</f>
        <v>Nassau</v>
      </c>
      <c r="AM109" s="159" t="str">
        <f>IFERROR(VLOOKUP(Table1[[#This Row],[RespondentID]],'All Data'!$A110:$CN682,84,FALSE),"unknown")</f>
        <v>Glen Cove, 11542</v>
      </c>
      <c r="AN109" s="159" t="str">
        <f>IFERROR(VLOOKUP(Table1[[#This Row],[RespondentID]],'All Data'!$A110:$CN682,85,FALSE),"unknown")</f>
        <v>White/Caucasian</v>
      </c>
      <c r="AO109" s="159" t="str">
        <f>IFERROR(VLOOKUP(Table1[[#This Row],[RespondentID]],'All Data'!$A110:$CN682,86,FALSE),"unknown")</f>
        <v>No</v>
      </c>
      <c r="AP109" s="159" t="str">
        <f>IFERROR(VLOOKUP(Table1[[#This Row],[RespondentID]],'All Data'!$A110:$CN682,87,FALSE),"unknown")</f>
        <v xml:space="preserve">English </v>
      </c>
      <c r="AQ109" s="159" t="str">
        <f>IFERROR(VLOOKUP(Table1[[#This Row],[RespondentID]],'All Data'!$A110:$CN682,88,FALSE),"unknown")</f>
        <v>Over $125,000</v>
      </c>
      <c r="AR109" s="159" t="str">
        <f>IFERROR(VLOOKUP(Table1[[#This Row],[RespondentID]],'All Data'!$A110:$CN682,89,FALSE),"unknown")</f>
        <v>Graduate school</v>
      </c>
      <c r="AS109" s="159" t="str">
        <f>IFERROR(VLOOKUP(Table1[[#This Row],[RespondentID]],'All Data'!$A110:$CN682,90,FALSE),"unknown")</f>
        <v>Employed for wages</v>
      </c>
      <c r="AT109" s="159" t="str">
        <f>IFERROR(VLOOKUP(Table1[[#This Row],[RespondentID]],'All Data'!$A110:$CN682,91,FALSE),"unknown")</f>
        <v>Yes</v>
      </c>
      <c r="AU109" s="159" t="str">
        <f>IFERROR(VLOOKUP(Table1[[#This Row],[RespondentID]],'All Data'!$A110:$CN682,92,FALSE),"unknown")</f>
        <v>Yes</v>
      </c>
    </row>
    <row r="110" spans="1:47" x14ac:dyDescent="0.35">
      <c r="A110" s="6">
        <v>5664331367</v>
      </c>
      <c r="B110" s="6" t="s">
        <v>41</v>
      </c>
      <c r="C110" s="6"/>
      <c r="D110" s="6"/>
      <c r="E110" s="6"/>
      <c r="F110" s="6"/>
      <c r="G110" s="6" t="s">
        <v>39</v>
      </c>
      <c r="H110" s="6"/>
      <c r="I110" s="6"/>
      <c r="J110" s="6"/>
      <c r="K110" s="6" t="s">
        <v>49</v>
      </c>
      <c r="L110" s="6"/>
      <c r="M110" s="6"/>
      <c r="O110" s="6">
        <f t="shared" si="17"/>
        <v>3</v>
      </c>
      <c r="P110" s="6">
        <f t="shared" si="18"/>
        <v>1</v>
      </c>
      <c r="R110" s="6">
        <f t="shared" si="19"/>
        <v>1</v>
      </c>
      <c r="S110" s="6">
        <f t="shared" si="20"/>
        <v>0</v>
      </c>
      <c r="T110" s="6">
        <f t="shared" si="21"/>
        <v>0</v>
      </c>
      <c r="U110" s="6">
        <f t="shared" si="22"/>
        <v>0</v>
      </c>
      <c r="V110" s="6">
        <f t="shared" si="23"/>
        <v>0</v>
      </c>
      <c r="W110" s="6">
        <f t="shared" si="24"/>
        <v>1</v>
      </c>
      <c r="X110" s="6">
        <f t="shared" si="25"/>
        <v>0</v>
      </c>
      <c r="Y110" s="6">
        <f t="shared" si="26"/>
        <v>0</v>
      </c>
      <c r="Z110" s="6">
        <f t="shared" si="27"/>
        <v>0</v>
      </c>
      <c r="AA110" s="6">
        <f t="shared" si="28"/>
        <v>1</v>
      </c>
      <c r="AB110" s="6">
        <f t="shared" si="29"/>
        <v>0</v>
      </c>
      <c r="AC110" s="6">
        <f t="shared" si="30"/>
        <v>0</v>
      </c>
      <c r="AF110" s="6">
        <f t="shared" si="31"/>
        <v>3</v>
      </c>
      <c r="AG110" s="6">
        <f t="shared" si="32"/>
        <v>3</v>
      </c>
      <c r="AH110" s="6" t="str">
        <f t="shared" si="33"/>
        <v>Correct</v>
      </c>
      <c r="AJ110" s="159" t="str">
        <f>IFERROR(VLOOKUP(Table1[[#This Row],[RespondentID]],'All Data'!$A111:$CN683,81,FALSE),"unknown")</f>
        <v>Male</v>
      </c>
      <c r="AK110" s="159">
        <f>IFERROR(VLOOKUP(Table1[[#This Row],[RespondentID]],'All Data'!$A111:$CN683,82,FALSE),"unknown")</f>
        <v>29</v>
      </c>
      <c r="AL110" s="159" t="str">
        <f>IFERROR(VLOOKUP(Table1[[#This Row],[RespondentID]],'All Data'!$A111:$CN683,83,FALSE),"unknown")</f>
        <v>Nassau</v>
      </c>
      <c r="AM110" s="159" t="str">
        <f>IFERROR(VLOOKUP(Table1[[#This Row],[RespondentID]],'All Data'!$A111:$CN683,84,FALSE),"unknown")</f>
        <v>Plainview, 11803</v>
      </c>
      <c r="AN110" s="159" t="str">
        <f>IFERROR(VLOOKUP(Table1[[#This Row],[RespondentID]],'All Data'!$A111:$CN683,85,FALSE),"unknown")</f>
        <v>White/Caucasian</v>
      </c>
      <c r="AO110" s="159" t="str">
        <f>IFERROR(VLOOKUP(Table1[[#This Row],[RespondentID]],'All Data'!$A111:$CN683,86,FALSE),"unknown")</f>
        <v>No</v>
      </c>
      <c r="AP110" s="159" t="str">
        <f>IFERROR(VLOOKUP(Table1[[#This Row],[RespondentID]],'All Data'!$A111:$CN683,87,FALSE),"unknown")</f>
        <v xml:space="preserve">English </v>
      </c>
      <c r="AQ110" s="159" t="str">
        <f>IFERROR(VLOOKUP(Table1[[#This Row],[RespondentID]],'All Data'!$A111:$CN683,88,FALSE),"unknown")</f>
        <v>Over $125,000</v>
      </c>
      <c r="AR110" s="159" t="str">
        <f>IFERROR(VLOOKUP(Table1[[#This Row],[RespondentID]],'All Data'!$A111:$CN683,89,FALSE),"unknown")</f>
        <v>Graduate school</v>
      </c>
      <c r="AS110" s="159" t="str">
        <f>IFERROR(VLOOKUP(Table1[[#This Row],[RespondentID]],'All Data'!$A111:$CN683,90,FALSE),"unknown")</f>
        <v>Student</v>
      </c>
      <c r="AT110" s="159" t="str">
        <f>IFERROR(VLOOKUP(Table1[[#This Row],[RespondentID]],'All Data'!$A111:$CN683,91,FALSE),"unknown")</f>
        <v>Yes</v>
      </c>
      <c r="AU110" s="159" t="str">
        <f>IFERROR(VLOOKUP(Table1[[#This Row],[RespondentID]],'All Data'!$A111:$CN683,92,FALSE),"unknown")</f>
        <v>Yes</v>
      </c>
    </row>
    <row r="111" spans="1:47" x14ac:dyDescent="0.35">
      <c r="A111" s="6">
        <v>5664163577</v>
      </c>
      <c r="B111" s="6" t="s">
        <v>41</v>
      </c>
      <c r="C111" s="6"/>
      <c r="D111" s="6"/>
      <c r="E111" s="6"/>
      <c r="F111" s="6"/>
      <c r="G111" s="6"/>
      <c r="H111" s="6" t="s">
        <v>46</v>
      </c>
      <c r="I111" s="6"/>
      <c r="J111" s="6"/>
      <c r="K111" s="6" t="s">
        <v>49</v>
      </c>
      <c r="L111" s="6"/>
      <c r="M111" s="6"/>
      <c r="O111" s="6">
        <f t="shared" si="17"/>
        <v>3</v>
      </c>
      <c r="P111" s="6">
        <f t="shared" si="18"/>
        <v>1</v>
      </c>
      <c r="R111" s="6">
        <f t="shared" si="19"/>
        <v>1</v>
      </c>
      <c r="S111" s="6">
        <f t="shared" si="20"/>
        <v>0</v>
      </c>
      <c r="T111" s="6">
        <f t="shared" si="21"/>
        <v>0</v>
      </c>
      <c r="U111" s="6">
        <f t="shared" si="22"/>
        <v>0</v>
      </c>
      <c r="V111" s="6">
        <f t="shared" si="23"/>
        <v>0</v>
      </c>
      <c r="W111" s="6">
        <f t="shared" si="24"/>
        <v>0</v>
      </c>
      <c r="X111" s="6">
        <f t="shared" si="25"/>
        <v>1</v>
      </c>
      <c r="Y111" s="6">
        <f t="shared" si="26"/>
        <v>0</v>
      </c>
      <c r="Z111" s="6">
        <f t="shared" si="27"/>
        <v>0</v>
      </c>
      <c r="AA111" s="6">
        <f t="shared" si="28"/>
        <v>1</v>
      </c>
      <c r="AB111" s="6">
        <f t="shared" si="29"/>
        <v>0</v>
      </c>
      <c r="AC111" s="6">
        <f t="shared" si="30"/>
        <v>0</v>
      </c>
      <c r="AF111" s="6">
        <f t="shared" si="31"/>
        <v>3</v>
      </c>
      <c r="AG111" s="6">
        <f t="shared" si="32"/>
        <v>3</v>
      </c>
      <c r="AH111" s="6" t="str">
        <f t="shared" si="33"/>
        <v>Correct</v>
      </c>
      <c r="AJ111" s="159" t="str">
        <f>IFERROR(VLOOKUP(Table1[[#This Row],[RespondentID]],'All Data'!$A112:$CN684,81,FALSE),"unknown")</f>
        <v>Female</v>
      </c>
      <c r="AK111" s="159">
        <f>IFERROR(VLOOKUP(Table1[[#This Row],[RespondentID]],'All Data'!$A112:$CN684,82,FALSE),"unknown")</f>
        <v>25</v>
      </c>
      <c r="AL111" s="159" t="str">
        <f>IFERROR(VLOOKUP(Table1[[#This Row],[RespondentID]],'All Data'!$A112:$CN684,83,FALSE),"unknown")</f>
        <v>Nassau</v>
      </c>
      <c r="AM111" s="159" t="str">
        <f>IFERROR(VLOOKUP(Table1[[#This Row],[RespondentID]],'All Data'!$A112:$CN684,84,FALSE),"unknown")</f>
        <v>Argo Village, 11003</v>
      </c>
      <c r="AN111" s="159">
        <f>IFERROR(VLOOKUP(Table1[[#This Row],[RespondentID]],'All Data'!$A112:$CN684,85,FALSE),"unknown")</f>
        <v>0</v>
      </c>
      <c r="AO111" s="159">
        <f>IFERROR(VLOOKUP(Table1[[#This Row],[RespondentID]],'All Data'!$A112:$CN684,86,FALSE),"unknown")</f>
        <v>0</v>
      </c>
      <c r="AP111" s="159" t="str">
        <f>IFERROR(VLOOKUP(Table1[[#This Row],[RespondentID]],'All Data'!$A112:$CN684,87,FALSE),"unknown")</f>
        <v xml:space="preserve"> </v>
      </c>
      <c r="AQ111" s="159">
        <f>IFERROR(VLOOKUP(Table1[[#This Row],[RespondentID]],'All Data'!$A112:$CN684,88,FALSE),"unknown")</f>
        <v>0</v>
      </c>
      <c r="AR111" s="159">
        <f>IFERROR(VLOOKUP(Table1[[#This Row],[RespondentID]],'All Data'!$A112:$CN684,89,FALSE),"unknown")</f>
        <v>0</v>
      </c>
      <c r="AS111" s="159">
        <f>IFERROR(VLOOKUP(Table1[[#This Row],[RespondentID]],'All Data'!$A112:$CN684,90,FALSE),"unknown")</f>
        <v>0</v>
      </c>
      <c r="AT111" s="159">
        <f>IFERROR(VLOOKUP(Table1[[#This Row],[RespondentID]],'All Data'!$A112:$CN684,91,FALSE),"unknown")</f>
        <v>0</v>
      </c>
      <c r="AU111" s="159">
        <f>IFERROR(VLOOKUP(Table1[[#This Row],[RespondentID]],'All Data'!$A112:$CN684,92,FALSE),"unknown")</f>
        <v>0</v>
      </c>
    </row>
    <row r="112" spans="1:47" x14ac:dyDescent="0.35">
      <c r="A112" s="6">
        <v>5659726656</v>
      </c>
      <c r="B112" s="6"/>
      <c r="C112" s="6" t="s">
        <v>42</v>
      </c>
      <c r="D112" s="6"/>
      <c r="E112" s="6"/>
      <c r="F112" s="6"/>
      <c r="G112" s="6"/>
      <c r="H112" s="6"/>
      <c r="I112" s="6"/>
      <c r="J112" s="6"/>
      <c r="K112" s="6"/>
      <c r="L112" s="6"/>
      <c r="M112" s="6"/>
      <c r="O112" s="6">
        <f t="shared" si="17"/>
        <v>1</v>
      </c>
      <c r="P112" s="6">
        <f t="shared" si="18"/>
        <v>3</v>
      </c>
      <c r="R112" s="6">
        <f t="shared" si="19"/>
        <v>0</v>
      </c>
      <c r="S112" s="6">
        <f t="shared" si="20"/>
        <v>1</v>
      </c>
      <c r="T112" s="6">
        <f t="shared" si="21"/>
        <v>0</v>
      </c>
      <c r="U112" s="6">
        <f t="shared" si="22"/>
        <v>0</v>
      </c>
      <c r="V112" s="6">
        <f t="shared" si="23"/>
        <v>0</v>
      </c>
      <c r="W112" s="6">
        <f t="shared" si="24"/>
        <v>0</v>
      </c>
      <c r="X112" s="6">
        <f t="shared" si="25"/>
        <v>0</v>
      </c>
      <c r="Y112" s="6">
        <f t="shared" si="26"/>
        <v>0</v>
      </c>
      <c r="Z112" s="6">
        <f t="shared" si="27"/>
        <v>0</v>
      </c>
      <c r="AA112" s="6">
        <f t="shared" si="28"/>
        <v>0</v>
      </c>
      <c r="AB112" s="6">
        <f t="shared" si="29"/>
        <v>0</v>
      </c>
      <c r="AC112" s="6">
        <f t="shared" si="30"/>
        <v>0</v>
      </c>
      <c r="AF112" s="6">
        <f t="shared" si="31"/>
        <v>1</v>
      </c>
      <c r="AG112" s="6">
        <f t="shared" si="32"/>
        <v>1</v>
      </c>
      <c r="AH112" s="6" t="str">
        <f t="shared" si="33"/>
        <v>Correct</v>
      </c>
      <c r="AJ112" s="159" t="str">
        <f>IFERROR(VLOOKUP(Table1[[#This Row],[RespondentID]],'All Data'!$A113:$CN685,81,FALSE),"unknown")</f>
        <v>Female</v>
      </c>
      <c r="AK112" s="159">
        <f>IFERROR(VLOOKUP(Table1[[#This Row],[RespondentID]],'All Data'!$A113:$CN685,82,FALSE),"unknown")</f>
        <v>41</v>
      </c>
      <c r="AL112" s="159" t="str">
        <f>IFERROR(VLOOKUP(Table1[[#This Row],[RespondentID]],'All Data'!$A113:$CN685,83,FALSE),"unknown")</f>
        <v>Suffolk</v>
      </c>
      <c r="AM112" s="159" t="str">
        <f>IFERROR(VLOOKUP(Table1[[#This Row],[RespondentID]],'All Data'!$A113:$CN685,84,FALSE),"unknown")</f>
        <v>Nesconset, 11767</v>
      </c>
      <c r="AN112" s="159" t="str">
        <f>IFERROR(VLOOKUP(Table1[[#This Row],[RespondentID]],'All Data'!$A113:$CN685,85,FALSE),"unknown")</f>
        <v>White/Caucasian</v>
      </c>
      <c r="AO112" s="159" t="str">
        <f>IFERROR(VLOOKUP(Table1[[#This Row],[RespondentID]],'All Data'!$A113:$CN685,86,FALSE),"unknown")</f>
        <v>No</v>
      </c>
      <c r="AP112" s="159" t="str">
        <f>IFERROR(VLOOKUP(Table1[[#This Row],[RespondentID]],'All Data'!$A113:$CN685,87,FALSE),"unknown")</f>
        <v xml:space="preserve">English </v>
      </c>
      <c r="AQ112" s="159" t="str">
        <f>IFERROR(VLOOKUP(Table1[[#This Row],[RespondentID]],'All Data'!$A113:$CN685,88,FALSE),"unknown")</f>
        <v>$0-$19,999</v>
      </c>
      <c r="AR112" s="159" t="str">
        <f>IFERROR(VLOOKUP(Table1[[#This Row],[RespondentID]],'All Data'!$A113:$CN685,89,FALSE),"unknown")</f>
        <v>Some high school</v>
      </c>
      <c r="AS112" s="159" t="str">
        <f>IFERROR(VLOOKUP(Table1[[#This Row],[RespondentID]],'All Data'!$A113:$CN685,90,FALSE),"unknown")</f>
        <v>Employed for wages</v>
      </c>
      <c r="AT112" s="159" t="str">
        <f>IFERROR(VLOOKUP(Table1[[#This Row],[RespondentID]],'All Data'!$A113:$CN685,91,FALSE),"unknown")</f>
        <v>Yes</v>
      </c>
      <c r="AU112" s="159" t="str">
        <f>IFERROR(VLOOKUP(Table1[[#This Row],[RespondentID]],'All Data'!$A113:$CN685,92,FALSE),"unknown")</f>
        <v>Yes</v>
      </c>
    </row>
    <row r="113" spans="1:47" x14ac:dyDescent="0.35">
      <c r="A113" s="6">
        <v>5659725706</v>
      </c>
      <c r="B113" s="6"/>
      <c r="C113" s="6"/>
      <c r="D113" s="6"/>
      <c r="E113" s="6"/>
      <c r="F113" s="6"/>
      <c r="G113" s="6"/>
      <c r="H113" s="6"/>
      <c r="I113" s="6"/>
      <c r="J113" s="6"/>
      <c r="K113" s="6"/>
      <c r="L113" s="6"/>
      <c r="M113" s="6"/>
      <c r="O113" s="6">
        <f t="shared" si="17"/>
        <v>0</v>
      </c>
      <c r="P113" s="6" t="e">
        <f t="shared" si="18"/>
        <v>#DIV/0!</v>
      </c>
      <c r="R113" s="6">
        <f t="shared" si="19"/>
        <v>0</v>
      </c>
      <c r="S113" s="6">
        <f t="shared" si="20"/>
        <v>0</v>
      </c>
      <c r="T113" s="6">
        <f t="shared" si="21"/>
        <v>0</v>
      </c>
      <c r="U113" s="6">
        <f t="shared" si="22"/>
        <v>0</v>
      </c>
      <c r="V113" s="6">
        <f t="shared" si="23"/>
        <v>0</v>
      </c>
      <c r="W113" s="6">
        <f t="shared" si="24"/>
        <v>0</v>
      </c>
      <c r="X113" s="6">
        <f t="shared" si="25"/>
        <v>0</v>
      </c>
      <c r="Y113" s="6">
        <f t="shared" si="26"/>
        <v>0</v>
      </c>
      <c r="Z113" s="6">
        <f t="shared" si="27"/>
        <v>0</v>
      </c>
      <c r="AA113" s="6">
        <f t="shared" si="28"/>
        <v>0</v>
      </c>
      <c r="AB113" s="6">
        <f t="shared" si="29"/>
        <v>0</v>
      </c>
      <c r="AC113" s="6">
        <f t="shared" si="30"/>
        <v>0</v>
      </c>
      <c r="AF113" s="6">
        <f t="shared" si="31"/>
        <v>0</v>
      </c>
      <c r="AG113" s="6">
        <f t="shared" si="32"/>
        <v>0</v>
      </c>
      <c r="AH113" s="6" t="str">
        <f t="shared" si="33"/>
        <v>Correct</v>
      </c>
      <c r="AJ113" s="159" t="str">
        <f>IFERROR(VLOOKUP(Table1[[#This Row],[RespondentID]],'All Data'!$A114:$CN686,81,FALSE),"unknown")</f>
        <v>Female</v>
      </c>
      <c r="AK113" s="159">
        <f>IFERROR(VLOOKUP(Table1[[#This Row],[RespondentID]],'All Data'!$A114:$CN686,82,FALSE),"unknown")</f>
        <v>41</v>
      </c>
      <c r="AL113" s="159" t="str">
        <f>IFERROR(VLOOKUP(Table1[[#This Row],[RespondentID]],'All Data'!$A114:$CN686,83,FALSE),"unknown")</f>
        <v>Suffolk</v>
      </c>
      <c r="AM113" s="159" t="str">
        <f>IFERROR(VLOOKUP(Table1[[#This Row],[RespondentID]],'All Data'!$A114:$CN686,84,FALSE),"unknown")</f>
        <v>Nesconset, 11767</v>
      </c>
      <c r="AN113" s="159">
        <f>IFERROR(VLOOKUP(Table1[[#This Row],[RespondentID]],'All Data'!$A114:$CN686,85,FALSE),"unknown")</f>
        <v>0</v>
      </c>
      <c r="AO113" s="159">
        <f>IFERROR(VLOOKUP(Table1[[#This Row],[RespondentID]],'All Data'!$A114:$CN686,86,FALSE),"unknown")</f>
        <v>0</v>
      </c>
      <c r="AP113" s="159" t="str">
        <f>IFERROR(VLOOKUP(Table1[[#This Row],[RespondentID]],'All Data'!$A114:$CN686,87,FALSE),"unknown")</f>
        <v xml:space="preserve"> </v>
      </c>
      <c r="AQ113" s="159">
        <f>IFERROR(VLOOKUP(Table1[[#This Row],[RespondentID]],'All Data'!$A114:$CN686,88,FALSE),"unknown")</f>
        <v>0</v>
      </c>
      <c r="AR113" s="159">
        <f>IFERROR(VLOOKUP(Table1[[#This Row],[RespondentID]],'All Data'!$A114:$CN686,89,FALSE),"unknown")</f>
        <v>0</v>
      </c>
      <c r="AS113" s="159">
        <f>IFERROR(VLOOKUP(Table1[[#This Row],[RespondentID]],'All Data'!$A114:$CN686,90,FALSE),"unknown")</f>
        <v>0</v>
      </c>
      <c r="AT113" s="159">
        <f>IFERROR(VLOOKUP(Table1[[#This Row],[RespondentID]],'All Data'!$A114:$CN686,91,FALSE),"unknown")</f>
        <v>0</v>
      </c>
      <c r="AU113" s="159">
        <f>IFERROR(VLOOKUP(Table1[[#This Row],[RespondentID]],'All Data'!$A114:$CN686,92,FALSE),"unknown")</f>
        <v>0</v>
      </c>
    </row>
    <row r="114" spans="1:47" x14ac:dyDescent="0.35">
      <c r="A114" s="6">
        <v>5659723675</v>
      </c>
      <c r="B114" s="6"/>
      <c r="C114" s="6"/>
      <c r="D114" s="6"/>
      <c r="E114" s="6"/>
      <c r="F114" s="6"/>
      <c r="G114" s="6" t="s">
        <v>39</v>
      </c>
      <c r="H114" s="6"/>
      <c r="I114" s="6"/>
      <c r="J114" s="6"/>
      <c r="K114" s="6" t="s">
        <v>49</v>
      </c>
      <c r="L114" s="6" t="s">
        <v>50</v>
      </c>
      <c r="M114" s="6"/>
      <c r="O114" s="6">
        <f t="shared" si="17"/>
        <v>3</v>
      </c>
      <c r="P114" s="6">
        <f t="shared" si="18"/>
        <v>1</v>
      </c>
      <c r="R114" s="6">
        <f t="shared" si="19"/>
        <v>0</v>
      </c>
      <c r="S114" s="6">
        <f t="shared" si="20"/>
        <v>0</v>
      </c>
      <c r="T114" s="6">
        <f t="shared" si="21"/>
        <v>0</v>
      </c>
      <c r="U114" s="6">
        <f t="shared" si="22"/>
        <v>0</v>
      </c>
      <c r="V114" s="6">
        <f t="shared" si="23"/>
        <v>0</v>
      </c>
      <c r="W114" s="6">
        <f t="shared" si="24"/>
        <v>1</v>
      </c>
      <c r="X114" s="6">
        <f t="shared" si="25"/>
        <v>0</v>
      </c>
      <c r="Y114" s="6">
        <f t="shared" si="26"/>
        <v>0</v>
      </c>
      <c r="Z114" s="6">
        <f t="shared" si="27"/>
        <v>0</v>
      </c>
      <c r="AA114" s="6">
        <f t="shared" si="28"/>
        <v>1</v>
      </c>
      <c r="AB114" s="6">
        <f t="shared" si="29"/>
        <v>1</v>
      </c>
      <c r="AC114" s="6">
        <f t="shared" si="30"/>
        <v>0</v>
      </c>
      <c r="AF114" s="6">
        <f t="shared" si="31"/>
        <v>3</v>
      </c>
      <c r="AG114" s="6">
        <f t="shared" si="32"/>
        <v>3</v>
      </c>
      <c r="AH114" s="6" t="str">
        <f t="shared" si="33"/>
        <v>Correct</v>
      </c>
      <c r="AJ114" s="159" t="str">
        <f>IFERROR(VLOOKUP(Table1[[#This Row],[RespondentID]],'All Data'!$A115:$CN687,81,FALSE),"unknown")</f>
        <v>Female</v>
      </c>
      <c r="AK114" s="159">
        <f>IFERROR(VLOOKUP(Table1[[#This Row],[RespondentID]],'All Data'!$A115:$CN687,82,FALSE),"unknown")</f>
        <v>41</v>
      </c>
      <c r="AL114" s="159" t="str">
        <f>IFERROR(VLOOKUP(Table1[[#This Row],[RespondentID]],'All Data'!$A115:$CN687,83,FALSE),"unknown")</f>
        <v>Suffolk</v>
      </c>
      <c r="AM114" s="159" t="str">
        <f>IFERROR(VLOOKUP(Table1[[#This Row],[RespondentID]],'All Data'!$A115:$CN687,84,FALSE),"unknown")</f>
        <v>Nesconset, 11767</v>
      </c>
      <c r="AN114" s="159">
        <f>IFERROR(VLOOKUP(Table1[[#This Row],[RespondentID]],'All Data'!$A115:$CN687,85,FALSE),"unknown")</f>
        <v>0</v>
      </c>
      <c r="AO114" s="159">
        <f>IFERROR(VLOOKUP(Table1[[#This Row],[RespondentID]],'All Data'!$A115:$CN687,86,FALSE),"unknown")</f>
        <v>0</v>
      </c>
      <c r="AP114" s="159" t="str">
        <f>IFERROR(VLOOKUP(Table1[[#This Row],[RespondentID]],'All Data'!$A115:$CN687,87,FALSE),"unknown")</f>
        <v xml:space="preserve"> </v>
      </c>
      <c r="AQ114" s="159">
        <f>IFERROR(VLOOKUP(Table1[[#This Row],[RespondentID]],'All Data'!$A115:$CN687,88,FALSE),"unknown")</f>
        <v>0</v>
      </c>
      <c r="AR114" s="159">
        <f>IFERROR(VLOOKUP(Table1[[#This Row],[RespondentID]],'All Data'!$A115:$CN687,89,FALSE),"unknown")</f>
        <v>0</v>
      </c>
      <c r="AS114" s="159">
        <f>IFERROR(VLOOKUP(Table1[[#This Row],[RespondentID]],'All Data'!$A115:$CN687,90,FALSE),"unknown")</f>
        <v>0</v>
      </c>
      <c r="AT114" s="159">
        <f>IFERROR(VLOOKUP(Table1[[#This Row],[RespondentID]],'All Data'!$A115:$CN687,91,FALSE),"unknown")</f>
        <v>0</v>
      </c>
      <c r="AU114" s="159">
        <f>IFERROR(VLOOKUP(Table1[[#This Row],[RespondentID]],'All Data'!$A115:$CN687,92,FALSE),"unknown")</f>
        <v>0</v>
      </c>
    </row>
    <row r="115" spans="1:47" x14ac:dyDescent="0.35">
      <c r="A115" s="6">
        <v>5658621038</v>
      </c>
      <c r="B115" s="6"/>
      <c r="C115" s="6"/>
      <c r="D115" s="6"/>
      <c r="E115" s="6"/>
      <c r="F115" s="6"/>
      <c r="G115" s="6"/>
      <c r="H115" s="6" t="s">
        <v>46</v>
      </c>
      <c r="I115" s="6"/>
      <c r="J115" s="6"/>
      <c r="K115" s="6"/>
      <c r="L115" s="6"/>
      <c r="M115" s="6"/>
      <c r="O115" s="6">
        <f t="shared" si="17"/>
        <v>1</v>
      </c>
      <c r="P115" s="6">
        <f t="shared" si="18"/>
        <v>3</v>
      </c>
      <c r="R115" s="6">
        <f t="shared" si="19"/>
        <v>0</v>
      </c>
      <c r="S115" s="6">
        <f t="shared" si="20"/>
        <v>0</v>
      </c>
      <c r="T115" s="6">
        <f t="shared" si="21"/>
        <v>0</v>
      </c>
      <c r="U115" s="6">
        <f t="shared" si="22"/>
        <v>0</v>
      </c>
      <c r="V115" s="6">
        <f t="shared" si="23"/>
        <v>0</v>
      </c>
      <c r="W115" s="6">
        <f t="shared" si="24"/>
        <v>0</v>
      </c>
      <c r="X115" s="6">
        <f t="shared" si="25"/>
        <v>1</v>
      </c>
      <c r="Y115" s="6">
        <f t="shared" si="26"/>
        <v>0</v>
      </c>
      <c r="Z115" s="6">
        <f t="shared" si="27"/>
        <v>0</v>
      </c>
      <c r="AA115" s="6">
        <f t="shared" si="28"/>
        <v>0</v>
      </c>
      <c r="AB115" s="6">
        <f t="shared" si="29"/>
        <v>0</v>
      </c>
      <c r="AC115" s="6">
        <f t="shared" si="30"/>
        <v>0</v>
      </c>
      <c r="AF115" s="6">
        <f t="shared" si="31"/>
        <v>1</v>
      </c>
      <c r="AG115" s="6">
        <f t="shared" si="32"/>
        <v>1</v>
      </c>
      <c r="AH115" s="6" t="str">
        <f t="shared" si="33"/>
        <v>Correct</v>
      </c>
      <c r="AJ115" s="159" t="str">
        <f>IFERROR(VLOOKUP(Table1[[#This Row],[RespondentID]],'All Data'!$A116:$CN688,81,FALSE),"unknown")</f>
        <v>Male</v>
      </c>
      <c r="AK115" s="159">
        <f>IFERROR(VLOOKUP(Table1[[#This Row],[RespondentID]],'All Data'!$A116:$CN688,82,FALSE),"unknown")</f>
        <v>55</v>
      </c>
      <c r="AL115" s="159" t="str">
        <f>IFERROR(VLOOKUP(Table1[[#This Row],[RespondentID]],'All Data'!$A116:$CN688,83,FALSE),"unknown")</f>
        <v>Suffolk</v>
      </c>
      <c r="AM115" s="159" t="str">
        <f>IFERROR(VLOOKUP(Table1[[#This Row],[RespondentID]],'All Data'!$A116:$CN688,84,FALSE),"unknown")</f>
        <v>Sound Beach, 11789</v>
      </c>
      <c r="AN115" s="159" t="str">
        <f>IFERROR(VLOOKUP(Table1[[#This Row],[RespondentID]],'All Data'!$A116:$CN688,85,FALSE),"unknown")</f>
        <v>White/Caucasian</v>
      </c>
      <c r="AO115" s="159" t="str">
        <f>IFERROR(VLOOKUP(Table1[[#This Row],[RespondentID]],'All Data'!$A116:$CN688,86,FALSE),"unknown")</f>
        <v>No</v>
      </c>
      <c r="AP115" s="159" t="str">
        <f>IFERROR(VLOOKUP(Table1[[#This Row],[RespondentID]],'All Data'!$A116:$CN688,87,FALSE),"unknown")</f>
        <v xml:space="preserve">English </v>
      </c>
      <c r="AQ115" s="159" t="str">
        <f>IFERROR(VLOOKUP(Table1[[#This Row],[RespondentID]],'All Data'!$A116:$CN688,88,FALSE),"unknown")</f>
        <v>$0-$19,999</v>
      </c>
      <c r="AR115" s="159" t="str">
        <f>IFERROR(VLOOKUP(Table1[[#This Row],[RespondentID]],'All Data'!$A116:$CN688,89,FALSE),"unknown")</f>
        <v>Some college</v>
      </c>
      <c r="AS115" s="159" t="str">
        <f>IFERROR(VLOOKUP(Table1[[#This Row],[RespondentID]],'All Data'!$A116:$CN688,90,FALSE),"unknown")</f>
        <v>Out of work, but not currently looking</v>
      </c>
      <c r="AT115" s="159" t="str">
        <f>IFERROR(VLOOKUP(Table1[[#This Row],[RespondentID]],'All Data'!$A116:$CN688,91,FALSE),"unknown")</f>
        <v>No, but I did in the past</v>
      </c>
      <c r="AU115" s="159" t="str">
        <f>IFERROR(VLOOKUP(Table1[[#This Row],[RespondentID]],'All Data'!$A116:$CN688,92,FALSE),"unknown")</f>
        <v>No</v>
      </c>
    </row>
    <row r="116" spans="1:47" x14ac:dyDescent="0.35">
      <c r="A116" s="6">
        <v>5658544714</v>
      </c>
      <c r="B116" s="6" t="s">
        <v>41</v>
      </c>
      <c r="C116" s="6" t="s">
        <v>42</v>
      </c>
      <c r="D116" s="6"/>
      <c r="E116" s="6"/>
      <c r="F116" s="6"/>
      <c r="G116" s="6"/>
      <c r="H116" s="6"/>
      <c r="I116" s="6"/>
      <c r="J116" s="6"/>
      <c r="K116" s="6"/>
      <c r="L116" s="6"/>
      <c r="M116" s="6" t="s">
        <v>51</v>
      </c>
      <c r="O116" s="6">
        <f t="shared" si="17"/>
        <v>3</v>
      </c>
      <c r="P116" s="6">
        <f t="shared" si="18"/>
        <v>1</v>
      </c>
      <c r="R116" s="6">
        <f t="shared" si="19"/>
        <v>1</v>
      </c>
      <c r="S116" s="6">
        <f t="shared" si="20"/>
        <v>1</v>
      </c>
      <c r="T116" s="6">
        <f t="shared" si="21"/>
        <v>0</v>
      </c>
      <c r="U116" s="6">
        <f t="shared" si="22"/>
        <v>0</v>
      </c>
      <c r="V116" s="6">
        <f t="shared" si="23"/>
        <v>0</v>
      </c>
      <c r="W116" s="6">
        <f t="shared" si="24"/>
        <v>0</v>
      </c>
      <c r="X116" s="6">
        <f t="shared" si="25"/>
        <v>0</v>
      </c>
      <c r="Y116" s="6">
        <f t="shared" si="26"/>
        <v>0</v>
      </c>
      <c r="Z116" s="6">
        <f t="shared" si="27"/>
        <v>0</v>
      </c>
      <c r="AA116" s="6">
        <f t="shared" si="28"/>
        <v>0</v>
      </c>
      <c r="AB116" s="6">
        <f t="shared" si="29"/>
        <v>0</v>
      </c>
      <c r="AC116" s="6">
        <f t="shared" si="30"/>
        <v>1</v>
      </c>
      <c r="AF116" s="6">
        <f t="shared" si="31"/>
        <v>3</v>
      </c>
      <c r="AG116" s="6">
        <f t="shared" si="32"/>
        <v>3</v>
      </c>
      <c r="AH116" s="6" t="str">
        <f t="shared" si="33"/>
        <v>Correct</v>
      </c>
      <c r="AJ116" s="159" t="str">
        <f>IFERROR(VLOOKUP(Table1[[#This Row],[RespondentID]],'All Data'!$A117:$CN689,81,FALSE),"unknown")</f>
        <v>Female</v>
      </c>
      <c r="AK116" s="159">
        <f>IFERROR(VLOOKUP(Table1[[#This Row],[RespondentID]],'All Data'!$A117:$CN689,82,FALSE),"unknown")</f>
        <v>41</v>
      </c>
      <c r="AL116" s="159" t="str">
        <f>IFERROR(VLOOKUP(Table1[[#This Row],[RespondentID]],'All Data'!$A117:$CN689,83,FALSE),"unknown")</f>
        <v>Suffolk</v>
      </c>
      <c r="AM116" s="159" t="str">
        <f>IFERROR(VLOOKUP(Table1[[#This Row],[RespondentID]],'All Data'!$A117:$CN689,84,FALSE),"unknown")</f>
        <v>Nesconset, 11767</v>
      </c>
      <c r="AN116" s="159" t="str">
        <f>IFERROR(VLOOKUP(Table1[[#This Row],[RespondentID]],'All Data'!$A117:$CN689,85,FALSE),"unknown")</f>
        <v>White/Caucasian</v>
      </c>
      <c r="AO116" s="159" t="str">
        <f>IFERROR(VLOOKUP(Table1[[#This Row],[RespondentID]],'All Data'!$A117:$CN689,86,FALSE),"unknown")</f>
        <v>No</v>
      </c>
      <c r="AP116" s="159" t="str">
        <f>IFERROR(VLOOKUP(Table1[[#This Row],[RespondentID]],'All Data'!$A117:$CN689,87,FALSE),"unknown")</f>
        <v xml:space="preserve">English </v>
      </c>
      <c r="AQ116" s="159" t="str">
        <f>IFERROR(VLOOKUP(Table1[[#This Row],[RespondentID]],'All Data'!$A117:$CN689,88,FALSE),"unknown")</f>
        <v>$0-$19,999</v>
      </c>
      <c r="AR116" s="159" t="str">
        <f>IFERROR(VLOOKUP(Table1[[#This Row],[RespondentID]],'All Data'!$A117:$CN689,89,FALSE),"unknown")</f>
        <v>Some college</v>
      </c>
      <c r="AS116" s="159" t="str">
        <f>IFERROR(VLOOKUP(Table1[[#This Row],[RespondentID]],'All Data'!$A117:$CN689,90,FALSE),"unknown")</f>
        <v>Employed for wages</v>
      </c>
      <c r="AT116" s="159" t="str">
        <f>IFERROR(VLOOKUP(Table1[[#This Row],[RespondentID]],'All Data'!$A117:$CN689,91,FALSE),"unknown")</f>
        <v>Yes</v>
      </c>
      <c r="AU116" s="159" t="str">
        <f>IFERROR(VLOOKUP(Table1[[#This Row],[RespondentID]],'All Data'!$A117:$CN689,92,FALSE),"unknown")</f>
        <v>Yes</v>
      </c>
    </row>
    <row r="117" spans="1:47" x14ac:dyDescent="0.35">
      <c r="A117" s="6">
        <v>5657863054</v>
      </c>
      <c r="B117" s="6"/>
      <c r="C117" s="6" t="s">
        <v>42</v>
      </c>
      <c r="D117" s="6" t="s">
        <v>43</v>
      </c>
      <c r="E117" s="6" t="s">
        <v>44</v>
      </c>
      <c r="F117" s="6"/>
      <c r="G117" s="6"/>
      <c r="H117" s="6"/>
      <c r="I117" s="6"/>
      <c r="J117" s="6"/>
      <c r="K117" s="6"/>
      <c r="L117" s="6"/>
      <c r="M117" s="6"/>
      <c r="O117" s="6">
        <f t="shared" si="17"/>
        <v>3</v>
      </c>
      <c r="P117" s="6">
        <f t="shared" si="18"/>
        <v>1</v>
      </c>
      <c r="R117" s="6">
        <f t="shared" si="19"/>
        <v>0</v>
      </c>
      <c r="S117" s="6">
        <f t="shared" si="20"/>
        <v>1</v>
      </c>
      <c r="T117" s="6">
        <f t="shared" si="21"/>
        <v>1</v>
      </c>
      <c r="U117" s="6">
        <f t="shared" si="22"/>
        <v>1</v>
      </c>
      <c r="V117" s="6">
        <f t="shared" si="23"/>
        <v>0</v>
      </c>
      <c r="W117" s="6">
        <f t="shared" si="24"/>
        <v>0</v>
      </c>
      <c r="X117" s="6">
        <f t="shared" si="25"/>
        <v>0</v>
      </c>
      <c r="Y117" s="6">
        <f t="shared" si="26"/>
        <v>0</v>
      </c>
      <c r="Z117" s="6">
        <f t="shared" si="27"/>
        <v>0</v>
      </c>
      <c r="AA117" s="6">
        <f t="shared" si="28"/>
        <v>0</v>
      </c>
      <c r="AB117" s="6">
        <f t="shared" si="29"/>
        <v>0</v>
      </c>
      <c r="AC117" s="6">
        <f t="shared" si="30"/>
        <v>0</v>
      </c>
      <c r="AF117" s="6">
        <f t="shared" si="31"/>
        <v>3</v>
      </c>
      <c r="AG117" s="6">
        <f t="shared" si="32"/>
        <v>3</v>
      </c>
      <c r="AH117" s="6" t="str">
        <f t="shared" si="33"/>
        <v>Correct</v>
      </c>
      <c r="AJ117" s="159" t="str">
        <f>IFERROR(VLOOKUP(Table1[[#This Row],[RespondentID]],'All Data'!$A118:$CN690,81,FALSE),"unknown")</f>
        <v>Female</v>
      </c>
      <c r="AK117" s="159">
        <f>IFERROR(VLOOKUP(Table1[[#This Row],[RespondentID]],'All Data'!$A118:$CN690,82,FALSE),"unknown")</f>
        <v>50</v>
      </c>
      <c r="AL117" s="159" t="str">
        <f>IFERROR(VLOOKUP(Table1[[#This Row],[RespondentID]],'All Data'!$A118:$CN690,83,FALSE),"unknown")</f>
        <v>Suffolk</v>
      </c>
      <c r="AM117" s="159" t="str">
        <f>IFERROR(VLOOKUP(Table1[[#This Row],[RespondentID]],'All Data'!$A118:$CN690,84,FALSE),"unknown")</f>
        <v>Deer Park, 11729</v>
      </c>
      <c r="AN117" s="159" t="str">
        <f>IFERROR(VLOOKUP(Table1[[#This Row],[RespondentID]],'All Data'!$A118:$CN690,85,FALSE),"unknown")</f>
        <v>Black/African American</v>
      </c>
      <c r="AO117" s="159" t="str">
        <f>IFERROR(VLOOKUP(Table1[[#This Row],[RespondentID]],'All Data'!$A118:$CN690,86,FALSE),"unknown")</f>
        <v>No</v>
      </c>
      <c r="AP117" s="159" t="str">
        <f>IFERROR(VLOOKUP(Table1[[#This Row],[RespondentID]],'All Data'!$A118:$CN690,87,FALSE),"unknown")</f>
        <v xml:space="preserve">English </v>
      </c>
      <c r="AQ117" s="159" t="str">
        <f>IFERROR(VLOOKUP(Table1[[#This Row],[RespondentID]],'All Data'!$A118:$CN690,88,FALSE),"unknown")</f>
        <v>$75,000 to $125,000</v>
      </c>
      <c r="AR117" s="159" t="str">
        <f>IFERROR(VLOOKUP(Table1[[#This Row],[RespondentID]],'All Data'!$A118:$CN690,89,FALSE),"unknown")</f>
        <v>Graduate school</v>
      </c>
      <c r="AS117" s="159" t="str">
        <f>IFERROR(VLOOKUP(Table1[[#This Row],[RespondentID]],'All Data'!$A118:$CN690,90,FALSE),"unknown")</f>
        <v>Employed for wages</v>
      </c>
      <c r="AT117" s="159" t="str">
        <f>IFERROR(VLOOKUP(Table1[[#This Row],[RespondentID]],'All Data'!$A118:$CN690,91,FALSE),"unknown")</f>
        <v>Yes</v>
      </c>
      <c r="AU117" s="159" t="str">
        <f>IFERROR(VLOOKUP(Table1[[#This Row],[RespondentID]],'All Data'!$A118:$CN690,92,FALSE),"unknown")</f>
        <v>Yes</v>
      </c>
    </row>
    <row r="118" spans="1:47" x14ac:dyDescent="0.35">
      <c r="A118" s="6">
        <v>5657098613</v>
      </c>
      <c r="B118" s="6"/>
      <c r="C118" s="6" t="s">
        <v>42</v>
      </c>
      <c r="D118" s="6"/>
      <c r="E118" s="6" t="s">
        <v>44</v>
      </c>
      <c r="F118" s="6"/>
      <c r="G118" s="6"/>
      <c r="H118" s="6"/>
      <c r="I118" s="6"/>
      <c r="J118" s="6"/>
      <c r="K118" s="6" t="s">
        <v>49</v>
      </c>
      <c r="L118" s="6"/>
      <c r="M118" s="6"/>
      <c r="O118" s="6">
        <f t="shared" si="17"/>
        <v>3</v>
      </c>
      <c r="P118" s="6">
        <f t="shared" si="18"/>
        <v>1</v>
      </c>
      <c r="R118" s="6">
        <f t="shared" si="19"/>
        <v>0</v>
      </c>
      <c r="S118" s="6">
        <f t="shared" si="20"/>
        <v>1</v>
      </c>
      <c r="T118" s="6">
        <f t="shared" si="21"/>
        <v>0</v>
      </c>
      <c r="U118" s="6">
        <f t="shared" si="22"/>
        <v>1</v>
      </c>
      <c r="V118" s="6">
        <f t="shared" si="23"/>
        <v>0</v>
      </c>
      <c r="W118" s="6">
        <f t="shared" si="24"/>
        <v>0</v>
      </c>
      <c r="X118" s="6">
        <f t="shared" si="25"/>
        <v>0</v>
      </c>
      <c r="Y118" s="6">
        <f t="shared" si="26"/>
        <v>0</v>
      </c>
      <c r="Z118" s="6">
        <f t="shared" si="27"/>
        <v>0</v>
      </c>
      <c r="AA118" s="6">
        <f t="shared" si="28"/>
        <v>1</v>
      </c>
      <c r="AB118" s="6">
        <f t="shared" si="29"/>
        <v>0</v>
      </c>
      <c r="AC118" s="6">
        <f t="shared" si="30"/>
        <v>0</v>
      </c>
      <c r="AF118" s="6">
        <f t="shared" si="31"/>
        <v>3</v>
      </c>
      <c r="AG118" s="6">
        <f t="shared" si="32"/>
        <v>3</v>
      </c>
      <c r="AH118" s="6" t="str">
        <f t="shared" si="33"/>
        <v>Correct</v>
      </c>
      <c r="AJ118" s="159" t="str">
        <f>IFERROR(VLOOKUP(Table1[[#This Row],[RespondentID]],'All Data'!$A119:$CN691,81,FALSE),"unknown")</f>
        <v>Female</v>
      </c>
      <c r="AK118" s="159">
        <f>IFERROR(VLOOKUP(Table1[[#This Row],[RespondentID]],'All Data'!$A119:$CN691,82,FALSE),"unknown")</f>
        <v>41</v>
      </c>
      <c r="AL118" s="159" t="str">
        <f>IFERROR(VLOOKUP(Table1[[#This Row],[RespondentID]],'All Data'!$A119:$CN691,83,FALSE),"unknown")</f>
        <v>Suffolk</v>
      </c>
      <c r="AM118" s="159" t="str">
        <f>IFERROR(VLOOKUP(Table1[[#This Row],[RespondentID]],'All Data'!$A119:$CN691,84,FALSE),"unknown")</f>
        <v>Smithtown, 11787</v>
      </c>
      <c r="AN118" s="159" t="str">
        <f>IFERROR(VLOOKUP(Table1[[#This Row],[RespondentID]],'All Data'!$A119:$CN691,85,FALSE),"unknown")</f>
        <v>White/Caucasian</v>
      </c>
      <c r="AO118" s="159" t="str">
        <f>IFERROR(VLOOKUP(Table1[[#This Row],[RespondentID]],'All Data'!$A119:$CN691,86,FALSE),"unknown")</f>
        <v>No</v>
      </c>
      <c r="AP118" s="159" t="str">
        <f>IFERROR(VLOOKUP(Table1[[#This Row],[RespondentID]],'All Data'!$A119:$CN691,87,FALSE),"unknown")</f>
        <v xml:space="preserve">English </v>
      </c>
      <c r="AQ118" s="159" t="str">
        <f>IFERROR(VLOOKUP(Table1[[#This Row],[RespondentID]],'All Data'!$A119:$CN691,88,FALSE),"unknown")</f>
        <v>$0-$19,999</v>
      </c>
      <c r="AR118" s="159" t="str">
        <f>IFERROR(VLOOKUP(Table1[[#This Row],[RespondentID]],'All Data'!$A119:$CN691,89,FALSE),"unknown")</f>
        <v>Some high school</v>
      </c>
      <c r="AS118" s="159" t="str">
        <f>IFERROR(VLOOKUP(Table1[[#This Row],[RespondentID]],'All Data'!$A119:$CN691,90,FALSE),"unknown")</f>
        <v>Employed for wages</v>
      </c>
      <c r="AT118" s="159" t="str">
        <f>IFERROR(VLOOKUP(Table1[[#This Row],[RespondentID]],'All Data'!$A119:$CN691,91,FALSE),"unknown")</f>
        <v>Yes</v>
      </c>
      <c r="AU118" s="159" t="str">
        <f>IFERROR(VLOOKUP(Table1[[#This Row],[RespondentID]],'All Data'!$A119:$CN691,92,FALSE),"unknown")</f>
        <v>Yes</v>
      </c>
    </row>
    <row r="119" spans="1:47" x14ac:dyDescent="0.35">
      <c r="A119" s="6">
        <v>5657094173</v>
      </c>
      <c r="B119" s="6" t="s">
        <v>41</v>
      </c>
      <c r="C119" s="6" t="s">
        <v>42</v>
      </c>
      <c r="D119" s="6"/>
      <c r="E119" s="6"/>
      <c r="F119" s="6"/>
      <c r="G119" s="6"/>
      <c r="H119" s="6"/>
      <c r="I119" s="6"/>
      <c r="J119" s="6"/>
      <c r="K119" s="6" t="s">
        <v>49</v>
      </c>
      <c r="L119" s="6"/>
      <c r="M119" s="6"/>
      <c r="O119" s="6">
        <f t="shared" si="17"/>
        <v>3</v>
      </c>
      <c r="P119" s="6">
        <f t="shared" si="18"/>
        <v>1</v>
      </c>
      <c r="R119" s="6">
        <f t="shared" si="19"/>
        <v>1</v>
      </c>
      <c r="S119" s="6">
        <f t="shared" si="20"/>
        <v>1</v>
      </c>
      <c r="T119" s="6">
        <f t="shared" si="21"/>
        <v>0</v>
      </c>
      <c r="U119" s="6">
        <f t="shared" si="22"/>
        <v>0</v>
      </c>
      <c r="V119" s="6">
        <f t="shared" si="23"/>
        <v>0</v>
      </c>
      <c r="W119" s="6">
        <f t="shared" si="24"/>
        <v>0</v>
      </c>
      <c r="X119" s="6">
        <f t="shared" si="25"/>
        <v>0</v>
      </c>
      <c r="Y119" s="6">
        <f t="shared" si="26"/>
        <v>0</v>
      </c>
      <c r="Z119" s="6">
        <f t="shared" si="27"/>
        <v>0</v>
      </c>
      <c r="AA119" s="6">
        <f t="shared" si="28"/>
        <v>1</v>
      </c>
      <c r="AB119" s="6">
        <f t="shared" si="29"/>
        <v>0</v>
      </c>
      <c r="AC119" s="6">
        <f t="shared" si="30"/>
        <v>0</v>
      </c>
      <c r="AF119" s="6">
        <f t="shared" si="31"/>
        <v>3</v>
      </c>
      <c r="AG119" s="6">
        <f t="shared" si="32"/>
        <v>3</v>
      </c>
      <c r="AH119" s="6" t="str">
        <f t="shared" si="33"/>
        <v>Correct</v>
      </c>
      <c r="AJ119" s="159" t="str">
        <f>IFERROR(VLOOKUP(Table1[[#This Row],[RespondentID]],'All Data'!$A120:$CN692,81,FALSE),"unknown")</f>
        <v>Female</v>
      </c>
      <c r="AK119" s="159">
        <f>IFERROR(VLOOKUP(Table1[[#This Row],[RespondentID]],'All Data'!$A120:$CN692,82,FALSE),"unknown")</f>
        <v>41</v>
      </c>
      <c r="AL119" s="159" t="str">
        <f>IFERROR(VLOOKUP(Table1[[#This Row],[RespondentID]],'All Data'!$A120:$CN692,83,FALSE),"unknown")</f>
        <v>Suffolk</v>
      </c>
      <c r="AM119" s="159" t="str">
        <f>IFERROR(VLOOKUP(Table1[[#This Row],[RespondentID]],'All Data'!$A120:$CN692,84,FALSE),"unknown")</f>
        <v>Nesconset, 11767</v>
      </c>
      <c r="AN119" s="159">
        <f>IFERROR(VLOOKUP(Table1[[#This Row],[RespondentID]],'All Data'!$A120:$CN692,85,FALSE),"unknown")</f>
        <v>0</v>
      </c>
      <c r="AO119" s="159">
        <f>IFERROR(VLOOKUP(Table1[[#This Row],[RespondentID]],'All Data'!$A120:$CN692,86,FALSE),"unknown")</f>
        <v>0</v>
      </c>
      <c r="AP119" s="159" t="str">
        <f>IFERROR(VLOOKUP(Table1[[#This Row],[RespondentID]],'All Data'!$A120:$CN692,87,FALSE),"unknown")</f>
        <v xml:space="preserve"> </v>
      </c>
      <c r="AQ119" s="159">
        <f>IFERROR(VLOOKUP(Table1[[#This Row],[RespondentID]],'All Data'!$A120:$CN692,88,FALSE),"unknown")</f>
        <v>0</v>
      </c>
      <c r="AR119" s="159">
        <f>IFERROR(VLOOKUP(Table1[[#This Row],[RespondentID]],'All Data'!$A120:$CN692,89,FALSE),"unknown")</f>
        <v>0</v>
      </c>
      <c r="AS119" s="159">
        <f>IFERROR(VLOOKUP(Table1[[#This Row],[RespondentID]],'All Data'!$A120:$CN692,90,FALSE),"unknown")</f>
        <v>0</v>
      </c>
      <c r="AT119" s="159">
        <f>IFERROR(VLOOKUP(Table1[[#This Row],[RespondentID]],'All Data'!$A120:$CN692,91,FALSE),"unknown")</f>
        <v>0</v>
      </c>
      <c r="AU119" s="159">
        <f>IFERROR(VLOOKUP(Table1[[#This Row],[RespondentID]],'All Data'!$A120:$CN692,92,FALSE),"unknown")</f>
        <v>0</v>
      </c>
    </row>
    <row r="120" spans="1:47" x14ac:dyDescent="0.35">
      <c r="A120" s="6">
        <v>5657069444</v>
      </c>
      <c r="B120" s="6" t="s">
        <v>41</v>
      </c>
      <c r="C120" s="6"/>
      <c r="D120" s="6" t="s">
        <v>43</v>
      </c>
      <c r="E120" s="6"/>
      <c r="F120" s="6"/>
      <c r="G120" s="6"/>
      <c r="H120" s="6" t="s">
        <v>46</v>
      </c>
      <c r="I120" s="6"/>
      <c r="J120" s="6"/>
      <c r="K120" s="6"/>
      <c r="L120" s="6"/>
      <c r="M120" s="6"/>
      <c r="O120" s="6">
        <f t="shared" si="17"/>
        <v>3</v>
      </c>
      <c r="P120" s="6">
        <f t="shared" si="18"/>
        <v>1</v>
      </c>
      <c r="R120" s="6">
        <f t="shared" si="19"/>
        <v>1</v>
      </c>
      <c r="S120" s="6">
        <f t="shared" si="20"/>
        <v>0</v>
      </c>
      <c r="T120" s="6">
        <f t="shared" si="21"/>
        <v>1</v>
      </c>
      <c r="U120" s="6">
        <f t="shared" si="22"/>
        <v>0</v>
      </c>
      <c r="V120" s="6">
        <f t="shared" si="23"/>
        <v>0</v>
      </c>
      <c r="W120" s="6">
        <f t="shared" si="24"/>
        <v>0</v>
      </c>
      <c r="X120" s="6">
        <f t="shared" si="25"/>
        <v>1</v>
      </c>
      <c r="Y120" s="6">
        <f t="shared" si="26"/>
        <v>0</v>
      </c>
      <c r="Z120" s="6">
        <f t="shared" si="27"/>
        <v>0</v>
      </c>
      <c r="AA120" s="6">
        <f t="shared" si="28"/>
        <v>0</v>
      </c>
      <c r="AB120" s="6">
        <f t="shared" si="29"/>
        <v>0</v>
      </c>
      <c r="AC120" s="6">
        <f t="shared" si="30"/>
        <v>0</v>
      </c>
      <c r="AF120" s="6">
        <f t="shared" si="31"/>
        <v>3</v>
      </c>
      <c r="AG120" s="6">
        <f t="shared" si="32"/>
        <v>3</v>
      </c>
      <c r="AH120" s="6" t="str">
        <f t="shared" si="33"/>
        <v>Correct</v>
      </c>
      <c r="AJ120" s="159" t="str">
        <f>IFERROR(VLOOKUP(Table1[[#This Row],[RespondentID]],'All Data'!$A121:$CN693,81,FALSE),"unknown")</f>
        <v>Female</v>
      </c>
      <c r="AK120" s="159">
        <f>IFERROR(VLOOKUP(Table1[[#This Row],[RespondentID]],'All Data'!$A121:$CN693,82,FALSE),"unknown")</f>
        <v>70</v>
      </c>
      <c r="AL120" s="159" t="str">
        <f>IFERROR(VLOOKUP(Table1[[#This Row],[RespondentID]],'All Data'!$A121:$CN693,83,FALSE),"unknown")</f>
        <v>Nassau</v>
      </c>
      <c r="AM120" s="159" t="str">
        <f>IFERROR(VLOOKUP(Table1[[#This Row],[RespondentID]],'All Data'!$A121:$CN693,84,FALSE),"unknown")</f>
        <v>Farmingdale, 11735</v>
      </c>
      <c r="AN120" s="159" t="str">
        <f>IFERROR(VLOOKUP(Table1[[#This Row],[RespondentID]],'All Data'!$A121:$CN693,85,FALSE),"unknown")</f>
        <v>White/Caucasian</v>
      </c>
      <c r="AO120" s="159" t="str">
        <f>IFERROR(VLOOKUP(Table1[[#This Row],[RespondentID]],'All Data'!$A121:$CN693,86,FALSE),"unknown")</f>
        <v>No</v>
      </c>
      <c r="AP120" s="159" t="str">
        <f>IFERROR(VLOOKUP(Table1[[#This Row],[RespondentID]],'All Data'!$A121:$CN693,87,FALSE),"unknown")</f>
        <v xml:space="preserve">English </v>
      </c>
      <c r="AQ120" s="159" t="str">
        <f>IFERROR(VLOOKUP(Table1[[#This Row],[RespondentID]],'All Data'!$A121:$CN693,88,FALSE),"unknown")</f>
        <v>$50,000 to $74,999</v>
      </c>
      <c r="AR120" s="159" t="str">
        <f>IFERROR(VLOOKUP(Table1[[#This Row],[RespondentID]],'All Data'!$A121:$CN693,89,FALSE),"unknown")</f>
        <v>College graduate</v>
      </c>
      <c r="AS120" s="159" t="str">
        <f>IFERROR(VLOOKUP(Table1[[#This Row],[RespondentID]],'All Data'!$A121:$CN693,90,FALSE),"unknown")</f>
        <v>Retired</v>
      </c>
      <c r="AT120" s="159" t="str">
        <f>IFERROR(VLOOKUP(Table1[[#This Row],[RespondentID]],'All Data'!$A121:$CN693,91,FALSE),"unknown")</f>
        <v>Yes</v>
      </c>
      <c r="AU120" s="159" t="str">
        <f>IFERROR(VLOOKUP(Table1[[#This Row],[RespondentID]],'All Data'!$A121:$CN693,92,FALSE),"unknown")</f>
        <v>Yes</v>
      </c>
    </row>
    <row r="121" spans="1:47" x14ac:dyDescent="0.35">
      <c r="A121" s="6">
        <v>5656391060</v>
      </c>
      <c r="B121" s="6" t="s">
        <v>41</v>
      </c>
      <c r="C121" s="6"/>
      <c r="D121" s="6"/>
      <c r="E121" s="6"/>
      <c r="F121" s="6"/>
      <c r="G121" s="6"/>
      <c r="H121" s="6" t="s">
        <v>46</v>
      </c>
      <c r="I121" s="6"/>
      <c r="J121" s="6"/>
      <c r="K121" s="6"/>
      <c r="L121" s="6" t="s">
        <v>50</v>
      </c>
      <c r="M121" s="6"/>
      <c r="O121" s="6">
        <f t="shared" si="17"/>
        <v>3</v>
      </c>
      <c r="P121" s="6">
        <f t="shared" si="18"/>
        <v>1</v>
      </c>
      <c r="R121" s="6">
        <f t="shared" si="19"/>
        <v>1</v>
      </c>
      <c r="S121" s="6">
        <f t="shared" si="20"/>
        <v>0</v>
      </c>
      <c r="T121" s="6">
        <f t="shared" si="21"/>
        <v>0</v>
      </c>
      <c r="U121" s="6">
        <f t="shared" si="22"/>
        <v>0</v>
      </c>
      <c r="V121" s="6">
        <f t="shared" si="23"/>
        <v>0</v>
      </c>
      <c r="W121" s="6">
        <f t="shared" si="24"/>
        <v>0</v>
      </c>
      <c r="X121" s="6">
        <f t="shared" si="25"/>
        <v>1</v>
      </c>
      <c r="Y121" s="6">
        <f t="shared" si="26"/>
        <v>0</v>
      </c>
      <c r="Z121" s="6">
        <f t="shared" si="27"/>
        <v>0</v>
      </c>
      <c r="AA121" s="6">
        <f t="shared" si="28"/>
        <v>0</v>
      </c>
      <c r="AB121" s="6">
        <f t="shared" si="29"/>
        <v>1</v>
      </c>
      <c r="AC121" s="6">
        <f t="shared" si="30"/>
        <v>0</v>
      </c>
      <c r="AF121" s="6">
        <f t="shared" si="31"/>
        <v>3</v>
      </c>
      <c r="AG121" s="6">
        <f t="shared" si="32"/>
        <v>3</v>
      </c>
      <c r="AH121" s="6" t="str">
        <f t="shared" si="33"/>
        <v>Correct</v>
      </c>
      <c r="AJ121" s="159" t="str">
        <f>IFERROR(VLOOKUP(Table1[[#This Row],[RespondentID]],'All Data'!$A122:$CN694,81,FALSE),"unknown")</f>
        <v>Female</v>
      </c>
      <c r="AK121" s="159">
        <f>IFERROR(VLOOKUP(Table1[[#This Row],[RespondentID]],'All Data'!$A122:$CN694,82,FALSE),"unknown")</f>
        <v>21</v>
      </c>
      <c r="AL121" s="159" t="str">
        <f>IFERROR(VLOOKUP(Table1[[#This Row],[RespondentID]],'All Data'!$A122:$CN694,83,FALSE),"unknown")</f>
        <v>Suffolk</v>
      </c>
      <c r="AM121" s="159" t="str">
        <f>IFERROR(VLOOKUP(Table1[[#This Row],[RespondentID]],'All Data'!$A122:$CN694,84,FALSE),"unknown")</f>
        <v>Amityville, 11701</v>
      </c>
      <c r="AN121" s="159">
        <f>IFERROR(VLOOKUP(Table1[[#This Row],[RespondentID]],'All Data'!$A122:$CN694,85,FALSE),"unknown")</f>
        <v>0</v>
      </c>
      <c r="AO121" s="159">
        <f>IFERROR(VLOOKUP(Table1[[#This Row],[RespondentID]],'All Data'!$A122:$CN694,86,FALSE),"unknown")</f>
        <v>0</v>
      </c>
      <c r="AP121" s="159" t="str">
        <f>IFERROR(VLOOKUP(Table1[[#This Row],[RespondentID]],'All Data'!$A122:$CN694,87,FALSE),"unknown")</f>
        <v xml:space="preserve"> </v>
      </c>
      <c r="AQ121" s="159">
        <f>IFERROR(VLOOKUP(Table1[[#This Row],[RespondentID]],'All Data'!$A122:$CN694,88,FALSE),"unknown")</f>
        <v>0</v>
      </c>
      <c r="AR121" s="159">
        <f>IFERROR(VLOOKUP(Table1[[#This Row],[RespondentID]],'All Data'!$A122:$CN694,89,FALSE),"unknown")</f>
        <v>0</v>
      </c>
      <c r="AS121" s="159">
        <f>IFERROR(VLOOKUP(Table1[[#This Row],[RespondentID]],'All Data'!$A122:$CN694,90,FALSE),"unknown")</f>
        <v>0</v>
      </c>
      <c r="AT121" s="159">
        <f>IFERROR(VLOOKUP(Table1[[#This Row],[RespondentID]],'All Data'!$A122:$CN694,91,FALSE),"unknown")</f>
        <v>0</v>
      </c>
      <c r="AU121" s="159">
        <f>IFERROR(VLOOKUP(Table1[[#This Row],[RespondentID]],'All Data'!$A122:$CN694,92,FALSE),"unknown")</f>
        <v>0</v>
      </c>
    </row>
    <row r="122" spans="1:47" x14ac:dyDescent="0.35">
      <c r="A122" s="6">
        <v>5655964418</v>
      </c>
      <c r="B122" s="6" t="s">
        <v>41</v>
      </c>
      <c r="C122" s="6"/>
      <c r="D122" s="6"/>
      <c r="E122" s="6"/>
      <c r="F122" s="6"/>
      <c r="G122" s="6"/>
      <c r="H122" s="6" t="s">
        <v>46</v>
      </c>
      <c r="I122" s="6"/>
      <c r="J122" s="6" t="s">
        <v>48</v>
      </c>
      <c r="K122" s="6"/>
      <c r="L122" s="6"/>
      <c r="M122" s="6"/>
      <c r="O122" s="6">
        <f t="shared" si="17"/>
        <v>3</v>
      </c>
      <c r="P122" s="6">
        <f t="shared" si="18"/>
        <v>1</v>
      </c>
      <c r="R122" s="6">
        <f t="shared" si="19"/>
        <v>1</v>
      </c>
      <c r="S122" s="6">
        <f t="shared" si="20"/>
        <v>0</v>
      </c>
      <c r="T122" s="6">
        <f t="shared" si="21"/>
        <v>0</v>
      </c>
      <c r="U122" s="6">
        <f t="shared" si="22"/>
        <v>0</v>
      </c>
      <c r="V122" s="6">
        <f t="shared" si="23"/>
        <v>0</v>
      </c>
      <c r="W122" s="6">
        <f t="shared" si="24"/>
        <v>0</v>
      </c>
      <c r="X122" s="6">
        <f t="shared" si="25"/>
        <v>1</v>
      </c>
      <c r="Y122" s="6">
        <f t="shared" si="26"/>
        <v>0</v>
      </c>
      <c r="Z122" s="6">
        <f t="shared" si="27"/>
        <v>1</v>
      </c>
      <c r="AA122" s="6">
        <f t="shared" si="28"/>
        <v>0</v>
      </c>
      <c r="AB122" s="6">
        <f t="shared" si="29"/>
        <v>0</v>
      </c>
      <c r="AC122" s="6">
        <f t="shared" si="30"/>
        <v>0</v>
      </c>
      <c r="AF122" s="6">
        <f t="shared" si="31"/>
        <v>3</v>
      </c>
      <c r="AG122" s="6">
        <f t="shared" si="32"/>
        <v>3</v>
      </c>
      <c r="AH122" s="6" t="str">
        <f t="shared" si="33"/>
        <v>Correct</v>
      </c>
      <c r="AJ122" s="159" t="str">
        <f>IFERROR(VLOOKUP(Table1[[#This Row],[RespondentID]],'All Data'!$A123:$CN695,81,FALSE),"unknown")</f>
        <v>Female</v>
      </c>
      <c r="AK122" s="159">
        <f>IFERROR(VLOOKUP(Table1[[#This Row],[RespondentID]],'All Data'!$A123:$CN695,82,FALSE),"unknown")</f>
        <v>51</v>
      </c>
      <c r="AL122" s="159" t="str">
        <f>IFERROR(VLOOKUP(Table1[[#This Row],[RespondentID]],'All Data'!$A123:$CN695,83,FALSE),"unknown")</f>
        <v>Suffolk</v>
      </c>
      <c r="AM122" s="159" t="str">
        <f>IFERROR(VLOOKUP(Table1[[#This Row],[RespondentID]],'All Data'!$A123:$CN695,84,FALSE),"unknown")</f>
        <v>Shirley, 11967</v>
      </c>
      <c r="AN122" s="159" t="str">
        <f>IFERROR(VLOOKUP(Table1[[#This Row],[RespondentID]],'All Data'!$A123:$CN695,85,FALSE),"unknown")</f>
        <v>White/Caucasian</v>
      </c>
      <c r="AO122" s="159" t="str">
        <f>IFERROR(VLOOKUP(Table1[[#This Row],[RespondentID]],'All Data'!$A123:$CN695,86,FALSE),"unknown")</f>
        <v>Yes</v>
      </c>
      <c r="AP122" s="159" t="str">
        <f>IFERROR(VLOOKUP(Table1[[#This Row],[RespondentID]],'All Data'!$A123:$CN695,87,FALSE),"unknown")</f>
        <v xml:space="preserve">English Spanish </v>
      </c>
      <c r="AQ122" s="159" t="str">
        <f>IFERROR(VLOOKUP(Table1[[#This Row],[RespondentID]],'All Data'!$A123:$CN695,88,FALSE),"unknown")</f>
        <v>$75,000 to $125,000</v>
      </c>
      <c r="AR122" s="159" t="str">
        <f>IFERROR(VLOOKUP(Table1[[#This Row],[RespondentID]],'All Data'!$A123:$CN695,89,FALSE),"unknown")</f>
        <v>College graduate</v>
      </c>
      <c r="AS122" s="159" t="str">
        <f>IFERROR(VLOOKUP(Table1[[#This Row],[RespondentID]],'All Data'!$A123:$CN695,90,FALSE),"unknown")</f>
        <v>Employed for wages</v>
      </c>
      <c r="AT122" s="159" t="str">
        <f>IFERROR(VLOOKUP(Table1[[#This Row],[RespondentID]],'All Data'!$A123:$CN695,91,FALSE),"unknown")</f>
        <v>Yes</v>
      </c>
      <c r="AU122" s="159" t="str">
        <f>IFERROR(VLOOKUP(Table1[[#This Row],[RespondentID]],'All Data'!$A123:$CN695,92,FALSE),"unknown")</f>
        <v>Yes</v>
      </c>
    </row>
    <row r="123" spans="1:47" x14ac:dyDescent="0.35">
      <c r="A123" s="6">
        <v>5654019576</v>
      </c>
      <c r="B123" s="6"/>
      <c r="C123" s="6"/>
      <c r="D123" s="6"/>
      <c r="E123" s="6"/>
      <c r="F123" s="6"/>
      <c r="G123" s="6"/>
      <c r="H123" s="6"/>
      <c r="I123" s="6"/>
      <c r="J123" s="6"/>
      <c r="K123" s="6"/>
      <c r="L123" s="6"/>
      <c r="M123" s="6"/>
      <c r="O123" s="6">
        <f t="shared" si="17"/>
        <v>0</v>
      </c>
      <c r="P123" s="6" t="e">
        <f t="shared" si="18"/>
        <v>#DIV/0!</v>
      </c>
      <c r="R123" s="6">
        <f t="shared" si="19"/>
        <v>0</v>
      </c>
      <c r="S123" s="6">
        <f t="shared" si="20"/>
        <v>0</v>
      </c>
      <c r="T123" s="6">
        <f t="shared" si="21"/>
        <v>0</v>
      </c>
      <c r="U123" s="6">
        <f t="shared" si="22"/>
        <v>0</v>
      </c>
      <c r="V123" s="6">
        <f t="shared" si="23"/>
        <v>0</v>
      </c>
      <c r="W123" s="6">
        <f t="shared" si="24"/>
        <v>0</v>
      </c>
      <c r="X123" s="6">
        <f t="shared" si="25"/>
        <v>0</v>
      </c>
      <c r="Y123" s="6">
        <f t="shared" si="26"/>
        <v>0</v>
      </c>
      <c r="Z123" s="6">
        <f t="shared" si="27"/>
        <v>0</v>
      </c>
      <c r="AA123" s="6">
        <f t="shared" si="28"/>
        <v>0</v>
      </c>
      <c r="AB123" s="6">
        <f t="shared" si="29"/>
        <v>0</v>
      </c>
      <c r="AC123" s="6">
        <f t="shared" si="30"/>
        <v>0</v>
      </c>
      <c r="AF123" s="6">
        <f t="shared" si="31"/>
        <v>0</v>
      </c>
      <c r="AG123" s="6">
        <f t="shared" si="32"/>
        <v>0</v>
      </c>
      <c r="AH123" s="6" t="str">
        <f t="shared" si="33"/>
        <v>Correct</v>
      </c>
      <c r="AJ123" s="159" t="str">
        <f>IFERROR(VLOOKUP(Table1[[#This Row],[RespondentID]],'All Data'!$A124:$CN696,81,FALSE),"unknown")</f>
        <v>Female</v>
      </c>
      <c r="AK123" s="159">
        <f>IFERROR(VLOOKUP(Table1[[#This Row],[RespondentID]],'All Data'!$A124:$CN696,82,FALSE),"unknown")</f>
        <v>70</v>
      </c>
      <c r="AL123" s="159" t="str">
        <f>IFERROR(VLOOKUP(Table1[[#This Row],[RespondentID]],'All Data'!$A124:$CN696,83,FALSE),"unknown")</f>
        <v>Nassau</v>
      </c>
      <c r="AM123" s="159" t="str">
        <f>IFERROR(VLOOKUP(Table1[[#This Row],[RespondentID]],'All Data'!$A124:$CN696,84,FALSE),"unknown")</f>
        <v>Thomaston, 11021</v>
      </c>
      <c r="AN123" s="159" t="str">
        <f>IFERROR(VLOOKUP(Table1[[#This Row],[RespondentID]],'All Data'!$A124:$CN696,85,FALSE),"unknown")</f>
        <v>White/Caucasian</v>
      </c>
      <c r="AO123" s="159" t="str">
        <f>IFERROR(VLOOKUP(Table1[[#This Row],[RespondentID]],'All Data'!$A124:$CN696,86,FALSE),"unknown")</f>
        <v>No</v>
      </c>
      <c r="AP123" s="159" t="str">
        <f>IFERROR(VLOOKUP(Table1[[#This Row],[RespondentID]],'All Data'!$A124:$CN696,87,FALSE),"unknown")</f>
        <v xml:space="preserve">English </v>
      </c>
      <c r="AQ123" s="159" t="str">
        <f>IFERROR(VLOOKUP(Table1[[#This Row],[RespondentID]],'All Data'!$A124:$CN696,88,FALSE),"unknown")</f>
        <v>$75,000 to $125,000</v>
      </c>
      <c r="AR123" s="159" t="str">
        <f>IFERROR(VLOOKUP(Table1[[#This Row],[RespondentID]],'All Data'!$A124:$CN696,89,FALSE),"unknown")</f>
        <v>College graduate</v>
      </c>
      <c r="AS123" s="159" t="str">
        <f>IFERROR(VLOOKUP(Table1[[#This Row],[RespondentID]],'All Data'!$A124:$CN696,90,FALSE),"unknown")</f>
        <v>Retired</v>
      </c>
      <c r="AT123" s="159" t="str">
        <f>IFERROR(VLOOKUP(Table1[[#This Row],[RespondentID]],'All Data'!$A124:$CN696,91,FALSE),"unknown")</f>
        <v>Yes</v>
      </c>
      <c r="AU123" s="159" t="str">
        <f>IFERROR(VLOOKUP(Table1[[#This Row],[RespondentID]],'All Data'!$A124:$CN696,92,FALSE),"unknown")</f>
        <v>Yes</v>
      </c>
    </row>
    <row r="124" spans="1:47" x14ac:dyDescent="0.35">
      <c r="A124" s="6">
        <v>5653801081</v>
      </c>
      <c r="B124" s="6"/>
      <c r="C124" s="6" t="s">
        <v>42</v>
      </c>
      <c r="D124" s="6"/>
      <c r="E124" s="6" t="s">
        <v>44</v>
      </c>
      <c r="F124" s="6"/>
      <c r="G124" s="6"/>
      <c r="H124" s="6"/>
      <c r="I124" s="6"/>
      <c r="J124" s="6"/>
      <c r="K124" s="6"/>
      <c r="L124" s="6"/>
      <c r="M124" s="6"/>
      <c r="O124" s="6">
        <f t="shared" si="17"/>
        <v>2</v>
      </c>
      <c r="P124" s="6">
        <f t="shared" si="18"/>
        <v>1.5</v>
      </c>
      <c r="R124" s="6">
        <f t="shared" si="19"/>
        <v>0</v>
      </c>
      <c r="S124" s="6">
        <f t="shared" si="20"/>
        <v>1</v>
      </c>
      <c r="T124" s="6">
        <f t="shared" si="21"/>
        <v>0</v>
      </c>
      <c r="U124" s="6">
        <f t="shared" si="22"/>
        <v>1</v>
      </c>
      <c r="V124" s="6">
        <f t="shared" si="23"/>
        <v>0</v>
      </c>
      <c r="W124" s="6">
        <f t="shared" si="24"/>
        <v>0</v>
      </c>
      <c r="X124" s="6">
        <f t="shared" si="25"/>
        <v>0</v>
      </c>
      <c r="Y124" s="6">
        <f t="shared" si="26"/>
        <v>0</v>
      </c>
      <c r="Z124" s="6">
        <f t="shared" si="27"/>
        <v>0</v>
      </c>
      <c r="AA124" s="6">
        <f t="shared" si="28"/>
        <v>0</v>
      </c>
      <c r="AB124" s="6">
        <f t="shared" si="29"/>
        <v>0</v>
      </c>
      <c r="AC124" s="6">
        <f t="shared" si="30"/>
        <v>0</v>
      </c>
      <c r="AF124" s="6">
        <f t="shared" si="31"/>
        <v>2</v>
      </c>
      <c r="AG124" s="6">
        <f t="shared" si="32"/>
        <v>2</v>
      </c>
      <c r="AH124" s="6" t="str">
        <f t="shared" si="33"/>
        <v>Correct</v>
      </c>
      <c r="AJ124" s="159" t="str">
        <f>IFERROR(VLOOKUP(Table1[[#This Row],[RespondentID]],'All Data'!$A125:$CN697,81,FALSE),"unknown")</f>
        <v>Female</v>
      </c>
      <c r="AK124" s="159">
        <f>IFERROR(VLOOKUP(Table1[[#This Row],[RespondentID]],'All Data'!$A125:$CN697,82,FALSE),"unknown")</f>
        <v>35</v>
      </c>
      <c r="AL124" s="159" t="str">
        <f>IFERROR(VLOOKUP(Table1[[#This Row],[RespondentID]],'All Data'!$A125:$CN697,83,FALSE),"unknown")</f>
        <v>Suffolk</v>
      </c>
      <c r="AM124" s="159" t="str">
        <f>IFERROR(VLOOKUP(Table1[[#This Row],[RespondentID]],'All Data'!$A125:$CN697,84,FALSE),"unknown")</f>
        <v>Stony Brook, 11790</v>
      </c>
      <c r="AN124" s="159" t="str">
        <f>IFERROR(VLOOKUP(Table1[[#This Row],[RespondentID]],'All Data'!$A125:$CN697,85,FALSE),"unknown")</f>
        <v>White/Caucasian</v>
      </c>
      <c r="AO124" s="159" t="str">
        <f>IFERROR(VLOOKUP(Table1[[#This Row],[RespondentID]],'All Data'!$A125:$CN697,86,FALSE),"unknown")</f>
        <v>No</v>
      </c>
      <c r="AP124" s="159" t="str">
        <f>IFERROR(VLOOKUP(Table1[[#This Row],[RespondentID]],'All Data'!$A125:$CN697,87,FALSE),"unknown")</f>
        <v xml:space="preserve">English </v>
      </c>
      <c r="AQ124" s="159" t="str">
        <f>IFERROR(VLOOKUP(Table1[[#This Row],[RespondentID]],'All Data'!$A125:$CN697,88,FALSE),"unknown")</f>
        <v>$20,000 to $34,999</v>
      </c>
      <c r="AR124" s="159" t="str">
        <f>IFERROR(VLOOKUP(Table1[[#This Row],[RespondentID]],'All Data'!$A125:$CN697,89,FALSE),"unknown")</f>
        <v>College graduate</v>
      </c>
      <c r="AS124" s="159" t="str">
        <f>IFERROR(VLOOKUP(Table1[[#This Row],[RespondentID]],'All Data'!$A125:$CN697,90,FALSE),"unknown")</f>
        <v>Out of work and looking for work</v>
      </c>
      <c r="AT124" s="159" t="str">
        <f>IFERROR(VLOOKUP(Table1[[#This Row],[RespondentID]],'All Data'!$A125:$CN697,91,FALSE),"unknown")</f>
        <v>Yes</v>
      </c>
      <c r="AU124" s="159" t="str">
        <f>IFERROR(VLOOKUP(Table1[[#This Row],[RespondentID]],'All Data'!$A125:$CN697,92,FALSE),"unknown")</f>
        <v>Yes</v>
      </c>
    </row>
    <row r="125" spans="1:47" x14ac:dyDescent="0.35">
      <c r="A125" s="6">
        <v>5653088885</v>
      </c>
      <c r="B125" s="6"/>
      <c r="C125" s="6"/>
      <c r="D125" s="6"/>
      <c r="E125" s="6"/>
      <c r="F125" s="6"/>
      <c r="G125" s="6"/>
      <c r="H125" s="6"/>
      <c r="I125" s="6"/>
      <c r="J125" s="6"/>
      <c r="K125" s="6"/>
      <c r="L125" s="6"/>
      <c r="M125" s="6"/>
      <c r="O125" s="6">
        <f t="shared" si="17"/>
        <v>0</v>
      </c>
      <c r="P125" s="6" t="e">
        <f t="shared" si="18"/>
        <v>#DIV/0!</v>
      </c>
      <c r="R125" s="6">
        <f t="shared" si="19"/>
        <v>0</v>
      </c>
      <c r="S125" s="6">
        <f t="shared" si="20"/>
        <v>0</v>
      </c>
      <c r="T125" s="6">
        <f t="shared" si="21"/>
        <v>0</v>
      </c>
      <c r="U125" s="6">
        <f t="shared" si="22"/>
        <v>0</v>
      </c>
      <c r="V125" s="6">
        <f t="shared" si="23"/>
        <v>0</v>
      </c>
      <c r="W125" s="6">
        <f t="shared" si="24"/>
        <v>0</v>
      </c>
      <c r="X125" s="6">
        <f t="shared" si="25"/>
        <v>0</v>
      </c>
      <c r="Y125" s="6">
        <f t="shared" si="26"/>
        <v>0</v>
      </c>
      <c r="Z125" s="6">
        <f t="shared" si="27"/>
        <v>0</v>
      </c>
      <c r="AA125" s="6">
        <f t="shared" si="28"/>
        <v>0</v>
      </c>
      <c r="AB125" s="6">
        <f t="shared" si="29"/>
        <v>0</v>
      </c>
      <c r="AC125" s="6">
        <f t="shared" si="30"/>
        <v>0</v>
      </c>
      <c r="AF125" s="6">
        <f t="shared" si="31"/>
        <v>0</v>
      </c>
      <c r="AG125" s="6">
        <f t="shared" si="32"/>
        <v>0</v>
      </c>
      <c r="AH125" s="6" t="str">
        <f t="shared" si="33"/>
        <v>Correct</v>
      </c>
      <c r="AJ125" s="159" t="str">
        <f>IFERROR(VLOOKUP(Table1[[#This Row],[RespondentID]],'All Data'!$A126:$CN698,81,FALSE),"unknown")</f>
        <v>Female</v>
      </c>
      <c r="AK125" s="159">
        <f>IFERROR(VLOOKUP(Table1[[#This Row],[RespondentID]],'All Data'!$A126:$CN698,82,FALSE),"unknown")</f>
        <v>47</v>
      </c>
      <c r="AL125" s="159" t="str">
        <f>IFERROR(VLOOKUP(Table1[[#This Row],[RespondentID]],'All Data'!$A126:$CN698,83,FALSE),"unknown")</f>
        <v>Nassau</v>
      </c>
      <c r="AM125" s="159" t="str">
        <f>IFERROR(VLOOKUP(Table1[[#This Row],[RespondentID]],'All Data'!$A126:$CN698,84,FALSE),"unknown")</f>
        <v>Roosevelt, 11575</v>
      </c>
      <c r="AN125" s="159" t="str">
        <f>IFERROR(VLOOKUP(Table1[[#This Row],[RespondentID]],'All Data'!$A126:$CN698,85,FALSE),"unknown")</f>
        <v>Native American</v>
      </c>
      <c r="AO125" s="159" t="str">
        <f>IFERROR(VLOOKUP(Table1[[#This Row],[RespondentID]],'All Data'!$A126:$CN698,86,FALSE),"unknown")</f>
        <v>Yes</v>
      </c>
      <c r="AP125" s="159" t="str">
        <f>IFERROR(VLOOKUP(Table1[[#This Row],[RespondentID]],'All Data'!$A126:$CN698,87,FALSE),"unknown")</f>
        <v xml:space="preserve">English Spanish </v>
      </c>
      <c r="AQ125" s="159" t="str">
        <f>IFERROR(VLOOKUP(Table1[[#This Row],[RespondentID]],'All Data'!$A126:$CN698,88,FALSE),"unknown")</f>
        <v>$50,000 to $74,999</v>
      </c>
      <c r="AR125" s="159" t="str">
        <f>IFERROR(VLOOKUP(Table1[[#This Row],[RespondentID]],'All Data'!$A126:$CN698,89,FALSE),"unknown")</f>
        <v>College graduate</v>
      </c>
      <c r="AS125" s="159" t="str">
        <f>IFERROR(VLOOKUP(Table1[[#This Row],[RespondentID]],'All Data'!$A126:$CN698,90,FALSE),"unknown")</f>
        <v>Employed for wages</v>
      </c>
      <c r="AT125" s="159" t="str">
        <f>IFERROR(VLOOKUP(Table1[[#This Row],[RespondentID]],'All Data'!$A126:$CN698,91,FALSE),"unknown")</f>
        <v>Yes</v>
      </c>
      <c r="AU125" s="159" t="str">
        <f>IFERROR(VLOOKUP(Table1[[#This Row],[RespondentID]],'All Data'!$A126:$CN698,92,FALSE),"unknown")</f>
        <v>Yes</v>
      </c>
    </row>
    <row r="126" spans="1:47" x14ac:dyDescent="0.35">
      <c r="A126" s="6">
        <v>5652813360</v>
      </c>
      <c r="B126" s="6"/>
      <c r="C126" s="6"/>
      <c r="D126" s="6"/>
      <c r="E126" s="6" t="s">
        <v>44</v>
      </c>
      <c r="F126" s="6"/>
      <c r="G126" s="6"/>
      <c r="H126" s="6"/>
      <c r="I126" s="6"/>
      <c r="J126" s="6"/>
      <c r="K126" s="6" t="s">
        <v>49</v>
      </c>
      <c r="L126" s="6" t="s">
        <v>50</v>
      </c>
      <c r="M126" s="6"/>
      <c r="O126" s="6">
        <f t="shared" si="17"/>
        <v>3</v>
      </c>
      <c r="P126" s="6">
        <f t="shared" si="18"/>
        <v>1</v>
      </c>
      <c r="R126" s="6">
        <f t="shared" si="19"/>
        <v>0</v>
      </c>
      <c r="S126" s="6">
        <f t="shared" si="20"/>
        <v>0</v>
      </c>
      <c r="T126" s="6">
        <f t="shared" si="21"/>
        <v>0</v>
      </c>
      <c r="U126" s="6">
        <f t="shared" si="22"/>
        <v>1</v>
      </c>
      <c r="V126" s="6">
        <f t="shared" si="23"/>
        <v>0</v>
      </c>
      <c r="W126" s="6">
        <f t="shared" si="24"/>
        <v>0</v>
      </c>
      <c r="X126" s="6">
        <f t="shared" si="25"/>
        <v>0</v>
      </c>
      <c r="Y126" s="6">
        <f t="shared" si="26"/>
        <v>0</v>
      </c>
      <c r="Z126" s="6">
        <f t="shared" si="27"/>
        <v>0</v>
      </c>
      <c r="AA126" s="6">
        <f t="shared" si="28"/>
        <v>1</v>
      </c>
      <c r="AB126" s="6">
        <f t="shared" si="29"/>
        <v>1</v>
      </c>
      <c r="AC126" s="6">
        <f t="shared" si="30"/>
        <v>0</v>
      </c>
      <c r="AF126" s="6">
        <f t="shared" si="31"/>
        <v>3</v>
      </c>
      <c r="AG126" s="6">
        <f t="shared" si="32"/>
        <v>3</v>
      </c>
      <c r="AH126" s="6" t="str">
        <f t="shared" si="33"/>
        <v>Correct</v>
      </c>
      <c r="AJ126" s="159" t="str">
        <f>IFERROR(VLOOKUP(Table1[[#This Row],[RespondentID]],'All Data'!$A127:$CN699,81,FALSE),"unknown")</f>
        <v>Male</v>
      </c>
      <c r="AK126" s="159">
        <f>IFERROR(VLOOKUP(Table1[[#This Row],[RespondentID]],'All Data'!$A127:$CN699,82,FALSE),"unknown")</f>
        <v>64</v>
      </c>
      <c r="AL126" s="159" t="str">
        <f>IFERROR(VLOOKUP(Table1[[#This Row],[RespondentID]],'All Data'!$A127:$CN699,83,FALSE),"unknown")</f>
        <v>Suffolk</v>
      </c>
      <c r="AM126" s="159" t="str">
        <f>IFERROR(VLOOKUP(Table1[[#This Row],[RespondentID]],'All Data'!$A127:$CN699,84,FALSE),"unknown")</f>
        <v>Mount Sinai, 11766</v>
      </c>
      <c r="AN126" s="159" t="str">
        <f>IFERROR(VLOOKUP(Table1[[#This Row],[RespondentID]],'All Data'!$A127:$CN699,85,FALSE),"unknown")</f>
        <v>White/Caucasian</v>
      </c>
      <c r="AO126" s="159" t="str">
        <f>IFERROR(VLOOKUP(Table1[[#This Row],[RespondentID]],'All Data'!$A127:$CN699,86,FALSE),"unknown")</f>
        <v>No</v>
      </c>
      <c r="AP126" s="159" t="str">
        <f>IFERROR(VLOOKUP(Table1[[#This Row],[RespondentID]],'All Data'!$A127:$CN699,87,FALSE),"unknown")</f>
        <v xml:space="preserve">English </v>
      </c>
      <c r="AQ126" s="159" t="str">
        <f>IFERROR(VLOOKUP(Table1[[#This Row],[RespondentID]],'All Data'!$A127:$CN699,88,FALSE),"unknown")</f>
        <v>$50,000 to $74,999</v>
      </c>
      <c r="AR126" s="159" t="str">
        <f>IFERROR(VLOOKUP(Table1[[#This Row],[RespondentID]],'All Data'!$A127:$CN699,89,FALSE),"unknown")</f>
        <v>College graduate</v>
      </c>
      <c r="AS126" s="159" t="str">
        <f>IFERROR(VLOOKUP(Table1[[#This Row],[RespondentID]],'All Data'!$A127:$CN699,90,FALSE),"unknown")</f>
        <v>Out of work and looking for work</v>
      </c>
      <c r="AT126" s="159" t="str">
        <f>IFERROR(VLOOKUP(Table1[[#This Row],[RespondentID]],'All Data'!$A127:$CN699,91,FALSE),"unknown")</f>
        <v>Yes</v>
      </c>
      <c r="AU126" s="159" t="str">
        <f>IFERROR(VLOOKUP(Table1[[#This Row],[RespondentID]],'All Data'!$A127:$CN699,92,FALSE),"unknown")</f>
        <v>Yes</v>
      </c>
    </row>
    <row r="127" spans="1:47" x14ac:dyDescent="0.35">
      <c r="A127" s="6">
        <v>5651640738</v>
      </c>
      <c r="B127" s="6"/>
      <c r="C127" s="6"/>
      <c r="D127" s="6"/>
      <c r="E127" s="6"/>
      <c r="F127" s="6"/>
      <c r="G127" s="6"/>
      <c r="H127" s="6"/>
      <c r="I127" s="6"/>
      <c r="J127" s="6"/>
      <c r="K127" s="6"/>
      <c r="L127" s="6"/>
      <c r="M127" s="6"/>
      <c r="O127" s="6">
        <f t="shared" si="17"/>
        <v>0</v>
      </c>
      <c r="P127" s="6" t="e">
        <f t="shared" si="18"/>
        <v>#DIV/0!</v>
      </c>
      <c r="R127" s="6">
        <f t="shared" si="19"/>
        <v>0</v>
      </c>
      <c r="S127" s="6">
        <f t="shared" si="20"/>
        <v>0</v>
      </c>
      <c r="T127" s="6">
        <f t="shared" si="21"/>
        <v>0</v>
      </c>
      <c r="U127" s="6">
        <f t="shared" si="22"/>
        <v>0</v>
      </c>
      <c r="V127" s="6">
        <f t="shared" si="23"/>
        <v>0</v>
      </c>
      <c r="W127" s="6">
        <f t="shared" si="24"/>
        <v>0</v>
      </c>
      <c r="X127" s="6">
        <f t="shared" si="25"/>
        <v>0</v>
      </c>
      <c r="Y127" s="6">
        <f t="shared" si="26"/>
        <v>0</v>
      </c>
      <c r="Z127" s="6">
        <f t="shared" si="27"/>
        <v>0</v>
      </c>
      <c r="AA127" s="6">
        <f t="shared" si="28"/>
        <v>0</v>
      </c>
      <c r="AB127" s="6">
        <f t="shared" si="29"/>
        <v>0</v>
      </c>
      <c r="AC127" s="6">
        <f t="shared" si="30"/>
        <v>0</v>
      </c>
      <c r="AF127" s="6">
        <f t="shared" si="31"/>
        <v>0</v>
      </c>
      <c r="AG127" s="6">
        <f t="shared" si="32"/>
        <v>0</v>
      </c>
      <c r="AH127" s="6" t="str">
        <f t="shared" si="33"/>
        <v>Correct</v>
      </c>
      <c r="AJ127" s="159" t="str">
        <f>IFERROR(VLOOKUP(Table1[[#This Row],[RespondentID]],'All Data'!$A128:$CN700,81,FALSE),"unknown")</f>
        <v>Male</v>
      </c>
      <c r="AK127" s="159">
        <f>IFERROR(VLOOKUP(Table1[[#This Row],[RespondentID]],'All Data'!$A128:$CN700,82,FALSE),"unknown")</f>
        <v>50</v>
      </c>
      <c r="AL127" s="159" t="str">
        <f>IFERROR(VLOOKUP(Table1[[#This Row],[RespondentID]],'All Data'!$A128:$CN700,83,FALSE),"unknown")</f>
        <v>Nassau</v>
      </c>
      <c r="AM127" s="159" t="str">
        <f>IFERROR(VLOOKUP(Table1[[#This Row],[RespondentID]],'All Data'!$A128:$CN700,84,FALSE),"unknown")</f>
        <v>Wantagh, 11793</v>
      </c>
      <c r="AN127" s="159" t="str">
        <f>IFERROR(VLOOKUP(Table1[[#This Row],[RespondentID]],'All Data'!$A128:$CN700,85,FALSE),"unknown")</f>
        <v>Other (please specify)</v>
      </c>
      <c r="AO127" s="159" t="str">
        <f>IFERROR(VLOOKUP(Table1[[#This Row],[RespondentID]],'All Data'!$A128:$CN700,86,FALSE),"unknown")</f>
        <v>No</v>
      </c>
      <c r="AP127" s="159" t="str">
        <f>IFERROR(VLOOKUP(Table1[[#This Row],[RespondentID]],'All Data'!$A128:$CN700,87,FALSE),"unknown")</f>
        <v xml:space="preserve">English </v>
      </c>
      <c r="AQ127" s="159" t="str">
        <f>IFERROR(VLOOKUP(Table1[[#This Row],[RespondentID]],'All Data'!$A128:$CN700,88,FALSE),"unknown")</f>
        <v>$75,000 to $125,000</v>
      </c>
      <c r="AR127" s="159" t="str">
        <f>IFERROR(VLOOKUP(Table1[[#This Row],[RespondentID]],'All Data'!$A128:$CN700,89,FALSE),"unknown")</f>
        <v>Other (please specify)</v>
      </c>
      <c r="AS127" s="159" t="str">
        <f>IFERROR(VLOOKUP(Table1[[#This Row],[RespondentID]],'All Data'!$A128:$CN700,90,FALSE),"unknown")</f>
        <v>Out of work and looking for work</v>
      </c>
      <c r="AT127" s="159" t="str">
        <f>IFERROR(VLOOKUP(Table1[[#This Row],[RespondentID]],'All Data'!$A128:$CN700,91,FALSE),"unknown")</f>
        <v>Yes</v>
      </c>
      <c r="AU127" s="159" t="str">
        <f>IFERROR(VLOOKUP(Table1[[#This Row],[RespondentID]],'All Data'!$A128:$CN700,92,FALSE),"unknown")</f>
        <v>Yes</v>
      </c>
    </row>
    <row r="128" spans="1:47" x14ac:dyDescent="0.35">
      <c r="A128" s="6">
        <v>5651371773</v>
      </c>
      <c r="B128" s="6"/>
      <c r="C128" s="6"/>
      <c r="D128" s="6"/>
      <c r="E128" s="6"/>
      <c r="F128" s="6"/>
      <c r="G128" s="6"/>
      <c r="H128" s="6"/>
      <c r="I128" s="6"/>
      <c r="J128" s="6"/>
      <c r="K128" s="6"/>
      <c r="L128" s="6"/>
      <c r="M128" s="6"/>
      <c r="O128" s="6">
        <f t="shared" si="17"/>
        <v>0</v>
      </c>
      <c r="P128" s="6" t="e">
        <f t="shared" si="18"/>
        <v>#DIV/0!</v>
      </c>
      <c r="R128" s="6">
        <f t="shared" si="19"/>
        <v>0</v>
      </c>
      <c r="S128" s="6">
        <f t="shared" si="20"/>
        <v>0</v>
      </c>
      <c r="T128" s="6">
        <f t="shared" si="21"/>
        <v>0</v>
      </c>
      <c r="U128" s="6">
        <f t="shared" si="22"/>
        <v>0</v>
      </c>
      <c r="V128" s="6">
        <f t="shared" si="23"/>
        <v>0</v>
      </c>
      <c r="W128" s="6">
        <f t="shared" si="24"/>
        <v>0</v>
      </c>
      <c r="X128" s="6">
        <f t="shared" si="25"/>
        <v>0</v>
      </c>
      <c r="Y128" s="6">
        <f t="shared" si="26"/>
        <v>0</v>
      </c>
      <c r="Z128" s="6">
        <f t="shared" si="27"/>
        <v>0</v>
      </c>
      <c r="AA128" s="6">
        <f t="shared" si="28"/>
        <v>0</v>
      </c>
      <c r="AB128" s="6">
        <f t="shared" si="29"/>
        <v>0</v>
      </c>
      <c r="AC128" s="6">
        <f t="shared" si="30"/>
        <v>0</v>
      </c>
      <c r="AF128" s="6">
        <f t="shared" si="31"/>
        <v>0</v>
      </c>
      <c r="AG128" s="6">
        <f t="shared" si="32"/>
        <v>0</v>
      </c>
      <c r="AH128" s="6" t="str">
        <f t="shared" si="33"/>
        <v>Correct</v>
      </c>
      <c r="AJ128" s="159" t="str">
        <f>IFERROR(VLOOKUP(Table1[[#This Row],[RespondentID]],'All Data'!$A129:$CN701,81,FALSE),"unknown")</f>
        <v>Female</v>
      </c>
      <c r="AK128" s="159">
        <f>IFERROR(VLOOKUP(Table1[[#This Row],[RespondentID]],'All Data'!$A129:$CN701,82,FALSE),"unknown")</f>
        <v>35</v>
      </c>
      <c r="AL128" s="159" t="str">
        <f>IFERROR(VLOOKUP(Table1[[#This Row],[RespondentID]],'All Data'!$A129:$CN701,83,FALSE),"unknown")</f>
        <v>Nassau</v>
      </c>
      <c r="AM128" s="159" t="str">
        <f>IFERROR(VLOOKUP(Table1[[#This Row],[RespondentID]],'All Data'!$A129:$CN701,84,FALSE),"unknown")</f>
        <v>Franklin Square, 11010</v>
      </c>
      <c r="AN128" s="159" t="str">
        <f>IFERROR(VLOOKUP(Table1[[#This Row],[RespondentID]],'All Data'!$A129:$CN701,85,FALSE),"unknown")</f>
        <v>White/Caucasian</v>
      </c>
      <c r="AO128" s="159" t="str">
        <f>IFERROR(VLOOKUP(Table1[[#This Row],[RespondentID]],'All Data'!$A129:$CN701,86,FALSE),"unknown")</f>
        <v>No</v>
      </c>
      <c r="AP128" s="159" t="str">
        <f>IFERROR(VLOOKUP(Table1[[#This Row],[RespondentID]],'All Data'!$A129:$CN701,87,FALSE),"unknown")</f>
        <v xml:space="preserve">English </v>
      </c>
      <c r="AQ128" s="159" t="str">
        <f>IFERROR(VLOOKUP(Table1[[#This Row],[RespondentID]],'All Data'!$A129:$CN701,88,FALSE),"unknown")</f>
        <v>$35,000 to $49,999</v>
      </c>
      <c r="AR128" s="159" t="str">
        <f>IFERROR(VLOOKUP(Table1[[#This Row],[RespondentID]],'All Data'!$A129:$CN701,89,FALSE),"unknown")</f>
        <v>Some college</v>
      </c>
      <c r="AS128" s="159" t="str">
        <f>IFERROR(VLOOKUP(Table1[[#This Row],[RespondentID]],'All Data'!$A129:$CN701,90,FALSE),"unknown")</f>
        <v>Employed for wages</v>
      </c>
      <c r="AT128" s="159" t="str">
        <f>IFERROR(VLOOKUP(Table1[[#This Row],[RespondentID]],'All Data'!$A129:$CN701,91,FALSE),"unknown")</f>
        <v>Yes</v>
      </c>
      <c r="AU128" s="159" t="str">
        <f>IFERROR(VLOOKUP(Table1[[#This Row],[RespondentID]],'All Data'!$A129:$CN701,92,FALSE),"unknown")</f>
        <v>Yes</v>
      </c>
    </row>
    <row r="129" spans="1:47" x14ac:dyDescent="0.35">
      <c r="A129" s="6">
        <v>5650439454</v>
      </c>
      <c r="B129" s="6"/>
      <c r="C129" s="6" t="s">
        <v>42</v>
      </c>
      <c r="D129" s="6"/>
      <c r="E129" s="6" t="s">
        <v>44</v>
      </c>
      <c r="F129" s="6"/>
      <c r="G129" s="6"/>
      <c r="H129" s="6"/>
      <c r="I129" s="6"/>
      <c r="J129" s="6" t="s">
        <v>48</v>
      </c>
      <c r="K129" s="6"/>
      <c r="L129" s="6"/>
      <c r="M129" s="6"/>
      <c r="O129" s="6">
        <f t="shared" si="17"/>
        <v>3</v>
      </c>
      <c r="P129" s="6">
        <f t="shared" si="18"/>
        <v>1</v>
      </c>
      <c r="R129" s="6">
        <f t="shared" si="19"/>
        <v>0</v>
      </c>
      <c r="S129" s="6">
        <f t="shared" si="20"/>
        <v>1</v>
      </c>
      <c r="T129" s="6">
        <f t="shared" si="21"/>
        <v>0</v>
      </c>
      <c r="U129" s="6">
        <f t="shared" si="22"/>
        <v>1</v>
      </c>
      <c r="V129" s="6">
        <f t="shared" si="23"/>
        <v>0</v>
      </c>
      <c r="W129" s="6">
        <f t="shared" si="24"/>
        <v>0</v>
      </c>
      <c r="X129" s="6">
        <f t="shared" si="25"/>
        <v>0</v>
      </c>
      <c r="Y129" s="6">
        <f t="shared" si="26"/>
        <v>0</v>
      </c>
      <c r="Z129" s="6">
        <f t="shared" si="27"/>
        <v>1</v>
      </c>
      <c r="AA129" s="6">
        <f t="shared" si="28"/>
        <v>0</v>
      </c>
      <c r="AB129" s="6">
        <f t="shared" si="29"/>
        <v>0</v>
      </c>
      <c r="AC129" s="6">
        <f t="shared" si="30"/>
        <v>0</v>
      </c>
      <c r="AF129" s="6">
        <f t="shared" si="31"/>
        <v>3</v>
      </c>
      <c r="AG129" s="6">
        <f t="shared" si="32"/>
        <v>3</v>
      </c>
      <c r="AH129" s="6" t="str">
        <f t="shared" si="33"/>
        <v>Correct</v>
      </c>
      <c r="AJ129" s="159" t="str">
        <f>IFERROR(VLOOKUP(Table1[[#This Row],[RespondentID]],'All Data'!$A130:$CN702,81,FALSE),"unknown")</f>
        <v>Male</v>
      </c>
      <c r="AK129" s="159">
        <f>IFERROR(VLOOKUP(Table1[[#This Row],[RespondentID]],'All Data'!$A130:$CN702,82,FALSE),"unknown")</f>
        <v>50</v>
      </c>
      <c r="AL129" s="159" t="str">
        <f>IFERROR(VLOOKUP(Table1[[#This Row],[RespondentID]],'All Data'!$A130:$CN702,83,FALSE),"unknown")</f>
        <v>Suffolk</v>
      </c>
      <c r="AM129" s="159" t="str">
        <f>IFERROR(VLOOKUP(Table1[[#This Row],[RespondentID]],'All Data'!$A130:$CN702,84,FALSE),"unknown")</f>
        <v>Deer Park, 11729</v>
      </c>
      <c r="AN129" s="159" t="str">
        <f>IFERROR(VLOOKUP(Table1[[#This Row],[RespondentID]],'All Data'!$A130:$CN702,85,FALSE),"unknown")</f>
        <v>White/Caucasian</v>
      </c>
      <c r="AO129" s="159" t="str">
        <f>IFERROR(VLOOKUP(Table1[[#This Row],[RespondentID]],'All Data'!$A130:$CN702,86,FALSE),"unknown")</f>
        <v>No</v>
      </c>
      <c r="AP129" s="159" t="str">
        <f>IFERROR(VLOOKUP(Table1[[#This Row],[RespondentID]],'All Data'!$A130:$CN702,87,FALSE),"unknown")</f>
        <v xml:space="preserve">English </v>
      </c>
      <c r="AQ129" s="159" t="str">
        <f>IFERROR(VLOOKUP(Table1[[#This Row],[RespondentID]],'All Data'!$A130:$CN702,88,FALSE),"unknown")</f>
        <v>$50,000 to $74,999</v>
      </c>
      <c r="AR129" s="159" t="str">
        <f>IFERROR(VLOOKUP(Table1[[#This Row],[RespondentID]],'All Data'!$A130:$CN702,89,FALSE),"unknown")</f>
        <v>Some college</v>
      </c>
      <c r="AS129" s="159" t="str">
        <f>IFERROR(VLOOKUP(Table1[[#This Row],[RespondentID]],'All Data'!$A130:$CN702,90,FALSE),"unknown")</f>
        <v>Employed for wages</v>
      </c>
      <c r="AT129" s="159" t="str">
        <f>IFERROR(VLOOKUP(Table1[[#This Row],[RespondentID]],'All Data'!$A130:$CN702,91,FALSE),"unknown")</f>
        <v>Yes</v>
      </c>
      <c r="AU129" s="159" t="str">
        <f>IFERROR(VLOOKUP(Table1[[#This Row],[RespondentID]],'All Data'!$A130:$CN702,92,FALSE),"unknown")</f>
        <v>Yes</v>
      </c>
    </row>
    <row r="130" spans="1:47" x14ac:dyDescent="0.35">
      <c r="A130" s="6">
        <v>5650318303</v>
      </c>
      <c r="B130" s="6"/>
      <c r="C130" s="6" t="s">
        <v>42</v>
      </c>
      <c r="D130" s="6"/>
      <c r="E130" s="6" t="s">
        <v>44</v>
      </c>
      <c r="F130" s="6"/>
      <c r="G130" s="6"/>
      <c r="H130" s="6" t="s">
        <v>46</v>
      </c>
      <c r="I130" s="6"/>
      <c r="J130" s="6"/>
      <c r="K130" s="6"/>
      <c r="L130" s="6"/>
      <c r="M130" s="6"/>
      <c r="O130" s="6">
        <f t="shared" si="17"/>
        <v>3</v>
      </c>
      <c r="P130" s="6">
        <f t="shared" si="18"/>
        <v>1</v>
      </c>
      <c r="R130" s="6">
        <f t="shared" si="19"/>
        <v>0</v>
      </c>
      <c r="S130" s="6">
        <f t="shared" si="20"/>
        <v>1</v>
      </c>
      <c r="T130" s="6">
        <f t="shared" si="21"/>
        <v>0</v>
      </c>
      <c r="U130" s="6">
        <f t="shared" si="22"/>
        <v>1</v>
      </c>
      <c r="V130" s="6">
        <f t="shared" si="23"/>
        <v>0</v>
      </c>
      <c r="W130" s="6">
        <f t="shared" si="24"/>
        <v>0</v>
      </c>
      <c r="X130" s="6">
        <f t="shared" si="25"/>
        <v>1</v>
      </c>
      <c r="Y130" s="6">
        <f t="shared" si="26"/>
        <v>0</v>
      </c>
      <c r="Z130" s="6">
        <f t="shared" si="27"/>
        <v>0</v>
      </c>
      <c r="AA130" s="6">
        <f t="shared" si="28"/>
        <v>0</v>
      </c>
      <c r="AB130" s="6">
        <f t="shared" si="29"/>
        <v>0</v>
      </c>
      <c r="AC130" s="6">
        <f t="shared" si="30"/>
        <v>0</v>
      </c>
      <c r="AF130" s="6">
        <f t="shared" si="31"/>
        <v>3</v>
      </c>
      <c r="AG130" s="6">
        <f t="shared" si="32"/>
        <v>3</v>
      </c>
      <c r="AH130" s="6" t="str">
        <f t="shared" si="33"/>
        <v>Correct</v>
      </c>
      <c r="AJ130" s="159" t="str">
        <f>IFERROR(VLOOKUP(Table1[[#This Row],[RespondentID]],'All Data'!$A131:$CN703,81,FALSE),"unknown")</f>
        <v>Female</v>
      </c>
      <c r="AK130" s="159">
        <f>IFERROR(VLOOKUP(Table1[[#This Row],[RespondentID]],'All Data'!$A131:$CN703,82,FALSE),"unknown")</f>
        <v>35</v>
      </c>
      <c r="AL130" s="159" t="str">
        <f>IFERROR(VLOOKUP(Table1[[#This Row],[RespondentID]],'All Data'!$A131:$CN703,83,FALSE),"unknown")</f>
        <v>Suffolk</v>
      </c>
      <c r="AM130" s="159" t="str">
        <f>IFERROR(VLOOKUP(Table1[[#This Row],[RespondentID]],'All Data'!$A131:$CN703,84,FALSE),"unknown")</f>
        <v>Islip, 11751</v>
      </c>
      <c r="AN130" s="159" t="str">
        <f>IFERROR(VLOOKUP(Table1[[#This Row],[RespondentID]],'All Data'!$A131:$CN703,85,FALSE),"unknown")</f>
        <v>White/Caucasian</v>
      </c>
      <c r="AO130" s="159" t="str">
        <f>IFERROR(VLOOKUP(Table1[[#This Row],[RespondentID]],'All Data'!$A131:$CN703,86,FALSE),"unknown")</f>
        <v>No</v>
      </c>
      <c r="AP130" s="159" t="str">
        <f>IFERROR(VLOOKUP(Table1[[#This Row],[RespondentID]],'All Data'!$A131:$CN703,87,FALSE),"unknown")</f>
        <v xml:space="preserve">English </v>
      </c>
      <c r="AQ130" s="159" t="str">
        <f>IFERROR(VLOOKUP(Table1[[#This Row],[RespondentID]],'All Data'!$A131:$CN703,88,FALSE),"unknown")</f>
        <v>$50,000 to $74,999</v>
      </c>
      <c r="AR130" s="159" t="str">
        <f>IFERROR(VLOOKUP(Table1[[#This Row],[RespondentID]],'All Data'!$A131:$CN703,89,FALSE),"unknown")</f>
        <v>Graduate school</v>
      </c>
      <c r="AS130" s="159" t="str">
        <f>IFERROR(VLOOKUP(Table1[[#This Row],[RespondentID]],'All Data'!$A131:$CN703,90,FALSE),"unknown")</f>
        <v>Employed for wages</v>
      </c>
      <c r="AT130" s="159" t="str">
        <f>IFERROR(VLOOKUP(Table1[[#This Row],[RespondentID]],'All Data'!$A131:$CN703,91,FALSE),"unknown")</f>
        <v>Yes</v>
      </c>
      <c r="AU130" s="159" t="str">
        <f>IFERROR(VLOOKUP(Table1[[#This Row],[RespondentID]],'All Data'!$A131:$CN703,92,FALSE),"unknown")</f>
        <v>Yes</v>
      </c>
    </row>
    <row r="131" spans="1:47" x14ac:dyDescent="0.35">
      <c r="A131" s="6">
        <v>5650160040</v>
      </c>
      <c r="B131" s="6"/>
      <c r="C131" s="6"/>
      <c r="D131" s="6"/>
      <c r="E131" s="6"/>
      <c r="F131" s="6"/>
      <c r="G131" s="6"/>
      <c r="H131" s="6"/>
      <c r="I131" s="6"/>
      <c r="J131" s="6"/>
      <c r="K131" s="6"/>
      <c r="L131" s="6"/>
      <c r="M131" s="6"/>
      <c r="O131" s="6">
        <f t="shared" ref="O131:O194" si="34">COUNTA(B131:N131)</f>
        <v>0</v>
      </c>
      <c r="P131" s="6" t="e">
        <f t="shared" ref="P131:P194" si="35">3/O131</f>
        <v>#DIV/0!</v>
      </c>
      <c r="R131" s="6">
        <f t="shared" ref="R131:R194" si="36">IF($O131&lt;3,IF($B131=$B$1,1,0),IF($B131=$B$1,$P131,0))</f>
        <v>0</v>
      </c>
      <c r="S131" s="6">
        <f t="shared" ref="S131:S194" si="37">IF($O131&lt;3,IF($C131=$C$1,1,0),IF($C131=$C$1,$P131,0))</f>
        <v>0</v>
      </c>
      <c r="T131" s="6">
        <f t="shared" ref="T131:T194" si="38">IF($O131&lt;3,IF($D131=$D$1,1,0),IF($D131=$D$1,$P131,0))</f>
        <v>0</v>
      </c>
      <c r="U131" s="6">
        <f t="shared" ref="U131:U194" si="39">IF($O131&lt;3,IF($E131=$E$1,1,0),IF($E131=$E$1,$P131,0))</f>
        <v>0</v>
      </c>
      <c r="V131" s="6">
        <f t="shared" ref="V131:V194" si="40">IF($O131&lt;3,IF($F131=$F$1,1,0),IF($F131=$F$1,$P131,0))</f>
        <v>0</v>
      </c>
      <c r="W131" s="6">
        <f t="shared" ref="W131:W194" si="41">IF($O131&lt;3,IF($G131=$G$1,1,0),IF($G131=$G$1,$P131,0))</f>
        <v>0</v>
      </c>
      <c r="X131" s="6">
        <f t="shared" ref="X131:X194" si="42">IF($O131&lt;3,IF($H131=$H$1,1,0),IF($H131=$H$1,$P131,0))</f>
        <v>0</v>
      </c>
      <c r="Y131" s="6">
        <f t="shared" ref="Y131:Y194" si="43">IF($O131&lt;3,IF($I131=$I$1,1,0),IF($I131=$I$1,$P131,0))</f>
        <v>0</v>
      </c>
      <c r="Z131" s="6">
        <f t="shared" ref="Z131:Z194" si="44">IF($O131&lt;3,IF($J131=$J$1,1,0),IF($J131=$J$1,$P131,0))</f>
        <v>0</v>
      </c>
      <c r="AA131" s="6">
        <f t="shared" ref="AA131:AA194" si="45">IF($O131&lt;3,IF($K131=$K$1,1,0),IF($K131=$K$1,$P131,0))</f>
        <v>0</v>
      </c>
      <c r="AB131" s="6">
        <f t="shared" ref="AB131:AB194" si="46">IF($O131&lt;3,IF($L131=$L$1,1,0),IF($L131=$L$1,$P131,0))</f>
        <v>0</v>
      </c>
      <c r="AC131" s="6">
        <f t="shared" ref="AC131:AC194" si="47">IF($O131&lt;3,IF($M131=$M$1,1,0),IF($M131=$M$1,$P131,0))</f>
        <v>0</v>
      </c>
      <c r="AF131" s="6">
        <f t="shared" ref="AF131:AF194" si="48">SUM(R131:AD131)</f>
        <v>0</v>
      </c>
      <c r="AG131" s="6">
        <f t="shared" ref="AG131:AG194" si="49">O131</f>
        <v>0</v>
      </c>
      <c r="AH131" s="6" t="str">
        <f t="shared" ref="AH131:AH194" si="50">IF(AF131=AG131,"Correct",IF(AF131=3,"Correct","Wrong"))</f>
        <v>Correct</v>
      </c>
      <c r="AJ131" s="159" t="str">
        <f>IFERROR(VLOOKUP(Table1[[#This Row],[RespondentID]],'All Data'!$A132:$CN704,81,FALSE),"unknown")</f>
        <v>Female</v>
      </c>
      <c r="AK131" s="159">
        <f>IFERROR(VLOOKUP(Table1[[#This Row],[RespondentID]],'All Data'!$A132:$CN704,82,FALSE),"unknown")</f>
        <v>53</v>
      </c>
      <c r="AL131" s="159" t="str">
        <f>IFERROR(VLOOKUP(Table1[[#This Row],[RespondentID]],'All Data'!$A132:$CN704,83,FALSE),"unknown")</f>
        <v>Nassau</v>
      </c>
      <c r="AM131" s="159" t="str">
        <f>IFERROR(VLOOKUP(Table1[[#This Row],[RespondentID]],'All Data'!$A132:$CN704,84,FALSE),"unknown")</f>
        <v>Farmingdale, 11735</v>
      </c>
      <c r="AN131" s="159" t="str">
        <f>IFERROR(VLOOKUP(Table1[[#This Row],[RespondentID]],'All Data'!$A132:$CN704,85,FALSE),"unknown")</f>
        <v>White/Caucasian</v>
      </c>
      <c r="AO131" s="159" t="str">
        <f>IFERROR(VLOOKUP(Table1[[#This Row],[RespondentID]],'All Data'!$A132:$CN704,86,FALSE),"unknown")</f>
        <v>No</v>
      </c>
      <c r="AP131" s="159" t="str">
        <f>IFERROR(VLOOKUP(Table1[[#This Row],[RespondentID]],'All Data'!$A132:$CN704,87,FALSE),"unknown")</f>
        <v xml:space="preserve">English </v>
      </c>
      <c r="AQ131" s="159" t="str">
        <f>IFERROR(VLOOKUP(Table1[[#This Row],[RespondentID]],'All Data'!$A132:$CN704,88,FALSE),"unknown")</f>
        <v>Over $125,000</v>
      </c>
      <c r="AR131" s="159" t="str">
        <f>IFERROR(VLOOKUP(Table1[[#This Row],[RespondentID]],'All Data'!$A132:$CN704,89,FALSE),"unknown")</f>
        <v>College graduate</v>
      </c>
      <c r="AS131" s="159" t="str">
        <f>IFERROR(VLOOKUP(Table1[[#This Row],[RespondentID]],'All Data'!$A132:$CN704,90,FALSE),"unknown")</f>
        <v>Employed for wages</v>
      </c>
      <c r="AT131" s="159" t="str">
        <f>IFERROR(VLOOKUP(Table1[[#This Row],[RespondentID]],'All Data'!$A132:$CN704,91,FALSE),"unknown")</f>
        <v>Yes</v>
      </c>
      <c r="AU131" s="159" t="str">
        <f>IFERROR(VLOOKUP(Table1[[#This Row],[RespondentID]],'All Data'!$A132:$CN704,92,FALSE),"unknown")</f>
        <v>Yes</v>
      </c>
    </row>
    <row r="132" spans="1:47" x14ac:dyDescent="0.35">
      <c r="A132" s="6">
        <v>5649860912</v>
      </c>
      <c r="B132" s="6" t="s">
        <v>41</v>
      </c>
      <c r="C132" s="6"/>
      <c r="D132" s="6"/>
      <c r="E132" s="6"/>
      <c r="F132" s="6" t="s">
        <v>45</v>
      </c>
      <c r="G132" s="6"/>
      <c r="H132" s="6"/>
      <c r="I132" s="6"/>
      <c r="J132" s="6"/>
      <c r="K132" s="6"/>
      <c r="L132" s="6" t="s">
        <v>50</v>
      </c>
      <c r="M132" s="6"/>
      <c r="O132" s="6">
        <f t="shared" si="34"/>
        <v>3</v>
      </c>
      <c r="P132" s="6">
        <f t="shared" si="35"/>
        <v>1</v>
      </c>
      <c r="R132" s="6">
        <f t="shared" si="36"/>
        <v>1</v>
      </c>
      <c r="S132" s="6">
        <f t="shared" si="37"/>
        <v>0</v>
      </c>
      <c r="T132" s="6">
        <f t="shared" si="38"/>
        <v>0</v>
      </c>
      <c r="U132" s="6">
        <f t="shared" si="39"/>
        <v>0</v>
      </c>
      <c r="V132" s="6">
        <f t="shared" si="40"/>
        <v>1</v>
      </c>
      <c r="W132" s="6">
        <f t="shared" si="41"/>
        <v>0</v>
      </c>
      <c r="X132" s="6">
        <f t="shared" si="42"/>
        <v>0</v>
      </c>
      <c r="Y132" s="6">
        <f t="shared" si="43"/>
        <v>0</v>
      </c>
      <c r="Z132" s="6">
        <f t="shared" si="44"/>
        <v>0</v>
      </c>
      <c r="AA132" s="6">
        <f t="shared" si="45"/>
        <v>0</v>
      </c>
      <c r="AB132" s="6">
        <f t="shared" si="46"/>
        <v>1</v>
      </c>
      <c r="AC132" s="6">
        <f t="shared" si="47"/>
        <v>0</v>
      </c>
      <c r="AF132" s="6">
        <f t="shared" si="48"/>
        <v>3</v>
      </c>
      <c r="AG132" s="6">
        <f t="shared" si="49"/>
        <v>3</v>
      </c>
      <c r="AH132" s="6" t="str">
        <f t="shared" si="50"/>
        <v>Correct</v>
      </c>
      <c r="AJ132" s="159" t="str">
        <f>IFERROR(VLOOKUP(Table1[[#This Row],[RespondentID]],'All Data'!$A133:$CN705,81,FALSE),"unknown")</f>
        <v>Female</v>
      </c>
      <c r="AK132" s="159">
        <f>IFERROR(VLOOKUP(Table1[[#This Row],[RespondentID]],'All Data'!$A133:$CN705,82,FALSE),"unknown")</f>
        <v>67</v>
      </c>
      <c r="AL132" s="159" t="str">
        <f>IFERROR(VLOOKUP(Table1[[#This Row],[RespondentID]],'All Data'!$A133:$CN705,83,FALSE),"unknown")</f>
        <v>Suffolk</v>
      </c>
      <c r="AM132" s="159" t="str">
        <f>IFERROR(VLOOKUP(Table1[[#This Row],[RespondentID]],'All Data'!$A133:$CN705,84,FALSE),"unknown")</f>
        <v>Bay Shore, 11706</v>
      </c>
      <c r="AN132" s="159" t="str">
        <f>IFERROR(VLOOKUP(Table1[[#This Row],[RespondentID]],'All Data'!$A133:$CN705,85,FALSE),"unknown")</f>
        <v>White/Caucasian</v>
      </c>
      <c r="AO132" s="159" t="str">
        <f>IFERROR(VLOOKUP(Table1[[#This Row],[RespondentID]],'All Data'!$A133:$CN705,86,FALSE),"unknown")</f>
        <v>No</v>
      </c>
      <c r="AP132" s="159" t="str">
        <f>IFERROR(VLOOKUP(Table1[[#This Row],[RespondentID]],'All Data'!$A133:$CN705,87,FALSE),"unknown")</f>
        <v xml:space="preserve">English </v>
      </c>
      <c r="AQ132" s="159" t="str">
        <f>IFERROR(VLOOKUP(Table1[[#This Row],[RespondentID]],'All Data'!$A133:$CN705,88,FALSE),"unknown")</f>
        <v>$35,000 to $49,999</v>
      </c>
      <c r="AR132" s="159" t="str">
        <f>IFERROR(VLOOKUP(Table1[[#This Row],[RespondentID]],'All Data'!$A133:$CN705,89,FALSE),"unknown")</f>
        <v>College graduate</v>
      </c>
      <c r="AS132" s="159" t="str">
        <f>IFERROR(VLOOKUP(Table1[[#This Row],[RespondentID]],'All Data'!$A133:$CN705,90,FALSE),"unknown")</f>
        <v>Retired</v>
      </c>
      <c r="AT132" s="159" t="str">
        <f>IFERROR(VLOOKUP(Table1[[#This Row],[RespondentID]],'All Data'!$A133:$CN705,91,FALSE),"unknown")</f>
        <v>Yes</v>
      </c>
      <c r="AU132" s="159" t="str">
        <f>IFERROR(VLOOKUP(Table1[[#This Row],[RespondentID]],'All Data'!$A133:$CN705,92,FALSE),"unknown")</f>
        <v>Yes</v>
      </c>
    </row>
    <row r="133" spans="1:47" x14ac:dyDescent="0.35">
      <c r="A133" s="6">
        <v>5649783334</v>
      </c>
      <c r="B133" s="6"/>
      <c r="C133" s="6"/>
      <c r="D133" s="6"/>
      <c r="E133" s="6"/>
      <c r="F133" s="6"/>
      <c r="G133" s="6"/>
      <c r="H133" s="6"/>
      <c r="I133" s="6"/>
      <c r="J133" s="6"/>
      <c r="K133" s="6"/>
      <c r="L133" s="6"/>
      <c r="M133" s="6"/>
      <c r="O133" s="6">
        <f t="shared" si="34"/>
        <v>0</v>
      </c>
      <c r="P133" s="6" t="e">
        <f t="shared" si="35"/>
        <v>#DIV/0!</v>
      </c>
      <c r="R133" s="6">
        <f t="shared" si="36"/>
        <v>0</v>
      </c>
      <c r="S133" s="6">
        <f t="shared" si="37"/>
        <v>0</v>
      </c>
      <c r="T133" s="6">
        <f t="shared" si="38"/>
        <v>0</v>
      </c>
      <c r="U133" s="6">
        <f t="shared" si="39"/>
        <v>0</v>
      </c>
      <c r="V133" s="6">
        <f t="shared" si="40"/>
        <v>0</v>
      </c>
      <c r="W133" s="6">
        <f t="shared" si="41"/>
        <v>0</v>
      </c>
      <c r="X133" s="6">
        <f t="shared" si="42"/>
        <v>0</v>
      </c>
      <c r="Y133" s="6">
        <f t="shared" si="43"/>
        <v>0</v>
      </c>
      <c r="Z133" s="6">
        <f t="shared" si="44"/>
        <v>0</v>
      </c>
      <c r="AA133" s="6">
        <f t="shared" si="45"/>
        <v>0</v>
      </c>
      <c r="AB133" s="6">
        <f t="shared" si="46"/>
        <v>0</v>
      </c>
      <c r="AC133" s="6">
        <f t="shared" si="47"/>
        <v>0</v>
      </c>
      <c r="AF133" s="6">
        <f t="shared" si="48"/>
        <v>0</v>
      </c>
      <c r="AG133" s="6">
        <f t="shared" si="49"/>
        <v>0</v>
      </c>
      <c r="AH133" s="6" t="str">
        <f t="shared" si="50"/>
        <v>Correct</v>
      </c>
      <c r="AJ133" s="159" t="str">
        <f>IFERROR(VLOOKUP(Table1[[#This Row],[RespondentID]],'All Data'!$A134:$CN706,81,FALSE),"unknown")</f>
        <v>Female</v>
      </c>
      <c r="AK133" s="159">
        <f>IFERROR(VLOOKUP(Table1[[#This Row],[RespondentID]],'All Data'!$A134:$CN706,82,FALSE),"unknown")</f>
        <v>60</v>
      </c>
      <c r="AL133" s="159" t="str">
        <f>IFERROR(VLOOKUP(Table1[[#This Row],[RespondentID]],'All Data'!$A134:$CN706,83,FALSE),"unknown")</f>
        <v>Nassau</v>
      </c>
      <c r="AM133" s="159" t="str">
        <f>IFERROR(VLOOKUP(Table1[[#This Row],[RespondentID]],'All Data'!$A134:$CN706,84,FALSE),"unknown")</f>
        <v>Roosevelt, 11575</v>
      </c>
      <c r="AN133" s="159" t="str">
        <f>IFERROR(VLOOKUP(Table1[[#This Row],[RespondentID]],'All Data'!$A134:$CN706,85,FALSE),"unknown")</f>
        <v>White/Caucasian</v>
      </c>
      <c r="AO133" s="159" t="str">
        <f>IFERROR(VLOOKUP(Table1[[#This Row],[RespondentID]],'All Data'!$A134:$CN706,86,FALSE),"unknown")</f>
        <v>No</v>
      </c>
      <c r="AP133" s="159" t="str">
        <f>IFERROR(VLOOKUP(Table1[[#This Row],[RespondentID]],'All Data'!$A134:$CN706,87,FALSE),"unknown")</f>
        <v xml:space="preserve">English </v>
      </c>
      <c r="AQ133" s="159" t="str">
        <f>IFERROR(VLOOKUP(Table1[[#This Row],[RespondentID]],'All Data'!$A134:$CN706,88,FALSE),"unknown")</f>
        <v>$0-$19,999</v>
      </c>
      <c r="AR133" s="159" t="str">
        <f>IFERROR(VLOOKUP(Table1[[#This Row],[RespondentID]],'All Data'!$A134:$CN706,89,FALSE),"unknown")</f>
        <v>College graduate</v>
      </c>
      <c r="AS133" s="159" t="str">
        <f>IFERROR(VLOOKUP(Table1[[#This Row],[RespondentID]],'All Data'!$A134:$CN706,90,FALSE),"unknown")</f>
        <v>Employed for wages</v>
      </c>
      <c r="AT133" s="159" t="str">
        <f>IFERROR(VLOOKUP(Table1[[#This Row],[RespondentID]],'All Data'!$A134:$CN706,91,FALSE),"unknown")</f>
        <v>Yes</v>
      </c>
      <c r="AU133" s="159" t="str">
        <f>IFERROR(VLOOKUP(Table1[[#This Row],[RespondentID]],'All Data'!$A134:$CN706,92,FALSE),"unknown")</f>
        <v>No</v>
      </c>
    </row>
    <row r="134" spans="1:47" x14ac:dyDescent="0.35">
      <c r="A134" s="6">
        <v>5649727057</v>
      </c>
      <c r="B134" s="6" t="s">
        <v>41</v>
      </c>
      <c r="C134" s="6"/>
      <c r="D134" s="6" t="s">
        <v>43</v>
      </c>
      <c r="E134" s="6"/>
      <c r="F134" s="6"/>
      <c r="G134" s="6"/>
      <c r="H134" s="6"/>
      <c r="I134" s="6"/>
      <c r="J134" s="6"/>
      <c r="K134" s="6"/>
      <c r="L134" s="6" t="s">
        <v>50</v>
      </c>
      <c r="M134" s="6"/>
      <c r="O134" s="6">
        <f t="shared" si="34"/>
        <v>3</v>
      </c>
      <c r="P134" s="6">
        <f t="shared" si="35"/>
        <v>1</v>
      </c>
      <c r="R134" s="6">
        <f t="shared" si="36"/>
        <v>1</v>
      </c>
      <c r="S134" s="6">
        <f t="shared" si="37"/>
        <v>0</v>
      </c>
      <c r="T134" s="6">
        <f t="shared" si="38"/>
        <v>1</v>
      </c>
      <c r="U134" s="6">
        <f t="shared" si="39"/>
        <v>0</v>
      </c>
      <c r="V134" s="6">
        <f t="shared" si="40"/>
        <v>0</v>
      </c>
      <c r="W134" s="6">
        <f t="shared" si="41"/>
        <v>0</v>
      </c>
      <c r="X134" s="6">
        <f t="shared" si="42"/>
        <v>0</v>
      </c>
      <c r="Y134" s="6">
        <f t="shared" si="43"/>
        <v>0</v>
      </c>
      <c r="Z134" s="6">
        <f t="shared" si="44"/>
        <v>0</v>
      </c>
      <c r="AA134" s="6">
        <f t="shared" si="45"/>
        <v>0</v>
      </c>
      <c r="AB134" s="6">
        <f t="shared" si="46"/>
        <v>1</v>
      </c>
      <c r="AC134" s="6">
        <f t="shared" si="47"/>
        <v>0</v>
      </c>
      <c r="AF134" s="6">
        <f t="shared" si="48"/>
        <v>3</v>
      </c>
      <c r="AG134" s="6">
        <f t="shared" si="49"/>
        <v>3</v>
      </c>
      <c r="AH134" s="6" t="str">
        <f t="shared" si="50"/>
        <v>Correct</v>
      </c>
      <c r="AJ134" s="159" t="str">
        <f>IFERROR(VLOOKUP(Table1[[#This Row],[RespondentID]],'All Data'!$A135:$CN707,81,FALSE),"unknown")</f>
        <v>Male</v>
      </c>
      <c r="AK134" s="159">
        <f>IFERROR(VLOOKUP(Table1[[#This Row],[RespondentID]],'All Data'!$A135:$CN707,82,FALSE),"unknown")</f>
        <v>46</v>
      </c>
      <c r="AL134" s="159" t="str">
        <f>IFERROR(VLOOKUP(Table1[[#This Row],[RespondentID]],'All Data'!$A135:$CN707,83,FALSE),"unknown")</f>
        <v>Suffolk</v>
      </c>
      <c r="AM134" s="159" t="str">
        <f>IFERROR(VLOOKUP(Table1[[#This Row],[RespondentID]],'All Data'!$A135:$CN707,84,FALSE),"unknown")</f>
        <v>Centereach, 11720</v>
      </c>
      <c r="AN134" s="159" t="str">
        <f>IFERROR(VLOOKUP(Table1[[#This Row],[RespondentID]],'All Data'!$A135:$CN707,85,FALSE),"unknown")</f>
        <v>White/Caucasian</v>
      </c>
      <c r="AO134" s="159" t="str">
        <f>IFERROR(VLOOKUP(Table1[[#This Row],[RespondentID]],'All Data'!$A135:$CN707,86,FALSE),"unknown")</f>
        <v>No</v>
      </c>
      <c r="AP134" s="159" t="str">
        <f>IFERROR(VLOOKUP(Table1[[#This Row],[RespondentID]],'All Data'!$A135:$CN707,87,FALSE),"unknown")</f>
        <v xml:space="preserve">English </v>
      </c>
      <c r="AQ134" s="159" t="str">
        <f>IFERROR(VLOOKUP(Table1[[#This Row],[RespondentID]],'All Data'!$A135:$CN707,88,FALSE),"unknown")</f>
        <v>$75,000 to $125,000</v>
      </c>
      <c r="AR134" s="159" t="str">
        <f>IFERROR(VLOOKUP(Table1[[#This Row],[RespondentID]],'All Data'!$A135:$CN707,89,FALSE),"unknown")</f>
        <v>High school graduate</v>
      </c>
      <c r="AS134" s="159" t="str">
        <f>IFERROR(VLOOKUP(Table1[[#This Row],[RespondentID]],'All Data'!$A135:$CN707,90,FALSE),"unknown")</f>
        <v>Employed for wages</v>
      </c>
      <c r="AT134" s="159" t="str">
        <f>IFERROR(VLOOKUP(Table1[[#This Row],[RespondentID]],'All Data'!$A135:$CN707,91,FALSE),"unknown")</f>
        <v>Yes</v>
      </c>
      <c r="AU134" s="159" t="str">
        <f>IFERROR(VLOOKUP(Table1[[#This Row],[RespondentID]],'All Data'!$A135:$CN707,92,FALSE),"unknown")</f>
        <v>Yes</v>
      </c>
    </row>
    <row r="135" spans="1:47" x14ac:dyDescent="0.35">
      <c r="A135" s="6">
        <v>5649711042</v>
      </c>
      <c r="B135" s="6"/>
      <c r="C135" s="6"/>
      <c r="D135" s="6"/>
      <c r="E135" s="6"/>
      <c r="F135" s="6"/>
      <c r="G135" s="6"/>
      <c r="H135" s="6"/>
      <c r="I135" s="6" t="s">
        <v>47</v>
      </c>
      <c r="J135" s="6"/>
      <c r="K135" s="6"/>
      <c r="L135" s="6"/>
      <c r="M135" s="6" t="s">
        <v>51</v>
      </c>
      <c r="O135" s="6">
        <f t="shared" si="34"/>
        <v>2</v>
      </c>
      <c r="P135" s="6">
        <f t="shared" si="35"/>
        <v>1.5</v>
      </c>
      <c r="R135" s="6">
        <f t="shared" si="36"/>
        <v>0</v>
      </c>
      <c r="S135" s="6">
        <f t="shared" si="37"/>
        <v>0</v>
      </c>
      <c r="T135" s="6">
        <f t="shared" si="38"/>
        <v>0</v>
      </c>
      <c r="U135" s="6">
        <f t="shared" si="39"/>
        <v>0</v>
      </c>
      <c r="V135" s="6">
        <f t="shared" si="40"/>
        <v>0</v>
      </c>
      <c r="W135" s="6">
        <f t="shared" si="41"/>
        <v>0</v>
      </c>
      <c r="X135" s="6">
        <f t="shared" si="42"/>
        <v>0</v>
      </c>
      <c r="Y135" s="6">
        <f t="shared" si="43"/>
        <v>1</v>
      </c>
      <c r="Z135" s="6">
        <f t="shared" si="44"/>
        <v>0</v>
      </c>
      <c r="AA135" s="6">
        <f t="shared" si="45"/>
        <v>0</v>
      </c>
      <c r="AB135" s="6">
        <f t="shared" si="46"/>
        <v>0</v>
      </c>
      <c r="AC135" s="6">
        <f t="shared" si="47"/>
        <v>1</v>
      </c>
      <c r="AF135" s="6">
        <f t="shared" si="48"/>
        <v>2</v>
      </c>
      <c r="AG135" s="6">
        <f t="shared" si="49"/>
        <v>2</v>
      </c>
      <c r="AH135" s="6" t="str">
        <f t="shared" si="50"/>
        <v>Correct</v>
      </c>
      <c r="AJ135" s="159" t="str">
        <f>IFERROR(VLOOKUP(Table1[[#This Row],[RespondentID]],'All Data'!$A136:$CN708,81,FALSE),"unknown")</f>
        <v>Female</v>
      </c>
      <c r="AK135" s="159">
        <f>IFERROR(VLOOKUP(Table1[[#This Row],[RespondentID]],'All Data'!$A136:$CN708,82,FALSE),"unknown")</f>
        <v>27</v>
      </c>
      <c r="AL135" s="159" t="str">
        <f>IFERROR(VLOOKUP(Table1[[#This Row],[RespondentID]],'All Data'!$A136:$CN708,83,FALSE),"unknown")</f>
        <v>Nassau</v>
      </c>
      <c r="AM135" s="159" t="str">
        <f>IFERROR(VLOOKUP(Table1[[#This Row],[RespondentID]],'All Data'!$A136:$CN708,84,FALSE),"unknown")</f>
        <v>Floral Park, 11001</v>
      </c>
      <c r="AN135" s="159" t="str">
        <f>IFERROR(VLOOKUP(Table1[[#This Row],[RespondentID]],'All Data'!$A136:$CN708,85,FALSE),"unknown")</f>
        <v>Multi-racial</v>
      </c>
      <c r="AO135" s="159" t="str">
        <f>IFERROR(VLOOKUP(Table1[[#This Row],[RespondentID]],'All Data'!$A136:$CN708,86,FALSE),"unknown")</f>
        <v>Yes</v>
      </c>
      <c r="AP135" s="159" t="str">
        <f>IFERROR(VLOOKUP(Table1[[#This Row],[RespondentID]],'All Data'!$A136:$CN708,87,FALSE),"unknown")</f>
        <v xml:space="preserve">English </v>
      </c>
      <c r="AQ135" s="159" t="str">
        <f>IFERROR(VLOOKUP(Table1[[#This Row],[RespondentID]],'All Data'!$A136:$CN708,88,FALSE),"unknown")</f>
        <v>$75,000 to $125,000</v>
      </c>
      <c r="AR135" s="159" t="str">
        <f>IFERROR(VLOOKUP(Table1[[#This Row],[RespondentID]],'All Data'!$A136:$CN708,89,FALSE),"unknown")</f>
        <v>College graduate</v>
      </c>
      <c r="AS135" s="159" t="str">
        <f>IFERROR(VLOOKUP(Table1[[#This Row],[RespondentID]],'All Data'!$A136:$CN708,90,FALSE),"unknown")</f>
        <v>Employed for wages</v>
      </c>
      <c r="AT135" s="159" t="str">
        <f>IFERROR(VLOOKUP(Table1[[#This Row],[RespondentID]],'All Data'!$A136:$CN708,91,FALSE),"unknown")</f>
        <v>Yes</v>
      </c>
      <c r="AU135" s="159" t="str">
        <f>IFERROR(VLOOKUP(Table1[[#This Row],[RespondentID]],'All Data'!$A136:$CN708,92,FALSE),"unknown")</f>
        <v>Yes</v>
      </c>
    </row>
    <row r="136" spans="1:47" x14ac:dyDescent="0.35">
      <c r="A136" s="6">
        <v>5649638287</v>
      </c>
      <c r="B136" s="6"/>
      <c r="C136" s="6" t="s">
        <v>42</v>
      </c>
      <c r="D136" s="6"/>
      <c r="E136" s="6"/>
      <c r="F136" s="6"/>
      <c r="G136" s="6"/>
      <c r="H136" s="6"/>
      <c r="I136" s="6"/>
      <c r="J136" s="6"/>
      <c r="K136" s="6" t="s">
        <v>49</v>
      </c>
      <c r="L136" s="6" t="s">
        <v>50</v>
      </c>
      <c r="M136" s="6"/>
      <c r="O136" s="6">
        <f t="shared" si="34"/>
        <v>3</v>
      </c>
      <c r="P136" s="6">
        <f t="shared" si="35"/>
        <v>1</v>
      </c>
      <c r="R136" s="6">
        <f t="shared" si="36"/>
        <v>0</v>
      </c>
      <c r="S136" s="6">
        <f t="shared" si="37"/>
        <v>1</v>
      </c>
      <c r="T136" s="6">
        <f t="shared" si="38"/>
        <v>0</v>
      </c>
      <c r="U136" s="6">
        <f t="shared" si="39"/>
        <v>0</v>
      </c>
      <c r="V136" s="6">
        <f t="shared" si="40"/>
        <v>0</v>
      </c>
      <c r="W136" s="6">
        <f t="shared" si="41"/>
        <v>0</v>
      </c>
      <c r="X136" s="6">
        <f t="shared" si="42"/>
        <v>0</v>
      </c>
      <c r="Y136" s="6">
        <f t="shared" si="43"/>
        <v>0</v>
      </c>
      <c r="Z136" s="6">
        <f t="shared" si="44"/>
        <v>0</v>
      </c>
      <c r="AA136" s="6">
        <f t="shared" si="45"/>
        <v>1</v>
      </c>
      <c r="AB136" s="6">
        <f t="shared" si="46"/>
        <v>1</v>
      </c>
      <c r="AC136" s="6">
        <f t="shared" si="47"/>
        <v>0</v>
      </c>
      <c r="AF136" s="6">
        <f t="shared" si="48"/>
        <v>3</v>
      </c>
      <c r="AG136" s="6">
        <f t="shared" si="49"/>
        <v>3</v>
      </c>
      <c r="AH136" s="6" t="str">
        <f t="shared" si="50"/>
        <v>Correct</v>
      </c>
      <c r="AJ136" s="159" t="str">
        <f>IFERROR(VLOOKUP(Table1[[#This Row],[RespondentID]],'All Data'!$A137:$CN709,81,FALSE),"unknown")</f>
        <v>Female</v>
      </c>
      <c r="AK136" s="159">
        <f>IFERROR(VLOOKUP(Table1[[#This Row],[RespondentID]],'All Data'!$A137:$CN709,82,FALSE),"unknown")</f>
        <v>41</v>
      </c>
      <c r="AL136" s="159" t="str">
        <f>IFERROR(VLOOKUP(Table1[[#This Row],[RespondentID]],'All Data'!$A137:$CN709,83,FALSE),"unknown")</f>
        <v>Suffolk</v>
      </c>
      <c r="AM136" s="159" t="str">
        <f>IFERROR(VLOOKUP(Table1[[#This Row],[RespondentID]],'All Data'!$A137:$CN709,84,FALSE),"unknown")</f>
        <v>Nesconset, 11767</v>
      </c>
      <c r="AN136" s="159">
        <f>IFERROR(VLOOKUP(Table1[[#This Row],[RespondentID]],'All Data'!$A137:$CN709,85,FALSE),"unknown")</f>
        <v>0</v>
      </c>
      <c r="AO136" s="159">
        <f>IFERROR(VLOOKUP(Table1[[#This Row],[RespondentID]],'All Data'!$A137:$CN709,86,FALSE),"unknown")</f>
        <v>0</v>
      </c>
      <c r="AP136" s="159" t="str">
        <f>IFERROR(VLOOKUP(Table1[[#This Row],[RespondentID]],'All Data'!$A137:$CN709,87,FALSE),"unknown")</f>
        <v xml:space="preserve"> </v>
      </c>
      <c r="AQ136" s="159">
        <f>IFERROR(VLOOKUP(Table1[[#This Row],[RespondentID]],'All Data'!$A137:$CN709,88,FALSE),"unknown")</f>
        <v>0</v>
      </c>
      <c r="AR136" s="159">
        <f>IFERROR(VLOOKUP(Table1[[#This Row],[RespondentID]],'All Data'!$A137:$CN709,89,FALSE),"unknown")</f>
        <v>0</v>
      </c>
      <c r="AS136" s="159">
        <f>IFERROR(VLOOKUP(Table1[[#This Row],[RespondentID]],'All Data'!$A137:$CN709,90,FALSE),"unknown")</f>
        <v>0</v>
      </c>
      <c r="AT136" s="159">
        <f>IFERROR(VLOOKUP(Table1[[#This Row],[RespondentID]],'All Data'!$A137:$CN709,91,FALSE),"unknown")</f>
        <v>0</v>
      </c>
      <c r="AU136" s="159">
        <f>IFERROR(VLOOKUP(Table1[[#This Row],[RespondentID]],'All Data'!$A137:$CN709,92,FALSE),"unknown")</f>
        <v>0</v>
      </c>
    </row>
    <row r="137" spans="1:47" x14ac:dyDescent="0.35">
      <c r="A137" s="6">
        <v>5649140167</v>
      </c>
      <c r="B137" s="6" t="s">
        <v>41</v>
      </c>
      <c r="C137" s="6"/>
      <c r="D137" s="6"/>
      <c r="E137" s="6"/>
      <c r="F137" s="6"/>
      <c r="G137" s="6" t="s">
        <v>39</v>
      </c>
      <c r="H137" s="6"/>
      <c r="I137" s="6"/>
      <c r="J137" s="6"/>
      <c r="K137" s="6" t="s">
        <v>49</v>
      </c>
      <c r="L137" s="6"/>
      <c r="M137" s="6"/>
      <c r="O137" s="6">
        <f t="shared" si="34"/>
        <v>3</v>
      </c>
      <c r="P137" s="6">
        <f t="shared" si="35"/>
        <v>1</v>
      </c>
      <c r="R137" s="6">
        <f t="shared" si="36"/>
        <v>1</v>
      </c>
      <c r="S137" s="6">
        <f t="shared" si="37"/>
        <v>0</v>
      </c>
      <c r="T137" s="6">
        <f t="shared" si="38"/>
        <v>0</v>
      </c>
      <c r="U137" s="6">
        <f t="shared" si="39"/>
        <v>0</v>
      </c>
      <c r="V137" s="6">
        <f t="shared" si="40"/>
        <v>0</v>
      </c>
      <c r="W137" s="6">
        <f t="shared" si="41"/>
        <v>1</v>
      </c>
      <c r="X137" s="6">
        <f t="shared" si="42"/>
        <v>0</v>
      </c>
      <c r="Y137" s="6">
        <f t="shared" si="43"/>
        <v>0</v>
      </c>
      <c r="Z137" s="6">
        <f t="shared" si="44"/>
        <v>0</v>
      </c>
      <c r="AA137" s="6">
        <f t="shared" si="45"/>
        <v>1</v>
      </c>
      <c r="AB137" s="6">
        <f t="shared" si="46"/>
        <v>0</v>
      </c>
      <c r="AC137" s="6">
        <f t="shared" si="47"/>
        <v>0</v>
      </c>
      <c r="AF137" s="6">
        <f t="shared" si="48"/>
        <v>3</v>
      </c>
      <c r="AG137" s="6">
        <f t="shared" si="49"/>
        <v>3</v>
      </c>
      <c r="AH137" s="6" t="str">
        <f t="shared" si="50"/>
        <v>Correct</v>
      </c>
      <c r="AJ137" s="159" t="str">
        <f>IFERROR(VLOOKUP(Table1[[#This Row],[RespondentID]],'All Data'!$A138:$CN710,81,FALSE),"unknown")</f>
        <v>Female</v>
      </c>
      <c r="AK137" s="159">
        <f>IFERROR(VLOOKUP(Table1[[#This Row],[RespondentID]],'All Data'!$A138:$CN710,82,FALSE),"unknown")</f>
        <v>39</v>
      </c>
      <c r="AL137" s="159" t="str">
        <f>IFERROR(VLOOKUP(Table1[[#This Row],[RespondentID]],'All Data'!$A138:$CN710,83,FALSE),"unknown")</f>
        <v>Suffolk</v>
      </c>
      <c r="AM137" s="159" t="str">
        <f>IFERROR(VLOOKUP(Table1[[#This Row],[RespondentID]],'All Data'!$A138:$CN710,84,FALSE),"unknown")</f>
        <v>Brentwood, 11717</v>
      </c>
      <c r="AN137" s="159" t="str">
        <f>IFERROR(VLOOKUP(Table1[[#This Row],[RespondentID]],'All Data'!$A138:$CN710,85,FALSE),"unknown")</f>
        <v>Multi-racial</v>
      </c>
      <c r="AO137" s="159" t="str">
        <f>IFERROR(VLOOKUP(Table1[[#This Row],[RespondentID]],'All Data'!$A138:$CN710,86,FALSE),"unknown")</f>
        <v>Yes</v>
      </c>
      <c r="AP137" s="159" t="str">
        <f>IFERROR(VLOOKUP(Table1[[#This Row],[RespondentID]],'All Data'!$A138:$CN710,87,FALSE),"unknown")</f>
        <v xml:space="preserve">English Spanish </v>
      </c>
      <c r="AQ137" s="159" t="str">
        <f>IFERROR(VLOOKUP(Table1[[#This Row],[RespondentID]],'All Data'!$A138:$CN710,88,FALSE),"unknown")</f>
        <v>$0-$19,999</v>
      </c>
      <c r="AR137" s="159" t="str">
        <f>IFERROR(VLOOKUP(Table1[[#This Row],[RespondentID]],'All Data'!$A138:$CN710,89,FALSE),"unknown")</f>
        <v>High school graduate</v>
      </c>
      <c r="AS137" s="159" t="str">
        <f>IFERROR(VLOOKUP(Table1[[#This Row],[RespondentID]],'All Data'!$A138:$CN710,90,FALSE),"unknown")</f>
        <v>Employed for wages</v>
      </c>
      <c r="AT137" s="159" t="str">
        <f>IFERROR(VLOOKUP(Table1[[#This Row],[RespondentID]],'All Data'!$A138:$CN710,91,FALSE),"unknown")</f>
        <v>Yes</v>
      </c>
      <c r="AU137" s="159" t="str">
        <f>IFERROR(VLOOKUP(Table1[[#This Row],[RespondentID]],'All Data'!$A138:$CN710,92,FALSE),"unknown")</f>
        <v>Yes</v>
      </c>
    </row>
    <row r="138" spans="1:47" x14ac:dyDescent="0.35">
      <c r="A138" s="6">
        <v>5648482400</v>
      </c>
      <c r="B138" s="6"/>
      <c r="C138" s="6"/>
      <c r="D138" s="6"/>
      <c r="E138" s="6"/>
      <c r="F138" s="6"/>
      <c r="G138" s="6"/>
      <c r="H138" s="6"/>
      <c r="I138" s="6"/>
      <c r="J138" s="6"/>
      <c r="K138" s="6"/>
      <c r="L138" s="6"/>
      <c r="M138" s="6"/>
      <c r="O138" s="6">
        <f t="shared" si="34"/>
        <v>0</v>
      </c>
      <c r="P138" s="6" t="e">
        <f t="shared" si="35"/>
        <v>#DIV/0!</v>
      </c>
      <c r="R138" s="6">
        <f t="shared" si="36"/>
        <v>0</v>
      </c>
      <c r="S138" s="6">
        <f t="shared" si="37"/>
        <v>0</v>
      </c>
      <c r="T138" s="6">
        <f t="shared" si="38"/>
        <v>0</v>
      </c>
      <c r="U138" s="6">
        <f t="shared" si="39"/>
        <v>0</v>
      </c>
      <c r="V138" s="6">
        <f t="shared" si="40"/>
        <v>0</v>
      </c>
      <c r="W138" s="6">
        <f t="shared" si="41"/>
        <v>0</v>
      </c>
      <c r="X138" s="6">
        <f t="shared" si="42"/>
        <v>0</v>
      </c>
      <c r="Y138" s="6">
        <f t="shared" si="43"/>
        <v>0</v>
      </c>
      <c r="Z138" s="6">
        <f t="shared" si="44"/>
        <v>0</v>
      </c>
      <c r="AA138" s="6">
        <f t="shared" si="45"/>
        <v>0</v>
      </c>
      <c r="AB138" s="6">
        <f t="shared" si="46"/>
        <v>0</v>
      </c>
      <c r="AC138" s="6">
        <f t="shared" si="47"/>
        <v>0</v>
      </c>
      <c r="AF138" s="6">
        <f t="shared" si="48"/>
        <v>0</v>
      </c>
      <c r="AG138" s="6">
        <f t="shared" si="49"/>
        <v>0</v>
      </c>
      <c r="AH138" s="6" t="str">
        <f t="shared" si="50"/>
        <v>Correct</v>
      </c>
      <c r="AJ138" s="159" t="str">
        <f>IFERROR(VLOOKUP(Table1[[#This Row],[RespondentID]],'All Data'!$A139:$CN711,81,FALSE),"unknown")</f>
        <v>Female</v>
      </c>
      <c r="AK138" s="159">
        <f>IFERROR(VLOOKUP(Table1[[#This Row],[RespondentID]],'All Data'!$A139:$CN711,82,FALSE),"unknown")</f>
        <v>67</v>
      </c>
      <c r="AL138" s="159" t="str">
        <f>IFERROR(VLOOKUP(Table1[[#This Row],[RespondentID]],'All Data'!$A139:$CN711,83,FALSE),"unknown")</f>
        <v>Nassau</v>
      </c>
      <c r="AM138" s="159" t="str">
        <f>IFERROR(VLOOKUP(Table1[[#This Row],[RespondentID]],'All Data'!$A139:$CN711,84,FALSE),"unknown")</f>
        <v>Port Washington, 11050</v>
      </c>
      <c r="AN138" s="159" t="str">
        <f>IFERROR(VLOOKUP(Table1[[#This Row],[RespondentID]],'All Data'!$A139:$CN711,85,FALSE),"unknown")</f>
        <v>White/Caucasian</v>
      </c>
      <c r="AO138" s="159" t="str">
        <f>IFERROR(VLOOKUP(Table1[[#This Row],[RespondentID]],'All Data'!$A139:$CN711,86,FALSE),"unknown")</f>
        <v>No</v>
      </c>
      <c r="AP138" s="159" t="str">
        <f>IFERROR(VLOOKUP(Table1[[#This Row],[RespondentID]],'All Data'!$A139:$CN711,87,FALSE),"unknown")</f>
        <v xml:space="preserve">English </v>
      </c>
      <c r="AQ138" s="159" t="str">
        <f>IFERROR(VLOOKUP(Table1[[#This Row],[RespondentID]],'All Data'!$A139:$CN711,88,FALSE),"unknown")</f>
        <v>$75,000 to $125,000</v>
      </c>
      <c r="AR138" s="159" t="str">
        <f>IFERROR(VLOOKUP(Table1[[#This Row],[RespondentID]],'All Data'!$A139:$CN711,89,FALSE),"unknown")</f>
        <v>College graduate</v>
      </c>
      <c r="AS138" s="159" t="str">
        <f>IFERROR(VLOOKUP(Table1[[#This Row],[RespondentID]],'All Data'!$A139:$CN711,90,FALSE),"unknown")</f>
        <v>Employed for wages</v>
      </c>
      <c r="AT138" s="159" t="str">
        <f>IFERROR(VLOOKUP(Table1[[#This Row],[RespondentID]],'All Data'!$A139:$CN711,91,FALSE),"unknown")</f>
        <v>Yes</v>
      </c>
      <c r="AU138" s="159" t="str">
        <f>IFERROR(VLOOKUP(Table1[[#This Row],[RespondentID]],'All Data'!$A139:$CN711,92,FALSE),"unknown")</f>
        <v>Yes</v>
      </c>
    </row>
    <row r="139" spans="1:47" x14ac:dyDescent="0.35">
      <c r="A139" s="6">
        <v>5648401411</v>
      </c>
      <c r="B139" s="6"/>
      <c r="C139" s="6"/>
      <c r="D139" s="6"/>
      <c r="E139" s="6"/>
      <c r="F139" s="6"/>
      <c r="G139" s="6"/>
      <c r="H139" s="6"/>
      <c r="I139" s="6"/>
      <c r="J139" s="6"/>
      <c r="K139" s="6" t="s">
        <v>49</v>
      </c>
      <c r="L139" s="6" t="s">
        <v>50</v>
      </c>
      <c r="M139" s="6"/>
      <c r="O139" s="6">
        <f t="shared" si="34"/>
        <v>2</v>
      </c>
      <c r="P139" s="6">
        <f t="shared" si="35"/>
        <v>1.5</v>
      </c>
      <c r="R139" s="6">
        <f t="shared" si="36"/>
        <v>0</v>
      </c>
      <c r="S139" s="6">
        <f t="shared" si="37"/>
        <v>0</v>
      </c>
      <c r="T139" s="6">
        <f t="shared" si="38"/>
        <v>0</v>
      </c>
      <c r="U139" s="6">
        <f t="shared" si="39"/>
        <v>0</v>
      </c>
      <c r="V139" s="6">
        <f t="shared" si="40"/>
        <v>0</v>
      </c>
      <c r="W139" s="6">
        <f t="shared" si="41"/>
        <v>0</v>
      </c>
      <c r="X139" s="6">
        <f t="shared" si="42"/>
        <v>0</v>
      </c>
      <c r="Y139" s="6">
        <f t="shared" si="43"/>
        <v>0</v>
      </c>
      <c r="Z139" s="6">
        <f t="shared" si="44"/>
        <v>0</v>
      </c>
      <c r="AA139" s="6">
        <f t="shared" si="45"/>
        <v>1</v>
      </c>
      <c r="AB139" s="6">
        <f t="shared" si="46"/>
        <v>1</v>
      </c>
      <c r="AC139" s="6">
        <f t="shared" si="47"/>
        <v>0</v>
      </c>
      <c r="AF139" s="6">
        <f t="shared" si="48"/>
        <v>2</v>
      </c>
      <c r="AG139" s="6">
        <f t="shared" si="49"/>
        <v>2</v>
      </c>
      <c r="AH139" s="6" t="str">
        <f t="shared" si="50"/>
        <v>Correct</v>
      </c>
      <c r="AJ139" s="159" t="str">
        <f>IFERROR(VLOOKUP(Table1[[#This Row],[RespondentID]],'All Data'!$A140:$CN712,81,FALSE),"unknown")</f>
        <v>Female</v>
      </c>
      <c r="AK139" s="159">
        <f>IFERROR(VLOOKUP(Table1[[#This Row],[RespondentID]],'All Data'!$A140:$CN712,82,FALSE),"unknown")</f>
        <v>59</v>
      </c>
      <c r="AL139" s="159" t="str">
        <f>IFERROR(VLOOKUP(Table1[[#This Row],[RespondentID]],'All Data'!$A140:$CN712,83,FALSE),"unknown")</f>
        <v>Suffolk</v>
      </c>
      <c r="AM139" s="159" t="str">
        <f>IFERROR(VLOOKUP(Table1[[#This Row],[RespondentID]],'All Data'!$A140:$CN712,84,FALSE),"unknown")</f>
        <v>Shirley, 11967</v>
      </c>
      <c r="AN139" s="159" t="str">
        <f>IFERROR(VLOOKUP(Table1[[#This Row],[RespondentID]],'All Data'!$A140:$CN712,85,FALSE),"unknown")</f>
        <v>Black/African American</v>
      </c>
      <c r="AO139" s="159" t="str">
        <f>IFERROR(VLOOKUP(Table1[[#This Row],[RespondentID]],'All Data'!$A140:$CN712,86,FALSE),"unknown")</f>
        <v>Yes</v>
      </c>
      <c r="AP139" s="159" t="str">
        <f>IFERROR(VLOOKUP(Table1[[#This Row],[RespondentID]],'All Data'!$A140:$CN712,87,FALSE),"unknown")</f>
        <v xml:space="preserve">English </v>
      </c>
      <c r="AQ139" s="159" t="str">
        <f>IFERROR(VLOOKUP(Table1[[#This Row],[RespondentID]],'All Data'!$A140:$CN712,88,FALSE),"unknown")</f>
        <v>Over $125,000</v>
      </c>
      <c r="AR139" s="159" t="str">
        <f>IFERROR(VLOOKUP(Table1[[#This Row],[RespondentID]],'All Data'!$A140:$CN712,89,FALSE),"unknown")</f>
        <v>College graduate</v>
      </c>
      <c r="AS139" s="159" t="str">
        <f>IFERROR(VLOOKUP(Table1[[#This Row],[RespondentID]],'All Data'!$A140:$CN712,90,FALSE),"unknown")</f>
        <v>Employed for wages</v>
      </c>
      <c r="AT139" s="159" t="str">
        <f>IFERROR(VLOOKUP(Table1[[#This Row],[RespondentID]],'All Data'!$A140:$CN712,91,FALSE),"unknown")</f>
        <v>Yes</v>
      </c>
      <c r="AU139" s="159" t="str">
        <f>IFERROR(VLOOKUP(Table1[[#This Row],[RespondentID]],'All Data'!$A140:$CN712,92,FALSE),"unknown")</f>
        <v>Yes</v>
      </c>
    </row>
    <row r="140" spans="1:47" x14ac:dyDescent="0.35">
      <c r="A140" s="6">
        <v>5648199799</v>
      </c>
      <c r="B140" s="6"/>
      <c r="C140" s="6"/>
      <c r="D140" s="6" t="s">
        <v>43</v>
      </c>
      <c r="E140" s="6"/>
      <c r="F140" s="6"/>
      <c r="G140" s="6"/>
      <c r="H140" s="6" t="s">
        <v>46</v>
      </c>
      <c r="I140" s="6"/>
      <c r="J140" s="6" t="s">
        <v>48</v>
      </c>
      <c r="K140" s="6"/>
      <c r="L140" s="6"/>
      <c r="M140" s="6"/>
      <c r="O140" s="6">
        <f t="shared" si="34"/>
        <v>3</v>
      </c>
      <c r="P140" s="6">
        <f t="shared" si="35"/>
        <v>1</v>
      </c>
      <c r="R140" s="6">
        <f t="shared" si="36"/>
        <v>0</v>
      </c>
      <c r="S140" s="6">
        <f t="shared" si="37"/>
        <v>0</v>
      </c>
      <c r="T140" s="6">
        <f t="shared" si="38"/>
        <v>1</v>
      </c>
      <c r="U140" s="6">
        <f t="shared" si="39"/>
        <v>0</v>
      </c>
      <c r="V140" s="6">
        <f t="shared" si="40"/>
        <v>0</v>
      </c>
      <c r="W140" s="6">
        <f t="shared" si="41"/>
        <v>0</v>
      </c>
      <c r="X140" s="6">
        <f t="shared" si="42"/>
        <v>1</v>
      </c>
      <c r="Y140" s="6">
        <f t="shared" si="43"/>
        <v>0</v>
      </c>
      <c r="Z140" s="6">
        <f t="shared" si="44"/>
        <v>1</v>
      </c>
      <c r="AA140" s="6">
        <f t="shared" si="45"/>
        <v>0</v>
      </c>
      <c r="AB140" s="6">
        <f t="shared" si="46"/>
        <v>0</v>
      </c>
      <c r="AC140" s="6">
        <f t="shared" si="47"/>
        <v>0</v>
      </c>
      <c r="AF140" s="6">
        <f t="shared" si="48"/>
        <v>3</v>
      </c>
      <c r="AG140" s="6">
        <f t="shared" si="49"/>
        <v>3</v>
      </c>
      <c r="AH140" s="6" t="str">
        <f t="shared" si="50"/>
        <v>Correct</v>
      </c>
      <c r="AJ140" s="159" t="str">
        <f>IFERROR(VLOOKUP(Table1[[#This Row],[RespondentID]],'All Data'!$A141:$CN713,81,FALSE),"unknown")</f>
        <v>Female</v>
      </c>
      <c r="AK140" s="159">
        <f>IFERROR(VLOOKUP(Table1[[#This Row],[RespondentID]],'All Data'!$A141:$CN713,82,FALSE),"unknown")</f>
        <v>59</v>
      </c>
      <c r="AL140" s="159" t="str">
        <f>IFERROR(VLOOKUP(Table1[[#This Row],[RespondentID]],'All Data'!$A141:$CN713,83,FALSE),"unknown")</f>
        <v>Suffolk</v>
      </c>
      <c r="AM140" s="159" t="str">
        <f>IFERROR(VLOOKUP(Table1[[#This Row],[RespondentID]],'All Data'!$A141:$CN713,84,FALSE),"unknown")</f>
        <v>East Northport, 11731</v>
      </c>
      <c r="AN140" s="159" t="str">
        <f>IFERROR(VLOOKUP(Table1[[#This Row],[RespondentID]],'All Data'!$A141:$CN713,85,FALSE),"unknown")</f>
        <v>White/Caucasian</v>
      </c>
      <c r="AO140" s="159" t="str">
        <f>IFERROR(VLOOKUP(Table1[[#This Row],[RespondentID]],'All Data'!$A141:$CN713,86,FALSE),"unknown")</f>
        <v>No</v>
      </c>
      <c r="AP140" s="159" t="str">
        <f>IFERROR(VLOOKUP(Table1[[#This Row],[RespondentID]],'All Data'!$A141:$CN713,87,FALSE),"unknown")</f>
        <v xml:space="preserve">English </v>
      </c>
      <c r="AQ140" s="159" t="str">
        <f>IFERROR(VLOOKUP(Table1[[#This Row],[RespondentID]],'All Data'!$A141:$CN713,88,FALSE),"unknown")</f>
        <v>$75,000 to $125,000</v>
      </c>
      <c r="AR140" s="159" t="str">
        <f>IFERROR(VLOOKUP(Table1[[#This Row],[RespondentID]],'All Data'!$A141:$CN713,89,FALSE),"unknown")</f>
        <v>Doctorate</v>
      </c>
      <c r="AS140" s="159" t="str">
        <f>IFERROR(VLOOKUP(Table1[[#This Row],[RespondentID]],'All Data'!$A141:$CN713,90,FALSE),"unknown")</f>
        <v>Employed for wages</v>
      </c>
      <c r="AT140" s="159" t="str">
        <f>IFERROR(VLOOKUP(Table1[[#This Row],[RespondentID]],'All Data'!$A141:$CN713,91,FALSE),"unknown")</f>
        <v>Yes</v>
      </c>
      <c r="AU140" s="159" t="str">
        <f>IFERROR(VLOOKUP(Table1[[#This Row],[RespondentID]],'All Data'!$A141:$CN713,92,FALSE),"unknown")</f>
        <v>Yes</v>
      </c>
    </row>
    <row r="141" spans="1:47" x14ac:dyDescent="0.35">
      <c r="A141" s="6">
        <v>5648179228</v>
      </c>
      <c r="B141" s="6" t="s">
        <v>41</v>
      </c>
      <c r="C141" s="6" t="s">
        <v>42</v>
      </c>
      <c r="D141" s="6"/>
      <c r="E141" s="6"/>
      <c r="F141" s="6"/>
      <c r="G141" s="6"/>
      <c r="H141" s="6"/>
      <c r="I141" s="6"/>
      <c r="J141" s="6"/>
      <c r="K141" s="6"/>
      <c r="L141" s="6"/>
      <c r="M141" s="6"/>
      <c r="O141" s="6">
        <f t="shared" si="34"/>
        <v>2</v>
      </c>
      <c r="P141" s="6">
        <f t="shared" si="35"/>
        <v>1.5</v>
      </c>
      <c r="R141" s="6">
        <f t="shared" si="36"/>
        <v>1</v>
      </c>
      <c r="S141" s="6">
        <f t="shared" si="37"/>
        <v>1</v>
      </c>
      <c r="T141" s="6">
        <f t="shared" si="38"/>
        <v>0</v>
      </c>
      <c r="U141" s="6">
        <f t="shared" si="39"/>
        <v>0</v>
      </c>
      <c r="V141" s="6">
        <f t="shared" si="40"/>
        <v>0</v>
      </c>
      <c r="W141" s="6">
        <f t="shared" si="41"/>
        <v>0</v>
      </c>
      <c r="X141" s="6">
        <f t="shared" si="42"/>
        <v>0</v>
      </c>
      <c r="Y141" s="6">
        <f t="shared" si="43"/>
        <v>0</v>
      </c>
      <c r="Z141" s="6">
        <f t="shared" si="44"/>
        <v>0</v>
      </c>
      <c r="AA141" s="6">
        <f t="shared" si="45"/>
        <v>0</v>
      </c>
      <c r="AB141" s="6">
        <f t="shared" si="46"/>
        <v>0</v>
      </c>
      <c r="AC141" s="6">
        <f t="shared" si="47"/>
        <v>0</v>
      </c>
      <c r="AF141" s="6">
        <f t="shared" si="48"/>
        <v>2</v>
      </c>
      <c r="AG141" s="6">
        <f t="shared" si="49"/>
        <v>2</v>
      </c>
      <c r="AH141" s="6" t="str">
        <f t="shared" si="50"/>
        <v>Correct</v>
      </c>
      <c r="AJ141" s="159" t="str">
        <f>IFERROR(VLOOKUP(Table1[[#This Row],[RespondentID]],'All Data'!$A142:$CN714,81,FALSE),"unknown")</f>
        <v>Female</v>
      </c>
      <c r="AK141" s="159">
        <f>IFERROR(VLOOKUP(Table1[[#This Row],[RespondentID]],'All Data'!$A142:$CN714,82,FALSE),"unknown")</f>
        <v>52</v>
      </c>
      <c r="AL141" s="159" t="str">
        <f>IFERROR(VLOOKUP(Table1[[#This Row],[RespondentID]],'All Data'!$A142:$CN714,83,FALSE),"unknown")</f>
        <v>Suffolk</v>
      </c>
      <c r="AM141" s="159" t="str">
        <f>IFERROR(VLOOKUP(Table1[[#This Row],[RespondentID]],'All Data'!$A142:$CN714,84,FALSE),"unknown")</f>
        <v>Southampton, 11968</v>
      </c>
      <c r="AN141" s="159">
        <f>IFERROR(VLOOKUP(Table1[[#This Row],[RespondentID]],'All Data'!$A142:$CN714,85,FALSE),"unknown")</f>
        <v>0</v>
      </c>
      <c r="AO141" s="159">
        <f>IFERROR(VLOOKUP(Table1[[#This Row],[RespondentID]],'All Data'!$A142:$CN714,86,FALSE),"unknown")</f>
        <v>0</v>
      </c>
      <c r="AP141" s="159" t="str">
        <f>IFERROR(VLOOKUP(Table1[[#This Row],[RespondentID]],'All Data'!$A142:$CN714,87,FALSE),"unknown")</f>
        <v xml:space="preserve"> </v>
      </c>
      <c r="AQ141" s="159">
        <f>IFERROR(VLOOKUP(Table1[[#This Row],[RespondentID]],'All Data'!$A142:$CN714,88,FALSE),"unknown")</f>
        <v>0</v>
      </c>
      <c r="AR141" s="159">
        <f>IFERROR(VLOOKUP(Table1[[#This Row],[RespondentID]],'All Data'!$A142:$CN714,89,FALSE),"unknown")</f>
        <v>0</v>
      </c>
      <c r="AS141" s="159">
        <f>IFERROR(VLOOKUP(Table1[[#This Row],[RespondentID]],'All Data'!$A142:$CN714,90,FALSE),"unknown")</f>
        <v>0</v>
      </c>
      <c r="AT141" s="159">
        <f>IFERROR(VLOOKUP(Table1[[#This Row],[RespondentID]],'All Data'!$A142:$CN714,91,FALSE),"unknown")</f>
        <v>0</v>
      </c>
      <c r="AU141" s="159">
        <f>IFERROR(VLOOKUP(Table1[[#This Row],[RespondentID]],'All Data'!$A142:$CN714,92,FALSE),"unknown")</f>
        <v>0</v>
      </c>
    </row>
    <row r="142" spans="1:47" x14ac:dyDescent="0.35">
      <c r="A142" s="6">
        <v>5648144666</v>
      </c>
      <c r="B142" s="6"/>
      <c r="C142" s="6"/>
      <c r="D142" s="6"/>
      <c r="E142" s="6"/>
      <c r="F142" s="6"/>
      <c r="G142" s="6"/>
      <c r="H142" s="6"/>
      <c r="I142" s="6"/>
      <c r="J142" s="6"/>
      <c r="K142" s="6"/>
      <c r="L142" s="6"/>
      <c r="M142" s="6"/>
      <c r="O142" s="6">
        <f t="shared" si="34"/>
        <v>0</v>
      </c>
      <c r="P142" s="6" t="e">
        <f t="shared" si="35"/>
        <v>#DIV/0!</v>
      </c>
      <c r="R142" s="6">
        <f t="shared" si="36"/>
        <v>0</v>
      </c>
      <c r="S142" s="6">
        <f t="shared" si="37"/>
        <v>0</v>
      </c>
      <c r="T142" s="6">
        <f t="shared" si="38"/>
        <v>0</v>
      </c>
      <c r="U142" s="6">
        <f t="shared" si="39"/>
        <v>0</v>
      </c>
      <c r="V142" s="6">
        <f t="shared" si="40"/>
        <v>0</v>
      </c>
      <c r="W142" s="6">
        <f t="shared" si="41"/>
        <v>0</v>
      </c>
      <c r="X142" s="6">
        <f t="shared" si="42"/>
        <v>0</v>
      </c>
      <c r="Y142" s="6">
        <f t="shared" si="43"/>
        <v>0</v>
      </c>
      <c r="Z142" s="6">
        <f t="shared" si="44"/>
        <v>0</v>
      </c>
      <c r="AA142" s="6">
        <f t="shared" si="45"/>
        <v>0</v>
      </c>
      <c r="AB142" s="6">
        <f t="shared" si="46"/>
        <v>0</v>
      </c>
      <c r="AC142" s="6">
        <f t="shared" si="47"/>
        <v>0</v>
      </c>
      <c r="AF142" s="6">
        <f t="shared" si="48"/>
        <v>0</v>
      </c>
      <c r="AG142" s="6">
        <f t="shared" si="49"/>
        <v>0</v>
      </c>
      <c r="AH142" s="6" t="str">
        <f t="shared" si="50"/>
        <v>Correct</v>
      </c>
      <c r="AJ142" s="159" t="str">
        <f>IFERROR(VLOOKUP(Table1[[#This Row],[RespondentID]],'All Data'!$A143:$CN715,81,FALSE),"unknown")</f>
        <v>Female</v>
      </c>
      <c r="AK142" s="159">
        <f>IFERROR(VLOOKUP(Table1[[#This Row],[RespondentID]],'All Data'!$A143:$CN715,82,FALSE),"unknown")</f>
        <v>57</v>
      </c>
      <c r="AL142" s="159" t="str">
        <f>IFERROR(VLOOKUP(Table1[[#This Row],[RespondentID]],'All Data'!$A143:$CN715,83,FALSE),"unknown")</f>
        <v>Suffolk</v>
      </c>
      <c r="AM142" s="159" t="str">
        <f>IFERROR(VLOOKUP(Table1[[#This Row],[RespondentID]],'All Data'!$A143:$CN715,84,FALSE),"unknown")</f>
        <v>Islip Terrace, 11752</v>
      </c>
      <c r="AN142" s="159" t="str">
        <f>IFERROR(VLOOKUP(Table1[[#This Row],[RespondentID]],'All Data'!$A143:$CN715,85,FALSE),"unknown")</f>
        <v>White/Caucasian</v>
      </c>
      <c r="AO142" s="159" t="str">
        <f>IFERROR(VLOOKUP(Table1[[#This Row],[RespondentID]],'All Data'!$A143:$CN715,86,FALSE),"unknown")</f>
        <v>No</v>
      </c>
      <c r="AP142" s="159" t="str">
        <f>IFERROR(VLOOKUP(Table1[[#This Row],[RespondentID]],'All Data'!$A143:$CN715,87,FALSE),"unknown")</f>
        <v xml:space="preserve">English </v>
      </c>
      <c r="AQ142" s="159" t="str">
        <f>IFERROR(VLOOKUP(Table1[[#This Row],[RespondentID]],'All Data'!$A143:$CN715,88,FALSE),"unknown")</f>
        <v>$50,000 to $74,999</v>
      </c>
      <c r="AR142" s="159" t="str">
        <f>IFERROR(VLOOKUP(Table1[[#This Row],[RespondentID]],'All Data'!$A143:$CN715,89,FALSE),"unknown")</f>
        <v>Other (please specify)</v>
      </c>
      <c r="AS142" s="159" t="str">
        <f>IFERROR(VLOOKUP(Table1[[#This Row],[RespondentID]],'All Data'!$A143:$CN715,90,FALSE),"unknown")</f>
        <v>Employed for wages</v>
      </c>
      <c r="AT142" s="159" t="str">
        <f>IFERROR(VLOOKUP(Table1[[#This Row],[RespondentID]],'All Data'!$A143:$CN715,91,FALSE),"unknown")</f>
        <v>Yes</v>
      </c>
      <c r="AU142" s="159" t="str">
        <f>IFERROR(VLOOKUP(Table1[[#This Row],[RespondentID]],'All Data'!$A143:$CN715,92,FALSE),"unknown")</f>
        <v>Yes</v>
      </c>
    </row>
    <row r="143" spans="1:47" x14ac:dyDescent="0.35">
      <c r="A143" s="6">
        <v>5645383448</v>
      </c>
      <c r="B143" s="6"/>
      <c r="C143" s="6"/>
      <c r="D143" s="6"/>
      <c r="E143" s="6"/>
      <c r="F143" s="6"/>
      <c r="G143" s="6"/>
      <c r="H143" s="6" t="s">
        <v>46</v>
      </c>
      <c r="I143" s="6"/>
      <c r="J143" s="6"/>
      <c r="K143" s="6"/>
      <c r="L143" s="6" t="s">
        <v>50</v>
      </c>
      <c r="M143" s="6"/>
      <c r="O143" s="6">
        <f t="shared" si="34"/>
        <v>2</v>
      </c>
      <c r="P143" s="6">
        <f t="shared" si="35"/>
        <v>1.5</v>
      </c>
      <c r="R143" s="6">
        <f t="shared" si="36"/>
        <v>0</v>
      </c>
      <c r="S143" s="6">
        <f t="shared" si="37"/>
        <v>0</v>
      </c>
      <c r="T143" s="6">
        <f t="shared" si="38"/>
        <v>0</v>
      </c>
      <c r="U143" s="6">
        <f t="shared" si="39"/>
        <v>0</v>
      </c>
      <c r="V143" s="6">
        <f t="shared" si="40"/>
        <v>0</v>
      </c>
      <c r="W143" s="6">
        <f t="shared" si="41"/>
        <v>0</v>
      </c>
      <c r="X143" s="6">
        <f t="shared" si="42"/>
        <v>1</v>
      </c>
      <c r="Y143" s="6">
        <f t="shared" si="43"/>
        <v>0</v>
      </c>
      <c r="Z143" s="6">
        <f t="shared" si="44"/>
        <v>0</v>
      </c>
      <c r="AA143" s="6">
        <f t="shared" si="45"/>
        <v>0</v>
      </c>
      <c r="AB143" s="6">
        <f t="shared" si="46"/>
        <v>1</v>
      </c>
      <c r="AC143" s="6">
        <f t="shared" si="47"/>
        <v>0</v>
      </c>
      <c r="AF143" s="6">
        <f t="shared" si="48"/>
        <v>2</v>
      </c>
      <c r="AG143" s="6">
        <f t="shared" si="49"/>
        <v>2</v>
      </c>
      <c r="AH143" s="6" t="str">
        <f t="shared" si="50"/>
        <v>Correct</v>
      </c>
      <c r="AJ143" s="159" t="str">
        <f>IFERROR(VLOOKUP(Table1[[#This Row],[RespondentID]],'All Data'!$A144:$CN716,81,FALSE),"unknown")</f>
        <v>Female</v>
      </c>
      <c r="AK143" s="159">
        <f>IFERROR(VLOOKUP(Table1[[#This Row],[RespondentID]],'All Data'!$A144:$CN716,82,FALSE),"unknown")</f>
        <v>75</v>
      </c>
      <c r="AL143" s="159" t="str">
        <f>IFERROR(VLOOKUP(Table1[[#This Row],[RespondentID]],'All Data'!$A144:$CN716,83,FALSE),"unknown")</f>
        <v>Suffolk</v>
      </c>
      <c r="AM143" s="159" t="str">
        <f>IFERROR(VLOOKUP(Table1[[#This Row],[RespondentID]],'All Data'!$A144:$CN716,84,FALSE),"unknown")</f>
        <v>Orient Point, 11957</v>
      </c>
      <c r="AN143" s="159" t="str">
        <f>IFERROR(VLOOKUP(Table1[[#This Row],[RespondentID]],'All Data'!$A144:$CN716,85,FALSE),"unknown")</f>
        <v>White/Caucasian</v>
      </c>
      <c r="AO143" s="159" t="str">
        <f>IFERROR(VLOOKUP(Table1[[#This Row],[RespondentID]],'All Data'!$A144:$CN716,86,FALSE),"unknown")</f>
        <v>No</v>
      </c>
      <c r="AP143" s="159" t="str">
        <f>IFERROR(VLOOKUP(Table1[[#This Row],[RespondentID]],'All Data'!$A144:$CN716,87,FALSE),"unknown")</f>
        <v xml:space="preserve">English </v>
      </c>
      <c r="AQ143" s="159" t="str">
        <f>IFERROR(VLOOKUP(Table1[[#This Row],[RespondentID]],'All Data'!$A144:$CN716,88,FALSE),"unknown")</f>
        <v>$75,000 to $125,000</v>
      </c>
      <c r="AR143" s="159" t="str">
        <f>IFERROR(VLOOKUP(Table1[[#This Row],[RespondentID]],'All Data'!$A144:$CN716,89,FALSE),"unknown")</f>
        <v>College graduate</v>
      </c>
      <c r="AS143" s="159" t="str">
        <f>IFERROR(VLOOKUP(Table1[[#This Row],[RespondentID]],'All Data'!$A144:$CN716,90,FALSE),"unknown")</f>
        <v>Retired</v>
      </c>
      <c r="AT143" s="159" t="str">
        <f>IFERROR(VLOOKUP(Table1[[#This Row],[RespondentID]],'All Data'!$A144:$CN716,91,FALSE),"unknown")</f>
        <v>Yes</v>
      </c>
      <c r="AU143" s="159" t="str">
        <f>IFERROR(VLOOKUP(Table1[[#This Row],[RespondentID]],'All Data'!$A144:$CN716,92,FALSE),"unknown")</f>
        <v>Yes</v>
      </c>
    </row>
    <row r="144" spans="1:47" x14ac:dyDescent="0.35">
      <c r="A144" s="6">
        <v>5641406763</v>
      </c>
      <c r="B144" s="6"/>
      <c r="C144" s="6" t="s">
        <v>42</v>
      </c>
      <c r="D144" s="6"/>
      <c r="E144" s="6" t="s">
        <v>44</v>
      </c>
      <c r="F144" s="6"/>
      <c r="G144" s="6"/>
      <c r="H144" s="6"/>
      <c r="I144" s="6"/>
      <c r="J144" s="6"/>
      <c r="K144" s="6" t="s">
        <v>49</v>
      </c>
      <c r="L144" s="6"/>
      <c r="M144" s="6"/>
      <c r="O144" s="6">
        <f t="shared" si="34"/>
        <v>3</v>
      </c>
      <c r="P144" s="6">
        <f t="shared" si="35"/>
        <v>1</v>
      </c>
      <c r="R144" s="6">
        <f t="shared" si="36"/>
        <v>0</v>
      </c>
      <c r="S144" s="6">
        <f t="shared" si="37"/>
        <v>1</v>
      </c>
      <c r="T144" s="6">
        <f t="shared" si="38"/>
        <v>0</v>
      </c>
      <c r="U144" s="6">
        <f t="shared" si="39"/>
        <v>1</v>
      </c>
      <c r="V144" s="6">
        <f t="shared" si="40"/>
        <v>0</v>
      </c>
      <c r="W144" s="6">
        <f t="shared" si="41"/>
        <v>0</v>
      </c>
      <c r="X144" s="6">
        <f t="shared" si="42"/>
        <v>0</v>
      </c>
      <c r="Y144" s="6">
        <f t="shared" si="43"/>
        <v>0</v>
      </c>
      <c r="Z144" s="6">
        <f t="shared" si="44"/>
        <v>0</v>
      </c>
      <c r="AA144" s="6">
        <f t="shared" si="45"/>
        <v>1</v>
      </c>
      <c r="AB144" s="6">
        <f t="shared" si="46"/>
        <v>0</v>
      </c>
      <c r="AC144" s="6">
        <f t="shared" si="47"/>
        <v>0</v>
      </c>
      <c r="AF144" s="6">
        <f t="shared" si="48"/>
        <v>3</v>
      </c>
      <c r="AG144" s="6">
        <f t="shared" si="49"/>
        <v>3</v>
      </c>
      <c r="AH144" s="6" t="str">
        <f t="shared" si="50"/>
        <v>Correct</v>
      </c>
      <c r="AJ144" s="159" t="str">
        <f>IFERROR(VLOOKUP(Table1[[#This Row],[RespondentID]],'All Data'!$A145:$CN717,81,FALSE),"unknown")</f>
        <v>Male</v>
      </c>
      <c r="AK144" s="159">
        <f>IFERROR(VLOOKUP(Table1[[#This Row],[RespondentID]],'All Data'!$A145:$CN717,82,FALSE),"unknown")</f>
        <v>26</v>
      </c>
      <c r="AL144" s="159" t="str">
        <f>IFERROR(VLOOKUP(Table1[[#This Row],[RespondentID]],'All Data'!$A145:$CN717,83,FALSE),"unknown")</f>
        <v>Suffolk</v>
      </c>
      <c r="AM144" s="159" t="str">
        <f>IFERROR(VLOOKUP(Table1[[#This Row],[RespondentID]],'All Data'!$A145:$CN717,84,FALSE),"unknown")</f>
        <v>Nissequogue, 11780</v>
      </c>
      <c r="AN144" s="159" t="str">
        <f>IFERROR(VLOOKUP(Table1[[#This Row],[RespondentID]],'All Data'!$A145:$CN717,85,FALSE),"unknown")</f>
        <v>White/Caucasian</v>
      </c>
      <c r="AO144" s="159" t="str">
        <f>IFERROR(VLOOKUP(Table1[[#This Row],[RespondentID]],'All Data'!$A145:$CN717,86,FALSE),"unknown")</f>
        <v>No</v>
      </c>
      <c r="AP144" s="159" t="str">
        <f>IFERROR(VLOOKUP(Table1[[#This Row],[RespondentID]],'All Data'!$A145:$CN717,87,FALSE),"unknown")</f>
        <v xml:space="preserve">English </v>
      </c>
      <c r="AQ144" s="159" t="str">
        <f>IFERROR(VLOOKUP(Table1[[#This Row],[RespondentID]],'All Data'!$A145:$CN717,88,FALSE),"unknown")</f>
        <v>$75,000 to $125,000</v>
      </c>
      <c r="AR144" s="159" t="str">
        <f>IFERROR(VLOOKUP(Table1[[#This Row],[RespondentID]],'All Data'!$A145:$CN717,89,FALSE),"unknown")</f>
        <v>Doctorate</v>
      </c>
      <c r="AS144" s="159" t="str">
        <f>IFERROR(VLOOKUP(Table1[[#This Row],[RespondentID]],'All Data'!$A145:$CN717,90,FALSE),"unknown")</f>
        <v>Employed for wages</v>
      </c>
      <c r="AT144" s="159" t="str">
        <f>IFERROR(VLOOKUP(Table1[[#This Row],[RespondentID]],'All Data'!$A145:$CN717,91,FALSE),"unknown")</f>
        <v>No</v>
      </c>
      <c r="AU144" s="159" t="str">
        <f>IFERROR(VLOOKUP(Table1[[#This Row],[RespondentID]],'All Data'!$A145:$CN717,92,FALSE),"unknown")</f>
        <v>Yes</v>
      </c>
    </row>
    <row r="145" spans="1:47" x14ac:dyDescent="0.35">
      <c r="A145" s="6">
        <v>7081827388</v>
      </c>
      <c r="B145" s="6"/>
      <c r="C145" s="6"/>
      <c r="D145" s="6"/>
      <c r="E145" s="6"/>
      <c r="F145" s="6"/>
      <c r="G145" s="6"/>
      <c r="H145" s="6" t="s">
        <v>46</v>
      </c>
      <c r="I145" s="6"/>
      <c r="J145" s="6"/>
      <c r="K145" s="6" t="s">
        <v>49</v>
      </c>
      <c r="L145" s="6" t="s">
        <v>50</v>
      </c>
      <c r="M145" s="6"/>
      <c r="O145" s="6">
        <f t="shared" si="34"/>
        <v>3</v>
      </c>
      <c r="P145" s="6">
        <f t="shared" si="35"/>
        <v>1</v>
      </c>
      <c r="R145" s="6">
        <f t="shared" si="36"/>
        <v>0</v>
      </c>
      <c r="S145" s="6">
        <f t="shared" si="37"/>
        <v>0</v>
      </c>
      <c r="T145" s="6">
        <f t="shared" si="38"/>
        <v>0</v>
      </c>
      <c r="U145" s="6">
        <f t="shared" si="39"/>
        <v>0</v>
      </c>
      <c r="V145" s="6">
        <f t="shared" si="40"/>
        <v>0</v>
      </c>
      <c r="W145" s="6">
        <f t="shared" si="41"/>
        <v>0</v>
      </c>
      <c r="X145" s="6">
        <f t="shared" si="42"/>
        <v>1</v>
      </c>
      <c r="Y145" s="6">
        <f t="shared" si="43"/>
        <v>0</v>
      </c>
      <c r="Z145" s="6">
        <f t="shared" si="44"/>
        <v>0</v>
      </c>
      <c r="AA145" s="6">
        <f t="shared" si="45"/>
        <v>1</v>
      </c>
      <c r="AB145" s="6">
        <f t="shared" si="46"/>
        <v>1</v>
      </c>
      <c r="AC145" s="6">
        <f t="shared" si="47"/>
        <v>0</v>
      </c>
      <c r="AF145" s="6">
        <f t="shared" si="48"/>
        <v>3</v>
      </c>
      <c r="AG145" s="6">
        <f t="shared" si="49"/>
        <v>3</v>
      </c>
      <c r="AH145" s="6" t="str">
        <f t="shared" si="50"/>
        <v>Correct</v>
      </c>
      <c r="AJ145" s="159" t="str">
        <f>IFERROR(VLOOKUP(Table1[[#This Row],[RespondentID]],'All Data'!$A146:$CN718,81,FALSE),"unknown")</f>
        <v>Female</v>
      </c>
      <c r="AK145" s="159">
        <f>IFERROR(VLOOKUP(Table1[[#This Row],[RespondentID]],'All Data'!$A146:$CN718,82,FALSE),"unknown")</f>
        <v>54</v>
      </c>
      <c r="AL145" s="159" t="str">
        <f>IFERROR(VLOOKUP(Table1[[#This Row],[RespondentID]],'All Data'!$A146:$CN718,83,FALSE),"unknown")</f>
        <v>Suffolk</v>
      </c>
      <c r="AM145" s="159">
        <f>IFERROR(VLOOKUP(Table1[[#This Row],[RespondentID]],'All Data'!$A146:$CN718,84,FALSE),"unknown")</f>
        <v>0</v>
      </c>
      <c r="AN145" s="159" t="str">
        <f>IFERROR(VLOOKUP(Table1[[#This Row],[RespondentID]],'All Data'!$A146:$CN718,85,FALSE),"unknown")</f>
        <v>Black/African American</v>
      </c>
      <c r="AO145" s="159" t="str">
        <f>IFERROR(VLOOKUP(Table1[[#This Row],[RespondentID]],'All Data'!$A146:$CN718,86,FALSE),"unknown")</f>
        <v>No</v>
      </c>
      <c r="AP145" s="159" t="str">
        <f>IFERROR(VLOOKUP(Table1[[#This Row],[RespondentID]],'All Data'!$A146:$CN718,87,FALSE),"unknown")</f>
        <v xml:space="preserve">English </v>
      </c>
      <c r="AQ145" s="159" t="str">
        <f>IFERROR(VLOOKUP(Table1[[#This Row],[RespondentID]],'All Data'!$A146:$CN718,88,FALSE),"unknown")</f>
        <v>$35,000 to $49,999</v>
      </c>
      <c r="AR145" s="159" t="str">
        <f>IFERROR(VLOOKUP(Table1[[#This Row],[RespondentID]],'All Data'!$A146:$CN718,89,FALSE),"unknown")</f>
        <v>Some college</v>
      </c>
      <c r="AS145" s="159" t="str">
        <f>IFERROR(VLOOKUP(Table1[[#This Row],[RespondentID]],'All Data'!$A146:$CN718,90,FALSE),"unknown")</f>
        <v>Employed for wages</v>
      </c>
      <c r="AT145" s="159" t="str">
        <f>IFERROR(VLOOKUP(Table1[[#This Row],[RespondentID]],'All Data'!$A146:$CN718,91,FALSE),"unknown")</f>
        <v>Yes</v>
      </c>
      <c r="AU145" s="159" t="str">
        <f>IFERROR(VLOOKUP(Table1[[#This Row],[RespondentID]],'All Data'!$A146:$CN718,92,FALSE),"unknown")</f>
        <v>Yes</v>
      </c>
    </row>
    <row r="146" spans="1:47" x14ac:dyDescent="0.35">
      <c r="A146" s="6">
        <v>7081827123</v>
      </c>
      <c r="B146" s="6"/>
      <c r="C146" s="6" t="s">
        <v>42</v>
      </c>
      <c r="D146" s="6"/>
      <c r="E146" s="6" t="s">
        <v>44</v>
      </c>
      <c r="F146" s="6" t="s">
        <v>45</v>
      </c>
      <c r="G146" s="6" t="s">
        <v>39</v>
      </c>
      <c r="H146" s="6" t="s">
        <v>46</v>
      </c>
      <c r="I146" s="6" t="s">
        <v>47</v>
      </c>
      <c r="J146" s="6"/>
      <c r="K146" s="6" t="s">
        <v>49</v>
      </c>
      <c r="L146" s="6" t="s">
        <v>50</v>
      </c>
      <c r="M146" s="6"/>
      <c r="O146" s="6">
        <f t="shared" si="34"/>
        <v>8</v>
      </c>
      <c r="P146" s="6">
        <f t="shared" si="35"/>
        <v>0.375</v>
      </c>
      <c r="R146" s="6">
        <f t="shared" si="36"/>
        <v>0</v>
      </c>
      <c r="S146" s="6">
        <f t="shared" si="37"/>
        <v>0.375</v>
      </c>
      <c r="T146" s="6">
        <f t="shared" si="38"/>
        <v>0</v>
      </c>
      <c r="U146" s="6">
        <f t="shared" si="39"/>
        <v>0.375</v>
      </c>
      <c r="V146" s="6">
        <f t="shared" si="40"/>
        <v>0.375</v>
      </c>
      <c r="W146" s="6">
        <f t="shared" si="41"/>
        <v>0.375</v>
      </c>
      <c r="X146" s="6">
        <f t="shared" si="42"/>
        <v>0.375</v>
      </c>
      <c r="Y146" s="6">
        <f t="shared" si="43"/>
        <v>0.375</v>
      </c>
      <c r="Z146" s="6">
        <f t="shared" si="44"/>
        <v>0</v>
      </c>
      <c r="AA146" s="6">
        <f t="shared" si="45"/>
        <v>0.375</v>
      </c>
      <c r="AB146" s="6">
        <f t="shared" si="46"/>
        <v>0.375</v>
      </c>
      <c r="AC146" s="6">
        <f t="shared" si="47"/>
        <v>0</v>
      </c>
      <c r="AF146" s="6">
        <f t="shared" si="48"/>
        <v>3</v>
      </c>
      <c r="AG146" s="6">
        <f t="shared" si="49"/>
        <v>8</v>
      </c>
      <c r="AH146" s="6" t="str">
        <f t="shared" si="50"/>
        <v>Correct</v>
      </c>
      <c r="AJ146" s="159" t="str">
        <f>IFERROR(VLOOKUP(Table1[[#This Row],[RespondentID]],'All Data'!$A147:$CN719,81,FALSE),"unknown")</f>
        <v>Male</v>
      </c>
      <c r="AK146" s="159">
        <f>IFERROR(VLOOKUP(Table1[[#This Row],[RespondentID]],'All Data'!$A147:$CN719,82,FALSE),"unknown")</f>
        <v>58</v>
      </c>
      <c r="AL146" s="159" t="str">
        <f>IFERROR(VLOOKUP(Table1[[#This Row],[RespondentID]],'All Data'!$A147:$CN719,83,FALSE),"unknown")</f>
        <v>Suffolk</v>
      </c>
      <c r="AM146" s="159">
        <f>IFERROR(VLOOKUP(Table1[[#This Row],[RespondentID]],'All Data'!$A147:$CN719,84,FALSE),"unknown")</f>
        <v>0</v>
      </c>
      <c r="AN146" s="159" t="str">
        <f>IFERROR(VLOOKUP(Table1[[#This Row],[RespondentID]],'All Data'!$A147:$CN719,85,FALSE),"unknown")</f>
        <v>Native American</v>
      </c>
      <c r="AO146" s="159" t="str">
        <f>IFERROR(VLOOKUP(Table1[[#This Row],[RespondentID]],'All Data'!$A147:$CN719,86,FALSE),"unknown")</f>
        <v>No</v>
      </c>
      <c r="AP146" s="159" t="str">
        <f>IFERROR(VLOOKUP(Table1[[#This Row],[RespondentID]],'All Data'!$A147:$CN719,87,FALSE),"unknown")</f>
        <v xml:space="preserve">English </v>
      </c>
      <c r="AQ146" s="159" t="str">
        <f>IFERROR(VLOOKUP(Table1[[#This Row],[RespondentID]],'All Data'!$A147:$CN719,88,FALSE),"unknown")</f>
        <v>$0-$19,999</v>
      </c>
      <c r="AR146" s="159" t="str">
        <f>IFERROR(VLOOKUP(Table1[[#This Row],[RespondentID]],'All Data'!$A147:$CN719,89,FALSE),"unknown")</f>
        <v>High school graduate</v>
      </c>
      <c r="AS146" s="159" t="str">
        <f>IFERROR(VLOOKUP(Table1[[#This Row],[RespondentID]],'All Data'!$A147:$CN719,90,FALSE),"unknown")</f>
        <v>Retired</v>
      </c>
      <c r="AT146" s="159" t="str">
        <f>IFERROR(VLOOKUP(Table1[[#This Row],[RespondentID]],'All Data'!$A147:$CN719,91,FALSE),"unknown")</f>
        <v>Yes</v>
      </c>
      <c r="AU146" s="159" t="str">
        <f>IFERROR(VLOOKUP(Table1[[#This Row],[RespondentID]],'All Data'!$A147:$CN719,92,FALSE),"unknown")</f>
        <v>No</v>
      </c>
    </row>
    <row r="147" spans="1:47" x14ac:dyDescent="0.35">
      <c r="A147" s="6">
        <v>7081826752</v>
      </c>
      <c r="B147" s="6"/>
      <c r="C147" s="6" t="s">
        <v>42</v>
      </c>
      <c r="D147" s="6"/>
      <c r="E147" s="6" t="s">
        <v>44</v>
      </c>
      <c r="F147" s="6"/>
      <c r="G147" s="6" t="s">
        <v>39</v>
      </c>
      <c r="H147" s="6"/>
      <c r="I147" s="6"/>
      <c r="J147" s="6"/>
      <c r="K147" s="6"/>
      <c r="L147" s="6"/>
      <c r="M147" s="6"/>
      <c r="O147" s="6">
        <f t="shared" si="34"/>
        <v>3</v>
      </c>
      <c r="P147" s="6">
        <f t="shared" si="35"/>
        <v>1</v>
      </c>
      <c r="R147" s="6">
        <f t="shared" si="36"/>
        <v>0</v>
      </c>
      <c r="S147" s="6">
        <f t="shared" si="37"/>
        <v>1</v>
      </c>
      <c r="T147" s="6">
        <f t="shared" si="38"/>
        <v>0</v>
      </c>
      <c r="U147" s="6">
        <f t="shared" si="39"/>
        <v>1</v>
      </c>
      <c r="V147" s="6">
        <f t="shared" si="40"/>
        <v>0</v>
      </c>
      <c r="W147" s="6">
        <f t="shared" si="41"/>
        <v>1</v>
      </c>
      <c r="X147" s="6">
        <f t="shared" si="42"/>
        <v>0</v>
      </c>
      <c r="Y147" s="6">
        <f t="shared" si="43"/>
        <v>0</v>
      </c>
      <c r="Z147" s="6">
        <f t="shared" si="44"/>
        <v>0</v>
      </c>
      <c r="AA147" s="6">
        <f t="shared" si="45"/>
        <v>0</v>
      </c>
      <c r="AB147" s="6">
        <f t="shared" si="46"/>
        <v>0</v>
      </c>
      <c r="AC147" s="6">
        <f t="shared" si="47"/>
        <v>0</v>
      </c>
      <c r="AF147" s="6">
        <f t="shared" si="48"/>
        <v>3</v>
      </c>
      <c r="AG147" s="6">
        <f t="shared" si="49"/>
        <v>3</v>
      </c>
      <c r="AH147" s="6" t="str">
        <f t="shared" si="50"/>
        <v>Correct</v>
      </c>
      <c r="AJ147" s="159" t="str">
        <f>IFERROR(VLOOKUP(Table1[[#This Row],[RespondentID]],'All Data'!$A148:$CN720,81,FALSE),"unknown")</f>
        <v>Female</v>
      </c>
      <c r="AK147" s="159">
        <f>IFERROR(VLOOKUP(Table1[[#This Row],[RespondentID]],'All Data'!$A148:$CN720,82,FALSE),"unknown")</f>
        <v>47</v>
      </c>
      <c r="AL147" s="159" t="str">
        <f>IFERROR(VLOOKUP(Table1[[#This Row],[RespondentID]],'All Data'!$A148:$CN720,83,FALSE),"unknown")</f>
        <v>Suffolk</v>
      </c>
      <c r="AM147" s="159">
        <f>IFERROR(VLOOKUP(Table1[[#This Row],[RespondentID]],'All Data'!$A148:$CN720,84,FALSE),"unknown")</f>
        <v>0</v>
      </c>
      <c r="AN147" s="159" t="str">
        <f>IFERROR(VLOOKUP(Table1[[#This Row],[RespondentID]],'All Data'!$A148:$CN720,85,FALSE),"unknown")</f>
        <v>Black/African American</v>
      </c>
      <c r="AO147" s="159" t="str">
        <f>IFERROR(VLOOKUP(Table1[[#This Row],[RespondentID]],'All Data'!$A148:$CN720,86,FALSE),"unknown")</f>
        <v>No</v>
      </c>
      <c r="AP147" s="159" t="str">
        <f>IFERROR(VLOOKUP(Table1[[#This Row],[RespondentID]],'All Data'!$A148:$CN720,87,FALSE),"unknown")</f>
        <v xml:space="preserve">English </v>
      </c>
      <c r="AQ147" s="159" t="str">
        <f>IFERROR(VLOOKUP(Table1[[#This Row],[RespondentID]],'All Data'!$A148:$CN720,88,FALSE),"unknown")</f>
        <v>$0-$19,999</v>
      </c>
      <c r="AR147" s="159" t="str">
        <f>IFERROR(VLOOKUP(Table1[[#This Row],[RespondentID]],'All Data'!$A148:$CN720,89,FALSE),"unknown")</f>
        <v>Some college</v>
      </c>
      <c r="AS147" s="159" t="str">
        <f>IFERROR(VLOOKUP(Table1[[#This Row],[RespondentID]],'All Data'!$A148:$CN720,90,FALSE),"unknown")</f>
        <v>Student</v>
      </c>
      <c r="AT147" s="159" t="str">
        <f>IFERROR(VLOOKUP(Table1[[#This Row],[RespondentID]],'All Data'!$A148:$CN720,91,FALSE),"unknown")</f>
        <v>Yes</v>
      </c>
      <c r="AU147" s="159" t="str">
        <f>IFERROR(VLOOKUP(Table1[[#This Row],[RespondentID]],'All Data'!$A148:$CN720,92,FALSE),"unknown")</f>
        <v>Yes</v>
      </c>
    </row>
    <row r="148" spans="1:47" x14ac:dyDescent="0.35">
      <c r="A148" s="6">
        <v>7081826503</v>
      </c>
      <c r="B148" s="6" t="s">
        <v>41</v>
      </c>
      <c r="C148" s="6" t="s">
        <v>42</v>
      </c>
      <c r="D148" s="6"/>
      <c r="E148" s="6" t="s">
        <v>44</v>
      </c>
      <c r="F148" s="6"/>
      <c r="G148" s="6"/>
      <c r="H148" s="6"/>
      <c r="I148" s="6"/>
      <c r="J148" s="6"/>
      <c r="K148" s="6" t="s">
        <v>49</v>
      </c>
      <c r="L148" s="6" t="s">
        <v>50</v>
      </c>
      <c r="M148" s="6"/>
      <c r="O148" s="6">
        <f t="shared" si="34"/>
        <v>5</v>
      </c>
      <c r="P148" s="6">
        <f t="shared" si="35"/>
        <v>0.6</v>
      </c>
      <c r="R148" s="6">
        <f t="shared" si="36"/>
        <v>0.6</v>
      </c>
      <c r="S148" s="6">
        <f t="shared" si="37"/>
        <v>0.6</v>
      </c>
      <c r="T148" s="6">
        <f t="shared" si="38"/>
        <v>0</v>
      </c>
      <c r="U148" s="6">
        <f t="shared" si="39"/>
        <v>0.6</v>
      </c>
      <c r="V148" s="6">
        <f t="shared" si="40"/>
        <v>0</v>
      </c>
      <c r="W148" s="6">
        <f t="shared" si="41"/>
        <v>0</v>
      </c>
      <c r="X148" s="6">
        <f t="shared" si="42"/>
        <v>0</v>
      </c>
      <c r="Y148" s="6">
        <f t="shared" si="43"/>
        <v>0</v>
      </c>
      <c r="Z148" s="6">
        <f t="shared" si="44"/>
        <v>0</v>
      </c>
      <c r="AA148" s="6">
        <f t="shared" si="45"/>
        <v>0.6</v>
      </c>
      <c r="AB148" s="6">
        <f t="shared" si="46"/>
        <v>0.6</v>
      </c>
      <c r="AC148" s="6">
        <f t="shared" si="47"/>
        <v>0</v>
      </c>
      <c r="AF148" s="6">
        <f t="shared" si="48"/>
        <v>3</v>
      </c>
      <c r="AG148" s="6">
        <f t="shared" si="49"/>
        <v>5</v>
      </c>
      <c r="AH148" s="6" t="str">
        <f t="shared" si="50"/>
        <v>Correct</v>
      </c>
      <c r="AJ148" s="159" t="str">
        <f>IFERROR(VLOOKUP(Table1[[#This Row],[RespondentID]],'All Data'!$A149:$CN721,81,FALSE),"unknown")</f>
        <v>Female</v>
      </c>
      <c r="AK148" s="159">
        <f>IFERROR(VLOOKUP(Table1[[#This Row],[RespondentID]],'All Data'!$A149:$CN721,82,FALSE),"unknown")</f>
        <v>59</v>
      </c>
      <c r="AL148" s="159" t="str">
        <f>IFERROR(VLOOKUP(Table1[[#This Row],[RespondentID]],'All Data'!$A149:$CN721,83,FALSE),"unknown")</f>
        <v>Suffolk</v>
      </c>
      <c r="AM148" s="159" t="str">
        <f>IFERROR(VLOOKUP(Table1[[#This Row],[RespondentID]],'All Data'!$A149:$CN721,84,FALSE),"unknown")</f>
        <v>Wyandanch, 11798</v>
      </c>
      <c r="AN148" s="159" t="str">
        <f>IFERROR(VLOOKUP(Table1[[#This Row],[RespondentID]],'All Data'!$A149:$CN721,85,FALSE),"unknown")</f>
        <v>Black/African American</v>
      </c>
      <c r="AO148" s="159">
        <f>IFERROR(VLOOKUP(Table1[[#This Row],[RespondentID]],'All Data'!$A149:$CN721,86,FALSE),"unknown")</f>
        <v>0</v>
      </c>
      <c r="AP148" s="159" t="str">
        <f>IFERROR(VLOOKUP(Table1[[#This Row],[RespondentID]],'All Data'!$A149:$CN721,87,FALSE),"unknown")</f>
        <v xml:space="preserve">English </v>
      </c>
      <c r="AQ148" s="159" t="str">
        <f>IFERROR(VLOOKUP(Table1[[#This Row],[RespondentID]],'All Data'!$A149:$CN721,88,FALSE),"unknown")</f>
        <v>$35,000 to $49,999</v>
      </c>
      <c r="AR148" s="159" t="str">
        <f>IFERROR(VLOOKUP(Table1[[#This Row],[RespondentID]],'All Data'!$A149:$CN721,89,FALSE),"unknown")</f>
        <v>College graduate</v>
      </c>
      <c r="AS148" s="159" t="str">
        <f>IFERROR(VLOOKUP(Table1[[#This Row],[RespondentID]],'All Data'!$A149:$CN721,90,FALSE),"unknown")</f>
        <v>Employed for wages</v>
      </c>
      <c r="AT148" s="159" t="str">
        <f>IFERROR(VLOOKUP(Table1[[#This Row],[RespondentID]],'All Data'!$A149:$CN721,91,FALSE),"unknown")</f>
        <v>Yes</v>
      </c>
      <c r="AU148" s="159" t="str">
        <f>IFERROR(VLOOKUP(Table1[[#This Row],[RespondentID]],'All Data'!$A149:$CN721,92,FALSE),"unknown")</f>
        <v>Yes</v>
      </c>
    </row>
    <row r="149" spans="1:47" x14ac:dyDescent="0.35">
      <c r="A149" s="6">
        <v>7081826232</v>
      </c>
      <c r="B149" s="6" t="s">
        <v>41</v>
      </c>
      <c r="C149" s="6"/>
      <c r="D149" s="6"/>
      <c r="E149" s="6"/>
      <c r="F149" s="6"/>
      <c r="G149" s="6"/>
      <c r="H149" s="6" t="s">
        <v>46</v>
      </c>
      <c r="I149" s="6"/>
      <c r="J149" s="6"/>
      <c r="K149" s="6" t="s">
        <v>49</v>
      </c>
      <c r="L149" s="6"/>
      <c r="M149" s="6"/>
      <c r="O149" s="6">
        <f t="shared" si="34"/>
        <v>3</v>
      </c>
      <c r="P149" s="6">
        <f t="shared" si="35"/>
        <v>1</v>
      </c>
      <c r="R149" s="6">
        <f t="shared" si="36"/>
        <v>1</v>
      </c>
      <c r="S149" s="6">
        <f t="shared" si="37"/>
        <v>0</v>
      </c>
      <c r="T149" s="6">
        <f t="shared" si="38"/>
        <v>0</v>
      </c>
      <c r="U149" s="6">
        <f t="shared" si="39"/>
        <v>0</v>
      </c>
      <c r="V149" s="6">
        <f t="shared" si="40"/>
        <v>0</v>
      </c>
      <c r="W149" s="6">
        <f t="shared" si="41"/>
        <v>0</v>
      </c>
      <c r="X149" s="6">
        <f t="shared" si="42"/>
        <v>1</v>
      </c>
      <c r="Y149" s="6">
        <f t="shared" si="43"/>
        <v>0</v>
      </c>
      <c r="Z149" s="6">
        <f t="shared" si="44"/>
        <v>0</v>
      </c>
      <c r="AA149" s="6">
        <f t="shared" si="45"/>
        <v>1</v>
      </c>
      <c r="AB149" s="6">
        <f t="shared" si="46"/>
        <v>0</v>
      </c>
      <c r="AC149" s="6">
        <f t="shared" si="47"/>
        <v>0</v>
      </c>
      <c r="AF149" s="6">
        <f t="shared" si="48"/>
        <v>3</v>
      </c>
      <c r="AG149" s="6">
        <f t="shared" si="49"/>
        <v>3</v>
      </c>
      <c r="AH149" s="6" t="str">
        <f t="shared" si="50"/>
        <v>Correct</v>
      </c>
      <c r="AJ149" s="159" t="str">
        <f>IFERROR(VLOOKUP(Table1[[#This Row],[RespondentID]],'All Data'!$A150:$CN722,81,FALSE),"unknown")</f>
        <v>Male</v>
      </c>
      <c r="AK149" s="159">
        <f>IFERROR(VLOOKUP(Table1[[#This Row],[RespondentID]],'All Data'!$A150:$CN722,82,FALSE),"unknown")</f>
        <v>65</v>
      </c>
      <c r="AL149" s="159" t="str">
        <f>IFERROR(VLOOKUP(Table1[[#This Row],[RespondentID]],'All Data'!$A150:$CN722,83,FALSE),"unknown")</f>
        <v>Suffolk</v>
      </c>
      <c r="AM149" s="159" t="str">
        <f>IFERROR(VLOOKUP(Table1[[#This Row],[RespondentID]],'All Data'!$A150:$CN722,84,FALSE),"unknown")</f>
        <v>Wyandanch, 11798</v>
      </c>
      <c r="AN149" s="159" t="str">
        <f>IFERROR(VLOOKUP(Table1[[#This Row],[RespondentID]],'All Data'!$A150:$CN722,85,FALSE),"unknown")</f>
        <v>Black/African American</v>
      </c>
      <c r="AO149" s="159" t="str">
        <f>IFERROR(VLOOKUP(Table1[[#This Row],[RespondentID]],'All Data'!$A150:$CN722,86,FALSE),"unknown")</f>
        <v>No</v>
      </c>
      <c r="AP149" s="159" t="str">
        <f>IFERROR(VLOOKUP(Table1[[#This Row],[RespondentID]],'All Data'!$A150:$CN722,87,FALSE),"unknown")</f>
        <v xml:space="preserve">English </v>
      </c>
      <c r="AQ149" s="159" t="str">
        <f>IFERROR(VLOOKUP(Table1[[#This Row],[RespondentID]],'All Data'!$A150:$CN722,88,FALSE),"unknown")</f>
        <v>$20,000 to $34,999</v>
      </c>
      <c r="AR149" s="159" t="str">
        <f>IFERROR(VLOOKUP(Table1[[#This Row],[RespondentID]],'All Data'!$A150:$CN722,89,FALSE),"unknown")</f>
        <v>Technical school</v>
      </c>
      <c r="AS149" s="159" t="str">
        <f>IFERROR(VLOOKUP(Table1[[#This Row],[RespondentID]],'All Data'!$A150:$CN722,90,FALSE),"unknown")</f>
        <v>Employed for wages</v>
      </c>
      <c r="AT149" s="159" t="str">
        <f>IFERROR(VLOOKUP(Table1[[#This Row],[RespondentID]],'All Data'!$A150:$CN722,91,FALSE),"unknown")</f>
        <v>Yes</v>
      </c>
      <c r="AU149" s="159" t="str">
        <f>IFERROR(VLOOKUP(Table1[[#This Row],[RespondentID]],'All Data'!$A150:$CN722,92,FALSE),"unknown")</f>
        <v>Yes</v>
      </c>
    </row>
    <row r="150" spans="1:47" x14ac:dyDescent="0.35">
      <c r="A150" s="6">
        <v>7081825972</v>
      </c>
      <c r="B150" s="6" t="s">
        <v>41</v>
      </c>
      <c r="C150" s="6"/>
      <c r="D150" s="6"/>
      <c r="E150" s="6" t="s">
        <v>44</v>
      </c>
      <c r="F150" s="6" t="s">
        <v>45</v>
      </c>
      <c r="G150" s="6"/>
      <c r="H150" s="6" t="s">
        <v>46</v>
      </c>
      <c r="I150" s="6"/>
      <c r="J150" s="6"/>
      <c r="K150" s="6" t="s">
        <v>49</v>
      </c>
      <c r="L150" s="6"/>
      <c r="M150" s="6"/>
      <c r="O150" s="6">
        <f t="shared" si="34"/>
        <v>5</v>
      </c>
      <c r="P150" s="6">
        <f t="shared" si="35"/>
        <v>0.6</v>
      </c>
      <c r="R150" s="6">
        <f t="shared" si="36"/>
        <v>0.6</v>
      </c>
      <c r="S150" s="6">
        <f t="shared" si="37"/>
        <v>0</v>
      </c>
      <c r="T150" s="6">
        <f t="shared" si="38"/>
        <v>0</v>
      </c>
      <c r="U150" s="6">
        <f t="shared" si="39"/>
        <v>0.6</v>
      </c>
      <c r="V150" s="6">
        <f t="shared" si="40"/>
        <v>0.6</v>
      </c>
      <c r="W150" s="6">
        <f t="shared" si="41"/>
        <v>0</v>
      </c>
      <c r="X150" s="6">
        <f t="shared" si="42"/>
        <v>0.6</v>
      </c>
      <c r="Y150" s="6">
        <f t="shared" si="43"/>
        <v>0</v>
      </c>
      <c r="Z150" s="6">
        <f t="shared" si="44"/>
        <v>0</v>
      </c>
      <c r="AA150" s="6">
        <f t="shared" si="45"/>
        <v>0.6</v>
      </c>
      <c r="AB150" s="6">
        <f t="shared" si="46"/>
        <v>0</v>
      </c>
      <c r="AC150" s="6">
        <f t="shared" si="47"/>
        <v>0</v>
      </c>
      <c r="AF150" s="6">
        <f t="shared" si="48"/>
        <v>3</v>
      </c>
      <c r="AG150" s="6">
        <f t="shared" si="49"/>
        <v>5</v>
      </c>
      <c r="AH150" s="6" t="str">
        <f t="shared" si="50"/>
        <v>Correct</v>
      </c>
      <c r="AJ150" s="159" t="str">
        <f>IFERROR(VLOOKUP(Table1[[#This Row],[RespondentID]],'All Data'!$A151:$CN723,81,FALSE),"unknown")</f>
        <v>Female</v>
      </c>
      <c r="AK150" s="159">
        <f>IFERROR(VLOOKUP(Table1[[#This Row],[RespondentID]],'All Data'!$A151:$CN723,82,FALSE),"unknown")</f>
        <v>62</v>
      </c>
      <c r="AL150" s="159" t="str">
        <f>IFERROR(VLOOKUP(Table1[[#This Row],[RespondentID]],'All Data'!$A151:$CN723,83,FALSE),"unknown")</f>
        <v>Suffolk</v>
      </c>
      <c r="AM150" s="159" t="str">
        <f>IFERROR(VLOOKUP(Table1[[#This Row],[RespondentID]],'All Data'!$A151:$CN723,84,FALSE),"unknown")</f>
        <v>Wyandanch, 11798</v>
      </c>
      <c r="AN150" s="159" t="str">
        <f>IFERROR(VLOOKUP(Table1[[#This Row],[RespondentID]],'All Data'!$A151:$CN723,85,FALSE),"unknown")</f>
        <v>Black/African American</v>
      </c>
      <c r="AO150" s="159" t="str">
        <f>IFERROR(VLOOKUP(Table1[[#This Row],[RespondentID]],'All Data'!$A151:$CN723,86,FALSE),"unknown")</f>
        <v>No</v>
      </c>
      <c r="AP150" s="159" t="str">
        <f>IFERROR(VLOOKUP(Table1[[#This Row],[RespondentID]],'All Data'!$A151:$CN723,87,FALSE),"unknown")</f>
        <v xml:space="preserve">English </v>
      </c>
      <c r="AQ150" s="159" t="str">
        <f>IFERROR(VLOOKUP(Table1[[#This Row],[RespondentID]],'All Data'!$A151:$CN723,88,FALSE),"unknown")</f>
        <v>$20,000 to $34,999</v>
      </c>
      <c r="AR150" s="159" t="str">
        <f>IFERROR(VLOOKUP(Table1[[#This Row],[RespondentID]],'All Data'!$A151:$CN723,89,FALSE),"unknown")</f>
        <v>High school graduate</v>
      </c>
      <c r="AS150" s="159" t="str">
        <f>IFERROR(VLOOKUP(Table1[[#This Row],[RespondentID]],'All Data'!$A151:$CN723,90,FALSE),"unknown")</f>
        <v>Employed for wages</v>
      </c>
      <c r="AT150" s="159" t="str">
        <f>IFERROR(VLOOKUP(Table1[[#This Row],[RespondentID]],'All Data'!$A151:$CN723,91,FALSE),"unknown")</f>
        <v>Yes</v>
      </c>
      <c r="AU150" s="159" t="str">
        <f>IFERROR(VLOOKUP(Table1[[#This Row],[RespondentID]],'All Data'!$A151:$CN723,92,FALSE),"unknown")</f>
        <v>Yes</v>
      </c>
    </row>
    <row r="151" spans="1:47" x14ac:dyDescent="0.35">
      <c r="A151" s="6">
        <v>7081825695</v>
      </c>
      <c r="B151" s="6"/>
      <c r="C151" s="6"/>
      <c r="D151" s="6"/>
      <c r="E151" s="6"/>
      <c r="F151" s="6"/>
      <c r="G151" s="6" t="s">
        <v>39</v>
      </c>
      <c r="H151" s="6"/>
      <c r="I151" s="6"/>
      <c r="J151" s="6"/>
      <c r="K151" s="6" t="s">
        <v>49</v>
      </c>
      <c r="L151" s="6"/>
      <c r="M151" s="6"/>
      <c r="O151" s="6">
        <f t="shared" si="34"/>
        <v>2</v>
      </c>
      <c r="P151" s="6">
        <f t="shared" si="35"/>
        <v>1.5</v>
      </c>
      <c r="R151" s="6">
        <f t="shared" si="36"/>
        <v>0</v>
      </c>
      <c r="S151" s="6">
        <f t="shared" si="37"/>
        <v>0</v>
      </c>
      <c r="T151" s="6">
        <f t="shared" si="38"/>
        <v>0</v>
      </c>
      <c r="U151" s="6">
        <f t="shared" si="39"/>
        <v>0</v>
      </c>
      <c r="V151" s="6">
        <f t="shared" si="40"/>
        <v>0</v>
      </c>
      <c r="W151" s="6">
        <f t="shared" si="41"/>
        <v>1</v>
      </c>
      <c r="X151" s="6">
        <f t="shared" si="42"/>
        <v>0</v>
      </c>
      <c r="Y151" s="6">
        <f t="shared" si="43"/>
        <v>0</v>
      </c>
      <c r="Z151" s="6">
        <f t="shared" si="44"/>
        <v>0</v>
      </c>
      <c r="AA151" s="6">
        <f t="shared" si="45"/>
        <v>1</v>
      </c>
      <c r="AB151" s="6">
        <f t="shared" si="46"/>
        <v>0</v>
      </c>
      <c r="AC151" s="6">
        <f t="shared" si="47"/>
        <v>0</v>
      </c>
      <c r="AF151" s="6">
        <f t="shared" si="48"/>
        <v>2</v>
      </c>
      <c r="AG151" s="6">
        <f t="shared" si="49"/>
        <v>2</v>
      </c>
      <c r="AH151" s="6" t="str">
        <f t="shared" si="50"/>
        <v>Correct</v>
      </c>
      <c r="AJ151" s="159" t="str">
        <f>IFERROR(VLOOKUP(Table1[[#This Row],[RespondentID]],'All Data'!$A152:$CN724,81,FALSE),"unknown")</f>
        <v>Male</v>
      </c>
      <c r="AK151" s="159">
        <f>IFERROR(VLOOKUP(Table1[[#This Row],[RespondentID]],'All Data'!$A152:$CN724,82,FALSE),"unknown")</f>
        <v>62</v>
      </c>
      <c r="AL151" s="159" t="str">
        <f>IFERROR(VLOOKUP(Table1[[#This Row],[RespondentID]],'All Data'!$A152:$CN724,83,FALSE),"unknown")</f>
        <v>Suffolk</v>
      </c>
      <c r="AM151" s="159" t="str">
        <f>IFERROR(VLOOKUP(Table1[[#This Row],[RespondentID]],'All Data'!$A152:$CN724,84,FALSE),"unknown")</f>
        <v>Wyandanch, 11798</v>
      </c>
      <c r="AN151" s="159" t="str">
        <f>IFERROR(VLOOKUP(Table1[[#This Row],[RespondentID]],'All Data'!$A152:$CN724,85,FALSE),"unknown")</f>
        <v>Black/African American</v>
      </c>
      <c r="AO151" s="159" t="str">
        <f>IFERROR(VLOOKUP(Table1[[#This Row],[RespondentID]],'All Data'!$A152:$CN724,86,FALSE),"unknown")</f>
        <v>No</v>
      </c>
      <c r="AP151" s="159" t="str">
        <f>IFERROR(VLOOKUP(Table1[[#This Row],[RespondentID]],'All Data'!$A152:$CN724,87,FALSE),"unknown")</f>
        <v xml:space="preserve">English </v>
      </c>
      <c r="AQ151" s="159" t="str">
        <f>IFERROR(VLOOKUP(Table1[[#This Row],[RespondentID]],'All Data'!$A152:$CN724,88,FALSE),"unknown")</f>
        <v>$0-$19,999</v>
      </c>
      <c r="AR151" s="159" t="str">
        <f>IFERROR(VLOOKUP(Table1[[#This Row],[RespondentID]],'All Data'!$A152:$CN724,89,FALSE),"unknown")</f>
        <v>High school graduate</v>
      </c>
      <c r="AS151" s="159" t="str">
        <f>IFERROR(VLOOKUP(Table1[[#This Row],[RespondentID]],'All Data'!$A152:$CN724,90,FALSE),"unknown")</f>
        <v>Out of work and looking for work</v>
      </c>
      <c r="AT151" s="159" t="str">
        <f>IFERROR(VLOOKUP(Table1[[#This Row],[RespondentID]],'All Data'!$A152:$CN724,91,FALSE),"unknown")</f>
        <v>Yes</v>
      </c>
      <c r="AU151" s="159" t="str">
        <f>IFERROR(VLOOKUP(Table1[[#This Row],[RespondentID]],'All Data'!$A152:$CN724,92,FALSE),"unknown")</f>
        <v>Yes</v>
      </c>
    </row>
    <row r="152" spans="1:47" x14ac:dyDescent="0.35">
      <c r="A152" s="6">
        <v>7081825492</v>
      </c>
      <c r="B152" s="6"/>
      <c r="C152" s="6"/>
      <c r="D152" s="6" t="s">
        <v>43</v>
      </c>
      <c r="E152" s="6"/>
      <c r="F152" s="6"/>
      <c r="G152" s="6"/>
      <c r="H152" s="6" t="s">
        <v>46</v>
      </c>
      <c r="I152" s="6"/>
      <c r="J152" s="6"/>
      <c r="K152" s="6" t="s">
        <v>49</v>
      </c>
      <c r="L152" s="6"/>
      <c r="M152" s="6"/>
      <c r="O152" s="6">
        <f t="shared" si="34"/>
        <v>3</v>
      </c>
      <c r="P152" s="6">
        <f t="shared" si="35"/>
        <v>1</v>
      </c>
      <c r="R152" s="6">
        <f t="shared" si="36"/>
        <v>0</v>
      </c>
      <c r="S152" s="6">
        <f t="shared" si="37"/>
        <v>0</v>
      </c>
      <c r="T152" s="6">
        <f t="shared" si="38"/>
        <v>1</v>
      </c>
      <c r="U152" s="6">
        <f t="shared" si="39"/>
        <v>0</v>
      </c>
      <c r="V152" s="6">
        <f t="shared" si="40"/>
        <v>0</v>
      </c>
      <c r="W152" s="6">
        <f t="shared" si="41"/>
        <v>0</v>
      </c>
      <c r="X152" s="6">
        <f t="shared" si="42"/>
        <v>1</v>
      </c>
      <c r="Y152" s="6">
        <f t="shared" si="43"/>
        <v>0</v>
      </c>
      <c r="Z152" s="6">
        <f t="shared" si="44"/>
        <v>0</v>
      </c>
      <c r="AA152" s="6">
        <f t="shared" si="45"/>
        <v>1</v>
      </c>
      <c r="AB152" s="6">
        <f t="shared" si="46"/>
        <v>0</v>
      </c>
      <c r="AC152" s="6">
        <f t="shared" si="47"/>
        <v>0</v>
      </c>
      <c r="AF152" s="6">
        <f t="shared" si="48"/>
        <v>3</v>
      </c>
      <c r="AG152" s="6">
        <f t="shared" si="49"/>
        <v>3</v>
      </c>
      <c r="AH152" s="6" t="str">
        <f t="shared" si="50"/>
        <v>Correct</v>
      </c>
      <c r="AJ152" s="159" t="str">
        <f>IFERROR(VLOOKUP(Table1[[#This Row],[RespondentID]],'All Data'!$A153:$CN725,81,FALSE),"unknown")</f>
        <v>Female</v>
      </c>
      <c r="AK152" s="159">
        <f>IFERROR(VLOOKUP(Table1[[#This Row],[RespondentID]],'All Data'!$A153:$CN725,82,FALSE),"unknown")</f>
        <v>54</v>
      </c>
      <c r="AL152" s="159" t="str">
        <f>IFERROR(VLOOKUP(Table1[[#This Row],[RespondentID]],'All Data'!$A153:$CN725,83,FALSE),"unknown")</f>
        <v>Suffolk</v>
      </c>
      <c r="AM152" s="159" t="str">
        <f>IFERROR(VLOOKUP(Table1[[#This Row],[RespondentID]],'All Data'!$A153:$CN725,84,FALSE),"unknown")</f>
        <v>Wyandanch, 11798</v>
      </c>
      <c r="AN152" s="159" t="str">
        <f>IFERROR(VLOOKUP(Table1[[#This Row],[RespondentID]],'All Data'!$A153:$CN725,85,FALSE),"unknown")</f>
        <v>Black/African American</v>
      </c>
      <c r="AO152" s="159" t="str">
        <f>IFERROR(VLOOKUP(Table1[[#This Row],[RespondentID]],'All Data'!$A153:$CN725,86,FALSE),"unknown")</f>
        <v>No</v>
      </c>
      <c r="AP152" s="159" t="str">
        <f>IFERROR(VLOOKUP(Table1[[#This Row],[RespondentID]],'All Data'!$A153:$CN725,87,FALSE),"unknown")</f>
        <v xml:space="preserve">English </v>
      </c>
      <c r="AQ152" s="159" t="str">
        <f>IFERROR(VLOOKUP(Table1[[#This Row],[RespondentID]],'All Data'!$A153:$CN725,88,FALSE),"unknown")</f>
        <v>$20,000 to $34,999</v>
      </c>
      <c r="AR152" s="159" t="str">
        <f>IFERROR(VLOOKUP(Table1[[#This Row],[RespondentID]],'All Data'!$A153:$CN725,89,FALSE),"unknown")</f>
        <v>Some college</v>
      </c>
      <c r="AS152" s="159" t="str">
        <f>IFERROR(VLOOKUP(Table1[[#This Row],[RespondentID]],'All Data'!$A153:$CN725,90,FALSE),"unknown")</f>
        <v>Employed for wages</v>
      </c>
      <c r="AT152" s="159" t="str">
        <f>IFERROR(VLOOKUP(Table1[[#This Row],[RespondentID]],'All Data'!$A153:$CN725,91,FALSE),"unknown")</f>
        <v>Yes</v>
      </c>
      <c r="AU152" s="159" t="str">
        <f>IFERROR(VLOOKUP(Table1[[#This Row],[RespondentID]],'All Data'!$A153:$CN725,92,FALSE),"unknown")</f>
        <v>Yes</v>
      </c>
    </row>
    <row r="153" spans="1:47" x14ac:dyDescent="0.35">
      <c r="A153" s="6">
        <v>7081825251</v>
      </c>
      <c r="B153" s="6" t="s">
        <v>41</v>
      </c>
      <c r="C153" s="6"/>
      <c r="D153" s="6"/>
      <c r="E153" s="6" t="s">
        <v>44</v>
      </c>
      <c r="F153" s="6"/>
      <c r="G153" s="6"/>
      <c r="H153" s="6"/>
      <c r="I153" s="6"/>
      <c r="J153" s="6"/>
      <c r="K153" s="6"/>
      <c r="L153" s="6"/>
      <c r="M153" s="6" t="s">
        <v>51</v>
      </c>
      <c r="O153" s="6">
        <f t="shared" si="34"/>
        <v>3</v>
      </c>
      <c r="P153" s="6">
        <f t="shared" si="35"/>
        <v>1</v>
      </c>
      <c r="R153" s="6">
        <f t="shared" si="36"/>
        <v>1</v>
      </c>
      <c r="S153" s="6">
        <f t="shared" si="37"/>
        <v>0</v>
      </c>
      <c r="T153" s="6">
        <f t="shared" si="38"/>
        <v>0</v>
      </c>
      <c r="U153" s="6">
        <f t="shared" si="39"/>
        <v>1</v>
      </c>
      <c r="V153" s="6">
        <f t="shared" si="40"/>
        <v>0</v>
      </c>
      <c r="W153" s="6">
        <f t="shared" si="41"/>
        <v>0</v>
      </c>
      <c r="X153" s="6">
        <f t="shared" si="42"/>
        <v>0</v>
      </c>
      <c r="Y153" s="6">
        <f t="shared" si="43"/>
        <v>0</v>
      </c>
      <c r="Z153" s="6">
        <f t="shared" si="44"/>
        <v>0</v>
      </c>
      <c r="AA153" s="6">
        <f t="shared" si="45"/>
        <v>0</v>
      </c>
      <c r="AB153" s="6">
        <f t="shared" si="46"/>
        <v>0</v>
      </c>
      <c r="AC153" s="6">
        <f t="shared" si="47"/>
        <v>1</v>
      </c>
      <c r="AF153" s="6">
        <f t="shared" si="48"/>
        <v>3</v>
      </c>
      <c r="AG153" s="6">
        <f t="shared" si="49"/>
        <v>3</v>
      </c>
      <c r="AH153" s="6" t="str">
        <f t="shared" si="50"/>
        <v>Correct</v>
      </c>
      <c r="AJ153" s="159" t="str">
        <f>IFERROR(VLOOKUP(Table1[[#This Row],[RespondentID]],'All Data'!$A154:$CN726,81,FALSE),"unknown")</f>
        <v>Female</v>
      </c>
      <c r="AK153" s="159">
        <f>IFERROR(VLOOKUP(Table1[[#This Row],[RespondentID]],'All Data'!$A154:$CN726,82,FALSE),"unknown")</f>
        <v>0</v>
      </c>
      <c r="AL153" s="159" t="str">
        <f>IFERROR(VLOOKUP(Table1[[#This Row],[RespondentID]],'All Data'!$A154:$CN726,83,FALSE),"unknown")</f>
        <v>Suffolk</v>
      </c>
      <c r="AM153" s="159">
        <f>IFERROR(VLOOKUP(Table1[[#This Row],[RespondentID]],'All Data'!$A154:$CN726,84,FALSE),"unknown")</f>
        <v>0</v>
      </c>
      <c r="AN153" s="159" t="str">
        <f>IFERROR(VLOOKUP(Table1[[#This Row],[RespondentID]],'All Data'!$A154:$CN726,85,FALSE),"unknown")</f>
        <v>Black/African American</v>
      </c>
      <c r="AO153" s="159">
        <f>IFERROR(VLOOKUP(Table1[[#This Row],[RespondentID]],'All Data'!$A154:$CN726,86,FALSE),"unknown")</f>
        <v>0</v>
      </c>
      <c r="AP153" s="159" t="str">
        <f>IFERROR(VLOOKUP(Table1[[#This Row],[RespondentID]],'All Data'!$A154:$CN726,87,FALSE),"unknown")</f>
        <v xml:space="preserve">English </v>
      </c>
      <c r="AQ153" s="159" t="str">
        <f>IFERROR(VLOOKUP(Table1[[#This Row],[RespondentID]],'All Data'!$A154:$CN726,88,FALSE),"unknown")</f>
        <v>$0-$19,999</v>
      </c>
      <c r="AR153" s="159" t="str">
        <f>IFERROR(VLOOKUP(Table1[[#This Row],[RespondentID]],'All Data'!$A154:$CN726,89,FALSE),"unknown")</f>
        <v>High school graduate</v>
      </c>
      <c r="AS153" s="159" t="str">
        <f>IFERROR(VLOOKUP(Table1[[#This Row],[RespondentID]],'All Data'!$A154:$CN726,90,FALSE),"unknown")</f>
        <v>Retired</v>
      </c>
      <c r="AT153" s="159" t="str">
        <f>IFERROR(VLOOKUP(Table1[[#This Row],[RespondentID]],'All Data'!$A154:$CN726,91,FALSE),"unknown")</f>
        <v>Yes</v>
      </c>
      <c r="AU153" s="159" t="str">
        <f>IFERROR(VLOOKUP(Table1[[#This Row],[RespondentID]],'All Data'!$A154:$CN726,92,FALSE),"unknown")</f>
        <v>Yes</v>
      </c>
    </row>
    <row r="154" spans="1:47" x14ac:dyDescent="0.35">
      <c r="A154" s="6">
        <v>7081825022</v>
      </c>
      <c r="B154" s="6"/>
      <c r="C154" s="6"/>
      <c r="D154" s="6"/>
      <c r="E154" s="6"/>
      <c r="F154" s="6" t="s">
        <v>45</v>
      </c>
      <c r="G154" s="6"/>
      <c r="H154" s="6"/>
      <c r="I154" s="6"/>
      <c r="J154" s="6"/>
      <c r="K154" s="6" t="s">
        <v>49</v>
      </c>
      <c r="L154" s="6"/>
      <c r="M154" s="6"/>
      <c r="O154" s="6">
        <f t="shared" si="34"/>
        <v>2</v>
      </c>
      <c r="P154" s="6">
        <f t="shared" si="35"/>
        <v>1.5</v>
      </c>
      <c r="R154" s="6">
        <f t="shared" si="36"/>
        <v>0</v>
      </c>
      <c r="S154" s="6">
        <f t="shared" si="37"/>
        <v>0</v>
      </c>
      <c r="T154" s="6">
        <f t="shared" si="38"/>
        <v>0</v>
      </c>
      <c r="U154" s="6">
        <f t="shared" si="39"/>
        <v>0</v>
      </c>
      <c r="V154" s="6">
        <f t="shared" si="40"/>
        <v>1</v>
      </c>
      <c r="W154" s="6">
        <f t="shared" si="41"/>
        <v>0</v>
      </c>
      <c r="X154" s="6">
        <f t="shared" si="42"/>
        <v>0</v>
      </c>
      <c r="Y154" s="6">
        <f t="shared" si="43"/>
        <v>0</v>
      </c>
      <c r="Z154" s="6">
        <f t="shared" si="44"/>
        <v>0</v>
      </c>
      <c r="AA154" s="6">
        <f t="shared" si="45"/>
        <v>1</v>
      </c>
      <c r="AB154" s="6">
        <f t="shared" si="46"/>
        <v>0</v>
      </c>
      <c r="AC154" s="6">
        <f t="shared" si="47"/>
        <v>0</v>
      </c>
      <c r="AF154" s="6">
        <f t="shared" si="48"/>
        <v>2</v>
      </c>
      <c r="AG154" s="6">
        <f t="shared" si="49"/>
        <v>2</v>
      </c>
      <c r="AH154" s="6" t="str">
        <f t="shared" si="50"/>
        <v>Correct</v>
      </c>
      <c r="AJ154" s="159" t="str">
        <f>IFERROR(VLOOKUP(Table1[[#This Row],[RespondentID]],'All Data'!$A155:$CN727,81,FALSE),"unknown")</f>
        <v>Female</v>
      </c>
      <c r="AK154" s="159">
        <f>IFERROR(VLOOKUP(Table1[[#This Row],[RespondentID]],'All Data'!$A155:$CN727,82,FALSE),"unknown")</f>
        <v>55</v>
      </c>
      <c r="AL154" s="159" t="str">
        <f>IFERROR(VLOOKUP(Table1[[#This Row],[RespondentID]],'All Data'!$A155:$CN727,83,FALSE),"unknown")</f>
        <v>Suffolk</v>
      </c>
      <c r="AM154" s="159">
        <f>IFERROR(VLOOKUP(Table1[[#This Row],[RespondentID]],'All Data'!$A155:$CN727,84,FALSE),"unknown")</f>
        <v>0</v>
      </c>
      <c r="AN154" s="159" t="str">
        <f>IFERROR(VLOOKUP(Table1[[#This Row],[RespondentID]],'All Data'!$A155:$CN727,85,FALSE),"unknown")</f>
        <v>Black/African American</v>
      </c>
      <c r="AO154" s="159" t="str">
        <f>IFERROR(VLOOKUP(Table1[[#This Row],[RespondentID]],'All Data'!$A155:$CN727,86,FALSE),"unknown")</f>
        <v>No</v>
      </c>
      <c r="AP154" s="159" t="str">
        <f>IFERROR(VLOOKUP(Table1[[#This Row],[RespondentID]],'All Data'!$A155:$CN727,87,FALSE),"unknown")</f>
        <v xml:space="preserve">English </v>
      </c>
      <c r="AQ154" s="159" t="str">
        <f>IFERROR(VLOOKUP(Table1[[#This Row],[RespondentID]],'All Data'!$A155:$CN727,88,FALSE),"unknown")</f>
        <v>$0-$19,999</v>
      </c>
      <c r="AR154" s="159" t="str">
        <f>IFERROR(VLOOKUP(Table1[[#This Row],[RespondentID]],'All Data'!$A155:$CN727,89,FALSE),"unknown")</f>
        <v>High school graduate</v>
      </c>
      <c r="AS154" s="159" t="str">
        <f>IFERROR(VLOOKUP(Table1[[#This Row],[RespondentID]],'All Data'!$A155:$CN727,90,FALSE),"unknown")</f>
        <v>Employed for wages</v>
      </c>
      <c r="AT154" s="159" t="str">
        <f>IFERROR(VLOOKUP(Table1[[#This Row],[RespondentID]],'All Data'!$A155:$CN727,91,FALSE),"unknown")</f>
        <v>Yes</v>
      </c>
      <c r="AU154" s="159" t="str">
        <f>IFERROR(VLOOKUP(Table1[[#This Row],[RespondentID]],'All Data'!$A155:$CN727,92,FALSE),"unknown")</f>
        <v>Yes</v>
      </c>
    </row>
    <row r="155" spans="1:47" x14ac:dyDescent="0.35">
      <c r="A155" s="6">
        <v>7081824812</v>
      </c>
      <c r="B155" s="6"/>
      <c r="C155" s="6" t="s">
        <v>42</v>
      </c>
      <c r="D155" s="6"/>
      <c r="E155" s="6" t="s">
        <v>44</v>
      </c>
      <c r="F155" s="6" t="s">
        <v>45</v>
      </c>
      <c r="G155" s="6"/>
      <c r="H155" s="6" t="s">
        <v>46</v>
      </c>
      <c r="I155" s="6"/>
      <c r="J155" s="6"/>
      <c r="K155" s="6" t="s">
        <v>49</v>
      </c>
      <c r="L155" s="6"/>
      <c r="M155" s="6"/>
      <c r="O155" s="6">
        <f t="shared" si="34"/>
        <v>5</v>
      </c>
      <c r="P155" s="6">
        <f t="shared" si="35"/>
        <v>0.6</v>
      </c>
      <c r="R155" s="6">
        <f t="shared" si="36"/>
        <v>0</v>
      </c>
      <c r="S155" s="6">
        <f t="shared" si="37"/>
        <v>0.6</v>
      </c>
      <c r="T155" s="6">
        <f t="shared" si="38"/>
        <v>0</v>
      </c>
      <c r="U155" s="6">
        <f t="shared" si="39"/>
        <v>0.6</v>
      </c>
      <c r="V155" s="6">
        <f t="shared" si="40"/>
        <v>0.6</v>
      </c>
      <c r="W155" s="6">
        <f t="shared" si="41"/>
        <v>0</v>
      </c>
      <c r="X155" s="6">
        <f t="shared" si="42"/>
        <v>0.6</v>
      </c>
      <c r="Y155" s="6">
        <f t="shared" si="43"/>
        <v>0</v>
      </c>
      <c r="Z155" s="6">
        <f t="shared" si="44"/>
        <v>0</v>
      </c>
      <c r="AA155" s="6">
        <f t="shared" si="45"/>
        <v>0.6</v>
      </c>
      <c r="AB155" s="6">
        <f t="shared" si="46"/>
        <v>0</v>
      </c>
      <c r="AC155" s="6">
        <f t="shared" si="47"/>
        <v>0</v>
      </c>
      <c r="AF155" s="6">
        <f t="shared" si="48"/>
        <v>3</v>
      </c>
      <c r="AG155" s="6">
        <f t="shared" si="49"/>
        <v>5</v>
      </c>
      <c r="AH155" s="6" t="str">
        <f t="shared" si="50"/>
        <v>Correct</v>
      </c>
      <c r="AJ155" s="159" t="str">
        <f>IFERROR(VLOOKUP(Table1[[#This Row],[RespondentID]],'All Data'!$A156:$CN728,81,FALSE),"unknown")</f>
        <v>Female</v>
      </c>
      <c r="AK155" s="159">
        <f>IFERROR(VLOOKUP(Table1[[#This Row],[RespondentID]],'All Data'!$A156:$CN728,82,FALSE),"unknown")</f>
        <v>62</v>
      </c>
      <c r="AL155" s="159" t="str">
        <f>IFERROR(VLOOKUP(Table1[[#This Row],[RespondentID]],'All Data'!$A156:$CN728,83,FALSE),"unknown")</f>
        <v>Suffolk</v>
      </c>
      <c r="AM155" s="159">
        <f>IFERROR(VLOOKUP(Table1[[#This Row],[RespondentID]],'All Data'!$A156:$CN728,84,FALSE),"unknown")</f>
        <v>0</v>
      </c>
      <c r="AN155" s="159" t="str">
        <f>IFERROR(VLOOKUP(Table1[[#This Row],[RespondentID]],'All Data'!$A156:$CN728,85,FALSE),"unknown")</f>
        <v>Black/African American</v>
      </c>
      <c r="AO155" s="159" t="str">
        <f>IFERROR(VLOOKUP(Table1[[#This Row],[RespondentID]],'All Data'!$A156:$CN728,86,FALSE),"unknown")</f>
        <v>No</v>
      </c>
      <c r="AP155" s="159" t="str">
        <f>IFERROR(VLOOKUP(Table1[[#This Row],[RespondentID]],'All Data'!$A156:$CN728,87,FALSE),"unknown")</f>
        <v xml:space="preserve">English </v>
      </c>
      <c r="AQ155" s="159" t="str">
        <f>IFERROR(VLOOKUP(Table1[[#This Row],[RespondentID]],'All Data'!$A156:$CN728,88,FALSE),"unknown")</f>
        <v>$35,000 to $49,999</v>
      </c>
      <c r="AR155" s="159" t="str">
        <f>IFERROR(VLOOKUP(Table1[[#This Row],[RespondentID]],'All Data'!$A156:$CN728,89,FALSE),"unknown")</f>
        <v>Technical school</v>
      </c>
      <c r="AS155" s="159" t="str">
        <f>IFERROR(VLOOKUP(Table1[[#This Row],[RespondentID]],'All Data'!$A156:$CN728,90,FALSE),"unknown")</f>
        <v>Out of work, but not currently looking</v>
      </c>
      <c r="AT155" s="159">
        <f>IFERROR(VLOOKUP(Table1[[#This Row],[RespondentID]],'All Data'!$A156:$CN728,91,FALSE),"unknown")</f>
        <v>0</v>
      </c>
      <c r="AU155" s="159" t="str">
        <f>IFERROR(VLOOKUP(Table1[[#This Row],[RespondentID]],'All Data'!$A156:$CN728,92,FALSE),"unknown")</f>
        <v>No</v>
      </c>
    </row>
    <row r="156" spans="1:47" x14ac:dyDescent="0.35">
      <c r="A156" s="6">
        <v>7081824511</v>
      </c>
      <c r="B156" s="6" t="s">
        <v>41</v>
      </c>
      <c r="C156" s="6"/>
      <c r="D156" s="6" t="s">
        <v>43</v>
      </c>
      <c r="E156" s="6" t="s">
        <v>44</v>
      </c>
      <c r="F156" s="6"/>
      <c r="G156" s="6"/>
      <c r="H156" s="6"/>
      <c r="I156" s="6"/>
      <c r="J156" s="6" t="s">
        <v>48</v>
      </c>
      <c r="K156" s="6" t="s">
        <v>49</v>
      </c>
      <c r="L156" s="6"/>
      <c r="M156" s="6"/>
      <c r="O156" s="6">
        <f t="shared" si="34"/>
        <v>5</v>
      </c>
      <c r="P156" s="6">
        <f t="shared" si="35"/>
        <v>0.6</v>
      </c>
      <c r="R156" s="6">
        <f t="shared" si="36"/>
        <v>0.6</v>
      </c>
      <c r="S156" s="6">
        <f t="shared" si="37"/>
        <v>0</v>
      </c>
      <c r="T156" s="6">
        <f t="shared" si="38"/>
        <v>0.6</v>
      </c>
      <c r="U156" s="6">
        <f t="shared" si="39"/>
        <v>0.6</v>
      </c>
      <c r="V156" s="6">
        <f t="shared" si="40"/>
        <v>0</v>
      </c>
      <c r="W156" s="6">
        <f t="shared" si="41"/>
        <v>0</v>
      </c>
      <c r="X156" s="6">
        <f t="shared" si="42"/>
        <v>0</v>
      </c>
      <c r="Y156" s="6">
        <f t="shared" si="43"/>
        <v>0</v>
      </c>
      <c r="Z156" s="6">
        <f t="shared" si="44"/>
        <v>0.6</v>
      </c>
      <c r="AA156" s="6">
        <f t="shared" si="45"/>
        <v>0.6</v>
      </c>
      <c r="AB156" s="6">
        <f t="shared" si="46"/>
        <v>0</v>
      </c>
      <c r="AC156" s="6">
        <f t="shared" si="47"/>
        <v>0</v>
      </c>
      <c r="AF156" s="6">
        <f t="shared" si="48"/>
        <v>3</v>
      </c>
      <c r="AG156" s="6">
        <f t="shared" si="49"/>
        <v>5</v>
      </c>
      <c r="AH156" s="6" t="str">
        <f t="shared" si="50"/>
        <v>Correct</v>
      </c>
      <c r="AJ156" s="159" t="str">
        <f>IFERROR(VLOOKUP(Table1[[#This Row],[RespondentID]],'All Data'!$A157:$CN729,81,FALSE),"unknown")</f>
        <v>Male</v>
      </c>
      <c r="AK156" s="159">
        <f>IFERROR(VLOOKUP(Table1[[#This Row],[RespondentID]],'All Data'!$A157:$CN729,82,FALSE),"unknown")</f>
        <v>61</v>
      </c>
      <c r="AL156" s="159" t="str">
        <f>IFERROR(VLOOKUP(Table1[[#This Row],[RespondentID]],'All Data'!$A157:$CN729,83,FALSE),"unknown")</f>
        <v>Suffolk</v>
      </c>
      <c r="AM156" s="159">
        <f>IFERROR(VLOOKUP(Table1[[#This Row],[RespondentID]],'All Data'!$A157:$CN729,84,FALSE),"unknown")</f>
        <v>0</v>
      </c>
      <c r="AN156" s="159" t="str">
        <f>IFERROR(VLOOKUP(Table1[[#This Row],[RespondentID]],'All Data'!$A157:$CN729,85,FALSE),"unknown")</f>
        <v>Black/African American</v>
      </c>
      <c r="AO156" s="159" t="str">
        <f>IFERROR(VLOOKUP(Table1[[#This Row],[RespondentID]],'All Data'!$A157:$CN729,86,FALSE),"unknown")</f>
        <v>No</v>
      </c>
      <c r="AP156" s="159" t="str">
        <f>IFERROR(VLOOKUP(Table1[[#This Row],[RespondentID]],'All Data'!$A157:$CN729,87,FALSE),"unknown")</f>
        <v xml:space="preserve">English </v>
      </c>
      <c r="AQ156" s="159" t="str">
        <f>IFERROR(VLOOKUP(Table1[[#This Row],[RespondentID]],'All Data'!$A157:$CN729,88,FALSE),"unknown")</f>
        <v>$0-$19,999</v>
      </c>
      <c r="AR156" s="159" t="str">
        <f>IFERROR(VLOOKUP(Table1[[#This Row],[RespondentID]],'All Data'!$A157:$CN729,89,FALSE),"unknown")</f>
        <v>College graduate</v>
      </c>
      <c r="AS156" s="159" t="str">
        <f>IFERROR(VLOOKUP(Table1[[#This Row],[RespondentID]],'All Data'!$A157:$CN729,90,FALSE),"unknown")</f>
        <v>Out of work and looking for work</v>
      </c>
      <c r="AT156" s="159">
        <f>IFERROR(VLOOKUP(Table1[[#This Row],[RespondentID]],'All Data'!$A157:$CN729,91,FALSE),"unknown")</f>
        <v>0</v>
      </c>
      <c r="AU156" s="159">
        <f>IFERROR(VLOOKUP(Table1[[#This Row],[RespondentID]],'All Data'!$A157:$CN729,92,FALSE),"unknown")</f>
        <v>0</v>
      </c>
    </row>
    <row r="157" spans="1:47" x14ac:dyDescent="0.35">
      <c r="A157" s="6">
        <v>7081824309</v>
      </c>
      <c r="B157" s="6"/>
      <c r="C157" s="6"/>
      <c r="D157" s="6"/>
      <c r="E157" s="6"/>
      <c r="F157" s="6"/>
      <c r="G157" s="6"/>
      <c r="H157" s="6"/>
      <c r="I157" s="6"/>
      <c r="J157" s="6"/>
      <c r="K157" s="6"/>
      <c r="L157" s="6" t="s">
        <v>50</v>
      </c>
      <c r="M157" s="6"/>
      <c r="O157" s="6">
        <f t="shared" si="34"/>
        <v>1</v>
      </c>
      <c r="P157" s="6">
        <f t="shared" si="35"/>
        <v>3</v>
      </c>
      <c r="R157" s="6">
        <f t="shared" si="36"/>
        <v>0</v>
      </c>
      <c r="S157" s="6">
        <f t="shared" si="37"/>
        <v>0</v>
      </c>
      <c r="T157" s="6">
        <f t="shared" si="38"/>
        <v>0</v>
      </c>
      <c r="U157" s="6">
        <f t="shared" si="39"/>
        <v>0</v>
      </c>
      <c r="V157" s="6">
        <f t="shared" si="40"/>
        <v>0</v>
      </c>
      <c r="W157" s="6">
        <f t="shared" si="41"/>
        <v>0</v>
      </c>
      <c r="X157" s="6">
        <f t="shared" si="42"/>
        <v>0</v>
      </c>
      <c r="Y157" s="6">
        <f t="shared" si="43"/>
        <v>0</v>
      </c>
      <c r="Z157" s="6">
        <f t="shared" si="44"/>
        <v>0</v>
      </c>
      <c r="AA157" s="6">
        <f t="shared" si="45"/>
        <v>0</v>
      </c>
      <c r="AB157" s="6">
        <f t="shared" si="46"/>
        <v>1</v>
      </c>
      <c r="AC157" s="6">
        <f t="shared" si="47"/>
        <v>0</v>
      </c>
      <c r="AF157" s="6">
        <f t="shared" si="48"/>
        <v>1</v>
      </c>
      <c r="AG157" s="6">
        <f t="shared" si="49"/>
        <v>1</v>
      </c>
      <c r="AH157" s="6" t="str">
        <f t="shared" si="50"/>
        <v>Correct</v>
      </c>
      <c r="AJ157" s="159" t="str">
        <f>IFERROR(VLOOKUP(Table1[[#This Row],[RespondentID]],'All Data'!$A158:$CN730,81,FALSE),"unknown")</f>
        <v>Female</v>
      </c>
      <c r="AK157" s="159">
        <f>IFERROR(VLOOKUP(Table1[[#This Row],[RespondentID]],'All Data'!$A158:$CN730,82,FALSE),"unknown")</f>
        <v>37</v>
      </c>
      <c r="AL157" s="159" t="str">
        <f>IFERROR(VLOOKUP(Table1[[#This Row],[RespondentID]],'All Data'!$A158:$CN730,83,FALSE),"unknown")</f>
        <v>Suffolk</v>
      </c>
      <c r="AM157" s="159">
        <f>IFERROR(VLOOKUP(Table1[[#This Row],[RespondentID]],'All Data'!$A158:$CN730,84,FALSE),"unknown")</f>
        <v>0</v>
      </c>
      <c r="AN157" s="159" t="str">
        <f>IFERROR(VLOOKUP(Table1[[#This Row],[RespondentID]],'All Data'!$A158:$CN730,85,FALSE),"unknown")</f>
        <v>Black/African American</v>
      </c>
      <c r="AO157" s="159" t="str">
        <f>IFERROR(VLOOKUP(Table1[[#This Row],[RespondentID]],'All Data'!$A158:$CN730,86,FALSE),"unknown")</f>
        <v>No</v>
      </c>
      <c r="AP157" s="159" t="str">
        <f>IFERROR(VLOOKUP(Table1[[#This Row],[RespondentID]],'All Data'!$A158:$CN730,87,FALSE),"unknown")</f>
        <v xml:space="preserve">English </v>
      </c>
      <c r="AQ157" s="159" t="str">
        <f>IFERROR(VLOOKUP(Table1[[#This Row],[RespondentID]],'All Data'!$A158:$CN730,88,FALSE),"unknown")</f>
        <v>$35,000 to $49,999</v>
      </c>
      <c r="AR157" s="159" t="str">
        <f>IFERROR(VLOOKUP(Table1[[#This Row],[RespondentID]],'All Data'!$A158:$CN730,89,FALSE),"unknown")</f>
        <v>College graduate</v>
      </c>
      <c r="AS157" s="159" t="str">
        <f>IFERROR(VLOOKUP(Table1[[#This Row],[RespondentID]],'All Data'!$A158:$CN730,90,FALSE),"unknown")</f>
        <v>Employed for wages</v>
      </c>
      <c r="AT157" s="159" t="str">
        <f>IFERROR(VLOOKUP(Table1[[#This Row],[RespondentID]],'All Data'!$A158:$CN730,91,FALSE),"unknown")</f>
        <v>Yes</v>
      </c>
      <c r="AU157" s="159" t="str">
        <f>IFERROR(VLOOKUP(Table1[[#This Row],[RespondentID]],'All Data'!$A158:$CN730,92,FALSE),"unknown")</f>
        <v>Yes</v>
      </c>
    </row>
    <row r="158" spans="1:47" x14ac:dyDescent="0.35">
      <c r="A158" s="6">
        <v>7081824141</v>
      </c>
      <c r="B158" s="6"/>
      <c r="C158" s="6" t="s">
        <v>42</v>
      </c>
      <c r="D158" s="6" t="s">
        <v>43</v>
      </c>
      <c r="E158" s="6"/>
      <c r="F158" s="6"/>
      <c r="G158" s="6" t="s">
        <v>39</v>
      </c>
      <c r="H158" s="6"/>
      <c r="I158" s="6"/>
      <c r="J158" s="6"/>
      <c r="K158" s="6"/>
      <c r="L158" s="6"/>
      <c r="M158" s="6"/>
      <c r="O158" s="6">
        <f t="shared" si="34"/>
        <v>3</v>
      </c>
      <c r="P158" s="6">
        <f t="shared" si="35"/>
        <v>1</v>
      </c>
      <c r="R158" s="6">
        <f t="shared" si="36"/>
        <v>0</v>
      </c>
      <c r="S158" s="6">
        <f t="shared" si="37"/>
        <v>1</v>
      </c>
      <c r="T158" s="6">
        <f t="shared" si="38"/>
        <v>1</v>
      </c>
      <c r="U158" s="6">
        <f t="shared" si="39"/>
        <v>0</v>
      </c>
      <c r="V158" s="6">
        <f t="shared" si="40"/>
        <v>0</v>
      </c>
      <c r="W158" s="6">
        <f t="shared" si="41"/>
        <v>1</v>
      </c>
      <c r="X158" s="6">
        <f t="shared" si="42"/>
        <v>0</v>
      </c>
      <c r="Y158" s="6">
        <f t="shared" si="43"/>
        <v>0</v>
      </c>
      <c r="Z158" s="6">
        <f t="shared" si="44"/>
        <v>0</v>
      </c>
      <c r="AA158" s="6">
        <f t="shared" si="45"/>
        <v>0</v>
      </c>
      <c r="AB158" s="6">
        <f t="shared" si="46"/>
        <v>0</v>
      </c>
      <c r="AC158" s="6">
        <f t="shared" si="47"/>
        <v>0</v>
      </c>
      <c r="AF158" s="6">
        <f t="shared" si="48"/>
        <v>3</v>
      </c>
      <c r="AG158" s="6">
        <f t="shared" si="49"/>
        <v>3</v>
      </c>
      <c r="AH158" s="6" t="str">
        <f t="shared" si="50"/>
        <v>Correct</v>
      </c>
      <c r="AJ158" s="159" t="str">
        <f>IFERROR(VLOOKUP(Table1[[#This Row],[RespondentID]],'All Data'!$A159:$CN731,81,FALSE),"unknown")</f>
        <v>Female</v>
      </c>
      <c r="AK158" s="159">
        <f>IFERROR(VLOOKUP(Table1[[#This Row],[RespondentID]],'All Data'!$A159:$CN731,82,FALSE),"unknown")</f>
        <v>69</v>
      </c>
      <c r="AL158" s="159" t="str">
        <f>IFERROR(VLOOKUP(Table1[[#This Row],[RespondentID]],'All Data'!$A159:$CN731,83,FALSE),"unknown")</f>
        <v>Suffolk</v>
      </c>
      <c r="AM158" s="159" t="str">
        <f>IFERROR(VLOOKUP(Table1[[#This Row],[RespondentID]],'All Data'!$A159:$CN731,84,FALSE),"unknown")</f>
        <v>West Babylon, 11704</v>
      </c>
      <c r="AN158" s="159" t="str">
        <f>IFERROR(VLOOKUP(Table1[[#This Row],[RespondentID]],'All Data'!$A159:$CN731,85,FALSE),"unknown")</f>
        <v>Black/African American</v>
      </c>
      <c r="AO158" s="159" t="str">
        <f>IFERROR(VLOOKUP(Table1[[#This Row],[RespondentID]],'All Data'!$A159:$CN731,86,FALSE),"unknown")</f>
        <v>No</v>
      </c>
      <c r="AP158" s="159" t="str">
        <f>IFERROR(VLOOKUP(Table1[[#This Row],[RespondentID]],'All Data'!$A159:$CN731,87,FALSE),"unknown")</f>
        <v xml:space="preserve">English </v>
      </c>
      <c r="AQ158" s="159" t="str">
        <f>IFERROR(VLOOKUP(Table1[[#This Row],[RespondentID]],'All Data'!$A159:$CN731,88,FALSE),"unknown")</f>
        <v>$0-$19,999</v>
      </c>
      <c r="AR158" s="159" t="str">
        <f>IFERROR(VLOOKUP(Table1[[#This Row],[RespondentID]],'All Data'!$A159:$CN731,89,FALSE),"unknown")</f>
        <v>High school graduate</v>
      </c>
      <c r="AS158" s="159" t="str">
        <f>IFERROR(VLOOKUP(Table1[[#This Row],[RespondentID]],'All Data'!$A159:$CN731,90,FALSE),"unknown")</f>
        <v>Retired</v>
      </c>
      <c r="AT158" s="159" t="str">
        <f>IFERROR(VLOOKUP(Table1[[#This Row],[RespondentID]],'All Data'!$A159:$CN731,91,FALSE),"unknown")</f>
        <v>Yes</v>
      </c>
      <c r="AU158" s="159" t="str">
        <f>IFERROR(VLOOKUP(Table1[[#This Row],[RespondentID]],'All Data'!$A159:$CN731,92,FALSE),"unknown")</f>
        <v>Yes</v>
      </c>
    </row>
    <row r="159" spans="1:47" x14ac:dyDescent="0.35">
      <c r="A159" s="6">
        <v>7081823887</v>
      </c>
      <c r="B159" s="6"/>
      <c r="C159" s="6"/>
      <c r="D159" s="6"/>
      <c r="E159" s="6"/>
      <c r="F159" s="6"/>
      <c r="G159" s="6"/>
      <c r="H159" s="6"/>
      <c r="I159" s="6"/>
      <c r="J159" s="6"/>
      <c r="K159" s="6" t="s">
        <v>49</v>
      </c>
      <c r="L159" s="6"/>
      <c r="M159" s="6"/>
      <c r="O159" s="6">
        <f t="shared" si="34"/>
        <v>1</v>
      </c>
      <c r="P159" s="6">
        <f t="shared" si="35"/>
        <v>3</v>
      </c>
      <c r="R159" s="6">
        <f t="shared" si="36"/>
        <v>0</v>
      </c>
      <c r="S159" s="6">
        <f t="shared" si="37"/>
        <v>0</v>
      </c>
      <c r="T159" s="6">
        <f t="shared" si="38"/>
        <v>0</v>
      </c>
      <c r="U159" s="6">
        <f t="shared" si="39"/>
        <v>0</v>
      </c>
      <c r="V159" s="6">
        <f t="shared" si="40"/>
        <v>0</v>
      </c>
      <c r="W159" s="6">
        <f t="shared" si="41"/>
        <v>0</v>
      </c>
      <c r="X159" s="6">
        <f t="shared" si="42"/>
        <v>0</v>
      </c>
      <c r="Y159" s="6">
        <f t="shared" si="43"/>
        <v>0</v>
      </c>
      <c r="Z159" s="6">
        <f t="shared" si="44"/>
        <v>0</v>
      </c>
      <c r="AA159" s="6">
        <f t="shared" si="45"/>
        <v>1</v>
      </c>
      <c r="AB159" s="6">
        <f t="shared" si="46"/>
        <v>0</v>
      </c>
      <c r="AC159" s="6">
        <f t="shared" si="47"/>
        <v>0</v>
      </c>
      <c r="AF159" s="6">
        <f t="shared" si="48"/>
        <v>1</v>
      </c>
      <c r="AG159" s="6">
        <f t="shared" si="49"/>
        <v>1</v>
      </c>
      <c r="AH159" s="6" t="str">
        <f t="shared" si="50"/>
        <v>Correct</v>
      </c>
      <c r="AJ159" s="159" t="str">
        <f>IFERROR(VLOOKUP(Table1[[#This Row],[RespondentID]],'All Data'!$A160:$CN732,81,FALSE),"unknown")</f>
        <v>Female</v>
      </c>
      <c r="AK159" s="159">
        <f>IFERROR(VLOOKUP(Table1[[#This Row],[RespondentID]],'All Data'!$A160:$CN732,82,FALSE),"unknown")</f>
        <v>69</v>
      </c>
      <c r="AL159" s="159" t="str">
        <f>IFERROR(VLOOKUP(Table1[[#This Row],[RespondentID]],'All Data'!$A160:$CN732,83,FALSE),"unknown")</f>
        <v>Suffolk</v>
      </c>
      <c r="AM159" s="159" t="str">
        <f>IFERROR(VLOOKUP(Table1[[#This Row],[RespondentID]],'All Data'!$A160:$CN732,84,FALSE),"unknown")</f>
        <v>West Babylon, 11704</v>
      </c>
      <c r="AN159" s="159" t="str">
        <f>IFERROR(VLOOKUP(Table1[[#This Row],[RespondentID]],'All Data'!$A160:$CN732,85,FALSE),"unknown")</f>
        <v>Black/African American</v>
      </c>
      <c r="AO159" s="159" t="str">
        <f>IFERROR(VLOOKUP(Table1[[#This Row],[RespondentID]],'All Data'!$A160:$CN732,86,FALSE),"unknown")</f>
        <v>No</v>
      </c>
      <c r="AP159" s="159" t="str">
        <f>IFERROR(VLOOKUP(Table1[[#This Row],[RespondentID]],'All Data'!$A160:$CN732,87,FALSE),"unknown")</f>
        <v xml:space="preserve">English </v>
      </c>
      <c r="AQ159" s="159" t="str">
        <f>IFERROR(VLOOKUP(Table1[[#This Row],[RespondentID]],'All Data'!$A160:$CN732,88,FALSE),"unknown")</f>
        <v>$20,000 to $34,999</v>
      </c>
      <c r="AR159" s="159" t="str">
        <f>IFERROR(VLOOKUP(Table1[[#This Row],[RespondentID]],'All Data'!$A160:$CN732,89,FALSE),"unknown")</f>
        <v>Some college</v>
      </c>
      <c r="AS159" s="159" t="str">
        <f>IFERROR(VLOOKUP(Table1[[#This Row],[RespondentID]],'All Data'!$A160:$CN732,90,FALSE),"unknown")</f>
        <v>Retired</v>
      </c>
      <c r="AT159" s="159" t="str">
        <f>IFERROR(VLOOKUP(Table1[[#This Row],[RespondentID]],'All Data'!$A160:$CN732,91,FALSE),"unknown")</f>
        <v>Yes</v>
      </c>
      <c r="AU159" s="159" t="str">
        <f>IFERROR(VLOOKUP(Table1[[#This Row],[RespondentID]],'All Data'!$A160:$CN732,92,FALSE),"unknown")</f>
        <v>Yes</v>
      </c>
    </row>
    <row r="160" spans="1:47" x14ac:dyDescent="0.35">
      <c r="A160" s="6">
        <v>7081823626</v>
      </c>
      <c r="B160" s="6" t="s">
        <v>41</v>
      </c>
      <c r="C160" s="6" t="s">
        <v>42</v>
      </c>
      <c r="D160" s="6" t="s">
        <v>43</v>
      </c>
      <c r="E160" s="6"/>
      <c r="F160" s="6"/>
      <c r="G160" s="6"/>
      <c r="H160" s="6"/>
      <c r="I160" s="6"/>
      <c r="J160" s="6"/>
      <c r="K160" s="6"/>
      <c r="L160" s="6"/>
      <c r="M160" s="6"/>
      <c r="O160" s="6">
        <f t="shared" si="34"/>
        <v>3</v>
      </c>
      <c r="P160" s="6">
        <f t="shared" si="35"/>
        <v>1</v>
      </c>
      <c r="R160" s="6">
        <f t="shared" si="36"/>
        <v>1</v>
      </c>
      <c r="S160" s="6">
        <f t="shared" si="37"/>
        <v>1</v>
      </c>
      <c r="T160" s="6">
        <f t="shared" si="38"/>
        <v>1</v>
      </c>
      <c r="U160" s="6">
        <f t="shared" si="39"/>
        <v>0</v>
      </c>
      <c r="V160" s="6">
        <f t="shared" si="40"/>
        <v>0</v>
      </c>
      <c r="W160" s="6">
        <f t="shared" si="41"/>
        <v>0</v>
      </c>
      <c r="X160" s="6">
        <f t="shared" si="42"/>
        <v>0</v>
      </c>
      <c r="Y160" s="6">
        <f t="shared" si="43"/>
        <v>0</v>
      </c>
      <c r="Z160" s="6">
        <f t="shared" si="44"/>
        <v>0</v>
      </c>
      <c r="AA160" s="6">
        <f t="shared" si="45"/>
        <v>0</v>
      </c>
      <c r="AB160" s="6">
        <f t="shared" si="46"/>
        <v>0</v>
      </c>
      <c r="AC160" s="6">
        <f t="shared" si="47"/>
        <v>0</v>
      </c>
      <c r="AF160" s="6">
        <f t="shared" si="48"/>
        <v>3</v>
      </c>
      <c r="AG160" s="6">
        <f t="shared" si="49"/>
        <v>3</v>
      </c>
      <c r="AH160" s="6" t="str">
        <f t="shared" si="50"/>
        <v>Correct</v>
      </c>
      <c r="AJ160" s="159" t="str">
        <f>IFERROR(VLOOKUP(Table1[[#This Row],[RespondentID]],'All Data'!$A161:$CN733,81,FALSE),"unknown")</f>
        <v>Female</v>
      </c>
      <c r="AK160" s="159">
        <f>IFERROR(VLOOKUP(Table1[[#This Row],[RespondentID]],'All Data'!$A161:$CN733,82,FALSE),"unknown")</f>
        <v>71</v>
      </c>
      <c r="AL160" s="159" t="str">
        <f>IFERROR(VLOOKUP(Table1[[#This Row],[RespondentID]],'All Data'!$A161:$CN733,83,FALSE),"unknown")</f>
        <v>Suffolk</v>
      </c>
      <c r="AM160" s="159" t="str">
        <f>IFERROR(VLOOKUP(Table1[[#This Row],[RespondentID]],'All Data'!$A161:$CN733,84,FALSE),"unknown")</f>
        <v>West Babylon, 11704</v>
      </c>
      <c r="AN160" s="159" t="str">
        <f>IFERROR(VLOOKUP(Table1[[#This Row],[RespondentID]],'All Data'!$A161:$CN733,85,FALSE),"unknown")</f>
        <v>Black/African American</v>
      </c>
      <c r="AO160" s="159" t="str">
        <f>IFERROR(VLOOKUP(Table1[[#This Row],[RespondentID]],'All Data'!$A161:$CN733,86,FALSE),"unknown")</f>
        <v>No</v>
      </c>
      <c r="AP160" s="159" t="str">
        <f>IFERROR(VLOOKUP(Table1[[#This Row],[RespondentID]],'All Data'!$A161:$CN733,87,FALSE),"unknown")</f>
        <v xml:space="preserve">English </v>
      </c>
      <c r="AQ160" s="159" t="str">
        <f>IFERROR(VLOOKUP(Table1[[#This Row],[RespondentID]],'All Data'!$A161:$CN733,88,FALSE),"unknown")</f>
        <v>$0-$19,999</v>
      </c>
      <c r="AR160" s="159" t="str">
        <f>IFERROR(VLOOKUP(Table1[[#This Row],[RespondentID]],'All Data'!$A161:$CN733,89,FALSE),"unknown")</f>
        <v>Some high school</v>
      </c>
      <c r="AS160" s="159" t="str">
        <f>IFERROR(VLOOKUP(Table1[[#This Row],[RespondentID]],'All Data'!$A161:$CN733,90,FALSE),"unknown")</f>
        <v>Retired</v>
      </c>
      <c r="AT160" s="159" t="str">
        <f>IFERROR(VLOOKUP(Table1[[#This Row],[RespondentID]],'All Data'!$A161:$CN733,91,FALSE),"unknown")</f>
        <v>Yes</v>
      </c>
      <c r="AU160" s="159">
        <f>IFERROR(VLOOKUP(Table1[[#This Row],[RespondentID]],'All Data'!$A161:$CN733,92,FALSE),"unknown")</f>
        <v>0</v>
      </c>
    </row>
    <row r="161" spans="1:47" x14ac:dyDescent="0.35">
      <c r="A161" s="6">
        <v>7081823388</v>
      </c>
      <c r="B161" s="6" t="s">
        <v>41</v>
      </c>
      <c r="C161" s="6"/>
      <c r="D161" s="6"/>
      <c r="E161" s="6"/>
      <c r="F161" s="6"/>
      <c r="G161" s="6"/>
      <c r="H161" s="6"/>
      <c r="I161" s="6"/>
      <c r="J161" s="6" t="s">
        <v>48</v>
      </c>
      <c r="K161" s="6" t="s">
        <v>49</v>
      </c>
      <c r="L161" s="6"/>
      <c r="M161" s="6"/>
      <c r="O161" s="6">
        <f t="shared" si="34"/>
        <v>3</v>
      </c>
      <c r="P161" s="6">
        <f t="shared" si="35"/>
        <v>1</v>
      </c>
      <c r="R161" s="6">
        <f t="shared" si="36"/>
        <v>1</v>
      </c>
      <c r="S161" s="6">
        <f t="shared" si="37"/>
        <v>0</v>
      </c>
      <c r="T161" s="6">
        <f t="shared" si="38"/>
        <v>0</v>
      </c>
      <c r="U161" s="6">
        <f t="shared" si="39"/>
        <v>0</v>
      </c>
      <c r="V161" s="6">
        <f t="shared" si="40"/>
        <v>0</v>
      </c>
      <c r="W161" s="6">
        <f t="shared" si="41"/>
        <v>0</v>
      </c>
      <c r="X161" s="6">
        <f t="shared" si="42"/>
        <v>0</v>
      </c>
      <c r="Y161" s="6">
        <f t="shared" si="43"/>
        <v>0</v>
      </c>
      <c r="Z161" s="6">
        <f t="shared" si="44"/>
        <v>1</v>
      </c>
      <c r="AA161" s="6">
        <f t="shared" si="45"/>
        <v>1</v>
      </c>
      <c r="AB161" s="6">
        <f t="shared" si="46"/>
        <v>0</v>
      </c>
      <c r="AC161" s="6">
        <f t="shared" si="47"/>
        <v>0</v>
      </c>
      <c r="AF161" s="6">
        <f t="shared" si="48"/>
        <v>3</v>
      </c>
      <c r="AG161" s="6">
        <f t="shared" si="49"/>
        <v>3</v>
      </c>
      <c r="AH161" s="6" t="str">
        <f t="shared" si="50"/>
        <v>Correct</v>
      </c>
      <c r="AJ161" s="159" t="str">
        <f>IFERROR(VLOOKUP(Table1[[#This Row],[RespondentID]],'All Data'!$A162:$CN734,81,FALSE),"unknown")</f>
        <v>Female</v>
      </c>
      <c r="AK161" s="159">
        <f>IFERROR(VLOOKUP(Table1[[#This Row],[RespondentID]],'All Data'!$A162:$CN734,82,FALSE),"unknown")</f>
        <v>35</v>
      </c>
      <c r="AL161" s="159" t="str">
        <f>IFERROR(VLOOKUP(Table1[[#This Row],[RespondentID]],'All Data'!$A162:$CN734,83,FALSE),"unknown")</f>
        <v>Suffolk</v>
      </c>
      <c r="AM161" s="159" t="str">
        <f>IFERROR(VLOOKUP(Table1[[#This Row],[RespondentID]],'All Data'!$A162:$CN734,84,FALSE),"unknown")</f>
        <v>Wyandanch, 11798</v>
      </c>
      <c r="AN161" s="159" t="str">
        <f>IFERROR(VLOOKUP(Table1[[#This Row],[RespondentID]],'All Data'!$A162:$CN734,85,FALSE),"unknown")</f>
        <v>Black/African American</v>
      </c>
      <c r="AO161" s="159" t="str">
        <f>IFERROR(VLOOKUP(Table1[[#This Row],[RespondentID]],'All Data'!$A162:$CN734,86,FALSE),"unknown")</f>
        <v>No</v>
      </c>
      <c r="AP161" s="159" t="str">
        <f>IFERROR(VLOOKUP(Table1[[#This Row],[RespondentID]],'All Data'!$A162:$CN734,87,FALSE),"unknown")</f>
        <v xml:space="preserve">English </v>
      </c>
      <c r="AQ161" s="159" t="str">
        <f>IFERROR(VLOOKUP(Table1[[#This Row],[RespondentID]],'All Data'!$A162:$CN734,88,FALSE),"unknown")</f>
        <v>$0-$19,999</v>
      </c>
      <c r="AR161" s="159" t="str">
        <f>IFERROR(VLOOKUP(Table1[[#This Row],[RespondentID]],'All Data'!$A162:$CN734,89,FALSE),"unknown")</f>
        <v>High school graduate</v>
      </c>
      <c r="AS161" s="159" t="str">
        <f>IFERROR(VLOOKUP(Table1[[#This Row],[RespondentID]],'All Data'!$A162:$CN734,90,FALSE),"unknown")</f>
        <v>Out of work and looking for work</v>
      </c>
      <c r="AT161" s="159" t="str">
        <f>IFERROR(VLOOKUP(Table1[[#This Row],[RespondentID]],'All Data'!$A162:$CN734,91,FALSE),"unknown")</f>
        <v>Yes</v>
      </c>
      <c r="AU161" s="159" t="str">
        <f>IFERROR(VLOOKUP(Table1[[#This Row],[RespondentID]],'All Data'!$A162:$CN734,92,FALSE),"unknown")</f>
        <v>Yes</v>
      </c>
    </row>
    <row r="162" spans="1:47" x14ac:dyDescent="0.35">
      <c r="A162" s="6">
        <v>7081823102</v>
      </c>
      <c r="B162" s="6"/>
      <c r="C162" s="6"/>
      <c r="D162" s="6"/>
      <c r="E162" s="6"/>
      <c r="F162" s="6"/>
      <c r="G162" s="6"/>
      <c r="H162" s="6" t="s">
        <v>46</v>
      </c>
      <c r="I162" s="6" t="s">
        <v>47</v>
      </c>
      <c r="J162" s="6"/>
      <c r="K162" s="6" t="s">
        <v>49</v>
      </c>
      <c r="L162" s="6"/>
      <c r="M162" s="6"/>
      <c r="O162" s="6">
        <f t="shared" si="34"/>
        <v>3</v>
      </c>
      <c r="P162" s="6">
        <f t="shared" si="35"/>
        <v>1</v>
      </c>
      <c r="R162" s="6">
        <f t="shared" si="36"/>
        <v>0</v>
      </c>
      <c r="S162" s="6">
        <f t="shared" si="37"/>
        <v>0</v>
      </c>
      <c r="T162" s="6">
        <f t="shared" si="38"/>
        <v>0</v>
      </c>
      <c r="U162" s="6">
        <f t="shared" si="39"/>
        <v>0</v>
      </c>
      <c r="V162" s="6">
        <f t="shared" si="40"/>
        <v>0</v>
      </c>
      <c r="W162" s="6">
        <f t="shared" si="41"/>
        <v>0</v>
      </c>
      <c r="X162" s="6">
        <f t="shared" si="42"/>
        <v>1</v>
      </c>
      <c r="Y162" s="6">
        <f t="shared" si="43"/>
        <v>1</v>
      </c>
      <c r="Z162" s="6">
        <f t="shared" si="44"/>
        <v>0</v>
      </c>
      <c r="AA162" s="6">
        <f t="shared" si="45"/>
        <v>1</v>
      </c>
      <c r="AB162" s="6">
        <f t="shared" si="46"/>
        <v>0</v>
      </c>
      <c r="AC162" s="6">
        <f t="shared" si="47"/>
        <v>0</v>
      </c>
      <c r="AF162" s="6">
        <f t="shared" si="48"/>
        <v>3</v>
      </c>
      <c r="AG162" s="6">
        <f t="shared" si="49"/>
        <v>3</v>
      </c>
      <c r="AH162" s="6" t="str">
        <f t="shared" si="50"/>
        <v>Correct</v>
      </c>
      <c r="AJ162" s="159" t="str">
        <f>IFERROR(VLOOKUP(Table1[[#This Row],[RespondentID]],'All Data'!$A163:$CN735,81,FALSE),"unknown")</f>
        <v>Female</v>
      </c>
      <c r="AK162" s="159">
        <f>IFERROR(VLOOKUP(Table1[[#This Row],[RespondentID]],'All Data'!$A163:$CN735,82,FALSE),"unknown")</f>
        <v>24</v>
      </c>
      <c r="AL162" s="159" t="str">
        <f>IFERROR(VLOOKUP(Table1[[#This Row],[RespondentID]],'All Data'!$A163:$CN735,83,FALSE),"unknown")</f>
        <v>Suffolk</v>
      </c>
      <c r="AM162" s="159" t="str">
        <f>IFERROR(VLOOKUP(Table1[[#This Row],[RespondentID]],'All Data'!$A163:$CN735,84,FALSE),"unknown")</f>
        <v>Wyandanch, 11798</v>
      </c>
      <c r="AN162" s="159" t="str">
        <f>IFERROR(VLOOKUP(Table1[[#This Row],[RespondentID]],'All Data'!$A163:$CN735,85,FALSE),"unknown")</f>
        <v>Native American</v>
      </c>
      <c r="AO162" s="159" t="str">
        <f>IFERROR(VLOOKUP(Table1[[#This Row],[RespondentID]],'All Data'!$A163:$CN735,86,FALSE),"unknown")</f>
        <v>No</v>
      </c>
      <c r="AP162" s="159" t="str">
        <f>IFERROR(VLOOKUP(Table1[[#This Row],[RespondentID]],'All Data'!$A163:$CN735,87,FALSE),"unknown")</f>
        <v xml:space="preserve">English </v>
      </c>
      <c r="AQ162" s="159">
        <f>IFERROR(VLOOKUP(Table1[[#This Row],[RespondentID]],'All Data'!$A163:$CN735,88,FALSE),"unknown")</f>
        <v>0</v>
      </c>
      <c r="AR162" s="159" t="str">
        <f>IFERROR(VLOOKUP(Table1[[#This Row],[RespondentID]],'All Data'!$A163:$CN735,89,FALSE),"unknown")</f>
        <v>Some high school</v>
      </c>
      <c r="AS162" s="159" t="str">
        <f>IFERROR(VLOOKUP(Table1[[#This Row],[RespondentID]],'All Data'!$A163:$CN735,90,FALSE),"unknown")</f>
        <v>Self-employed</v>
      </c>
      <c r="AT162" s="159" t="str">
        <f>IFERROR(VLOOKUP(Table1[[#This Row],[RespondentID]],'All Data'!$A163:$CN735,91,FALSE),"unknown")</f>
        <v>Yes</v>
      </c>
      <c r="AU162" s="159">
        <f>IFERROR(VLOOKUP(Table1[[#This Row],[RespondentID]],'All Data'!$A163:$CN735,92,FALSE),"unknown")</f>
        <v>0</v>
      </c>
    </row>
    <row r="163" spans="1:47" x14ac:dyDescent="0.35">
      <c r="A163" s="6">
        <v>7074270291</v>
      </c>
      <c r="B163" s="6"/>
      <c r="C163" s="6" t="s">
        <v>42</v>
      </c>
      <c r="D163" s="6"/>
      <c r="E163" s="6"/>
      <c r="F163" s="6"/>
      <c r="G163" s="6"/>
      <c r="H163" s="6" t="s">
        <v>46</v>
      </c>
      <c r="I163" s="6"/>
      <c r="J163" s="6"/>
      <c r="K163" s="6"/>
      <c r="L163" s="6"/>
      <c r="M163" s="6"/>
      <c r="O163" s="6">
        <f t="shared" si="34"/>
        <v>2</v>
      </c>
      <c r="P163" s="6">
        <f t="shared" si="35"/>
        <v>1.5</v>
      </c>
      <c r="R163" s="6">
        <f t="shared" si="36"/>
        <v>0</v>
      </c>
      <c r="S163" s="6">
        <f t="shared" si="37"/>
        <v>1</v>
      </c>
      <c r="T163" s="6">
        <f t="shared" si="38"/>
        <v>0</v>
      </c>
      <c r="U163" s="6">
        <f t="shared" si="39"/>
        <v>0</v>
      </c>
      <c r="V163" s="6">
        <f t="shared" si="40"/>
        <v>0</v>
      </c>
      <c r="W163" s="6">
        <f t="shared" si="41"/>
        <v>0</v>
      </c>
      <c r="X163" s="6">
        <f t="shared" si="42"/>
        <v>1</v>
      </c>
      <c r="Y163" s="6">
        <f t="shared" si="43"/>
        <v>0</v>
      </c>
      <c r="Z163" s="6">
        <f t="shared" si="44"/>
        <v>0</v>
      </c>
      <c r="AA163" s="6">
        <f t="shared" si="45"/>
        <v>0</v>
      </c>
      <c r="AB163" s="6">
        <f t="shared" si="46"/>
        <v>0</v>
      </c>
      <c r="AC163" s="6">
        <f t="shared" si="47"/>
        <v>0</v>
      </c>
      <c r="AF163" s="6">
        <f t="shared" si="48"/>
        <v>2</v>
      </c>
      <c r="AG163" s="6">
        <f t="shared" si="49"/>
        <v>2</v>
      </c>
      <c r="AH163" s="6" t="str">
        <f t="shared" si="50"/>
        <v>Correct</v>
      </c>
      <c r="AJ163" s="159" t="str">
        <f>IFERROR(VLOOKUP(Table1[[#This Row],[RespondentID]],'All Data'!$A164:$CN736,81,FALSE),"unknown")</f>
        <v>Male</v>
      </c>
      <c r="AK163" s="159">
        <f>IFERROR(VLOOKUP(Table1[[#This Row],[RespondentID]],'All Data'!$A164:$CN736,82,FALSE),"unknown")</f>
        <v>29</v>
      </c>
      <c r="AL163" s="159" t="str">
        <f>IFERROR(VLOOKUP(Table1[[#This Row],[RespondentID]],'All Data'!$A164:$CN736,83,FALSE),"unknown")</f>
        <v>Suffolk</v>
      </c>
      <c r="AM163" s="159" t="str">
        <f>IFERROR(VLOOKUP(Table1[[#This Row],[RespondentID]],'All Data'!$A164:$CN736,84,FALSE),"unknown")</f>
        <v>Lindenhurst, 11757</v>
      </c>
      <c r="AN163" s="159" t="str">
        <f>IFERROR(VLOOKUP(Table1[[#This Row],[RespondentID]],'All Data'!$A164:$CN736,85,FALSE),"unknown")</f>
        <v>White/Caucasian</v>
      </c>
      <c r="AO163" s="159" t="str">
        <f>IFERROR(VLOOKUP(Table1[[#This Row],[RespondentID]],'All Data'!$A164:$CN736,86,FALSE),"unknown")</f>
        <v>No</v>
      </c>
      <c r="AP163" s="159" t="str">
        <f>IFERROR(VLOOKUP(Table1[[#This Row],[RespondentID]],'All Data'!$A164:$CN736,87,FALSE),"unknown")</f>
        <v xml:space="preserve">English </v>
      </c>
      <c r="AQ163" s="159" t="str">
        <f>IFERROR(VLOOKUP(Table1[[#This Row],[RespondentID]],'All Data'!$A164:$CN736,88,FALSE),"unknown")</f>
        <v>Over $125,000</v>
      </c>
      <c r="AR163" s="159" t="str">
        <f>IFERROR(VLOOKUP(Table1[[#This Row],[RespondentID]],'All Data'!$A164:$CN736,89,FALSE),"unknown")</f>
        <v>Graduate school</v>
      </c>
      <c r="AS163" s="159" t="str">
        <f>IFERROR(VLOOKUP(Table1[[#This Row],[RespondentID]],'All Data'!$A164:$CN736,90,FALSE),"unknown")</f>
        <v>Employed for wages</v>
      </c>
      <c r="AT163" s="159" t="str">
        <f>IFERROR(VLOOKUP(Table1[[#This Row],[RespondentID]],'All Data'!$A164:$CN736,91,FALSE),"unknown")</f>
        <v>Yes</v>
      </c>
      <c r="AU163" s="159" t="str">
        <f>IFERROR(VLOOKUP(Table1[[#This Row],[RespondentID]],'All Data'!$A164:$CN736,92,FALSE),"unknown")</f>
        <v>Yes</v>
      </c>
    </row>
    <row r="164" spans="1:47" x14ac:dyDescent="0.35">
      <c r="A164" s="6">
        <v>7073630508</v>
      </c>
      <c r="B164" s="6" t="s">
        <v>41</v>
      </c>
      <c r="C164" s="6" t="s">
        <v>42</v>
      </c>
      <c r="D164" s="6"/>
      <c r="E164" s="6" t="s">
        <v>44</v>
      </c>
      <c r="F164" s="6"/>
      <c r="G164" s="6"/>
      <c r="H164" s="6" t="s">
        <v>46</v>
      </c>
      <c r="I164" s="6"/>
      <c r="J164" s="6"/>
      <c r="K164" s="6" t="s">
        <v>49</v>
      </c>
      <c r="L164" s="6"/>
      <c r="M164" s="6" t="s">
        <v>51</v>
      </c>
      <c r="O164" s="6">
        <f t="shared" si="34"/>
        <v>6</v>
      </c>
      <c r="P164" s="6">
        <f t="shared" si="35"/>
        <v>0.5</v>
      </c>
      <c r="R164" s="6">
        <f t="shared" si="36"/>
        <v>0.5</v>
      </c>
      <c r="S164" s="6">
        <f t="shared" si="37"/>
        <v>0.5</v>
      </c>
      <c r="T164" s="6">
        <f t="shared" si="38"/>
        <v>0</v>
      </c>
      <c r="U164" s="6">
        <f t="shared" si="39"/>
        <v>0.5</v>
      </c>
      <c r="V164" s="6">
        <f t="shared" si="40"/>
        <v>0</v>
      </c>
      <c r="W164" s="6">
        <f t="shared" si="41"/>
        <v>0</v>
      </c>
      <c r="X164" s="6">
        <f t="shared" si="42"/>
        <v>0.5</v>
      </c>
      <c r="Y164" s="6">
        <f t="shared" si="43"/>
        <v>0</v>
      </c>
      <c r="Z164" s="6">
        <f t="shared" si="44"/>
        <v>0</v>
      </c>
      <c r="AA164" s="6">
        <f t="shared" si="45"/>
        <v>0.5</v>
      </c>
      <c r="AB164" s="6">
        <f t="shared" si="46"/>
        <v>0</v>
      </c>
      <c r="AC164" s="6">
        <f t="shared" si="47"/>
        <v>0.5</v>
      </c>
      <c r="AF164" s="6">
        <f t="shared" si="48"/>
        <v>3</v>
      </c>
      <c r="AG164" s="6">
        <f t="shared" si="49"/>
        <v>6</v>
      </c>
      <c r="AH164" s="6" t="str">
        <f t="shared" si="50"/>
        <v>Correct</v>
      </c>
      <c r="AJ164" s="159" t="str">
        <f>IFERROR(VLOOKUP(Table1[[#This Row],[RespondentID]],'All Data'!$A165:$CN737,81,FALSE),"unknown")</f>
        <v>Female</v>
      </c>
      <c r="AK164" s="159">
        <f>IFERROR(VLOOKUP(Table1[[#This Row],[RespondentID]],'All Data'!$A165:$CN737,82,FALSE),"unknown")</f>
        <v>80</v>
      </c>
      <c r="AL164" s="159" t="str">
        <f>IFERROR(VLOOKUP(Table1[[#This Row],[RespondentID]],'All Data'!$A165:$CN737,83,FALSE),"unknown")</f>
        <v>Suffolk</v>
      </c>
      <c r="AM164" s="159" t="str">
        <f>IFERROR(VLOOKUP(Table1[[#This Row],[RespondentID]],'All Data'!$A165:$CN737,84,FALSE),"unknown")</f>
        <v>Babylon, 11702</v>
      </c>
      <c r="AN164" s="159" t="str">
        <f>IFERROR(VLOOKUP(Table1[[#This Row],[RespondentID]],'All Data'!$A165:$CN737,85,FALSE),"unknown")</f>
        <v>White/Caucasian</v>
      </c>
      <c r="AO164" s="159" t="str">
        <f>IFERROR(VLOOKUP(Table1[[#This Row],[RespondentID]],'All Data'!$A165:$CN737,86,FALSE),"unknown")</f>
        <v>No</v>
      </c>
      <c r="AP164" s="159" t="str">
        <f>IFERROR(VLOOKUP(Table1[[#This Row],[RespondentID]],'All Data'!$A165:$CN737,87,FALSE),"unknown")</f>
        <v xml:space="preserve">English </v>
      </c>
      <c r="AQ164" s="159" t="str">
        <f>IFERROR(VLOOKUP(Table1[[#This Row],[RespondentID]],'All Data'!$A165:$CN737,88,FALSE),"unknown")</f>
        <v>$75,000 to $125,000</v>
      </c>
      <c r="AR164" s="159" t="str">
        <f>IFERROR(VLOOKUP(Table1[[#This Row],[RespondentID]],'All Data'!$A165:$CN737,89,FALSE),"unknown")</f>
        <v>College graduate</v>
      </c>
      <c r="AS164" s="159" t="str">
        <f>IFERROR(VLOOKUP(Table1[[#This Row],[RespondentID]],'All Data'!$A165:$CN737,90,FALSE),"unknown")</f>
        <v>Retired</v>
      </c>
      <c r="AT164" s="159" t="str">
        <f>IFERROR(VLOOKUP(Table1[[#This Row],[RespondentID]],'All Data'!$A165:$CN737,91,FALSE),"unknown")</f>
        <v>Yes</v>
      </c>
      <c r="AU164" s="159" t="str">
        <f>IFERROR(VLOOKUP(Table1[[#This Row],[RespondentID]],'All Data'!$A165:$CN737,92,FALSE),"unknown")</f>
        <v>Yes</v>
      </c>
    </row>
    <row r="165" spans="1:47" x14ac:dyDescent="0.35">
      <c r="A165" s="6">
        <v>7073433783</v>
      </c>
      <c r="B165" s="6"/>
      <c r="C165" s="6" t="s">
        <v>42</v>
      </c>
      <c r="D165" s="6"/>
      <c r="E165" s="6"/>
      <c r="F165" s="6"/>
      <c r="G165" s="6"/>
      <c r="H165" s="6"/>
      <c r="I165" s="6"/>
      <c r="J165" s="6" t="s">
        <v>48</v>
      </c>
      <c r="K165" s="6"/>
      <c r="L165" s="6"/>
      <c r="M165" s="6"/>
      <c r="O165" s="6">
        <f t="shared" si="34"/>
        <v>2</v>
      </c>
      <c r="P165" s="6">
        <f t="shared" si="35"/>
        <v>1.5</v>
      </c>
      <c r="R165" s="6">
        <f t="shared" si="36"/>
        <v>0</v>
      </c>
      <c r="S165" s="6">
        <f t="shared" si="37"/>
        <v>1</v>
      </c>
      <c r="T165" s="6">
        <f t="shared" si="38"/>
        <v>0</v>
      </c>
      <c r="U165" s="6">
        <f t="shared" si="39"/>
        <v>0</v>
      </c>
      <c r="V165" s="6">
        <f t="shared" si="40"/>
        <v>0</v>
      </c>
      <c r="W165" s="6">
        <f t="shared" si="41"/>
        <v>0</v>
      </c>
      <c r="X165" s="6">
        <f t="shared" si="42"/>
        <v>0</v>
      </c>
      <c r="Y165" s="6">
        <f t="shared" si="43"/>
        <v>0</v>
      </c>
      <c r="Z165" s="6">
        <f t="shared" si="44"/>
        <v>1</v>
      </c>
      <c r="AA165" s="6">
        <f t="shared" si="45"/>
        <v>0</v>
      </c>
      <c r="AB165" s="6">
        <f t="shared" si="46"/>
        <v>0</v>
      </c>
      <c r="AC165" s="6">
        <f t="shared" si="47"/>
        <v>0</v>
      </c>
      <c r="AF165" s="6">
        <f t="shared" si="48"/>
        <v>2</v>
      </c>
      <c r="AG165" s="6">
        <f t="shared" si="49"/>
        <v>2</v>
      </c>
      <c r="AH165" s="6" t="str">
        <f t="shared" si="50"/>
        <v>Correct</v>
      </c>
      <c r="AJ165" s="159" t="str">
        <f>IFERROR(VLOOKUP(Table1[[#This Row],[RespondentID]],'All Data'!$A166:$CN738,81,FALSE),"unknown")</f>
        <v>Male</v>
      </c>
      <c r="AK165" s="159">
        <f>IFERROR(VLOOKUP(Table1[[#This Row],[RespondentID]],'All Data'!$A166:$CN738,82,FALSE),"unknown")</f>
        <v>50</v>
      </c>
      <c r="AL165" s="159" t="str">
        <f>IFERROR(VLOOKUP(Table1[[#This Row],[RespondentID]],'All Data'!$A166:$CN738,83,FALSE),"unknown")</f>
        <v>Suffolk</v>
      </c>
      <c r="AM165" s="159" t="str">
        <f>IFERROR(VLOOKUP(Table1[[#This Row],[RespondentID]],'All Data'!$A166:$CN738,84,FALSE),"unknown")</f>
        <v>West Babylon, 11704</v>
      </c>
      <c r="AN165" s="159">
        <f>IFERROR(VLOOKUP(Table1[[#This Row],[RespondentID]],'All Data'!$A166:$CN738,85,FALSE),"unknown")</f>
        <v>0</v>
      </c>
      <c r="AO165" s="159" t="str">
        <f>IFERROR(VLOOKUP(Table1[[#This Row],[RespondentID]],'All Data'!$A166:$CN738,86,FALSE),"unknown")</f>
        <v>Yes</v>
      </c>
      <c r="AP165" s="159" t="str">
        <f>IFERROR(VLOOKUP(Table1[[#This Row],[RespondentID]],'All Data'!$A166:$CN738,87,FALSE),"unknown")</f>
        <v xml:space="preserve">English Spanish </v>
      </c>
      <c r="AQ165" s="159">
        <f>IFERROR(VLOOKUP(Table1[[#This Row],[RespondentID]],'All Data'!$A166:$CN738,88,FALSE),"unknown")</f>
        <v>0</v>
      </c>
      <c r="AR165" s="159" t="str">
        <f>IFERROR(VLOOKUP(Table1[[#This Row],[RespondentID]],'All Data'!$A166:$CN738,89,FALSE),"unknown")</f>
        <v>College graduate</v>
      </c>
      <c r="AS165" s="159" t="str">
        <f>IFERROR(VLOOKUP(Table1[[#This Row],[RespondentID]],'All Data'!$A166:$CN738,90,FALSE),"unknown")</f>
        <v>Employed for wages</v>
      </c>
      <c r="AT165" s="159" t="str">
        <f>IFERROR(VLOOKUP(Table1[[#This Row],[RespondentID]],'All Data'!$A166:$CN738,91,FALSE),"unknown")</f>
        <v>Yes</v>
      </c>
      <c r="AU165" s="159">
        <f>IFERROR(VLOOKUP(Table1[[#This Row],[RespondentID]],'All Data'!$A166:$CN738,92,FALSE),"unknown")</f>
        <v>0</v>
      </c>
    </row>
    <row r="166" spans="1:47" x14ac:dyDescent="0.35">
      <c r="A166" s="6">
        <v>7073433622</v>
      </c>
      <c r="B166" s="6" t="s">
        <v>41</v>
      </c>
      <c r="C166" s="6"/>
      <c r="D166" s="6"/>
      <c r="E166" s="6"/>
      <c r="F166" s="6"/>
      <c r="G166" s="6"/>
      <c r="H166" s="6"/>
      <c r="I166" s="6"/>
      <c r="J166" s="6"/>
      <c r="K166" s="6"/>
      <c r="L166" s="6"/>
      <c r="M166" s="6"/>
      <c r="O166" s="6">
        <f t="shared" si="34"/>
        <v>1</v>
      </c>
      <c r="P166" s="6">
        <f t="shared" si="35"/>
        <v>3</v>
      </c>
      <c r="R166" s="6">
        <f t="shared" si="36"/>
        <v>1</v>
      </c>
      <c r="S166" s="6">
        <f t="shared" si="37"/>
        <v>0</v>
      </c>
      <c r="T166" s="6">
        <f t="shared" si="38"/>
        <v>0</v>
      </c>
      <c r="U166" s="6">
        <f t="shared" si="39"/>
        <v>0</v>
      </c>
      <c r="V166" s="6">
        <f t="shared" si="40"/>
        <v>0</v>
      </c>
      <c r="W166" s="6">
        <f t="shared" si="41"/>
        <v>0</v>
      </c>
      <c r="X166" s="6">
        <f t="shared" si="42"/>
        <v>0</v>
      </c>
      <c r="Y166" s="6">
        <f t="shared" si="43"/>
        <v>0</v>
      </c>
      <c r="Z166" s="6">
        <f t="shared" si="44"/>
        <v>0</v>
      </c>
      <c r="AA166" s="6">
        <f t="shared" si="45"/>
        <v>0</v>
      </c>
      <c r="AB166" s="6">
        <f t="shared" si="46"/>
        <v>0</v>
      </c>
      <c r="AC166" s="6">
        <f t="shared" si="47"/>
        <v>0</v>
      </c>
      <c r="AF166" s="6">
        <f t="shared" si="48"/>
        <v>1</v>
      </c>
      <c r="AG166" s="6">
        <f t="shared" si="49"/>
        <v>1</v>
      </c>
      <c r="AH166" s="6" t="str">
        <f t="shared" si="50"/>
        <v>Correct</v>
      </c>
      <c r="AJ166" s="159" t="str">
        <f>IFERROR(VLOOKUP(Table1[[#This Row],[RespondentID]],'All Data'!$A167:$CN739,81,FALSE),"unknown")</f>
        <v>Female</v>
      </c>
      <c r="AK166" s="159">
        <f>IFERROR(VLOOKUP(Table1[[#This Row],[RespondentID]],'All Data'!$A167:$CN739,82,FALSE),"unknown")</f>
        <v>62</v>
      </c>
      <c r="AL166" s="159" t="str">
        <f>IFERROR(VLOOKUP(Table1[[#This Row],[RespondentID]],'All Data'!$A167:$CN739,83,FALSE),"unknown")</f>
        <v>Suffolk</v>
      </c>
      <c r="AM166" s="159">
        <f>IFERROR(VLOOKUP(Table1[[#This Row],[RespondentID]],'All Data'!$A167:$CN739,84,FALSE),"unknown")</f>
        <v>0</v>
      </c>
      <c r="AN166" s="159" t="str">
        <f>IFERROR(VLOOKUP(Table1[[#This Row],[RespondentID]],'All Data'!$A167:$CN739,85,FALSE),"unknown")</f>
        <v>White/Caucasian</v>
      </c>
      <c r="AO166" s="159" t="str">
        <f>IFERROR(VLOOKUP(Table1[[#This Row],[RespondentID]],'All Data'!$A167:$CN739,86,FALSE),"unknown")</f>
        <v>No</v>
      </c>
      <c r="AP166" s="159" t="str">
        <f>IFERROR(VLOOKUP(Table1[[#This Row],[RespondentID]],'All Data'!$A167:$CN739,87,FALSE),"unknown")</f>
        <v xml:space="preserve">English </v>
      </c>
      <c r="AQ166" s="159" t="str">
        <f>IFERROR(VLOOKUP(Table1[[#This Row],[RespondentID]],'All Data'!$A167:$CN739,88,FALSE),"unknown")</f>
        <v>$50,000 to $74,999</v>
      </c>
      <c r="AR166" s="159" t="str">
        <f>IFERROR(VLOOKUP(Table1[[#This Row],[RespondentID]],'All Data'!$A167:$CN739,89,FALSE),"unknown")</f>
        <v>College graduate</v>
      </c>
      <c r="AS166" s="159" t="str">
        <f>IFERROR(VLOOKUP(Table1[[#This Row],[RespondentID]],'All Data'!$A167:$CN739,90,FALSE),"unknown")</f>
        <v>Employed for wages</v>
      </c>
      <c r="AT166" s="159" t="str">
        <f>IFERROR(VLOOKUP(Table1[[#This Row],[RespondentID]],'All Data'!$A167:$CN739,91,FALSE),"unknown")</f>
        <v>Yes</v>
      </c>
      <c r="AU166" s="159">
        <f>IFERROR(VLOOKUP(Table1[[#This Row],[RespondentID]],'All Data'!$A167:$CN739,92,FALSE),"unknown")</f>
        <v>0</v>
      </c>
    </row>
    <row r="167" spans="1:47" x14ac:dyDescent="0.35">
      <c r="A167" s="6">
        <v>7073433513</v>
      </c>
      <c r="B167" s="6" t="s">
        <v>41</v>
      </c>
      <c r="C167" s="6"/>
      <c r="D167" s="6"/>
      <c r="E167" s="6"/>
      <c r="F167" s="6"/>
      <c r="G167" s="6"/>
      <c r="H167" s="6" t="s">
        <v>46</v>
      </c>
      <c r="I167" s="6" t="s">
        <v>47</v>
      </c>
      <c r="J167" s="6"/>
      <c r="K167" s="6"/>
      <c r="L167" s="6"/>
      <c r="M167" s="6"/>
      <c r="O167" s="6">
        <f t="shared" si="34"/>
        <v>3</v>
      </c>
      <c r="P167" s="6">
        <f t="shared" si="35"/>
        <v>1</v>
      </c>
      <c r="R167" s="6">
        <f t="shared" si="36"/>
        <v>1</v>
      </c>
      <c r="S167" s="6">
        <f t="shared" si="37"/>
        <v>0</v>
      </c>
      <c r="T167" s="6">
        <f t="shared" si="38"/>
        <v>0</v>
      </c>
      <c r="U167" s="6">
        <f t="shared" si="39"/>
        <v>0</v>
      </c>
      <c r="V167" s="6">
        <f t="shared" si="40"/>
        <v>0</v>
      </c>
      <c r="W167" s="6">
        <f t="shared" si="41"/>
        <v>0</v>
      </c>
      <c r="X167" s="6">
        <f t="shared" si="42"/>
        <v>1</v>
      </c>
      <c r="Y167" s="6">
        <f t="shared" si="43"/>
        <v>1</v>
      </c>
      <c r="Z167" s="6">
        <f t="shared" si="44"/>
        <v>0</v>
      </c>
      <c r="AA167" s="6">
        <f t="shared" si="45"/>
        <v>0</v>
      </c>
      <c r="AB167" s="6">
        <f t="shared" si="46"/>
        <v>0</v>
      </c>
      <c r="AC167" s="6">
        <f t="shared" si="47"/>
        <v>0</v>
      </c>
      <c r="AF167" s="6">
        <f t="shared" si="48"/>
        <v>3</v>
      </c>
      <c r="AG167" s="6">
        <f t="shared" si="49"/>
        <v>3</v>
      </c>
      <c r="AH167" s="6" t="str">
        <f t="shared" si="50"/>
        <v>Correct</v>
      </c>
      <c r="AJ167" s="159" t="str">
        <f>IFERROR(VLOOKUP(Table1[[#This Row],[RespondentID]],'All Data'!$A168:$CN740,81,FALSE),"unknown")</f>
        <v>Female</v>
      </c>
      <c r="AK167" s="159">
        <f>IFERROR(VLOOKUP(Table1[[#This Row],[RespondentID]],'All Data'!$A168:$CN740,82,FALSE),"unknown")</f>
        <v>0</v>
      </c>
      <c r="AL167" s="159" t="str">
        <f>IFERROR(VLOOKUP(Table1[[#This Row],[RespondentID]],'All Data'!$A168:$CN740,83,FALSE),"unknown")</f>
        <v>Suffolk</v>
      </c>
      <c r="AM167" s="159" t="str">
        <f>IFERROR(VLOOKUP(Table1[[#This Row],[RespondentID]],'All Data'!$A168:$CN740,84,FALSE),"unknown")</f>
        <v>East Islip, 11730</v>
      </c>
      <c r="AN167" s="159" t="str">
        <f>IFERROR(VLOOKUP(Table1[[#This Row],[RespondentID]],'All Data'!$A168:$CN740,85,FALSE),"unknown")</f>
        <v>White/Caucasian</v>
      </c>
      <c r="AO167" s="159" t="str">
        <f>IFERROR(VLOOKUP(Table1[[#This Row],[RespondentID]],'All Data'!$A168:$CN740,86,FALSE),"unknown")</f>
        <v>No</v>
      </c>
      <c r="AP167" s="159" t="str">
        <f>IFERROR(VLOOKUP(Table1[[#This Row],[RespondentID]],'All Data'!$A168:$CN740,87,FALSE),"unknown")</f>
        <v xml:space="preserve">English </v>
      </c>
      <c r="AQ167" s="159">
        <f>IFERROR(VLOOKUP(Table1[[#This Row],[RespondentID]],'All Data'!$A168:$CN740,88,FALSE),"unknown")</f>
        <v>0</v>
      </c>
      <c r="AR167" s="159">
        <f>IFERROR(VLOOKUP(Table1[[#This Row],[RespondentID]],'All Data'!$A168:$CN740,89,FALSE),"unknown")</f>
        <v>0</v>
      </c>
      <c r="AS167" s="159" t="str">
        <f>IFERROR(VLOOKUP(Table1[[#This Row],[RespondentID]],'All Data'!$A168:$CN740,90,FALSE),"unknown")</f>
        <v>Retired</v>
      </c>
      <c r="AT167" s="159" t="str">
        <f>IFERROR(VLOOKUP(Table1[[#This Row],[RespondentID]],'All Data'!$A168:$CN740,91,FALSE),"unknown")</f>
        <v>Yes</v>
      </c>
      <c r="AU167" s="159" t="str">
        <f>IFERROR(VLOOKUP(Table1[[#This Row],[RespondentID]],'All Data'!$A168:$CN740,92,FALSE),"unknown")</f>
        <v>Yes</v>
      </c>
    </row>
    <row r="168" spans="1:47" x14ac:dyDescent="0.35">
      <c r="A168" s="6">
        <v>7073433389</v>
      </c>
      <c r="B168" s="6" t="s">
        <v>41</v>
      </c>
      <c r="C168" s="6"/>
      <c r="D168" s="6"/>
      <c r="E168" s="6"/>
      <c r="F168" s="6" t="s">
        <v>45</v>
      </c>
      <c r="G168" s="6"/>
      <c r="H168" s="6" t="s">
        <v>46</v>
      </c>
      <c r="I168" s="6"/>
      <c r="J168" s="6"/>
      <c r="K168" s="6"/>
      <c r="L168" s="6"/>
      <c r="M168" s="6"/>
      <c r="O168" s="6">
        <f t="shared" si="34"/>
        <v>3</v>
      </c>
      <c r="P168" s="6">
        <f t="shared" si="35"/>
        <v>1</v>
      </c>
      <c r="R168" s="6">
        <f t="shared" si="36"/>
        <v>1</v>
      </c>
      <c r="S168" s="6">
        <f t="shared" si="37"/>
        <v>0</v>
      </c>
      <c r="T168" s="6">
        <f t="shared" si="38"/>
        <v>0</v>
      </c>
      <c r="U168" s="6">
        <f t="shared" si="39"/>
        <v>0</v>
      </c>
      <c r="V168" s="6">
        <f t="shared" si="40"/>
        <v>1</v>
      </c>
      <c r="W168" s="6">
        <f t="shared" si="41"/>
        <v>0</v>
      </c>
      <c r="X168" s="6">
        <f t="shared" si="42"/>
        <v>1</v>
      </c>
      <c r="Y168" s="6">
        <f t="shared" si="43"/>
        <v>0</v>
      </c>
      <c r="Z168" s="6">
        <f t="shared" si="44"/>
        <v>0</v>
      </c>
      <c r="AA168" s="6">
        <f t="shared" si="45"/>
        <v>0</v>
      </c>
      <c r="AB168" s="6">
        <f t="shared" si="46"/>
        <v>0</v>
      </c>
      <c r="AC168" s="6">
        <f t="shared" si="47"/>
        <v>0</v>
      </c>
      <c r="AF168" s="6">
        <f t="shared" si="48"/>
        <v>3</v>
      </c>
      <c r="AG168" s="6">
        <f t="shared" si="49"/>
        <v>3</v>
      </c>
      <c r="AH168" s="6" t="str">
        <f t="shared" si="50"/>
        <v>Correct</v>
      </c>
      <c r="AJ168" s="159" t="str">
        <f>IFERROR(VLOOKUP(Table1[[#This Row],[RespondentID]],'All Data'!$A169:$CN741,81,FALSE),"unknown")</f>
        <v>Female</v>
      </c>
      <c r="AK168" s="159">
        <f>IFERROR(VLOOKUP(Table1[[#This Row],[RespondentID]],'All Data'!$A169:$CN741,82,FALSE),"unknown")</f>
        <v>30</v>
      </c>
      <c r="AL168" s="159" t="str">
        <f>IFERROR(VLOOKUP(Table1[[#This Row],[RespondentID]],'All Data'!$A169:$CN741,83,FALSE),"unknown")</f>
        <v>Suffolk</v>
      </c>
      <c r="AM168" s="159" t="str">
        <f>IFERROR(VLOOKUP(Table1[[#This Row],[RespondentID]],'All Data'!$A169:$CN741,84,FALSE),"unknown")</f>
        <v>Lindenhurst, 11757</v>
      </c>
      <c r="AN168" s="159" t="str">
        <f>IFERROR(VLOOKUP(Table1[[#This Row],[RespondentID]],'All Data'!$A169:$CN741,85,FALSE),"unknown")</f>
        <v>White/Caucasian</v>
      </c>
      <c r="AO168" s="159" t="str">
        <f>IFERROR(VLOOKUP(Table1[[#This Row],[RespondentID]],'All Data'!$A169:$CN741,86,FALSE),"unknown")</f>
        <v>No</v>
      </c>
      <c r="AP168" s="159" t="str">
        <f>IFERROR(VLOOKUP(Table1[[#This Row],[RespondentID]],'All Data'!$A169:$CN741,87,FALSE),"unknown")</f>
        <v xml:space="preserve">English </v>
      </c>
      <c r="AQ168" s="159" t="str">
        <f>IFERROR(VLOOKUP(Table1[[#This Row],[RespondentID]],'All Data'!$A169:$CN741,88,FALSE),"unknown")</f>
        <v>$50,000 to $74,999</v>
      </c>
      <c r="AR168" s="159" t="str">
        <f>IFERROR(VLOOKUP(Table1[[#This Row],[RespondentID]],'All Data'!$A169:$CN741,89,FALSE),"unknown")</f>
        <v>Graduate school</v>
      </c>
      <c r="AS168" s="159" t="str">
        <f>IFERROR(VLOOKUP(Table1[[#This Row],[RespondentID]],'All Data'!$A169:$CN741,90,FALSE),"unknown")</f>
        <v>Employed for wages</v>
      </c>
      <c r="AT168" s="159" t="str">
        <f>IFERROR(VLOOKUP(Table1[[#This Row],[RespondentID]],'All Data'!$A169:$CN741,91,FALSE),"unknown")</f>
        <v>Yes</v>
      </c>
      <c r="AU168" s="159" t="str">
        <f>IFERROR(VLOOKUP(Table1[[#This Row],[RespondentID]],'All Data'!$A169:$CN741,92,FALSE),"unknown")</f>
        <v>Yes</v>
      </c>
    </row>
    <row r="169" spans="1:47" x14ac:dyDescent="0.35">
      <c r="A169" s="6">
        <v>7068518940</v>
      </c>
      <c r="B169" s="6"/>
      <c r="C169" s="6" t="s">
        <v>42</v>
      </c>
      <c r="D169" s="6"/>
      <c r="E169" s="6"/>
      <c r="F169" s="6"/>
      <c r="G169" s="6"/>
      <c r="H169" s="6"/>
      <c r="I169" s="6"/>
      <c r="J169" s="6"/>
      <c r="K169" s="6"/>
      <c r="L169" s="6"/>
      <c r="M169" s="6"/>
      <c r="O169" s="6">
        <f t="shared" si="34"/>
        <v>1</v>
      </c>
      <c r="P169" s="6">
        <f t="shared" si="35"/>
        <v>3</v>
      </c>
      <c r="R169" s="6">
        <f t="shared" si="36"/>
        <v>0</v>
      </c>
      <c r="S169" s="6">
        <f t="shared" si="37"/>
        <v>1</v>
      </c>
      <c r="T169" s="6">
        <f t="shared" si="38"/>
        <v>0</v>
      </c>
      <c r="U169" s="6">
        <f t="shared" si="39"/>
        <v>0</v>
      </c>
      <c r="V169" s="6">
        <f t="shared" si="40"/>
        <v>0</v>
      </c>
      <c r="W169" s="6">
        <f t="shared" si="41"/>
        <v>0</v>
      </c>
      <c r="X169" s="6">
        <f t="shared" si="42"/>
        <v>0</v>
      </c>
      <c r="Y169" s="6">
        <f t="shared" si="43"/>
        <v>0</v>
      </c>
      <c r="Z169" s="6">
        <f t="shared" si="44"/>
        <v>0</v>
      </c>
      <c r="AA169" s="6">
        <f t="shared" si="45"/>
        <v>0</v>
      </c>
      <c r="AB169" s="6">
        <f t="shared" si="46"/>
        <v>0</v>
      </c>
      <c r="AC169" s="6">
        <f t="shared" si="47"/>
        <v>0</v>
      </c>
      <c r="AF169" s="6">
        <f t="shared" si="48"/>
        <v>1</v>
      </c>
      <c r="AG169" s="6">
        <f t="shared" si="49"/>
        <v>1</v>
      </c>
      <c r="AH169" s="6" t="str">
        <f t="shared" si="50"/>
        <v>Correct</v>
      </c>
      <c r="AJ169" s="159" t="str">
        <f>IFERROR(VLOOKUP(Table1[[#This Row],[RespondentID]],'All Data'!$A170:$CN742,81,FALSE),"unknown")</f>
        <v>Male</v>
      </c>
      <c r="AK169" s="159">
        <f>IFERROR(VLOOKUP(Table1[[#This Row],[RespondentID]],'All Data'!$A170:$CN742,82,FALSE),"unknown")</f>
        <v>43</v>
      </c>
      <c r="AL169" s="159" t="str">
        <f>IFERROR(VLOOKUP(Table1[[#This Row],[RespondentID]],'All Data'!$A170:$CN742,83,FALSE),"unknown")</f>
        <v>Suffolk</v>
      </c>
      <c r="AM169" s="159" t="str">
        <f>IFERROR(VLOOKUP(Table1[[#This Row],[RespondentID]],'All Data'!$A170:$CN742,84,FALSE),"unknown")</f>
        <v>Bayport, 11705</v>
      </c>
      <c r="AN169" s="159" t="str">
        <f>IFERROR(VLOOKUP(Table1[[#This Row],[RespondentID]],'All Data'!$A170:$CN742,85,FALSE),"unknown")</f>
        <v>White/Caucasian</v>
      </c>
      <c r="AO169" s="159" t="str">
        <f>IFERROR(VLOOKUP(Table1[[#This Row],[RespondentID]],'All Data'!$A170:$CN742,86,FALSE),"unknown")</f>
        <v>No</v>
      </c>
      <c r="AP169" s="159" t="str">
        <f>IFERROR(VLOOKUP(Table1[[#This Row],[RespondentID]],'All Data'!$A170:$CN742,87,FALSE),"unknown")</f>
        <v xml:space="preserve">English </v>
      </c>
      <c r="AQ169" s="159" t="str">
        <f>IFERROR(VLOOKUP(Table1[[#This Row],[RespondentID]],'All Data'!$A170:$CN742,88,FALSE),"unknown")</f>
        <v>Over $125,000</v>
      </c>
      <c r="AR169" s="159" t="str">
        <f>IFERROR(VLOOKUP(Table1[[#This Row],[RespondentID]],'All Data'!$A170:$CN742,89,FALSE),"unknown")</f>
        <v>Some college</v>
      </c>
      <c r="AS169" s="159" t="str">
        <f>IFERROR(VLOOKUP(Table1[[#This Row],[RespondentID]],'All Data'!$A170:$CN742,90,FALSE),"unknown")</f>
        <v>Employed for wages</v>
      </c>
      <c r="AT169" s="159" t="str">
        <f>IFERROR(VLOOKUP(Table1[[#This Row],[RespondentID]],'All Data'!$A170:$CN742,91,FALSE),"unknown")</f>
        <v>Yes</v>
      </c>
      <c r="AU169" s="159" t="str">
        <f>IFERROR(VLOOKUP(Table1[[#This Row],[RespondentID]],'All Data'!$A170:$CN742,92,FALSE),"unknown")</f>
        <v>Yes</v>
      </c>
    </row>
    <row r="170" spans="1:47" x14ac:dyDescent="0.35">
      <c r="A170" s="6">
        <v>7068518772</v>
      </c>
      <c r="B170" s="6"/>
      <c r="C170" s="6" t="s">
        <v>42</v>
      </c>
      <c r="D170" s="6"/>
      <c r="E170" s="6" t="s">
        <v>44</v>
      </c>
      <c r="F170" s="6"/>
      <c r="G170" s="6"/>
      <c r="H170" s="6" t="s">
        <v>46</v>
      </c>
      <c r="I170" s="6"/>
      <c r="J170" s="6"/>
      <c r="K170" s="6"/>
      <c r="L170" s="6"/>
      <c r="M170" s="6"/>
      <c r="O170" s="6">
        <f t="shared" si="34"/>
        <v>3</v>
      </c>
      <c r="P170" s="6">
        <f t="shared" si="35"/>
        <v>1</v>
      </c>
      <c r="R170" s="6">
        <f t="shared" si="36"/>
        <v>0</v>
      </c>
      <c r="S170" s="6">
        <f t="shared" si="37"/>
        <v>1</v>
      </c>
      <c r="T170" s="6">
        <f t="shared" si="38"/>
        <v>0</v>
      </c>
      <c r="U170" s="6">
        <f t="shared" si="39"/>
        <v>1</v>
      </c>
      <c r="V170" s="6">
        <f t="shared" si="40"/>
        <v>0</v>
      </c>
      <c r="W170" s="6">
        <f t="shared" si="41"/>
        <v>0</v>
      </c>
      <c r="X170" s="6">
        <f t="shared" si="42"/>
        <v>1</v>
      </c>
      <c r="Y170" s="6">
        <f t="shared" si="43"/>
        <v>0</v>
      </c>
      <c r="Z170" s="6">
        <f t="shared" si="44"/>
        <v>0</v>
      </c>
      <c r="AA170" s="6">
        <f t="shared" si="45"/>
        <v>0</v>
      </c>
      <c r="AB170" s="6">
        <f t="shared" si="46"/>
        <v>0</v>
      </c>
      <c r="AC170" s="6">
        <f t="shared" si="47"/>
        <v>0</v>
      </c>
      <c r="AF170" s="6">
        <f t="shared" si="48"/>
        <v>3</v>
      </c>
      <c r="AG170" s="6">
        <f t="shared" si="49"/>
        <v>3</v>
      </c>
      <c r="AH170" s="6" t="str">
        <f t="shared" si="50"/>
        <v>Correct</v>
      </c>
      <c r="AJ170" s="159" t="str">
        <f>IFERROR(VLOOKUP(Table1[[#This Row],[RespondentID]],'All Data'!$A171:$CN743,81,FALSE),"unknown")</f>
        <v>Male</v>
      </c>
      <c r="AK170" s="159">
        <f>IFERROR(VLOOKUP(Table1[[#This Row],[RespondentID]],'All Data'!$A171:$CN743,82,FALSE),"unknown")</f>
        <v>33</v>
      </c>
      <c r="AL170" s="159" t="str">
        <f>IFERROR(VLOOKUP(Table1[[#This Row],[RespondentID]],'All Data'!$A171:$CN743,83,FALSE),"unknown")</f>
        <v>Nassau</v>
      </c>
      <c r="AM170" s="159" t="str">
        <f>IFERROR(VLOOKUP(Table1[[#This Row],[RespondentID]],'All Data'!$A171:$CN743,84,FALSE),"unknown")</f>
        <v>Elmont, 11003</v>
      </c>
      <c r="AN170" s="159" t="str">
        <f>IFERROR(VLOOKUP(Table1[[#This Row],[RespondentID]],'All Data'!$A171:$CN743,85,FALSE),"unknown")</f>
        <v>Black/African American</v>
      </c>
      <c r="AO170" s="159" t="str">
        <f>IFERROR(VLOOKUP(Table1[[#This Row],[RespondentID]],'All Data'!$A171:$CN743,86,FALSE),"unknown")</f>
        <v>No</v>
      </c>
      <c r="AP170" s="159" t="str">
        <f>IFERROR(VLOOKUP(Table1[[#This Row],[RespondentID]],'All Data'!$A171:$CN743,87,FALSE),"unknown")</f>
        <v xml:space="preserve">English </v>
      </c>
      <c r="AQ170" s="159" t="str">
        <f>IFERROR(VLOOKUP(Table1[[#This Row],[RespondentID]],'All Data'!$A171:$CN743,88,FALSE),"unknown")</f>
        <v>$75,000 to $125,000</v>
      </c>
      <c r="AR170" s="159" t="str">
        <f>IFERROR(VLOOKUP(Table1[[#This Row],[RespondentID]],'All Data'!$A171:$CN743,89,FALSE),"unknown")</f>
        <v>Some college</v>
      </c>
      <c r="AS170" s="159" t="str">
        <f>IFERROR(VLOOKUP(Table1[[#This Row],[RespondentID]],'All Data'!$A171:$CN743,90,FALSE),"unknown")</f>
        <v>Employed for wages</v>
      </c>
      <c r="AT170" s="159" t="str">
        <f>IFERROR(VLOOKUP(Table1[[#This Row],[RespondentID]],'All Data'!$A171:$CN743,91,FALSE),"unknown")</f>
        <v>Yes</v>
      </c>
      <c r="AU170" s="159" t="str">
        <f>IFERROR(VLOOKUP(Table1[[#This Row],[RespondentID]],'All Data'!$A171:$CN743,92,FALSE),"unknown")</f>
        <v>Yes</v>
      </c>
    </row>
    <row r="171" spans="1:47" x14ac:dyDescent="0.35">
      <c r="A171" s="6">
        <v>7068518657</v>
      </c>
      <c r="B171" s="6"/>
      <c r="C171" s="6" t="s">
        <v>42</v>
      </c>
      <c r="D171" s="6"/>
      <c r="E171" s="6" t="s">
        <v>44</v>
      </c>
      <c r="F171" s="6"/>
      <c r="G171" s="6"/>
      <c r="H171" s="6"/>
      <c r="I171" s="6"/>
      <c r="J171" s="6"/>
      <c r="K171" s="6"/>
      <c r="L171" s="6" t="s">
        <v>50</v>
      </c>
      <c r="M171" s="6"/>
      <c r="O171" s="6">
        <f t="shared" si="34"/>
        <v>3</v>
      </c>
      <c r="P171" s="6">
        <f t="shared" si="35"/>
        <v>1</v>
      </c>
      <c r="R171" s="6">
        <f t="shared" si="36"/>
        <v>0</v>
      </c>
      <c r="S171" s="6">
        <f t="shared" si="37"/>
        <v>1</v>
      </c>
      <c r="T171" s="6">
        <f t="shared" si="38"/>
        <v>0</v>
      </c>
      <c r="U171" s="6">
        <f t="shared" si="39"/>
        <v>1</v>
      </c>
      <c r="V171" s="6">
        <f t="shared" si="40"/>
        <v>0</v>
      </c>
      <c r="W171" s="6">
        <f t="shared" si="41"/>
        <v>0</v>
      </c>
      <c r="X171" s="6">
        <f t="shared" si="42"/>
        <v>0</v>
      </c>
      <c r="Y171" s="6">
        <f t="shared" si="43"/>
        <v>0</v>
      </c>
      <c r="Z171" s="6">
        <f t="shared" si="44"/>
        <v>0</v>
      </c>
      <c r="AA171" s="6">
        <f t="shared" si="45"/>
        <v>0</v>
      </c>
      <c r="AB171" s="6">
        <f t="shared" si="46"/>
        <v>1</v>
      </c>
      <c r="AC171" s="6">
        <f t="shared" si="47"/>
        <v>0</v>
      </c>
      <c r="AF171" s="6">
        <f t="shared" si="48"/>
        <v>3</v>
      </c>
      <c r="AG171" s="6">
        <f t="shared" si="49"/>
        <v>3</v>
      </c>
      <c r="AH171" s="6" t="str">
        <f t="shared" si="50"/>
        <v>Correct</v>
      </c>
      <c r="AJ171" s="159" t="str">
        <f>IFERROR(VLOOKUP(Table1[[#This Row],[RespondentID]],'All Data'!$A172:$CN744,81,FALSE),"unknown")</f>
        <v>Female</v>
      </c>
      <c r="AK171" s="159">
        <f>IFERROR(VLOOKUP(Table1[[#This Row],[RespondentID]],'All Data'!$A172:$CN744,82,FALSE),"unknown")</f>
        <v>55</v>
      </c>
      <c r="AL171" s="159" t="str">
        <f>IFERROR(VLOOKUP(Table1[[#This Row],[RespondentID]],'All Data'!$A172:$CN744,83,FALSE),"unknown")</f>
        <v>Suffolk</v>
      </c>
      <c r="AM171" s="159" t="str">
        <f>IFERROR(VLOOKUP(Table1[[#This Row],[RespondentID]],'All Data'!$A172:$CN744,84,FALSE),"unknown")</f>
        <v>Amityville, 11701</v>
      </c>
      <c r="AN171" s="159" t="str">
        <f>IFERROR(VLOOKUP(Table1[[#This Row],[RespondentID]],'All Data'!$A172:$CN744,85,FALSE),"unknown")</f>
        <v>White/Caucasian</v>
      </c>
      <c r="AO171" s="159">
        <f>IFERROR(VLOOKUP(Table1[[#This Row],[RespondentID]],'All Data'!$A172:$CN744,86,FALSE),"unknown")</f>
        <v>0</v>
      </c>
      <c r="AP171" s="159" t="str">
        <f>IFERROR(VLOOKUP(Table1[[#This Row],[RespondentID]],'All Data'!$A172:$CN744,87,FALSE),"unknown")</f>
        <v xml:space="preserve">English </v>
      </c>
      <c r="AQ171" s="159">
        <f>IFERROR(VLOOKUP(Table1[[#This Row],[RespondentID]],'All Data'!$A172:$CN744,88,FALSE),"unknown")</f>
        <v>0</v>
      </c>
      <c r="AR171" s="159" t="str">
        <f>IFERROR(VLOOKUP(Table1[[#This Row],[RespondentID]],'All Data'!$A172:$CN744,89,FALSE),"unknown")</f>
        <v>High school graduate</v>
      </c>
      <c r="AS171" s="159" t="str">
        <f>IFERROR(VLOOKUP(Table1[[#This Row],[RespondentID]],'All Data'!$A172:$CN744,90,FALSE),"unknown")</f>
        <v>Employed for wages</v>
      </c>
      <c r="AT171" s="159">
        <f>IFERROR(VLOOKUP(Table1[[#This Row],[RespondentID]],'All Data'!$A172:$CN744,91,FALSE),"unknown")</f>
        <v>0</v>
      </c>
      <c r="AU171" s="159" t="str">
        <f>IFERROR(VLOOKUP(Table1[[#This Row],[RespondentID]],'All Data'!$A172:$CN744,92,FALSE),"unknown")</f>
        <v>Yes</v>
      </c>
    </row>
    <row r="172" spans="1:47" x14ac:dyDescent="0.35">
      <c r="A172" s="6">
        <v>7068518551</v>
      </c>
      <c r="B172" s="6"/>
      <c r="C172" s="6"/>
      <c r="D172" s="6" t="s">
        <v>43</v>
      </c>
      <c r="E172" s="6" t="s">
        <v>44</v>
      </c>
      <c r="F172" s="6"/>
      <c r="G172" s="6"/>
      <c r="H172" s="6"/>
      <c r="I172" s="6"/>
      <c r="J172" s="6" t="s">
        <v>48</v>
      </c>
      <c r="K172" s="6"/>
      <c r="L172" s="6"/>
      <c r="M172" s="6"/>
      <c r="O172" s="6">
        <f t="shared" si="34"/>
        <v>3</v>
      </c>
      <c r="P172" s="6">
        <f t="shared" si="35"/>
        <v>1</v>
      </c>
      <c r="R172" s="6">
        <f t="shared" si="36"/>
        <v>0</v>
      </c>
      <c r="S172" s="6">
        <f t="shared" si="37"/>
        <v>0</v>
      </c>
      <c r="T172" s="6">
        <f t="shared" si="38"/>
        <v>1</v>
      </c>
      <c r="U172" s="6">
        <f t="shared" si="39"/>
        <v>1</v>
      </c>
      <c r="V172" s="6">
        <f t="shared" si="40"/>
        <v>0</v>
      </c>
      <c r="W172" s="6">
        <f t="shared" si="41"/>
        <v>0</v>
      </c>
      <c r="X172" s="6">
        <f t="shared" si="42"/>
        <v>0</v>
      </c>
      <c r="Y172" s="6">
        <f t="shared" si="43"/>
        <v>0</v>
      </c>
      <c r="Z172" s="6">
        <f t="shared" si="44"/>
        <v>1</v>
      </c>
      <c r="AA172" s="6">
        <f t="shared" si="45"/>
        <v>0</v>
      </c>
      <c r="AB172" s="6">
        <f t="shared" si="46"/>
        <v>0</v>
      </c>
      <c r="AC172" s="6">
        <f t="shared" si="47"/>
        <v>0</v>
      </c>
      <c r="AF172" s="6">
        <f t="shared" si="48"/>
        <v>3</v>
      </c>
      <c r="AG172" s="6">
        <f t="shared" si="49"/>
        <v>3</v>
      </c>
      <c r="AH172" s="6" t="str">
        <f t="shared" si="50"/>
        <v>Correct</v>
      </c>
      <c r="AJ172" s="159" t="str">
        <f>IFERROR(VLOOKUP(Table1[[#This Row],[RespondentID]],'All Data'!$A173:$CN745,81,FALSE),"unknown")</f>
        <v>Female</v>
      </c>
      <c r="AK172" s="159">
        <f>IFERROR(VLOOKUP(Table1[[#This Row],[RespondentID]],'All Data'!$A173:$CN745,82,FALSE),"unknown")</f>
        <v>70</v>
      </c>
      <c r="AL172" s="159" t="str">
        <f>IFERROR(VLOOKUP(Table1[[#This Row],[RespondentID]],'All Data'!$A173:$CN745,83,FALSE),"unknown")</f>
        <v>Nassau</v>
      </c>
      <c r="AM172" s="159" t="str">
        <f>IFERROR(VLOOKUP(Table1[[#This Row],[RespondentID]],'All Data'!$A173:$CN745,84,FALSE),"unknown")</f>
        <v>Massapequa, 11758</v>
      </c>
      <c r="AN172" s="159" t="str">
        <f>IFERROR(VLOOKUP(Table1[[#This Row],[RespondentID]],'All Data'!$A173:$CN745,85,FALSE),"unknown")</f>
        <v>White/Caucasian</v>
      </c>
      <c r="AO172" s="159" t="str">
        <f>IFERROR(VLOOKUP(Table1[[#This Row],[RespondentID]],'All Data'!$A173:$CN745,86,FALSE),"unknown")</f>
        <v>No</v>
      </c>
      <c r="AP172" s="159" t="str">
        <f>IFERROR(VLOOKUP(Table1[[#This Row],[RespondentID]],'All Data'!$A173:$CN745,87,FALSE),"unknown")</f>
        <v xml:space="preserve">English </v>
      </c>
      <c r="AQ172" s="159" t="str">
        <f>IFERROR(VLOOKUP(Table1[[#This Row],[RespondentID]],'All Data'!$A173:$CN745,88,FALSE),"unknown")</f>
        <v>$75,000 to $125,000</v>
      </c>
      <c r="AR172" s="159" t="str">
        <f>IFERROR(VLOOKUP(Table1[[#This Row],[RespondentID]],'All Data'!$A173:$CN745,89,FALSE),"unknown")</f>
        <v>Some college</v>
      </c>
      <c r="AS172" s="159" t="str">
        <f>IFERROR(VLOOKUP(Table1[[#This Row],[RespondentID]],'All Data'!$A173:$CN745,90,FALSE),"unknown")</f>
        <v>Retired</v>
      </c>
      <c r="AT172" s="159" t="str">
        <f>IFERROR(VLOOKUP(Table1[[#This Row],[RespondentID]],'All Data'!$A173:$CN745,91,FALSE),"unknown")</f>
        <v>Yes</v>
      </c>
      <c r="AU172" s="159" t="str">
        <f>IFERROR(VLOOKUP(Table1[[#This Row],[RespondentID]],'All Data'!$A173:$CN745,92,FALSE),"unknown")</f>
        <v>Yes</v>
      </c>
    </row>
    <row r="173" spans="1:47" x14ac:dyDescent="0.35">
      <c r="A173" s="6">
        <v>7068518380</v>
      </c>
      <c r="B173" s="6"/>
      <c r="C173" s="6"/>
      <c r="D173" s="6" t="s">
        <v>43</v>
      </c>
      <c r="E173" s="6"/>
      <c r="F173" s="6"/>
      <c r="G173" s="6"/>
      <c r="H173" s="6"/>
      <c r="I173" s="6"/>
      <c r="J173" s="6" t="s">
        <v>48</v>
      </c>
      <c r="K173" s="6"/>
      <c r="L173" s="6"/>
      <c r="M173" s="6"/>
      <c r="O173" s="6">
        <f t="shared" si="34"/>
        <v>2</v>
      </c>
      <c r="P173" s="6">
        <f t="shared" si="35"/>
        <v>1.5</v>
      </c>
      <c r="R173" s="6">
        <f t="shared" si="36"/>
        <v>0</v>
      </c>
      <c r="S173" s="6">
        <f t="shared" si="37"/>
        <v>0</v>
      </c>
      <c r="T173" s="6">
        <f t="shared" si="38"/>
        <v>1</v>
      </c>
      <c r="U173" s="6">
        <f t="shared" si="39"/>
        <v>0</v>
      </c>
      <c r="V173" s="6">
        <f t="shared" si="40"/>
        <v>0</v>
      </c>
      <c r="W173" s="6">
        <f t="shared" si="41"/>
        <v>0</v>
      </c>
      <c r="X173" s="6">
        <f t="shared" si="42"/>
        <v>0</v>
      </c>
      <c r="Y173" s="6">
        <f t="shared" si="43"/>
        <v>0</v>
      </c>
      <c r="Z173" s="6">
        <f t="shared" si="44"/>
        <v>1</v>
      </c>
      <c r="AA173" s="6">
        <f t="shared" si="45"/>
        <v>0</v>
      </c>
      <c r="AB173" s="6">
        <f t="shared" si="46"/>
        <v>0</v>
      </c>
      <c r="AC173" s="6">
        <f t="shared" si="47"/>
        <v>0</v>
      </c>
      <c r="AF173" s="6">
        <f t="shared" si="48"/>
        <v>2</v>
      </c>
      <c r="AG173" s="6">
        <f t="shared" si="49"/>
        <v>2</v>
      </c>
      <c r="AH173" s="6" t="str">
        <f t="shared" si="50"/>
        <v>Correct</v>
      </c>
      <c r="AJ173" s="159" t="str">
        <f>IFERROR(VLOOKUP(Table1[[#This Row],[RespondentID]],'All Data'!$A174:$CN746,81,FALSE),"unknown")</f>
        <v>Female</v>
      </c>
      <c r="AK173" s="159">
        <f>IFERROR(VLOOKUP(Table1[[#This Row],[RespondentID]],'All Data'!$A174:$CN746,82,FALSE),"unknown")</f>
        <v>40</v>
      </c>
      <c r="AL173" s="159" t="str">
        <f>IFERROR(VLOOKUP(Table1[[#This Row],[RespondentID]],'All Data'!$A174:$CN746,83,FALSE),"unknown")</f>
        <v>Nassau</v>
      </c>
      <c r="AM173" s="159" t="str">
        <f>IFERROR(VLOOKUP(Table1[[#This Row],[RespondentID]],'All Data'!$A174:$CN746,84,FALSE),"unknown")</f>
        <v>Massapequa, 11758</v>
      </c>
      <c r="AN173" s="159" t="str">
        <f>IFERROR(VLOOKUP(Table1[[#This Row],[RespondentID]],'All Data'!$A174:$CN746,85,FALSE),"unknown")</f>
        <v>White/Caucasian</v>
      </c>
      <c r="AO173" s="159" t="str">
        <f>IFERROR(VLOOKUP(Table1[[#This Row],[RespondentID]],'All Data'!$A174:$CN746,86,FALSE),"unknown")</f>
        <v>No</v>
      </c>
      <c r="AP173" s="159" t="str">
        <f>IFERROR(VLOOKUP(Table1[[#This Row],[RespondentID]],'All Data'!$A174:$CN746,87,FALSE),"unknown")</f>
        <v xml:space="preserve">English </v>
      </c>
      <c r="AQ173" s="159" t="str">
        <f>IFERROR(VLOOKUP(Table1[[#This Row],[RespondentID]],'All Data'!$A174:$CN746,88,FALSE),"unknown")</f>
        <v>$75,000 to $125,000</v>
      </c>
      <c r="AR173" s="159" t="str">
        <f>IFERROR(VLOOKUP(Table1[[#This Row],[RespondentID]],'All Data'!$A174:$CN746,89,FALSE),"unknown")</f>
        <v>College graduate</v>
      </c>
      <c r="AS173" s="159" t="str">
        <f>IFERROR(VLOOKUP(Table1[[#This Row],[RespondentID]],'All Data'!$A174:$CN746,90,FALSE),"unknown")</f>
        <v>Employed for wages</v>
      </c>
      <c r="AT173" s="159" t="str">
        <f>IFERROR(VLOOKUP(Table1[[#This Row],[RespondentID]],'All Data'!$A174:$CN746,91,FALSE),"unknown")</f>
        <v>Yes</v>
      </c>
      <c r="AU173" s="159" t="str">
        <f>IFERROR(VLOOKUP(Table1[[#This Row],[RespondentID]],'All Data'!$A174:$CN746,92,FALSE),"unknown")</f>
        <v>Yes</v>
      </c>
    </row>
    <row r="174" spans="1:47" x14ac:dyDescent="0.35">
      <c r="A174" s="6">
        <v>7068518213</v>
      </c>
      <c r="B174" s="6"/>
      <c r="C174" s="6"/>
      <c r="D174" s="6"/>
      <c r="E174" s="6" t="s">
        <v>44</v>
      </c>
      <c r="F174" s="6"/>
      <c r="G174" s="6"/>
      <c r="H174" s="6" t="s">
        <v>46</v>
      </c>
      <c r="I174" s="6"/>
      <c r="J174" s="6"/>
      <c r="K174" s="6"/>
      <c r="L174" s="6"/>
      <c r="M174" s="6" t="s">
        <v>51</v>
      </c>
      <c r="O174" s="6">
        <f t="shared" si="34"/>
        <v>3</v>
      </c>
      <c r="P174" s="6">
        <f t="shared" si="35"/>
        <v>1</v>
      </c>
      <c r="R174" s="6">
        <f t="shared" si="36"/>
        <v>0</v>
      </c>
      <c r="S174" s="6">
        <f t="shared" si="37"/>
        <v>0</v>
      </c>
      <c r="T174" s="6">
        <f t="shared" si="38"/>
        <v>0</v>
      </c>
      <c r="U174" s="6">
        <f t="shared" si="39"/>
        <v>1</v>
      </c>
      <c r="V174" s="6">
        <f t="shared" si="40"/>
        <v>0</v>
      </c>
      <c r="W174" s="6">
        <f t="shared" si="41"/>
        <v>0</v>
      </c>
      <c r="X174" s="6">
        <f t="shared" si="42"/>
        <v>1</v>
      </c>
      <c r="Y174" s="6">
        <f t="shared" si="43"/>
        <v>0</v>
      </c>
      <c r="Z174" s="6">
        <f t="shared" si="44"/>
        <v>0</v>
      </c>
      <c r="AA174" s="6">
        <f t="shared" si="45"/>
        <v>0</v>
      </c>
      <c r="AB174" s="6">
        <f t="shared" si="46"/>
        <v>0</v>
      </c>
      <c r="AC174" s="6">
        <f t="shared" si="47"/>
        <v>1</v>
      </c>
      <c r="AF174" s="6">
        <f t="shared" si="48"/>
        <v>3</v>
      </c>
      <c r="AG174" s="6">
        <f t="shared" si="49"/>
        <v>3</v>
      </c>
      <c r="AH174" s="6" t="str">
        <f t="shared" si="50"/>
        <v>Correct</v>
      </c>
      <c r="AJ174" s="159" t="str">
        <f>IFERROR(VLOOKUP(Table1[[#This Row],[RespondentID]],'All Data'!$A175:$CN747,81,FALSE),"unknown")</f>
        <v>Female</v>
      </c>
      <c r="AK174" s="159">
        <f>IFERROR(VLOOKUP(Table1[[#This Row],[RespondentID]],'All Data'!$A175:$CN747,82,FALSE),"unknown")</f>
        <v>57</v>
      </c>
      <c r="AL174" s="159" t="str">
        <f>IFERROR(VLOOKUP(Table1[[#This Row],[RespondentID]],'All Data'!$A175:$CN747,83,FALSE),"unknown")</f>
        <v>Suffolk</v>
      </c>
      <c r="AM174" s="159" t="str">
        <f>IFERROR(VLOOKUP(Table1[[#This Row],[RespondentID]],'All Data'!$A175:$CN747,84,FALSE),"unknown")</f>
        <v>Lindenhurst, 11757</v>
      </c>
      <c r="AN174" s="159" t="str">
        <f>IFERROR(VLOOKUP(Table1[[#This Row],[RespondentID]],'All Data'!$A175:$CN747,85,FALSE),"unknown")</f>
        <v>White/Caucasian</v>
      </c>
      <c r="AO174" s="159" t="str">
        <f>IFERROR(VLOOKUP(Table1[[#This Row],[RespondentID]],'All Data'!$A175:$CN747,86,FALSE),"unknown")</f>
        <v>No</v>
      </c>
      <c r="AP174" s="159" t="str">
        <f>IFERROR(VLOOKUP(Table1[[#This Row],[RespondentID]],'All Data'!$A175:$CN747,87,FALSE),"unknown")</f>
        <v xml:space="preserve">English </v>
      </c>
      <c r="AQ174" s="159" t="str">
        <f>IFERROR(VLOOKUP(Table1[[#This Row],[RespondentID]],'All Data'!$A175:$CN747,88,FALSE),"unknown")</f>
        <v>$35,000 to $49,999</v>
      </c>
      <c r="AR174" s="159" t="str">
        <f>IFERROR(VLOOKUP(Table1[[#This Row],[RespondentID]],'All Data'!$A175:$CN747,89,FALSE),"unknown")</f>
        <v>College graduate</v>
      </c>
      <c r="AS174" s="159" t="str">
        <f>IFERROR(VLOOKUP(Table1[[#This Row],[RespondentID]],'All Data'!$A175:$CN747,90,FALSE),"unknown")</f>
        <v>Employed for wages</v>
      </c>
      <c r="AT174" s="159" t="str">
        <f>IFERROR(VLOOKUP(Table1[[#This Row],[RespondentID]],'All Data'!$A175:$CN747,91,FALSE),"unknown")</f>
        <v>Yes</v>
      </c>
      <c r="AU174" s="159" t="str">
        <f>IFERROR(VLOOKUP(Table1[[#This Row],[RespondentID]],'All Data'!$A175:$CN747,92,FALSE),"unknown")</f>
        <v>Yes</v>
      </c>
    </row>
    <row r="175" spans="1:47" x14ac:dyDescent="0.35">
      <c r="A175" s="6">
        <v>7068518050</v>
      </c>
      <c r="B175" s="6" t="s">
        <v>41</v>
      </c>
      <c r="C175" s="6"/>
      <c r="D175" s="6"/>
      <c r="E175" s="6"/>
      <c r="F175" s="6"/>
      <c r="G175" s="6"/>
      <c r="H175" s="6" t="s">
        <v>46</v>
      </c>
      <c r="I175" s="6"/>
      <c r="J175" s="6"/>
      <c r="K175" s="6"/>
      <c r="L175" s="6" t="s">
        <v>50</v>
      </c>
      <c r="M175" s="6"/>
      <c r="O175" s="6">
        <f t="shared" si="34"/>
        <v>3</v>
      </c>
      <c r="P175" s="6">
        <f t="shared" si="35"/>
        <v>1</v>
      </c>
      <c r="R175" s="6">
        <f t="shared" si="36"/>
        <v>1</v>
      </c>
      <c r="S175" s="6">
        <f t="shared" si="37"/>
        <v>0</v>
      </c>
      <c r="T175" s="6">
        <f t="shared" si="38"/>
        <v>0</v>
      </c>
      <c r="U175" s="6">
        <f t="shared" si="39"/>
        <v>0</v>
      </c>
      <c r="V175" s="6">
        <f t="shared" si="40"/>
        <v>0</v>
      </c>
      <c r="W175" s="6">
        <f t="shared" si="41"/>
        <v>0</v>
      </c>
      <c r="X175" s="6">
        <f t="shared" si="42"/>
        <v>1</v>
      </c>
      <c r="Y175" s="6">
        <f t="shared" si="43"/>
        <v>0</v>
      </c>
      <c r="Z175" s="6">
        <f t="shared" si="44"/>
        <v>0</v>
      </c>
      <c r="AA175" s="6">
        <f t="shared" si="45"/>
        <v>0</v>
      </c>
      <c r="AB175" s="6">
        <f t="shared" si="46"/>
        <v>1</v>
      </c>
      <c r="AC175" s="6">
        <f t="shared" si="47"/>
        <v>0</v>
      </c>
      <c r="AF175" s="6">
        <f t="shared" si="48"/>
        <v>3</v>
      </c>
      <c r="AG175" s="6">
        <f t="shared" si="49"/>
        <v>3</v>
      </c>
      <c r="AH175" s="6" t="str">
        <f t="shared" si="50"/>
        <v>Correct</v>
      </c>
      <c r="AJ175" s="159" t="str">
        <f>IFERROR(VLOOKUP(Table1[[#This Row],[RespondentID]],'All Data'!$A176:$CN748,81,FALSE),"unknown")</f>
        <v>Female</v>
      </c>
      <c r="AK175" s="159">
        <f>IFERROR(VLOOKUP(Table1[[#This Row],[RespondentID]],'All Data'!$A176:$CN748,82,FALSE),"unknown")</f>
        <v>55</v>
      </c>
      <c r="AL175" s="159" t="str">
        <f>IFERROR(VLOOKUP(Table1[[#This Row],[RespondentID]],'All Data'!$A176:$CN748,83,FALSE),"unknown")</f>
        <v>Suffolk</v>
      </c>
      <c r="AM175" s="159">
        <f>IFERROR(VLOOKUP(Table1[[#This Row],[RespondentID]],'All Data'!$A176:$CN748,84,FALSE),"unknown")</f>
        <v>0</v>
      </c>
      <c r="AN175" s="159" t="str">
        <f>IFERROR(VLOOKUP(Table1[[#This Row],[RespondentID]],'All Data'!$A176:$CN748,85,FALSE),"unknown")</f>
        <v>White/Caucasian</v>
      </c>
      <c r="AO175" s="159" t="str">
        <f>IFERROR(VLOOKUP(Table1[[#This Row],[RespondentID]],'All Data'!$A176:$CN748,86,FALSE),"unknown")</f>
        <v>No</v>
      </c>
      <c r="AP175" s="159" t="str">
        <f>IFERROR(VLOOKUP(Table1[[#This Row],[RespondentID]],'All Data'!$A176:$CN748,87,FALSE),"unknown")</f>
        <v xml:space="preserve">English </v>
      </c>
      <c r="AQ175" s="159" t="str">
        <f>IFERROR(VLOOKUP(Table1[[#This Row],[RespondentID]],'All Data'!$A176:$CN748,88,FALSE),"unknown")</f>
        <v>$75,000 to $125,000</v>
      </c>
      <c r="AR175" s="159" t="str">
        <f>IFERROR(VLOOKUP(Table1[[#This Row],[RespondentID]],'All Data'!$A176:$CN748,89,FALSE),"unknown")</f>
        <v>High school graduate</v>
      </c>
      <c r="AS175" s="159" t="str">
        <f>IFERROR(VLOOKUP(Table1[[#This Row],[RespondentID]],'All Data'!$A176:$CN748,90,FALSE),"unknown")</f>
        <v>Employed for wages</v>
      </c>
      <c r="AT175" s="159" t="str">
        <f>IFERROR(VLOOKUP(Table1[[#This Row],[RespondentID]],'All Data'!$A176:$CN748,91,FALSE),"unknown")</f>
        <v>Yes</v>
      </c>
      <c r="AU175" s="159" t="str">
        <f>IFERROR(VLOOKUP(Table1[[#This Row],[RespondentID]],'All Data'!$A176:$CN748,92,FALSE),"unknown")</f>
        <v>Yes</v>
      </c>
    </row>
    <row r="176" spans="1:47" x14ac:dyDescent="0.35">
      <c r="A176" s="6">
        <v>7068517884</v>
      </c>
      <c r="B176" s="6"/>
      <c r="C176" s="6"/>
      <c r="D176" s="6" t="s">
        <v>43</v>
      </c>
      <c r="E176" s="6"/>
      <c r="F176" s="6"/>
      <c r="G176" s="6"/>
      <c r="H176" s="6"/>
      <c r="I176" s="6"/>
      <c r="J176" s="6"/>
      <c r="K176" s="6"/>
      <c r="L176" s="6"/>
      <c r="M176" s="6"/>
      <c r="O176" s="6">
        <f t="shared" si="34"/>
        <v>1</v>
      </c>
      <c r="P176" s="6">
        <f t="shared" si="35"/>
        <v>3</v>
      </c>
      <c r="R176" s="6">
        <f t="shared" si="36"/>
        <v>0</v>
      </c>
      <c r="S176" s="6">
        <f t="shared" si="37"/>
        <v>0</v>
      </c>
      <c r="T176" s="6">
        <f t="shared" si="38"/>
        <v>1</v>
      </c>
      <c r="U176" s="6">
        <f t="shared" si="39"/>
        <v>0</v>
      </c>
      <c r="V176" s="6">
        <f t="shared" si="40"/>
        <v>0</v>
      </c>
      <c r="W176" s="6">
        <f t="shared" si="41"/>
        <v>0</v>
      </c>
      <c r="X176" s="6">
        <f t="shared" si="42"/>
        <v>0</v>
      </c>
      <c r="Y176" s="6">
        <f t="shared" si="43"/>
        <v>0</v>
      </c>
      <c r="Z176" s="6">
        <f t="shared" si="44"/>
        <v>0</v>
      </c>
      <c r="AA176" s="6">
        <f t="shared" si="45"/>
        <v>0</v>
      </c>
      <c r="AB176" s="6">
        <f t="shared" si="46"/>
        <v>0</v>
      </c>
      <c r="AC176" s="6">
        <f t="shared" si="47"/>
        <v>0</v>
      </c>
      <c r="AF176" s="6">
        <f t="shared" si="48"/>
        <v>1</v>
      </c>
      <c r="AG176" s="6">
        <f t="shared" si="49"/>
        <v>1</v>
      </c>
      <c r="AH176" s="6" t="str">
        <f t="shared" si="50"/>
        <v>Correct</v>
      </c>
      <c r="AJ176" s="159" t="str">
        <f>IFERROR(VLOOKUP(Table1[[#This Row],[RespondentID]],'All Data'!$A177:$CN749,81,FALSE),"unknown")</f>
        <v>Male</v>
      </c>
      <c r="AK176" s="159">
        <f>IFERROR(VLOOKUP(Table1[[#This Row],[RespondentID]],'All Data'!$A177:$CN749,82,FALSE),"unknown")</f>
        <v>60</v>
      </c>
      <c r="AL176" s="159" t="str">
        <f>IFERROR(VLOOKUP(Table1[[#This Row],[RespondentID]],'All Data'!$A177:$CN749,83,FALSE),"unknown")</f>
        <v>Suffolk</v>
      </c>
      <c r="AM176" s="159" t="str">
        <f>IFERROR(VLOOKUP(Table1[[#This Row],[RespondentID]],'All Data'!$A177:$CN749,84,FALSE),"unknown")</f>
        <v>Islip, 11751</v>
      </c>
      <c r="AN176" s="159" t="str">
        <f>IFERROR(VLOOKUP(Table1[[#This Row],[RespondentID]],'All Data'!$A177:$CN749,85,FALSE),"unknown")</f>
        <v>White/Caucasian</v>
      </c>
      <c r="AO176" s="159">
        <f>IFERROR(VLOOKUP(Table1[[#This Row],[RespondentID]],'All Data'!$A177:$CN749,86,FALSE),"unknown")</f>
        <v>0</v>
      </c>
      <c r="AP176" s="159" t="str">
        <f>IFERROR(VLOOKUP(Table1[[#This Row],[RespondentID]],'All Data'!$A177:$CN749,87,FALSE),"unknown")</f>
        <v xml:space="preserve">English </v>
      </c>
      <c r="AQ176" s="159">
        <f>IFERROR(VLOOKUP(Table1[[#This Row],[RespondentID]],'All Data'!$A177:$CN749,88,FALSE),"unknown")</f>
        <v>0</v>
      </c>
      <c r="AR176" s="159" t="str">
        <f>IFERROR(VLOOKUP(Table1[[#This Row],[RespondentID]],'All Data'!$A177:$CN749,89,FALSE),"unknown")</f>
        <v>Some college</v>
      </c>
      <c r="AS176" s="159" t="str">
        <f>IFERROR(VLOOKUP(Table1[[#This Row],[RespondentID]],'All Data'!$A177:$CN749,90,FALSE),"unknown")</f>
        <v>Employed for wages</v>
      </c>
      <c r="AT176" s="159" t="str">
        <f>IFERROR(VLOOKUP(Table1[[#This Row],[RespondentID]],'All Data'!$A177:$CN749,91,FALSE),"unknown")</f>
        <v>Yes</v>
      </c>
      <c r="AU176" s="159" t="str">
        <f>IFERROR(VLOOKUP(Table1[[#This Row],[RespondentID]],'All Data'!$A177:$CN749,92,FALSE),"unknown")</f>
        <v>Yes</v>
      </c>
    </row>
    <row r="177" spans="1:47" x14ac:dyDescent="0.35">
      <c r="A177" s="6">
        <v>7068517759</v>
      </c>
      <c r="B177" s="6"/>
      <c r="C177" s="6"/>
      <c r="D177" s="6"/>
      <c r="E177" s="6"/>
      <c r="F177" s="6" t="s">
        <v>45</v>
      </c>
      <c r="G177" s="6"/>
      <c r="H177" s="6" t="s">
        <v>46</v>
      </c>
      <c r="I177" s="6"/>
      <c r="J177" s="6"/>
      <c r="K177" s="6"/>
      <c r="L177" s="6" t="s">
        <v>50</v>
      </c>
      <c r="M177" s="6"/>
      <c r="O177" s="6">
        <f t="shared" si="34"/>
        <v>3</v>
      </c>
      <c r="P177" s="6">
        <f t="shared" si="35"/>
        <v>1</v>
      </c>
      <c r="R177" s="6">
        <f t="shared" si="36"/>
        <v>0</v>
      </c>
      <c r="S177" s="6">
        <f t="shared" si="37"/>
        <v>0</v>
      </c>
      <c r="T177" s="6">
        <f t="shared" si="38"/>
        <v>0</v>
      </c>
      <c r="U177" s="6">
        <f t="shared" si="39"/>
        <v>0</v>
      </c>
      <c r="V177" s="6">
        <f t="shared" si="40"/>
        <v>1</v>
      </c>
      <c r="W177" s="6">
        <f t="shared" si="41"/>
        <v>0</v>
      </c>
      <c r="X177" s="6">
        <f t="shared" si="42"/>
        <v>1</v>
      </c>
      <c r="Y177" s="6">
        <f t="shared" si="43"/>
        <v>0</v>
      </c>
      <c r="Z177" s="6">
        <f t="shared" si="44"/>
        <v>0</v>
      </c>
      <c r="AA177" s="6">
        <f t="shared" si="45"/>
        <v>0</v>
      </c>
      <c r="AB177" s="6">
        <f t="shared" si="46"/>
        <v>1</v>
      </c>
      <c r="AC177" s="6">
        <f t="shared" si="47"/>
        <v>0</v>
      </c>
      <c r="AF177" s="6">
        <f t="shared" si="48"/>
        <v>3</v>
      </c>
      <c r="AG177" s="6">
        <f t="shared" si="49"/>
        <v>3</v>
      </c>
      <c r="AH177" s="6" t="str">
        <f t="shared" si="50"/>
        <v>Correct</v>
      </c>
      <c r="AJ177" s="159" t="str">
        <f>IFERROR(VLOOKUP(Table1[[#This Row],[RespondentID]],'All Data'!$A178:$CN750,81,FALSE),"unknown")</f>
        <v>Male</v>
      </c>
      <c r="AK177" s="159">
        <f>IFERROR(VLOOKUP(Table1[[#This Row],[RespondentID]],'All Data'!$A178:$CN750,82,FALSE),"unknown")</f>
        <v>51</v>
      </c>
      <c r="AL177" s="159" t="str">
        <f>IFERROR(VLOOKUP(Table1[[#This Row],[RespondentID]],'All Data'!$A178:$CN750,83,FALSE),"unknown")</f>
        <v>Nassau</v>
      </c>
      <c r="AM177" s="159" t="str">
        <f>IFERROR(VLOOKUP(Table1[[#This Row],[RespondentID]],'All Data'!$A178:$CN750,84,FALSE),"unknown")</f>
        <v>Franklin Square, 11010</v>
      </c>
      <c r="AN177" s="159" t="str">
        <f>IFERROR(VLOOKUP(Table1[[#This Row],[RespondentID]],'All Data'!$A178:$CN750,85,FALSE),"unknown")</f>
        <v>White/Caucasian</v>
      </c>
      <c r="AO177" s="159" t="str">
        <f>IFERROR(VLOOKUP(Table1[[#This Row],[RespondentID]],'All Data'!$A178:$CN750,86,FALSE),"unknown")</f>
        <v>No</v>
      </c>
      <c r="AP177" s="159" t="str">
        <f>IFERROR(VLOOKUP(Table1[[#This Row],[RespondentID]],'All Data'!$A178:$CN750,87,FALSE),"unknown")</f>
        <v xml:space="preserve">English </v>
      </c>
      <c r="AQ177" s="159" t="str">
        <f>IFERROR(VLOOKUP(Table1[[#This Row],[RespondentID]],'All Data'!$A178:$CN750,88,FALSE),"unknown")</f>
        <v>Over $125,000</v>
      </c>
      <c r="AR177" s="159" t="str">
        <f>IFERROR(VLOOKUP(Table1[[#This Row],[RespondentID]],'All Data'!$A178:$CN750,89,FALSE),"unknown")</f>
        <v>High school graduate</v>
      </c>
      <c r="AS177" s="159" t="str">
        <f>IFERROR(VLOOKUP(Table1[[#This Row],[RespondentID]],'All Data'!$A178:$CN750,90,FALSE),"unknown")</f>
        <v>Employed for wages</v>
      </c>
      <c r="AT177" s="159" t="str">
        <f>IFERROR(VLOOKUP(Table1[[#This Row],[RespondentID]],'All Data'!$A178:$CN750,91,FALSE),"unknown")</f>
        <v>Yes</v>
      </c>
      <c r="AU177" s="159" t="str">
        <f>IFERROR(VLOOKUP(Table1[[#This Row],[RespondentID]],'All Data'!$A178:$CN750,92,FALSE),"unknown")</f>
        <v>Yes</v>
      </c>
    </row>
    <row r="178" spans="1:47" x14ac:dyDescent="0.35">
      <c r="A178" s="6">
        <v>7068517636</v>
      </c>
      <c r="B178" s="6"/>
      <c r="C178" s="6"/>
      <c r="D178" s="6"/>
      <c r="E178" s="6"/>
      <c r="F178" s="6"/>
      <c r="G178" s="6"/>
      <c r="H178" s="6" t="s">
        <v>46</v>
      </c>
      <c r="I178" s="6"/>
      <c r="J178" s="6"/>
      <c r="K178" s="6"/>
      <c r="L178" s="6"/>
      <c r="M178" s="6"/>
      <c r="O178" s="6">
        <f t="shared" si="34"/>
        <v>1</v>
      </c>
      <c r="P178" s="6">
        <f t="shared" si="35"/>
        <v>3</v>
      </c>
      <c r="R178" s="6">
        <f t="shared" si="36"/>
        <v>0</v>
      </c>
      <c r="S178" s="6">
        <f t="shared" si="37"/>
        <v>0</v>
      </c>
      <c r="T178" s="6">
        <f t="shared" si="38"/>
        <v>0</v>
      </c>
      <c r="U178" s="6">
        <f t="shared" si="39"/>
        <v>0</v>
      </c>
      <c r="V178" s="6">
        <f t="shared" si="40"/>
        <v>0</v>
      </c>
      <c r="W178" s="6">
        <f t="shared" si="41"/>
        <v>0</v>
      </c>
      <c r="X178" s="6">
        <f t="shared" si="42"/>
        <v>1</v>
      </c>
      <c r="Y178" s="6">
        <f t="shared" si="43"/>
        <v>0</v>
      </c>
      <c r="Z178" s="6">
        <f t="shared" si="44"/>
        <v>0</v>
      </c>
      <c r="AA178" s="6">
        <f t="shared" si="45"/>
        <v>0</v>
      </c>
      <c r="AB178" s="6">
        <f t="shared" si="46"/>
        <v>0</v>
      </c>
      <c r="AC178" s="6">
        <f t="shared" si="47"/>
        <v>0</v>
      </c>
      <c r="AF178" s="6">
        <f t="shared" si="48"/>
        <v>1</v>
      </c>
      <c r="AG178" s="6">
        <f t="shared" si="49"/>
        <v>1</v>
      </c>
      <c r="AH178" s="6" t="str">
        <f t="shared" si="50"/>
        <v>Correct</v>
      </c>
      <c r="AJ178" s="159" t="str">
        <f>IFERROR(VLOOKUP(Table1[[#This Row],[RespondentID]],'All Data'!$A179:$CN751,81,FALSE),"unknown")</f>
        <v>Female</v>
      </c>
      <c r="AK178" s="159">
        <f>IFERROR(VLOOKUP(Table1[[#This Row],[RespondentID]],'All Data'!$A179:$CN751,82,FALSE),"unknown")</f>
        <v>40</v>
      </c>
      <c r="AL178" s="159" t="str">
        <f>IFERROR(VLOOKUP(Table1[[#This Row],[RespondentID]],'All Data'!$A179:$CN751,83,FALSE),"unknown")</f>
        <v>Nassau</v>
      </c>
      <c r="AM178" s="159" t="str">
        <f>IFERROR(VLOOKUP(Table1[[#This Row],[RespondentID]],'All Data'!$A179:$CN751,84,FALSE),"unknown")</f>
        <v>East Meadow, 11554</v>
      </c>
      <c r="AN178" s="159" t="str">
        <f>IFERROR(VLOOKUP(Table1[[#This Row],[RespondentID]],'All Data'!$A179:$CN751,85,FALSE),"unknown")</f>
        <v>White/Caucasian</v>
      </c>
      <c r="AO178" s="159" t="str">
        <f>IFERROR(VLOOKUP(Table1[[#This Row],[RespondentID]],'All Data'!$A179:$CN751,86,FALSE),"unknown")</f>
        <v>No</v>
      </c>
      <c r="AP178" s="159" t="str">
        <f>IFERROR(VLOOKUP(Table1[[#This Row],[RespondentID]],'All Data'!$A179:$CN751,87,FALSE),"unknown")</f>
        <v xml:space="preserve">English </v>
      </c>
      <c r="AQ178" s="159" t="str">
        <f>IFERROR(VLOOKUP(Table1[[#This Row],[RespondentID]],'All Data'!$A179:$CN751,88,FALSE),"unknown")</f>
        <v>Over $125,000</v>
      </c>
      <c r="AR178" s="159" t="str">
        <f>IFERROR(VLOOKUP(Table1[[#This Row],[RespondentID]],'All Data'!$A179:$CN751,89,FALSE),"unknown")</f>
        <v>Technical school</v>
      </c>
      <c r="AS178" s="159" t="str">
        <f>IFERROR(VLOOKUP(Table1[[#This Row],[RespondentID]],'All Data'!$A179:$CN751,90,FALSE),"unknown")</f>
        <v>Employed for wages</v>
      </c>
      <c r="AT178" s="159" t="str">
        <f>IFERROR(VLOOKUP(Table1[[#This Row],[RespondentID]],'All Data'!$A179:$CN751,91,FALSE),"unknown")</f>
        <v>Yes</v>
      </c>
      <c r="AU178" s="159" t="str">
        <f>IFERROR(VLOOKUP(Table1[[#This Row],[RespondentID]],'All Data'!$A179:$CN751,92,FALSE),"unknown")</f>
        <v>Yes</v>
      </c>
    </row>
    <row r="179" spans="1:47" x14ac:dyDescent="0.35">
      <c r="A179" s="6">
        <v>7068517529</v>
      </c>
      <c r="B179" s="6"/>
      <c r="C179" s="6" t="s">
        <v>42</v>
      </c>
      <c r="D179" s="6"/>
      <c r="E179" s="6" t="s">
        <v>44</v>
      </c>
      <c r="F179" s="6" t="s">
        <v>45</v>
      </c>
      <c r="G179" s="6"/>
      <c r="H179" s="6"/>
      <c r="I179" s="6"/>
      <c r="J179" s="6"/>
      <c r="K179" s="6"/>
      <c r="L179" s="6"/>
      <c r="M179" s="6"/>
      <c r="O179" s="6">
        <f t="shared" si="34"/>
        <v>3</v>
      </c>
      <c r="P179" s="6">
        <f t="shared" si="35"/>
        <v>1</v>
      </c>
      <c r="R179" s="6">
        <f t="shared" si="36"/>
        <v>0</v>
      </c>
      <c r="S179" s="6">
        <f t="shared" si="37"/>
        <v>1</v>
      </c>
      <c r="T179" s="6">
        <f t="shared" si="38"/>
        <v>0</v>
      </c>
      <c r="U179" s="6">
        <f t="shared" si="39"/>
        <v>1</v>
      </c>
      <c r="V179" s="6">
        <f t="shared" si="40"/>
        <v>1</v>
      </c>
      <c r="W179" s="6">
        <f t="shared" si="41"/>
        <v>0</v>
      </c>
      <c r="X179" s="6">
        <f t="shared" si="42"/>
        <v>0</v>
      </c>
      <c r="Y179" s="6">
        <f t="shared" si="43"/>
        <v>0</v>
      </c>
      <c r="Z179" s="6">
        <f t="shared" si="44"/>
        <v>0</v>
      </c>
      <c r="AA179" s="6">
        <f t="shared" si="45"/>
        <v>0</v>
      </c>
      <c r="AB179" s="6">
        <f t="shared" si="46"/>
        <v>0</v>
      </c>
      <c r="AC179" s="6">
        <f t="shared" si="47"/>
        <v>0</v>
      </c>
      <c r="AF179" s="6">
        <f t="shared" si="48"/>
        <v>3</v>
      </c>
      <c r="AG179" s="6">
        <f t="shared" si="49"/>
        <v>3</v>
      </c>
      <c r="AH179" s="6" t="str">
        <f t="shared" si="50"/>
        <v>Correct</v>
      </c>
      <c r="AJ179" s="159" t="str">
        <f>IFERROR(VLOOKUP(Table1[[#This Row],[RespondentID]],'All Data'!$A180:$CN752,81,FALSE),"unknown")</f>
        <v>Female</v>
      </c>
      <c r="AK179" s="159">
        <f>IFERROR(VLOOKUP(Table1[[#This Row],[RespondentID]],'All Data'!$A180:$CN752,82,FALSE),"unknown")</f>
        <v>47</v>
      </c>
      <c r="AL179" s="159" t="str">
        <f>IFERROR(VLOOKUP(Table1[[#This Row],[RespondentID]],'All Data'!$A180:$CN752,83,FALSE),"unknown")</f>
        <v>Nassau</v>
      </c>
      <c r="AM179" s="159" t="str">
        <f>IFERROR(VLOOKUP(Table1[[#This Row],[RespondentID]],'All Data'!$A180:$CN752,84,FALSE),"unknown")</f>
        <v>Westbury, 11590</v>
      </c>
      <c r="AN179" s="159" t="str">
        <f>IFERROR(VLOOKUP(Table1[[#This Row],[RespondentID]],'All Data'!$A180:$CN752,85,FALSE),"unknown")</f>
        <v>White/Caucasian</v>
      </c>
      <c r="AO179" s="159" t="str">
        <f>IFERROR(VLOOKUP(Table1[[#This Row],[RespondentID]],'All Data'!$A180:$CN752,86,FALSE),"unknown")</f>
        <v>No</v>
      </c>
      <c r="AP179" s="159" t="str">
        <f>IFERROR(VLOOKUP(Table1[[#This Row],[RespondentID]],'All Data'!$A180:$CN752,87,FALSE),"unknown")</f>
        <v xml:space="preserve">English </v>
      </c>
      <c r="AQ179" s="159">
        <f>IFERROR(VLOOKUP(Table1[[#This Row],[RespondentID]],'All Data'!$A180:$CN752,88,FALSE),"unknown")</f>
        <v>0</v>
      </c>
      <c r="AR179" s="159" t="str">
        <f>IFERROR(VLOOKUP(Table1[[#This Row],[RespondentID]],'All Data'!$A180:$CN752,89,FALSE),"unknown")</f>
        <v>College graduate</v>
      </c>
      <c r="AS179" s="159" t="str">
        <f>IFERROR(VLOOKUP(Table1[[#This Row],[RespondentID]],'All Data'!$A180:$CN752,90,FALSE),"unknown")</f>
        <v>Employed for wages</v>
      </c>
      <c r="AT179" s="159" t="str">
        <f>IFERROR(VLOOKUP(Table1[[#This Row],[RespondentID]],'All Data'!$A180:$CN752,91,FALSE),"unknown")</f>
        <v>Yes</v>
      </c>
      <c r="AU179" s="159" t="str">
        <f>IFERROR(VLOOKUP(Table1[[#This Row],[RespondentID]],'All Data'!$A180:$CN752,92,FALSE),"unknown")</f>
        <v>Yes</v>
      </c>
    </row>
    <row r="180" spans="1:47" x14ac:dyDescent="0.35">
      <c r="A180" s="6">
        <v>7068517418</v>
      </c>
      <c r="B180" s="6"/>
      <c r="C180" s="6" t="s">
        <v>42</v>
      </c>
      <c r="D180" s="6"/>
      <c r="E180" s="6"/>
      <c r="F180" s="6" t="s">
        <v>45</v>
      </c>
      <c r="G180" s="6"/>
      <c r="H180" s="6"/>
      <c r="I180" s="6" t="s">
        <v>47</v>
      </c>
      <c r="J180" s="6"/>
      <c r="K180" s="6"/>
      <c r="L180" s="6"/>
      <c r="M180" s="6"/>
      <c r="O180" s="6">
        <f t="shared" si="34"/>
        <v>3</v>
      </c>
      <c r="P180" s="6">
        <f t="shared" si="35"/>
        <v>1</v>
      </c>
      <c r="R180" s="6">
        <f t="shared" si="36"/>
        <v>0</v>
      </c>
      <c r="S180" s="6">
        <f t="shared" si="37"/>
        <v>1</v>
      </c>
      <c r="T180" s="6">
        <f t="shared" si="38"/>
        <v>0</v>
      </c>
      <c r="U180" s="6">
        <f t="shared" si="39"/>
        <v>0</v>
      </c>
      <c r="V180" s="6">
        <f t="shared" si="40"/>
        <v>1</v>
      </c>
      <c r="W180" s="6">
        <f t="shared" si="41"/>
        <v>0</v>
      </c>
      <c r="X180" s="6">
        <f t="shared" si="42"/>
        <v>0</v>
      </c>
      <c r="Y180" s="6">
        <f t="shared" si="43"/>
        <v>1</v>
      </c>
      <c r="Z180" s="6">
        <f t="shared" si="44"/>
        <v>0</v>
      </c>
      <c r="AA180" s="6">
        <f t="shared" si="45"/>
        <v>0</v>
      </c>
      <c r="AB180" s="6">
        <f t="shared" si="46"/>
        <v>0</v>
      </c>
      <c r="AC180" s="6">
        <f t="shared" si="47"/>
        <v>0</v>
      </c>
      <c r="AF180" s="6">
        <f t="shared" si="48"/>
        <v>3</v>
      </c>
      <c r="AG180" s="6">
        <f t="shared" si="49"/>
        <v>3</v>
      </c>
      <c r="AH180" s="6" t="str">
        <f t="shared" si="50"/>
        <v>Correct</v>
      </c>
      <c r="AJ180" s="159" t="str">
        <f>IFERROR(VLOOKUP(Table1[[#This Row],[RespondentID]],'All Data'!$A181:$CN753,81,FALSE),"unknown")</f>
        <v>Female</v>
      </c>
      <c r="AK180" s="159">
        <f>IFERROR(VLOOKUP(Table1[[#This Row],[RespondentID]],'All Data'!$A181:$CN753,82,FALSE),"unknown")</f>
        <v>51</v>
      </c>
      <c r="AL180" s="159" t="str">
        <f>IFERROR(VLOOKUP(Table1[[#This Row],[RespondentID]],'All Data'!$A181:$CN753,83,FALSE),"unknown")</f>
        <v>Nassau</v>
      </c>
      <c r="AM180" s="159" t="str">
        <f>IFERROR(VLOOKUP(Table1[[#This Row],[RespondentID]],'All Data'!$A181:$CN753,84,FALSE),"unknown")</f>
        <v>Rockville Centre, 11570</v>
      </c>
      <c r="AN180" s="159" t="str">
        <f>IFERROR(VLOOKUP(Table1[[#This Row],[RespondentID]],'All Data'!$A181:$CN753,85,FALSE),"unknown")</f>
        <v>White/Caucasian</v>
      </c>
      <c r="AO180" s="159" t="str">
        <f>IFERROR(VLOOKUP(Table1[[#This Row],[RespondentID]],'All Data'!$A181:$CN753,86,FALSE),"unknown")</f>
        <v>No</v>
      </c>
      <c r="AP180" s="159" t="str">
        <f>IFERROR(VLOOKUP(Table1[[#This Row],[RespondentID]],'All Data'!$A181:$CN753,87,FALSE),"unknown")</f>
        <v xml:space="preserve">English </v>
      </c>
      <c r="AQ180" s="159">
        <f>IFERROR(VLOOKUP(Table1[[#This Row],[RespondentID]],'All Data'!$A181:$CN753,88,FALSE),"unknown")</f>
        <v>0</v>
      </c>
      <c r="AR180" s="159" t="str">
        <f>IFERROR(VLOOKUP(Table1[[#This Row],[RespondentID]],'All Data'!$A181:$CN753,89,FALSE),"unknown")</f>
        <v>High school graduate</v>
      </c>
      <c r="AS180" s="159" t="str">
        <f>IFERROR(VLOOKUP(Table1[[#This Row],[RespondentID]],'All Data'!$A181:$CN753,90,FALSE),"unknown")</f>
        <v>Employed for wages</v>
      </c>
      <c r="AT180" s="159" t="str">
        <f>IFERROR(VLOOKUP(Table1[[#This Row],[RespondentID]],'All Data'!$A181:$CN753,91,FALSE),"unknown")</f>
        <v>Yes</v>
      </c>
      <c r="AU180" s="159" t="str">
        <f>IFERROR(VLOOKUP(Table1[[#This Row],[RespondentID]],'All Data'!$A181:$CN753,92,FALSE),"unknown")</f>
        <v>Yes</v>
      </c>
    </row>
    <row r="181" spans="1:47" x14ac:dyDescent="0.35">
      <c r="A181" s="6">
        <v>7068517280</v>
      </c>
      <c r="B181" s="6" t="s">
        <v>41</v>
      </c>
      <c r="C181" s="6" t="s">
        <v>42</v>
      </c>
      <c r="D181" s="6"/>
      <c r="E181" s="6"/>
      <c r="F181" s="6"/>
      <c r="G181" s="6"/>
      <c r="H181" s="6" t="s">
        <v>46</v>
      </c>
      <c r="I181" s="6"/>
      <c r="J181" s="6"/>
      <c r="K181" s="6"/>
      <c r="L181" s="6"/>
      <c r="M181" s="6"/>
      <c r="O181" s="6">
        <f t="shared" si="34"/>
        <v>3</v>
      </c>
      <c r="P181" s="6">
        <f t="shared" si="35"/>
        <v>1</v>
      </c>
      <c r="R181" s="6">
        <f t="shared" si="36"/>
        <v>1</v>
      </c>
      <c r="S181" s="6">
        <f t="shared" si="37"/>
        <v>1</v>
      </c>
      <c r="T181" s="6">
        <f t="shared" si="38"/>
        <v>0</v>
      </c>
      <c r="U181" s="6">
        <f t="shared" si="39"/>
        <v>0</v>
      </c>
      <c r="V181" s="6">
        <f t="shared" si="40"/>
        <v>0</v>
      </c>
      <c r="W181" s="6">
        <f t="shared" si="41"/>
        <v>0</v>
      </c>
      <c r="X181" s="6">
        <f t="shared" si="42"/>
        <v>1</v>
      </c>
      <c r="Y181" s="6">
        <f t="shared" si="43"/>
        <v>0</v>
      </c>
      <c r="Z181" s="6">
        <f t="shared" si="44"/>
        <v>0</v>
      </c>
      <c r="AA181" s="6">
        <f t="shared" si="45"/>
        <v>0</v>
      </c>
      <c r="AB181" s="6">
        <f t="shared" si="46"/>
        <v>0</v>
      </c>
      <c r="AC181" s="6">
        <f t="shared" si="47"/>
        <v>0</v>
      </c>
      <c r="AF181" s="6">
        <f t="shared" si="48"/>
        <v>3</v>
      </c>
      <c r="AG181" s="6">
        <f t="shared" si="49"/>
        <v>3</v>
      </c>
      <c r="AH181" s="6" t="str">
        <f t="shared" si="50"/>
        <v>Correct</v>
      </c>
      <c r="AJ181" s="159" t="str">
        <f>IFERROR(VLOOKUP(Table1[[#This Row],[RespondentID]],'All Data'!$A182:$CN754,81,FALSE),"unknown")</f>
        <v>Female</v>
      </c>
      <c r="AK181" s="159">
        <f>IFERROR(VLOOKUP(Table1[[#This Row],[RespondentID]],'All Data'!$A182:$CN754,82,FALSE),"unknown")</f>
        <v>89</v>
      </c>
      <c r="AL181" s="159" t="str">
        <f>IFERROR(VLOOKUP(Table1[[#This Row],[RespondentID]],'All Data'!$A182:$CN754,83,FALSE),"unknown")</f>
        <v>Nassau</v>
      </c>
      <c r="AM181" s="159" t="str">
        <f>IFERROR(VLOOKUP(Table1[[#This Row],[RespondentID]],'All Data'!$A182:$CN754,84,FALSE),"unknown")</f>
        <v>Lakeview, 11552</v>
      </c>
      <c r="AN181" s="159" t="str">
        <f>IFERROR(VLOOKUP(Table1[[#This Row],[RespondentID]],'All Data'!$A182:$CN754,85,FALSE),"unknown")</f>
        <v>White/Caucasian</v>
      </c>
      <c r="AO181" s="159" t="str">
        <f>IFERROR(VLOOKUP(Table1[[#This Row],[RespondentID]],'All Data'!$A182:$CN754,86,FALSE),"unknown")</f>
        <v>No</v>
      </c>
      <c r="AP181" s="159" t="str">
        <f>IFERROR(VLOOKUP(Table1[[#This Row],[RespondentID]],'All Data'!$A182:$CN754,87,FALSE),"unknown")</f>
        <v xml:space="preserve">English </v>
      </c>
      <c r="AQ181" s="159">
        <f>IFERROR(VLOOKUP(Table1[[#This Row],[RespondentID]],'All Data'!$A182:$CN754,88,FALSE),"unknown")</f>
        <v>0</v>
      </c>
      <c r="AR181" s="159" t="str">
        <f>IFERROR(VLOOKUP(Table1[[#This Row],[RespondentID]],'All Data'!$A182:$CN754,89,FALSE),"unknown")</f>
        <v>High school graduate</v>
      </c>
      <c r="AS181" s="159" t="str">
        <f>IFERROR(VLOOKUP(Table1[[#This Row],[RespondentID]],'All Data'!$A182:$CN754,90,FALSE),"unknown")</f>
        <v>Retired</v>
      </c>
      <c r="AT181" s="159" t="str">
        <f>IFERROR(VLOOKUP(Table1[[#This Row],[RespondentID]],'All Data'!$A182:$CN754,91,FALSE),"unknown")</f>
        <v>Yes</v>
      </c>
      <c r="AU181" s="159" t="str">
        <f>IFERROR(VLOOKUP(Table1[[#This Row],[RespondentID]],'All Data'!$A182:$CN754,92,FALSE),"unknown")</f>
        <v>No</v>
      </c>
    </row>
    <row r="182" spans="1:47" x14ac:dyDescent="0.35">
      <c r="A182" s="6">
        <v>7068517167</v>
      </c>
      <c r="B182" s="6"/>
      <c r="C182" s="6"/>
      <c r="D182" s="6"/>
      <c r="E182" s="6"/>
      <c r="F182" s="6"/>
      <c r="G182" s="6"/>
      <c r="H182" s="6"/>
      <c r="I182" s="6"/>
      <c r="J182" s="6"/>
      <c r="K182" s="6"/>
      <c r="L182" s="6"/>
      <c r="M182" s="6"/>
      <c r="O182" s="6">
        <f t="shared" si="34"/>
        <v>0</v>
      </c>
      <c r="P182" s="6" t="e">
        <f t="shared" si="35"/>
        <v>#DIV/0!</v>
      </c>
      <c r="R182" s="6">
        <f t="shared" si="36"/>
        <v>0</v>
      </c>
      <c r="S182" s="6">
        <f t="shared" si="37"/>
        <v>0</v>
      </c>
      <c r="T182" s="6">
        <f t="shared" si="38"/>
        <v>0</v>
      </c>
      <c r="U182" s="6">
        <f t="shared" si="39"/>
        <v>0</v>
      </c>
      <c r="V182" s="6">
        <f t="shared" si="40"/>
        <v>0</v>
      </c>
      <c r="W182" s="6">
        <f t="shared" si="41"/>
        <v>0</v>
      </c>
      <c r="X182" s="6">
        <f t="shared" si="42"/>
        <v>0</v>
      </c>
      <c r="Y182" s="6">
        <f t="shared" si="43"/>
        <v>0</v>
      </c>
      <c r="Z182" s="6">
        <f t="shared" si="44"/>
        <v>0</v>
      </c>
      <c r="AA182" s="6">
        <f t="shared" si="45"/>
        <v>0</v>
      </c>
      <c r="AB182" s="6">
        <f t="shared" si="46"/>
        <v>0</v>
      </c>
      <c r="AC182" s="6">
        <f t="shared" si="47"/>
        <v>0</v>
      </c>
      <c r="AF182" s="6">
        <f t="shared" si="48"/>
        <v>0</v>
      </c>
      <c r="AG182" s="6">
        <f t="shared" si="49"/>
        <v>0</v>
      </c>
      <c r="AH182" s="6" t="str">
        <f t="shared" si="50"/>
        <v>Correct</v>
      </c>
      <c r="AJ182" s="159" t="str">
        <f>IFERROR(VLOOKUP(Table1[[#This Row],[RespondentID]],'All Data'!$A183:$CN755,81,FALSE),"unknown")</f>
        <v>Female</v>
      </c>
      <c r="AK182" s="159">
        <f>IFERROR(VLOOKUP(Table1[[#This Row],[RespondentID]],'All Data'!$A183:$CN755,82,FALSE),"unknown")</f>
        <v>69</v>
      </c>
      <c r="AL182" s="159" t="str">
        <f>IFERROR(VLOOKUP(Table1[[#This Row],[RespondentID]],'All Data'!$A183:$CN755,83,FALSE),"unknown")</f>
        <v>Nassau</v>
      </c>
      <c r="AM182" s="159" t="str">
        <f>IFERROR(VLOOKUP(Table1[[#This Row],[RespondentID]],'All Data'!$A183:$CN755,84,FALSE),"unknown")</f>
        <v>East Rockaway, 11518</v>
      </c>
      <c r="AN182" s="159">
        <f>IFERROR(VLOOKUP(Table1[[#This Row],[RespondentID]],'All Data'!$A183:$CN755,85,FALSE),"unknown")</f>
        <v>0</v>
      </c>
      <c r="AO182" s="159">
        <f>IFERROR(VLOOKUP(Table1[[#This Row],[RespondentID]],'All Data'!$A183:$CN755,86,FALSE),"unknown")</f>
        <v>0</v>
      </c>
      <c r="AP182" s="159" t="str">
        <f>IFERROR(VLOOKUP(Table1[[#This Row],[RespondentID]],'All Data'!$A183:$CN755,87,FALSE),"unknown")</f>
        <v xml:space="preserve"> </v>
      </c>
      <c r="AQ182" s="159">
        <f>IFERROR(VLOOKUP(Table1[[#This Row],[RespondentID]],'All Data'!$A183:$CN755,88,FALSE),"unknown")</f>
        <v>0</v>
      </c>
      <c r="AR182" s="159" t="str">
        <f>IFERROR(VLOOKUP(Table1[[#This Row],[RespondentID]],'All Data'!$A183:$CN755,89,FALSE),"unknown")</f>
        <v>High school graduate</v>
      </c>
      <c r="AS182" s="159" t="str">
        <f>IFERROR(VLOOKUP(Table1[[#This Row],[RespondentID]],'All Data'!$A183:$CN755,90,FALSE),"unknown")</f>
        <v>Retired</v>
      </c>
      <c r="AT182" s="159" t="str">
        <f>IFERROR(VLOOKUP(Table1[[#This Row],[RespondentID]],'All Data'!$A183:$CN755,91,FALSE),"unknown")</f>
        <v>Yes</v>
      </c>
      <c r="AU182" s="159" t="str">
        <f>IFERROR(VLOOKUP(Table1[[#This Row],[RespondentID]],'All Data'!$A183:$CN755,92,FALSE),"unknown")</f>
        <v>No</v>
      </c>
    </row>
    <row r="183" spans="1:47" x14ac:dyDescent="0.35">
      <c r="A183" s="6">
        <v>7068517045</v>
      </c>
      <c r="B183" s="6"/>
      <c r="C183" s="6"/>
      <c r="D183" s="6"/>
      <c r="E183" s="6"/>
      <c r="F183" s="6"/>
      <c r="G183" s="6"/>
      <c r="H183" s="6"/>
      <c r="I183" s="6"/>
      <c r="J183" s="6"/>
      <c r="K183" s="6"/>
      <c r="L183" s="6"/>
      <c r="M183" s="6"/>
      <c r="O183" s="6">
        <f t="shared" si="34"/>
        <v>0</v>
      </c>
      <c r="P183" s="6" t="e">
        <f t="shared" si="35"/>
        <v>#DIV/0!</v>
      </c>
      <c r="R183" s="6">
        <f t="shared" si="36"/>
        <v>0</v>
      </c>
      <c r="S183" s="6">
        <f t="shared" si="37"/>
        <v>0</v>
      </c>
      <c r="T183" s="6">
        <f t="shared" si="38"/>
        <v>0</v>
      </c>
      <c r="U183" s="6">
        <f t="shared" si="39"/>
        <v>0</v>
      </c>
      <c r="V183" s="6">
        <f t="shared" si="40"/>
        <v>0</v>
      </c>
      <c r="W183" s="6">
        <f t="shared" si="41"/>
        <v>0</v>
      </c>
      <c r="X183" s="6">
        <f t="shared" si="42"/>
        <v>0</v>
      </c>
      <c r="Y183" s="6">
        <f t="shared" si="43"/>
        <v>0</v>
      </c>
      <c r="Z183" s="6">
        <f t="shared" si="44"/>
        <v>0</v>
      </c>
      <c r="AA183" s="6">
        <f t="shared" si="45"/>
        <v>0</v>
      </c>
      <c r="AB183" s="6">
        <f t="shared" si="46"/>
        <v>0</v>
      </c>
      <c r="AC183" s="6">
        <f t="shared" si="47"/>
        <v>0</v>
      </c>
      <c r="AF183" s="6">
        <f t="shared" si="48"/>
        <v>0</v>
      </c>
      <c r="AG183" s="6">
        <f t="shared" si="49"/>
        <v>0</v>
      </c>
      <c r="AH183" s="6" t="str">
        <f t="shared" si="50"/>
        <v>Correct</v>
      </c>
      <c r="AJ183" s="159" t="str">
        <f>IFERROR(VLOOKUP(Table1[[#This Row],[RespondentID]],'All Data'!$A184:$CN756,81,FALSE),"unknown")</f>
        <v>Male</v>
      </c>
      <c r="AK183" s="159">
        <f>IFERROR(VLOOKUP(Table1[[#This Row],[RespondentID]],'All Data'!$A184:$CN756,82,FALSE),"unknown")</f>
        <v>75</v>
      </c>
      <c r="AL183" s="159" t="str">
        <f>IFERROR(VLOOKUP(Table1[[#This Row],[RespondentID]],'All Data'!$A184:$CN756,83,FALSE),"unknown")</f>
        <v>Nassau</v>
      </c>
      <c r="AM183" s="159">
        <f>IFERROR(VLOOKUP(Table1[[#This Row],[RespondentID]],'All Data'!$A184:$CN756,84,FALSE),"unknown")</f>
        <v>0</v>
      </c>
      <c r="AN183" s="159" t="str">
        <f>IFERROR(VLOOKUP(Table1[[#This Row],[RespondentID]],'All Data'!$A184:$CN756,85,FALSE),"unknown")</f>
        <v>White/Caucasian</v>
      </c>
      <c r="AO183" s="159">
        <f>IFERROR(VLOOKUP(Table1[[#This Row],[RespondentID]],'All Data'!$A184:$CN756,86,FALSE),"unknown")</f>
        <v>0</v>
      </c>
      <c r="AP183" s="159" t="str">
        <f>IFERROR(VLOOKUP(Table1[[#This Row],[RespondentID]],'All Data'!$A184:$CN756,87,FALSE),"unknown")</f>
        <v xml:space="preserve"> </v>
      </c>
      <c r="AQ183" s="159">
        <f>IFERROR(VLOOKUP(Table1[[#This Row],[RespondentID]],'All Data'!$A184:$CN756,88,FALSE),"unknown")</f>
        <v>0</v>
      </c>
      <c r="AR183" s="159">
        <f>IFERROR(VLOOKUP(Table1[[#This Row],[RespondentID]],'All Data'!$A184:$CN756,89,FALSE),"unknown")</f>
        <v>0</v>
      </c>
      <c r="AS183" s="159">
        <f>IFERROR(VLOOKUP(Table1[[#This Row],[RespondentID]],'All Data'!$A184:$CN756,90,FALSE),"unknown")</f>
        <v>0</v>
      </c>
      <c r="AT183" s="159" t="str">
        <f>IFERROR(VLOOKUP(Table1[[#This Row],[RespondentID]],'All Data'!$A184:$CN756,91,FALSE),"unknown")</f>
        <v>Yes</v>
      </c>
      <c r="AU183" s="159" t="str">
        <f>IFERROR(VLOOKUP(Table1[[#This Row],[RespondentID]],'All Data'!$A184:$CN756,92,FALSE),"unknown")</f>
        <v>No</v>
      </c>
    </row>
    <row r="184" spans="1:47" x14ac:dyDescent="0.35">
      <c r="A184" s="6">
        <v>7068516942</v>
      </c>
      <c r="B184" s="6" t="s">
        <v>41</v>
      </c>
      <c r="C184" s="6"/>
      <c r="D184" s="6" t="s">
        <v>43</v>
      </c>
      <c r="E184" s="6"/>
      <c r="F184" s="6"/>
      <c r="G184" s="6"/>
      <c r="H184" s="6"/>
      <c r="I184" s="6" t="s">
        <v>47</v>
      </c>
      <c r="J184" s="6"/>
      <c r="K184" s="6"/>
      <c r="L184" s="6"/>
      <c r="M184" s="6"/>
      <c r="O184" s="6">
        <f t="shared" si="34"/>
        <v>3</v>
      </c>
      <c r="P184" s="6">
        <f t="shared" si="35"/>
        <v>1</v>
      </c>
      <c r="R184" s="6">
        <f t="shared" si="36"/>
        <v>1</v>
      </c>
      <c r="S184" s="6">
        <f t="shared" si="37"/>
        <v>0</v>
      </c>
      <c r="T184" s="6">
        <f t="shared" si="38"/>
        <v>1</v>
      </c>
      <c r="U184" s="6">
        <f t="shared" si="39"/>
        <v>0</v>
      </c>
      <c r="V184" s="6">
        <f t="shared" si="40"/>
        <v>0</v>
      </c>
      <c r="W184" s="6">
        <f t="shared" si="41"/>
        <v>0</v>
      </c>
      <c r="X184" s="6">
        <f t="shared" si="42"/>
        <v>0</v>
      </c>
      <c r="Y184" s="6">
        <f t="shared" si="43"/>
        <v>1</v>
      </c>
      <c r="Z184" s="6">
        <f t="shared" si="44"/>
        <v>0</v>
      </c>
      <c r="AA184" s="6">
        <f t="shared" si="45"/>
        <v>0</v>
      </c>
      <c r="AB184" s="6">
        <f t="shared" si="46"/>
        <v>0</v>
      </c>
      <c r="AC184" s="6">
        <f t="shared" si="47"/>
        <v>0</v>
      </c>
      <c r="AF184" s="6">
        <f t="shared" si="48"/>
        <v>3</v>
      </c>
      <c r="AG184" s="6">
        <f t="shared" si="49"/>
        <v>3</v>
      </c>
      <c r="AH184" s="6" t="str">
        <f t="shared" si="50"/>
        <v>Correct</v>
      </c>
      <c r="AJ184" s="159" t="str">
        <f>IFERROR(VLOOKUP(Table1[[#This Row],[RespondentID]],'All Data'!$A185:$CN757,81,FALSE),"unknown")</f>
        <v>Male</v>
      </c>
      <c r="AK184" s="159">
        <f>IFERROR(VLOOKUP(Table1[[#This Row],[RespondentID]],'All Data'!$A185:$CN757,82,FALSE),"unknown")</f>
        <v>76</v>
      </c>
      <c r="AL184" s="159" t="str">
        <f>IFERROR(VLOOKUP(Table1[[#This Row],[RespondentID]],'All Data'!$A185:$CN757,83,FALSE),"unknown")</f>
        <v>Nassau</v>
      </c>
      <c r="AM184" s="159" t="str">
        <f>IFERROR(VLOOKUP(Table1[[#This Row],[RespondentID]],'All Data'!$A185:$CN757,84,FALSE),"unknown")</f>
        <v>Valley Stream, 11581</v>
      </c>
      <c r="AN184" s="159" t="str">
        <f>IFERROR(VLOOKUP(Table1[[#This Row],[RespondentID]],'All Data'!$A185:$CN757,85,FALSE),"unknown")</f>
        <v>White/Caucasian</v>
      </c>
      <c r="AO184" s="159" t="str">
        <f>IFERROR(VLOOKUP(Table1[[#This Row],[RespondentID]],'All Data'!$A185:$CN757,86,FALSE),"unknown")</f>
        <v>No</v>
      </c>
      <c r="AP184" s="159" t="str">
        <f>IFERROR(VLOOKUP(Table1[[#This Row],[RespondentID]],'All Data'!$A185:$CN757,87,FALSE),"unknown")</f>
        <v xml:space="preserve">English </v>
      </c>
      <c r="AQ184" s="159" t="str">
        <f>IFERROR(VLOOKUP(Table1[[#This Row],[RespondentID]],'All Data'!$A185:$CN757,88,FALSE),"unknown")</f>
        <v>$20,000 to $34,999</v>
      </c>
      <c r="AR184" s="159" t="str">
        <f>IFERROR(VLOOKUP(Table1[[#This Row],[RespondentID]],'All Data'!$A185:$CN757,89,FALSE),"unknown")</f>
        <v>High school graduate</v>
      </c>
      <c r="AS184" s="159" t="str">
        <f>IFERROR(VLOOKUP(Table1[[#This Row],[RespondentID]],'All Data'!$A185:$CN757,90,FALSE),"unknown")</f>
        <v>Retired</v>
      </c>
      <c r="AT184" s="159" t="str">
        <f>IFERROR(VLOOKUP(Table1[[#This Row],[RespondentID]],'All Data'!$A185:$CN757,91,FALSE),"unknown")</f>
        <v>Yes</v>
      </c>
      <c r="AU184" s="159" t="str">
        <f>IFERROR(VLOOKUP(Table1[[#This Row],[RespondentID]],'All Data'!$A185:$CN757,92,FALSE),"unknown")</f>
        <v>No</v>
      </c>
    </row>
    <row r="185" spans="1:47" x14ac:dyDescent="0.35">
      <c r="A185" s="6">
        <v>7068516801</v>
      </c>
      <c r="B185" s="6"/>
      <c r="C185" s="6"/>
      <c r="D185" s="6"/>
      <c r="E185" s="6" t="s">
        <v>44</v>
      </c>
      <c r="F185" s="6"/>
      <c r="G185" s="6"/>
      <c r="H185" s="6"/>
      <c r="I185" s="6"/>
      <c r="J185" s="6"/>
      <c r="K185" s="6"/>
      <c r="L185" s="6" t="s">
        <v>50</v>
      </c>
      <c r="M185" s="6"/>
      <c r="O185" s="6">
        <f t="shared" si="34"/>
        <v>2</v>
      </c>
      <c r="P185" s="6">
        <f t="shared" si="35"/>
        <v>1.5</v>
      </c>
      <c r="R185" s="6">
        <f t="shared" si="36"/>
        <v>0</v>
      </c>
      <c r="S185" s="6">
        <f t="shared" si="37"/>
        <v>0</v>
      </c>
      <c r="T185" s="6">
        <f t="shared" si="38"/>
        <v>0</v>
      </c>
      <c r="U185" s="6">
        <f t="shared" si="39"/>
        <v>1</v>
      </c>
      <c r="V185" s="6">
        <f t="shared" si="40"/>
        <v>0</v>
      </c>
      <c r="W185" s="6">
        <f t="shared" si="41"/>
        <v>0</v>
      </c>
      <c r="X185" s="6">
        <f t="shared" si="42"/>
        <v>0</v>
      </c>
      <c r="Y185" s="6">
        <f t="shared" si="43"/>
        <v>0</v>
      </c>
      <c r="Z185" s="6">
        <f t="shared" si="44"/>
        <v>0</v>
      </c>
      <c r="AA185" s="6">
        <f t="shared" si="45"/>
        <v>0</v>
      </c>
      <c r="AB185" s="6">
        <f t="shared" si="46"/>
        <v>1</v>
      </c>
      <c r="AC185" s="6">
        <f t="shared" si="47"/>
        <v>0</v>
      </c>
      <c r="AF185" s="6">
        <f t="shared" si="48"/>
        <v>2</v>
      </c>
      <c r="AG185" s="6">
        <f t="shared" si="49"/>
        <v>2</v>
      </c>
      <c r="AH185" s="6" t="str">
        <f t="shared" si="50"/>
        <v>Correct</v>
      </c>
      <c r="AJ185" s="159" t="str">
        <f>IFERROR(VLOOKUP(Table1[[#This Row],[RespondentID]],'All Data'!$A186:$CN758,81,FALSE),"unknown")</f>
        <v>Female</v>
      </c>
      <c r="AK185" s="159">
        <f>IFERROR(VLOOKUP(Table1[[#This Row],[RespondentID]],'All Data'!$A186:$CN758,82,FALSE),"unknown")</f>
        <v>60</v>
      </c>
      <c r="AL185" s="159" t="str">
        <f>IFERROR(VLOOKUP(Table1[[#This Row],[RespondentID]],'All Data'!$A186:$CN758,83,FALSE),"unknown")</f>
        <v>Nassau</v>
      </c>
      <c r="AM185" s="159" t="str">
        <f>IFERROR(VLOOKUP(Table1[[#This Row],[RespondentID]],'All Data'!$A186:$CN758,84,FALSE),"unknown")</f>
        <v>Valley Stream, 11580</v>
      </c>
      <c r="AN185" s="159" t="str">
        <f>IFERROR(VLOOKUP(Table1[[#This Row],[RespondentID]],'All Data'!$A186:$CN758,85,FALSE),"unknown")</f>
        <v>White/Caucasian</v>
      </c>
      <c r="AO185" s="159" t="str">
        <f>IFERROR(VLOOKUP(Table1[[#This Row],[RespondentID]],'All Data'!$A186:$CN758,86,FALSE),"unknown")</f>
        <v>No</v>
      </c>
      <c r="AP185" s="159" t="str">
        <f>IFERROR(VLOOKUP(Table1[[#This Row],[RespondentID]],'All Data'!$A186:$CN758,87,FALSE),"unknown")</f>
        <v xml:space="preserve">English </v>
      </c>
      <c r="AQ185" s="159" t="str">
        <f>IFERROR(VLOOKUP(Table1[[#This Row],[RespondentID]],'All Data'!$A186:$CN758,88,FALSE),"unknown")</f>
        <v>Over $125,000</v>
      </c>
      <c r="AR185" s="159" t="str">
        <f>IFERROR(VLOOKUP(Table1[[#This Row],[RespondentID]],'All Data'!$A186:$CN758,89,FALSE),"unknown")</f>
        <v>High school graduate</v>
      </c>
      <c r="AS185" s="159" t="str">
        <f>IFERROR(VLOOKUP(Table1[[#This Row],[RespondentID]],'All Data'!$A186:$CN758,90,FALSE),"unknown")</f>
        <v>Employed for wages</v>
      </c>
      <c r="AT185" s="159" t="str">
        <f>IFERROR(VLOOKUP(Table1[[#This Row],[RespondentID]],'All Data'!$A186:$CN758,91,FALSE),"unknown")</f>
        <v>Yes</v>
      </c>
      <c r="AU185" s="159" t="str">
        <f>IFERROR(VLOOKUP(Table1[[#This Row],[RespondentID]],'All Data'!$A186:$CN758,92,FALSE),"unknown")</f>
        <v>Yes</v>
      </c>
    </row>
    <row r="186" spans="1:47" x14ac:dyDescent="0.35">
      <c r="A186" s="6">
        <v>7068516673</v>
      </c>
      <c r="B186" s="6"/>
      <c r="C186" s="6"/>
      <c r="D186" s="6"/>
      <c r="E186" s="6"/>
      <c r="F186" s="6"/>
      <c r="G186" s="6"/>
      <c r="H186" s="6"/>
      <c r="I186" s="6"/>
      <c r="J186" s="6"/>
      <c r="K186" s="6"/>
      <c r="L186" s="6" t="s">
        <v>50</v>
      </c>
      <c r="M186" s="6"/>
      <c r="O186" s="6">
        <f t="shared" si="34"/>
        <v>1</v>
      </c>
      <c r="P186" s="6">
        <f t="shared" si="35"/>
        <v>3</v>
      </c>
      <c r="R186" s="6">
        <f t="shared" si="36"/>
        <v>0</v>
      </c>
      <c r="S186" s="6">
        <f t="shared" si="37"/>
        <v>0</v>
      </c>
      <c r="T186" s="6">
        <f t="shared" si="38"/>
        <v>0</v>
      </c>
      <c r="U186" s="6">
        <f t="shared" si="39"/>
        <v>0</v>
      </c>
      <c r="V186" s="6">
        <f t="shared" si="40"/>
        <v>0</v>
      </c>
      <c r="W186" s="6">
        <f t="shared" si="41"/>
        <v>0</v>
      </c>
      <c r="X186" s="6">
        <f t="shared" si="42"/>
        <v>0</v>
      </c>
      <c r="Y186" s="6">
        <f t="shared" si="43"/>
        <v>0</v>
      </c>
      <c r="Z186" s="6">
        <f t="shared" si="44"/>
        <v>0</v>
      </c>
      <c r="AA186" s="6">
        <f t="shared" si="45"/>
        <v>0</v>
      </c>
      <c r="AB186" s="6">
        <f t="shared" si="46"/>
        <v>1</v>
      </c>
      <c r="AC186" s="6">
        <f t="shared" si="47"/>
        <v>0</v>
      </c>
      <c r="AF186" s="6">
        <f t="shared" si="48"/>
        <v>1</v>
      </c>
      <c r="AG186" s="6">
        <f t="shared" si="49"/>
        <v>1</v>
      </c>
      <c r="AH186" s="6" t="str">
        <f t="shared" si="50"/>
        <v>Correct</v>
      </c>
      <c r="AJ186" s="159" t="str">
        <f>IFERROR(VLOOKUP(Table1[[#This Row],[RespondentID]],'All Data'!$A187:$CN759,81,FALSE),"unknown")</f>
        <v>Male</v>
      </c>
      <c r="AK186" s="159">
        <f>IFERROR(VLOOKUP(Table1[[#This Row],[RespondentID]],'All Data'!$A187:$CN759,82,FALSE),"unknown")</f>
        <v>69</v>
      </c>
      <c r="AL186" s="159" t="str">
        <f>IFERROR(VLOOKUP(Table1[[#This Row],[RespondentID]],'All Data'!$A187:$CN759,83,FALSE),"unknown")</f>
        <v>Nassau</v>
      </c>
      <c r="AM186" s="159" t="str">
        <f>IFERROR(VLOOKUP(Table1[[#This Row],[RespondentID]],'All Data'!$A187:$CN759,84,FALSE),"unknown")</f>
        <v>Valley Stream, 11580</v>
      </c>
      <c r="AN186" s="159" t="str">
        <f>IFERROR(VLOOKUP(Table1[[#This Row],[RespondentID]],'All Data'!$A187:$CN759,85,FALSE),"unknown")</f>
        <v>White/Caucasian</v>
      </c>
      <c r="AO186" s="159" t="str">
        <f>IFERROR(VLOOKUP(Table1[[#This Row],[RespondentID]],'All Data'!$A187:$CN759,86,FALSE),"unknown")</f>
        <v>No</v>
      </c>
      <c r="AP186" s="159" t="str">
        <f>IFERROR(VLOOKUP(Table1[[#This Row],[RespondentID]],'All Data'!$A187:$CN759,87,FALSE),"unknown")</f>
        <v xml:space="preserve">English </v>
      </c>
      <c r="AQ186" s="159" t="str">
        <f>IFERROR(VLOOKUP(Table1[[#This Row],[RespondentID]],'All Data'!$A187:$CN759,88,FALSE),"unknown")</f>
        <v>$75,000 to $125,000</v>
      </c>
      <c r="AR186" s="159" t="str">
        <f>IFERROR(VLOOKUP(Table1[[#This Row],[RespondentID]],'All Data'!$A187:$CN759,89,FALSE),"unknown")</f>
        <v>Some college</v>
      </c>
      <c r="AS186" s="159" t="str">
        <f>IFERROR(VLOOKUP(Table1[[#This Row],[RespondentID]],'All Data'!$A187:$CN759,90,FALSE),"unknown")</f>
        <v>Employed for wages</v>
      </c>
      <c r="AT186" s="159" t="str">
        <f>IFERROR(VLOOKUP(Table1[[#This Row],[RespondentID]],'All Data'!$A187:$CN759,91,FALSE),"unknown")</f>
        <v>Yes</v>
      </c>
      <c r="AU186" s="159" t="str">
        <f>IFERROR(VLOOKUP(Table1[[#This Row],[RespondentID]],'All Data'!$A187:$CN759,92,FALSE),"unknown")</f>
        <v>Yes</v>
      </c>
    </row>
    <row r="187" spans="1:47" x14ac:dyDescent="0.35">
      <c r="A187" s="6">
        <v>7068516565</v>
      </c>
      <c r="B187" s="6" t="s">
        <v>41</v>
      </c>
      <c r="C187" s="6"/>
      <c r="D187" s="6" t="s">
        <v>43</v>
      </c>
      <c r="E187" s="6"/>
      <c r="F187" s="6" t="s">
        <v>45</v>
      </c>
      <c r="G187" s="6"/>
      <c r="H187" s="6"/>
      <c r="I187" s="6"/>
      <c r="J187" s="6"/>
      <c r="K187" s="6"/>
      <c r="L187" s="6"/>
      <c r="M187" s="6"/>
      <c r="O187" s="6">
        <f t="shared" si="34"/>
        <v>3</v>
      </c>
      <c r="P187" s="6">
        <f t="shared" si="35"/>
        <v>1</v>
      </c>
      <c r="R187" s="6">
        <f t="shared" si="36"/>
        <v>1</v>
      </c>
      <c r="S187" s="6">
        <f t="shared" si="37"/>
        <v>0</v>
      </c>
      <c r="T187" s="6">
        <f t="shared" si="38"/>
        <v>1</v>
      </c>
      <c r="U187" s="6">
        <f t="shared" si="39"/>
        <v>0</v>
      </c>
      <c r="V187" s="6">
        <f t="shared" si="40"/>
        <v>1</v>
      </c>
      <c r="W187" s="6">
        <f t="shared" si="41"/>
        <v>0</v>
      </c>
      <c r="X187" s="6">
        <f t="shared" si="42"/>
        <v>0</v>
      </c>
      <c r="Y187" s="6">
        <f t="shared" si="43"/>
        <v>0</v>
      </c>
      <c r="Z187" s="6">
        <f t="shared" si="44"/>
        <v>0</v>
      </c>
      <c r="AA187" s="6">
        <f t="shared" si="45"/>
        <v>0</v>
      </c>
      <c r="AB187" s="6">
        <f t="shared" si="46"/>
        <v>0</v>
      </c>
      <c r="AC187" s="6">
        <f t="shared" si="47"/>
        <v>0</v>
      </c>
      <c r="AF187" s="6">
        <f t="shared" si="48"/>
        <v>3</v>
      </c>
      <c r="AG187" s="6">
        <f t="shared" si="49"/>
        <v>3</v>
      </c>
      <c r="AH187" s="6" t="str">
        <f t="shared" si="50"/>
        <v>Correct</v>
      </c>
      <c r="AJ187" s="159" t="str">
        <f>IFERROR(VLOOKUP(Table1[[#This Row],[RespondentID]],'All Data'!$A188:$CN760,81,FALSE),"unknown")</f>
        <v>Male</v>
      </c>
      <c r="AK187" s="159">
        <f>IFERROR(VLOOKUP(Table1[[#This Row],[RespondentID]],'All Data'!$A188:$CN760,82,FALSE),"unknown")</f>
        <v>76</v>
      </c>
      <c r="AL187" s="159" t="str">
        <f>IFERROR(VLOOKUP(Table1[[#This Row],[RespondentID]],'All Data'!$A188:$CN760,83,FALSE),"unknown")</f>
        <v>Nassau</v>
      </c>
      <c r="AM187" s="159" t="str">
        <f>IFERROR(VLOOKUP(Table1[[#This Row],[RespondentID]],'All Data'!$A188:$CN760,84,FALSE),"unknown")</f>
        <v>New Hyde Park, 11040</v>
      </c>
      <c r="AN187" s="159" t="str">
        <f>IFERROR(VLOOKUP(Table1[[#This Row],[RespondentID]],'All Data'!$A188:$CN760,85,FALSE),"unknown")</f>
        <v>White/Caucasian</v>
      </c>
      <c r="AO187" s="159" t="str">
        <f>IFERROR(VLOOKUP(Table1[[#This Row],[RespondentID]],'All Data'!$A188:$CN760,86,FALSE),"unknown")</f>
        <v>No</v>
      </c>
      <c r="AP187" s="159" t="str">
        <f>IFERROR(VLOOKUP(Table1[[#This Row],[RespondentID]],'All Data'!$A188:$CN760,87,FALSE),"unknown")</f>
        <v xml:space="preserve">English </v>
      </c>
      <c r="AQ187" s="159" t="str">
        <f>IFERROR(VLOOKUP(Table1[[#This Row],[RespondentID]],'All Data'!$A188:$CN760,88,FALSE),"unknown")</f>
        <v>$50,000 to $74,999</v>
      </c>
      <c r="AR187" s="159" t="str">
        <f>IFERROR(VLOOKUP(Table1[[#This Row],[RespondentID]],'All Data'!$A188:$CN760,89,FALSE),"unknown")</f>
        <v>High school graduate</v>
      </c>
      <c r="AS187" s="159" t="str">
        <f>IFERROR(VLOOKUP(Table1[[#This Row],[RespondentID]],'All Data'!$A188:$CN760,90,FALSE),"unknown")</f>
        <v>Retired</v>
      </c>
      <c r="AT187" s="159" t="str">
        <f>IFERROR(VLOOKUP(Table1[[#This Row],[RespondentID]],'All Data'!$A188:$CN760,91,FALSE),"unknown")</f>
        <v>Yes</v>
      </c>
      <c r="AU187" s="159" t="str">
        <f>IFERROR(VLOOKUP(Table1[[#This Row],[RespondentID]],'All Data'!$A188:$CN760,92,FALSE),"unknown")</f>
        <v>No</v>
      </c>
    </row>
    <row r="188" spans="1:47" x14ac:dyDescent="0.35">
      <c r="A188" s="6">
        <v>7068516419</v>
      </c>
      <c r="B188" s="6"/>
      <c r="C188" s="6"/>
      <c r="D188" s="6"/>
      <c r="E188" s="6"/>
      <c r="F188" s="6"/>
      <c r="G188" s="6"/>
      <c r="H188" s="6"/>
      <c r="I188" s="6"/>
      <c r="J188" s="6" t="s">
        <v>48</v>
      </c>
      <c r="K188" s="6"/>
      <c r="L188" s="6"/>
      <c r="M188" s="6"/>
      <c r="O188" s="6">
        <f t="shared" si="34"/>
        <v>1</v>
      </c>
      <c r="P188" s="6">
        <f t="shared" si="35"/>
        <v>3</v>
      </c>
      <c r="R188" s="6">
        <f t="shared" si="36"/>
        <v>0</v>
      </c>
      <c r="S188" s="6">
        <f t="shared" si="37"/>
        <v>0</v>
      </c>
      <c r="T188" s="6">
        <f t="shared" si="38"/>
        <v>0</v>
      </c>
      <c r="U188" s="6">
        <f t="shared" si="39"/>
        <v>0</v>
      </c>
      <c r="V188" s="6">
        <f t="shared" si="40"/>
        <v>0</v>
      </c>
      <c r="W188" s="6">
        <f t="shared" si="41"/>
        <v>0</v>
      </c>
      <c r="X188" s="6">
        <f t="shared" si="42"/>
        <v>0</v>
      </c>
      <c r="Y188" s="6">
        <f t="shared" si="43"/>
        <v>0</v>
      </c>
      <c r="Z188" s="6">
        <f t="shared" si="44"/>
        <v>1</v>
      </c>
      <c r="AA188" s="6">
        <f t="shared" si="45"/>
        <v>0</v>
      </c>
      <c r="AB188" s="6">
        <f t="shared" si="46"/>
        <v>0</v>
      </c>
      <c r="AC188" s="6">
        <f t="shared" si="47"/>
        <v>0</v>
      </c>
      <c r="AF188" s="6">
        <f t="shared" si="48"/>
        <v>1</v>
      </c>
      <c r="AG188" s="6">
        <f t="shared" si="49"/>
        <v>1</v>
      </c>
      <c r="AH188" s="6" t="str">
        <f t="shared" si="50"/>
        <v>Correct</v>
      </c>
      <c r="AJ188" s="159" t="str">
        <f>IFERROR(VLOOKUP(Table1[[#This Row],[RespondentID]],'All Data'!$A189:$CN761,81,FALSE),"unknown")</f>
        <v>Female</v>
      </c>
      <c r="AK188" s="159">
        <f>IFERROR(VLOOKUP(Table1[[#This Row],[RespondentID]],'All Data'!$A189:$CN761,82,FALSE),"unknown")</f>
        <v>63</v>
      </c>
      <c r="AL188" s="159" t="str">
        <f>IFERROR(VLOOKUP(Table1[[#This Row],[RespondentID]],'All Data'!$A189:$CN761,83,FALSE),"unknown")</f>
        <v>Suffolk</v>
      </c>
      <c r="AM188" s="159" t="str">
        <f>IFERROR(VLOOKUP(Table1[[#This Row],[RespondentID]],'All Data'!$A189:$CN761,84,FALSE),"unknown")</f>
        <v>Bay Shore, 11706</v>
      </c>
      <c r="AN188" s="159" t="str">
        <f>IFERROR(VLOOKUP(Table1[[#This Row],[RespondentID]],'All Data'!$A189:$CN761,85,FALSE),"unknown")</f>
        <v>White/Caucasian</v>
      </c>
      <c r="AO188" s="159" t="str">
        <f>IFERROR(VLOOKUP(Table1[[#This Row],[RespondentID]],'All Data'!$A189:$CN761,86,FALSE),"unknown")</f>
        <v>No</v>
      </c>
      <c r="AP188" s="159" t="str">
        <f>IFERROR(VLOOKUP(Table1[[#This Row],[RespondentID]],'All Data'!$A189:$CN761,87,FALSE),"unknown")</f>
        <v xml:space="preserve">English </v>
      </c>
      <c r="AQ188" s="159">
        <f>IFERROR(VLOOKUP(Table1[[#This Row],[RespondentID]],'All Data'!$A189:$CN761,88,FALSE),"unknown")</f>
        <v>0</v>
      </c>
      <c r="AR188" s="159" t="str">
        <f>IFERROR(VLOOKUP(Table1[[#This Row],[RespondentID]],'All Data'!$A189:$CN761,89,FALSE),"unknown")</f>
        <v>College graduate</v>
      </c>
      <c r="AS188" s="159" t="str">
        <f>IFERROR(VLOOKUP(Table1[[#This Row],[RespondentID]],'All Data'!$A189:$CN761,90,FALSE),"unknown")</f>
        <v>Retired</v>
      </c>
      <c r="AT188" s="159" t="str">
        <f>IFERROR(VLOOKUP(Table1[[#This Row],[RespondentID]],'All Data'!$A189:$CN761,91,FALSE),"unknown")</f>
        <v>Yes</v>
      </c>
      <c r="AU188" s="159" t="str">
        <f>IFERROR(VLOOKUP(Table1[[#This Row],[RespondentID]],'All Data'!$A189:$CN761,92,FALSE),"unknown")</f>
        <v>Yes</v>
      </c>
    </row>
    <row r="189" spans="1:47" x14ac:dyDescent="0.35">
      <c r="A189" s="6">
        <v>7068309689</v>
      </c>
      <c r="B189" s="6" t="s">
        <v>41</v>
      </c>
      <c r="C189" s="6"/>
      <c r="D189" s="6"/>
      <c r="E189" s="6"/>
      <c r="F189" s="6"/>
      <c r="G189" s="6"/>
      <c r="H189" s="6"/>
      <c r="I189" s="6"/>
      <c r="J189" s="6"/>
      <c r="K189" s="6"/>
      <c r="L189" s="6"/>
      <c r="M189" s="6"/>
      <c r="O189" s="6">
        <f t="shared" si="34"/>
        <v>1</v>
      </c>
      <c r="P189" s="6">
        <f t="shared" si="35"/>
        <v>3</v>
      </c>
      <c r="R189" s="6">
        <f t="shared" si="36"/>
        <v>1</v>
      </c>
      <c r="S189" s="6">
        <f t="shared" si="37"/>
        <v>0</v>
      </c>
      <c r="T189" s="6">
        <f t="shared" si="38"/>
        <v>0</v>
      </c>
      <c r="U189" s="6">
        <f t="shared" si="39"/>
        <v>0</v>
      </c>
      <c r="V189" s="6">
        <f t="shared" si="40"/>
        <v>0</v>
      </c>
      <c r="W189" s="6">
        <f t="shared" si="41"/>
        <v>0</v>
      </c>
      <c r="X189" s="6">
        <f t="shared" si="42"/>
        <v>0</v>
      </c>
      <c r="Y189" s="6">
        <f t="shared" si="43"/>
        <v>0</v>
      </c>
      <c r="Z189" s="6">
        <f t="shared" si="44"/>
        <v>0</v>
      </c>
      <c r="AA189" s="6">
        <f t="shared" si="45"/>
        <v>0</v>
      </c>
      <c r="AB189" s="6">
        <f t="shared" si="46"/>
        <v>0</v>
      </c>
      <c r="AC189" s="6">
        <f t="shared" si="47"/>
        <v>0</v>
      </c>
      <c r="AF189" s="6">
        <f t="shared" si="48"/>
        <v>1</v>
      </c>
      <c r="AG189" s="6">
        <f t="shared" si="49"/>
        <v>1</v>
      </c>
      <c r="AH189" s="6" t="str">
        <f t="shared" si="50"/>
        <v>Correct</v>
      </c>
      <c r="AJ189" s="159" t="str">
        <f>IFERROR(VLOOKUP(Table1[[#This Row],[RespondentID]],'All Data'!$A190:$CN762,81,FALSE),"unknown")</f>
        <v>Male</v>
      </c>
      <c r="AK189" s="159">
        <f>IFERROR(VLOOKUP(Table1[[#This Row],[RespondentID]],'All Data'!$A190:$CN762,82,FALSE),"unknown")</f>
        <v>77</v>
      </c>
      <c r="AL189" s="159" t="str">
        <f>IFERROR(VLOOKUP(Table1[[#This Row],[RespondentID]],'All Data'!$A190:$CN762,83,FALSE),"unknown")</f>
        <v>Nassau</v>
      </c>
      <c r="AM189" s="159" t="str">
        <f>IFERROR(VLOOKUP(Table1[[#This Row],[RespondentID]],'All Data'!$A190:$CN762,84,FALSE),"unknown")</f>
        <v>Valley Stream, 11580</v>
      </c>
      <c r="AN189" s="159" t="str">
        <f>IFERROR(VLOOKUP(Table1[[#This Row],[RespondentID]],'All Data'!$A190:$CN762,85,FALSE),"unknown")</f>
        <v>White/Caucasian</v>
      </c>
      <c r="AO189" s="159" t="str">
        <f>IFERROR(VLOOKUP(Table1[[#This Row],[RespondentID]],'All Data'!$A190:$CN762,86,FALSE),"unknown")</f>
        <v>No</v>
      </c>
      <c r="AP189" s="159" t="str">
        <f>IFERROR(VLOOKUP(Table1[[#This Row],[RespondentID]],'All Data'!$A190:$CN762,87,FALSE),"unknown")</f>
        <v xml:space="preserve">English </v>
      </c>
      <c r="AQ189" s="159">
        <f>IFERROR(VLOOKUP(Table1[[#This Row],[RespondentID]],'All Data'!$A190:$CN762,88,FALSE),"unknown")</f>
        <v>0</v>
      </c>
      <c r="AR189" s="159" t="str">
        <f>IFERROR(VLOOKUP(Table1[[#This Row],[RespondentID]],'All Data'!$A190:$CN762,89,FALSE),"unknown")</f>
        <v>College graduate</v>
      </c>
      <c r="AS189" s="159" t="str">
        <f>IFERROR(VLOOKUP(Table1[[#This Row],[RespondentID]],'All Data'!$A190:$CN762,90,FALSE),"unknown")</f>
        <v>Retired</v>
      </c>
      <c r="AT189" s="159" t="str">
        <f>IFERROR(VLOOKUP(Table1[[#This Row],[RespondentID]],'All Data'!$A190:$CN762,91,FALSE),"unknown")</f>
        <v>Yes</v>
      </c>
      <c r="AU189" s="159" t="str">
        <f>IFERROR(VLOOKUP(Table1[[#This Row],[RespondentID]],'All Data'!$A190:$CN762,92,FALSE),"unknown")</f>
        <v>No</v>
      </c>
    </row>
    <row r="190" spans="1:47" x14ac:dyDescent="0.35">
      <c r="A190" s="6">
        <v>7068309576</v>
      </c>
      <c r="B190" s="6" t="s">
        <v>41</v>
      </c>
      <c r="C190" s="6"/>
      <c r="D190" s="6"/>
      <c r="E190" s="6"/>
      <c r="F190" s="6"/>
      <c r="G190" s="6"/>
      <c r="H190" s="6" t="s">
        <v>46</v>
      </c>
      <c r="I190" s="6"/>
      <c r="J190" s="6"/>
      <c r="K190" s="6"/>
      <c r="L190" s="6"/>
      <c r="M190" s="6"/>
      <c r="O190" s="6">
        <f t="shared" si="34"/>
        <v>2</v>
      </c>
      <c r="P190" s="6">
        <f t="shared" si="35"/>
        <v>1.5</v>
      </c>
      <c r="R190" s="6">
        <f t="shared" si="36"/>
        <v>1</v>
      </c>
      <c r="S190" s="6">
        <f t="shared" si="37"/>
        <v>0</v>
      </c>
      <c r="T190" s="6">
        <f t="shared" si="38"/>
        <v>0</v>
      </c>
      <c r="U190" s="6">
        <f t="shared" si="39"/>
        <v>0</v>
      </c>
      <c r="V190" s="6">
        <f t="shared" si="40"/>
        <v>0</v>
      </c>
      <c r="W190" s="6">
        <f t="shared" si="41"/>
        <v>0</v>
      </c>
      <c r="X190" s="6">
        <f t="shared" si="42"/>
        <v>1</v>
      </c>
      <c r="Y190" s="6">
        <f t="shared" si="43"/>
        <v>0</v>
      </c>
      <c r="Z190" s="6">
        <f t="shared" si="44"/>
        <v>0</v>
      </c>
      <c r="AA190" s="6">
        <f t="shared" si="45"/>
        <v>0</v>
      </c>
      <c r="AB190" s="6">
        <f t="shared" si="46"/>
        <v>0</v>
      </c>
      <c r="AC190" s="6">
        <f t="shared" si="47"/>
        <v>0</v>
      </c>
      <c r="AF190" s="6">
        <f t="shared" si="48"/>
        <v>2</v>
      </c>
      <c r="AG190" s="6">
        <f t="shared" si="49"/>
        <v>2</v>
      </c>
      <c r="AH190" s="6" t="str">
        <f t="shared" si="50"/>
        <v>Correct</v>
      </c>
      <c r="AJ190" s="159" t="str">
        <f>IFERROR(VLOOKUP(Table1[[#This Row],[RespondentID]],'All Data'!$A191:$CN763,81,FALSE),"unknown")</f>
        <v>Female</v>
      </c>
      <c r="AK190" s="159">
        <f>IFERROR(VLOOKUP(Table1[[#This Row],[RespondentID]],'All Data'!$A191:$CN763,82,FALSE),"unknown")</f>
        <v>59</v>
      </c>
      <c r="AL190" s="159" t="str">
        <f>IFERROR(VLOOKUP(Table1[[#This Row],[RespondentID]],'All Data'!$A191:$CN763,83,FALSE),"unknown")</f>
        <v>Nassau</v>
      </c>
      <c r="AM190" s="159" t="str">
        <f>IFERROR(VLOOKUP(Table1[[#This Row],[RespondentID]],'All Data'!$A191:$CN763,84,FALSE),"unknown")</f>
        <v>Valley Stream, 11581</v>
      </c>
      <c r="AN190" s="159" t="str">
        <f>IFERROR(VLOOKUP(Table1[[#This Row],[RespondentID]],'All Data'!$A191:$CN763,85,FALSE),"unknown")</f>
        <v>White/Caucasian</v>
      </c>
      <c r="AO190" s="159" t="str">
        <f>IFERROR(VLOOKUP(Table1[[#This Row],[RespondentID]],'All Data'!$A191:$CN763,86,FALSE),"unknown")</f>
        <v>No</v>
      </c>
      <c r="AP190" s="159" t="str">
        <f>IFERROR(VLOOKUP(Table1[[#This Row],[RespondentID]],'All Data'!$A191:$CN763,87,FALSE),"unknown")</f>
        <v xml:space="preserve">English </v>
      </c>
      <c r="AQ190" s="159" t="str">
        <f>IFERROR(VLOOKUP(Table1[[#This Row],[RespondentID]],'All Data'!$A191:$CN763,88,FALSE),"unknown")</f>
        <v>$75,000 to $125,000</v>
      </c>
      <c r="AR190" s="159" t="str">
        <f>IFERROR(VLOOKUP(Table1[[#This Row],[RespondentID]],'All Data'!$A191:$CN763,89,FALSE),"unknown")</f>
        <v>College graduate</v>
      </c>
      <c r="AS190" s="159" t="str">
        <f>IFERROR(VLOOKUP(Table1[[#This Row],[RespondentID]],'All Data'!$A191:$CN763,90,FALSE),"unknown")</f>
        <v>Retired</v>
      </c>
      <c r="AT190" s="159" t="str">
        <f>IFERROR(VLOOKUP(Table1[[#This Row],[RespondentID]],'All Data'!$A191:$CN763,91,FALSE),"unknown")</f>
        <v>Yes</v>
      </c>
      <c r="AU190" s="159" t="str">
        <f>IFERROR(VLOOKUP(Table1[[#This Row],[RespondentID]],'All Data'!$A191:$CN763,92,FALSE),"unknown")</f>
        <v>Yes</v>
      </c>
    </row>
    <row r="191" spans="1:47" x14ac:dyDescent="0.35">
      <c r="A191" s="6">
        <v>7068309414</v>
      </c>
      <c r="B191" s="6" t="s">
        <v>41</v>
      </c>
      <c r="C191" s="6"/>
      <c r="D191" s="6"/>
      <c r="E191" s="6"/>
      <c r="F191" s="6"/>
      <c r="G191" s="6"/>
      <c r="H191" s="6"/>
      <c r="I191" s="6"/>
      <c r="J191" s="6"/>
      <c r="K191" s="6" t="s">
        <v>49</v>
      </c>
      <c r="L191" s="6"/>
      <c r="M191" s="6"/>
      <c r="O191" s="6">
        <f t="shared" si="34"/>
        <v>2</v>
      </c>
      <c r="P191" s="6">
        <f t="shared" si="35"/>
        <v>1.5</v>
      </c>
      <c r="R191" s="6">
        <f t="shared" si="36"/>
        <v>1</v>
      </c>
      <c r="S191" s="6">
        <f t="shared" si="37"/>
        <v>0</v>
      </c>
      <c r="T191" s="6">
        <f t="shared" si="38"/>
        <v>0</v>
      </c>
      <c r="U191" s="6">
        <f t="shared" si="39"/>
        <v>0</v>
      </c>
      <c r="V191" s="6">
        <f t="shared" si="40"/>
        <v>0</v>
      </c>
      <c r="W191" s="6">
        <f t="shared" si="41"/>
        <v>0</v>
      </c>
      <c r="X191" s="6">
        <f t="shared" si="42"/>
        <v>0</v>
      </c>
      <c r="Y191" s="6">
        <f t="shared" si="43"/>
        <v>0</v>
      </c>
      <c r="Z191" s="6">
        <f t="shared" si="44"/>
        <v>0</v>
      </c>
      <c r="AA191" s="6">
        <f t="shared" si="45"/>
        <v>1</v>
      </c>
      <c r="AB191" s="6">
        <f t="shared" si="46"/>
        <v>0</v>
      </c>
      <c r="AC191" s="6">
        <f t="shared" si="47"/>
        <v>0</v>
      </c>
      <c r="AF191" s="6">
        <f t="shared" si="48"/>
        <v>2</v>
      </c>
      <c r="AG191" s="6">
        <f t="shared" si="49"/>
        <v>2</v>
      </c>
      <c r="AH191" s="6" t="str">
        <f t="shared" si="50"/>
        <v>Correct</v>
      </c>
      <c r="AJ191" s="159" t="str">
        <f>IFERROR(VLOOKUP(Table1[[#This Row],[RespondentID]],'All Data'!$A192:$CN764,81,FALSE),"unknown")</f>
        <v>Female</v>
      </c>
      <c r="AK191" s="159">
        <f>IFERROR(VLOOKUP(Table1[[#This Row],[RespondentID]],'All Data'!$A192:$CN764,82,FALSE),"unknown")</f>
        <v>72</v>
      </c>
      <c r="AL191" s="159" t="str">
        <f>IFERROR(VLOOKUP(Table1[[#This Row],[RespondentID]],'All Data'!$A192:$CN764,83,FALSE),"unknown")</f>
        <v>Nassau</v>
      </c>
      <c r="AM191" s="159" t="str">
        <f>IFERROR(VLOOKUP(Table1[[#This Row],[RespondentID]],'All Data'!$A192:$CN764,84,FALSE),"unknown")</f>
        <v>Syosset, 11791</v>
      </c>
      <c r="AN191" s="159" t="str">
        <f>IFERROR(VLOOKUP(Table1[[#This Row],[RespondentID]],'All Data'!$A192:$CN764,85,FALSE),"unknown")</f>
        <v>White/Caucasian</v>
      </c>
      <c r="AO191" s="159" t="str">
        <f>IFERROR(VLOOKUP(Table1[[#This Row],[RespondentID]],'All Data'!$A192:$CN764,86,FALSE),"unknown")</f>
        <v>Yes</v>
      </c>
      <c r="AP191" s="159" t="str">
        <f>IFERROR(VLOOKUP(Table1[[#This Row],[RespondentID]],'All Data'!$A192:$CN764,87,FALSE),"unknown")</f>
        <v xml:space="preserve">English Spanish </v>
      </c>
      <c r="AQ191" s="159" t="str">
        <f>IFERROR(VLOOKUP(Table1[[#This Row],[RespondentID]],'All Data'!$A192:$CN764,88,FALSE),"unknown")</f>
        <v>$75,000 to $125,000</v>
      </c>
      <c r="AR191" s="159" t="str">
        <f>IFERROR(VLOOKUP(Table1[[#This Row],[RespondentID]],'All Data'!$A192:$CN764,89,FALSE),"unknown")</f>
        <v>Graduate school</v>
      </c>
      <c r="AS191" s="159" t="str">
        <f>IFERROR(VLOOKUP(Table1[[#This Row],[RespondentID]],'All Data'!$A192:$CN764,90,FALSE),"unknown")</f>
        <v>Retired</v>
      </c>
      <c r="AT191" s="159" t="str">
        <f>IFERROR(VLOOKUP(Table1[[#This Row],[RespondentID]],'All Data'!$A192:$CN764,91,FALSE),"unknown")</f>
        <v>Yes</v>
      </c>
      <c r="AU191" s="159" t="str">
        <f>IFERROR(VLOOKUP(Table1[[#This Row],[RespondentID]],'All Data'!$A192:$CN764,92,FALSE),"unknown")</f>
        <v>Yes</v>
      </c>
    </row>
    <row r="192" spans="1:47" x14ac:dyDescent="0.35">
      <c r="A192" s="6">
        <v>7068309286</v>
      </c>
      <c r="B192" s="6" t="s">
        <v>41</v>
      </c>
      <c r="C192" s="6"/>
      <c r="D192" s="6"/>
      <c r="E192" s="6"/>
      <c r="F192" s="6"/>
      <c r="G192" s="6"/>
      <c r="H192" s="6"/>
      <c r="I192" s="6"/>
      <c r="J192" s="6"/>
      <c r="K192" s="6"/>
      <c r="L192" s="6"/>
      <c r="M192" s="6" t="s">
        <v>51</v>
      </c>
      <c r="O192" s="6">
        <f t="shared" si="34"/>
        <v>2</v>
      </c>
      <c r="P192" s="6">
        <f t="shared" si="35"/>
        <v>1.5</v>
      </c>
      <c r="R192" s="6">
        <f t="shared" si="36"/>
        <v>1</v>
      </c>
      <c r="S192" s="6">
        <f t="shared" si="37"/>
        <v>0</v>
      </c>
      <c r="T192" s="6">
        <f t="shared" si="38"/>
        <v>0</v>
      </c>
      <c r="U192" s="6">
        <f t="shared" si="39"/>
        <v>0</v>
      </c>
      <c r="V192" s="6">
        <f t="shared" si="40"/>
        <v>0</v>
      </c>
      <c r="W192" s="6">
        <f t="shared" si="41"/>
        <v>0</v>
      </c>
      <c r="X192" s="6">
        <f t="shared" si="42"/>
        <v>0</v>
      </c>
      <c r="Y192" s="6">
        <f t="shared" si="43"/>
        <v>0</v>
      </c>
      <c r="Z192" s="6">
        <f t="shared" si="44"/>
        <v>0</v>
      </c>
      <c r="AA192" s="6">
        <f t="shared" si="45"/>
        <v>0</v>
      </c>
      <c r="AB192" s="6">
        <f t="shared" si="46"/>
        <v>0</v>
      </c>
      <c r="AC192" s="6">
        <f t="shared" si="47"/>
        <v>1</v>
      </c>
      <c r="AF192" s="6">
        <f t="shared" si="48"/>
        <v>2</v>
      </c>
      <c r="AG192" s="6">
        <f t="shared" si="49"/>
        <v>2</v>
      </c>
      <c r="AH192" s="6" t="str">
        <f t="shared" si="50"/>
        <v>Correct</v>
      </c>
      <c r="AJ192" s="159" t="str">
        <f>IFERROR(VLOOKUP(Table1[[#This Row],[RespondentID]],'All Data'!$A193:$CN765,81,FALSE),"unknown")</f>
        <v>Female</v>
      </c>
      <c r="AK192" s="159">
        <f>IFERROR(VLOOKUP(Table1[[#This Row],[RespondentID]],'All Data'!$A193:$CN765,82,FALSE),"unknown")</f>
        <v>77</v>
      </c>
      <c r="AL192" s="159" t="str">
        <f>IFERROR(VLOOKUP(Table1[[#This Row],[RespondentID]],'All Data'!$A193:$CN765,83,FALSE),"unknown")</f>
        <v>Nassau</v>
      </c>
      <c r="AM192" s="159" t="str">
        <f>IFERROR(VLOOKUP(Table1[[#This Row],[RespondentID]],'All Data'!$A193:$CN765,84,FALSE),"unknown")</f>
        <v>Hicksville, 11801</v>
      </c>
      <c r="AN192" s="159" t="str">
        <f>IFERROR(VLOOKUP(Table1[[#This Row],[RespondentID]],'All Data'!$A193:$CN765,85,FALSE),"unknown")</f>
        <v>White/Caucasian</v>
      </c>
      <c r="AO192" s="159" t="str">
        <f>IFERROR(VLOOKUP(Table1[[#This Row],[RespondentID]],'All Data'!$A193:$CN765,86,FALSE),"unknown")</f>
        <v>No</v>
      </c>
      <c r="AP192" s="159" t="str">
        <f>IFERROR(VLOOKUP(Table1[[#This Row],[RespondentID]],'All Data'!$A193:$CN765,87,FALSE),"unknown")</f>
        <v xml:space="preserve">English </v>
      </c>
      <c r="AQ192" s="159">
        <f>IFERROR(VLOOKUP(Table1[[#This Row],[RespondentID]],'All Data'!$A193:$CN765,88,FALSE),"unknown")</f>
        <v>0</v>
      </c>
      <c r="AR192" s="159" t="str">
        <f>IFERROR(VLOOKUP(Table1[[#This Row],[RespondentID]],'All Data'!$A193:$CN765,89,FALSE),"unknown")</f>
        <v>Some college</v>
      </c>
      <c r="AS192" s="159" t="str">
        <f>IFERROR(VLOOKUP(Table1[[#This Row],[RespondentID]],'All Data'!$A193:$CN765,90,FALSE),"unknown")</f>
        <v>Retired</v>
      </c>
      <c r="AT192" s="159" t="str">
        <f>IFERROR(VLOOKUP(Table1[[#This Row],[RespondentID]],'All Data'!$A193:$CN765,91,FALSE),"unknown")</f>
        <v>Yes</v>
      </c>
      <c r="AU192" s="159" t="str">
        <f>IFERROR(VLOOKUP(Table1[[#This Row],[RespondentID]],'All Data'!$A193:$CN765,92,FALSE),"unknown")</f>
        <v>No</v>
      </c>
    </row>
    <row r="193" spans="1:47" x14ac:dyDescent="0.35">
      <c r="A193" s="6">
        <v>7068309141</v>
      </c>
      <c r="B193" s="6"/>
      <c r="C193" s="6"/>
      <c r="D193" s="6"/>
      <c r="E193" s="6"/>
      <c r="F193" s="6"/>
      <c r="G193" s="6"/>
      <c r="H193" s="6"/>
      <c r="I193" s="6"/>
      <c r="J193" s="6"/>
      <c r="K193" s="6" t="s">
        <v>49</v>
      </c>
      <c r="L193" s="6"/>
      <c r="M193" s="6"/>
      <c r="O193" s="6">
        <f t="shared" si="34"/>
        <v>1</v>
      </c>
      <c r="P193" s="6">
        <f t="shared" si="35"/>
        <v>3</v>
      </c>
      <c r="R193" s="6">
        <f t="shared" si="36"/>
        <v>0</v>
      </c>
      <c r="S193" s="6">
        <f t="shared" si="37"/>
        <v>0</v>
      </c>
      <c r="T193" s="6">
        <f t="shared" si="38"/>
        <v>0</v>
      </c>
      <c r="U193" s="6">
        <f t="shared" si="39"/>
        <v>0</v>
      </c>
      <c r="V193" s="6">
        <f t="shared" si="40"/>
        <v>0</v>
      </c>
      <c r="W193" s="6">
        <f t="shared" si="41"/>
        <v>0</v>
      </c>
      <c r="X193" s="6">
        <f t="shared" si="42"/>
        <v>0</v>
      </c>
      <c r="Y193" s="6">
        <f t="shared" si="43"/>
        <v>0</v>
      </c>
      <c r="Z193" s="6">
        <f t="shared" si="44"/>
        <v>0</v>
      </c>
      <c r="AA193" s="6">
        <f t="shared" si="45"/>
        <v>1</v>
      </c>
      <c r="AB193" s="6">
        <f t="shared" si="46"/>
        <v>0</v>
      </c>
      <c r="AC193" s="6">
        <f t="shared" si="47"/>
        <v>0</v>
      </c>
      <c r="AF193" s="6">
        <f t="shared" si="48"/>
        <v>1</v>
      </c>
      <c r="AG193" s="6">
        <f t="shared" si="49"/>
        <v>1</v>
      </c>
      <c r="AH193" s="6" t="str">
        <f t="shared" si="50"/>
        <v>Correct</v>
      </c>
      <c r="AJ193" s="159" t="str">
        <f>IFERROR(VLOOKUP(Table1[[#This Row],[RespondentID]],'All Data'!$A194:$CN766,81,FALSE),"unknown")</f>
        <v>Female</v>
      </c>
      <c r="AK193" s="159">
        <f>IFERROR(VLOOKUP(Table1[[#This Row],[RespondentID]],'All Data'!$A194:$CN766,82,FALSE),"unknown")</f>
        <v>49</v>
      </c>
      <c r="AL193" s="159" t="str">
        <f>IFERROR(VLOOKUP(Table1[[#This Row],[RespondentID]],'All Data'!$A194:$CN766,83,FALSE),"unknown")</f>
        <v>Nassau</v>
      </c>
      <c r="AM193" s="159" t="str">
        <f>IFERROR(VLOOKUP(Table1[[#This Row],[RespondentID]],'All Data'!$A194:$CN766,84,FALSE),"unknown")</f>
        <v>Westbury, 11590</v>
      </c>
      <c r="AN193" s="159" t="str">
        <f>IFERROR(VLOOKUP(Table1[[#This Row],[RespondentID]],'All Data'!$A194:$CN766,85,FALSE),"unknown")</f>
        <v>Asian/Pacific Islander</v>
      </c>
      <c r="AO193" s="159" t="str">
        <f>IFERROR(VLOOKUP(Table1[[#This Row],[RespondentID]],'All Data'!$A194:$CN766,86,FALSE),"unknown")</f>
        <v>No</v>
      </c>
      <c r="AP193" s="159" t="str">
        <f>IFERROR(VLOOKUP(Table1[[#This Row],[RespondentID]],'All Data'!$A194:$CN766,87,FALSE),"unknown")</f>
        <v xml:space="preserve">English </v>
      </c>
      <c r="AQ193" s="159" t="str">
        <f>IFERROR(VLOOKUP(Table1[[#This Row],[RespondentID]],'All Data'!$A194:$CN766,88,FALSE),"unknown")</f>
        <v>$35,000 to $49,999</v>
      </c>
      <c r="AR193" s="159" t="str">
        <f>IFERROR(VLOOKUP(Table1[[#This Row],[RespondentID]],'All Data'!$A194:$CN766,89,FALSE),"unknown")</f>
        <v>College graduate</v>
      </c>
      <c r="AS193" s="159" t="str">
        <f>IFERROR(VLOOKUP(Table1[[#This Row],[RespondentID]],'All Data'!$A194:$CN766,90,FALSE),"unknown")</f>
        <v>Employed for wages</v>
      </c>
      <c r="AT193" s="159" t="str">
        <f>IFERROR(VLOOKUP(Table1[[#This Row],[RespondentID]],'All Data'!$A194:$CN766,91,FALSE),"unknown")</f>
        <v>Yes</v>
      </c>
      <c r="AU193" s="159" t="str">
        <f>IFERROR(VLOOKUP(Table1[[#This Row],[RespondentID]],'All Data'!$A194:$CN766,92,FALSE),"unknown")</f>
        <v>Yes</v>
      </c>
    </row>
    <row r="194" spans="1:47" x14ac:dyDescent="0.35">
      <c r="A194" s="6">
        <v>7068308975</v>
      </c>
      <c r="B194" s="6"/>
      <c r="C194" s="6"/>
      <c r="D194" s="6"/>
      <c r="E194" s="6"/>
      <c r="F194" s="6" t="s">
        <v>45</v>
      </c>
      <c r="G194" s="6"/>
      <c r="H194" s="6" t="s">
        <v>46</v>
      </c>
      <c r="I194" s="6"/>
      <c r="J194" s="6" t="s">
        <v>48</v>
      </c>
      <c r="K194" s="6"/>
      <c r="L194" s="6"/>
      <c r="M194" s="6"/>
      <c r="O194" s="6">
        <f t="shared" si="34"/>
        <v>3</v>
      </c>
      <c r="P194" s="6">
        <f t="shared" si="35"/>
        <v>1</v>
      </c>
      <c r="R194" s="6">
        <f t="shared" si="36"/>
        <v>0</v>
      </c>
      <c r="S194" s="6">
        <f t="shared" si="37"/>
        <v>0</v>
      </c>
      <c r="T194" s="6">
        <f t="shared" si="38"/>
        <v>0</v>
      </c>
      <c r="U194" s="6">
        <f t="shared" si="39"/>
        <v>0</v>
      </c>
      <c r="V194" s="6">
        <f t="shared" si="40"/>
        <v>1</v>
      </c>
      <c r="W194" s="6">
        <f t="shared" si="41"/>
        <v>0</v>
      </c>
      <c r="X194" s="6">
        <f t="shared" si="42"/>
        <v>1</v>
      </c>
      <c r="Y194" s="6">
        <f t="shared" si="43"/>
        <v>0</v>
      </c>
      <c r="Z194" s="6">
        <f t="shared" si="44"/>
        <v>1</v>
      </c>
      <c r="AA194" s="6">
        <f t="shared" si="45"/>
        <v>0</v>
      </c>
      <c r="AB194" s="6">
        <f t="shared" si="46"/>
        <v>0</v>
      </c>
      <c r="AC194" s="6">
        <f t="shared" si="47"/>
        <v>0</v>
      </c>
      <c r="AF194" s="6">
        <f t="shared" si="48"/>
        <v>3</v>
      </c>
      <c r="AG194" s="6">
        <f t="shared" si="49"/>
        <v>3</v>
      </c>
      <c r="AH194" s="6" t="str">
        <f t="shared" si="50"/>
        <v>Correct</v>
      </c>
      <c r="AJ194" s="159" t="str">
        <f>IFERROR(VLOOKUP(Table1[[#This Row],[RespondentID]],'All Data'!$A195:$CN767,81,FALSE),"unknown")</f>
        <v>Female</v>
      </c>
      <c r="AK194" s="159">
        <f>IFERROR(VLOOKUP(Table1[[#This Row],[RespondentID]],'All Data'!$A195:$CN767,82,FALSE),"unknown")</f>
        <v>71</v>
      </c>
      <c r="AL194" s="159" t="str">
        <f>IFERROR(VLOOKUP(Table1[[#This Row],[RespondentID]],'All Data'!$A195:$CN767,83,FALSE),"unknown")</f>
        <v>Nassau</v>
      </c>
      <c r="AM194" s="159" t="str">
        <f>IFERROR(VLOOKUP(Table1[[#This Row],[RespondentID]],'All Data'!$A195:$CN767,84,FALSE),"unknown")</f>
        <v>Syosset, 11791</v>
      </c>
      <c r="AN194" s="159" t="str">
        <f>IFERROR(VLOOKUP(Table1[[#This Row],[RespondentID]],'All Data'!$A195:$CN767,85,FALSE),"unknown")</f>
        <v>White/Caucasian</v>
      </c>
      <c r="AO194" s="159" t="str">
        <f>IFERROR(VLOOKUP(Table1[[#This Row],[RespondentID]],'All Data'!$A195:$CN767,86,FALSE),"unknown")</f>
        <v>No</v>
      </c>
      <c r="AP194" s="159" t="str">
        <f>IFERROR(VLOOKUP(Table1[[#This Row],[RespondentID]],'All Data'!$A195:$CN767,87,FALSE),"unknown")</f>
        <v xml:space="preserve">English </v>
      </c>
      <c r="AQ194" s="159">
        <f>IFERROR(VLOOKUP(Table1[[#This Row],[RespondentID]],'All Data'!$A195:$CN767,88,FALSE),"unknown")</f>
        <v>0</v>
      </c>
      <c r="AR194" s="159" t="str">
        <f>IFERROR(VLOOKUP(Table1[[#This Row],[RespondentID]],'All Data'!$A195:$CN767,89,FALSE),"unknown")</f>
        <v>Some college</v>
      </c>
      <c r="AS194" s="159" t="str">
        <f>IFERROR(VLOOKUP(Table1[[#This Row],[RespondentID]],'All Data'!$A195:$CN767,90,FALSE),"unknown")</f>
        <v>Retired</v>
      </c>
      <c r="AT194" s="159" t="str">
        <f>IFERROR(VLOOKUP(Table1[[#This Row],[RespondentID]],'All Data'!$A195:$CN767,91,FALSE),"unknown")</f>
        <v>Yes</v>
      </c>
      <c r="AU194" s="159" t="str">
        <f>IFERROR(VLOOKUP(Table1[[#This Row],[RespondentID]],'All Data'!$A195:$CN767,92,FALSE),"unknown")</f>
        <v>No</v>
      </c>
    </row>
    <row r="195" spans="1:47" x14ac:dyDescent="0.35">
      <c r="A195" s="6">
        <v>7068308829</v>
      </c>
      <c r="B195" s="6" t="s">
        <v>41</v>
      </c>
      <c r="C195" s="6"/>
      <c r="D195" s="6"/>
      <c r="E195" s="6"/>
      <c r="F195" s="6"/>
      <c r="G195" s="6" t="s">
        <v>39</v>
      </c>
      <c r="H195" s="6"/>
      <c r="I195" s="6"/>
      <c r="J195" s="6"/>
      <c r="K195" s="6" t="s">
        <v>49</v>
      </c>
      <c r="L195" s="6"/>
      <c r="M195" s="6"/>
      <c r="O195" s="6">
        <f t="shared" ref="O195:O258" si="51">COUNTA(B195:N195)</f>
        <v>3</v>
      </c>
      <c r="P195" s="6">
        <f t="shared" ref="P195:P258" si="52">3/O195</f>
        <v>1</v>
      </c>
      <c r="R195" s="6">
        <f t="shared" ref="R195:R258" si="53">IF($O195&lt;3,IF($B195=$B$1,1,0),IF($B195=$B$1,$P195,0))</f>
        <v>1</v>
      </c>
      <c r="S195" s="6">
        <f t="shared" ref="S195:S258" si="54">IF($O195&lt;3,IF($C195=$C$1,1,0),IF($C195=$C$1,$P195,0))</f>
        <v>0</v>
      </c>
      <c r="T195" s="6">
        <f t="shared" ref="T195:T258" si="55">IF($O195&lt;3,IF($D195=$D$1,1,0),IF($D195=$D$1,$P195,0))</f>
        <v>0</v>
      </c>
      <c r="U195" s="6">
        <f t="shared" ref="U195:U258" si="56">IF($O195&lt;3,IF($E195=$E$1,1,0),IF($E195=$E$1,$P195,0))</f>
        <v>0</v>
      </c>
      <c r="V195" s="6">
        <f t="shared" ref="V195:V258" si="57">IF($O195&lt;3,IF($F195=$F$1,1,0),IF($F195=$F$1,$P195,0))</f>
        <v>0</v>
      </c>
      <c r="W195" s="6">
        <f t="shared" ref="W195:W258" si="58">IF($O195&lt;3,IF($G195=$G$1,1,0),IF($G195=$G$1,$P195,0))</f>
        <v>1</v>
      </c>
      <c r="X195" s="6">
        <f t="shared" ref="X195:X258" si="59">IF($O195&lt;3,IF($H195=$H$1,1,0),IF($H195=$H$1,$P195,0))</f>
        <v>0</v>
      </c>
      <c r="Y195" s="6">
        <f t="shared" ref="Y195:Y258" si="60">IF($O195&lt;3,IF($I195=$I$1,1,0),IF($I195=$I$1,$P195,0))</f>
        <v>0</v>
      </c>
      <c r="Z195" s="6">
        <f t="shared" ref="Z195:Z258" si="61">IF($O195&lt;3,IF($J195=$J$1,1,0),IF($J195=$J$1,$P195,0))</f>
        <v>0</v>
      </c>
      <c r="AA195" s="6">
        <f t="shared" ref="AA195:AA258" si="62">IF($O195&lt;3,IF($K195=$K$1,1,0),IF($K195=$K$1,$P195,0))</f>
        <v>1</v>
      </c>
      <c r="AB195" s="6">
        <f t="shared" ref="AB195:AB258" si="63">IF($O195&lt;3,IF($L195=$L$1,1,0),IF($L195=$L$1,$P195,0))</f>
        <v>0</v>
      </c>
      <c r="AC195" s="6">
        <f t="shared" ref="AC195:AC258" si="64">IF($O195&lt;3,IF($M195=$M$1,1,0),IF($M195=$M$1,$P195,0))</f>
        <v>0</v>
      </c>
      <c r="AF195" s="6">
        <f t="shared" ref="AF195:AF258" si="65">SUM(R195:AD195)</f>
        <v>3</v>
      </c>
      <c r="AG195" s="6">
        <f t="shared" ref="AG195:AG258" si="66">O195</f>
        <v>3</v>
      </c>
      <c r="AH195" s="6" t="str">
        <f t="shared" ref="AH195:AH258" si="67">IF(AF195=AG195,"Correct",IF(AF195=3,"Correct","Wrong"))</f>
        <v>Correct</v>
      </c>
      <c r="AJ195" s="159" t="str">
        <f>IFERROR(VLOOKUP(Table1[[#This Row],[RespondentID]],'All Data'!$A196:$CN768,81,FALSE),"unknown")</f>
        <v>Female</v>
      </c>
      <c r="AK195" s="159">
        <f>IFERROR(VLOOKUP(Table1[[#This Row],[RespondentID]],'All Data'!$A196:$CN768,82,FALSE),"unknown")</f>
        <v>70</v>
      </c>
      <c r="AL195" s="159" t="str">
        <f>IFERROR(VLOOKUP(Table1[[#This Row],[RespondentID]],'All Data'!$A196:$CN768,83,FALSE),"unknown")</f>
        <v>Nassau</v>
      </c>
      <c r="AM195" s="159" t="str">
        <f>IFERROR(VLOOKUP(Table1[[#This Row],[RespondentID]],'All Data'!$A196:$CN768,84,FALSE),"unknown")</f>
        <v>Woodbury, 11797</v>
      </c>
      <c r="AN195" s="159" t="str">
        <f>IFERROR(VLOOKUP(Table1[[#This Row],[RespondentID]],'All Data'!$A196:$CN768,85,FALSE),"unknown")</f>
        <v>White/Caucasian</v>
      </c>
      <c r="AO195" s="159" t="str">
        <f>IFERROR(VLOOKUP(Table1[[#This Row],[RespondentID]],'All Data'!$A196:$CN768,86,FALSE),"unknown")</f>
        <v>No</v>
      </c>
      <c r="AP195" s="159" t="str">
        <f>IFERROR(VLOOKUP(Table1[[#This Row],[RespondentID]],'All Data'!$A196:$CN768,87,FALSE),"unknown")</f>
        <v xml:space="preserve">English </v>
      </c>
      <c r="AQ195" s="159" t="str">
        <f>IFERROR(VLOOKUP(Table1[[#This Row],[RespondentID]],'All Data'!$A196:$CN768,88,FALSE),"unknown")</f>
        <v>$50,000 to $74,999</v>
      </c>
      <c r="AR195" s="159" t="str">
        <f>IFERROR(VLOOKUP(Table1[[#This Row],[RespondentID]],'All Data'!$A196:$CN768,89,FALSE),"unknown")</f>
        <v>College graduate</v>
      </c>
      <c r="AS195" s="159" t="str">
        <f>IFERROR(VLOOKUP(Table1[[#This Row],[RespondentID]],'All Data'!$A196:$CN768,90,FALSE),"unknown")</f>
        <v>Retired</v>
      </c>
      <c r="AT195" s="159" t="str">
        <f>IFERROR(VLOOKUP(Table1[[#This Row],[RespondentID]],'All Data'!$A196:$CN768,91,FALSE),"unknown")</f>
        <v>Yes</v>
      </c>
      <c r="AU195" s="159" t="str">
        <f>IFERROR(VLOOKUP(Table1[[#This Row],[RespondentID]],'All Data'!$A196:$CN768,92,FALSE),"unknown")</f>
        <v>Yes</v>
      </c>
    </row>
    <row r="196" spans="1:47" x14ac:dyDescent="0.35">
      <c r="A196" s="6">
        <v>7068308671</v>
      </c>
      <c r="B196" s="6" t="s">
        <v>41</v>
      </c>
      <c r="C196" s="6"/>
      <c r="D196" s="6"/>
      <c r="E196" s="6"/>
      <c r="F196" s="6"/>
      <c r="G196" s="6"/>
      <c r="H196" s="6" t="s">
        <v>46</v>
      </c>
      <c r="I196" s="6"/>
      <c r="J196" s="6" t="s">
        <v>48</v>
      </c>
      <c r="K196" s="6"/>
      <c r="L196" s="6"/>
      <c r="M196" s="6"/>
      <c r="O196" s="6">
        <f t="shared" si="51"/>
        <v>3</v>
      </c>
      <c r="P196" s="6">
        <f t="shared" si="52"/>
        <v>1</v>
      </c>
      <c r="R196" s="6">
        <f t="shared" si="53"/>
        <v>1</v>
      </c>
      <c r="S196" s="6">
        <f t="shared" si="54"/>
        <v>0</v>
      </c>
      <c r="T196" s="6">
        <f t="shared" si="55"/>
        <v>0</v>
      </c>
      <c r="U196" s="6">
        <f t="shared" si="56"/>
        <v>0</v>
      </c>
      <c r="V196" s="6">
        <f t="shared" si="57"/>
        <v>0</v>
      </c>
      <c r="W196" s="6">
        <f t="shared" si="58"/>
        <v>0</v>
      </c>
      <c r="X196" s="6">
        <f t="shared" si="59"/>
        <v>1</v>
      </c>
      <c r="Y196" s="6">
        <f t="shared" si="60"/>
        <v>0</v>
      </c>
      <c r="Z196" s="6">
        <f t="shared" si="61"/>
        <v>1</v>
      </c>
      <c r="AA196" s="6">
        <f t="shared" si="62"/>
        <v>0</v>
      </c>
      <c r="AB196" s="6">
        <f t="shared" si="63"/>
        <v>0</v>
      </c>
      <c r="AC196" s="6">
        <f t="shared" si="64"/>
        <v>0</v>
      </c>
      <c r="AF196" s="6">
        <f t="shared" si="65"/>
        <v>3</v>
      </c>
      <c r="AG196" s="6">
        <f t="shared" si="66"/>
        <v>3</v>
      </c>
      <c r="AH196" s="6" t="str">
        <f t="shared" si="67"/>
        <v>Correct</v>
      </c>
      <c r="AJ196" s="159" t="str">
        <f>IFERROR(VLOOKUP(Table1[[#This Row],[RespondentID]],'All Data'!$A197:$CN769,81,FALSE),"unknown")</f>
        <v>Male</v>
      </c>
      <c r="AK196" s="159">
        <f>IFERROR(VLOOKUP(Table1[[#This Row],[RespondentID]],'All Data'!$A197:$CN769,82,FALSE),"unknown")</f>
        <v>65</v>
      </c>
      <c r="AL196" s="159" t="str">
        <f>IFERROR(VLOOKUP(Table1[[#This Row],[RespondentID]],'All Data'!$A197:$CN769,83,FALSE),"unknown")</f>
        <v>Nassau</v>
      </c>
      <c r="AM196" s="159" t="str">
        <f>IFERROR(VLOOKUP(Table1[[#This Row],[RespondentID]],'All Data'!$A197:$CN769,84,FALSE),"unknown")</f>
        <v>Hicksville, 11801</v>
      </c>
      <c r="AN196" s="159" t="str">
        <f>IFERROR(VLOOKUP(Table1[[#This Row],[RespondentID]],'All Data'!$A197:$CN769,85,FALSE),"unknown")</f>
        <v>White/Caucasian</v>
      </c>
      <c r="AO196" s="159" t="str">
        <f>IFERROR(VLOOKUP(Table1[[#This Row],[RespondentID]],'All Data'!$A197:$CN769,86,FALSE),"unknown")</f>
        <v>No</v>
      </c>
      <c r="AP196" s="159" t="str">
        <f>IFERROR(VLOOKUP(Table1[[#This Row],[RespondentID]],'All Data'!$A197:$CN769,87,FALSE),"unknown")</f>
        <v xml:space="preserve">English </v>
      </c>
      <c r="AQ196" s="159" t="str">
        <f>IFERROR(VLOOKUP(Table1[[#This Row],[RespondentID]],'All Data'!$A197:$CN769,88,FALSE),"unknown")</f>
        <v>$75,000 to $125,000</v>
      </c>
      <c r="AR196" s="159" t="str">
        <f>IFERROR(VLOOKUP(Table1[[#This Row],[RespondentID]],'All Data'!$A197:$CN769,89,FALSE),"unknown")</f>
        <v>College graduate</v>
      </c>
      <c r="AS196" s="159" t="str">
        <f>IFERROR(VLOOKUP(Table1[[#This Row],[RespondentID]],'All Data'!$A197:$CN769,90,FALSE),"unknown")</f>
        <v>Retired</v>
      </c>
      <c r="AT196" s="159" t="str">
        <f>IFERROR(VLOOKUP(Table1[[#This Row],[RespondentID]],'All Data'!$A197:$CN769,91,FALSE),"unknown")</f>
        <v>Yes</v>
      </c>
      <c r="AU196" s="159" t="str">
        <f>IFERROR(VLOOKUP(Table1[[#This Row],[RespondentID]],'All Data'!$A197:$CN769,92,FALSE),"unknown")</f>
        <v>No</v>
      </c>
    </row>
    <row r="197" spans="1:47" x14ac:dyDescent="0.35">
      <c r="A197" s="6">
        <v>7068308550</v>
      </c>
      <c r="B197" s="6"/>
      <c r="C197" s="6"/>
      <c r="D197" s="6"/>
      <c r="E197" s="6"/>
      <c r="F197" s="6" t="s">
        <v>45</v>
      </c>
      <c r="G197" s="6" t="s">
        <v>39</v>
      </c>
      <c r="H197" s="6" t="s">
        <v>46</v>
      </c>
      <c r="I197" s="6"/>
      <c r="J197" s="6"/>
      <c r="K197" s="6"/>
      <c r="L197" s="6"/>
      <c r="M197" s="6"/>
      <c r="O197" s="6">
        <f t="shared" si="51"/>
        <v>3</v>
      </c>
      <c r="P197" s="6">
        <f t="shared" si="52"/>
        <v>1</v>
      </c>
      <c r="R197" s="6">
        <f t="shared" si="53"/>
        <v>0</v>
      </c>
      <c r="S197" s="6">
        <f t="shared" si="54"/>
        <v>0</v>
      </c>
      <c r="T197" s="6">
        <f t="shared" si="55"/>
        <v>0</v>
      </c>
      <c r="U197" s="6">
        <f t="shared" si="56"/>
        <v>0</v>
      </c>
      <c r="V197" s="6">
        <f t="shared" si="57"/>
        <v>1</v>
      </c>
      <c r="W197" s="6">
        <f t="shared" si="58"/>
        <v>1</v>
      </c>
      <c r="X197" s="6">
        <f t="shared" si="59"/>
        <v>1</v>
      </c>
      <c r="Y197" s="6">
        <f t="shared" si="60"/>
        <v>0</v>
      </c>
      <c r="Z197" s="6">
        <f t="shared" si="61"/>
        <v>0</v>
      </c>
      <c r="AA197" s="6">
        <f t="shared" si="62"/>
        <v>0</v>
      </c>
      <c r="AB197" s="6">
        <f t="shared" si="63"/>
        <v>0</v>
      </c>
      <c r="AC197" s="6">
        <f t="shared" si="64"/>
        <v>0</v>
      </c>
      <c r="AF197" s="6">
        <f t="shared" si="65"/>
        <v>3</v>
      </c>
      <c r="AG197" s="6">
        <f t="shared" si="66"/>
        <v>3</v>
      </c>
      <c r="AH197" s="6" t="str">
        <f t="shared" si="67"/>
        <v>Correct</v>
      </c>
      <c r="AJ197" s="159" t="str">
        <f>IFERROR(VLOOKUP(Table1[[#This Row],[RespondentID]],'All Data'!$A198:$CN770,81,FALSE),"unknown")</f>
        <v>Female</v>
      </c>
      <c r="AK197" s="159">
        <f>IFERROR(VLOOKUP(Table1[[#This Row],[RespondentID]],'All Data'!$A198:$CN770,82,FALSE),"unknown")</f>
        <v>76</v>
      </c>
      <c r="AL197" s="159" t="str">
        <f>IFERROR(VLOOKUP(Table1[[#This Row],[RespondentID]],'All Data'!$A198:$CN770,83,FALSE),"unknown")</f>
        <v>Nassau</v>
      </c>
      <c r="AM197" s="159" t="str">
        <f>IFERROR(VLOOKUP(Table1[[#This Row],[RespondentID]],'All Data'!$A198:$CN770,84,FALSE),"unknown")</f>
        <v>Woodbury, 11797</v>
      </c>
      <c r="AN197" s="159" t="str">
        <f>IFERROR(VLOOKUP(Table1[[#This Row],[RespondentID]],'All Data'!$A198:$CN770,85,FALSE),"unknown")</f>
        <v>White/Caucasian</v>
      </c>
      <c r="AO197" s="159" t="str">
        <f>IFERROR(VLOOKUP(Table1[[#This Row],[RespondentID]],'All Data'!$A198:$CN770,86,FALSE),"unknown")</f>
        <v>No</v>
      </c>
      <c r="AP197" s="159" t="str">
        <f>IFERROR(VLOOKUP(Table1[[#This Row],[RespondentID]],'All Data'!$A198:$CN770,87,FALSE),"unknown")</f>
        <v xml:space="preserve">English </v>
      </c>
      <c r="AQ197" s="159" t="str">
        <f>IFERROR(VLOOKUP(Table1[[#This Row],[RespondentID]],'All Data'!$A198:$CN770,88,FALSE),"unknown")</f>
        <v>$0-$19,999</v>
      </c>
      <c r="AR197" s="159" t="str">
        <f>IFERROR(VLOOKUP(Table1[[#This Row],[RespondentID]],'All Data'!$A198:$CN770,89,FALSE),"unknown")</f>
        <v>High school graduate</v>
      </c>
      <c r="AS197" s="159" t="str">
        <f>IFERROR(VLOOKUP(Table1[[#This Row],[RespondentID]],'All Data'!$A198:$CN770,90,FALSE),"unknown")</f>
        <v>Retired</v>
      </c>
      <c r="AT197" s="159" t="str">
        <f>IFERROR(VLOOKUP(Table1[[#This Row],[RespondentID]],'All Data'!$A198:$CN770,91,FALSE),"unknown")</f>
        <v>Yes</v>
      </c>
      <c r="AU197" s="159" t="str">
        <f>IFERROR(VLOOKUP(Table1[[#This Row],[RespondentID]],'All Data'!$A198:$CN770,92,FALSE),"unknown")</f>
        <v>No</v>
      </c>
    </row>
    <row r="198" spans="1:47" x14ac:dyDescent="0.35">
      <c r="A198" s="6">
        <v>7068308392</v>
      </c>
      <c r="B198" s="6" t="s">
        <v>41</v>
      </c>
      <c r="C198" s="6"/>
      <c r="D198" s="6"/>
      <c r="E198" s="6"/>
      <c r="F198" s="6"/>
      <c r="G198" s="6"/>
      <c r="H198" s="6" t="s">
        <v>46</v>
      </c>
      <c r="I198" s="6"/>
      <c r="J198" s="6"/>
      <c r="K198" s="6"/>
      <c r="L198" s="6" t="s">
        <v>50</v>
      </c>
      <c r="M198" s="6"/>
      <c r="O198" s="6">
        <f t="shared" si="51"/>
        <v>3</v>
      </c>
      <c r="P198" s="6">
        <f t="shared" si="52"/>
        <v>1</v>
      </c>
      <c r="R198" s="6">
        <f t="shared" si="53"/>
        <v>1</v>
      </c>
      <c r="S198" s="6">
        <f t="shared" si="54"/>
        <v>0</v>
      </c>
      <c r="T198" s="6">
        <f t="shared" si="55"/>
        <v>0</v>
      </c>
      <c r="U198" s="6">
        <f t="shared" si="56"/>
        <v>0</v>
      </c>
      <c r="V198" s="6">
        <f t="shared" si="57"/>
        <v>0</v>
      </c>
      <c r="W198" s="6">
        <f t="shared" si="58"/>
        <v>0</v>
      </c>
      <c r="X198" s="6">
        <f t="shared" si="59"/>
        <v>1</v>
      </c>
      <c r="Y198" s="6">
        <f t="shared" si="60"/>
        <v>0</v>
      </c>
      <c r="Z198" s="6">
        <f t="shared" si="61"/>
        <v>0</v>
      </c>
      <c r="AA198" s="6">
        <f t="shared" si="62"/>
        <v>0</v>
      </c>
      <c r="AB198" s="6">
        <f t="shared" si="63"/>
        <v>1</v>
      </c>
      <c r="AC198" s="6">
        <f t="shared" si="64"/>
        <v>0</v>
      </c>
      <c r="AF198" s="6">
        <f t="shared" si="65"/>
        <v>3</v>
      </c>
      <c r="AG198" s="6">
        <f t="shared" si="66"/>
        <v>3</v>
      </c>
      <c r="AH198" s="6" t="str">
        <f t="shared" si="67"/>
        <v>Correct</v>
      </c>
      <c r="AJ198" s="159" t="str">
        <f>IFERROR(VLOOKUP(Table1[[#This Row],[RespondentID]],'All Data'!$A199:$CN771,81,FALSE),"unknown")</f>
        <v>Female</v>
      </c>
      <c r="AK198" s="159">
        <f>IFERROR(VLOOKUP(Table1[[#This Row],[RespondentID]],'All Data'!$A199:$CN771,82,FALSE),"unknown")</f>
        <v>77</v>
      </c>
      <c r="AL198" s="159" t="str">
        <f>IFERROR(VLOOKUP(Table1[[#This Row],[RespondentID]],'All Data'!$A199:$CN771,83,FALSE),"unknown")</f>
        <v>Nassau</v>
      </c>
      <c r="AM198" s="159" t="str">
        <f>IFERROR(VLOOKUP(Table1[[#This Row],[RespondentID]],'All Data'!$A199:$CN771,84,FALSE),"unknown")</f>
        <v>North Massapequa, 11758</v>
      </c>
      <c r="AN198" s="159" t="str">
        <f>IFERROR(VLOOKUP(Table1[[#This Row],[RespondentID]],'All Data'!$A199:$CN771,85,FALSE),"unknown")</f>
        <v>White/Caucasian</v>
      </c>
      <c r="AO198" s="159" t="str">
        <f>IFERROR(VLOOKUP(Table1[[#This Row],[RespondentID]],'All Data'!$A199:$CN771,86,FALSE),"unknown")</f>
        <v>No</v>
      </c>
      <c r="AP198" s="159" t="str">
        <f>IFERROR(VLOOKUP(Table1[[#This Row],[RespondentID]],'All Data'!$A199:$CN771,87,FALSE),"unknown")</f>
        <v xml:space="preserve"> </v>
      </c>
      <c r="AQ198" s="159">
        <f>IFERROR(VLOOKUP(Table1[[#This Row],[RespondentID]],'All Data'!$A199:$CN771,88,FALSE),"unknown")</f>
        <v>0</v>
      </c>
      <c r="AR198" s="159" t="str">
        <f>IFERROR(VLOOKUP(Table1[[#This Row],[RespondentID]],'All Data'!$A199:$CN771,89,FALSE),"unknown")</f>
        <v>Some college</v>
      </c>
      <c r="AS198" s="159" t="str">
        <f>IFERROR(VLOOKUP(Table1[[#This Row],[RespondentID]],'All Data'!$A199:$CN771,90,FALSE),"unknown")</f>
        <v>Retired</v>
      </c>
      <c r="AT198" s="159" t="str">
        <f>IFERROR(VLOOKUP(Table1[[#This Row],[RespondentID]],'All Data'!$A199:$CN771,91,FALSE),"unknown")</f>
        <v>Yes</v>
      </c>
      <c r="AU198" s="159" t="str">
        <f>IFERROR(VLOOKUP(Table1[[#This Row],[RespondentID]],'All Data'!$A199:$CN771,92,FALSE),"unknown")</f>
        <v>Yes</v>
      </c>
    </row>
    <row r="199" spans="1:47" x14ac:dyDescent="0.35">
      <c r="A199" s="6">
        <v>7068308266</v>
      </c>
      <c r="B199" s="6" t="s">
        <v>41</v>
      </c>
      <c r="C199" s="6" t="s">
        <v>42</v>
      </c>
      <c r="D199" s="6"/>
      <c r="E199" s="6"/>
      <c r="F199" s="6"/>
      <c r="G199" s="6"/>
      <c r="H199" s="6"/>
      <c r="I199" s="6" t="s">
        <v>47</v>
      </c>
      <c r="J199" s="6"/>
      <c r="K199" s="6"/>
      <c r="L199" s="6"/>
      <c r="M199" s="6"/>
      <c r="O199" s="6">
        <f t="shared" si="51"/>
        <v>3</v>
      </c>
      <c r="P199" s="6">
        <f t="shared" si="52"/>
        <v>1</v>
      </c>
      <c r="R199" s="6">
        <f t="shared" si="53"/>
        <v>1</v>
      </c>
      <c r="S199" s="6">
        <f t="shared" si="54"/>
        <v>1</v>
      </c>
      <c r="T199" s="6">
        <f t="shared" si="55"/>
        <v>0</v>
      </c>
      <c r="U199" s="6">
        <f t="shared" si="56"/>
        <v>0</v>
      </c>
      <c r="V199" s="6">
        <f t="shared" si="57"/>
        <v>0</v>
      </c>
      <c r="W199" s="6">
        <f t="shared" si="58"/>
        <v>0</v>
      </c>
      <c r="X199" s="6">
        <f t="shared" si="59"/>
        <v>0</v>
      </c>
      <c r="Y199" s="6">
        <f t="shared" si="60"/>
        <v>1</v>
      </c>
      <c r="Z199" s="6">
        <f t="shared" si="61"/>
        <v>0</v>
      </c>
      <c r="AA199" s="6">
        <f t="shared" si="62"/>
        <v>0</v>
      </c>
      <c r="AB199" s="6">
        <f t="shared" si="63"/>
        <v>0</v>
      </c>
      <c r="AC199" s="6">
        <f t="shared" si="64"/>
        <v>0</v>
      </c>
      <c r="AF199" s="6">
        <f t="shared" si="65"/>
        <v>3</v>
      </c>
      <c r="AG199" s="6">
        <f t="shared" si="66"/>
        <v>3</v>
      </c>
      <c r="AH199" s="6" t="str">
        <f t="shared" si="67"/>
        <v>Correct</v>
      </c>
      <c r="AJ199" s="159" t="str">
        <f>IFERROR(VLOOKUP(Table1[[#This Row],[RespondentID]],'All Data'!$A200:$CN772,81,FALSE),"unknown")</f>
        <v>Female</v>
      </c>
      <c r="AK199" s="159">
        <f>IFERROR(VLOOKUP(Table1[[#This Row],[RespondentID]],'All Data'!$A200:$CN772,82,FALSE),"unknown")</f>
        <v>63</v>
      </c>
      <c r="AL199" s="159" t="str">
        <f>IFERROR(VLOOKUP(Table1[[#This Row],[RespondentID]],'All Data'!$A200:$CN772,83,FALSE),"unknown")</f>
        <v>Nassau</v>
      </c>
      <c r="AM199" s="159" t="str">
        <f>IFERROR(VLOOKUP(Table1[[#This Row],[RespondentID]],'All Data'!$A200:$CN772,84,FALSE),"unknown")</f>
        <v>Hicksville, 11801</v>
      </c>
      <c r="AN199" s="159" t="str">
        <f>IFERROR(VLOOKUP(Table1[[#This Row],[RespondentID]],'All Data'!$A200:$CN772,85,FALSE),"unknown")</f>
        <v>White/Caucasian</v>
      </c>
      <c r="AO199" s="159" t="str">
        <f>IFERROR(VLOOKUP(Table1[[#This Row],[RespondentID]],'All Data'!$A200:$CN772,86,FALSE),"unknown")</f>
        <v>No</v>
      </c>
      <c r="AP199" s="159" t="str">
        <f>IFERROR(VLOOKUP(Table1[[#This Row],[RespondentID]],'All Data'!$A200:$CN772,87,FALSE),"unknown")</f>
        <v xml:space="preserve">English </v>
      </c>
      <c r="AQ199" s="159">
        <f>IFERROR(VLOOKUP(Table1[[#This Row],[RespondentID]],'All Data'!$A200:$CN772,88,FALSE),"unknown")</f>
        <v>0</v>
      </c>
      <c r="AR199" s="159" t="str">
        <f>IFERROR(VLOOKUP(Table1[[#This Row],[RespondentID]],'All Data'!$A200:$CN772,89,FALSE),"unknown")</f>
        <v>High school graduate</v>
      </c>
      <c r="AS199" s="159" t="str">
        <f>IFERROR(VLOOKUP(Table1[[#This Row],[RespondentID]],'All Data'!$A200:$CN772,90,FALSE),"unknown")</f>
        <v>Retired</v>
      </c>
      <c r="AT199" s="159" t="str">
        <f>IFERROR(VLOOKUP(Table1[[#This Row],[RespondentID]],'All Data'!$A200:$CN772,91,FALSE),"unknown")</f>
        <v>Yes</v>
      </c>
      <c r="AU199" s="159" t="str">
        <f>IFERROR(VLOOKUP(Table1[[#This Row],[RespondentID]],'All Data'!$A200:$CN772,92,FALSE),"unknown")</f>
        <v>Yes</v>
      </c>
    </row>
    <row r="200" spans="1:47" x14ac:dyDescent="0.35">
      <c r="A200" s="6">
        <v>7068308122</v>
      </c>
      <c r="B200" s="6" t="s">
        <v>41</v>
      </c>
      <c r="C200" s="6"/>
      <c r="D200" s="6"/>
      <c r="E200" s="6"/>
      <c r="F200" s="6"/>
      <c r="G200" s="6"/>
      <c r="H200" s="6" t="s">
        <v>46</v>
      </c>
      <c r="I200" s="6"/>
      <c r="J200" s="6"/>
      <c r="K200" s="6"/>
      <c r="L200" s="6"/>
      <c r="M200" s="6"/>
      <c r="O200" s="6">
        <f t="shared" si="51"/>
        <v>2</v>
      </c>
      <c r="P200" s="6">
        <f t="shared" si="52"/>
        <v>1.5</v>
      </c>
      <c r="R200" s="6">
        <f t="shared" si="53"/>
        <v>1</v>
      </c>
      <c r="S200" s="6">
        <f t="shared" si="54"/>
        <v>0</v>
      </c>
      <c r="T200" s="6">
        <f t="shared" si="55"/>
        <v>0</v>
      </c>
      <c r="U200" s="6">
        <f t="shared" si="56"/>
        <v>0</v>
      </c>
      <c r="V200" s="6">
        <f t="shared" si="57"/>
        <v>0</v>
      </c>
      <c r="W200" s="6">
        <f t="shared" si="58"/>
        <v>0</v>
      </c>
      <c r="X200" s="6">
        <f t="shared" si="59"/>
        <v>1</v>
      </c>
      <c r="Y200" s="6">
        <f t="shared" si="60"/>
        <v>0</v>
      </c>
      <c r="Z200" s="6">
        <f t="shared" si="61"/>
        <v>0</v>
      </c>
      <c r="AA200" s="6">
        <f t="shared" si="62"/>
        <v>0</v>
      </c>
      <c r="AB200" s="6">
        <f t="shared" si="63"/>
        <v>0</v>
      </c>
      <c r="AC200" s="6">
        <f t="shared" si="64"/>
        <v>0</v>
      </c>
      <c r="AF200" s="6">
        <f t="shared" si="65"/>
        <v>2</v>
      </c>
      <c r="AG200" s="6">
        <f t="shared" si="66"/>
        <v>2</v>
      </c>
      <c r="AH200" s="6" t="str">
        <f t="shared" si="67"/>
        <v>Correct</v>
      </c>
      <c r="AJ200" s="159" t="str">
        <f>IFERROR(VLOOKUP(Table1[[#This Row],[RespondentID]],'All Data'!$A201:$CN773,81,FALSE),"unknown")</f>
        <v>Female</v>
      </c>
      <c r="AK200" s="159">
        <f>IFERROR(VLOOKUP(Table1[[#This Row],[RespondentID]],'All Data'!$A201:$CN773,82,FALSE),"unknown")</f>
        <v>84</v>
      </c>
      <c r="AL200" s="159" t="str">
        <f>IFERROR(VLOOKUP(Table1[[#This Row],[RespondentID]],'All Data'!$A201:$CN773,83,FALSE),"unknown")</f>
        <v>Nassau</v>
      </c>
      <c r="AM200" s="159">
        <f>IFERROR(VLOOKUP(Table1[[#This Row],[RespondentID]],'All Data'!$A201:$CN773,84,FALSE),"unknown")</f>
        <v>0</v>
      </c>
      <c r="AN200" s="159" t="str">
        <f>IFERROR(VLOOKUP(Table1[[#This Row],[RespondentID]],'All Data'!$A201:$CN773,85,FALSE),"unknown")</f>
        <v>White/Caucasian</v>
      </c>
      <c r="AO200" s="159" t="str">
        <f>IFERROR(VLOOKUP(Table1[[#This Row],[RespondentID]],'All Data'!$A201:$CN773,86,FALSE),"unknown")</f>
        <v>No</v>
      </c>
      <c r="AP200" s="159" t="str">
        <f>IFERROR(VLOOKUP(Table1[[#This Row],[RespondentID]],'All Data'!$A201:$CN773,87,FALSE),"unknown")</f>
        <v xml:space="preserve">English Italian </v>
      </c>
      <c r="AQ200" s="159" t="str">
        <f>IFERROR(VLOOKUP(Table1[[#This Row],[RespondentID]],'All Data'!$A201:$CN773,88,FALSE),"unknown")</f>
        <v>$50,000 to $74,999</v>
      </c>
      <c r="AR200" s="159" t="str">
        <f>IFERROR(VLOOKUP(Table1[[#This Row],[RespondentID]],'All Data'!$A201:$CN773,89,FALSE),"unknown")</f>
        <v>High school graduate</v>
      </c>
      <c r="AS200" s="159" t="str">
        <f>IFERROR(VLOOKUP(Table1[[#This Row],[RespondentID]],'All Data'!$A201:$CN773,90,FALSE),"unknown")</f>
        <v>Retired</v>
      </c>
      <c r="AT200" s="159" t="str">
        <f>IFERROR(VLOOKUP(Table1[[#This Row],[RespondentID]],'All Data'!$A201:$CN773,91,FALSE),"unknown")</f>
        <v>Yes</v>
      </c>
      <c r="AU200" s="159" t="str">
        <f>IFERROR(VLOOKUP(Table1[[#This Row],[RespondentID]],'All Data'!$A201:$CN773,92,FALSE),"unknown")</f>
        <v>Yes</v>
      </c>
    </row>
    <row r="201" spans="1:47" x14ac:dyDescent="0.35">
      <c r="A201" s="6">
        <v>7068307980</v>
      </c>
      <c r="B201" s="6" t="s">
        <v>41</v>
      </c>
      <c r="C201" s="6"/>
      <c r="D201" s="6"/>
      <c r="E201" s="6"/>
      <c r="F201" s="6"/>
      <c r="G201" s="6"/>
      <c r="H201" s="6" t="s">
        <v>46</v>
      </c>
      <c r="I201" s="6"/>
      <c r="J201" s="6" t="s">
        <v>48</v>
      </c>
      <c r="K201" s="6"/>
      <c r="L201" s="6" t="s">
        <v>50</v>
      </c>
      <c r="M201" s="6"/>
      <c r="O201" s="6">
        <f t="shared" si="51"/>
        <v>4</v>
      </c>
      <c r="P201" s="6">
        <f t="shared" si="52"/>
        <v>0.75</v>
      </c>
      <c r="R201" s="6">
        <f t="shared" si="53"/>
        <v>0.75</v>
      </c>
      <c r="S201" s="6">
        <f t="shared" si="54"/>
        <v>0</v>
      </c>
      <c r="T201" s="6">
        <f t="shared" si="55"/>
        <v>0</v>
      </c>
      <c r="U201" s="6">
        <f t="shared" si="56"/>
        <v>0</v>
      </c>
      <c r="V201" s="6">
        <f t="shared" si="57"/>
        <v>0</v>
      </c>
      <c r="W201" s="6">
        <f t="shared" si="58"/>
        <v>0</v>
      </c>
      <c r="X201" s="6">
        <f t="shared" si="59"/>
        <v>0.75</v>
      </c>
      <c r="Y201" s="6">
        <f t="shared" si="60"/>
        <v>0</v>
      </c>
      <c r="Z201" s="6">
        <f t="shared" si="61"/>
        <v>0.75</v>
      </c>
      <c r="AA201" s="6">
        <f t="shared" si="62"/>
        <v>0</v>
      </c>
      <c r="AB201" s="6">
        <f t="shared" si="63"/>
        <v>0.75</v>
      </c>
      <c r="AC201" s="6">
        <f t="shared" si="64"/>
        <v>0</v>
      </c>
      <c r="AF201" s="6">
        <f t="shared" si="65"/>
        <v>3</v>
      </c>
      <c r="AG201" s="6">
        <f t="shared" si="66"/>
        <v>4</v>
      </c>
      <c r="AH201" s="6" t="str">
        <f t="shared" si="67"/>
        <v>Correct</v>
      </c>
      <c r="AJ201" s="159" t="str">
        <f>IFERROR(VLOOKUP(Table1[[#This Row],[RespondentID]],'All Data'!$A202:$CN774,81,FALSE),"unknown")</f>
        <v>Female</v>
      </c>
      <c r="AK201" s="159">
        <f>IFERROR(VLOOKUP(Table1[[#This Row],[RespondentID]],'All Data'!$A202:$CN774,82,FALSE),"unknown")</f>
        <v>66</v>
      </c>
      <c r="AL201" s="159" t="str">
        <f>IFERROR(VLOOKUP(Table1[[#This Row],[RespondentID]],'All Data'!$A202:$CN774,83,FALSE),"unknown")</f>
        <v>Nassau</v>
      </c>
      <c r="AM201" s="159" t="str">
        <f>IFERROR(VLOOKUP(Table1[[#This Row],[RespondentID]],'All Data'!$A202:$CN774,84,FALSE),"unknown")</f>
        <v>New Cassel, 11590</v>
      </c>
      <c r="AN201" s="159" t="str">
        <f>IFERROR(VLOOKUP(Table1[[#This Row],[RespondentID]],'All Data'!$A202:$CN774,85,FALSE),"unknown")</f>
        <v>White/Caucasian</v>
      </c>
      <c r="AO201" s="159">
        <f>IFERROR(VLOOKUP(Table1[[#This Row],[RespondentID]],'All Data'!$A202:$CN774,86,FALSE),"unknown")</f>
        <v>0</v>
      </c>
      <c r="AP201" s="159" t="str">
        <f>IFERROR(VLOOKUP(Table1[[#This Row],[RespondentID]],'All Data'!$A202:$CN774,87,FALSE),"unknown")</f>
        <v xml:space="preserve">English </v>
      </c>
      <c r="AQ201" s="159" t="str">
        <f>IFERROR(VLOOKUP(Table1[[#This Row],[RespondentID]],'All Data'!$A202:$CN774,88,FALSE),"unknown")</f>
        <v>$50,000 to $74,999</v>
      </c>
      <c r="AR201" s="159" t="str">
        <f>IFERROR(VLOOKUP(Table1[[#This Row],[RespondentID]],'All Data'!$A202:$CN774,89,FALSE),"unknown")</f>
        <v>Some college</v>
      </c>
      <c r="AS201" s="159" t="str">
        <f>IFERROR(VLOOKUP(Table1[[#This Row],[RespondentID]],'All Data'!$A202:$CN774,90,FALSE),"unknown")</f>
        <v>Retired</v>
      </c>
      <c r="AT201" s="159" t="str">
        <f>IFERROR(VLOOKUP(Table1[[#This Row],[RespondentID]],'All Data'!$A202:$CN774,91,FALSE),"unknown")</f>
        <v>Yes</v>
      </c>
      <c r="AU201" s="159" t="str">
        <f>IFERROR(VLOOKUP(Table1[[#This Row],[RespondentID]],'All Data'!$A202:$CN774,92,FALSE),"unknown")</f>
        <v>Yes</v>
      </c>
    </row>
    <row r="202" spans="1:47" x14ac:dyDescent="0.35">
      <c r="A202" s="6">
        <v>7068307803</v>
      </c>
      <c r="B202" s="6"/>
      <c r="C202" s="6"/>
      <c r="D202" s="6"/>
      <c r="E202" s="6"/>
      <c r="F202" s="6"/>
      <c r="G202" s="6"/>
      <c r="H202" s="6"/>
      <c r="I202" s="6"/>
      <c r="J202" s="6"/>
      <c r="K202" s="6"/>
      <c r="L202" s="6"/>
      <c r="M202" s="6"/>
      <c r="O202" s="6">
        <f t="shared" si="51"/>
        <v>0</v>
      </c>
      <c r="P202" s="6" t="e">
        <f t="shared" si="52"/>
        <v>#DIV/0!</v>
      </c>
      <c r="R202" s="6">
        <f t="shared" si="53"/>
        <v>0</v>
      </c>
      <c r="S202" s="6">
        <f t="shared" si="54"/>
        <v>0</v>
      </c>
      <c r="T202" s="6">
        <f t="shared" si="55"/>
        <v>0</v>
      </c>
      <c r="U202" s="6">
        <f t="shared" si="56"/>
        <v>0</v>
      </c>
      <c r="V202" s="6">
        <f t="shared" si="57"/>
        <v>0</v>
      </c>
      <c r="W202" s="6">
        <f t="shared" si="58"/>
        <v>0</v>
      </c>
      <c r="X202" s="6">
        <f t="shared" si="59"/>
        <v>0</v>
      </c>
      <c r="Y202" s="6">
        <f t="shared" si="60"/>
        <v>0</v>
      </c>
      <c r="Z202" s="6">
        <f t="shared" si="61"/>
        <v>0</v>
      </c>
      <c r="AA202" s="6">
        <f t="shared" si="62"/>
        <v>0</v>
      </c>
      <c r="AB202" s="6">
        <f t="shared" si="63"/>
        <v>0</v>
      </c>
      <c r="AC202" s="6">
        <f t="shared" si="64"/>
        <v>0</v>
      </c>
      <c r="AF202" s="6">
        <f t="shared" si="65"/>
        <v>0</v>
      </c>
      <c r="AG202" s="6">
        <f t="shared" si="66"/>
        <v>0</v>
      </c>
      <c r="AH202" s="6" t="str">
        <f t="shared" si="67"/>
        <v>Correct</v>
      </c>
      <c r="AJ202" s="159" t="str">
        <f>IFERROR(VLOOKUP(Table1[[#This Row],[RespondentID]],'All Data'!$A203:$CN775,81,FALSE),"unknown")</f>
        <v>Male</v>
      </c>
      <c r="AK202" s="159">
        <f>IFERROR(VLOOKUP(Table1[[#This Row],[RespondentID]],'All Data'!$A203:$CN775,82,FALSE),"unknown")</f>
        <v>82</v>
      </c>
      <c r="AL202" s="159" t="str">
        <f>IFERROR(VLOOKUP(Table1[[#This Row],[RespondentID]],'All Data'!$A203:$CN775,83,FALSE),"unknown")</f>
        <v>Nassau</v>
      </c>
      <c r="AM202" s="159">
        <f>IFERROR(VLOOKUP(Table1[[#This Row],[RespondentID]],'All Data'!$A203:$CN775,84,FALSE),"unknown")</f>
        <v>0</v>
      </c>
      <c r="AN202" s="159" t="str">
        <f>IFERROR(VLOOKUP(Table1[[#This Row],[RespondentID]],'All Data'!$A203:$CN775,85,FALSE),"unknown")</f>
        <v>Multi-racial</v>
      </c>
      <c r="AO202" s="159" t="str">
        <f>IFERROR(VLOOKUP(Table1[[#This Row],[RespondentID]],'All Data'!$A203:$CN775,86,FALSE),"unknown")</f>
        <v>No</v>
      </c>
      <c r="AP202" s="159" t="str">
        <f>IFERROR(VLOOKUP(Table1[[#This Row],[RespondentID]],'All Data'!$A203:$CN775,87,FALSE),"unknown")</f>
        <v xml:space="preserve">English </v>
      </c>
      <c r="AQ202" s="159">
        <f>IFERROR(VLOOKUP(Table1[[#This Row],[RespondentID]],'All Data'!$A203:$CN775,88,FALSE),"unknown")</f>
        <v>0</v>
      </c>
      <c r="AR202" s="159" t="str">
        <f>IFERROR(VLOOKUP(Table1[[#This Row],[RespondentID]],'All Data'!$A203:$CN775,89,FALSE),"unknown")</f>
        <v>College graduate</v>
      </c>
      <c r="AS202" s="159" t="str">
        <f>IFERROR(VLOOKUP(Table1[[#This Row],[RespondentID]],'All Data'!$A203:$CN775,90,FALSE),"unknown")</f>
        <v>Retired</v>
      </c>
      <c r="AT202" s="159" t="str">
        <f>IFERROR(VLOOKUP(Table1[[#This Row],[RespondentID]],'All Data'!$A203:$CN775,91,FALSE),"unknown")</f>
        <v>Yes</v>
      </c>
      <c r="AU202" s="159" t="str">
        <f>IFERROR(VLOOKUP(Table1[[#This Row],[RespondentID]],'All Data'!$A203:$CN775,92,FALSE),"unknown")</f>
        <v>Yes</v>
      </c>
    </row>
    <row r="203" spans="1:47" x14ac:dyDescent="0.35">
      <c r="A203" s="6">
        <v>7068307692</v>
      </c>
      <c r="B203" s="6" t="s">
        <v>41</v>
      </c>
      <c r="C203" s="6"/>
      <c r="D203" s="6"/>
      <c r="E203" s="6"/>
      <c r="F203" s="6"/>
      <c r="G203" s="6"/>
      <c r="H203" s="6"/>
      <c r="I203" s="6"/>
      <c r="J203" s="6"/>
      <c r="K203" s="6"/>
      <c r="L203" s="6"/>
      <c r="M203" s="6"/>
      <c r="O203" s="6">
        <f t="shared" si="51"/>
        <v>1</v>
      </c>
      <c r="P203" s="6">
        <f t="shared" si="52"/>
        <v>3</v>
      </c>
      <c r="R203" s="6">
        <f t="shared" si="53"/>
        <v>1</v>
      </c>
      <c r="S203" s="6">
        <f t="shared" si="54"/>
        <v>0</v>
      </c>
      <c r="T203" s="6">
        <f t="shared" si="55"/>
        <v>0</v>
      </c>
      <c r="U203" s="6">
        <f t="shared" si="56"/>
        <v>0</v>
      </c>
      <c r="V203" s="6">
        <f t="shared" si="57"/>
        <v>0</v>
      </c>
      <c r="W203" s="6">
        <f t="shared" si="58"/>
        <v>0</v>
      </c>
      <c r="X203" s="6">
        <f t="shared" si="59"/>
        <v>0</v>
      </c>
      <c r="Y203" s="6">
        <f t="shared" si="60"/>
        <v>0</v>
      </c>
      <c r="Z203" s="6">
        <f t="shared" si="61"/>
        <v>0</v>
      </c>
      <c r="AA203" s="6">
        <f t="shared" si="62"/>
        <v>0</v>
      </c>
      <c r="AB203" s="6">
        <f t="shared" si="63"/>
        <v>0</v>
      </c>
      <c r="AC203" s="6">
        <f t="shared" si="64"/>
        <v>0</v>
      </c>
      <c r="AF203" s="6">
        <f t="shared" si="65"/>
        <v>1</v>
      </c>
      <c r="AG203" s="6">
        <f t="shared" si="66"/>
        <v>1</v>
      </c>
      <c r="AH203" s="6" t="str">
        <f t="shared" si="67"/>
        <v>Correct</v>
      </c>
      <c r="AJ203" s="159" t="str">
        <f>IFERROR(VLOOKUP(Table1[[#This Row],[RespondentID]],'All Data'!$A204:$CN776,81,FALSE),"unknown")</f>
        <v>Male</v>
      </c>
      <c r="AK203" s="159">
        <f>IFERROR(VLOOKUP(Table1[[#This Row],[RespondentID]],'All Data'!$A204:$CN776,82,FALSE),"unknown")</f>
        <v>72</v>
      </c>
      <c r="AL203" s="159" t="str">
        <f>IFERROR(VLOOKUP(Table1[[#This Row],[RespondentID]],'All Data'!$A204:$CN776,83,FALSE),"unknown")</f>
        <v>Nassau</v>
      </c>
      <c r="AM203" s="159" t="str">
        <f>IFERROR(VLOOKUP(Table1[[#This Row],[RespondentID]],'All Data'!$A204:$CN776,84,FALSE),"unknown")</f>
        <v>Carle Place, 11514</v>
      </c>
      <c r="AN203" s="159">
        <f>IFERROR(VLOOKUP(Table1[[#This Row],[RespondentID]],'All Data'!$A204:$CN776,85,FALSE),"unknown")</f>
        <v>0</v>
      </c>
      <c r="AO203" s="159">
        <f>IFERROR(VLOOKUP(Table1[[#This Row],[RespondentID]],'All Data'!$A204:$CN776,86,FALSE),"unknown")</f>
        <v>0</v>
      </c>
      <c r="AP203" s="159" t="str">
        <f>IFERROR(VLOOKUP(Table1[[#This Row],[RespondentID]],'All Data'!$A204:$CN776,87,FALSE),"unknown")</f>
        <v xml:space="preserve">English </v>
      </c>
      <c r="AQ203" s="159" t="str">
        <f>IFERROR(VLOOKUP(Table1[[#This Row],[RespondentID]],'All Data'!$A204:$CN776,88,FALSE),"unknown")</f>
        <v>$20,000 to $34,999</v>
      </c>
      <c r="AR203" s="159" t="str">
        <f>IFERROR(VLOOKUP(Table1[[#This Row],[RespondentID]],'All Data'!$A204:$CN776,89,FALSE),"unknown")</f>
        <v>Technical school</v>
      </c>
      <c r="AS203" s="159" t="str">
        <f>IFERROR(VLOOKUP(Table1[[#This Row],[RespondentID]],'All Data'!$A204:$CN776,90,FALSE),"unknown")</f>
        <v>Retired</v>
      </c>
      <c r="AT203" s="159" t="str">
        <f>IFERROR(VLOOKUP(Table1[[#This Row],[RespondentID]],'All Data'!$A204:$CN776,91,FALSE),"unknown")</f>
        <v>Yes</v>
      </c>
      <c r="AU203" s="159" t="str">
        <f>IFERROR(VLOOKUP(Table1[[#This Row],[RespondentID]],'All Data'!$A204:$CN776,92,FALSE),"unknown")</f>
        <v>Yes</v>
      </c>
    </row>
    <row r="204" spans="1:47" x14ac:dyDescent="0.35">
      <c r="A204" s="6">
        <v>7068307580</v>
      </c>
      <c r="B204" s="6"/>
      <c r="C204" s="6"/>
      <c r="D204" s="6"/>
      <c r="E204" s="6"/>
      <c r="F204" s="6" t="s">
        <v>45</v>
      </c>
      <c r="G204" s="6"/>
      <c r="H204" s="6"/>
      <c r="I204" s="6"/>
      <c r="J204" s="6"/>
      <c r="K204" s="6"/>
      <c r="L204" s="6"/>
      <c r="M204" s="6"/>
      <c r="O204" s="6">
        <f t="shared" si="51"/>
        <v>1</v>
      </c>
      <c r="P204" s="6">
        <f t="shared" si="52"/>
        <v>3</v>
      </c>
      <c r="R204" s="6">
        <f t="shared" si="53"/>
        <v>0</v>
      </c>
      <c r="S204" s="6">
        <f t="shared" si="54"/>
        <v>0</v>
      </c>
      <c r="T204" s="6">
        <f t="shared" si="55"/>
        <v>0</v>
      </c>
      <c r="U204" s="6">
        <f t="shared" si="56"/>
        <v>0</v>
      </c>
      <c r="V204" s="6">
        <f t="shared" si="57"/>
        <v>1</v>
      </c>
      <c r="W204" s="6">
        <f t="shared" si="58"/>
        <v>0</v>
      </c>
      <c r="X204" s="6">
        <f t="shared" si="59"/>
        <v>0</v>
      </c>
      <c r="Y204" s="6">
        <f t="shared" si="60"/>
        <v>0</v>
      </c>
      <c r="Z204" s="6">
        <f t="shared" si="61"/>
        <v>0</v>
      </c>
      <c r="AA204" s="6">
        <f t="shared" si="62"/>
        <v>0</v>
      </c>
      <c r="AB204" s="6">
        <f t="shared" si="63"/>
        <v>0</v>
      </c>
      <c r="AC204" s="6">
        <f t="shared" si="64"/>
        <v>0</v>
      </c>
      <c r="AF204" s="6">
        <f t="shared" si="65"/>
        <v>1</v>
      </c>
      <c r="AG204" s="6">
        <f t="shared" si="66"/>
        <v>1</v>
      </c>
      <c r="AH204" s="6" t="str">
        <f t="shared" si="67"/>
        <v>Correct</v>
      </c>
      <c r="AJ204" s="159" t="str">
        <f>IFERROR(VLOOKUP(Table1[[#This Row],[RespondentID]],'All Data'!$A205:$CN777,81,FALSE),"unknown")</f>
        <v>Female</v>
      </c>
      <c r="AK204" s="159">
        <f>IFERROR(VLOOKUP(Table1[[#This Row],[RespondentID]],'All Data'!$A205:$CN777,82,FALSE),"unknown")</f>
        <v>69</v>
      </c>
      <c r="AL204" s="159" t="str">
        <f>IFERROR(VLOOKUP(Table1[[#This Row],[RespondentID]],'All Data'!$A205:$CN777,83,FALSE),"unknown")</f>
        <v>Nassau</v>
      </c>
      <c r="AM204" s="159" t="str">
        <f>IFERROR(VLOOKUP(Table1[[#This Row],[RespondentID]],'All Data'!$A205:$CN777,84,FALSE),"unknown")</f>
        <v>New Hyde Park, 11040</v>
      </c>
      <c r="AN204" s="159" t="str">
        <f>IFERROR(VLOOKUP(Table1[[#This Row],[RespondentID]],'All Data'!$A205:$CN777,85,FALSE),"unknown")</f>
        <v>Asian/Pacific Islander</v>
      </c>
      <c r="AO204" s="159" t="str">
        <f>IFERROR(VLOOKUP(Table1[[#This Row],[RespondentID]],'All Data'!$A205:$CN777,86,FALSE),"unknown")</f>
        <v>No</v>
      </c>
      <c r="AP204" s="159" t="str">
        <f>IFERROR(VLOOKUP(Table1[[#This Row],[RespondentID]],'All Data'!$A205:$CN777,87,FALSE),"unknown")</f>
        <v xml:space="preserve"> </v>
      </c>
      <c r="AQ204" s="159" t="str">
        <f>IFERROR(VLOOKUP(Table1[[#This Row],[RespondentID]],'All Data'!$A205:$CN777,88,FALSE),"unknown")</f>
        <v>$35,000 to $49,999</v>
      </c>
      <c r="AR204" s="159">
        <f>IFERROR(VLOOKUP(Table1[[#This Row],[RespondentID]],'All Data'!$A205:$CN777,89,FALSE),"unknown")</f>
        <v>0</v>
      </c>
      <c r="AS204" s="159" t="str">
        <f>IFERROR(VLOOKUP(Table1[[#This Row],[RespondentID]],'All Data'!$A205:$CN777,90,FALSE),"unknown")</f>
        <v>Retired</v>
      </c>
      <c r="AT204" s="159" t="str">
        <f>IFERROR(VLOOKUP(Table1[[#This Row],[RespondentID]],'All Data'!$A205:$CN777,91,FALSE),"unknown")</f>
        <v>Yes</v>
      </c>
      <c r="AU204" s="159">
        <f>IFERROR(VLOOKUP(Table1[[#This Row],[RespondentID]],'All Data'!$A205:$CN777,92,FALSE),"unknown")</f>
        <v>0</v>
      </c>
    </row>
    <row r="205" spans="1:47" x14ac:dyDescent="0.35">
      <c r="A205" s="6">
        <v>7068307429</v>
      </c>
      <c r="B205" s="6" t="s">
        <v>41</v>
      </c>
      <c r="C205" s="6"/>
      <c r="D205" s="6"/>
      <c r="E205" s="6"/>
      <c r="F205" s="6"/>
      <c r="G205" s="6" t="s">
        <v>39</v>
      </c>
      <c r="H205" s="6" t="s">
        <v>46</v>
      </c>
      <c r="I205" s="6"/>
      <c r="J205" s="6"/>
      <c r="K205" s="6"/>
      <c r="L205" s="6"/>
      <c r="M205" s="6"/>
      <c r="O205" s="6">
        <f t="shared" si="51"/>
        <v>3</v>
      </c>
      <c r="P205" s="6">
        <f t="shared" si="52"/>
        <v>1</v>
      </c>
      <c r="R205" s="6">
        <f t="shared" si="53"/>
        <v>1</v>
      </c>
      <c r="S205" s="6">
        <f t="shared" si="54"/>
        <v>0</v>
      </c>
      <c r="T205" s="6">
        <f t="shared" si="55"/>
        <v>0</v>
      </c>
      <c r="U205" s="6">
        <f t="shared" si="56"/>
        <v>0</v>
      </c>
      <c r="V205" s="6">
        <f t="shared" si="57"/>
        <v>0</v>
      </c>
      <c r="W205" s="6">
        <f t="shared" si="58"/>
        <v>1</v>
      </c>
      <c r="X205" s="6">
        <f t="shared" si="59"/>
        <v>1</v>
      </c>
      <c r="Y205" s="6">
        <f t="shared" si="60"/>
        <v>0</v>
      </c>
      <c r="Z205" s="6">
        <f t="shared" si="61"/>
        <v>0</v>
      </c>
      <c r="AA205" s="6">
        <f t="shared" si="62"/>
        <v>0</v>
      </c>
      <c r="AB205" s="6">
        <f t="shared" si="63"/>
        <v>0</v>
      </c>
      <c r="AC205" s="6">
        <f t="shared" si="64"/>
        <v>0</v>
      </c>
      <c r="AF205" s="6">
        <f t="shared" si="65"/>
        <v>3</v>
      </c>
      <c r="AG205" s="6">
        <f t="shared" si="66"/>
        <v>3</v>
      </c>
      <c r="AH205" s="6" t="str">
        <f t="shared" si="67"/>
        <v>Correct</v>
      </c>
      <c r="AJ205" s="159" t="str">
        <f>IFERROR(VLOOKUP(Table1[[#This Row],[RespondentID]],'All Data'!$A206:$CN778,81,FALSE),"unknown")</f>
        <v>Male</v>
      </c>
      <c r="AK205" s="159">
        <f>IFERROR(VLOOKUP(Table1[[#This Row],[RespondentID]],'All Data'!$A206:$CN778,82,FALSE),"unknown")</f>
        <v>76</v>
      </c>
      <c r="AL205" s="159" t="str">
        <f>IFERROR(VLOOKUP(Table1[[#This Row],[RespondentID]],'All Data'!$A206:$CN778,83,FALSE),"unknown")</f>
        <v>Nassau</v>
      </c>
      <c r="AM205" s="159" t="str">
        <f>IFERROR(VLOOKUP(Table1[[#This Row],[RespondentID]],'All Data'!$A206:$CN778,84,FALSE),"unknown")</f>
        <v>Great Neck, 11021</v>
      </c>
      <c r="AN205" s="159" t="str">
        <f>IFERROR(VLOOKUP(Table1[[#This Row],[RespondentID]],'All Data'!$A206:$CN778,85,FALSE),"unknown")</f>
        <v>White/Caucasian</v>
      </c>
      <c r="AO205" s="159" t="str">
        <f>IFERROR(VLOOKUP(Table1[[#This Row],[RespondentID]],'All Data'!$A206:$CN778,86,FALSE),"unknown")</f>
        <v>No</v>
      </c>
      <c r="AP205" s="159" t="str">
        <f>IFERROR(VLOOKUP(Table1[[#This Row],[RespondentID]],'All Data'!$A206:$CN778,87,FALSE),"unknown")</f>
        <v xml:space="preserve">English </v>
      </c>
      <c r="AQ205" s="159" t="str">
        <f>IFERROR(VLOOKUP(Table1[[#This Row],[RespondentID]],'All Data'!$A206:$CN778,88,FALSE),"unknown")</f>
        <v>$20,000 to $34,999</v>
      </c>
      <c r="AR205" s="159" t="str">
        <f>IFERROR(VLOOKUP(Table1[[#This Row],[RespondentID]],'All Data'!$A206:$CN778,89,FALSE),"unknown")</f>
        <v>Some college</v>
      </c>
      <c r="AS205" s="159" t="str">
        <f>IFERROR(VLOOKUP(Table1[[#This Row],[RespondentID]],'All Data'!$A206:$CN778,90,FALSE),"unknown")</f>
        <v>Retired</v>
      </c>
      <c r="AT205" s="159" t="str">
        <f>IFERROR(VLOOKUP(Table1[[#This Row],[RespondentID]],'All Data'!$A206:$CN778,91,FALSE),"unknown")</f>
        <v>Yes</v>
      </c>
      <c r="AU205" s="159" t="str">
        <f>IFERROR(VLOOKUP(Table1[[#This Row],[RespondentID]],'All Data'!$A206:$CN778,92,FALSE),"unknown")</f>
        <v>Yes</v>
      </c>
    </row>
    <row r="206" spans="1:47" x14ac:dyDescent="0.35">
      <c r="A206" s="6">
        <v>7068307208</v>
      </c>
      <c r="B206" s="6"/>
      <c r="C206" s="6"/>
      <c r="D206" s="6"/>
      <c r="E206" s="6"/>
      <c r="F206" s="6"/>
      <c r="G206" s="6"/>
      <c r="H206" s="6"/>
      <c r="I206" s="6"/>
      <c r="J206" s="6" t="s">
        <v>48</v>
      </c>
      <c r="K206" s="6"/>
      <c r="L206" s="6"/>
      <c r="M206" s="6"/>
      <c r="O206" s="6">
        <f t="shared" si="51"/>
        <v>1</v>
      </c>
      <c r="P206" s="6">
        <f t="shared" si="52"/>
        <v>3</v>
      </c>
      <c r="R206" s="6">
        <f t="shared" si="53"/>
        <v>0</v>
      </c>
      <c r="S206" s="6">
        <f t="shared" si="54"/>
        <v>0</v>
      </c>
      <c r="T206" s="6">
        <f t="shared" si="55"/>
        <v>0</v>
      </c>
      <c r="U206" s="6">
        <f t="shared" si="56"/>
        <v>0</v>
      </c>
      <c r="V206" s="6">
        <f t="shared" si="57"/>
        <v>0</v>
      </c>
      <c r="W206" s="6">
        <f t="shared" si="58"/>
        <v>0</v>
      </c>
      <c r="X206" s="6">
        <f t="shared" si="59"/>
        <v>0</v>
      </c>
      <c r="Y206" s="6">
        <f t="shared" si="60"/>
        <v>0</v>
      </c>
      <c r="Z206" s="6">
        <f t="shared" si="61"/>
        <v>1</v>
      </c>
      <c r="AA206" s="6">
        <f t="shared" si="62"/>
        <v>0</v>
      </c>
      <c r="AB206" s="6">
        <f t="shared" si="63"/>
        <v>0</v>
      </c>
      <c r="AC206" s="6">
        <f t="shared" si="64"/>
        <v>0</v>
      </c>
      <c r="AF206" s="6">
        <f t="shared" si="65"/>
        <v>1</v>
      </c>
      <c r="AG206" s="6">
        <f t="shared" si="66"/>
        <v>1</v>
      </c>
      <c r="AH206" s="6" t="str">
        <f t="shared" si="67"/>
        <v>Correct</v>
      </c>
      <c r="AJ206" s="159" t="str">
        <f>IFERROR(VLOOKUP(Table1[[#This Row],[RespondentID]],'All Data'!$A207:$CN779,81,FALSE),"unknown")</f>
        <v>Male</v>
      </c>
      <c r="AK206" s="159">
        <f>IFERROR(VLOOKUP(Table1[[#This Row],[RespondentID]],'All Data'!$A207:$CN779,82,FALSE),"unknown")</f>
        <v>77</v>
      </c>
      <c r="AL206" s="159" t="str">
        <f>IFERROR(VLOOKUP(Table1[[#This Row],[RespondentID]],'All Data'!$A207:$CN779,83,FALSE),"unknown")</f>
        <v>Nassau</v>
      </c>
      <c r="AM206" s="159" t="str">
        <f>IFERROR(VLOOKUP(Table1[[#This Row],[RespondentID]],'All Data'!$A207:$CN779,84,FALSE),"unknown")</f>
        <v>Franklin Square, 11010</v>
      </c>
      <c r="AN206" s="159" t="str">
        <f>IFERROR(VLOOKUP(Table1[[#This Row],[RespondentID]],'All Data'!$A207:$CN779,85,FALSE),"unknown")</f>
        <v>White/Caucasian</v>
      </c>
      <c r="AO206" s="159">
        <f>IFERROR(VLOOKUP(Table1[[#This Row],[RespondentID]],'All Data'!$A207:$CN779,86,FALSE),"unknown")</f>
        <v>0</v>
      </c>
      <c r="AP206" s="159" t="str">
        <f>IFERROR(VLOOKUP(Table1[[#This Row],[RespondentID]],'All Data'!$A207:$CN779,87,FALSE),"unknown")</f>
        <v xml:space="preserve">English </v>
      </c>
      <c r="AQ206" s="159" t="str">
        <f>IFERROR(VLOOKUP(Table1[[#This Row],[RespondentID]],'All Data'!$A207:$CN779,88,FALSE),"unknown")</f>
        <v>$50,000 to $74,999</v>
      </c>
      <c r="AR206" s="159" t="str">
        <f>IFERROR(VLOOKUP(Table1[[#This Row],[RespondentID]],'All Data'!$A207:$CN779,89,FALSE),"unknown")</f>
        <v>College graduate</v>
      </c>
      <c r="AS206" s="159" t="str">
        <f>IFERROR(VLOOKUP(Table1[[#This Row],[RespondentID]],'All Data'!$A207:$CN779,90,FALSE),"unknown")</f>
        <v>Retired</v>
      </c>
      <c r="AT206" s="159" t="str">
        <f>IFERROR(VLOOKUP(Table1[[#This Row],[RespondentID]],'All Data'!$A207:$CN779,91,FALSE),"unknown")</f>
        <v>Yes</v>
      </c>
      <c r="AU206" s="159" t="str">
        <f>IFERROR(VLOOKUP(Table1[[#This Row],[RespondentID]],'All Data'!$A207:$CN779,92,FALSE),"unknown")</f>
        <v>Yes</v>
      </c>
    </row>
    <row r="207" spans="1:47" x14ac:dyDescent="0.35">
      <c r="A207" s="6">
        <v>7045796123</v>
      </c>
      <c r="B207" s="6"/>
      <c r="C207" s="6"/>
      <c r="D207" s="6"/>
      <c r="E207" s="6" t="s">
        <v>44</v>
      </c>
      <c r="F207" s="6" t="s">
        <v>45</v>
      </c>
      <c r="G207" s="6"/>
      <c r="H207" s="6"/>
      <c r="I207" s="6"/>
      <c r="J207" s="6"/>
      <c r="K207" s="6"/>
      <c r="L207" s="6" t="s">
        <v>50</v>
      </c>
      <c r="M207" s="6"/>
      <c r="O207" s="6">
        <f t="shared" si="51"/>
        <v>3</v>
      </c>
      <c r="P207" s="6">
        <f t="shared" si="52"/>
        <v>1</v>
      </c>
      <c r="R207" s="6">
        <f t="shared" si="53"/>
        <v>0</v>
      </c>
      <c r="S207" s="6">
        <f t="shared" si="54"/>
        <v>0</v>
      </c>
      <c r="T207" s="6">
        <f t="shared" si="55"/>
        <v>0</v>
      </c>
      <c r="U207" s="6">
        <f t="shared" si="56"/>
        <v>1</v>
      </c>
      <c r="V207" s="6">
        <f t="shared" si="57"/>
        <v>1</v>
      </c>
      <c r="W207" s="6">
        <f t="shared" si="58"/>
        <v>0</v>
      </c>
      <c r="X207" s="6">
        <f t="shared" si="59"/>
        <v>0</v>
      </c>
      <c r="Y207" s="6">
        <f t="shared" si="60"/>
        <v>0</v>
      </c>
      <c r="Z207" s="6">
        <f t="shared" si="61"/>
        <v>0</v>
      </c>
      <c r="AA207" s="6">
        <f t="shared" si="62"/>
        <v>0</v>
      </c>
      <c r="AB207" s="6">
        <f t="shared" si="63"/>
        <v>1</v>
      </c>
      <c r="AC207" s="6">
        <f t="shared" si="64"/>
        <v>0</v>
      </c>
      <c r="AF207" s="6">
        <f t="shared" si="65"/>
        <v>3</v>
      </c>
      <c r="AG207" s="6">
        <f t="shared" si="66"/>
        <v>3</v>
      </c>
      <c r="AH207" s="6" t="str">
        <f t="shared" si="67"/>
        <v>Correct</v>
      </c>
      <c r="AJ207" s="159" t="str">
        <f>IFERROR(VLOOKUP(Table1[[#This Row],[RespondentID]],'All Data'!$A208:$CN780,81,FALSE),"unknown")</f>
        <v>Female</v>
      </c>
      <c r="AK207" s="159">
        <f>IFERROR(VLOOKUP(Table1[[#This Row],[RespondentID]],'All Data'!$A208:$CN780,82,FALSE),"unknown")</f>
        <v>86</v>
      </c>
      <c r="AL207" s="159" t="str">
        <f>IFERROR(VLOOKUP(Table1[[#This Row],[RespondentID]],'All Data'!$A208:$CN780,83,FALSE),"unknown")</f>
        <v>Suffolk</v>
      </c>
      <c r="AM207" s="159" t="str">
        <f>IFERROR(VLOOKUP(Table1[[#This Row],[RespondentID]],'All Data'!$A208:$CN780,84,FALSE),"unknown")</f>
        <v>West Babylon, 11704</v>
      </c>
      <c r="AN207" s="159" t="str">
        <f>IFERROR(VLOOKUP(Table1[[#This Row],[RespondentID]],'All Data'!$A208:$CN780,85,FALSE),"unknown")</f>
        <v>White/Caucasian</v>
      </c>
      <c r="AO207" s="159" t="str">
        <f>IFERROR(VLOOKUP(Table1[[#This Row],[RespondentID]],'All Data'!$A208:$CN780,86,FALSE),"unknown")</f>
        <v>No</v>
      </c>
      <c r="AP207" s="159" t="str">
        <f>IFERROR(VLOOKUP(Table1[[#This Row],[RespondentID]],'All Data'!$A208:$CN780,87,FALSE),"unknown")</f>
        <v xml:space="preserve">English </v>
      </c>
      <c r="AQ207" s="159" t="str">
        <f>IFERROR(VLOOKUP(Table1[[#This Row],[RespondentID]],'All Data'!$A208:$CN780,88,FALSE),"unknown")</f>
        <v>$0-$19,999</v>
      </c>
      <c r="AR207" s="159" t="str">
        <f>IFERROR(VLOOKUP(Table1[[#This Row],[RespondentID]],'All Data'!$A208:$CN780,89,FALSE),"unknown")</f>
        <v>High school graduate</v>
      </c>
      <c r="AS207" s="159" t="str">
        <f>IFERROR(VLOOKUP(Table1[[#This Row],[RespondentID]],'All Data'!$A208:$CN780,90,FALSE),"unknown")</f>
        <v>Retired</v>
      </c>
      <c r="AT207" s="159" t="str">
        <f>IFERROR(VLOOKUP(Table1[[#This Row],[RespondentID]],'All Data'!$A208:$CN780,91,FALSE),"unknown")</f>
        <v>Yes</v>
      </c>
      <c r="AU207" s="159" t="str">
        <f>IFERROR(VLOOKUP(Table1[[#This Row],[RespondentID]],'All Data'!$A208:$CN780,92,FALSE),"unknown")</f>
        <v>No</v>
      </c>
    </row>
    <row r="208" spans="1:47" x14ac:dyDescent="0.35">
      <c r="A208" s="6">
        <v>7045795942</v>
      </c>
      <c r="B208" s="6"/>
      <c r="C208" s="6"/>
      <c r="D208" s="6"/>
      <c r="E208" s="6" t="s">
        <v>44</v>
      </c>
      <c r="F208" s="6"/>
      <c r="G208" s="6"/>
      <c r="H208" s="6" t="s">
        <v>46</v>
      </c>
      <c r="I208" s="6"/>
      <c r="J208" s="6"/>
      <c r="K208" s="6"/>
      <c r="L208" s="6" t="s">
        <v>50</v>
      </c>
      <c r="M208" s="6"/>
      <c r="O208" s="6">
        <f t="shared" si="51"/>
        <v>3</v>
      </c>
      <c r="P208" s="6">
        <f t="shared" si="52"/>
        <v>1</v>
      </c>
      <c r="R208" s="6">
        <f t="shared" si="53"/>
        <v>0</v>
      </c>
      <c r="S208" s="6">
        <f t="shared" si="54"/>
        <v>0</v>
      </c>
      <c r="T208" s="6">
        <f t="shared" si="55"/>
        <v>0</v>
      </c>
      <c r="U208" s="6">
        <f t="shared" si="56"/>
        <v>1</v>
      </c>
      <c r="V208" s="6">
        <f t="shared" si="57"/>
        <v>0</v>
      </c>
      <c r="W208" s="6">
        <f t="shared" si="58"/>
        <v>0</v>
      </c>
      <c r="X208" s="6">
        <f t="shared" si="59"/>
        <v>1</v>
      </c>
      <c r="Y208" s="6">
        <f t="shared" si="60"/>
        <v>0</v>
      </c>
      <c r="Z208" s="6">
        <f t="shared" si="61"/>
        <v>0</v>
      </c>
      <c r="AA208" s="6">
        <f t="shared" si="62"/>
        <v>0</v>
      </c>
      <c r="AB208" s="6">
        <f t="shared" si="63"/>
        <v>1</v>
      </c>
      <c r="AC208" s="6">
        <f t="shared" si="64"/>
        <v>0</v>
      </c>
      <c r="AF208" s="6">
        <f t="shared" si="65"/>
        <v>3</v>
      </c>
      <c r="AG208" s="6">
        <f t="shared" si="66"/>
        <v>3</v>
      </c>
      <c r="AH208" s="6" t="str">
        <f t="shared" si="67"/>
        <v>Correct</v>
      </c>
      <c r="AJ208" s="159" t="str">
        <f>IFERROR(VLOOKUP(Table1[[#This Row],[RespondentID]],'All Data'!$A209:$CN781,81,FALSE),"unknown")</f>
        <v>Female</v>
      </c>
      <c r="AK208" s="159">
        <f>IFERROR(VLOOKUP(Table1[[#This Row],[RespondentID]],'All Data'!$A209:$CN781,82,FALSE),"unknown")</f>
        <v>67</v>
      </c>
      <c r="AL208" s="159" t="str">
        <f>IFERROR(VLOOKUP(Table1[[#This Row],[RespondentID]],'All Data'!$A209:$CN781,83,FALSE),"unknown")</f>
        <v>Suffolk</v>
      </c>
      <c r="AM208" s="159" t="str">
        <f>IFERROR(VLOOKUP(Table1[[#This Row],[RespondentID]],'All Data'!$A209:$CN781,84,FALSE),"unknown")</f>
        <v>Deer Park, 11729</v>
      </c>
      <c r="AN208" s="159" t="str">
        <f>IFERROR(VLOOKUP(Table1[[#This Row],[RespondentID]],'All Data'!$A209:$CN781,85,FALSE),"unknown")</f>
        <v>White/Caucasian</v>
      </c>
      <c r="AO208" s="159">
        <f>IFERROR(VLOOKUP(Table1[[#This Row],[RespondentID]],'All Data'!$A209:$CN781,86,FALSE),"unknown")</f>
        <v>0</v>
      </c>
      <c r="AP208" s="159" t="str">
        <f>IFERROR(VLOOKUP(Table1[[#This Row],[RespondentID]],'All Data'!$A209:$CN781,87,FALSE),"unknown")</f>
        <v xml:space="preserve">English </v>
      </c>
      <c r="AQ208" s="159" t="str">
        <f>IFERROR(VLOOKUP(Table1[[#This Row],[RespondentID]],'All Data'!$A209:$CN781,88,FALSE),"unknown")</f>
        <v>$35,000 to $49,999</v>
      </c>
      <c r="AR208" s="159" t="str">
        <f>IFERROR(VLOOKUP(Table1[[#This Row],[RespondentID]],'All Data'!$A209:$CN781,89,FALSE),"unknown")</f>
        <v>High school graduate</v>
      </c>
      <c r="AS208" s="159" t="str">
        <f>IFERROR(VLOOKUP(Table1[[#This Row],[RespondentID]],'All Data'!$A209:$CN781,90,FALSE),"unknown")</f>
        <v>Retired</v>
      </c>
      <c r="AT208" s="159" t="str">
        <f>IFERROR(VLOOKUP(Table1[[#This Row],[RespondentID]],'All Data'!$A209:$CN781,91,FALSE),"unknown")</f>
        <v>Yes</v>
      </c>
      <c r="AU208" s="159" t="str">
        <f>IFERROR(VLOOKUP(Table1[[#This Row],[RespondentID]],'All Data'!$A209:$CN781,92,FALSE),"unknown")</f>
        <v>Yes</v>
      </c>
    </row>
    <row r="209" spans="1:47" x14ac:dyDescent="0.35">
      <c r="A209" s="6">
        <v>7045795683</v>
      </c>
      <c r="B209" s="6"/>
      <c r="C209" s="6"/>
      <c r="D209" s="6"/>
      <c r="E209" s="6" t="s">
        <v>44</v>
      </c>
      <c r="F209" s="6"/>
      <c r="G209" s="6"/>
      <c r="H209" s="6"/>
      <c r="I209" s="6"/>
      <c r="J209" s="6" t="s">
        <v>48</v>
      </c>
      <c r="K209" s="6"/>
      <c r="L209" s="6"/>
      <c r="M209" s="6"/>
      <c r="O209" s="6">
        <f t="shared" si="51"/>
        <v>2</v>
      </c>
      <c r="P209" s="6">
        <f t="shared" si="52"/>
        <v>1.5</v>
      </c>
      <c r="R209" s="6">
        <f t="shared" si="53"/>
        <v>0</v>
      </c>
      <c r="S209" s="6">
        <f t="shared" si="54"/>
        <v>0</v>
      </c>
      <c r="T209" s="6">
        <f t="shared" si="55"/>
        <v>0</v>
      </c>
      <c r="U209" s="6">
        <f t="shared" si="56"/>
        <v>1</v>
      </c>
      <c r="V209" s="6">
        <f t="shared" si="57"/>
        <v>0</v>
      </c>
      <c r="W209" s="6">
        <f t="shared" si="58"/>
        <v>0</v>
      </c>
      <c r="X209" s="6">
        <f t="shared" si="59"/>
        <v>0</v>
      </c>
      <c r="Y209" s="6">
        <f t="shared" si="60"/>
        <v>0</v>
      </c>
      <c r="Z209" s="6">
        <f t="shared" si="61"/>
        <v>1</v>
      </c>
      <c r="AA209" s="6">
        <f t="shared" si="62"/>
        <v>0</v>
      </c>
      <c r="AB209" s="6">
        <f t="shared" si="63"/>
        <v>0</v>
      </c>
      <c r="AC209" s="6">
        <f t="shared" si="64"/>
        <v>0</v>
      </c>
      <c r="AF209" s="6">
        <f t="shared" si="65"/>
        <v>2</v>
      </c>
      <c r="AG209" s="6">
        <f t="shared" si="66"/>
        <v>2</v>
      </c>
      <c r="AH209" s="6" t="str">
        <f t="shared" si="67"/>
        <v>Correct</v>
      </c>
      <c r="AJ209" s="159" t="str">
        <f>IFERROR(VLOOKUP(Table1[[#This Row],[RespondentID]],'All Data'!$A210:$CN782,81,FALSE),"unknown")</f>
        <v>Female</v>
      </c>
      <c r="AK209" s="159">
        <f>IFERROR(VLOOKUP(Table1[[#This Row],[RespondentID]],'All Data'!$A210:$CN782,82,FALSE),"unknown")</f>
        <v>0</v>
      </c>
      <c r="AL209" s="159" t="str">
        <f>IFERROR(VLOOKUP(Table1[[#This Row],[RespondentID]],'All Data'!$A210:$CN782,83,FALSE),"unknown")</f>
        <v>Suffolk</v>
      </c>
      <c r="AM209" s="159" t="str">
        <f>IFERROR(VLOOKUP(Table1[[#This Row],[RespondentID]],'All Data'!$A210:$CN782,84,FALSE),"unknown")</f>
        <v>Bay Shore, 11706</v>
      </c>
      <c r="AN209" s="159" t="str">
        <f>IFERROR(VLOOKUP(Table1[[#This Row],[RespondentID]],'All Data'!$A210:$CN782,85,FALSE),"unknown")</f>
        <v>White/Caucasian</v>
      </c>
      <c r="AO209" s="159" t="str">
        <f>IFERROR(VLOOKUP(Table1[[#This Row],[RespondentID]],'All Data'!$A210:$CN782,86,FALSE),"unknown")</f>
        <v>No</v>
      </c>
      <c r="AP209" s="159" t="str">
        <f>IFERROR(VLOOKUP(Table1[[#This Row],[RespondentID]],'All Data'!$A210:$CN782,87,FALSE),"unknown")</f>
        <v xml:space="preserve">English </v>
      </c>
      <c r="AQ209" s="159" t="str">
        <f>IFERROR(VLOOKUP(Table1[[#This Row],[RespondentID]],'All Data'!$A210:$CN782,88,FALSE),"unknown")</f>
        <v>$75,000 to $125,000</v>
      </c>
      <c r="AR209" s="159" t="str">
        <f>IFERROR(VLOOKUP(Table1[[#This Row],[RespondentID]],'All Data'!$A210:$CN782,89,FALSE),"unknown")</f>
        <v>Some college</v>
      </c>
      <c r="AS209" s="159" t="str">
        <f>IFERROR(VLOOKUP(Table1[[#This Row],[RespondentID]],'All Data'!$A210:$CN782,90,FALSE),"unknown")</f>
        <v>Retired</v>
      </c>
      <c r="AT209" s="159" t="str">
        <f>IFERROR(VLOOKUP(Table1[[#This Row],[RespondentID]],'All Data'!$A210:$CN782,91,FALSE),"unknown")</f>
        <v>Yes</v>
      </c>
      <c r="AU209" s="159" t="str">
        <f>IFERROR(VLOOKUP(Table1[[#This Row],[RespondentID]],'All Data'!$A210:$CN782,92,FALSE),"unknown")</f>
        <v>Yes</v>
      </c>
    </row>
    <row r="210" spans="1:47" x14ac:dyDescent="0.35">
      <c r="A210" s="6">
        <v>7045795390</v>
      </c>
      <c r="B210" s="6" t="s">
        <v>41</v>
      </c>
      <c r="C210" s="6" t="s">
        <v>42</v>
      </c>
      <c r="D210" s="6"/>
      <c r="E210" s="6"/>
      <c r="F210" s="6"/>
      <c r="G210" s="6"/>
      <c r="H210" s="6" t="s">
        <v>46</v>
      </c>
      <c r="I210" s="6"/>
      <c r="J210" s="6"/>
      <c r="K210" s="6"/>
      <c r="L210" s="6"/>
      <c r="M210" s="6"/>
      <c r="O210" s="6">
        <f t="shared" si="51"/>
        <v>3</v>
      </c>
      <c r="P210" s="6">
        <f t="shared" si="52"/>
        <v>1</v>
      </c>
      <c r="R210" s="6">
        <f t="shared" si="53"/>
        <v>1</v>
      </c>
      <c r="S210" s="6">
        <f t="shared" si="54"/>
        <v>1</v>
      </c>
      <c r="T210" s="6">
        <f t="shared" si="55"/>
        <v>0</v>
      </c>
      <c r="U210" s="6">
        <f t="shared" si="56"/>
        <v>0</v>
      </c>
      <c r="V210" s="6">
        <f t="shared" si="57"/>
        <v>0</v>
      </c>
      <c r="W210" s="6">
        <f t="shared" si="58"/>
        <v>0</v>
      </c>
      <c r="X210" s="6">
        <f t="shared" si="59"/>
        <v>1</v>
      </c>
      <c r="Y210" s="6">
        <f t="shared" si="60"/>
        <v>0</v>
      </c>
      <c r="Z210" s="6">
        <f t="shared" si="61"/>
        <v>0</v>
      </c>
      <c r="AA210" s="6">
        <f t="shared" si="62"/>
        <v>0</v>
      </c>
      <c r="AB210" s="6">
        <f t="shared" si="63"/>
        <v>0</v>
      </c>
      <c r="AC210" s="6">
        <f t="shared" si="64"/>
        <v>0</v>
      </c>
      <c r="AF210" s="6">
        <f t="shared" si="65"/>
        <v>3</v>
      </c>
      <c r="AG210" s="6">
        <f t="shared" si="66"/>
        <v>3</v>
      </c>
      <c r="AH210" s="6" t="str">
        <f t="shared" si="67"/>
        <v>Correct</v>
      </c>
      <c r="AJ210" s="159" t="str">
        <f>IFERROR(VLOOKUP(Table1[[#This Row],[RespondentID]],'All Data'!$A211:$CN783,81,FALSE),"unknown")</f>
        <v>Female</v>
      </c>
      <c r="AK210" s="159">
        <f>IFERROR(VLOOKUP(Table1[[#This Row],[RespondentID]],'All Data'!$A211:$CN783,82,FALSE),"unknown")</f>
        <v>0</v>
      </c>
      <c r="AL210" s="159" t="str">
        <f>IFERROR(VLOOKUP(Table1[[#This Row],[RespondentID]],'All Data'!$A211:$CN783,83,FALSE),"unknown")</f>
        <v>Suffolk</v>
      </c>
      <c r="AM210" s="159" t="str">
        <f>IFERROR(VLOOKUP(Table1[[#This Row],[RespondentID]],'All Data'!$A211:$CN783,84,FALSE),"unknown")</f>
        <v>Babylon, 11703</v>
      </c>
      <c r="AN210" s="159" t="str">
        <f>IFERROR(VLOOKUP(Table1[[#This Row],[RespondentID]],'All Data'!$A211:$CN783,85,FALSE),"unknown")</f>
        <v>White/Caucasian</v>
      </c>
      <c r="AO210" s="159" t="str">
        <f>IFERROR(VLOOKUP(Table1[[#This Row],[RespondentID]],'All Data'!$A211:$CN783,86,FALSE),"unknown")</f>
        <v>No</v>
      </c>
      <c r="AP210" s="159" t="str">
        <f>IFERROR(VLOOKUP(Table1[[#This Row],[RespondentID]],'All Data'!$A211:$CN783,87,FALSE),"unknown")</f>
        <v xml:space="preserve">English </v>
      </c>
      <c r="AQ210" s="159">
        <f>IFERROR(VLOOKUP(Table1[[#This Row],[RespondentID]],'All Data'!$A211:$CN783,88,FALSE),"unknown")</f>
        <v>0</v>
      </c>
      <c r="AR210" s="159" t="str">
        <f>IFERROR(VLOOKUP(Table1[[#This Row],[RespondentID]],'All Data'!$A211:$CN783,89,FALSE),"unknown")</f>
        <v>Technical school</v>
      </c>
      <c r="AS210" s="159" t="str">
        <f>IFERROR(VLOOKUP(Table1[[#This Row],[RespondentID]],'All Data'!$A211:$CN783,90,FALSE),"unknown")</f>
        <v>Retired</v>
      </c>
      <c r="AT210" s="159" t="str">
        <f>IFERROR(VLOOKUP(Table1[[#This Row],[RespondentID]],'All Data'!$A211:$CN783,91,FALSE),"unknown")</f>
        <v>Yes</v>
      </c>
      <c r="AU210" s="159" t="str">
        <f>IFERROR(VLOOKUP(Table1[[#This Row],[RespondentID]],'All Data'!$A211:$CN783,92,FALSE),"unknown")</f>
        <v>No</v>
      </c>
    </row>
    <row r="211" spans="1:47" x14ac:dyDescent="0.35">
      <c r="A211" s="6">
        <v>7045795153</v>
      </c>
      <c r="B211" s="6" t="s">
        <v>41</v>
      </c>
      <c r="C211" s="6" t="s">
        <v>42</v>
      </c>
      <c r="D211" s="6"/>
      <c r="E211" s="6"/>
      <c r="F211" s="6"/>
      <c r="G211" s="6" t="s">
        <v>39</v>
      </c>
      <c r="H211" s="6" t="s">
        <v>46</v>
      </c>
      <c r="I211" s="6"/>
      <c r="J211" s="6"/>
      <c r="K211" s="6"/>
      <c r="L211" s="6"/>
      <c r="M211" s="6"/>
      <c r="O211" s="6">
        <f t="shared" si="51"/>
        <v>4</v>
      </c>
      <c r="P211" s="6">
        <f t="shared" si="52"/>
        <v>0.75</v>
      </c>
      <c r="R211" s="6">
        <f t="shared" si="53"/>
        <v>0.75</v>
      </c>
      <c r="S211" s="6">
        <f t="shared" si="54"/>
        <v>0.75</v>
      </c>
      <c r="T211" s="6">
        <f t="shared" si="55"/>
        <v>0</v>
      </c>
      <c r="U211" s="6">
        <f t="shared" si="56"/>
        <v>0</v>
      </c>
      <c r="V211" s="6">
        <f t="shared" si="57"/>
        <v>0</v>
      </c>
      <c r="W211" s="6">
        <f t="shared" si="58"/>
        <v>0.75</v>
      </c>
      <c r="X211" s="6">
        <f t="shared" si="59"/>
        <v>0.75</v>
      </c>
      <c r="Y211" s="6">
        <f t="shared" si="60"/>
        <v>0</v>
      </c>
      <c r="Z211" s="6">
        <f t="shared" si="61"/>
        <v>0</v>
      </c>
      <c r="AA211" s="6">
        <f t="shared" si="62"/>
        <v>0</v>
      </c>
      <c r="AB211" s="6">
        <f t="shared" si="63"/>
        <v>0</v>
      </c>
      <c r="AC211" s="6">
        <f t="shared" si="64"/>
        <v>0</v>
      </c>
      <c r="AF211" s="6">
        <f t="shared" si="65"/>
        <v>3</v>
      </c>
      <c r="AG211" s="6">
        <f t="shared" si="66"/>
        <v>4</v>
      </c>
      <c r="AH211" s="6" t="str">
        <f t="shared" si="67"/>
        <v>Correct</v>
      </c>
      <c r="AJ211" s="159" t="str">
        <f>IFERROR(VLOOKUP(Table1[[#This Row],[RespondentID]],'All Data'!$A212:$CN784,81,FALSE),"unknown")</f>
        <v>Female</v>
      </c>
      <c r="AK211" s="159">
        <f>IFERROR(VLOOKUP(Table1[[#This Row],[RespondentID]],'All Data'!$A212:$CN784,82,FALSE),"unknown")</f>
        <v>80</v>
      </c>
      <c r="AL211" s="159" t="str">
        <f>IFERROR(VLOOKUP(Table1[[#This Row],[RespondentID]],'All Data'!$A212:$CN784,83,FALSE),"unknown")</f>
        <v>Suffolk</v>
      </c>
      <c r="AM211" s="159" t="str">
        <f>IFERROR(VLOOKUP(Table1[[#This Row],[RespondentID]],'All Data'!$A212:$CN784,84,FALSE),"unknown")</f>
        <v>West Babylon, 11704</v>
      </c>
      <c r="AN211" s="159" t="str">
        <f>IFERROR(VLOOKUP(Table1[[#This Row],[RespondentID]],'All Data'!$A212:$CN784,85,FALSE),"unknown")</f>
        <v>White/Caucasian</v>
      </c>
      <c r="AO211" s="159" t="str">
        <f>IFERROR(VLOOKUP(Table1[[#This Row],[RespondentID]],'All Data'!$A212:$CN784,86,FALSE),"unknown")</f>
        <v>No</v>
      </c>
      <c r="AP211" s="159" t="str">
        <f>IFERROR(VLOOKUP(Table1[[#This Row],[RespondentID]],'All Data'!$A212:$CN784,87,FALSE),"unknown")</f>
        <v xml:space="preserve">English </v>
      </c>
      <c r="AQ211" s="159" t="str">
        <f>IFERROR(VLOOKUP(Table1[[#This Row],[RespondentID]],'All Data'!$A212:$CN784,88,FALSE),"unknown")</f>
        <v>$0-$19,999</v>
      </c>
      <c r="AR211" s="159" t="str">
        <f>IFERROR(VLOOKUP(Table1[[#This Row],[RespondentID]],'All Data'!$A212:$CN784,89,FALSE),"unknown")</f>
        <v>High school graduate</v>
      </c>
      <c r="AS211" s="159" t="str">
        <f>IFERROR(VLOOKUP(Table1[[#This Row],[RespondentID]],'All Data'!$A212:$CN784,90,FALSE),"unknown")</f>
        <v>Retired</v>
      </c>
      <c r="AT211" s="159" t="str">
        <f>IFERROR(VLOOKUP(Table1[[#This Row],[RespondentID]],'All Data'!$A212:$CN784,91,FALSE),"unknown")</f>
        <v>Yes</v>
      </c>
      <c r="AU211" s="159" t="str">
        <f>IFERROR(VLOOKUP(Table1[[#This Row],[RespondentID]],'All Data'!$A212:$CN784,92,FALSE),"unknown")</f>
        <v>Yes</v>
      </c>
    </row>
    <row r="212" spans="1:47" x14ac:dyDescent="0.35">
      <c r="A212" s="6">
        <v>7045794933</v>
      </c>
      <c r="B212" s="6" t="s">
        <v>41</v>
      </c>
      <c r="C212" s="6" t="s">
        <v>42</v>
      </c>
      <c r="D212" s="6"/>
      <c r="E212" s="6" t="s">
        <v>44</v>
      </c>
      <c r="F212" s="6"/>
      <c r="G212" s="6" t="s">
        <v>39</v>
      </c>
      <c r="H212" s="6" t="s">
        <v>46</v>
      </c>
      <c r="I212" s="6"/>
      <c r="J212" s="6"/>
      <c r="K212" s="6"/>
      <c r="L212" s="6" t="s">
        <v>50</v>
      </c>
      <c r="M212" s="6"/>
      <c r="O212" s="6">
        <f t="shared" si="51"/>
        <v>6</v>
      </c>
      <c r="P212" s="6">
        <f t="shared" si="52"/>
        <v>0.5</v>
      </c>
      <c r="R212" s="6">
        <f t="shared" si="53"/>
        <v>0.5</v>
      </c>
      <c r="S212" s="6">
        <f t="shared" si="54"/>
        <v>0.5</v>
      </c>
      <c r="T212" s="6">
        <f t="shared" si="55"/>
        <v>0</v>
      </c>
      <c r="U212" s="6">
        <f t="shared" si="56"/>
        <v>0.5</v>
      </c>
      <c r="V212" s="6">
        <f t="shared" si="57"/>
        <v>0</v>
      </c>
      <c r="W212" s="6">
        <f t="shared" si="58"/>
        <v>0.5</v>
      </c>
      <c r="X212" s="6">
        <f t="shared" si="59"/>
        <v>0.5</v>
      </c>
      <c r="Y212" s="6">
        <f t="shared" si="60"/>
        <v>0</v>
      </c>
      <c r="Z212" s="6">
        <f t="shared" si="61"/>
        <v>0</v>
      </c>
      <c r="AA212" s="6">
        <f t="shared" si="62"/>
        <v>0</v>
      </c>
      <c r="AB212" s="6">
        <f t="shared" si="63"/>
        <v>0.5</v>
      </c>
      <c r="AC212" s="6">
        <f t="shared" si="64"/>
        <v>0</v>
      </c>
      <c r="AF212" s="6">
        <f t="shared" si="65"/>
        <v>3</v>
      </c>
      <c r="AG212" s="6">
        <f t="shared" si="66"/>
        <v>6</v>
      </c>
      <c r="AH212" s="6" t="str">
        <f t="shared" si="67"/>
        <v>Correct</v>
      </c>
      <c r="AJ212" s="159" t="str">
        <f>IFERROR(VLOOKUP(Table1[[#This Row],[RespondentID]],'All Data'!$A213:$CN785,81,FALSE),"unknown")</f>
        <v>Female</v>
      </c>
      <c r="AK212" s="159">
        <f>IFERROR(VLOOKUP(Table1[[#This Row],[RespondentID]],'All Data'!$A213:$CN785,82,FALSE),"unknown")</f>
        <v>74</v>
      </c>
      <c r="AL212" s="159" t="str">
        <f>IFERROR(VLOOKUP(Table1[[#This Row],[RespondentID]],'All Data'!$A213:$CN785,83,FALSE),"unknown")</f>
        <v>Suffolk</v>
      </c>
      <c r="AM212" s="159" t="str">
        <f>IFERROR(VLOOKUP(Table1[[#This Row],[RespondentID]],'All Data'!$A213:$CN785,84,FALSE),"unknown")</f>
        <v>West Babylon, 11704</v>
      </c>
      <c r="AN212" s="159" t="str">
        <f>IFERROR(VLOOKUP(Table1[[#This Row],[RespondentID]],'All Data'!$A213:$CN785,85,FALSE),"unknown")</f>
        <v>White/Caucasian</v>
      </c>
      <c r="AO212" s="159">
        <f>IFERROR(VLOOKUP(Table1[[#This Row],[RespondentID]],'All Data'!$A213:$CN785,86,FALSE),"unknown")</f>
        <v>0</v>
      </c>
      <c r="AP212" s="159" t="str">
        <f>IFERROR(VLOOKUP(Table1[[#This Row],[RespondentID]],'All Data'!$A213:$CN785,87,FALSE),"unknown")</f>
        <v xml:space="preserve"> </v>
      </c>
      <c r="AQ212" s="159">
        <f>IFERROR(VLOOKUP(Table1[[#This Row],[RespondentID]],'All Data'!$A213:$CN785,88,FALSE),"unknown")</f>
        <v>0</v>
      </c>
      <c r="AR212" s="159" t="str">
        <f>IFERROR(VLOOKUP(Table1[[#This Row],[RespondentID]],'All Data'!$A213:$CN785,89,FALSE),"unknown")</f>
        <v>Some college</v>
      </c>
      <c r="AS212" s="159" t="str">
        <f>IFERROR(VLOOKUP(Table1[[#This Row],[RespondentID]],'All Data'!$A213:$CN785,90,FALSE),"unknown")</f>
        <v>Retired</v>
      </c>
      <c r="AT212" s="159" t="str">
        <f>IFERROR(VLOOKUP(Table1[[#This Row],[RespondentID]],'All Data'!$A213:$CN785,91,FALSE),"unknown")</f>
        <v>Yes</v>
      </c>
      <c r="AU212" s="159" t="str">
        <f>IFERROR(VLOOKUP(Table1[[#This Row],[RespondentID]],'All Data'!$A213:$CN785,92,FALSE),"unknown")</f>
        <v>Yes</v>
      </c>
    </row>
    <row r="213" spans="1:47" x14ac:dyDescent="0.35">
      <c r="A213" s="6">
        <v>7045794685</v>
      </c>
      <c r="B213" s="6"/>
      <c r="C213" s="6"/>
      <c r="D213" s="6"/>
      <c r="E213" s="6"/>
      <c r="F213" s="6"/>
      <c r="G213" s="6"/>
      <c r="H213" s="6" t="s">
        <v>46</v>
      </c>
      <c r="I213" s="6"/>
      <c r="J213" s="6"/>
      <c r="K213" s="6"/>
      <c r="L213" s="6"/>
      <c r="M213" s="6"/>
      <c r="O213" s="6">
        <f t="shared" si="51"/>
        <v>1</v>
      </c>
      <c r="P213" s="6">
        <f t="shared" si="52"/>
        <v>3</v>
      </c>
      <c r="R213" s="6">
        <f t="shared" si="53"/>
        <v>0</v>
      </c>
      <c r="S213" s="6">
        <f t="shared" si="54"/>
        <v>0</v>
      </c>
      <c r="T213" s="6">
        <f t="shared" si="55"/>
        <v>0</v>
      </c>
      <c r="U213" s="6">
        <f t="shared" si="56"/>
        <v>0</v>
      </c>
      <c r="V213" s="6">
        <f t="shared" si="57"/>
        <v>0</v>
      </c>
      <c r="W213" s="6">
        <f t="shared" si="58"/>
        <v>0</v>
      </c>
      <c r="X213" s="6">
        <f t="shared" si="59"/>
        <v>1</v>
      </c>
      <c r="Y213" s="6">
        <f t="shared" si="60"/>
        <v>0</v>
      </c>
      <c r="Z213" s="6">
        <f t="shared" si="61"/>
        <v>0</v>
      </c>
      <c r="AA213" s="6">
        <f t="shared" si="62"/>
        <v>0</v>
      </c>
      <c r="AB213" s="6">
        <f t="shared" si="63"/>
        <v>0</v>
      </c>
      <c r="AC213" s="6">
        <f t="shared" si="64"/>
        <v>0</v>
      </c>
      <c r="AF213" s="6">
        <f t="shared" si="65"/>
        <v>1</v>
      </c>
      <c r="AG213" s="6">
        <f t="shared" si="66"/>
        <v>1</v>
      </c>
      <c r="AH213" s="6" t="str">
        <f t="shared" si="67"/>
        <v>Correct</v>
      </c>
      <c r="AJ213" s="159" t="str">
        <f>IFERROR(VLOOKUP(Table1[[#This Row],[RespondentID]],'All Data'!$A214:$CN786,81,FALSE),"unknown")</f>
        <v>Female</v>
      </c>
      <c r="AK213" s="159">
        <f>IFERROR(VLOOKUP(Table1[[#This Row],[RespondentID]],'All Data'!$A214:$CN786,82,FALSE),"unknown")</f>
        <v>86</v>
      </c>
      <c r="AL213" s="159" t="str">
        <f>IFERROR(VLOOKUP(Table1[[#This Row],[RespondentID]],'All Data'!$A214:$CN786,83,FALSE),"unknown")</f>
        <v>Suffolk</v>
      </c>
      <c r="AM213" s="159" t="str">
        <f>IFERROR(VLOOKUP(Table1[[#This Row],[RespondentID]],'All Data'!$A214:$CN786,84,FALSE),"unknown")</f>
        <v>West Islip, 11795</v>
      </c>
      <c r="AN213" s="159" t="str">
        <f>IFERROR(VLOOKUP(Table1[[#This Row],[RespondentID]],'All Data'!$A214:$CN786,85,FALSE),"unknown")</f>
        <v>White/Caucasian</v>
      </c>
      <c r="AO213" s="159" t="str">
        <f>IFERROR(VLOOKUP(Table1[[#This Row],[RespondentID]],'All Data'!$A214:$CN786,86,FALSE),"unknown")</f>
        <v>No</v>
      </c>
      <c r="AP213" s="159" t="str">
        <f>IFERROR(VLOOKUP(Table1[[#This Row],[RespondentID]],'All Data'!$A214:$CN786,87,FALSE),"unknown")</f>
        <v xml:space="preserve">English </v>
      </c>
      <c r="AQ213" s="159" t="str">
        <f>IFERROR(VLOOKUP(Table1[[#This Row],[RespondentID]],'All Data'!$A214:$CN786,88,FALSE),"unknown")</f>
        <v>$50,000 to $74,999</v>
      </c>
      <c r="AR213" s="159" t="str">
        <f>IFERROR(VLOOKUP(Table1[[#This Row],[RespondentID]],'All Data'!$A214:$CN786,89,FALSE),"unknown")</f>
        <v>Some college</v>
      </c>
      <c r="AS213" s="159" t="str">
        <f>IFERROR(VLOOKUP(Table1[[#This Row],[RespondentID]],'All Data'!$A214:$CN786,90,FALSE),"unknown")</f>
        <v>Retired</v>
      </c>
      <c r="AT213" s="159" t="str">
        <f>IFERROR(VLOOKUP(Table1[[#This Row],[RespondentID]],'All Data'!$A214:$CN786,91,FALSE),"unknown")</f>
        <v>Yes</v>
      </c>
      <c r="AU213" s="159">
        <f>IFERROR(VLOOKUP(Table1[[#This Row],[RespondentID]],'All Data'!$A214:$CN786,92,FALSE),"unknown")</f>
        <v>0</v>
      </c>
    </row>
    <row r="214" spans="1:47" x14ac:dyDescent="0.35">
      <c r="A214" s="6">
        <v>7045794478</v>
      </c>
      <c r="B214" s="6"/>
      <c r="C214" s="6"/>
      <c r="D214" s="6"/>
      <c r="E214" s="6"/>
      <c r="F214" s="6"/>
      <c r="G214" s="6"/>
      <c r="H214" s="6"/>
      <c r="I214" s="6"/>
      <c r="J214" s="6"/>
      <c r="K214" s="6"/>
      <c r="L214" s="6"/>
      <c r="M214" s="6"/>
      <c r="O214" s="6">
        <f t="shared" si="51"/>
        <v>0</v>
      </c>
      <c r="P214" s="6" t="e">
        <f t="shared" si="52"/>
        <v>#DIV/0!</v>
      </c>
      <c r="R214" s="6">
        <f t="shared" si="53"/>
        <v>0</v>
      </c>
      <c r="S214" s="6">
        <f t="shared" si="54"/>
        <v>0</v>
      </c>
      <c r="T214" s="6">
        <f t="shared" si="55"/>
        <v>0</v>
      </c>
      <c r="U214" s="6">
        <f t="shared" si="56"/>
        <v>0</v>
      </c>
      <c r="V214" s="6">
        <f t="shared" si="57"/>
        <v>0</v>
      </c>
      <c r="W214" s="6">
        <f t="shared" si="58"/>
        <v>0</v>
      </c>
      <c r="X214" s="6">
        <f t="shared" si="59"/>
        <v>0</v>
      </c>
      <c r="Y214" s="6">
        <f t="shared" si="60"/>
        <v>0</v>
      </c>
      <c r="Z214" s="6">
        <f t="shared" si="61"/>
        <v>0</v>
      </c>
      <c r="AA214" s="6">
        <f t="shared" si="62"/>
        <v>0</v>
      </c>
      <c r="AB214" s="6">
        <f t="shared" si="63"/>
        <v>0</v>
      </c>
      <c r="AC214" s="6">
        <f t="shared" si="64"/>
        <v>0</v>
      </c>
      <c r="AF214" s="6">
        <f t="shared" si="65"/>
        <v>0</v>
      </c>
      <c r="AG214" s="6">
        <f t="shared" si="66"/>
        <v>0</v>
      </c>
      <c r="AH214" s="6" t="str">
        <f t="shared" si="67"/>
        <v>Correct</v>
      </c>
      <c r="AJ214" s="159" t="str">
        <f>IFERROR(VLOOKUP(Table1[[#This Row],[RespondentID]],'All Data'!$A215:$CN787,81,FALSE),"unknown")</f>
        <v>Female</v>
      </c>
      <c r="AK214" s="159">
        <f>IFERROR(VLOOKUP(Table1[[#This Row],[RespondentID]],'All Data'!$A215:$CN787,82,FALSE),"unknown")</f>
        <v>48</v>
      </c>
      <c r="AL214" s="159" t="str">
        <f>IFERROR(VLOOKUP(Table1[[#This Row],[RespondentID]],'All Data'!$A215:$CN787,83,FALSE),"unknown")</f>
        <v>Suffolk</v>
      </c>
      <c r="AM214" s="159" t="str">
        <f>IFERROR(VLOOKUP(Table1[[#This Row],[RespondentID]],'All Data'!$A215:$CN787,84,FALSE),"unknown")</f>
        <v>Holbrook, 11741</v>
      </c>
      <c r="AN214" s="159" t="str">
        <f>IFERROR(VLOOKUP(Table1[[#This Row],[RespondentID]],'All Data'!$A215:$CN787,85,FALSE),"unknown")</f>
        <v>White/Caucasian</v>
      </c>
      <c r="AO214" s="159" t="str">
        <f>IFERROR(VLOOKUP(Table1[[#This Row],[RespondentID]],'All Data'!$A215:$CN787,86,FALSE),"unknown")</f>
        <v>No</v>
      </c>
      <c r="AP214" s="159" t="str">
        <f>IFERROR(VLOOKUP(Table1[[#This Row],[RespondentID]],'All Data'!$A215:$CN787,87,FALSE),"unknown")</f>
        <v xml:space="preserve">English </v>
      </c>
      <c r="AQ214" s="159">
        <f>IFERROR(VLOOKUP(Table1[[#This Row],[RespondentID]],'All Data'!$A215:$CN787,88,FALSE),"unknown")</f>
        <v>0</v>
      </c>
      <c r="AR214" s="159">
        <f>IFERROR(VLOOKUP(Table1[[#This Row],[RespondentID]],'All Data'!$A215:$CN787,89,FALSE),"unknown")</f>
        <v>0</v>
      </c>
      <c r="AS214" s="159" t="str">
        <f>IFERROR(VLOOKUP(Table1[[#This Row],[RespondentID]],'All Data'!$A215:$CN787,90,FALSE),"unknown")</f>
        <v>Employed for wages</v>
      </c>
      <c r="AT214" s="159" t="str">
        <f>IFERROR(VLOOKUP(Table1[[#This Row],[RespondentID]],'All Data'!$A215:$CN787,91,FALSE),"unknown")</f>
        <v>Yes</v>
      </c>
      <c r="AU214" s="159" t="str">
        <f>IFERROR(VLOOKUP(Table1[[#This Row],[RespondentID]],'All Data'!$A215:$CN787,92,FALSE),"unknown")</f>
        <v>Yes</v>
      </c>
    </row>
    <row r="215" spans="1:47" x14ac:dyDescent="0.35">
      <c r="A215" s="6">
        <v>7045794249</v>
      </c>
      <c r="B215" s="6"/>
      <c r="C215" s="6" t="s">
        <v>42</v>
      </c>
      <c r="D215" s="6"/>
      <c r="E215" s="6"/>
      <c r="F215" s="6"/>
      <c r="G215" s="6"/>
      <c r="H215" s="6"/>
      <c r="I215" s="6"/>
      <c r="J215" s="6" t="s">
        <v>48</v>
      </c>
      <c r="K215" s="6"/>
      <c r="L215" s="6"/>
      <c r="M215" s="6"/>
      <c r="O215" s="6">
        <f t="shared" si="51"/>
        <v>2</v>
      </c>
      <c r="P215" s="6">
        <f t="shared" si="52"/>
        <v>1.5</v>
      </c>
      <c r="R215" s="6">
        <f t="shared" si="53"/>
        <v>0</v>
      </c>
      <c r="S215" s="6">
        <f t="shared" si="54"/>
        <v>1</v>
      </c>
      <c r="T215" s="6">
        <f t="shared" si="55"/>
        <v>0</v>
      </c>
      <c r="U215" s="6">
        <f t="shared" si="56"/>
        <v>0</v>
      </c>
      <c r="V215" s="6">
        <f t="shared" si="57"/>
        <v>0</v>
      </c>
      <c r="W215" s="6">
        <f t="shared" si="58"/>
        <v>0</v>
      </c>
      <c r="X215" s="6">
        <f t="shared" si="59"/>
        <v>0</v>
      </c>
      <c r="Y215" s="6">
        <f t="shared" si="60"/>
        <v>0</v>
      </c>
      <c r="Z215" s="6">
        <f t="shared" si="61"/>
        <v>1</v>
      </c>
      <c r="AA215" s="6">
        <f t="shared" si="62"/>
        <v>0</v>
      </c>
      <c r="AB215" s="6">
        <f t="shared" si="63"/>
        <v>0</v>
      </c>
      <c r="AC215" s="6">
        <f t="shared" si="64"/>
        <v>0</v>
      </c>
      <c r="AF215" s="6">
        <f t="shared" si="65"/>
        <v>2</v>
      </c>
      <c r="AG215" s="6">
        <f t="shared" si="66"/>
        <v>2</v>
      </c>
      <c r="AH215" s="6" t="str">
        <f t="shared" si="67"/>
        <v>Correct</v>
      </c>
      <c r="AJ215" s="159" t="str">
        <f>IFERROR(VLOOKUP(Table1[[#This Row],[RespondentID]],'All Data'!$A216:$CN788,81,FALSE),"unknown")</f>
        <v>Female</v>
      </c>
      <c r="AK215" s="159">
        <f>IFERROR(VLOOKUP(Table1[[#This Row],[RespondentID]],'All Data'!$A216:$CN788,82,FALSE),"unknown")</f>
        <v>43</v>
      </c>
      <c r="AL215" s="159" t="str">
        <f>IFERROR(VLOOKUP(Table1[[#This Row],[RespondentID]],'All Data'!$A216:$CN788,83,FALSE),"unknown")</f>
        <v>Nassau</v>
      </c>
      <c r="AM215" s="159" t="str">
        <f>IFERROR(VLOOKUP(Table1[[#This Row],[RespondentID]],'All Data'!$A216:$CN788,84,FALSE),"unknown")</f>
        <v>Merrick, 11566</v>
      </c>
      <c r="AN215" s="159" t="str">
        <f>IFERROR(VLOOKUP(Table1[[#This Row],[RespondentID]],'All Data'!$A216:$CN788,85,FALSE),"unknown")</f>
        <v>White/Caucasian</v>
      </c>
      <c r="AO215" s="159" t="str">
        <f>IFERROR(VLOOKUP(Table1[[#This Row],[RespondentID]],'All Data'!$A216:$CN788,86,FALSE),"unknown")</f>
        <v>No</v>
      </c>
      <c r="AP215" s="159" t="str">
        <f>IFERROR(VLOOKUP(Table1[[#This Row],[RespondentID]],'All Data'!$A216:$CN788,87,FALSE),"unknown")</f>
        <v xml:space="preserve">English </v>
      </c>
      <c r="AQ215" s="159" t="str">
        <f>IFERROR(VLOOKUP(Table1[[#This Row],[RespondentID]],'All Data'!$A216:$CN788,88,FALSE),"unknown")</f>
        <v>$50,000 to $74,999</v>
      </c>
      <c r="AR215" s="159" t="str">
        <f>IFERROR(VLOOKUP(Table1[[#This Row],[RespondentID]],'All Data'!$A216:$CN788,89,FALSE),"unknown")</f>
        <v>Graduate school</v>
      </c>
      <c r="AS215" s="159" t="str">
        <f>IFERROR(VLOOKUP(Table1[[#This Row],[RespondentID]],'All Data'!$A216:$CN788,90,FALSE),"unknown")</f>
        <v>Employed for wages</v>
      </c>
      <c r="AT215" s="159" t="str">
        <f>IFERROR(VLOOKUP(Table1[[#This Row],[RespondentID]],'All Data'!$A216:$CN788,91,FALSE),"unknown")</f>
        <v>Yes</v>
      </c>
      <c r="AU215" s="159" t="str">
        <f>IFERROR(VLOOKUP(Table1[[#This Row],[RespondentID]],'All Data'!$A216:$CN788,92,FALSE),"unknown")</f>
        <v>Yes</v>
      </c>
    </row>
    <row r="216" spans="1:47" x14ac:dyDescent="0.35">
      <c r="A216" s="6">
        <v>7045793996</v>
      </c>
      <c r="B216" s="6"/>
      <c r="C216" s="6"/>
      <c r="D216" s="6"/>
      <c r="E216" s="6"/>
      <c r="F216" s="6" t="s">
        <v>45</v>
      </c>
      <c r="G216" s="6"/>
      <c r="H216" s="6"/>
      <c r="I216" s="6"/>
      <c r="J216" s="6" t="s">
        <v>48</v>
      </c>
      <c r="K216" s="6"/>
      <c r="L216" s="6"/>
      <c r="M216" s="6"/>
      <c r="O216" s="6">
        <f t="shared" si="51"/>
        <v>2</v>
      </c>
      <c r="P216" s="6">
        <f t="shared" si="52"/>
        <v>1.5</v>
      </c>
      <c r="R216" s="6">
        <f t="shared" si="53"/>
        <v>0</v>
      </c>
      <c r="S216" s="6">
        <f t="shared" si="54"/>
        <v>0</v>
      </c>
      <c r="T216" s="6">
        <f t="shared" si="55"/>
        <v>0</v>
      </c>
      <c r="U216" s="6">
        <f t="shared" si="56"/>
        <v>0</v>
      </c>
      <c r="V216" s="6">
        <f t="shared" si="57"/>
        <v>1</v>
      </c>
      <c r="W216" s="6">
        <f t="shared" si="58"/>
        <v>0</v>
      </c>
      <c r="X216" s="6">
        <f t="shared" si="59"/>
        <v>0</v>
      </c>
      <c r="Y216" s="6">
        <f t="shared" si="60"/>
        <v>0</v>
      </c>
      <c r="Z216" s="6">
        <f t="shared" si="61"/>
        <v>1</v>
      </c>
      <c r="AA216" s="6">
        <f t="shared" si="62"/>
        <v>0</v>
      </c>
      <c r="AB216" s="6">
        <f t="shared" si="63"/>
        <v>0</v>
      </c>
      <c r="AC216" s="6">
        <f t="shared" si="64"/>
        <v>0</v>
      </c>
      <c r="AF216" s="6">
        <f t="shared" si="65"/>
        <v>2</v>
      </c>
      <c r="AG216" s="6">
        <f t="shared" si="66"/>
        <v>2</v>
      </c>
      <c r="AH216" s="6" t="str">
        <f t="shared" si="67"/>
        <v>Correct</v>
      </c>
      <c r="AJ216" s="159" t="str">
        <f>IFERROR(VLOOKUP(Table1[[#This Row],[RespondentID]],'All Data'!$A217:$CN789,81,FALSE),"unknown")</f>
        <v>Male</v>
      </c>
      <c r="AK216" s="159">
        <f>IFERROR(VLOOKUP(Table1[[#This Row],[RespondentID]],'All Data'!$A217:$CN789,82,FALSE),"unknown")</f>
        <v>53</v>
      </c>
      <c r="AL216" s="159" t="str">
        <f>IFERROR(VLOOKUP(Table1[[#This Row],[RespondentID]],'All Data'!$A217:$CN789,83,FALSE),"unknown")</f>
        <v>Suffolk</v>
      </c>
      <c r="AM216" s="159" t="str">
        <f>IFERROR(VLOOKUP(Table1[[#This Row],[RespondentID]],'All Data'!$A217:$CN789,84,FALSE),"unknown")</f>
        <v>West Islip, 11795</v>
      </c>
      <c r="AN216" s="159" t="str">
        <f>IFERROR(VLOOKUP(Table1[[#This Row],[RespondentID]],'All Data'!$A217:$CN789,85,FALSE),"unknown")</f>
        <v>White/Caucasian</v>
      </c>
      <c r="AO216" s="159" t="str">
        <f>IFERROR(VLOOKUP(Table1[[#This Row],[RespondentID]],'All Data'!$A217:$CN789,86,FALSE),"unknown")</f>
        <v>Yes</v>
      </c>
      <c r="AP216" s="159" t="str">
        <f>IFERROR(VLOOKUP(Table1[[#This Row],[RespondentID]],'All Data'!$A217:$CN789,87,FALSE),"unknown")</f>
        <v xml:space="preserve"> </v>
      </c>
      <c r="AQ216" s="159" t="str">
        <f>IFERROR(VLOOKUP(Table1[[#This Row],[RespondentID]],'All Data'!$A217:$CN789,88,FALSE),"unknown")</f>
        <v>Over $125,000</v>
      </c>
      <c r="AR216" s="159" t="str">
        <f>IFERROR(VLOOKUP(Table1[[#This Row],[RespondentID]],'All Data'!$A217:$CN789,89,FALSE),"unknown")</f>
        <v>Some college</v>
      </c>
      <c r="AS216" s="159" t="str">
        <f>IFERROR(VLOOKUP(Table1[[#This Row],[RespondentID]],'All Data'!$A217:$CN789,90,FALSE),"unknown")</f>
        <v>Employed for wages</v>
      </c>
      <c r="AT216" s="159" t="str">
        <f>IFERROR(VLOOKUP(Table1[[#This Row],[RespondentID]],'All Data'!$A217:$CN789,91,FALSE),"unknown")</f>
        <v>Yes</v>
      </c>
      <c r="AU216" s="159" t="str">
        <f>IFERROR(VLOOKUP(Table1[[#This Row],[RespondentID]],'All Data'!$A217:$CN789,92,FALSE),"unknown")</f>
        <v>Yes</v>
      </c>
    </row>
    <row r="217" spans="1:47" x14ac:dyDescent="0.35">
      <c r="A217" s="6">
        <v>7045793721</v>
      </c>
      <c r="B217" s="6"/>
      <c r="C217" s="6" t="s">
        <v>42</v>
      </c>
      <c r="D217" s="6" t="s">
        <v>43</v>
      </c>
      <c r="E217" s="6"/>
      <c r="F217" s="6"/>
      <c r="G217" s="6"/>
      <c r="H217" s="6"/>
      <c r="I217" s="6"/>
      <c r="J217" s="6"/>
      <c r="K217" s="6" t="s">
        <v>49</v>
      </c>
      <c r="L217" s="6"/>
      <c r="M217" s="6"/>
      <c r="O217" s="6">
        <f t="shared" si="51"/>
        <v>3</v>
      </c>
      <c r="P217" s="6">
        <f t="shared" si="52"/>
        <v>1</v>
      </c>
      <c r="R217" s="6">
        <f t="shared" si="53"/>
        <v>0</v>
      </c>
      <c r="S217" s="6">
        <f t="shared" si="54"/>
        <v>1</v>
      </c>
      <c r="T217" s="6">
        <f t="shared" si="55"/>
        <v>1</v>
      </c>
      <c r="U217" s="6">
        <f t="shared" si="56"/>
        <v>0</v>
      </c>
      <c r="V217" s="6">
        <f t="shared" si="57"/>
        <v>0</v>
      </c>
      <c r="W217" s="6">
        <f t="shared" si="58"/>
        <v>0</v>
      </c>
      <c r="X217" s="6">
        <f t="shared" si="59"/>
        <v>0</v>
      </c>
      <c r="Y217" s="6">
        <f t="shared" si="60"/>
        <v>0</v>
      </c>
      <c r="Z217" s="6">
        <f t="shared" si="61"/>
        <v>0</v>
      </c>
      <c r="AA217" s="6">
        <f t="shared" si="62"/>
        <v>1</v>
      </c>
      <c r="AB217" s="6">
        <f t="shared" si="63"/>
        <v>0</v>
      </c>
      <c r="AC217" s="6">
        <f t="shared" si="64"/>
        <v>0</v>
      </c>
      <c r="AF217" s="6">
        <f t="shared" si="65"/>
        <v>3</v>
      </c>
      <c r="AG217" s="6">
        <f t="shared" si="66"/>
        <v>3</v>
      </c>
      <c r="AH217" s="6" t="str">
        <f t="shared" si="67"/>
        <v>Correct</v>
      </c>
      <c r="AJ217" s="159" t="str">
        <f>IFERROR(VLOOKUP(Table1[[#This Row],[RespondentID]],'All Data'!$A218:$CN790,81,FALSE),"unknown")</f>
        <v>Female</v>
      </c>
      <c r="AK217" s="159">
        <f>IFERROR(VLOOKUP(Table1[[#This Row],[RespondentID]],'All Data'!$A218:$CN790,82,FALSE),"unknown")</f>
        <v>52</v>
      </c>
      <c r="AL217" s="159" t="str">
        <f>IFERROR(VLOOKUP(Table1[[#This Row],[RespondentID]],'All Data'!$A218:$CN790,83,FALSE),"unknown")</f>
        <v>Suffolk</v>
      </c>
      <c r="AM217" s="159" t="str">
        <f>IFERROR(VLOOKUP(Table1[[#This Row],[RespondentID]],'All Data'!$A218:$CN790,84,FALSE),"unknown")</f>
        <v>West Islip, 11795</v>
      </c>
      <c r="AN217" s="159" t="str">
        <f>IFERROR(VLOOKUP(Table1[[#This Row],[RespondentID]],'All Data'!$A218:$CN790,85,FALSE),"unknown")</f>
        <v>White/Caucasian</v>
      </c>
      <c r="AO217" s="159" t="str">
        <f>IFERROR(VLOOKUP(Table1[[#This Row],[RespondentID]],'All Data'!$A218:$CN790,86,FALSE),"unknown")</f>
        <v>No</v>
      </c>
      <c r="AP217" s="159" t="str">
        <f>IFERROR(VLOOKUP(Table1[[#This Row],[RespondentID]],'All Data'!$A218:$CN790,87,FALSE),"unknown")</f>
        <v xml:space="preserve">English </v>
      </c>
      <c r="AQ217" s="159" t="str">
        <f>IFERROR(VLOOKUP(Table1[[#This Row],[RespondentID]],'All Data'!$A218:$CN790,88,FALSE),"unknown")</f>
        <v>Over $125,000</v>
      </c>
      <c r="AR217" s="159" t="str">
        <f>IFERROR(VLOOKUP(Table1[[#This Row],[RespondentID]],'All Data'!$A218:$CN790,89,FALSE),"unknown")</f>
        <v>Graduate school</v>
      </c>
      <c r="AS217" s="159" t="str">
        <f>IFERROR(VLOOKUP(Table1[[#This Row],[RespondentID]],'All Data'!$A218:$CN790,90,FALSE),"unknown")</f>
        <v>Employed for wages</v>
      </c>
      <c r="AT217" s="159" t="str">
        <f>IFERROR(VLOOKUP(Table1[[#This Row],[RespondentID]],'All Data'!$A218:$CN790,91,FALSE),"unknown")</f>
        <v>Yes</v>
      </c>
      <c r="AU217" s="159" t="str">
        <f>IFERROR(VLOOKUP(Table1[[#This Row],[RespondentID]],'All Data'!$A218:$CN790,92,FALSE),"unknown")</f>
        <v>Yes</v>
      </c>
    </row>
    <row r="218" spans="1:47" x14ac:dyDescent="0.35">
      <c r="A218" s="6">
        <v>7045793252</v>
      </c>
      <c r="B218" s="6" t="s">
        <v>41</v>
      </c>
      <c r="C218" s="6"/>
      <c r="D218" s="6"/>
      <c r="E218" s="6"/>
      <c r="F218" s="6" t="s">
        <v>45</v>
      </c>
      <c r="G218" s="6"/>
      <c r="H218" s="6" t="s">
        <v>46</v>
      </c>
      <c r="I218" s="6"/>
      <c r="J218" s="6"/>
      <c r="K218" s="6"/>
      <c r="L218" s="6"/>
      <c r="M218" s="6"/>
      <c r="O218" s="6">
        <f t="shared" si="51"/>
        <v>3</v>
      </c>
      <c r="P218" s="6">
        <f t="shared" si="52"/>
        <v>1</v>
      </c>
      <c r="R218" s="6">
        <f t="shared" si="53"/>
        <v>1</v>
      </c>
      <c r="S218" s="6">
        <f t="shared" si="54"/>
        <v>0</v>
      </c>
      <c r="T218" s="6">
        <f t="shared" si="55"/>
        <v>0</v>
      </c>
      <c r="U218" s="6">
        <f t="shared" si="56"/>
        <v>0</v>
      </c>
      <c r="V218" s="6">
        <f t="shared" si="57"/>
        <v>1</v>
      </c>
      <c r="W218" s="6">
        <f t="shared" si="58"/>
        <v>0</v>
      </c>
      <c r="X218" s="6">
        <f t="shared" si="59"/>
        <v>1</v>
      </c>
      <c r="Y218" s="6">
        <f t="shared" si="60"/>
        <v>0</v>
      </c>
      <c r="Z218" s="6">
        <f t="shared" si="61"/>
        <v>0</v>
      </c>
      <c r="AA218" s="6">
        <f t="shared" si="62"/>
        <v>0</v>
      </c>
      <c r="AB218" s="6">
        <f t="shared" si="63"/>
        <v>0</v>
      </c>
      <c r="AC218" s="6">
        <f t="shared" si="64"/>
        <v>0</v>
      </c>
      <c r="AF218" s="6">
        <f t="shared" si="65"/>
        <v>3</v>
      </c>
      <c r="AG218" s="6">
        <f t="shared" si="66"/>
        <v>3</v>
      </c>
      <c r="AH218" s="6" t="str">
        <f t="shared" si="67"/>
        <v>Correct</v>
      </c>
      <c r="AJ218" s="159" t="str">
        <f>IFERROR(VLOOKUP(Table1[[#This Row],[RespondentID]],'All Data'!$A219:$CN791,81,FALSE),"unknown")</f>
        <v>Female</v>
      </c>
      <c r="AK218" s="159">
        <f>IFERROR(VLOOKUP(Table1[[#This Row],[RespondentID]],'All Data'!$A219:$CN791,82,FALSE),"unknown")</f>
        <v>73</v>
      </c>
      <c r="AL218" s="159" t="str">
        <f>IFERROR(VLOOKUP(Table1[[#This Row],[RespondentID]],'All Data'!$A219:$CN791,83,FALSE),"unknown")</f>
        <v>Suffolk</v>
      </c>
      <c r="AM218" s="159" t="str">
        <f>IFERROR(VLOOKUP(Table1[[#This Row],[RespondentID]],'All Data'!$A219:$CN791,84,FALSE),"unknown")</f>
        <v>Babylon, 11702</v>
      </c>
      <c r="AN218" s="159" t="str">
        <f>IFERROR(VLOOKUP(Table1[[#This Row],[RespondentID]],'All Data'!$A219:$CN791,85,FALSE),"unknown")</f>
        <v>Multi-racial</v>
      </c>
      <c r="AO218" s="159" t="str">
        <f>IFERROR(VLOOKUP(Table1[[#This Row],[RespondentID]],'All Data'!$A219:$CN791,86,FALSE),"unknown")</f>
        <v>No</v>
      </c>
      <c r="AP218" s="159" t="str">
        <f>IFERROR(VLOOKUP(Table1[[#This Row],[RespondentID]],'All Data'!$A219:$CN791,87,FALSE),"unknown")</f>
        <v xml:space="preserve">English </v>
      </c>
      <c r="AQ218" s="159" t="str">
        <f>IFERROR(VLOOKUP(Table1[[#This Row],[RespondentID]],'All Data'!$A219:$CN791,88,FALSE),"unknown")</f>
        <v>$35,000 to $49,999</v>
      </c>
      <c r="AR218" s="159" t="str">
        <f>IFERROR(VLOOKUP(Table1[[#This Row],[RespondentID]],'All Data'!$A219:$CN791,89,FALSE),"unknown")</f>
        <v>College graduate</v>
      </c>
      <c r="AS218" s="159" t="str">
        <f>IFERROR(VLOOKUP(Table1[[#This Row],[RespondentID]],'All Data'!$A219:$CN791,90,FALSE),"unknown")</f>
        <v>Retired</v>
      </c>
      <c r="AT218" s="159" t="str">
        <f>IFERROR(VLOOKUP(Table1[[#This Row],[RespondentID]],'All Data'!$A219:$CN791,91,FALSE),"unknown")</f>
        <v>Yes</v>
      </c>
      <c r="AU218" s="159" t="str">
        <f>IFERROR(VLOOKUP(Table1[[#This Row],[RespondentID]],'All Data'!$A219:$CN791,92,FALSE),"unknown")</f>
        <v>Yes</v>
      </c>
    </row>
    <row r="219" spans="1:47" x14ac:dyDescent="0.35">
      <c r="A219" s="6">
        <v>7045792997</v>
      </c>
      <c r="B219" s="6"/>
      <c r="C219" s="6"/>
      <c r="D219" s="6"/>
      <c r="E219" s="6" t="s">
        <v>44</v>
      </c>
      <c r="F219" s="6"/>
      <c r="G219" s="6"/>
      <c r="H219" s="6"/>
      <c r="I219" s="6"/>
      <c r="J219" s="6"/>
      <c r="K219" s="6"/>
      <c r="L219" s="6"/>
      <c r="M219" s="6"/>
      <c r="O219" s="6">
        <f t="shared" si="51"/>
        <v>1</v>
      </c>
      <c r="P219" s="6">
        <f t="shared" si="52"/>
        <v>3</v>
      </c>
      <c r="R219" s="6">
        <f t="shared" si="53"/>
        <v>0</v>
      </c>
      <c r="S219" s="6">
        <f t="shared" si="54"/>
        <v>0</v>
      </c>
      <c r="T219" s="6">
        <f t="shared" si="55"/>
        <v>0</v>
      </c>
      <c r="U219" s="6">
        <f t="shared" si="56"/>
        <v>1</v>
      </c>
      <c r="V219" s="6">
        <f t="shared" si="57"/>
        <v>0</v>
      </c>
      <c r="W219" s="6">
        <f t="shared" si="58"/>
        <v>0</v>
      </c>
      <c r="X219" s="6">
        <f t="shared" si="59"/>
        <v>0</v>
      </c>
      <c r="Y219" s="6">
        <f t="shared" si="60"/>
        <v>0</v>
      </c>
      <c r="Z219" s="6">
        <f t="shared" si="61"/>
        <v>0</v>
      </c>
      <c r="AA219" s="6">
        <f t="shared" si="62"/>
        <v>0</v>
      </c>
      <c r="AB219" s="6">
        <f t="shared" si="63"/>
        <v>0</v>
      </c>
      <c r="AC219" s="6">
        <f t="shared" si="64"/>
        <v>0</v>
      </c>
      <c r="AF219" s="6">
        <f t="shared" si="65"/>
        <v>1</v>
      </c>
      <c r="AG219" s="6">
        <f t="shared" si="66"/>
        <v>1</v>
      </c>
      <c r="AH219" s="6" t="str">
        <f t="shared" si="67"/>
        <v>Correct</v>
      </c>
      <c r="AJ219" s="159" t="str">
        <f>IFERROR(VLOOKUP(Table1[[#This Row],[RespondentID]],'All Data'!$A220:$CN792,81,FALSE),"unknown")</f>
        <v>Male</v>
      </c>
      <c r="AK219" s="159">
        <f>IFERROR(VLOOKUP(Table1[[#This Row],[RespondentID]],'All Data'!$A220:$CN792,82,FALSE),"unknown")</f>
        <v>81</v>
      </c>
      <c r="AL219" s="159" t="str">
        <f>IFERROR(VLOOKUP(Table1[[#This Row],[RespondentID]],'All Data'!$A220:$CN792,83,FALSE),"unknown")</f>
        <v>Suffolk</v>
      </c>
      <c r="AM219" s="159" t="str">
        <f>IFERROR(VLOOKUP(Table1[[#This Row],[RespondentID]],'All Data'!$A220:$CN792,84,FALSE),"unknown")</f>
        <v>West Babylon, 11704</v>
      </c>
      <c r="AN219" s="159" t="str">
        <f>IFERROR(VLOOKUP(Table1[[#This Row],[RespondentID]],'All Data'!$A220:$CN792,85,FALSE),"unknown")</f>
        <v>White/Caucasian</v>
      </c>
      <c r="AO219" s="159">
        <f>IFERROR(VLOOKUP(Table1[[#This Row],[RespondentID]],'All Data'!$A220:$CN792,86,FALSE),"unknown")</f>
        <v>0</v>
      </c>
      <c r="AP219" s="159" t="str">
        <f>IFERROR(VLOOKUP(Table1[[#This Row],[RespondentID]],'All Data'!$A220:$CN792,87,FALSE),"unknown")</f>
        <v xml:space="preserve">English </v>
      </c>
      <c r="AQ219" s="159" t="str">
        <f>IFERROR(VLOOKUP(Table1[[#This Row],[RespondentID]],'All Data'!$A220:$CN792,88,FALSE),"unknown")</f>
        <v>$50,000 to $74,999</v>
      </c>
      <c r="AR219" s="159" t="str">
        <f>IFERROR(VLOOKUP(Table1[[#This Row],[RespondentID]],'All Data'!$A220:$CN792,89,FALSE),"unknown")</f>
        <v>Some college</v>
      </c>
      <c r="AS219" s="159" t="str">
        <f>IFERROR(VLOOKUP(Table1[[#This Row],[RespondentID]],'All Data'!$A220:$CN792,90,FALSE),"unknown")</f>
        <v>Retired</v>
      </c>
      <c r="AT219" s="159" t="str">
        <f>IFERROR(VLOOKUP(Table1[[#This Row],[RespondentID]],'All Data'!$A220:$CN792,91,FALSE),"unknown")</f>
        <v>Yes</v>
      </c>
      <c r="AU219" s="159" t="str">
        <f>IFERROR(VLOOKUP(Table1[[#This Row],[RespondentID]],'All Data'!$A220:$CN792,92,FALSE),"unknown")</f>
        <v>Yes</v>
      </c>
    </row>
    <row r="220" spans="1:47" x14ac:dyDescent="0.35">
      <c r="A220" s="6">
        <v>7045792767</v>
      </c>
      <c r="B220" s="6"/>
      <c r="C220" s="6"/>
      <c r="D220" s="6"/>
      <c r="E220" s="6" t="s">
        <v>44</v>
      </c>
      <c r="F220" s="6"/>
      <c r="G220" s="6"/>
      <c r="H220" s="6"/>
      <c r="I220" s="6"/>
      <c r="J220" s="6"/>
      <c r="K220" s="6"/>
      <c r="L220" s="6"/>
      <c r="M220" s="6"/>
      <c r="O220" s="6">
        <f t="shared" si="51"/>
        <v>1</v>
      </c>
      <c r="P220" s="6">
        <f t="shared" si="52"/>
        <v>3</v>
      </c>
      <c r="R220" s="6">
        <f t="shared" si="53"/>
        <v>0</v>
      </c>
      <c r="S220" s="6">
        <f t="shared" si="54"/>
        <v>0</v>
      </c>
      <c r="T220" s="6">
        <f t="shared" si="55"/>
        <v>0</v>
      </c>
      <c r="U220" s="6">
        <f t="shared" si="56"/>
        <v>1</v>
      </c>
      <c r="V220" s="6">
        <f t="shared" si="57"/>
        <v>0</v>
      </c>
      <c r="W220" s="6">
        <f t="shared" si="58"/>
        <v>0</v>
      </c>
      <c r="X220" s="6">
        <f t="shared" si="59"/>
        <v>0</v>
      </c>
      <c r="Y220" s="6">
        <f t="shared" si="60"/>
        <v>0</v>
      </c>
      <c r="Z220" s="6">
        <f t="shared" si="61"/>
        <v>0</v>
      </c>
      <c r="AA220" s="6">
        <f t="shared" si="62"/>
        <v>0</v>
      </c>
      <c r="AB220" s="6">
        <f t="shared" si="63"/>
        <v>0</v>
      </c>
      <c r="AC220" s="6">
        <f t="shared" si="64"/>
        <v>0</v>
      </c>
      <c r="AF220" s="6">
        <f t="shared" si="65"/>
        <v>1</v>
      </c>
      <c r="AG220" s="6">
        <f t="shared" si="66"/>
        <v>1</v>
      </c>
      <c r="AH220" s="6" t="str">
        <f t="shared" si="67"/>
        <v>Correct</v>
      </c>
      <c r="AJ220" s="159" t="str">
        <f>IFERROR(VLOOKUP(Table1[[#This Row],[RespondentID]],'All Data'!$A221:$CN793,81,FALSE),"unknown")</f>
        <v>Female</v>
      </c>
      <c r="AK220" s="159">
        <f>IFERROR(VLOOKUP(Table1[[#This Row],[RespondentID]],'All Data'!$A221:$CN793,82,FALSE),"unknown")</f>
        <v>92</v>
      </c>
      <c r="AL220" s="159" t="str">
        <f>IFERROR(VLOOKUP(Table1[[#This Row],[RespondentID]],'All Data'!$A221:$CN793,83,FALSE),"unknown")</f>
        <v>Suffolk</v>
      </c>
      <c r="AM220" s="159" t="str">
        <f>IFERROR(VLOOKUP(Table1[[#This Row],[RespondentID]],'All Data'!$A221:$CN793,84,FALSE),"unknown")</f>
        <v>North Babylon, 11703</v>
      </c>
      <c r="AN220" s="159" t="str">
        <f>IFERROR(VLOOKUP(Table1[[#This Row],[RespondentID]],'All Data'!$A221:$CN793,85,FALSE),"unknown")</f>
        <v>White/Caucasian</v>
      </c>
      <c r="AO220" s="159" t="str">
        <f>IFERROR(VLOOKUP(Table1[[#This Row],[RespondentID]],'All Data'!$A221:$CN793,86,FALSE),"unknown")</f>
        <v>No</v>
      </c>
      <c r="AP220" s="159" t="str">
        <f>IFERROR(VLOOKUP(Table1[[#This Row],[RespondentID]],'All Data'!$A221:$CN793,87,FALSE),"unknown")</f>
        <v xml:space="preserve"> </v>
      </c>
      <c r="AQ220" s="159" t="str">
        <f>IFERROR(VLOOKUP(Table1[[#This Row],[RespondentID]],'All Data'!$A221:$CN793,88,FALSE),"unknown")</f>
        <v>$20,000 to $34,999</v>
      </c>
      <c r="AR220" s="159" t="str">
        <f>IFERROR(VLOOKUP(Table1[[#This Row],[RespondentID]],'All Data'!$A221:$CN793,89,FALSE),"unknown")</f>
        <v>Some college</v>
      </c>
      <c r="AS220" s="159" t="str">
        <f>IFERROR(VLOOKUP(Table1[[#This Row],[RespondentID]],'All Data'!$A221:$CN793,90,FALSE),"unknown")</f>
        <v>Retired</v>
      </c>
      <c r="AT220" s="159" t="str">
        <f>IFERROR(VLOOKUP(Table1[[#This Row],[RespondentID]],'All Data'!$A221:$CN793,91,FALSE),"unknown")</f>
        <v>Yes</v>
      </c>
      <c r="AU220" s="159" t="str">
        <f>IFERROR(VLOOKUP(Table1[[#This Row],[RespondentID]],'All Data'!$A221:$CN793,92,FALSE),"unknown")</f>
        <v>Yes</v>
      </c>
    </row>
    <row r="221" spans="1:47" x14ac:dyDescent="0.35">
      <c r="A221" s="6">
        <v>7045792414</v>
      </c>
      <c r="B221" s="6"/>
      <c r="C221" s="6"/>
      <c r="D221" s="6"/>
      <c r="E221" s="6"/>
      <c r="F221" s="6"/>
      <c r="G221" s="6"/>
      <c r="H221" s="6"/>
      <c r="I221" s="6"/>
      <c r="J221" s="6"/>
      <c r="K221" s="6"/>
      <c r="L221" s="6"/>
      <c r="M221" s="6"/>
      <c r="O221" s="6">
        <f t="shared" si="51"/>
        <v>0</v>
      </c>
      <c r="P221" s="6" t="e">
        <f t="shared" si="52"/>
        <v>#DIV/0!</v>
      </c>
      <c r="R221" s="6">
        <f t="shared" si="53"/>
        <v>0</v>
      </c>
      <c r="S221" s="6">
        <f t="shared" si="54"/>
        <v>0</v>
      </c>
      <c r="T221" s="6">
        <f t="shared" si="55"/>
        <v>0</v>
      </c>
      <c r="U221" s="6">
        <f t="shared" si="56"/>
        <v>0</v>
      </c>
      <c r="V221" s="6">
        <f t="shared" si="57"/>
        <v>0</v>
      </c>
      <c r="W221" s="6">
        <f t="shared" si="58"/>
        <v>0</v>
      </c>
      <c r="X221" s="6">
        <f t="shared" si="59"/>
        <v>0</v>
      </c>
      <c r="Y221" s="6">
        <f t="shared" si="60"/>
        <v>0</v>
      </c>
      <c r="Z221" s="6">
        <f t="shared" si="61"/>
        <v>0</v>
      </c>
      <c r="AA221" s="6">
        <f t="shared" si="62"/>
        <v>0</v>
      </c>
      <c r="AB221" s="6">
        <f t="shared" si="63"/>
        <v>0</v>
      </c>
      <c r="AC221" s="6">
        <f t="shared" si="64"/>
        <v>0</v>
      </c>
      <c r="AF221" s="6">
        <f t="shared" si="65"/>
        <v>0</v>
      </c>
      <c r="AG221" s="6">
        <f t="shared" si="66"/>
        <v>0</v>
      </c>
      <c r="AH221" s="6" t="str">
        <f t="shared" si="67"/>
        <v>Correct</v>
      </c>
      <c r="AJ221" s="159" t="str">
        <f>IFERROR(VLOOKUP(Table1[[#This Row],[RespondentID]],'All Data'!$A222:$CN794,81,FALSE),"unknown")</f>
        <v>Female</v>
      </c>
      <c r="AK221" s="159">
        <f>IFERROR(VLOOKUP(Table1[[#This Row],[RespondentID]],'All Data'!$A222:$CN794,82,FALSE),"unknown")</f>
        <v>73</v>
      </c>
      <c r="AL221" s="159" t="str">
        <f>IFERROR(VLOOKUP(Table1[[#This Row],[RespondentID]],'All Data'!$A222:$CN794,83,FALSE),"unknown")</f>
        <v>Suffolk</v>
      </c>
      <c r="AM221" s="159" t="str">
        <f>IFERROR(VLOOKUP(Table1[[#This Row],[RespondentID]],'All Data'!$A222:$CN794,84,FALSE),"unknown")</f>
        <v>Deer Park, 11729</v>
      </c>
      <c r="AN221" s="159" t="str">
        <f>IFERROR(VLOOKUP(Table1[[#This Row],[RespondentID]],'All Data'!$A222:$CN794,85,FALSE),"unknown")</f>
        <v>Black/African American</v>
      </c>
      <c r="AO221" s="159" t="str">
        <f>IFERROR(VLOOKUP(Table1[[#This Row],[RespondentID]],'All Data'!$A222:$CN794,86,FALSE),"unknown")</f>
        <v>No</v>
      </c>
      <c r="AP221" s="159" t="str">
        <f>IFERROR(VLOOKUP(Table1[[#This Row],[RespondentID]],'All Data'!$A222:$CN794,87,FALSE),"unknown")</f>
        <v xml:space="preserve">English </v>
      </c>
      <c r="AQ221" s="159" t="str">
        <f>IFERROR(VLOOKUP(Table1[[#This Row],[RespondentID]],'All Data'!$A222:$CN794,88,FALSE),"unknown")</f>
        <v>$50,000 to $74,999</v>
      </c>
      <c r="AR221" s="159" t="str">
        <f>IFERROR(VLOOKUP(Table1[[#This Row],[RespondentID]],'All Data'!$A222:$CN794,89,FALSE),"unknown")</f>
        <v>Some college</v>
      </c>
      <c r="AS221" s="159" t="str">
        <f>IFERROR(VLOOKUP(Table1[[#This Row],[RespondentID]],'All Data'!$A222:$CN794,90,FALSE),"unknown")</f>
        <v>Retired</v>
      </c>
      <c r="AT221" s="159" t="str">
        <f>IFERROR(VLOOKUP(Table1[[#This Row],[RespondentID]],'All Data'!$A222:$CN794,91,FALSE),"unknown")</f>
        <v>Yes</v>
      </c>
      <c r="AU221" s="159" t="str">
        <f>IFERROR(VLOOKUP(Table1[[#This Row],[RespondentID]],'All Data'!$A222:$CN794,92,FALSE),"unknown")</f>
        <v>Yes</v>
      </c>
    </row>
    <row r="222" spans="1:47" x14ac:dyDescent="0.35">
      <c r="A222" s="6">
        <v>7045792166</v>
      </c>
      <c r="B222" s="6"/>
      <c r="C222" s="6"/>
      <c r="D222" s="6"/>
      <c r="E222" s="6"/>
      <c r="F222" s="6"/>
      <c r="G222" s="6"/>
      <c r="H222" s="6"/>
      <c r="I222" s="6"/>
      <c r="J222" s="6"/>
      <c r="K222" s="6"/>
      <c r="L222" s="6"/>
      <c r="M222" s="6"/>
      <c r="O222" s="6">
        <f t="shared" si="51"/>
        <v>0</v>
      </c>
      <c r="P222" s="6" t="e">
        <f t="shared" si="52"/>
        <v>#DIV/0!</v>
      </c>
      <c r="R222" s="6">
        <f t="shared" si="53"/>
        <v>0</v>
      </c>
      <c r="S222" s="6">
        <f t="shared" si="54"/>
        <v>0</v>
      </c>
      <c r="T222" s="6">
        <f t="shared" si="55"/>
        <v>0</v>
      </c>
      <c r="U222" s="6">
        <f t="shared" si="56"/>
        <v>0</v>
      </c>
      <c r="V222" s="6">
        <f t="shared" si="57"/>
        <v>0</v>
      </c>
      <c r="W222" s="6">
        <f t="shared" si="58"/>
        <v>0</v>
      </c>
      <c r="X222" s="6">
        <f t="shared" si="59"/>
        <v>0</v>
      </c>
      <c r="Y222" s="6">
        <f t="shared" si="60"/>
        <v>0</v>
      </c>
      <c r="Z222" s="6">
        <f t="shared" si="61"/>
        <v>0</v>
      </c>
      <c r="AA222" s="6">
        <f t="shared" si="62"/>
        <v>0</v>
      </c>
      <c r="AB222" s="6">
        <f t="shared" si="63"/>
        <v>0</v>
      </c>
      <c r="AC222" s="6">
        <f t="shared" si="64"/>
        <v>0</v>
      </c>
      <c r="AF222" s="6">
        <f t="shared" si="65"/>
        <v>0</v>
      </c>
      <c r="AG222" s="6">
        <f t="shared" si="66"/>
        <v>0</v>
      </c>
      <c r="AH222" s="6" t="str">
        <f t="shared" si="67"/>
        <v>Correct</v>
      </c>
      <c r="AJ222" s="159" t="str">
        <f>IFERROR(VLOOKUP(Table1[[#This Row],[RespondentID]],'All Data'!$A223:$CN795,81,FALSE),"unknown")</f>
        <v>Female</v>
      </c>
      <c r="AK222" s="159">
        <f>IFERROR(VLOOKUP(Table1[[#This Row],[RespondentID]],'All Data'!$A223:$CN795,82,FALSE),"unknown")</f>
        <v>88</v>
      </c>
      <c r="AL222" s="159" t="str">
        <f>IFERROR(VLOOKUP(Table1[[#This Row],[RespondentID]],'All Data'!$A223:$CN795,83,FALSE),"unknown")</f>
        <v>Suffolk</v>
      </c>
      <c r="AM222" s="159" t="str">
        <f>IFERROR(VLOOKUP(Table1[[#This Row],[RespondentID]],'All Data'!$A223:$CN795,84,FALSE),"unknown")</f>
        <v>Amityville, 11701</v>
      </c>
      <c r="AN222" s="159" t="str">
        <f>IFERROR(VLOOKUP(Table1[[#This Row],[RespondentID]],'All Data'!$A223:$CN795,85,FALSE),"unknown")</f>
        <v>White/Caucasian</v>
      </c>
      <c r="AO222" s="159" t="str">
        <f>IFERROR(VLOOKUP(Table1[[#This Row],[RespondentID]],'All Data'!$A223:$CN795,86,FALSE),"unknown")</f>
        <v>No</v>
      </c>
      <c r="AP222" s="159" t="str">
        <f>IFERROR(VLOOKUP(Table1[[#This Row],[RespondentID]],'All Data'!$A223:$CN795,87,FALSE),"unknown")</f>
        <v xml:space="preserve"> </v>
      </c>
      <c r="AQ222" s="159" t="str">
        <f>IFERROR(VLOOKUP(Table1[[#This Row],[RespondentID]],'All Data'!$A223:$CN795,88,FALSE),"unknown")</f>
        <v>$20,000 to $34,999</v>
      </c>
      <c r="AR222" s="159" t="str">
        <f>IFERROR(VLOOKUP(Table1[[#This Row],[RespondentID]],'All Data'!$A223:$CN795,89,FALSE),"unknown")</f>
        <v>College graduate</v>
      </c>
      <c r="AS222" s="159" t="str">
        <f>IFERROR(VLOOKUP(Table1[[#This Row],[RespondentID]],'All Data'!$A223:$CN795,90,FALSE),"unknown")</f>
        <v>Retired</v>
      </c>
      <c r="AT222" s="159" t="str">
        <f>IFERROR(VLOOKUP(Table1[[#This Row],[RespondentID]],'All Data'!$A223:$CN795,91,FALSE),"unknown")</f>
        <v>No</v>
      </c>
      <c r="AU222" s="159" t="str">
        <f>IFERROR(VLOOKUP(Table1[[#This Row],[RespondentID]],'All Data'!$A223:$CN795,92,FALSE),"unknown")</f>
        <v>No</v>
      </c>
    </row>
    <row r="223" spans="1:47" x14ac:dyDescent="0.35">
      <c r="A223" s="6">
        <v>7045791736</v>
      </c>
      <c r="B223" s="6"/>
      <c r="C223" s="6" t="s">
        <v>42</v>
      </c>
      <c r="D223" s="6"/>
      <c r="E223" s="6"/>
      <c r="F223" s="6"/>
      <c r="G223" s="6" t="s">
        <v>39</v>
      </c>
      <c r="H223" s="6"/>
      <c r="I223" s="6"/>
      <c r="J223" s="6"/>
      <c r="K223" s="6" t="s">
        <v>49</v>
      </c>
      <c r="L223" s="6"/>
      <c r="M223" s="6"/>
      <c r="O223" s="6">
        <f t="shared" si="51"/>
        <v>3</v>
      </c>
      <c r="P223" s="6">
        <f t="shared" si="52"/>
        <v>1</v>
      </c>
      <c r="R223" s="6">
        <f t="shared" si="53"/>
        <v>0</v>
      </c>
      <c r="S223" s="6">
        <f t="shared" si="54"/>
        <v>1</v>
      </c>
      <c r="T223" s="6">
        <f t="shared" si="55"/>
        <v>0</v>
      </c>
      <c r="U223" s="6">
        <f t="shared" si="56"/>
        <v>0</v>
      </c>
      <c r="V223" s="6">
        <f t="shared" si="57"/>
        <v>0</v>
      </c>
      <c r="W223" s="6">
        <f t="shared" si="58"/>
        <v>1</v>
      </c>
      <c r="X223" s="6">
        <f t="shared" si="59"/>
        <v>0</v>
      </c>
      <c r="Y223" s="6">
        <f t="shared" si="60"/>
        <v>0</v>
      </c>
      <c r="Z223" s="6">
        <f t="shared" si="61"/>
        <v>0</v>
      </c>
      <c r="AA223" s="6">
        <f t="shared" si="62"/>
        <v>1</v>
      </c>
      <c r="AB223" s="6">
        <f t="shared" si="63"/>
        <v>0</v>
      </c>
      <c r="AC223" s="6">
        <f t="shared" si="64"/>
        <v>0</v>
      </c>
      <c r="AF223" s="6">
        <f t="shared" si="65"/>
        <v>3</v>
      </c>
      <c r="AG223" s="6">
        <f t="shared" si="66"/>
        <v>3</v>
      </c>
      <c r="AH223" s="6" t="str">
        <f t="shared" si="67"/>
        <v>Correct</v>
      </c>
      <c r="AJ223" s="159" t="str">
        <f>IFERROR(VLOOKUP(Table1[[#This Row],[RespondentID]],'All Data'!$A224:$CN796,81,FALSE),"unknown")</f>
        <v>Female</v>
      </c>
      <c r="AK223" s="159">
        <f>IFERROR(VLOOKUP(Table1[[#This Row],[RespondentID]],'All Data'!$A224:$CN796,82,FALSE),"unknown")</f>
        <v>59</v>
      </c>
      <c r="AL223" s="159" t="str">
        <f>IFERROR(VLOOKUP(Table1[[#This Row],[RespondentID]],'All Data'!$A224:$CN796,83,FALSE),"unknown")</f>
        <v>Suffolk</v>
      </c>
      <c r="AM223" s="159" t="str">
        <f>IFERROR(VLOOKUP(Table1[[#This Row],[RespondentID]],'All Data'!$A224:$CN796,84,FALSE),"unknown")</f>
        <v>West Babylon, 11704</v>
      </c>
      <c r="AN223" s="159" t="str">
        <f>IFERROR(VLOOKUP(Table1[[#This Row],[RespondentID]],'All Data'!$A224:$CN796,85,FALSE),"unknown")</f>
        <v>White/Caucasian</v>
      </c>
      <c r="AO223" s="159" t="str">
        <f>IFERROR(VLOOKUP(Table1[[#This Row],[RespondentID]],'All Data'!$A224:$CN796,86,FALSE),"unknown")</f>
        <v>No</v>
      </c>
      <c r="AP223" s="159" t="str">
        <f>IFERROR(VLOOKUP(Table1[[#This Row],[RespondentID]],'All Data'!$A224:$CN796,87,FALSE),"unknown")</f>
        <v xml:space="preserve">English </v>
      </c>
      <c r="AQ223" s="159" t="str">
        <f>IFERROR(VLOOKUP(Table1[[#This Row],[RespondentID]],'All Data'!$A224:$CN796,88,FALSE),"unknown")</f>
        <v>$50,000 to $74,999</v>
      </c>
      <c r="AR223" s="159" t="str">
        <f>IFERROR(VLOOKUP(Table1[[#This Row],[RespondentID]],'All Data'!$A224:$CN796,89,FALSE),"unknown")</f>
        <v>Some college</v>
      </c>
      <c r="AS223" s="159" t="str">
        <f>IFERROR(VLOOKUP(Table1[[#This Row],[RespondentID]],'All Data'!$A224:$CN796,90,FALSE),"unknown")</f>
        <v>Employed for wages</v>
      </c>
      <c r="AT223" s="159" t="str">
        <f>IFERROR(VLOOKUP(Table1[[#This Row],[RespondentID]],'All Data'!$A224:$CN796,91,FALSE),"unknown")</f>
        <v>Yes</v>
      </c>
      <c r="AU223" s="159" t="str">
        <f>IFERROR(VLOOKUP(Table1[[#This Row],[RespondentID]],'All Data'!$A224:$CN796,92,FALSE),"unknown")</f>
        <v>Yes</v>
      </c>
    </row>
    <row r="224" spans="1:47" x14ac:dyDescent="0.35">
      <c r="A224" s="6">
        <v>7045791498</v>
      </c>
      <c r="B224" s="6"/>
      <c r="C224" s="6" t="s">
        <v>42</v>
      </c>
      <c r="D224" s="6"/>
      <c r="E224" s="6"/>
      <c r="F224" s="6"/>
      <c r="G224" s="6" t="s">
        <v>39</v>
      </c>
      <c r="H224" s="6"/>
      <c r="I224" s="6"/>
      <c r="J224" s="6"/>
      <c r="K224" s="6" t="s">
        <v>49</v>
      </c>
      <c r="L224" s="6"/>
      <c r="M224" s="6"/>
      <c r="O224" s="6">
        <f t="shared" si="51"/>
        <v>3</v>
      </c>
      <c r="P224" s="6">
        <f t="shared" si="52"/>
        <v>1</v>
      </c>
      <c r="R224" s="6">
        <f t="shared" si="53"/>
        <v>0</v>
      </c>
      <c r="S224" s="6">
        <f t="shared" si="54"/>
        <v>1</v>
      </c>
      <c r="T224" s="6">
        <f t="shared" si="55"/>
        <v>0</v>
      </c>
      <c r="U224" s="6">
        <f t="shared" si="56"/>
        <v>0</v>
      </c>
      <c r="V224" s="6">
        <f t="shared" si="57"/>
        <v>0</v>
      </c>
      <c r="W224" s="6">
        <f t="shared" si="58"/>
        <v>1</v>
      </c>
      <c r="X224" s="6">
        <f t="shared" si="59"/>
        <v>0</v>
      </c>
      <c r="Y224" s="6">
        <f t="shared" si="60"/>
        <v>0</v>
      </c>
      <c r="Z224" s="6">
        <f t="shared" si="61"/>
        <v>0</v>
      </c>
      <c r="AA224" s="6">
        <f t="shared" si="62"/>
        <v>1</v>
      </c>
      <c r="AB224" s="6">
        <f t="shared" si="63"/>
        <v>0</v>
      </c>
      <c r="AC224" s="6">
        <f t="shared" si="64"/>
        <v>0</v>
      </c>
      <c r="AF224" s="6">
        <f t="shared" si="65"/>
        <v>3</v>
      </c>
      <c r="AG224" s="6">
        <f t="shared" si="66"/>
        <v>3</v>
      </c>
      <c r="AH224" s="6" t="str">
        <f t="shared" si="67"/>
        <v>Correct</v>
      </c>
      <c r="AJ224" s="159" t="str">
        <f>IFERROR(VLOOKUP(Table1[[#This Row],[RespondentID]],'All Data'!$A225:$CN797,81,FALSE),"unknown")</f>
        <v>Female</v>
      </c>
      <c r="AK224" s="159">
        <f>IFERROR(VLOOKUP(Table1[[#This Row],[RespondentID]],'All Data'!$A225:$CN797,82,FALSE),"unknown")</f>
        <v>59</v>
      </c>
      <c r="AL224" s="159" t="str">
        <f>IFERROR(VLOOKUP(Table1[[#This Row],[RespondentID]],'All Data'!$A225:$CN797,83,FALSE),"unknown")</f>
        <v>Suffolk</v>
      </c>
      <c r="AM224" s="159">
        <f>IFERROR(VLOOKUP(Table1[[#This Row],[RespondentID]],'All Data'!$A225:$CN797,84,FALSE),"unknown")</f>
        <v>0</v>
      </c>
      <c r="AN224" s="159">
        <f>IFERROR(VLOOKUP(Table1[[#This Row],[RespondentID]],'All Data'!$A225:$CN797,85,FALSE),"unknown")</f>
        <v>0</v>
      </c>
      <c r="AO224" s="159">
        <f>IFERROR(VLOOKUP(Table1[[#This Row],[RespondentID]],'All Data'!$A225:$CN797,86,FALSE),"unknown")</f>
        <v>0</v>
      </c>
      <c r="AP224" s="159" t="str">
        <f>IFERROR(VLOOKUP(Table1[[#This Row],[RespondentID]],'All Data'!$A225:$CN797,87,FALSE),"unknown")</f>
        <v xml:space="preserve"> </v>
      </c>
      <c r="AQ224" s="159">
        <f>IFERROR(VLOOKUP(Table1[[#This Row],[RespondentID]],'All Data'!$A225:$CN797,88,FALSE),"unknown")</f>
        <v>0</v>
      </c>
      <c r="AR224" s="159">
        <f>IFERROR(VLOOKUP(Table1[[#This Row],[RespondentID]],'All Data'!$A225:$CN797,89,FALSE),"unknown")</f>
        <v>0</v>
      </c>
      <c r="AS224" s="159">
        <f>IFERROR(VLOOKUP(Table1[[#This Row],[RespondentID]],'All Data'!$A225:$CN797,90,FALSE),"unknown")</f>
        <v>0</v>
      </c>
      <c r="AT224" s="159">
        <f>IFERROR(VLOOKUP(Table1[[#This Row],[RespondentID]],'All Data'!$A225:$CN797,91,FALSE),"unknown")</f>
        <v>0</v>
      </c>
      <c r="AU224" s="159">
        <f>IFERROR(VLOOKUP(Table1[[#This Row],[RespondentID]],'All Data'!$A225:$CN797,92,FALSE),"unknown")</f>
        <v>0</v>
      </c>
    </row>
    <row r="225" spans="1:47" x14ac:dyDescent="0.35">
      <c r="A225" s="6">
        <v>7045791218</v>
      </c>
      <c r="B225" s="6"/>
      <c r="C225" s="6" t="s">
        <v>42</v>
      </c>
      <c r="D225" s="6"/>
      <c r="E225" s="6" t="s">
        <v>44</v>
      </c>
      <c r="F225" s="6"/>
      <c r="G225" s="6"/>
      <c r="H225" s="6"/>
      <c r="I225" s="6"/>
      <c r="J225" s="6" t="s">
        <v>48</v>
      </c>
      <c r="K225" s="6"/>
      <c r="L225" s="6"/>
      <c r="M225" s="6"/>
      <c r="O225" s="6">
        <f t="shared" si="51"/>
        <v>3</v>
      </c>
      <c r="P225" s="6">
        <f t="shared" si="52"/>
        <v>1</v>
      </c>
      <c r="R225" s="6">
        <f t="shared" si="53"/>
        <v>0</v>
      </c>
      <c r="S225" s="6">
        <f t="shared" si="54"/>
        <v>1</v>
      </c>
      <c r="T225" s="6">
        <f t="shared" si="55"/>
        <v>0</v>
      </c>
      <c r="U225" s="6">
        <f t="shared" si="56"/>
        <v>1</v>
      </c>
      <c r="V225" s="6">
        <f t="shared" si="57"/>
        <v>0</v>
      </c>
      <c r="W225" s="6">
        <f t="shared" si="58"/>
        <v>0</v>
      </c>
      <c r="X225" s="6">
        <f t="shared" si="59"/>
        <v>0</v>
      </c>
      <c r="Y225" s="6">
        <f t="shared" si="60"/>
        <v>0</v>
      </c>
      <c r="Z225" s="6">
        <f t="shared" si="61"/>
        <v>1</v>
      </c>
      <c r="AA225" s="6">
        <f t="shared" si="62"/>
        <v>0</v>
      </c>
      <c r="AB225" s="6">
        <f t="shared" si="63"/>
        <v>0</v>
      </c>
      <c r="AC225" s="6">
        <f t="shared" si="64"/>
        <v>0</v>
      </c>
      <c r="AF225" s="6">
        <f t="shared" si="65"/>
        <v>3</v>
      </c>
      <c r="AG225" s="6">
        <f t="shared" si="66"/>
        <v>3</v>
      </c>
      <c r="AH225" s="6" t="str">
        <f t="shared" si="67"/>
        <v>Correct</v>
      </c>
      <c r="AJ225" s="159" t="str">
        <f>IFERROR(VLOOKUP(Table1[[#This Row],[RespondentID]],'All Data'!$A226:$CN798,81,FALSE),"unknown")</f>
        <v>Female</v>
      </c>
      <c r="AK225" s="159">
        <f>IFERROR(VLOOKUP(Table1[[#This Row],[RespondentID]],'All Data'!$A226:$CN798,82,FALSE),"unknown")</f>
        <v>55</v>
      </c>
      <c r="AL225" s="159" t="str">
        <f>IFERROR(VLOOKUP(Table1[[#This Row],[RespondentID]],'All Data'!$A226:$CN798,83,FALSE),"unknown")</f>
        <v>Suffolk</v>
      </c>
      <c r="AM225" s="159" t="str">
        <f>IFERROR(VLOOKUP(Table1[[#This Row],[RespondentID]],'All Data'!$A226:$CN798,84,FALSE),"unknown")</f>
        <v>Islip Terrace, 11752</v>
      </c>
      <c r="AN225" s="159" t="str">
        <f>IFERROR(VLOOKUP(Table1[[#This Row],[RespondentID]],'All Data'!$A226:$CN798,85,FALSE),"unknown")</f>
        <v>White/Caucasian</v>
      </c>
      <c r="AO225" s="159" t="str">
        <f>IFERROR(VLOOKUP(Table1[[#This Row],[RespondentID]],'All Data'!$A226:$CN798,86,FALSE),"unknown")</f>
        <v>No</v>
      </c>
      <c r="AP225" s="159" t="str">
        <f>IFERROR(VLOOKUP(Table1[[#This Row],[RespondentID]],'All Data'!$A226:$CN798,87,FALSE),"unknown")</f>
        <v xml:space="preserve">English </v>
      </c>
      <c r="AQ225" s="159" t="str">
        <f>IFERROR(VLOOKUP(Table1[[#This Row],[RespondentID]],'All Data'!$A226:$CN798,88,FALSE),"unknown")</f>
        <v>Over $125,000</v>
      </c>
      <c r="AR225" s="159" t="str">
        <f>IFERROR(VLOOKUP(Table1[[#This Row],[RespondentID]],'All Data'!$A226:$CN798,89,FALSE),"unknown")</f>
        <v>College graduate</v>
      </c>
      <c r="AS225" s="159" t="str">
        <f>IFERROR(VLOOKUP(Table1[[#This Row],[RespondentID]],'All Data'!$A226:$CN798,90,FALSE),"unknown")</f>
        <v>Employed for wages</v>
      </c>
      <c r="AT225" s="159" t="str">
        <f>IFERROR(VLOOKUP(Table1[[#This Row],[RespondentID]],'All Data'!$A226:$CN798,91,FALSE),"unknown")</f>
        <v>Yes</v>
      </c>
      <c r="AU225" s="159" t="str">
        <f>IFERROR(VLOOKUP(Table1[[#This Row],[RespondentID]],'All Data'!$A226:$CN798,92,FALSE),"unknown")</f>
        <v>Yes</v>
      </c>
    </row>
    <row r="226" spans="1:47" x14ac:dyDescent="0.35">
      <c r="A226" s="6">
        <v>7045791022</v>
      </c>
      <c r="B226" s="6"/>
      <c r="C226" s="6"/>
      <c r="D226" s="6"/>
      <c r="E226" s="6"/>
      <c r="F226" s="6"/>
      <c r="G226" s="6" t="s">
        <v>39</v>
      </c>
      <c r="H226" s="6"/>
      <c r="I226" s="6"/>
      <c r="J226" s="6"/>
      <c r="K226" s="6"/>
      <c r="L226" s="6"/>
      <c r="M226" s="6"/>
      <c r="O226" s="6">
        <f t="shared" si="51"/>
        <v>1</v>
      </c>
      <c r="P226" s="6">
        <f t="shared" si="52"/>
        <v>3</v>
      </c>
      <c r="R226" s="6">
        <f t="shared" si="53"/>
        <v>0</v>
      </c>
      <c r="S226" s="6">
        <f t="shared" si="54"/>
        <v>0</v>
      </c>
      <c r="T226" s="6">
        <f t="shared" si="55"/>
        <v>0</v>
      </c>
      <c r="U226" s="6">
        <f t="shared" si="56"/>
        <v>0</v>
      </c>
      <c r="V226" s="6">
        <f t="shared" si="57"/>
        <v>0</v>
      </c>
      <c r="W226" s="6">
        <f t="shared" si="58"/>
        <v>1</v>
      </c>
      <c r="X226" s="6">
        <f t="shared" si="59"/>
        <v>0</v>
      </c>
      <c r="Y226" s="6">
        <f t="shared" si="60"/>
        <v>0</v>
      </c>
      <c r="Z226" s="6">
        <f t="shared" si="61"/>
        <v>0</v>
      </c>
      <c r="AA226" s="6">
        <f t="shared" si="62"/>
        <v>0</v>
      </c>
      <c r="AB226" s="6">
        <f t="shared" si="63"/>
        <v>0</v>
      </c>
      <c r="AC226" s="6">
        <f t="shared" si="64"/>
        <v>0</v>
      </c>
      <c r="AF226" s="6">
        <f t="shared" si="65"/>
        <v>1</v>
      </c>
      <c r="AG226" s="6">
        <f t="shared" si="66"/>
        <v>1</v>
      </c>
      <c r="AH226" s="6" t="str">
        <f t="shared" si="67"/>
        <v>Correct</v>
      </c>
      <c r="AJ226" s="159" t="str">
        <f>IFERROR(VLOOKUP(Table1[[#This Row],[RespondentID]],'All Data'!$A227:$CN799,81,FALSE),"unknown")</f>
        <v>Female</v>
      </c>
      <c r="AK226" s="159">
        <f>IFERROR(VLOOKUP(Table1[[#This Row],[RespondentID]],'All Data'!$A227:$CN799,82,FALSE),"unknown")</f>
        <v>89</v>
      </c>
      <c r="AL226" s="159" t="str">
        <f>IFERROR(VLOOKUP(Table1[[#This Row],[RespondentID]],'All Data'!$A227:$CN799,83,FALSE),"unknown")</f>
        <v>Suffolk</v>
      </c>
      <c r="AM226" s="159" t="str">
        <f>IFERROR(VLOOKUP(Table1[[#This Row],[RespondentID]],'All Data'!$A227:$CN799,84,FALSE),"unknown")</f>
        <v>Bay Shore, 11706</v>
      </c>
      <c r="AN226" s="159" t="str">
        <f>IFERROR(VLOOKUP(Table1[[#This Row],[RespondentID]],'All Data'!$A227:$CN799,85,FALSE),"unknown")</f>
        <v>White/Caucasian</v>
      </c>
      <c r="AO226" s="159" t="str">
        <f>IFERROR(VLOOKUP(Table1[[#This Row],[RespondentID]],'All Data'!$A227:$CN799,86,FALSE),"unknown")</f>
        <v>No</v>
      </c>
      <c r="AP226" s="159" t="str">
        <f>IFERROR(VLOOKUP(Table1[[#This Row],[RespondentID]],'All Data'!$A227:$CN799,87,FALSE),"unknown")</f>
        <v xml:space="preserve">English </v>
      </c>
      <c r="AQ226" s="159">
        <f>IFERROR(VLOOKUP(Table1[[#This Row],[RespondentID]],'All Data'!$A227:$CN799,88,FALSE),"unknown")</f>
        <v>0</v>
      </c>
      <c r="AR226" s="159">
        <f>IFERROR(VLOOKUP(Table1[[#This Row],[RespondentID]],'All Data'!$A227:$CN799,89,FALSE),"unknown")</f>
        <v>0</v>
      </c>
      <c r="AS226" s="159" t="str">
        <f>IFERROR(VLOOKUP(Table1[[#This Row],[RespondentID]],'All Data'!$A227:$CN799,90,FALSE),"unknown")</f>
        <v>Retired</v>
      </c>
      <c r="AT226" s="159" t="str">
        <f>IFERROR(VLOOKUP(Table1[[#This Row],[RespondentID]],'All Data'!$A227:$CN799,91,FALSE),"unknown")</f>
        <v>Yes</v>
      </c>
      <c r="AU226" s="159">
        <f>IFERROR(VLOOKUP(Table1[[#This Row],[RespondentID]],'All Data'!$A227:$CN799,92,FALSE),"unknown")</f>
        <v>0</v>
      </c>
    </row>
    <row r="227" spans="1:47" x14ac:dyDescent="0.35">
      <c r="A227" s="6">
        <v>7045790768</v>
      </c>
      <c r="B227" s="6"/>
      <c r="C227" s="6"/>
      <c r="D227" s="6"/>
      <c r="E227" s="6"/>
      <c r="F227" s="6"/>
      <c r="G227" s="6"/>
      <c r="H227" s="6"/>
      <c r="I227" s="6"/>
      <c r="J227" s="6" t="s">
        <v>48</v>
      </c>
      <c r="K227" s="6"/>
      <c r="L227" s="6"/>
      <c r="M227" s="6"/>
      <c r="O227" s="6">
        <f t="shared" si="51"/>
        <v>1</v>
      </c>
      <c r="P227" s="6">
        <f t="shared" si="52"/>
        <v>3</v>
      </c>
      <c r="R227" s="6">
        <f t="shared" si="53"/>
        <v>0</v>
      </c>
      <c r="S227" s="6">
        <f t="shared" si="54"/>
        <v>0</v>
      </c>
      <c r="T227" s="6">
        <f t="shared" si="55"/>
        <v>0</v>
      </c>
      <c r="U227" s="6">
        <f t="shared" si="56"/>
        <v>0</v>
      </c>
      <c r="V227" s="6">
        <f t="shared" si="57"/>
        <v>0</v>
      </c>
      <c r="W227" s="6">
        <f t="shared" si="58"/>
        <v>0</v>
      </c>
      <c r="X227" s="6">
        <f t="shared" si="59"/>
        <v>0</v>
      </c>
      <c r="Y227" s="6">
        <f t="shared" si="60"/>
        <v>0</v>
      </c>
      <c r="Z227" s="6">
        <f t="shared" si="61"/>
        <v>1</v>
      </c>
      <c r="AA227" s="6">
        <f t="shared" si="62"/>
        <v>0</v>
      </c>
      <c r="AB227" s="6">
        <f t="shared" si="63"/>
        <v>0</v>
      </c>
      <c r="AC227" s="6">
        <f t="shared" si="64"/>
        <v>0</v>
      </c>
      <c r="AF227" s="6">
        <f t="shared" si="65"/>
        <v>1</v>
      </c>
      <c r="AG227" s="6">
        <f t="shared" si="66"/>
        <v>1</v>
      </c>
      <c r="AH227" s="6" t="str">
        <f t="shared" si="67"/>
        <v>Correct</v>
      </c>
      <c r="AJ227" s="159" t="str">
        <f>IFERROR(VLOOKUP(Table1[[#This Row],[RespondentID]],'All Data'!$A228:$CN800,81,FALSE),"unknown")</f>
        <v>Female</v>
      </c>
      <c r="AK227" s="159">
        <f>IFERROR(VLOOKUP(Table1[[#This Row],[RespondentID]],'All Data'!$A228:$CN800,82,FALSE),"unknown")</f>
        <v>84</v>
      </c>
      <c r="AL227" s="159" t="str">
        <f>IFERROR(VLOOKUP(Table1[[#This Row],[RespondentID]],'All Data'!$A228:$CN800,83,FALSE),"unknown")</f>
        <v>Suffolk</v>
      </c>
      <c r="AM227" s="159" t="str">
        <f>IFERROR(VLOOKUP(Table1[[#This Row],[RespondentID]],'All Data'!$A228:$CN800,84,FALSE),"unknown")</f>
        <v>Lindenhurst, 11757</v>
      </c>
      <c r="AN227" s="159" t="str">
        <f>IFERROR(VLOOKUP(Table1[[#This Row],[RespondentID]],'All Data'!$A228:$CN800,85,FALSE),"unknown")</f>
        <v>White/Caucasian</v>
      </c>
      <c r="AO227" s="159" t="str">
        <f>IFERROR(VLOOKUP(Table1[[#This Row],[RespondentID]],'All Data'!$A228:$CN800,86,FALSE),"unknown")</f>
        <v>No</v>
      </c>
      <c r="AP227" s="159" t="str">
        <f>IFERROR(VLOOKUP(Table1[[#This Row],[RespondentID]],'All Data'!$A228:$CN800,87,FALSE),"unknown")</f>
        <v xml:space="preserve">English Italian </v>
      </c>
      <c r="AQ227" s="159" t="str">
        <f>IFERROR(VLOOKUP(Table1[[#This Row],[RespondentID]],'All Data'!$A228:$CN800,88,FALSE),"unknown")</f>
        <v>$35,000 to $49,999</v>
      </c>
      <c r="AR227" s="159" t="str">
        <f>IFERROR(VLOOKUP(Table1[[#This Row],[RespondentID]],'All Data'!$A228:$CN800,89,FALSE),"unknown")</f>
        <v>High school graduate</v>
      </c>
      <c r="AS227" s="159" t="str">
        <f>IFERROR(VLOOKUP(Table1[[#This Row],[RespondentID]],'All Data'!$A228:$CN800,90,FALSE),"unknown")</f>
        <v>Retired</v>
      </c>
      <c r="AT227" s="159" t="str">
        <f>IFERROR(VLOOKUP(Table1[[#This Row],[RespondentID]],'All Data'!$A228:$CN800,91,FALSE),"unknown")</f>
        <v>Yes</v>
      </c>
      <c r="AU227" s="159" t="str">
        <f>IFERROR(VLOOKUP(Table1[[#This Row],[RespondentID]],'All Data'!$A228:$CN800,92,FALSE),"unknown")</f>
        <v>Yes</v>
      </c>
    </row>
    <row r="228" spans="1:47" x14ac:dyDescent="0.35">
      <c r="A228" s="6">
        <v>7045790517</v>
      </c>
      <c r="B228" s="6" t="s">
        <v>41</v>
      </c>
      <c r="C228" s="6"/>
      <c r="D228" s="6"/>
      <c r="E228" s="6"/>
      <c r="F228" s="6" t="s">
        <v>45</v>
      </c>
      <c r="G228" s="6"/>
      <c r="H228" s="6"/>
      <c r="I228" s="6"/>
      <c r="J228" s="6" t="s">
        <v>48</v>
      </c>
      <c r="K228" s="6"/>
      <c r="L228" s="6"/>
      <c r="M228" s="6"/>
      <c r="O228" s="6">
        <f t="shared" si="51"/>
        <v>3</v>
      </c>
      <c r="P228" s="6">
        <f t="shared" si="52"/>
        <v>1</v>
      </c>
      <c r="R228" s="6">
        <f t="shared" si="53"/>
        <v>1</v>
      </c>
      <c r="S228" s="6">
        <f t="shared" si="54"/>
        <v>0</v>
      </c>
      <c r="T228" s="6">
        <f t="shared" si="55"/>
        <v>0</v>
      </c>
      <c r="U228" s="6">
        <f t="shared" si="56"/>
        <v>0</v>
      </c>
      <c r="V228" s="6">
        <f t="shared" si="57"/>
        <v>1</v>
      </c>
      <c r="W228" s="6">
        <f t="shared" si="58"/>
        <v>0</v>
      </c>
      <c r="X228" s="6">
        <f t="shared" si="59"/>
        <v>0</v>
      </c>
      <c r="Y228" s="6">
        <f t="shared" si="60"/>
        <v>0</v>
      </c>
      <c r="Z228" s="6">
        <f t="shared" si="61"/>
        <v>1</v>
      </c>
      <c r="AA228" s="6">
        <f t="shared" si="62"/>
        <v>0</v>
      </c>
      <c r="AB228" s="6">
        <f t="shared" si="63"/>
        <v>0</v>
      </c>
      <c r="AC228" s="6">
        <f t="shared" si="64"/>
        <v>0</v>
      </c>
      <c r="AF228" s="6">
        <f t="shared" si="65"/>
        <v>3</v>
      </c>
      <c r="AG228" s="6">
        <f t="shared" si="66"/>
        <v>3</v>
      </c>
      <c r="AH228" s="6" t="str">
        <f t="shared" si="67"/>
        <v>Correct</v>
      </c>
      <c r="AJ228" s="159" t="str">
        <f>IFERROR(VLOOKUP(Table1[[#This Row],[RespondentID]],'All Data'!$A229:$CN801,81,FALSE),"unknown")</f>
        <v>Female</v>
      </c>
      <c r="AK228" s="159">
        <f>IFERROR(VLOOKUP(Table1[[#This Row],[RespondentID]],'All Data'!$A229:$CN801,82,FALSE),"unknown")</f>
        <v>78</v>
      </c>
      <c r="AL228" s="159" t="str">
        <f>IFERROR(VLOOKUP(Table1[[#This Row],[RespondentID]],'All Data'!$A229:$CN801,83,FALSE),"unknown")</f>
        <v>Suffolk</v>
      </c>
      <c r="AM228" s="159" t="str">
        <f>IFERROR(VLOOKUP(Table1[[#This Row],[RespondentID]],'All Data'!$A229:$CN801,84,FALSE),"unknown")</f>
        <v>Copiague, 11726</v>
      </c>
      <c r="AN228" s="159" t="str">
        <f>IFERROR(VLOOKUP(Table1[[#This Row],[RespondentID]],'All Data'!$A229:$CN801,85,FALSE),"unknown")</f>
        <v>White/Caucasian</v>
      </c>
      <c r="AO228" s="159">
        <f>IFERROR(VLOOKUP(Table1[[#This Row],[RespondentID]],'All Data'!$A229:$CN801,86,FALSE),"unknown")</f>
        <v>0</v>
      </c>
      <c r="AP228" s="159" t="str">
        <f>IFERROR(VLOOKUP(Table1[[#This Row],[RespondentID]],'All Data'!$A229:$CN801,87,FALSE),"unknown")</f>
        <v xml:space="preserve">English </v>
      </c>
      <c r="AQ228" s="159">
        <f>IFERROR(VLOOKUP(Table1[[#This Row],[RespondentID]],'All Data'!$A229:$CN801,88,FALSE),"unknown")</f>
        <v>0</v>
      </c>
      <c r="AR228" s="159" t="str">
        <f>IFERROR(VLOOKUP(Table1[[#This Row],[RespondentID]],'All Data'!$A229:$CN801,89,FALSE),"unknown")</f>
        <v>Some high school</v>
      </c>
      <c r="AS228" s="159" t="str">
        <f>IFERROR(VLOOKUP(Table1[[#This Row],[RespondentID]],'All Data'!$A229:$CN801,90,FALSE),"unknown")</f>
        <v>Retired</v>
      </c>
      <c r="AT228" s="159" t="str">
        <f>IFERROR(VLOOKUP(Table1[[#This Row],[RespondentID]],'All Data'!$A229:$CN801,91,FALSE),"unknown")</f>
        <v>Yes</v>
      </c>
      <c r="AU228" s="159" t="str">
        <f>IFERROR(VLOOKUP(Table1[[#This Row],[RespondentID]],'All Data'!$A229:$CN801,92,FALSE),"unknown")</f>
        <v>No</v>
      </c>
    </row>
    <row r="229" spans="1:47" x14ac:dyDescent="0.35">
      <c r="A229" s="6">
        <v>7045790301</v>
      </c>
      <c r="B229" s="6"/>
      <c r="C229" s="6" t="s">
        <v>42</v>
      </c>
      <c r="D229" s="6"/>
      <c r="E229" s="6"/>
      <c r="F229" s="6"/>
      <c r="G229" s="6"/>
      <c r="H229" s="6" t="s">
        <v>46</v>
      </c>
      <c r="I229" s="6"/>
      <c r="J229" s="6"/>
      <c r="K229" s="6"/>
      <c r="L229" s="6"/>
      <c r="M229" s="6"/>
      <c r="O229" s="6">
        <f t="shared" si="51"/>
        <v>2</v>
      </c>
      <c r="P229" s="6">
        <f t="shared" si="52"/>
        <v>1.5</v>
      </c>
      <c r="R229" s="6">
        <f t="shared" si="53"/>
        <v>0</v>
      </c>
      <c r="S229" s="6">
        <f t="shared" si="54"/>
        <v>1</v>
      </c>
      <c r="T229" s="6">
        <f t="shared" si="55"/>
        <v>0</v>
      </c>
      <c r="U229" s="6">
        <f t="shared" si="56"/>
        <v>0</v>
      </c>
      <c r="V229" s="6">
        <f t="shared" si="57"/>
        <v>0</v>
      </c>
      <c r="W229" s="6">
        <f t="shared" si="58"/>
        <v>0</v>
      </c>
      <c r="X229" s="6">
        <f t="shared" si="59"/>
        <v>1</v>
      </c>
      <c r="Y229" s="6">
        <f t="shared" si="60"/>
        <v>0</v>
      </c>
      <c r="Z229" s="6">
        <f t="shared" si="61"/>
        <v>0</v>
      </c>
      <c r="AA229" s="6">
        <f t="shared" si="62"/>
        <v>0</v>
      </c>
      <c r="AB229" s="6">
        <f t="shared" si="63"/>
        <v>0</v>
      </c>
      <c r="AC229" s="6">
        <f t="shared" si="64"/>
        <v>0</v>
      </c>
      <c r="AF229" s="6">
        <f t="shared" si="65"/>
        <v>2</v>
      </c>
      <c r="AG229" s="6">
        <f t="shared" si="66"/>
        <v>2</v>
      </c>
      <c r="AH229" s="6" t="str">
        <f t="shared" si="67"/>
        <v>Correct</v>
      </c>
      <c r="AJ229" s="159" t="str">
        <f>IFERROR(VLOOKUP(Table1[[#This Row],[RespondentID]],'All Data'!$A230:$CN802,81,FALSE),"unknown")</f>
        <v>Female</v>
      </c>
      <c r="AK229" s="159">
        <f>IFERROR(VLOOKUP(Table1[[#This Row],[RespondentID]],'All Data'!$A230:$CN802,82,FALSE),"unknown")</f>
        <v>30</v>
      </c>
      <c r="AL229" s="159" t="str">
        <f>IFERROR(VLOOKUP(Table1[[#This Row],[RespondentID]],'All Data'!$A230:$CN802,83,FALSE),"unknown")</f>
        <v>Suffolk</v>
      </c>
      <c r="AM229" s="159" t="str">
        <f>IFERROR(VLOOKUP(Table1[[#This Row],[RespondentID]],'All Data'!$A230:$CN802,84,FALSE),"unknown")</f>
        <v>Sayville, 11782</v>
      </c>
      <c r="AN229" s="159">
        <f>IFERROR(VLOOKUP(Table1[[#This Row],[RespondentID]],'All Data'!$A230:$CN802,85,FALSE),"unknown")</f>
        <v>0</v>
      </c>
      <c r="AO229" s="159" t="str">
        <f>IFERROR(VLOOKUP(Table1[[#This Row],[RespondentID]],'All Data'!$A230:$CN802,86,FALSE),"unknown")</f>
        <v>No</v>
      </c>
      <c r="AP229" s="159" t="str">
        <f>IFERROR(VLOOKUP(Table1[[#This Row],[RespondentID]],'All Data'!$A230:$CN802,87,FALSE),"unknown")</f>
        <v xml:space="preserve">English </v>
      </c>
      <c r="AQ229" s="159" t="str">
        <f>IFERROR(VLOOKUP(Table1[[#This Row],[RespondentID]],'All Data'!$A230:$CN802,88,FALSE),"unknown")</f>
        <v>$75,000 to $125,000</v>
      </c>
      <c r="AR229" s="159" t="str">
        <f>IFERROR(VLOOKUP(Table1[[#This Row],[RespondentID]],'All Data'!$A230:$CN802,89,FALSE),"unknown")</f>
        <v>Graduate school</v>
      </c>
      <c r="AS229" s="159" t="str">
        <f>IFERROR(VLOOKUP(Table1[[#This Row],[RespondentID]],'All Data'!$A230:$CN802,90,FALSE),"unknown")</f>
        <v>Employed for wages</v>
      </c>
      <c r="AT229" s="159" t="str">
        <f>IFERROR(VLOOKUP(Table1[[#This Row],[RespondentID]],'All Data'!$A230:$CN802,91,FALSE),"unknown")</f>
        <v>Yes</v>
      </c>
      <c r="AU229" s="159" t="str">
        <f>IFERROR(VLOOKUP(Table1[[#This Row],[RespondentID]],'All Data'!$A230:$CN802,92,FALSE),"unknown")</f>
        <v>Yes</v>
      </c>
    </row>
    <row r="230" spans="1:47" x14ac:dyDescent="0.35">
      <c r="A230" s="6">
        <v>7045790047</v>
      </c>
      <c r="B230" s="6" t="s">
        <v>41</v>
      </c>
      <c r="C230" s="6" t="s">
        <v>42</v>
      </c>
      <c r="D230" s="6"/>
      <c r="E230" s="6"/>
      <c r="F230" s="6"/>
      <c r="G230" s="6"/>
      <c r="H230" s="6"/>
      <c r="I230" s="6"/>
      <c r="J230" s="6"/>
      <c r="K230" s="6"/>
      <c r="L230" s="6"/>
      <c r="M230" s="6"/>
      <c r="O230" s="6">
        <f t="shared" si="51"/>
        <v>2</v>
      </c>
      <c r="P230" s="6">
        <f t="shared" si="52"/>
        <v>1.5</v>
      </c>
      <c r="R230" s="6">
        <f t="shared" si="53"/>
        <v>1</v>
      </c>
      <c r="S230" s="6">
        <f t="shared" si="54"/>
        <v>1</v>
      </c>
      <c r="T230" s="6">
        <f t="shared" si="55"/>
        <v>0</v>
      </c>
      <c r="U230" s="6">
        <f t="shared" si="56"/>
        <v>0</v>
      </c>
      <c r="V230" s="6">
        <f t="shared" si="57"/>
        <v>0</v>
      </c>
      <c r="W230" s="6">
        <f t="shared" si="58"/>
        <v>0</v>
      </c>
      <c r="X230" s="6">
        <f t="shared" si="59"/>
        <v>0</v>
      </c>
      <c r="Y230" s="6">
        <f t="shared" si="60"/>
        <v>0</v>
      </c>
      <c r="Z230" s="6">
        <f t="shared" si="61"/>
        <v>0</v>
      </c>
      <c r="AA230" s="6">
        <f t="shared" si="62"/>
        <v>0</v>
      </c>
      <c r="AB230" s="6">
        <f t="shared" si="63"/>
        <v>0</v>
      </c>
      <c r="AC230" s="6">
        <f t="shared" si="64"/>
        <v>0</v>
      </c>
      <c r="AF230" s="6">
        <f t="shared" si="65"/>
        <v>2</v>
      </c>
      <c r="AG230" s="6">
        <f t="shared" si="66"/>
        <v>2</v>
      </c>
      <c r="AH230" s="6" t="str">
        <f t="shared" si="67"/>
        <v>Correct</v>
      </c>
      <c r="AJ230" s="159" t="str">
        <f>IFERROR(VLOOKUP(Table1[[#This Row],[RespondentID]],'All Data'!$A231:$CN803,81,FALSE),"unknown")</f>
        <v>Female</v>
      </c>
      <c r="AK230" s="159">
        <f>IFERROR(VLOOKUP(Table1[[#This Row],[RespondentID]],'All Data'!$A231:$CN803,82,FALSE),"unknown")</f>
        <v>70</v>
      </c>
      <c r="AL230" s="159" t="str">
        <f>IFERROR(VLOOKUP(Table1[[#This Row],[RespondentID]],'All Data'!$A231:$CN803,83,FALSE),"unknown")</f>
        <v>Suffolk</v>
      </c>
      <c r="AM230" s="159" t="str">
        <f>IFERROR(VLOOKUP(Table1[[#This Row],[RespondentID]],'All Data'!$A231:$CN803,84,FALSE),"unknown")</f>
        <v>Sayville, 11782</v>
      </c>
      <c r="AN230" s="159" t="str">
        <f>IFERROR(VLOOKUP(Table1[[#This Row],[RespondentID]],'All Data'!$A231:$CN803,85,FALSE),"unknown")</f>
        <v>White/Caucasian</v>
      </c>
      <c r="AO230" s="159" t="str">
        <f>IFERROR(VLOOKUP(Table1[[#This Row],[RespondentID]],'All Data'!$A231:$CN803,86,FALSE),"unknown")</f>
        <v>No</v>
      </c>
      <c r="AP230" s="159" t="str">
        <f>IFERROR(VLOOKUP(Table1[[#This Row],[RespondentID]],'All Data'!$A231:$CN803,87,FALSE),"unknown")</f>
        <v xml:space="preserve">English </v>
      </c>
      <c r="AQ230" s="159" t="str">
        <f>IFERROR(VLOOKUP(Table1[[#This Row],[RespondentID]],'All Data'!$A231:$CN803,88,FALSE),"unknown")</f>
        <v>$35,000 to $49,999</v>
      </c>
      <c r="AR230" s="159" t="str">
        <f>IFERROR(VLOOKUP(Table1[[#This Row],[RespondentID]],'All Data'!$A231:$CN803,89,FALSE),"unknown")</f>
        <v>Graduate school</v>
      </c>
      <c r="AS230" s="159" t="str">
        <f>IFERROR(VLOOKUP(Table1[[#This Row],[RespondentID]],'All Data'!$A231:$CN803,90,FALSE),"unknown")</f>
        <v>Retired</v>
      </c>
      <c r="AT230" s="159" t="str">
        <f>IFERROR(VLOOKUP(Table1[[#This Row],[RespondentID]],'All Data'!$A231:$CN803,91,FALSE),"unknown")</f>
        <v>Yes</v>
      </c>
      <c r="AU230" s="159" t="str">
        <f>IFERROR(VLOOKUP(Table1[[#This Row],[RespondentID]],'All Data'!$A231:$CN803,92,FALSE),"unknown")</f>
        <v>Yes</v>
      </c>
    </row>
    <row r="231" spans="1:47" x14ac:dyDescent="0.35">
      <c r="A231" s="6">
        <v>7045789790</v>
      </c>
      <c r="B231" s="6"/>
      <c r="C231" s="6" t="s">
        <v>42</v>
      </c>
      <c r="D231" s="6"/>
      <c r="E231" s="6"/>
      <c r="F231" s="6"/>
      <c r="G231" s="6" t="s">
        <v>39</v>
      </c>
      <c r="H231" s="6"/>
      <c r="I231" s="6"/>
      <c r="J231" s="6" t="s">
        <v>48</v>
      </c>
      <c r="K231" s="6"/>
      <c r="L231" s="6"/>
      <c r="M231" s="6"/>
      <c r="O231" s="6">
        <f t="shared" si="51"/>
        <v>3</v>
      </c>
      <c r="P231" s="6">
        <f t="shared" si="52"/>
        <v>1</v>
      </c>
      <c r="R231" s="6">
        <f t="shared" si="53"/>
        <v>0</v>
      </c>
      <c r="S231" s="6">
        <f t="shared" si="54"/>
        <v>1</v>
      </c>
      <c r="T231" s="6">
        <f t="shared" si="55"/>
        <v>0</v>
      </c>
      <c r="U231" s="6">
        <f t="shared" si="56"/>
        <v>0</v>
      </c>
      <c r="V231" s="6">
        <f t="shared" si="57"/>
        <v>0</v>
      </c>
      <c r="W231" s="6">
        <f t="shared" si="58"/>
        <v>1</v>
      </c>
      <c r="X231" s="6">
        <f t="shared" si="59"/>
        <v>0</v>
      </c>
      <c r="Y231" s="6">
        <f t="shared" si="60"/>
        <v>0</v>
      </c>
      <c r="Z231" s="6">
        <f t="shared" si="61"/>
        <v>1</v>
      </c>
      <c r="AA231" s="6">
        <f t="shared" si="62"/>
        <v>0</v>
      </c>
      <c r="AB231" s="6">
        <f t="shared" si="63"/>
        <v>0</v>
      </c>
      <c r="AC231" s="6">
        <f t="shared" si="64"/>
        <v>0</v>
      </c>
      <c r="AF231" s="6">
        <f t="shared" si="65"/>
        <v>3</v>
      </c>
      <c r="AG231" s="6">
        <f t="shared" si="66"/>
        <v>3</v>
      </c>
      <c r="AH231" s="6" t="str">
        <f t="shared" si="67"/>
        <v>Correct</v>
      </c>
      <c r="AJ231" s="159" t="str">
        <f>IFERROR(VLOOKUP(Table1[[#This Row],[RespondentID]],'All Data'!$A232:$CN804,81,FALSE),"unknown")</f>
        <v>Female</v>
      </c>
      <c r="AK231" s="159">
        <f>IFERROR(VLOOKUP(Table1[[#This Row],[RespondentID]],'All Data'!$A232:$CN804,82,FALSE),"unknown")</f>
        <v>60</v>
      </c>
      <c r="AL231" s="159" t="str">
        <f>IFERROR(VLOOKUP(Table1[[#This Row],[RespondentID]],'All Data'!$A232:$CN804,83,FALSE),"unknown")</f>
        <v>Suffolk</v>
      </c>
      <c r="AM231" s="159" t="str">
        <f>IFERROR(VLOOKUP(Table1[[#This Row],[RespondentID]],'All Data'!$A232:$CN804,84,FALSE),"unknown")</f>
        <v>Stony Brook, 11790</v>
      </c>
      <c r="AN231" s="159" t="str">
        <f>IFERROR(VLOOKUP(Table1[[#This Row],[RespondentID]],'All Data'!$A232:$CN804,85,FALSE),"unknown")</f>
        <v>White/Caucasian</v>
      </c>
      <c r="AO231" s="159" t="str">
        <f>IFERROR(VLOOKUP(Table1[[#This Row],[RespondentID]],'All Data'!$A232:$CN804,86,FALSE),"unknown")</f>
        <v>No</v>
      </c>
      <c r="AP231" s="159" t="str">
        <f>IFERROR(VLOOKUP(Table1[[#This Row],[RespondentID]],'All Data'!$A232:$CN804,87,FALSE),"unknown")</f>
        <v xml:space="preserve">English Spanish </v>
      </c>
      <c r="AQ231" s="159" t="str">
        <f>IFERROR(VLOOKUP(Table1[[#This Row],[RespondentID]],'All Data'!$A232:$CN804,88,FALSE),"unknown")</f>
        <v>$75,000 to $125,000</v>
      </c>
      <c r="AR231" s="159" t="str">
        <f>IFERROR(VLOOKUP(Table1[[#This Row],[RespondentID]],'All Data'!$A232:$CN804,89,FALSE),"unknown")</f>
        <v>College graduate</v>
      </c>
      <c r="AS231" s="159" t="str">
        <f>IFERROR(VLOOKUP(Table1[[#This Row],[RespondentID]],'All Data'!$A232:$CN804,90,FALSE),"unknown")</f>
        <v>Retired</v>
      </c>
      <c r="AT231" s="159" t="str">
        <f>IFERROR(VLOOKUP(Table1[[#This Row],[RespondentID]],'All Data'!$A232:$CN804,91,FALSE),"unknown")</f>
        <v>Yes</v>
      </c>
      <c r="AU231" s="159" t="str">
        <f>IFERROR(VLOOKUP(Table1[[#This Row],[RespondentID]],'All Data'!$A232:$CN804,92,FALSE),"unknown")</f>
        <v>Yes</v>
      </c>
    </row>
    <row r="232" spans="1:47" x14ac:dyDescent="0.35">
      <c r="A232" s="6">
        <v>7045789365</v>
      </c>
      <c r="B232" s="6"/>
      <c r="C232" s="6"/>
      <c r="D232" s="6"/>
      <c r="E232" s="6"/>
      <c r="F232" s="6"/>
      <c r="G232" s="6"/>
      <c r="H232" s="6"/>
      <c r="I232" s="6"/>
      <c r="J232" s="6"/>
      <c r="K232" s="6"/>
      <c r="L232" s="6"/>
      <c r="M232" s="6"/>
      <c r="O232" s="6">
        <f t="shared" si="51"/>
        <v>0</v>
      </c>
      <c r="P232" s="6" t="e">
        <f t="shared" si="52"/>
        <v>#DIV/0!</v>
      </c>
      <c r="R232" s="6">
        <f t="shared" si="53"/>
        <v>0</v>
      </c>
      <c r="S232" s="6">
        <f t="shared" si="54"/>
        <v>0</v>
      </c>
      <c r="T232" s="6">
        <f t="shared" si="55"/>
        <v>0</v>
      </c>
      <c r="U232" s="6">
        <f t="shared" si="56"/>
        <v>0</v>
      </c>
      <c r="V232" s="6">
        <f t="shared" si="57"/>
        <v>0</v>
      </c>
      <c r="W232" s="6">
        <f t="shared" si="58"/>
        <v>0</v>
      </c>
      <c r="X232" s="6">
        <f t="shared" si="59"/>
        <v>0</v>
      </c>
      <c r="Y232" s="6">
        <f t="shared" si="60"/>
        <v>0</v>
      </c>
      <c r="Z232" s="6">
        <f t="shared" si="61"/>
        <v>0</v>
      </c>
      <c r="AA232" s="6">
        <f t="shared" si="62"/>
        <v>0</v>
      </c>
      <c r="AB232" s="6">
        <f t="shared" si="63"/>
        <v>0</v>
      </c>
      <c r="AC232" s="6">
        <f t="shared" si="64"/>
        <v>0</v>
      </c>
      <c r="AF232" s="6">
        <f t="shared" si="65"/>
        <v>0</v>
      </c>
      <c r="AG232" s="6">
        <f t="shared" si="66"/>
        <v>0</v>
      </c>
      <c r="AH232" s="6" t="str">
        <f t="shared" si="67"/>
        <v>Correct</v>
      </c>
      <c r="AJ232" s="159" t="str">
        <f>IFERROR(VLOOKUP(Table1[[#This Row],[RespondentID]],'All Data'!$A233:$CN805,81,FALSE),"unknown")</f>
        <v>Female</v>
      </c>
      <c r="AK232" s="159">
        <f>IFERROR(VLOOKUP(Table1[[#This Row],[RespondentID]],'All Data'!$A233:$CN805,82,FALSE),"unknown")</f>
        <v>90</v>
      </c>
      <c r="AL232" s="159" t="str">
        <f>IFERROR(VLOOKUP(Table1[[#This Row],[RespondentID]],'All Data'!$A233:$CN805,83,FALSE),"unknown")</f>
        <v>Suffolk</v>
      </c>
      <c r="AM232" s="159" t="str">
        <f>IFERROR(VLOOKUP(Table1[[#This Row],[RespondentID]],'All Data'!$A233:$CN805,84,FALSE),"unknown")</f>
        <v>West Islip, 11795</v>
      </c>
      <c r="AN232" s="159" t="str">
        <f>IFERROR(VLOOKUP(Table1[[#This Row],[RespondentID]],'All Data'!$A233:$CN805,85,FALSE),"unknown")</f>
        <v>White/Caucasian</v>
      </c>
      <c r="AO232" s="159" t="str">
        <f>IFERROR(VLOOKUP(Table1[[#This Row],[RespondentID]],'All Data'!$A233:$CN805,86,FALSE),"unknown")</f>
        <v>No</v>
      </c>
      <c r="AP232" s="159" t="str">
        <f>IFERROR(VLOOKUP(Table1[[#This Row],[RespondentID]],'All Data'!$A233:$CN805,87,FALSE),"unknown")</f>
        <v xml:space="preserve">English </v>
      </c>
      <c r="AQ232" s="159" t="str">
        <f>IFERROR(VLOOKUP(Table1[[#This Row],[RespondentID]],'All Data'!$A233:$CN805,88,FALSE),"unknown")</f>
        <v>$20,000 to $34,999</v>
      </c>
      <c r="AR232" s="159" t="str">
        <f>IFERROR(VLOOKUP(Table1[[#This Row],[RespondentID]],'All Data'!$A233:$CN805,89,FALSE),"unknown")</f>
        <v>Some college</v>
      </c>
      <c r="AS232" s="159" t="str">
        <f>IFERROR(VLOOKUP(Table1[[#This Row],[RespondentID]],'All Data'!$A233:$CN805,90,FALSE),"unknown")</f>
        <v>Retired</v>
      </c>
      <c r="AT232" s="159" t="str">
        <f>IFERROR(VLOOKUP(Table1[[#This Row],[RespondentID]],'All Data'!$A233:$CN805,91,FALSE),"unknown")</f>
        <v>Yes</v>
      </c>
      <c r="AU232" s="159" t="str">
        <f>IFERROR(VLOOKUP(Table1[[#This Row],[RespondentID]],'All Data'!$A233:$CN805,92,FALSE),"unknown")</f>
        <v>No</v>
      </c>
    </row>
    <row r="233" spans="1:47" x14ac:dyDescent="0.35">
      <c r="A233" s="6">
        <v>7045789067</v>
      </c>
      <c r="B233" s="6"/>
      <c r="C233" s="6"/>
      <c r="D233" s="6"/>
      <c r="E233" s="6"/>
      <c r="F233" s="6"/>
      <c r="G233" s="6"/>
      <c r="H233" s="6"/>
      <c r="I233" s="6"/>
      <c r="J233" s="6"/>
      <c r="K233" s="6"/>
      <c r="L233" s="6"/>
      <c r="M233" s="6"/>
      <c r="O233" s="6">
        <f t="shared" si="51"/>
        <v>0</v>
      </c>
      <c r="P233" s="6" t="e">
        <f t="shared" si="52"/>
        <v>#DIV/0!</v>
      </c>
      <c r="R233" s="6">
        <f t="shared" si="53"/>
        <v>0</v>
      </c>
      <c r="S233" s="6">
        <f t="shared" si="54"/>
        <v>0</v>
      </c>
      <c r="T233" s="6">
        <f t="shared" si="55"/>
        <v>0</v>
      </c>
      <c r="U233" s="6">
        <f t="shared" si="56"/>
        <v>0</v>
      </c>
      <c r="V233" s="6">
        <f t="shared" si="57"/>
        <v>0</v>
      </c>
      <c r="W233" s="6">
        <f t="shared" si="58"/>
        <v>0</v>
      </c>
      <c r="X233" s="6">
        <f t="shared" si="59"/>
        <v>0</v>
      </c>
      <c r="Y233" s="6">
        <f t="shared" si="60"/>
        <v>0</v>
      </c>
      <c r="Z233" s="6">
        <f t="shared" si="61"/>
        <v>0</v>
      </c>
      <c r="AA233" s="6">
        <f t="shared" si="62"/>
        <v>0</v>
      </c>
      <c r="AB233" s="6">
        <f t="shared" si="63"/>
        <v>0</v>
      </c>
      <c r="AC233" s="6">
        <f t="shared" si="64"/>
        <v>0</v>
      </c>
      <c r="AF233" s="6">
        <f t="shared" si="65"/>
        <v>0</v>
      </c>
      <c r="AG233" s="6">
        <f t="shared" si="66"/>
        <v>0</v>
      </c>
      <c r="AH233" s="6" t="str">
        <f t="shared" si="67"/>
        <v>Correct</v>
      </c>
      <c r="AJ233" s="159" t="str">
        <f>IFERROR(VLOOKUP(Table1[[#This Row],[RespondentID]],'All Data'!$A234:$CN806,81,FALSE),"unknown")</f>
        <v>Female</v>
      </c>
      <c r="AK233" s="159">
        <f>IFERROR(VLOOKUP(Table1[[#This Row],[RespondentID]],'All Data'!$A234:$CN806,82,FALSE),"unknown")</f>
        <v>71</v>
      </c>
      <c r="AL233" s="159" t="str">
        <f>IFERROR(VLOOKUP(Table1[[#This Row],[RespondentID]],'All Data'!$A234:$CN806,83,FALSE),"unknown")</f>
        <v>Suffolk</v>
      </c>
      <c r="AM233" s="159" t="str">
        <f>IFERROR(VLOOKUP(Table1[[#This Row],[RespondentID]],'All Data'!$A234:$CN806,84,FALSE),"unknown")</f>
        <v>Lindenhurst, 11757</v>
      </c>
      <c r="AN233" s="159" t="str">
        <f>IFERROR(VLOOKUP(Table1[[#This Row],[RespondentID]],'All Data'!$A234:$CN806,85,FALSE),"unknown")</f>
        <v>White/Caucasian</v>
      </c>
      <c r="AO233" s="159" t="str">
        <f>IFERROR(VLOOKUP(Table1[[#This Row],[RespondentID]],'All Data'!$A234:$CN806,86,FALSE),"unknown")</f>
        <v>No</v>
      </c>
      <c r="AP233" s="159" t="str">
        <f>IFERROR(VLOOKUP(Table1[[#This Row],[RespondentID]],'All Data'!$A234:$CN806,87,FALSE),"unknown")</f>
        <v xml:space="preserve">English </v>
      </c>
      <c r="AQ233" s="159" t="str">
        <f>IFERROR(VLOOKUP(Table1[[#This Row],[RespondentID]],'All Data'!$A234:$CN806,88,FALSE),"unknown")</f>
        <v>$75,000 to $125,000</v>
      </c>
      <c r="AR233" s="159" t="str">
        <f>IFERROR(VLOOKUP(Table1[[#This Row],[RespondentID]],'All Data'!$A234:$CN806,89,FALSE),"unknown")</f>
        <v>High school graduate</v>
      </c>
      <c r="AS233" s="159" t="str">
        <f>IFERROR(VLOOKUP(Table1[[#This Row],[RespondentID]],'All Data'!$A234:$CN806,90,FALSE),"unknown")</f>
        <v>Retired</v>
      </c>
      <c r="AT233" s="159" t="str">
        <f>IFERROR(VLOOKUP(Table1[[#This Row],[RespondentID]],'All Data'!$A234:$CN806,91,FALSE),"unknown")</f>
        <v>Yes</v>
      </c>
      <c r="AU233" s="159" t="str">
        <f>IFERROR(VLOOKUP(Table1[[#This Row],[RespondentID]],'All Data'!$A234:$CN806,92,FALSE),"unknown")</f>
        <v>Yes</v>
      </c>
    </row>
    <row r="234" spans="1:47" x14ac:dyDescent="0.35">
      <c r="A234" s="6">
        <v>7045788871</v>
      </c>
      <c r="B234" s="6"/>
      <c r="C234" s="6"/>
      <c r="D234" s="6"/>
      <c r="E234" s="6"/>
      <c r="F234" s="6"/>
      <c r="G234" s="6" t="s">
        <v>39</v>
      </c>
      <c r="H234" s="6" t="s">
        <v>46</v>
      </c>
      <c r="I234" s="6"/>
      <c r="J234" s="6"/>
      <c r="K234" s="6"/>
      <c r="L234" s="6"/>
      <c r="M234" s="6"/>
      <c r="O234" s="6">
        <f t="shared" si="51"/>
        <v>2</v>
      </c>
      <c r="P234" s="6">
        <f t="shared" si="52"/>
        <v>1.5</v>
      </c>
      <c r="R234" s="6">
        <f t="shared" si="53"/>
        <v>0</v>
      </c>
      <c r="S234" s="6">
        <f t="shared" si="54"/>
        <v>0</v>
      </c>
      <c r="T234" s="6">
        <f t="shared" si="55"/>
        <v>0</v>
      </c>
      <c r="U234" s="6">
        <f t="shared" si="56"/>
        <v>0</v>
      </c>
      <c r="V234" s="6">
        <f t="shared" si="57"/>
        <v>0</v>
      </c>
      <c r="W234" s="6">
        <f t="shared" si="58"/>
        <v>1</v>
      </c>
      <c r="X234" s="6">
        <f t="shared" si="59"/>
        <v>1</v>
      </c>
      <c r="Y234" s="6">
        <f t="shared" si="60"/>
        <v>0</v>
      </c>
      <c r="Z234" s="6">
        <f t="shared" si="61"/>
        <v>0</v>
      </c>
      <c r="AA234" s="6">
        <f t="shared" si="62"/>
        <v>0</v>
      </c>
      <c r="AB234" s="6">
        <f t="shared" si="63"/>
        <v>0</v>
      </c>
      <c r="AC234" s="6">
        <f t="shared" si="64"/>
        <v>0</v>
      </c>
      <c r="AF234" s="6">
        <f t="shared" si="65"/>
        <v>2</v>
      </c>
      <c r="AG234" s="6">
        <f t="shared" si="66"/>
        <v>2</v>
      </c>
      <c r="AH234" s="6" t="str">
        <f t="shared" si="67"/>
        <v>Correct</v>
      </c>
      <c r="AJ234" s="159" t="str">
        <f>IFERROR(VLOOKUP(Table1[[#This Row],[RespondentID]],'All Data'!$A235:$CN807,81,FALSE),"unknown")</f>
        <v>Male</v>
      </c>
      <c r="AK234" s="159">
        <f>IFERROR(VLOOKUP(Table1[[#This Row],[RespondentID]],'All Data'!$A235:$CN807,82,FALSE),"unknown")</f>
        <v>68</v>
      </c>
      <c r="AL234" s="159" t="str">
        <f>IFERROR(VLOOKUP(Table1[[#This Row],[RespondentID]],'All Data'!$A235:$CN807,83,FALSE),"unknown")</f>
        <v>Suffolk</v>
      </c>
      <c r="AM234" s="159" t="str">
        <f>IFERROR(VLOOKUP(Table1[[#This Row],[RespondentID]],'All Data'!$A235:$CN807,84,FALSE),"unknown")</f>
        <v>Lindenhurst, 11757</v>
      </c>
      <c r="AN234" s="159" t="str">
        <f>IFERROR(VLOOKUP(Table1[[#This Row],[RespondentID]],'All Data'!$A235:$CN807,85,FALSE),"unknown")</f>
        <v>White/Caucasian</v>
      </c>
      <c r="AO234" s="159" t="str">
        <f>IFERROR(VLOOKUP(Table1[[#This Row],[RespondentID]],'All Data'!$A235:$CN807,86,FALSE),"unknown")</f>
        <v>No</v>
      </c>
      <c r="AP234" s="159" t="str">
        <f>IFERROR(VLOOKUP(Table1[[#This Row],[RespondentID]],'All Data'!$A235:$CN807,87,FALSE),"unknown")</f>
        <v xml:space="preserve">English </v>
      </c>
      <c r="AQ234" s="159" t="str">
        <f>IFERROR(VLOOKUP(Table1[[#This Row],[RespondentID]],'All Data'!$A235:$CN807,88,FALSE),"unknown")</f>
        <v>$75,000 to $125,000</v>
      </c>
      <c r="AR234" s="159" t="str">
        <f>IFERROR(VLOOKUP(Table1[[#This Row],[RespondentID]],'All Data'!$A235:$CN807,89,FALSE),"unknown")</f>
        <v>College graduate</v>
      </c>
      <c r="AS234" s="159" t="str">
        <f>IFERROR(VLOOKUP(Table1[[#This Row],[RespondentID]],'All Data'!$A235:$CN807,90,FALSE),"unknown")</f>
        <v>Employed for wages</v>
      </c>
      <c r="AT234" s="159" t="str">
        <f>IFERROR(VLOOKUP(Table1[[#This Row],[RespondentID]],'All Data'!$A235:$CN807,91,FALSE),"unknown")</f>
        <v>Yes</v>
      </c>
      <c r="AU234" s="159" t="str">
        <f>IFERROR(VLOOKUP(Table1[[#This Row],[RespondentID]],'All Data'!$A235:$CN807,92,FALSE),"unknown")</f>
        <v>Yes</v>
      </c>
    </row>
    <row r="235" spans="1:47" x14ac:dyDescent="0.35">
      <c r="A235" s="6">
        <v>7045788643</v>
      </c>
      <c r="B235" s="6"/>
      <c r="C235" s="6" t="s">
        <v>42</v>
      </c>
      <c r="D235" s="6"/>
      <c r="E235" s="6"/>
      <c r="F235" s="6"/>
      <c r="G235" s="6"/>
      <c r="H235" s="6"/>
      <c r="I235" s="6"/>
      <c r="J235" s="6"/>
      <c r="K235" s="6"/>
      <c r="L235" s="6"/>
      <c r="M235" s="6"/>
      <c r="O235" s="6">
        <f t="shared" si="51"/>
        <v>1</v>
      </c>
      <c r="P235" s="6">
        <f t="shared" si="52"/>
        <v>3</v>
      </c>
      <c r="R235" s="6">
        <f t="shared" si="53"/>
        <v>0</v>
      </c>
      <c r="S235" s="6">
        <f t="shared" si="54"/>
        <v>1</v>
      </c>
      <c r="T235" s="6">
        <f t="shared" si="55"/>
        <v>0</v>
      </c>
      <c r="U235" s="6">
        <f t="shared" si="56"/>
        <v>0</v>
      </c>
      <c r="V235" s="6">
        <f t="shared" si="57"/>
        <v>0</v>
      </c>
      <c r="W235" s="6">
        <f t="shared" si="58"/>
        <v>0</v>
      </c>
      <c r="X235" s="6">
        <f t="shared" si="59"/>
        <v>0</v>
      </c>
      <c r="Y235" s="6">
        <f t="shared" si="60"/>
        <v>0</v>
      </c>
      <c r="Z235" s="6">
        <f t="shared" si="61"/>
        <v>0</v>
      </c>
      <c r="AA235" s="6">
        <f t="shared" si="62"/>
        <v>0</v>
      </c>
      <c r="AB235" s="6">
        <f t="shared" si="63"/>
        <v>0</v>
      </c>
      <c r="AC235" s="6">
        <f t="shared" si="64"/>
        <v>0</v>
      </c>
      <c r="AF235" s="6">
        <f t="shared" si="65"/>
        <v>1</v>
      </c>
      <c r="AG235" s="6">
        <f t="shared" si="66"/>
        <v>1</v>
      </c>
      <c r="AH235" s="6" t="str">
        <f t="shared" si="67"/>
        <v>Correct</v>
      </c>
      <c r="AJ235" s="159" t="str">
        <f>IFERROR(VLOOKUP(Table1[[#This Row],[RespondentID]],'All Data'!$A236:$CN808,81,FALSE),"unknown")</f>
        <v>Female</v>
      </c>
      <c r="AK235" s="159">
        <f>IFERROR(VLOOKUP(Table1[[#This Row],[RespondentID]],'All Data'!$A236:$CN808,82,FALSE),"unknown")</f>
        <v>0</v>
      </c>
      <c r="AL235" s="159" t="str">
        <f>IFERROR(VLOOKUP(Table1[[#This Row],[RespondentID]],'All Data'!$A236:$CN808,83,FALSE),"unknown")</f>
        <v>Suffolk</v>
      </c>
      <c r="AM235" s="159" t="str">
        <f>IFERROR(VLOOKUP(Table1[[#This Row],[RespondentID]],'All Data'!$A236:$CN808,84,FALSE),"unknown")</f>
        <v>North Babylon, 11703</v>
      </c>
      <c r="AN235" s="159" t="str">
        <f>IFERROR(VLOOKUP(Table1[[#This Row],[RespondentID]],'All Data'!$A236:$CN808,85,FALSE),"unknown")</f>
        <v>White/Caucasian</v>
      </c>
      <c r="AO235" s="159" t="str">
        <f>IFERROR(VLOOKUP(Table1[[#This Row],[RespondentID]],'All Data'!$A236:$CN808,86,FALSE),"unknown")</f>
        <v>No</v>
      </c>
      <c r="AP235" s="159" t="str">
        <f>IFERROR(VLOOKUP(Table1[[#This Row],[RespondentID]],'All Data'!$A236:$CN808,87,FALSE),"unknown")</f>
        <v xml:space="preserve">English </v>
      </c>
      <c r="AQ235" s="159" t="str">
        <f>IFERROR(VLOOKUP(Table1[[#This Row],[RespondentID]],'All Data'!$A236:$CN808,88,FALSE),"unknown")</f>
        <v>$75,000 to $125,000</v>
      </c>
      <c r="AR235" s="159" t="str">
        <f>IFERROR(VLOOKUP(Table1[[#This Row],[RespondentID]],'All Data'!$A236:$CN808,89,FALSE),"unknown")</f>
        <v>Graduate school</v>
      </c>
      <c r="AS235" s="159" t="str">
        <f>IFERROR(VLOOKUP(Table1[[#This Row],[RespondentID]],'All Data'!$A236:$CN808,90,FALSE),"unknown")</f>
        <v>Retired</v>
      </c>
      <c r="AT235" s="159" t="str">
        <f>IFERROR(VLOOKUP(Table1[[#This Row],[RespondentID]],'All Data'!$A236:$CN808,91,FALSE),"unknown")</f>
        <v>Yes</v>
      </c>
      <c r="AU235" s="159" t="str">
        <f>IFERROR(VLOOKUP(Table1[[#This Row],[RespondentID]],'All Data'!$A236:$CN808,92,FALSE),"unknown")</f>
        <v>Yes</v>
      </c>
    </row>
    <row r="236" spans="1:47" x14ac:dyDescent="0.35">
      <c r="A236" s="6">
        <v>7045788405</v>
      </c>
      <c r="B236" s="6"/>
      <c r="C236" s="6"/>
      <c r="D236" s="6" t="s">
        <v>43</v>
      </c>
      <c r="E236" s="6"/>
      <c r="F236" s="6" t="s">
        <v>45</v>
      </c>
      <c r="G236" s="6"/>
      <c r="H236" s="6"/>
      <c r="I236" s="6"/>
      <c r="J236" s="6"/>
      <c r="K236" s="6"/>
      <c r="L236" s="6" t="s">
        <v>50</v>
      </c>
      <c r="M236" s="6"/>
      <c r="O236" s="6">
        <f t="shared" si="51"/>
        <v>3</v>
      </c>
      <c r="P236" s="6">
        <f t="shared" si="52"/>
        <v>1</v>
      </c>
      <c r="R236" s="6">
        <f t="shared" si="53"/>
        <v>0</v>
      </c>
      <c r="S236" s="6">
        <f t="shared" si="54"/>
        <v>0</v>
      </c>
      <c r="T236" s="6">
        <f t="shared" si="55"/>
        <v>1</v>
      </c>
      <c r="U236" s="6">
        <f t="shared" si="56"/>
        <v>0</v>
      </c>
      <c r="V236" s="6">
        <f t="shared" si="57"/>
        <v>1</v>
      </c>
      <c r="W236" s="6">
        <f t="shared" si="58"/>
        <v>0</v>
      </c>
      <c r="X236" s="6">
        <f t="shared" si="59"/>
        <v>0</v>
      </c>
      <c r="Y236" s="6">
        <f t="shared" si="60"/>
        <v>0</v>
      </c>
      <c r="Z236" s="6">
        <f t="shared" si="61"/>
        <v>0</v>
      </c>
      <c r="AA236" s="6">
        <f t="shared" si="62"/>
        <v>0</v>
      </c>
      <c r="AB236" s="6">
        <f t="shared" si="63"/>
        <v>1</v>
      </c>
      <c r="AC236" s="6">
        <f t="shared" si="64"/>
        <v>0</v>
      </c>
      <c r="AF236" s="6">
        <f t="shared" si="65"/>
        <v>3</v>
      </c>
      <c r="AG236" s="6">
        <f t="shared" si="66"/>
        <v>3</v>
      </c>
      <c r="AH236" s="6" t="str">
        <f t="shared" si="67"/>
        <v>Correct</v>
      </c>
      <c r="AJ236" s="159" t="str">
        <f>IFERROR(VLOOKUP(Table1[[#This Row],[RespondentID]],'All Data'!$A237:$CN809,81,FALSE),"unknown")</f>
        <v>Male</v>
      </c>
      <c r="AK236" s="159">
        <f>IFERROR(VLOOKUP(Table1[[#This Row],[RespondentID]],'All Data'!$A237:$CN809,82,FALSE),"unknown")</f>
        <v>75</v>
      </c>
      <c r="AL236" s="159" t="str">
        <f>IFERROR(VLOOKUP(Table1[[#This Row],[RespondentID]],'All Data'!$A237:$CN809,83,FALSE),"unknown")</f>
        <v>Suffolk</v>
      </c>
      <c r="AM236" s="159" t="str">
        <f>IFERROR(VLOOKUP(Table1[[#This Row],[RespondentID]],'All Data'!$A237:$CN809,84,FALSE),"unknown")</f>
        <v>North Babylon, 11703</v>
      </c>
      <c r="AN236" s="159" t="str">
        <f>IFERROR(VLOOKUP(Table1[[#This Row],[RespondentID]],'All Data'!$A237:$CN809,85,FALSE),"unknown")</f>
        <v>White/Caucasian</v>
      </c>
      <c r="AO236" s="159" t="str">
        <f>IFERROR(VLOOKUP(Table1[[#This Row],[RespondentID]],'All Data'!$A237:$CN809,86,FALSE),"unknown")</f>
        <v>No</v>
      </c>
      <c r="AP236" s="159" t="str">
        <f>IFERROR(VLOOKUP(Table1[[#This Row],[RespondentID]],'All Data'!$A237:$CN809,87,FALSE),"unknown")</f>
        <v xml:space="preserve">English </v>
      </c>
      <c r="AQ236" s="159" t="str">
        <f>IFERROR(VLOOKUP(Table1[[#This Row],[RespondentID]],'All Data'!$A237:$CN809,88,FALSE),"unknown")</f>
        <v>$75,000 to $125,000</v>
      </c>
      <c r="AR236" s="159" t="str">
        <f>IFERROR(VLOOKUP(Table1[[#This Row],[RespondentID]],'All Data'!$A237:$CN809,89,FALSE),"unknown")</f>
        <v>College graduate</v>
      </c>
      <c r="AS236" s="159" t="str">
        <f>IFERROR(VLOOKUP(Table1[[#This Row],[RespondentID]],'All Data'!$A237:$CN809,90,FALSE),"unknown")</f>
        <v>Retired</v>
      </c>
      <c r="AT236" s="159" t="str">
        <f>IFERROR(VLOOKUP(Table1[[#This Row],[RespondentID]],'All Data'!$A237:$CN809,91,FALSE),"unknown")</f>
        <v>Yes</v>
      </c>
      <c r="AU236" s="159" t="str">
        <f>IFERROR(VLOOKUP(Table1[[#This Row],[RespondentID]],'All Data'!$A237:$CN809,92,FALSE),"unknown")</f>
        <v>Yes</v>
      </c>
    </row>
    <row r="237" spans="1:47" x14ac:dyDescent="0.35">
      <c r="A237" s="6">
        <v>7045788173</v>
      </c>
      <c r="B237" s="6" t="s">
        <v>41</v>
      </c>
      <c r="C237" s="6"/>
      <c r="D237" s="6"/>
      <c r="E237" s="6"/>
      <c r="F237" s="6"/>
      <c r="G237" s="6"/>
      <c r="H237" s="6" t="s">
        <v>46</v>
      </c>
      <c r="I237" s="6"/>
      <c r="J237" s="6"/>
      <c r="K237" s="6"/>
      <c r="L237" s="6"/>
      <c r="M237" s="6"/>
      <c r="O237" s="6">
        <f t="shared" si="51"/>
        <v>2</v>
      </c>
      <c r="P237" s="6">
        <f t="shared" si="52"/>
        <v>1.5</v>
      </c>
      <c r="R237" s="6">
        <f t="shared" si="53"/>
        <v>1</v>
      </c>
      <c r="S237" s="6">
        <f t="shared" si="54"/>
        <v>0</v>
      </c>
      <c r="T237" s="6">
        <f t="shared" si="55"/>
        <v>0</v>
      </c>
      <c r="U237" s="6">
        <f t="shared" si="56"/>
        <v>0</v>
      </c>
      <c r="V237" s="6">
        <f t="shared" si="57"/>
        <v>0</v>
      </c>
      <c r="W237" s="6">
        <f t="shared" si="58"/>
        <v>0</v>
      </c>
      <c r="X237" s="6">
        <f t="shared" si="59"/>
        <v>1</v>
      </c>
      <c r="Y237" s="6">
        <f t="shared" si="60"/>
        <v>0</v>
      </c>
      <c r="Z237" s="6">
        <f t="shared" si="61"/>
        <v>0</v>
      </c>
      <c r="AA237" s="6">
        <f t="shared" si="62"/>
        <v>0</v>
      </c>
      <c r="AB237" s="6">
        <f t="shared" si="63"/>
        <v>0</v>
      </c>
      <c r="AC237" s="6">
        <f t="shared" si="64"/>
        <v>0</v>
      </c>
      <c r="AF237" s="6">
        <f t="shared" si="65"/>
        <v>2</v>
      </c>
      <c r="AG237" s="6">
        <f t="shared" si="66"/>
        <v>2</v>
      </c>
      <c r="AH237" s="6" t="str">
        <f t="shared" si="67"/>
        <v>Correct</v>
      </c>
      <c r="AJ237" s="159" t="str">
        <f>IFERROR(VLOOKUP(Table1[[#This Row],[RespondentID]],'All Data'!$A238:$CN810,81,FALSE),"unknown")</f>
        <v>Female</v>
      </c>
      <c r="AK237" s="159">
        <f>IFERROR(VLOOKUP(Table1[[#This Row],[RespondentID]],'All Data'!$A238:$CN810,82,FALSE),"unknown")</f>
        <v>76</v>
      </c>
      <c r="AL237" s="159" t="str">
        <f>IFERROR(VLOOKUP(Table1[[#This Row],[RespondentID]],'All Data'!$A238:$CN810,83,FALSE),"unknown")</f>
        <v>Suffolk</v>
      </c>
      <c r="AM237" s="159" t="str">
        <f>IFERROR(VLOOKUP(Table1[[#This Row],[RespondentID]],'All Data'!$A238:$CN810,84,FALSE),"unknown")</f>
        <v>Hampton Bays, 11946</v>
      </c>
      <c r="AN237" s="159" t="str">
        <f>IFERROR(VLOOKUP(Table1[[#This Row],[RespondentID]],'All Data'!$A238:$CN810,85,FALSE),"unknown")</f>
        <v>White/Caucasian</v>
      </c>
      <c r="AO237" s="159" t="str">
        <f>IFERROR(VLOOKUP(Table1[[#This Row],[RespondentID]],'All Data'!$A238:$CN810,86,FALSE),"unknown")</f>
        <v>No</v>
      </c>
      <c r="AP237" s="159" t="str">
        <f>IFERROR(VLOOKUP(Table1[[#This Row],[RespondentID]],'All Data'!$A238:$CN810,87,FALSE),"unknown")</f>
        <v xml:space="preserve">English </v>
      </c>
      <c r="AQ237" s="159" t="str">
        <f>IFERROR(VLOOKUP(Table1[[#This Row],[RespondentID]],'All Data'!$A238:$CN810,88,FALSE),"unknown")</f>
        <v>$75,000 to $125,000</v>
      </c>
      <c r="AR237" s="159" t="str">
        <f>IFERROR(VLOOKUP(Table1[[#This Row],[RespondentID]],'All Data'!$A238:$CN810,89,FALSE),"unknown")</f>
        <v>College graduate</v>
      </c>
      <c r="AS237" s="159" t="str">
        <f>IFERROR(VLOOKUP(Table1[[#This Row],[RespondentID]],'All Data'!$A238:$CN810,90,FALSE),"unknown")</f>
        <v>Retired</v>
      </c>
      <c r="AT237" s="159" t="str">
        <f>IFERROR(VLOOKUP(Table1[[#This Row],[RespondentID]],'All Data'!$A238:$CN810,91,FALSE),"unknown")</f>
        <v>Yes</v>
      </c>
      <c r="AU237" s="159" t="str">
        <f>IFERROR(VLOOKUP(Table1[[#This Row],[RespondentID]],'All Data'!$A238:$CN810,92,FALSE),"unknown")</f>
        <v>Yes</v>
      </c>
    </row>
    <row r="238" spans="1:47" x14ac:dyDescent="0.35">
      <c r="A238" s="6">
        <v>7045787901</v>
      </c>
      <c r="B238" s="6"/>
      <c r="C238" s="6"/>
      <c r="D238" s="6"/>
      <c r="E238" s="6"/>
      <c r="F238" s="6"/>
      <c r="G238" s="6"/>
      <c r="H238" s="6"/>
      <c r="I238" s="6"/>
      <c r="J238" s="6"/>
      <c r="K238" s="6"/>
      <c r="L238" s="6"/>
      <c r="M238" s="6"/>
      <c r="O238" s="6">
        <f t="shared" si="51"/>
        <v>0</v>
      </c>
      <c r="P238" s="6" t="e">
        <f t="shared" si="52"/>
        <v>#DIV/0!</v>
      </c>
      <c r="R238" s="6">
        <f t="shared" si="53"/>
        <v>0</v>
      </c>
      <c r="S238" s="6">
        <f t="shared" si="54"/>
        <v>0</v>
      </c>
      <c r="T238" s="6">
        <f t="shared" si="55"/>
        <v>0</v>
      </c>
      <c r="U238" s="6">
        <f t="shared" si="56"/>
        <v>0</v>
      </c>
      <c r="V238" s="6">
        <f t="shared" si="57"/>
        <v>0</v>
      </c>
      <c r="W238" s="6">
        <f t="shared" si="58"/>
        <v>0</v>
      </c>
      <c r="X238" s="6">
        <f t="shared" si="59"/>
        <v>0</v>
      </c>
      <c r="Y238" s="6">
        <f t="shared" si="60"/>
        <v>0</v>
      </c>
      <c r="Z238" s="6">
        <f t="shared" si="61"/>
        <v>0</v>
      </c>
      <c r="AA238" s="6">
        <f t="shared" si="62"/>
        <v>0</v>
      </c>
      <c r="AB238" s="6">
        <f t="shared" si="63"/>
        <v>0</v>
      </c>
      <c r="AC238" s="6">
        <f t="shared" si="64"/>
        <v>0</v>
      </c>
      <c r="AF238" s="6">
        <f t="shared" si="65"/>
        <v>0</v>
      </c>
      <c r="AG238" s="6">
        <f t="shared" si="66"/>
        <v>0</v>
      </c>
      <c r="AH238" s="6" t="str">
        <f t="shared" si="67"/>
        <v>Correct</v>
      </c>
      <c r="AJ238" s="159" t="str">
        <f>IFERROR(VLOOKUP(Table1[[#This Row],[RespondentID]],'All Data'!$A239:$CN811,81,FALSE),"unknown")</f>
        <v>Male</v>
      </c>
      <c r="AK238" s="159">
        <f>IFERROR(VLOOKUP(Table1[[#This Row],[RespondentID]],'All Data'!$A239:$CN811,82,FALSE),"unknown")</f>
        <v>76</v>
      </c>
      <c r="AL238" s="159" t="str">
        <f>IFERROR(VLOOKUP(Table1[[#This Row],[RespondentID]],'All Data'!$A239:$CN811,83,FALSE),"unknown")</f>
        <v>Suffolk</v>
      </c>
      <c r="AM238" s="159" t="str">
        <f>IFERROR(VLOOKUP(Table1[[#This Row],[RespondentID]],'All Data'!$A239:$CN811,84,FALSE),"unknown")</f>
        <v>Hampton Bays, 11946</v>
      </c>
      <c r="AN238" s="159" t="str">
        <f>IFERROR(VLOOKUP(Table1[[#This Row],[RespondentID]],'All Data'!$A239:$CN811,85,FALSE),"unknown")</f>
        <v>White/Caucasian</v>
      </c>
      <c r="AO238" s="159" t="str">
        <f>IFERROR(VLOOKUP(Table1[[#This Row],[RespondentID]],'All Data'!$A239:$CN811,86,FALSE),"unknown")</f>
        <v>No</v>
      </c>
      <c r="AP238" s="159" t="str">
        <f>IFERROR(VLOOKUP(Table1[[#This Row],[RespondentID]],'All Data'!$A239:$CN811,87,FALSE),"unknown")</f>
        <v xml:space="preserve">English </v>
      </c>
      <c r="AQ238" s="159">
        <f>IFERROR(VLOOKUP(Table1[[#This Row],[RespondentID]],'All Data'!$A239:$CN811,88,FALSE),"unknown")</f>
        <v>0</v>
      </c>
      <c r="AR238" s="159" t="str">
        <f>IFERROR(VLOOKUP(Table1[[#This Row],[RespondentID]],'All Data'!$A239:$CN811,89,FALSE),"unknown")</f>
        <v>Some college</v>
      </c>
      <c r="AS238" s="159" t="str">
        <f>IFERROR(VLOOKUP(Table1[[#This Row],[RespondentID]],'All Data'!$A239:$CN811,90,FALSE),"unknown")</f>
        <v>Retired</v>
      </c>
      <c r="AT238" s="159" t="str">
        <f>IFERROR(VLOOKUP(Table1[[#This Row],[RespondentID]],'All Data'!$A239:$CN811,91,FALSE),"unknown")</f>
        <v>Yes</v>
      </c>
      <c r="AU238" s="159" t="str">
        <f>IFERROR(VLOOKUP(Table1[[#This Row],[RespondentID]],'All Data'!$A239:$CN811,92,FALSE),"unknown")</f>
        <v>Yes</v>
      </c>
    </row>
    <row r="239" spans="1:47" x14ac:dyDescent="0.35">
      <c r="A239" s="6">
        <v>7045787624</v>
      </c>
      <c r="B239" s="6"/>
      <c r="C239" s="6"/>
      <c r="D239" s="6"/>
      <c r="E239" s="6"/>
      <c r="F239" s="6" t="s">
        <v>45</v>
      </c>
      <c r="G239" s="6"/>
      <c r="H239" s="6" t="s">
        <v>46</v>
      </c>
      <c r="I239" s="6"/>
      <c r="J239" s="6" t="s">
        <v>48</v>
      </c>
      <c r="K239" s="6"/>
      <c r="L239" s="6"/>
      <c r="M239" s="6"/>
      <c r="O239" s="6">
        <f t="shared" si="51"/>
        <v>3</v>
      </c>
      <c r="P239" s="6">
        <f t="shared" si="52"/>
        <v>1</v>
      </c>
      <c r="R239" s="6">
        <f t="shared" si="53"/>
        <v>0</v>
      </c>
      <c r="S239" s="6">
        <f t="shared" si="54"/>
        <v>0</v>
      </c>
      <c r="T239" s="6">
        <f t="shared" si="55"/>
        <v>0</v>
      </c>
      <c r="U239" s="6">
        <f t="shared" si="56"/>
        <v>0</v>
      </c>
      <c r="V239" s="6">
        <f t="shared" si="57"/>
        <v>1</v>
      </c>
      <c r="W239" s="6">
        <f t="shared" si="58"/>
        <v>0</v>
      </c>
      <c r="X239" s="6">
        <f t="shared" si="59"/>
        <v>1</v>
      </c>
      <c r="Y239" s="6">
        <f t="shared" si="60"/>
        <v>0</v>
      </c>
      <c r="Z239" s="6">
        <f t="shared" si="61"/>
        <v>1</v>
      </c>
      <c r="AA239" s="6">
        <f t="shared" si="62"/>
        <v>0</v>
      </c>
      <c r="AB239" s="6">
        <f t="shared" si="63"/>
        <v>0</v>
      </c>
      <c r="AC239" s="6">
        <f t="shared" si="64"/>
        <v>0</v>
      </c>
      <c r="AF239" s="6">
        <f t="shared" si="65"/>
        <v>3</v>
      </c>
      <c r="AG239" s="6">
        <f t="shared" si="66"/>
        <v>3</v>
      </c>
      <c r="AH239" s="6" t="str">
        <f t="shared" si="67"/>
        <v>Correct</v>
      </c>
      <c r="AJ239" s="159" t="str">
        <f>IFERROR(VLOOKUP(Table1[[#This Row],[RespondentID]],'All Data'!$A240:$CN812,81,FALSE),"unknown")</f>
        <v>Female</v>
      </c>
      <c r="AK239" s="159">
        <f>IFERROR(VLOOKUP(Table1[[#This Row],[RespondentID]],'All Data'!$A240:$CN812,82,FALSE),"unknown")</f>
        <v>65</v>
      </c>
      <c r="AL239" s="159" t="str">
        <f>IFERROR(VLOOKUP(Table1[[#This Row],[RespondentID]],'All Data'!$A240:$CN812,83,FALSE),"unknown")</f>
        <v>Suffolk</v>
      </c>
      <c r="AM239" s="159" t="str">
        <f>IFERROR(VLOOKUP(Table1[[#This Row],[RespondentID]],'All Data'!$A240:$CN812,84,FALSE),"unknown")</f>
        <v>Brentwood, 11717</v>
      </c>
      <c r="AN239" s="159">
        <f>IFERROR(VLOOKUP(Table1[[#This Row],[RespondentID]],'All Data'!$A240:$CN812,85,FALSE),"unknown")</f>
        <v>0</v>
      </c>
      <c r="AO239" s="159" t="str">
        <f>IFERROR(VLOOKUP(Table1[[#This Row],[RespondentID]],'All Data'!$A240:$CN812,86,FALSE),"unknown")</f>
        <v>Yes</v>
      </c>
      <c r="AP239" s="159" t="str">
        <f>IFERROR(VLOOKUP(Table1[[#This Row],[RespondentID]],'All Data'!$A240:$CN812,87,FALSE),"unknown")</f>
        <v xml:space="preserve">English </v>
      </c>
      <c r="AQ239" s="159" t="str">
        <f>IFERROR(VLOOKUP(Table1[[#This Row],[RespondentID]],'All Data'!$A240:$CN812,88,FALSE),"unknown")</f>
        <v>$75,000 to $125,000</v>
      </c>
      <c r="AR239" s="159" t="str">
        <f>IFERROR(VLOOKUP(Table1[[#This Row],[RespondentID]],'All Data'!$A240:$CN812,89,FALSE),"unknown")</f>
        <v>Some college</v>
      </c>
      <c r="AS239" s="159" t="str">
        <f>IFERROR(VLOOKUP(Table1[[#This Row],[RespondentID]],'All Data'!$A240:$CN812,90,FALSE),"unknown")</f>
        <v>Retired</v>
      </c>
      <c r="AT239" s="159" t="str">
        <f>IFERROR(VLOOKUP(Table1[[#This Row],[RespondentID]],'All Data'!$A240:$CN812,91,FALSE),"unknown")</f>
        <v>Yes</v>
      </c>
      <c r="AU239" s="159" t="str">
        <f>IFERROR(VLOOKUP(Table1[[#This Row],[RespondentID]],'All Data'!$A240:$CN812,92,FALSE),"unknown")</f>
        <v>Yes</v>
      </c>
    </row>
    <row r="240" spans="1:47" x14ac:dyDescent="0.35">
      <c r="A240" s="6">
        <v>7045787280</v>
      </c>
      <c r="B240" s="6"/>
      <c r="C240" s="6" t="s">
        <v>42</v>
      </c>
      <c r="D240" s="6"/>
      <c r="E240" s="6" t="s">
        <v>44</v>
      </c>
      <c r="F240" s="6"/>
      <c r="G240" s="6" t="s">
        <v>39</v>
      </c>
      <c r="H240" s="6"/>
      <c r="I240" s="6"/>
      <c r="J240" s="6"/>
      <c r="K240" s="6"/>
      <c r="L240" s="6"/>
      <c r="M240" s="6"/>
      <c r="O240" s="6">
        <f t="shared" si="51"/>
        <v>3</v>
      </c>
      <c r="P240" s="6">
        <f t="shared" si="52"/>
        <v>1</v>
      </c>
      <c r="R240" s="6">
        <f t="shared" si="53"/>
        <v>0</v>
      </c>
      <c r="S240" s="6">
        <f t="shared" si="54"/>
        <v>1</v>
      </c>
      <c r="T240" s="6">
        <f t="shared" si="55"/>
        <v>0</v>
      </c>
      <c r="U240" s="6">
        <f t="shared" si="56"/>
        <v>1</v>
      </c>
      <c r="V240" s="6">
        <f t="shared" si="57"/>
        <v>0</v>
      </c>
      <c r="W240" s="6">
        <f t="shared" si="58"/>
        <v>1</v>
      </c>
      <c r="X240" s="6">
        <f t="shared" si="59"/>
        <v>0</v>
      </c>
      <c r="Y240" s="6">
        <f t="shared" si="60"/>
        <v>0</v>
      </c>
      <c r="Z240" s="6">
        <f t="shared" si="61"/>
        <v>0</v>
      </c>
      <c r="AA240" s="6">
        <f t="shared" si="62"/>
        <v>0</v>
      </c>
      <c r="AB240" s="6">
        <f t="shared" si="63"/>
        <v>0</v>
      </c>
      <c r="AC240" s="6">
        <f t="shared" si="64"/>
        <v>0</v>
      </c>
      <c r="AF240" s="6">
        <f t="shared" si="65"/>
        <v>3</v>
      </c>
      <c r="AG240" s="6">
        <f t="shared" si="66"/>
        <v>3</v>
      </c>
      <c r="AH240" s="6" t="str">
        <f t="shared" si="67"/>
        <v>Correct</v>
      </c>
      <c r="AJ240" s="159" t="str">
        <f>IFERROR(VLOOKUP(Table1[[#This Row],[RespondentID]],'All Data'!$A241:$CN813,81,FALSE),"unknown")</f>
        <v>Male</v>
      </c>
      <c r="AK240" s="159">
        <f>IFERROR(VLOOKUP(Table1[[#This Row],[RespondentID]],'All Data'!$A241:$CN813,82,FALSE),"unknown")</f>
        <v>75</v>
      </c>
      <c r="AL240" s="159" t="str">
        <f>IFERROR(VLOOKUP(Table1[[#This Row],[RespondentID]],'All Data'!$A241:$CN813,83,FALSE),"unknown")</f>
        <v>Suffolk</v>
      </c>
      <c r="AM240" s="159" t="str">
        <f>IFERROR(VLOOKUP(Table1[[#This Row],[RespondentID]],'All Data'!$A241:$CN813,84,FALSE),"unknown")</f>
        <v>Huntington Station, 11746</v>
      </c>
      <c r="AN240" s="159">
        <f>IFERROR(VLOOKUP(Table1[[#This Row],[RespondentID]],'All Data'!$A241:$CN813,85,FALSE),"unknown")</f>
        <v>0</v>
      </c>
      <c r="AO240" s="159">
        <f>IFERROR(VLOOKUP(Table1[[#This Row],[RespondentID]],'All Data'!$A241:$CN813,86,FALSE),"unknown")</f>
        <v>0</v>
      </c>
      <c r="AP240" s="159" t="str">
        <f>IFERROR(VLOOKUP(Table1[[#This Row],[RespondentID]],'All Data'!$A241:$CN813,87,FALSE),"unknown")</f>
        <v xml:space="preserve">English </v>
      </c>
      <c r="AQ240" s="159" t="str">
        <f>IFERROR(VLOOKUP(Table1[[#This Row],[RespondentID]],'All Data'!$A241:$CN813,88,FALSE),"unknown")</f>
        <v>$75,000 to $125,000</v>
      </c>
      <c r="AR240" s="159" t="str">
        <f>IFERROR(VLOOKUP(Table1[[#This Row],[RespondentID]],'All Data'!$A241:$CN813,89,FALSE),"unknown")</f>
        <v>College graduate</v>
      </c>
      <c r="AS240" s="159" t="str">
        <f>IFERROR(VLOOKUP(Table1[[#This Row],[RespondentID]],'All Data'!$A241:$CN813,90,FALSE),"unknown")</f>
        <v>Retired</v>
      </c>
      <c r="AT240" s="159" t="str">
        <f>IFERROR(VLOOKUP(Table1[[#This Row],[RespondentID]],'All Data'!$A241:$CN813,91,FALSE),"unknown")</f>
        <v>Yes</v>
      </c>
      <c r="AU240" s="159">
        <f>IFERROR(VLOOKUP(Table1[[#This Row],[RespondentID]],'All Data'!$A241:$CN813,92,FALSE),"unknown")</f>
        <v>0</v>
      </c>
    </row>
    <row r="241" spans="1:47" x14ac:dyDescent="0.35">
      <c r="A241" s="6">
        <v>7045787020</v>
      </c>
      <c r="B241" s="6" t="s">
        <v>41</v>
      </c>
      <c r="C241" s="6"/>
      <c r="D241" s="6"/>
      <c r="E241" s="6"/>
      <c r="F241" s="6"/>
      <c r="G241" s="6"/>
      <c r="H241" s="6"/>
      <c r="I241" s="6"/>
      <c r="J241" s="6" t="s">
        <v>48</v>
      </c>
      <c r="K241" s="6"/>
      <c r="L241" s="6" t="s">
        <v>50</v>
      </c>
      <c r="M241" s="6"/>
      <c r="O241" s="6">
        <f t="shared" si="51"/>
        <v>3</v>
      </c>
      <c r="P241" s="6">
        <f t="shared" si="52"/>
        <v>1</v>
      </c>
      <c r="R241" s="6">
        <f t="shared" si="53"/>
        <v>1</v>
      </c>
      <c r="S241" s="6">
        <f t="shared" si="54"/>
        <v>0</v>
      </c>
      <c r="T241" s="6">
        <f t="shared" si="55"/>
        <v>0</v>
      </c>
      <c r="U241" s="6">
        <f t="shared" si="56"/>
        <v>0</v>
      </c>
      <c r="V241" s="6">
        <f t="shared" si="57"/>
        <v>0</v>
      </c>
      <c r="W241" s="6">
        <f t="shared" si="58"/>
        <v>0</v>
      </c>
      <c r="X241" s="6">
        <f t="shared" si="59"/>
        <v>0</v>
      </c>
      <c r="Y241" s="6">
        <f t="shared" si="60"/>
        <v>0</v>
      </c>
      <c r="Z241" s="6">
        <f t="shared" si="61"/>
        <v>1</v>
      </c>
      <c r="AA241" s="6">
        <f t="shared" si="62"/>
        <v>0</v>
      </c>
      <c r="AB241" s="6">
        <f t="shared" si="63"/>
        <v>1</v>
      </c>
      <c r="AC241" s="6">
        <f t="shared" si="64"/>
        <v>0</v>
      </c>
      <c r="AF241" s="6">
        <f t="shared" si="65"/>
        <v>3</v>
      </c>
      <c r="AG241" s="6">
        <f t="shared" si="66"/>
        <v>3</v>
      </c>
      <c r="AH241" s="6" t="str">
        <f t="shared" si="67"/>
        <v>Correct</v>
      </c>
      <c r="AJ241" s="159" t="str">
        <f>IFERROR(VLOOKUP(Table1[[#This Row],[RespondentID]],'All Data'!$A242:$CN814,81,FALSE),"unknown")</f>
        <v>Female</v>
      </c>
      <c r="AK241" s="159">
        <f>IFERROR(VLOOKUP(Table1[[#This Row],[RespondentID]],'All Data'!$A242:$CN814,82,FALSE),"unknown")</f>
        <v>79</v>
      </c>
      <c r="AL241" s="159" t="str">
        <f>IFERROR(VLOOKUP(Table1[[#This Row],[RespondentID]],'All Data'!$A242:$CN814,83,FALSE),"unknown")</f>
        <v>Suffolk</v>
      </c>
      <c r="AM241" s="159" t="str">
        <f>IFERROR(VLOOKUP(Table1[[#This Row],[RespondentID]],'All Data'!$A242:$CN814,84,FALSE),"unknown")</f>
        <v>Deer Park, 11729</v>
      </c>
      <c r="AN241" s="159" t="str">
        <f>IFERROR(VLOOKUP(Table1[[#This Row],[RespondentID]],'All Data'!$A242:$CN814,85,FALSE),"unknown")</f>
        <v>White/Caucasian</v>
      </c>
      <c r="AO241" s="159" t="str">
        <f>IFERROR(VLOOKUP(Table1[[#This Row],[RespondentID]],'All Data'!$A242:$CN814,86,FALSE),"unknown")</f>
        <v>No</v>
      </c>
      <c r="AP241" s="159" t="str">
        <f>IFERROR(VLOOKUP(Table1[[#This Row],[RespondentID]],'All Data'!$A242:$CN814,87,FALSE),"unknown")</f>
        <v xml:space="preserve">English </v>
      </c>
      <c r="AQ241" s="159">
        <f>IFERROR(VLOOKUP(Table1[[#This Row],[RespondentID]],'All Data'!$A242:$CN814,88,FALSE),"unknown")</f>
        <v>0</v>
      </c>
      <c r="AR241" s="159" t="str">
        <f>IFERROR(VLOOKUP(Table1[[#This Row],[RespondentID]],'All Data'!$A242:$CN814,89,FALSE),"unknown")</f>
        <v>Some college</v>
      </c>
      <c r="AS241" s="159" t="str">
        <f>IFERROR(VLOOKUP(Table1[[#This Row],[RespondentID]],'All Data'!$A242:$CN814,90,FALSE),"unknown")</f>
        <v>Retired</v>
      </c>
      <c r="AT241" s="159" t="str">
        <f>IFERROR(VLOOKUP(Table1[[#This Row],[RespondentID]],'All Data'!$A242:$CN814,91,FALSE),"unknown")</f>
        <v>Yes</v>
      </c>
      <c r="AU241" s="159">
        <f>IFERROR(VLOOKUP(Table1[[#This Row],[RespondentID]],'All Data'!$A242:$CN814,92,FALSE),"unknown")</f>
        <v>0</v>
      </c>
    </row>
    <row r="242" spans="1:47" x14ac:dyDescent="0.35">
      <c r="A242" s="6">
        <v>7045786734</v>
      </c>
      <c r="B242" s="6" t="s">
        <v>41</v>
      </c>
      <c r="C242" s="6"/>
      <c r="D242" s="6"/>
      <c r="E242" s="6"/>
      <c r="F242" s="6"/>
      <c r="G242" s="6"/>
      <c r="H242" s="6" t="s">
        <v>46</v>
      </c>
      <c r="I242" s="6"/>
      <c r="J242" s="6" t="s">
        <v>48</v>
      </c>
      <c r="K242" s="6"/>
      <c r="L242" s="6"/>
      <c r="M242" s="6"/>
      <c r="O242" s="6">
        <f t="shared" si="51"/>
        <v>3</v>
      </c>
      <c r="P242" s="6">
        <f t="shared" si="52"/>
        <v>1</v>
      </c>
      <c r="R242" s="6">
        <f t="shared" si="53"/>
        <v>1</v>
      </c>
      <c r="S242" s="6">
        <f t="shared" si="54"/>
        <v>0</v>
      </c>
      <c r="T242" s="6">
        <f t="shared" si="55"/>
        <v>0</v>
      </c>
      <c r="U242" s="6">
        <f t="shared" si="56"/>
        <v>0</v>
      </c>
      <c r="V242" s="6">
        <f t="shared" si="57"/>
        <v>0</v>
      </c>
      <c r="W242" s="6">
        <f t="shared" si="58"/>
        <v>0</v>
      </c>
      <c r="X242" s="6">
        <f t="shared" si="59"/>
        <v>1</v>
      </c>
      <c r="Y242" s="6">
        <f t="shared" si="60"/>
        <v>0</v>
      </c>
      <c r="Z242" s="6">
        <f t="shared" si="61"/>
        <v>1</v>
      </c>
      <c r="AA242" s="6">
        <f t="shared" si="62"/>
        <v>0</v>
      </c>
      <c r="AB242" s="6">
        <f t="shared" si="63"/>
        <v>0</v>
      </c>
      <c r="AC242" s="6">
        <f t="shared" si="64"/>
        <v>0</v>
      </c>
      <c r="AF242" s="6">
        <f t="shared" si="65"/>
        <v>3</v>
      </c>
      <c r="AG242" s="6">
        <f t="shared" si="66"/>
        <v>3</v>
      </c>
      <c r="AH242" s="6" t="str">
        <f t="shared" si="67"/>
        <v>Correct</v>
      </c>
      <c r="AJ242" s="159" t="str">
        <f>IFERROR(VLOOKUP(Table1[[#This Row],[RespondentID]],'All Data'!$A243:$CN815,81,FALSE),"unknown")</f>
        <v>Female</v>
      </c>
      <c r="AK242" s="159">
        <f>IFERROR(VLOOKUP(Table1[[#This Row],[RespondentID]],'All Data'!$A243:$CN815,82,FALSE),"unknown")</f>
        <v>61</v>
      </c>
      <c r="AL242" s="159" t="str">
        <f>IFERROR(VLOOKUP(Table1[[#This Row],[RespondentID]],'All Data'!$A243:$CN815,83,FALSE),"unknown")</f>
        <v>Suffolk</v>
      </c>
      <c r="AM242" s="159" t="str">
        <f>IFERROR(VLOOKUP(Table1[[#This Row],[RespondentID]],'All Data'!$A243:$CN815,84,FALSE),"unknown")</f>
        <v>Islip Terrace, 11752</v>
      </c>
      <c r="AN242" s="159" t="str">
        <f>IFERROR(VLOOKUP(Table1[[#This Row],[RespondentID]],'All Data'!$A243:$CN815,85,FALSE),"unknown")</f>
        <v>White/Caucasian</v>
      </c>
      <c r="AO242" s="159" t="str">
        <f>IFERROR(VLOOKUP(Table1[[#This Row],[RespondentID]],'All Data'!$A243:$CN815,86,FALSE),"unknown")</f>
        <v>No</v>
      </c>
      <c r="AP242" s="159" t="str">
        <f>IFERROR(VLOOKUP(Table1[[#This Row],[RespondentID]],'All Data'!$A243:$CN815,87,FALSE),"unknown")</f>
        <v xml:space="preserve">English </v>
      </c>
      <c r="AQ242" s="159" t="str">
        <f>IFERROR(VLOOKUP(Table1[[#This Row],[RespondentID]],'All Data'!$A243:$CN815,88,FALSE),"unknown")</f>
        <v>Over $125,000</v>
      </c>
      <c r="AR242" s="159" t="str">
        <f>IFERROR(VLOOKUP(Table1[[#This Row],[RespondentID]],'All Data'!$A243:$CN815,89,FALSE),"unknown")</f>
        <v>College graduate</v>
      </c>
      <c r="AS242" s="159" t="str">
        <f>IFERROR(VLOOKUP(Table1[[#This Row],[RespondentID]],'All Data'!$A243:$CN815,90,FALSE),"unknown")</f>
        <v>Retired</v>
      </c>
      <c r="AT242" s="159" t="str">
        <f>IFERROR(VLOOKUP(Table1[[#This Row],[RespondentID]],'All Data'!$A243:$CN815,91,FALSE),"unknown")</f>
        <v>Yes</v>
      </c>
      <c r="AU242" s="159" t="str">
        <f>IFERROR(VLOOKUP(Table1[[#This Row],[RespondentID]],'All Data'!$A243:$CN815,92,FALSE),"unknown")</f>
        <v>Yes</v>
      </c>
    </row>
    <row r="243" spans="1:47" x14ac:dyDescent="0.35">
      <c r="A243" s="6">
        <v>7045786541</v>
      </c>
      <c r="B243" s="6"/>
      <c r="C243" s="6"/>
      <c r="D243" s="6" t="s">
        <v>43</v>
      </c>
      <c r="E243" s="6" t="s">
        <v>44</v>
      </c>
      <c r="F243" s="6"/>
      <c r="G243" s="6"/>
      <c r="H243" s="6"/>
      <c r="I243" s="6"/>
      <c r="J243" s="6"/>
      <c r="K243" s="6"/>
      <c r="L243" s="6" t="s">
        <v>50</v>
      </c>
      <c r="M243" s="6"/>
      <c r="O243" s="6">
        <f t="shared" si="51"/>
        <v>3</v>
      </c>
      <c r="P243" s="6">
        <f t="shared" si="52"/>
        <v>1</v>
      </c>
      <c r="R243" s="6">
        <f t="shared" si="53"/>
        <v>0</v>
      </c>
      <c r="S243" s="6">
        <f t="shared" si="54"/>
        <v>0</v>
      </c>
      <c r="T243" s="6">
        <f t="shared" si="55"/>
        <v>1</v>
      </c>
      <c r="U243" s="6">
        <f t="shared" si="56"/>
        <v>1</v>
      </c>
      <c r="V243" s="6">
        <f t="shared" si="57"/>
        <v>0</v>
      </c>
      <c r="W243" s="6">
        <f t="shared" si="58"/>
        <v>0</v>
      </c>
      <c r="X243" s="6">
        <f t="shared" si="59"/>
        <v>0</v>
      </c>
      <c r="Y243" s="6">
        <f t="shared" si="60"/>
        <v>0</v>
      </c>
      <c r="Z243" s="6">
        <f t="shared" si="61"/>
        <v>0</v>
      </c>
      <c r="AA243" s="6">
        <f t="shared" si="62"/>
        <v>0</v>
      </c>
      <c r="AB243" s="6">
        <f t="shared" si="63"/>
        <v>1</v>
      </c>
      <c r="AC243" s="6">
        <f t="shared" si="64"/>
        <v>0</v>
      </c>
      <c r="AF243" s="6">
        <f t="shared" si="65"/>
        <v>3</v>
      </c>
      <c r="AG243" s="6">
        <f t="shared" si="66"/>
        <v>3</v>
      </c>
      <c r="AH243" s="6" t="str">
        <f t="shared" si="67"/>
        <v>Correct</v>
      </c>
      <c r="AJ243" s="159" t="str">
        <f>IFERROR(VLOOKUP(Table1[[#This Row],[RespondentID]],'All Data'!$A244:$CN816,81,FALSE),"unknown")</f>
        <v>Female</v>
      </c>
      <c r="AK243" s="159">
        <f>IFERROR(VLOOKUP(Table1[[#This Row],[RespondentID]],'All Data'!$A244:$CN816,82,FALSE),"unknown")</f>
        <v>50</v>
      </c>
      <c r="AL243" s="159" t="str">
        <f>IFERROR(VLOOKUP(Table1[[#This Row],[RespondentID]],'All Data'!$A244:$CN816,83,FALSE),"unknown")</f>
        <v>Suffolk</v>
      </c>
      <c r="AM243" s="159" t="str">
        <f>IFERROR(VLOOKUP(Table1[[#This Row],[RespondentID]],'All Data'!$A244:$CN816,84,FALSE),"unknown")</f>
        <v>Medford, 11763</v>
      </c>
      <c r="AN243" s="159" t="str">
        <f>IFERROR(VLOOKUP(Table1[[#This Row],[RespondentID]],'All Data'!$A244:$CN816,85,FALSE),"unknown")</f>
        <v>White/Caucasian</v>
      </c>
      <c r="AO243" s="159" t="str">
        <f>IFERROR(VLOOKUP(Table1[[#This Row],[RespondentID]],'All Data'!$A244:$CN816,86,FALSE),"unknown")</f>
        <v>No</v>
      </c>
      <c r="AP243" s="159" t="str">
        <f>IFERROR(VLOOKUP(Table1[[#This Row],[RespondentID]],'All Data'!$A244:$CN816,87,FALSE),"unknown")</f>
        <v xml:space="preserve">English </v>
      </c>
      <c r="AQ243" s="159" t="str">
        <f>IFERROR(VLOOKUP(Table1[[#This Row],[RespondentID]],'All Data'!$A244:$CN816,88,FALSE),"unknown")</f>
        <v>$75,000 to $125,000</v>
      </c>
      <c r="AR243" s="159" t="str">
        <f>IFERROR(VLOOKUP(Table1[[#This Row],[RespondentID]],'All Data'!$A244:$CN816,89,FALSE),"unknown")</f>
        <v>College graduate</v>
      </c>
      <c r="AS243" s="159" t="str">
        <f>IFERROR(VLOOKUP(Table1[[#This Row],[RespondentID]],'All Data'!$A244:$CN816,90,FALSE),"unknown")</f>
        <v>Employed for wages</v>
      </c>
      <c r="AT243" s="159" t="str">
        <f>IFERROR(VLOOKUP(Table1[[#This Row],[RespondentID]],'All Data'!$A244:$CN816,91,FALSE),"unknown")</f>
        <v>Yes</v>
      </c>
      <c r="AU243" s="159" t="str">
        <f>IFERROR(VLOOKUP(Table1[[#This Row],[RespondentID]],'All Data'!$A244:$CN816,92,FALSE),"unknown")</f>
        <v>Yes</v>
      </c>
    </row>
    <row r="244" spans="1:47" x14ac:dyDescent="0.35">
      <c r="A244" s="6">
        <v>7045786308</v>
      </c>
      <c r="B244" s="6" t="s">
        <v>41</v>
      </c>
      <c r="C244" s="6"/>
      <c r="D244" s="6"/>
      <c r="E244" s="6" t="s">
        <v>44</v>
      </c>
      <c r="F244" s="6"/>
      <c r="G244" s="6"/>
      <c r="H244" s="6"/>
      <c r="I244" s="6"/>
      <c r="J244" s="6"/>
      <c r="K244" s="6" t="s">
        <v>49</v>
      </c>
      <c r="L244" s="6"/>
      <c r="M244" s="6"/>
      <c r="O244" s="6">
        <f t="shared" si="51"/>
        <v>3</v>
      </c>
      <c r="P244" s="6">
        <f t="shared" si="52"/>
        <v>1</v>
      </c>
      <c r="R244" s="6">
        <f t="shared" si="53"/>
        <v>1</v>
      </c>
      <c r="S244" s="6">
        <f t="shared" si="54"/>
        <v>0</v>
      </c>
      <c r="T244" s="6">
        <f t="shared" si="55"/>
        <v>0</v>
      </c>
      <c r="U244" s="6">
        <f t="shared" si="56"/>
        <v>1</v>
      </c>
      <c r="V244" s="6">
        <f t="shared" si="57"/>
        <v>0</v>
      </c>
      <c r="W244" s="6">
        <f t="shared" si="58"/>
        <v>0</v>
      </c>
      <c r="X244" s="6">
        <f t="shared" si="59"/>
        <v>0</v>
      </c>
      <c r="Y244" s="6">
        <f t="shared" si="60"/>
        <v>0</v>
      </c>
      <c r="Z244" s="6">
        <f t="shared" si="61"/>
        <v>0</v>
      </c>
      <c r="AA244" s="6">
        <f t="shared" si="62"/>
        <v>1</v>
      </c>
      <c r="AB244" s="6">
        <f t="shared" si="63"/>
        <v>0</v>
      </c>
      <c r="AC244" s="6">
        <f t="shared" si="64"/>
        <v>0</v>
      </c>
      <c r="AF244" s="6">
        <f t="shared" si="65"/>
        <v>3</v>
      </c>
      <c r="AG244" s="6">
        <f t="shared" si="66"/>
        <v>3</v>
      </c>
      <c r="AH244" s="6" t="str">
        <f t="shared" si="67"/>
        <v>Correct</v>
      </c>
      <c r="AJ244" s="159" t="str">
        <f>IFERROR(VLOOKUP(Table1[[#This Row],[RespondentID]],'All Data'!$A245:$CN817,81,FALSE),"unknown")</f>
        <v>Female</v>
      </c>
      <c r="AK244" s="159">
        <f>IFERROR(VLOOKUP(Table1[[#This Row],[RespondentID]],'All Data'!$A245:$CN817,82,FALSE),"unknown")</f>
        <v>0</v>
      </c>
      <c r="AL244" s="159" t="str">
        <f>IFERROR(VLOOKUP(Table1[[#This Row],[RespondentID]],'All Data'!$A245:$CN817,83,FALSE),"unknown")</f>
        <v>Suffolk</v>
      </c>
      <c r="AM244" s="159" t="str">
        <f>IFERROR(VLOOKUP(Table1[[#This Row],[RespondentID]],'All Data'!$A245:$CN817,84,FALSE),"unknown")</f>
        <v>Lindenhurst, 11757</v>
      </c>
      <c r="AN244" s="159" t="str">
        <f>IFERROR(VLOOKUP(Table1[[#This Row],[RespondentID]],'All Data'!$A245:$CN817,85,FALSE),"unknown")</f>
        <v>White/Caucasian</v>
      </c>
      <c r="AO244" s="159" t="str">
        <f>IFERROR(VLOOKUP(Table1[[#This Row],[RespondentID]],'All Data'!$A245:$CN817,86,FALSE),"unknown")</f>
        <v>No</v>
      </c>
      <c r="AP244" s="159" t="str">
        <f>IFERROR(VLOOKUP(Table1[[#This Row],[RespondentID]],'All Data'!$A245:$CN817,87,FALSE),"unknown")</f>
        <v xml:space="preserve">English </v>
      </c>
      <c r="AQ244" s="159" t="str">
        <f>IFERROR(VLOOKUP(Table1[[#This Row],[RespondentID]],'All Data'!$A245:$CN817,88,FALSE),"unknown")</f>
        <v>$50,000 to $74,999</v>
      </c>
      <c r="AR244" s="159" t="str">
        <f>IFERROR(VLOOKUP(Table1[[#This Row],[RespondentID]],'All Data'!$A245:$CN817,89,FALSE),"unknown")</f>
        <v>Some college</v>
      </c>
      <c r="AS244" s="159" t="str">
        <f>IFERROR(VLOOKUP(Table1[[#This Row],[RespondentID]],'All Data'!$A245:$CN817,90,FALSE),"unknown")</f>
        <v>Retired</v>
      </c>
      <c r="AT244" s="159" t="str">
        <f>IFERROR(VLOOKUP(Table1[[#This Row],[RespondentID]],'All Data'!$A245:$CN817,91,FALSE),"unknown")</f>
        <v>Yes</v>
      </c>
      <c r="AU244" s="159" t="str">
        <f>IFERROR(VLOOKUP(Table1[[#This Row],[RespondentID]],'All Data'!$A245:$CN817,92,FALSE),"unknown")</f>
        <v>No</v>
      </c>
    </row>
    <row r="245" spans="1:47" x14ac:dyDescent="0.35">
      <c r="A245" s="6">
        <v>7045786079</v>
      </c>
      <c r="B245" s="6"/>
      <c r="C245" s="6" t="s">
        <v>42</v>
      </c>
      <c r="D245" s="6"/>
      <c r="E245" s="6"/>
      <c r="F245" s="6" t="s">
        <v>45</v>
      </c>
      <c r="G245" s="6"/>
      <c r="H245" s="6"/>
      <c r="I245" s="6"/>
      <c r="J245" s="6"/>
      <c r="K245" s="6"/>
      <c r="L245" s="6" t="s">
        <v>50</v>
      </c>
      <c r="M245" s="6"/>
      <c r="O245" s="6">
        <f t="shared" si="51"/>
        <v>3</v>
      </c>
      <c r="P245" s="6">
        <f t="shared" si="52"/>
        <v>1</v>
      </c>
      <c r="R245" s="6">
        <f t="shared" si="53"/>
        <v>0</v>
      </c>
      <c r="S245" s="6">
        <f t="shared" si="54"/>
        <v>1</v>
      </c>
      <c r="T245" s="6">
        <f t="shared" si="55"/>
        <v>0</v>
      </c>
      <c r="U245" s="6">
        <f t="shared" si="56"/>
        <v>0</v>
      </c>
      <c r="V245" s="6">
        <f t="shared" si="57"/>
        <v>1</v>
      </c>
      <c r="W245" s="6">
        <f t="shared" si="58"/>
        <v>0</v>
      </c>
      <c r="X245" s="6">
        <f t="shared" si="59"/>
        <v>0</v>
      </c>
      <c r="Y245" s="6">
        <f t="shared" si="60"/>
        <v>0</v>
      </c>
      <c r="Z245" s="6">
        <f t="shared" si="61"/>
        <v>0</v>
      </c>
      <c r="AA245" s="6">
        <f t="shared" si="62"/>
        <v>0</v>
      </c>
      <c r="AB245" s="6">
        <f t="shared" si="63"/>
        <v>1</v>
      </c>
      <c r="AC245" s="6">
        <f t="shared" si="64"/>
        <v>0</v>
      </c>
      <c r="AF245" s="6">
        <f t="shared" si="65"/>
        <v>3</v>
      </c>
      <c r="AG245" s="6">
        <f t="shared" si="66"/>
        <v>3</v>
      </c>
      <c r="AH245" s="6" t="str">
        <f t="shared" si="67"/>
        <v>Correct</v>
      </c>
      <c r="AJ245" s="159" t="str">
        <f>IFERROR(VLOOKUP(Table1[[#This Row],[RespondentID]],'All Data'!$A246:$CN818,81,FALSE),"unknown")</f>
        <v>Female</v>
      </c>
      <c r="AK245" s="159">
        <f>IFERROR(VLOOKUP(Table1[[#This Row],[RespondentID]],'All Data'!$A246:$CN818,82,FALSE),"unknown")</f>
        <v>53</v>
      </c>
      <c r="AL245" s="159" t="str">
        <f>IFERROR(VLOOKUP(Table1[[#This Row],[RespondentID]],'All Data'!$A246:$CN818,83,FALSE),"unknown")</f>
        <v>Suffolk</v>
      </c>
      <c r="AM245" s="159" t="str">
        <f>IFERROR(VLOOKUP(Table1[[#This Row],[RespondentID]],'All Data'!$A246:$CN818,84,FALSE),"unknown")</f>
        <v>Smithtown, 11787</v>
      </c>
      <c r="AN245" s="159" t="str">
        <f>IFERROR(VLOOKUP(Table1[[#This Row],[RespondentID]],'All Data'!$A246:$CN818,85,FALSE),"unknown")</f>
        <v>White/Caucasian</v>
      </c>
      <c r="AO245" s="159" t="str">
        <f>IFERROR(VLOOKUP(Table1[[#This Row],[RespondentID]],'All Data'!$A246:$CN818,86,FALSE),"unknown")</f>
        <v>No</v>
      </c>
      <c r="AP245" s="159" t="str">
        <f>IFERROR(VLOOKUP(Table1[[#This Row],[RespondentID]],'All Data'!$A246:$CN818,87,FALSE),"unknown")</f>
        <v xml:space="preserve">English </v>
      </c>
      <c r="AQ245" s="159">
        <f>IFERROR(VLOOKUP(Table1[[#This Row],[RespondentID]],'All Data'!$A246:$CN818,88,FALSE),"unknown")</f>
        <v>0</v>
      </c>
      <c r="AR245" s="159" t="str">
        <f>IFERROR(VLOOKUP(Table1[[#This Row],[RespondentID]],'All Data'!$A246:$CN818,89,FALSE),"unknown")</f>
        <v>College graduate</v>
      </c>
      <c r="AS245" s="159" t="str">
        <f>IFERROR(VLOOKUP(Table1[[#This Row],[RespondentID]],'All Data'!$A246:$CN818,90,FALSE),"unknown")</f>
        <v>Out of work, but not currently looking</v>
      </c>
      <c r="AT245" s="159" t="str">
        <f>IFERROR(VLOOKUP(Table1[[#This Row],[RespondentID]],'All Data'!$A246:$CN818,91,FALSE),"unknown")</f>
        <v>Yes</v>
      </c>
      <c r="AU245" s="159" t="str">
        <f>IFERROR(VLOOKUP(Table1[[#This Row],[RespondentID]],'All Data'!$A246:$CN818,92,FALSE),"unknown")</f>
        <v>Yes</v>
      </c>
    </row>
    <row r="246" spans="1:47" x14ac:dyDescent="0.35">
      <c r="A246" s="6">
        <v>7045785812</v>
      </c>
      <c r="B246" s="6" t="s">
        <v>41</v>
      </c>
      <c r="C246" s="6"/>
      <c r="D246" s="6"/>
      <c r="E246" s="6"/>
      <c r="F246" s="6"/>
      <c r="G246" s="6"/>
      <c r="H246" s="6"/>
      <c r="I246" s="6"/>
      <c r="J246" s="6"/>
      <c r="K246" s="6"/>
      <c r="L246" s="6"/>
      <c r="M246" s="6"/>
      <c r="O246" s="6">
        <f t="shared" si="51"/>
        <v>1</v>
      </c>
      <c r="P246" s="6">
        <f t="shared" si="52"/>
        <v>3</v>
      </c>
      <c r="R246" s="6">
        <f t="shared" si="53"/>
        <v>1</v>
      </c>
      <c r="S246" s="6">
        <f t="shared" si="54"/>
        <v>0</v>
      </c>
      <c r="T246" s="6">
        <f t="shared" si="55"/>
        <v>0</v>
      </c>
      <c r="U246" s="6">
        <f t="shared" si="56"/>
        <v>0</v>
      </c>
      <c r="V246" s="6">
        <f t="shared" si="57"/>
        <v>0</v>
      </c>
      <c r="W246" s="6">
        <f t="shared" si="58"/>
        <v>0</v>
      </c>
      <c r="X246" s="6">
        <f t="shared" si="59"/>
        <v>0</v>
      </c>
      <c r="Y246" s="6">
        <f t="shared" si="60"/>
        <v>0</v>
      </c>
      <c r="Z246" s="6">
        <f t="shared" si="61"/>
        <v>0</v>
      </c>
      <c r="AA246" s="6">
        <f t="shared" si="62"/>
        <v>0</v>
      </c>
      <c r="AB246" s="6">
        <f t="shared" si="63"/>
        <v>0</v>
      </c>
      <c r="AC246" s="6">
        <f t="shared" si="64"/>
        <v>0</v>
      </c>
      <c r="AF246" s="6">
        <f t="shared" si="65"/>
        <v>1</v>
      </c>
      <c r="AG246" s="6">
        <f t="shared" si="66"/>
        <v>1</v>
      </c>
      <c r="AH246" s="6" t="str">
        <f t="shared" si="67"/>
        <v>Correct</v>
      </c>
      <c r="AJ246" s="159" t="str">
        <f>IFERROR(VLOOKUP(Table1[[#This Row],[RespondentID]],'All Data'!$A247:$CN819,81,FALSE),"unknown")</f>
        <v>Female</v>
      </c>
      <c r="AK246" s="159">
        <f>IFERROR(VLOOKUP(Table1[[#This Row],[RespondentID]],'All Data'!$A247:$CN819,82,FALSE),"unknown")</f>
        <v>73</v>
      </c>
      <c r="AL246" s="159" t="str">
        <f>IFERROR(VLOOKUP(Table1[[#This Row],[RespondentID]],'All Data'!$A247:$CN819,83,FALSE),"unknown")</f>
        <v>Suffolk</v>
      </c>
      <c r="AM246" s="159" t="str">
        <f>IFERROR(VLOOKUP(Table1[[#This Row],[RespondentID]],'All Data'!$A247:$CN819,84,FALSE),"unknown")</f>
        <v>Huntington, 11743</v>
      </c>
      <c r="AN246" s="159" t="str">
        <f>IFERROR(VLOOKUP(Table1[[#This Row],[RespondentID]],'All Data'!$A247:$CN819,85,FALSE),"unknown")</f>
        <v>White/Caucasian</v>
      </c>
      <c r="AO246" s="159">
        <f>IFERROR(VLOOKUP(Table1[[#This Row],[RespondentID]],'All Data'!$A247:$CN819,86,FALSE),"unknown")</f>
        <v>0</v>
      </c>
      <c r="AP246" s="159" t="str">
        <f>IFERROR(VLOOKUP(Table1[[#This Row],[RespondentID]],'All Data'!$A247:$CN819,87,FALSE),"unknown")</f>
        <v xml:space="preserve"> </v>
      </c>
      <c r="AQ246" s="159">
        <f>IFERROR(VLOOKUP(Table1[[#This Row],[RespondentID]],'All Data'!$A247:$CN819,88,FALSE),"unknown")</f>
        <v>0</v>
      </c>
      <c r="AR246" s="159" t="str">
        <f>IFERROR(VLOOKUP(Table1[[#This Row],[RespondentID]],'All Data'!$A247:$CN819,89,FALSE),"unknown")</f>
        <v>Some college</v>
      </c>
      <c r="AS246" s="159" t="str">
        <f>IFERROR(VLOOKUP(Table1[[#This Row],[RespondentID]],'All Data'!$A247:$CN819,90,FALSE),"unknown")</f>
        <v>Retired</v>
      </c>
      <c r="AT246" s="159" t="str">
        <f>IFERROR(VLOOKUP(Table1[[#This Row],[RespondentID]],'All Data'!$A247:$CN819,91,FALSE),"unknown")</f>
        <v>Yes</v>
      </c>
      <c r="AU246" s="159" t="str">
        <f>IFERROR(VLOOKUP(Table1[[#This Row],[RespondentID]],'All Data'!$A247:$CN819,92,FALSE),"unknown")</f>
        <v>Yes</v>
      </c>
    </row>
    <row r="247" spans="1:47" x14ac:dyDescent="0.35">
      <c r="A247" s="6">
        <v>7045785380</v>
      </c>
      <c r="B247" s="6"/>
      <c r="C247" s="6"/>
      <c r="D247" s="6"/>
      <c r="E247" s="6"/>
      <c r="F247" s="6"/>
      <c r="G247" s="6"/>
      <c r="H247" s="6"/>
      <c r="I247" s="6"/>
      <c r="J247" s="6"/>
      <c r="K247" s="6" t="s">
        <v>49</v>
      </c>
      <c r="L247" s="6" t="s">
        <v>50</v>
      </c>
      <c r="M247" s="6"/>
      <c r="O247" s="6">
        <f t="shared" si="51"/>
        <v>2</v>
      </c>
      <c r="P247" s="6">
        <f t="shared" si="52"/>
        <v>1.5</v>
      </c>
      <c r="R247" s="6">
        <f t="shared" si="53"/>
        <v>0</v>
      </c>
      <c r="S247" s="6">
        <f t="shared" si="54"/>
        <v>0</v>
      </c>
      <c r="T247" s="6">
        <f t="shared" si="55"/>
        <v>0</v>
      </c>
      <c r="U247" s="6">
        <f t="shared" si="56"/>
        <v>0</v>
      </c>
      <c r="V247" s="6">
        <f t="shared" si="57"/>
        <v>0</v>
      </c>
      <c r="W247" s="6">
        <f t="shared" si="58"/>
        <v>0</v>
      </c>
      <c r="X247" s="6">
        <f t="shared" si="59"/>
        <v>0</v>
      </c>
      <c r="Y247" s="6">
        <f t="shared" si="60"/>
        <v>0</v>
      </c>
      <c r="Z247" s="6">
        <f t="shared" si="61"/>
        <v>0</v>
      </c>
      <c r="AA247" s="6">
        <f t="shared" si="62"/>
        <v>1</v>
      </c>
      <c r="AB247" s="6">
        <f t="shared" si="63"/>
        <v>1</v>
      </c>
      <c r="AC247" s="6">
        <f t="shared" si="64"/>
        <v>0</v>
      </c>
      <c r="AF247" s="6">
        <f t="shared" si="65"/>
        <v>2</v>
      </c>
      <c r="AG247" s="6">
        <f t="shared" si="66"/>
        <v>2</v>
      </c>
      <c r="AH247" s="6" t="str">
        <f t="shared" si="67"/>
        <v>Correct</v>
      </c>
      <c r="AJ247" s="159" t="str">
        <f>IFERROR(VLOOKUP(Table1[[#This Row],[RespondentID]],'All Data'!$A248:$CN820,81,FALSE),"unknown")</f>
        <v>Female</v>
      </c>
      <c r="AK247" s="159">
        <f>IFERROR(VLOOKUP(Table1[[#This Row],[RespondentID]],'All Data'!$A248:$CN820,82,FALSE),"unknown")</f>
        <v>35</v>
      </c>
      <c r="AL247" s="159" t="str">
        <f>IFERROR(VLOOKUP(Table1[[#This Row],[RespondentID]],'All Data'!$A248:$CN820,83,FALSE),"unknown")</f>
        <v>Suffolk</v>
      </c>
      <c r="AM247" s="159" t="str">
        <f>IFERROR(VLOOKUP(Table1[[#This Row],[RespondentID]],'All Data'!$A248:$CN820,84,FALSE),"unknown")</f>
        <v>West Babylon, 11704</v>
      </c>
      <c r="AN247" s="159" t="str">
        <f>IFERROR(VLOOKUP(Table1[[#This Row],[RespondentID]],'All Data'!$A248:$CN820,85,FALSE),"unknown")</f>
        <v>White/Caucasian</v>
      </c>
      <c r="AO247" s="159">
        <f>IFERROR(VLOOKUP(Table1[[#This Row],[RespondentID]],'All Data'!$A248:$CN820,86,FALSE),"unknown")</f>
        <v>0</v>
      </c>
      <c r="AP247" s="159" t="str">
        <f>IFERROR(VLOOKUP(Table1[[#This Row],[RespondentID]],'All Data'!$A248:$CN820,87,FALSE),"unknown")</f>
        <v xml:space="preserve">English </v>
      </c>
      <c r="AQ247" s="159" t="str">
        <f>IFERROR(VLOOKUP(Table1[[#This Row],[RespondentID]],'All Data'!$A248:$CN820,88,FALSE),"unknown")</f>
        <v>$50,000 to $74,999</v>
      </c>
      <c r="AR247" s="159" t="str">
        <f>IFERROR(VLOOKUP(Table1[[#This Row],[RespondentID]],'All Data'!$A248:$CN820,89,FALSE),"unknown")</f>
        <v>College graduate</v>
      </c>
      <c r="AS247" s="159" t="str">
        <f>IFERROR(VLOOKUP(Table1[[#This Row],[RespondentID]],'All Data'!$A248:$CN820,90,FALSE),"unknown")</f>
        <v>Employed for wages</v>
      </c>
      <c r="AT247" s="159" t="str">
        <f>IFERROR(VLOOKUP(Table1[[#This Row],[RespondentID]],'All Data'!$A248:$CN820,91,FALSE),"unknown")</f>
        <v>Yes</v>
      </c>
      <c r="AU247" s="159" t="str">
        <f>IFERROR(VLOOKUP(Table1[[#This Row],[RespondentID]],'All Data'!$A248:$CN820,92,FALSE),"unknown")</f>
        <v>Yes</v>
      </c>
    </row>
    <row r="248" spans="1:47" x14ac:dyDescent="0.35">
      <c r="A248" s="6">
        <v>7045785081</v>
      </c>
      <c r="B248" s="6"/>
      <c r="C248" s="6" t="s">
        <v>42</v>
      </c>
      <c r="D248" s="6"/>
      <c r="E248" s="6"/>
      <c r="F248" s="6"/>
      <c r="G248" s="6"/>
      <c r="H248" s="6" t="s">
        <v>46</v>
      </c>
      <c r="I248" s="6"/>
      <c r="J248" s="6"/>
      <c r="K248" s="6" t="s">
        <v>49</v>
      </c>
      <c r="L248" s="6"/>
      <c r="M248" s="6"/>
      <c r="O248" s="6">
        <f t="shared" si="51"/>
        <v>3</v>
      </c>
      <c r="P248" s="6">
        <f t="shared" si="52"/>
        <v>1</v>
      </c>
      <c r="R248" s="6">
        <f t="shared" si="53"/>
        <v>0</v>
      </c>
      <c r="S248" s="6">
        <f t="shared" si="54"/>
        <v>1</v>
      </c>
      <c r="T248" s="6">
        <f t="shared" si="55"/>
        <v>0</v>
      </c>
      <c r="U248" s="6">
        <f t="shared" si="56"/>
        <v>0</v>
      </c>
      <c r="V248" s="6">
        <f t="shared" si="57"/>
        <v>0</v>
      </c>
      <c r="W248" s="6">
        <f t="shared" si="58"/>
        <v>0</v>
      </c>
      <c r="X248" s="6">
        <f t="shared" si="59"/>
        <v>1</v>
      </c>
      <c r="Y248" s="6">
        <f t="shared" si="60"/>
        <v>0</v>
      </c>
      <c r="Z248" s="6">
        <f t="shared" si="61"/>
        <v>0</v>
      </c>
      <c r="AA248" s="6">
        <f t="shared" si="62"/>
        <v>1</v>
      </c>
      <c r="AB248" s="6">
        <f t="shared" si="63"/>
        <v>0</v>
      </c>
      <c r="AC248" s="6">
        <f t="shared" si="64"/>
        <v>0</v>
      </c>
      <c r="AF248" s="6">
        <f t="shared" si="65"/>
        <v>3</v>
      </c>
      <c r="AG248" s="6">
        <f t="shared" si="66"/>
        <v>3</v>
      </c>
      <c r="AH248" s="6" t="str">
        <f t="shared" si="67"/>
        <v>Correct</v>
      </c>
      <c r="AJ248" s="159" t="str">
        <f>IFERROR(VLOOKUP(Table1[[#This Row],[RespondentID]],'All Data'!$A249:$CN821,81,FALSE),"unknown")</f>
        <v>Female</v>
      </c>
      <c r="AK248" s="159">
        <f>IFERROR(VLOOKUP(Table1[[#This Row],[RespondentID]],'All Data'!$A249:$CN821,82,FALSE),"unknown")</f>
        <v>22</v>
      </c>
      <c r="AL248" s="159" t="str">
        <f>IFERROR(VLOOKUP(Table1[[#This Row],[RespondentID]],'All Data'!$A249:$CN821,83,FALSE),"unknown")</f>
        <v>Queens</v>
      </c>
      <c r="AM248" s="159">
        <f>IFERROR(VLOOKUP(Table1[[#This Row],[RespondentID]],'All Data'!$A249:$CN821,84,FALSE),"unknown")</f>
        <v>0</v>
      </c>
      <c r="AN248" s="159" t="str">
        <f>IFERROR(VLOOKUP(Table1[[#This Row],[RespondentID]],'All Data'!$A249:$CN821,85,FALSE),"unknown")</f>
        <v>Black/African American</v>
      </c>
      <c r="AO248" s="159" t="str">
        <f>IFERROR(VLOOKUP(Table1[[#This Row],[RespondentID]],'All Data'!$A249:$CN821,86,FALSE),"unknown")</f>
        <v>No</v>
      </c>
      <c r="AP248" s="159" t="str">
        <f>IFERROR(VLOOKUP(Table1[[#This Row],[RespondentID]],'All Data'!$A249:$CN821,87,FALSE),"unknown")</f>
        <v xml:space="preserve">English </v>
      </c>
      <c r="AQ248" s="159" t="str">
        <f>IFERROR(VLOOKUP(Table1[[#This Row],[RespondentID]],'All Data'!$A249:$CN821,88,FALSE),"unknown")</f>
        <v>$0-$19,999</v>
      </c>
      <c r="AR248" s="159" t="str">
        <f>IFERROR(VLOOKUP(Table1[[#This Row],[RespondentID]],'All Data'!$A249:$CN821,89,FALSE),"unknown")</f>
        <v>Some college</v>
      </c>
      <c r="AS248" s="159" t="str">
        <f>IFERROR(VLOOKUP(Table1[[#This Row],[RespondentID]],'All Data'!$A249:$CN821,90,FALSE),"unknown")</f>
        <v>Student</v>
      </c>
      <c r="AT248" s="159" t="str">
        <f>IFERROR(VLOOKUP(Table1[[#This Row],[RespondentID]],'All Data'!$A249:$CN821,91,FALSE),"unknown")</f>
        <v>Yes</v>
      </c>
      <c r="AU248" s="159" t="str">
        <f>IFERROR(VLOOKUP(Table1[[#This Row],[RespondentID]],'All Data'!$A249:$CN821,92,FALSE),"unknown")</f>
        <v>Yes</v>
      </c>
    </row>
    <row r="249" spans="1:47" x14ac:dyDescent="0.35">
      <c r="A249" s="6">
        <v>7045784878</v>
      </c>
      <c r="B249" s="6" t="s">
        <v>41</v>
      </c>
      <c r="C249" s="6"/>
      <c r="D249" s="6"/>
      <c r="E249" s="6"/>
      <c r="F249" s="6" t="s">
        <v>45</v>
      </c>
      <c r="G249" s="6"/>
      <c r="H249" s="6"/>
      <c r="I249" s="6"/>
      <c r="J249" s="6" t="s">
        <v>48</v>
      </c>
      <c r="K249" s="6"/>
      <c r="L249" s="6"/>
      <c r="M249" s="6"/>
      <c r="O249" s="6">
        <f t="shared" si="51"/>
        <v>3</v>
      </c>
      <c r="P249" s="6">
        <f t="shared" si="52"/>
        <v>1</v>
      </c>
      <c r="R249" s="6">
        <f t="shared" si="53"/>
        <v>1</v>
      </c>
      <c r="S249" s="6">
        <f t="shared" si="54"/>
        <v>0</v>
      </c>
      <c r="T249" s="6">
        <f t="shared" si="55"/>
        <v>0</v>
      </c>
      <c r="U249" s="6">
        <f t="shared" si="56"/>
        <v>0</v>
      </c>
      <c r="V249" s="6">
        <f t="shared" si="57"/>
        <v>1</v>
      </c>
      <c r="W249" s="6">
        <f t="shared" si="58"/>
        <v>0</v>
      </c>
      <c r="X249" s="6">
        <f t="shared" si="59"/>
        <v>0</v>
      </c>
      <c r="Y249" s="6">
        <f t="shared" si="60"/>
        <v>0</v>
      </c>
      <c r="Z249" s="6">
        <f t="shared" si="61"/>
        <v>1</v>
      </c>
      <c r="AA249" s="6">
        <f t="shared" si="62"/>
        <v>0</v>
      </c>
      <c r="AB249" s="6">
        <f t="shared" si="63"/>
        <v>0</v>
      </c>
      <c r="AC249" s="6">
        <f t="shared" si="64"/>
        <v>0</v>
      </c>
      <c r="AF249" s="6">
        <f t="shared" si="65"/>
        <v>3</v>
      </c>
      <c r="AG249" s="6">
        <f t="shared" si="66"/>
        <v>3</v>
      </c>
      <c r="AH249" s="6" t="str">
        <f t="shared" si="67"/>
        <v>Correct</v>
      </c>
      <c r="AJ249" s="159" t="str">
        <f>IFERROR(VLOOKUP(Table1[[#This Row],[RespondentID]],'All Data'!$A250:$CN822,81,FALSE),"unknown")</f>
        <v>Female</v>
      </c>
      <c r="AK249" s="159">
        <f>IFERROR(VLOOKUP(Table1[[#This Row],[RespondentID]],'All Data'!$A250:$CN822,82,FALSE),"unknown")</f>
        <v>58</v>
      </c>
      <c r="AL249" s="159" t="str">
        <f>IFERROR(VLOOKUP(Table1[[#This Row],[RespondentID]],'All Data'!$A250:$CN822,83,FALSE),"unknown")</f>
        <v>Suffolk</v>
      </c>
      <c r="AM249" s="159" t="str">
        <f>IFERROR(VLOOKUP(Table1[[#This Row],[RespondentID]],'All Data'!$A250:$CN822,84,FALSE),"unknown")</f>
        <v>Bay Shore, 11706</v>
      </c>
      <c r="AN249" s="159" t="str">
        <f>IFERROR(VLOOKUP(Table1[[#This Row],[RespondentID]],'All Data'!$A250:$CN822,85,FALSE),"unknown")</f>
        <v>White/Caucasian</v>
      </c>
      <c r="AO249" s="159" t="str">
        <f>IFERROR(VLOOKUP(Table1[[#This Row],[RespondentID]],'All Data'!$A250:$CN822,86,FALSE),"unknown")</f>
        <v>No</v>
      </c>
      <c r="AP249" s="159" t="str">
        <f>IFERROR(VLOOKUP(Table1[[#This Row],[RespondentID]],'All Data'!$A250:$CN822,87,FALSE),"unknown")</f>
        <v xml:space="preserve">English </v>
      </c>
      <c r="AQ249" s="159" t="str">
        <f>IFERROR(VLOOKUP(Table1[[#This Row],[RespondentID]],'All Data'!$A250:$CN822,88,FALSE),"unknown")</f>
        <v>$75,000 to $125,000</v>
      </c>
      <c r="AR249" s="159" t="str">
        <f>IFERROR(VLOOKUP(Table1[[#This Row],[RespondentID]],'All Data'!$A250:$CN822,89,FALSE),"unknown")</f>
        <v>High school graduate</v>
      </c>
      <c r="AS249" s="159" t="str">
        <f>IFERROR(VLOOKUP(Table1[[#This Row],[RespondentID]],'All Data'!$A250:$CN822,90,FALSE),"unknown")</f>
        <v>Employed for wages</v>
      </c>
      <c r="AT249" s="159" t="str">
        <f>IFERROR(VLOOKUP(Table1[[#This Row],[RespondentID]],'All Data'!$A250:$CN822,91,FALSE),"unknown")</f>
        <v>Yes</v>
      </c>
      <c r="AU249" s="159" t="str">
        <f>IFERROR(VLOOKUP(Table1[[#This Row],[RespondentID]],'All Data'!$A250:$CN822,92,FALSE),"unknown")</f>
        <v>Yes</v>
      </c>
    </row>
    <row r="250" spans="1:47" x14ac:dyDescent="0.35">
      <c r="A250" s="6">
        <v>7045784577</v>
      </c>
      <c r="B250" s="6" t="s">
        <v>41</v>
      </c>
      <c r="C250" s="6"/>
      <c r="D250" s="6"/>
      <c r="E250" s="6"/>
      <c r="F250" s="6"/>
      <c r="G250" s="6"/>
      <c r="H250" s="6" t="s">
        <v>46</v>
      </c>
      <c r="I250" s="6" t="s">
        <v>47</v>
      </c>
      <c r="J250" s="6"/>
      <c r="K250" s="6"/>
      <c r="L250" s="6"/>
      <c r="M250" s="6"/>
      <c r="O250" s="6">
        <f t="shared" si="51"/>
        <v>3</v>
      </c>
      <c r="P250" s="6">
        <f t="shared" si="52"/>
        <v>1</v>
      </c>
      <c r="R250" s="6">
        <f t="shared" si="53"/>
        <v>1</v>
      </c>
      <c r="S250" s="6">
        <f t="shared" si="54"/>
        <v>0</v>
      </c>
      <c r="T250" s="6">
        <f t="shared" si="55"/>
        <v>0</v>
      </c>
      <c r="U250" s="6">
        <f t="shared" si="56"/>
        <v>0</v>
      </c>
      <c r="V250" s="6">
        <f t="shared" si="57"/>
        <v>0</v>
      </c>
      <c r="W250" s="6">
        <f t="shared" si="58"/>
        <v>0</v>
      </c>
      <c r="X250" s="6">
        <f t="shared" si="59"/>
        <v>1</v>
      </c>
      <c r="Y250" s="6">
        <f t="shared" si="60"/>
        <v>1</v>
      </c>
      <c r="Z250" s="6">
        <f t="shared" si="61"/>
        <v>0</v>
      </c>
      <c r="AA250" s="6">
        <f t="shared" si="62"/>
        <v>0</v>
      </c>
      <c r="AB250" s="6">
        <f t="shared" si="63"/>
        <v>0</v>
      </c>
      <c r="AC250" s="6">
        <f t="shared" si="64"/>
        <v>0</v>
      </c>
      <c r="AF250" s="6">
        <f t="shared" si="65"/>
        <v>3</v>
      </c>
      <c r="AG250" s="6">
        <f t="shared" si="66"/>
        <v>3</v>
      </c>
      <c r="AH250" s="6" t="str">
        <f t="shared" si="67"/>
        <v>Correct</v>
      </c>
      <c r="AJ250" s="159" t="str">
        <f>IFERROR(VLOOKUP(Table1[[#This Row],[RespondentID]],'All Data'!$A251:$CN823,81,FALSE),"unknown")</f>
        <v>Female</v>
      </c>
      <c r="AK250" s="159">
        <f>IFERROR(VLOOKUP(Table1[[#This Row],[RespondentID]],'All Data'!$A251:$CN823,82,FALSE),"unknown")</f>
        <v>67</v>
      </c>
      <c r="AL250" s="159" t="str">
        <f>IFERROR(VLOOKUP(Table1[[#This Row],[RespondentID]],'All Data'!$A251:$CN823,83,FALSE),"unknown")</f>
        <v>Suffolk</v>
      </c>
      <c r="AM250" s="159" t="str">
        <f>IFERROR(VLOOKUP(Table1[[#This Row],[RespondentID]],'All Data'!$A251:$CN823,84,FALSE),"unknown")</f>
        <v>Oakdale, 11769</v>
      </c>
      <c r="AN250" s="159" t="str">
        <f>IFERROR(VLOOKUP(Table1[[#This Row],[RespondentID]],'All Data'!$A251:$CN823,85,FALSE),"unknown")</f>
        <v>White/Caucasian</v>
      </c>
      <c r="AO250" s="159" t="str">
        <f>IFERROR(VLOOKUP(Table1[[#This Row],[RespondentID]],'All Data'!$A251:$CN823,86,FALSE),"unknown")</f>
        <v>No</v>
      </c>
      <c r="AP250" s="159" t="str">
        <f>IFERROR(VLOOKUP(Table1[[#This Row],[RespondentID]],'All Data'!$A251:$CN823,87,FALSE),"unknown")</f>
        <v xml:space="preserve">English </v>
      </c>
      <c r="AQ250" s="159" t="str">
        <f>IFERROR(VLOOKUP(Table1[[#This Row],[RespondentID]],'All Data'!$A251:$CN823,88,FALSE),"unknown")</f>
        <v>$75,000 to $125,000</v>
      </c>
      <c r="AR250" s="159" t="str">
        <f>IFERROR(VLOOKUP(Table1[[#This Row],[RespondentID]],'All Data'!$A251:$CN823,89,FALSE),"unknown")</f>
        <v>Technical school</v>
      </c>
      <c r="AS250" s="159" t="str">
        <f>IFERROR(VLOOKUP(Table1[[#This Row],[RespondentID]],'All Data'!$A251:$CN823,90,FALSE),"unknown")</f>
        <v>Employed for wages</v>
      </c>
      <c r="AT250" s="159" t="str">
        <f>IFERROR(VLOOKUP(Table1[[#This Row],[RespondentID]],'All Data'!$A251:$CN823,91,FALSE),"unknown")</f>
        <v>Yes</v>
      </c>
      <c r="AU250" s="159" t="str">
        <f>IFERROR(VLOOKUP(Table1[[#This Row],[RespondentID]],'All Data'!$A251:$CN823,92,FALSE),"unknown")</f>
        <v>Yes</v>
      </c>
    </row>
    <row r="251" spans="1:47" x14ac:dyDescent="0.35">
      <c r="A251" s="6">
        <v>7045784181</v>
      </c>
      <c r="B251" s="6"/>
      <c r="C251" s="6"/>
      <c r="D251" s="6"/>
      <c r="E251" s="6"/>
      <c r="F251" s="6"/>
      <c r="G251" s="6"/>
      <c r="H251" s="6"/>
      <c r="I251" s="6"/>
      <c r="J251" s="6"/>
      <c r="K251" s="6"/>
      <c r="L251" s="6"/>
      <c r="M251" s="6"/>
      <c r="O251" s="6">
        <f t="shared" si="51"/>
        <v>0</v>
      </c>
      <c r="P251" s="6" t="e">
        <f t="shared" si="52"/>
        <v>#DIV/0!</v>
      </c>
      <c r="R251" s="6">
        <f t="shared" si="53"/>
        <v>0</v>
      </c>
      <c r="S251" s="6">
        <f t="shared" si="54"/>
        <v>0</v>
      </c>
      <c r="T251" s="6">
        <f t="shared" si="55"/>
        <v>0</v>
      </c>
      <c r="U251" s="6">
        <f t="shared" si="56"/>
        <v>0</v>
      </c>
      <c r="V251" s="6">
        <f t="shared" si="57"/>
        <v>0</v>
      </c>
      <c r="W251" s="6">
        <f t="shared" si="58"/>
        <v>0</v>
      </c>
      <c r="X251" s="6">
        <f t="shared" si="59"/>
        <v>0</v>
      </c>
      <c r="Y251" s="6">
        <f t="shared" si="60"/>
        <v>0</v>
      </c>
      <c r="Z251" s="6">
        <f t="shared" si="61"/>
        <v>0</v>
      </c>
      <c r="AA251" s="6">
        <f t="shared" si="62"/>
        <v>0</v>
      </c>
      <c r="AB251" s="6">
        <f t="shared" si="63"/>
        <v>0</v>
      </c>
      <c r="AC251" s="6">
        <f t="shared" si="64"/>
        <v>0</v>
      </c>
      <c r="AF251" s="6">
        <f t="shared" si="65"/>
        <v>0</v>
      </c>
      <c r="AG251" s="6">
        <f t="shared" si="66"/>
        <v>0</v>
      </c>
      <c r="AH251" s="6" t="str">
        <f t="shared" si="67"/>
        <v>Correct</v>
      </c>
      <c r="AJ251" s="159" t="str">
        <f>IFERROR(VLOOKUP(Table1[[#This Row],[RespondentID]],'All Data'!$A252:$CN824,81,FALSE),"unknown")</f>
        <v>Female</v>
      </c>
      <c r="AK251" s="159">
        <f>IFERROR(VLOOKUP(Table1[[#This Row],[RespondentID]],'All Data'!$A252:$CN824,82,FALSE),"unknown")</f>
        <v>60</v>
      </c>
      <c r="AL251" s="159" t="str">
        <f>IFERROR(VLOOKUP(Table1[[#This Row],[RespondentID]],'All Data'!$A252:$CN824,83,FALSE),"unknown")</f>
        <v>Suffolk</v>
      </c>
      <c r="AM251" s="159" t="str">
        <f>IFERROR(VLOOKUP(Table1[[#This Row],[RespondentID]],'All Data'!$A252:$CN824,84,FALSE),"unknown")</f>
        <v>Bay Shore, 11706</v>
      </c>
      <c r="AN251" s="159">
        <f>IFERROR(VLOOKUP(Table1[[#This Row],[RespondentID]],'All Data'!$A252:$CN824,85,FALSE),"unknown")</f>
        <v>0</v>
      </c>
      <c r="AO251" s="159">
        <f>IFERROR(VLOOKUP(Table1[[#This Row],[RespondentID]],'All Data'!$A252:$CN824,86,FALSE),"unknown")</f>
        <v>0</v>
      </c>
      <c r="AP251" s="159" t="str">
        <f>IFERROR(VLOOKUP(Table1[[#This Row],[RespondentID]],'All Data'!$A252:$CN824,87,FALSE),"unknown")</f>
        <v xml:space="preserve">English Spanish </v>
      </c>
      <c r="AQ251" s="159" t="str">
        <f>IFERROR(VLOOKUP(Table1[[#This Row],[RespondentID]],'All Data'!$A252:$CN824,88,FALSE),"unknown")</f>
        <v>$75,000 to $125,000</v>
      </c>
      <c r="AR251" s="159" t="str">
        <f>IFERROR(VLOOKUP(Table1[[#This Row],[RespondentID]],'All Data'!$A252:$CN824,89,FALSE),"unknown")</f>
        <v>High school graduate</v>
      </c>
      <c r="AS251" s="159" t="str">
        <f>IFERROR(VLOOKUP(Table1[[#This Row],[RespondentID]],'All Data'!$A252:$CN824,90,FALSE),"unknown")</f>
        <v>Retired</v>
      </c>
      <c r="AT251" s="159" t="str">
        <f>IFERROR(VLOOKUP(Table1[[#This Row],[RespondentID]],'All Data'!$A252:$CN824,91,FALSE),"unknown")</f>
        <v>Yes</v>
      </c>
      <c r="AU251" s="159" t="str">
        <f>IFERROR(VLOOKUP(Table1[[#This Row],[RespondentID]],'All Data'!$A252:$CN824,92,FALSE),"unknown")</f>
        <v>No</v>
      </c>
    </row>
    <row r="252" spans="1:47" x14ac:dyDescent="0.35">
      <c r="A252" s="6">
        <v>7045783975</v>
      </c>
      <c r="B252" s="6" t="s">
        <v>41</v>
      </c>
      <c r="C252" s="6"/>
      <c r="D252" s="6"/>
      <c r="E252" s="6"/>
      <c r="F252" s="6" t="s">
        <v>45</v>
      </c>
      <c r="G252" s="6"/>
      <c r="H252" s="6"/>
      <c r="I252" s="6"/>
      <c r="J252" s="6"/>
      <c r="K252" s="6"/>
      <c r="L252" s="6" t="s">
        <v>50</v>
      </c>
      <c r="M252" s="6"/>
      <c r="O252" s="6">
        <f t="shared" si="51"/>
        <v>3</v>
      </c>
      <c r="P252" s="6">
        <f t="shared" si="52"/>
        <v>1</v>
      </c>
      <c r="R252" s="6">
        <f t="shared" si="53"/>
        <v>1</v>
      </c>
      <c r="S252" s="6">
        <f t="shared" si="54"/>
        <v>0</v>
      </c>
      <c r="T252" s="6">
        <f t="shared" si="55"/>
        <v>0</v>
      </c>
      <c r="U252" s="6">
        <f t="shared" si="56"/>
        <v>0</v>
      </c>
      <c r="V252" s="6">
        <f t="shared" si="57"/>
        <v>1</v>
      </c>
      <c r="W252" s="6">
        <f t="shared" si="58"/>
        <v>0</v>
      </c>
      <c r="X252" s="6">
        <f t="shared" si="59"/>
        <v>0</v>
      </c>
      <c r="Y252" s="6">
        <f t="shared" si="60"/>
        <v>0</v>
      </c>
      <c r="Z252" s="6">
        <f t="shared" si="61"/>
        <v>0</v>
      </c>
      <c r="AA252" s="6">
        <f t="shared" si="62"/>
        <v>0</v>
      </c>
      <c r="AB252" s="6">
        <f t="shared" si="63"/>
        <v>1</v>
      </c>
      <c r="AC252" s="6">
        <f t="shared" si="64"/>
        <v>0</v>
      </c>
      <c r="AF252" s="6">
        <f t="shared" si="65"/>
        <v>3</v>
      </c>
      <c r="AG252" s="6">
        <f t="shared" si="66"/>
        <v>3</v>
      </c>
      <c r="AH252" s="6" t="str">
        <f t="shared" si="67"/>
        <v>Correct</v>
      </c>
      <c r="AJ252" s="159" t="str">
        <f>IFERROR(VLOOKUP(Table1[[#This Row],[RespondentID]],'All Data'!$A253:$CN825,81,FALSE),"unknown")</f>
        <v>Male</v>
      </c>
      <c r="AK252" s="159">
        <f>IFERROR(VLOOKUP(Table1[[#This Row],[RespondentID]],'All Data'!$A253:$CN825,82,FALSE),"unknown")</f>
        <v>78</v>
      </c>
      <c r="AL252" s="159" t="str">
        <f>IFERROR(VLOOKUP(Table1[[#This Row],[RespondentID]],'All Data'!$A253:$CN825,83,FALSE),"unknown")</f>
        <v>Suffolk</v>
      </c>
      <c r="AM252" s="159" t="str">
        <f>IFERROR(VLOOKUP(Table1[[#This Row],[RespondentID]],'All Data'!$A253:$CN825,84,FALSE),"unknown")</f>
        <v>West Islip, 11795</v>
      </c>
      <c r="AN252" s="159" t="str">
        <f>IFERROR(VLOOKUP(Table1[[#This Row],[RespondentID]],'All Data'!$A253:$CN825,85,FALSE),"unknown")</f>
        <v>White/Caucasian</v>
      </c>
      <c r="AO252" s="159" t="str">
        <f>IFERROR(VLOOKUP(Table1[[#This Row],[RespondentID]],'All Data'!$A253:$CN825,86,FALSE),"unknown")</f>
        <v>Yes</v>
      </c>
      <c r="AP252" s="159" t="str">
        <f>IFERROR(VLOOKUP(Table1[[#This Row],[RespondentID]],'All Data'!$A253:$CN825,87,FALSE),"unknown")</f>
        <v xml:space="preserve">English </v>
      </c>
      <c r="AQ252" s="159" t="str">
        <f>IFERROR(VLOOKUP(Table1[[#This Row],[RespondentID]],'All Data'!$A253:$CN825,88,FALSE),"unknown")</f>
        <v>Over $125,000</v>
      </c>
      <c r="AR252" s="159" t="str">
        <f>IFERROR(VLOOKUP(Table1[[#This Row],[RespondentID]],'All Data'!$A253:$CN825,89,FALSE),"unknown")</f>
        <v>Graduate school</v>
      </c>
      <c r="AS252" s="159" t="str">
        <f>IFERROR(VLOOKUP(Table1[[#This Row],[RespondentID]],'All Data'!$A253:$CN825,90,FALSE),"unknown")</f>
        <v>Retired</v>
      </c>
      <c r="AT252" s="159" t="str">
        <f>IFERROR(VLOOKUP(Table1[[#This Row],[RespondentID]],'All Data'!$A253:$CN825,91,FALSE),"unknown")</f>
        <v>Yes</v>
      </c>
      <c r="AU252" s="159" t="str">
        <f>IFERROR(VLOOKUP(Table1[[#This Row],[RespondentID]],'All Data'!$A253:$CN825,92,FALSE),"unknown")</f>
        <v>Yes</v>
      </c>
    </row>
    <row r="253" spans="1:47" x14ac:dyDescent="0.35">
      <c r="A253" s="6">
        <v>7045783563</v>
      </c>
      <c r="B253" s="6"/>
      <c r="C253" s="6"/>
      <c r="D253" s="6" t="s">
        <v>43</v>
      </c>
      <c r="E253" s="6"/>
      <c r="F253" s="6"/>
      <c r="G253" s="6"/>
      <c r="H253" s="6"/>
      <c r="I253" s="6"/>
      <c r="J253" s="6"/>
      <c r="K253" s="6"/>
      <c r="L253" s="6"/>
      <c r="M253" s="6"/>
      <c r="O253" s="6">
        <f t="shared" si="51"/>
        <v>1</v>
      </c>
      <c r="P253" s="6">
        <f t="shared" si="52"/>
        <v>3</v>
      </c>
      <c r="R253" s="6">
        <f t="shared" si="53"/>
        <v>0</v>
      </c>
      <c r="S253" s="6">
        <f t="shared" si="54"/>
        <v>0</v>
      </c>
      <c r="T253" s="6">
        <f t="shared" si="55"/>
        <v>1</v>
      </c>
      <c r="U253" s="6">
        <f t="shared" si="56"/>
        <v>0</v>
      </c>
      <c r="V253" s="6">
        <f t="shared" si="57"/>
        <v>0</v>
      </c>
      <c r="W253" s="6">
        <f t="shared" si="58"/>
        <v>0</v>
      </c>
      <c r="X253" s="6">
        <f t="shared" si="59"/>
        <v>0</v>
      </c>
      <c r="Y253" s="6">
        <f t="shared" si="60"/>
        <v>0</v>
      </c>
      <c r="Z253" s="6">
        <f t="shared" si="61"/>
        <v>0</v>
      </c>
      <c r="AA253" s="6">
        <f t="shared" si="62"/>
        <v>0</v>
      </c>
      <c r="AB253" s="6">
        <f t="shared" si="63"/>
        <v>0</v>
      </c>
      <c r="AC253" s="6">
        <f t="shared" si="64"/>
        <v>0</v>
      </c>
      <c r="AF253" s="6">
        <f t="shared" si="65"/>
        <v>1</v>
      </c>
      <c r="AG253" s="6">
        <f t="shared" si="66"/>
        <v>1</v>
      </c>
      <c r="AH253" s="6" t="str">
        <f t="shared" si="67"/>
        <v>Correct</v>
      </c>
      <c r="AJ253" s="159" t="str">
        <f>IFERROR(VLOOKUP(Table1[[#This Row],[RespondentID]],'All Data'!$A254:$CN826,81,FALSE),"unknown")</f>
        <v>Female</v>
      </c>
      <c r="AK253" s="159">
        <f>IFERROR(VLOOKUP(Table1[[#This Row],[RespondentID]],'All Data'!$A254:$CN826,82,FALSE),"unknown")</f>
        <v>78</v>
      </c>
      <c r="AL253" s="159" t="str">
        <f>IFERROR(VLOOKUP(Table1[[#This Row],[RespondentID]],'All Data'!$A254:$CN826,83,FALSE),"unknown")</f>
        <v>Suffolk</v>
      </c>
      <c r="AM253" s="159" t="str">
        <f>IFERROR(VLOOKUP(Table1[[#This Row],[RespondentID]],'All Data'!$A254:$CN826,84,FALSE),"unknown")</f>
        <v>West Islip, 11795</v>
      </c>
      <c r="AN253" s="159" t="str">
        <f>IFERROR(VLOOKUP(Table1[[#This Row],[RespondentID]],'All Data'!$A254:$CN826,85,FALSE),"unknown")</f>
        <v>White/Caucasian</v>
      </c>
      <c r="AO253" s="159" t="str">
        <f>IFERROR(VLOOKUP(Table1[[#This Row],[RespondentID]],'All Data'!$A254:$CN826,86,FALSE),"unknown")</f>
        <v>No</v>
      </c>
      <c r="AP253" s="159" t="str">
        <f>IFERROR(VLOOKUP(Table1[[#This Row],[RespondentID]],'All Data'!$A254:$CN826,87,FALSE),"unknown")</f>
        <v xml:space="preserve">English Spanish </v>
      </c>
      <c r="AQ253" s="159">
        <f>IFERROR(VLOOKUP(Table1[[#This Row],[RespondentID]],'All Data'!$A254:$CN826,88,FALSE),"unknown")</f>
        <v>0</v>
      </c>
      <c r="AR253" s="159" t="str">
        <f>IFERROR(VLOOKUP(Table1[[#This Row],[RespondentID]],'All Data'!$A254:$CN826,89,FALSE),"unknown")</f>
        <v>Graduate school</v>
      </c>
      <c r="AS253" s="159" t="str">
        <f>IFERROR(VLOOKUP(Table1[[#This Row],[RespondentID]],'All Data'!$A254:$CN826,90,FALSE),"unknown")</f>
        <v>Retired</v>
      </c>
      <c r="AT253" s="159" t="str">
        <f>IFERROR(VLOOKUP(Table1[[#This Row],[RespondentID]],'All Data'!$A254:$CN826,91,FALSE),"unknown")</f>
        <v>Yes</v>
      </c>
      <c r="AU253" s="159" t="str">
        <f>IFERROR(VLOOKUP(Table1[[#This Row],[RespondentID]],'All Data'!$A254:$CN826,92,FALSE),"unknown")</f>
        <v>No</v>
      </c>
    </row>
    <row r="254" spans="1:47" x14ac:dyDescent="0.35">
      <c r="A254" s="6">
        <v>7045783316</v>
      </c>
      <c r="B254" s="6"/>
      <c r="C254" s="6" t="s">
        <v>42</v>
      </c>
      <c r="D254" s="6"/>
      <c r="E254" s="6" t="s">
        <v>44</v>
      </c>
      <c r="F254" s="6"/>
      <c r="G254" s="6"/>
      <c r="H254" s="6"/>
      <c r="I254" s="6" t="s">
        <v>47</v>
      </c>
      <c r="J254" s="6"/>
      <c r="K254" s="6"/>
      <c r="L254" s="6"/>
      <c r="M254" s="6"/>
      <c r="O254" s="6">
        <f t="shared" si="51"/>
        <v>3</v>
      </c>
      <c r="P254" s="6">
        <f t="shared" si="52"/>
        <v>1</v>
      </c>
      <c r="R254" s="6">
        <f t="shared" si="53"/>
        <v>0</v>
      </c>
      <c r="S254" s="6">
        <f t="shared" si="54"/>
        <v>1</v>
      </c>
      <c r="T254" s="6">
        <f t="shared" si="55"/>
        <v>0</v>
      </c>
      <c r="U254" s="6">
        <f t="shared" si="56"/>
        <v>1</v>
      </c>
      <c r="V254" s="6">
        <f t="shared" si="57"/>
        <v>0</v>
      </c>
      <c r="W254" s="6">
        <f t="shared" si="58"/>
        <v>0</v>
      </c>
      <c r="X254" s="6">
        <f t="shared" si="59"/>
        <v>0</v>
      </c>
      <c r="Y254" s="6">
        <f t="shared" si="60"/>
        <v>1</v>
      </c>
      <c r="Z254" s="6">
        <f t="shared" si="61"/>
        <v>0</v>
      </c>
      <c r="AA254" s="6">
        <f t="shared" si="62"/>
        <v>0</v>
      </c>
      <c r="AB254" s="6">
        <f t="shared" si="63"/>
        <v>0</v>
      </c>
      <c r="AC254" s="6">
        <f t="shared" si="64"/>
        <v>0</v>
      </c>
      <c r="AF254" s="6">
        <f t="shared" si="65"/>
        <v>3</v>
      </c>
      <c r="AG254" s="6">
        <f t="shared" si="66"/>
        <v>3</v>
      </c>
      <c r="AH254" s="6" t="str">
        <f t="shared" si="67"/>
        <v>Correct</v>
      </c>
      <c r="AJ254" s="159" t="str">
        <f>IFERROR(VLOOKUP(Table1[[#This Row],[RespondentID]],'All Data'!$A255:$CN827,81,FALSE),"unknown")</f>
        <v>Female</v>
      </c>
      <c r="AK254" s="159">
        <f>IFERROR(VLOOKUP(Table1[[#This Row],[RespondentID]],'All Data'!$A255:$CN827,82,FALSE),"unknown")</f>
        <v>73</v>
      </c>
      <c r="AL254" s="159" t="str">
        <f>IFERROR(VLOOKUP(Table1[[#This Row],[RespondentID]],'All Data'!$A255:$CN827,83,FALSE),"unknown")</f>
        <v>Suffolk</v>
      </c>
      <c r="AM254" s="159" t="str">
        <f>IFERROR(VLOOKUP(Table1[[#This Row],[RespondentID]],'All Data'!$A255:$CN827,84,FALSE),"unknown")</f>
        <v>Selden, 11784</v>
      </c>
      <c r="AN254" s="159" t="str">
        <f>IFERROR(VLOOKUP(Table1[[#This Row],[RespondentID]],'All Data'!$A255:$CN827,85,FALSE),"unknown")</f>
        <v>White/Caucasian</v>
      </c>
      <c r="AO254" s="159" t="str">
        <f>IFERROR(VLOOKUP(Table1[[#This Row],[RespondentID]],'All Data'!$A255:$CN827,86,FALSE),"unknown")</f>
        <v>No</v>
      </c>
      <c r="AP254" s="159" t="str">
        <f>IFERROR(VLOOKUP(Table1[[#This Row],[RespondentID]],'All Data'!$A255:$CN827,87,FALSE),"unknown")</f>
        <v xml:space="preserve">English </v>
      </c>
      <c r="AQ254" s="159">
        <f>IFERROR(VLOOKUP(Table1[[#This Row],[RespondentID]],'All Data'!$A255:$CN827,88,FALSE),"unknown")</f>
        <v>0</v>
      </c>
      <c r="AR254" s="159" t="str">
        <f>IFERROR(VLOOKUP(Table1[[#This Row],[RespondentID]],'All Data'!$A255:$CN827,89,FALSE),"unknown")</f>
        <v>College graduate</v>
      </c>
      <c r="AS254" s="159" t="str">
        <f>IFERROR(VLOOKUP(Table1[[#This Row],[RespondentID]],'All Data'!$A255:$CN827,90,FALSE),"unknown")</f>
        <v>Retired</v>
      </c>
      <c r="AT254" s="159" t="str">
        <f>IFERROR(VLOOKUP(Table1[[#This Row],[RespondentID]],'All Data'!$A255:$CN827,91,FALSE),"unknown")</f>
        <v>Yes</v>
      </c>
      <c r="AU254" s="159" t="str">
        <f>IFERROR(VLOOKUP(Table1[[#This Row],[RespondentID]],'All Data'!$A255:$CN827,92,FALSE),"unknown")</f>
        <v>Yes</v>
      </c>
    </row>
    <row r="255" spans="1:47" x14ac:dyDescent="0.35">
      <c r="A255" s="6">
        <v>7045782626</v>
      </c>
      <c r="B255" s="6"/>
      <c r="C255" s="6"/>
      <c r="D255" s="6"/>
      <c r="E255" s="6"/>
      <c r="F255" s="6"/>
      <c r="G255" s="6"/>
      <c r="H255" s="6" t="s">
        <v>46</v>
      </c>
      <c r="I255" s="6"/>
      <c r="J255" s="6" t="s">
        <v>48</v>
      </c>
      <c r="K255" s="6"/>
      <c r="L255" s="6"/>
      <c r="M255" s="6"/>
      <c r="O255" s="6">
        <f t="shared" si="51"/>
        <v>2</v>
      </c>
      <c r="P255" s="6">
        <f t="shared" si="52"/>
        <v>1.5</v>
      </c>
      <c r="R255" s="6">
        <f t="shared" si="53"/>
        <v>0</v>
      </c>
      <c r="S255" s="6">
        <f t="shared" si="54"/>
        <v>0</v>
      </c>
      <c r="T255" s="6">
        <f t="shared" si="55"/>
        <v>0</v>
      </c>
      <c r="U255" s="6">
        <f t="shared" si="56"/>
        <v>0</v>
      </c>
      <c r="V255" s="6">
        <f t="shared" si="57"/>
        <v>0</v>
      </c>
      <c r="W255" s="6">
        <f t="shared" si="58"/>
        <v>0</v>
      </c>
      <c r="X255" s="6">
        <f t="shared" si="59"/>
        <v>1</v>
      </c>
      <c r="Y255" s="6">
        <f t="shared" si="60"/>
        <v>0</v>
      </c>
      <c r="Z255" s="6">
        <f t="shared" si="61"/>
        <v>1</v>
      </c>
      <c r="AA255" s="6">
        <f t="shared" si="62"/>
        <v>0</v>
      </c>
      <c r="AB255" s="6">
        <f t="shared" si="63"/>
        <v>0</v>
      </c>
      <c r="AC255" s="6">
        <f t="shared" si="64"/>
        <v>0</v>
      </c>
      <c r="AF255" s="6">
        <f t="shared" si="65"/>
        <v>2</v>
      </c>
      <c r="AG255" s="6">
        <f t="shared" si="66"/>
        <v>2</v>
      </c>
      <c r="AH255" s="6" t="str">
        <f t="shared" si="67"/>
        <v>Correct</v>
      </c>
      <c r="AJ255" s="159" t="str">
        <f>IFERROR(VLOOKUP(Table1[[#This Row],[RespondentID]],'All Data'!$A256:$CN828,81,FALSE),"unknown")</f>
        <v>Male</v>
      </c>
      <c r="AK255" s="159">
        <f>IFERROR(VLOOKUP(Table1[[#This Row],[RespondentID]],'All Data'!$A256:$CN828,82,FALSE),"unknown")</f>
        <v>65</v>
      </c>
      <c r="AL255" s="159" t="str">
        <f>IFERROR(VLOOKUP(Table1[[#This Row],[RespondentID]],'All Data'!$A256:$CN828,83,FALSE),"unknown")</f>
        <v>Suffolk</v>
      </c>
      <c r="AM255" s="159" t="str">
        <f>IFERROR(VLOOKUP(Table1[[#This Row],[RespondentID]],'All Data'!$A256:$CN828,84,FALSE),"unknown")</f>
        <v>Deer Park, 11729</v>
      </c>
      <c r="AN255" s="159" t="str">
        <f>IFERROR(VLOOKUP(Table1[[#This Row],[RespondentID]],'All Data'!$A256:$CN828,85,FALSE),"unknown")</f>
        <v>White/Caucasian</v>
      </c>
      <c r="AO255" s="159" t="str">
        <f>IFERROR(VLOOKUP(Table1[[#This Row],[RespondentID]],'All Data'!$A256:$CN828,86,FALSE),"unknown")</f>
        <v>No</v>
      </c>
      <c r="AP255" s="159" t="str">
        <f>IFERROR(VLOOKUP(Table1[[#This Row],[RespondentID]],'All Data'!$A256:$CN828,87,FALSE),"unknown")</f>
        <v xml:space="preserve">English </v>
      </c>
      <c r="AQ255" s="159">
        <f>IFERROR(VLOOKUP(Table1[[#This Row],[RespondentID]],'All Data'!$A256:$CN828,88,FALSE),"unknown")</f>
        <v>0</v>
      </c>
      <c r="AR255" s="159" t="str">
        <f>IFERROR(VLOOKUP(Table1[[#This Row],[RespondentID]],'All Data'!$A256:$CN828,89,FALSE),"unknown")</f>
        <v>Doctorate</v>
      </c>
      <c r="AS255" s="159" t="str">
        <f>IFERROR(VLOOKUP(Table1[[#This Row],[RespondentID]],'All Data'!$A256:$CN828,90,FALSE),"unknown")</f>
        <v>Retired</v>
      </c>
      <c r="AT255" s="159" t="str">
        <f>IFERROR(VLOOKUP(Table1[[#This Row],[RespondentID]],'All Data'!$A256:$CN828,91,FALSE),"unknown")</f>
        <v>Yes</v>
      </c>
      <c r="AU255" s="159" t="str">
        <f>IFERROR(VLOOKUP(Table1[[#This Row],[RespondentID]],'All Data'!$A256:$CN828,92,FALSE),"unknown")</f>
        <v>Yes</v>
      </c>
    </row>
    <row r="256" spans="1:47" x14ac:dyDescent="0.35">
      <c r="A256" s="6">
        <v>7045782234</v>
      </c>
      <c r="B256" s="6"/>
      <c r="C256" s="6" t="s">
        <v>42</v>
      </c>
      <c r="D256" s="6"/>
      <c r="E256" s="6"/>
      <c r="F256" s="6"/>
      <c r="G256" s="6"/>
      <c r="H256" s="6"/>
      <c r="I256" s="6"/>
      <c r="J256" s="6"/>
      <c r="K256" s="6"/>
      <c r="L256" s="6"/>
      <c r="M256" s="6"/>
      <c r="O256" s="6">
        <f t="shared" si="51"/>
        <v>1</v>
      </c>
      <c r="P256" s="6">
        <f t="shared" si="52"/>
        <v>3</v>
      </c>
      <c r="R256" s="6">
        <f t="shared" si="53"/>
        <v>0</v>
      </c>
      <c r="S256" s="6">
        <f t="shared" si="54"/>
        <v>1</v>
      </c>
      <c r="T256" s="6">
        <f t="shared" si="55"/>
        <v>0</v>
      </c>
      <c r="U256" s="6">
        <f t="shared" si="56"/>
        <v>0</v>
      </c>
      <c r="V256" s="6">
        <f t="shared" si="57"/>
        <v>0</v>
      </c>
      <c r="W256" s="6">
        <f t="shared" si="58"/>
        <v>0</v>
      </c>
      <c r="X256" s="6">
        <f t="shared" si="59"/>
        <v>0</v>
      </c>
      <c r="Y256" s="6">
        <f t="shared" si="60"/>
        <v>0</v>
      </c>
      <c r="Z256" s="6">
        <f t="shared" si="61"/>
        <v>0</v>
      </c>
      <c r="AA256" s="6">
        <f t="shared" si="62"/>
        <v>0</v>
      </c>
      <c r="AB256" s="6">
        <f t="shared" si="63"/>
        <v>0</v>
      </c>
      <c r="AC256" s="6">
        <f t="shared" si="64"/>
        <v>0</v>
      </c>
      <c r="AF256" s="6">
        <f t="shared" si="65"/>
        <v>1</v>
      </c>
      <c r="AG256" s="6">
        <f t="shared" si="66"/>
        <v>1</v>
      </c>
      <c r="AH256" s="6" t="str">
        <f t="shared" si="67"/>
        <v>Correct</v>
      </c>
      <c r="AJ256" s="159" t="str">
        <f>IFERROR(VLOOKUP(Table1[[#This Row],[RespondentID]],'All Data'!$A257:$CN829,81,FALSE),"unknown")</f>
        <v>Female</v>
      </c>
      <c r="AK256" s="159">
        <f>IFERROR(VLOOKUP(Table1[[#This Row],[RespondentID]],'All Data'!$A257:$CN829,82,FALSE),"unknown")</f>
        <v>57</v>
      </c>
      <c r="AL256" s="159" t="str">
        <f>IFERROR(VLOOKUP(Table1[[#This Row],[RespondentID]],'All Data'!$A257:$CN829,83,FALSE),"unknown")</f>
        <v>Suffolk</v>
      </c>
      <c r="AM256" s="159" t="str">
        <f>IFERROR(VLOOKUP(Table1[[#This Row],[RespondentID]],'All Data'!$A257:$CN829,84,FALSE),"unknown")</f>
        <v>Babylon, 11702</v>
      </c>
      <c r="AN256" s="159" t="str">
        <f>IFERROR(VLOOKUP(Table1[[#This Row],[RespondentID]],'All Data'!$A257:$CN829,85,FALSE),"unknown")</f>
        <v>White/Caucasian</v>
      </c>
      <c r="AO256" s="159">
        <f>IFERROR(VLOOKUP(Table1[[#This Row],[RespondentID]],'All Data'!$A257:$CN829,86,FALSE),"unknown")</f>
        <v>0</v>
      </c>
      <c r="AP256" s="159" t="str">
        <f>IFERROR(VLOOKUP(Table1[[#This Row],[RespondentID]],'All Data'!$A257:$CN829,87,FALSE),"unknown")</f>
        <v xml:space="preserve">English </v>
      </c>
      <c r="AQ256" s="159" t="str">
        <f>IFERROR(VLOOKUP(Table1[[#This Row],[RespondentID]],'All Data'!$A257:$CN829,88,FALSE),"unknown")</f>
        <v>Over $125,000</v>
      </c>
      <c r="AR256" s="159" t="str">
        <f>IFERROR(VLOOKUP(Table1[[#This Row],[RespondentID]],'All Data'!$A257:$CN829,89,FALSE),"unknown")</f>
        <v>Graduate school</v>
      </c>
      <c r="AS256" s="159" t="str">
        <f>IFERROR(VLOOKUP(Table1[[#This Row],[RespondentID]],'All Data'!$A257:$CN829,90,FALSE),"unknown")</f>
        <v>Employed for wages</v>
      </c>
      <c r="AT256" s="159" t="str">
        <f>IFERROR(VLOOKUP(Table1[[#This Row],[RespondentID]],'All Data'!$A257:$CN829,91,FALSE),"unknown")</f>
        <v>Yes</v>
      </c>
      <c r="AU256" s="159" t="str">
        <f>IFERROR(VLOOKUP(Table1[[#This Row],[RespondentID]],'All Data'!$A257:$CN829,92,FALSE),"unknown")</f>
        <v>Yes</v>
      </c>
    </row>
    <row r="257" spans="1:47" x14ac:dyDescent="0.35">
      <c r="A257" s="6">
        <v>7045781500</v>
      </c>
      <c r="B257" s="6" t="s">
        <v>41</v>
      </c>
      <c r="C257" s="6"/>
      <c r="D257" s="6"/>
      <c r="E257" s="6"/>
      <c r="F257" s="6"/>
      <c r="G257" s="6"/>
      <c r="H257" s="6"/>
      <c r="I257" s="6"/>
      <c r="J257" s="6"/>
      <c r="K257" s="6"/>
      <c r="L257" s="6"/>
      <c r="M257" s="6"/>
      <c r="O257" s="6">
        <f t="shared" si="51"/>
        <v>1</v>
      </c>
      <c r="P257" s="6">
        <f t="shared" si="52"/>
        <v>3</v>
      </c>
      <c r="R257" s="6">
        <f t="shared" si="53"/>
        <v>1</v>
      </c>
      <c r="S257" s="6">
        <f t="shared" si="54"/>
        <v>0</v>
      </c>
      <c r="T257" s="6">
        <f t="shared" si="55"/>
        <v>0</v>
      </c>
      <c r="U257" s="6">
        <f t="shared" si="56"/>
        <v>0</v>
      </c>
      <c r="V257" s="6">
        <f t="shared" si="57"/>
        <v>0</v>
      </c>
      <c r="W257" s="6">
        <f t="shared" si="58"/>
        <v>0</v>
      </c>
      <c r="X257" s="6">
        <f t="shared" si="59"/>
        <v>0</v>
      </c>
      <c r="Y257" s="6">
        <f t="shared" si="60"/>
        <v>0</v>
      </c>
      <c r="Z257" s="6">
        <f t="shared" si="61"/>
        <v>0</v>
      </c>
      <c r="AA257" s="6">
        <f t="shared" si="62"/>
        <v>0</v>
      </c>
      <c r="AB257" s="6">
        <f t="shared" si="63"/>
        <v>0</v>
      </c>
      <c r="AC257" s="6">
        <f t="shared" si="64"/>
        <v>0</v>
      </c>
      <c r="AF257" s="6">
        <f t="shared" si="65"/>
        <v>1</v>
      </c>
      <c r="AG257" s="6">
        <f t="shared" si="66"/>
        <v>1</v>
      </c>
      <c r="AH257" s="6" t="str">
        <f t="shared" si="67"/>
        <v>Correct</v>
      </c>
      <c r="AJ257" s="159" t="str">
        <f>IFERROR(VLOOKUP(Table1[[#This Row],[RespondentID]],'All Data'!$A258:$CN830,81,FALSE),"unknown")</f>
        <v>Male</v>
      </c>
      <c r="AK257" s="159">
        <f>IFERROR(VLOOKUP(Table1[[#This Row],[RespondentID]],'All Data'!$A258:$CN830,82,FALSE),"unknown")</f>
        <v>67</v>
      </c>
      <c r="AL257" s="159" t="str">
        <f>IFERROR(VLOOKUP(Table1[[#This Row],[RespondentID]],'All Data'!$A258:$CN830,83,FALSE),"unknown")</f>
        <v>Suffolk</v>
      </c>
      <c r="AM257" s="159" t="str">
        <f>IFERROR(VLOOKUP(Table1[[#This Row],[RespondentID]],'All Data'!$A258:$CN830,84,FALSE),"unknown")</f>
        <v>Deer Park, 11729</v>
      </c>
      <c r="AN257" s="159" t="str">
        <f>IFERROR(VLOOKUP(Table1[[#This Row],[RespondentID]],'All Data'!$A258:$CN830,85,FALSE),"unknown")</f>
        <v>White/Caucasian</v>
      </c>
      <c r="AO257" s="159" t="str">
        <f>IFERROR(VLOOKUP(Table1[[#This Row],[RespondentID]],'All Data'!$A258:$CN830,86,FALSE),"unknown")</f>
        <v>No</v>
      </c>
      <c r="AP257" s="159" t="str">
        <f>IFERROR(VLOOKUP(Table1[[#This Row],[RespondentID]],'All Data'!$A258:$CN830,87,FALSE),"unknown")</f>
        <v xml:space="preserve">English </v>
      </c>
      <c r="AQ257" s="159">
        <f>IFERROR(VLOOKUP(Table1[[#This Row],[RespondentID]],'All Data'!$A258:$CN830,88,FALSE),"unknown")</f>
        <v>0</v>
      </c>
      <c r="AR257" s="159" t="str">
        <f>IFERROR(VLOOKUP(Table1[[#This Row],[RespondentID]],'All Data'!$A258:$CN830,89,FALSE),"unknown")</f>
        <v>Graduate school</v>
      </c>
      <c r="AS257" s="159" t="str">
        <f>IFERROR(VLOOKUP(Table1[[#This Row],[RespondentID]],'All Data'!$A258:$CN830,90,FALSE),"unknown")</f>
        <v>Retired</v>
      </c>
      <c r="AT257" s="159" t="str">
        <f>IFERROR(VLOOKUP(Table1[[#This Row],[RespondentID]],'All Data'!$A258:$CN830,91,FALSE),"unknown")</f>
        <v>Yes</v>
      </c>
      <c r="AU257" s="159" t="str">
        <f>IFERROR(VLOOKUP(Table1[[#This Row],[RespondentID]],'All Data'!$A258:$CN830,92,FALSE),"unknown")</f>
        <v>Yes</v>
      </c>
    </row>
    <row r="258" spans="1:47" x14ac:dyDescent="0.35">
      <c r="A258" s="6">
        <v>7045781034</v>
      </c>
      <c r="B258" s="6"/>
      <c r="C258" s="6"/>
      <c r="D258" s="6"/>
      <c r="E258" s="6"/>
      <c r="F258" s="6"/>
      <c r="G258" s="6"/>
      <c r="H258" s="6"/>
      <c r="I258" s="6"/>
      <c r="J258" s="6"/>
      <c r="K258" s="6"/>
      <c r="L258" s="6"/>
      <c r="M258" s="6"/>
      <c r="O258" s="6">
        <f t="shared" si="51"/>
        <v>0</v>
      </c>
      <c r="P258" s="6" t="e">
        <f t="shared" si="52"/>
        <v>#DIV/0!</v>
      </c>
      <c r="R258" s="6">
        <f t="shared" si="53"/>
        <v>0</v>
      </c>
      <c r="S258" s="6">
        <f t="shared" si="54"/>
        <v>0</v>
      </c>
      <c r="T258" s="6">
        <f t="shared" si="55"/>
        <v>0</v>
      </c>
      <c r="U258" s="6">
        <f t="shared" si="56"/>
        <v>0</v>
      </c>
      <c r="V258" s="6">
        <f t="shared" si="57"/>
        <v>0</v>
      </c>
      <c r="W258" s="6">
        <f t="shared" si="58"/>
        <v>0</v>
      </c>
      <c r="X258" s="6">
        <f t="shared" si="59"/>
        <v>0</v>
      </c>
      <c r="Y258" s="6">
        <f t="shared" si="60"/>
        <v>0</v>
      </c>
      <c r="Z258" s="6">
        <f t="shared" si="61"/>
        <v>0</v>
      </c>
      <c r="AA258" s="6">
        <f t="shared" si="62"/>
        <v>0</v>
      </c>
      <c r="AB258" s="6">
        <f t="shared" si="63"/>
        <v>0</v>
      </c>
      <c r="AC258" s="6">
        <f t="shared" si="64"/>
        <v>0</v>
      </c>
      <c r="AF258" s="6">
        <f t="shared" si="65"/>
        <v>0</v>
      </c>
      <c r="AG258" s="6">
        <f t="shared" si="66"/>
        <v>0</v>
      </c>
      <c r="AH258" s="6" t="str">
        <f t="shared" si="67"/>
        <v>Correct</v>
      </c>
      <c r="AJ258" s="159" t="str">
        <f>IFERROR(VLOOKUP(Table1[[#This Row],[RespondentID]],'All Data'!$A259:$CN831,81,FALSE),"unknown")</f>
        <v>Male</v>
      </c>
      <c r="AK258" s="159">
        <f>IFERROR(VLOOKUP(Table1[[#This Row],[RespondentID]],'All Data'!$A259:$CN831,82,FALSE),"unknown")</f>
        <v>62</v>
      </c>
      <c r="AL258" s="159" t="str">
        <f>IFERROR(VLOOKUP(Table1[[#This Row],[RespondentID]],'All Data'!$A259:$CN831,83,FALSE),"unknown")</f>
        <v>Nassau</v>
      </c>
      <c r="AM258" s="159" t="str">
        <f>IFERROR(VLOOKUP(Table1[[#This Row],[RespondentID]],'All Data'!$A259:$CN831,84,FALSE),"unknown")</f>
        <v>Seaford, 11783</v>
      </c>
      <c r="AN258" s="159" t="str">
        <f>IFERROR(VLOOKUP(Table1[[#This Row],[RespondentID]],'All Data'!$A259:$CN831,85,FALSE),"unknown")</f>
        <v>White/Caucasian</v>
      </c>
      <c r="AO258" s="159" t="str">
        <f>IFERROR(VLOOKUP(Table1[[#This Row],[RespondentID]],'All Data'!$A259:$CN831,86,FALSE),"unknown")</f>
        <v>No</v>
      </c>
      <c r="AP258" s="159" t="str">
        <f>IFERROR(VLOOKUP(Table1[[#This Row],[RespondentID]],'All Data'!$A259:$CN831,87,FALSE),"unknown")</f>
        <v xml:space="preserve">English </v>
      </c>
      <c r="AQ258" s="159" t="str">
        <f>IFERROR(VLOOKUP(Table1[[#This Row],[RespondentID]],'All Data'!$A259:$CN831,88,FALSE),"unknown")</f>
        <v>$75,000 to $125,000</v>
      </c>
      <c r="AR258" s="159" t="str">
        <f>IFERROR(VLOOKUP(Table1[[#This Row],[RespondentID]],'All Data'!$A259:$CN831,89,FALSE),"unknown")</f>
        <v>High school graduate</v>
      </c>
      <c r="AS258" s="159" t="str">
        <f>IFERROR(VLOOKUP(Table1[[#This Row],[RespondentID]],'All Data'!$A259:$CN831,90,FALSE),"unknown")</f>
        <v>Retired</v>
      </c>
      <c r="AT258" s="159" t="str">
        <f>IFERROR(VLOOKUP(Table1[[#This Row],[RespondentID]],'All Data'!$A259:$CN831,91,FALSE),"unknown")</f>
        <v>Yes</v>
      </c>
      <c r="AU258" s="159" t="str">
        <f>IFERROR(VLOOKUP(Table1[[#This Row],[RespondentID]],'All Data'!$A259:$CN831,92,FALSE),"unknown")</f>
        <v>Yes</v>
      </c>
    </row>
    <row r="259" spans="1:47" x14ac:dyDescent="0.35">
      <c r="A259" s="6">
        <v>7045780595</v>
      </c>
      <c r="B259" s="6"/>
      <c r="C259" s="6"/>
      <c r="D259" s="6"/>
      <c r="E259" s="6"/>
      <c r="F259" s="6" t="s">
        <v>45</v>
      </c>
      <c r="G259" s="6"/>
      <c r="H259" s="6"/>
      <c r="I259" s="6"/>
      <c r="J259" s="6"/>
      <c r="K259" s="6"/>
      <c r="L259" s="6"/>
      <c r="M259" s="6"/>
      <c r="O259" s="6">
        <f t="shared" ref="O259:O322" si="68">COUNTA(B259:N259)</f>
        <v>1</v>
      </c>
      <c r="P259" s="6">
        <f t="shared" ref="P259:P322" si="69">3/O259</f>
        <v>3</v>
      </c>
      <c r="R259" s="6">
        <f t="shared" ref="R259:R322" si="70">IF($O259&lt;3,IF($B259=$B$1,1,0),IF($B259=$B$1,$P259,0))</f>
        <v>0</v>
      </c>
      <c r="S259" s="6">
        <f t="shared" ref="S259:S322" si="71">IF($O259&lt;3,IF($C259=$C$1,1,0),IF($C259=$C$1,$P259,0))</f>
        <v>0</v>
      </c>
      <c r="T259" s="6">
        <f t="shared" ref="T259:T322" si="72">IF($O259&lt;3,IF($D259=$D$1,1,0),IF($D259=$D$1,$P259,0))</f>
        <v>0</v>
      </c>
      <c r="U259" s="6">
        <f t="shared" ref="U259:U322" si="73">IF($O259&lt;3,IF($E259=$E$1,1,0),IF($E259=$E$1,$P259,0))</f>
        <v>0</v>
      </c>
      <c r="V259" s="6">
        <f t="shared" ref="V259:V322" si="74">IF($O259&lt;3,IF($F259=$F$1,1,0),IF($F259=$F$1,$P259,0))</f>
        <v>1</v>
      </c>
      <c r="W259" s="6">
        <f t="shared" ref="W259:W322" si="75">IF($O259&lt;3,IF($G259=$G$1,1,0),IF($G259=$G$1,$P259,0))</f>
        <v>0</v>
      </c>
      <c r="X259" s="6">
        <f t="shared" ref="X259:X322" si="76">IF($O259&lt;3,IF($H259=$H$1,1,0),IF($H259=$H$1,$P259,0))</f>
        <v>0</v>
      </c>
      <c r="Y259" s="6">
        <f t="shared" ref="Y259:Y322" si="77">IF($O259&lt;3,IF($I259=$I$1,1,0),IF($I259=$I$1,$P259,0))</f>
        <v>0</v>
      </c>
      <c r="Z259" s="6">
        <f t="shared" ref="Z259:Z322" si="78">IF($O259&lt;3,IF($J259=$J$1,1,0),IF($J259=$J$1,$P259,0))</f>
        <v>0</v>
      </c>
      <c r="AA259" s="6">
        <f t="shared" ref="AA259:AA322" si="79">IF($O259&lt;3,IF($K259=$K$1,1,0),IF($K259=$K$1,$P259,0))</f>
        <v>0</v>
      </c>
      <c r="AB259" s="6">
        <f t="shared" ref="AB259:AB322" si="80">IF($O259&lt;3,IF($L259=$L$1,1,0),IF($L259=$L$1,$P259,0))</f>
        <v>0</v>
      </c>
      <c r="AC259" s="6">
        <f t="shared" ref="AC259:AC322" si="81">IF($O259&lt;3,IF($M259=$M$1,1,0),IF($M259=$M$1,$P259,0))</f>
        <v>0</v>
      </c>
      <c r="AF259" s="6">
        <f t="shared" ref="AF259:AF322" si="82">SUM(R259:AD259)</f>
        <v>1</v>
      </c>
      <c r="AG259" s="6">
        <f t="shared" ref="AG259:AG322" si="83">O259</f>
        <v>1</v>
      </c>
      <c r="AH259" s="6" t="str">
        <f t="shared" ref="AH259:AH322" si="84">IF(AF259=AG259,"Correct",IF(AF259=3,"Correct","Wrong"))</f>
        <v>Correct</v>
      </c>
      <c r="AJ259" s="159" t="str">
        <f>IFERROR(VLOOKUP(Table1[[#This Row],[RespondentID]],'All Data'!$A260:$CN832,81,FALSE),"unknown")</f>
        <v>Female</v>
      </c>
      <c r="AK259" s="159">
        <f>IFERROR(VLOOKUP(Table1[[#This Row],[RespondentID]],'All Data'!$A260:$CN832,82,FALSE),"unknown")</f>
        <v>80</v>
      </c>
      <c r="AL259" s="159" t="str">
        <f>IFERROR(VLOOKUP(Table1[[#This Row],[RespondentID]],'All Data'!$A260:$CN832,83,FALSE),"unknown")</f>
        <v>Suffolk</v>
      </c>
      <c r="AM259" s="159" t="str">
        <f>IFERROR(VLOOKUP(Table1[[#This Row],[RespondentID]],'All Data'!$A260:$CN832,84,FALSE),"unknown")</f>
        <v>Hauppauge, 11788</v>
      </c>
      <c r="AN259" s="159" t="str">
        <f>IFERROR(VLOOKUP(Table1[[#This Row],[RespondentID]],'All Data'!$A260:$CN832,85,FALSE),"unknown")</f>
        <v>White/Caucasian</v>
      </c>
      <c r="AO259" s="159" t="str">
        <f>IFERROR(VLOOKUP(Table1[[#This Row],[RespondentID]],'All Data'!$A260:$CN832,86,FALSE),"unknown")</f>
        <v>No</v>
      </c>
      <c r="AP259" s="159" t="str">
        <f>IFERROR(VLOOKUP(Table1[[#This Row],[RespondentID]],'All Data'!$A260:$CN832,87,FALSE),"unknown")</f>
        <v xml:space="preserve">English </v>
      </c>
      <c r="AQ259" s="159">
        <f>IFERROR(VLOOKUP(Table1[[#This Row],[RespondentID]],'All Data'!$A260:$CN832,88,FALSE),"unknown")</f>
        <v>0</v>
      </c>
      <c r="AR259" s="159" t="str">
        <f>IFERROR(VLOOKUP(Table1[[#This Row],[RespondentID]],'All Data'!$A260:$CN832,89,FALSE),"unknown")</f>
        <v>Graduate school</v>
      </c>
      <c r="AS259" s="159">
        <f>IFERROR(VLOOKUP(Table1[[#This Row],[RespondentID]],'All Data'!$A260:$CN832,90,FALSE),"unknown")</f>
        <v>0</v>
      </c>
      <c r="AT259" s="159">
        <f>IFERROR(VLOOKUP(Table1[[#This Row],[RespondentID]],'All Data'!$A260:$CN832,91,FALSE),"unknown")</f>
        <v>0</v>
      </c>
      <c r="AU259" s="159">
        <f>IFERROR(VLOOKUP(Table1[[#This Row],[RespondentID]],'All Data'!$A260:$CN832,92,FALSE),"unknown")</f>
        <v>0</v>
      </c>
    </row>
    <row r="260" spans="1:47" x14ac:dyDescent="0.35">
      <c r="A260" s="6">
        <v>7045780203</v>
      </c>
      <c r="B260" s="6"/>
      <c r="C260" s="6" t="s">
        <v>42</v>
      </c>
      <c r="D260" s="6"/>
      <c r="E260" s="6" t="s">
        <v>44</v>
      </c>
      <c r="F260" s="6"/>
      <c r="G260" s="6"/>
      <c r="H260" s="6" t="s">
        <v>46</v>
      </c>
      <c r="I260" s="6"/>
      <c r="J260" s="6"/>
      <c r="K260" s="6"/>
      <c r="L260" s="6"/>
      <c r="M260" s="6"/>
      <c r="O260" s="6">
        <f t="shared" si="68"/>
        <v>3</v>
      </c>
      <c r="P260" s="6">
        <f t="shared" si="69"/>
        <v>1</v>
      </c>
      <c r="R260" s="6">
        <f t="shared" si="70"/>
        <v>0</v>
      </c>
      <c r="S260" s="6">
        <f t="shared" si="71"/>
        <v>1</v>
      </c>
      <c r="T260" s="6">
        <f t="shared" si="72"/>
        <v>0</v>
      </c>
      <c r="U260" s="6">
        <f t="shared" si="73"/>
        <v>1</v>
      </c>
      <c r="V260" s="6">
        <f t="shared" si="74"/>
        <v>0</v>
      </c>
      <c r="W260" s="6">
        <f t="shared" si="75"/>
        <v>0</v>
      </c>
      <c r="X260" s="6">
        <f t="shared" si="76"/>
        <v>1</v>
      </c>
      <c r="Y260" s="6">
        <f t="shared" si="77"/>
        <v>0</v>
      </c>
      <c r="Z260" s="6">
        <f t="shared" si="78"/>
        <v>0</v>
      </c>
      <c r="AA260" s="6">
        <f t="shared" si="79"/>
        <v>0</v>
      </c>
      <c r="AB260" s="6">
        <f t="shared" si="80"/>
        <v>0</v>
      </c>
      <c r="AC260" s="6">
        <f t="shared" si="81"/>
        <v>0</v>
      </c>
      <c r="AF260" s="6">
        <f t="shared" si="82"/>
        <v>3</v>
      </c>
      <c r="AG260" s="6">
        <f t="shared" si="83"/>
        <v>3</v>
      </c>
      <c r="AH260" s="6" t="str">
        <f t="shared" si="84"/>
        <v>Correct</v>
      </c>
      <c r="AJ260" s="159" t="str">
        <f>IFERROR(VLOOKUP(Table1[[#This Row],[RespondentID]],'All Data'!$A261:$CN833,81,FALSE),"unknown")</f>
        <v>Female</v>
      </c>
      <c r="AK260" s="159">
        <f>IFERROR(VLOOKUP(Table1[[#This Row],[RespondentID]],'All Data'!$A261:$CN833,82,FALSE),"unknown")</f>
        <v>83</v>
      </c>
      <c r="AL260" s="159" t="str">
        <f>IFERROR(VLOOKUP(Table1[[#This Row],[RespondentID]],'All Data'!$A261:$CN833,83,FALSE),"unknown")</f>
        <v>Suffolk</v>
      </c>
      <c r="AM260" s="159" t="str">
        <f>IFERROR(VLOOKUP(Table1[[#This Row],[RespondentID]],'All Data'!$A261:$CN833,84,FALSE),"unknown")</f>
        <v>Islip, 11751</v>
      </c>
      <c r="AN260" s="159" t="str">
        <f>IFERROR(VLOOKUP(Table1[[#This Row],[RespondentID]],'All Data'!$A261:$CN833,85,FALSE),"unknown")</f>
        <v>White/Caucasian</v>
      </c>
      <c r="AO260" s="159" t="str">
        <f>IFERROR(VLOOKUP(Table1[[#This Row],[RespondentID]],'All Data'!$A261:$CN833,86,FALSE),"unknown")</f>
        <v>No</v>
      </c>
      <c r="AP260" s="159" t="str">
        <f>IFERROR(VLOOKUP(Table1[[#This Row],[RespondentID]],'All Data'!$A261:$CN833,87,FALSE),"unknown")</f>
        <v xml:space="preserve">English </v>
      </c>
      <c r="AQ260" s="159" t="str">
        <f>IFERROR(VLOOKUP(Table1[[#This Row],[RespondentID]],'All Data'!$A261:$CN833,88,FALSE),"unknown")</f>
        <v>Over $125,000</v>
      </c>
      <c r="AR260" s="159" t="str">
        <f>IFERROR(VLOOKUP(Table1[[#This Row],[RespondentID]],'All Data'!$A261:$CN833,89,FALSE),"unknown")</f>
        <v>Graduate school</v>
      </c>
      <c r="AS260" s="159" t="str">
        <f>IFERROR(VLOOKUP(Table1[[#This Row],[RespondentID]],'All Data'!$A261:$CN833,90,FALSE),"unknown")</f>
        <v>Retired</v>
      </c>
      <c r="AT260" s="159" t="str">
        <f>IFERROR(VLOOKUP(Table1[[#This Row],[RespondentID]],'All Data'!$A261:$CN833,91,FALSE),"unknown")</f>
        <v>Yes</v>
      </c>
      <c r="AU260" s="159" t="str">
        <f>IFERROR(VLOOKUP(Table1[[#This Row],[RespondentID]],'All Data'!$A261:$CN833,92,FALSE),"unknown")</f>
        <v>Yes</v>
      </c>
    </row>
    <row r="261" spans="1:47" x14ac:dyDescent="0.35">
      <c r="A261" s="6">
        <v>7045779729</v>
      </c>
      <c r="B261" s="6"/>
      <c r="C261" s="6"/>
      <c r="D261" s="6"/>
      <c r="E261" s="6"/>
      <c r="F261" s="6"/>
      <c r="G261" s="6"/>
      <c r="H261" s="6"/>
      <c r="I261" s="6"/>
      <c r="J261" s="6" t="s">
        <v>48</v>
      </c>
      <c r="K261" s="6"/>
      <c r="L261" s="6" t="s">
        <v>50</v>
      </c>
      <c r="M261" s="6"/>
      <c r="O261" s="6">
        <f t="shared" si="68"/>
        <v>2</v>
      </c>
      <c r="P261" s="6">
        <f t="shared" si="69"/>
        <v>1.5</v>
      </c>
      <c r="R261" s="6">
        <f t="shared" si="70"/>
        <v>0</v>
      </c>
      <c r="S261" s="6">
        <f t="shared" si="71"/>
        <v>0</v>
      </c>
      <c r="T261" s="6">
        <f t="shared" si="72"/>
        <v>0</v>
      </c>
      <c r="U261" s="6">
        <f t="shared" si="73"/>
        <v>0</v>
      </c>
      <c r="V261" s="6">
        <f t="shared" si="74"/>
        <v>0</v>
      </c>
      <c r="W261" s="6">
        <f t="shared" si="75"/>
        <v>0</v>
      </c>
      <c r="X261" s="6">
        <f t="shared" si="76"/>
        <v>0</v>
      </c>
      <c r="Y261" s="6">
        <f t="shared" si="77"/>
        <v>0</v>
      </c>
      <c r="Z261" s="6">
        <f t="shared" si="78"/>
        <v>1</v>
      </c>
      <c r="AA261" s="6">
        <f t="shared" si="79"/>
        <v>0</v>
      </c>
      <c r="AB261" s="6">
        <f t="shared" si="80"/>
        <v>1</v>
      </c>
      <c r="AC261" s="6">
        <f t="shared" si="81"/>
        <v>0</v>
      </c>
      <c r="AF261" s="6">
        <f t="shared" si="82"/>
        <v>2</v>
      </c>
      <c r="AG261" s="6">
        <f t="shared" si="83"/>
        <v>2</v>
      </c>
      <c r="AH261" s="6" t="str">
        <f t="shared" si="84"/>
        <v>Correct</v>
      </c>
      <c r="AJ261" s="159" t="str">
        <f>IFERROR(VLOOKUP(Table1[[#This Row],[RespondentID]],'All Data'!$A262:$CN834,81,FALSE),"unknown")</f>
        <v>Female</v>
      </c>
      <c r="AK261" s="159">
        <f>IFERROR(VLOOKUP(Table1[[#This Row],[RespondentID]],'All Data'!$A262:$CN834,82,FALSE),"unknown")</f>
        <v>91</v>
      </c>
      <c r="AL261" s="159" t="str">
        <f>IFERROR(VLOOKUP(Table1[[#This Row],[RespondentID]],'All Data'!$A262:$CN834,83,FALSE),"unknown")</f>
        <v>Suffolk</v>
      </c>
      <c r="AM261" s="159" t="str">
        <f>IFERROR(VLOOKUP(Table1[[#This Row],[RespondentID]],'All Data'!$A262:$CN834,84,FALSE),"unknown")</f>
        <v>West Islip, 11795</v>
      </c>
      <c r="AN261" s="159" t="str">
        <f>IFERROR(VLOOKUP(Table1[[#This Row],[RespondentID]],'All Data'!$A262:$CN834,85,FALSE),"unknown")</f>
        <v>Native American</v>
      </c>
      <c r="AO261" s="159" t="str">
        <f>IFERROR(VLOOKUP(Table1[[#This Row],[RespondentID]],'All Data'!$A262:$CN834,86,FALSE),"unknown")</f>
        <v>No</v>
      </c>
      <c r="AP261" s="159" t="str">
        <f>IFERROR(VLOOKUP(Table1[[#This Row],[RespondentID]],'All Data'!$A262:$CN834,87,FALSE),"unknown")</f>
        <v xml:space="preserve">English </v>
      </c>
      <c r="AQ261" s="159" t="str">
        <f>IFERROR(VLOOKUP(Table1[[#This Row],[RespondentID]],'All Data'!$A262:$CN834,88,FALSE),"unknown")</f>
        <v>$0-$19,999</v>
      </c>
      <c r="AR261" s="159" t="str">
        <f>IFERROR(VLOOKUP(Table1[[#This Row],[RespondentID]],'All Data'!$A262:$CN834,89,FALSE),"unknown")</f>
        <v>High school graduate</v>
      </c>
      <c r="AS261" s="159" t="str">
        <f>IFERROR(VLOOKUP(Table1[[#This Row],[RespondentID]],'All Data'!$A262:$CN834,90,FALSE),"unknown")</f>
        <v>Self-employed</v>
      </c>
      <c r="AT261" s="159" t="str">
        <f>IFERROR(VLOOKUP(Table1[[#This Row],[RespondentID]],'All Data'!$A262:$CN834,91,FALSE),"unknown")</f>
        <v>Yes</v>
      </c>
      <c r="AU261" s="159" t="str">
        <f>IFERROR(VLOOKUP(Table1[[#This Row],[RespondentID]],'All Data'!$A262:$CN834,92,FALSE),"unknown")</f>
        <v>No</v>
      </c>
    </row>
    <row r="262" spans="1:47" x14ac:dyDescent="0.35">
      <c r="A262" s="6">
        <v>7045779436</v>
      </c>
      <c r="B262" s="6"/>
      <c r="C262" s="6"/>
      <c r="D262" s="6"/>
      <c r="E262" s="6"/>
      <c r="F262" s="6" t="s">
        <v>45</v>
      </c>
      <c r="G262" s="6" t="s">
        <v>39</v>
      </c>
      <c r="H262" s="6"/>
      <c r="I262" s="6"/>
      <c r="J262" s="6"/>
      <c r="K262" s="6"/>
      <c r="L262" s="6" t="s">
        <v>50</v>
      </c>
      <c r="M262" s="6"/>
      <c r="O262" s="6">
        <f t="shared" si="68"/>
        <v>3</v>
      </c>
      <c r="P262" s="6">
        <f t="shared" si="69"/>
        <v>1</v>
      </c>
      <c r="R262" s="6">
        <f t="shared" si="70"/>
        <v>0</v>
      </c>
      <c r="S262" s="6">
        <f t="shared" si="71"/>
        <v>0</v>
      </c>
      <c r="T262" s="6">
        <f t="shared" si="72"/>
        <v>0</v>
      </c>
      <c r="U262" s="6">
        <f t="shared" si="73"/>
        <v>0</v>
      </c>
      <c r="V262" s="6">
        <f t="shared" si="74"/>
        <v>1</v>
      </c>
      <c r="W262" s="6">
        <f t="shared" si="75"/>
        <v>1</v>
      </c>
      <c r="X262" s="6">
        <f t="shared" si="76"/>
        <v>0</v>
      </c>
      <c r="Y262" s="6">
        <f t="shared" si="77"/>
        <v>0</v>
      </c>
      <c r="Z262" s="6">
        <f t="shared" si="78"/>
        <v>0</v>
      </c>
      <c r="AA262" s="6">
        <f t="shared" si="79"/>
        <v>0</v>
      </c>
      <c r="AB262" s="6">
        <f t="shared" si="80"/>
        <v>1</v>
      </c>
      <c r="AC262" s="6">
        <f t="shared" si="81"/>
        <v>0</v>
      </c>
      <c r="AF262" s="6">
        <f t="shared" si="82"/>
        <v>3</v>
      </c>
      <c r="AG262" s="6">
        <f t="shared" si="83"/>
        <v>3</v>
      </c>
      <c r="AH262" s="6" t="str">
        <f t="shared" si="84"/>
        <v>Correct</v>
      </c>
      <c r="AJ262" s="159" t="str">
        <f>IFERROR(VLOOKUP(Table1[[#This Row],[RespondentID]],'All Data'!$A263:$CN835,81,FALSE),"unknown")</f>
        <v>Female</v>
      </c>
      <c r="AK262" s="159">
        <f>IFERROR(VLOOKUP(Table1[[#This Row],[RespondentID]],'All Data'!$A263:$CN835,82,FALSE),"unknown")</f>
        <v>90</v>
      </c>
      <c r="AL262" s="159" t="str">
        <f>IFERROR(VLOOKUP(Table1[[#This Row],[RespondentID]],'All Data'!$A263:$CN835,83,FALSE),"unknown")</f>
        <v>Suffolk</v>
      </c>
      <c r="AM262" s="159" t="str">
        <f>IFERROR(VLOOKUP(Table1[[#This Row],[RespondentID]],'All Data'!$A263:$CN835,84,FALSE),"unknown")</f>
        <v>Bay Shore, 11706</v>
      </c>
      <c r="AN262" s="159" t="str">
        <f>IFERROR(VLOOKUP(Table1[[#This Row],[RespondentID]],'All Data'!$A263:$CN835,85,FALSE),"unknown")</f>
        <v>White/Caucasian</v>
      </c>
      <c r="AO262" s="159" t="str">
        <f>IFERROR(VLOOKUP(Table1[[#This Row],[RespondentID]],'All Data'!$A263:$CN835,86,FALSE),"unknown")</f>
        <v>No</v>
      </c>
      <c r="AP262" s="159" t="str">
        <f>IFERROR(VLOOKUP(Table1[[#This Row],[RespondentID]],'All Data'!$A263:$CN835,87,FALSE),"unknown")</f>
        <v xml:space="preserve"> </v>
      </c>
      <c r="AQ262" s="159" t="str">
        <f>IFERROR(VLOOKUP(Table1[[#This Row],[RespondentID]],'All Data'!$A263:$CN835,88,FALSE),"unknown")</f>
        <v>$0-$19,999</v>
      </c>
      <c r="AR262" s="159" t="str">
        <f>IFERROR(VLOOKUP(Table1[[#This Row],[RespondentID]],'All Data'!$A263:$CN835,89,FALSE),"unknown")</f>
        <v>High school graduate</v>
      </c>
      <c r="AS262" s="159" t="str">
        <f>IFERROR(VLOOKUP(Table1[[#This Row],[RespondentID]],'All Data'!$A263:$CN835,90,FALSE),"unknown")</f>
        <v>Retired</v>
      </c>
      <c r="AT262" s="159" t="str">
        <f>IFERROR(VLOOKUP(Table1[[#This Row],[RespondentID]],'All Data'!$A263:$CN835,91,FALSE),"unknown")</f>
        <v>Yes</v>
      </c>
      <c r="AU262" s="159" t="str">
        <f>IFERROR(VLOOKUP(Table1[[#This Row],[RespondentID]],'All Data'!$A263:$CN835,92,FALSE),"unknown")</f>
        <v>No</v>
      </c>
    </row>
    <row r="263" spans="1:47" x14ac:dyDescent="0.35">
      <c r="A263" s="6">
        <v>7045779097</v>
      </c>
      <c r="B263" s="6"/>
      <c r="C263" s="6"/>
      <c r="D263" s="6"/>
      <c r="E263" s="6"/>
      <c r="F263" s="6"/>
      <c r="G263" s="6"/>
      <c r="H263" s="6"/>
      <c r="I263" s="6"/>
      <c r="J263" s="6"/>
      <c r="K263" s="6"/>
      <c r="L263" s="6"/>
      <c r="M263" s="6"/>
      <c r="O263" s="6">
        <f t="shared" si="68"/>
        <v>0</v>
      </c>
      <c r="P263" s="6" t="e">
        <f t="shared" si="69"/>
        <v>#DIV/0!</v>
      </c>
      <c r="R263" s="6">
        <f t="shared" si="70"/>
        <v>0</v>
      </c>
      <c r="S263" s="6">
        <f t="shared" si="71"/>
        <v>0</v>
      </c>
      <c r="T263" s="6">
        <f t="shared" si="72"/>
        <v>0</v>
      </c>
      <c r="U263" s="6">
        <f t="shared" si="73"/>
        <v>0</v>
      </c>
      <c r="V263" s="6">
        <f t="shared" si="74"/>
        <v>0</v>
      </c>
      <c r="W263" s="6">
        <f t="shared" si="75"/>
        <v>0</v>
      </c>
      <c r="X263" s="6">
        <f t="shared" si="76"/>
        <v>0</v>
      </c>
      <c r="Y263" s="6">
        <f t="shared" si="77"/>
        <v>0</v>
      </c>
      <c r="Z263" s="6">
        <f t="shared" si="78"/>
        <v>0</v>
      </c>
      <c r="AA263" s="6">
        <f t="shared" si="79"/>
        <v>0</v>
      </c>
      <c r="AB263" s="6">
        <f t="shared" si="80"/>
        <v>0</v>
      </c>
      <c r="AC263" s="6">
        <f t="shared" si="81"/>
        <v>0</v>
      </c>
      <c r="AF263" s="6">
        <f t="shared" si="82"/>
        <v>0</v>
      </c>
      <c r="AG263" s="6">
        <f t="shared" si="83"/>
        <v>0</v>
      </c>
      <c r="AH263" s="6" t="str">
        <f t="shared" si="84"/>
        <v>Correct</v>
      </c>
      <c r="AJ263" s="159" t="str">
        <f>IFERROR(VLOOKUP(Table1[[#This Row],[RespondentID]],'All Data'!$A264:$CN836,81,FALSE),"unknown")</f>
        <v>Male</v>
      </c>
      <c r="AK263" s="159">
        <f>IFERROR(VLOOKUP(Table1[[#This Row],[RespondentID]],'All Data'!$A264:$CN836,82,FALSE),"unknown")</f>
        <v>89</v>
      </c>
      <c r="AL263" s="159" t="str">
        <f>IFERROR(VLOOKUP(Table1[[#This Row],[RespondentID]],'All Data'!$A264:$CN836,83,FALSE),"unknown")</f>
        <v>Suffolk</v>
      </c>
      <c r="AM263" s="159" t="str">
        <f>IFERROR(VLOOKUP(Table1[[#This Row],[RespondentID]],'All Data'!$A264:$CN836,84,FALSE),"unknown")</f>
        <v>Islip, 11751</v>
      </c>
      <c r="AN263" s="159" t="str">
        <f>IFERROR(VLOOKUP(Table1[[#This Row],[RespondentID]],'All Data'!$A264:$CN836,85,FALSE),"unknown")</f>
        <v>White/Caucasian</v>
      </c>
      <c r="AO263" s="159" t="str">
        <f>IFERROR(VLOOKUP(Table1[[#This Row],[RespondentID]],'All Data'!$A264:$CN836,86,FALSE),"unknown")</f>
        <v>No</v>
      </c>
      <c r="AP263" s="159" t="str">
        <f>IFERROR(VLOOKUP(Table1[[#This Row],[RespondentID]],'All Data'!$A264:$CN836,87,FALSE),"unknown")</f>
        <v xml:space="preserve"> </v>
      </c>
      <c r="AQ263" s="159" t="str">
        <f>IFERROR(VLOOKUP(Table1[[#This Row],[RespondentID]],'All Data'!$A264:$CN836,88,FALSE),"unknown")</f>
        <v>$75,000 to $125,000</v>
      </c>
      <c r="AR263" s="159" t="str">
        <f>IFERROR(VLOOKUP(Table1[[#This Row],[RespondentID]],'All Data'!$A264:$CN836,89,FALSE),"unknown")</f>
        <v>High school graduate</v>
      </c>
      <c r="AS263" s="159" t="str">
        <f>IFERROR(VLOOKUP(Table1[[#This Row],[RespondentID]],'All Data'!$A264:$CN836,90,FALSE),"unknown")</f>
        <v>Retired</v>
      </c>
      <c r="AT263" s="159" t="str">
        <f>IFERROR(VLOOKUP(Table1[[#This Row],[RespondentID]],'All Data'!$A264:$CN836,91,FALSE),"unknown")</f>
        <v>Yes</v>
      </c>
      <c r="AU263" s="159" t="str">
        <f>IFERROR(VLOOKUP(Table1[[#This Row],[RespondentID]],'All Data'!$A264:$CN836,92,FALSE),"unknown")</f>
        <v>No</v>
      </c>
    </row>
    <row r="264" spans="1:47" x14ac:dyDescent="0.35">
      <c r="A264" s="6">
        <v>7045778782</v>
      </c>
      <c r="B264" s="6" t="s">
        <v>41</v>
      </c>
      <c r="C264" s="6"/>
      <c r="D264" s="6"/>
      <c r="E264" s="6"/>
      <c r="F264" s="6"/>
      <c r="G264" s="6"/>
      <c r="H264" s="6"/>
      <c r="I264" s="6"/>
      <c r="J264" s="6"/>
      <c r="K264" s="6"/>
      <c r="L264" s="6"/>
      <c r="M264" s="6"/>
      <c r="O264" s="6">
        <f t="shared" si="68"/>
        <v>1</v>
      </c>
      <c r="P264" s="6">
        <f t="shared" si="69"/>
        <v>3</v>
      </c>
      <c r="R264" s="6">
        <f t="shared" si="70"/>
        <v>1</v>
      </c>
      <c r="S264" s="6">
        <f t="shared" si="71"/>
        <v>0</v>
      </c>
      <c r="T264" s="6">
        <f t="shared" si="72"/>
        <v>0</v>
      </c>
      <c r="U264" s="6">
        <f t="shared" si="73"/>
        <v>0</v>
      </c>
      <c r="V264" s="6">
        <f t="shared" si="74"/>
        <v>0</v>
      </c>
      <c r="W264" s="6">
        <f t="shared" si="75"/>
        <v>0</v>
      </c>
      <c r="X264" s="6">
        <f t="shared" si="76"/>
        <v>0</v>
      </c>
      <c r="Y264" s="6">
        <f t="shared" si="77"/>
        <v>0</v>
      </c>
      <c r="Z264" s="6">
        <f t="shared" si="78"/>
        <v>0</v>
      </c>
      <c r="AA264" s="6">
        <f t="shared" si="79"/>
        <v>0</v>
      </c>
      <c r="AB264" s="6">
        <f t="shared" si="80"/>
        <v>0</v>
      </c>
      <c r="AC264" s="6">
        <f t="shared" si="81"/>
        <v>0</v>
      </c>
      <c r="AF264" s="6">
        <f t="shared" si="82"/>
        <v>1</v>
      </c>
      <c r="AG264" s="6">
        <f t="shared" si="83"/>
        <v>1</v>
      </c>
      <c r="AH264" s="6" t="str">
        <f t="shared" si="84"/>
        <v>Correct</v>
      </c>
      <c r="AJ264" s="159" t="str">
        <f>IFERROR(VLOOKUP(Table1[[#This Row],[RespondentID]],'All Data'!$A265:$CN837,81,FALSE),"unknown")</f>
        <v>Male</v>
      </c>
      <c r="AK264" s="159">
        <f>IFERROR(VLOOKUP(Table1[[#This Row],[RespondentID]],'All Data'!$A265:$CN837,82,FALSE),"unknown")</f>
        <v>0</v>
      </c>
      <c r="AL264" s="159" t="str">
        <f>IFERROR(VLOOKUP(Table1[[#This Row],[RespondentID]],'All Data'!$A265:$CN837,83,FALSE),"unknown")</f>
        <v>Suffolk</v>
      </c>
      <c r="AM264" s="159" t="str">
        <f>IFERROR(VLOOKUP(Table1[[#This Row],[RespondentID]],'All Data'!$A265:$CN837,84,FALSE),"unknown")</f>
        <v>Islip, 11751</v>
      </c>
      <c r="AN264" s="159" t="str">
        <f>IFERROR(VLOOKUP(Table1[[#This Row],[RespondentID]],'All Data'!$A265:$CN837,85,FALSE),"unknown")</f>
        <v>White/Caucasian</v>
      </c>
      <c r="AO264" s="159" t="str">
        <f>IFERROR(VLOOKUP(Table1[[#This Row],[RespondentID]],'All Data'!$A265:$CN837,86,FALSE),"unknown")</f>
        <v>No</v>
      </c>
      <c r="AP264" s="159" t="str">
        <f>IFERROR(VLOOKUP(Table1[[#This Row],[RespondentID]],'All Data'!$A265:$CN837,87,FALSE),"unknown")</f>
        <v xml:space="preserve">English </v>
      </c>
      <c r="AQ264" s="159" t="str">
        <f>IFERROR(VLOOKUP(Table1[[#This Row],[RespondentID]],'All Data'!$A265:$CN837,88,FALSE),"unknown")</f>
        <v>$75,000 to $125,000</v>
      </c>
      <c r="AR264" s="159" t="str">
        <f>IFERROR(VLOOKUP(Table1[[#This Row],[RespondentID]],'All Data'!$A265:$CN837,89,FALSE),"unknown")</f>
        <v>Technical school</v>
      </c>
      <c r="AS264" s="159" t="str">
        <f>IFERROR(VLOOKUP(Table1[[#This Row],[RespondentID]],'All Data'!$A265:$CN837,90,FALSE),"unknown")</f>
        <v>Retired</v>
      </c>
      <c r="AT264" s="159" t="str">
        <f>IFERROR(VLOOKUP(Table1[[#This Row],[RespondentID]],'All Data'!$A265:$CN837,91,FALSE),"unknown")</f>
        <v>No</v>
      </c>
      <c r="AU264" s="159" t="str">
        <f>IFERROR(VLOOKUP(Table1[[#This Row],[RespondentID]],'All Data'!$A265:$CN837,92,FALSE),"unknown")</f>
        <v>Yes</v>
      </c>
    </row>
    <row r="265" spans="1:47" x14ac:dyDescent="0.35">
      <c r="A265" s="6">
        <v>7045778531</v>
      </c>
      <c r="B265" s="6" t="s">
        <v>41</v>
      </c>
      <c r="C265" s="6"/>
      <c r="D265" s="6"/>
      <c r="E265" s="6"/>
      <c r="F265" s="6"/>
      <c r="G265" s="6"/>
      <c r="H265" s="6"/>
      <c r="I265" s="6"/>
      <c r="J265" s="6"/>
      <c r="K265" s="6"/>
      <c r="L265" s="6"/>
      <c r="M265" s="6"/>
      <c r="O265" s="6">
        <f t="shared" si="68"/>
        <v>1</v>
      </c>
      <c r="P265" s="6">
        <f t="shared" si="69"/>
        <v>3</v>
      </c>
      <c r="R265" s="6">
        <f t="shared" si="70"/>
        <v>1</v>
      </c>
      <c r="S265" s="6">
        <f t="shared" si="71"/>
        <v>0</v>
      </c>
      <c r="T265" s="6">
        <f t="shared" si="72"/>
        <v>0</v>
      </c>
      <c r="U265" s="6">
        <f t="shared" si="73"/>
        <v>0</v>
      </c>
      <c r="V265" s="6">
        <f t="shared" si="74"/>
        <v>0</v>
      </c>
      <c r="W265" s="6">
        <f t="shared" si="75"/>
        <v>0</v>
      </c>
      <c r="X265" s="6">
        <f t="shared" si="76"/>
        <v>0</v>
      </c>
      <c r="Y265" s="6">
        <f t="shared" si="77"/>
        <v>0</v>
      </c>
      <c r="Z265" s="6">
        <f t="shared" si="78"/>
        <v>0</v>
      </c>
      <c r="AA265" s="6">
        <f t="shared" si="79"/>
        <v>0</v>
      </c>
      <c r="AB265" s="6">
        <f t="shared" si="80"/>
        <v>0</v>
      </c>
      <c r="AC265" s="6">
        <f t="shared" si="81"/>
        <v>0</v>
      </c>
      <c r="AF265" s="6">
        <f t="shared" si="82"/>
        <v>1</v>
      </c>
      <c r="AG265" s="6">
        <f t="shared" si="83"/>
        <v>1</v>
      </c>
      <c r="AH265" s="6" t="str">
        <f t="shared" si="84"/>
        <v>Correct</v>
      </c>
      <c r="AJ265" s="159" t="str">
        <f>IFERROR(VLOOKUP(Table1[[#This Row],[RespondentID]],'All Data'!$A266:$CN838,81,FALSE),"unknown")</f>
        <v>Female</v>
      </c>
      <c r="AK265" s="159">
        <f>IFERROR(VLOOKUP(Table1[[#This Row],[RespondentID]],'All Data'!$A266:$CN838,82,FALSE),"unknown")</f>
        <v>70</v>
      </c>
      <c r="AL265" s="159" t="str">
        <f>IFERROR(VLOOKUP(Table1[[#This Row],[RespondentID]],'All Data'!$A266:$CN838,83,FALSE),"unknown")</f>
        <v>Suffolk</v>
      </c>
      <c r="AM265" s="159" t="str">
        <f>IFERROR(VLOOKUP(Table1[[#This Row],[RespondentID]],'All Data'!$A266:$CN838,84,FALSE),"unknown")</f>
        <v>Lindenhurst, 11757</v>
      </c>
      <c r="AN265" s="159" t="str">
        <f>IFERROR(VLOOKUP(Table1[[#This Row],[RespondentID]],'All Data'!$A266:$CN838,85,FALSE),"unknown")</f>
        <v>Native American</v>
      </c>
      <c r="AO265" s="159" t="str">
        <f>IFERROR(VLOOKUP(Table1[[#This Row],[RespondentID]],'All Data'!$A266:$CN838,86,FALSE),"unknown")</f>
        <v>No</v>
      </c>
      <c r="AP265" s="159" t="str">
        <f>IFERROR(VLOOKUP(Table1[[#This Row],[RespondentID]],'All Data'!$A266:$CN838,87,FALSE),"unknown")</f>
        <v xml:space="preserve">English </v>
      </c>
      <c r="AQ265" s="159" t="str">
        <f>IFERROR(VLOOKUP(Table1[[#This Row],[RespondentID]],'All Data'!$A266:$CN838,88,FALSE),"unknown")</f>
        <v>$50,000 to $74,999</v>
      </c>
      <c r="AR265" s="159" t="str">
        <f>IFERROR(VLOOKUP(Table1[[#This Row],[RespondentID]],'All Data'!$A266:$CN838,89,FALSE),"unknown")</f>
        <v>Graduate school</v>
      </c>
      <c r="AS265" s="159" t="str">
        <f>IFERROR(VLOOKUP(Table1[[#This Row],[RespondentID]],'All Data'!$A266:$CN838,90,FALSE),"unknown")</f>
        <v>Retired</v>
      </c>
      <c r="AT265" s="159" t="str">
        <f>IFERROR(VLOOKUP(Table1[[#This Row],[RespondentID]],'All Data'!$A266:$CN838,91,FALSE),"unknown")</f>
        <v>Yes</v>
      </c>
      <c r="AU265" s="159" t="str">
        <f>IFERROR(VLOOKUP(Table1[[#This Row],[RespondentID]],'All Data'!$A266:$CN838,92,FALSE),"unknown")</f>
        <v>Yes</v>
      </c>
    </row>
    <row r="266" spans="1:47" x14ac:dyDescent="0.35">
      <c r="A266" s="6">
        <v>7045777758</v>
      </c>
      <c r="B266" s="6"/>
      <c r="C266" s="6"/>
      <c r="D266" s="6"/>
      <c r="E266" s="6"/>
      <c r="F266" s="6"/>
      <c r="G266" s="6"/>
      <c r="H266" s="6"/>
      <c r="I266" s="6"/>
      <c r="J266" s="6"/>
      <c r="K266" s="6"/>
      <c r="L266" s="6"/>
      <c r="M266" s="6"/>
      <c r="O266" s="6">
        <f t="shared" si="68"/>
        <v>0</v>
      </c>
      <c r="P266" s="6" t="e">
        <f t="shared" si="69"/>
        <v>#DIV/0!</v>
      </c>
      <c r="R266" s="6">
        <f t="shared" si="70"/>
        <v>0</v>
      </c>
      <c r="S266" s="6">
        <f t="shared" si="71"/>
        <v>0</v>
      </c>
      <c r="T266" s="6">
        <f t="shared" si="72"/>
        <v>0</v>
      </c>
      <c r="U266" s="6">
        <f t="shared" si="73"/>
        <v>0</v>
      </c>
      <c r="V266" s="6">
        <f t="shared" si="74"/>
        <v>0</v>
      </c>
      <c r="W266" s="6">
        <f t="shared" si="75"/>
        <v>0</v>
      </c>
      <c r="X266" s="6">
        <f t="shared" si="76"/>
        <v>0</v>
      </c>
      <c r="Y266" s="6">
        <f t="shared" si="77"/>
        <v>0</v>
      </c>
      <c r="Z266" s="6">
        <f t="shared" si="78"/>
        <v>0</v>
      </c>
      <c r="AA266" s="6">
        <f t="shared" si="79"/>
        <v>0</v>
      </c>
      <c r="AB266" s="6">
        <f t="shared" si="80"/>
        <v>0</v>
      </c>
      <c r="AC266" s="6">
        <f t="shared" si="81"/>
        <v>0</v>
      </c>
      <c r="AF266" s="6">
        <f t="shared" si="82"/>
        <v>0</v>
      </c>
      <c r="AG266" s="6">
        <f t="shared" si="83"/>
        <v>0</v>
      </c>
      <c r="AH266" s="6" t="str">
        <f t="shared" si="84"/>
        <v>Correct</v>
      </c>
      <c r="AJ266" s="159" t="str">
        <f>IFERROR(VLOOKUP(Table1[[#This Row],[RespondentID]],'All Data'!$A267:$CN839,81,FALSE),"unknown")</f>
        <v>Female</v>
      </c>
      <c r="AK266" s="159">
        <f>IFERROR(VLOOKUP(Table1[[#This Row],[RespondentID]],'All Data'!$A267:$CN839,82,FALSE),"unknown")</f>
        <v>58</v>
      </c>
      <c r="AL266" s="159" t="str">
        <f>IFERROR(VLOOKUP(Table1[[#This Row],[RespondentID]],'All Data'!$A267:$CN839,83,FALSE),"unknown")</f>
        <v>Suffolk</v>
      </c>
      <c r="AM266" s="159" t="str">
        <f>IFERROR(VLOOKUP(Table1[[#This Row],[RespondentID]],'All Data'!$A267:$CN839,84,FALSE),"unknown")</f>
        <v>Blue Point, 11715</v>
      </c>
      <c r="AN266" s="159" t="str">
        <f>IFERROR(VLOOKUP(Table1[[#This Row],[RespondentID]],'All Data'!$A267:$CN839,85,FALSE),"unknown")</f>
        <v>White/Caucasian</v>
      </c>
      <c r="AO266" s="159" t="str">
        <f>IFERROR(VLOOKUP(Table1[[#This Row],[RespondentID]],'All Data'!$A267:$CN839,86,FALSE),"unknown")</f>
        <v>No</v>
      </c>
      <c r="AP266" s="159" t="str">
        <f>IFERROR(VLOOKUP(Table1[[#This Row],[RespondentID]],'All Data'!$A267:$CN839,87,FALSE),"unknown")</f>
        <v xml:space="preserve">English </v>
      </c>
      <c r="AQ266" s="159" t="str">
        <f>IFERROR(VLOOKUP(Table1[[#This Row],[RespondentID]],'All Data'!$A267:$CN839,88,FALSE),"unknown")</f>
        <v>Over $125,000</v>
      </c>
      <c r="AR266" s="159" t="str">
        <f>IFERROR(VLOOKUP(Table1[[#This Row],[RespondentID]],'All Data'!$A267:$CN839,89,FALSE),"unknown")</f>
        <v>College graduate</v>
      </c>
      <c r="AS266" s="159" t="str">
        <f>IFERROR(VLOOKUP(Table1[[#This Row],[RespondentID]],'All Data'!$A267:$CN839,90,FALSE),"unknown")</f>
        <v>Employed for wages</v>
      </c>
      <c r="AT266" s="159" t="str">
        <f>IFERROR(VLOOKUP(Table1[[#This Row],[RespondentID]],'All Data'!$A267:$CN839,91,FALSE),"unknown")</f>
        <v>Yes</v>
      </c>
      <c r="AU266" s="159" t="str">
        <f>IFERROR(VLOOKUP(Table1[[#This Row],[RespondentID]],'All Data'!$A267:$CN839,92,FALSE),"unknown")</f>
        <v>Yes</v>
      </c>
    </row>
    <row r="267" spans="1:47" x14ac:dyDescent="0.35">
      <c r="A267" s="6">
        <v>7045777498</v>
      </c>
      <c r="B267" s="6" t="s">
        <v>41</v>
      </c>
      <c r="C267" s="6"/>
      <c r="D267" s="6"/>
      <c r="E267" s="6"/>
      <c r="F267" s="6"/>
      <c r="G267" s="6"/>
      <c r="H267" s="6"/>
      <c r="I267" s="6"/>
      <c r="J267" s="6"/>
      <c r="K267" s="6"/>
      <c r="L267" s="6"/>
      <c r="M267" s="6"/>
      <c r="O267" s="6">
        <f t="shared" si="68"/>
        <v>1</v>
      </c>
      <c r="P267" s="6">
        <f t="shared" si="69"/>
        <v>3</v>
      </c>
      <c r="R267" s="6">
        <f t="shared" si="70"/>
        <v>1</v>
      </c>
      <c r="S267" s="6">
        <f t="shared" si="71"/>
        <v>0</v>
      </c>
      <c r="T267" s="6">
        <f t="shared" si="72"/>
        <v>0</v>
      </c>
      <c r="U267" s="6">
        <f t="shared" si="73"/>
        <v>0</v>
      </c>
      <c r="V267" s="6">
        <f t="shared" si="74"/>
        <v>0</v>
      </c>
      <c r="W267" s="6">
        <f t="shared" si="75"/>
        <v>0</v>
      </c>
      <c r="X267" s="6">
        <f t="shared" si="76"/>
        <v>0</v>
      </c>
      <c r="Y267" s="6">
        <f t="shared" si="77"/>
        <v>0</v>
      </c>
      <c r="Z267" s="6">
        <f t="shared" si="78"/>
        <v>0</v>
      </c>
      <c r="AA267" s="6">
        <f t="shared" si="79"/>
        <v>0</v>
      </c>
      <c r="AB267" s="6">
        <f t="shared" si="80"/>
        <v>0</v>
      </c>
      <c r="AC267" s="6">
        <f t="shared" si="81"/>
        <v>0</v>
      </c>
      <c r="AF267" s="6">
        <f t="shared" si="82"/>
        <v>1</v>
      </c>
      <c r="AG267" s="6">
        <f t="shared" si="83"/>
        <v>1</v>
      </c>
      <c r="AH267" s="6" t="str">
        <f t="shared" si="84"/>
        <v>Correct</v>
      </c>
      <c r="AJ267" s="159" t="str">
        <f>IFERROR(VLOOKUP(Table1[[#This Row],[RespondentID]],'All Data'!$A268:$CN840,81,FALSE),"unknown")</f>
        <v>Female</v>
      </c>
      <c r="AK267" s="159">
        <f>IFERROR(VLOOKUP(Table1[[#This Row],[RespondentID]],'All Data'!$A268:$CN840,82,FALSE),"unknown")</f>
        <v>86</v>
      </c>
      <c r="AL267" s="159" t="str">
        <f>IFERROR(VLOOKUP(Table1[[#This Row],[RespondentID]],'All Data'!$A268:$CN840,83,FALSE),"unknown")</f>
        <v>Suffolk</v>
      </c>
      <c r="AM267" s="159" t="str">
        <f>IFERROR(VLOOKUP(Table1[[#This Row],[RespondentID]],'All Data'!$A268:$CN840,84,FALSE),"unknown")</f>
        <v>Babylon, 11704</v>
      </c>
      <c r="AN267" s="159" t="str">
        <f>IFERROR(VLOOKUP(Table1[[#This Row],[RespondentID]],'All Data'!$A268:$CN840,85,FALSE),"unknown")</f>
        <v>White/Caucasian</v>
      </c>
      <c r="AO267" s="159">
        <f>IFERROR(VLOOKUP(Table1[[#This Row],[RespondentID]],'All Data'!$A268:$CN840,86,FALSE),"unknown")</f>
        <v>0</v>
      </c>
      <c r="AP267" s="159" t="str">
        <f>IFERROR(VLOOKUP(Table1[[#This Row],[RespondentID]],'All Data'!$A268:$CN840,87,FALSE),"unknown")</f>
        <v xml:space="preserve">English </v>
      </c>
      <c r="AQ267" s="159" t="str">
        <f>IFERROR(VLOOKUP(Table1[[#This Row],[RespondentID]],'All Data'!$A268:$CN840,88,FALSE),"unknown")</f>
        <v>$0-$19,999</v>
      </c>
      <c r="AR267" s="159" t="str">
        <f>IFERROR(VLOOKUP(Table1[[#This Row],[RespondentID]],'All Data'!$A268:$CN840,89,FALSE),"unknown")</f>
        <v>High school graduate</v>
      </c>
      <c r="AS267" s="159" t="str">
        <f>IFERROR(VLOOKUP(Table1[[#This Row],[RespondentID]],'All Data'!$A268:$CN840,90,FALSE),"unknown")</f>
        <v>Self-employed</v>
      </c>
      <c r="AT267" s="159" t="str">
        <f>IFERROR(VLOOKUP(Table1[[#This Row],[RespondentID]],'All Data'!$A268:$CN840,91,FALSE),"unknown")</f>
        <v>Yes</v>
      </c>
      <c r="AU267" s="159" t="str">
        <f>IFERROR(VLOOKUP(Table1[[#This Row],[RespondentID]],'All Data'!$A268:$CN840,92,FALSE),"unknown")</f>
        <v>Yes</v>
      </c>
    </row>
    <row r="268" spans="1:47" x14ac:dyDescent="0.35">
      <c r="A268" s="6">
        <v>7045777256</v>
      </c>
      <c r="B268" s="6" t="s">
        <v>41</v>
      </c>
      <c r="C268" s="6"/>
      <c r="D268" s="6"/>
      <c r="E268" s="6"/>
      <c r="F268" s="6"/>
      <c r="G268" s="6"/>
      <c r="H268" s="6"/>
      <c r="I268" s="6"/>
      <c r="J268" s="6"/>
      <c r="K268" s="6"/>
      <c r="L268" s="6"/>
      <c r="M268" s="6"/>
      <c r="O268" s="6">
        <f t="shared" si="68"/>
        <v>1</v>
      </c>
      <c r="P268" s="6">
        <f t="shared" si="69"/>
        <v>3</v>
      </c>
      <c r="R268" s="6">
        <f t="shared" si="70"/>
        <v>1</v>
      </c>
      <c r="S268" s="6">
        <f t="shared" si="71"/>
        <v>0</v>
      </c>
      <c r="T268" s="6">
        <f t="shared" si="72"/>
        <v>0</v>
      </c>
      <c r="U268" s="6">
        <f t="shared" si="73"/>
        <v>0</v>
      </c>
      <c r="V268" s="6">
        <f t="shared" si="74"/>
        <v>0</v>
      </c>
      <c r="W268" s="6">
        <f t="shared" si="75"/>
        <v>0</v>
      </c>
      <c r="X268" s="6">
        <f t="shared" si="76"/>
        <v>0</v>
      </c>
      <c r="Y268" s="6">
        <f t="shared" si="77"/>
        <v>0</v>
      </c>
      <c r="Z268" s="6">
        <f t="shared" si="78"/>
        <v>0</v>
      </c>
      <c r="AA268" s="6">
        <f t="shared" si="79"/>
        <v>0</v>
      </c>
      <c r="AB268" s="6">
        <f t="shared" si="80"/>
        <v>0</v>
      </c>
      <c r="AC268" s="6">
        <f t="shared" si="81"/>
        <v>0</v>
      </c>
      <c r="AF268" s="6">
        <f t="shared" si="82"/>
        <v>1</v>
      </c>
      <c r="AG268" s="6">
        <f t="shared" si="83"/>
        <v>1</v>
      </c>
      <c r="AH268" s="6" t="str">
        <f t="shared" si="84"/>
        <v>Correct</v>
      </c>
      <c r="AJ268" s="159" t="str">
        <f>IFERROR(VLOOKUP(Table1[[#This Row],[RespondentID]],'All Data'!$A269:$CN841,81,FALSE),"unknown")</f>
        <v>Male</v>
      </c>
      <c r="AK268" s="159">
        <f>IFERROR(VLOOKUP(Table1[[#This Row],[RespondentID]],'All Data'!$A269:$CN841,82,FALSE),"unknown")</f>
        <v>59</v>
      </c>
      <c r="AL268" s="159" t="str">
        <f>IFERROR(VLOOKUP(Table1[[#This Row],[RespondentID]],'All Data'!$A269:$CN841,83,FALSE),"unknown")</f>
        <v>Suffolk</v>
      </c>
      <c r="AM268" s="159" t="str">
        <f>IFERROR(VLOOKUP(Table1[[#This Row],[RespondentID]],'All Data'!$A269:$CN841,84,FALSE),"unknown")</f>
        <v>West Babylon, 11704</v>
      </c>
      <c r="AN268" s="159" t="str">
        <f>IFERROR(VLOOKUP(Table1[[#This Row],[RespondentID]],'All Data'!$A269:$CN841,85,FALSE),"unknown")</f>
        <v>White/Caucasian</v>
      </c>
      <c r="AO268" s="159" t="str">
        <f>IFERROR(VLOOKUP(Table1[[#This Row],[RespondentID]],'All Data'!$A269:$CN841,86,FALSE),"unknown")</f>
        <v>No</v>
      </c>
      <c r="AP268" s="159" t="str">
        <f>IFERROR(VLOOKUP(Table1[[#This Row],[RespondentID]],'All Data'!$A269:$CN841,87,FALSE),"unknown")</f>
        <v xml:space="preserve">English </v>
      </c>
      <c r="AQ268" s="159" t="str">
        <f>IFERROR(VLOOKUP(Table1[[#This Row],[RespondentID]],'All Data'!$A269:$CN841,88,FALSE),"unknown")</f>
        <v>$75,000 to $125,000</v>
      </c>
      <c r="AR268" s="159" t="str">
        <f>IFERROR(VLOOKUP(Table1[[#This Row],[RespondentID]],'All Data'!$A269:$CN841,89,FALSE),"unknown")</f>
        <v>Some college</v>
      </c>
      <c r="AS268" s="159" t="str">
        <f>IFERROR(VLOOKUP(Table1[[#This Row],[RespondentID]],'All Data'!$A269:$CN841,90,FALSE),"unknown")</f>
        <v>Employed for wages</v>
      </c>
      <c r="AT268" s="159" t="str">
        <f>IFERROR(VLOOKUP(Table1[[#This Row],[RespondentID]],'All Data'!$A269:$CN841,91,FALSE),"unknown")</f>
        <v>Yes</v>
      </c>
      <c r="AU268" s="159" t="str">
        <f>IFERROR(VLOOKUP(Table1[[#This Row],[RespondentID]],'All Data'!$A269:$CN841,92,FALSE),"unknown")</f>
        <v>No</v>
      </c>
    </row>
    <row r="269" spans="1:47" x14ac:dyDescent="0.35">
      <c r="A269" s="6">
        <v>7045776774</v>
      </c>
      <c r="B269" s="6" t="s">
        <v>41</v>
      </c>
      <c r="C269" s="6"/>
      <c r="D269" s="6"/>
      <c r="E269" s="6"/>
      <c r="F269" s="6" t="s">
        <v>45</v>
      </c>
      <c r="G269" s="6"/>
      <c r="H269" s="6" t="s">
        <v>46</v>
      </c>
      <c r="I269" s="6"/>
      <c r="J269" s="6"/>
      <c r="K269" s="6"/>
      <c r="L269" s="6"/>
      <c r="M269" s="6"/>
      <c r="O269" s="6">
        <f t="shared" si="68"/>
        <v>3</v>
      </c>
      <c r="P269" s="6">
        <f t="shared" si="69"/>
        <v>1</v>
      </c>
      <c r="R269" s="6">
        <f t="shared" si="70"/>
        <v>1</v>
      </c>
      <c r="S269" s="6">
        <f t="shared" si="71"/>
        <v>0</v>
      </c>
      <c r="T269" s="6">
        <f t="shared" si="72"/>
        <v>0</v>
      </c>
      <c r="U269" s="6">
        <f t="shared" si="73"/>
        <v>0</v>
      </c>
      <c r="V269" s="6">
        <f t="shared" si="74"/>
        <v>1</v>
      </c>
      <c r="W269" s="6">
        <f t="shared" si="75"/>
        <v>0</v>
      </c>
      <c r="X269" s="6">
        <f t="shared" si="76"/>
        <v>1</v>
      </c>
      <c r="Y269" s="6">
        <f t="shared" si="77"/>
        <v>0</v>
      </c>
      <c r="Z269" s="6">
        <f t="shared" si="78"/>
        <v>0</v>
      </c>
      <c r="AA269" s="6">
        <f t="shared" si="79"/>
        <v>0</v>
      </c>
      <c r="AB269" s="6">
        <f t="shared" si="80"/>
        <v>0</v>
      </c>
      <c r="AC269" s="6">
        <f t="shared" si="81"/>
        <v>0</v>
      </c>
      <c r="AF269" s="6">
        <f t="shared" si="82"/>
        <v>3</v>
      </c>
      <c r="AG269" s="6">
        <f t="shared" si="83"/>
        <v>3</v>
      </c>
      <c r="AH269" s="6" t="str">
        <f t="shared" si="84"/>
        <v>Correct</v>
      </c>
      <c r="AJ269" s="159" t="str">
        <f>IFERROR(VLOOKUP(Table1[[#This Row],[RespondentID]],'All Data'!$A270:$CN842,81,FALSE),"unknown")</f>
        <v>Female</v>
      </c>
      <c r="AK269" s="159">
        <f>IFERROR(VLOOKUP(Table1[[#This Row],[RespondentID]],'All Data'!$A270:$CN842,82,FALSE),"unknown")</f>
        <v>68</v>
      </c>
      <c r="AL269" s="159" t="str">
        <f>IFERROR(VLOOKUP(Table1[[#This Row],[RespondentID]],'All Data'!$A270:$CN842,83,FALSE),"unknown")</f>
        <v>Suffolk</v>
      </c>
      <c r="AM269" s="159" t="str">
        <f>IFERROR(VLOOKUP(Table1[[#This Row],[RespondentID]],'All Data'!$A270:$CN842,84,FALSE),"unknown")</f>
        <v>Oakdale, 11769</v>
      </c>
      <c r="AN269" s="159" t="str">
        <f>IFERROR(VLOOKUP(Table1[[#This Row],[RespondentID]],'All Data'!$A270:$CN842,85,FALSE),"unknown")</f>
        <v>White/Caucasian</v>
      </c>
      <c r="AO269" s="159" t="str">
        <f>IFERROR(VLOOKUP(Table1[[#This Row],[RespondentID]],'All Data'!$A270:$CN842,86,FALSE),"unknown")</f>
        <v>No</v>
      </c>
      <c r="AP269" s="159" t="str">
        <f>IFERROR(VLOOKUP(Table1[[#This Row],[RespondentID]],'All Data'!$A270:$CN842,87,FALSE),"unknown")</f>
        <v xml:space="preserve">English </v>
      </c>
      <c r="AQ269" s="159" t="str">
        <f>IFERROR(VLOOKUP(Table1[[#This Row],[RespondentID]],'All Data'!$A270:$CN842,88,FALSE),"unknown")</f>
        <v>$35,000 to $49,999</v>
      </c>
      <c r="AR269" s="159" t="str">
        <f>IFERROR(VLOOKUP(Table1[[#This Row],[RespondentID]],'All Data'!$A270:$CN842,89,FALSE),"unknown")</f>
        <v>High school graduate</v>
      </c>
      <c r="AS269" s="159" t="str">
        <f>IFERROR(VLOOKUP(Table1[[#This Row],[RespondentID]],'All Data'!$A270:$CN842,90,FALSE),"unknown")</f>
        <v>Retired</v>
      </c>
      <c r="AT269" s="159" t="str">
        <f>IFERROR(VLOOKUP(Table1[[#This Row],[RespondentID]],'All Data'!$A270:$CN842,91,FALSE),"unknown")</f>
        <v>Yes</v>
      </c>
      <c r="AU269" s="159" t="str">
        <f>IFERROR(VLOOKUP(Table1[[#This Row],[RespondentID]],'All Data'!$A270:$CN842,92,FALSE),"unknown")</f>
        <v>No</v>
      </c>
    </row>
    <row r="270" spans="1:47" x14ac:dyDescent="0.35">
      <c r="A270" s="6">
        <v>7045776404</v>
      </c>
      <c r="B270" s="6"/>
      <c r="C270" s="6"/>
      <c r="D270" s="6"/>
      <c r="E270" s="6"/>
      <c r="F270" s="6"/>
      <c r="G270" s="6" t="s">
        <v>39</v>
      </c>
      <c r="H270" s="6"/>
      <c r="I270" s="6"/>
      <c r="J270" s="6"/>
      <c r="K270" s="6"/>
      <c r="L270" s="6" t="s">
        <v>50</v>
      </c>
      <c r="M270" s="6"/>
      <c r="O270" s="6">
        <f t="shared" si="68"/>
        <v>2</v>
      </c>
      <c r="P270" s="6">
        <f t="shared" si="69"/>
        <v>1.5</v>
      </c>
      <c r="R270" s="6">
        <f t="shared" si="70"/>
        <v>0</v>
      </c>
      <c r="S270" s="6">
        <f t="shared" si="71"/>
        <v>0</v>
      </c>
      <c r="T270" s="6">
        <f t="shared" si="72"/>
        <v>0</v>
      </c>
      <c r="U270" s="6">
        <f t="shared" si="73"/>
        <v>0</v>
      </c>
      <c r="V270" s="6">
        <f t="shared" si="74"/>
        <v>0</v>
      </c>
      <c r="W270" s="6">
        <f t="shared" si="75"/>
        <v>1</v>
      </c>
      <c r="X270" s="6">
        <f t="shared" si="76"/>
        <v>0</v>
      </c>
      <c r="Y270" s="6">
        <f t="shared" si="77"/>
        <v>0</v>
      </c>
      <c r="Z270" s="6">
        <f t="shared" si="78"/>
        <v>0</v>
      </c>
      <c r="AA270" s="6">
        <f t="shared" si="79"/>
        <v>0</v>
      </c>
      <c r="AB270" s="6">
        <f t="shared" si="80"/>
        <v>1</v>
      </c>
      <c r="AC270" s="6">
        <f t="shared" si="81"/>
        <v>0</v>
      </c>
      <c r="AF270" s="6">
        <f t="shared" si="82"/>
        <v>2</v>
      </c>
      <c r="AG270" s="6">
        <f t="shared" si="83"/>
        <v>2</v>
      </c>
      <c r="AH270" s="6" t="str">
        <f t="shared" si="84"/>
        <v>Correct</v>
      </c>
      <c r="AJ270" s="159" t="str">
        <f>IFERROR(VLOOKUP(Table1[[#This Row],[RespondentID]],'All Data'!$A271:$CN843,81,FALSE),"unknown")</f>
        <v>Female</v>
      </c>
      <c r="AK270" s="159">
        <f>IFERROR(VLOOKUP(Table1[[#This Row],[RespondentID]],'All Data'!$A271:$CN843,82,FALSE),"unknown")</f>
        <v>68</v>
      </c>
      <c r="AL270" s="159" t="str">
        <f>IFERROR(VLOOKUP(Table1[[#This Row],[RespondentID]],'All Data'!$A271:$CN843,83,FALSE),"unknown")</f>
        <v>Suffolk</v>
      </c>
      <c r="AM270" s="159" t="str">
        <f>IFERROR(VLOOKUP(Table1[[#This Row],[RespondentID]],'All Data'!$A271:$CN843,84,FALSE),"unknown")</f>
        <v>Lindenhurst, 11757</v>
      </c>
      <c r="AN270" s="159" t="str">
        <f>IFERROR(VLOOKUP(Table1[[#This Row],[RespondentID]],'All Data'!$A271:$CN843,85,FALSE),"unknown")</f>
        <v>White/Caucasian</v>
      </c>
      <c r="AO270" s="159" t="str">
        <f>IFERROR(VLOOKUP(Table1[[#This Row],[RespondentID]],'All Data'!$A271:$CN843,86,FALSE),"unknown")</f>
        <v>No</v>
      </c>
      <c r="AP270" s="159" t="str">
        <f>IFERROR(VLOOKUP(Table1[[#This Row],[RespondentID]],'All Data'!$A271:$CN843,87,FALSE),"unknown")</f>
        <v xml:space="preserve">English </v>
      </c>
      <c r="AQ270" s="159" t="str">
        <f>IFERROR(VLOOKUP(Table1[[#This Row],[RespondentID]],'All Data'!$A271:$CN843,88,FALSE),"unknown")</f>
        <v>Over $125,000</v>
      </c>
      <c r="AR270" s="159" t="str">
        <f>IFERROR(VLOOKUP(Table1[[#This Row],[RespondentID]],'All Data'!$A271:$CN843,89,FALSE),"unknown")</f>
        <v>Graduate school</v>
      </c>
      <c r="AS270" s="159" t="str">
        <f>IFERROR(VLOOKUP(Table1[[#This Row],[RespondentID]],'All Data'!$A271:$CN843,90,FALSE),"unknown")</f>
        <v>Retired</v>
      </c>
      <c r="AT270" s="159" t="str">
        <f>IFERROR(VLOOKUP(Table1[[#This Row],[RespondentID]],'All Data'!$A271:$CN843,91,FALSE),"unknown")</f>
        <v>Yes</v>
      </c>
      <c r="AU270" s="159" t="str">
        <f>IFERROR(VLOOKUP(Table1[[#This Row],[RespondentID]],'All Data'!$A271:$CN843,92,FALSE),"unknown")</f>
        <v>Yes</v>
      </c>
    </row>
    <row r="271" spans="1:47" x14ac:dyDescent="0.35">
      <c r="A271" s="6">
        <v>7045776139</v>
      </c>
      <c r="B271" s="6"/>
      <c r="C271" s="6"/>
      <c r="D271" s="6"/>
      <c r="E271" s="6"/>
      <c r="F271" s="6"/>
      <c r="G271" s="6" t="s">
        <v>39</v>
      </c>
      <c r="H271" s="6" t="s">
        <v>46</v>
      </c>
      <c r="I271" s="6"/>
      <c r="J271" s="6"/>
      <c r="K271" s="6"/>
      <c r="L271" s="6" t="s">
        <v>50</v>
      </c>
      <c r="M271" s="6"/>
      <c r="O271" s="6">
        <f t="shared" si="68"/>
        <v>3</v>
      </c>
      <c r="P271" s="6">
        <f t="shared" si="69"/>
        <v>1</v>
      </c>
      <c r="R271" s="6">
        <f t="shared" si="70"/>
        <v>0</v>
      </c>
      <c r="S271" s="6">
        <f t="shared" si="71"/>
        <v>0</v>
      </c>
      <c r="T271" s="6">
        <f t="shared" si="72"/>
        <v>0</v>
      </c>
      <c r="U271" s="6">
        <f t="shared" si="73"/>
        <v>0</v>
      </c>
      <c r="V271" s="6">
        <f t="shared" si="74"/>
        <v>0</v>
      </c>
      <c r="W271" s="6">
        <f t="shared" si="75"/>
        <v>1</v>
      </c>
      <c r="X271" s="6">
        <f t="shared" si="76"/>
        <v>1</v>
      </c>
      <c r="Y271" s="6">
        <f t="shared" si="77"/>
        <v>0</v>
      </c>
      <c r="Z271" s="6">
        <f t="shared" si="78"/>
        <v>0</v>
      </c>
      <c r="AA271" s="6">
        <f t="shared" si="79"/>
        <v>0</v>
      </c>
      <c r="AB271" s="6">
        <f t="shared" si="80"/>
        <v>1</v>
      </c>
      <c r="AC271" s="6">
        <f t="shared" si="81"/>
        <v>0</v>
      </c>
      <c r="AF271" s="6">
        <f t="shared" si="82"/>
        <v>3</v>
      </c>
      <c r="AG271" s="6">
        <f t="shared" si="83"/>
        <v>3</v>
      </c>
      <c r="AH271" s="6" t="str">
        <f t="shared" si="84"/>
        <v>Correct</v>
      </c>
      <c r="AJ271" s="159" t="str">
        <f>IFERROR(VLOOKUP(Table1[[#This Row],[RespondentID]],'All Data'!$A272:$CN844,81,FALSE),"unknown")</f>
        <v>Female</v>
      </c>
      <c r="AK271" s="159">
        <f>IFERROR(VLOOKUP(Table1[[#This Row],[RespondentID]],'All Data'!$A272:$CN844,82,FALSE),"unknown")</f>
        <v>71</v>
      </c>
      <c r="AL271" s="159" t="str">
        <f>IFERROR(VLOOKUP(Table1[[#This Row],[RespondentID]],'All Data'!$A272:$CN844,83,FALSE),"unknown")</f>
        <v>Suffolk</v>
      </c>
      <c r="AM271" s="159" t="str">
        <f>IFERROR(VLOOKUP(Table1[[#This Row],[RespondentID]],'All Data'!$A272:$CN844,84,FALSE),"unknown")</f>
        <v>Lindenhurst, 11757</v>
      </c>
      <c r="AN271" s="159" t="str">
        <f>IFERROR(VLOOKUP(Table1[[#This Row],[RespondentID]],'All Data'!$A272:$CN844,85,FALSE),"unknown")</f>
        <v>White/Caucasian</v>
      </c>
      <c r="AO271" s="159" t="str">
        <f>IFERROR(VLOOKUP(Table1[[#This Row],[RespondentID]],'All Data'!$A272:$CN844,86,FALSE),"unknown")</f>
        <v>No</v>
      </c>
      <c r="AP271" s="159" t="str">
        <f>IFERROR(VLOOKUP(Table1[[#This Row],[RespondentID]],'All Data'!$A272:$CN844,87,FALSE),"unknown")</f>
        <v xml:space="preserve">English </v>
      </c>
      <c r="AQ271" s="159" t="str">
        <f>IFERROR(VLOOKUP(Table1[[#This Row],[RespondentID]],'All Data'!$A272:$CN844,88,FALSE),"unknown")</f>
        <v>Over $125,000</v>
      </c>
      <c r="AR271" s="159" t="str">
        <f>IFERROR(VLOOKUP(Table1[[#This Row],[RespondentID]],'All Data'!$A272:$CN844,89,FALSE),"unknown")</f>
        <v>Graduate school</v>
      </c>
      <c r="AS271" s="159" t="str">
        <f>IFERROR(VLOOKUP(Table1[[#This Row],[RespondentID]],'All Data'!$A272:$CN844,90,FALSE),"unknown")</f>
        <v>Retired</v>
      </c>
      <c r="AT271" s="159" t="str">
        <f>IFERROR(VLOOKUP(Table1[[#This Row],[RespondentID]],'All Data'!$A272:$CN844,91,FALSE),"unknown")</f>
        <v>Yes</v>
      </c>
      <c r="AU271" s="159" t="str">
        <f>IFERROR(VLOOKUP(Table1[[#This Row],[RespondentID]],'All Data'!$A272:$CN844,92,FALSE),"unknown")</f>
        <v>Yes</v>
      </c>
    </row>
    <row r="272" spans="1:47" x14ac:dyDescent="0.35">
      <c r="A272" s="6">
        <v>7045775644</v>
      </c>
      <c r="B272" s="6" t="s">
        <v>41</v>
      </c>
      <c r="C272" s="6"/>
      <c r="D272" s="6"/>
      <c r="E272" s="6"/>
      <c r="F272" s="6"/>
      <c r="G272" s="6"/>
      <c r="H272" s="6"/>
      <c r="I272" s="6"/>
      <c r="J272" s="6"/>
      <c r="K272" s="6"/>
      <c r="L272" s="6"/>
      <c r="M272" s="6"/>
      <c r="O272" s="6">
        <f t="shared" si="68"/>
        <v>1</v>
      </c>
      <c r="P272" s="6">
        <f t="shared" si="69"/>
        <v>3</v>
      </c>
      <c r="R272" s="6">
        <f t="shared" si="70"/>
        <v>1</v>
      </c>
      <c r="S272" s="6">
        <f t="shared" si="71"/>
        <v>0</v>
      </c>
      <c r="T272" s="6">
        <f t="shared" si="72"/>
        <v>0</v>
      </c>
      <c r="U272" s="6">
        <f t="shared" si="73"/>
        <v>0</v>
      </c>
      <c r="V272" s="6">
        <f t="shared" si="74"/>
        <v>0</v>
      </c>
      <c r="W272" s="6">
        <f t="shared" si="75"/>
        <v>0</v>
      </c>
      <c r="X272" s="6">
        <f t="shared" si="76"/>
        <v>0</v>
      </c>
      <c r="Y272" s="6">
        <f t="shared" si="77"/>
        <v>0</v>
      </c>
      <c r="Z272" s="6">
        <f t="shared" si="78"/>
        <v>0</v>
      </c>
      <c r="AA272" s="6">
        <f t="shared" si="79"/>
        <v>0</v>
      </c>
      <c r="AB272" s="6">
        <f t="shared" si="80"/>
        <v>0</v>
      </c>
      <c r="AC272" s="6">
        <f t="shared" si="81"/>
        <v>0</v>
      </c>
      <c r="AF272" s="6">
        <f t="shared" si="82"/>
        <v>1</v>
      </c>
      <c r="AG272" s="6">
        <f t="shared" si="83"/>
        <v>1</v>
      </c>
      <c r="AH272" s="6" t="str">
        <f t="shared" si="84"/>
        <v>Correct</v>
      </c>
      <c r="AJ272" s="159" t="str">
        <f>IFERROR(VLOOKUP(Table1[[#This Row],[RespondentID]],'All Data'!$A273:$CN845,81,FALSE),"unknown")</f>
        <v>Male</v>
      </c>
      <c r="AK272" s="159">
        <f>IFERROR(VLOOKUP(Table1[[#This Row],[RespondentID]],'All Data'!$A273:$CN845,82,FALSE),"unknown")</f>
        <v>0</v>
      </c>
      <c r="AL272" s="159" t="str">
        <f>IFERROR(VLOOKUP(Table1[[#This Row],[RespondentID]],'All Data'!$A273:$CN845,83,FALSE),"unknown")</f>
        <v>Suffolk</v>
      </c>
      <c r="AM272" s="159" t="str">
        <f>IFERROR(VLOOKUP(Table1[[#This Row],[RespondentID]],'All Data'!$A273:$CN845,84,FALSE),"unknown")</f>
        <v>Copiague, 11726</v>
      </c>
      <c r="AN272" s="159" t="str">
        <f>IFERROR(VLOOKUP(Table1[[#This Row],[RespondentID]],'All Data'!$A273:$CN845,85,FALSE),"unknown")</f>
        <v>White/Caucasian</v>
      </c>
      <c r="AO272" s="159" t="str">
        <f>IFERROR(VLOOKUP(Table1[[#This Row],[RespondentID]],'All Data'!$A273:$CN845,86,FALSE),"unknown")</f>
        <v>No</v>
      </c>
      <c r="AP272" s="159" t="str">
        <f>IFERROR(VLOOKUP(Table1[[#This Row],[RespondentID]],'All Data'!$A273:$CN845,87,FALSE),"unknown")</f>
        <v xml:space="preserve">English </v>
      </c>
      <c r="AQ272" s="159" t="str">
        <f>IFERROR(VLOOKUP(Table1[[#This Row],[RespondentID]],'All Data'!$A273:$CN845,88,FALSE),"unknown")</f>
        <v>$20,000 to $34,999</v>
      </c>
      <c r="AR272" s="159" t="str">
        <f>IFERROR(VLOOKUP(Table1[[#This Row],[RespondentID]],'All Data'!$A273:$CN845,89,FALSE),"unknown")</f>
        <v>High school graduate</v>
      </c>
      <c r="AS272" s="159" t="str">
        <f>IFERROR(VLOOKUP(Table1[[#This Row],[RespondentID]],'All Data'!$A273:$CN845,90,FALSE),"unknown")</f>
        <v>Employed for wages</v>
      </c>
      <c r="AT272" s="159" t="str">
        <f>IFERROR(VLOOKUP(Table1[[#This Row],[RespondentID]],'All Data'!$A273:$CN845,91,FALSE),"unknown")</f>
        <v>Yes</v>
      </c>
      <c r="AU272" s="159" t="str">
        <f>IFERROR(VLOOKUP(Table1[[#This Row],[RespondentID]],'All Data'!$A273:$CN845,92,FALSE),"unknown")</f>
        <v>No</v>
      </c>
    </row>
    <row r="273" spans="1:47" x14ac:dyDescent="0.35">
      <c r="A273" s="6">
        <v>7045775443</v>
      </c>
      <c r="B273" s="6" t="s">
        <v>41</v>
      </c>
      <c r="C273" s="6"/>
      <c r="D273" s="6"/>
      <c r="E273" s="6"/>
      <c r="F273" s="6"/>
      <c r="G273" s="6"/>
      <c r="H273" s="6" t="s">
        <v>46</v>
      </c>
      <c r="I273" s="6"/>
      <c r="J273" s="6"/>
      <c r="K273" s="6"/>
      <c r="L273" s="6"/>
      <c r="M273" s="6"/>
      <c r="O273" s="6">
        <f t="shared" si="68"/>
        <v>2</v>
      </c>
      <c r="P273" s="6">
        <f t="shared" si="69"/>
        <v>1.5</v>
      </c>
      <c r="R273" s="6">
        <f t="shared" si="70"/>
        <v>1</v>
      </c>
      <c r="S273" s="6">
        <f t="shared" si="71"/>
        <v>0</v>
      </c>
      <c r="T273" s="6">
        <f t="shared" si="72"/>
        <v>0</v>
      </c>
      <c r="U273" s="6">
        <f t="shared" si="73"/>
        <v>0</v>
      </c>
      <c r="V273" s="6">
        <f t="shared" si="74"/>
        <v>0</v>
      </c>
      <c r="W273" s="6">
        <f t="shared" si="75"/>
        <v>0</v>
      </c>
      <c r="X273" s="6">
        <f t="shared" si="76"/>
        <v>1</v>
      </c>
      <c r="Y273" s="6">
        <f t="shared" si="77"/>
        <v>0</v>
      </c>
      <c r="Z273" s="6">
        <f t="shared" si="78"/>
        <v>0</v>
      </c>
      <c r="AA273" s="6">
        <f t="shared" si="79"/>
        <v>0</v>
      </c>
      <c r="AB273" s="6">
        <f t="shared" si="80"/>
        <v>0</v>
      </c>
      <c r="AC273" s="6">
        <f t="shared" si="81"/>
        <v>0</v>
      </c>
      <c r="AF273" s="6">
        <f t="shared" si="82"/>
        <v>2</v>
      </c>
      <c r="AG273" s="6">
        <f t="shared" si="83"/>
        <v>2</v>
      </c>
      <c r="AH273" s="6" t="str">
        <f t="shared" si="84"/>
        <v>Correct</v>
      </c>
      <c r="AJ273" s="159" t="str">
        <f>IFERROR(VLOOKUP(Table1[[#This Row],[RespondentID]],'All Data'!$A274:$CN846,81,FALSE),"unknown")</f>
        <v>Female</v>
      </c>
      <c r="AK273" s="159">
        <f>IFERROR(VLOOKUP(Table1[[#This Row],[RespondentID]],'All Data'!$A274:$CN846,82,FALSE),"unknown")</f>
        <v>71</v>
      </c>
      <c r="AL273" s="159" t="str">
        <f>IFERROR(VLOOKUP(Table1[[#This Row],[RespondentID]],'All Data'!$A274:$CN846,83,FALSE),"unknown")</f>
        <v>Suffolk</v>
      </c>
      <c r="AM273" s="159" t="str">
        <f>IFERROR(VLOOKUP(Table1[[#This Row],[RespondentID]],'All Data'!$A274:$CN846,84,FALSE),"unknown")</f>
        <v>Copiague, 11726</v>
      </c>
      <c r="AN273" s="159" t="str">
        <f>IFERROR(VLOOKUP(Table1[[#This Row],[RespondentID]],'All Data'!$A274:$CN846,85,FALSE),"unknown")</f>
        <v>White/Caucasian</v>
      </c>
      <c r="AO273" s="159" t="str">
        <f>IFERROR(VLOOKUP(Table1[[#This Row],[RespondentID]],'All Data'!$A274:$CN846,86,FALSE),"unknown")</f>
        <v>No</v>
      </c>
      <c r="AP273" s="159" t="str">
        <f>IFERROR(VLOOKUP(Table1[[#This Row],[RespondentID]],'All Data'!$A274:$CN846,87,FALSE),"unknown")</f>
        <v xml:space="preserve">English </v>
      </c>
      <c r="AQ273" s="159" t="str">
        <f>IFERROR(VLOOKUP(Table1[[#This Row],[RespondentID]],'All Data'!$A274:$CN846,88,FALSE),"unknown")</f>
        <v>$20,000 to $34,999</v>
      </c>
      <c r="AR273" s="159" t="str">
        <f>IFERROR(VLOOKUP(Table1[[#This Row],[RespondentID]],'All Data'!$A274:$CN846,89,FALSE),"unknown")</f>
        <v>Some college</v>
      </c>
      <c r="AS273" s="159" t="str">
        <f>IFERROR(VLOOKUP(Table1[[#This Row],[RespondentID]],'All Data'!$A274:$CN846,90,FALSE),"unknown")</f>
        <v>Retired</v>
      </c>
      <c r="AT273" s="159" t="str">
        <f>IFERROR(VLOOKUP(Table1[[#This Row],[RespondentID]],'All Data'!$A274:$CN846,91,FALSE),"unknown")</f>
        <v>Yes</v>
      </c>
      <c r="AU273" s="159" t="str">
        <f>IFERROR(VLOOKUP(Table1[[#This Row],[RespondentID]],'All Data'!$A274:$CN846,92,FALSE),"unknown")</f>
        <v>Yes</v>
      </c>
    </row>
    <row r="274" spans="1:47" x14ac:dyDescent="0.35">
      <c r="A274" s="6">
        <v>7045775235</v>
      </c>
      <c r="B274" s="6"/>
      <c r="C274" s="6"/>
      <c r="D274" s="6"/>
      <c r="E274" s="6"/>
      <c r="F274" s="6"/>
      <c r="G274" s="6"/>
      <c r="H274" s="6"/>
      <c r="I274" s="6"/>
      <c r="J274" s="6"/>
      <c r="K274" s="6"/>
      <c r="L274" s="6"/>
      <c r="M274" s="6"/>
      <c r="O274" s="6">
        <f t="shared" si="68"/>
        <v>0</v>
      </c>
      <c r="P274" s="6" t="e">
        <f t="shared" si="69"/>
        <v>#DIV/0!</v>
      </c>
      <c r="R274" s="6">
        <f t="shared" si="70"/>
        <v>0</v>
      </c>
      <c r="S274" s="6">
        <f t="shared" si="71"/>
        <v>0</v>
      </c>
      <c r="T274" s="6">
        <f t="shared" si="72"/>
        <v>0</v>
      </c>
      <c r="U274" s="6">
        <f t="shared" si="73"/>
        <v>0</v>
      </c>
      <c r="V274" s="6">
        <f t="shared" si="74"/>
        <v>0</v>
      </c>
      <c r="W274" s="6">
        <f t="shared" si="75"/>
        <v>0</v>
      </c>
      <c r="X274" s="6">
        <f t="shared" si="76"/>
        <v>0</v>
      </c>
      <c r="Y274" s="6">
        <f t="shared" si="77"/>
        <v>0</v>
      </c>
      <c r="Z274" s="6">
        <f t="shared" si="78"/>
        <v>0</v>
      </c>
      <c r="AA274" s="6">
        <f t="shared" si="79"/>
        <v>0</v>
      </c>
      <c r="AB274" s="6">
        <f t="shared" si="80"/>
        <v>0</v>
      </c>
      <c r="AC274" s="6">
        <f t="shared" si="81"/>
        <v>0</v>
      </c>
      <c r="AF274" s="6">
        <f t="shared" si="82"/>
        <v>0</v>
      </c>
      <c r="AG274" s="6">
        <f t="shared" si="83"/>
        <v>0</v>
      </c>
      <c r="AH274" s="6" t="str">
        <f t="shared" si="84"/>
        <v>Correct</v>
      </c>
      <c r="AJ274" s="159">
        <f>IFERROR(VLOOKUP(Table1[[#This Row],[RespondentID]],'All Data'!$A275:$CN847,81,FALSE),"unknown")</f>
        <v>0</v>
      </c>
      <c r="AK274" s="159">
        <f>IFERROR(VLOOKUP(Table1[[#This Row],[RespondentID]],'All Data'!$A275:$CN847,82,FALSE),"unknown")</f>
        <v>0</v>
      </c>
      <c r="AL274" s="159" t="str">
        <f>IFERROR(VLOOKUP(Table1[[#This Row],[RespondentID]],'All Data'!$A275:$CN847,83,FALSE),"unknown")</f>
        <v>Suffolk</v>
      </c>
      <c r="AM274" s="159" t="str">
        <f>IFERROR(VLOOKUP(Table1[[#This Row],[RespondentID]],'All Data'!$A275:$CN847,84,FALSE),"unknown")</f>
        <v>East Islip, 11730</v>
      </c>
      <c r="AN274" s="159" t="str">
        <f>IFERROR(VLOOKUP(Table1[[#This Row],[RespondentID]],'All Data'!$A275:$CN847,85,FALSE),"unknown")</f>
        <v>White/Caucasian</v>
      </c>
      <c r="AO274" s="159" t="str">
        <f>IFERROR(VLOOKUP(Table1[[#This Row],[RespondentID]],'All Data'!$A275:$CN847,86,FALSE),"unknown")</f>
        <v>No</v>
      </c>
      <c r="AP274" s="159" t="str">
        <f>IFERROR(VLOOKUP(Table1[[#This Row],[RespondentID]],'All Data'!$A275:$CN847,87,FALSE),"unknown")</f>
        <v xml:space="preserve">English </v>
      </c>
      <c r="AQ274" s="159" t="str">
        <f>IFERROR(VLOOKUP(Table1[[#This Row],[RespondentID]],'All Data'!$A275:$CN847,88,FALSE),"unknown")</f>
        <v>$75,000 to $125,000</v>
      </c>
      <c r="AR274" s="159" t="str">
        <f>IFERROR(VLOOKUP(Table1[[#This Row],[RespondentID]],'All Data'!$A275:$CN847,89,FALSE),"unknown")</f>
        <v>Some college</v>
      </c>
      <c r="AS274" s="159" t="str">
        <f>IFERROR(VLOOKUP(Table1[[#This Row],[RespondentID]],'All Data'!$A275:$CN847,90,FALSE),"unknown")</f>
        <v>Retired</v>
      </c>
      <c r="AT274" s="159" t="str">
        <f>IFERROR(VLOOKUP(Table1[[#This Row],[RespondentID]],'All Data'!$A275:$CN847,91,FALSE),"unknown")</f>
        <v>Yes</v>
      </c>
      <c r="AU274" s="159" t="str">
        <f>IFERROR(VLOOKUP(Table1[[#This Row],[RespondentID]],'All Data'!$A275:$CN847,92,FALSE),"unknown")</f>
        <v>Yes</v>
      </c>
    </row>
    <row r="275" spans="1:47" x14ac:dyDescent="0.35">
      <c r="A275" s="6">
        <v>7045775058</v>
      </c>
      <c r="B275" s="6"/>
      <c r="C275" s="6"/>
      <c r="D275" s="6"/>
      <c r="E275" s="6"/>
      <c r="F275" s="6"/>
      <c r="G275" s="6"/>
      <c r="H275" s="6"/>
      <c r="I275" s="6"/>
      <c r="J275" s="6"/>
      <c r="K275" s="6"/>
      <c r="L275" s="6"/>
      <c r="M275" s="6"/>
      <c r="O275" s="6">
        <f t="shared" si="68"/>
        <v>0</v>
      </c>
      <c r="P275" s="6" t="e">
        <f t="shared" si="69"/>
        <v>#DIV/0!</v>
      </c>
      <c r="R275" s="6">
        <f t="shared" si="70"/>
        <v>0</v>
      </c>
      <c r="S275" s="6">
        <f t="shared" si="71"/>
        <v>0</v>
      </c>
      <c r="T275" s="6">
        <f t="shared" si="72"/>
        <v>0</v>
      </c>
      <c r="U275" s="6">
        <f t="shared" si="73"/>
        <v>0</v>
      </c>
      <c r="V275" s="6">
        <f t="shared" si="74"/>
        <v>0</v>
      </c>
      <c r="W275" s="6">
        <f t="shared" si="75"/>
        <v>0</v>
      </c>
      <c r="X275" s="6">
        <f t="shared" si="76"/>
        <v>0</v>
      </c>
      <c r="Y275" s="6">
        <f t="shared" si="77"/>
        <v>0</v>
      </c>
      <c r="Z275" s="6">
        <f t="shared" si="78"/>
        <v>0</v>
      </c>
      <c r="AA275" s="6">
        <f t="shared" si="79"/>
        <v>0</v>
      </c>
      <c r="AB275" s="6">
        <f t="shared" si="80"/>
        <v>0</v>
      </c>
      <c r="AC275" s="6">
        <f t="shared" si="81"/>
        <v>0</v>
      </c>
      <c r="AF275" s="6">
        <f t="shared" si="82"/>
        <v>0</v>
      </c>
      <c r="AG275" s="6">
        <f t="shared" si="83"/>
        <v>0</v>
      </c>
      <c r="AH275" s="6" t="str">
        <f t="shared" si="84"/>
        <v>Correct</v>
      </c>
      <c r="AJ275" s="159" t="str">
        <f>IFERROR(VLOOKUP(Table1[[#This Row],[RespondentID]],'All Data'!$A276:$CN848,81,FALSE),"unknown")</f>
        <v>Male</v>
      </c>
      <c r="AK275" s="159">
        <f>IFERROR(VLOOKUP(Table1[[#This Row],[RespondentID]],'All Data'!$A276:$CN848,82,FALSE),"unknown")</f>
        <v>89</v>
      </c>
      <c r="AL275" s="159" t="str">
        <f>IFERROR(VLOOKUP(Table1[[#This Row],[RespondentID]],'All Data'!$A276:$CN848,83,FALSE),"unknown")</f>
        <v>Suffolk</v>
      </c>
      <c r="AM275" s="159" t="str">
        <f>IFERROR(VLOOKUP(Table1[[#This Row],[RespondentID]],'All Data'!$A276:$CN848,84,FALSE),"unknown")</f>
        <v>East Islip, 11730</v>
      </c>
      <c r="AN275" s="159" t="str">
        <f>IFERROR(VLOOKUP(Table1[[#This Row],[RespondentID]],'All Data'!$A276:$CN848,85,FALSE),"unknown")</f>
        <v>White/Caucasian</v>
      </c>
      <c r="AO275" s="159">
        <f>IFERROR(VLOOKUP(Table1[[#This Row],[RespondentID]],'All Data'!$A276:$CN848,86,FALSE),"unknown")</f>
        <v>0</v>
      </c>
      <c r="AP275" s="159" t="str">
        <f>IFERROR(VLOOKUP(Table1[[#This Row],[RespondentID]],'All Data'!$A276:$CN848,87,FALSE),"unknown")</f>
        <v xml:space="preserve">English </v>
      </c>
      <c r="AQ275" s="159" t="str">
        <f>IFERROR(VLOOKUP(Table1[[#This Row],[RespondentID]],'All Data'!$A276:$CN848,88,FALSE),"unknown")</f>
        <v>$75,000 to $125,000</v>
      </c>
      <c r="AR275" s="159" t="str">
        <f>IFERROR(VLOOKUP(Table1[[#This Row],[RespondentID]],'All Data'!$A276:$CN848,89,FALSE),"unknown")</f>
        <v>Some college</v>
      </c>
      <c r="AS275" s="159" t="str">
        <f>IFERROR(VLOOKUP(Table1[[#This Row],[RespondentID]],'All Data'!$A276:$CN848,90,FALSE),"unknown")</f>
        <v>Retired</v>
      </c>
      <c r="AT275" s="159" t="str">
        <f>IFERROR(VLOOKUP(Table1[[#This Row],[RespondentID]],'All Data'!$A276:$CN848,91,FALSE),"unknown")</f>
        <v>Yes</v>
      </c>
      <c r="AU275" s="159" t="str">
        <f>IFERROR(VLOOKUP(Table1[[#This Row],[RespondentID]],'All Data'!$A276:$CN848,92,FALSE),"unknown")</f>
        <v>Yes</v>
      </c>
    </row>
    <row r="276" spans="1:47" x14ac:dyDescent="0.35">
      <c r="A276" s="6">
        <v>7045774846</v>
      </c>
      <c r="B276" s="6"/>
      <c r="C276" s="6"/>
      <c r="D276" s="6"/>
      <c r="E276" s="6"/>
      <c r="F276" s="6"/>
      <c r="G276" s="6"/>
      <c r="H276" s="6"/>
      <c r="I276" s="6"/>
      <c r="J276" s="6"/>
      <c r="K276" s="6"/>
      <c r="L276" s="6" t="s">
        <v>50</v>
      </c>
      <c r="M276" s="6"/>
      <c r="O276" s="6">
        <f t="shared" si="68"/>
        <v>1</v>
      </c>
      <c r="P276" s="6">
        <f t="shared" si="69"/>
        <v>3</v>
      </c>
      <c r="R276" s="6">
        <f t="shared" si="70"/>
        <v>0</v>
      </c>
      <c r="S276" s="6">
        <f t="shared" si="71"/>
        <v>0</v>
      </c>
      <c r="T276" s="6">
        <f t="shared" si="72"/>
        <v>0</v>
      </c>
      <c r="U276" s="6">
        <f t="shared" si="73"/>
        <v>0</v>
      </c>
      <c r="V276" s="6">
        <f t="shared" si="74"/>
        <v>0</v>
      </c>
      <c r="W276" s="6">
        <f t="shared" si="75"/>
        <v>0</v>
      </c>
      <c r="X276" s="6">
        <f t="shared" si="76"/>
        <v>0</v>
      </c>
      <c r="Y276" s="6">
        <f t="shared" si="77"/>
        <v>0</v>
      </c>
      <c r="Z276" s="6">
        <f t="shared" si="78"/>
        <v>0</v>
      </c>
      <c r="AA276" s="6">
        <f t="shared" si="79"/>
        <v>0</v>
      </c>
      <c r="AB276" s="6">
        <f t="shared" si="80"/>
        <v>1</v>
      </c>
      <c r="AC276" s="6">
        <f t="shared" si="81"/>
        <v>0</v>
      </c>
      <c r="AF276" s="6">
        <f t="shared" si="82"/>
        <v>1</v>
      </c>
      <c r="AG276" s="6">
        <f t="shared" si="83"/>
        <v>1</v>
      </c>
      <c r="AH276" s="6" t="str">
        <f t="shared" si="84"/>
        <v>Correct</v>
      </c>
      <c r="AJ276" s="159" t="str">
        <f>IFERROR(VLOOKUP(Table1[[#This Row],[RespondentID]],'All Data'!$A277:$CN849,81,FALSE),"unknown")</f>
        <v>Female</v>
      </c>
      <c r="AK276" s="159">
        <f>IFERROR(VLOOKUP(Table1[[#This Row],[RespondentID]],'All Data'!$A277:$CN849,82,FALSE),"unknown")</f>
        <v>84</v>
      </c>
      <c r="AL276" s="159" t="str">
        <f>IFERROR(VLOOKUP(Table1[[#This Row],[RespondentID]],'All Data'!$A277:$CN849,83,FALSE),"unknown")</f>
        <v>Suffolk</v>
      </c>
      <c r="AM276" s="159" t="str">
        <f>IFERROR(VLOOKUP(Table1[[#This Row],[RespondentID]],'All Data'!$A277:$CN849,84,FALSE),"unknown")</f>
        <v>East Islip, 11730</v>
      </c>
      <c r="AN276" s="159" t="str">
        <f>IFERROR(VLOOKUP(Table1[[#This Row],[RespondentID]],'All Data'!$A277:$CN849,85,FALSE),"unknown")</f>
        <v>White/Caucasian</v>
      </c>
      <c r="AO276" s="159" t="str">
        <f>IFERROR(VLOOKUP(Table1[[#This Row],[RespondentID]],'All Data'!$A277:$CN849,86,FALSE),"unknown")</f>
        <v>No</v>
      </c>
      <c r="AP276" s="159" t="str">
        <f>IFERROR(VLOOKUP(Table1[[#This Row],[RespondentID]],'All Data'!$A277:$CN849,87,FALSE),"unknown")</f>
        <v xml:space="preserve">English </v>
      </c>
      <c r="AQ276" s="159" t="str">
        <f>IFERROR(VLOOKUP(Table1[[#This Row],[RespondentID]],'All Data'!$A277:$CN849,88,FALSE),"unknown")</f>
        <v>$35,000 to $49,999</v>
      </c>
      <c r="AR276" s="159" t="str">
        <f>IFERROR(VLOOKUP(Table1[[#This Row],[RespondentID]],'All Data'!$A277:$CN849,89,FALSE),"unknown")</f>
        <v>High school graduate</v>
      </c>
      <c r="AS276" s="159" t="str">
        <f>IFERROR(VLOOKUP(Table1[[#This Row],[RespondentID]],'All Data'!$A277:$CN849,90,FALSE),"unknown")</f>
        <v>Retired</v>
      </c>
      <c r="AT276" s="159" t="str">
        <f>IFERROR(VLOOKUP(Table1[[#This Row],[RespondentID]],'All Data'!$A277:$CN849,91,FALSE),"unknown")</f>
        <v>Yes</v>
      </c>
      <c r="AU276" s="159" t="str">
        <f>IFERROR(VLOOKUP(Table1[[#This Row],[RespondentID]],'All Data'!$A277:$CN849,92,FALSE),"unknown")</f>
        <v>No</v>
      </c>
    </row>
    <row r="277" spans="1:47" x14ac:dyDescent="0.35">
      <c r="A277" s="6">
        <v>7045774221</v>
      </c>
      <c r="B277" s="6"/>
      <c r="C277" s="6"/>
      <c r="D277" s="6" t="s">
        <v>43</v>
      </c>
      <c r="E277" s="6"/>
      <c r="F277" s="6"/>
      <c r="G277" s="6"/>
      <c r="H277" s="6"/>
      <c r="I277" s="6"/>
      <c r="J277" s="6"/>
      <c r="K277" s="6"/>
      <c r="L277" s="6" t="s">
        <v>50</v>
      </c>
      <c r="M277" s="6"/>
      <c r="O277" s="6">
        <f t="shared" si="68"/>
        <v>2</v>
      </c>
      <c r="P277" s="6">
        <f t="shared" si="69"/>
        <v>1.5</v>
      </c>
      <c r="R277" s="6">
        <f t="shared" si="70"/>
        <v>0</v>
      </c>
      <c r="S277" s="6">
        <f t="shared" si="71"/>
        <v>0</v>
      </c>
      <c r="T277" s="6">
        <f t="shared" si="72"/>
        <v>1</v>
      </c>
      <c r="U277" s="6">
        <f t="shared" si="73"/>
        <v>0</v>
      </c>
      <c r="V277" s="6">
        <f t="shared" si="74"/>
        <v>0</v>
      </c>
      <c r="W277" s="6">
        <f t="shared" si="75"/>
        <v>0</v>
      </c>
      <c r="X277" s="6">
        <f t="shared" si="76"/>
        <v>0</v>
      </c>
      <c r="Y277" s="6">
        <f t="shared" si="77"/>
        <v>0</v>
      </c>
      <c r="Z277" s="6">
        <f t="shared" si="78"/>
        <v>0</v>
      </c>
      <c r="AA277" s="6">
        <f t="shared" si="79"/>
        <v>0</v>
      </c>
      <c r="AB277" s="6">
        <f t="shared" si="80"/>
        <v>1</v>
      </c>
      <c r="AC277" s="6">
        <f t="shared" si="81"/>
        <v>0</v>
      </c>
      <c r="AF277" s="6">
        <f t="shared" si="82"/>
        <v>2</v>
      </c>
      <c r="AG277" s="6">
        <f t="shared" si="83"/>
        <v>2</v>
      </c>
      <c r="AH277" s="6" t="str">
        <f t="shared" si="84"/>
        <v>Correct</v>
      </c>
      <c r="AJ277" s="159" t="str">
        <f>IFERROR(VLOOKUP(Table1[[#This Row],[RespondentID]],'All Data'!$A278:$CN850,81,FALSE),"unknown")</f>
        <v>Female</v>
      </c>
      <c r="AK277" s="159">
        <f>IFERROR(VLOOKUP(Table1[[#This Row],[RespondentID]],'All Data'!$A278:$CN850,82,FALSE),"unknown")</f>
        <v>71</v>
      </c>
      <c r="AL277" s="159" t="str">
        <f>IFERROR(VLOOKUP(Table1[[#This Row],[RespondentID]],'All Data'!$A278:$CN850,83,FALSE),"unknown")</f>
        <v>Suffolk</v>
      </c>
      <c r="AM277" s="159" t="str">
        <f>IFERROR(VLOOKUP(Table1[[#This Row],[RespondentID]],'All Data'!$A278:$CN850,84,FALSE),"unknown")</f>
        <v>Lindenhurst, 11757</v>
      </c>
      <c r="AN277" s="159" t="str">
        <f>IFERROR(VLOOKUP(Table1[[#This Row],[RespondentID]],'All Data'!$A278:$CN850,85,FALSE),"unknown")</f>
        <v>White/Caucasian</v>
      </c>
      <c r="AO277" s="159" t="str">
        <f>IFERROR(VLOOKUP(Table1[[#This Row],[RespondentID]],'All Data'!$A278:$CN850,86,FALSE),"unknown")</f>
        <v>No</v>
      </c>
      <c r="AP277" s="159" t="str">
        <f>IFERROR(VLOOKUP(Table1[[#This Row],[RespondentID]],'All Data'!$A278:$CN850,87,FALSE),"unknown")</f>
        <v xml:space="preserve">English </v>
      </c>
      <c r="AQ277" s="159">
        <f>IFERROR(VLOOKUP(Table1[[#This Row],[RespondentID]],'All Data'!$A278:$CN850,88,FALSE),"unknown")</f>
        <v>0</v>
      </c>
      <c r="AR277" s="159" t="str">
        <f>IFERROR(VLOOKUP(Table1[[#This Row],[RespondentID]],'All Data'!$A278:$CN850,89,FALSE),"unknown")</f>
        <v>Graduate school</v>
      </c>
      <c r="AS277" s="159" t="str">
        <f>IFERROR(VLOOKUP(Table1[[#This Row],[RespondentID]],'All Data'!$A278:$CN850,90,FALSE),"unknown")</f>
        <v>Retired</v>
      </c>
      <c r="AT277" s="159" t="str">
        <f>IFERROR(VLOOKUP(Table1[[#This Row],[RespondentID]],'All Data'!$A278:$CN850,91,FALSE),"unknown")</f>
        <v>Yes</v>
      </c>
      <c r="AU277" s="159" t="str">
        <f>IFERROR(VLOOKUP(Table1[[#This Row],[RespondentID]],'All Data'!$A278:$CN850,92,FALSE),"unknown")</f>
        <v>Yes</v>
      </c>
    </row>
    <row r="278" spans="1:47" x14ac:dyDescent="0.35">
      <c r="A278" s="6">
        <v>7045773962</v>
      </c>
      <c r="B278" s="6"/>
      <c r="C278" s="6" t="s">
        <v>42</v>
      </c>
      <c r="D278" s="6"/>
      <c r="E278" s="6"/>
      <c r="F278" s="6" t="s">
        <v>45</v>
      </c>
      <c r="G278" s="6"/>
      <c r="H278" s="6" t="s">
        <v>46</v>
      </c>
      <c r="I278" s="6"/>
      <c r="J278" s="6"/>
      <c r="K278" s="6"/>
      <c r="L278" s="6"/>
      <c r="M278" s="6"/>
      <c r="O278" s="6">
        <f t="shared" si="68"/>
        <v>3</v>
      </c>
      <c r="P278" s="6">
        <f t="shared" si="69"/>
        <v>1</v>
      </c>
      <c r="R278" s="6">
        <f t="shared" si="70"/>
        <v>0</v>
      </c>
      <c r="S278" s="6">
        <f t="shared" si="71"/>
        <v>1</v>
      </c>
      <c r="T278" s="6">
        <f t="shared" si="72"/>
        <v>0</v>
      </c>
      <c r="U278" s="6">
        <f t="shared" si="73"/>
        <v>0</v>
      </c>
      <c r="V278" s="6">
        <f t="shared" si="74"/>
        <v>1</v>
      </c>
      <c r="W278" s="6">
        <f t="shared" si="75"/>
        <v>0</v>
      </c>
      <c r="X278" s="6">
        <f t="shared" si="76"/>
        <v>1</v>
      </c>
      <c r="Y278" s="6">
        <f t="shared" si="77"/>
        <v>0</v>
      </c>
      <c r="Z278" s="6">
        <f t="shared" si="78"/>
        <v>0</v>
      </c>
      <c r="AA278" s="6">
        <f t="shared" si="79"/>
        <v>0</v>
      </c>
      <c r="AB278" s="6">
        <f t="shared" si="80"/>
        <v>0</v>
      </c>
      <c r="AC278" s="6">
        <f t="shared" si="81"/>
        <v>0</v>
      </c>
      <c r="AF278" s="6">
        <f t="shared" si="82"/>
        <v>3</v>
      </c>
      <c r="AG278" s="6">
        <f t="shared" si="83"/>
        <v>3</v>
      </c>
      <c r="AH278" s="6" t="str">
        <f t="shared" si="84"/>
        <v>Correct</v>
      </c>
      <c r="AJ278" s="159" t="str">
        <f>IFERROR(VLOOKUP(Table1[[#This Row],[RespondentID]],'All Data'!$A279:$CN851,81,FALSE),"unknown")</f>
        <v>Female</v>
      </c>
      <c r="AK278" s="159">
        <f>IFERROR(VLOOKUP(Table1[[#This Row],[RespondentID]],'All Data'!$A279:$CN851,82,FALSE),"unknown")</f>
        <v>69</v>
      </c>
      <c r="AL278" s="159" t="str">
        <f>IFERROR(VLOOKUP(Table1[[#This Row],[RespondentID]],'All Data'!$A279:$CN851,83,FALSE),"unknown")</f>
        <v>Suffolk</v>
      </c>
      <c r="AM278" s="159" t="str">
        <f>IFERROR(VLOOKUP(Table1[[#This Row],[RespondentID]],'All Data'!$A279:$CN851,84,FALSE),"unknown")</f>
        <v>East Setauket, 11733</v>
      </c>
      <c r="AN278" s="159" t="str">
        <f>IFERROR(VLOOKUP(Table1[[#This Row],[RespondentID]],'All Data'!$A279:$CN851,85,FALSE),"unknown")</f>
        <v>White/Caucasian</v>
      </c>
      <c r="AO278" s="159" t="str">
        <f>IFERROR(VLOOKUP(Table1[[#This Row],[RespondentID]],'All Data'!$A279:$CN851,86,FALSE),"unknown")</f>
        <v>No</v>
      </c>
      <c r="AP278" s="159" t="str">
        <f>IFERROR(VLOOKUP(Table1[[#This Row],[RespondentID]],'All Data'!$A279:$CN851,87,FALSE),"unknown")</f>
        <v xml:space="preserve">English </v>
      </c>
      <c r="AQ278" s="159" t="str">
        <f>IFERROR(VLOOKUP(Table1[[#This Row],[RespondentID]],'All Data'!$A279:$CN851,88,FALSE),"unknown")</f>
        <v>$50,000 to $74,999</v>
      </c>
      <c r="AR278" s="159" t="str">
        <f>IFERROR(VLOOKUP(Table1[[#This Row],[RespondentID]],'All Data'!$A279:$CN851,89,FALSE),"unknown")</f>
        <v>Graduate school</v>
      </c>
      <c r="AS278" s="159" t="str">
        <f>IFERROR(VLOOKUP(Table1[[#This Row],[RespondentID]],'All Data'!$A279:$CN851,90,FALSE),"unknown")</f>
        <v>Retired</v>
      </c>
      <c r="AT278" s="159" t="str">
        <f>IFERROR(VLOOKUP(Table1[[#This Row],[RespondentID]],'All Data'!$A279:$CN851,91,FALSE),"unknown")</f>
        <v>Yes</v>
      </c>
      <c r="AU278" s="159" t="str">
        <f>IFERROR(VLOOKUP(Table1[[#This Row],[RespondentID]],'All Data'!$A279:$CN851,92,FALSE),"unknown")</f>
        <v>Yes</v>
      </c>
    </row>
    <row r="279" spans="1:47" x14ac:dyDescent="0.35">
      <c r="A279" s="6">
        <v>7045773524</v>
      </c>
      <c r="B279" s="6" t="s">
        <v>41</v>
      </c>
      <c r="C279" s="6" t="s">
        <v>42</v>
      </c>
      <c r="D279" s="6"/>
      <c r="E279" s="6"/>
      <c r="F279" s="6"/>
      <c r="G279" s="6"/>
      <c r="H279" s="6"/>
      <c r="I279" s="6"/>
      <c r="J279" s="6"/>
      <c r="K279" s="6"/>
      <c r="L279" s="6"/>
      <c r="M279" s="6"/>
      <c r="O279" s="6">
        <f t="shared" si="68"/>
        <v>2</v>
      </c>
      <c r="P279" s="6">
        <f t="shared" si="69"/>
        <v>1.5</v>
      </c>
      <c r="R279" s="6">
        <f t="shared" si="70"/>
        <v>1</v>
      </c>
      <c r="S279" s="6">
        <f t="shared" si="71"/>
        <v>1</v>
      </c>
      <c r="T279" s="6">
        <f t="shared" si="72"/>
        <v>0</v>
      </c>
      <c r="U279" s="6">
        <f t="shared" si="73"/>
        <v>0</v>
      </c>
      <c r="V279" s="6">
        <f t="shared" si="74"/>
        <v>0</v>
      </c>
      <c r="W279" s="6">
        <f t="shared" si="75"/>
        <v>0</v>
      </c>
      <c r="X279" s="6">
        <f t="shared" si="76"/>
        <v>0</v>
      </c>
      <c r="Y279" s="6">
        <f t="shared" si="77"/>
        <v>0</v>
      </c>
      <c r="Z279" s="6">
        <f t="shared" si="78"/>
        <v>0</v>
      </c>
      <c r="AA279" s="6">
        <f t="shared" si="79"/>
        <v>0</v>
      </c>
      <c r="AB279" s="6">
        <f t="shared" si="80"/>
        <v>0</v>
      </c>
      <c r="AC279" s="6">
        <f t="shared" si="81"/>
        <v>0</v>
      </c>
      <c r="AF279" s="6">
        <f t="shared" si="82"/>
        <v>2</v>
      </c>
      <c r="AG279" s="6">
        <f t="shared" si="83"/>
        <v>2</v>
      </c>
      <c r="AH279" s="6" t="str">
        <f t="shared" si="84"/>
        <v>Correct</v>
      </c>
      <c r="AJ279" s="159" t="str">
        <f>IFERROR(VLOOKUP(Table1[[#This Row],[RespondentID]],'All Data'!$A280:$CN852,81,FALSE),"unknown")</f>
        <v>Female</v>
      </c>
      <c r="AK279" s="159">
        <f>IFERROR(VLOOKUP(Table1[[#This Row],[RespondentID]],'All Data'!$A280:$CN852,82,FALSE),"unknown")</f>
        <v>66</v>
      </c>
      <c r="AL279" s="159" t="str">
        <f>IFERROR(VLOOKUP(Table1[[#This Row],[RespondentID]],'All Data'!$A280:$CN852,83,FALSE),"unknown")</f>
        <v>Suffolk</v>
      </c>
      <c r="AM279" s="159" t="str">
        <f>IFERROR(VLOOKUP(Table1[[#This Row],[RespondentID]],'All Data'!$A280:$CN852,84,FALSE),"unknown")</f>
        <v>Bay Shore, 11706</v>
      </c>
      <c r="AN279" s="159" t="str">
        <f>IFERROR(VLOOKUP(Table1[[#This Row],[RespondentID]],'All Data'!$A280:$CN852,85,FALSE),"unknown")</f>
        <v>White/Caucasian</v>
      </c>
      <c r="AO279" s="159" t="str">
        <f>IFERROR(VLOOKUP(Table1[[#This Row],[RespondentID]],'All Data'!$A280:$CN852,86,FALSE),"unknown")</f>
        <v>No</v>
      </c>
      <c r="AP279" s="159" t="str">
        <f>IFERROR(VLOOKUP(Table1[[#This Row],[RespondentID]],'All Data'!$A280:$CN852,87,FALSE),"unknown")</f>
        <v xml:space="preserve">English </v>
      </c>
      <c r="AQ279" s="159" t="str">
        <f>IFERROR(VLOOKUP(Table1[[#This Row],[RespondentID]],'All Data'!$A280:$CN852,88,FALSE),"unknown")</f>
        <v>$50,000 to $74,999</v>
      </c>
      <c r="AR279" s="159" t="str">
        <f>IFERROR(VLOOKUP(Table1[[#This Row],[RespondentID]],'All Data'!$A280:$CN852,89,FALSE),"unknown")</f>
        <v>College graduate</v>
      </c>
      <c r="AS279" s="159" t="str">
        <f>IFERROR(VLOOKUP(Table1[[#This Row],[RespondentID]],'All Data'!$A280:$CN852,90,FALSE),"unknown")</f>
        <v>Retired</v>
      </c>
      <c r="AT279" s="159" t="str">
        <f>IFERROR(VLOOKUP(Table1[[#This Row],[RespondentID]],'All Data'!$A280:$CN852,91,FALSE),"unknown")</f>
        <v>Yes</v>
      </c>
      <c r="AU279" s="159" t="str">
        <f>IFERROR(VLOOKUP(Table1[[#This Row],[RespondentID]],'All Data'!$A280:$CN852,92,FALSE),"unknown")</f>
        <v>Yes</v>
      </c>
    </row>
    <row r="280" spans="1:47" x14ac:dyDescent="0.35">
      <c r="A280" s="6">
        <v>7045773232</v>
      </c>
      <c r="B280" s="6"/>
      <c r="C280" s="6"/>
      <c r="D280" s="6"/>
      <c r="E280" s="6"/>
      <c r="F280" s="6"/>
      <c r="G280" s="6"/>
      <c r="H280" s="6"/>
      <c r="I280" s="6"/>
      <c r="J280" s="6"/>
      <c r="K280" s="6" t="s">
        <v>49</v>
      </c>
      <c r="L280" s="6" t="s">
        <v>50</v>
      </c>
      <c r="M280" s="6"/>
      <c r="O280" s="6">
        <f t="shared" si="68"/>
        <v>2</v>
      </c>
      <c r="P280" s="6">
        <f t="shared" si="69"/>
        <v>1.5</v>
      </c>
      <c r="R280" s="6">
        <f t="shared" si="70"/>
        <v>0</v>
      </c>
      <c r="S280" s="6">
        <f t="shared" si="71"/>
        <v>0</v>
      </c>
      <c r="T280" s="6">
        <f t="shared" si="72"/>
        <v>0</v>
      </c>
      <c r="U280" s="6">
        <f t="shared" si="73"/>
        <v>0</v>
      </c>
      <c r="V280" s="6">
        <f t="shared" si="74"/>
        <v>0</v>
      </c>
      <c r="W280" s="6">
        <f t="shared" si="75"/>
        <v>0</v>
      </c>
      <c r="X280" s="6">
        <f t="shared" si="76"/>
        <v>0</v>
      </c>
      <c r="Y280" s="6">
        <f t="shared" si="77"/>
        <v>0</v>
      </c>
      <c r="Z280" s="6">
        <f t="shared" si="78"/>
        <v>0</v>
      </c>
      <c r="AA280" s="6">
        <f t="shared" si="79"/>
        <v>1</v>
      </c>
      <c r="AB280" s="6">
        <f t="shared" si="80"/>
        <v>1</v>
      </c>
      <c r="AC280" s="6">
        <f t="shared" si="81"/>
        <v>0</v>
      </c>
      <c r="AF280" s="6">
        <f t="shared" si="82"/>
        <v>2</v>
      </c>
      <c r="AG280" s="6">
        <f t="shared" si="83"/>
        <v>2</v>
      </c>
      <c r="AH280" s="6" t="str">
        <f t="shared" si="84"/>
        <v>Correct</v>
      </c>
      <c r="AJ280" s="159" t="str">
        <f>IFERROR(VLOOKUP(Table1[[#This Row],[RespondentID]],'All Data'!$A281:$CN853,81,FALSE),"unknown")</f>
        <v>Female</v>
      </c>
      <c r="AK280" s="159">
        <f>IFERROR(VLOOKUP(Table1[[#This Row],[RespondentID]],'All Data'!$A281:$CN853,82,FALSE),"unknown")</f>
        <v>62</v>
      </c>
      <c r="AL280" s="159" t="str">
        <f>IFERROR(VLOOKUP(Table1[[#This Row],[RespondentID]],'All Data'!$A281:$CN853,83,FALSE),"unknown")</f>
        <v>Suffolk</v>
      </c>
      <c r="AM280" s="159" t="str">
        <f>IFERROR(VLOOKUP(Table1[[#This Row],[RespondentID]],'All Data'!$A281:$CN853,84,FALSE),"unknown")</f>
        <v>Brentwood, 11717</v>
      </c>
      <c r="AN280" s="159" t="str">
        <f>IFERROR(VLOOKUP(Table1[[#This Row],[RespondentID]],'All Data'!$A281:$CN853,85,FALSE),"unknown")</f>
        <v>Multi-racial</v>
      </c>
      <c r="AO280" s="159" t="str">
        <f>IFERROR(VLOOKUP(Table1[[#This Row],[RespondentID]],'All Data'!$A281:$CN853,86,FALSE),"unknown")</f>
        <v>Yes</v>
      </c>
      <c r="AP280" s="159" t="str">
        <f>IFERROR(VLOOKUP(Table1[[#This Row],[RespondentID]],'All Data'!$A281:$CN853,87,FALSE),"unknown")</f>
        <v xml:space="preserve">English Spanish </v>
      </c>
      <c r="AQ280" s="159" t="str">
        <f>IFERROR(VLOOKUP(Table1[[#This Row],[RespondentID]],'All Data'!$A281:$CN853,88,FALSE),"unknown")</f>
        <v>$50,000 to $74,999</v>
      </c>
      <c r="AR280" s="159" t="str">
        <f>IFERROR(VLOOKUP(Table1[[#This Row],[RespondentID]],'All Data'!$A281:$CN853,89,FALSE),"unknown")</f>
        <v>Graduate school</v>
      </c>
      <c r="AS280" s="159" t="str">
        <f>IFERROR(VLOOKUP(Table1[[#This Row],[RespondentID]],'All Data'!$A281:$CN853,90,FALSE),"unknown")</f>
        <v>Employed for wages</v>
      </c>
      <c r="AT280" s="159" t="str">
        <f>IFERROR(VLOOKUP(Table1[[#This Row],[RespondentID]],'All Data'!$A281:$CN853,91,FALSE),"unknown")</f>
        <v>Yes</v>
      </c>
      <c r="AU280" s="159" t="str">
        <f>IFERROR(VLOOKUP(Table1[[#This Row],[RespondentID]],'All Data'!$A281:$CN853,92,FALSE),"unknown")</f>
        <v>Yes</v>
      </c>
    </row>
    <row r="281" spans="1:47" x14ac:dyDescent="0.35">
      <c r="A281" s="6">
        <v>7045772808</v>
      </c>
      <c r="B281" s="6" t="s">
        <v>41</v>
      </c>
      <c r="C281" s="6"/>
      <c r="D281" s="6"/>
      <c r="E281" s="6"/>
      <c r="F281" s="6"/>
      <c r="G281" s="6" t="s">
        <v>39</v>
      </c>
      <c r="H281" s="6" t="s">
        <v>46</v>
      </c>
      <c r="I281" s="6"/>
      <c r="J281" s="6"/>
      <c r="K281" s="6"/>
      <c r="L281" s="6"/>
      <c r="M281" s="6"/>
      <c r="O281" s="6">
        <f t="shared" si="68"/>
        <v>3</v>
      </c>
      <c r="P281" s="6">
        <f t="shared" si="69"/>
        <v>1</v>
      </c>
      <c r="R281" s="6">
        <f t="shared" si="70"/>
        <v>1</v>
      </c>
      <c r="S281" s="6">
        <f t="shared" si="71"/>
        <v>0</v>
      </c>
      <c r="T281" s="6">
        <f t="shared" si="72"/>
        <v>0</v>
      </c>
      <c r="U281" s="6">
        <f t="shared" si="73"/>
        <v>0</v>
      </c>
      <c r="V281" s="6">
        <f t="shared" si="74"/>
        <v>0</v>
      </c>
      <c r="W281" s="6">
        <f t="shared" si="75"/>
        <v>1</v>
      </c>
      <c r="X281" s="6">
        <f t="shared" si="76"/>
        <v>1</v>
      </c>
      <c r="Y281" s="6">
        <f t="shared" si="77"/>
        <v>0</v>
      </c>
      <c r="Z281" s="6">
        <f t="shared" si="78"/>
        <v>0</v>
      </c>
      <c r="AA281" s="6">
        <f t="shared" si="79"/>
        <v>0</v>
      </c>
      <c r="AB281" s="6">
        <f t="shared" si="80"/>
        <v>0</v>
      </c>
      <c r="AC281" s="6">
        <f t="shared" si="81"/>
        <v>0</v>
      </c>
      <c r="AF281" s="6">
        <f t="shared" si="82"/>
        <v>3</v>
      </c>
      <c r="AG281" s="6">
        <f t="shared" si="83"/>
        <v>3</v>
      </c>
      <c r="AH281" s="6" t="str">
        <f t="shared" si="84"/>
        <v>Correct</v>
      </c>
      <c r="AJ281" s="159" t="str">
        <f>IFERROR(VLOOKUP(Table1[[#This Row],[RespondentID]],'All Data'!$A282:$CN854,81,FALSE),"unknown")</f>
        <v>Female</v>
      </c>
      <c r="AK281" s="159">
        <f>IFERROR(VLOOKUP(Table1[[#This Row],[RespondentID]],'All Data'!$A282:$CN854,82,FALSE),"unknown")</f>
        <v>78</v>
      </c>
      <c r="AL281" s="159" t="str">
        <f>IFERROR(VLOOKUP(Table1[[#This Row],[RespondentID]],'All Data'!$A282:$CN854,83,FALSE),"unknown")</f>
        <v>Suffolk</v>
      </c>
      <c r="AM281" s="159" t="str">
        <f>IFERROR(VLOOKUP(Table1[[#This Row],[RespondentID]],'All Data'!$A282:$CN854,84,FALSE),"unknown")</f>
        <v>Bay Shore, 11706</v>
      </c>
      <c r="AN281" s="159" t="str">
        <f>IFERROR(VLOOKUP(Table1[[#This Row],[RespondentID]],'All Data'!$A282:$CN854,85,FALSE),"unknown")</f>
        <v>Black/African American</v>
      </c>
      <c r="AO281" s="159" t="str">
        <f>IFERROR(VLOOKUP(Table1[[#This Row],[RespondentID]],'All Data'!$A282:$CN854,86,FALSE),"unknown")</f>
        <v>No</v>
      </c>
      <c r="AP281" s="159" t="str">
        <f>IFERROR(VLOOKUP(Table1[[#This Row],[RespondentID]],'All Data'!$A282:$CN854,87,FALSE),"unknown")</f>
        <v xml:space="preserve">English </v>
      </c>
      <c r="AQ281" s="159" t="str">
        <f>IFERROR(VLOOKUP(Table1[[#This Row],[RespondentID]],'All Data'!$A282:$CN854,88,FALSE),"unknown")</f>
        <v>$50,000 to $74,999</v>
      </c>
      <c r="AR281" s="159" t="str">
        <f>IFERROR(VLOOKUP(Table1[[#This Row],[RespondentID]],'All Data'!$A282:$CN854,89,FALSE),"unknown")</f>
        <v>Some college</v>
      </c>
      <c r="AS281" s="159" t="str">
        <f>IFERROR(VLOOKUP(Table1[[#This Row],[RespondentID]],'All Data'!$A282:$CN854,90,FALSE),"unknown")</f>
        <v>Retired</v>
      </c>
      <c r="AT281" s="159" t="str">
        <f>IFERROR(VLOOKUP(Table1[[#This Row],[RespondentID]],'All Data'!$A282:$CN854,91,FALSE),"unknown")</f>
        <v>Yes</v>
      </c>
      <c r="AU281" s="159" t="str">
        <f>IFERROR(VLOOKUP(Table1[[#This Row],[RespondentID]],'All Data'!$A282:$CN854,92,FALSE),"unknown")</f>
        <v>Yes</v>
      </c>
    </row>
    <row r="282" spans="1:47" x14ac:dyDescent="0.35">
      <c r="A282" s="6">
        <v>7045772515</v>
      </c>
      <c r="B282" s="6"/>
      <c r="C282" s="6"/>
      <c r="D282" s="6"/>
      <c r="E282" s="6"/>
      <c r="F282" s="6"/>
      <c r="G282" s="6"/>
      <c r="H282" s="6"/>
      <c r="I282" s="6"/>
      <c r="J282" s="6"/>
      <c r="K282" s="6"/>
      <c r="L282" s="6"/>
      <c r="M282" s="6"/>
      <c r="O282" s="6">
        <f t="shared" si="68"/>
        <v>0</v>
      </c>
      <c r="P282" s="6" t="e">
        <f t="shared" si="69"/>
        <v>#DIV/0!</v>
      </c>
      <c r="R282" s="6">
        <f t="shared" si="70"/>
        <v>0</v>
      </c>
      <c r="S282" s="6">
        <f t="shared" si="71"/>
        <v>0</v>
      </c>
      <c r="T282" s="6">
        <f t="shared" si="72"/>
        <v>0</v>
      </c>
      <c r="U282" s="6">
        <f t="shared" si="73"/>
        <v>0</v>
      </c>
      <c r="V282" s="6">
        <f t="shared" si="74"/>
        <v>0</v>
      </c>
      <c r="W282" s="6">
        <f t="shared" si="75"/>
        <v>0</v>
      </c>
      <c r="X282" s="6">
        <f t="shared" si="76"/>
        <v>0</v>
      </c>
      <c r="Y282" s="6">
        <f t="shared" si="77"/>
        <v>0</v>
      </c>
      <c r="Z282" s="6">
        <f t="shared" si="78"/>
        <v>0</v>
      </c>
      <c r="AA282" s="6">
        <f t="shared" si="79"/>
        <v>0</v>
      </c>
      <c r="AB282" s="6">
        <f t="shared" si="80"/>
        <v>0</v>
      </c>
      <c r="AC282" s="6">
        <f t="shared" si="81"/>
        <v>0</v>
      </c>
      <c r="AF282" s="6">
        <f t="shared" si="82"/>
        <v>0</v>
      </c>
      <c r="AG282" s="6">
        <f t="shared" si="83"/>
        <v>0</v>
      </c>
      <c r="AH282" s="6" t="str">
        <f t="shared" si="84"/>
        <v>Correct</v>
      </c>
      <c r="AJ282" s="159" t="str">
        <f>IFERROR(VLOOKUP(Table1[[#This Row],[RespondentID]],'All Data'!$A283:$CN855,81,FALSE),"unknown")</f>
        <v>Female</v>
      </c>
      <c r="AK282" s="159">
        <f>IFERROR(VLOOKUP(Table1[[#This Row],[RespondentID]],'All Data'!$A283:$CN855,82,FALSE),"unknown")</f>
        <v>82</v>
      </c>
      <c r="AL282" s="159" t="str">
        <f>IFERROR(VLOOKUP(Table1[[#This Row],[RespondentID]],'All Data'!$A283:$CN855,83,FALSE),"unknown")</f>
        <v>Suffolk</v>
      </c>
      <c r="AM282" s="159" t="str">
        <f>IFERROR(VLOOKUP(Table1[[#This Row],[RespondentID]],'All Data'!$A283:$CN855,84,FALSE),"unknown")</f>
        <v>Islip Terrace, 11752</v>
      </c>
      <c r="AN282" s="159" t="str">
        <f>IFERROR(VLOOKUP(Table1[[#This Row],[RespondentID]],'All Data'!$A283:$CN855,85,FALSE),"unknown")</f>
        <v>White/Caucasian</v>
      </c>
      <c r="AO282" s="159" t="str">
        <f>IFERROR(VLOOKUP(Table1[[#This Row],[RespondentID]],'All Data'!$A283:$CN855,86,FALSE),"unknown")</f>
        <v>No</v>
      </c>
      <c r="AP282" s="159" t="str">
        <f>IFERROR(VLOOKUP(Table1[[#This Row],[RespondentID]],'All Data'!$A283:$CN855,87,FALSE),"unknown")</f>
        <v xml:space="preserve">English </v>
      </c>
      <c r="AQ282" s="159" t="str">
        <f>IFERROR(VLOOKUP(Table1[[#This Row],[RespondentID]],'All Data'!$A283:$CN855,88,FALSE),"unknown")</f>
        <v>$20,000 to $34,999</v>
      </c>
      <c r="AR282" s="159" t="str">
        <f>IFERROR(VLOOKUP(Table1[[#This Row],[RespondentID]],'All Data'!$A283:$CN855,89,FALSE),"unknown")</f>
        <v>Graduate school</v>
      </c>
      <c r="AS282" s="159" t="str">
        <f>IFERROR(VLOOKUP(Table1[[#This Row],[RespondentID]],'All Data'!$A283:$CN855,90,FALSE),"unknown")</f>
        <v>Employed for wages</v>
      </c>
      <c r="AT282" s="159" t="str">
        <f>IFERROR(VLOOKUP(Table1[[#This Row],[RespondentID]],'All Data'!$A283:$CN855,91,FALSE),"unknown")</f>
        <v>Yes</v>
      </c>
      <c r="AU282" s="159" t="str">
        <f>IFERROR(VLOOKUP(Table1[[#This Row],[RespondentID]],'All Data'!$A283:$CN855,92,FALSE),"unknown")</f>
        <v>No</v>
      </c>
    </row>
    <row r="283" spans="1:47" x14ac:dyDescent="0.35">
      <c r="A283" s="6">
        <v>7045772328</v>
      </c>
      <c r="B283" s="6" t="s">
        <v>41</v>
      </c>
      <c r="C283" s="6" t="s">
        <v>42</v>
      </c>
      <c r="D283" s="6"/>
      <c r="E283" s="6"/>
      <c r="F283" s="6"/>
      <c r="G283" s="6"/>
      <c r="H283" s="6"/>
      <c r="I283" s="6"/>
      <c r="J283" s="6" t="s">
        <v>48</v>
      </c>
      <c r="K283" s="6"/>
      <c r="L283" s="6"/>
      <c r="M283" s="6"/>
      <c r="O283" s="6">
        <f t="shared" si="68"/>
        <v>3</v>
      </c>
      <c r="P283" s="6">
        <f t="shared" si="69"/>
        <v>1</v>
      </c>
      <c r="R283" s="6">
        <f t="shared" si="70"/>
        <v>1</v>
      </c>
      <c r="S283" s="6">
        <f t="shared" si="71"/>
        <v>1</v>
      </c>
      <c r="T283" s="6">
        <f t="shared" si="72"/>
        <v>0</v>
      </c>
      <c r="U283" s="6">
        <f t="shared" si="73"/>
        <v>0</v>
      </c>
      <c r="V283" s="6">
        <f t="shared" si="74"/>
        <v>0</v>
      </c>
      <c r="W283" s="6">
        <f t="shared" si="75"/>
        <v>0</v>
      </c>
      <c r="X283" s="6">
        <f t="shared" si="76"/>
        <v>0</v>
      </c>
      <c r="Y283" s="6">
        <f t="shared" si="77"/>
        <v>0</v>
      </c>
      <c r="Z283" s="6">
        <f t="shared" si="78"/>
        <v>1</v>
      </c>
      <c r="AA283" s="6">
        <f t="shared" si="79"/>
        <v>0</v>
      </c>
      <c r="AB283" s="6">
        <f t="shared" si="80"/>
        <v>0</v>
      </c>
      <c r="AC283" s="6">
        <f t="shared" si="81"/>
        <v>0</v>
      </c>
      <c r="AF283" s="6">
        <f t="shared" si="82"/>
        <v>3</v>
      </c>
      <c r="AG283" s="6">
        <f t="shared" si="83"/>
        <v>3</v>
      </c>
      <c r="AH283" s="6" t="str">
        <f t="shared" si="84"/>
        <v>Correct</v>
      </c>
      <c r="AJ283" s="159" t="str">
        <f>IFERROR(VLOOKUP(Table1[[#This Row],[RespondentID]],'All Data'!$A284:$CN856,81,FALSE),"unknown")</f>
        <v>Female</v>
      </c>
      <c r="AK283" s="159">
        <f>IFERROR(VLOOKUP(Table1[[#This Row],[RespondentID]],'All Data'!$A284:$CN856,82,FALSE),"unknown")</f>
        <v>54</v>
      </c>
      <c r="AL283" s="159" t="str">
        <f>IFERROR(VLOOKUP(Table1[[#This Row],[RespondentID]],'All Data'!$A284:$CN856,83,FALSE),"unknown")</f>
        <v>Suffolk</v>
      </c>
      <c r="AM283" s="159" t="str">
        <f>IFERROR(VLOOKUP(Table1[[#This Row],[RespondentID]],'All Data'!$A284:$CN856,84,FALSE),"unknown")</f>
        <v>Central Islip, 11722</v>
      </c>
      <c r="AN283" s="159" t="str">
        <f>IFERROR(VLOOKUP(Table1[[#This Row],[RespondentID]],'All Data'!$A284:$CN856,85,FALSE),"unknown")</f>
        <v>White/Caucasian</v>
      </c>
      <c r="AO283" s="159" t="str">
        <f>IFERROR(VLOOKUP(Table1[[#This Row],[RespondentID]],'All Data'!$A284:$CN856,86,FALSE),"unknown")</f>
        <v>No</v>
      </c>
      <c r="AP283" s="159" t="str">
        <f>IFERROR(VLOOKUP(Table1[[#This Row],[RespondentID]],'All Data'!$A284:$CN856,87,FALSE),"unknown")</f>
        <v xml:space="preserve">English </v>
      </c>
      <c r="AQ283" s="159" t="str">
        <f>IFERROR(VLOOKUP(Table1[[#This Row],[RespondentID]],'All Data'!$A284:$CN856,88,FALSE),"unknown")</f>
        <v>$35,000 to $49,999</v>
      </c>
      <c r="AR283" s="159" t="str">
        <f>IFERROR(VLOOKUP(Table1[[#This Row],[RespondentID]],'All Data'!$A284:$CN856,89,FALSE),"unknown")</f>
        <v>College graduate</v>
      </c>
      <c r="AS283" s="159" t="str">
        <f>IFERROR(VLOOKUP(Table1[[#This Row],[RespondentID]],'All Data'!$A284:$CN856,90,FALSE),"unknown")</f>
        <v>Retired</v>
      </c>
      <c r="AT283" s="159" t="str">
        <f>IFERROR(VLOOKUP(Table1[[#This Row],[RespondentID]],'All Data'!$A284:$CN856,91,FALSE),"unknown")</f>
        <v>Yes</v>
      </c>
      <c r="AU283" s="159" t="str">
        <f>IFERROR(VLOOKUP(Table1[[#This Row],[RespondentID]],'All Data'!$A284:$CN856,92,FALSE),"unknown")</f>
        <v>No</v>
      </c>
    </row>
    <row r="284" spans="1:47" x14ac:dyDescent="0.35">
      <c r="A284" s="6">
        <v>7045772084</v>
      </c>
      <c r="B284" s="6"/>
      <c r="C284" s="6"/>
      <c r="D284" s="6"/>
      <c r="E284" s="6" t="s">
        <v>44</v>
      </c>
      <c r="F284" s="6"/>
      <c r="G284" s="6"/>
      <c r="H284" s="6"/>
      <c r="I284" s="6"/>
      <c r="J284" s="6"/>
      <c r="K284" s="6"/>
      <c r="L284" s="6"/>
      <c r="M284" s="6"/>
      <c r="O284" s="6">
        <f t="shared" si="68"/>
        <v>1</v>
      </c>
      <c r="P284" s="6">
        <f t="shared" si="69"/>
        <v>3</v>
      </c>
      <c r="R284" s="6">
        <f t="shared" si="70"/>
        <v>0</v>
      </c>
      <c r="S284" s="6">
        <f t="shared" si="71"/>
        <v>0</v>
      </c>
      <c r="T284" s="6">
        <f t="shared" si="72"/>
        <v>0</v>
      </c>
      <c r="U284" s="6">
        <f t="shared" si="73"/>
        <v>1</v>
      </c>
      <c r="V284" s="6">
        <f t="shared" si="74"/>
        <v>0</v>
      </c>
      <c r="W284" s="6">
        <f t="shared" si="75"/>
        <v>0</v>
      </c>
      <c r="X284" s="6">
        <f t="shared" si="76"/>
        <v>0</v>
      </c>
      <c r="Y284" s="6">
        <f t="shared" si="77"/>
        <v>0</v>
      </c>
      <c r="Z284" s="6">
        <f t="shared" si="78"/>
        <v>0</v>
      </c>
      <c r="AA284" s="6">
        <f t="shared" si="79"/>
        <v>0</v>
      </c>
      <c r="AB284" s="6">
        <f t="shared" si="80"/>
        <v>0</v>
      </c>
      <c r="AC284" s="6">
        <f t="shared" si="81"/>
        <v>0</v>
      </c>
      <c r="AF284" s="6">
        <f t="shared" si="82"/>
        <v>1</v>
      </c>
      <c r="AG284" s="6">
        <f t="shared" si="83"/>
        <v>1</v>
      </c>
      <c r="AH284" s="6" t="str">
        <f t="shared" si="84"/>
        <v>Correct</v>
      </c>
      <c r="AJ284" s="159" t="str">
        <f>IFERROR(VLOOKUP(Table1[[#This Row],[RespondentID]],'All Data'!$A285:$CN857,81,FALSE),"unknown")</f>
        <v>Male</v>
      </c>
      <c r="AK284" s="159">
        <f>IFERROR(VLOOKUP(Table1[[#This Row],[RespondentID]],'All Data'!$A285:$CN857,82,FALSE),"unknown")</f>
        <v>74</v>
      </c>
      <c r="AL284" s="159" t="str">
        <f>IFERROR(VLOOKUP(Table1[[#This Row],[RespondentID]],'All Data'!$A285:$CN857,83,FALSE),"unknown")</f>
        <v>Suffolk</v>
      </c>
      <c r="AM284" s="159" t="str">
        <f>IFERROR(VLOOKUP(Table1[[#This Row],[RespondentID]],'All Data'!$A285:$CN857,84,FALSE),"unknown")</f>
        <v>West Islip, 11795</v>
      </c>
      <c r="AN284" s="159" t="str">
        <f>IFERROR(VLOOKUP(Table1[[#This Row],[RespondentID]],'All Data'!$A285:$CN857,85,FALSE),"unknown")</f>
        <v>White/Caucasian</v>
      </c>
      <c r="AO284" s="159" t="str">
        <f>IFERROR(VLOOKUP(Table1[[#This Row],[RespondentID]],'All Data'!$A285:$CN857,86,FALSE),"unknown")</f>
        <v>No</v>
      </c>
      <c r="AP284" s="159" t="str">
        <f>IFERROR(VLOOKUP(Table1[[#This Row],[RespondentID]],'All Data'!$A285:$CN857,87,FALSE),"unknown")</f>
        <v xml:space="preserve">English </v>
      </c>
      <c r="AQ284" s="159" t="str">
        <f>IFERROR(VLOOKUP(Table1[[#This Row],[RespondentID]],'All Data'!$A285:$CN857,88,FALSE),"unknown")</f>
        <v>Over $125,000</v>
      </c>
      <c r="AR284" s="159" t="str">
        <f>IFERROR(VLOOKUP(Table1[[#This Row],[RespondentID]],'All Data'!$A285:$CN857,89,FALSE),"unknown")</f>
        <v>College graduate</v>
      </c>
      <c r="AS284" s="159" t="str">
        <f>IFERROR(VLOOKUP(Table1[[#This Row],[RespondentID]],'All Data'!$A285:$CN857,90,FALSE),"unknown")</f>
        <v>Retired</v>
      </c>
      <c r="AT284" s="159" t="str">
        <f>IFERROR(VLOOKUP(Table1[[#This Row],[RespondentID]],'All Data'!$A285:$CN857,91,FALSE),"unknown")</f>
        <v>Yes</v>
      </c>
      <c r="AU284" s="159" t="str">
        <f>IFERROR(VLOOKUP(Table1[[#This Row],[RespondentID]],'All Data'!$A285:$CN857,92,FALSE),"unknown")</f>
        <v>No</v>
      </c>
    </row>
    <row r="285" spans="1:47" x14ac:dyDescent="0.35">
      <c r="A285" s="6">
        <v>7045771777</v>
      </c>
      <c r="B285" s="6" t="s">
        <v>41</v>
      </c>
      <c r="C285" s="6" t="s">
        <v>42</v>
      </c>
      <c r="D285" s="6" t="s">
        <v>43</v>
      </c>
      <c r="E285" s="6" t="s">
        <v>44</v>
      </c>
      <c r="F285" s="6" t="s">
        <v>45</v>
      </c>
      <c r="G285" s="6" t="s">
        <v>39</v>
      </c>
      <c r="H285" s="6"/>
      <c r="I285" s="6"/>
      <c r="J285" s="6" t="s">
        <v>48</v>
      </c>
      <c r="K285" s="6"/>
      <c r="L285" s="6" t="s">
        <v>50</v>
      </c>
      <c r="M285" s="6"/>
      <c r="O285" s="6">
        <f t="shared" si="68"/>
        <v>8</v>
      </c>
      <c r="P285" s="6">
        <f t="shared" si="69"/>
        <v>0.375</v>
      </c>
      <c r="R285" s="6">
        <f t="shared" si="70"/>
        <v>0.375</v>
      </c>
      <c r="S285" s="6">
        <f t="shared" si="71"/>
        <v>0.375</v>
      </c>
      <c r="T285" s="6">
        <f t="shared" si="72"/>
        <v>0.375</v>
      </c>
      <c r="U285" s="6">
        <f t="shared" si="73"/>
        <v>0.375</v>
      </c>
      <c r="V285" s="6">
        <f t="shared" si="74"/>
        <v>0.375</v>
      </c>
      <c r="W285" s="6">
        <f t="shared" si="75"/>
        <v>0.375</v>
      </c>
      <c r="X285" s="6">
        <f t="shared" si="76"/>
        <v>0</v>
      </c>
      <c r="Y285" s="6">
        <f t="shared" si="77"/>
        <v>0</v>
      </c>
      <c r="Z285" s="6">
        <f t="shared" si="78"/>
        <v>0.375</v>
      </c>
      <c r="AA285" s="6">
        <f t="shared" si="79"/>
        <v>0</v>
      </c>
      <c r="AB285" s="6">
        <f t="shared" si="80"/>
        <v>0.375</v>
      </c>
      <c r="AC285" s="6">
        <f t="shared" si="81"/>
        <v>0</v>
      </c>
      <c r="AF285" s="6">
        <f t="shared" si="82"/>
        <v>3</v>
      </c>
      <c r="AG285" s="6">
        <f t="shared" si="83"/>
        <v>8</v>
      </c>
      <c r="AH285" s="6" t="str">
        <f t="shared" si="84"/>
        <v>Correct</v>
      </c>
      <c r="AJ285" s="159" t="str">
        <f>IFERROR(VLOOKUP(Table1[[#This Row],[RespondentID]],'All Data'!$A286:$CN858,81,FALSE),"unknown")</f>
        <v>Female</v>
      </c>
      <c r="AK285" s="159">
        <f>IFERROR(VLOOKUP(Table1[[#This Row],[RespondentID]],'All Data'!$A286:$CN858,82,FALSE),"unknown")</f>
        <v>62</v>
      </c>
      <c r="AL285" s="159" t="str">
        <f>IFERROR(VLOOKUP(Table1[[#This Row],[RespondentID]],'All Data'!$A286:$CN858,83,FALSE),"unknown")</f>
        <v>Suffolk</v>
      </c>
      <c r="AM285" s="159" t="str">
        <f>IFERROR(VLOOKUP(Table1[[#This Row],[RespondentID]],'All Data'!$A286:$CN858,84,FALSE),"unknown")</f>
        <v>Brentwood, 11717</v>
      </c>
      <c r="AN285" s="159" t="str">
        <f>IFERROR(VLOOKUP(Table1[[#This Row],[RespondentID]],'All Data'!$A286:$CN858,85,FALSE),"unknown")</f>
        <v>White/Caucasian</v>
      </c>
      <c r="AO285" s="159" t="str">
        <f>IFERROR(VLOOKUP(Table1[[#This Row],[RespondentID]],'All Data'!$A286:$CN858,86,FALSE),"unknown")</f>
        <v>No</v>
      </c>
      <c r="AP285" s="159" t="str">
        <f>IFERROR(VLOOKUP(Table1[[#This Row],[RespondentID]],'All Data'!$A286:$CN858,87,FALSE),"unknown")</f>
        <v xml:space="preserve">English </v>
      </c>
      <c r="AQ285" s="159" t="str">
        <f>IFERROR(VLOOKUP(Table1[[#This Row],[RespondentID]],'All Data'!$A286:$CN858,88,FALSE),"unknown")</f>
        <v>$75,000 to $125,000</v>
      </c>
      <c r="AR285" s="159" t="str">
        <f>IFERROR(VLOOKUP(Table1[[#This Row],[RespondentID]],'All Data'!$A286:$CN858,89,FALSE),"unknown")</f>
        <v>Graduate school</v>
      </c>
      <c r="AS285" s="159" t="str">
        <f>IFERROR(VLOOKUP(Table1[[#This Row],[RespondentID]],'All Data'!$A286:$CN858,90,FALSE),"unknown")</f>
        <v>Employed for wages</v>
      </c>
      <c r="AT285" s="159" t="str">
        <f>IFERROR(VLOOKUP(Table1[[#This Row],[RespondentID]],'All Data'!$A286:$CN858,91,FALSE),"unknown")</f>
        <v>Yes</v>
      </c>
      <c r="AU285" s="159" t="str">
        <f>IFERROR(VLOOKUP(Table1[[#This Row],[RespondentID]],'All Data'!$A286:$CN858,92,FALSE),"unknown")</f>
        <v>Yes</v>
      </c>
    </row>
    <row r="286" spans="1:47" x14ac:dyDescent="0.35">
      <c r="A286" s="6">
        <v>7045771436</v>
      </c>
      <c r="B286" s="6"/>
      <c r="C286" s="6"/>
      <c r="D286" s="6"/>
      <c r="E286" s="6" t="s">
        <v>44</v>
      </c>
      <c r="F286" s="6" t="s">
        <v>45</v>
      </c>
      <c r="G286" s="6"/>
      <c r="H286" s="6"/>
      <c r="I286" s="6"/>
      <c r="J286" s="6"/>
      <c r="K286" s="6"/>
      <c r="L286" s="6" t="s">
        <v>50</v>
      </c>
      <c r="M286" s="6"/>
      <c r="O286" s="6">
        <f t="shared" si="68"/>
        <v>3</v>
      </c>
      <c r="P286" s="6">
        <f t="shared" si="69"/>
        <v>1</v>
      </c>
      <c r="R286" s="6">
        <f t="shared" si="70"/>
        <v>0</v>
      </c>
      <c r="S286" s="6">
        <f t="shared" si="71"/>
        <v>0</v>
      </c>
      <c r="T286" s="6">
        <f t="shared" si="72"/>
        <v>0</v>
      </c>
      <c r="U286" s="6">
        <f t="shared" si="73"/>
        <v>1</v>
      </c>
      <c r="V286" s="6">
        <f t="shared" si="74"/>
        <v>1</v>
      </c>
      <c r="W286" s="6">
        <f t="shared" si="75"/>
        <v>0</v>
      </c>
      <c r="X286" s="6">
        <f t="shared" si="76"/>
        <v>0</v>
      </c>
      <c r="Y286" s="6">
        <f t="shared" si="77"/>
        <v>0</v>
      </c>
      <c r="Z286" s="6">
        <f t="shared" si="78"/>
        <v>0</v>
      </c>
      <c r="AA286" s="6">
        <f t="shared" si="79"/>
        <v>0</v>
      </c>
      <c r="AB286" s="6">
        <f t="shared" si="80"/>
        <v>1</v>
      </c>
      <c r="AC286" s="6">
        <f t="shared" si="81"/>
        <v>0</v>
      </c>
      <c r="AF286" s="6">
        <f t="shared" si="82"/>
        <v>3</v>
      </c>
      <c r="AG286" s="6">
        <f t="shared" si="83"/>
        <v>3</v>
      </c>
      <c r="AH286" s="6" t="str">
        <f t="shared" si="84"/>
        <v>Correct</v>
      </c>
      <c r="AJ286" s="159" t="str">
        <f>IFERROR(VLOOKUP(Table1[[#This Row],[RespondentID]],'All Data'!$A287:$CN859,81,FALSE),"unknown")</f>
        <v>Female</v>
      </c>
      <c r="AK286" s="159">
        <f>IFERROR(VLOOKUP(Table1[[#This Row],[RespondentID]],'All Data'!$A287:$CN859,82,FALSE),"unknown")</f>
        <v>62</v>
      </c>
      <c r="AL286" s="159" t="str">
        <f>IFERROR(VLOOKUP(Table1[[#This Row],[RespondentID]],'All Data'!$A287:$CN859,83,FALSE),"unknown")</f>
        <v>Suffolk</v>
      </c>
      <c r="AM286" s="159" t="str">
        <f>IFERROR(VLOOKUP(Table1[[#This Row],[RespondentID]],'All Data'!$A287:$CN859,84,FALSE),"unknown")</f>
        <v>Mastic Beach, 11951</v>
      </c>
      <c r="AN286" s="159" t="str">
        <f>IFERROR(VLOOKUP(Table1[[#This Row],[RespondentID]],'All Data'!$A287:$CN859,85,FALSE),"unknown")</f>
        <v>White/Caucasian</v>
      </c>
      <c r="AO286" s="159" t="str">
        <f>IFERROR(VLOOKUP(Table1[[#This Row],[RespondentID]],'All Data'!$A287:$CN859,86,FALSE),"unknown")</f>
        <v>No</v>
      </c>
      <c r="AP286" s="159" t="str">
        <f>IFERROR(VLOOKUP(Table1[[#This Row],[RespondentID]],'All Data'!$A287:$CN859,87,FALSE),"unknown")</f>
        <v xml:space="preserve">English </v>
      </c>
      <c r="AQ286" s="159" t="str">
        <f>IFERROR(VLOOKUP(Table1[[#This Row],[RespondentID]],'All Data'!$A287:$CN859,88,FALSE),"unknown")</f>
        <v>Over $125,000</v>
      </c>
      <c r="AR286" s="159" t="str">
        <f>IFERROR(VLOOKUP(Table1[[#This Row],[RespondentID]],'All Data'!$A287:$CN859,89,FALSE),"unknown")</f>
        <v>College graduate</v>
      </c>
      <c r="AS286" s="159" t="str">
        <f>IFERROR(VLOOKUP(Table1[[#This Row],[RespondentID]],'All Data'!$A287:$CN859,90,FALSE),"unknown")</f>
        <v>Retired</v>
      </c>
      <c r="AT286" s="159" t="str">
        <f>IFERROR(VLOOKUP(Table1[[#This Row],[RespondentID]],'All Data'!$A287:$CN859,91,FALSE),"unknown")</f>
        <v>Yes</v>
      </c>
      <c r="AU286" s="159" t="str">
        <f>IFERROR(VLOOKUP(Table1[[#This Row],[RespondentID]],'All Data'!$A287:$CN859,92,FALSE),"unknown")</f>
        <v>Yes</v>
      </c>
    </row>
    <row r="287" spans="1:47" x14ac:dyDescent="0.35">
      <c r="A287" s="6">
        <v>7045771204</v>
      </c>
      <c r="B287" s="6" t="s">
        <v>41</v>
      </c>
      <c r="C287" s="6"/>
      <c r="D287" s="6"/>
      <c r="E287" s="6"/>
      <c r="F287" s="6"/>
      <c r="G287" s="6"/>
      <c r="H287" s="6" t="s">
        <v>46</v>
      </c>
      <c r="I287" s="6"/>
      <c r="J287" s="6" t="s">
        <v>48</v>
      </c>
      <c r="K287" s="6"/>
      <c r="L287" s="6" t="s">
        <v>50</v>
      </c>
      <c r="M287" s="6"/>
      <c r="O287" s="6">
        <f t="shared" si="68"/>
        <v>4</v>
      </c>
      <c r="P287" s="6">
        <f t="shared" si="69"/>
        <v>0.75</v>
      </c>
      <c r="R287" s="6">
        <f t="shared" si="70"/>
        <v>0.75</v>
      </c>
      <c r="S287" s="6">
        <f t="shared" si="71"/>
        <v>0</v>
      </c>
      <c r="T287" s="6">
        <f t="shared" si="72"/>
        <v>0</v>
      </c>
      <c r="U287" s="6">
        <f t="shared" si="73"/>
        <v>0</v>
      </c>
      <c r="V287" s="6">
        <f t="shared" si="74"/>
        <v>0</v>
      </c>
      <c r="W287" s="6">
        <f t="shared" si="75"/>
        <v>0</v>
      </c>
      <c r="X287" s="6">
        <f t="shared" si="76"/>
        <v>0.75</v>
      </c>
      <c r="Y287" s="6">
        <f t="shared" si="77"/>
        <v>0</v>
      </c>
      <c r="Z287" s="6">
        <f t="shared" si="78"/>
        <v>0.75</v>
      </c>
      <c r="AA287" s="6">
        <f t="shared" si="79"/>
        <v>0</v>
      </c>
      <c r="AB287" s="6">
        <f t="shared" si="80"/>
        <v>0.75</v>
      </c>
      <c r="AC287" s="6">
        <f t="shared" si="81"/>
        <v>0</v>
      </c>
      <c r="AF287" s="6">
        <f t="shared" si="82"/>
        <v>3</v>
      </c>
      <c r="AG287" s="6">
        <f t="shared" si="83"/>
        <v>4</v>
      </c>
      <c r="AH287" s="6" t="str">
        <f t="shared" si="84"/>
        <v>Correct</v>
      </c>
      <c r="AJ287" s="159" t="str">
        <f>IFERROR(VLOOKUP(Table1[[#This Row],[RespondentID]],'All Data'!$A288:$CN860,81,FALSE),"unknown")</f>
        <v>Female</v>
      </c>
      <c r="AK287" s="159">
        <f>IFERROR(VLOOKUP(Table1[[#This Row],[RespondentID]],'All Data'!$A288:$CN860,82,FALSE),"unknown")</f>
        <v>68</v>
      </c>
      <c r="AL287" s="159" t="str">
        <f>IFERROR(VLOOKUP(Table1[[#This Row],[RespondentID]],'All Data'!$A288:$CN860,83,FALSE),"unknown")</f>
        <v>Suffolk</v>
      </c>
      <c r="AM287" s="159" t="str">
        <f>IFERROR(VLOOKUP(Table1[[#This Row],[RespondentID]],'All Data'!$A288:$CN860,84,FALSE),"unknown")</f>
        <v>Islip Terrace, 11752</v>
      </c>
      <c r="AN287" s="159" t="str">
        <f>IFERROR(VLOOKUP(Table1[[#This Row],[RespondentID]],'All Data'!$A288:$CN860,85,FALSE),"unknown")</f>
        <v>White/Caucasian</v>
      </c>
      <c r="AO287" s="159" t="str">
        <f>IFERROR(VLOOKUP(Table1[[#This Row],[RespondentID]],'All Data'!$A288:$CN860,86,FALSE),"unknown")</f>
        <v>No</v>
      </c>
      <c r="AP287" s="159" t="str">
        <f>IFERROR(VLOOKUP(Table1[[#This Row],[RespondentID]],'All Data'!$A288:$CN860,87,FALSE),"unknown")</f>
        <v xml:space="preserve">English </v>
      </c>
      <c r="AQ287" s="159">
        <f>IFERROR(VLOOKUP(Table1[[#This Row],[RespondentID]],'All Data'!$A288:$CN860,88,FALSE),"unknown")</f>
        <v>0</v>
      </c>
      <c r="AR287" s="159">
        <f>IFERROR(VLOOKUP(Table1[[#This Row],[RespondentID]],'All Data'!$A288:$CN860,89,FALSE),"unknown")</f>
        <v>0</v>
      </c>
      <c r="AS287" s="159" t="str">
        <f>IFERROR(VLOOKUP(Table1[[#This Row],[RespondentID]],'All Data'!$A288:$CN860,90,FALSE),"unknown")</f>
        <v>Retired</v>
      </c>
      <c r="AT287" s="159" t="str">
        <f>IFERROR(VLOOKUP(Table1[[#This Row],[RespondentID]],'All Data'!$A288:$CN860,91,FALSE),"unknown")</f>
        <v>Yes</v>
      </c>
      <c r="AU287" s="159" t="str">
        <f>IFERROR(VLOOKUP(Table1[[#This Row],[RespondentID]],'All Data'!$A288:$CN860,92,FALSE),"unknown")</f>
        <v>Yes</v>
      </c>
    </row>
    <row r="288" spans="1:47" x14ac:dyDescent="0.35">
      <c r="A288" s="6">
        <v>7045770957</v>
      </c>
      <c r="B288" s="6"/>
      <c r="C288" s="6"/>
      <c r="D288" s="6"/>
      <c r="E288" s="6" t="s">
        <v>44</v>
      </c>
      <c r="F288" s="6"/>
      <c r="G288" s="6"/>
      <c r="H288" s="6"/>
      <c r="I288" s="6"/>
      <c r="J288" s="6" t="s">
        <v>48</v>
      </c>
      <c r="K288" s="6"/>
      <c r="L288" s="6"/>
      <c r="M288" s="6"/>
      <c r="O288" s="6">
        <f t="shared" si="68"/>
        <v>2</v>
      </c>
      <c r="P288" s="6">
        <f t="shared" si="69"/>
        <v>1.5</v>
      </c>
      <c r="R288" s="6">
        <f t="shared" si="70"/>
        <v>0</v>
      </c>
      <c r="S288" s="6">
        <f t="shared" si="71"/>
        <v>0</v>
      </c>
      <c r="T288" s="6">
        <f t="shared" si="72"/>
        <v>0</v>
      </c>
      <c r="U288" s="6">
        <f t="shared" si="73"/>
        <v>1</v>
      </c>
      <c r="V288" s="6">
        <f t="shared" si="74"/>
        <v>0</v>
      </c>
      <c r="W288" s="6">
        <f t="shared" si="75"/>
        <v>0</v>
      </c>
      <c r="X288" s="6">
        <f t="shared" si="76"/>
        <v>0</v>
      </c>
      <c r="Y288" s="6">
        <f t="shared" si="77"/>
        <v>0</v>
      </c>
      <c r="Z288" s="6">
        <f t="shared" si="78"/>
        <v>1</v>
      </c>
      <c r="AA288" s="6">
        <f t="shared" si="79"/>
        <v>0</v>
      </c>
      <c r="AB288" s="6">
        <f t="shared" si="80"/>
        <v>0</v>
      </c>
      <c r="AC288" s="6">
        <f t="shared" si="81"/>
        <v>0</v>
      </c>
      <c r="AF288" s="6">
        <f t="shared" si="82"/>
        <v>2</v>
      </c>
      <c r="AG288" s="6">
        <f t="shared" si="83"/>
        <v>2</v>
      </c>
      <c r="AH288" s="6" t="str">
        <f t="shared" si="84"/>
        <v>Correct</v>
      </c>
      <c r="AJ288" s="159" t="str">
        <f>IFERROR(VLOOKUP(Table1[[#This Row],[RespondentID]],'All Data'!$A289:$CN861,81,FALSE),"unknown")</f>
        <v>Female</v>
      </c>
      <c r="AK288" s="159">
        <f>IFERROR(VLOOKUP(Table1[[#This Row],[RespondentID]],'All Data'!$A289:$CN861,82,FALSE),"unknown")</f>
        <v>70</v>
      </c>
      <c r="AL288" s="159" t="str">
        <f>IFERROR(VLOOKUP(Table1[[#This Row],[RespondentID]],'All Data'!$A289:$CN861,83,FALSE),"unknown")</f>
        <v>Suffolk</v>
      </c>
      <c r="AM288" s="159" t="str">
        <f>IFERROR(VLOOKUP(Table1[[#This Row],[RespondentID]],'All Data'!$A289:$CN861,84,FALSE),"unknown")</f>
        <v>Islip Terrace, 11752</v>
      </c>
      <c r="AN288" s="159" t="str">
        <f>IFERROR(VLOOKUP(Table1[[#This Row],[RespondentID]],'All Data'!$A289:$CN861,85,FALSE),"unknown")</f>
        <v>White/Caucasian</v>
      </c>
      <c r="AO288" s="159" t="str">
        <f>IFERROR(VLOOKUP(Table1[[#This Row],[RespondentID]],'All Data'!$A289:$CN861,86,FALSE),"unknown")</f>
        <v>No</v>
      </c>
      <c r="AP288" s="159" t="str">
        <f>IFERROR(VLOOKUP(Table1[[#This Row],[RespondentID]],'All Data'!$A289:$CN861,87,FALSE),"unknown")</f>
        <v xml:space="preserve">English </v>
      </c>
      <c r="AQ288" s="159" t="str">
        <f>IFERROR(VLOOKUP(Table1[[#This Row],[RespondentID]],'All Data'!$A289:$CN861,88,FALSE),"unknown")</f>
        <v>$50,000 to $74,999</v>
      </c>
      <c r="AR288" s="159" t="str">
        <f>IFERROR(VLOOKUP(Table1[[#This Row],[RespondentID]],'All Data'!$A289:$CN861,89,FALSE),"unknown")</f>
        <v>Some college</v>
      </c>
      <c r="AS288" s="159" t="str">
        <f>IFERROR(VLOOKUP(Table1[[#This Row],[RespondentID]],'All Data'!$A289:$CN861,90,FALSE),"unknown")</f>
        <v>Retired</v>
      </c>
      <c r="AT288" s="159" t="str">
        <f>IFERROR(VLOOKUP(Table1[[#This Row],[RespondentID]],'All Data'!$A289:$CN861,91,FALSE),"unknown")</f>
        <v>Yes</v>
      </c>
      <c r="AU288" s="159" t="str">
        <f>IFERROR(VLOOKUP(Table1[[#This Row],[RespondentID]],'All Data'!$A289:$CN861,92,FALSE),"unknown")</f>
        <v>Yes</v>
      </c>
    </row>
    <row r="289" spans="1:47" x14ac:dyDescent="0.35">
      <c r="A289" s="6">
        <v>7045770683</v>
      </c>
      <c r="B289" s="6" t="s">
        <v>41</v>
      </c>
      <c r="C289" s="6" t="s">
        <v>42</v>
      </c>
      <c r="D289" s="6"/>
      <c r="E289" s="6"/>
      <c r="F289" s="6"/>
      <c r="G289" s="6"/>
      <c r="H289" s="6" t="s">
        <v>46</v>
      </c>
      <c r="I289" s="6"/>
      <c r="J289" s="6"/>
      <c r="K289" s="6"/>
      <c r="L289" s="6"/>
      <c r="M289" s="6"/>
      <c r="O289" s="6">
        <f t="shared" si="68"/>
        <v>3</v>
      </c>
      <c r="P289" s="6">
        <f t="shared" si="69"/>
        <v>1</v>
      </c>
      <c r="R289" s="6">
        <f t="shared" si="70"/>
        <v>1</v>
      </c>
      <c r="S289" s="6">
        <f t="shared" si="71"/>
        <v>1</v>
      </c>
      <c r="T289" s="6">
        <f t="shared" si="72"/>
        <v>0</v>
      </c>
      <c r="U289" s="6">
        <f t="shared" si="73"/>
        <v>0</v>
      </c>
      <c r="V289" s="6">
        <f t="shared" si="74"/>
        <v>0</v>
      </c>
      <c r="W289" s="6">
        <f t="shared" si="75"/>
        <v>0</v>
      </c>
      <c r="X289" s="6">
        <f t="shared" si="76"/>
        <v>1</v>
      </c>
      <c r="Y289" s="6">
        <f t="shared" si="77"/>
        <v>0</v>
      </c>
      <c r="Z289" s="6">
        <f t="shared" si="78"/>
        <v>0</v>
      </c>
      <c r="AA289" s="6">
        <f t="shared" si="79"/>
        <v>0</v>
      </c>
      <c r="AB289" s="6">
        <f t="shared" si="80"/>
        <v>0</v>
      </c>
      <c r="AC289" s="6">
        <f t="shared" si="81"/>
        <v>0</v>
      </c>
      <c r="AF289" s="6">
        <f t="shared" si="82"/>
        <v>3</v>
      </c>
      <c r="AG289" s="6">
        <f t="shared" si="83"/>
        <v>3</v>
      </c>
      <c r="AH289" s="6" t="str">
        <f t="shared" si="84"/>
        <v>Correct</v>
      </c>
      <c r="AJ289" s="159" t="str">
        <f>IFERROR(VLOOKUP(Table1[[#This Row],[RespondentID]],'All Data'!$A290:$CN862,81,FALSE),"unknown")</f>
        <v>Female</v>
      </c>
      <c r="AK289" s="159">
        <f>IFERROR(VLOOKUP(Table1[[#This Row],[RespondentID]],'All Data'!$A290:$CN862,82,FALSE),"unknown")</f>
        <v>34</v>
      </c>
      <c r="AL289" s="159" t="str">
        <f>IFERROR(VLOOKUP(Table1[[#This Row],[RespondentID]],'All Data'!$A290:$CN862,83,FALSE),"unknown")</f>
        <v>Suffolk</v>
      </c>
      <c r="AM289" s="159" t="str">
        <f>IFERROR(VLOOKUP(Table1[[#This Row],[RespondentID]],'All Data'!$A290:$CN862,84,FALSE),"unknown")</f>
        <v>Islip Terrace, 11752</v>
      </c>
      <c r="AN289" s="159" t="str">
        <f>IFERROR(VLOOKUP(Table1[[#This Row],[RespondentID]],'All Data'!$A290:$CN862,85,FALSE),"unknown")</f>
        <v>White/Caucasian</v>
      </c>
      <c r="AO289" s="159" t="str">
        <f>IFERROR(VLOOKUP(Table1[[#This Row],[RespondentID]],'All Data'!$A290:$CN862,86,FALSE),"unknown")</f>
        <v>Yes</v>
      </c>
      <c r="AP289" s="159" t="str">
        <f>IFERROR(VLOOKUP(Table1[[#This Row],[RespondentID]],'All Data'!$A290:$CN862,87,FALSE),"unknown")</f>
        <v xml:space="preserve">English </v>
      </c>
      <c r="AQ289" s="159" t="str">
        <f>IFERROR(VLOOKUP(Table1[[#This Row],[RespondentID]],'All Data'!$A290:$CN862,88,FALSE),"unknown")</f>
        <v>Over $125,000</v>
      </c>
      <c r="AR289" s="159" t="str">
        <f>IFERROR(VLOOKUP(Table1[[#This Row],[RespondentID]],'All Data'!$A290:$CN862,89,FALSE),"unknown")</f>
        <v>College graduate</v>
      </c>
      <c r="AS289" s="159" t="str">
        <f>IFERROR(VLOOKUP(Table1[[#This Row],[RespondentID]],'All Data'!$A290:$CN862,90,FALSE),"unknown")</f>
        <v>Out of work, but not currently looking</v>
      </c>
      <c r="AT289" s="159" t="str">
        <f>IFERROR(VLOOKUP(Table1[[#This Row],[RespondentID]],'All Data'!$A290:$CN862,91,FALSE),"unknown")</f>
        <v>Yes</v>
      </c>
      <c r="AU289" s="159" t="str">
        <f>IFERROR(VLOOKUP(Table1[[#This Row],[RespondentID]],'All Data'!$A290:$CN862,92,FALSE),"unknown")</f>
        <v>Yes</v>
      </c>
    </row>
    <row r="290" spans="1:47" x14ac:dyDescent="0.35">
      <c r="A290" s="6">
        <v>7045770126</v>
      </c>
      <c r="B290" s="6"/>
      <c r="C290" s="6"/>
      <c r="D290" s="6"/>
      <c r="E290" s="6"/>
      <c r="F290" s="6"/>
      <c r="G290" s="6"/>
      <c r="H290" s="6"/>
      <c r="I290" s="6"/>
      <c r="J290" s="6"/>
      <c r="K290" s="6"/>
      <c r="L290" s="6"/>
      <c r="M290" s="6"/>
      <c r="O290" s="6">
        <f t="shared" si="68"/>
        <v>0</v>
      </c>
      <c r="P290" s="6" t="e">
        <f t="shared" si="69"/>
        <v>#DIV/0!</v>
      </c>
      <c r="R290" s="6">
        <f t="shared" si="70"/>
        <v>0</v>
      </c>
      <c r="S290" s="6">
        <f t="shared" si="71"/>
        <v>0</v>
      </c>
      <c r="T290" s="6">
        <f t="shared" si="72"/>
        <v>0</v>
      </c>
      <c r="U290" s="6">
        <f t="shared" si="73"/>
        <v>0</v>
      </c>
      <c r="V290" s="6">
        <f t="shared" si="74"/>
        <v>0</v>
      </c>
      <c r="W290" s="6">
        <f t="shared" si="75"/>
        <v>0</v>
      </c>
      <c r="X290" s="6">
        <f t="shared" si="76"/>
        <v>0</v>
      </c>
      <c r="Y290" s="6">
        <f t="shared" si="77"/>
        <v>0</v>
      </c>
      <c r="Z290" s="6">
        <f t="shared" si="78"/>
        <v>0</v>
      </c>
      <c r="AA290" s="6">
        <f t="shared" si="79"/>
        <v>0</v>
      </c>
      <c r="AB290" s="6">
        <f t="shared" si="80"/>
        <v>0</v>
      </c>
      <c r="AC290" s="6">
        <f t="shared" si="81"/>
        <v>0</v>
      </c>
      <c r="AF290" s="6">
        <f t="shared" si="82"/>
        <v>0</v>
      </c>
      <c r="AG290" s="6">
        <f t="shared" si="83"/>
        <v>0</v>
      </c>
      <c r="AH290" s="6" t="str">
        <f t="shared" si="84"/>
        <v>Correct</v>
      </c>
      <c r="AJ290" s="159" t="str">
        <f>IFERROR(VLOOKUP(Table1[[#This Row],[RespondentID]],'All Data'!$A291:$CN863,81,FALSE),"unknown")</f>
        <v>Female</v>
      </c>
      <c r="AK290" s="159">
        <f>IFERROR(VLOOKUP(Table1[[#This Row],[RespondentID]],'All Data'!$A291:$CN863,82,FALSE),"unknown")</f>
        <v>69</v>
      </c>
      <c r="AL290" s="159" t="str">
        <f>IFERROR(VLOOKUP(Table1[[#This Row],[RespondentID]],'All Data'!$A291:$CN863,83,FALSE),"unknown")</f>
        <v>Suffolk</v>
      </c>
      <c r="AM290" s="159" t="str">
        <f>IFERROR(VLOOKUP(Table1[[#This Row],[RespondentID]],'All Data'!$A291:$CN863,84,FALSE),"unknown")</f>
        <v>Brentwood, 11717</v>
      </c>
      <c r="AN290" s="159" t="str">
        <f>IFERROR(VLOOKUP(Table1[[#This Row],[RespondentID]],'All Data'!$A291:$CN863,85,FALSE),"unknown")</f>
        <v>White/Caucasian</v>
      </c>
      <c r="AO290" s="159">
        <f>IFERROR(VLOOKUP(Table1[[#This Row],[RespondentID]],'All Data'!$A291:$CN863,86,FALSE),"unknown")</f>
        <v>0</v>
      </c>
      <c r="AP290" s="159" t="str">
        <f>IFERROR(VLOOKUP(Table1[[#This Row],[RespondentID]],'All Data'!$A291:$CN863,87,FALSE),"unknown")</f>
        <v xml:space="preserve">English </v>
      </c>
      <c r="AQ290" s="159" t="str">
        <f>IFERROR(VLOOKUP(Table1[[#This Row],[RespondentID]],'All Data'!$A291:$CN863,88,FALSE),"unknown")</f>
        <v>$20,000 to $34,999</v>
      </c>
      <c r="AR290" s="159" t="str">
        <f>IFERROR(VLOOKUP(Table1[[#This Row],[RespondentID]],'All Data'!$A291:$CN863,89,FALSE),"unknown")</f>
        <v>College graduate</v>
      </c>
      <c r="AS290" s="159" t="str">
        <f>IFERROR(VLOOKUP(Table1[[#This Row],[RespondentID]],'All Data'!$A291:$CN863,90,FALSE),"unknown")</f>
        <v>Retired</v>
      </c>
      <c r="AT290" s="159" t="str">
        <f>IFERROR(VLOOKUP(Table1[[#This Row],[RespondentID]],'All Data'!$A291:$CN863,91,FALSE),"unknown")</f>
        <v>Yes</v>
      </c>
      <c r="AU290" s="159" t="str">
        <f>IFERROR(VLOOKUP(Table1[[#This Row],[RespondentID]],'All Data'!$A291:$CN863,92,FALSE),"unknown")</f>
        <v>Yes</v>
      </c>
    </row>
    <row r="291" spans="1:47" x14ac:dyDescent="0.35">
      <c r="A291" s="6">
        <v>7045769863</v>
      </c>
      <c r="B291" s="6" t="s">
        <v>41</v>
      </c>
      <c r="C291" s="6"/>
      <c r="D291" s="6"/>
      <c r="E291" s="6"/>
      <c r="F291" s="6"/>
      <c r="G291" s="6"/>
      <c r="H291" s="6" t="s">
        <v>46</v>
      </c>
      <c r="I291" s="6"/>
      <c r="J291" s="6"/>
      <c r="K291" s="6"/>
      <c r="L291" s="6" t="s">
        <v>50</v>
      </c>
      <c r="M291" s="6"/>
      <c r="O291" s="6">
        <f t="shared" si="68"/>
        <v>3</v>
      </c>
      <c r="P291" s="6">
        <f t="shared" si="69"/>
        <v>1</v>
      </c>
      <c r="R291" s="6">
        <f t="shared" si="70"/>
        <v>1</v>
      </c>
      <c r="S291" s="6">
        <f t="shared" si="71"/>
        <v>0</v>
      </c>
      <c r="T291" s="6">
        <f t="shared" si="72"/>
        <v>0</v>
      </c>
      <c r="U291" s="6">
        <f t="shared" si="73"/>
        <v>0</v>
      </c>
      <c r="V291" s="6">
        <f t="shared" si="74"/>
        <v>0</v>
      </c>
      <c r="W291" s="6">
        <f t="shared" si="75"/>
        <v>0</v>
      </c>
      <c r="X291" s="6">
        <f t="shared" si="76"/>
        <v>1</v>
      </c>
      <c r="Y291" s="6">
        <f t="shared" si="77"/>
        <v>0</v>
      </c>
      <c r="Z291" s="6">
        <f t="shared" si="78"/>
        <v>0</v>
      </c>
      <c r="AA291" s="6">
        <f t="shared" si="79"/>
        <v>0</v>
      </c>
      <c r="AB291" s="6">
        <f t="shared" si="80"/>
        <v>1</v>
      </c>
      <c r="AC291" s="6">
        <f t="shared" si="81"/>
        <v>0</v>
      </c>
      <c r="AF291" s="6">
        <f t="shared" si="82"/>
        <v>3</v>
      </c>
      <c r="AG291" s="6">
        <f t="shared" si="83"/>
        <v>3</v>
      </c>
      <c r="AH291" s="6" t="str">
        <f t="shared" si="84"/>
        <v>Correct</v>
      </c>
      <c r="AJ291" s="159" t="str">
        <f>IFERROR(VLOOKUP(Table1[[#This Row],[RespondentID]],'All Data'!$A292:$CN864,81,FALSE),"unknown")</f>
        <v>Female</v>
      </c>
      <c r="AK291" s="159">
        <f>IFERROR(VLOOKUP(Table1[[#This Row],[RespondentID]],'All Data'!$A292:$CN864,82,FALSE),"unknown")</f>
        <v>72</v>
      </c>
      <c r="AL291" s="159" t="str">
        <f>IFERROR(VLOOKUP(Table1[[#This Row],[RespondentID]],'All Data'!$A292:$CN864,83,FALSE),"unknown")</f>
        <v>Suffolk</v>
      </c>
      <c r="AM291" s="159" t="str">
        <f>IFERROR(VLOOKUP(Table1[[#This Row],[RespondentID]],'All Data'!$A292:$CN864,84,FALSE),"unknown")</f>
        <v>West Islip, 11795</v>
      </c>
      <c r="AN291" s="159" t="str">
        <f>IFERROR(VLOOKUP(Table1[[#This Row],[RespondentID]],'All Data'!$A292:$CN864,85,FALSE),"unknown")</f>
        <v>White/Caucasian</v>
      </c>
      <c r="AO291" s="159" t="str">
        <f>IFERROR(VLOOKUP(Table1[[#This Row],[RespondentID]],'All Data'!$A292:$CN864,86,FALSE),"unknown")</f>
        <v>No</v>
      </c>
      <c r="AP291" s="159" t="str">
        <f>IFERROR(VLOOKUP(Table1[[#This Row],[RespondentID]],'All Data'!$A292:$CN864,87,FALSE),"unknown")</f>
        <v xml:space="preserve">English </v>
      </c>
      <c r="AQ291" s="159" t="str">
        <f>IFERROR(VLOOKUP(Table1[[#This Row],[RespondentID]],'All Data'!$A292:$CN864,88,FALSE),"unknown")</f>
        <v>$75,000 to $125,000</v>
      </c>
      <c r="AR291" s="159" t="str">
        <f>IFERROR(VLOOKUP(Table1[[#This Row],[RespondentID]],'All Data'!$A292:$CN864,89,FALSE),"unknown")</f>
        <v>Some college</v>
      </c>
      <c r="AS291" s="159" t="str">
        <f>IFERROR(VLOOKUP(Table1[[#This Row],[RespondentID]],'All Data'!$A292:$CN864,90,FALSE),"unknown")</f>
        <v>Retired</v>
      </c>
      <c r="AT291" s="159" t="str">
        <f>IFERROR(VLOOKUP(Table1[[#This Row],[RespondentID]],'All Data'!$A292:$CN864,91,FALSE),"unknown")</f>
        <v>Yes</v>
      </c>
      <c r="AU291" s="159" t="str">
        <f>IFERROR(VLOOKUP(Table1[[#This Row],[RespondentID]],'All Data'!$A292:$CN864,92,FALSE),"unknown")</f>
        <v>Yes</v>
      </c>
    </row>
    <row r="292" spans="1:47" x14ac:dyDescent="0.35">
      <c r="A292" s="6">
        <v>7045769603</v>
      </c>
      <c r="B292" s="6" t="s">
        <v>41</v>
      </c>
      <c r="C292" s="6"/>
      <c r="D292" s="6"/>
      <c r="E292" s="6"/>
      <c r="F292" s="6"/>
      <c r="G292" s="6"/>
      <c r="H292" s="6" t="s">
        <v>46</v>
      </c>
      <c r="I292" s="6"/>
      <c r="J292" s="6" t="s">
        <v>48</v>
      </c>
      <c r="K292" s="6"/>
      <c r="L292" s="6"/>
      <c r="M292" s="6"/>
      <c r="O292" s="6">
        <f t="shared" si="68"/>
        <v>3</v>
      </c>
      <c r="P292" s="6">
        <f t="shared" si="69"/>
        <v>1</v>
      </c>
      <c r="R292" s="6">
        <f t="shared" si="70"/>
        <v>1</v>
      </c>
      <c r="S292" s="6">
        <f t="shared" si="71"/>
        <v>0</v>
      </c>
      <c r="T292" s="6">
        <f t="shared" si="72"/>
        <v>0</v>
      </c>
      <c r="U292" s="6">
        <f t="shared" si="73"/>
        <v>0</v>
      </c>
      <c r="V292" s="6">
        <f t="shared" si="74"/>
        <v>0</v>
      </c>
      <c r="W292" s="6">
        <f t="shared" si="75"/>
        <v>0</v>
      </c>
      <c r="X292" s="6">
        <f t="shared" si="76"/>
        <v>1</v>
      </c>
      <c r="Y292" s="6">
        <f t="shared" si="77"/>
        <v>0</v>
      </c>
      <c r="Z292" s="6">
        <f t="shared" si="78"/>
        <v>1</v>
      </c>
      <c r="AA292" s="6">
        <f t="shared" si="79"/>
        <v>0</v>
      </c>
      <c r="AB292" s="6">
        <f t="shared" si="80"/>
        <v>0</v>
      </c>
      <c r="AC292" s="6">
        <f t="shared" si="81"/>
        <v>0</v>
      </c>
      <c r="AF292" s="6">
        <f t="shared" si="82"/>
        <v>3</v>
      </c>
      <c r="AG292" s="6">
        <f t="shared" si="83"/>
        <v>3</v>
      </c>
      <c r="AH292" s="6" t="str">
        <f t="shared" si="84"/>
        <v>Correct</v>
      </c>
      <c r="AJ292" s="159" t="str">
        <f>IFERROR(VLOOKUP(Table1[[#This Row],[RespondentID]],'All Data'!$A293:$CN865,81,FALSE),"unknown")</f>
        <v>Male</v>
      </c>
      <c r="AK292" s="159">
        <f>IFERROR(VLOOKUP(Table1[[#This Row],[RespondentID]],'All Data'!$A293:$CN865,82,FALSE),"unknown")</f>
        <v>73</v>
      </c>
      <c r="AL292" s="159" t="str">
        <f>IFERROR(VLOOKUP(Table1[[#This Row],[RespondentID]],'All Data'!$A293:$CN865,83,FALSE),"unknown")</f>
        <v>Suffolk</v>
      </c>
      <c r="AM292" s="159" t="str">
        <f>IFERROR(VLOOKUP(Table1[[#This Row],[RespondentID]],'All Data'!$A293:$CN865,84,FALSE),"unknown")</f>
        <v>Bay Shore, 11706</v>
      </c>
      <c r="AN292" s="159" t="str">
        <f>IFERROR(VLOOKUP(Table1[[#This Row],[RespondentID]],'All Data'!$A293:$CN865,85,FALSE),"unknown")</f>
        <v>White/Caucasian</v>
      </c>
      <c r="AO292" s="159">
        <f>IFERROR(VLOOKUP(Table1[[#This Row],[RespondentID]],'All Data'!$A293:$CN865,86,FALSE),"unknown")</f>
        <v>0</v>
      </c>
      <c r="AP292" s="159" t="str">
        <f>IFERROR(VLOOKUP(Table1[[#This Row],[RespondentID]],'All Data'!$A293:$CN865,87,FALSE),"unknown")</f>
        <v xml:space="preserve">English </v>
      </c>
      <c r="AQ292" s="159" t="str">
        <f>IFERROR(VLOOKUP(Table1[[#This Row],[RespondentID]],'All Data'!$A293:$CN865,88,FALSE),"unknown")</f>
        <v>$75,000 to $125,000</v>
      </c>
      <c r="AR292" s="159" t="str">
        <f>IFERROR(VLOOKUP(Table1[[#This Row],[RespondentID]],'All Data'!$A293:$CN865,89,FALSE),"unknown")</f>
        <v>High school graduate</v>
      </c>
      <c r="AS292" s="159" t="str">
        <f>IFERROR(VLOOKUP(Table1[[#This Row],[RespondentID]],'All Data'!$A293:$CN865,90,FALSE),"unknown")</f>
        <v>Retired</v>
      </c>
      <c r="AT292" s="159" t="str">
        <f>IFERROR(VLOOKUP(Table1[[#This Row],[RespondentID]],'All Data'!$A293:$CN865,91,FALSE),"unknown")</f>
        <v>Yes</v>
      </c>
      <c r="AU292" s="159" t="str">
        <f>IFERROR(VLOOKUP(Table1[[#This Row],[RespondentID]],'All Data'!$A293:$CN865,92,FALSE),"unknown")</f>
        <v>No</v>
      </c>
    </row>
    <row r="293" spans="1:47" x14ac:dyDescent="0.35">
      <c r="A293" s="6">
        <v>7045769363</v>
      </c>
      <c r="B293" s="6" t="s">
        <v>41</v>
      </c>
      <c r="C293" s="6"/>
      <c r="D293" s="6"/>
      <c r="E293" s="6"/>
      <c r="F293" s="6"/>
      <c r="G293" s="6"/>
      <c r="H293" s="6"/>
      <c r="I293" s="6"/>
      <c r="J293" s="6"/>
      <c r="K293" s="6"/>
      <c r="L293" s="6" t="s">
        <v>50</v>
      </c>
      <c r="M293" s="6"/>
      <c r="O293" s="6">
        <f t="shared" si="68"/>
        <v>2</v>
      </c>
      <c r="P293" s="6">
        <f t="shared" si="69"/>
        <v>1.5</v>
      </c>
      <c r="R293" s="6">
        <f t="shared" si="70"/>
        <v>1</v>
      </c>
      <c r="S293" s="6">
        <f t="shared" si="71"/>
        <v>0</v>
      </c>
      <c r="T293" s="6">
        <f t="shared" si="72"/>
        <v>0</v>
      </c>
      <c r="U293" s="6">
        <f t="shared" si="73"/>
        <v>0</v>
      </c>
      <c r="V293" s="6">
        <f t="shared" si="74"/>
        <v>0</v>
      </c>
      <c r="W293" s="6">
        <f t="shared" si="75"/>
        <v>0</v>
      </c>
      <c r="X293" s="6">
        <f t="shared" si="76"/>
        <v>0</v>
      </c>
      <c r="Y293" s="6">
        <f t="shared" si="77"/>
        <v>0</v>
      </c>
      <c r="Z293" s="6">
        <f t="shared" si="78"/>
        <v>0</v>
      </c>
      <c r="AA293" s="6">
        <f t="shared" si="79"/>
        <v>0</v>
      </c>
      <c r="AB293" s="6">
        <f t="shared" si="80"/>
        <v>1</v>
      </c>
      <c r="AC293" s="6">
        <f t="shared" si="81"/>
        <v>0</v>
      </c>
      <c r="AF293" s="6">
        <f t="shared" si="82"/>
        <v>2</v>
      </c>
      <c r="AG293" s="6">
        <f t="shared" si="83"/>
        <v>2</v>
      </c>
      <c r="AH293" s="6" t="str">
        <f t="shared" si="84"/>
        <v>Correct</v>
      </c>
      <c r="AJ293" s="159" t="str">
        <f>IFERROR(VLOOKUP(Table1[[#This Row],[RespondentID]],'All Data'!$A294:$CN866,81,FALSE),"unknown")</f>
        <v>Female</v>
      </c>
      <c r="AK293" s="159">
        <f>IFERROR(VLOOKUP(Table1[[#This Row],[RespondentID]],'All Data'!$A294:$CN866,82,FALSE),"unknown")</f>
        <v>59</v>
      </c>
      <c r="AL293" s="159" t="str">
        <f>IFERROR(VLOOKUP(Table1[[#This Row],[RespondentID]],'All Data'!$A294:$CN866,83,FALSE),"unknown")</f>
        <v>Suffolk</v>
      </c>
      <c r="AM293" s="159" t="str">
        <f>IFERROR(VLOOKUP(Table1[[#This Row],[RespondentID]],'All Data'!$A294:$CN866,84,FALSE),"unknown")</f>
        <v>Centereach, 11720</v>
      </c>
      <c r="AN293" s="159" t="str">
        <f>IFERROR(VLOOKUP(Table1[[#This Row],[RespondentID]],'All Data'!$A294:$CN866,85,FALSE),"unknown")</f>
        <v>White/Caucasian</v>
      </c>
      <c r="AO293" s="159" t="str">
        <f>IFERROR(VLOOKUP(Table1[[#This Row],[RespondentID]],'All Data'!$A294:$CN866,86,FALSE),"unknown")</f>
        <v>No</v>
      </c>
      <c r="AP293" s="159" t="str">
        <f>IFERROR(VLOOKUP(Table1[[#This Row],[RespondentID]],'All Data'!$A294:$CN866,87,FALSE),"unknown")</f>
        <v xml:space="preserve">English </v>
      </c>
      <c r="AQ293" s="159" t="str">
        <f>IFERROR(VLOOKUP(Table1[[#This Row],[RespondentID]],'All Data'!$A294:$CN866,88,FALSE),"unknown")</f>
        <v>Over $125,000</v>
      </c>
      <c r="AR293" s="159" t="str">
        <f>IFERROR(VLOOKUP(Table1[[#This Row],[RespondentID]],'All Data'!$A294:$CN866,89,FALSE),"unknown")</f>
        <v>College graduate</v>
      </c>
      <c r="AS293" s="159" t="str">
        <f>IFERROR(VLOOKUP(Table1[[#This Row],[RespondentID]],'All Data'!$A294:$CN866,90,FALSE),"unknown")</f>
        <v>Employed for wages</v>
      </c>
      <c r="AT293" s="159" t="str">
        <f>IFERROR(VLOOKUP(Table1[[#This Row],[RespondentID]],'All Data'!$A294:$CN866,91,FALSE),"unknown")</f>
        <v>Yes</v>
      </c>
      <c r="AU293" s="159" t="str">
        <f>IFERROR(VLOOKUP(Table1[[#This Row],[RespondentID]],'All Data'!$A294:$CN866,92,FALSE),"unknown")</f>
        <v>Yes</v>
      </c>
    </row>
    <row r="294" spans="1:47" x14ac:dyDescent="0.35">
      <c r="A294" s="6">
        <v>7045769068</v>
      </c>
      <c r="B294" s="6"/>
      <c r="C294" s="6"/>
      <c r="D294" s="6"/>
      <c r="E294" s="6"/>
      <c r="F294" s="6"/>
      <c r="G294" s="6"/>
      <c r="H294" s="6"/>
      <c r="I294" s="6"/>
      <c r="J294" s="6" t="s">
        <v>48</v>
      </c>
      <c r="K294" s="6"/>
      <c r="L294" s="6"/>
      <c r="M294" s="6"/>
      <c r="O294" s="6">
        <f t="shared" si="68"/>
        <v>1</v>
      </c>
      <c r="P294" s="6">
        <f t="shared" si="69"/>
        <v>3</v>
      </c>
      <c r="R294" s="6">
        <f t="shared" si="70"/>
        <v>0</v>
      </c>
      <c r="S294" s="6">
        <f t="shared" si="71"/>
        <v>0</v>
      </c>
      <c r="T294" s="6">
        <f t="shared" si="72"/>
        <v>0</v>
      </c>
      <c r="U294" s="6">
        <f t="shared" si="73"/>
        <v>0</v>
      </c>
      <c r="V294" s="6">
        <f t="shared" si="74"/>
        <v>0</v>
      </c>
      <c r="W294" s="6">
        <f t="shared" si="75"/>
        <v>0</v>
      </c>
      <c r="X294" s="6">
        <f t="shared" si="76"/>
        <v>0</v>
      </c>
      <c r="Y294" s="6">
        <f t="shared" si="77"/>
        <v>0</v>
      </c>
      <c r="Z294" s="6">
        <f t="shared" si="78"/>
        <v>1</v>
      </c>
      <c r="AA294" s="6">
        <f t="shared" si="79"/>
        <v>0</v>
      </c>
      <c r="AB294" s="6">
        <f t="shared" si="80"/>
        <v>0</v>
      </c>
      <c r="AC294" s="6">
        <f t="shared" si="81"/>
        <v>0</v>
      </c>
      <c r="AF294" s="6">
        <f t="shared" si="82"/>
        <v>1</v>
      </c>
      <c r="AG294" s="6">
        <f t="shared" si="83"/>
        <v>1</v>
      </c>
      <c r="AH294" s="6" t="str">
        <f t="shared" si="84"/>
        <v>Correct</v>
      </c>
      <c r="AJ294" s="159" t="str">
        <f>IFERROR(VLOOKUP(Table1[[#This Row],[RespondentID]],'All Data'!$A295:$CN867,81,FALSE),"unknown")</f>
        <v>Female</v>
      </c>
      <c r="AK294" s="159">
        <f>IFERROR(VLOOKUP(Table1[[#This Row],[RespondentID]],'All Data'!$A295:$CN867,82,FALSE),"unknown")</f>
        <v>66</v>
      </c>
      <c r="AL294" s="159" t="str">
        <f>IFERROR(VLOOKUP(Table1[[#This Row],[RespondentID]],'All Data'!$A295:$CN867,83,FALSE),"unknown")</f>
        <v>Suffolk</v>
      </c>
      <c r="AM294" s="159" t="str">
        <f>IFERROR(VLOOKUP(Table1[[#This Row],[RespondentID]],'All Data'!$A295:$CN867,84,FALSE),"unknown")</f>
        <v>Stony Brook, 11790</v>
      </c>
      <c r="AN294" s="159" t="str">
        <f>IFERROR(VLOOKUP(Table1[[#This Row],[RespondentID]],'All Data'!$A295:$CN867,85,FALSE),"unknown")</f>
        <v>White/Caucasian</v>
      </c>
      <c r="AO294" s="159" t="str">
        <f>IFERROR(VLOOKUP(Table1[[#This Row],[RespondentID]],'All Data'!$A295:$CN867,86,FALSE),"unknown")</f>
        <v>No</v>
      </c>
      <c r="AP294" s="159" t="str">
        <f>IFERROR(VLOOKUP(Table1[[#This Row],[RespondentID]],'All Data'!$A295:$CN867,87,FALSE),"unknown")</f>
        <v xml:space="preserve">English </v>
      </c>
      <c r="AQ294" s="159" t="str">
        <f>IFERROR(VLOOKUP(Table1[[#This Row],[RespondentID]],'All Data'!$A295:$CN867,88,FALSE),"unknown")</f>
        <v>$75,000 to $125,000</v>
      </c>
      <c r="AR294" s="159" t="str">
        <f>IFERROR(VLOOKUP(Table1[[#This Row],[RespondentID]],'All Data'!$A295:$CN867,89,FALSE),"unknown")</f>
        <v>Some college</v>
      </c>
      <c r="AS294" s="159" t="str">
        <f>IFERROR(VLOOKUP(Table1[[#This Row],[RespondentID]],'All Data'!$A295:$CN867,90,FALSE),"unknown")</f>
        <v>Retired</v>
      </c>
      <c r="AT294" s="159" t="str">
        <f>IFERROR(VLOOKUP(Table1[[#This Row],[RespondentID]],'All Data'!$A295:$CN867,91,FALSE),"unknown")</f>
        <v>Yes</v>
      </c>
      <c r="AU294" s="159" t="str">
        <f>IFERROR(VLOOKUP(Table1[[#This Row],[RespondentID]],'All Data'!$A295:$CN867,92,FALSE),"unknown")</f>
        <v>Yes</v>
      </c>
    </row>
    <row r="295" spans="1:47" x14ac:dyDescent="0.35">
      <c r="A295" s="6">
        <v>7045768707</v>
      </c>
      <c r="B295" s="6"/>
      <c r="C295" s="6"/>
      <c r="D295" s="6" t="s">
        <v>43</v>
      </c>
      <c r="E295" s="6"/>
      <c r="F295" s="6"/>
      <c r="G295" s="6"/>
      <c r="H295" s="6"/>
      <c r="I295" s="6"/>
      <c r="J295" s="6" t="s">
        <v>48</v>
      </c>
      <c r="K295" s="6"/>
      <c r="L295" s="6"/>
      <c r="M295" s="6"/>
      <c r="O295" s="6">
        <f t="shared" si="68"/>
        <v>2</v>
      </c>
      <c r="P295" s="6">
        <f t="shared" si="69"/>
        <v>1.5</v>
      </c>
      <c r="R295" s="6">
        <f t="shared" si="70"/>
        <v>0</v>
      </c>
      <c r="S295" s="6">
        <f t="shared" si="71"/>
        <v>0</v>
      </c>
      <c r="T295" s="6">
        <f t="shared" si="72"/>
        <v>1</v>
      </c>
      <c r="U295" s="6">
        <f t="shared" si="73"/>
        <v>0</v>
      </c>
      <c r="V295" s="6">
        <f t="shared" si="74"/>
        <v>0</v>
      </c>
      <c r="W295" s="6">
        <f t="shared" si="75"/>
        <v>0</v>
      </c>
      <c r="X295" s="6">
        <f t="shared" si="76"/>
        <v>0</v>
      </c>
      <c r="Y295" s="6">
        <f t="shared" si="77"/>
        <v>0</v>
      </c>
      <c r="Z295" s="6">
        <f t="shared" si="78"/>
        <v>1</v>
      </c>
      <c r="AA295" s="6">
        <f t="shared" si="79"/>
        <v>0</v>
      </c>
      <c r="AB295" s="6">
        <f t="shared" si="80"/>
        <v>0</v>
      </c>
      <c r="AC295" s="6">
        <f t="shared" si="81"/>
        <v>0</v>
      </c>
      <c r="AF295" s="6">
        <f t="shared" si="82"/>
        <v>2</v>
      </c>
      <c r="AG295" s="6">
        <f t="shared" si="83"/>
        <v>2</v>
      </c>
      <c r="AH295" s="6" t="str">
        <f t="shared" si="84"/>
        <v>Correct</v>
      </c>
      <c r="AJ295" s="159" t="str">
        <f>IFERROR(VLOOKUP(Table1[[#This Row],[RespondentID]],'All Data'!$A296:$CN868,81,FALSE),"unknown")</f>
        <v>Male</v>
      </c>
      <c r="AK295" s="159">
        <f>IFERROR(VLOOKUP(Table1[[#This Row],[RespondentID]],'All Data'!$A296:$CN868,82,FALSE),"unknown")</f>
        <v>84</v>
      </c>
      <c r="AL295" s="159" t="str">
        <f>IFERROR(VLOOKUP(Table1[[#This Row],[RespondentID]],'All Data'!$A296:$CN868,83,FALSE),"unknown")</f>
        <v>Suffolk</v>
      </c>
      <c r="AM295" s="159" t="str">
        <f>IFERROR(VLOOKUP(Table1[[#This Row],[RespondentID]],'All Data'!$A296:$CN868,84,FALSE),"unknown")</f>
        <v>Northport, 11768</v>
      </c>
      <c r="AN295" s="159" t="str">
        <f>IFERROR(VLOOKUP(Table1[[#This Row],[RespondentID]],'All Data'!$A296:$CN868,85,FALSE),"unknown")</f>
        <v>White/Caucasian</v>
      </c>
      <c r="AO295" s="159" t="str">
        <f>IFERROR(VLOOKUP(Table1[[#This Row],[RespondentID]],'All Data'!$A296:$CN868,86,FALSE),"unknown")</f>
        <v>No</v>
      </c>
      <c r="AP295" s="159" t="str">
        <f>IFERROR(VLOOKUP(Table1[[#This Row],[RespondentID]],'All Data'!$A296:$CN868,87,FALSE),"unknown")</f>
        <v xml:space="preserve">English </v>
      </c>
      <c r="AQ295" s="159" t="str">
        <f>IFERROR(VLOOKUP(Table1[[#This Row],[RespondentID]],'All Data'!$A296:$CN868,88,FALSE),"unknown")</f>
        <v>Over $125,000</v>
      </c>
      <c r="AR295" s="159" t="str">
        <f>IFERROR(VLOOKUP(Table1[[#This Row],[RespondentID]],'All Data'!$A296:$CN868,89,FALSE),"unknown")</f>
        <v>Some college</v>
      </c>
      <c r="AS295" s="159" t="str">
        <f>IFERROR(VLOOKUP(Table1[[#This Row],[RespondentID]],'All Data'!$A296:$CN868,90,FALSE),"unknown")</f>
        <v>Retired</v>
      </c>
      <c r="AT295" s="159" t="str">
        <f>IFERROR(VLOOKUP(Table1[[#This Row],[RespondentID]],'All Data'!$A296:$CN868,91,FALSE),"unknown")</f>
        <v>Yes</v>
      </c>
      <c r="AU295" s="159" t="str">
        <f>IFERROR(VLOOKUP(Table1[[#This Row],[RespondentID]],'All Data'!$A296:$CN868,92,FALSE),"unknown")</f>
        <v>Yes</v>
      </c>
    </row>
    <row r="296" spans="1:47" x14ac:dyDescent="0.35">
      <c r="A296" s="6">
        <v>7045768471</v>
      </c>
      <c r="B296" s="6" t="s">
        <v>41</v>
      </c>
      <c r="C296" s="6" t="s">
        <v>42</v>
      </c>
      <c r="D296" s="6"/>
      <c r="E296" s="6"/>
      <c r="F296" s="6" t="s">
        <v>45</v>
      </c>
      <c r="G296" s="6"/>
      <c r="H296" s="6" t="s">
        <v>46</v>
      </c>
      <c r="I296" s="6"/>
      <c r="J296" s="6"/>
      <c r="K296" s="6"/>
      <c r="L296" s="6"/>
      <c r="M296" s="6"/>
      <c r="O296" s="6">
        <f t="shared" si="68"/>
        <v>4</v>
      </c>
      <c r="P296" s="6">
        <f t="shared" si="69"/>
        <v>0.75</v>
      </c>
      <c r="R296" s="6">
        <f t="shared" si="70"/>
        <v>0.75</v>
      </c>
      <c r="S296" s="6">
        <f t="shared" si="71"/>
        <v>0.75</v>
      </c>
      <c r="T296" s="6">
        <f t="shared" si="72"/>
        <v>0</v>
      </c>
      <c r="U296" s="6">
        <f t="shared" si="73"/>
        <v>0</v>
      </c>
      <c r="V296" s="6">
        <f t="shared" si="74"/>
        <v>0.75</v>
      </c>
      <c r="W296" s="6">
        <f t="shared" si="75"/>
        <v>0</v>
      </c>
      <c r="X296" s="6">
        <f t="shared" si="76"/>
        <v>0.75</v>
      </c>
      <c r="Y296" s="6">
        <f t="shared" si="77"/>
        <v>0</v>
      </c>
      <c r="Z296" s="6">
        <f t="shared" si="78"/>
        <v>0</v>
      </c>
      <c r="AA296" s="6">
        <f t="shared" si="79"/>
        <v>0</v>
      </c>
      <c r="AB296" s="6">
        <f t="shared" si="80"/>
        <v>0</v>
      </c>
      <c r="AC296" s="6">
        <f t="shared" si="81"/>
        <v>0</v>
      </c>
      <c r="AF296" s="6">
        <f t="shared" si="82"/>
        <v>3</v>
      </c>
      <c r="AG296" s="6">
        <f t="shared" si="83"/>
        <v>4</v>
      </c>
      <c r="AH296" s="6" t="str">
        <f t="shared" si="84"/>
        <v>Correct</v>
      </c>
      <c r="AJ296" s="159" t="str">
        <f>IFERROR(VLOOKUP(Table1[[#This Row],[RespondentID]],'All Data'!$A297:$CN869,81,FALSE),"unknown")</f>
        <v>Female</v>
      </c>
      <c r="AK296" s="159">
        <f>IFERROR(VLOOKUP(Table1[[#This Row],[RespondentID]],'All Data'!$A297:$CN869,82,FALSE),"unknown")</f>
        <v>83</v>
      </c>
      <c r="AL296" s="159" t="str">
        <f>IFERROR(VLOOKUP(Table1[[#This Row],[RespondentID]],'All Data'!$A297:$CN869,83,FALSE),"unknown")</f>
        <v>Suffolk</v>
      </c>
      <c r="AM296" s="159" t="str">
        <f>IFERROR(VLOOKUP(Table1[[#This Row],[RespondentID]],'All Data'!$A297:$CN869,84,FALSE),"unknown")</f>
        <v>Fort Salonga, 11768</v>
      </c>
      <c r="AN296" s="159" t="str">
        <f>IFERROR(VLOOKUP(Table1[[#This Row],[RespondentID]],'All Data'!$A297:$CN869,85,FALSE),"unknown")</f>
        <v>White/Caucasian</v>
      </c>
      <c r="AO296" s="159" t="str">
        <f>IFERROR(VLOOKUP(Table1[[#This Row],[RespondentID]],'All Data'!$A297:$CN869,86,FALSE),"unknown")</f>
        <v>No</v>
      </c>
      <c r="AP296" s="159" t="str">
        <f>IFERROR(VLOOKUP(Table1[[#This Row],[RespondentID]],'All Data'!$A297:$CN869,87,FALSE),"unknown")</f>
        <v xml:space="preserve"> </v>
      </c>
      <c r="AQ296" s="159" t="str">
        <f>IFERROR(VLOOKUP(Table1[[#This Row],[RespondentID]],'All Data'!$A297:$CN869,88,FALSE),"unknown")</f>
        <v>Over $125,000</v>
      </c>
      <c r="AR296" s="159" t="str">
        <f>IFERROR(VLOOKUP(Table1[[#This Row],[RespondentID]],'All Data'!$A297:$CN869,89,FALSE),"unknown")</f>
        <v>Some college</v>
      </c>
      <c r="AS296" s="159" t="str">
        <f>IFERROR(VLOOKUP(Table1[[#This Row],[RespondentID]],'All Data'!$A297:$CN869,90,FALSE),"unknown")</f>
        <v>Retired</v>
      </c>
      <c r="AT296" s="159" t="str">
        <f>IFERROR(VLOOKUP(Table1[[#This Row],[RespondentID]],'All Data'!$A297:$CN869,91,FALSE),"unknown")</f>
        <v>Yes</v>
      </c>
      <c r="AU296" s="159" t="str">
        <f>IFERROR(VLOOKUP(Table1[[#This Row],[RespondentID]],'All Data'!$A297:$CN869,92,FALSE),"unknown")</f>
        <v>Yes</v>
      </c>
    </row>
    <row r="297" spans="1:47" x14ac:dyDescent="0.35">
      <c r="A297" s="6">
        <v>7045768190</v>
      </c>
      <c r="B297" s="6" t="s">
        <v>41</v>
      </c>
      <c r="C297" s="6"/>
      <c r="D297" s="6"/>
      <c r="E297" s="6"/>
      <c r="F297" s="6"/>
      <c r="G297" s="6"/>
      <c r="H297" s="6"/>
      <c r="I297" s="6"/>
      <c r="J297" s="6"/>
      <c r="K297" s="6"/>
      <c r="L297" s="6"/>
      <c r="M297" s="6"/>
      <c r="O297" s="6">
        <f t="shared" si="68"/>
        <v>1</v>
      </c>
      <c r="P297" s="6">
        <f t="shared" si="69"/>
        <v>3</v>
      </c>
      <c r="R297" s="6">
        <f t="shared" si="70"/>
        <v>1</v>
      </c>
      <c r="S297" s="6">
        <f t="shared" si="71"/>
        <v>0</v>
      </c>
      <c r="T297" s="6">
        <f t="shared" si="72"/>
        <v>0</v>
      </c>
      <c r="U297" s="6">
        <f t="shared" si="73"/>
        <v>0</v>
      </c>
      <c r="V297" s="6">
        <f t="shared" si="74"/>
        <v>0</v>
      </c>
      <c r="W297" s="6">
        <f t="shared" si="75"/>
        <v>0</v>
      </c>
      <c r="X297" s="6">
        <f t="shared" si="76"/>
        <v>0</v>
      </c>
      <c r="Y297" s="6">
        <f t="shared" si="77"/>
        <v>0</v>
      </c>
      <c r="Z297" s="6">
        <f t="shared" si="78"/>
        <v>0</v>
      </c>
      <c r="AA297" s="6">
        <f t="shared" si="79"/>
        <v>0</v>
      </c>
      <c r="AB297" s="6">
        <f t="shared" si="80"/>
        <v>0</v>
      </c>
      <c r="AC297" s="6">
        <f t="shared" si="81"/>
        <v>0</v>
      </c>
      <c r="AF297" s="6">
        <f t="shared" si="82"/>
        <v>1</v>
      </c>
      <c r="AG297" s="6">
        <f t="shared" si="83"/>
        <v>1</v>
      </c>
      <c r="AH297" s="6" t="str">
        <f t="shared" si="84"/>
        <v>Correct</v>
      </c>
      <c r="AJ297" s="159" t="str">
        <f>IFERROR(VLOOKUP(Table1[[#This Row],[RespondentID]],'All Data'!$A298:$CN870,81,FALSE),"unknown")</f>
        <v>Female</v>
      </c>
      <c r="AK297" s="159">
        <f>IFERROR(VLOOKUP(Table1[[#This Row],[RespondentID]],'All Data'!$A298:$CN870,82,FALSE),"unknown")</f>
        <v>32</v>
      </c>
      <c r="AL297" s="159" t="str">
        <f>IFERROR(VLOOKUP(Table1[[#This Row],[RespondentID]],'All Data'!$A298:$CN870,83,FALSE),"unknown")</f>
        <v>Suffolk</v>
      </c>
      <c r="AM297" s="159" t="str">
        <f>IFERROR(VLOOKUP(Table1[[#This Row],[RespondentID]],'All Data'!$A298:$CN870,84,FALSE),"unknown")</f>
        <v>Lindenhurst, 11757</v>
      </c>
      <c r="AN297" s="159" t="str">
        <f>IFERROR(VLOOKUP(Table1[[#This Row],[RespondentID]],'All Data'!$A298:$CN870,85,FALSE),"unknown")</f>
        <v>White/Caucasian</v>
      </c>
      <c r="AO297" s="159" t="str">
        <f>IFERROR(VLOOKUP(Table1[[#This Row],[RespondentID]],'All Data'!$A298:$CN870,86,FALSE),"unknown")</f>
        <v>No</v>
      </c>
      <c r="AP297" s="159" t="str">
        <f>IFERROR(VLOOKUP(Table1[[#This Row],[RespondentID]],'All Data'!$A298:$CN870,87,FALSE),"unknown")</f>
        <v xml:space="preserve">English </v>
      </c>
      <c r="AQ297" s="159" t="str">
        <f>IFERROR(VLOOKUP(Table1[[#This Row],[RespondentID]],'All Data'!$A298:$CN870,88,FALSE),"unknown")</f>
        <v>$50,000 to $74,999</v>
      </c>
      <c r="AR297" s="159" t="str">
        <f>IFERROR(VLOOKUP(Table1[[#This Row],[RespondentID]],'All Data'!$A298:$CN870,89,FALSE),"unknown")</f>
        <v>Graduate school</v>
      </c>
      <c r="AS297" s="159" t="str">
        <f>IFERROR(VLOOKUP(Table1[[#This Row],[RespondentID]],'All Data'!$A298:$CN870,90,FALSE),"unknown")</f>
        <v>Employed for wages</v>
      </c>
      <c r="AT297" s="159" t="str">
        <f>IFERROR(VLOOKUP(Table1[[#This Row],[RespondentID]],'All Data'!$A298:$CN870,91,FALSE),"unknown")</f>
        <v>Yes</v>
      </c>
      <c r="AU297" s="159" t="str">
        <f>IFERROR(VLOOKUP(Table1[[#This Row],[RespondentID]],'All Data'!$A298:$CN870,92,FALSE),"unknown")</f>
        <v>Yes</v>
      </c>
    </row>
    <row r="298" spans="1:47" x14ac:dyDescent="0.35">
      <c r="A298" s="6">
        <v>7045767996</v>
      </c>
      <c r="B298" s="6"/>
      <c r="C298" s="6" t="s">
        <v>42</v>
      </c>
      <c r="D298" s="6"/>
      <c r="E298" s="6" t="s">
        <v>44</v>
      </c>
      <c r="F298" s="6"/>
      <c r="G298" s="6"/>
      <c r="H298" s="6" t="s">
        <v>46</v>
      </c>
      <c r="I298" s="6"/>
      <c r="J298" s="6"/>
      <c r="K298" s="6"/>
      <c r="L298" s="6"/>
      <c r="M298" s="6"/>
      <c r="O298" s="6">
        <f t="shared" si="68"/>
        <v>3</v>
      </c>
      <c r="P298" s="6">
        <f t="shared" si="69"/>
        <v>1</v>
      </c>
      <c r="R298" s="6">
        <f t="shared" si="70"/>
        <v>0</v>
      </c>
      <c r="S298" s="6">
        <f t="shared" si="71"/>
        <v>1</v>
      </c>
      <c r="T298" s="6">
        <f t="shared" si="72"/>
        <v>0</v>
      </c>
      <c r="U298" s="6">
        <f t="shared" si="73"/>
        <v>1</v>
      </c>
      <c r="V298" s="6">
        <f t="shared" si="74"/>
        <v>0</v>
      </c>
      <c r="W298" s="6">
        <f t="shared" si="75"/>
        <v>0</v>
      </c>
      <c r="X298" s="6">
        <f t="shared" si="76"/>
        <v>1</v>
      </c>
      <c r="Y298" s="6">
        <f t="shared" si="77"/>
        <v>0</v>
      </c>
      <c r="Z298" s="6">
        <f t="shared" si="78"/>
        <v>0</v>
      </c>
      <c r="AA298" s="6">
        <f t="shared" si="79"/>
        <v>0</v>
      </c>
      <c r="AB298" s="6">
        <f t="shared" si="80"/>
        <v>0</v>
      </c>
      <c r="AC298" s="6">
        <f t="shared" si="81"/>
        <v>0</v>
      </c>
      <c r="AF298" s="6">
        <f t="shared" si="82"/>
        <v>3</v>
      </c>
      <c r="AG298" s="6">
        <f t="shared" si="83"/>
        <v>3</v>
      </c>
      <c r="AH298" s="6" t="str">
        <f t="shared" si="84"/>
        <v>Correct</v>
      </c>
      <c r="AJ298" s="159" t="str">
        <f>IFERROR(VLOOKUP(Table1[[#This Row],[RespondentID]],'All Data'!$A299:$CN871,81,FALSE),"unknown")</f>
        <v>Female</v>
      </c>
      <c r="AK298" s="159">
        <f>IFERROR(VLOOKUP(Table1[[#This Row],[RespondentID]],'All Data'!$A299:$CN871,82,FALSE),"unknown")</f>
        <v>0</v>
      </c>
      <c r="AL298" s="159" t="str">
        <f>IFERROR(VLOOKUP(Table1[[#This Row],[RespondentID]],'All Data'!$A299:$CN871,83,FALSE),"unknown")</f>
        <v>Suffolk</v>
      </c>
      <c r="AM298" s="159" t="str">
        <f>IFERROR(VLOOKUP(Table1[[#This Row],[RespondentID]],'All Data'!$A299:$CN871,84,FALSE),"unknown")</f>
        <v>Bay Shore, 11706</v>
      </c>
      <c r="AN298" s="159" t="str">
        <f>IFERROR(VLOOKUP(Table1[[#This Row],[RespondentID]],'All Data'!$A299:$CN871,85,FALSE),"unknown")</f>
        <v>Black/African American</v>
      </c>
      <c r="AO298" s="159">
        <f>IFERROR(VLOOKUP(Table1[[#This Row],[RespondentID]],'All Data'!$A299:$CN871,86,FALSE),"unknown")</f>
        <v>0</v>
      </c>
      <c r="AP298" s="159" t="str">
        <f>IFERROR(VLOOKUP(Table1[[#This Row],[RespondentID]],'All Data'!$A299:$CN871,87,FALSE),"unknown")</f>
        <v xml:space="preserve"> </v>
      </c>
      <c r="AQ298" s="159" t="str">
        <f>IFERROR(VLOOKUP(Table1[[#This Row],[RespondentID]],'All Data'!$A299:$CN871,88,FALSE),"unknown")</f>
        <v>$75,000 to $125,000</v>
      </c>
      <c r="AR298" s="159" t="str">
        <f>IFERROR(VLOOKUP(Table1[[#This Row],[RespondentID]],'All Data'!$A299:$CN871,89,FALSE),"unknown")</f>
        <v>College graduate</v>
      </c>
      <c r="AS298" s="159" t="str">
        <f>IFERROR(VLOOKUP(Table1[[#This Row],[RespondentID]],'All Data'!$A299:$CN871,90,FALSE),"unknown")</f>
        <v>Employed for wages</v>
      </c>
      <c r="AT298" s="159" t="str">
        <f>IFERROR(VLOOKUP(Table1[[#This Row],[RespondentID]],'All Data'!$A299:$CN871,91,FALSE),"unknown")</f>
        <v>Yes</v>
      </c>
      <c r="AU298" s="159" t="str">
        <f>IFERROR(VLOOKUP(Table1[[#This Row],[RespondentID]],'All Data'!$A299:$CN871,92,FALSE),"unknown")</f>
        <v>Yes</v>
      </c>
    </row>
    <row r="299" spans="1:47" x14ac:dyDescent="0.35">
      <c r="A299" s="6">
        <v>7045767642</v>
      </c>
      <c r="B299" s="6"/>
      <c r="C299" s="6" t="s">
        <v>42</v>
      </c>
      <c r="D299" s="6"/>
      <c r="E299" s="6" t="s">
        <v>44</v>
      </c>
      <c r="F299" s="6"/>
      <c r="G299" s="6" t="s">
        <v>39</v>
      </c>
      <c r="H299" s="6"/>
      <c r="I299" s="6"/>
      <c r="J299" s="6"/>
      <c r="K299" s="6"/>
      <c r="L299" s="6"/>
      <c r="M299" s="6"/>
      <c r="O299" s="6">
        <f t="shared" si="68"/>
        <v>3</v>
      </c>
      <c r="P299" s="6">
        <f t="shared" si="69"/>
        <v>1</v>
      </c>
      <c r="R299" s="6">
        <f t="shared" si="70"/>
        <v>0</v>
      </c>
      <c r="S299" s="6">
        <f t="shared" si="71"/>
        <v>1</v>
      </c>
      <c r="T299" s="6">
        <f t="shared" si="72"/>
        <v>0</v>
      </c>
      <c r="U299" s="6">
        <f t="shared" si="73"/>
        <v>1</v>
      </c>
      <c r="V299" s="6">
        <f t="shared" si="74"/>
        <v>0</v>
      </c>
      <c r="W299" s="6">
        <f t="shared" si="75"/>
        <v>1</v>
      </c>
      <c r="X299" s="6">
        <f t="shared" si="76"/>
        <v>0</v>
      </c>
      <c r="Y299" s="6">
        <f t="shared" si="77"/>
        <v>0</v>
      </c>
      <c r="Z299" s="6">
        <f t="shared" si="78"/>
        <v>0</v>
      </c>
      <c r="AA299" s="6">
        <f t="shared" si="79"/>
        <v>0</v>
      </c>
      <c r="AB299" s="6">
        <f t="shared" si="80"/>
        <v>0</v>
      </c>
      <c r="AC299" s="6">
        <f t="shared" si="81"/>
        <v>0</v>
      </c>
      <c r="AF299" s="6">
        <f t="shared" si="82"/>
        <v>3</v>
      </c>
      <c r="AG299" s="6">
        <f t="shared" si="83"/>
        <v>3</v>
      </c>
      <c r="AH299" s="6" t="str">
        <f t="shared" si="84"/>
        <v>Correct</v>
      </c>
      <c r="AJ299" s="159" t="str">
        <f>IFERROR(VLOOKUP(Table1[[#This Row],[RespondentID]],'All Data'!$A300:$CN872,81,FALSE),"unknown")</f>
        <v>Female</v>
      </c>
      <c r="AK299" s="159">
        <f>IFERROR(VLOOKUP(Table1[[#This Row],[RespondentID]],'All Data'!$A300:$CN872,82,FALSE),"unknown")</f>
        <v>75</v>
      </c>
      <c r="AL299" s="159" t="str">
        <f>IFERROR(VLOOKUP(Table1[[#This Row],[RespondentID]],'All Data'!$A300:$CN872,83,FALSE),"unknown")</f>
        <v>Suffolk</v>
      </c>
      <c r="AM299" s="159" t="str">
        <f>IFERROR(VLOOKUP(Table1[[#This Row],[RespondentID]],'All Data'!$A300:$CN872,84,FALSE),"unknown")</f>
        <v>Lindenhurst, 11757</v>
      </c>
      <c r="AN299" s="159" t="str">
        <f>IFERROR(VLOOKUP(Table1[[#This Row],[RespondentID]],'All Data'!$A300:$CN872,85,FALSE),"unknown")</f>
        <v>White/Caucasian</v>
      </c>
      <c r="AO299" s="159" t="str">
        <f>IFERROR(VLOOKUP(Table1[[#This Row],[RespondentID]],'All Data'!$A300:$CN872,86,FALSE),"unknown")</f>
        <v>No</v>
      </c>
      <c r="AP299" s="159" t="str">
        <f>IFERROR(VLOOKUP(Table1[[#This Row],[RespondentID]],'All Data'!$A300:$CN872,87,FALSE),"unknown")</f>
        <v xml:space="preserve">English Spanish </v>
      </c>
      <c r="AQ299" s="159" t="str">
        <f>IFERROR(VLOOKUP(Table1[[#This Row],[RespondentID]],'All Data'!$A300:$CN872,88,FALSE),"unknown")</f>
        <v>$50,000 to $74,999</v>
      </c>
      <c r="AR299" s="159" t="str">
        <f>IFERROR(VLOOKUP(Table1[[#This Row],[RespondentID]],'All Data'!$A300:$CN872,89,FALSE),"unknown")</f>
        <v>High school graduate</v>
      </c>
      <c r="AS299" s="159" t="str">
        <f>IFERROR(VLOOKUP(Table1[[#This Row],[RespondentID]],'All Data'!$A300:$CN872,90,FALSE),"unknown")</f>
        <v>Retired</v>
      </c>
      <c r="AT299" s="159" t="str">
        <f>IFERROR(VLOOKUP(Table1[[#This Row],[RespondentID]],'All Data'!$A300:$CN872,91,FALSE),"unknown")</f>
        <v>Yes</v>
      </c>
      <c r="AU299" s="159" t="str">
        <f>IFERROR(VLOOKUP(Table1[[#This Row],[RespondentID]],'All Data'!$A300:$CN872,92,FALSE),"unknown")</f>
        <v>Yes</v>
      </c>
    </row>
    <row r="300" spans="1:47" x14ac:dyDescent="0.35">
      <c r="A300" s="6">
        <v>7045767140</v>
      </c>
      <c r="B300" s="6"/>
      <c r="C300" s="6"/>
      <c r="D300" s="6"/>
      <c r="E300" s="6"/>
      <c r="F300" s="6"/>
      <c r="G300" s="6"/>
      <c r="H300" s="6"/>
      <c r="I300" s="6"/>
      <c r="J300" s="6"/>
      <c r="K300" s="6"/>
      <c r="L300" s="6"/>
      <c r="M300" s="6"/>
      <c r="O300" s="6">
        <f t="shared" si="68"/>
        <v>0</v>
      </c>
      <c r="P300" s="6" t="e">
        <f t="shared" si="69"/>
        <v>#DIV/0!</v>
      </c>
      <c r="R300" s="6">
        <f t="shared" si="70"/>
        <v>0</v>
      </c>
      <c r="S300" s="6">
        <f t="shared" si="71"/>
        <v>0</v>
      </c>
      <c r="T300" s="6">
        <f t="shared" si="72"/>
        <v>0</v>
      </c>
      <c r="U300" s="6">
        <f t="shared" si="73"/>
        <v>0</v>
      </c>
      <c r="V300" s="6">
        <f t="shared" si="74"/>
        <v>0</v>
      </c>
      <c r="W300" s="6">
        <f t="shared" si="75"/>
        <v>0</v>
      </c>
      <c r="X300" s="6">
        <f t="shared" si="76"/>
        <v>0</v>
      </c>
      <c r="Y300" s="6">
        <f t="shared" si="77"/>
        <v>0</v>
      </c>
      <c r="Z300" s="6">
        <f t="shared" si="78"/>
        <v>0</v>
      </c>
      <c r="AA300" s="6">
        <f t="shared" si="79"/>
        <v>0</v>
      </c>
      <c r="AB300" s="6">
        <f t="shared" si="80"/>
        <v>0</v>
      </c>
      <c r="AC300" s="6">
        <f t="shared" si="81"/>
        <v>0</v>
      </c>
      <c r="AF300" s="6">
        <f t="shared" si="82"/>
        <v>0</v>
      </c>
      <c r="AG300" s="6">
        <f t="shared" si="83"/>
        <v>0</v>
      </c>
      <c r="AH300" s="6" t="str">
        <f t="shared" si="84"/>
        <v>Correct</v>
      </c>
      <c r="AJ300" s="159" t="str">
        <f>IFERROR(VLOOKUP(Table1[[#This Row],[RespondentID]],'All Data'!$A301:$CN873,81,FALSE),"unknown")</f>
        <v>Female</v>
      </c>
      <c r="AK300" s="159">
        <f>IFERROR(VLOOKUP(Table1[[#This Row],[RespondentID]],'All Data'!$A301:$CN873,82,FALSE),"unknown")</f>
        <v>55</v>
      </c>
      <c r="AL300" s="159" t="str">
        <f>IFERROR(VLOOKUP(Table1[[#This Row],[RespondentID]],'All Data'!$A301:$CN873,83,FALSE),"unknown")</f>
        <v>Suffolk</v>
      </c>
      <c r="AM300" s="159" t="str">
        <f>IFERROR(VLOOKUP(Table1[[#This Row],[RespondentID]],'All Data'!$A301:$CN873,84,FALSE),"unknown")</f>
        <v>Yaphank, 11980</v>
      </c>
      <c r="AN300" s="159" t="str">
        <f>IFERROR(VLOOKUP(Table1[[#This Row],[RespondentID]],'All Data'!$A301:$CN873,85,FALSE),"unknown")</f>
        <v>White/Caucasian</v>
      </c>
      <c r="AO300" s="159" t="str">
        <f>IFERROR(VLOOKUP(Table1[[#This Row],[RespondentID]],'All Data'!$A301:$CN873,86,FALSE),"unknown")</f>
        <v>No</v>
      </c>
      <c r="AP300" s="159" t="str">
        <f>IFERROR(VLOOKUP(Table1[[#This Row],[RespondentID]],'All Data'!$A301:$CN873,87,FALSE),"unknown")</f>
        <v xml:space="preserve">English </v>
      </c>
      <c r="AQ300" s="159" t="str">
        <f>IFERROR(VLOOKUP(Table1[[#This Row],[RespondentID]],'All Data'!$A301:$CN873,88,FALSE),"unknown")</f>
        <v>$75,000 to $125,000</v>
      </c>
      <c r="AR300" s="159" t="str">
        <f>IFERROR(VLOOKUP(Table1[[#This Row],[RespondentID]],'All Data'!$A301:$CN873,89,FALSE),"unknown")</f>
        <v>Technical school</v>
      </c>
      <c r="AS300" s="159" t="str">
        <f>IFERROR(VLOOKUP(Table1[[#This Row],[RespondentID]],'All Data'!$A301:$CN873,90,FALSE),"unknown")</f>
        <v>Self-employed</v>
      </c>
      <c r="AT300" s="159" t="str">
        <f>IFERROR(VLOOKUP(Table1[[#This Row],[RespondentID]],'All Data'!$A301:$CN873,91,FALSE),"unknown")</f>
        <v>Yes</v>
      </c>
      <c r="AU300" s="159" t="str">
        <f>IFERROR(VLOOKUP(Table1[[#This Row],[RespondentID]],'All Data'!$A301:$CN873,92,FALSE),"unknown")</f>
        <v>Yes</v>
      </c>
    </row>
    <row r="301" spans="1:47" x14ac:dyDescent="0.35">
      <c r="A301" s="6">
        <v>7045766657</v>
      </c>
      <c r="B301" s="6"/>
      <c r="C301" s="6"/>
      <c r="D301" s="6"/>
      <c r="E301" s="6" t="s">
        <v>44</v>
      </c>
      <c r="F301" s="6"/>
      <c r="G301" s="6"/>
      <c r="H301" s="6"/>
      <c r="I301" s="6"/>
      <c r="J301" s="6"/>
      <c r="K301" s="6" t="s">
        <v>49</v>
      </c>
      <c r="L301" s="6" t="s">
        <v>50</v>
      </c>
      <c r="M301" s="6"/>
      <c r="O301" s="6">
        <f t="shared" si="68"/>
        <v>3</v>
      </c>
      <c r="P301" s="6">
        <f t="shared" si="69"/>
        <v>1</v>
      </c>
      <c r="R301" s="6">
        <f t="shared" si="70"/>
        <v>0</v>
      </c>
      <c r="S301" s="6">
        <f t="shared" si="71"/>
        <v>0</v>
      </c>
      <c r="T301" s="6">
        <f t="shared" si="72"/>
        <v>0</v>
      </c>
      <c r="U301" s="6">
        <f t="shared" si="73"/>
        <v>1</v>
      </c>
      <c r="V301" s="6">
        <f t="shared" si="74"/>
        <v>0</v>
      </c>
      <c r="W301" s="6">
        <f t="shared" si="75"/>
        <v>0</v>
      </c>
      <c r="X301" s="6">
        <f t="shared" si="76"/>
        <v>0</v>
      </c>
      <c r="Y301" s="6">
        <f t="shared" si="77"/>
        <v>0</v>
      </c>
      <c r="Z301" s="6">
        <f t="shared" si="78"/>
        <v>0</v>
      </c>
      <c r="AA301" s="6">
        <f t="shared" si="79"/>
        <v>1</v>
      </c>
      <c r="AB301" s="6">
        <f t="shared" si="80"/>
        <v>1</v>
      </c>
      <c r="AC301" s="6">
        <f t="shared" si="81"/>
        <v>0</v>
      </c>
      <c r="AF301" s="6">
        <f t="shared" si="82"/>
        <v>3</v>
      </c>
      <c r="AG301" s="6">
        <f t="shared" si="83"/>
        <v>3</v>
      </c>
      <c r="AH301" s="6" t="str">
        <f t="shared" si="84"/>
        <v>Correct</v>
      </c>
      <c r="AJ301" s="159" t="str">
        <f>IFERROR(VLOOKUP(Table1[[#This Row],[RespondentID]],'All Data'!$A302:$CN874,81,FALSE),"unknown")</f>
        <v>Female</v>
      </c>
      <c r="AK301" s="159">
        <f>IFERROR(VLOOKUP(Table1[[#This Row],[RespondentID]],'All Data'!$A302:$CN874,82,FALSE),"unknown")</f>
        <v>0</v>
      </c>
      <c r="AL301" s="159" t="str">
        <f>IFERROR(VLOOKUP(Table1[[#This Row],[RespondentID]],'All Data'!$A302:$CN874,83,FALSE),"unknown")</f>
        <v>Suffolk</v>
      </c>
      <c r="AM301" s="159" t="str">
        <f>IFERROR(VLOOKUP(Table1[[#This Row],[RespondentID]],'All Data'!$A302:$CN874,84,FALSE),"unknown")</f>
        <v>Lindenhurst, 11757</v>
      </c>
      <c r="AN301" s="159" t="str">
        <f>IFERROR(VLOOKUP(Table1[[#This Row],[RespondentID]],'All Data'!$A302:$CN874,85,FALSE),"unknown")</f>
        <v>White/Caucasian</v>
      </c>
      <c r="AO301" s="159" t="str">
        <f>IFERROR(VLOOKUP(Table1[[#This Row],[RespondentID]],'All Data'!$A302:$CN874,86,FALSE),"unknown")</f>
        <v>No</v>
      </c>
      <c r="AP301" s="159" t="str">
        <f>IFERROR(VLOOKUP(Table1[[#This Row],[RespondentID]],'All Data'!$A302:$CN874,87,FALSE),"unknown")</f>
        <v xml:space="preserve">English </v>
      </c>
      <c r="AQ301" s="159">
        <f>IFERROR(VLOOKUP(Table1[[#This Row],[RespondentID]],'All Data'!$A302:$CN874,88,FALSE),"unknown")</f>
        <v>0</v>
      </c>
      <c r="AR301" s="159">
        <f>IFERROR(VLOOKUP(Table1[[#This Row],[RespondentID]],'All Data'!$A302:$CN874,89,FALSE),"unknown")</f>
        <v>0</v>
      </c>
      <c r="AS301" s="159" t="str">
        <f>IFERROR(VLOOKUP(Table1[[#This Row],[RespondentID]],'All Data'!$A302:$CN874,90,FALSE),"unknown")</f>
        <v>Retired</v>
      </c>
      <c r="AT301" s="159" t="str">
        <f>IFERROR(VLOOKUP(Table1[[#This Row],[RespondentID]],'All Data'!$A302:$CN874,91,FALSE),"unknown")</f>
        <v>Yes</v>
      </c>
      <c r="AU301" s="159" t="str">
        <f>IFERROR(VLOOKUP(Table1[[#This Row],[RespondentID]],'All Data'!$A302:$CN874,92,FALSE),"unknown")</f>
        <v>Yes</v>
      </c>
    </row>
    <row r="302" spans="1:47" x14ac:dyDescent="0.35">
      <c r="A302" s="6">
        <v>7045766406</v>
      </c>
      <c r="B302" s="6"/>
      <c r="C302" s="6"/>
      <c r="D302" s="6"/>
      <c r="E302" s="6"/>
      <c r="F302" s="6"/>
      <c r="G302" s="6"/>
      <c r="H302" s="6"/>
      <c r="I302" s="6"/>
      <c r="J302" s="6"/>
      <c r="K302" s="6"/>
      <c r="L302" s="6"/>
      <c r="M302" s="6"/>
      <c r="O302" s="6">
        <f t="shared" si="68"/>
        <v>0</v>
      </c>
      <c r="P302" s="6" t="e">
        <f t="shared" si="69"/>
        <v>#DIV/0!</v>
      </c>
      <c r="R302" s="6">
        <f t="shared" si="70"/>
        <v>0</v>
      </c>
      <c r="S302" s="6">
        <f t="shared" si="71"/>
        <v>0</v>
      </c>
      <c r="T302" s="6">
        <f t="shared" si="72"/>
        <v>0</v>
      </c>
      <c r="U302" s="6">
        <f t="shared" si="73"/>
        <v>0</v>
      </c>
      <c r="V302" s="6">
        <f t="shared" si="74"/>
        <v>0</v>
      </c>
      <c r="W302" s="6">
        <f t="shared" si="75"/>
        <v>0</v>
      </c>
      <c r="X302" s="6">
        <f t="shared" si="76"/>
        <v>0</v>
      </c>
      <c r="Y302" s="6">
        <f t="shared" si="77"/>
        <v>0</v>
      </c>
      <c r="Z302" s="6">
        <f t="shared" si="78"/>
        <v>0</v>
      </c>
      <c r="AA302" s="6">
        <f t="shared" si="79"/>
        <v>0</v>
      </c>
      <c r="AB302" s="6">
        <f t="shared" si="80"/>
        <v>0</v>
      </c>
      <c r="AC302" s="6">
        <f t="shared" si="81"/>
        <v>0</v>
      </c>
      <c r="AF302" s="6">
        <f t="shared" si="82"/>
        <v>0</v>
      </c>
      <c r="AG302" s="6">
        <f t="shared" si="83"/>
        <v>0</v>
      </c>
      <c r="AH302" s="6" t="str">
        <f t="shared" si="84"/>
        <v>Correct</v>
      </c>
      <c r="AJ302" s="159" t="str">
        <f>IFERROR(VLOOKUP(Table1[[#This Row],[RespondentID]],'All Data'!$A303:$CN875,81,FALSE),"unknown")</f>
        <v>Female</v>
      </c>
      <c r="AK302" s="159">
        <f>IFERROR(VLOOKUP(Table1[[#This Row],[RespondentID]],'All Data'!$A303:$CN875,82,FALSE),"unknown")</f>
        <v>73</v>
      </c>
      <c r="AL302" s="159" t="str">
        <f>IFERROR(VLOOKUP(Table1[[#This Row],[RespondentID]],'All Data'!$A303:$CN875,83,FALSE),"unknown")</f>
        <v>Suffolk</v>
      </c>
      <c r="AM302" s="159" t="str">
        <f>IFERROR(VLOOKUP(Table1[[#This Row],[RespondentID]],'All Data'!$A303:$CN875,84,FALSE),"unknown")</f>
        <v>West Islip, 11795</v>
      </c>
      <c r="AN302" s="159" t="str">
        <f>IFERROR(VLOOKUP(Table1[[#This Row],[RespondentID]],'All Data'!$A303:$CN875,85,FALSE),"unknown")</f>
        <v>White/Caucasian</v>
      </c>
      <c r="AO302" s="159" t="str">
        <f>IFERROR(VLOOKUP(Table1[[#This Row],[RespondentID]],'All Data'!$A303:$CN875,86,FALSE),"unknown")</f>
        <v>No</v>
      </c>
      <c r="AP302" s="159" t="str">
        <f>IFERROR(VLOOKUP(Table1[[#This Row],[RespondentID]],'All Data'!$A303:$CN875,87,FALSE),"unknown")</f>
        <v xml:space="preserve">English </v>
      </c>
      <c r="AQ302" s="159">
        <f>IFERROR(VLOOKUP(Table1[[#This Row],[RespondentID]],'All Data'!$A303:$CN875,88,FALSE),"unknown")</f>
        <v>0</v>
      </c>
      <c r="AR302" s="159" t="str">
        <f>IFERROR(VLOOKUP(Table1[[#This Row],[RespondentID]],'All Data'!$A303:$CN875,89,FALSE),"unknown")</f>
        <v>Graduate school</v>
      </c>
      <c r="AS302" s="159" t="str">
        <f>IFERROR(VLOOKUP(Table1[[#This Row],[RespondentID]],'All Data'!$A303:$CN875,90,FALSE),"unknown")</f>
        <v>Retired</v>
      </c>
      <c r="AT302" s="159" t="str">
        <f>IFERROR(VLOOKUP(Table1[[#This Row],[RespondentID]],'All Data'!$A303:$CN875,91,FALSE),"unknown")</f>
        <v>Yes</v>
      </c>
      <c r="AU302" s="159" t="str">
        <f>IFERROR(VLOOKUP(Table1[[#This Row],[RespondentID]],'All Data'!$A303:$CN875,92,FALSE),"unknown")</f>
        <v>No</v>
      </c>
    </row>
    <row r="303" spans="1:47" x14ac:dyDescent="0.35">
      <c r="A303" s="6">
        <v>7045766046</v>
      </c>
      <c r="B303" s="6"/>
      <c r="C303" s="6"/>
      <c r="D303" s="6"/>
      <c r="E303" s="6"/>
      <c r="F303" s="6"/>
      <c r="G303" s="6"/>
      <c r="H303" s="6"/>
      <c r="I303" s="6"/>
      <c r="J303" s="6"/>
      <c r="K303" s="6"/>
      <c r="L303" s="6"/>
      <c r="M303" s="6"/>
      <c r="O303" s="6">
        <f t="shared" si="68"/>
        <v>0</v>
      </c>
      <c r="P303" s="6" t="e">
        <f t="shared" si="69"/>
        <v>#DIV/0!</v>
      </c>
      <c r="R303" s="6">
        <f t="shared" si="70"/>
        <v>0</v>
      </c>
      <c r="S303" s="6">
        <f t="shared" si="71"/>
        <v>0</v>
      </c>
      <c r="T303" s="6">
        <f t="shared" si="72"/>
        <v>0</v>
      </c>
      <c r="U303" s="6">
        <f t="shared" si="73"/>
        <v>0</v>
      </c>
      <c r="V303" s="6">
        <f t="shared" si="74"/>
        <v>0</v>
      </c>
      <c r="W303" s="6">
        <f t="shared" si="75"/>
        <v>0</v>
      </c>
      <c r="X303" s="6">
        <f t="shared" si="76"/>
        <v>0</v>
      </c>
      <c r="Y303" s="6">
        <f t="shared" si="77"/>
        <v>0</v>
      </c>
      <c r="Z303" s="6">
        <f t="shared" si="78"/>
        <v>0</v>
      </c>
      <c r="AA303" s="6">
        <f t="shared" si="79"/>
        <v>0</v>
      </c>
      <c r="AB303" s="6">
        <f t="shared" si="80"/>
        <v>0</v>
      </c>
      <c r="AC303" s="6">
        <f t="shared" si="81"/>
        <v>0</v>
      </c>
      <c r="AF303" s="6">
        <f t="shared" si="82"/>
        <v>0</v>
      </c>
      <c r="AG303" s="6">
        <f t="shared" si="83"/>
        <v>0</v>
      </c>
      <c r="AH303" s="6" t="str">
        <f t="shared" si="84"/>
        <v>Correct</v>
      </c>
      <c r="AJ303" s="159" t="str">
        <f>IFERROR(VLOOKUP(Table1[[#This Row],[RespondentID]],'All Data'!$A304:$CN876,81,FALSE),"unknown")</f>
        <v>Female</v>
      </c>
      <c r="AK303" s="159">
        <f>IFERROR(VLOOKUP(Table1[[#This Row],[RespondentID]],'All Data'!$A304:$CN876,82,FALSE),"unknown")</f>
        <v>80</v>
      </c>
      <c r="AL303" s="159" t="str">
        <f>IFERROR(VLOOKUP(Table1[[#This Row],[RespondentID]],'All Data'!$A304:$CN876,83,FALSE),"unknown")</f>
        <v>Suffolk</v>
      </c>
      <c r="AM303" s="159" t="str">
        <f>IFERROR(VLOOKUP(Table1[[#This Row],[RespondentID]],'All Data'!$A304:$CN876,84,FALSE),"unknown")</f>
        <v>Babylon, 11704</v>
      </c>
      <c r="AN303" s="159" t="str">
        <f>IFERROR(VLOOKUP(Table1[[#This Row],[RespondentID]],'All Data'!$A304:$CN876,85,FALSE),"unknown")</f>
        <v>Multi-racial</v>
      </c>
      <c r="AO303" s="159" t="str">
        <f>IFERROR(VLOOKUP(Table1[[#This Row],[RespondentID]],'All Data'!$A304:$CN876,86,FALSE),"unknown")</f>
        <v>No</v>
      </c>
      <c r="AP303" s="159" t="str">
        <f>IFERROR(VLOOKUP(Table1[[#This Row],[RespondentID]],'All Data'!$A304:$CN876,87,FALSE),"unknown")</f>
        <v xml:space="preserve">English </v>
      </c>
      <c r="AQ303" s="159" t="str">
        <f>IFERROR(VLOOKUP(Table1[[#This Row],[RespondentID]],'All Data'!$A304:$CN876,88,FALSE),"unknown")</f>
        <v>$75,000 to $125,000</v>
      </c>
      <c r="AR303" s="159" t="str">
        <f>IFERROR(VLOOKUP(Table1[[#This Row],[RespondentID]],'All Data'!$A304:$CN876,89,FALSE),"unknown")</f>
        <v>Graduate school</v>
      </c>
      <c r="AS303" s="159" t="str">
        <f>IFERROR(VLOOKUP(Table1[[#This Row],[RespondentID]],'All Data'!$A304:$CN876,90,FALSE),"unknown")</f>
        <v>Retired</v>
      </c>
      <c r="AT303" s="159" t="str">
        <f>IFERROR(VLOOKUP(Table1[[#This Row],[RespondentID]],'All Data'!$A304:$CN876,91,FALSE),"unknown")</f>
        <v>Yes</v>
      </c>
      <c r="AU303" s="159" t="str">
        <f>IFERROR(VLOOKUP(Table1[[#This Row],[RespondentID]],'All Data'!$A304:$CN876,92,FALSE),"unknown")</f>
        <v>Yes</v>
      </c>
    </row>
    <row r="304" spans="1:47" x14ac:dyDescent="0.35">
      <c r="A304" s="6">
        <v>7045765746</v>
      </c>
      <c r="B304" s="6"/>
      <c r="C304" s="6"/>
      <c r="D304" s="6" t="s">
        <v>43</v>
      </c>
      <c r="E304" s="6"/>
      <c r="F304" s="6"/>
      <c r="G304" s="6"/>
      <c r="H304" s="6" t="s">
        <v>46</v>
      </c>
      <c r="I304" s="6"/>
      <c r="J304" s="6"/>
      <c r="K304" s="6"/>
      <c r="L304" s="6" t="s">
        <v>50</v>
      </c>
      <c r="M304" s="6"/>
      <c r="O304" s="6">
        <f t="shared" si="68"/>
        <v>3</v>
      </c>
      <c r="P304" s="6">
        <f t="shared" si="69"/>
        <v>1</v>
      </c>
      <c r="R304" s="6">
        <f t="shared" si="70"/>
        <v>0</v>
      </c>
      <c r="S304" s="6">
        <f t="shared" si="71"/>
        <v>0</v>
      </c>
      <c r="T304" s="6">
        <f t="shared" si="72"/>
        <v>1</v>
      </c>
      <c r="U304" s="6">
        <f t="shared" si="73"/>
        <v>0</v>
      </c>
      <c r="V304" s="6">
        <f t="shared" si="74"/>
        <v>0</v>
      </c>
      <c r="W304" s="6">
        <f t="shared" si="75"/>
        <v>0</v>
      </c>
      <c r="X304" s="6">
        <f t="shared" si="76"/>
        <v>1</v>
      </c>
      <c r="Y304" s="6">
        <f t="shared" si="77"/>
        <v>0</v>
      </c>
      <c r="Z304" s="6">
        <f t="shared" si="78"/>
        <v>0</v>
      </c>
      <c r="AA304" s="6">
        <f t="shared" si="79"/>
        <v>0</v>
      </c>
      <c r="AB304" s="6">
        <f t="shared" si="80"/>
        <v>1</v>
      </c>
      <c r="AC304" s="6">
        <f t="shared" si="81"/>
        <v>0</v>
      </c>
      <c r="AF304" s="6">
        <f t="shared" si="82"/>
        <v>3</v>
      </c>
      <c r="AG304" s="6">
        <f t="shared" si="83"/>
        <v>3</v>
      </c>
      <c r="AH304" s="6" t="str">
        <f t="shared" si="84"/>
        <v>Correct</v>
      </c>
      <c r="AJ304" s="159" t="str">
        <f>IFERROR(VLOOKUP(Table1[[#This Row],[RespondentID]],'All Data'!$A305:$CN877,81,FALSE),"unknown")</f>
        <v>Female</v>
      </c>
      <c r="AK304" s="159">
        <f>IFERROR(VLOOKUP(Table1[[#This Row],[RespondentID]],'All Data'!$A305:$CN877,82,FALSE),"unknown")</f>
        <v>73</v>
      </c>
      <c r="AL304" s="159" t="str">
        <f>IFERROR(VLOOKUP(Table1[[#This Row],[RespondentID]],'All Data'!$A305:$CN877,83,FALSE),"unknown")</f>
        <v>Suffolk</v>
      </c>
      <c r="AM304" s="159" t="str">
        <f>IFERROR(VLOOKUP(Table1[[#This Row],[RespondentID]],'All Data'!$A305:$CN877,84,FALSE),"unknown")</f>
        <v>Bay Shore, 11706</v>
      </c>
      <c r="AN304" s="159" t="str">
        <f>IFERROR(VLOOKUP(Table1[[#This Row],[RespondentID]],'All Data'!$A305:$CN877,85,FALSE),"unknown")</f>
        <v>White/Caucasian</v>
      </c>
      <c r="AO304" s="159" t="str">
        <f>IFERROR(VLOOKUP(Table1[[#This Row],[RespondentID]],'All Data'!$A305:$CN877,86,FALSE),"unknown")</f>
        <v>No</v>
      </c>
      <c r="AP304" s="159" t="str">
        <f>IFERROR(VLOOKUP(Table1[[#This Row],[RespondentID]],'All Data'!$A305:$CN877,87,FALSE),"unknown")</f>
        <v xml:space="preserve">English </v>
      </c>
      <c r="AQ304" s="159" t="str">
        <f>IFERROR(VLOOKUP(Table1[[#This Row],[RespondentID]],'All Data'!$A305:$CN877,88,FALSE),"unknown")</f>
        <v>$20,000 to $34,999</v>
      </c>
      <c r="AR304" s="159" t="str">
        <f>IFERROR(VLOOKUP(Table1[[#This Row],[RespondentID]],'All Data'!$A305:$CN877,89,FALSE),"unknown")</f>
        <v>College graduate</v>
      </c>
      <c r="AS304" s="159" t="str">
        <f>IFERROR(VLOOKUP(Table1[[#This Row],[RespondentID]],'All Data'!$A305:$CN877,90,FALSE),"unknown")</f>
        <v>Out of work, but not currently looking</v>
      </c>
      <c r="AT304" s="159" t="str">
        <f>IFERROR(VLOOKUP(Table1[[#This Row],[RespondentID]],'All Data'!$A305:$CN877,91,FALSE),"unknown")</f>
        <v>Yes</v>
      </c>
      <c r="AU304" s="159" t="str">
        <f>IFERROR(VLOOKUP(Table1[[#This Row],[RespondentID]],'All Data'!$A305:$CN877,92,FALSE),"unknown")</f>
        <v>No</v>
      </c>
    </row>
    <row r="305" spans="1:47" x14ac:dyDescent="0.35">
      <c r="A305" s="6">
        <v>7045765475</v>
      </c>
      <c r="B305" s="6" t="s">
        <v>41</v>
      </c>
      <c r="C305" s="6"/>
      <c r="D305" s="6"/>
      <c r="E305" s="6"/>
      <c r="F305" s="6"/>
      <c r="G305" s="6"/>
      <c r="H305" s="6" t="s">
        <v>46</v>
      </c>
      <c r="I305" s="6" t="s">
        <v>47</v>
      </c>
      <c r="J305" s="6"/>
      <c r="K305" s="6"/>
      <c r="L305" s="6"/>
      <c r="M305" s="6"/>
      <c r="O305" s="6">
        <f t="shared" si="68"/>
        <v>3</v>
      </c>
      <c r="P305" s="6">
        <f t="shared" si="69"/>
        <v>1</v>
      </c>
      <c r="R305" s="6">
        <f t="shared" si="70"/>
        <v>1</v>
      </c>
      <c r="S305" s="6">
        <f t="shared" si="71"/>
        <v>0</v>
      </c>
      <c r="T305" s="6">
        <f t="shared" si="72"/>
        <v>0</v>
      </c>
      <c r="U305" s="6">
        <f t="shared" si="73"/>
        <v>0</v>
      </c>
      <c r="V305" s="6">
        <f t="shared" si="74"/>
        <v>0</v>
      </c>
      <c r="W305" s="6">
        <f t="shared" si="75"/>
        <v>0</v>
      </c>
      <c r="X305" s="6">
        <f t="shared" si="76"/>
        <v>1</v>
      </c>
      <c r="Y305" s="6">
        <f t="shared" si="77"/>
        <v>1</v>
      </c>
      <c r="Z305" s="6">
        <f t="shared" si="78"/>
        <v>0</v>
      </c>
      <c r="AA305" s="6">
        <f t="shared" si="79"/>
        <v>0</v>
      </c>
      <c r="AB305" s="6">
        <f t="shared" si="80"/>
        <v>0</v>
      </c>
      <c r="AC305" s="6">
        <f t="shared" si="81"/>
        <v>0</v>
      </c>
      <c r="AF305" s="6">
        <f t="shared" si="82"/>
        <v>3</v>
      </c>
      <c r="AG305" s="6">
        <f t="shared" si="83"/>
        <v>3</v>
      </c>
      <c r="AH305" s="6" t="str">
        <f t="shared" si="84"/>
        <v>Correct</v>
      </c>
      <c r="AJ305" s="159" t="str">
        <f>IFERROR(VLOOKUP(Table1[[#This Row],[RespondentID]],'All Data'!$A306:$CN878,81,FALSE),"unknown")</f>
        <v>Female</v>
      </c>
      <c r="AK305" s="159">
        <f>IFERROR(VLOOKUP(Table1[[#This Row],[RespondentID]],'All Data'!$A306:$CN878,82,FALSE),"unknown")</f>
        <v>81</v>
      </c>
      <c r="AL305" s="159" t="str">
        <f>IFERROR(VLOOKUP(Table1[[#This Row],[RespondentID]],'All Data'!$A306:$CN878,83,FALSE),"unknown")</f>
        <v>Suffolk</v>
      </c>
      <c r="AM305" s="159" t="str">
        <f>IFERROR(VLOOKUP(Table1[[#This Row],[RespondentID]],'All Data'!$A306:$CN878,84,FALSE),"unknown")</f>
        <v>West Islip, 11795</v>
      </c>
      <c r="AN305" s="159" t="str">
        <f>IFERROR(VLOOKUP(Table1[[#This Row],[RespondentID]],'All Data'!$A306:$CN878,85,FALSE),"unknown")</f>
        <v>White/Caucasian</v>
      </c>
      <c r="AO305" s="159">
        <f>IFERROR(VLOOKUP(Table1[[#This Row],[RespondentID]],'All Data'!$A306:$CN878,86,FALSE),"unknown")</f>
        <v>0</v>
      </c>
      <c r="AP305" s="159" t="str">
        <f>IFERROR(VLOOKUP(Table1[[#This Row],[RespondentID]],'All Data'!$A306:$CN878,87,FALSE),"unknown")</f>
        <v xml:space="preserve">English </v>
      </c>
      <c r="AQ305" s="159">
        <f>IFERROR(VLOOKUP(Table1[[#This Row],[RespondentID]],'All Data'!$A306:$CN878,88,FALSE),"unknown")</f>
        <v>0</v>
      </c>
      <c r="AR305" s="159" t="str">
        <f>IFERROR(VLOOKUP(Table1[[#This Row],[RespondentID]],'All Data'!$A306:$CN878,89,FALSE),"unknown")</f>
        <v>Technical school</v>
      </c>
      <c r="AS305" s="159" t="str">
        <f>IFERROR(VLOOKUP(Table1[[#This Row],[RespondentID]],'All Data'!$A306:$CN878,90,FALSE),"unknown")</f>
        <v>Retired</v>
      </c>
      <c r="AT305" s="159" t="str">
        <f>IFERROR(VLOOKUP(Table1[[#This Row],[RespondentID]],'All Data'!$A306:$CN878,91,FALSE),"unknown")</f>
        <v>Yes</v>
      </c>
      <c r="AU305" s="159" t="str">
        <f>IFERROR(VLOOKUP(Table1[[#This Row],[RespondentID]],'All Data'!$A306:$CN878,92,FALSE),"unknown")</f>
        <v>Yes</v>
      </c>
    </row>
    <row r="306" spans="1:47" x14ac:dyDescent="0.35">
      <c r="A306" s="6">
        <v>7045765204</v>
      </c>
      <c r="B306" s="6"/>
      <c r="C306" s="6"/>
      <c r="D306" s="6"/>
      <c r="E306" s="6" t="s">
        <v>44</v>
      </c>
      <c r="F306" s="6"/>
      <c r="G306" s="6"/>
      <c r="H306" s="6" t="s">
        <v>46</v>
      </c>
      <c r="I306" s="6"/>
      <c r="J306" s="6" t="s">
        <v>48</v>
      </c>
      <c r="K306" s="6"/>
      <c r="L306" s="6"/>
      <c r="M306" s="6"/>
      <c r="O306" s="6">
        <f t="shared" si="68"/>
        <v>3</v>
      </c>
      <c r="P306" s="6">
        <f t="shared" si="69"/>
        <v>1</v>
      </c>
      <c r="R306" s="6">
        <f t="shared" si="70"/>
        <v>0</v>
      </c>
      <c r="S306" s="6">
        <f t="shared" si="71"/>
        <v>0</v>
      </c>
      <c r="T306" s="6">
        <f t="shared" si="72"/>
        <v>0</v>
      </c>
      <c r="U306" s="6">
        <f t="shared" si="73"/>
        <v>1</v>
      </c>
      <c r="V306" s="6">
        <f t="shared" si="74"/>
        <v>0</v>
      </c>
      <c r="W306" s="6">
        <f t="shared" si="75"/>
        <v>0</v>
      </c>
      <c r="X306" s="6">
        <f t="shared" si="76"/>
        <v>1</v>
      </c>
      <c r="Y306" s="6">
        <f t="shared" si="77"/>
        <v>0</v>
      </c>
      <c r="Z306" s="6">
        <f t="shared" si="78"/>
        <v>1</v>
      </c>
      <c r="AA306" s="6">
        <f t="shared" si="79"/>
        <v>0</v>
      </c>
      <c r="AB306" s="6">
        <f t="shared" si="80"/>
        <v>0</v>
      </c>
      <c r="AC306" s="6">
        <f t="shared" si="81"/>
        <v>0</v>
      </c>
      <c r="AF306" s="6">
        <f t="shared" si="82"/>
        <v>3</v>
      </c>
      <c r="AG306" s="6">
        <f t="shared" si="83"/>
        <v>3</v>
      </c>
      <c r="AH306" s="6" t="str">
        <f t="shared" si="84"/>
        <v>Correct</v>
      </c>
      <c r="AJ306" s="159" t="str">
        <f>IFERROR(VLOOKUP(Table1[[#This Row],[RespondentID]],'All Data'!$A307:$CN879,81,FALSE),"unknown")</f>
        <v>Female</v>
      </c>
      <c r="AK306" s="159">
        <f>IFERROR(VLOOKUP(Table1[[#This Row],[RespondentID]],'All Data'!$A307:$CN879,82,FALSE),"unknown")</f>
        <v>69</v>
      </c>
      <c r="AL306" s="159" t="str">
        <f>IFERROR(VLOOKUP(Table1[[#This Row],[RespondentID]],'All Data'!$A307:$CN879,83,FALSE),"unknown")</f>
        <v>Suffolk</v>
      </c>
      <c r="AM306" s="159" t="str">
        <f>IFERROR(VLOOKUP(Table1[[#This Row],[RespondentID]],'All Data'!$A307:$CN879,84,FALSE),"unknown")</f>
        <v>West Islip, 11795</v>
      </c>
      <c r="AN306" s="159" t="str">
        <f>IFERROR(VLOOKUP(Table1[[#This Row],[RespondentID]],'All Data'!$A307:$CN879,85,FALSE),"unknown")</f>
        <v>White/Caucasian</v>
      </c>
      <c r="AO306" s="159" t="str">
        <f>IFERROR(VLOOKUP(Table1[[#This Row],[RespondentID]],'All Data'!$A307:$CN879,86,FALSE),"unknown")</f>
        <v>No</v>
      </c>
      <c r="AP306" s="159" t="str">
        <f>IFERROR(VLOOKUP(Table1[[#This Row],[RespondentID]],'All Data'!$A307:$CN879,87,FALSE),"unknown")</f>
        <v xml:space="preserve">English </v>
      </c>
      <c r="AQ306" s="159" t="str">
        <f>IFERROR(VLOOKUP(Table1[[#This Row],[RespondentID]],'All Data'!$A307:$CN879,88,FALSE),"unknown")</f>
        <v>$75,000 to $125,000</v>
      </c>
      <c r="AR306" s="159" t="str">
        <f>IFERROR(VLOOKUP(Table1[[#This Row],[RespondentID]],'All Data'!$A307:$CN879,89,FALSE),"unknown")</f>
        <v>High school graduate</v>
      </c>
      <c r="AS306" s="159" t="str">
        <f>IFERROR(VLOOKUP(Table1[[#This Row],[RespondentID]],'All Data'!$A307:$CN879,90,FALSE),"unknown")</f>
        <v>Retired</v>
      </c>
      <c r="AT306" s="159" t="str">
        <f>IFERROR(VLOOKUP(Table1[[#This Row],[RespondentID]],'All Data'!$A307:$CN879,91,FALSE),"unknown")</f>
        <v>Yes</v>
      </c>
      <c r="AU306" s="159" t="str">
        <f>IFERROR(VLOOKUP(Table1[[#This Row],[RespondentID]],'All Data'!$A307:$CN879,92,FALSE),"unknown")</f>
        <v>No</v>
      </c>
    </row>
    <row r="307" spans="1:47" x14ac:dyDescent="0.35">
      <c r="A307" s="6">
        <v>7045764917</v>
      </c>
      <c r="B307" s="6" t="s">
        <v>41</v>
      </c>
      <c r="C307" s="6" t="s">
        <v>42</v>
      </c>
      <c r="D307" s="6"/>
      <c r="E307" s="6"/>
      <c r="F307" s="6"/>
      <c r="G307" s="6" t="s">
        <v>39</v>
      </c>
      <c r="H307" s="6"/>
      <c r="I307" s="6"/>
      <c r="J307" s="6"/>
      <c r="K307" s="6"/>
      <c r="L307" s="6"/>
      <c r="M307" s="6"/>
      <c r="O307" s="6">
        <f t="shared" si="68"/>
        <v>3</v>
      </c>
      <c r="P307" s="6">
        <f t="shared" si="69"/>
        <v>1</v>
      </c>
      <c r="R307" s="6">
        <f t="shared" si="70"/>
        <v>1</v>
      </c>
      <c r="S307" s="6">
        <f t="shared" si="71"/>
        <v>1</v>
      </c>
      <c r="T307" s="6">
        <f t="shared" si="72"/>
        <v>0</v>
      </c>
      <c r="U307" s="6">
        <f t="shared" si="73"/>
        <v>0</v>
      </c>
      <c r="V307" s="6">
        <f t="shared" si="74"/>
        <v>0</v>
      </c>
      <c r="W307" s="6">
        <f t="shared" si="75"/>
        <v>1</v>
      </c>
      <c r="X307" s="6">
        <f t="shared" si="76"/>
        <v>0</v>
      </c>
      <c r="Y307" s="6">
        <f t="shared" si="77"/>
        <v>0</v>
      </c>
      <c r="Z307" s="6">
        <f t="shared" si="78"/>
        <v>0</v>
      </c>
      <c r="AA307" s="6">
        <f t="shared" si="79"/>
        <v>0</v>
      </c>
      <c r="AB307" s="6">
        <f t="shared" si="80"/>
        <v>0</v>
      </c>
      <c r="AC307" s="6">
        <f t="shared" si="81"/>
        <v>0</v>
      </c>
      <c r="AF307" s="6">
        <f t="shared" si="82"/>
        <v>3</v>
      </c>
      <c r="AG307" s="6">
        <f t="shared" si="83"/>
        <v>3</v>
      </c>
      <c r="AH307" s="6" t="str">
        <f t="shared" si="84"/>
        <v>Correct</v>
      </c>
      <c r="AJ307" s="159" t="str">
        <f>IFERROR(VLOOKUP(Table1[[#This Row],[RespondentID]],'All Data'!$A308:$CN880,81,FALSE),"unknown")</f>
        <v>Male</v>
      </c>
      <c r="AK307" s="159">
        <f>IFERROR(VLOOKUP(Table1[[#This Row],[RespondentID]],'All Data'!$A308:$CN880,82,FALSE),"unknown")</f>
        <v>75</v>
      </c>
      <c r="AL307" s="159" t="str">
        <f>IFERROR(VLOOKUP(Table1[[#This Row],[RespondentID]],'All Data'!$A308:$CN880,83,FALSE),"unknown")</f>
        <v>Suffolk</v>
      </c>
      <c r="AM307" s="159" t="str">
        <f>IFERROR(VLOOKUP(Table1[[#This Row],[RespondentID]],'All Data'!$A308:$CN880,84,FALSE),"unknown")</f>
        <v>West Islip, 11795</v>
      </c>
      <c r="AN307" s="159" t="str">
        <f>IFERROR(VLOOKUP(Table1[[#This Row],[RespondentID]],'All Data'!$A308:$CN880,85,FALSE),"unknown")</f>
        <v>White/Caucasian</v>
      </c>
      <c r="AO307" s="159" t="str">
        <f>IFERROR(VLOOKUP(Table1[[#This Row],[RespondentID]],'All Data'!$A308:$CN880,86,FALSE),"unknown")</f>
        <v>No</v>
      </c>
      <c r="AP307" s="159" t="str">
        <f>IFERROR(VLOOKUP(Table1[[#This Row],[RespondentID]],'All Data'!$A308:$CN880,87,FALSE),"unknown")</f>
        <v xml:space="preserve">English </v>
      </c>
      <c r="AQ307" s="159" t="str">
        <f>IFERROR(VLOOKUP(Table1[[#This Row],[RespondentID]],'All Data'!$A308:$CN880,88,FALSE),"unknown")</f>
        <v>$75,000 to $125,000</v>
      </c>
      <c r="AR307" s="159" t="str">
        <f>IFERROR(VLOOKUP(Table1[[#This Row],[RespondentID]],'All Data'!$A308:$CN880,89,FALSE),"unknown")</f>
        <v>High school graduate</v>
      </c>
      <c r="AS307" s="159" t="str">
        <f>IFERROR(VLOOKUP(Table1[[#This Row],[RespondentID]],'All Data'!$A308:$CN880,90,FALSE),"unknown")</f>
        <v>Retired</v>
      </c>
      <c r="AT307" s="159" t="str">
        <f>IFERROR(VLOOKUP(Table1[[#This Row],[RespondentID]],'All Data'!$A308:$CN880,91,FALSE),"unknown")</f>
        <v>Yes</v>
      </c>
      <c r="AU307" s="159" t="str">
        <f>IFERROR(VLOOKUP(Table1[[#This Row],[RespondentID]],'All Data'!$A308:$CN880,92,FALSE),"unknown")</f>
        <v>No</v>
      </c>
    </row>
    <row r="308" spans="1:47" x14ac:dyDescent="0.35">
      <c r="A308" s="6">
        <v>7045764558</v>
      </c>
      <c r="B308" s="6" t="s">
        <v>41</v>
      </c>
      <c r="C308" s="6"/>
      <c r="D308" s="6"/>
      <c r="E308" s="6"/>
      <c r="F308" s="6"/>
      <c r="G308" s="6"/>
      <c r="H308" s="6"/>
      <c r="I308" s="6"/>
      <c r="J308" s="6" t="s">
        <v>48</v>
      </c>
      <c r="K308" s="6"/>
      <c r="L308" s="6"/>
      <c r="M308" s="6"/>
      <c r="O308" s="6">
        <f t="shared" si="68"/>
        <v>2</v>
      </c>
      <c r="P308" s="6">
        <f t="shared" si="69"/>
        <v>1.5</v>
      </c>
      <c r="R308" s="6">
        <f t="shared" si="70"/>
        <v>1</v>
      </c>
      <c r="S308" s="6">
        <f t="shared" si="71"/>
        <v>0</v>
      </c>
      <c r="T308" s="6">
        <f t="shared" si="72"/>
        <v>0</v>
      </c>
      <c r="U308" s="6">
        <f t="shared" si="73"/>
        <v>0</v>
      </c>
      <c r="V308" s="6">
        <f t="shared" si="74"/>
        <v>0</v>
      </c>
      <c r="W308" s="6">
        <f t="shared" si="75"/>
        <v>0</v>
      </c>
      <c r="X308" s="6">
        <f t="shared" si="76"/>
        <v>0</v>
      </c>
      <c r="Y308" s="6">
        <f t="shared" si="77"/>
        <v>0</v>
      </c>
      <c r="Z308" s="6">
        <f t="shared" si="78"/>
        <v>1</v>
      </c>
      <c r="AA308" s="6">
        <f t="shared" si="79"/>
        <v>0</v>
      </c>
      <c r="AB308" s="6">
        <f t="shared" si="80"/>
        <v>0</v>
      </c>
      <c r="AC308" s="6">
        <f t="shared" si="81"/>
        <v>0</v>
      </c>
      <c r="AF308" s="6">
        <f t="shared" si="82"/>
        <v>2</v>
      </c>
      <c r="AG308" s="6">
        <f t="shared" si="83"/>
        <v>2</v>
      </c>
      <c r="AH308" s="6" t="str">
        <f t="shared" si="84"/>
        <v>Correct</v>
      </c>
      <c r="AJ308" s="159" t="str">
        <f>IFERROR(VLOOKUP(Table1[[#This Row],[RespondentID]],'All Data'!$A309:$CN881,81,FALSE),"unknown")</f>
        <v>Female</v>
      </c>
      <c r="AK308" s="159">
        <f>IFERROR(VLOOKUP(Table1[[#This Row],[RespondentID]],'All Data'!$A309:$CN881,82,FALSE),"unknown")</f>
        <v>77</v>
      </c>
      <c r="AL308" s="159" t="str">
        <f>IFERROR(VLOOKUP(Table1[[#This Row],[RespondentID]],'All Data'!$A309:$CN881,83,FALSE),"unknown")</f>
        <v>Suffolk</v>
      </c>
      <c r="AM308" s="159" t="str">
        <f>IFERROR(VLOOKUP(Table1[[#This Row],[RespondentID]],'All Data'!$A309:$CN881,84,FALSE),"unknown")</f>
        <v>Babylon, 11702</v>
      </c>
      <c r="AN308" s="159" t="str">
        <f>IFERROR(VLOOKUP(Table1[[#This Row],[RespondentID]],'All Data'!$A309:$CN881,85,FALSE),"unknown")</f>
        <v>White/Caucasian</v>
      </c>
      <c r="AO308" s="159" t="str">
        <f>IFERROR(VLOOKUP(Table1[[#This Row],[RespondentID]],'All Data'!$A309:$CN881,86,FALSE),"unknown")</f>
        <v>No</v>
      </c>
      <c r="AP308" s="159" t="str">
        <f>IFERROR(VLOOKUP(Table1[[#This Row],[RespondentID]],'All Data'!$A309:$CN881,87,FALSE),"unknown")</f>
        <v xml:space="preserve">English </v>
      </c>
      <c r="AQ308" s="159" t="str">
        <f>IFERROR(VLOOKUP(Table1[[#This Row],[RespondentID]],'All Data'!$A309:$CN881,88,FALSE),"unknown")</f>
        <v>$20,000 to $34,999</v>
      </c>
      <c r="AR308" s="159" t="str">
        <f>IFERROR(VLOOKUP(Table1[[#This Row],[RespondentID]],'All Data'!$A309:$CN881,89,FALSE),"unknown")</f>
        <v>High school graduate</v>
      </c>
      <c r="AS308" s="159" t="str">
        <f>IFERROR(VLOOKUP(Table1[[#This Row],[RespondentID]],'All Data'!$A309:$CN881,90,FALSE),"unknown")</f>
        <v>Retired</v>
      </c>
      <c r="AT308" s="159" t="str">
        <f>IFERROR(VLOOKUP(Table1[[#This Row],[RespondentID]],'All Data'!$A309:$CN881,91,FALSE),"unknown")</f>
        <v>Yes</v>
      </c>
      <c r="AU308" s="159" t="str">
        <f>IFERROR(VLOOKUP(Table1[[#This Row],[RespondentID]],'All Data'!$A309:$CN881,92,FALSE),"unknown")</f>
        <v>No</v>
      </c>
    </row>
    <row r="309" spans="1:47" x14ac:dyDescent="0.35">
      <c r="A309" s="6">
        <v>7045764300</v>
      </c>
      <c r="B309" s="6"/>
      <c r="C309" s="6"/>
      <c r="D309" s="6"/>
      <c r="E309" s="6"/>
      <c r="F309" s="6"/>
      <c r="G309" s="6"/>
      <c r="H309" s="6" t="s">
        <v>46</v>
      </c>
      <c r="I309" s="6"/>
      <c r="J309" s="6"/>
      <c r="K309" s="6" t="s">
        <v>49</v>
      </c>
      <c r="L309" s="6"/>
      <c r="M309" s="6"/>
      <c r="O309" s="6">
        <f t="shared" si="68"/>
        <v>2</v>
      </c>
      <c r="P309" s="6">
        <f t="shared" si="69"/>
        <v>1.5</v>
      </c>
      <c r="R309" s="6">
        <f t="shared" si="70"/>
        <v>0</v>
      </c>
      <c r="S309" s="6">
        <f t="shared" si="71"/>
        <v>0</v>
      </c>
      <c r="T309" s="6">
        <f t="shared" si="72"/>
        <v>0</v>
      </c>
      <c r="U309" s="6">
        <f t="shared" si="73"/>
        <v>0</v>
      </c>
      <c r="V309" s="6">
        <f t="shared" si="74"/>
        <v>0</v>
      </c>
      <c r="W309" s="6">
        <f t="shared" si="75"/>
        <v>0</v>
      </c>
      <c r="X309" s="6">
        <f t="shared" si="76"/>
        <v>1</v>
      </c>
      <c r="Y309" s="6">
        <f t="shared" si="77"/>
        <v>0</v>
      </c>
      <c r="Z309" s="6">
        <f t="shared" si="78"/>
        <v>0</v>
      </c>
      <c r="AA309" s="6">
        <f t="shared" si="79"/>
        <v>1</v>
      </c>
      <c r="AB309" s="6">
        <f t="shared" si="80"/>
        <v>0</v>
      </c>
      <c r="AC309" s="6">
        <f t="shared" si="81"/>
        <v>0</v>
      </c>
      <c r="AF309" s="6">
        <f t="shared" si="82"/>
        <v>2</v>
      </c>
      <c r="AG309" s="6">
        <f t="shared" si="83"/>
        <v>2</v>
      </c>
      <c r="AH309" s="6" t="str">
        <f t="shared" si="84"/>
        <v>Correct</v>
      </c>
      <c r="AJ309" s="159" t="str">
        <f>IFERROR(VLOOKUP(Table1[[#This Row],[RespondentID]],'All Data'!$A310:$CN882,81,FALSE),"unknown")</f>
        <v>Female</v>
      </c>
      <c r="AK309" s="159">
        <f>IFERROR(VLOOKUP(Table1[[#This Row],[RespondentID]],'All Data'!$A310:$CN882,82,FALSE),"unknown")</f>
        <v>49</v>
      </c>
      <c r="AL309" s="159" t="str">
        <f>IFERROR(VLOOKUP(Table1[[#This Row],[RespondentID]],'All Data'!$A310:$CN882,83,FALSE),"unknown")</f>
        <v>Suffolk</v>
      </c>
      <c r="AM309" s="159" t="str">
        <f>IFERROR(VLOOKUP(Table1[[#This Row],[RespondentID]],'All Data'!$A310:$CN882,84,FALSE),"unknown")</f>
        <v>Deer Park, 11729</v>
      </c>
      <c r="AN309" s="159" t="str">
        <f>IFERROR(VLOOKUP(Table1[[#This Row],[RespondentID]],'All Data'!$A310:$CN882,85,FALSE),"unknown")</f>
        <v>White/Caucasian</v>
      </c>
      <c r="AO309" s="159" t="str">
        <f>IFERROR(VLOOKUP(Table1[[#This Row],[RespondentID]],'All Data'!$A310:$CN882,86,FALSE),"unknown")</f>
        <v>No</v>
      </c>
      <c r="AP309" s="159" t="str">
        <f>IFERROR(VLOOKUP(Table1[[#This Row],[RespondentID]],'All Data'!$A310:$CN882,87,FALSE),"unknown")</f>
        <v xml:space="preserve">English </v>
      </c>
      <c r="AQ309" s="159" t="str">
        <f>IFERROR(VLOOKUP(Table1[[#This Row],[RespondentID]],'All Data'!$A310:$CN882,88,FALSE),"unknown")</f>
        <v>$35,000 to $49,999</v>
      </c>
      <c r="AR309" s="159" t="str">
        <f>IFERROR(VLOOKUP(Table1[[#This Row],[RespondentID]],'All Data'!$A310:$CN882,89,FALSE),"unknown")</f>
        <v>Some college</v>
      </c>
      <c r="AS309" s="159" t="str">
        <f>IFERROR(VLOOKUP(Table1[[#This Row],[RespondentID]],'All Data'!$A310:$CN882,90,FALSE),"unknown")</f>
        <v>Employed for wages</v>
      </c>
      <c r="AT309" s="159" t="str">
        <f>IFERROR(VLOOKUP(Table1[[#This Row],[RespondentID]],'All Data'!$A310:$CN882,91,FALSE),"unknown")</f>
        <v>Yes</v>
      </c>
      <c r="AU309" s="159" t="str">
        <f>IFERROR(VLOOKUP(Table1[[#This Row],[RespondentID]],'All Data'!$A310:$CN882,92,FALSE),"unknown")</f>
        <v>Yes</v>
      </c>
    </row>
    <row r="310" spans="1:47" x14ac:dyDescent="0.35">
      <c r="A310" s="6">
        <v>7045763969</v>
      </c>
      <c r="B310" s="6"/>
      <c r="C310" s="6" t="s">
        <v>42</v>
      </c>
      <c r="D310" s="6"/>
      <c r="E310" s="6" t="s">
        <v>44</v>
      </c>
      <c r="F310" s="6"/>
      <c r="G310" s="6"/>
      <c r="H310" s="6"/>
      <c r="I310" s="6"/>
      <c r="J310" s="6"/>
      <c r="K310" s="6"/>
      <c r="L310" s="6"/>
      <c r="M310" s="6"/>
      <c r="O310" s="6">
        <f t="shared" si="68"/>
        <v>2</v>
      </c>
      <c r="P310" s="6">
        <f t="shared" si="69"/>
        <v>1.5</v>
      </c>
      <c r="R310" s="6">
        <f t="shared" si="70"/>
        <v>0</v>
      </c>
      <c r="S310" s="6">
        <f t="shared" si="71"/>
        <v>1</v>
      </c>
      <c r="T310" s="6">
        <f t="shared" si="72"/>
        <v>0</v>
      </c>
      <c r="U310" s="6">
        <f t="shared" si="73"/>
        <v>1</v>
      </c>
      <c r="V310" s="6">
        <f t="shared" si="74"/>
        <v>0</v>
      </c>
      <c r="W310" s="6">
        <f t="shared" si="75"/>
        <v>0</v>
      </c>
      <c r="X310" s="6">
        <f t="shared" si="76"/>
        <v>0</v>
      </c>
      <c r="Y310" s="6">
        <f t="shared" si="77"/>
        <v>0</v>
      </c>
      <c r="Z310" s="6">
        <f t="shared" si="78"/>
        <v>0</v>
      </c>
      <c r="AA310" s="6">
        <f t="shared" si="79"/>
        <v>0</v>
      </c>
      <c r="AB310" s="6">
        <f t="shared" si="80"/>
        <v>0</v>
      </c>
      <c r="AC310" s="6">
        <f t="shared" si="81"/>
        <v>0</v>
      </c>
      <c r="AF310" s="6">
        <f t="shared" si="82"/>
        <v>2</v>
      </c>
      <c r="AG310" s="6">
        <f t="shared" si="83"/>
        <v>2</v>
      </c>
      <c r="AH310" s="6" t="str">
        <f t="shared" si="84"/>
        <v>Correct</v>
      </c>
      <c r="AJ310" s="159" t="str">
        <f>IFERROR(VLOOKUP(Table1[[#This Row],[RespondentID]],'All Data'!$A311:$CN883,81,FALSE),"unknown")</f>
        <v>Female</v>
      </c>
      <c r="AK310" s="159">
        <f>IFERROR(VLOOKUP(Table1[[#This Row],[RespondentID]],'All Data'!$A311:$CN883,82,FALSE),"unknown")</f>
        <v>67</v>
      </c>
      <c r="AL310" s="159" t="str">
        <f>IFERROR(VLOOKUP(Table1[[#This Row],[RespondentID]],'All Data'!$A311:$CN883,83,FALSE),"unknown")</f>
        <v>Suffolk</v>
      </c>
      <c r="AM310" s="159" t="str">
        <f>IFERROR(VLOOKUP(Table1[[#This Row],[RespondentID]],'All Data'!$A311:$CN883,84,FALSE),"unknown")</f>
        <v>Bay Shore, 11706</v>
      </c>
      <c r="AN310" s="159" t="str">
        <f>IFERROR(VLOOKUP(Table1[[#This Row],[RespondentID]],'All Data'!$A311:$CN883,85,FALSE),"unknown")</f>
        <v>White/Caucasian</v>
      </c>
      <c r="AO310" s="159" t="str">
        <f>IFERROR(VLOOKUP(Table1[[#This Row],[RespondentID]],'All Data'!$A311:$CN883,86,FALSE),"unknown")</f>
        <v>No</v>
      </c>
      <c r="AP310" s="159" t="str">
        <f>IFERROR(VLOOKUP(Table1[[#This Row],[RespondentID]],'All Data'!$A311:$CN883,87,FALSE),"unknown")</f>
        <v xml:space="preserve">English </v>
      </c>
      <c r="AQ310" s="159" t="str">
        <f>IFERROR(VLOOKUP(Table1[[#This Row],[RespondentID]],'All Data'!$A311:$CN883,88,FALSE),"unknown")</f>
        <v>$75,000 to $125,000</v>
      </c>
      <c r="AR310" s="159" t="str">
        <f>IFERROR(VLOOKUP(Table1[[#This Row],[RespondentID]],'All Data'!$A311:$CN883,89,FALSE),"unknown")</f>
        <v>Some college</v>
      </c>
      <c r="AS310" s="159" t="str">
        <f>IFERROR(VLOOKUP(Table1[[#This Row],[RespondentID]],'All Data'!$A311:$CN883,90,FALSE),"unknown")</f>
        <v>Employed for wages</v>
      </c>
      <c r="AT310" s="159" t="str">
        <f>IFERROR(VLOOKUP(Table1[[#This Row],[RespondentID]],'All Data'!$A311:$CN883,91,FALSE),"unknown")</f>
        <v>Yes</v>
      </c>
      <c r="AU310" s="159" t="str">
        <f>IFERROR(VLOOKUP(Table1[[#This Row],[RespondentID]],'All Data'!$A311:$CN883,92,FALSE),"unknown")</f>
        <v>Yes</v>
      </c>
    </row>
    <row r="311" spans="1:47" x14ac:dyDescent="0.35">
      <c r="A311" s="6">
        <v>7045763694</v>
      </c>
      <c r="B311" s="6" t="s">
        <v>41</v>
      </c>
      <c r="C311" s="6"/>
      <c r="D311" s="6"/>
      <c r="E311" s="6"/>
      <c r="F311" s="6"/>
      <c r="G311" s="6"/>
      <c r="H311" s="6" t="s">
        <v>46</v>
      </c>
      <c r="I311" s="6"/>
      <c r="J311" s="6"/>
      <c r="K311" s="6"/>
      <c r="L311" s="6"/>
      <c r="M311" s="6"/>
      <c r="O311" s="6">
        <f t="shared" si="68"/>
        <v>2</v>
      </c>
      <c r="P311" s="6">
        <f t="shared" si="69"/>
        <v>1.5</v>
      </c>
      <c r="R311" s="6">
        <f t="shared" si="70"/>
        <v>1</v>
      </c>
      <c r="S311" s="6">
        <f t="shared" si="71"/>
        <v>0</v>
      </c>
      <c r="T311" s="6">
        <f t="shared" si="72"/>
        <v>0</v>
      </c>
      <c r="U311" s="6">
        <f t="shared" si="73"/>
        <v>0</v>
      </c>
      <c r="V311" s="6">
        <f t="shared" si="74"/>
        <v>0</v>
      </c>
      <c r="W311" s="6">
        <f t="shared" si="75"/>
        <v>0</v>
      </c>
      <c r="X311" s="6">
        <f t="shared" si="76"/>
        <v>1</v>
      </c>
      <c r="Y311" s="6">
        <f t="shared" si="77"/>
        <v>0</v>
      </c>
      <c r="Z311" s="6">
        <f t="shared" si="78"/>
        <v>0</v>
      </c>
      <c r="AA311" s="6">
        <f t="shared" si="79"/>
        <v>0</v>
      </c>
      <c r="AB311" s="6">
        <f t="shared" si="80"/>
        <v>0</v>
      </c>
      <c r="AC311" s="6">
        <f t="shared" si="81"/>
        <v>0</v>
      </c>
      <c r="AF311" s="6">
        <f t="shared" si="82"/>
        <v>2</v>
      </c>
      <c r="AG311" s="6">
        <f t="shared" si="83"/>
        <v>2</v>
      </c>
      <c r="AH311" s="6" t="str">
        <f t="shared" si="84"/>
        <v>Correct</v>
      </c>
      <c r="AJ311" s="159" t="str">
        <f>IFERROR(VLOOKUP(Table1[[#This Row],[RespondentID]],'All Data'!$A312:$CN884,81,FALSE),"unknown")</f>
        <v>Female</v>
      </c>
      <c r="AK311" s="159">
        <f>IFERROR(VLOOKUP(Table1[[#This Row],[RespondentID]],'All Data'!$A312:$CN884,82,FALSE),"unknown")</f>
        <v>87</v>
      </c>
      <c r="AL311" s="159" t="str">
        <f>IFERROR(VLOOKUP(Table1[[#This Row],[RespondentID]],'All Data'!$A312:$CN884,83,FALSE),"unknown")</f>
        <v>Suffolk</v>
      </c>
      <c r="AM311" s="159" t="str">
        <f>IFERROR(VLOOKUP(Table1[[#This Row],[RespondentID]],'All Data'!$A312:$CN884,84,FALSE),"unknown")</f>
        <v>Babylon, 11702</v>
      </c>
      <c r="AN311" s="159" t="str">
        <f>IFERROR(VLOOKUP(Table1[[#This Row],[RespondentID]],'All Data'!$A312:$CN884,85,FALSE),"unknown")</f>
        <v>White/Caucasian</v>
      </c>
      <c r="AO311" s="159" t="str">
        <f>IFERROR(VLOOKUP(Table1[[#This Row],[RespondentID]],'All Data'!$A312:$CN884,86,FALSE),"unknown")</f>
        <v>No</v>
      </c>
      <c r="AP311" s="159" t="str">
        <f>IFERROR(VLOOKUP(Table1[[#This Row],[RespondentID]],'All Data'!$A312:$CN884,87,FALSE),"unknown")</f>
        <v xml:space="preserve">English </v>
      </c>
      <c r="AQ311" s="159" t="str">
        <f>IFERROR(VLOOKUP(Table1[[#This Row],[RespondentID]],'All Data'!$A312:$CN884,88,FALSE),"unknown")</f>
        <v>$50,000 to $74,999</v>
      </c>
      <c r="AR311" s="159" t="str">
        <f>IFERROR(VLOOKUP(Table1[[#This Row],[RespondentID]],'All Data'!$A312:$CN884,89,FALSE),"unknown")</f>
        <v>Graduate school</v>
      </c>
      <c r="AS311" s="159" t="str">
        <f>IFERROR(VLOOKUP(Table1[[#This Row],[RespondentID]],'All Data'!$A312:$CN884,90,FALSE),"unknown")</f>
        <v>Retired</v>
      </c>
      <c r="AT311" s="159" t="str">
        <f>IFERROR(VLOOKUP(Table1[[#This Row],[RespondentID]],'All Data'!$A312:$CN884,91,FALSE),"unknown")</f>
        <v>Yes</v>
      </c>
      <c r="AU311" s="159" t="str">
        <f>IFERROR(VLOOKUP(Table1[[#This Row],[RespondentID]],'All Data'!$A312:$CN884,92,FALSE),"unknown")</f>
        <v>No</v>
      </c>
    </row>
    <row r="312" spans="1:47" x14ac:dyDescent="0.35">
      <c r="A312" s="6">
        <v>7045763386</v>
      </c>
      <c r="B312" s="6" t="s">
        <v>41</v>
      </c>
      <c r="C312" s="6"/>
      <c r="D312" s="6"/>
      <c r="E312" s="6"/>
      <c r="F312" s="6"/>
      <c r="G312" s="6"/>
      <c r="H312" s="6" t="s">
        <v>46</v>
      </c>
      <c r="I312" s="6" t="s">
        <v>47</v>
      </c>
      <c r="J312" s="6"/>
      <c r="K312" s="6"/>
      <c r="L312" s="6"/>
      <c r="M312" s="6"/>
      <c r="O312" s="6">
        <f t="shared" si="68"/>
        <v>3</v>
      </c>
      <c r="P312" s="6">
        <f t="shared" si="69"/>
        <v>1</v>
      </c>
      <c r="R312" s="6">
        <f t="shared" si="70"/>
        <v>1</v>
      </c>
      <c r="S312" s="6">
        <f t="shared" si="71"/>
        <v>0</v>
      </c>
      <c r="T312" s="6">
        <f t="shared" si="72"/>
        <v>0</v>
      </c>
      <c r="U312" s="6">
        <f t="shared" si="73"/>
        <v>0</v>
      </c>
      <c r="V312" s="6">
        <f t="shared" si="74"/>
        <v>0</v>
      </c>
      <c r="W312" s="6">
        <f t="shared" si="75"/>
        <v>0</v>
      </c>
      <c r="X312" s="6">
        <f t="shared" si="76"/>
        <v>1</v>
      </c>
      <c r="Y312" s="6">
        <f t="shared" si="77"/>
        <v>1</v>
      </c>
      <c r="Z312" s="6">
        <f t="shared" si="78"/>
        <v>0</v>
      </c>
      <c r="AA312" s="6">
        <f t="shared" si="79"/>
        <v>0</v>
      </c>
      <c r="AB312" s="6">
        <f t="shared" si="80"/>
        <v>0</v>
      </c>
      <c r="AC312" s="6">
        <f t="shared" si="81"/>
        <v>0</v>
      </c>
      <c r="AF312" s="6">
        <f t="shared" si="82"/>
        <v>3</v>
      </c>
      <c r="AG312" s="6">
        <f t="shared" si="83"/>
        <v>3</v>
      </c>
      <c r="AH312" s="6" t="str">
        <f t="shared" si="84"/>
        <v>Correct</v>
      </c>
      <c r="AJ312" s="159" t="str">
        <f>IFERROR(VLOOKUP(Table1[[#This Row],[RespondentID]],'All Data'!$A313:$CN885,81,FALSE),"unknown")</f>
        <v>Female</v>
      </c>
      <c r="AK312" s="159">
        <f>IFERROR(VLOOKUP(Table1[[#This Row],[RespondentID]],'All Data'!$A313:$CN885,82,FALSE),"unknown")</f>
        <v>67</v>
      </c>
      <c r="AL312" s="159" t="str">
        <f>IFERROR(VLOOKUP(Table1[[#This Row],[RespondentID]],'All Data'!$A313:$CN885,83,FALSE),"unknown")</f>
        <v>Suffolk</v>
      </c>
      <c r="AM312" s="159" t="str">
        <f>IFERROR(VLOOKUP(Table1[[#This Row],[RespondentID]],'All Data'!$A313:$CN885,84,FALSE),"unknown")</f>
        <v>Fair Harbor, 11706</v>
      </c>
      <c r="AN312" s="159" t="str">
        <f>IFERROR(VLOOKUP(Table1[[#This Row],[RespondentID]],'All Data'!$A313:$CN885,85,FALSE),"unknown")</f>
        <v>White/Caucasian</v>
      </c>
      <c r="AO312" s="159" t="str">
        <f>IFERROR(VLOOKUP(Table1[[#This Row],[RespondentID]],'All Data'!$A313:$CN885,86,FALSE),"unknown")</f>
        <v>No</v>
      </c>
      <c r="AP312" s="159" t="str">
        <f>IFERROR(VLOOKUP(Table1[[#This Row],[RespondentID]],'All Data'!$A313:$CN885,87,FALSE),"unknown")</f>
        <v xml:space="preserve">English Italian </v>
      </c>
      <c r="AQ312" s="159">
        <f>IFERROR(VLOOKUP(Table1[[#This Row],[RespondentID]],'All Data'!$A313:$CN885,88,FALSE),"unknown")</f>
        <v>0</v>
      </c>
      <c r="AR312" s="159" t="str">
        <f>IFERROR(VLOOKUP(Table1[[#This Row],[RespondentID]],'All Data'!$A313:$CN885,89,FALSE),"unknown")</f>
        <v>Some college</v>
      </c>
      <c r="AS312" s="159" t="str">
        <f>IFERROR(VLOOKUP(Table1[[#This Row],[RespondentID]],'All Data'!$A313:$CN885,90,FALSE),"unknown")</f>
        <v>Self-employed</v>
      </c>
      <c r="AT312" s="159" t="str">
        <f>IFERROR(VLOOKUP(Table1[[#This Row],[RespondentID]],'All Data'!$A313:$CN885,91,FALSE),"unknown")</f>
        <v>Yes</v>
      </c>
      <c r="AU312" s="159">
        <f>IFERROR(VLOOKUP(Table1[[#This Row],[RespondentID]],'All Data'!$A313:$CN885,92,FALSE),"unknown")</f>
        <v>0</v>
      </c>
    </row>
    <row r="313" spans="1:47" x14ac:dyDescent="0.35">
      <c r="A313" s="6">
        <v>7045763139</v>
      </c>
      <c r="B313" s="6"/>
      <c r="C313" s="6" t="s">
        <v>42</v>
      </c>
      <c r="D313" s="6"/>
      <c r="E313" s="6" t="s">
        <v>44</v>
      </c>
      <c r="F313" s="6"/>
      <c r="G313" s="6"/>
      <c r="H313" s="6"/>
      <c r="I313" s="6"/>
      <c r="J313" s="6"/>
      <c r="K313" s="6"/>
      <c r="L313" s="6"/>
      <c r="M313" s="6"/>
      <c r="O313" s="6">
        <f t="shared" si="68"/>
        <v>2</v>
      </c>
      <c r="P313" s="6">
        <f t="shared" si="69"/>
        <v>1.5</v>
      </c>
      <c r="R313" s="6">
        <f t="shared" si="70"/>
        <v>0</v>
      </c>
      <c r="S313" s="6">
        <f t="shared" si="71"/>
        <v>1</v>
      </c>
      <c r="T313" s="6">
        <f t="shared" si="72"/>
        <v>0</v>
      </c>
      <c r="U313" s="6">
        <f t="shared" si="73"/>
        <v>1</v>
      </c>
      <c r="V313" s="6">
        <f t="shared" si="74"/>
        <v>0</v>
      </c>
      <c r="W313" s="6">
        <f t="shared" si="75"/>
        <v>0</v>
      </c>
      <c r="X313" s="6">
        <f t="shared" si="76"/>
        <v>0</v>
      </c>
      <c r="Y313" s="6">
        <f t="shared" si="77"/>
        <v>0</v>
      </c>
      <c r="Z313" s="6">
        <f t="shared" si="78"/>
        <v>0</v>
      </c>
      <c r="AA313" s="6">
        <f t="shared" si="79"/>
        <v>0</v>
      </c>
      <c r="AB313" s="6">
        <f t="shared" si="80"/>
        <v>0</v>
      </c>
      <c r="AC313" s="6">
        <f t="shared" si="81"/>
        <v>0</v>
      </c>
      <c r="AF313" s="6">
        <f t="shared" si="82"/>
        <v>2</v>
      </c>
      <c r="AG313" s="6">
        <f t="shared" si="83"/>
        <v>2</v>
      </c>
      <c r="AH313" s="6" t="str">
        <f t="shared" si="84"/>
        <v>Correct</v>
      </c>
      <c r="AJ313" s="159" t="str">
        <f>IFERROR(VLOOKUP(Table1[[#This Row],[RespondentID]],'All Data'!$A314:$CN886,81,FALSE),"unknown")</f>
        <v>Female</v>
      </c>
      <c r="AK313" s="159">
        <f>IFERROR(VLOOKUP(Table1[[#This Row],[RespondentID]],'All Data'!$A314:$CN886,82,FALSE),"unknown")</f>
        <v>50</v>
      </c>
      <c r="AL313" s="159" t="str">
        <f>IFERROR(VLOOKUP(Table1[[#This Row],[RespondentID]],'All Data'!$A314:$CN886,83,FALSE),"unknown")</f>
        <v>Suffolk</v>
      </c>
      <c r="AM313" s="159" t="str">
        <f>IFERROR(VLOOKUP(Table1[[#This Row],[RespondentID]],'All Data'!$A314:$CN886,84,FALSE),"unknown")</f>
        <v>Commack, 11725</v>
      </c>
      <c r="AN313" s="159" t="str">
        <f>IFERROR(VLOOKUP(Table1[[#This Row],[RespondentID]],'All Data'!$A314:$CN886,85,FALSE),"unknown")</f>
        <v>White/Caucasian</v>
      </c>
      <c r="AO313" s="159" t="str">
        <f>IFERROR(VLOOKUP(Table1[[#This Row],[RespondentID]],'All Data'!$A314:$CN886,86,FALSE),"unknown")</f>
        <v>No</v>
      </c>
      <c r="AP313" s="159" t="str">
        <f>IFERROR(VLOOKUP(Table1[[#This Row],[RespondentID]],'All Data'!$A314:$CN886,87,FALSE),"unknown")</f>
        <v xml:space="preserve">English </v>
      </c>
      <c r="AQ313" s="159" t="str">
        <f>IFERROR(VLOOKUP(Table1[[#This Row],[RespondentID]],'All Data'!$A314:$CN886,88,FALSE),"unknown")</f>
        <v>Over $125,000</v>
      </c>
      <c r="AR313" s="159" t="str">
        <f>IFERROR(VLOOKUP(Table1[[#This Row],[RespondentID]],'All Data'!$A314:$CN886,89,FALSE),"unknown")</f>
        <v>College graduate</v>
      </c>
      <c r="AS313" s="159" t="str">
        <f>IFERROR(VLOOKUP(Table1[[#This Row],[RespondentID]],'All Data'!$A314:$CN886,90,FALSE),"unknown")</f>
        <v>Employed for wages</v>
      </c>
      <c r="AT313" s="159" t="str">
        <f>IFERROR(VLOOKUP(Table1[[#This Row],[RespondentID]],'All Data'!$A314:$CN886,91,FALSE),"unknown")</f>
        <v>Yes</v>
      </c>
      <c r="AU313" s="159" t="str">
        <f>IFERROR(VLOOKUP(Table1[[#This Row],[RespondentID]],'All Data'!$A314:$CN886,92,FALSE),"unknown")</f>
        <v>Yes</v>
      </c>
    </row>
    <row r="314" spans="1:47" x14ac:dyDescent="0.35">
      <c r="A314" s="6">
        <v>7045762910</v>
      </c>
      <c r="B314" s="6" t="s">
        <v>41</v>
      </c>
      <c r="C314" s="6" t="s">
        <v>42</v>
      </c>
      <c r="D314" s="6"/>
      <c r="E314" s="6"/>
      <c r="F314" s="6"/>
      <c r="G314" s="6"/>
      <c r="H314" s="6" t="s">
        <v>46</v>
      </c>
      <c r="I314" s="6"/>
      <c r="J314" s="6"/>
      <c r="K314" s="6"/>
      <c r="L314" s="6"/>
      <c r="M314" s="6"/>
      <c r="O314" s="6">
        <f t="shared" si="68"/>
        <v>3</v>
      </c>
      <c r="P314" s="6">
        <f t="shared" si="69"/>
        <v>1</v>
      </c>
      <c r="R314" s="6">
        <f t="shared" si="70"/>
        <v>1</v>
      </c>
      <c r="S314" s="6">
        <f t="shared" si="71"/>
        <v>1</v>
      </c>
      <c r="T314" s="6">
        <f t="shared" si="72"/>
        <v>0</v>
      </c>
      <c r="U314" s="6">
        <f t="shared" si="73"/>
        <v>0</v>
      </c>
      <c r="V314" s="6">
        <f t="shared" si="74"/>
        <v>0</v>
      </c>
      <c r="W314" s="6">
        <f t="shared" si="75"/>
        <v>0</v>
      </c>
      <c r="X314" s="6">
        <f t="shared" si="76"/>
        <v>1</v>
      </c>
      <c r="Y314" s="6">
        <f t="shared" si="77"/>
        <v>0</v>
      </c>
      <c r="Z314" s="6">
        <f t="shared" si="78"/>
        <v>0</v>
      </c>
      <c r="AA314" s="6">
        <f t="shared" si="79"/>
        <v>0</v>
      </c>
      <c r="AB314" s="6">
        <f t="shared" si="80"/>
        <v>0</v>
      </c>
      <c r="AC314" s="6">
        <f t="shared" si="81"/>
        <v>0</v>
      </c>
      <c r="AF314" s="6">
        <f t="shared" si="82"/>
        <v>3</v>
      </c>
      <c r="AG314" s="6">
        <f t="shared" si="83"/>
        <v>3</v>
      </c>
      <c r="AH314" s="6" t="str">
        <f t="shared" si="84"/>
        <v>Correct</v>
      </c>
      <c r="AJ314" s="159" t="str">
        <f>IFERROR(VLOOKUP(Table1[[#This Row],[RespondentID]],'All Data'!$A315:$CN887,81,FALSE),"unknown")</f>
        <v>Male</v>
      </c>
      <c r="AK314" s="159">
        <f>IFERROR(VLOOKUP(Table1[[#This Row],[RespondentID]],'All Data'!$A315:$CN887,82,FALSE),"unknown")</f>
        <v>77</v>
      </c>
      <c r="AL314" s="159" t="str">
        <f>IFERROR(VLOOKUP(Table1[[#This Row],[RespondentID]],'All Data'!$A315:$CN887,83,FALSE),"unknown")</f>
        <v>Suffolk</v>
      </c>
      <c r="AM314" s="159" t="str">
        <f>IFERROR(VLOOKUP(Table1[[#This Row],[RespondentID]],'All Data'!$A315:$CN887,84,FALSE),"unknown")</f>
        <v>Babylon, 11704</v>
      </c>
      <c r="AN314" s="159" t="str">
        <f>IFERROR(VLOOKUP(Table1[[#This Row],[RespondentID]],'All Data'!$A315:$CN887,85,FALSE),"unknown")</f>
        <v>White/Caucasian</v>
      </c>
      <c r="AO314" s="159" t="str">
        <f>IFERROR(VLOOKUP(Table1[[#This Row],[RespondentID]],'All Data'!$A315:$CN887,86,FALSE),"unknown")</f>
        <v>No</v>
      </c>
      <c r="AP314" s="159" t="str">
        <f>IFERROR(VLOOKUP(Table1[[#This Row],[RespondentID]],'All Data'!$A315:$CN887,87,FALSE),"unknown")</f>
        <v xml:space="preserve">English </v>
      </c>
      <c r="AQ314" s="159" t="str">
        <f>IFERROR(VLOOKUP(Table1[[#This Row],[RespondentID]],'All Data'!$A315:$CN887,88,FALSE),"unknown")</f>
        <v>$50,000 to $74,999</v>
      </c>
      <c r="AR314" s="159" t="str">
        <f>IFERROR(VLOOKUP(Table1[[#This Row],[RespondentID]],'All Data'!$A315:$CN887,89,FALSE),"unknown")</f>
        <v>Technical school</v>
      </c>
      <c r="AS314" s="159" t="str">
        <f>IFERROR(VLOOKUP(Table1[[#This Row],[RespondentID]],'All Data'!$A315:$CN887,90,FALSE),"unknown")</f>
        <v>Retired</v>
      </c>
      <c r="AT314" s="159" t="str">
        <f>IFERROR(VLOOKUP(Table1[[#This Row],[RespondentID]],'All Data'!$A315:$CN887,91,FALSE),"unknown")</f>
        <v>Yes</v>
      </c>
      <c r="AU314" s="159" t="str">
        <f>IFERROR(VLOOKUP(Table1[[#This Row],[RespondentID]],'All Data'!$A315:$CN887,92,FALSE),"unknown")</f>
        <v>Yes</v>
      </c>
    </row>
    <row r="315" spans="1:47" x14ac:dyDescent="0.35">
      <c r="A315" s="6">
        <v>7045762645</v>
      </c>
      <c r="B315" s="6" t="s">
        <v>41</v>
      </c>
      <c r="C315" s="6"/>
      <c r="D315" s="6"/>
      <c r="E315" s="6"/>
      <c r="F315" s="6"/>
      <c r="G315" s="6"/>
      <c r="H315" s="6" t="s">
        <v>46</v>
      </c>
      <c r="I315" s="6"/>
      <c r="J315" s="6"/>
      <c r="K315" s="6"/>
      <c r="L315" s="6" t="s">
        <v>50</v>
      </c>
      <c r="M315" s="6"/>
      <c r="O315" s="6">
        <f t="shared" si="68"/>
        <v>3</v>
      </c>
      <c r="P315" s="6">
        <f t="shared" si="69"/>
        <v>1</v>
      </c>
      <c r="R315" s="6">
        <f t="shared" si="70"/>
        <v>1</v>
      </c>
      <c r="S315" s="6">
        <f t="shared" si="71"/>
        <v>0</v>
      </c>
      <c r="T315" s="6">
        <f t="shared" si="72"/>
        <v>0</v>
      </c>
      <c r="U315" s="6">
        <f t="shared" si="73"/>
        <v>0</v>
      </c>
      <c r="V315" s="6">
        <f t="shared" si="74"/>
        <v>0</v>
      </c>
      <c r="W315" s="6">
        <f t="shared" si="75"/>
        <v>0</v>
      </c>
      <c r="X315" s="6">
        <f t="shared" si="76"/>
        <v>1</v>
      </c>
      <c r="Y315" s="6">
        <f t="shared" si="77"/>
        <v>0</v>
      </c>
      <c r="Z315" s="6">
        <f t="shared" si="78"/>
        <v>0</v>
      </c>
      <c r="AA315" s="6">
        <f t="shared" si="79"/>
        <v>0</v>
      </c>
      <c r="AB315" s="6">
        <f t="shared" si="80"/>
        <v>1</v>
      </c>
      <c r="AC315" s="6">
        <f t="shared" si="81"/>
        <v>0</v>
      </c>
      <c r="AF315" s="6">
        <f t="shared" si="82"/>
        <v>3</v>
      </c>
      <c r="AG315" s="6">
        <f t="shared" si="83"/>
        <v>3</v>
      </c>
      <c r="AH315" s="6" t="str">
        <f t="shared" si="84"/>
        <v>Correct</v>
      </c>
      <c r="AJ315" s="159" t="str">
        <f>IFERROR(VLOOKUP(Table1[[#This Row],[RespondentID]],'All Data'!$A316:$CN888,81,FALSE),"unknown")</f>
        <v>Female</v>
      </c>
      <c r="AK315" s="159">
        <f>IFERROR(VLOOKUP(Table1[[#This Row],[RespondentID]],'All Data'!$A316:$CN888,82,FALSE),"unknown")</f>
        <v>69</v>
      </c>
      <c r="AL315" s="159" t="str">
        <f>IFERROR(VLOOKUP(Table1[[#This Row],[RespondentID]],'All Data'!$A316:$CN888,83,FALSE),"unknown")</f>
        <v>Suffolk</v>
      </c>
      <c r="AM315" s="159" t="str">
        <f>IFERROR(VLOOKUP(Table1[[#This Row],[RespondentID]],'All Data'!$A316:$CN888,84,FALSE),"unknown")</f>
        <v>Central Islip, 11722</v>
      </c>
      <c r="AN315" s="159" t="str">
        <f>IFERROR(VLOOKUP(Table1[[#This Row],[RespondentID]],'All Data'!$A316:$CN888,85,FALSE),"unknown")</f>
        <v>White/Caucasian</v>
      </c>
      <c r="AO315" s="159" t="str">
        <f>IFERROR(VLOOKUP(Table1[[#This Row],[RespondentID]],'All Data'!$A316:$CN888,86,FALSE),"unknown")</f>
        <v>No</v>
      </c>
      <c r="AP315" s="159" t="str">
        <f>IFERROR(VLOOKUP(Table1[[#This Row],[RespondentID]],'All Data'!$A316:$CN888,87,FALSE),"unknown")</f>
        <v xml:space="preserve">English </v>
      </c>
      <c r="AQ315" s="159" t="str">
        <f>IFERROR(VLOOKUP(Table1[[#This Row],[RespondentID]],'All Data'!$A316:$CN888,88,FALSE),"unknown")</f>
        <v>$20,000 to $34,999</v>
      </c>
      <c r="AR315" s="159" t="str">
        <f>IFERROR(VLOOKUP(Table1[[#This Row],[RespondentID]],'All Data'!$A316:$CN888,89,FALSE),"unknown")</f>
        <v>Some college</v>
      </c>
      <c r="AS315" s="159" t="str">
        <f>IFERROR(VLOOKUP(Table1[[#This Row],[RespondentID]],'All Data'!$A316:$CN888,90,FALSE),"unknown")</f>
        <v>Retired</v>
      </c>
      <c r="AT315" s="159" t="str">
        <f>IFERROR(VLOOKUP(Table1[[#This Row],[RespondentID]],'All Data'!$A316:$CN888,91,FALSE),"unknown")</f>
        <v>Yes</v>
      </c>
      <c r="AU315" s="159" t="str">
        <f>IFERROR(VLOOKUP(Table1[[#This Row],[RespondentID]],'All Data'!$A316:$CN888,92,FALSE),"unknown")</f>
        <v>Yes</v>
      </c>
    </row>
    <row r="316" spans="1:47" x14ac:dyDescent="0.35">
      <c r="A316" s="6">
        <v>7045762357</v>
      </c>
      <c r="B316" s="6"/>
      <c r="C316" s="6"/>
      <c r="D316" s="6"/>
      <c r="E316" s="6"/>
      <c r="F316" s="6"/>
      <c r="G316" s="6"/>
      <c r="H316" s="6"/>
      <c r="I316" s="6"/>
      <c r="J316" s="6"/>
      <c r="K316" s="6"/>
      <c r="L316" s="6"/>
      <c r="M316" s="6"/>
      <c r="O316" s="6">
        <f t="shared" si="68"/>
        <v>0</v>
      </c>
      <c r="P316" s="6" t="e">
        <f t="shared" si="69"/>
        <v>#DIV/0!</v>
      </c>
      <c r="R316" s="6">
        <f t="shared" si="70"/>
        <v>0</v>
      </c>
      <c r="S316" s="6">
        <f t="shared" si="71"/>
        <v>0</v>
      </c>
      <c r="T316" s="6">
        <f t="shared" si="72"/>
        <v>0</v>
      </c>
      <c r="U316" s="6">
        <f t="shared" si="73"/>
        <v>0</v>
      </c>
      <c r="V316" s="6">
        <f t="shared" si="74"/>
        <v>0</v>
      </c>
      <c r="W316" s="6">
        <f t="shared" si="75"/>
        <v>0</v>
      </c>
      <c r="X316" s="6">
        <f t="shared" si="76"/>
        <v>0</v>
      </c>
      <c r="Y316" s="6">
        <f t="shared" si="77"/>
        <v>0</v>
      </c>
      <c r="Z316" s="6">
        <f t="shared" si="78"/>
        <v>0</v>
      </c>
      <c r="AA316" s="6">
        <f t="shared" si="79"/>
        <v>0</v>
      </c>
      <c r="AB316" s="6">
        <f t="shared" si="80"/>
        <v>0</v>
      </c>
      <c r="AC316" s="6">
        <f t="shared" si="81"/>
        <v>0</v>
      </c>
      <c r="AF316" s="6">
        <f t="shared" si="82"/>
        <v>0</v>
      </c>
      <c r="AG316" s="6">
        <f t="shared" si="83"/>
        <v>0</v>
      </c>
      <c r="AH316" s="6" t="str">
        <f t="shared" si="84"/>
        <v>Correct</v>
      </c>
      <c r="AJ316" s="159" t="str">
        <f>IFERROR(VLOOKUP(Table1[[#This Row],[RespondentID]],'All Data'!$A317:$CN889,81,FALSE),"unknown")</f>
        <v>Female</v>
      </c>
      <c r="AK316" s="159">
        <f>IFERROR(VLOOKUP(Table1[[#This Row],[RespondentID]],'All Data'!$A317:$CN889,82,FALSE),"unknown")</f>
        <v>72</v>
      </c>
      <c r="AL316" s="159" t="str">
        <f>IFERROR(VLOOKUP(Table1[[#This Row],[RespondentID]],'All Data'!$A317:$CN889,83,FALSE),"unknown")</f>
        <v>Suffolk</v>
      </c>
      <c r="AM316" s="159" t="str">
        <f>IFERROR(VLOOKUP(Table1[[#This Row],[RespondentID]],'All Data'!$A317:$CN889,84,FALSE),"unknown")</f>
        <v>West Babylon, 11704</v>
      </c>
      <c r="AN316" s="159" t="str">
        <f>IFERROR(VLOOKUP(Table1[[#This Row],[RespondentID]],'All Data'!$A317:$CN889,85,FALSE),"unknown")</f>
        <v>White/Caucasian</v>
      </c>
      <c r="AO316" s="159" t="str">
        <f>IFERROR(VLOOKUP(Table1[[#This Row],[RespondentID]],'All Data'!$A317:$CN889,86,FALSE),"unknown")</f>
        <v>No</v>
      </c>
      <c r="AP316" s="159" t="str">
        <f>IFERROR(VLOOKUP(Table1[[#This Row],[RespondentID]],'All Data'!$A317:$CN889,87,FALSE),"unknown")</f>
        <v xml:space="preserve">English </v>
      </c>
      <c r="AQ316" s="159" t="str">
        <f>IFERROR(VLOOKUP(Table1[[#This Row],[RespondentID]],'All Data'!$A317:$CN889,88,FALSE),"unknown")</f>
        <v>$20,000 to $34,999</v>
      </c>
      <c r="AR316" s="159" t="str">
        <f>IFERROR(VLOOKUP(Table1[[#This Row],[RespondentID]],'All Data'!$A317:$CN889,89,FALSE),"unknown")</f>
        <v>High school graduate</v>
      </c>
      <c r="AS316" s="159" t="str">
        <f>IFERROR(VLOOKUP(Table1[[#This Row],[RespondentID]],'All Data'!$A317:$CN889,90,FALSE),"unknown")</f>
        <v>Retired</v>
      </c>
      <c r="AT316" s="159" t="str">
        <f>IFERROR(VLOOKUP(Table1[[#This Row],[RespondentID]],'All Data'!$A317:$CN889,91,FALSE),"unknown")</f>
        <v>Yes</v>
      </c>
      <c r="AU316" s="159" t="str">
        <f>IFERROR(VLOOKUP(Table1[[#This Row],[RespondentID]],'All Data'!$A317:$CN889,92,FALSE),"unknown")</f>
        <v>Yes</v>
      </c>
    </row>
    <row r="317" spans="1:47" x14ac:dyDescent="0.35">
      <c r="A317" s="6">
        <v>7045762133</v>
      </c>
      <c r="B317" s="6"/>
      <c r="C317" s="6"/>
      <c r="D317" s="6"/>
      <c r="E317" s="6"/>
      <c r="F317" s="6" t="s">
        <v>45</v>
      </c>
      <c r="G317" s="6"/>
      <c r="H317" s="6" t="s">
        <v>46</v>
      </c>
      <c r="I317" s="6"/>
      <c r="J317" s="6"/>
      <c r="K317" s="6"/>
      <c r="L317" s="6" t="s">
        <v>50</v>
      </c>
      <c r="M317" s="6"/>
      <c r="O317" s="6">
        <f t="shared" si="68"/>
        <v>3</v>
      </c>
      <c r="P317" s="6">
        <f t="shared" si="69"/>
        <v>1</v>
      </c>
      <c r="R317" s="6">
        <f t="shared" si="70"/>
        <v>0</v>
      </c>
      <c r="S317" s="6">
        <f t="shared" si="71"/>
        <v>0</v>
      </c>
      <c r="T317" s="6">
        <f t="shared" si="72"/>
        <v>0</v>
      </c>
      <c r="U317" s="6">
        <f t="shared" si="73"/>
        <v>0</v>
      </c>
      <c r="V317" s="6">
        <f t="shared" si="74"/>
        <v>1</v>
      </c>
      <c r="W317" s="6">
        <f t="shared" si="75"/>
        <v>0</v>
      </c>
      <c r="X317" s="6">
        <f t="shared" si="76"/>
        <v>1</v>
      </c>
      <c r="Y317" s="6">
        <f t="shared" si="77"/>
        <v>0</v>
      </c>
      <c r="Z317" s="6">
        <f t="shared" si="78"/>
        <v>0</v>
      </c>
      <c r="AA317" s="6">
        <f t="shared" si="79"/>
        <v>0</v>
      </c>
      <c r="AB317" s="6">
        <f t="shared" si="80"/>
        <v>1</v>
      </c>
      <c r="AC317" s="6">
        <f t="shared" si="81"/>
        <v>0</v>
      </c>
      <c r="AF317" s="6">
        <f t="shared" si="82"/>
        <v>3</v>
      </c>
      <c r="AG317" s="6">
        <f t="shared" si="83"/>
        <v>3</v>
      </c>
      <c r="AH317" s="6" t="str">
        <f t="shared" si="84"/>
        <v>Correct</v>
      </c>
      <c r="AJ317" s="159" t="str">
        <f>IFERROR(VLOOKUP(Table1[[#This Row],[RespondentID]],'All Data'!$A318:$CN890,81,FALSE),"unknown")</f>
        <v>Female</v>
      </c>
      <c r="AK317" s="159">
        <f>IFERROR(VLOOKUP(Table1[[#This Row],[RespondentID]],'All Data'!$A318:$CN890,82,FALSE),"unknown")</f>
        <v>50</v>
      </c>
      <c r="AL317" s="159" t="str">
        <f>IFERROR(VLOOKUP(Table1[[#This Row],[RespondentID]],'All Data'!$A318:$CN890,83,FALSE),"unknown")</f>
        <v>Suffolk</v>
      </c>
      <c r="AM317" s="159" t="str">
        <f>IFERROR(VLOOKUP(Table1[[#This Row],[RespondentID]],'All Data'!$A318:$CN890,84,FALSE),"unknown")</f>
        <v>Babylon, 11703</v>
      </c>
      <c r="AN317" s="159" t="str">
        <f>IFERROR(VLOOKUP(Table1[[#This Row],[RespondentID]],'All Data'!$A318:$CN890,85,FALSE),"unknown")</f>
        <v>White/Caucasian</v>
      </c>
      <c r="AO317" s="159">
        <f>IFERROR(VLOOKUP(Table1[[#This Row],[RespondentID]],'All Data'!$A318:$CN890,86,FALSE),"unknown")</f>
        <v>0</v>
      </c>
      <c r="AP317" s="159" t="str">
        <f>IFERROR(VLOOKUP(Table1[[#This Row],[RespondentID]],'All Data'!$A318:$CN890,87,FALSE),"unknown")</f>
        <v xml:space="preserve">English </v>
      </c>
      <c r="AQ317" s="159" t="str">
        <f>IFERROR(VLOOKUP(Table1[[#This Row],[RespondentID]],'All Data'!$A318:$CN890,88,FALSE),"unknown")</f>
        <v>$50,000 to $74,999</v>
      </c>
      <c r="AR317" s="159" t="str">
        <f>IFERROR(VLOOKUP(Table1[[#This Row],[RespondentID]],'All Data'!$A318:$CN890,89,FALSE),"unknown")</f>
        <v>Technical school</v>
      </c>
      <c r="AS317" s="159" t="str">
        <f>IFERROR(VLOOKUP(Table1[[#This Row],[RespondentID]],'All Data'!$A318:$CN890,90,FALSE),"unknown")</f>
        <v>Retired</v>
      </c>
      <c r="AT317" s="159" t="str">
        <f>IFERROR(VLOOKUP(Table1[[#This Row],[RespondentID]],'All Data'!$A318:$CN890,91,FALSE),"unknown")</f>
        <v>Yes</v>
      </c>
      <c r="AU317" s="159" t="str">
        <f>IFERROR(VLOOKUP(Table1[[#This Row],[RespondentID]],'All Data'!$A318:$CN890,92,FALSE),"unknown")</f>
        <v>No</v>
      </c>
    </row>
    <row r="318" spans="1:47" x14ac:dyDescent="0.35">
      <c r="A318" s="6">
        <v>7045761778</v>
      </c>
      <c r="B318" s="6" t="s">
        <v>41</v>
      </c>
      <c r="C318" s="6" t="s">
        <v>42</v>
      </c>
      <c r="D318" s="6" t="s">
        <v>43</v>
      </c>
      <c r="E318" s="6" t="s">
        <v>44</v>
      </c>
      <c r="F318" s="6"/>
      <c r="G318" s="6"/>
      <c r="H318" s="6" t="s">
        <v>46</v>
      </c>
      <c r="I318" s="6"/>
      <c r="J318" s="6" t="s">
        <v>48</v>
      </c>
      <c r="K318" s="6" t="s">
        <v>49</v>
      </c>
      <c r="L318" s="6"/>
      <c r="M318" s="6" t="s">
        <v>51</v>
      </c>
      <c r="O318" s="6">
        <f t="shared" si="68"/>
        <v>8</v>
      </c>
      <c r="P318" s="6">
        <f t="shared" si="69"/>
        <v>0.375</v>
      </c>
      <c r="R318" s="6">
        <f t="shared" si="70"/>
        <v>0.375</v>
      </c>
      <c r="S318" s="6">
        <f t="shared" si="71"/>
        <v>0.375</v>
      </c>
      <c r="T318" s="6">
        <f t="shared" si="72"/>
        <v>0.375</v>
      </c>
      <c r="U318" s="6">
        <f t="shared" si="73"/>
        <v>0.375</v>
      </c>
      <c r="V318" s="6">
        <f t="shared" si="74"/>
        <v>0</v>
      </c>
      <c r="W318" s="6">
        <f t="shared" si="75"/>
        <v>0</v>
      </c>
      <c r="X318" s="6">
        <f t="shared" si="76"/>
        <v>0.375</v>
      </c>
      <c r="Y318" s="6">
        <f t="shared" si="77"/>
        <v>0</v>
      </c>
      <c r="Z318" s="6">
        <f t="shared" si="78"/>
        <v>0.375</v>
      </c>
      <c r="AA318" s="6">
        <f t="shared" si="79"/>
        <v>0.375</v>
      </c>
      <c r="AB318" s="6">
        <f t="shared" si="80"/>
        <v>0</v>
      </c>
      <c r="AC318" s="6">
        <f t="shared" si="81"/>
        <v>0.375</v>
      </c>
      <c r="AF318" s="6">
        <f t="shared" si="82"/>
        <v>3</v>
      </c>
      <c r="AG318" s="6">
        <f t="shared" si="83"/>
        <v>8</v>
      </c>
      <c r="AH318" s="6" t="str">
        <f t="shared" si="84"/>
        <v>Correct</v>
      </c>
      <c r="AJ318" s="159" t="str">
        <f>IFERROR(VLOOKUP(Table1[[#This Row],[RespondentID]],'All Data'!$A319:$CN891,81,FALSE),"unknown")</f>
        <v>Female</v>
      </c>
      <c r="AK318" s="159">
        <f>IFERROR(VLOOKUP(Table1[[#This Row],[RespondentID]],'All Data'!$A319:$CN891,82,FALSE),"unknown")</f>
        <v>59</v>
      </c>
      <c r="AL318" s="159" t="str">
        <f>IFERROR(VLOOKUP(Table1[[#This Row],[RespondentID]],'All Data'!$A319:$CN891,83,FALSE),"unknown")</f>
        <v>Suffolk</v>
      </c>
      <c r="AM318" s="159" t="str">
        <f>IFERROR(VLOOKUP(Table1[[#This Row],[RespondentID]],'All Data'!$A319:$CN891,84,FALSE),"unknown")</f>
        <v>Huntington Station, 11746</v>
      </c>
      <c r="AN318" s="159" t="str">
        <f>IFERROR(VLOOKUP(Table1[[#This Row],[RespondentID]],'All Data'!$A319:$CN891,85,FALSE),"unknown")</f>
        <v>White/Caucasian</v>
      </c>
      <c r="AO318" s="159" t="str">
        <f>IFERROR(VLOOKUP(Table1[[#This Row],[RespondentID]],'All Data'!$A319:$CN891,86,FALSE),"unknown")</f>
        <v>No</v>
      </c>
      <c r="AP318" s="159" t="str">
        <f>IFERROR(VLOOKUP(Table1[[#This Row],[RespondentID]],'All Data'!$A319:$CN891,87,FALSE),"unknown")</f>
        <v xml:space="preserve">English </v>
      </c>
      <c r="AQ318" s="159" t="str">
        <f>IFERROR(VLOOKUP(Table1[[#This Row],[RespondentID]],'All Data'!$A319:$CN891,88,FALSE),"unknown")</f>
        <v>$0-$19,999</v>
      </c>
      <c r="AR318" s="159" t="str">
        <f>IFERROR(VLOOKUP(Table1[[#This Row],[RespondentID]],'All Data'!$A319:$CN891,89,FALSE),"unknown")</f>
        <v>Other (please specify)</v>
      </c>
      <c r="AS318" s="159" t="str">
        <f>IFERROR(VLOOKUP(Table1[[#This Row],[RespondentID]],'All Data'!$A319:$CN891,90,FALSE),"unknown")</f>
        <v>Employed for wages</v>
      </c>
      <c r="AT318" s="159" t="str">
        <f>IFERROR(VLOOKUP(Table1[[#This Row],[RespondentID]],'All Data'!$A319:$CN891,91,FALSE),"unknown")</f>
        <v>Yes</v>
      </c>
      <c r="AU318" s="159" t="str">
        <f>IFERROR(VLOOKUP(Table1[[#This Row],[RespondentID]],'All Data'!$A319:$CN891,92,FALSE),"unknown")</f>
        <v>Yes</v>
      </c>
    </row>
    <row r="319" spans="1:47" x14ac:dyDescent="0.35">
      <c r="A319" s="6">
        <v>7045761476</v>
      </c>
      <c r="B319" s="6"/>
      <c r="C319" s="6"/>
      <c r="D319" s="6"/>
      <c r="E319" s="6"/>
      <c r="F319" s="6"/>
      <c r="G319" s="6"/>
      <c r="H319" s="6" t="s">
        <v>46</v>
      </c>
      <c r="I319" s="6" t="s">
        <v>47</v>
      </c>
      <c r="J319" s="6"/>
      <c r="K319" s="6" t="s">
        <v>49</v>
      </c>
      <c r="L319" s="6"/>
      <c r="M319" s="6"/>
      <c r="O319" s="6">
        <f t="shared" si="68"/>
        <v>3</v>
      </c>
      <c r="P319" s="6">
        <f t="shared" si="69"/>
        <v>1</v>
      </c>
      <c r="R319" s="6">
        <f t="shared" si="70"/>
        <v>0</v>
      </c>
      <c r="S319" s="6">
        <f t="shared" si="71"/>
        <v>0</v>
      </c>
      <c r="T319" s="6">
        <f t="shared" si="72"/>
        <v>0</v>
      </c>
      <c r="U319" s="6">
        <f t="shared" si="73"/>
        <v>0</v>
      </c>
      <c r="V319" s="6">
        <f t="shared" si="74"/>
        <v>0</v>
      </c>
      <c r="W319" s="6">
        <f t="shared" si="75"/>
        <v>0</v>
      </c>
      <c r="X319" s="6">
        <f t="shared" si="76"/>
        <v>1</v>
      </c>
      <c r="Y319" s="6">
        <f t="shared" si="77"/>
        <v>1</v>
      </c>
      <c r="Z319" s="6">
        <f t="shared" si="78"/>
        <v>0</v>
      </c>
      <c r="AA319" s="6">
        <f t="shared" si="79"/>
        <v>1</v>
      </c>
      <c r="AB319" s="6">
        <f t="shared" si="80"/>
        <v>0</v>
      </c>
      <c r="AC319" s="6">
        <f t="shared" si="81"/>
        <v>0</v>
      </c>
      <c r="AF319" s="6">
        <f t="shared" si="82"/>
        <v>3</v>
      </c>
      <c r="AG319" s="6">
        <f t="shared" si="83"/>
        <v>3</v>
      </c>
      <c r="AH319" s="6" t="str">
        <f t="shared" si="84"/>
        <v>Correct</v>
      </c>
      <c r="AJ319" s="159" t="str">
        <f>IFERROR(VLOOKUP(Table1[[#This Row],[RespondentID]],'All Data'!$A320:$CN892,81,FALSE),"unknown")</f>
        <v>Female</v>
      </c>
      <c r="AK319" s="159">
        <f>IFERROR(VLOOKUP(Table1[[#This Row],[RespondentID]],'All Data'!$A320:$CN892,82,FALSE),"unknown")</f>
        <v>55</v>
      </c>
      <c r="AL319" s="159" t="str">
        <f>IFERROR(VLOOKUP(Table1[[#This Row],[RespondentID]],'All Data'!$A320:$CN892,83,FALSE),"unknown")</f>
        <v>Suffolk</v>
      </c>
      <c r="AM319" s="159" t="str">
        <f>IFERROR(VLOOKUP(Table1[[#This Row],[RespondentID]],'All Data'!$A320:$CN892,84,FALSE),"unknown")</f>
        <v>Amityville, 11701</v>
      </c>
      <c r="AN319" s="159" t="str">
        <f>IFERROR(VLOOKUP(Table1[[#This Row],[RespondentID]],'All Data'!$A320:$CN892,85,FALSE),"unknown")</f>
        <v>Black/African American</v>
      </c>
      <c r="AO319" s="159" t="str">
        <f>IFERROR(VLOOKUP(Table1[[#This Row],[RespondentID]],'All Data'!$A320:$CN892,86,FALSE),"unknown")</f>
        <v>No</v>
      </c>
      <c r="AP319" s="159" t="str">
        <f>IFERROR(VLOOKUP(Table1[[#This Row],[RespondentID]],'All Data'!$A320:$CN892,87,FALSE),"unknown")</f>
        <v xml:space="preserve">English </v>
      </c>
      <c r="AQ319" s="159" t="str">
        <f>IFERROR(VLOOKUP(Table1[[#This Row],[RespondentID]],'All Data'!$A320:$CN892,88,FALSE),"unknown")</f>
        <v>$50,000 to $74,999</v>
      </c>
      <c r="AR319" s="159" t="str">
        <f>IFERROR(VLOOKUP(Table1[[#This Row],[RespondentID]],'All Data'!$A320:$CN892,89,FALSE),"unknown")</f>
        <v>Some college</v>
      </c>
      <c r="AS319" s="159" t="str">
        <f>IFERROR(VLOOKUP(Table1[[#This Row],[RespondentID]],'All Data'!$A320:$CN892,90,FALSE),"unknown")</f>
        <v>Employed for wages</v>
      </c>
      <c r="AT319" s="159" t="str">
        <f>IFERROR(VLOOKUP(Table1[[#This Row],[RespondentID]],'All Data'!$A320:$CN892,91,FALSE),"unknown")</f>
        <v>Yes</v>
      </c>
      <c r="AU319" s="159" t="str">
        <f>IFERROR(VLOOKUP(Table1[[#This Row],[RespondentID]],'All Data'!$A320:$CN892,92,FALSE),"unknown")</f>
        <v>Yes</v>
      </c>
    </row>
    <row r="320" spans="1:47" x14ac:dyDescent="0.35">
      <c r="A320" s="6">
        <v>7045761108</v>
      </c>
      <c r="B320" s="6"/>
      <c r="C320" s="6"/>
      <c r="D320" s="6" t="s">
        <v>43</v>
      </c>
      <c r="E320" s="6"/>
      <c r="F320" s="6"/>
      <c r="G320" s="6"/>
      <c r="H320" s="6"/>
      <c r="I320" s="6"/>
      <c r="J320" s="6" t="s">
        <v>48</v>
      </c>
      <c r="K320" s="6"/>
      <c r="L320" s="6"/>
      <c r="M320" s="6"/>
      <c r="O320" s="6">
        <f t="shared" si="68"/>
        <v>2</v>
      </c>
      <c r="P320" s="6">
        <f t="shared" si="69"/>
        <v>1.5</v>
      </c>
      <c r="R320" s="6">
        <f t="shared" si="70"/>
        <v>0</v>
      </c>
      <c r="S320" s="6">
        <f t="shared" si="71"/>
        <v>0</v>
      </c>
      <c r="T320" s="6">
        <f t="shared" si="72"/>
        <v>1</v>
      </c>
      <c r="U320" s="6">
        <f t="shared" si="73"/>
        <v>0</v>
      </c>
      <c r="V320" s="6">
        <f t="shared" si="74"/>
        <v>0</v>
      </c>
      <c r="W320" s="6">
        <f t="shared" si="75"/>
        <v>0</v>
      </c>
      <c r="X320" s="6">
        <f t="shared" si="76"/>
        <v>0</v>
      </c>
      <c r="Y320" s="6">
        <f t="shared" si="77"/>
        <v>0</v>
      </c>
      <c r="Z320" s="6">
        <f t="shared" si="78"/>
        <v>1</v>
      </c>
      <c r="AA320" s="6">
        <f t="shared" si="79"/>
        <v>0</v>
      </c>
      <c r="AB320" s="6">
        <f t="shared" si="80"/>
        <v>0</v>
      </c>
      <c r="AC320" s="6">
        <f t="shared" si="81"/>
        <v>0</v>
      </c>
      <c r="AF320" s="6">
        <f t="shared" si="82"/>
        <v>2</v>
      </c>
      <c r="AG320" s="6">
        <f t="shared" si="83"/>
        <v>2</v>
      </c>
      <c r="AH320" s="6" t="str">
        <f t="shared" si="84"/>
        <v>Correct</v>
      </c>
      <c r="AJ320" s="159" t="str">
        <f>IFERROR(VLOOKUP(Table1[[#This Row],[RespondentID]],'All Data'!$A321:$CN893,81,FALSE),"unknown")</f>
        <v>Female</v>
      </c>
      <c r="AK320" s="159">
        <f>IFERROR(VLOOKUP(Table1[[#This Row],[RespondentID]],'All Data'!$A321:$CN893,82,FALSE),"unknown")</f>
        <v>75</v>
      </c>
      <c r="AL320" s="159" t="str">
        <f>IFERROR(VLOOKUP(Table1[[#This Row],[RespondentID]],'All Data'!$A321:$CN893,83,FALSE),"unknown")</f>
        <v>Suffolk</v>
      </c>
      <c r="AM320" s="159" t="str">
        <f>IFERROR(VLOOKUP(Table1[[#This Row],[RespondentID]],'All Data'!$A321:$CN893,84,FALSE),"unknown")</f>
        <v>Farmingville, 11738</v>
      </c>
      <c r="AN320" s="159">
        <f>IFERROR(VLOOKUP(Table1[[#This Row],[RespondentID]],'All Data'!$A321:$CN893,85,FALSE),"unknown")</f>
        <v>0</v>
      </c>
      <c r="AO320" s="159" t="str">
        <f>IFERROR(VLOOKUP(Table1[[#This Row],[RespondentID]],'All Data'!$A321:$CN893,86,FALSE),"unknown")</f>
        <v>No</v>
      </c>
      <c r="AP320" s="159" t="str">
        <f>IFERROR(VLOOKUP(Table1[[#This Row],[RespondentID]],'All Data'!$A321:$CN893,87,FALSE),"unknown")</f>
        <v xml:space="preserve">English </v>
      </c>
      <c r="AQ320" s="159" t="str">
        <f>IFERROR(VLOOKUP(Table1[[#This Row],[RespondentID]],'All Data'!$A321:$CN893,88,FALSE),"unknown")</f>
        <v>$50,000 to $74,999</v>
      </c>
      <c r="AR320" s="159" t="str">
        <f>IFERROR(VLOOKUP(Table1[[#This Row],[RespondentID]],'All Data'!$A321:$CN893,89,FALSE),"unknown")</f>
        <v>Graduate school</v>
      </c>
      <c r="AS320" s="159" t="str">
        <f>IFERROR(VLOOKUP(Table1[[#This Row],[RespondentID]],'All Data'!$A321:$CN893,90,FALSE),"unknown")</f>
        <v>Retired</v>
      </c>
      <c r="AT320" s="159" t="str">
        <f>IFERROR(VLOOKUP(Table1[[#This Row],[RespondentID]],'All Data'!$A321:$CN893,91,FALSE),"unknown")</f>
        <v>Yes</v>
      </c>
      <c r="AU320" s="159" t="str">
        <f>IFERROR(VLOOKUP(Table1[[#This Row],[RespondentID]],'All Data'!$A321:$CN893,92,FALSE),"unknown")</f>
        <v>Yes</v>
      </c>
    </row>
    <row r="321" spans="1:47" x14ac:dyDescent="0.35">
      <c r="A321" s="6">
        <v>7045760855</v>
      </c>
      <c r="B321" s="6"/>
      <c r="C321" s="6" t="s">
        <v>42</v>
      </c>
      <c r="D321" s="6" t="s">
        <v>43</v>
      </c>
      <c r="E321" s="6"/>
      <c r="F321" s="6"/>
      <c r="G321" s="6"/>
      <c r="H321" s="6" t="s">
        <v>46</v>
      </c>
      <c r="I321" s="6"/>
      <c r="J321" s="6"/>
      <c r="K321" s="6"/>
      <c r="L321" s="6"/>
      <c r="M321" s="6"/>
      <c r="O321" s="6">
        <f t="shared" si="68"/>
        <v>3</v>
      </c>
      <c r="P321" s="6">
        <f t="shared" si="69"/>
        <v>1</v>
      </c>
      <c r="R321" s="6">
        <f t="shared" si="70"/>
        <v>0</v>
      </c>
      <c r="S321" s="6">
        <f t="shared" si="71"/>
        <v>1</v>
      </c>
      <c r="T321" s="6">
        <f t="shared" si="72"/>
        <v>1</v>
      </c>
      <c r="U321" s="6">
        <f t="shared" si="73"/>
        <v>0</v>
      </c>
      <c r="V321" s="6">
        <f t="shared" si="74"/>
        <v>0</v>
      </c>
      <c r="W321" s="6">
        <f t="shared" si="75"/>
        <v>0</v>
      </c>
      <c r="X321" s="6">
        <f t="shared" si="76"/>
        <v>1</v>
      </c>
      <c r="Y321" s="6">
        <f t="shared" si="77"/>
        <v>0</v>
      </c>
      <c r="Z321" s="6">
        <f t="shared" si="78"/>
        <v>0</v>
      </c>
      <c r="AA321" s="6">
        <f t="shared" si="79"/>
        <v>0</v>
      </c>
      <c r="AB321" s="6">
        <f t="shared" si="80"/>
        <v>0</v>
      </c>
      <c r="AC321" s="6">
        <f t="shared" si="81"/>
        <v>0</v>
      </c>
      <c r="AF321" s="6">
        <f t="shared" si="82"/>
        <v>3</v>
      </c>
      <c r="AG321" s="6">
        <f t="shared" si="83"/>
        <v>3</v>
      </c>
      <c r="AH321" s="6" t="str">
        <f t="shared" si="84"/>
        <v>Correct</v>
      </c>
      <c r="AJ321" s="159" t="str">
        <f>IFERROR(VLOOKUP(Table1[[#This Row],[RespondentID]],'All Data'!$A322:$CN894,81,FALSE),"unknown")</f>
        <v>Female</v>
      </c>
      <c r="AK321" s="159">
        <f>IFERROR(VLOOKUP(Table1[[#This Row],[RespondentID]],'All Data'!$A322:$CN894,82,FALSE),"unknown")</f>
        <v>64</v>
      </c>
      <c r="AL321" s="159" t="str">
        <f>IFERROR(VLOOKUP(Table1[[#This Row],[RespondentID]],'All Data'!$A322:$CN894,83,FALSE),"unknown")</f>
        <v>Suffolk</v>
      </c>
      <c r="AM321" s="159" t="str">
        <f>IFERROR(VLOOKUP(Table1[[#This Row],[RespondentID]],'All Data'!$A322:$CN894,84,FALSE),"unknown")</f>
        <v>West Babylon, 11704</v>
      </c>
      <c r="AN321" s="159" t="str">
        <f>IFERROR(VLOOKUP(Table1[[#This Row],[RespondentID]],'All Data'!$A322:$CN894,85,FALSE),"unknown")</f>
        <v>Black/African American</v>
      </c>
      <c r="AO321" s="159" t="str">
        <f>IFERROR(VLOOKUP(Table1[[#This Row],[RespondentID]],'All Data'!$A322:$CN894,86,FALSE),"unknown")</f>
        <v>No</v>
      </c>
      <c r="AP321" s="159" t="str">
        <f>IFERROR(VLOOKUP(Table1[[#This Row],[RespondentID]],'All Data'!$A322:$CN894,87,FALSE),"unknown")</f>
        <v xml:space="preserve">English </v>
      </c>
      <c r="AQ321" s="159" t="str">
        <f>IFERROR(VLOOKUP(Table1[[#This Row],[RespondentID]],'All Data'!$A322:$CN894,88,FALSE),"unknown")</f>
        <v>$20,000 to $34,999</v>
      </c>
      <c r="AR321" s="159" t="str">
        <f>IFERROR(VLOOKUP(Table1[[#This Row],[RespondentID]],'All Data'!$A322:$CN894,89,FALSE),"unknown")</f>
        <v>Some college</v>
      </c>
      <c r="AS321" s="159" t="str">
        <f>IFERROR(VLOOKUP(Table1[[#This Row],[RespondentID]],'All Data'!$A322:$CN894,90,FALSE),"unknown")</f>
        <v>Out of work and looking for work</v>
      </c>
      <c r="AT321" s="159" t="str">
        <f>IFERROR(VLOOKUP(Table1[[#This Row],[RespondentID]],'All Data'!$A322:$CN894,91,FALSE),"unknown")</f>
        <v>Yes</v>
      </c>
      <c r="AU321" s="159" t="str">
        <f>IFERROR(VLOOKUP(Table1[[#This Row],[RespondentID]],'All Data'!$A322:$CN894,92,FALSE),"unknown")</f>
        <v>Yes</v>
      </c>
    </row>
    <row r="322" spans="1:47" x14ac:dyDescent="0.35">
      <c r="A322" s="6">
        <v>7045760604</v>
      </c>
      <c r="B322" s="6"/>
      <c r="C322" s="6"/>
      <c r="D322" s="6"/>
      <c r="E322" s="6"/>
      <c r="F322" s="6"/>
      <c r="G322" s="6" t="s">
        <v>39</v>
      </c>
      <c r="H322" s="6"/>
      <c r="I322" s="6"/>
      <c r="J322" s="6"/>
      <c r="K322" s="6"/>
      <c r="L322" s="6"/>
      <c r="M322" s="6"/>
      <c r="O322" s="6">
        <f t="shared" si="68"/>
        <v>1</v>
      </c>
      <c r="P322" s="6">
        <f t="shared" si="69"/>
        <v>3</v>
      </c>
      <c r="R322" s="6">
        <f t="shared" si="70"/>
        <v>0</v>
      </c>
      <c r="S322" s="6">
        <f t="shared" si="71"/>
        <v>0</v>
      </c>
      <c r="T322" s="6">
        <f t="shared" si="72"/>
        <v>0</v>
      </c>
      <c r="U322" s="6">
        <f t="shared" si="73"/>
        <v>0</v>
      </c>
      <c r="V322" s="6">
        <f t="shared" si="74"/>
        <v>0</v>
      </c>
      <c r="W322" s="6">
        <f t="shared" si="75"/>
        <v>1</v>
      </c>
      <c r="X322" s="6">
        <f t="shared" si="76"/>
        <v>0</v>
      </c>
      <c r="Y322" s="6">
        <f t="shared" si="77"/>
        <v>0</v>
      </c>
      <c r="Z322" s="6">
        <f t="shared" si="78"/>
        <v>0</v>
      </c>
      <c r="AA322" s="6">
        <f t="shared" si="79"/>
        <v>0</v>
      </c>
      <c r="AB322" s="6">
        <f t="shared" si="80"/>
        <v>0</v>
      </c>
      <c r="AC322" s="6">
        <f t="shared" si="81"/>
        <v>0</v>
      </c>
      <c r="AF322" s="6">
        <f t="shared" si="82"/>
        <v>1</v>
      </c>
      <c r="AG322" s="6">
        <f t="shared" si="83"/>
        <v>1</v>
      </c>
      <c r="AH322" s="6" t="str">
        <f t="shared" si="84"/>
        <v>Correct</v>
      </c>
      <c r="AJ322" s="159" t="str">
        <f>IFERROR(VLOOKUP(Table1[[#This Row],[RespondentID]],'All Data'!$A323:$CN895,81,FALSE),"unknown")</f>
        <v>Female</v>
      </c>
      <c r="AK322" s="159">
        <f>IFERROR(VLOOKUP(Table1[[#This Row],[RespondentID]],'All Data'!$A323:$CN895,82,FALSE),"unknown")</f>
        <v>72</v>
      </c>
      <c r="AL322" s="159" t="str">
        <f>IFERROR(VLOOKUP(Table1[[#This Row],[RespondentID]],'All Data'!$A323:$CN895,83,FALSE),"unknown")</f>
        <v>Suffolk</v>
      </c>
      <c r="AM322" s="159" t="str">
        <f>IFERROR(VLOOKUP(Table1[[#This Row],[RespondentID]],'All Data'!$A323:$CN895,84,FALSE),"unknown")</f>
        <v>Lindenhurst, 11757</v>
      </c>
      <c r="AN322" s="159">
        <f>IFERROR(VLOOKUP(Table1[[#This Row],[RespondentID]],'All Data'!$A323:$CN895,85,FALSE),"unknown")</f>
        <v>0</v>
      </c>
      <c r="AO322" s="159" t="str">
        <f>IFERROR(VLOOKUP(Table1[[#This Row],[RespondentID]],'All Data'!$A323:$CN895,86,FALSE),"unknown")</f>
        <v>No</v>
      </c>
      <c r="AP322" s="159" t="str">
        <f>IFERROR(VLOOKUP(Table1[[#This Row],[RespondentID]],'All Data'!$A323:$CN895,87,FALSE),"unknown")</f>
        <v xml:space="preserve">English </v>
      </c>
      <c r="AQ322" s="159" t="str">
        <f>IFERROR(VLOOKUP(Table1[[#This Row],[RespondentID]],'All Data'!$A323:$CN895,88,FALSE),"unknown")</f>
        <v>$20,000 to $34,999</v>
      </c>
      <c r="AR322" s="159" t="str">
        <f>IFERROR(VLOOKUP(Table1[[#This Row],[RespondentID]],'All Data'!$A323:$CN895,89,FALSE),"unknown")</f>
        <v>Some college</v>
      </c>
      <c r="AS322" s="159" t="str">
        <f>IFERROR(VLOOKUP(Table1[[#This Row],[RespondentID]],'All Data'!$A323:$CN895,90,FALSE),"unknown")</f>
        <v>Retired</v>
      </c>
      <c r="AT322" s="159" t="str">
        <f>IFERROR(VLOOKUP(Table1[[#This Row],[RespondentID]],'All Data'!$A323:$CN895,91,FALSE),"unknown")</f>
        <v>Yes</v>
      </c>
      <c r="AU322" s="159">
        <f>IFERROR(VLOOKUP(Table1[[#This Row],[RespondentID]],'All Data'!$A323:$CN895,92,FALSE),"unknown")</f>
        <v>0</v>
      </c>
    </row>
    <row r="323" spans="1:47" x14ac:dyDescent="0.35">
      <c r="A323" s="6">
        <v>7045760342</v>
      </c>
      <c r="B323" s="6" t="s">
        <v>41</v>
      </c>
      <c r="C323" s="6" t="s">
        <v>42</v>
      </c>
      <c r="D323" s="6"/>
      <c r="E323" s="6"/>
      <c r="F323" s="6"/>
      <c r="G323" s="6"/>
      <c r="H323" s="6"/>
      <c r="I323" s="6"/>
      <c r="J323" s="6" t="s">
        <v>48</v>
      </c>
      <c r="K323" s="6"/>
      <c r="L323" s="6"/>
      <c r="M323" s="6"/>
      <c r="O323" s="6">
        <f t="shared" ref="O323:O386" si="85">COUNTA(B323:N323)</f>
        <v>3</v>
      </c>
      <c r="P323" s="6">
        <f t="shared" ref="P323:P386" si="86">3/O323</f>
        <v>1</v>
      </c>
      <c r="R323" s="6">
        <f t="shared" ref="R323:R386" si="87">IF($O323&lt;3,IF($B323=$B$1,1,0),IF($B323=$B$1,$P323,0))</f>
        <v>1</v>
      </c>
      <c r="S323" s="6">
        <f t="shared" ref="S323:S386" si="88">IF($O323&lt;3,IF($C323=$C$1,1,0),IF($C323=$C$1,$P323,0))</f>
        <v>1</v>
      </c>
      <c r="T323" s="6">
        <f t="shared" ref="T323:T386" si="89">IF($O323&lt;3,IF($D323=$D$1,1,0),IF($D323=$D$1,$P323,0))</f>
        <v>0</v>
      </c>
      <c r="U323" s="6">
        <f t="shared" ref="U323:U386" si="90">IF($O323&lt;3,IF($E323=$E$1,1,0),IF($E323=$E$1,$P323,0))</f>
        <v>0</v>
      </c>
      <c r="V323" s="6">
        <f t="shared" ref="V323:V386" si="91">IF($O323&lt;3,IF($F323=$F$1,1,0),IF($F323=$F$1,$P323,0))</f>
        <v>0</v>
      </c>
      <c r="W323" s="6">
        <f t="shared" ref="W323:W386" si="92">IF($O323&lt;3,IF($G323=$G$1,1,0),IF($G323=$G$1,$P323,0))</f>
        <v>0</v>
      </c>
      <c r="X323" s="6">
        <f t="shared" ref="X323:X386" si="93">IF($O323&lt;3,IF($H323=$H$1,1,0),IF($H323=$H$1,$P323,0))</f>
        <v>0</v>
      </c>
      <c r="Y323" s="6">
        <f t="shared" ref="Y323:Y386" si="94">IF($O323&lt;3,IF($I323=$I$1,1,0),IF($I323=$I$1,$P323,0))</f>
        <v>0</v>
      </c>
      <c r="Z323" s="6">
        <f t="shared" ref="Z323:Z386" si="95">IF($O323&lt;3,IF($J323=$J$1,1,0),IF($J323=$J$1,$P323,0))</f>
        <v>1</v>
      </c>
      <c r="AA323" s="6">
        <f t="shared" ref="AA323:AA386" si="96">IF($O323&lt;3,IF($K323=$K$1,1,0),IF($K323=$K$1,$P323,0))</f>
        <v>0</v>
      </c>
      <c r="AB323" s="6">
        <f t="shared" ref="AB323:AB386" si="97">IF($O323&lt;3,IF($L323=$L$1,1,0),IF($L323=$L$1,$P323,0))</f>
        <v>0</v>
      </c>
      <c r="AC323" s="6">
        <f t="shared" ref="AC323:AC386" si="98">IF($O323&lt;3,IF($M323=$M$1,1,0),IF($M323=$M$1,$P323,0))</f>
        <v>0</v>
      </c>
      <c r="AF323" s="6">
        <f t="shared" ref="AF323:AF386" si="99">SUM(R323:AD323)</f>
        <v>3</v>
      </c>
      <c r="AG323" s="6">
        <f t="shared" ref="AG323:AG386" si="100">O323</f>
        <v>3</v>
      </c>
      <c r="AH323" s="6" t="str">
        <f t="shared" ref="AH323:AH386" si="101">IF(AF323=AG323,"Correct",IF(AF323=3,"Correct","Wrong"))</f>
        <v>Correct</v>
      </c>
      <c r="AJ323" s="159" t="str">
        <f>IFERROR(VLOOKUP(Table1[[#This Row],[RespondentID]],'All Data'!$A324:$CN896,81,FALSE),"unknown")</f>
        <v>Female</v>
      </c>
      <c r="AK323" s="159">
        <f>IFERROR(VLOOKUP(Table1[[#This Row],[RespondentID]],'All Data'!$A324:$CN896,82,FALSE),"unknown")</f>
        <v>60</v>
      </c>
      <c r="AL323" s="159" t="str">
        <f>IFERROR(VLOOKUP(Table1[[#This Row],[RespondentID]],'All Data'!$A324:$CN896,83,FALSE),"unknown")</f>
        <v>Suffolk</v>
      </c>
      <c r="AM323" s="159" t="str">
        <f>IFERROR(VLOOKUP(Table1[[#This Row],[RespondentID]],'All Data'!$A324:$CN896,84,FALSE),"unknown")</f>
        <v>North Babylon, 11703</v>
      </c>
      <c r="AN323" s="159" t="str">
        <f>IFERROR(VLOOKUP(Table1[[#This Row],[RespondentID]],'All Data'!$A324:$CN896,85,FALSE),"unknown")</f>
        <v>Black/African American</v>
      </c>
      <c r="AO323" s="159">
        <f>IFERROR(VLOOKUP(Table1[[#This Row],[RespondentID]],'All Data'!$A324:$CN896,86,FALSE),"unknown")</f>
        <v>0</v>
      </c>
      <c r="AP323" s="159" t="str">
        <f>IFERROR(VLOOKUP(Table1[[#This Row],[RespondentID]],'All Data'!$A324:$CN896,87,FALSE),"unknown")</f>
        <v xml:space="preserve">English </v>
      </c>
      <c r="AQ323" s="159" t="str">
        <f>IFERROR(VLOOKUP(Table1[[#This Row],[RespondentID]],'All Data'!$A324:$CN896,88,FALSE),"unknown")</f>
        <v>$35,000 to $49,999</v>
      </c>
      <c r="AR323" s="159" t="str">
        <f>IFERROR(VLOOKUP(Table1[[#This Row],[RespondentID]],'All Data'!$A324:$CN896,89,FALSE),"unknown")</f>
        <v>Some college</v>
      </c>
      <c r="AS323" s="159" t="str">
        <f>IFERROR(VLOOKUP(Table1[[#This Row],[RespondentID]],'All Data'!$A324:$CN896,90,FALSE),"unknown")</f>
        <v>Retired</v>
      </c>
      <c r="AT323" s="159" t="str">
        <f>IFERROR(VLOOKUP(Table1[[#This Row],[RespondentID]],'All Data'!$A324:$CN896,91,FALSE),"unknown")</f>
        <v>Yes</v>
      </c>
      <c r="AU323" s="159" t="str">
        <f>IFERROR(VLOOKUP(Table1[[#This Row],[RespondentID]],'All Data'!$A324:$CN896,92,FALSE),"unknown")</f>
        <v>Yes</v>
      </c>
    </row>
    <row r="324" spans="1:47" x14ac:dyDescent="0.35">
      <c r="A324" s="6">
        <v>7045760037</v>
      </c>
      <c r="B324" s="6"/>
      <c r="C324" s="6"/>
      <c r="D324" s="6"/>
      <c r="E324" s="6" t="s">
        <v>44</v>
      </c>
      <c r="F324" s="6"/>
      <c r="G324" s="6"/>
      <c r="H324" s="6"/>
      <c r="I324" s="6"/>
      <c r="J324" s="6" t="s">
        <v>48</v>
      </c>
      <c r="K324" s="6" t="s">
        <v>49</v>
      </c>
      <c r="L324" s="6"/>
      <c r="M324" s="6"/>
      <c r="O324" s="6">
        <f t="shared" si="85"/>
        <v>3</v>
      </c>
      <c r="P324" s="6">
        <f t="shared" si="86"/>
        <v>1</v>
      </c>
      <c r="R324" s="6">
        <f t="shared" si="87"/>
        <v>0</v>
      </c>
      <c r="S324" s="6">
        <f t="shared" si="88"/>
        <v>0</v>
      </c>
      <c r="T324" s="6">
        <f t="shared" si="89"/>
        <v>0</v>
      </c>
      <c r="U324" s="6">
        <f t="shared" si="90"/>
        <v>1</v>
      </c>
      <c r="V324" s="6">
        <f t="shared" si="91"/>
        <v>0</v>
      </c>
      <c r="W324" s="6">
        <f t="shared" si="92"/>
        <v>0</v>
      </c>
      <c r="X324" s="6">
        <f t="shared" si="93"/>
        <v>0</v>
      </c>
      <c r="Y324" s="6">
        <f t="shared" si="94"/>
        <v>0</v>
      </c>
      <c r="Z324" s="6">
        <f t="shared" si="95"/>
        <v>1</v>
      </c>
      <c r="AA324" s="6">
        <f t="shared" si="96"/>
        <v>1</v>
      </c>
      <c r="AB324" s="6">
        <f t="shared" si="97"/>
        <v>0</v>
      </c>
      <c r="AC324" s="6">
        <f t="shared" si="98"/>
        <v>0</v>
      </c>
      <c r="AF324" s="6">
        <f t="shared" si="99"/>
        <v>3</v>
      </c>
      <c r="AG324" s="6">
        <f t="shared" si="100"/>
        <v>3</v>
      </c>
      <c r="AH324" s="6" t="str">
        <f t="shared" si="101"/>
        <v>Correct</v>
      </c>
      <c r="AJ324" s="159" t="str">
        <f>IFERROR(VLOOKUP(Table1[[#This Row],[RespondentID]],'All Data'!$A325:$CN897,81,FALSE),"unknown")</f>
        <v>Female</v>
      </c>
      <c r="AK324" s="159">
        <f>IFERROR(VLOOKUP(Table1[[#This Row],[RespondentID]],'All Data'!$A325:$CN897,82,FALSE),"unknown")</f>
        <v>40</v>
      </c>
      <c r="AL324" s="159" t="str">
        <f>IFERROR(VLOOKUP(Table1[[#This Row],[RespondentID]],'All Data'!$A325:$CN897,83,FALSE),"unknown")</f>
        <v>Suffolk</v>
      </c>
      <c r="AM324" s="159" t="str">
        <f>IFERROR(VLOOKUP(Table1[[#This Row],[RespondentID]],'All Data'!$A325:$CN897,84,FALSE),"unknown")</f>
        <v>Lindenhurst, 11757</v>
      </c>
      <c r="AN324" s="159" t="str">
        <f>IFERROR(VLOOKUP(Table1[[#This Row],[RespondentID]],'All Data'!$A325:$CN897,85,FALSE),"unknown")</f>
        <v>White/Caucasian</v>
      </c>
      <c r="AO324" s="159" t="str">
        <f>IFERROR(VLOOKUP(Table1[[#This Row],[RespondentID]],'All Data'!$A325:$CN897,86,FALSE),"unknown")</f>
        <v>Yes</v>
      </c>
      <c r="AP324" s="159" t="str">
        <f>IFERROR(VLOOKUP(Table1[[#This Row],[RespondentID]],'All Data'!$A325:$CN897,87,FALSE),"unknown")</f>
        <v xml:space="preserve">English Spanish </v>
      </c>
      <c r="AQ324" s="159" t="str">
        <f>IFERROR(VLOOKUP(Table1[[#This Row],[RespondentID]],'All Data'!$A325:$CN897,88,FALSE),"unknown")</f>
        <v>$35,000 to $49,999</v>
      </c>
      <c r="AR324" s="159" t="str">
        <f>IFERROR(VLOOKUP(Table1[[#This Row],[RespondentID]],'All Data'!$A325:$CN897,89,FALSE),"unknown")</f>
        <v>Technical school</v>
      </c>
      <c r="AS324" s="159" t="str">
        <f>IFERROR(VLOOKUP(Table1[[#This Row],[RespondentID]],'All Data'!$A325:$CN897,90,FALSE),"unknown")</f>
        <v>Employed for wages</v>
      </c>
      <c r="AT324" s="159" t="str">
        <f>IFERROR(VLOOKUP(Table1[[#This Row],[RespondentID]],'All Data'!$A325:$CN897,91,FALSE),"unknown")</f>
        <v>Yes</v>
      </c>
      <c r="AU324" s="159" t="str">
        <f>IFERROR(VLOOKUP(Table1[[#This Row],[RespondentID]],'All Data'!$A325:$CN897,92,FALSE),"unknown")</f>
        <v>Yes</v>
      </c>
    </row>
    <row r="325" spans="1:47" x14ac:dyDescent="0.35">
      <c r="A325" s="6">
        <v>7045759762</v>
      </c>
      <c r="B325" s="6"/>
      <c r="C325" s="6"/>
      <c r="D325" s="6" t="s">
        <v>43</v>
      </c>
      <c r="E325" s="6"/>
      <c r="F325" s="6"/>
      <c r="G325" s="6" t="s">
        <v>39</v>
      </c>
      <c r="H325" s="6" t="s">
        <v>46</v>
      </c>
      <c r="I325" s="6"/>
      <c r="J325" s="6"/>
      <c r="K325" s="6" t="s">
        <v>49</v>
      </c>
      <c r="L325" s="6"/>
      <c r="M325" s="6"/>
      <c r="O325" s="6">
        <f t="shared" si="85"/>
        <v>4</v>
      </c>
      <c r="P325" s="6">
        <f t="shared" si="86"/>
        <v>0.75</v>
      </c>
      <c r="R325" s="6">
        <f t="shared" si="87"/>
        <v>0</v>
      </c>
      <c r="S325" s="6">
        <f t="shared" si="88"/>
        <v>0</v>
      </c>
      <c r="T325" s="6">
        <f t="shared" si="89"/>
        <v>0.75</v>
      </c>
      <c r="U325" s="6">
        <f t="shared" si="90"/>
        <v>0</v>
      </c>
      <c r="V325" s="6">
        <f t="shared" si="91"/>
        <v>0</v>
      </c>
      <c r="W325" s="6">
        <f t="shared" si="92"/>
        <v>0.75</v>
      </c>
      <c r="X325" s="6">
        <f t="shared" si="93"/>
        <v>0.75</v>
      </c>
      <c r="Y325" s="6">
        <f t="shared" si="94"/>
        <v>0</v>
      </c>
      <c r="Z325" s="6">
        <f t="shared" si="95"/>
        <v>0</v>
      </c>
      <c r="AA325" s="6">
        <f t="shared" si="96"/>
        <v>0.75</v>
      </c>
      <c r="AB325" s="6">
        <f t="shared" si="97"/>
        <v>0</v>
      </c>
      <c r="AC325" s="6">
        <f t="shared" si="98"/>
        <v>0</v>
      </c>
      <c r="AF325" s="6">
        <f t="shared" si="99"/>
        <v>3</v>
      </c>
      <c r="AG325" s="6">
        <f t="shared" si="100"/>
        <v>4</v>
      </c>
      <c r="AH325" s="6" t="str">
        <f t="shared" si="101"/>
        <v>Correct</v>
      </c>
      <c r="AJ325" s="159" t="str">
        <f>IFERROR(VLOOKUP(Table1[[#This Row],[RespondentID]],'All Data'!$A326:$CN898,81,FALSE),"unknown")</f>
        <v>Female</v>
      </c>
      <c r="AK325" s="159">
        <f>IFERROR(VLOOKUP(Table1[[#This Row],[RespondentID]],'All Data'!$A326:$CN898,82,FALSE),"unknown")</f>
        <v>13</v>
      </c>
      <c r="AL325" s="159" t="str">
        <f>IFERROR(VLOOKUP(Table1[[#This Row],[RespondentID]],'All Data'!$A326:$CN898,83,FALSE),"unknown")</f>
        <v>Suffolk</v>
      </c>
      <c r="AM325" s="159" t="str">
        <f>IFERROR(VLOOKUP(Table1[[#This Row],[RespondentID]],'All Data'!$A326:$CN898,84,FALSE),"unknown")</f>
        <v>Lindenhurst, 11757</v>
      </c>
      <c r="AN325" s="159" t="str">
        <f>IFERROR(VLOOKUP(Table1[[#This Row],[RespondentID]],'All Data'!$A326:$CN898,85,FALSE),"unknown")</f>
        <v>White/Caucasian</v>
      </c>
      <c r="AO325" s="159" t="str">
        <f>IFERROR(VLOOKUP(Table1[[#This Row],[RespondentID]],'All Data'!$A326:$CN898,86,FALSE),"unknown")</f>
        <v>Yes</v>
      </c>
      <c r="AP325" s="159" t="str">
        <f>IFERROR(VLOOKUP(Table1[[#This Row],[RespondentID]],'All Data'!$A326:$CN898,87,FALSE),"unknown")</f>
        <v xml:space="preserve">English Spanish </v>
      </c>
      <c r="AQ325" s="159">
        <f>IFERROR(VLOOKUP(Table1[[#This Row],[RespondentID]],'All Data'!$A326:$CN898,88,FALSE),"unknown")</f>
        <v>0</v>
      </c>
      <c r="AR325" s="159" t="str">
        <f>IFERROR(VLOOKUP(Table1[[#This Row],[RespondentID]],'All Data'!$A326:$CN898,89,FALSE),"unknown")</f>
        <v>K-8 grade</v>
      </c>
      <c r="AS325" s="159" t="str">
        <f>IFERROR(VLOOKUP(Table1[[#This Row],[RespondentID]],'All Data'!$A326:$CN898,90,FALSE),"unknown")</f>
        <v>Student</v>
      </c>
      <c r="AT325" s="159" t="str">
        <f>IFERROR(VLOOKUP(Table1[[#This Row],[RespondentID]],'All Data'!$A326:$CN898,91,FALSE),"unknown")</f>
        <v>Yes</v>
      </c>
      <c r="AU325" s="159" t="str">
        <f>IFERROR(VLOOKUP(Table1[[#This Row],[RespondentID]],'All Data'!$A326:$CN898,92,FALSE),"unknown")</f>
        <v>Yes</v>
      </c>
    </row>
    <row r="326" spans="1:47" x14ac:dyDescent="0.35">
      <c r="A326" s="6">
        <v>7045759383</v>
      </c>
      <c r="B326" s="6"/>
      <c r="C326" s="6"/>
      <c r="D326" s="6"/>
      <c r="E326" s="6"/>
      <c r="F326" s="6"/>
      <c r="G326" s="6"/>
      <c r="H326" s="6"/>
      <c r="I326" s="6"/>
      <c r="J326" s="6"/>
      <c r="K326" s="6"/>
      <c r="L326" s="6"/>
      <c r="M326" s="6"/>
      <c r="O326" s="6">
        <f t="shared" si="85"/>
        <v>0</v>
      </c>
      <c r="P326" s="6" t="e">
        <f t="shared" si="86"/>
        <v>#DIV/0!</v>
      </c>
      <c r="R326" s="6">
        <f t="shared" si="87"/>
        <v>0</v>
      </c>
      <c r="S326" s="6">
        <f t="shared" si="88"/>
        <v>0</v>
      </c>
      <c r="T326" s="6">
        <f t="shared" si="89"/>
        <v>0</v>
      </c>
      <c r="U326" s="6">
        <f t="shared" si="90"/>
        <v>0</v>
      </c>
      <c r="V326" s="6">
        <f t="shared" si="91"/>
        <v>0</v>
      </c>
      <c r="W326" s="6">
        <f t="shared" si="92"/>
        <v>0</v>
      </c>
      <c r="X326" s="6">
        <f t="shared" si="93"/>
        <v>0</v>
      </c>
      <c r="Y326" s="6">
        <f t="shared" si="94"/>
        <v>0</v>
      </c>
      <c r="Z326" s="6">
        <f t="shared" si="95"/>
        <v>0</v>
      </c>
      <c r="AA326" s="6">
        <f t="shared" si="96"/>
        <v>0</v>
      </c>
      <c r="AB326" s="6">
        <f t="shared" si="97"/>
        <v>0</v>
      </c>
      <c r="AC326" s="6">
        <f t="shared" si="98"/>
        <v>0</v>
      </c>
      <c r="AF326" s="6">
        <f t="shared" si="99"/>
        <v>0</v>
      </c>
      <c r="AG326" s="6">
        <f t="shared" si="100"/>
        <v>0</v>
      </c>
      <c r="AH326" s="6" t="str">
        <f t="shared" si="101"/>
        <v>Correct</v>
      </c>
      <c r="AJ326" s="159" t="str">
        <f>IFERROR(VLOOKUP(Table1[[#This Row],[RespondentID]],'All Data'!$A327:$CN899,81,FALSE),"unknown")</f>
        <v>Female</v>
      </c>
      <c r="AK326" s="159">
        <f>IFERROR(VLOOKUP(Table1[[#This Row],[RespondentID]],'All Data'!$A327:$CN899,82,FALSE),"unknown")</f>
        <v>60</v>
      </c>
      <c r="AL326" s="159" t="str">
        <f>IFERROR(VLOOKUP(Table1[[#This Row],[RespondentID]],'All Data'!$A327:$CN899,83,FALSE),"unknown")</f>
        <v>Suffolk</v>
      </c>
      <c r="AM326" s="159" t="str">
        <f>IFERROR(VLOOKUP(Table1[[#This Row],[RespondentID]],'All Data'!$A327:$CN899,84,FALSE),"unknown")</f>
        <v>Lindenhurst, 11757</v>
      </c>
      <c r="AN326" s="159" t="str">
        <f>IFERROR(VLOOKUP(Table1[[#This Row],[RespondentID]],'All Data'!$A327:$CN899,85,FALSE),"unknown")</f>
        <v>Other (please specify)</v>
      </c>
      <c r="AO326" s="159" t="str">
        <f>IFERROR(VLOOKUP(Table1[[#This Row],[RespondentID]],'All Data'!$A327:$CN899,86,FALSE),"unknown")</f>
        <v>Yes</v>
      </c>
      <c r="AP326" s="159" t="str">
        <f>IFERROR(VLOOKUP(Table1[[#This Row],[RespondentID]],'All Data'!$A327:$CN899,87,FALSE),"unknown")</f>
        <v xml:space="preserve">English Spanish </v>
      </c>
      <c r="AQ326" s="159" t="str">
        <f>IFERROR(VLOOKUP(Table1[[#This Row],[RespondentID]],'All Data'!$A327:$CN899,88,FALSE),"unknown")</f>
        <v>$75,000 to $125,000</v>
      </c>
      <c r="AR326" s="159" t="str">
        <f>IFERROR(VLOOKUP(Table1[[#This Row],[RespondentID]],'All Data'!$A327:$CN899,89,FALSE),"unknown")</f>
        <v>Other (please specify)</v>
      </c>
      <c r="AS326" s="159" t="str">
        <f>IFERROR(VLOOKUP(Table1[[#This Row],[RespondentID]],'All Data'!$A327:$CN899,90,FALSE),"unknown")</f>
        <v>Employed for wages</v>
      </c>
      <c r="AT326" s="159" t="str">
        <f>IFERROR(VLOOKUP(Table1[[#This Row],[RespondentID]],'All Data'!$A327:$CN899,91,FALSE),"unknown")</f>
        <v>Yes</v>
      </c>
      <c r="AU326" s="159" t="str">
        <f>IFERROR(VLOOKUP(Table1[[#This Row],[RespondentID]],'All Data'!$A327:$CN899,92,FALSE),"unknown")</f>
        <v>Yes</v>
      </c>
    </row>
    <row r="327" spans="1:47" x14ac:dyDescent="0.35">
      <c r="A327" s="6">
        <v>7045759020</v>
      </c>
      <c r="B327" s="6"/>
      <c r="C327" s="6"/>
      <c r="D327" s="6"/>
      <c r="E327" s="6"/>
      <c r="F327" s="6"/>
      <c r="G327" s="6"/>
      <c r="H327" s="6"/>
      <c r="I327" s="6"/>
      <c r="J327" s="6"/>
      <c r="K327" s="6"/>
      <c r="L327" s="6"/>
      <c r="M327" s="6"/>
      <c r="O327" s="6">
        <f t="shared" si="85"/>
        <v>0</v>
      </c>
      <c r="P327" s="6" t="e">
        <f t="shared" si="86"/>
        <v>#DIV/0!</v>
      </c>
      <c r="R327" s="6">
        <f t="shared" si="87"/>
        <v>0</v>
      </c>
      <c r="S327" s="6">
        <f t="shared" si="88"/>
        <v>0</v>
      </c>
      <c r="T327" s="6">
        <f t="shared" si="89"/>
        <v>0</v>
      </c>
      <c r="U327" s="6">
        <f t="shared" si="90"/>
        <v>0</v>
      </c>
      <c r="V327" s="6">
        <f t="shared" si="91"/>
        <v>0</v>
      </c>
      <c r="W327" s="6">
        <f t="shared" si="92"/>
        <v>0</v>
      </c>
      <c r="X327" s="6">
        <f t="shared" si="93"/>
        <v>0</v>
      </c>
      <c r="Y327" s="6">
        <f t="shared" si="94"/>
        <v>0</v>
      </c>
      <c r="Z327" s="6">
        <f t="shared" si="95"/>
        <v>0</v>
      </c>
      <c r="AA327" s="6">
        <f t="shared" si="96"/>
        <v>0</v>
      </c>
      <c r="AB327" s="6">
        <f t="shared" si="97"/>
        <v>0</v>
      </c>
      <c r="AC327" s="6">
        <f t="shared" si="98"/>
        <v>0</v>
      </c>
      <c r="AF327" s="6">
        <f t="shared" si="99"/>
        <v>0</v>
      </c>
      <c r="AG327" s="6">
        <f t="shared" si="100"/>
        <v>0</v>
      </c>
      <c r="AH327" s="6" t="str">
        <f t="shared" si="101"/>
        <v>Correct</v>
      </c>
      <c r="AJ327" s="159" t="str">
        <f>IFERROR(VLOOKUP(Table1[[#This Row],[RespondentID]],'All Data'!$A328:$CN900,81,FALSE),"unknown")</f>
        <v>Male</v>
      </c>
      <c r="AK327" s="159">
        <f>IFERROR(VLOOKUP(Table1[[#This Row],[RespondentID]],'All Data'!$A328:$CN900,82,FALSE),"unknown")</f>
        <v>47</v>
      </c>
      <c r="AL327" s="159" t="str">
        <f>IFERROR(VLOOKUP(Table1[[#This Row],[RespondentID]],'All Data'!$A328:$CN900,83,FALSE),"unknown")</f>
        <v>Suffolk</v>
      </c>
      <c r="AM327" s="159" t="str">
        <f>IFERROR(VLOOKUP(Table1[[#This Row],[RespondentID]],'All Data'!$A328:$CN900,84,FALSE),"unknown")</f>
        <v>Lindenhurst, 11757</v>
      </c>
      <c r="AN327" s="159" t="str">
        <f>IFERROR(VLOOKUP(Table1[[#This Row],[RespondentID]],'All Data'!$A328:$CN900,85,FALSE),"unknown")</f>
        <v>Black/African American</v>
      </c>
      <c r="AO327" s="159" t="str">
        <f>IFERROR(VLOOKUP(Table1[[#This Row],[RespondentID]],'All Data'!$A328:$CN900,86,FALSE),"unknown")</f>
        <v>No</v>
      </c>
      <c r="AP327" s="159" t="str">
        <f>IFERROR(VLOOKUP(Table1[[#This Row],[RespondentID]],'All Data'!$A328:$CN900,87,FALSE),"unknown")</f>
        <v xml:space="preserve">English </v>
      </c>
      <c r="AQ327" s="159" t="str">
        <f>IFERROR(VLOOKUP(Table1[[#This Row],[RespondentID]],'All Data'!$A328:$CN900,88,FALSE),"unknown")</f>
        <v>$75,000 to $125,000</v>
      </c>
      <c r="AR327" s="159" t="str">
        <f>IFERROR(VLOOKUP(Table1[[#This Row],[RespondentID]],'All Data'!$A328:$CN900,89,FALSE),"unknown")</f>
        <v>Some high school</v>
      </c>
      <c r="AS327" s="159" t="str">
        <f>IFERROR(VLOOKUP(Table1[[#This Row],[RespondentID]],'All Data'!$A328:$CN900,90,FALSE),"unknown")</f>
        <v>Employed for wages</v>
      </c>
      <c r="AT327" s="159" t="str">
        <f>IFERROR(VLOOKUP(Table1[[#This Row],[RespondentID]],'All Data'!$A328:$CN900,91,FALSE),"unknown")</f>
        <v>Yes</v>
      </c>
      <c r="AU327" s="159" t="str">
        <f>IFERROR(VLOOKUP(Table1[[#This Row],[RespondentID]],'All Data'!$A328:$CN900,92,FALSE),"unknown")</f>
        <v>Yes</v>
      </c>
    </row>
    <row r="328" spans="1:47" x14ac:dyDescent="0.35">
      <c r="A328" s="6">
        <v>7045758702</v>
      </c>
      <c r="B328" s="6"/>
      <c r="C328" s="6" t="s">
        <v>42</v>
      </c>
      <c r="D328" s="6"/>
      <c r="E328" s="6" t="s">
        <v>44</v>
      </c>
      <c r="F328" s="6"/>
      <c r="G328" s="6"/>
      <c r="H328" s="6"/>
      <c r="I328" s="6"/>
      <c r="J328" s="6" t="s">
        <v>48</v>
      </c>
      <c r="K328" s="6"/>
      <c r="L328" s="6"/>
      <c r="M328" s="6"/>
      <c r="O328" s="6">
        <f t="shared" si="85"/>
        <v>3</v>
      </c>
      <c r="P328" s="6">
        <f t="shared" si="86"/>
        <v>1</v>
      </c>
      <c r="R328" s="6">
        <f t="shared" si="87"/>
        <v>0</v>
      </c>
      <c r="S328" s="6">
        <f t="shared" si="88"/>
        <v>1</v>
      </c>
      <c r="T328" s="6">
        <f t="shared" si="89"/>
        <v>0</v>
      </c>
      <c r="U328" s="6">
        <f t="shared" si="90"/>
        <v>1</v>
      </c>
      <c r="V328" s="6">
        <f t="shared" si="91"/>
        <v>0</v>
      </c>
      <c r="W328" s="6">
        <f t="shared" si="92"/>
        <v>0</v>
      </c>
      <c r="X328" s="6">
        <f t="shared" si="93"/>
        <v>0</v>
      </c>
      <c r="Y328" s="6">
        <f t="shared" si="94"/>
        <v>0</v>
      </c>
      <c r="Z328" s="6">
        <f t="shared" si="95"/>
        <v>1</v>
      </c>
      <c r="AA328" s="6">
        <f t="shared" si="96"/>
        <v>0</v>
      </c>
      <c r="AB328" s="6">
        <f t="shared" si="97"/>
        <v>0</v>
      </c>
      <c r="AC328" s="6">
        <f t="shared" si="98"/>
        <v>0</v>
      </c>
      <c r="AF328" s="6">
        <f t="shared" si="99"/>
        <v>3</v>
      </c>
      <c r="AG328" s="6">
        <f t="shared" si="100"/>
        <v>3</v>
      </c>
      <c r="AH328" s="6" t="str">
        <f t="shared" si="101"/>
        <v>Correct</v>
      </c>
      <c r="AJ328" s="159" t="str">
        <f>IFERROR(VLOOKUP(Table1[[#This Row],[RespondentID]],'All Data'!$A329:$CN901,81,FALSE),"unknown")</f>
        <v>Female</v>
      </c>
      <c r="AK328" s="159">
        <f>IFERROR(VLOOKUP(Table1[[#This Row],[RespondentID]],'All Data'!$A329:$CN901,82,FALSE),"unknown")</f>
        <v>98</v>
      </c>
      <c r="AL328" s="159" t="str">
        <f>IFERROR(VLOOKUP(Table1[[#This Row],[RespondentID]],'All Data'!$A329:$CN901,83,FALSE),"unknown")</f>
        <v>Suffolk</v>
      </c>
      <c r="AM328" s="159" t="str">
        <f>IFERROR(VLOOKUP(Table1[[#This Row],[RespondentID]],'All Data'!$A329:$CN901,84,FALSE),"unknown")</f>
        <v>Commack, 11725</v>
      </c>
      <c r="AN328" s="159" t="str">
        <f>IFERROR(VLOOKUP(Table1[[#This Row],[RespondentID]],'All Data'!$A329:$CN901,85,FALSE),"unknown")</f>
        <v>White/Caucasian</v>
      </c>
      <c r="AO328" s="159" t="str">
        <f>IFERROR(VLOOKUP(Table1[[#This Row],[RespondentID]],'All Data'!$A329:$CN901,86,FALSE),"unknown")</f>
        <v>No</v>
      </c>
      <c r="AP328" s="159" t="str">
        <f>IFERROR(VLOOKUP(Table1[[#This Row],[RespondentID]],'All Data'!$A329:$CN901,87,FALSE),"unknown")</f>
        <v xml:space="preserve">English </v>
      </c>
      <c r="AQ328" s="159" t="str">
        <f>IFERROR(VLOOKUP(Table1[[#This Row],[RespondentID]],'All Data'!$A329:$CN901,88,FALSE),"unknown")</f>
        <v>$75,000 to $125,000</v>
      </c>
      <c r="AR328" s="159" t="str">
        <f>IFERROR(VLOOKUP(Table1[[#This Row],[RespondentID]],'All Data'!$A329:$CN901,89,FALSE),"unknown")</f>
        <v>Other (please specify)</v>
      </c>
      <c r="AS328" s="159" t="str">
        <f>IFERROR(VLOOKUP(Table1[[#This Row],[RespondentID]],'All Data'!$A329:$CN901,90,FALSE),"unknown")</f>
        <v>Retired</v>
      </c>
      <c r="AT328" s="159" t="str">
        <f>IFERROR(VLOOKUP(Table1[[#This Row],[RespondentID]],'All Data'!$A329:$CN901,91,FALSE),"unknown")</f>
        <v>Yes</v>
      </c>
      <c r="AU328" s="159" t="str">
        <f>IFERROR(VLOOKUP(Table1[[#This Row],[RespondentID]],'All Data'!$A329:$CN901,92,FALSE),"unknown")</f>
        <v>No</v>
      </c>
    </row>
    <row r="329" spans="1:47" x14ac:dyDescent="0.35">
      <c r="A329" s="6">
        <v>7045758460</v>
      </c>
      <c r="B329" s="6" t="s">
        <v>41</v>
      </c>
      <c r="C329" s="6"/>
      <c r="D329" s="6"/>
      <c r="E329" s="6"/>
      <c r="F329" s="6"/>
      <c r="G329" s="6"/>
      <c r="H329" s="6" t="s">
        <v>46</v>
      </c>
      <c r="I329" s="6"/>
      <c r="J329" s="6"/>
      <c r="K329" s="6"/>
      <c r="L329" s="6"/>
      <c r="M329" s="6"/>
      <c r="O329" s="6">
        <f t="shared" si="85"/>
        <v>2</v>
      </c>
      <c r="P329" s="6">
        <f t="shared" si="86"/>
        <v>1.5</v>
      </c>
      <c r="R329" s="6">
        <f t="shared" si="87"/>
        <v>1</v>
      </c>
      <c r="S329" s="6">
        <f t="shared" si="88"/>
        <v>0</v>
      </c>
      <c r="T329" s="6">
        <f t="shared" si="89"/>
        <v>0</v>
      </c>
      <c r="U329" s="6">
        <f t="shared" si="90"/>
        <v>0</v>
      </c>
      <c r="V329" s="6">
        <f t="shared" si="91"/>
        <v>0</v>
      </c>
      <c r="W329" s="6">
        <f t="shared" si="92"/>
        <v>0</v>
      </c>
      <c r="X329" s="6">
        <f t="shared" si="93"/>
        <v>1</v>
      </c>
      <c r="Y329" s="6">
        <f t="shared" si="94"/>
        <v>0</v>
      </c>
      <c r="Z329" s="6">
        <f t="shared" si="95"/>
        <v>0</v>
      </c>
      <c r="AA329" s="6">
        <f t="shared" si="96"/>
        <v>0</v>
      </c>
      <c r="AB329" s="6">
        <f t="shared" si="97"/>
        <v>0</v>
      </c>
      <c r="AC329" s="6">
        <f t="shared" si="98"/>
        <v>0</v>
      </c>
      <c r="AF329" s="6">
        <f t="shared" si="99"/>
        <v>2</v>
      </c>
      <c r="AG329" s="6">
        <f t="shared" si="100"/>
        <v>2</v>
      </c>
      <c r="AH329" s="6" t="str">
        <f t="shared" si="101"/>
        <v>Correct</v>
      </c>
      <c r="AJ329" s="159" t="str">
        <f>IFERROR(VLOOKUP(Table1[[#This Row],[RespondentID]],'All Data'!$A330:$CN902,81,FALSE),"unknown")</f>
        <v>Female</v>
      </c>
      <c r="AK329" s="159">
        <f>IFERROR(VLOOKUP(Table1[[#This Row],[RespondentID]],'All Data'!$A330:$CN902,82,FALSE),"unknown")</f>
        <v>77</v>
      </c>
      <c r="AL329" s="159" t="str">
        <f>IFERROR(VLOOKUP(Table1[[#This Row],[RespondentID]],'All Data'!$A330:$CN902,83,FALSE),"unknown")</f>
        <v>Suffolk</v>
      </c>
      <c r="AM329" s="159" t="str">
        <f>IFERROR(VLOOKUP(Table1[[#This Row],[RespondentID]],'All Data'!$A330:$CN902,84,FALSE),"unknown")</f>
        <v>Amityville, 11701</v>
      </c>
      <c r="AN329" s="159" t="str">
        <f>IFERROR(VLOOKUP(Table1[[#This Row],[RespondentID]],'All Data'!$A330:$CN902,85,FALSE),"unknown")</f>
        <v>Black/African American</v>
      </c>
      <c r="AO329" s="159" t="str">
        <f>IFERROR(VLOOKUP(Table1[[#This Row],[RespondentID]],'All Data'!$A330:$CN902,86,FALSE),"unknown")</f>
        <v>No</v>
      </c>
      <c r="AP329" s="159" t="str">
        <f>IFERROR(VLOOKUP(Table1[[#This Row],[RespondentID]],'All Data'!$A330:$CN902,87,FALSE),"unknown")</f>
        <v xml:space="preserve">English </v>
      </c>
      <c r="AQ329" s="159" t="str">
        <f>IFERROR(VLOOKUP(Table1[[#This Row],[RespondentID]],'All Data'!$A330:$CN902,88,FALSE),"unknown")</f>
        <v>$50,000 to $74,999</v>
      </c>
      <c r="AR329" s="159" t="str">
        <f>IFERROR(VLOOKUP(Table1[[#This Row],[RespondentID]],'All Data'!$A330:$CN902,89,FALSE),"unknown")</f>
        <v>Graduate school</v>
      </c>
      <c r="AS329" s="159" t="str">
        <f>IFERROR(VLOOKUP(Table1[[#This Row],[RespondentID]],'All Data'!$A330:$CN902,90,FALSE),"unknown")</f>
        <v>Retired</v>
      </c>
      <c r="AT329" s="159" t="str">
        <f>IFERROR(VLOOKUP(Table1[[#This Row],[RespondentID]],'All Data'!$A330:$CN902,91,FALSE),"unknown")</f>
        <v>Yes</v>
      </c>
      <c r="AU329" s="159" t="str">
        <f>IFERROR(VLOOKUP(Table1[[#This Row],[RespondentID]],'All Data'!$A330:$CN902,92,FALSE),"unknown")</f>
        <v>Yes</v>
      </c>
    </row>
    <row r="330" spans="1:47" x14ac:dyDescent="0.35">
      <c r="A330" s="6">
        <v>7045758181</v>
      </c>
      <c r="B330" s="6"/>
      <c r="C330" s="6"/>
      <c r="D330" s="6"/>
      <c r="E330" s="6"/>
      <c r="F330" s="6" t="s">
        <v>45</v>
      </c>
      <c r="G330" s="6" t="s">
        <v>39</v>
      </c>
      <c r="H330" s="6"/>
      <c r="I330" s="6"/>
      <c r="J330" s="6"/>
      <c r="K330" s="6" t="s">
        <v>49</v>
      </c>
      <c r="L330" s="6"/>
      <c r="M330" s="6"/>
      <c r="O330" s="6">
        <f t="shared" si="85"/>
        <v>3</v>
      </c>
      <c r="P330" s="6">
        <f t="shared" si="86"/>
        <v>1</v>
      </c>
      <c r="R330" s="6">
        <f t="shared" si="87"/>
        <v>0</v>
      </c>
      <c r="S330" s="6">
        <f t="shared" si="88"/>
        <v>0</v>
      </c>
      <c r="T330" s="6">
        <f t="shared" si="89"/>
        <v>0</v>
      </c>
      <c r="U330" s="6">
        <f t="shared" si="90"/>
        <v>0</v>
      </c>
      <c r="V330" s="6">
        <f t="shared" si="91"/>
        <v>1</v>
      </c>
      <c r="W330" s="6">
        <f t="shared" si="92"/>
        <v>1</v>
      </c>
      <c r="X330" s="6">
        <f t="shared" si="93"/>
        <v>0</v>
      </c>
      <c r="Y330" s="6">
        <f t="shared" si="94"/>
        <v>0</v>
      </c>
      <c r="Z330" s="6">
        <f t="shared" si="95"/>
        <v>0</v>
      </c>
      <c r="AA330" s="6">
        <f t="shared" si="96"/>
        <v>1</v>
      </c>
      <c r="AB330" s="6">
        <f t="shared" si="97"/>
        <v>0</v>
      </c>
      <c r="AC330" s="6">
        <f t="shared" si="98"/>
        <v>0</v>
      </c>
      <c r="AF330" s="6">
        <f t="shared" si="99"/>
        <v>3</v>
      </c>
      <c r="AG330" s="6">
        <f t="shared" si="100"/>
        <v>3</v>
      </c>
      <c r="AH330" s="6" t="str">
        <f t="shared" si="101"/>
        <v>Correct</v>
      </c>
      <c r="AJ330" s="159" t="str">
        <f>IFERROR(VLOOKUP(Table1[[#This Row],[RespondentID]],'All Data'!$A331:$CN903,81,FALSE),"unknown")</f>
        <v>Female</v>
      </c>
      <c r="AK330" s="159">
        <f>IFERROR(VLOOKUP(Table1[[#This Row],[RespondentID]],'All Data'!$A331:$CN903,82,FALSE),"unknown")</f>
        <v>70</v>
      </c>
      <c r="AL330" s="159" t="str">
        <f>IFERROR(VLOOKUP(Table1[[#This Row],[RespondentID]],'All Data'!$A331:$CN903,83,FALSE),"unknown")</f>
        <v>Suffolk</v>
      </c>
      <c r="AM330" s="159" t="str">
        <f>IFERROR(VLOOKUP(Table1[[#This Row],[RespondentID]],'All Data'!$A331:$CN903,84,FALSE),"unknown")</f>
        <v>Amityville, 11701</v>
      </c>
      <c r="AN330" s="159" t="str">
        <f>IFERROR(VLOOKUP(Table1[[#This Row],[RespondentID]],'All Data'!$A331:$CN903,85,FALSE),"unknown")</f>
        <v>Black/African American</v>
      </c>
      <c r="AO330" s="159" t="str">
        <f>IFERROR(VLOOKUP(Table1[[#This Row],[RespondentID]],'All Data'!$A331:$CN903,86,FALSE),"unknown")</f>
        <v>No</v>
      </c>
      <c r="AP330" s="159" t="str">
        <f>IFERROR(VLOOKUP(Table1[[#This Row],[RespondentID]],'All Data'!$A331:$CN903,87,FALSE),"unknown")</f>
        <v xml:space="preserve">English </v>
      </c>
      <c r="AQ330" s="159" t="str">
        <f>IFERROR(VLOOKUP(Table1[[#This Row],[RespondentID]],'All Data'!$A331:$CN903,88,FALSE),"unknown")</f>
        <v>$35,000 to $49,999</v>
      </c>
      <c r="AR330" s="159" t="str">
        <f>IFERROR(VLOOKUP(Table1[[#This Row],[RespondentID]],'All Data'!$A331:$CN903,89,FALSE),"unknown")</f>
        <v>Other (please specify)</v>
      </c>
      <c r="AS330" s="159" t="str">
        <f>IFERROR(VLOOKUP(Table1[[#This Row],[RespondentID]],'All Data'!$A331:$CN903,90,FALSE),"unknown")</f>
        <v>Employed for wages</v>
      </c>
      <c r="AT330" s="159" t="str">
        <f>IFERROR(VLOOKUP(Table1[[#This Row],[RespondentID]],'All Data'!$A331:$CN903,91,FALSE),"unknown")</f>
        <v>No, but I did in the past</v>
      </c>
      <c r="AU330" s="159" t="str">
        <f>IFERROR(VLOOKUP(Table1[[#This Row],[RespondentID]],'All Data'!$A331:$CN903,92,FALSE),"unknown")</f>
        <v>No</v>
      </c>
    </row>
    <row r="331" spans="1:47" x14ac:dyDescent="0.35">
      <c r="A331" s="6">
        <v>7045757888</v>
      </c>
      <c r="B331" s="6"/>
      <c r="C331" s="6" t="s">
        <v>42</v>
      </c>
      <c r="D331" s="6" t="s">
        <v>43</v>
      </c>
      <c r="E331" s="6" t="s">
        <v>44</v>
      </c>
      <c r="F331" s="6"/>
      <c r="G331" s="6"/>
      <c r="H331" s="6"/>
      <c r="I331" s="6"/>
      <c r="J331" s="6" t="s">
        <v>48</v>
      </c>
      <c r="K331" s="6"/>
      <c r="L331" s="6"/>
      <c r="M331" s="6"/>
      <c r="O331" s="6">
        <f t="shared" si="85"/>
        <v>4</v>
      </c>
      <c r="P331" s="6">
        <f t="shared" si="86"/>
        <v>0.75</v>
      </c>
      <c r="R331" s="6">
        <f t="shared" si="87"/>
        <v>0</v>
      </c>
      <c r="S331" s="6">
        <f t="shared" si="88"/>
        <v>0.75</v>
      </c>
      <c r="T331" s="6">
        <f t="shared" si="89"/>
        <v>0.75</v>
      </c>
      <c r="U331" s="6">
        <f t="shared" si="90"/>
        <v>0.75</v>
      </c>
      <c r="V331" s="6">
        <f t="shared" si="91"/>
        <v>0</v>
      </c>
      <c r="W331" s="6">
        <f t="shared" si="92"/>
        <v>0</v>
      </c>
      <c r="X331" s="6">
        <f t="shared" si="93"/>
        <v>0</v>
      </c>
      <c r="Y331" s="6">
        <f t="shared" si="94"/>
        <v>0</v>
      </c>
      <c r="Z331" s="6">
        <f t="shared" si="95"/>
        <v>0.75</v>
      </c>
      <c r="AA331" s="6">
        <f t="shared" si="96"/>
        <v>0</v>
      </c>
      <c r="AB331" s="6">
        <f t="shared" si="97"/>
        <v>0</v>
      </c>
      <c r="AC331" s="6">
        <f t="shared" si="98"/>
        <v>0</v>
      </c>
      <c r="AF331" s="6">
        <f t="shared" si="99"/>
        <v>3</v>
      </c>
      <c r="AG331" s="6">
        <f t="shared" si="100"/>
        <v>4</v>
      </c>
      <c r="AH331" s="6" t="str">
        <f t="shared" si="101"/>
        <v>Correct</v>
      </c>
      <c r="AJ331" s="159" t="str">
        <f>IFERROR(VLOOKUP(Table1[[#This Row],[RespondentID]],'All Data'!$A332:$CN904,81,FALSE),"unknown")</f>
        <v>Female</v>
      </c>
      <c r="AK331" s="159">
        <f>IFERROR(VLOOKUP(Table1[[#This Row],[RespondentID]],'All Data'!$A332:$CN904,82,FALSE),"unknown")</f>
        <v>63</v>
      </c>
      <c r="AL331" s="159" t="str">
        <f>IFERROR(VLOOKUP(Table1[[#This Row],[RespondentID]],'All Data'!$A332:$CN904,83,FALSE),"unknown")</f>
        <v>Suffolk</v>
      </c>
      <c r="AM331" s="159" t="str">
        <f>IFERROR(VLOOKUP(Table1[[#This Row],[RespondentID]],'All Data'!$A332:$CN904,84,FALSE),"unknown")</f>
        <v>Oakdale, 11769</v>
      </c>
      <c r="AN331" s="159" t="str">
        <f>IFERROR(VLOOKUP(Table1[[#This Row],[RespondentID]],'All Data'!$A332:$CN904,85,FALSE),"unknown")</f>
        <v>Multi-racial</v>
      </c>
      <c r="AO331" s="159" t="str">
        <f>IFERROR(VLOOKUP(Table1[[#This Row],[RespondentID]],'All Data'!$A332:$CN904,86,FALSE),"unknown")</f>
        <v>Yes</v>
      </c>
      <c r="AP331" s="159" t="str">
        <f>IFERROR(VLOOKUP(Table1[[#This Row],[RespondentID]],'All Data'!$A332:$CN904,87,FALSE),"unknown")</f>
        <v xml:space="preserve">English </v>
      </c>
      <c r="AQ331" s="159">
        <f>IFERROR(VLOOKUP(Table1[[#This Row],[RespondentID]],'All Data'!$A332:$CN904,88,FALSE),"unknown")</f>
        <v>0</v>
      </c>
      <c r="AR331" s="159" t="str">
        <f>IFERROR(VLOOKUP(Table1[[#This Row],[RespondentID]],'All Data'!$A332:$CN904,89,FALSE),"unknown")</f>
        <v>Some college</v>
      </c>
      <c r="AS331" s="159" t="str">
        <f>IFERROR(VLOOKUP(Table1[[#This Row],[RespondentID]],'All Data'!$A332:$CN904,90,FALSE),"unknown")</f>
        <v>Retired</v>
      </c>
      <c r="AT331" s="159" t="str">
        <f>IFERROR(VLOOKUP(Table1[[#This Row],[RespondentID]],'All Data'!$A332:$CN904,91,FALSE),"unknown")</f>
        <v>No</v>
      </c>
      <c r="AU331" s="159">
        <f>IFERROR(VLOOKUP(Table1[[#This Row],[RespondentID]],'All Data'!$A332:$CN904,92,FALSE),"unknown")</f>
        <v>0</v>
      </c>
    </row>
    <row r="332" spans="1:47" x14ac:dyDescent="0.35">
      <c r="A332" s="6">
        <v>7045757487</v>
      </c>
      <c r="B332" s="6" t="s">
        <v>41</v>
      </c>
      <c r="C332" s="6"/>
      <c r="D332" s="6"/>
      <c r="E332" s="6"/>
      <c r="F332" s="6"/>
      <c r="G332" s="6"/>
      <c r="H332" s="6" t="s">
        <v>46</v>
      </c>
      <c r="I332" s="6"/>
      <c r="J332" s="6"/>
      <c r="K332" s="6"/>
      <c r="L332" s="6"/>
      <c r="M332" s="6"/>
      <c r="O332" s="6">
        <f t="shared" si="85"/>
        <v>2</v>
      </c>
      <c r="P332" s="6">
        <f t="shared" si="86"/>
        <v>1.5</v>
      </c>
      <c r="R332" s="6">
        <f t="shared" si="87"/>
        <v>1</v>
      </c>
      <c r="S332" s="6">
        <f t="shared" si="88"/>
        <v>0</v>
      </c>
      <c r="T332" s="6">
        <f t="shared" si="89"/>
        <v>0</v>
      </c>
      <c r="U332" s="6">
        <f t="shared" si="90"/>
        <v>0</v>
      </c>
      <c r="V332" s="6">
        <f t="shared" si="91"/>
        <v>0</v>
      </c>
      <c r="W332" s="6">
        <f t="shared" si="92"/>
        <v>0</v>
      </c>
      <c r="X332" s="6">
        <f t="shared" si="93"/>
        <v>1</v>
      </c>
      <c r="Y332" s="6">
        <f t="shared" si="94"/>
        <v>0</v>
      </c>
      <c r="Z332" s="6">
        <f t="shared" si="95"/>
        <v>0</v>
      </c>
      <c r="AA332" s="6">
        <f t="shared" si="96"/>
        <v>0</v>
      </c>
      <c r="AB332" s="6">
        <f t="shared" si="97"/>
        <v>0</v>
      </c>
      <c r="AC332" s="6">
        <f t="shared" si="98"/>
        <v>0</v>
      </c>
      <c r="AF332" s="6">
        <f t="shared" si="99"/>
        <v>2</v>
      </c>
      <c r="AG332" s="6">
        <f t="shared" si="100"/>
        <v>2</v>
      </c>
      <c r="AH332" s="6" t="str">
        <f t="shared" si="101"/>
        <v>Correct</v>
      </c>
      <c r="AJ332" s="159" t="str">
        <f>IFERROR(VLOOKUP(Table1[[#This Row],[RespondentID]],'All Data'!$A333:$CN905,81,FALSE),"unknown")</f>
        <v>Male</v>
      </c>
      <c r="AK332" s="159">
        <f>IFERROR(VLOOKUP(Table1[[#This Row],[RespondentID]],'All Data'!$A333:$CN905,82,FALSE),"unknown")</f>
        <v>86</v>
      </c>
      <c r="AL332" s="159" t="str">
        <f>IFERROR(VLOOKUP(Table1[[#This Row],[RespondentID]],'All Data'!$A333:$CN905,83,FALSE),"unknown")</f>
        <v>Suffolk</v>
      </c>
      <c r="AM332" s="159" t="str">
        <f>IFERROR(VLOOKUP(Table1[[#This Row],[RespondentID]],'All Data'!$A333:$CN905,84,FALSE),"unknown")</f>
        <v>West Islip, 11795</v>
      </c>
      <c r="AN332" s="159" t="str">
        <f>IFERROR(VLOOKUP(Table1[[#This Row],[RespondentID]],'All Data'!$A333:$CN905,85,FALSE),"unknown")</f>
        <v>White/Caucasian</v>
      </c>
      <c r="AO332" s="159" t="str">
        <f>IFERROR(VLOOKUP(Table1[[#This Row],[RespondentID]],'All Data'!$A333:$CN905,86,FALSE),"unknown")</f>
        <v>No</v>
      </c>
      <c r="AP332" s="159" t="str">
        <f>IFERROR(VLOOKUP(Table1[[#This Row],[RespondentID]],'All Data'!$A333:$CN905,87,FALSE),"unknown")</f>
        <v xml:space="preserve">English </v>
      </c>
      <c r="AQ332" s="159">
        <f>IFERROR(VLOOKUP(Table1[[#This Row],[RespondentID]],'All Data'!$A333:$CN905,88,FALSE),"unknown")</f>
        <v>0</v>
      </c>
      <c r="AR332" s="159" t="str">
        <f>IFERROR(VLOOKUP(Table1[[#This Row],[RespondentID]],'All Data'!$A333:$CN905,89,FALSE),"unknown")</f>
        <v>Some college</v>
      </c>
      <c r="AS332" s="159" t="str">
        <f>IFERROR(VLOOKUP(Table1[[#This Row],[RespondentID]],'All Data'!$A333:$CN905,90,FALSE),"unknown")</f>
        <v>Retired</v>
      </c>
      <c r="AT332" s="159" t="str">
        <f>IFERROR(VLOOKUP(Table1[[#This Row],[RespondentID]],'All Data'!$A333:$CN905,91,FALSE),"unknown")</f>
        <v>Yes</v>
      </c>
      <c r="AU332" s="159" t="str">
        <f>IFERROR(VLOOKUP(Table1[[#This Row],[RespondentID]],'All Data'!$A333:$CN905,92,FALSE),"unknown")</f>
        <v>No</v>
      </c>
    </row>
    <row r="333" spans="1:47" x14ac:dyDescent="0.35">
      <c r="A333" s="6">
        <v>7045757208</v>
      </c>
      <c r="B333" s="6"/>
      <c r="C333" s="6"/>
      <c r="D333" s="6"/>
      <c r="E333" s="6"/>
      <c r="F333" s="6"/>
      <c r="G333" s="6" t="s">
        <v>39</v>
      </c>
      <c r="H333" s="6"/>
      <c r="I333" s="6"/>
      <c r="J333" s="6"/>
      <c r="K333" s="6"/>
      <c r="L333" s="6"/>
      <c r="M333" s="6"/>
      <c r="O333" s="6">
        <f t="shared" si="85"/>
        <v>1</v>
      </c>
      <c r="P333" s="6">
        <f t="shared" si="86"/>
        <v>3</v>
      </c>
      <c r="R333" s="6">
        <f t="shared" si="87"/>
        <v>0</v>
      </c>
      <c r="S333" s="6">
        <f t="shared" si="88"/>
        <v>0</v>
      </c>
      <c r="T333" s="6">
        <f t="shared" si="89"/>
        <v>0</v>
      </c>
      <c r="U333" s="6">
        <f t="shared" si="90"/>
        <v>0</v>
      </c>
      <c r="V333" s="6">
        <f t="shared" si="91"/>
        <v>0</v>
      </c>
      <c r="W333" s="6">
        <f t="shared" si="92"/>
        <v>1</v>
      </c>
      <c r="X333" s="6">
        <f t="shared" si="93"/>
        <v>0</v>
      </c>
      <c r="Y333" s="6">
        <f t="shared" si="94"/>
        <v>0</v>
      </c>
      <c r="Z333" s="6">
        <f t="shared" si="95"/>
        <v>0</v>
      </c>
      <c r="AA333" s="6">
        <f t="shared" si="96"/>
        <v>0</v>
      </c>
      <c r="AB333" s="6">
        <f t="shared" si="97"/>
        <v>0</v>
      </c>
      <c r="AC333" s="6">
        <f t="shared" si="98"/>
        <v>0</v>
      </c>
      <c r="AF333" s="6">
        <f t="shared" si="99"/>
        <v>1</v>
      </c>
      <c r="AG333" s="6">
        <f t="shared" si="100"/>
        <v>1</v>
      </c>
      <c r="AH333" s="6" t="str">
        <f t="shared" si="101"/>
        <v>Correct</v>
      </c>
      <c r="AJ333" s="159" t="str">
        <f>IFERROR(VLOOKUP(Table1[[#This Row],[RespondentID]],'All Data'!$A334:$CN906,81,FALSE),"unknown")</f>
        <v>Male</v>
      </c>
      <c r="AK333" s="159">
        <f>IFERROR(VLOOKUP(Table1[[#This Row],[RespondentID]],'All Data'!$A334:$CN906,82,FALSE),"unknown")</f>
        <v>90</v>
      </c>
      <c r="AL333" s="159" t="str">
        <f>IFERROR(VLOOKUP(Table1[[#This Row],[RespondentID]],'All Data'!$A334:$CN906,83,FALSE),"unknown")</f>
        <v>Suffolk</v>
      </c>
      <c r="AM333" s="159" t="str">
        <f>IFERROR(VLOOKUP(Table1[[#This Row],[RespondentID]],'All Data'!$A334:$CN906,84,FALSE),"unknown")</f>
        <v>Sayville, 11782</v>
      </c>
      <c r="AN333" s="159" t="str">
        <f>IFERROR(VLOOKUP(Table1[[#This Row],[RespondentID]],'All Data'!$A334:$CN906,85,FALSE),"unknown")</f>
        <v>White/Caucasian</v>
      </c>
      <c r="AO333" s="159" t="str">
        <f>IFERROR(VLOOKUP(Table1[[#This Row],[RespondentID]],'All Data'!$A334:$CN906,86,FALSE),"unknown")</f>
        <v>No</v>
      </c>
      <c r="AP333" s="159" t="str">
        <f>IFERROR(VLOOKUP(Table1[[#This Row],[RespondentID]],'All Data'!$A334:$CN906,87,FALSE),"unknown")</f>
        <v xml:space="preserve">English </v>
      </c>
      <c r="AQ333" s="159" t="str">
        <f>IFERROR(VLOOKUP(Table1[[#This Row],[RespondentID]],'All Data'!$A334:$CN906,88,FALSE),"unknown")</f>
        <v>$75,000 to $125,000</v>
      </c>
      <c r="AR333" s="159" t="str">
        <f>IFERROR(VLOOKUP(Table1[[#This Row],[RespondentID]],'All Data'!$A334:$CN906,89,FALSE),"unknown")</f>
        <v>Some college</v>
      </c>
      <c r="AS333" s="159" t="str">
        <f>IFERROR(VLOOKUP(Table1[[#This Row],[RespondentID]],'All Data'!$A334:$CN906,90,FALSE),"unknown")</f>
        <v>Retired</v>
      </c>
      <c r="AT333" s="159" t="str">
        <f>IFERROR(VLOOKUP(Table1[[#This Row],[RespondentID]],'All Data'!$A334:$CN906,91,FALSE),"unknown")</f>
        <v>Yes</v>
      </c>
      <c r="AU333" s="159" t="str">
        <f>IFERROR(VLOOKUP(Table1[[#This Row],[RespondentID]],'All Data'!$A334:$CN906,92,FALSE),"unknown")</f>
        <v>No</v>
      </c>
    </row>
    <row r="334" spans="1:47" x14ac:dyDescent="0.35">
      <c r="A334" s="6">
        <v>7045756828</v>
      </c>
      <c r="B334" s="6" t="s">
        <v>41</v>
      </c>
      <c r="C334" s="6" t="s">
        <v>42</v>
      </c>
      <c r="D334" s="6"/>
      <c r="E334" s="6"/>
      <c r="F334" s="6"/>
      <c r="G334" s="6"/>
      <c r="H334" s="6"/>
      <c r="I334" s="6"/>
      <c r="J334" s="6"/>
      <c r="K334" s="6"/>
      <c r="L334" s="6" t="s">
        <v>50</v>
      </c>
      <c r="M334" s="6"/>
      <c r="O334" s="6">
        <f t="shared" si="85"/>
        <v>3</v>
      </c>
      <c r="P334" s="6">
        <f t="shared" si="86"/>
        <v>1</v>
      </c>
      <c r="R334" s="6">
        <f t="shared" si="87"/>
        <v>1</v>
      </c>
      <c r="S334" s="6">
        <f t="shared" si="88"/>
        <v>1</v>
      </c>
      <c r="T334" s="6">
        <f t="shared" si="89"/>
        <v>0</v>
      </c>
      <c r="U334" s="6">
        <f t="shared" si="90"/>
        <v>0</v>
      </c>
      <c r="V334" s="6">
        <f t="shared" si="91"/>
        <v>0</v>
      </c>
      <c r="W334" s="6">
        <f t="shared" si="92"/>
        <v>0</v>
      </c>
      <c r="X334" s="6">
        <f t="shared" si="93"/>
        <v>0</v>
      </c>
      <c r="Y334" s="6">
        <f t="shared" si="94"/>
        <v>0</v>
      </c>
      <c r="Z334" s="6">
        <f t="shared" si="95"/>
        <v>0</v>
      </c>
      <c r="AA334" s="6">
        <f t="shared" si="96"/>
        <v>0</v>
      </c>
      <c r="AB334" s="6">
        <f t="shared" si="97"/>
        <v>1</v>
      </c>
      <c r="AC334" s="6">
        <f t="shared" si="98"/>
        <v>0</v>
      </c>
      <c r="AF334" s="6">
        <f t="shared" si="99"/>
        <v>3</v>
      </c>
      <c r="AG334" s="6">
        <f t="shared" si="100"/>
        <v>3</v>
      </c>
      <c r="AH334" s="6" t="str">
        <f t="shared" si="101"/>
        <v>Correct</v>
      </c>
      <c r="AJ334" s="159" t="str">
        <f>IFERROR(VLOOKUP(Table1[[#This Row],[RespondentID]],'All Data'!$A335:$CN907,81,FALSE),"unknown")</f>
        <v>Male</v>
      </c>
      <c r="AK334" s="159">
        <f>IFERROR(VLOOKUP(Table1[[#This Row],[RespondentID]],'All Data'!$A335:$CN907,82,FALSE),"unknown")</f>
        <v>70</v>
      </c>
      <c r="AL334" s="159" t="str">
        <f>IFERROR(VLOOKUP(Table1[[#This Row],[RespondentID]],'All Data'!$A335:$CN907,83,FALSE),"unknown")</f>
        <v>Suffolk</v>
      </c>
      <c r="AM334" s="159" t="str">
        <f>IFERROR(VLOOKUP(Table1[[#This Row],[RespondentID]],'All Data'!$A335:$CN907,84,FALSE),"unknown")</f>
        <v>Smithtown, 11787</v>
      </c>
      <c r="AN334" s="159" t="str">
        <f>IFERROR(VLOOKUP(Table1[[#This Row],[RespondentID]],'All Data'!$A335:$CN907,85,FALSE),"unknown")</f>
        <v>White/Caucasian</v>
      </c>
      <c r="AO334" s="159" t="str">
        <f>IFERROR(VLOOKUP(Table1[[#This Row],[RespondentID]],'All Data'!$A335:$CN907,86,FALSE),"unknown")</f>
        <v>No</v>
      </c>
      <c r="AP334" s="159" t="str">
        <f>IFERROR(VLOOKUP(Table1[[#This Row],[RespondentID]],'All Data'!$A335:$CN907,87,FALSE),"unknown")</f>
        <v xml:space="preserve">English </v>
      </c>
      <c r="AQ334" s="159" t="str">
        <f>IFERROR(VLOOKUP(Table1[[#This Row],[RespondentID]],'All Data'!$A335:$CN907,88,FALSE),"unknown")</f>
        <v>Over $125,000</v>
      </c>
      <c r="AR334" s="159" t="str">
        <f>IFERROR(VLOOKUP(Table1[[#This Row],[RespondentID]],'All Data'!$A335:$CN907,89,FALSE),"unknown")</f>
        <v>Graduate school</v>
      </c>
      <c r="AS334" s="159" t="str">
        <f>IFERROR(VLOOKUP(Table1[[#This Row],[RespondentID]],'All Data'!$A335:$CN907,90,FALSE),"unknown")</f>
        <v>Retired</v>
      </c>
      <c r="AT334" s="159" t="str">
        <f>IFERROR(VLOOKUP(Table1[[#This Row],[RespondentID]],'All Data'!$A335:$CN907,91,FALSE),"unknown")</f>
        <v>Yes</v>
      </c>
      <c r="AU334" s="159" t="str">
        <f>IFERROR(VLOOKUP(Table1[[#This Row],[RespondentID]],'All Data'!$A335:$CN907,92,FALSE),"unknown")</f>
        <v>Yes</v>
      </c>
    </row>
    <row r="335" spans="1:47" x14ac:dyDescent="0.35">
      <c r="A335" s="6">
        <v>7045756469</v>
      </c>
      <c r="B335" s="6" t="s">
        <v>41</v>
      </c>
      <c r="C335" s="6" t="s">
        <v>42</v>
      </c>
      <c r="D335" s="6"/>
      <c r="E335" s="6"/>
      <c r="F335" s="6" t="s">
        <v>45</v>
      </c>
      <c r="G335" s="6"/>
      <c r="H335" s="6"/>
      <c r="I335" s="6"/>
      <c r="J335" s="6" t="s">
        <v>48</v>
      </c>
      <c r="K335" s="6" t="s">
        <v>49</v>
      </c>
      <c r="L335" s="6" t="s">
        <v>50</v>
      </c>
      <c r="M335" s="6" t="s">
        <v>51</v>
      </c>
      <c r="O335" s="6">
        <f t="shared" si="85"/>
        <v>7</v>
      </c>
      <c r="P335" s="6">
        <f t="shared" si="86"/>
        <v>0.42857142857142855</v>
      </c>
      <c r="R335" s="6">
        <f t="shared" si="87"/>
        <v>0.42857142857142855</v>
      </c>
      <c r="S335" s="6">
        <f t="shared" si="88"/>
        <v>0.42857142857142855</v>
      </c>
      <c r="T335" s="6">
        <f t="shared" si="89"/>
        <v>0</v>
      </c>
      <c r="U335" s="6">
        <f t="shared" si="90"/>
        <v>0</v>
      </c>
      <c r="V335" s="6">
        <f t="shared" si="91"/>
        <v>0.42857142857142855</v>
      </c>
      <c r="W335" s="6">
        <f t="shared" si="92"/>
        <v>0</v>
      </c>
      <c r="X335" s="6">
        <f t="shared" si="93"/>
        <v>0</v>
      </c>
      <c r="Y335" s="6">
        <f t="shared" si="94"/>
        <v>0</v>
      </c>
      <c r="Z335" s="6">
        <f t="shared" si="95"/>
        <v>0.42857142857142855</v>
      </c>
      <c r="AA335" s="6">
        <f t="shared" si="96"/>
        <v>0.42857142857142855</v>
      </c>
      <c r="AB335" s="6">
        <f t="shared" si="97"/>
        <v>0.42857142857142855</v>
      </c>
      <c r="AC335" s="6">
        <f t="shared" si="98"/>
        <v>0.42857142857142855</v>
      </c>
      <c r="AF335" s="6">
        <f t="shared" si="99"/>
        <v>2.9999999999999996</v>
      </c>
      <c r="AG335" s="6">
        <f t="shared" si="100"/>
        <v>7</v>
      </c>
      <c r="AH335" s="6" t="str">
        <f t="shared" si="101"/>
        <v>Correct</v>
      </c>
      <c r="AJ335" s="159" t="str">
        <f>IFERROR(VLOOKUP(Table1[[#This Row],[RespondentID]],'All Data'!$A336:$CN908,81,FALSE),"unknown")</f>
        <v>Female</v>
      </c>
      <c r="AK335" s="159">
        <f>IFERROR(VLOOKUP(Table1[[#This Row],[RespondentID]],'All Data'!$A336:$CN908,82,FALSE),"unknown")</f>
        <v>65</v>
      </c>
      <c r="AL335" s="159" t="str">
        <f>IFERROR(VLOOKUP(Table1[[#This Row],[RespondentID]],'All Data'!$A336:$CN908,83,FALSE),"unknown")</f>
        <v>Suffolk</v>
      </c>
      <c r="AM335" s="159" t="str">
        <f>IFERROR(VLOOKUP(Table1[[#This Row],[RespondentID]],'All Data'!$A336:$CN908,84,FALSE),"unknown")</f>
        <v>Bay Shore, 11706</v>
      </c>
      <c r="AN335" s="159" t="str">
        <f>IFERROR(VLOOKUP(Table1[[#This Row],[RespondentID]],'All Data'!$A336:$CN908,85,FALSE),"unknown")</f>
        <v>White/Caucasian</v>
      </c>
      <c r="AO335" s="159" t="str">
        <f>IFERROR(VLOOKUP(Table1[[#This Row],[RespondentID]],'All Data'!$A336:$CN908,86,FALSE),"unknown")</f>
        <v>No</v>
      </c>
      <c r="AP335" s="159" t="str">
        <f>IFERROR(VLOOKUP(Table1[[#This Row],[RespondentID]],'All Data'!$A336:$CN908,87,FALSE),"unknown")</f>
        <v xml:space="preserve"> </v>
      </c>
      <c r="AQ335" s="159" t="str">
        <f>IFERROR(VLOOKUP(Table1[[#This Row],[RespondentID]],'All Data'!$A336:$CN908,88,FALSE),"unknown")</f>
        <v>$50,000 to $74,999</v>
      </c>
      <c r="AR335" s="159" t="str">
        <f>IFERROR(VLOOKUP(Table1[[#This Row],[RespondentID]],'All Data'!$A336:$CN908,89,FALSE),"unknown")</f>
        <v>College graduate</v>
      </c>
      <c r="AS335" s="159" t="str">
        <f>IFERROR(VLOOKUP(Table1[[#This Row],[RespondentID]],'All Data'!$A336:$CN908,90,FALSE),"unknown")</f>
        <v>Employed for wages</v>
      </c>
      <c r="AT335" s="159" t="str">
        <f>IFERROR(VLOOKUP(Table1[[#This Row],[RespondentID]],'All Data'!$A336:$CN908,91,FALSE),"unknown")</f>
        <v>Yes</v>
      </c>
      <c r="AU335" s="159" t="str">
        <f>IFERROR(VLOOKUP(Table1[[#This Row],[RespondentID]],'All Data'!$A336:$CN908,92,FALSE),"unknown")</f>
        <v>Yes</v>
      </c>
    </row>
    <row r="336" spans="1:47" x14ac:dyDescent="0.35">
      <c r="A336" s="6">
        <v>7045755927</v>
      </c>
      <c r="B336" s="6"/>
      <c r="C336" s="6"/>
      <c r="D336" s="6"/>
      <c r="E336" s="6"/>
      <c r="F336" s="6"/>
      <c r="G336" s="6"/>
      <c r="H336" s="6"/>
      <c r="I336" s="6"/>
      <c r="J336" s="6"/>
      <c r="K336" s="6"/>
      <c r="L336" s="6"/>
      <c r="M336" s="6"/>
      <c r="O336" s="6">
        <f t="shared" si="85"/>
        <v>0</v>
      </c>
      <c r="P336" s="6" t="e">
        <f t="shared" si="86"/>
        <v>#DIV/0!</v>
      </c>
      <c r="R336" s="6">
        <f t="shared" si="87"/>
        <v>0</v>
      </c>
      <c r="S336" s="6">
        <f t="shared" si="88"/>
        <v>0</v>
      </c>
      <c r="T336" s="6">
        <f t="shared" si="89"/>
        <v>0</v>
      </c>
      <c r="U336" s="6">
        <f t="shared" si="90"/>
        <v>0</v>
      </c>
      <c r="V336" s="6">
        <f t="shared" si="91"/>
        <v>0</v>
      </c>
      <c r="W336" s="6">
        <f t="shared" si="92"/>
        <v>0</v>
      </c>
      <c r="X336" s="6">
        <f t="shared" si="93"/>
        <v>0</v>
      </c>
      <c r="Y336" s="6">
        <f t="shared" si="94"/>
        <v>0</v>
      </c>
      <c r="Z336" s="6">
        <f t="shared" si="95"/>
        <v>0</v>
      </c>
      <c r="AA336" s="6">
        <f t="shared" si="96"/>
        <v>0</v>
      </c>
      <c r="AB336" s="6">
        <f t="shared" si="97"/>
        <v>0</v>
      </c>
      <c r="AC336" s="6">
        <f t="shared" si="98"/>
        <v>0</v>
      </c>
      <c r="AF336" s="6">
        <f t="shared" si="99"/>
        <v>0</v>
      </c>
      <c r="AG336" s="6">
        <f t="shared" si="100"/>
        <v>0</v>
      </c>
      <c r="AH336" s="6" t="str">
        <f t="shared" si="101"/>
        <v>Correct</v>
      </c>
      <c r="AJ336" s="159" t="str">
        <f>IFERROR(VLOOKUP(Table1[[#This Row],[RespondentID]],'All Data'!$A337:$CN909,81,FALSE),"unknown")</f>
        <v>Female</v>
      </c>
      <c r="AK336" s="159">
        <f>IFERROR(VLOOKUP(Table1[[#This Row],[RespondentID]],'All Data'!$A337:$CN909,82,FALSE),"unknown")</f>
        <v>83</v>
      </c>
      <c r="AL336" s="159" t="str">
        <f>IFERROR(VLOOKUP(Table1[[#This Row],[RespondentID]],'All Data'!$A337:$CN909,83,FALSE),"unknown")</f>
        <v>Suffolk</v>
      </c>
      <c r="AM336" s="159" t="str">
        <f>IFERROR(VLOOKUP(Table1[[#This Row],[RespondentID]],'All Data'!$A337:$CN909,84,FALSE),"unknown")</f>
        <v>West Islip, 11795</v>
      </c>
      <c r="AN336" s="159" t="str">
        <f>IFERROR(VLOOKUP(Table1[[#This Row],[RespondentID]],'All Data'!$A337:$CN909,85,FALSE),"unknown")</f>
        <v>White/Caucasian</v>
      </c>
      <c r="AO336" s="159" t="str">
        <f>IFERROR(VLOOKUP(Table1[[#This Row],[RespondentID]],'All Data'!$A337:$CN909,86,FALSE),"unknown")</f>
        <v>No</v>
      </c>
      <c r="AP336" s="159" t="str">
        <f>IFERROR(VLOOKUP(Table1[[#This Row],[RespondentID]],'All Data'!$A337:$CN909,87,FALSE),"unknown")</f>
        <v xml:space="preserve">English </v>
      </c>
      <c r="AQ336" s="159">
        <f>IFERROR(VLOOKUP(Table1[[#This Row],[RespondentID]],'All Data'!$A337:$CN909,88,FALSE),"unknown")</f>
        <v>0</v>
      </c>
      <c r="AR336" s="159" t="str">
        <f>IFERROR(VLOOKUP(Table1[[#This Row],[RespondentID]],'All Data'!$A337:$CN909,89,FALSE),"unknown")</f>
        <v>Technical school</v>
      </c>
      <c r="AS336" s="159" t="str">
        <f>IFERROR(VLOOKUP(Table1[[#This Row],[RespondentID]],'All Data'!$A337:$CN909,90,FALSE),"unknown")</f>
        <v>Retired</v>
      </c>
      <c r="AT336" s="159" t="str">
        <f>IFERROR(VLOOKUP(Table1[[#This Row],[RespondentID]],'All Data'!$A337:$CN909,91,FALSE),"unknown")</f>
        <v>Yes</v>
      </c>
      <c r="AU336" s="159" t="str">
        <f>IFERROR(VLOOKUP(Table1[[#This Row],[RespondentID]],'All Data'!$A337:$CN909,92,FALSE),"unknown")</f>
        <v>No</v>
      </c>
    </row>
    <row r="337" spans="1:47" x14ac:dyDescent="0.35">
      <c r="A337" s="6">
        <v>7045755681</v>
      </c>
      <c r="B337" s="6" t="s">
        <v>41</v>
      </c>
      <c r="C337" s="6" t="s">
        <v>42</v>
      </c>
      <c r="D337" s="6"/>
      <c r="E337" s="6"/>
      <c r="F337" s="6"/>
      <c r="G337" s="6"/>
      <c r="H337" s="6"/>
      <c r="I337" s="6"/>
      <c r="J337" s="6"/>
      <c r="K337" s="6" t="s">
        <v>49</v>
      </c>
      <c r="L337" s="6"/>
      <c r="M337" s="6" t="s">
        <v>51</v>
      </c>
      <c r="O337" s="6">
        <f t="shared" si="85"/>
        <v>4</v>
      </c>
      <c r="P337" s="6">
        <f t="shared" si="86"/>
        <v>0.75</v>
      </c>
      <c r="R337" s="6">
        <f t="shared" si="87"/>
        <v>0.75</v>
      </c>
      <c r="S337" s="6">
        <f t="shared" si="88"/>
        <v>0.75</v>
      </c>
      <c r="T337" s="6">
        <f t="shared" si="89"/>
        <v>0</v>
      </c>
      <c r="U337" s="6">
        <f t="shared" si="90"/>
        <v>0</v>
      </c>
      <c r="V337" s="6">
        <f t="shared" si="91"/>
        <v>0</v>
      </c>
      <c r="W337" s="6">
        <f t="shared" si="92"/>
        <v>0</v>
      </c>
      <c r="X337" s="6">
        <f t="shared" si="93"/>
        <v>0</v>
      </c>
      <c r="Y337" s="6">
        <f t="shared" si="94"/>
        <v>0</v>
      </c>
      <c r="Z337" s="6">
        <f t="shared" si="95"/>
        <v>0</v>
      </c>
      <c r="AA337" s="6">
        <f t="shared" si="96"/>
        <v>0.75</v>
      </c>
      <c r="AB337" s="6">
        <f t="shared" si="97"/>
        <v>0</v>
      </c>
      <c r="AC337" s="6">
        <f t="shared" si="98"/>
        <v>0.75</v>
      </c>
      <c r="AF337" s="6">
        <f t="shared" si="99"/>
        <v>3</v>
      </c>
      <c r="AG337" s="6">
        <f t="shared" si="100"/>
        <v>4</v>
      </c>
      <c r="AH337" s="6" t="str">
        <f t="shared" si="101"/>
        <v>Correct</v>
      </c>
      <c r="AJ337" s="159" t="str">
        <f>IFERROR(VLOOKUP(Table1[[#This Row],[RespondentID]],'All Data'!$A338:$CN910,81,FALSE),"unknown")</f>
        <v>Female</v>
      </c>
      <c r="AK337" s="159">
        <f>IFERROR(VLOOKUP(Table1[[#This Row],[RespondentID]],'All Data'!$A338:$CN910,82,FALSE),"unknown")</f>
        <v>57</v>
      </c>
      <c r="AL337" s="159" t="str">
        <f>IFERROR(VLOOKUP(Table1[[#This Row],[RespondentID]],'All Data'!$A338:$CN910,83,FALSE),"unknown")</f>
        <v>Suffolk</v>
      </c>
      <c r="AM337" s="159" t="str">
        <f>IFERROR(VLOOKUP(Table1[[#This Row],[RespondentID]],'All Data'!$A338:$CN910,84,FALSE),"unknown")</f>
        <v>Medford, 11763</v>
      </c>
      <c r="AN337" s="159" t="str">
        <f>IFERROR(VLOOKUP(Table1[[#This Row],[RespondentID]],'All Data'!$A338:$CN910,85,FALSE),"unknown")</f>
        <v>White/Caucasian</v>
      </c>
      <c r="AO337" s="159" t="str">
        <f>IFERROR(VLOOKUP(Table1[[#This Row],[RespondentID]],'All Data'!$A338:$CN910,86,FALSE),"unknown")</f>
        <v>No</v>
      </c>
      <c r="AP337" s="159" t="str">
        <f>IFERROR(VLOOKUP(Table1[[#This Row],[RespondentID]],'All Data'!$A338:$CN910,87,FALSE),"unknown")</f>
        <v xml:space="preserve">English </v>
      </c>
      <c r="AQ337" s="159" t="str">
        <f>IFERROR(VLOOKUP(Table1[[#This Row],[RespondentID]],'All Data'!$A338:$CN910,88,FALSE),"unknown")</f>
        <v>$20,000 to $34,999</v>
      </c>
      <c r="AR337" s="159" t="str">
        <f>IFERROR(VLOOKUP(Table1[[#This Row],[RespondentID]],'All Data'!$A338:$CN910,89,FALSE),"unknown")</f>
        <v>Some high school</v>
      </c>
      <c r="AS337" s="159" t="str">
        <f>IFERROR(VLOOKUP(Table1[[#This Row],[RespondentID]],'All Data'!$A338:$CN910,90,FALSE),"unknown")</f>
        <v>Retired</v>
      </c>
      <c r="AT337" s="159" t="str">
        <f>IFERROR(VLOOKUP(Table1[[#This Row],[RespondentID]],'All Data'!$A338:$CN910,91,FALSE),"unknown")</f>
        <v>Yes</v>
      </c>
      <c r="AU337" s="159" t="str">
        <f>IFERROR(VLOOKUP(Table1[[#This Row],[RespondentID]],'All Data'!$A338:$CN910,92,FALSE),"unknown")</f>
        <v>Yes</v>
      </c>
    </row>
    <row r="338" spans="1:47" x14ac:dyDescent="0.35">
      <c r="A338" s="6">
        <v>7045755397</v>
      </c>
      <c r="B338" s="6"/>
      <c r="C338" s="6"/>
      <c r="D338" s="6"/>
      <c r="E338" s="6"/>
      <c r="F338" s="6"/>
      <c r="G338" s="6"/>
      <c r="H338" s="6"/>
      <c r="I338" s="6"/>
      <c r="J338" s="6" t="s">
        <v>48</v>
      </c>
      <c r="K338" s="6"/>
      <c r="L338" s="6"/>
      <c r="M338" s="6"/>
      <c r="O338" s="6">
        <f t="shared" si="85"/>
        <v>1</v>
      </c>
      <c r="P338" s="6">
        <f t="shared" si="86"/>
        <v>3</v>
      </c>
      <c r="R338" s="6">
        <f t="shared" si="87"/>
        <v>0</v>
      </c>
      <c r="S338" s="6">
        <f t="shared" si="88"/>
        <v>0</v>
      </c>
      <c r="T338" s="6">
        <f t="shared" si="89"/>
        <v>0</v>
      </c>
      <c r="U338" s="6">
        <f t="shared" si="90"/>
        <v>0</v>
      </c>
      <c r="V338" s="6">
        <f t="shared" si="91"/>
        <v>0</v>
      </c>
      <c r="W338" s="6">
        <f t="shared" si="92"/>
        <v>0</v>
      </c>
      <c r="X338" s="6">
        <f t="shared" si="93"/>
        <v>0</v>
      </c>
      <c r="Y338" s="6">
        <f t="shared" si="94"/>
        <v>0</v>
      </c>
      <c r="Z338" s="6">
        <f t="shared" si="95"/>
        <v>1</v>
      </c>
      <c r="AA338" s="6">
        <f t="shared" si="96"/>
        <v>0</v>
      </c>
      <c r="AB338" s="6">
        <f t="shared" si="97"/>
        <v>0</v>
      </c>
      <c r="AC338" s="6">
        <f t="shared" si="98"/>
        <v>0</v>
      </c>
      <c r="AF338" s="6">
        <f t="shared" si="99"/>
        <v>1</v>
      </c>
      <c r="AG338" s="6">
        <f t="shared" si="100"/>
        <v>1</v>
      </c>
      <c r="AH338" s="6" t="str">
        <f t="shared" si="101"/>
        <v>Correct</v>
      </c>
      <c r="AJ338" s="159" t="str">
        <f>IFERROR(VLOOKUP(Table1[[#This Row],[RespondentID]],'All Data'!$A339:$CN911,81,FALSE),"unknown")</f>
        <v>Female</v>
      </c>
      <c r="AK338" s="159">
        <f>IFERROR(VLOOKUP(Table1[[#This Row],[RespondentID]],'All Data'!$A339:$CN911,82,FALSE),"unknown")</f>
        <v>53</v>
      </c>
      <c r="AL338" s="159" t="str">
        <f>IFERROR(VLOOKUP(Table1[[#This Row],[RespondentID]],'All Data'!$A339:$CN911,83,FALSE),"unknown")</f>
        <v>Suffolk</v>
      </c>
      <c r="AM338" s="159" t="str">
        <f>IFERROR(VLOOKUP(Table1[[#This Row],[RespondentID]],'All Data'!$A339:$CN911,84,FALSE),"unknown")</f>
        <v>Bohemia, 11716</v>
      </c>
      <c r="AN338" s="159" t="str">
        <f>IFERROR(VLOOKUP(Table1[[#This Row],[RespondentID]],'All Data'!$A339:$CN911,85,FALSE),"unknown")</f>
        <v>White/Caucasian</v>
      </c>
      <c r="AO338" s="159" t="str">
        <f>IFERROR(VLOOKUP(Table1[[#This Row],[RespondentID]],'All Data'!$A339:$CN911,86,FALSE),"unknown")</f>
        <v>No</v>
      </c>
      <c r="AP338" s="159" t="str">
        <f>IFERROR(VLOOKUP(Table1[[#This Row],[RespondentID]],'All Data'!$A339:$CN911,87,FALSE),"unknown")</f>
        <v xml:space="preserve">English </v>
      </c>
      <c r="AQ338" s="159" t="str">
        <f>IFERROR(VLOOKUP(Table1[[#This Row],[RespondentID]],'All Data'!$A339:$CN911,88,FALSE),"unknown")</f>
        <v>Over $125,000</v>
      </c>
      <c r="AR338" s="159" t="str">
        <f>IFERROR(VLOOKUP(Table1[[#This Row],[RespondentID]],'All Data'!$A339:$CN911,89,FALSE),"unknown")</f>
        <v>Graduate school</v>
      </c>
      <c r="AS338" s="159" t="str">
        <f>IFERROR(VLOOKUP(Table1[[#This Row],[RespondentID]],'All Data'!$A339:$CN911,90,FALSE),"unknown")</f>
        <v>Employed for wages</v>
      </c>
      <c r="AT338" s="159" t="str">
        <f>IFERROR(VLOOKUP(Table1[[#This Row],[RespondentID]],'All Data'!$A339:$CN911,91,FALSE),"unknown")</f>
        <v>Yes</v>
      </c>
      <c r="AU338" s="159" t="str">
        <f>IFERROR(VLOOKUP(Table1[[#This Row],[RespondentID]],'All Data'!$A339:$CN911,92,FALSE),"unknown")</f>
        <v>Yes</v>
      </c>
    </row>
    <row r="339" spans="1:47" x14ac:dyDescent="0.35">
      <c r="A339" s="6">
        <v>7045755170</v>
      </c>
      <c r="B339" s="6"/>
      <c r="C339" s="6"/>
      <c r="D339" s="6"/>
      <c r="E339" s="6" t="s">
        <v>44</v>
      </c>
      <c r="F339" s="6"/>
      <c r="G339" s="6"/>
      <c r="H339" s="6"/>
      <c r="I339" s="6"/>
      <c r="J339" s="6" t="s">
        <v>48</v>
      </c>
      <c r="K339" s="6"/>
      <c r="L339" s="6"/>
      <c r="M339" s="6"/>
      <c r="O339" s="6">
        <f t="shared" si="85"/>
        <v>2</v>
      </c>
      <c r="P339" s="6">
        <f t="shared" si="86"/>
        <v>1.5</v>
      </c>
      <c r="R339" s="6">
        <f t="shared" si="87"/>
        <v>0</v>
      </c>
      <c r="S339" s="6">
        <f t="shared" si="88"/>
        <v>0</v>
      </c>
      <c r="T339" s="6">
        <f t="shared" si="89"/>
        <v>0</v>
      </c>
      <c r="U339" s="6">
        <f t="shared" si="90"/>
        <v>1</v>
      </c>
      <c r="V339" s="6">
        <f t="shared" si="91"/>
        <v>0</v>
      </c>
      <c r="W339" s="6">
        <f t="shared" si="92"/>
        <v>0</v>
      </c>
      <c r="X339" s="6">
        <f t="shared" si="93"/>
        <v>0</v>
      </c>
      <c r="Y339" s="6">
        <f t="shared" si="94"/>
        <v>0</v>
      </c>
      <c r="Z339" s="6">
        <f t="shared" si="95"/>
        <v>1</v>
      </c>
      <c r="AA339" s="6">
        <f t="shared" si="96"/>
        <v>0</v>
      </c>
      <c r="AB339" s="6">
        <f t="shared" si="97"/>
        <v>0</v>
      </c>
      <c r="AC339" s="6">
        <f t="shared" si="98"/>
        <v>0</v>
      </c>
      <c r="AF339" s="6">
        <f t="shared" si="99"/>
        <v>2</v>
      </c>
      <c r="AG339" s="6">
        <f t="shared" si="100"/>
        <v>2</v>
      </c>
      <c r="AH339" s="6" t="str">
        <f t="shared" si="101"/>
        <v>Correct</v>
      </c>
      <c r="AJ339" s="159" t="str">
        <f>IFERROR(VLOOKUP(Table1[[#This Row],[RespondentID]],'All Data'!$A340:$CN912,81,FALSE),"unknown")</f>
        <v>Female</v>
      </c>
      <c r="AK339" s="159">
        <f>IFERROR(VLOOKUP(Table1[[#This Row],[RespondentID]],'All Data'!$A340:$CN912,82,FALSE),"unknown")</f>
        <v>19</v>
      </c>
      <c r="AL339" s="159" t="str">
        <f>IFERROR(VLOOKUP(Table1[[#This Row],[RespondentID]],'All Data'!$A340:$CN912,83,FALSE),"unknown")</f>
        <v>Suffolk</v>
      </c>
      <c r="AM339" s="159" t="str">
        <f>IFERROR(VLOOKUP(Table1[[#This Row],[RespondentID]],'All Data'!$A340:$CN912,84,FALSE),"unknown")</f>
        <v>Bohemia, 11716</v>
      </c>
      <c r="AN339" s="159" t="str">
        <f>IFERROR(VLOOKUP(Table1[[#This Row],[RespondentID]],'All Data'!$A340:$CN912,85,FALSE),"unknown")</f>
        <v>White/Caucasian</v>
      </c>
      <c r="AO339" s="159" t="str">
        <f>IFERROR(VLOOKUP(Table1[[#This Row],[RespondentID]],'All Data'!$A340:$CN912,86,FALSE),"unknown")</f>
        <v>No</v>
      </c>
      <c r="AP339" s="159" t="str">
        <f>IFERROR(VLOOKUP(Table1[[#This Row],[RespondentID]],'All Data'!$A340:$CN912,87,FALSE),"unknown")</f>
        <v xml:space="preserve">English </v>
      </c>
      <c r="AQ339" s="159" t="str">
        <f>IFERROR(VLOOKUP(Table1[[#This Row],[RespondentID]],'All Data'!$A340:$CN912,88,FALSE),"unknown")</f>
        <v>Over $125,000</v>
      </c>
      <c r="AR339" s="159" t="str">
        <f>IFERROR(VLOOKUP(Table1[[#This Row],[RespondentID]],'All Data'!$A340:$CN912,89,FALSE),"unknown")</f>
        <v>Some college</v>
      </c>
      <c r="AS339" s="159" t="str">
        <f>IFERROR(VLOOKUP(Table1[[#This Row],[RespondentID]],'All Data'!$A340:$CN912,90,FALSE),"unknown")</f>
        <v>Employed for wages</v>
      </c>
      <c r="AT339" s="159" t="str">
        <f>IFERROR(VLOOKUP(Table1[[#This Row],[RespondentID]],'All Data'!$A340:$CN912,91,FALSE),"unknown")</f>
        <v>Yes</v>
      </c>
      <c r="AU339" s="159" t="str">
        <f>IFERROR(VLOOKUP(Table1[[#This Row],[RespondentID]],'All Data'!$A340:$CN912,92,FALSE),"unknown")</f>
        <v>Yes</v>
      </c>
    </row>
    <row r="340" spans="1:47" x14ac:dyDescent="0.35">
      <c r="A340" s="6">
        <v>7045754897</v>
      </c>
      <c r="B340" s="6" t="s">
        <v>41</v>
      </c>
      <c r="C340" s="6"/>
      <c r="D340" s="6" t="s">
        <v>43</v>
      </c>
      <c r="E340" s="6"/>
      <c r="F340" s="6"/>
      <c r="G340" s="6"/>
      <c r="H340" s="6"/>
      <c r="I340" s="6"/>
      <c r="J340" s="6"/>
      <c r="K340" s="6"/>
      <c r="L340" s="6"/>
      <c r="M340" s="6"/>
      <c r="O340" s="6">
        <f t="shared" si="85"/>
        <v>2</v>
      </c>
      <c r="P340" s="6">
        <f t="shared" si="86"/>
        <v>1.5</v>
      </c>
      <c r="R340" s="6">
        <f t="shared" si="87"/>
        <v>1</v>
      </c>
      <c r="S340" s="6">
        <f t="shared" si="88"/>
        <v>0</v>
      </c>
      <c r="T340" s="6">
        <f t="shared" si="89"/>
        <v>1</v>
      </c>
      <c r="U340" s="6">
        <f t="shared" si="90"/>
        <v>0</v>
      </c>
      <c r="V340" s="6">
        <f t="shared" si="91"/>
        <v>0</v>
      </c>
      <c r="W340" s="6">
        <f t="shared" si="92"/>
        <v>0</v>
      </c>
      <c r="X340" s="6">
        <f t="shared" si="93"/>
        <v>0</v>
      </c>
      <c r="Y340" s="6">
        <f t="shared" si="94"/>
        <v>0</v>
      </c>
      <c r="Z340" s="6">
        <f t="shared" si="95"/>
        <v>0</v>
      </c>
      <c r="AA340" s="6">
        <f t="shared" si="96"/>
        <v>0</v>
      </c>
      <c r="AB340" s="6">
        <f t="shared" si="97"/>
        <v>0</v>
      </c>
      <c r="AC340" s="6">
        <f t="shared" si="98"/>
        <v>0</v>
      </c>
      <c r="AF340" s="6">
        <f t="shared" si="99"/>
        <v>2</v>
      </c>
      <c r="AG340" s="6">
        <f t="shared" si="100"/>
        <v>2</v>
      </c>
      <c r="AH340" s="6" t="str">
        <f t="shared" si="101"/>
        <v>Correct</v>
      </c>
      <c r="AJ340" s="159" t="str">
        <f>IFERROR(VLOOKUP(Table1[[#This Row],[RespondentID]],'All Data'!$A341:$CN913,81,FALSE),"unknown")</f>
        <v>Female</v>
      </c>
      <c r="AK340" s="159">
        <f>IFERROR(VLOOKUP(Table1[[#This Row],[RespondentID]],'All Data'!$A341:$CN913,82,FALSE),"unknown")</f>
        <v>51</v>
      </c>
      <c r="AL340" s="159" t="str">
        <f>IFERROR(VLOOKUP(Table1[[#This Row],[RespondentID]],'All Data'!$A341:$CN913,83,FALSE),"unknown")</f>
        <v>Suffolk</v>
      </c>
      <c r="AM340" s="159" t="str">
        <f>IFERROR(VLOOKUP(Table1[[#This Row],[RespondentID]],'All Data'!$A341:$CN913,84,FALSE),"unknown")</f>
        <v>Holtsville, 11742</v>
      </c>
      <c r="AN340" s="159" t="str">
        <f>IFERROR(VLOOKUP(Table1[[#This Row],[RespondentID]],'All Data'!$A341:$CN913,85,FALSE),"unknown")</f>
        <v>White/Caucasian</v>
      </c>
      <c r="AO340" s="159" t="str">
        <f>IFERROR(VLOOKUP(Table1[[#This Row],[RespondentID]],'All Data'!$A341:$CN913,86,FALSE),"unknown")</f>
        <v>No</v>
      </c>
      <c r="AP340" s="159" t="str">
        <f>IFERROR(VLOOKUP(Table1[[#This Row],[RespondentID]],'All Data'!$A341:$CN913,87,FALSE),"unknown")</f>
        <v xml:space="preserve">English </v>
      </c>
      <c r="AQ340" s="159">
        <f>IFERROR(VLOOKUP(Table1[[#This Row],[RespondentID]],'All Data'!$A341:$CN913,88,FALSE),"unknown")</f>
        <v>0</v>
      </c>
      <c r="AR340" s="159" t="str">
        <f>IFERROR(VLOOKUP(Table1[[#This Row],[RespondentID]],'All Data'!$A341:$CN913,89,FALSE),"unknown")</f>
        <v>Technical school</v>
      </c>
      <c r="AS340" s="159" t="str">
        <f>IFERROR(VLOOKUP(Table1[[#This Row],[RespondentID]],'All Data'!$A341:$CN913,90,FALSE),"unknown")</f>
        <v>Employed for wages</v>
      </c>
      <c r="AT340" s="159" t="str">
        <f>IFERROR(VLOOKUP(Table1[[#This Row],[RespondentID]],'All Data'!$A341:$CN913,91,FALSE),"unknown")</f>
        <v>Yes</v>
      </c>
      <c r="AU340" s="159" t="str">
        <f>IFERROR(VLOOKUP(Table1[[#This Row],[RespondentID]],'All Data'!$A341:$CN913,92,FALSE),"unknown")</f>
        <v>Yes</v>
      </c>
    </row>
    <row r="341" spans="1:47" x14ac:dyDescent="0.35">
      <c r="A341" s="6">
        <v>7045754626</v>
      </c>
      <c r="B341" s="6"/>
      <c r="C341" s="6"/>
      <c r="D341" s="6"/>
      <c r="E341" s="6"/>
      <c r="F341" s="6"/>
      <c r="G341" s="6"/>
      <c r="H341" s="6"/>
      <c r="I341" s="6" t="s">
        <v>47</v>
      </c>
      <c r="J341" s="6"/>
      <c r="K341" s="6"/>
      <c r="L341" s="6"/>
      <c r="M341" s="6"/>
      <c r="O341" s="6">
        <f t="shared" si="85"/>
        <v>1</v>
      </c>
      <c r="P341" s="6">
        <f t="shared" si="86"/>
        <v>3</v>
      </c>
      <c r="R341" s="6">
        <f t="shared" si="87"/>
        <v>0</v>
      </c>
      <c r="S341" s="6">
        <f t="shared" si="88"/>
        <v>0</v>
      </c>
      <c r="T341" s="6">
        <f t="shared" si="89"/>
        <v>0</v>
      </c>
      <c r="U341" s="6">
        <f t="shared" si="90"/>
        <v>0</v>
      </c>
      <c r="V341" s="6">
        <f t="shared" si="91"/>
        <v>0</v>
      </c>
      <c r="W341" s="6">
        <f t="shared" si="92"/>
        <v>0</v>
      </c>
      <c r="X341" s="6">
        <f t="shared" si="93"/>
        <v>0</v>
      </c>
      <c r="Y341" s="6">
        <f t="shared" si="94"/>
        <v>1</v>
      </c>
      <c r="Z341" s="6">
        <f t="shared" si="95"/>
        <v>0</v>
      </c>
      <c r="AA341" s="6">
        <f t="shared" si="96"/>
        <v>0</v>
      </c>
      <c r="AB341" s="6">
        <f t="shared" si="97"/>
        <v>0</v>
      </c>
      <c r="AC341" s="6">
        <f t="shared" si="98"/>
        <v>0</v>
      </c>
      <c r="AF341" s="6">
        <f t="shared" si="99"/>
        <v>1</v>
      </c>
      <c r="AG341" s="6">
        <f t="shared" si="100"/>
        <v>1</v>
      </c>
      <c r="AH341" s="6" t="str">
        <f t="shared" si="101"/>
        <v>Correct</v>
      </c>
      <c r="AJ341" s="159" t="str">
        <f>IFERROR(VLOOKUP(Table1[[#This Row],[RespondentID]],'All Data'!$A342:$CN914,81,FALSE),"unknown")</f>
        <v>Female</v>
      </c>
      <c r="AK341" s="159">
        <f>IFERROR(VLOOKUP(Table1[[#This Row],[RespondentID]],'All Data'!$A342:$CN914,82,FALSE),"unknown")</f>
        <v>47</v>
      </c>
      <c r="AL341" s="159" t="str">
        <f>IFERROR(VLOOKUP(Table1[[#This Row],[RespondentID]],'All Data'!$A342:$CN914,83,FALSE),"unknown")</f>
        <v>Suffolk</v>
      </c>
      <c r="AM341" s="159" t="str">
        <f>IFERROR(VLOOKUP(Table1[[#This Row],[RespondentID]],'All Data'!$A342:$CN914,84,FALSE),"unknown")</f>
        <v>Ridge, 11961</v>
      </c>
      <c r="AN341" s="159" t="str">
        <f>IFERROR(VLOOKUP(Table1[[#This Row],[RespondentID]],'All Data'!$A342:$CN914,85,FALSE),"unknown")</f>
        <v>White/Caucasian</v>
      </c>
      <c r="AO341" s="159" t="str">
        <f>IFERROR(VLOOKUP(Table1[[#This Row],[RespondentID]],'All Data'!$A342:$CN914,86,FALSE),"unknown")</f>
        <v>No</v>
      </c>
      <c r="AP341" s="159" t="str">
        <f>IFERROR(VLOOKUP(Table1[[#This Row],[RespondentID]],'All Data'!$A342:$CN914,87,FALSE),"unknown")</f>
        <v xml:space="preserve">English </v>
      </c>
      <c r="AQ341" s="159" t="str">
        <f>IFERROR(VLOOKUP(Table1[[#This Row],[RespondentID]],'All Data'!$A342:$CN914,88,FALSE),"unknown")</f>
        <v>Over $125,000</v>
      </c>
      <c r="AR341" s="159" t="str">
        <f>IFERROR(VLOOKUP(Table1[[#This Row],[RespondentID]],'All Data'!$A342:$CN914,89,FALSE),"unknown")</f>
        <v>Graduate school</v>
      </c>
      <c r="AS341" s="159" t="str">
        <f>IFERROR(VLOOKUP(Table1[[#This Row],[RespondentID]],'All Data'!$A342:$CN914,90,FALSE),"unknown")</f>
        <v>Employed for wages</v>
      </c>
      <c r="AT341" s="159" t="str">
        <f>IFERROR(VLOOKUP(Table1[[#This Row],[RespondentID]],'All Data'!$A342:$CN914,91,FALSE),"unknown")</f>
        <v>Yes</v>
      </c>
      <c r="AU341" s="159" t="str">
        <f>IFERROR(VLOOKUP(Table1[[#This Row],[RespondentID]],'All Data'!$A342:$CN914,92,FALSE),"unknown")</f>
        <v>Yes</v>
      </c>
    </row>
    <row r="342" spans="1:47" x14ac:dyDescent="0.35">
      <c r="A342" s="6">
        <v>7045754300</v>
      </c>
      <c r="B342" s="6" t="s">
        <v>41</v>
      </c>
      <c r="C342" s="6"/>
      <c r="D342" s="6"/>
      <c r="E342" s="6"/>
      <c r="F342" s="6"/>
      <c r="G342" s="6" t="s">
        <v>39</v>
      </c>
      <c r="H342" s="6"/>
      <c r="I342" s="6"/>
      <c r="J342" s="6"/>
      <c r="K342" s="6"/>
      <c r="L342" s="6"/>
      <c r="M342" s="6"/>
      <c r="O342" s="6">
        <f t="shared" si="85"/>
        <v>2</v>
      </c>
      <c r="P342" s="6">
        <f t="shared" si="86"/>
        <v>1.5</v>
      </c>
      <c r="R342" s="6">
        <f t="shared" si="87"/>
        <v>1</v>
      </c>
      <c r="S342" s="6">
        <f t="shared" si="88"/>
        <v>0</v>
      </c>
      <c r="T342" s="6">
        <f t="shared" si="89"/>
        <v>0</v>
      </c>
      <c r="U342" s="6">
        <f t="shared" si="90"/>
        <v>0</v>
      </c>
      <c r="V342" s="6">
        <f t="shared" si="91"/>
        <v>0</v>
      </c>
      <c r="W342" s="6">
        <f t="shared" si="92"/>
        <v>1</v>
      </c>
      <c r="X342" s="6">
        <f t="shared" si="93"/>
        <v>0</v>
      </c>
      <c r="Y342" s="6">
        <f t="shared" si="94"/>
        <v>0</v>
      </c>
      <c r="Z342" s="6">
        <f t="shared" si="95"/>
        <v>0</v>
      </c>
      <c r="AA342" s="6">
        <f t="shared" si="96"/>
        <v>0</v>
      </c>
      <c r="AB342" s="6">
        <f t="shared" si="97"/>
        <v>0</v>
      </c>
      <c r="AC342" s="6">
        <f t="shared" si="98"/>
        <v>0</v>
      </c>
      <c r="AF342" s="6">
        <f t="shared" si="99"/>
        <v>2</v>
      </c>
      <c r="AG342" s="6">
        <f t="shared" si="100"/>
        <v>2</v>
      </c>
      <c r="AH342" s="6" t="str">
        <f t="shared" si="101"/>
        <v>Correct</v>
      </c>
      <c r="AJ342" s="159" t="str">
        <f>IFERROR(VLOOKUP(Table1[[#This Row],[RespondentID]],'All Data'!$A343:$CN915,81,FALSE),"unknown")</f>
        <v>Male</v>
      </c>
      <c r="AK342" s="159">
        <f>IFERROR(VLOOKUP(Table1[[#This Row],[RespondentID]],'All Data'!$A343:$CN915,82,FALSE),"unknown")</f>
        <v>91</v>
      </c>
      <c r="AL342" s="159" t="str">
        <f>IFERROR(VLOOKUP(Table1[[#This Row],[RespondentID]],'All Data'!$A343:$CN915,83,FALSE),"unknown")</f>
        <v>Suffolk</v>
      </c>
      <c r="AM342" s="159" t="str">
        <f>IFERROR(VLOOKUP(Table1[[#This Row],[RespondentID]],'All Data'!$A343:$CN915,84,FALSE),"unknown")</f>
        <v>Bay Shore, 11706</v>
      </c>
      <c r="AN342" s="159" t="str">
        <f>IFERROR(VLOOKUP(Table1[[#This Row],[RespondentID]],'All Data'!$A343:$CN915,85,FALSE),"unknown")</f>
        <v>White/Caucasian</v>
      </c>
      <c r="AO342" s="159">
        <f>IFERROR(VLOOKUP(Table1[[#This Row],[RespondentID]],'All Data'!$A343:$CN915,86,FALSE),"unknown")</f>
        <v>0</v>
      </c>
      <c r="AP342" s="159" t="str">
        <f>IFERROR(VLOOKUP(Table1[[#This Row],[RespondentID]],'All Data'!$A343:$CN915,87,FALSE),"unknown")</f>
        <v xml:space="preserve">English Spanish </v>
      </c>
      <c r="AQ342" s="159">
        <f>IFERROR(VLOOKUP(Table1[[#This Row],[RespondentID]],'All Data'!$A343:$CN915,88,FALSE),"unknown")</f>
        <v>0</v>
      </c>
      <c r="AR342" s="159" t="str">
        <f>IFERROR(VLOOKUP(Table1[[#This Row],[RespondentID]],'All Data'!$A343:$CN915,89,FALSE),"unknown")</f>
        <v>Graduate school</v>
      </c>
      <c r="AS342" s="159" t="str">
        <f>IFERROR(VLOOKUP(Table1[[#This Row],[RespondentID]],'All Data'!$A343:$CN915,90,FALSE),"unknown")</f>
        <v>Retired</v>
      </c>
      <c r="AT342" s="159" t="str">
        <f>IFERROR(VLOOKUP(Table1[[#This Row],[RespondentID]],'All Data'!$A343:$CN915,91,FALSE),"unknown")</f>
        <v>Yes</v>
      </c>
      <c r="AU342" s="159" t="str">
        <f>IFERROR(VLOOKUP(Table1[[#This Row],[RespondentID]],'All Data'!$A343:$CN915,92,FALSE),"unknown")</f>
        <v>No</v>
      </c>
    </row>
    <row r="343" spans="1:47" x14ac:dyDescent="0.35">
      <c r="A343" s="6">
        <v>7045753843</v>
      </c>
      <c r="B343" s="6" t="s">
        <v>41</v>
      </c>
      <c r="C343" s="6"/>
      <c r="D343" s="6"/>
      <c r="E343" s="6"/>
      <c r="F343" s="6"/>
      <c r="G343" s="6" t="s">
        <v>39</v>
      </c>
      <c r="H343" s="6"/>
      <c r="I343" s="6"/>
      <c r="J343" s="6"/>
      <c r="K343" s="6"/>
      <c r="L343" s="6"/>
      <c r="M343" s="6"/>
      <c r="O343" s="6">
        <f t="shared" si="85"/>
        <v>2</v>
      </c>
      <c r="P343" s="6">
        <f t="shared" si="86"/>
        <v>1.5</v>
      </c>
      <c r="R343" s="6">
        <f t="shared" si="87"/>
        <v>1</v>
      </c>
      <c r="S343" s="6">
        <f t="shared" si="88"/>
        <v>0</v>
      </c>
      <c r="T343" s="6">
        <f t="shared" si="89"/>
        <v>0</v>
      </c>
      <c r="U343" s="6">
        <f t="shared" si="90"/>
        <v>0</v>
      </c>
      <c r="V343" s="6">
        <f t="shared" si="91"/>
        <v>0</v>
      </c>
      <c r="W343" s="6">
        <f t="shared" si="92"/>
        <v>1</v>
      </c>
      <c r="X343" s="6">
        <f t="shared" si="93"/>
        <v>0</v>
      </c>
      <c r="Y343" s="6">
        <f t="shared" si="94"/>
        <v>0</v>
      </c>
      <c r="Z343" s="6">
        <f t="shared" si="95"/>
        <v>0</v>
      </c>
      <c r="AA343" s="6">
        <f t="shared" si="96"/>
        <v>0</v>
      </c>
      <c r="AB343" s="6">
        <f t="shared" si="97"/>
        <v>0</v>
      </c>
      <c r="AC343" s="6">
        <f t="shared" si="98"/>
        <v>0</v>
      </c>
      <c r="AF343" s="6">
        <f t="shared" si="99"/>
        <v>2</v>
      </c>
      <c r="AG343" s="6">
        <f t="shared" si="100"/>
        <v>2</v>
      </c>
      <c r="AH343" s="6" t="str">
        <f t="shared" si="101"/>
        <v>Correct</v>
      </c>
      <c r="AJ343" s="159" t="str">
        <f>IFERROR(VLOOKUP(Table1[[#This Row],[RespondentID]],'All Data'!$A344:$CN916,81,FALSE),"unknown")</f>
        <v>Female</v>
      </c>
      <c r="AK343" s="159">
        <f>IFERROR(VLOOKUP(Table1[[#This Row],[RespondentID]],'All Data'!$A344:$CN916,82,FALSE),"unknown")</f>
        <v>80</v>
      </c>
      <c r="AL343" s="159" t="str">
        <f>IFERROR(VLOOKUP(Table1[[#This Row],[RespondentID]],'All Data'!$A344:$CN916,83,FALSE),"unknown")</f>
        <v>Suffolk</v>
      </c>
      <c r="AM343" s="159" t="str">
        <f>IFERROR(VLOOKUP(Table1[[#This Row],[RespondentID]],'All Data'!$A344:$CN916,84,FALSE),"unknown")</f>
        <v>Bay Shore, 11706</v>
      </c>
      <c r="AN343" s="159" t="str">
        <f>IFERROR(VLOOKUP(Table1[[#This Row],[RespondentID]],'All Data'!$A344:$CN916,85,FALSE),"unknown")</f>
        <v>White/Caucasian</v>
      </c>
      <c r="AO343" s="159">
        <f>IFERROR(VLOOKUP(Table1[[#This Row],[RespondentID]],'All Data'!$A344:$CN916,86,FALSE),"unknown")</f>
        <v>0</v>
      </c>
      <c r="AP343" s="159" t="str">
        <f>IFERROR(VLOOKUP(Table1[[#This Row],[RespondentID]],'All Data'!$A344:$CN916,87,FALSE),"unknown")</f>
        <v xml:space="preserve">English Spanish </v>
      </c>
      <c r="AQ343" s="159">
        <f>IFERROR(VLOOKUP(Table1[[#This Row],[RespondentID]],'All Data'!$A344:$CN916,88,FALSE),"unknown")</f>
        <v>0</v>
      </c>
      <c r="AR343" s="159" t="str">
        <f>IFERROR(VLOOKUP(Table1[[#This Row],[RespondentID]],'All Data'!$A344:$CN916,89,FALSE),"unknown")</f>
        <v>College graduate</v>
      </c>
      <c r="AS343" s="159" t="str">
        <f>IFERROR(VLOOKUP(Table1[[#This Row],[RespondentID]],'All Data'!$A344:$CN916,90,FALSE),"unknown")</f>
        <v>Retired</v>
      </c>
      <c r="AT343" s="159" t="str">
        <f>IFERROR(VLOOKUP(Table1[[#This Row],[RespondentID]],'All Data'!$A344:$CN916,91,FALSE),"unknown")</f>
        <v>Yes</v>
      </c>
      <c r="AU343" s="159" t="str">
        <f>IFERROR(VLOOKUP(Table1[[#This Row],[RespondentID]],'All Data'!$A344:$CN916,92,FALSE),"unknown")</f>
        <v>Yes</v>
      </c>
    </row>
    <row r="344" spans="1:47" x14ac:dyDescent="0.35">
      <c r="A344" s="6">
        <v>7045753561</v>
      </c>
      <c r="B344" s="6"/>
      <c r="C344" s="6"/>
      <c r="D344" s="6"/>
      <c r="E344" s="6"/>
      <c r="F344" s="6"/>
      <c r="G344" s="6" t="s">
        <v>39</v>
      </c>
      <c r="H344" s="6"/>
      <c r="I344" s="6"/>
      <c r="J344" s="6"/>
      <c r="K344" s="6"/>
      <c r="L344" s="6"/>
      <c r="M344" s="6"/>
      <c r="O344" s="6">
        <f t="shared" si="85"/>
        <v>1</v>
      </c>
      <c r="P344" s="6">
        <f t="shared" si="86"/>
        <v>3</v>
      </c>
      <c r="R344" s="6">
        <f t="shared" si="87"/>
        <v>0</v>
      </c>
      <c r="S344" s="6">
        <f t="shared" si="88"/>
        <v>0</v>
      </c>
      <c r="T344" s="6">
        <f t="shared" si="89"/>
        <v>0</v>
      </c>
      <c r="U344" s="6">
        <f t="shared" si="90"/>
        <v>0</v>
      </c>
      <c r="V344" s="6">
        <f t="shared" si="91"/>
        <v>0</v>
      </c>
      <c r="W344" s="6">
        <f t="shared" si="92"/>
        <v>1</v>
      </c>
      <c r="X344" s="6">
        <f t="shared" si="93"/>
        <v>0</v>
      </c>
      <c r="Y344" s="6">
        <f t="shared" si="94"/>
        <v>0</v>
      </c>
      <c r="Z344" s="6">
        <f t="shared" si="95"/>
        <v>0</v>
      </c>
      <c r="AA344" s="6">
        <f t="shared" si="96"/>
        <v>0</v>
      </c>
      <c r="AB344" s="6">
        <f t="shared" si="97"/>
        <v>0</v>
      </c>
      <c r="AC344" s="6">
        <f t="shared" si="98"/>
        <v>0</v>
      </c>
      <c r="AF344" s="6">
        <f t="shared" si="99"/>
        <v>1</v>
      </c>
      <c r="AG344" s="6">
        <f t="shared" si="100"/>
        <v>1</v>
      </c>
      <c r="AH344" s="6" t="str">
        <f t="shared" si="101"/>
        <v>Correct</v>
      </c>
      <c r="AJ344" s="159" t="str">
        <f>IFERROR(VLOOKUP(Table1[[#This Row],[RespondentID]],'All Data'!$A345:$CN917,81,FALSE),"unknown")</f>
        <v>Male</v>
      </c>
      <c r="AK344" s="159">
        <f>IFERROR(VLOOKUP(Table1[[#This Row],[RespondentID]],'All Data'!$A345:$CN917,82,FALSE),"unknown")</f>
        <v>65</v>
      </c>
      <c r="AL344" s="159" t="str">
        <f>IFERROR(VLOOKUP(Table1[[#This Row],[RespondentID]],'All Data'!$A345:$CN917,83,FALSE),"unknown")</f>
        <v>Suffolk</v>
      </c>
      <c r="AM344" s="159" t="str">
        <f>IFERROR(VLOOKUP(Table1[[#This Row],[RespondentID]],'All Data'!$A345:$CN917,84,FALSE),"unknown")</f>
        <v>East Islip, 11730</v>
      </c>
      <c r="AN344" s="159" t="str">
        <f>IFERROR(VLOOKUP(Table1[[#This Row],[RespondentID]],'All Data'!$A345:$CN917,85,FALSE),"unknown")</f>
        <v>White/Caucasian</v>
      </c>
      <c r="AO344" s="159">
        <f>IFERROR(VLOOKUP(Table1[[#This Row],[RespondentID]],'All Data'!$A345:$CN917,86,FALSE),"unknown")</f>
        <v>0</v>
      </c>
      <c r="AP344" s="159" t="str">
        <f>IFERROR(VLOOKUP(Table1[[#This Row],[RespondentID]],'All Data'!$A345:$CN917,87,FALSE),"unknown")</f>
        <v xml:space="preserve">English Spanish Italian </v>
      </c>
      <c r="AQ344" s="159" t="str">
        <f>IFERROR(VLOOKUP(Table1[[#This Row],[RespondentID]],'All Data'!$A345:$CN917,88,FALSE),"unknown")</f>
        <v>Over $125,000</v>
      </c>
      <c r="AR344" s="159" t="str">
        <f>IFERROR(VLOOKUP(Table1[[#This Row],[RespondentID]],'All Data'!$A345:$CN917,89,FALSE),"unknown")</f>
        <v>Doctorate</v>
      </c>
      <c r="AS344" s="159" t="str">
        <f>IFERROR(VLOOKUP(Table1[[#This Row],[RespondentID]],'All Data'!$A345:$CN917,90,FALSE),"unknown")</f>
        <v>Employed for wages</v>
      </c>
      <c r="AT344" s="159" t="str">
        <f>IFERROR(VLOOKUP(Table1[[#This Row],[RespondentID]],'All Data'!$A345:$CN917,91,FALSE),"unknown")</f>
        <v>Yes</v>
      </c>
      <c r="AU344" s="159">
        <f>IFERROR(VLOOKUP(Table1[[#This Row],[RespondentID]],'All Data'!$A345:$CN917,92,FALSE),"unknown")</f>
        <v>0</v>
      </c>
    </row>
    <row r="345" spans="1:47" x14ac:dyDescent="0.35">
      <c r="A345" s="6">
        <v>7045753184</v>
      </c>
      <c r="B345" s="6" t="s">
        <v>41</v>
      </c>
      <c r="C345" s="6" t="s">
        <v>42</v>
      </c>
      <c r="D345" s="6"/>
      <c r="E345" s="6"/>
      <c r="F345" s="6"/>
      <c r="G345" s="6"/>
      <c r="H345" s="6"/>
      <c r="I345" s="6"/>
      <c r="J345" s="6"/>
      <c r="K345" s="6" t="s">
        <v>49</v>
      </c>
      <c r="L345" s="6"/>
      <c r="M345" s="6"/>
      <c r="O345" s="6">
        <f t="shared" si="85"/>
        <v>3</v>
      </c>
      <c r="P345" s="6">
        <f t="shared" si="86"/>
        <v>1</v>
      </c>
      <c r="R345" s="6">
        <f t="shared" si="87"/>
        <v>1</v>
      </c>
      <c r="S345" s="6">
        <f t="shared" si="88"/>
        <v>1</v>
      </c>
      <c r="T345" s="6">
        <f t="shared" si="89"/>
        <v>0</v>
      </c>
      <c r="U345" s="6">
        <f t="shared" si="90"/>
        <v>0</v>
      </c>
      <c r="V345" s="6">
        <f t="shared" si="91"/>
        <v>0</v>
      </c>
      <c r="W345" s="6">
        <f t="shared" si="92"/>
        <v>0</v>
      </c>
      <c r="X345" s="6">
        <f t="shared" si="93"/>
        <v>0</v>
      </c>
      <c r="Y345" s="6">
        <f t="shared" si="94"/>
        <v>0</v>
      </c>
      <c r="Z345" s="6">
        <f t="shared" si="95"/>
        <v>0</v>
      </c>
      <c r="AA345" s="6">
        <f t="shared" si="96"/>
        <v>1</v>
      </c>
      <c r="AB345" s="6">
        <f t="shared" si="97"/>
        <v>0</v>
      </c>
      <c r="AC345" s="6">
        <f t="shared" si="98"/>
        <v>0</v>
      </c>
      <c r="AF345" s="6">
        <f t="shared" si="99"/>
        <v>3</v>
      </c>
      <c r="AG345" s="6">
        <f t="shared" si="100"/>
        <v>3</v>
      </c>
      <c r="AH345" s="6" t="str">
        <f t="shared" si="101"/>
        <v>Correct</v>
      </c>
      <c r="AJ345" s="159" t="str">
        <f>IFERROR(VLOOKUP(Table1[[#This Row],[RespondentID]],'All Data'!$A346:$CN918,81,FALSE),"unknown")</f>
        <v>Male</v>
      </c>
      <c r="AK345" s="159">
        <f>IFERROR(VLOOKUP(Table1[[#This Row],[RespondentID]],'All Data'!$A346:$CN918,82,FALSE),"unknown")</f>
        <v>55</v>
      </c>
      <c r="AL345" s="159" t="str">
        <f>IFERROR(VLOOKUP(Table1[[#This Row],[RespondentID]],'All Data'!$A346:$CN918,83,FALSE),"unknown")</f>
        <v>Suffolk</v>
      </c>
      <c r="AM345" s="159" t="str">
        <f>IFERROR(VLOOKUP(Table1[[#This Row],[RespondentID]],'All Data'!$A346:$CN918,84,FALSE),"unknown")</f>
        <v>Patchogue, 11772</v>
      </c>
      <c r="AN345" s="159" t="str">
        <f>IFERROR(VLOOKUP(Table1[[#This Row],[RespondentID]],'All Data'!$A346:$CN918,85,FALSE),"unknown")</f>
        <v>White/Caucasian</v>
      </c>
      <c r="AO345" s="159" t="str">
        <f>IFERROR(VLOOKUP(Table1[[#This Row],[RespondentID]],'All Data'!$A346:$CN918,86,FALSE),"unknown")</f>
        <v>No</v>
      </c>
      <c r="AP345" s="159" t="str">
        <f>IFERROR(VLOOKUP(Table1[[#This Row],[RespondentID]],'All Data'!$A346:$CN918,87,FALSE),"unknown")</f>
        <v xml:space="preserve">English </v>
      </c>
      <c r="AQ345" s="159" t="str">
        <f>IFERROR(VLOOKUP(Table1[[#This Row],[RespondentID]],'All Data'!$A346:$CN918,88,FALSE),"unknown")</f>
        <v>$50,000 to $74,999</v>
      </c>
      <c r="AR345" s="159" t="str">
        <f>IFERROR(VLOOKUP(Table1[[#This Row],[RespondentID]],'All Data'!$A346:$CN918,89,FALSE),"unknown")</f>
        <v>Graduate school</v>
      </c>
      <c r="AS345" s="159" t="str">
        <f>IFERROR(VLOOKUP(Table1[[#This Row],[RespondentID]],'All Data'!$A346:$CN918,90,FALSE),"unknown")</f>
        <v>Employed for wages</v>
      </c>
      <c r="AT345" s="159" t="str">
        <f>IFERROR(VLOOKUP(Table1[[#This Row],[RespondentID]],'All Data'!$A346:$CN918,91,FALSE),"unknown")</f>
        <v>Yes</v>
      </c>
      <c r="AU345" s="159" t="str">
        <f>IFERROR(VLOOKUP(Table1[[#This Row],[RespondentID]],'All Data'!$A346:$CN918,92,FALSE),"unknown")</f>
        <v>No</v>
      </c>
    </row>
    <row r="346" spans="1:47" x14ac:dyDescent="0.35">
      <c r="A346" s="6">
        <v>7044865350</v>
      </c>
      <c r="B346" s="6" t="s">
        <v>41</v>
      </c>
      <c r="C346" s="6"/>
      <c r="D346" s="6"/>
      <c r="E346" s="6"/>
      <c r="F346" s="6"/>
      <c r="G346" s="6"/>
      <c r="H346" s="6" t="s">
        <v>46</v>
      </c>
      <c r="I346" s="6"/>
      <c r="J346" s="6"/>
      <c r="K346" s="6" t="s">
        <v>49</v>
      </c>
      <c r="L346" s="6"/>
      <c r="M346" s="6"/>
      <c r="O346" s="6">
        <f t="shared" si="85"/>
        <v>3</v>
      </c>
      <c r="P346" s="6">
        <f t="shared" si="86"/>
        <v>1</v>
      </c>
      <c r="R346" s="6">
        <f t="shared" si="87"/>
        <v>1</v>
      </c>
      <c r="S346" s="6">
        <f t="shared" si="88"/>
        <v>0</v>
      </c>
      <c r="T346" s="6">
        <f t="shared" si="89"/>
        <v>0</v>
      </c>
      <c r="U346" s="6">
        <f t="shared" si="90"/>
        <v>0</v>
      </c>
      <c r="V346" s="6">
        <f t="shared" si="91"/>
        <v>0</v>
      </c>
      <c r="W346" s="6">
        <f t="shared" si="92"/>
        <v>0</v>
      </c>
      <c r="X346" s="6">
        <f t="shared" si="93"/>
        <v>1</v>
      </c>
      <c r="Y346" s="6">
        <f t="shared" si="94"/>
        <v>0</v>
      </c>
      <c r="Z346" s="6">
        <f t="shared" si="95"/>
        <v>0</v>
      </c>
      <c r="AA346" s="6">
        <f t="shared" si="96"/>
        <v>1</v>
      </c>
      <c r="AB346" s="6">
        <f t="shared" si="97"/>
        <v>0</v>
      </c>
      <c r="AC346" s="6">
        <f t="shared" si="98"/>
        <v>0</v>
      </c>
      <c r="AF346" s="6">
        <f t="shared" si="99"/>
        <v>3</v>
      </c>
      <c r="AG346" s="6">
        <f t="shared" si="100"/>
        <v>3</v>
      </c>
      <c r="AH346" s="6" t="str">
        <f t="shared" si="101"/>
        <v>Correct</v>
      </c>
      <c r="AJ346" s="159" t="str">
        <f>IFERROR(VLOOKUP(Table1[[#This Row],[RespondentID]],'All Data'!$A347:$CN919,81,FALSE),"unknown")</f>
        <v>Female</v>
      </c>
      <c r="AK346" s="159">
        <f>IFERROR(VLOOKUP(Table1[[#This Row],[RespondentID]],'All Data'!$A347:$CN919,82,FALSE),"unknown")</f>
        <v>56</v>
      </c>
      <c r="AL346" s="159" t="str">
        <f>IFERROR(VLOOKUP(Table1[[#This Row],[RespondentID]],'All Data'!$A347:$CN919,83,FALSE),"unknown")</f>
        <v>Nassau</v>
      </c>
      <c r="AM346" s="159" t="str">
        <f>IFERROR(VLOOKUP(Table1[[#This Row],[RespondentID]],'All Data'!$A347:$CN919,84,FALSE),"unknown")</f>
        <v>Farmingdale, 11735</v>
      </c>
      <c r="AN346" s="159" t="str">
        <f>IFERROR(VLOOKUP(Table1[[#This Row],[RespondentID]],'All Data'!$A347:$CN919,85,FALSE),"unknown")</f>
        <v>Black/African American</v>
      </c>
      <c r="AO346" s="159" t="str">
        <f>IFERROR(VLOOKUP(Table1[[#This Row],[RespondentID]],'All Data'!$A347:$CN919,86,FALSE),"unknown")</f>
        <v>No</v>
      </c>
      <c r="AP346" s="159" t="str">
        <f>IFERROR(VLOOKUP(Table1[[#This Row],[RespondentID]],'All Data'!$A347:$CN919,87,FALSE),"unknown")</f>
        <v xml:space="preserve">English </v>
      </c>
      <c r="AQ346" s="159" t="str">
        <f>IFERROR(VLOOKUP(Table1[[#This Row],[RespondentID]],'All Data'!$A347:$CN919,88,FALSE),"unknown")</f>
        <v>$50,000 to $74,999</v>
      </c>
      <c r="AR346" s="159" t="str">
        <f>IFERROR(VLOOKUP(Table1[[#This Row],[RespondentID]],'All Data'!$A347:$CN919,89,FALSE),"unknown")</f>
        <v>College graduate</v>
      </c>
      <c r="AS346" s="159" t="str">
        <f>IFERROR(VLOOKUP(Table1[[#This Row],[RespondentID]],'All Data'!$A347:$CN919,90,FALSE),"unknown")</f>
        <v>Out of work and looking for work</v>
      </c>
      <c r="AT346" s="159" t="str">
        <f>IFERROR(VLOOKUP(Table1[[#This Row],[RespondentID]],'All Data'!$A347:$CN919,91,FALSE),"unknown")</f>
        <v>Yes</v>
      </c>
      <c r="AU346" s="159" t="str">
        <f>IFERROR(VLOOKUP(Table1[[#This Row],[RespondentID]],'All Data'!$A347:$CN919,92,FALSE),"unknown")</f>
        <v>Yes</v>
      </c>
    </row>
    <row r="347" spans="1:47" x14ac:dyDescent="0.35">
      <c r="A347" s="6">
        <v>7044864721</v>
      </c>
      <c r="B347" s="6"/>
      <c r="C347" s="6" t="s">
        <v>42</v>
      </c>
      <c r="D347" s="6"/>
      <c r="E347" s="6" t="s">
        <v>44</v>
      </c>
      <c r="F347" s="6"/>
      <c r="G347" s="6"/>
      <c r="H347" s="6" t="s">
        <v>46</v>
      </c>
      <c r="I347" s="6"/>
      <c r="J347" s="6"/>
      <c r="K347" s="6" t="s">
        <v>49</v>
      </c>
      <c r="L347" s="6"/>
      <c r="M347" s="6"/>
      <c r="O347" s="6">
        <f t="shared" si="85"/>
        <v>4</v>
      </c>
      <c r="P347" s="6">
        <f t="shared" si="86"/>
        <v>0.75</v>
      </c>
      <c r="R347" s="6">
        <f t="shared" si="87"/>
        <v>0</v>
      </c>
      <c r="S347" s="6">
        <f t="shared" si="88"/>
        <v>0.75</v>
      </c>
      <c r="T347" s="6">
        <f t="shared" si="89"/>
        <v>0</v>
      </c>
      <c r="U347" s="6">
        <f t="shared" si="90"/>
        <v>0.75</v>
      </c>
      <c r="V347" s="6">
        <f t="shared" si="91"/>
        <v>0</v>
      </c>
      <c r="W347" s="6">
        <f t="shared" si="92"/>
        <v>0</v>
      </c>
      <c r="X347" s="6">
        <f t="shared" si="93"/>
        <v>0.75</v>
      </c>
      <c r="Y347" s="6">
        <f t="shared" si="94"/>
        <v>0</v>
      </c>
      <c r="Z347" s="6">
        <f t="shared" si="95"/>
        <v>0</v>
      </c>
      <c r="AA347" s="6">
        <f t="shared" si="96"/>
        <v>0.75</v>
      </c>
      <c r="AB347" s="6">
        <f t="shared" si="97"/>
        <v>0</v>
      </c>
      <c r="AC347" s="6">
        <f t="shared" si="98"/>
        <v>0</v>
      </c>
      <c r="AF347" s="6">
        <f t="shared" si="99"/>
        <v>3</v>
      </c>
      <c r="AG347" s="6">
        <f t="shared" si="100"/>
        <v>4</v>
      </c>
      <c r="AH347" s="6" t="str">
        <f t="shared" si="101"/>
        <v>Correct</v>
      </c>
      <c r="AJ347" s="159" t="str">
        <f>IFERROR(VLOOKUP(Table1[[#This Row],[RespondentID]],'All Data'!$A348:$CN920,81,FALSE),"unknown")</f>
        <v>Female</v>
      </c>
      <c r="AK347" s="159">
        <f>IFERROR(VLOOKUP(Table1[[#This Row],[RespondentID]],'All Data'!$A348:$CN920,82,FALSE),"unknown")</f>
        <v>63</v>
      </c>
      <c r="AL347" s="159" t="str">
        <f>IFERROR(VLOOKUP(Table1[[#This Row],[RespondentID]],'All Data'!$A348:$CN920,83,FALSE),"unknown")</f>
        <v>Suffolk</v>
      </c>
      <c r="AM347" s="159" t="str">
        <f>IFERROR(VLOOKUP(Table1[[#This Row],[RespondentID]],'All Data'!$A348:$CN920,84,FALSE),"unknown")</f>
        <v>Wyandanch, 11798</v>
      </c>
      <c r="AN347" s="159">
        <f>IFERROR(VLOOKUP(Table1[[#This Row],[RespondentID]],'All Data'!$A348:$CN920,85,FALSE),"unknown")</f>
        <v>0</v>
      </c>
      <c r="AO347" s="159" t="str">
        <f>IFERROR(VLOOKUP(Table1[[#This Row],[RespondentID]],'All Data'!$A348:$CN920,86,FALSE),"unknown")</f>
        <v>No</v>
      </c>
      <c r="AP347" s="159" t="str">
        <f>IFERROR(VLOOKUP(Table1[[#This Row],[RespondentID]],'All Data'!$A348:$CN920,87,FALSE),"unknown")</f>
        <v xml:space="preserve">English </v>
      </c>
      <c r="AQ347" s="159">
        <f>IFERROR(VLOOKUP(Table1[[#This Row],[RespondentID]],'All Data'!$A348:$CN920,88,FALSE),"unknown")</f>
        <v>0</v>
      </c>
      <c r="AR347" s="159" t="str">
        <f>IFERROR(VLOOKUP(Table1[[#This Row],[RespondentID]],'All Data'!$A348:$CN920,89,FALSE),"unknown")</f>
        <v>Technical school</v>
      </c>
      <c r="AS347" s="159" t="str">
        <f>IFERROR(VLOOKUP(Table1[[#This Row],[RespondentID]],'All Data'!$A348:$CN920,90,FALSE),"unknown")</f>
        <v>Employed for wages</v>
      </c>
      <c r="AT347" s="159" t="str">
        <f>IFERROR(VLOOKUP(Table1[[#This Row],[RespondentID]],'All Data'!$A348:$CN920,91,FALSE),"unknown")</f>
        <v>Yes</v>
      </c>
      <c r="AU347" s="159" t="str">
        <f>IFERROR(VLOOKUP(Table1[[#This Row],[RespondentID]],'All Data'!$A348:$CN920,92,FALSE),"unknown")</f>
        <v>Yes</v>
      </c>
    </row>
    <row r="348" spans="1:47" x14ac:dyDescent="0.35">
      <c r="A348" s="6">
        <v>7044864272</v>
      </c>
      <c r="B348" s="6"/>
      <c r="C348" s="6"/>
      <c r="D348" s="6"/>
      <c r="E348" s="6"/>
      <c r="F348" s="6" t="s">
        <v>45</v>
      </c>
      <c r="G348" s="6"/>
      <c r="H348" s="6"/>
      <c r="I348" s="6"/>
      <c r="J348" s="6"/>
      <c r="K348" s="6"/>
      <c r="L348" s="6"/>
      <c r="M348" s="6"/>
      <c r="O348" s="6">
        <f t="shared" si="85"/>
        <v>1</v>
      </c>
      <c r="P348" s="6">
        <f t="shared" si="86"/>
        <v>3</v>
      </c>
      <c r="R348" s="6">
        <f t="shared" si="87"/>
        <v>0</v>
      </c>
      <c r="S348" s="6">
        <f t="shared" si="88"/>
        <v>0</v>
      </c>
      <c r="T348" s="6">
        <f t="shared" si="89"/>
        <v>0</v>
      </c>
      <c r="U348" s="6">
        <f t="shared" si="90"/>
        <v>0</v>
      </c>
      <c r="V348" s="6">
        <f t="shared" si="91"/>
        <v>1</v>
      </c>
      <c r="W348" s="6">
        <f t="shared" si="92"/>
        <v>0</v>
      </c>
      <c r="X348" s="6">
        <f t="shared" si="93"/>
        <v>0</v>
      </c>
      <c r="Y348" s="6">
        <f t="shared" si="94"/>
        <v>0</v>
      </c>
      <c r="Z348" s="6">
        <f t="shared" si="95"/>
        <v>0</v>
      </c>
      <c r="AA348" s="6">
        <f t="shared" si="96"/>
        <v>0</v>
      </c>
      <c r="AB348" s="6">
        <f t="shared" si="97"/>
        <v>0</v>
      </c>
      <c r="AC348" s="6">
        <f t="shared" si="98"/>
        <v>0</v>
      </c>
      <c r="AF348" s="6">
        <f t="shared" si="99"/>
        <v>1</v>
      </c>
      <c r="AG348" s="6">
        <f t="shared" si="100"/>
        <v>1</v>
      </c>
      <c r="AH348" s="6" t="str">
        <f t="shared" si="101"/>
        <v>Correct</v>
      </c>
      <c r="AJ348" s="159" t="str">
        <f>IFERROR(VLOOKUP(Table1[[#This Row],[RespondentID]],'All Data'!$A349:$CN921,81,FALSE),"unknown")</f>
        <v>Female</v>
      </c>
      <c r="AK348" s="159">
        <f>IFERROR(VLOOKUP(Table1[[#This Row],[RespondentID]],'All Data'!$A349:$CN921,82,FALSE),"unknown")</f>
        <v>60</v>
      </c>
      <c r="AL348" s="159" t="str">
        <f>IFERROR(VLOOKUP(Table1[[#This Row],[RespondentID]],'All Data'!$A349:$CN921,83,FALSE),"unknown")</f>
        <v>Suffolk</v>
      </c>
      <c r="AM348" s="159" t="str">
        <f>IFERROR(VLOOKUP(Table1[[#This Row],[RespondentID]],'All Data'!$A349:$CN921,84,FALSE),"unknown")</f>
        <v>Brentwood, 11717</v>
      </c>
      <c r="AN348" s="159" t="str">
        <f>IFERROR(VLOOKUP(Table1[[#This Row],[RespondentID]],'All Data'!$A349:$CN921,85,FALSE),"unknown")</f>
        <v>Multi-racial</v>
      </c>
      <c r="AO348" s="159" t="str">
        <f>IFERROR(VLOOKUP(Table1[[#This Row],[RespondentID]],'All Data'!$A349:$CN921,86,FALSE),"unknown")</f>
        <v>No</v>
      </c>
      <c r="AP348" s="159" t="str">
        <f>IFERROR(VLOOKUP(Table1[[#This Row],[RespondentID]],'All Data'!$A349:$CN921,87,FALSE),"unknown")</f>
        <v xml:space="preserve">English </v>
      </c>
      <c r="AQ348" s="159">
        <f>IFERROR(VLOOKUP(Table1[[#This Row],[RespondentID]],'All Data'!$A349:$CN921,88,FALSE),"unknown")</f>
        <v>0</v>
      </c>
      <c r="AR348" s="159" t="str">
        <f>IFERROR(VLOOKUP(Table1[[#This Row],[RespondentID]],'All Data'!$A349:$CN921,89,FALSE),"unknown")</f>
        <v>Some college</v>
      </c>
      <c r="AS348" s="159" t="str">
        <f>IFERROR(VLOOKUP(Table1[[#This Row],[RespondentID]],'All Data'!$A349:$CN921,90,FALSE),"unknown")</f>
        <v>Employed for wages</v>
      </c>
      <c r="AT348" s="159" t="str">
        <f>IFERROR(VLOOKUP(Table1[[#This Row],[RespondentID]],'All Data'!$A349:$CN921,91,FALSE),"unknown")</f>
        <v>Yes</v>
      </c>
      <c r="AU348" s="159" t="str">
        <f>IFERROR(VLOOKUP(Table1[[#This Row],[RespondentID]],'All Data'!$A349:$CN921,92,FALSE),"unknown")</f>
        <v>Yes</v>
      </c>
    </row>
    <row r="349" spans="1:47" x14ac:dyDescent="0.35">
      <c r="A349" s="6">
        <v>7044864023</v>
      </c>
      <c r="B349" s="6" t="s">
        <v>41</v>
      </c>
      <c r="C349" s="6"/>
      <c r="D349" s="6"/>
      <c r="E349" s="6"/>
      <c r="F349" s="6"/>
      <c r="G349" s="6"/>
      <c r="H349" s="6"/>
      <c r="I349" s="6"/>
      <c r="J349" s="6" t="s">
        <v>48</v>
      </c>
      <c r="K349" s="6"/>
      <c r="L349" s="6"/>
      <c r="M349" s="6"/>
      <c r="O349" s="6">
        <f t="shared" si="85"/>
        <v>2</v>
      </c>
      <c r="P349" s="6">
        <f t="shared" si="86"/>
        <v>1.5</v>
      </c>
      <c r="R349" s="6">
        <f t="shared" si="87"/>
        <v>1</v>
      </c>
      <c r="S349" s="6">
        <f t="shared" si="88"/>
        <v>0</v>
      </c>
      <c r="T349" s="6">
        <f t="shared" si="89"/>
        <v>0</v>
      </c>
      <c r="U349" s="6">
        <f t="shared" si="90"/>
        <v>0</v>
      </c>
      <c r="V349" s="6">
        <f t="shared" si="91"/>
        <v>0</v>
      </c>
      <c r="W349" s="6">
        <f t="shared" si="92"/>
        <v>0</v>
      </c>
      <c r="X349" s="6">
        <f t="shared" si="93"/>
        <v>0</v>
      </c>
      <c r="Y349" s="6">
        <f t="shared" si="94"/>
        <v>0</v>
      </c>
      <c r="Z349" s="6">
        <f t="shared" si="95"/>
        <v>1</v>
      </c>
      <c r="AA349" s="6">
        <f t="shared" si="96"/>
        <v>0</v>
      </c>
      <c r="AB349" s="6">
        <f t="shared" si="97"/>
        <v>0</v>
      </c>
      <c r="AC349" s="6">
        <f t="shared" si="98"/>
        <v>0</v>
      </c>
      <c r="AF349" s="6">
        <f t="shared" si="99"/>
        <v>2</v>
      </c>
      <c r="AG349" s="6">
        <f t="shared" si="100"/>
        <v>2</v>
      </c>
      <c r="AH349" s="6" t="str">
        <f t="shared" si="101"/>
        <v>Correct</v>
      </c>
      <c r="AJ349" s="159" t="str">
        <f>IFERROR(VLOOKUP(Table1[[#This Row],[RespondentID]],'All Data'!$A350:$CN922,81,FALSE),"unknown")</f>
        <v>Female</v>
      </c>
      <c r="AK349" s="159">
        <f>IFERROR(VLOOKUP(Table1[[#This Row],[RespondentID]],'All Data'!$A350:$CN922,82,FALSE),"unknown")</f>
        <v>68</v>
      </c>
      <c r="AL349" s="159" t="str">
        <f>IFERROR(VLOOKUP(Table1[[#This Row],[RespondentID]],'All Data'!$A350:$CN922,83,FALSE),"unknown")</f>
        <v>Suffolk</v>
      </c>
      <c r="AM349" s="159" t="str">
        <f>IFERROR(VLOOKUP(Table1[[#This Row],[RespondentID]],'All Data'!$A350:$CN922,84,FALSE),"unknown")</f>
        <v>West Islip, 11795</v>
      </c>
      <c r="AN349" s="159" t="str">
        <f>IFERROR(VLOOKUP(Table1[[#This Row],[RespondentID]],'All Data'!$A350:$CN922,85,FALSE),"unknown")</f>
        <v>White/Caucasian</v>
      </c>
      <c r="AO349" s="159" t="str">
        <f>IFERROR(VLOOKUP(Table1[[#This Row],[RespondentID]],'All Data'!$A350:$CN922,86,FALSE),"unknown")</f>
        <v>No</v>
      </c>
      <c r="AP349" s="159" t="str">
        <f>IFERROR(VLOOKUP(Table1[[#This Row],[RespondentID]],'All Data'!$A350:$CN922,87,FALSE),"unknown")</f>
        <v xml:space="preserve">English </v>
      </c>
      <c r="AQ349" s="159">
        <f>IFERROR(VLOOKUP(Table1[[#This Row],[RespondentID]],'All Data'!$A350:$CN922,88,FALSE),"unknown")</f>
        <v>0</v>
      </c>
      <c r="AR349" s="159" t="str">
        <f>IFERROR(VLOOKUP(Table1[[#This Row],[RespondentID]],'All Data'!$A350:$CN922,89,FALSE),"unknown")</f>
        <v>Graduate school</v>
      </c>
      <c r="AS349" s="159" t="str">
        <f>IFERROR(VLOOKUP(Table1[[#This Row],[RespondentID]],'All Data'!$A350:$CN922,90,FALSE),"unknown")</f>
        <v>Retired</v>
      </c>
      <c r="AT349" s="159" t="str">
        <f>IFERROR(VLOOKUP(Table1[[#This Row],[RespondentID]],'All Data'!$A350:$CN922,91,FALSE),"unknown")</f>
        <v>Yes</v>
      </c>
      <c r="AU349" s="159" t="str">
        <f>IFERROR(VLOOKUP(Table1[[#This Row],[RespondentID]],'All Data'!$A350:$CN922,92,FALSE),"unknown")</f>
        <v>Yes</v>
      </c>
    </row>
    <row r="350" spans="1:47" x14ac:dyDescent="0.35">
      <c r="A350" s="6">
        <v>7044863617</v>
      </c>
      <c r="B350" s="6"/>
      <c r="C350" s="6"/>
      <c r="D350" s="6"/>
      <c r="E350" s="6"/>
      <c r="F350" s="6"/>
      <c r="G350" s="6"/>
      <c r="H350" s="6"/>
      <c r="I350" s="6"/>
      <c r="J350" s="6"/>
      <c r="K350" s="6"/>
      <c r="L350" s="6"/>
      <c r="M350" s="6"/>
      <c r="O350" s="6">
        <f t="shared" si="85"/>
        <v>0</v>
      </c>
      <c r="P350" s="6" t="e">
        <f t="shared" si="86"/>
        <v>#DIV/0!</v>
      </c>
      <c r="R350" s="6">
        <f t="shared" si="87"/>
        <v>0</v>
      </c>
      <c r="S350" s="6">
        <f t="shared" si="88"/>
        <v>0</v>
      </c>
      <c r="T350" s="6">
        <f t="shared" si="89"/>
        <v>0</v>
      </c>
      <c r="U350" s="6">
        <f t="shared" si="90"/>
        <v>0</v>
      </c>
      <c r="V350" s="6">
        <f t="shared" si="91"/>
        <v>0</v>
      </c>
      <c r="W350" s="6">
        <f t="shared" si="92"/>
        <v>0</v>
      </c>
      <c r="X350" s="6">
        <f t="shared" si="93"/>
        <v>0</v>
      </c>
      <c r="Y350" s="6">
        <f t="shared" si="94"/>
        <v>0</v>
      </c>
      <c r="Z350" s="6">
        <f t="shared" si="95"/>
        <v>0</v>
      </c>
      <c r="AA350" s="6">
        <f t="shared" si="96"/>
        <v>0</v>
      </c>
      <c r="AB350" s="6">
        <f t="shared" si="97"/>
        <v>0</v>
      </c>
      <c r="AC350" s="6">
        <f t="shared" si="98"/>
        <v>0</v>
      </c>
      <c r="AF350" s="6">
        <f t="shared" si="99"/>
        <v>0</v>
      </c>
      <c r="AG350" s="6">
        <f t="shared" si="100"/>
        <v>0</v>
      </c>
      <c r="AH350" s="6" t="str">
        <f t="shared" si="101"/>
        <v>Correct</v>
      </c>
      <c r="AJ350" s="159" t="str">
        <f>IFERROR(VLOOKUP(Table1[[#This Row],[RespondentID]],'All Data'!$A351:$CN923,81,FALSE),"unknown")</f>
        <v>Male</v>
      </c>
      <c r="AK350" s="159">
        <f>IFERROR(VLOOKUP(Table1[[#This Row],[RespondentID]],'All Data'!$A351:$CN923,82,FALSE),"unknown")</f>
        <v>56</v>
      </c>
      <c r="AL350" s="159" t="str">
        <f>IFERROR(VLOOKUP(Table1[[#This Row],[RespondentID]],'All Data'!$A351:$CN923,83,FALSE),"unknown")</f>
        <v>Suffolk</v>
      </c>
      <c r="AM350" s="159" t="str">
        <f>IFERROR(VLOOKUP(Table1[[#This Row],[RespondentID]],'All Data'!$A351:$CN923,84,FALSE),"unknown")</f>
        <v>Farmingville, 11738</v>
      </c>
      <c r="AN350" s="159" t="str">
        <f>IFERROR(VLOOKUP(Table1[[#This Row],[RespondentID]],'All Data'!$A351:$CN923,85,FALSE),"unknown")</f>
        <v>White/Caucasian</v>
      </c>
      <c r="AO350" s="159" t="str">
        <f>IFERROR(VLOOKUP(Table1[[#This Row],[RespondentID]],'All Data'!$A351:$CN923,86,FALSE),"unknown")</f>
        <v>No</v>
      </c>
      <c r="AP350" s="159" t="str">
        <f>IFERROR(VLOOKUP(Table1[[#This Row],[RespondentID]],'All Data'!$A351:$CN923,87,FALSE),"unknown")</f>
        <v xml:space="preserve">English </v>
      </c>
      <c r="AQ350" s="159" t="str">
        <f>IFERROR(VLOOKUP(Table1[[#This Row],[RespondentID]],'All Data'!$A351:$CN923,88,FALSE),"unknown")</f>
        <v>Over $125,000</v>
      </c>
      <c r="AR350" s="159" t="str">
        <f>IFERROR(VLOOKUP(Table1[[#This Row],[RespondentID]],'All Data'!$A351:$CN923,89,FALSE),"unknown")</f>
        <v>High school graduate</v>
      </c>
      <c r="AS350" s="159" t="str">
        <f>IFERROR(VLOOKUP(Table1[[#This Row],[RespondentID]],'All Data'!$A351:$CN923,90,FALSE),"unknown")</f>
        <v>Employed for wages</v>
      </c>
      <c r="AT350" s="159" t="str">
        <f>IFERROR(VLOOKUP(Table1[[#This Row],[RespondentID]],'All Data'!$A351:$CN923,91,FALSE),"unknown")</f>
        <v>Yes</v>
      </c>
      <c r="AU350" s="159" t="str">
        <f>IFERROR(VLOOKUP(Table1[[#This Row],[RespondentID]],'All Data'!$A351:$CN923,92,FALSE),"unknown")</f>
        <v>Yes</v>
      </c>
    </row>
    <row r="351" spans="1:47" x14ac:dyDescent="0.35">
      <c r="A351" s="6">
        <v>7044863279</v>
      </c>
      <c r="B351" s="6" t="s">
        <v>41</v>
      </c>
      <c r="C351" s="6"/>
      <c r="D351" s="6"/>
      <c r="E351" s="6"/>
      <c r="F351" s="6"/>
      <c r="G351" s="6" t="s">
        <v>39</v>
      </c>
      <c r="H351" s="6"/>
      <c r="I351" s="6"/>
      <c r="J351" s="6"/>
      <c r="K351" s="6"/>
      <c r="L351" s="6"/>
      <c r="M351" s="6"/>
      <c r="O351" s="6">
        <f t="shared" si="85"/>
        <v>2</v>
      </c>
      <c r="P351" s="6">
        <f t="shared" si="86"/>
        <v>1.5</v>
      </c>
      <c r="R351" s="6">
        <f t="shared" si="87"/>
        <v>1</v>
      </c>
      <c r="S351" s="6">
        <f t="shared" si="88"/>
        <v>0</v>
      </c>
      <c r="T351" s="6">
        <f t="shared" si="89"/>
        <v>0</v>
      </c>
      <c r="U351" s="6">
        <f t="shared" si="90"/>
        <v>0</v>
      </c>
      <c r="V351" s="6">
        <f t="shared" si="91"/>
        <v>0</v>
      </c>
      <c r="W351" s="6">
        <f t="shared" si="92"/>
        <v>1</v>
      </c>
      <c r="X351" s="6">
        <f t="shared" si="93"/>
        <v>0</v>
      </c>
      <c r="Y351" s="6">
        <f t="shared" si="94"/>
        <v>0</v>
      </c>
      <c r="Z351" s="6">
        <f t="shared" si="95"/>
        <v>0</v>
      </c>
      <c r="AA351" s="6">
        <f t="shared" si="96"/>
        <v>0</v>
      </c>
      <c r="AB351" s="6">
        <f t="shared" si="97"/>
        <v>0</v>
      </c>
      <c r="AC351" s="6">
        <f t="shared" si="98"/>
        <v>0</v>
      </c>
      <c r="AF351" s="6">
        <f t="shared" si="99"/>
        <v>2</v>
      </c>
      <c r="AG351" s="6">
        <f t="shared" si="100"/>
        <v>2</v>
      </c>
      <c r="AH351" s="6" t="str">
        <f t="shared" si="101"/>
        <v>Correct</v>
      </c>
      <c r="AJ351" s="159" t="str">
        <f>IFERROR(VLOOKUP(Table1[[#This Row],[RespondentID]],'All Data'!$A352:$CN924,81,FALSE),"unknown")</f>
        <v>Female</v>
      </c>
      <c r="AK351" s="159">
        <f>IFERROR(VLOOKUP(Table1[[#This Row],[RespondentID]],'All Data'!$A352:$CN924,82,FALSE),"unknown")</f>
        <v>82</v>
      </c>
      <c r="AL351" s="159" t="str">
        <f>IFERROR(VLOOKUP(Table1[[#This Row],[RespondentID]],'All Data'!$A352:$CN924,83,FALSE),"unknown")</f>
        <v>Suffolk</v>
      </c>
      <c r="AM351" s="159" t="str">
        <f>IFERROR(VLOOKUP(Table1[[#This Row],[RespondentID]],'All Data'!$A352:$CN924,84,FALSE),"unknown")</f>
        <v>West Islip, 11795</v>
      </c>
      <c r="AN351" s="159" t="str">
        <f>IFERROR(VLOOKUP(Table1[[#This Row],[RespondentID]],'All Data'!$A352:$CN924,85,FALSE),"unknown")</f>
        <v>White/Caucasian</v>
      </c>
      <c r="AO351" s="159">
        <f>IFERROR(VLOOKUP(Table1[[#This Row],[RespondentID]],'All Data'!$A352:$CN924,86,FALSE),"unknown")</f>
        <v>0</v>
      </c>
      <c r="AP351" s="159" t="str">
        <f>IFERROR(VLOOKUP(Table1[[#This Row],[RespondentID]],'All Data'!$A352:$CN924,87,FALSE),"unknown")</f>
        <v xml:space="preserve">English Italian </v>
      </c>
      <c r="AQ351" s="159" t="str">
        <f>IFERROR(VLOOKUP(Table1[[#This Row],[RespondentID]],'All Data'!$A352:$CN924,88,FALSE),"unknown")</f>
        <v>$50,000 to $74,999</v>
      </c>
      <c r="AR351" s="159" t="str">
        <f>IFERROR(VLOOKUP(Table1[[#This Row],[RespondentID]],'All Data'!$A352:$CN924,89,FALSE),"unknown")</f>
        <v>High school graduate</v>
      </c>
      <c r="AS351" s="159" t="str">
        <f>IFERROR(VLOOKUP(Table1[[#This Row],[RespondentID]],'All Data'!$A352:$CN924,90,FALSE),"unknown")</f>
        <v>Retired</v>
      </c>
      <c r="AT351" s="159" t="str">
        <f>IFERROR(VLOOKUP(Table1[[#This Row],[RespondentID]],'All Data'!$A352:$CN924,91,FALSE),"unknown")</f>
        <v>Yes</v>
      </c>
      <c r="AU351" s="159" t="str">
        <f>IFERROR(VLOOKUP(Table1[[#This Row],[RespondentID]],'All Data'!$A352:$CN924,92,FALSE),"unknown")</f>
        <v>No</v>
      </c>
    </row>
    <row r="352" spans="1:47" x14ac:dyDescent="0.35">
      <c r="A352" s="6">
        <v>7044863002</v>
      </c>
      <c r="B352" s="6"/>
      <c r="C352" s="6" t="s">
        <v>42</v>
      </c>
      <c r="D352" s="6"/>
      <c r="E352" s="6"/>
      <c r="F352" s="6"/>
      <c r="G352" s="6"/>
      <c r="H352" s="6" t="s">
        <v>46</v>
      </c>
      <c r="I352" s="6"/>
      <c r="J352" s="6" t="s">
        <v>48</v>
      </c>
      <c r="K352" s="6"/>
      <c r="L352" s="6"/>
      <c r="M352" s="6"/>
      <c r="O352" s="6">
        <f t="shared" si="85"/>
        <v>3</v>
      </c>
      <c r="P352" s="6">
        <f t="shared" si="86"/>
        <v>1</v>
      </c>
      <c r="R352" s="6">
        <f t="shared" si="87"/>
        <v>0</v>
      </c>
      <c r="S352" s="6">
        <f t="shared" si="88"/>
        <v>1</v>
      </c>
      <c r="T352" s="6">
        <f t="shared" si="89"/>
        <v>0</v>
      </c>
      <c r="U352" s="6">
        <f t="shared" si="90"/>
        <v>0</v>
      </c>
      <c r="V352" s="6">
        <f t="shared" si="91"/>
        <v>0</v>
      </c>
      <c r="W352" s="6">
        <f t="shared" si="92"/>
        <v>0</v>
      </c>
      <c r="X352" s="6">
        <f t="shared" si="93"/>
        <v>1</v>
      </c>
      <c r="Y352" s="6">
        <f t="shared" si="94"/>
        <v>0</v>
      </c>
      <c r="Z352" s="6">
        <f t="shared" si="95"/>
        <v>1</v>
      </c>
      <c r="AA352" s="6">
        <f t="shared" si="96"/>
        <v>0</v>
      </c>
      <c r="AB352" s="6">
        <f t="shared" si="97"/>
        <v>0</v>
      </c>
      <c r="AC352" s="6">
        <f t="shared" si="98"/>
        <v>0</v>
      </c>
      <c r="AF352" s="6">
        <f t="shared" si="99"/>
        <v>3</v>
      </c>
      <c r="AG352" s="6">
        <f t="shared" si="100"/>
        <v>3</v>
      </c>
      <c r="AH352" s="6" t="str">
        <f t="shared" si="101"/>
        <v>Correct</v>
      </c>
      <c r="AJ352" s="159" t="str">
        <f>IFERROR(VLOOKUP(Table1[[#This Row],[RespondentID]],'All Data'!$A353:$CN925,81,FALSE),"unknown")</f>
        <v>Male</v>
      </c>
      <c r="AK352" s="159">
        <f>IFERROR(VLOOKUP(Table1[[#This Row],[RespondentID]],'All Data'!$A353:$CN925,82,FALSE),"unknown")</f>
        <v>72</v>
      </c>
      <c r="AL352" s="159" t="str">
        <f>IFERROR(VLOOKUP(Table1[[#This Row],[RespondentID]],'All Data'!$A353:$CN925,83,FALSE),"unknown")</f>
        <v>Suffolk</v>
      </c>
      <c r="AM352" s="159" t="str">
        <f>IFERROR(VLOOKUP(Table1[[#This Row],[RespondentID]],'All Data'!$A353:$CN925,84,FALSE),"unknown")</f>
        <v>Lindenhurst, 11757</v>
      </c>
      <c r="AN352" s="159" t="str">
        <f>IFERROR(VLOOKUP(Table1[[#This Row],[RespondentID]],'All Data'!$A353:$CN925,85,FALSE),"unknown")</f>
        <v>White/Caucasian</v>
      </c>
      <c r="AO352" s="159">
        <f>IFERROR(VLOOKUP(Table1[[#This Row],[RespondentID]],'All Data'!$A353:$CN925,86,FALSE),"unknown")</f>
        <v>0</v>
      </c>
      <c r="AP352" s="159" t="str">
        <f>IFERROR(VLOOKUP(Table1[[#This Row],[RespondentID]],'All Data'!$A353:$CN925,87,FALSE),"unknown")</f>
        <v xml:space="preserve">English </v>
      </c>
      <c r="AQ352" s="159" t="str">
        <f>IFERROR(VLOOKUP(Table1[[#This Row],[RespondentID]],'All Data'!$A353:$CN925,88,FALSE),"unknown")</f>
        <v>$20,000 to $34,999</v>
      </c>
      <c r="AR352" s="159" t="str">
        <f>IFERROR(VLOOKUP(Table1[[#This Row],[RespondentID]],'All Data'!$A353:$CN925,89,FALSE),"unknown")</f>
        <v>Some college</v>
      </c>
      <c r="AS352" s="159" t="str">
        <f>IFERROR(VLOOKUP(Table1[[#This Row],[RespondentID]],'All Data'!$A353:$CN925,90,FALSE),"unknown")</f>
        <v>Retired</v>
      </c>
      <c r="AT352" s="159" t="str">
        <f>IFERROR(VLOOKUP(Table1[[#This Row],[RespondentID]],'All Data'!$A353:$CN925,91,FALSE),"unknown")</f>
        <v>No, but I did in the past</v>
      </c>
      <c r="AU352" s="159">
        <f>IFERROR(VLOOKUP(Table1[[#This Row],[RespondentID]],'All Data'!$A353:$CN925,92,FALSE),"unknown")</f>
        <v>0</v>
      </c>
    </row>
    <row r="353" spans="1:47" x14ac:dyDescent="0.35">
      <c r="A353" s="6">
        <v>7044862661</v>
      </c>
      <c r="B353" s="6"/>
      <c r="C353" s="6" t="s">
        <v>42</v>
      </c>
      <c r="D353" s="6"/>
      <c r="E353" s="6"/>
      <c r="F353" s="6" t="s">
        <v>45</v>
      </c>
      <c r="G353" s="6"/>
      <c r="H353" s="6" t="s">
        <v>46</v>
      </c>
      <c r="I353" s="6"/>
      <c r="J353" s="6"/>
      <c r="K353" s="6"/>
      <c r="L353" s="6"/>
      <c r="M353" s="6"/>
      <c r="O353" s="6">
        <f t="shared" si="85"/>
        <v>3</v>
      </c>
      <c r="P353" s="6">
        <f t="shared" si="86"/>
        <v>1</v>
      </c>
      <c r="R353" s="6">
        <f t="shared" si="87"/>
        <v>0</v>
      </c>
      <c r="S353" s="6">
        <f t="shared" si="88"/>
        <v>1</v>
      </c>
      <c r="T353" s="6">
        <f t="shared" si="89"/>
        <v>0</v>
      </c>
      <c r="U353" s="6">
        <f t="shared" si="90"/>
        <v>0</v>
      </c>
      <c r="V353" s="6">
        <f t="shared" si="91"/>
        <v>1</v>
      </c>
      <c r="W353" s="6">
        <f t="shared" si="92"/>
        <v>0</v>
      </c>
      <c r="X353" s="6">
        <f t="shared" si="93"/>
        <v>1</v>
      </c>
      <c r="Y353" s="6">
        <f t="shared" si="94"/>
        <v>0</v>
      </c>
      <c r="Z353" s="6">
        <f t="shared" si="95"/>
        <v>0</v>
      </c>
      <c r="AA353" s="6">
        <f t="shared" si="96"/>
        <v>0</v>
      </c>
      <c r="AB353" s="6">
        <f t="shared" si="97"/>
        <v>0</v>
      </c>
      <c r="AC353" s="6">
        <f t="shared" si="98"/>
        <v>0</v>
      </c>
      <c r="AF353" s="6">
        <f t="shared" si="99"/>
        <v>3</v>
      </c>
      <c r="AG353" s="6">
        <f t="shared" si="100"/>
        <v>3</v>
      </c>
      <c r="AH353" s="6" t="str">
        <f t="shared" si="101"/>
        <v>Correct</v>
      </c>
      <c r="AJ353" s="159" t="str">
        <f>IFERROR(VLOOKUP(Table1[[#This Row],[RespondentID]],'All Data'!$A354:$CN926,81,FALSE),"unknown")</f>
        <v>Female</v>
      </c>
      <c r="AK353" s="159">
        <f>IFERROR(VLOOKUP(Table1[[#This Row],[RespondentID]],'All Data'!$A354:$CN926,82,FALSE),"unknown")</f>
        <v>75</v>
      </c>
      <c r="AL353" s="159" t="str">
        <f>IFERROR(VLOOKUP(Table1[[#This Row],[RespondentID]],'All Data'!$A354:$CN926,83,FALSE),"unknown")</f>
        <v>Suffolk</v>
      </c>
      <c r="AM353" s="159" t="str">
        <f>IFERROR(VLOOKUP(Table1[[#This Row],[RespondentID]],'All Data'!$A354:$CN926,84,FALSE),"unknown")</f>
        <v>Lindenhurst, 11757</v>
      </c>
      <c r="AN353" s="159" t="str">
        <f>IFERROR(VLOOKUP(Table1[[#This Row],[RespondentID]],'All Data'!$A354:$CN926,85,FALSE),"unknown")</f>
        <v>White/Caucasian</v>
      </c>
      <c r="AO353" s="159">
        <f>IFERROR(VLOOKUP(Table1[[#This Row],[RespondentID]],'All Data'!$A354:$CN926,86,FALSE),"unknown")</f>
        <v>0</v>
      </c>
      <c r="AP353" s="159" t="str">
        <f>IFERROR(VLOOKUP(Table1[[#This Row],[RespondentID]],'All Data'!$A354:$CN926,87,FALSE),"unknown")</f>
        <v xml:space="preserve">English </v>
      </c>
      <c r="AQ353" s="159" t="str">
        <f>IFERROR(VLOOKUP(Table1[[#This Row],[RespondentID]],'All Data'!$A354:$CN926,88,FALSE),"unknown")</f>
        <v>$50,000 to $74,999</v>
      </c>
      <c r="AR353" s="159" t="str">
        <f>IFERROR(VLOOKUP(Table1[[#This Row],[RespondentID]],'All Data'!$A354:$CN926,89,FALSE),"unknown")</f>
        <v>College graduate</v>
      </c>
      <c r="AS353" s="159" t="str">
        <f>IFERROR(VLOOKUP(Table1[[#This Row],[RespondentID]],'All Data'!$A354:$CN926,90,FALSE),"unknown")</f>
        <v>Retired</v>
      </c>
      <c r="AT353" s="159" t="str">
        <f>IFERROR(VLOOKUP(Table1[[#This Row],[RespondentID]],'All Data'!$A354:$CN926,91,FALSE),"unknown")</f>
        <v>Yes</v>
      </c>
      <c r="AU353" s="159" t="str">
        <f>IFERROR(VLOOKUP(Table1[[#This Row],[RespondentID]],'All Data'!$A354:$CN926,92,FALSE),"unknown")</f>
        <v>Yes</v>
      </c>
    </row>
    <row r="354" spans="1:47" x14ac:dyDescent="0.35">
      <c r="A354" s="6">
        <v>7044862388</v>
      </c>
      <c r="B354" s="6"/>
      <c r="C354" s="6"/>
      <c r="D354" s="6"/>
      <c r="E354" s="6"/>
      <c r="F354" s="6"/>
      <c r="G354" s="6"/>
      <c r="H354" s="6" t="s">
        <v>46</v>
      </c>
      <c r="I354" s="6"/>
      <c r="J354" s="6" t="s">
        <v>48</v>
      </c>
      <c r="K354" s="6" t="s">
        <v>49</v>
      </c>
      <c r="L354" s="6"/>
      <c r="M354" s="6"/>
      <c r="O354" s="6">
        <f t="shared" si="85"/>
        <v>3</v>
      </c>
      <c r="P354" s="6">
        <f t="shared" si="86"/>
        <v>1</v>
      </c>
      <c r="R354" s="6">
        <f t="shared" si="87"/>
        <v>0</v>
      </c>
      <c r="S354" s="6">
        <f t="shared" si="88"/>
        <v>0</v>
      </c>
      <c r="T354" s="6">
        <f t="shared" si="89"/>
        <v>0</v>
      </c>
      <c r="U354" s="6">
        <f t="shared" si="90"/>
        <v>0</v>
      </c>
      <c r="V354" s="6">
        <f t="shared" si="91"/>
        <v>0</v>
      </c>
      <c r="W354" s="6">
        <f t="shared" si="92"/>
        <v>0</v>
      </c>
      <c r="X354" s="6">
        <f t="shared" si="93"/>
        <v>1</v>
      </c>
      <c r="Y354" s="6">
        <f t="shared" si="94"/>
        <v>0</v>
      </c>
      <c r="Z354" s="6">
        <f t="shared" si="95"/>
        <v>1</v>
      </c>
      <c r="AA354" s="6">
        <f t="shared" si="96"/>
        <v>1</v>
      </c>
      <c r="AB354" s="6">
        <f t="shared" si="97"/>
        <v>0</v>
      </c>
      <c r="AC354" s="6">
        <f t="shared" si="98"/>
        <v>0</v>
      </c>
      <c r="AF354" s="6">
        <f t="shared" si="99"/>
        <v>3</v>
      </c>
      <c r="AG354" s="6">
        <f t="shared" si="100"/>
        <v>3</v>
      </c>
      <c r="AH354" s="6" t="str">
        <f t="shared" si="101"/>
        <v>Correct</v>
      </c>
      <c r="AJ354" s="159" t="str">
        <f>IFERROR(VLOOKUP(Table1[[#This Row],[RespondentID]],'All Data'!$A355:$CN927,81,FALSE),"unknown")</f>
        <v>Male</v>
      </c>
      <c r="AK354" s="159">
        <f>IFERROR(VLOOKUP(Table1[[#This Row],[RespondentID]],'All Data'!$A355:$CN927,82,FALSE),"unknown")</f>
        <v>52</v>
      </c>
      <c r="AL354" s="159" t="str">
        <f>IFERROR(VLOOKUP(Table1[[#This Row],[RespondentID]],'All Data'!$A355:$CN927,83,FALSE),"unknown")</f>
        <v>Suffolk</v>
      </c>
      <c r="AM354" s="159" t="str">
        <f>IFERROR(VLOOKUP(Table1[[#This Row],[RespondentID]],'All Data'!$A355:$CN927,84,FALSE),"unknown")</f>
        <v>Central Islip, 11722</v>
      </c>
      <c r="AN354" s="159" t="str">
        <f>IFERROR(VLOOKUP(Table1[[#This Row],[RespondentID]],'All Data'!$A355:$CN927,85,FALSE),"unknown")</f>
        <v>Black/African American</v>
      </c>
      <c r="AO354" s="159" t="str">
        <f>IFERROR(VLOOKUP(Table1[[#This Row],[RespondentID]],'All Data'!$A355:$CN927,86,FALSE),"unknown")</f>
        <v>No</v>
      </c>
      <c r="AP354" s="159" t="str">
        <f>IFERROR(VLOOKUP(Table1[[#This Row],[RespondentID]],'All Data'!$A355:$CN927,87,FALSE),"unknown")</f>
        <v xml:space="preserve">English </v>
      </c>
      <c r="AQ354" s="159" t="str">
        <f>IFERROR(VLOOKUP(Table1[[#This Row],[RespondentID]],'All Data'!$A355:$CN927,88,FALSE),"unknown")</f>
        <v>$50,000 to $74,999</v>
      </c>
      <c r="AR354" s="159" t="str">
        <f>IFERROR(VLOOKUP(Table1[[#This Row],[RespondentID]],'All Data'!$A355:$CN927,89,FALSE),"unknown")</f>
        <v>College graduate</v>
      </c>
      <c r="AS354" s="159" t="str">
        <f>IFERROR(VLOOKUP(Table1[[#This Row],[RespondentID]],'All Data'!$A355:$CN927,90,FALSE),"unknown")</f>
        <v>Employed for wages</v>
      </c>
      <c r="AT354" s="159" t="str">
        <f>IFERROR(VLOOKUP(Table1[[#This Row],[RespondentID]],'All Data'!$A355:$CN927,91,FALSE),"unknown")</f>
        <v>Yes</v>
      </c>
      <c r="AU354" s="159" t="str">
        <f>IFERROR(VLOOKUP(Table1[[#This Row],[RespondentID]],'All Data'!$A355:$CN927,92,FALSE),"unknown")</f>
        <v>Yes</v>
      </c>
    </row>
    <row r="355" spans="1:47" x14ac:dyDescent="0.35">
      <c r="A355" s="6">
        <v>7044862120</v>
      </c>
      <c r="B355" s="6" t="s">
        <v>41</v>
      </c>
      <c r="C355" s="6" t="s">
        <v>42</v>
      </c>
      <c r="D355" s="6"/>
      <c r="E355" s="6"/>
      <c r="F355" s="6"/>
      <c r="G355" s="6"/>
      <c r="H355" s="6"/>
      <c r="I355" s="6"/>
      <c r="J355" s="6" t="s">
        <v>48</v>
      </c>
      <c r="K355" s="6"/>
      <c r="L355" s="6"/>
      <c r="M355" s="6"/>
      <c r="O355" s="6">
        <f t="shared" si="85"/>
        <v>3</v>
      </c>
      <c r="P355" s="6">
        <f t="shared" si="86"/>
        <v>1</v>
      </c>
      <c r="R355" s="6">
        <f t="shared" si="87"/>
        <v>1</v>
      </c>
      <c r="S355" s="6">
        <f t="shared" si="88"/>
        <v>1</v>
      </c>
      <c r="T355" s="6">
        <f t="shared" si="89"/>
        <v>0</v>
      </c>
      <c r="U355" s="6">
        <f t="shared" si="90"/>
        <v>0</v>
      </c>
      <c r="V355" s="6">
        <f t="shared" si="91"/>
        <v>0</v>
      </c>
      <c r="W355" s="6">
        <f t="shared" si="92"/>
        <v>0</v>
      </c>
      <c r="X355" s="6">
        <f t="shared" si="93"/>
        <v>0</v>
      </c>
      <c r="Y355" s="6">
        <f t="shared" si="94"/>
        <v>0</v>
      </c>
      <c r="Z355" s="6">
        <f t="shared" si="95"/>
        <v>1</v>
      </c>
      <c r="AA355" s="6">
        <f t="shared" si="96"/>
        <v>0</v>
      </c>
      <c r="AB355" s="6">
        <f t="shared" si="97"/>
        <v>0</v>
      </c>
      <c r="AC355" s="6">
        <f t="shared" si="98"/>
        <v>0</v>
      </c>
      <c r="AF355" s="6">
        <f t="shared" si="99"/>
        <v>3</v>
      </c>
      <c r="AG355" s="6">
        <f t="shared" si="100"/>
        <v>3</v>
      </c>
      <c r="AH355" s="6" t="str">
        <f t="shared" si="101"/>
        <v>Correct</v>
      </c>
      <c r="AJ355" s="159" t="str">
        <f>IFERROR(VLOOKUP(Table1[[#This Row],[RespondentID]],'All Data'!$A356:$CN928,81,FALSE),"unknown")</f>
        <v>Female</v>
      </c>
      <c r="AK355" s="159">
        <f>IFERROR(VLOOKUP(Table1[[#This Row],[RespondentID]],'All Data'!$A356:$CN928,82,FALSE),"unknown")</f>
        <v>71</v>
      </c>
      <c r="AL355" s="159" t="str">
        <f>IFERROR(VLOOKUP(Table1[[#This Row],[RespondentID]],'All Data'!$A356:$CN928,83,FALSE),"unknown")</f>
        <v>Suffolk</v>
      </c>
      <c r="AM355" s="159" t="str">
        <f>IFERROR(VLOOKUP(Table1[[#This Row],[RespondentID]],'All Data'!$A356:$CN928,84,FALSE),"unknown")</f>
        <v>North Babylon, 11703</v>
      </c>
      <c r="AN355" s="159" t="str">
        <f>IFERROR(VLOOKUP(Table1[[#This Row],[RespondentID]],'All Data'!$A356:$CN928,85,FALSE),"unknown")</f>
        <v>White/Caucasian</v>
      </c>
      <c r="AO355" s="159" t="str">
        <f>IFERROR(VLOOKUP(Table1[[#This Row],[RespondentID]],'All Data'!$A356:$CN928,86,FALSE),"unknown")</f>
        <v>No</v>
      </c>
      <c r="AP355" s="159" t="str">
        <f>IFERROR(VLOOKUP(Table1[[#This Row],[RespondentID]],'All Data'!$A356:$CN928,87,FALSE),"unknown")</f>
        <v xml:space="preserve">English </v>
      </c>
      <c r="AQ355" s="159" t="str">
        <f>IFERROR(VLOOKUP(Table1[[#This Row],[RespondentID]],'All Data'!$A356:$CN928,88,FALSE),"unknown")</f>
        <v>$75,000 to $125,000</v>
      </c>
      <c r="AR355" s="159" t="str">
        <f>IFERROR(VLOOKUP(Table1[[#This Row],[RespondentID]],'All Data'!$A356:$CN928,89,FALSE),"unknown")</f>
        <v>High school graduate</v>
      </c>
      <c r="AS355" s="159" t="str">
        <f>IFERROR(VLOOKUP(Table1[[#This Row],[RespondentID]],'All Data'!$A356:$CN928,90,FALSE),"unknown")</f>
        <v>Retired</v>
      </c>
      <c r="AT355" s="159" t="str">
        <f>IFERROR(VLOOKUP(Table1[[#This Row],[RespondentID]],'All Data'!$A356:$CN928,91,FALSE),"unknown")</f>
        <v>Yes</v>
      </c>
      <c r="AU355" s="159" t="str">
        <f>IFERROR(VLOOKUP(Table1[[#This Row],[RespondentID]],'All Data'!$A356:$CN928,92,FALSE),"unknown")</f>
        <v>No</v>
      </c>
    </row>
    <row r="356" spans="1:47" x14ac:dyDescent="0.35">
      <c r="A356" s="6">
        <v>7044861779</v>
      </c>
      <c r="B356" s="6"/>
      <c r="C356" s="6" t="s">
        <v>42</v>
      </c>
      <c r="D356" s="6" t="s">
        <v>43</v>
      </c>
      <c r="E356" s="6"/>
      <c r="F356" s="6"/>
      <c r="G356" s="6"/>
      <c r="H356" s="6"/>
      <c r="I356" s="6"/>
      <c r="J356" s="6" t="s">
        <v>48</v>
      </c>
      <c r="K356" s="6"/>
      <c r="L356" s="6"/>
      <c r="M356" s="6"/>
      <c r="O356" s="6">
        <f t="shared" si="85"/>
        <v>3</v>
      </c>
      <c r="P356" s="6">
        <f t="shared" si="86"/>
        <v>1</v>
      </c>
      <c r="R356" s="6">
        <f t="shared" si="87"/>
        <v>0</v>
      </c>
      <c r="S356" s="6">
        <f t="shared" si="88"/>
        <v>1</v>
      </c>
      <c r="T356" s="6">
        <f t="shared" si="89"/>
        <v>1</v>
      </c>
      <c r="U356" s="6">
        <f t="shared" si="90"/>
        <v>0</v>
      </c>
      <c r="V356" s="6">
        <f t="shared" si="91"/>
        <v>0</v>
      </c>
      <c r="W356" s="6">
        <f t="shared" si="92"/>
        <v>0</v>
      </c>
      <c r="X356" s="6">
        <f t="shared" si="93"/>
        <v>0</v>
      </c>
      <c r="Y356" s="6">
        <f t="shared" si="94"/>
        <v>0</v>
      </c>
      <c r="Z356" s="6">
        <f t="shared" si="95"/>
        <v>1</v>
      </c>
      <c r="AA356" s="6">
        <f t="shared" si="96"/>
        <v>0</v>
      </c>
      <c r="AB356" s="6">
        <f t="shared" si="97"/>
        <v>0</v>
      </c>
      <c r="AC356" s="6">
        <f t="shared" si="98"/>
        <v>0</v>
      </c>
      <c r="AF356" s="6">
        <f t="shared" si="99"/>
        <v>3</v>
      </c>
      <c r="AG356" s="6">
        <f t="shared" si="100"/>
        <v>3</v>
      </c>
      <c r="AH356" s="6" t="str">
        <f t="shared" si="101"/>
        <v>Correct</v>
      </c>
      <c r="AJ356" s="159" t="str">
        <f>IFERROR(VLOOKUP(Table1[[#This Row],[RespondentID]],'All Data'!$A357:$CN929,81,FALSE),"unknown")</f>
        <v>Female</v>
      </c>
      <c r="AK356" s="159">
        <f>IFERROR(VLOOKUP(Table1[[#This Row],[RespondentID]],'All Data'!$A357:$CN929,82,FALSE),"unknown")</f>
        <v>64</v>
      </c>
      <c r="AL356" s="159" t="str">
        <f>IFERROR(VLOOKUP(Table1[[#This Row],[RespondentID]],'All Data'!$A357:$CN929,83,FALSE),"unknown")</f>
        <v>Suffolk</v>
      </c>
      <c r="AM356" s="159" t="str">
        <f>IFERROR(VLOOKUP(Table1[[#This Row],[RespondentID]],'All Data'!$A357:$CN929,84,FALSE),"unknown")</f>
        <v>West Islip, 11795</v>
      </c>
      <c r="AN356" s="159" t="str">
        <f>IFERROR(VLOOKUP(Table1[[#This Row],[RespondentID]],'All Data'!$A357:$CN929,85,FALSE),"unknown")</f>
        <v>White/Caucasian</v>
      </c>
      <c r="AO356" s="159" t="str">
        <f>IFERROR(VLOOKUP(Table1[[#This Row],[RespondentID]],'All Data'!$A357:$CN929,86,FALSE),"unknown")</f>
        <v>No</v>
      </c>
      <c r="AP356" s="159" t="str">
        <f>IFERROR(VLOOKUP(Table1[[#This Row],[RespondentID]],'All Data'!$A357:$CN929,87,FALSE),"unknown")</f>
        <v xml:space="preserve">English </v>
      </c>
      <c r="AQ356" s="159" t="str">
        <f>IFERROR(VLOOKUP(Table1[[#This Row],[RespondentID]],'All Data'!$A357:$CN929,88,FALSE),"unknown")</f>
        <v>$75,000 to $125,000</v>
      </c>
      <c r="AR356" s="159" t="str">
        <f>IFERROR(VLOOKUP(Table1[[#This Row],[RespondentID]],'All Data'!$A357:$CN929,89,FALSE),"unknown")</f>
        <v>College graduate</v>
      </c>
      <c r="AS356" s="159" t="str">
        <f>IFERROR(VLOOKUP(Table1[[#This Row],[RespondentID]],'All Data'!$A357:$CN929,90,FALSE),"unknown")</f>
        <v>Employed for wages</v>
      </c>
      <c r="AT356" s="159" t="str">
        <f>IFERROR(VLOOKUP(Table1[[#This Row],[RespondentID]],'All Data'!$A357:$CN929,91,FALSE),"unknown")</f>
        <v>Yes</v>
      </c>
      <c r="AU356" s="159" t="str">
        <f>IFERROR(VLOOKUP(Table1[[#This Row],[RespondentID]],'All Data'!$A357:$CN929,92,FALSE),"unknown")</f>
        <v>Yes</v>
      </c>
    </row>
    <row r="357" spans="1:47" x14ac:dyDescent="0.35">
      <c r="A357" s="6">
        <v>7044861411</v>
      </c>
      <c r="B357" s="6" t="s">
        <v>41</v>
      </c>
      <c r="C357" s="6"/>
      <c r="D357" s="6"/>
      <c r="E357" s="6" t="s">
        <v>44</v>
      </c>
      <c r="F357" s="6"/>
      <c r="G357" s="6"/>
      <c r="H357" s="6"/>
      <c r="I357" s="6"/>
      <c r="J357" s="6"/>
      <c r="K357" s="6" t="s">
        <v>49</v>
      </c>
      <c r="L357" s="6"/>
      <c r="M357" s="6"/>
      <c r="O357" s="6">
        <f t="shared" si="85"/>
        <v>3</v>
      </c>
      <c r="P357" s="6">
        <f t="shared" si="86"/>
        <v>1</v>
      </c>
      <c r="R357" s="6">
        <f t="shared" si="87"/>
        <v>1</v>
      </c>
      <c r="S357" s="6">
        <f t="shared" si="88"/>
        <v>0</v>
      </c>
      <c r="T357" s="6">
        <f t="shared" si="89"/>
        <v>0</v>
      </c>
      <c r="U357" s="6">
        <f t="shared" si="90"/>
        <v>1</v>
      </c>
      <c r="V357" s="6">
        <f t="shared" si="91"/>
        <v>0</v>
      </c>
      <c r="W357" s="6">
        <f t="shared" si="92"/>
        <v>0</v>
      </c>
      <c r="X357" s="6">
        <f t="shared" si="93"/>
        <v>0</v>
      </c>
      <c r="Y357" s="6">
        <f t="shared" si="94"/>
        <v>0</v>
      </c>
      <c r="Z357" s="6">
        <f t="shared" si="95"/>
        <v>0</v>
      </c>
      <c r="AA357" s="6">
        <f t="shared" si="96"/>
        <v>1</v>
      </c>
      <c r="AB357" s="6">
        <f t="shared" si="97"/>
        <v>0</v>
      </c>
      <c r="AC357" s="6">
        <f t="shared" si="98"/>
        <v>0</v>
      </c>
      <c r="AF357" s="6">
        <f t="shared" si="99"/>
        <v>3</v>
      </c>
      <c r="AG357" s="6">
        <f t="shared" si="100"/>
        <v>3</v>
      </c>
      <c r="AH357" s="6" t="str">
        <f t="shared" si="101"/>
        <v>Correct</v>
      </c>
      <c r="AJ357" s="159" t="str">
        <f>IFERROR(VLOOKUP(Table1[[#This Row],[RespondentID]],'All Data'!$A358:$CN930,81,FALSE),"unknown")</f>
        <v>Female</v>
      </c>
      <c r="AK357" s="159">
        <f>IFERROR(VLOOKUP(Table1[[#This Row],[RespondentID]],'All Data'!$A358:$CN930,82,FALSE),"unknown")</f>
        <v>59</v>
      </c>
      <c r="AL357" s="159" t="str">
        <f>IFERROR(VLOOKUP(Table1[[#This Row],[RespondentID]],'All Data'!$A358:$CN930,83,FALSE),"unknown")</f>
        <v>Suffolk</v>
      </c>
      <c r="AM357" s="159" t="str">
        <f>IFERROR(VLOOKUP(Table1[[#This Row],[RespondentID]],'All Data'!$A358:$CN930,84,FALSE),"unknown")</f>
        <v>Lindenhurst, 11757</v>
      </c>
      <c r="AN357" s="159" t="str">
        <f>IFERROR(VLOOKUP(Table1[[#This Row],[RespondentID]],'All Data'!$A358:$CN930,85,FALSE),"unknown")</f>
        <v>White/Caucasian</v>
      </c>
      <c r="AO357" s="159" t="str">
        <f>IFERROR(VLOOKUP(Table1[[#This Row],[RespondentID]],'All Data'!$A358:$CN930,86,FALSE),"unknown")</f>
        <v>No</v>
      </c>
      <c r="AP357" s="159" t="str">
        <f>IFERROR(VLOOKUP(Table1[[#This Row],[RespondentID]],'All Data'!$A358:$CN930,87,FALSE),"unknown")</f>
        <v xml:space="preserve">English </v>
      </c>
      <c r="AQ357" s="159" t="str">
        <f>IFERROR(VLOOKUP(Table1[[#This Row],[RespondentID]],'All Data'!$A358:$CN930,88,FALSE),"unknown")</f>
        <v>$20,000 to $34,999</v>
      </c>
      <c r="AR357" s="159" t="str">
        <f>IFERROR(VLOOKUP(Table1[[#This Row],[RespondentID]],'All Data'!$A358:$CN930,89,FALSE),"unknown")</f>
        <v>Some college</v>
      </c>
      <c r="AS357" s="159" t="str">
        <f>IFERROR(VLOOKUP(Table1[[#This Row],[RespondentID]],'All Data'!$A358:$CN930,90,FALSE),"unknown")</f>
        <v>Employed for wages</v>
      </c>
      <c r="AT357" s="159" t="str">
        <f>IFERROR(VLOOKUP(Table1[[#This Row],[RespondentID]],'All Data'!$A358:$CN930,91,FALSE),"unknown")</f>
        <v>Yes</v>
      </c>
      <c r="AU357" s="159" t="str">
        <f>IFERROR(VLOOKUP(Table1[[#This Row],[RespondentID]],'All Data'!$A358:$CN930,92,FALSE),"unknown")</f>
        <v>Yes</v>
      </c>
    </row>
    <row r="358" spans="1:47" x14ac:dyDescent="0.35">
      <c r="A358" s="6">
        <v>7044861110</v>
      </c>
      <c r="B358" s="6"/>
      <c r="C358" s="6"/>
      <c r="D358" s="6"/>
      <c r="E358" s="6" t="s">
        <v>44</v>
      </c>
      <c r="F358" s="6"/>
      <c r="G358" s="6"/>
      <c r="H358" s="6"/>
      <c r="I358" s="6"/>
      <c r="J358" s="6"/>
      <c r="K358" s="6" t="s">
        <v>49</v>
      </c>
      <c r="L358" s="6"/>
      <c r="M358" s="6"/>
      <c r="O358" s="6">
        <f t="shared" si="85"/>
        <v>2</v>
      </c>
      <c r="P358" s="6">
        <f t="shared" si="86"/>
        <v>1.5</v>
      </c>
      <c r="R358" s="6">
        <f t="shared" si="87"/>
        <v>0</v>
      </c>
      <c r="S358" s="6">
        <f t="shared" si="88"/>
        <v>0</v>
      </c>
      <c r="T358" s="6">
        <f t="shared" si="89"/>
        <v>0</v>
      </c>
      <c r="U358" s="6">
        <f t="shared" si="90"/>
        <v>1</v>
      </c>
      <c r="V358" s="6">
        <f t="shared" si="91"/>
        <v>0</v>
      </c>
      <c r="W358" s="6">
        <f t="shared" si="92"/>
        <v>0</v>
      </c>
      <c r="X358" s="6">
        <f t="shared" si="93"/>
        <v>0</v>
      </c>
      <c r="Y358" s="6">
        <f t="shared" si="94"/>
        <v>0</v>
      </c>
      <c r="Z358" s="6">
        <f t="shared" si="95"/>
        <v>0</v>
      </c>
      <c r="AA358" s="6">
        <f t="shared" si="96"/>
        <v>1</v>
      </c>
      <c r="AB358" s="6">
        <f t="shared" si="97"/>
        <v>0</v>
      </c>
      <c r="AC358" s="6">
        <f t="shared" si="98"/>
        <v>0</v>
      </c>
      <c r="AF358" s="6">
        <f t="shared" si="99"/>
        <v>2</v>
      </c>
      <c r="AG358" s="6">
        <f t="shared" si="100"/>
        <v>2</v>
      </c>
      <c r="AH358" s="6" t="str">
        <f t="shared" si="101"/>
        <v>Correct</v>
      </c>
      <c r="AJ358" s="159" t="str">
        <f>IFERROR(VLOOKUP(Table1[[#This Row],[RespondentID]],'All Data'!$A359:$CN931,81,FALSE),"unknown")</f>
        <v>Male</v>
      </c>
      <c r="AK358" s="159">
        <f>IFERROR(VLOOKUP(Table1[[#This Row],[RespondentID]],'All Data'!$A359:$CN931,82,FALSE),"unknown")</f>
        <v>71</v>
      </c>
      <c r="AL358" s="159" t="str">
        <f>IFERROR(VLOOKUP(Table1[[#This Row],[RespondentID]],'All Data'!$A359:$CN931,83,FALSE),"unknown")</f>
        <v>Nassau</v>
      </c>
      <c r="AM358" s="159" t="str">
        <f>IFERROR(VLOOKUP(Table1[[#This Row],[RespondentID]],'All Data'!$A359:$CN931,84,FALSE),"unknown")</f>
        <v>Farmingdale, 11735</v>
      </c>
      <c r="AN358" s="159" t="str">
        <f>IFERROR(VLOOKUP(Table1[[#This Row],[RespondentID]],'All Data'!$A359:$CN931,85,FALSE),"unknown")</f>
        <v>White/Caucasian</v>
      </c>
      <c r="AO358" s="159" t="str">
        <f>IFERROR(VLOOKUP(Table1[[#This Row],[RespondentID]],'All Data'!$A359:$CN931,86,FALSE),"unknown")</f>
        <v>No</v>
      </c>
      <c r="AP358" s="159" t="str">
        <f>IFERROR(VLOOKUP(Table1[[#This Row],[RespondentID]],'All Data'!$A359:$CN931,87,FALSE),"unknown")</f>
        <v xml:space="preserve">English </v>
      </c>
      <c r="AQ358" s="159" t="str">
        <f>IFERROR(VLOOKUP(Table1[[#This Row],[RespondentID]],'All Data'!$A359:$CN931,88,FALSE),"unknown")</f>
        <v>$75,000 to $125,000</v>
      </c>
      <c r="AR358" s="159" t="str">
        <f>IFERROR(VLOOKUP(Table1[[#This Row],[RespondentID]],'All Data'!$A359:$CN931,89,FALSE),"unknown")</f>
        <v>College graduate</v>
      </c>
      <c r="AS358" s="159" t="str">
        <f>IFERROR(VLOOKUP(Table1[[#This Row],[RespondentID]],'All Data'!$A359:$CN931,90,FALSE),"unknown")</f>
        <v>Retired</v>
      </c>
      <c r="AT358" s="159" t="str">
        <f>IFERROR(VLOOKUP(Table1[[#This Row],[RespondentID]],'All Data'!$A359:$CN931,91,FALSE),"unknown")</f>
        <v>Yes</v>
      </c>
      <c r="AU358" s="159" t="str">
        <f>IFERROR(VLOOKUP(Table1[[#This Row],[RespondentID]],'All Data'!$A359:$CN931,92,FALSE),"unknown")</f>
        <v>Yes</v>
      </c>
    </row>
    <row r="359" spans="1:47" x14ac:dyDescent="0.35">
      <c r="A359" s="6">
        <v>7044860846</v>
      </c>
      <c r="B359" s="6"/>
      <c r="C359" s="6"/>
      <c r="D359" s="6"/>
      <c r="E359" s="6"/>
      <c r="F359" s="6"/>
      <c r="G359" s="6"/>
      <c r="H359" s="6"/>
      <c r="I359" s="6"/>
      <c r="J359" s="6"/>
      <c r="K359" s="6"/>
      <c r="L359" s="6"/>
      <c r="M359" s="6"/>
      <c r="O359" s="6">
        <f t="shared" si="85"/>
        <v>0</v>
      </c>
      <c r="P359" s="6" t="e">
        <f t="shared" si="86"/>
        <v>#DIV/0!</v>
      </c>
      <c r="R359" s="6">
        <f t="shared" si="87"/>
        <v>0</v>
      </c>
      <c r="S359" s="6">
        <f t="shared" si="88"/>
        <v>0</v>
      </c>
      <c r="T359" s="6">
        <f t="shared" si="89"/>
        <v>0</v>
      </c>
      <c r="U359" s="6">
        <f t="shared" si="90"/>
        <v>0</v>
      </c>
      <c r="V359" s="6">
        <f t="shared" si="91"/>
        <v>0</v>
      </c>
      <c r="W359" s="6">
        <f t="shared" si="92"/>
        <v>0</v>
      </c>
      <c r="X359" s="6">
        <f t="shared" si="93"/>
        <v>0</v>
      </c>
      <c r="Y359" s="6">
        <f t="shared" si="94"/>
        <v>0</v>
      </c>
      <c r="Z359" s="6">
        <f t="shared" si="95"/>
        <v>0</v>
      </c>
      <c r="AA359" s="6">
        <f t="shared" si="96"/>
        <v>0</v>
      </c>
      <c r="AB359" s="6">
        <f t="shared" si="97"/>
        <v>0</v>
      </c>
      <c r="AC359" s="6">
        <f t="shared" si="98"/>
        <v>0</v>
      </c>
      <c r="AF359" s="6">
        <f t="shared" si="99"/>
        <v>0</v>
      </c>
      <c r="AG359" s="6">
        <f t="shared" si="100"/>
        <v>0</v>
      </c>
      <c r="AH359" s="6" t="str">
        <f t="shared" si="101"/>
        <v>Correct</v>
      </c>
      <c r="AJ359" s="159" t="str">
        <f>IFERROR(VLOOKUP(Table1[[#This Row],[RespondentID]],'All Data'!$A360:$CN932,81,FALSE),"unknown")</f>
        <v>Female</v>
      </c>
      <c r="AK359" s="159">
        <f>IFERROR(VLOOKUP(Table1[[#This Row],[RespondentID]],'All Data'!$A360:$CN932,82,FALSE),"unknown")</f>
        <v>70</v>
      </c>
      <c r="AL359" s="159" t="str">
        <f>IFERROR(VLOOKUP(Table1[[#This Row],[RespondentID]],'All Data'!$A360:$CN932,83,FALSE),"unknown")</f>
        <v>Nassau</v>
      </c>
      <c r="AM359" s="159" t="str">
        <f>IFERROR(VLOOKUP(Table1[[#This Row],[RespondentID]],'All Data'!$A360:$CN932,84,FALSE),"unknown")</f>
        <v>Farmingdale, 11735</v>
      </c>
      <c r="AN359" s="159" t="str">
        <f>IFERROR(VLOOKUP(Table1[[#This Row],[RespondentID]],'All Data'!$A360:$CN932,85,FALSE),"unknown")</f>
        <v>Asian/Pacific Islander</v>
      </c>
      <c r="AO359" s="159" t="str">
        <f>IFERROR(VLOOKUP(Table1[[#This Row],[RespondentID]],'All Data'!$A360:$CN932,86,FALSE),"unknown")</f>
        <v>No</v>
      </c>
      <c r="AP359" s="159" t="str">
        <f>IFERROR(VLOOKUP(Table1[[#This Row],[RespondentID]],'All Data'!$A360:$CN932,87,FALSE),"unknown")</f>
        <v xml:space="preserve">English </v>
      </c>
      <c r="AQ359" s="159" t="str">
        <f>IFERROR(VLOOKUP(Table1[[#This Row],[RespondentID]],'All Data'!$A360:$CN932,88,FALSE),"unknown")</f>
        <v>$20,000 to $34,999</v>
      </c>
      <c r="AR359" s="159">
        <f>IFERROR(VLOOKUP(Table1[[#This Row],[RespondentID]],'All Data'!$A360:$CN932,89,FALSE),"unknown")</f>
        <v>0</v>
      </c>
      <c r="AS359" s="159" t="str">
        <f>IFERROR(VLOOKUP(Table1[[#This Row],[RespondentID]],'All Data'!$A360:$CN932,90,FALSE),"unknown")</f>
        <v>Retired</v>
      </c>
      <c r="AT359" s="159" t="str">
        <f>IFERROR(VLOOKUP(Table1[[#This Row],[RespondentID]],'All Data'!$A360:$CN932,91,FALSE),"unknown")</f>
        <v>Yes</v>
      </c>
      <c r="AU359" s="159" t="str">
        <f>IFERROR(VLOOKUP(Table1[[#This Row],[RespondentID]],'All Data'!$A360:$CN932,92,FALSE),"unknown")</f>
        <v>No</v>
      </c>
    </row>
    <row r="360" spans="1:47" x14ac:dyDescent="0.35">
      <c r="A360" s="6">
        <v>7044860628</v>
      </c>
      <c r="B360" s="6"/>
      <c r="C360" s="6"/>
      <c r="D360" s="6"/>
      <c r="E360" s="6"/>
      <c r="F360" s="6"/>
      <c r="G360" s="6"/>
      <c r="H360" s="6"/>
      <c r="I360" s="6"/>
      <c r="J360" s="6" t="s">
        <v>48</v>
      </c>
      <c r="K360" s="6"/>
      <c r="L360" s="6"/>
      <c r="M360" s="6"/>
      <c r="O360" s="6">
        <f t="shared" si="85"/>
        <v>1</v>
      </c>
      <c r="P360" s="6">
        <f t="shared" si="86"/>
        <v>3</v>
      </c>
      <c r="R360" s="6">
        <f t="shared" si="87"/>
        <v>0</v>
      </c>
      <c r="S360" s="6">
        <f t="shared" si="88"/>
        <v>0</v>
      </c>
      <c r="T360" s="6">
        <f t="shared" si="89"/>
        <v>0</v>
      </c>
      <c r="U360" s="6">
        <f t="shared" si="90"/>
        <v>0</v>
      </c>
      <c r="V360" s="6">
        <f t="shared" si="91"/>
        <v>0</v>
      </c>
      <c r="W360" s="6">
        <f t="shared" si="92"/>
        <v>0</v>
      </c>
      <c r="X360" s="6">
        <f t="shared" si="93"/>
        <v>0</v>
      </c>
      <c r="Y360" s="6">
        <f t="shared" si="94"/>
        <v>0</v>
      </c>
      <c r="Z360" s="6">
        <f t="shared" si="95"/>
        <v>1</v>
      </c>
      <c r="AA360" s="6">
        <f t="shared" si="96"/>
        <v>0</v>
      </c>
      <c r="AB360" s="6">
        <f t="shared" si="97"/>
        <v>0</v>
      </c>
      <c r="AC360" s="6">
        <f t="shared" si="98"/>
        <v>0</v>
      </c>
      <c r="AF360" s="6">
        <f t="shared" si="99"/>
        <v>1</v>
      </c>
      <c r="AG360" s="6">
        <f t="shared" si="100"/>
        <v>1</v>
      </c>
      <c r="AH360" s="6" t="str">
        <f t="shared" si="101"/>
        <v>Correct</v>
      </c>
      <c r="AJ360" s="159" t="str">
        <f>IFERROR(VLOOKUP(Table1[[#This Row],[RespondentID]],'All Data'!$A361:$CN933,81,FALSE),"unknown")</f>
        <v>Female</v>
      </c>
      <c r="AK360" s="159">
        <f>IFERROR(VLOOKUP(Table1[[#This Row],[RespondentID]],'All Data'!$A361:$CN933,82,FALSE),"unknown")</f>
        <v>60</v>
      </c>
      <c r="AL360" s="159" t="str">
        <f>IFERROR(VLOOKUP(Table1[[#This Row],[RespondentID]],'All Data'!$A361:$CN933,83,FALSE),"unknown")</f>
        <v>Nassau</v>
      </c>
      <c r="AM360" s="159" t="str">
        <f>IFERROR(VLOOKUP(Table1[[#This Row],[RespondentID]],'All Data'!$A361:$CN933,84,FALSE),"unknown")</f>
        <v>Farmingdale, 11735</v>
      </c>
      <c r="AN360" s="159" t="str">
        <f>IFERROR(VLOOKUP(Table1[[#This Row],[RespondentID]],'All Data'!$A361:$CN933,85,FALSE),"unknown")</f>
        <v>White/Caucasian</v>
      </c>
      <c r="AO360" s="159">
        <f>IFERROR(VLOOKUP(Table1[[#This Row],[RespondentID]],'All Data'!$A361:$CN933,86,FALSE),"unknown")</f>
        <v>0</v>
      </c>
      <c r="AP360" s="159" t="str">
        <f>IFERROR(VLOOKUP(Table1[[#This Row],[RespondentID]],'All Data'!$A361:$CN933,87,FALSE),"unknown")</f>
        <v xml:space="preserve">English </v>
      </c>
      <c r="AQ360" s="159" t="str">
        <f>IFERROR(VLOOKUP(Table1[[#This Row],[RespondentID]],'All Data'!$A361:$CN933,88,FALSE),"unknown")</f>
        <v>$50,000 to $74,999</v>
      </c>
      <c r="AR360" s="159" t="str">
        <f>IFERROR(VLOOKUP(Table1[[#This Row],[RespondentID]],'All Data'!$A361:$CN933,89,FALSE),"unknown")</f>
        <v>Some high school</v>
      </c>
      <c r="AS360" s="159" t="str">
        <f>IFERROR(VLOOKUP(Table1[[#This Row],[RespondentID]],'All Data'!$A361:$CN933,90,FALSE),"unknown")</f>
        <v>Out of work, but not currently looking</v>
      </c>
      <c r="AT360" s="159" t="str">
        <f>IFERROR(VLOOKUP(Table1[[#This Row],[RespondentID]],'All Data'!$A361:$CN933,91,FALSE),"unknown")</f>
        <v>Yes</v>
      </c>
      <c r="AU360" s="159" t="str">
        <f>IFERROR(VLOOKUP(Table1[[#This Row],[RespondentID]],'All Data'!$A361:$CN933,92,FALSE),"unknown")</f>
        <v>Yes</v>
      </c>
    </row>
    <row r="361" spans="1:47" x14ac:dyDescent="0.35">
      <c r="A361" s="6">
        <v>7044860409</v>
      </c>
      <c r="B361" s="6"/>
      <c r="C361" s="6"/>
      <c r="D361" s="6" t="s">
        <v>43</v>
      </c>
      <c r="E361" s="6"/>
      <c r="F361" s="6"/>
      <c r="G361" s="6"/>
      <c r="H361" s="6" t="s">
        <v>46</v>
      </c>
      <c r="I361" s="6"/>
      <c r="J361" s="6" t="s">
        <v>48</v>
      </c>
      <c r="K361" s="6"/>
      <c r="L361" s="6"/>
      <c r="M361" s="6"/>
      <c r="O361" s="6">
        <f t="shared" si="85"/>
        <v>3</v>
      </c>
      <c r="P361" s="6">
        <f t="shared" si="86"/>
        <v>1</v>
      </c>
      <c r="R361" s="6">
        <f t="shared" si="87"/>
        <v>0</v>
      </c>
      <c r="S361" s="6">
        <f t="shared" si="88"/>
        <v>0</v>
      </c>
      <c r="T361" s="6">
        <f t="shared" si="89"/>
        <v>1</v>
      </c>
      <c r="U361" s="6">
        <f t="shared" si="90"/>
        <v>0</v>
      </c>
      <c r="V361" s="6">
        <f t="shared" si="91"/>
        <v>0</v>
      </c>
      <c r="W361" s="6">
        <f t="shared" si="92"/>
        <v>0</v>
      </c>
      <c r="X361" s="6">
        <f t="shared" si="93"/>
        <v>1</v>
      </c>
      <c r="Y361" s="6">
        <f t="shared" si="94"/>
        <v>0</v>
      </c>
      <c r="Z361" s="6">
        <f t="shared" si="95"/>
        <v>1</v>
      </c>
      <c r="AA361" s="6">
        <f t="shared" si="96"/>
        <v>0</v>
      </c>
      <c r="AB361" s="6">
        <f t="shared" si="97"/>
        <v>0</v>
      </c>
      <c r="AC361" s="6">
        <f t="shared" si="98"/>
        <v>0</v>
      </c>
      <c r="AF361" s="6">
        <f t="shared" si="99"/>
        <v>3</v>
      </c>
      <c r="AG361" s="6">
        <f t="shared" si="100"/>
        <v>3</v>
      </c>
      <c r="AH361" s="6" t="str">
        <f t="shared" si="101"/>
        <v>Correct</v>
      </c>
      <c r="AJ361" s="159" t="str">
        <f>IFERROR(VLOOKUP(Table1[[#This Row],[RespondentID]],'All Data'!$A362:$CN934,81,FALSE),"unknown")</f>
        <v>Male</v>
      </c>
      <c r="AK361" s="159">
        <f>IFERROR(VLOOKUP(Table1[[#This Row],[RespondentID]],'All Data'!$A362:$CN934,82,FALSE),"unknown")</f>
        <v>61</v>
      </c>
      <c r="AL361" s="159" t="str">
        <f>IFERROR(VLOOKUP(Table1[[#This Row],[RespondentID]],'All Data'!$A362:$CN934,83,FALSE),"unknown")</f>
        <v>Nassau</v>
      </c>
      <c r="AM361" s="159" t="str">
        <f>IFERROR(VLOOKUP(Table1[[#This Row],[RespondentID]],'All Data'!$A362:$CN934,84,FALSE),"unknown")</f>
        <v>Farmingdale, 11735</v>
      </c>
      <c r="AN361" s="159" t="str">
        <f>IFERROR(VLOOKUP(Table1[[#This Row],[RespondentID]],'All Data'!$A362:$CN934,85,FALSE),"unknown")</f>
        <v>White/Caucasian</v>
      </c>
      <c r="AO361" s="159" t="str">
        <f>IFERROR(VLOOKUP(Table1[[#This Row],[RespondentID]],'All Data'!$A362:$CN934,86,FALSE),"unknown")</f>
        <v>No</v>
      </c>
      <c r="AP361" s="159" t="str">
        <f>IFERROR(VLOOKUP(Table1[[#This Row],[RespondentID]],'All Data'!$A362:$CN934,87,FALSE),"unknown")</f>
        <v xml:space="preserve">English </v>
      </c>
      <c r="AQ361" s="159" t="str">
        <f>IFERROR(VLOOKUP(Table1[[#This Row],[RespondentID]],'All Data'!$A362:$CN934,88,FALSE),"unknown")</f>
        <v>$50,000 to $74,999</v>
      </c>
      <c r="AR361" s="159" t="str">
        <f>IFERROR(VLOOKUP(Table1[[#This Row],[RespondentID]],'All Data'!$A362:$CN934,89,FALSE),"unknown")</f>
        <v>High school graduate</v>
      </c>
      <c r="AS361" s="159" t="str">
        <f>IFERROR(VLOOKUP(Table1[[#This Row],[RespondentID]],'All Data'!$A362:$CN934,90,FALSE),"unknown")</f>
        <v>Employed for wages</v>
      </c>
      <c r="AT361" s="159" t="str">
        <f>IFERROR(VLOOKUP(Table1[[#This Row],[RespondentID]],'All Data'!$A362:$CN934,91,FALSE),"unknown")</f>
        <v>Yes</v>
      </c>
      <c r="AU361" s="159" t="str">
        <f>IFERROR(VLOOKUP(Table1[[#This Row],[RespondentID]],'All Data'!$A362:$CN934,92,FALSE),"unknown")</f>
        <v>Yes</v>
      </c>
    </row>
    <row r="362" spans="1:47" x14ac:dyDescent="0.35">
      <c r="A362" s="6">
        <v>7044860127</v>
      </c>
      <c r="B362" s="6"/>
      <c r="C362" s="6"/>
      <c r="D362" s="6"/>
      <c r="E362" s="6"/>
      <c r="F362" s="6"/>
      <c r="G362" s="6"/>
      <c r="H362" s="6" t="s">
        <v>46</v>
      </c>
      <c r="I362" s="6"/>
      <c r="J362" s="6" t="s">
        <v>48</v>
      </c>
      <c r="K362" s="6"/>
      <c r="L362" s="6"/>
      <c r="M362" s="6"/>
      <c r="O362" s="6">
        <f t="shared" si="85"/>
        <v>2</v>
      </c>
      <c r="P362" s="6">
        <f t="shared" si="86"/>
        <v>1.5</v>
      </c>
      <c r="R362" s="6">
        <f t="shared" si="87"/>
        <v>0</v>
      </c>
      <c r="S362" s="6">
        <f t="shared" si="88"/>
        <v>0</v>
      </c>
      <c r="T362" s="6">
        <f t="shared" si="89"/>
        <v>0</v>
      </c>
      <c r="U362" s="6">
        <f t="shared" si="90"/>
        <v>0</v>
      </c>
      <c r="V362" s="6">
        <f t="shared" si="91"/>
        <v>0</v>
      </c>
      <c r="W362" s="6">
        <f t="shared" si="92"/>
        <v>0</v>
      </c>
      <c r="X362" s="6">
        <f t="shared" si="93"/>
        <v>1</v>
      </c>
      <c r="Y362" s="6">
        <f t="shared" si="94"/>
        <v>0</v>
      </c>
      <c r="Z362" s="6">
        <f t="shared" si="95"/>
        <v>1</v>
      </c>
      <c r="AA362" s="6">
        <f t="shared" si="96"/>
        <v>0</v>
      </c>
      <c r="AB362" s="6">
        <f t="shared" si="97"/>
        <v>0</v>
      </c>
      <c r="AC362" s="6">
        <f t="shared" si="98"/>
        <v>0</v>
      </c>
      <c r="AF362" s="6">
        <f t="shared" si="99"/>
        <v>2</v>
      </c>
      <c r="AG362" s="6">
        <f t="shared" si="100"/>
        <v>2</v>
      </c>
      <c r="AH362" s="6" t="str">
        <f t="shared" si="101"/>
        <v>Correct</v>
      </c>
      <c r="AJ362" s="159" t="str">
        <f>IFERROR(VLOOKUP(Table1[[#This Row],[RespondentID]],'All Data'!$A363:$CN935,81,FALSE),"unknown")</f>
        <v>Male</v>
      </c>
      <c r="AK362" s="159">
        <f>IFERROR(VLOOKUP(Table1[[#This Row],[RespondentID]],'All Data'!$A363:$CN935,82,FALSE),"unknown")</f>
        <v>78</v>
      </c>
      <c r="AL362" s="159" t="str">
        <f>IFERROR(VLOOKUP(Table1[[#This Row],[RespondentID]],'All Data'!$A363:$CN935,83,FALSE),"unknown")</f>
        <v>Nassau</v>
      </c>
      <c r="AM362" s="159" t="str">
        <f>IFERROR(VLOOKUP(Table1[[#This Row],[RespondentID]],'All Data'!$A363:$CN935,84,FALSE),"unknown")</f>
        <v>Farmingdale, 11735</v>
      </c>
      <c r="AN362" s="159" t="str">
        <f>IFERROR(VLOOKUP(Table1[[#This Row],[RespondentID]],'All Data'!$A363:$CN935,85,FALSE),"unknown")</f>
        <v>White/Caucasian</v>
      </c>
      <c r="AO362" s="159">
        <f>IFERROR(VLOOKUP(Table1[[#This Row],[RespondentID]],'All Data'!$A363:$CN935,86,FALSE),"unknown")</f>
        <v>0</v>
      </c>
      <c r="AP362" s="159" t="str">
        <f>IFERROR(VLOOKUP(Table1[[#This Row],[RespondentID]],'All Data'!$A363:$CN935,87,FALSE),"unknown")</f>
        <v xml:space="preserve"> </v>
      </c>
      <c r="AQ362" s="159" t="str">
        <f>IFERROR(VLOOKUP(Table1[[#This Row],[RespondentID]],'All Data'!$A363:$CN935,88,FALSE),"unknown")</f>
        <v>$75,000 to $125,000</v>
      </c>
      <c r="AR362" s="159">
        <f>IFERROR(VLOOKUP(Table1[[#This Row],[RespondentID]],'All Data'!$A363:$CN935,89,FALSE),"unknown")</f>
        <v>0</v>
      </c>
      <c r="AS362" s="159" t="str">
        <f>IFERROR(VLOOKUP(Table1[[#This Row],[RespondentID]],'All Data'!$A363:$CN935,90,FALSE),"unknown")</f>
        <v>Employed for wages</v>
      </c>
      <c r="AT362" s="159" t="str">
        <f>IFERROR(VLOOKUP(Table1[[#This Row],[RespondentID]],'All Data'!$A363:$CN935,91,FALSE),"unknown")</f>
        <v>Yes</v>
      </c>
      <c r="AU362" s="159" t="str">
        <f>IFERROR(VLOOKUP(Table1[[#This Row],[RespondentID]],'All Data'!$A363:$CN935,92,FALSE),"unknown")</f>
        <v>Yes</v>
      </c>
    </row>
    <row r="363" spans="1:47" x14ac:dyDescent="0.35">
      <c r="A363" s="6">
        <v>7044859853</v>
      </c>
      <c r="B363" s="6"/>
      <c r="C363" s="6" t="s">
        <v>42</v>
      </c>
      <c r="D363" s="6"/>
      <c r="E363" s="6"/>
      <c r="F363" s="6" t="s">
        <v>45</v>
      </c>
      <c r="G363" s="6" t="s">
        <v>39</v>
      </c>
      <c r="H363" s="6"/>
      <c r="I363" s="6"/>
      <c r="J363" s="6" t="s">
        <v>48</v>
      </c>
      <c r="K363" s="6"/>
      <c r="L363" s="6" t="s">
        <v>50</v>
      </c>
      <c r="M363" s="6"/>
      <c r="O363" s="6">
        <f t="shared" si="85"/>
        <v>5</v>
      </c>
      <c r="P363" s="6">
        <f t="shared" si="86"/>
        <v>0.6</v>
      </c>
      <c r="R363" s="6">
        <f t="shared" si="87"/>
        <v>0</v>
      </c>
      <c r="S363" s="6">
        <f t="shared" si="88"/>
        <v>0.6</v>
      </c>
      <c r="T363" s="6">
        <f t="shared" si="89"/>
        <v>0</v>
      </c>
      <c r="U363" s="6">
        <f t="shared" si="90"/>
        <v>0</v>
      </c>
      <c r="V363" s="6">
        <f t="shared" si="91"/>
        <v>0.6</v>
      </c>
      <c r="W363" s="6">
        <f t="shared" si="92"/>
        <v>0.6</v>
      </c>
      <c r="X363" s="6">
        <f t="shared" si="93"/>
        <v>0</v>
      </c>
      <c r="Y363" s="6">
        <f t="shared" si="94"/>
        <v>0</v>
      </c>
      <c r="Z363" s="6">
        <f t="shared" si="95"/>
        <v>0.6</v>
      </c>
      <c r="AA363" s="6">
        <f t="shared" si="96"/>
        <v>0</v>
      </c>
      <c r="AB363" s="6">
        <f t="shared" si="97"/>
        <v>0.6</v>
      </c>
      <c r="AC363" s="6">
        <f t="shared" si="98"/>
        <v>0</v>
      </c>
      <c r="AF363" s="6">
        <f t="shared" si="99"/>
        <v>3</v>
      </c>
      <c r="AG363" s="6">
        <f t="shared" si="100"/>
        <v>5</v>
      </c>
      <c r="AH363" s="6" t="str">
        <f t="shared" si="101"/>
        <v>Correct</v>
      </c>
      <c r="AJ363" s="159" t="str">
        <f>IFERROR(VLOOKUP(Table1[[#This Row],[RespondentID]],'All Data'!$A364:$CN936,81,FALSE),"unknown")</f>
        <v>Female</v>
      </c>
      <c r="AK363" s="159">
        <f>IFERROR(VLOOKUP(Table1[[#This Row],[RespondentID]],'All Data'!$A364:$CN936,82,FALSE),"unknown")</f>
        <v>66</v>
      </c>
      <c r="AL363" s="159" t="str">
        <f>IFERROR(VLOOKUP(Table1[[#This Row],[RespondentID]],'All Data'!$A364:$CN936,83,FALSE),"unknown")</f>
        <v>Nassau</v>
      </c>
      <c r="AM363" s="159" t="str">
        <f>IFERROR(VLOOKUP(Table1[[#This Row],[RespondentID]],'All Data'!$A364:$CN936,84,FALSE),"unknown")</f>
        <v>Farmingdale, 11735</v>
      </c>
      <c r="AN363" s="159" t="str">
        <f>IFERROR(VLOOKUP(Table1[[#This Row],[RespondentID]],'All Data'!$A364:$CN936,85,FALSE),"unknown")</f>
        <v>Other (please specify)</v>
      </c>
      <c r="AO363" s="159" t="str">
        <f>IFERROR(VLOOKUP(Table1[[#This Row],[RespondentID]],'All Data'!$A364:$CN936,86,FALSE),"unknown")</f>
        <v>Yes</v>
      </c>
      <c r="AP363" s="159" t="str">
        <f>IFERROR(VLOOKUP(Table1[[#This Row],[RespondentID]],'All Data'!$A364:$CN936,87,FALSE),"unknown")</f>
        <v xml:space="preserve">English </v>
      </c>
      <c r="AQ363" s="159" t="str">
        <f>IFERROR(VLOOKUP(Table1[[#This Row],[RespondentID]],'All Data'!$A364:$CN936,88,FALSE),"unknown")</f>
        <v>$75,000 to $125,000</v>
      </c>
      <c r="AR363" s="159" t="str">
        <f>IFERROR(VLOOKUP(Table1[[#This Row],[RespondentID]],'All Data'!$A364:$CN936,89,FALSE),"unknown")</f>
        <v>Graduate school</v>
      </c>
      <c r="AS363" s="159" t="str">
        <f>IFERROR(VLOOKUP(Table1[[#This Row],[RespondentID]],'All Data'!$A364:$CN936,90,FALSE),"unknown")</f>
        <v>Employed for wages</v>
      </c>
      <c r="AT363" s="159" t="str">
        <f>IFERROR(VLOOKUP(Table1[[#This Row],[RespondentID]],'All Data'!$A364:$CN936,91,FALSE),"unknown")</f>
        <v>Yes</v>
      </c>
      <c r="AU363" s="159" t="str">
        <f>IFERROR(VLOOKUP(Table1[[#This Row],[RespondentID]],'All Data'!$A364:$CN936,92,FALSE),"unknown")</f>
        <v>Yes</v>
      </c>
    </row>
    <row r="364" spans="1:47" x14ac:dyDescent="0.35">
      <c r="A364" s="6">
        <v>7044859540</v>
      </c>
      <c r="B364" s="6"/>
      <c r="C364" s="6"/>
      <c r="D364" s="6"/>
      <c r="E364" s="6"/>
      <c r="F364" s="6"/>
      <c r="G364" s="6"/>
      <c r="H364" s="6" t="s">
        <v>46</v>
      </c>
      <c r="I364" s="6"/>
      <c r="J364" s="6" t="s">
        <v>48</v>
      </c>
      <c r="K364" s="6"/>
      <c r="L364" s="6"/>
      <c r="M364" s="6"/>
      <c r="O364" s="6">
        <f t="shared" si="85"/>
        <v>2</v>
      </c>
      <c r="P364" s="6">
        <f t="shared" si="86"/>
        <v>1.5</v>
      </c>
      <c r="R364" s="6">
        <f t="shared" si="87"/>
        <v>0</v>
      </c>
      <c r="S364" s="6">
        <f t="shared" si="88"/>
        <v>0</v>
      </c>
      <c r="T364" s="6">
        <f t="shared" si="89"/>
        <v>0</v>
      </c>
      <c r="U364" s="6">
        <f t="shared" si="90"/>
        <v>0</v>
      </c>
      <c r="V364" s="6">
        <f t="shared" si="91"/>
        <v>0</v>
      </c>
      <c r="W364" s="6">
        <f t="shared" si="92"/>
        <v>0</v>
      </c>
      <c r="X364" s="6">
        <f t="shared" si="93"/>
        <v>1</v>
      </c>
      <c r="Y364" s="6">
        <f t="shared" si="94"/>
        <v>0</v>
      </c>
      <c r="Z364" s="6">
        <f t="shared" si="95"/>
        <v>1</v>
      </c>
      <c r="AA364" s="6">
        <f t="shared" si="96"/>
        <v>0</v>
      </c>
      <c r="AB364" s="6">
        <f t="shared" si="97"/>
        <v>0</v>
      </c>
      <c r="AC364" s="6">
        <f t="shared" si="98"/>
        <v>0</v>
      </c>
      <c r="AF364" s="6">
        <f t="shared" si="99"/>
        <v>2</v>
      </c>
      <c r="AG364" s="6">
        <f t="shared" si="100"/>
        <v>2</v>
      </c>
      <c r="AH364" s="6" t="str">
        <f t="shared" si="101"/>
        <v>Correct</v>
      </c>
      <c r="AJ364" s="159" t="str">
        <f>IFERROR(VLOOKUP(Table1[[#This Row],[RespondentID]],'All Data'!$A365:$CN937,81,FALSE),"unknown")</f>
        <v>Male</v>
      </c>
      <c r="AK364" s="159">
        <f>IFERROR(VLOOKUP(Table1[[#This Row],[RespondentID]],'All Data'!$A365:$CN937,82,FALSE),"unknown")</f>
        <v>68</v>
      </c>
      <c r="AL364" s="159" t="str">
        <f>IFERROR(VLOOKUP(Table1[[#This Row],[RespondentID]],'All Data'!$A365:$CN937,83,FALSE),"unknown")</f>
        <v>Suffolk</v>
      </c>
      <c r="AM364" s="159" t="str">
        <f>IFERROR(VLOOKUP(Table1[[#This Row],[RespondentID]],'All Data'!$A365:$CN937,84,FALSE),"unknown")</f>
        <v>Northport, 11768</v>
      </c>
      <c r="AN364" s="159" t="str">
        <f>IFERROR(VLOOKUP(Table1[[#This Row],[RespondentID]],'All Data'!$A365:$CN937,85,FALSE),"unknown")</f>
        <v>White/Caucasian</v>
      </c>
      <c r="AO364" s="159" t="str">
        <f>IFERROR(VLOOKUP(Table1[[#This Row],[RespondentID]],'All Data'!$A365:$CN937,86,FALSE),"unknown")</f>
        <v>No</v>
      </c>
      <c r="AP364" s="159" t="str">
        <f>IFERROR(VLOOKUP(Table1[[#This Row],[RespondentID]],'All Data'!$A365:$CN937,87,FALSE),"unknown")</f>
        <v xml:space="preserve">English </v>
      </c>
      <c r="AQ364" s="159" t="str">
        <f>IFERROR(VLOOKUP(Table1[[#This Row],[RespondentID]],'All Data'!$A365:$CN937,88,FALSE),"unknown")</f>
        <v>$75,000 to $125,000</v>
      </c>
      <c r="AR364" s="159" t="str">
        <f>IFERROR(VLOOKUP(Table1[[#This Row],[RespondentID]],'All Data'!$A365:$CN937,89,FALSE),"unknown")</f>
        <v>Graduate school</v>
      </c>
      <c r="AS364" s="159" t="str">
        <f>IFERROR(VLOOKUP(Table1[[#This Row],[RespondentID]],'All Data'!$A365:$CN937,90,FALSE),"unknown")</f>
        <v>Retired</v>
      </c>
      <c r="AT364" s="159" t="str">
        <f>IFERROR(VLOOKUP(Table1[[#This Row],[RespondentID]],'All Data'!$A365:$CN937,91,FALSE),"unknown")</f>
        <v>Yes</v>
      </c>
      <c r="AU364" s="159" t="str">
        <f>IFERROR(VLOOKUP(Table1[[#This Row],[RespondentID]],'All Data'!$A365:$CN937,92,FALSE),"unknown")</f>
        <v>Yes</v>
      </c>
    </row>
    <row r="365" spans="1:47" x14ac:dyDescent="0.35">
      <c r="A365" s="6">
        <v>7044859265</v>
      </c>
      <c r="B365" s="6" t="s">
        <v>41</v>
      </c>
      <c r="C365" s="6"/>
      <c r="D365" s="6"/>
      <c r="E365" s="6"/>
      <c r="F365" s="6" t="s">
        <v>45</v>
      </c>
      <c r="G365" s="6"/>
      <c r="H365" s="6"/>
      <c r="I365" s="6"/>
      <c r="J365" s="6"/>
      <c r="K365" s="6"/>
      <c r="L365" s="6" t="s">
        <v>50</v>
      </c>
      <c r="M365" s="6"/>
      <c r="O365" s="6">
        <f t="shared" si="85"/>
        <v>3</v>
      </c>
      <c r="P365" s="6">
        <f t="shared" si="86"/>
        <v>1</v>
      </c>
      <c r="R365" s="6">
        <f t="shared" si="87"/>
        <v>1</v>
      </c>
      <c r="S365" s="6">
        <f t="shared" si="88"/>
        <v>0</v>
      </c>
      <c r="T365" s="6">
        <f t="shared" si="89"/>
        <v>0</v>
      </c>
      <c r="U365" s="6">
        <f t="shared" si="90"/>
        <v>0</v>
      </c>
      <c r="V365" s="6">
        <f t="shared" si="91"/>
        <v>1</v>
      </c>
      <c r="W365" s="6">
        <f t="shared" si="92"/>
        <v>0</v>
      </c>
      <c r="X365" s="6">
        <f t="shared" si="93"/>
        <v>0</v>
      </c>
      <c r="Y365" s="6">
        <f t="shared" si="94"/>
        <v>0</v>
      </c>
      <c r="Z365" s="6">
        <f t="shared" si="95"/>
        <v>0</v>
      </c>
      <c r="AA365" s="6">
        <f t="shared" si="96"/>
        <v>0</v>
      </c>
      <c r="AB365" s="6">
        <f t="shared" si="97"/>
        <v>1</v>
      </c>
      <c r="AC365" s="6">
        <f t="shared" si="98"/>
        <v>0</v>
      </c>
      <c r="AF365" s="6">
        <f t="shared" si="99"/>
        <v>3</v>
      </c>
      <c r="AG365" s="6">
        <f t="shared" si="100"/>
        <v>3</v>
      </c>
      <c r="AH365" s="6" t="str">
        <f t="shared" si="101"/>
        <v>Correct</v>
      </c>
      <c r="AJ365" s="159" t="str">
        <f>IFERROR(VLOOKUP(Table1[[#This Row],[RespondentID]],'All Data'!$A366:$CN938,81,FALSE),"unknown")</f>
        <v>Female</v>
      </c>
      <c r="AK365" s="159">
        <f>IFERROR(VLOOKUP(Table1[[#This Row],[RespondentID]],'All Data'!$A366:$CN938,82,FALSE),"unknown")</f>
        <v>82</v>
      </c>
      <c r="AL365" s="159" t="str">
        <f>IFERROR(VLOOKUP(Table1[[#This Row],[RespondentID]],'All Data'!$A366:$CN938,83,FALSE),"unknown")</f>
        <v>Suffolk</v>
      </c>
      <c r="AM365" s="159" t="str">
        <f>IFERROR(VLOOKUP(Table1[[#This Row],[RespondentID]],'All Data'!$A366:$CN938,84,FALSE),"unknown")</f>
        <v>Northport, 11768</v>
      </c>
      <c r="AN365" s="159" t="str">
        <f>IFERROR(VLOOKUP(Table1[[#This Row],[RespondentID]],'All Data'!$A366:$CN938,85,FALSE),"unknown")</f>
        <v>White/Caucasian</v>
      </c>
      <c r="AO365" s="159">
        <f>IFERROR(VLOOKUP(Table1[[#This Row],[RespondentID]],'All Data'!$A366:$CN938,86,FALSE),"unknown")</f>
        <v>0</v>
      </c>
      <c r="AP365" s="159" t="str">
        <f>IFERROR(VLOOKUP(Table1[[#This Row],[RespondentID]],'All Data'!$A366:$CN938,87,FALSE),"unknown")</f>
        <v xml:space="preserve">English </v>
      </c>
      <c r="AQ365" s="159" t="str">
        <f>IFERROR(VLOOKUP(Table1[[#This Row],[RespondentID]],'All Data'!$A366:$CN938,88,FALSE),"unknown")</f>
        <v>$20,000 to $34,999</v>
      </c>
      <c r="AR365" s="159" t="str">
        <f>IFERROR(VLOOKUP(Table1[[#This Row],[RespondentID]],'All Data'!$A366:$CN938,89,FALSE),"unknown")</f>
        <v>College graduate</v>
      </c>
      <c r="AS365" s="159" t="str">
        <f>IFERROR(VLOOKUP(Table1[[#This Row],[RespondentID]],'All Data'!$A366:$CN938,90,FALSE),"unknown")</f>
        <v>Retired</v>
      </c>
      <c r="AT365" s="159" t="str">
        <f>IFERROR(VLOOKUP(Table1[[#This Row],[RespondentID]],'All Data'!$A366:$CN938,91,FALSE),"unknown")</f>
        <v>Yes</v>
      </c>
      <c r="AU365" s="159" t="str">
        <f>IFERROR(VLOOKUP(Table1[[#This Row],[RespondentID]],'All Data'!$A366:$CN938,92,FALSE),"unknown")</f>
        <v>No</v>
      </c>
    </row>
    <row r="366" spans="1:47" x14ac:dyDescent="0.35">
      <c r="A366" s="6">
        <v>7044859000</v>
      </c>
      <c r="B366" s="6" t="s">
        <v>41</v>
      </c>
      <c r="C366" s="6" t="s">
        <v>42</v>
      </c>
      <c r="D366" s="6" t="s">
        <v>43</v>
      </c>
      <c r="E366" s="6" t="s">
        <v>44</v>
      </c>
      <c r="F366" s="6"/>
      <c r="G366" s="6"/>
      <c r="H366" s="6"/>
      <c r="I366" s="6"/>
      <c r="J366" s="6"/>
      <c r="K366" s="6"/>
      <c r="L366" s="6"/>
      <c r="M366" s="6"/>
      <c r="O366" s="6">
        <f t="shared" si="85"/>
        <v>4</v>
      </c>
      <c r="P366" s="6">
        <f t="shared" si="86"/>
        <v>0.75</v>
      </c>
      <c r="R366" s="6">
        <f t="shared" si="87"/>
        <v>0.75</v>
      </c>
      <c r="S366" s="6">
        <f t="shared" si="88"/>
        <v>0.75</v>
      </c>
      <c r="T366" s="6">
        <f t="shared" si="89"/>
        <v>0.75</v>
      </c>
      <c r="U366" s="6">
        <f t="shared" si="90"/>
        <v>0.75</v>
      </c>
      <c r="V366" s="6">
        <f t="shared" si="91"/>
        <v>0</v>
      </c>
      <c r="W366" s="6">
        <f t="shared" si="92"/>
        <v>0</v>
      </c>
      <c r="X366" s="6">
        <f t="shared" si="93"/>
        <v>0</v>
      </c>
      <c r="Y366" s="6">
        <f t="shared" si="94"/>
        <v>0</v>
      </c>
      <c r="Z366" s="6">
        <f t="shared" si="95"/>
        <v>0</v>
      </c>
      <c r="AA366" s="6">
        <f t="shared" si="96"/>
        <v>0</v>
      </c>
      <c r="AB366" s="6">
        <f t="shared" si="97"/>
        <v>0</v>
      </c>
      <c r="AC366" s="6">
        <f t="shared" si="98"/>
        <v>0</v>
      </c>
      <c r="AF366" s="6">
        <f t="shared" si="99"/>
        <v>3</v>
      </c>
      <c r="AG366" s="6">
        <f t="shared" si="100"/>
        <v>4</v>
      </c>
      <c r="AH366" s="6" t="str">
        <f t="shared" si="101"/>
        <v>Correct</v>
      </c>
      <c r="AJ366" s="159" t="str">
        <f>IFERROR(VLOOKUP(Table1[[#This Row],[RespondentID]],'All Data'!$A367:$CN939,81,FALSE),"unknown")</f>
        <v>Female</v>
      </c>
      <c r="AK366" s="159">
        <f>IFERROR(VLOOKUP(Table1[[#This Row],[RespondentID]],'All Data'!$A367:$CN939,82,FALSE),"unknown")</f>
        <v>62</v>
      </c>
      <c r="AL366" s="159" t="str">
        <f>IFERROR(VLOOKUP(Table1[[#This Row],[RespondentID]],'All Data'!$A367:$CN939,83,FALSE),"unknown")</f>
        <v>Suffolk</v>
      </c>
      <c r="AM366" s="159" t="str">
        <f>IFERROR(VLOOKUP(Table1[[#This Row],[RespondentID]],'All Data'!$A367:$CN939,84,FALSE),"unknown")</f>
        <v>Elwood, 11731</v>
      </c>
      <c r="AN366" s="159" t="str">
        <f>IFERROR(VLOOKUP(Table1[[#This Row],[RespondentID]],'All Data'!$A367:$CN939,85,FALSE),"unknown")</f>
        <v>White/Caucasian</v>
      </c>
      <c r="AO366" s="159" t="str">
        <f>IFERROR(VLOOKUP(Table1[[#This Row],[RespondentID]],'All Data'!$A367:$CN939,86,FALSE),"unknown")</f>
        <v>No</v>
      </c>
      <c r="AP366" s="159" t="str">
        <f>IFERROR(VLOOKUP(Table1[[#This Row],[RespondentID]],'All Data'!$A367:$CN939,87,FALSE),"unknown")</f>
        <v xml:space="preserve">English </v>
      </c>
      <c r="AQ366" s="159" t="str">
        <f>IFERROR(VLOOKUP(Table1[[#This Row],[RespondentID]],'All Data'!$A367:$CN939,88,FALSE),"unknown")</f>
        <v>$20,000 to $34,999</v>
      </c>
      <c r="AR366" s="159" t="str">
        <f>IFERROR(VLOOKUP(Table1[[#This Row],[RespondentID]],'All Data'!$A367:$CN939,89,FALSE),"unknown")</f>
        <v>Some college</v>
      </c>
      <c r="AS366" s="159" t="str">
        <f>IFERROR(VLOOKUP(Table1[[#This Row],[RespondentID]],'All Data'!$A367:$CN939,90,FALSE),"unknown")</f>
        <v>Retired</v>
      </c>
      <c r="AT366" s="159" t="str">
        <f>IFERROR(VLOOKUP(Table1[[#This Row],[RespondentID]],'All Data'!$A367:$CN939,91,FALSE),"unknown")</f>
        <v>Yes</v>
      </c>
      <c r="AU366" s="159">
        <f>IFERROR(VLOOKUP(Table1[[#This Row],[RespondentID]],'All Data'!$A367:$CN939,92,FALSE),"unknown")</f>
        <v>0</v>
      </c>
    </row>
    <row r="367" spans="1:47" x14ac:dyDescent="0.35">
      <c r="A367" s="6">
        <v>7044858642</v>
      </c>
      <c r="B367" s="6" t="s">
        <v>41</v>
      </c>
      <c r="C367" s="6"/>
      <c r="D367" s="6"/>
      <c r="E367" s="6" t="s">
        <v>44</v>
      </c>
      <c r="F367" s="6"/>
      <c r="G367" s="6"/>
      <c r="H367" s="6" t="s">
        <v>46</v>
      </c>
      <c r="I367" s="6"/>
      <c r="J367" s="6"/>
      <c r="K367" s="6"/>
      <c r="L367" s="6"/>
      <c r="M367" s="6"/>
      <c r="O367" s="6">
        <f t="shared" si="85"/>
        <v>3</v>
      </c>
      <c r="P367" s="6">
        <f t="shared" si="86"/>
        <v>1</v>
      </c>
      <c r="R367" s="6">
        <f t="shared" si="87"/>
        <v>1</v>
      </c>
      <c r="S367" s="6">
        <f t="shared" si="88"/>
        <v>0</v>
      </c>
      <c r="T367" s="6">
        <f t="shared" si="89"/>
        <v>0</v>
      </c>
      <c r="U367" s="6">
        <f t="shared" si="90"/>
        <v>1</v>
      </c>
      <c r="V367" s="6">
        <f t="shared" si="91"/>
        <v>0</v>
      </c>
      <c r="W367" s="6">
        <f t="shared" si="92"/>
        <v>0</v>
      </c>
      <c r="X367" s="6">
        <f t="shared" si="93"/>
        <v>1</v>
      </c>
      <c r="Y367" s="6">
        <f t="shared" si="94"/>
        <v>0</v>
      </c>
      <c r="Z367" s="6">
        <f t="shared" si="95"/>
        <v>0</v>
      </c>
      <c r="AA367" s="6">
        <f t="shared" si="96"/>
        <v>0</v>
      </c>
      <c r="AB367" s="6">
        <f t="shared" si="97"/>
        <v>0</v>
      </c>
      <c r="AC367" s="6">
        <f t="shared" si="98"/>
        <v>0</v>
      </c>
      <c r="AF367" s="6">
        <f t="shared" si="99"/>
        <v>3</v>
      </c>
      <c r="AG367" s="6">
        <f t="shared" si="100"/>
        <v>3</v>
      </c>
      <c r="AH367" s="6" t="str">
        <f t="shared" si="101"/>
        <v>Correct</v>
      </c>
      <c r="AJ367" s="159" t="str">
        <f>IFERROR(VLOOKUP(Table1[[#This Row],[RespondentID]],'All Data'!$A368:$CN940,81,FALSE),"unknown")</f>
        <v>Female</v>
      </c>
      <c r="AK367" s="159">
        <f>IFERROR(VLOOKUP(Table1[[#This Row],[RespondentID]],'All Data'!$A368:$CN940,82,FALSE),"unknown")</f>
        <v>61</v>
      </c>
      <c r="AL367" s="159" t="str">
        <f>IFERROR(VLOOKUP(Table1[[#This Row],[RespondentID]],'All Data'!$A368:$CN940,83,FALSE),"unknown")</f>
        <v>Suffolk</v>
      </c>
      <c r="AM367" s="159" t="str">
        <f>IFERROR(VLOOKUP(Table1[[#This Row],[RespondentID]],'All Data'!$A368:$CN940,84,FALSE),"unknown")</f>
        <v>Elwood, 11731</v>
      </c>
      <c r="AN367" s="159" t="str">
        <f>IFERROR(VLOOKUP(Table1[[#This Row],[RespondentID]],'All Data'!$A368:$CN940,85,FALSE),"unknown")</f>
        <v>Asian/Pacific Islander</v>
      </c>
      <c r="AO367" s="159" t="str">
        <f>IFERROR(VLOOKUP(Table1[[#This Row],[RespondentID]],'All Data'!$A368:$CN940,86,FALSE),"unknown")</f>
        <v>No</v>
      </c>
      <c r="AP367" s="159" t="str">
        <f>IFERROR(VLOOKUP(Table1[[#This Row],[RespondentID]],'All Data'!$A368:$CN940,87,FALSE),"unknown")</f>
        <v xml:space="preserve">English </v>
      </c>
      <c r="AQ367" s="159" t="str">
        <f>IFERROR(VLOOKUP(Table1[[#This Row],[RespondentID]],'All Data'!$A368:$CN940,88,FALSE),"unknown")</f>
        <v>$50,000 to $74,999</v>
      </c>
      <c r="AR367" s="159" t="str">
        <f>IFERROR(VLOOKUP(Table1[[#This Row],[RespondentID]],'All Data'!$A368:$CN940,89,FALSE),"unknown")</f>
        <v>College graduate</v>
      </c>
      <c r="AS367" s="159" t="str">
        <f>IFERROR(VLOOKUP(Table1[[#This Row],[RespondentID]],'All Data'!$A368:$CN940,90,FALSE),"unknown")</f>
        <v>Retired</v>
      </c>
      <c r="AT367" s="159" t="str">
        <f>IFERROR(VLOOKUP(Table1[[#This Row],[RespondentID]],'All Data'!$A368:$CN940,91,FALSE),"unknown")</f>
        <v>Yes</v>
      </c>
      <c r="AU367" s="159" t="str">
        <f>IFERROR(VLOOKUP(Table1[[#This Row],[RespondentID]],'All Data'!$A368:$CN940,92,FALSE),"unknown")</f>
        <v>Yes</v>
      </c>
    </row>
    <row r="368" spans="1:47" x14ac:dyDescent="0.35">
      <c r="A368" s="6">
        <v>7044858325</v>
      </c>
      <c r="B368" s="6"/>
      <c r="C368" s="6"/>
      <c r="D368" s="6"/>
      <c r="E368" s="6"/>
      <c r="F368" s="6"/>
      <c r="G368" s="6"/>
      <c r="H368" s="6"/>
      <c r="I368" s="6"/>
      <c r="J368" s="6" t="s">
        <v>48</v>
      </c>
      <c r="K368" s="6"/>
      <c r="L368" s="6"/>
      <c r="M368" s="6"/>
      <c r="O368" s="6">
        <f t="shared" si="85"/>
        <v>1</v>
      </c>
      <c r="P368" s="6">
        <f t="shared" si="86"/>
        <v>3</v>
      </c>
      <c r="R368" s="6">
        <f t="shared" si="87"/>
        <v>0</v>
      </c>
      <c r="S368" s="6">
        <f t="shared" si="88"/>
        <v>0</v>
      </c>
      <c r="T368" s="6">
        <f t="shared" si="89"/>
        <v>0</v>
      </c>
      <c r="U368" s="6">
        <f t="shared" si="90"/>
        <v>0</v>
      </c>
      <c r="V368" s="6">
        <f t="shared" si="91"/>
        <v>0</v>
      </c>
      <c r="W368" s="6">
        <f t="shared" si="92"/>
        <v>0</v>
      </c>
      <c r="X368" s="6">
        <f t="shared" si="93"/>
        <v>0</v>
      </c>
      <c r="Y368" s="6">
        <f t="shared" si="94"/>
        <v>0</v>
      </c>
      <c r="Z368" s="6">
        <f t="shared" si="95"/>
        <v>1</v>
      </c>
      <c r="AA368" s="6">
        <f t="shared" si="96"/>
        <v>0</v>
      </c>
      <c r="AB368" s="6">
        <f t="shared" si="97"/>
        <v>0</v>
      </c>
      <c r="AC368" s="6">
        <f t="shared" si="98"/>
        <v>0</v>
      </c>
      <c r="AF368" s="6">
        <f t="shared" si="99"/>
        <v>1</v>
      </c>
      <c r="AG368" s="6">
        <f t="shared" si="100"/>
        <v>1</v>
      </c>
      <c r="AH368" s="6" t="str">
        <f t="shared" si="101"/>
        <v>Correct</v>
      </c>
      <c r="AJ368" s="159" t="str">
        <f>IFERROR(VLOOKUP(Table1[[#This Row],[RespondentID]],'All Data'!$A369:$CN941,81,FALSE),"unknown")</f>
        <v>Female</v>
      </c>
      <c r="AK368" s="159">
        <f>IFERROR(VLOOKUP(Table1[[#This Row],[RespondentID]],'All Data'!$A369:$CN941,82,FALSE),"unknown")</f>
        <v>68</v>
      </c>
      <c r="AL368" s="159" t="str">
        <f>IFERROR(VLOOKUP(Table1[[#This Row],[RespondentID]],'All Data'!$A369:$CN941,83,FALSE),"unknown")</f>
        <v>Suffolk</v>
      </c>
      <c r="AM368" s="159" t="str">
        <f>IFERROR(VLOOKUP(Table1[[#This Row],[RespondentID]],'All Data'!$A369:$CN941,84,FALSE),"unknown")</f>
        <v>Northport, 11768</v>
      </c>
      <c r="AN368" s="159" t="str">
        <f>IFERROR(VLOOKUP(Table1[[#This Row],[RespondentID]],'All Data'!$A369:$CN941,85,FALSE),"unknown")</f>
        <v>White/Caucasian</v>
      </c>
      <c r="AO368" s="159">
        <f>IFERROR(VLOOKUP(Table1[[#This Row],[RespondentID]],'All Data'!$A369:$CN941,86,FALSE),"unknown")</f>
        <v>0</v>
      </c>
      <c r="AP368" s="159" t="str">
        <f>IFERROR(VLOOKUP(Table1[[#This Row],[RespondentID]],'All Data'!$A369:$CN941,87,FALSE),"unknown")</f>
        <v xml:space="preserve">English </v>
      </c>
      <c r="AQ368" s="159" t="str">
        <f>IFERROR(VLOOKUP(Table1[[#This Row],[RespondentID]],'All Data'!$A369:$CN941,88,FALSE),"unknown")</f>
        <v>$75,000 to $125,000</v>
      </c>
      <c r="AR368" s="159" t="str">
        <f>IFERROR(VLOOKUP(Table1[[#This Row],[RespondentID]],'All Data'!$A369:$CN941,89,FALSE),"unknown")</f>
        <v>College graduate</v>
      </c>
      <c r="AS368" s="159" t="str">
        <f>IFERROR(VLOOKUP(Table1[[#This Row],[RespondentID]],'All Data'!$A369:$CN941,90,FALSE),"unknown")</f>
        <v>Retired</v>
      </c>
      <c r="AT368" s="159" t="str">
        <f>IFERROR(VLOOKUP(Table1[[#This Row],[RespondentID]],'All Data'!$A369:$CN941,91,FALSE),"unknown")</f>
        <v>Yes</v>
      </c>
      <c r="AU368" s="159" t="str">
        <f>IFERROR(VLOOKUP(Table1[[#This Row],[RespondentID]],'All Data'!$A369:$CN941,92,FALSE),"unknown")</f>
        <v>Yes</v>
      </c>
    </row>
    <row r="369" spans="1:47" x14ac:dyDescent="0.35">
      <c r="A369" s="6">
        <v>7044858127</v>
      </c>
      <c r="B369" s="6"/>
      <c r="C369" s="6"/>
      <c r="D369" s="6"/>
      <c r="E369" s="6" t="s">
        <v>44</v>
      </c>
      <c r="F369" s="6"/>
      <c r="G369" s="6"/>
      <c r="H369" s="6" t="s">
        <v>46</v>
      </c>
      <c r="I369" s="6"/>
      <c r="J369" s="6"/>
      <c r="K369" s="6"/>
      <c r="L369" s="6"/>
      <c r="M369" s="6"/>
      <c r="O369" s="6">
        <f t="shared" si="85"/>
        <v>2</v>
      </c>
      <c r="P369" s="6">
        <f t="shared" si="86"/>
        <v>1.5</v>
      </c>
      <c r="R369" s="6">
        <f t="shared" si="87"/>
        <v>0</v>
      </c>
      <c r="S369" s="6">
        <f t="shared" si="88"/>
        <v>0</v>
      </c>
      <c r="T369" s="6">
        <f t="shared" si="89"/>
        <v>0</v>
      </c>
      <c r="U369" s="6">
        <f t="shared" si="90"/>
        <v>1</v>
      </c>
      <c r="V369" s="6">
        <f t="shared" si="91"/>
        <v>0</v>
      </c>
      <c r="W369" s="6">
        <f t="shared" si="92"/>
        <v>0</v>
      </c>
      <c r="X369" s="6">
        <f t="shared" si="93"/>
        <v>1</v>
      </c>
      <c r="Y369" s="6">
        <f t="shared" si="94"/>
        <v>0</v>
      </c>
      <c r="Z369" s="6">
        <f t="shared" si="95"/>
        <v>0</v>
      </c>
      <c r="AA369" s="6">
        <f t="shared" si="96"/>
        <v>0</v>
      </c>
      <c r="AB369" s="6">
        <f t="shared" si="97"/>
        <v>0</v>
      </c>
      <c r="AC369" s="6">
        <f t="shared" si="98"/>
        <v>0</v>
      </c>
      <c r="AF369" s="6">
        <f t="shared" si="99"/>
        <v>2</v>
      </c>
      <c r="AG369" s="6">
        <f t="shared" si="100"/>
        <v>2</v>
      </c>
      <c r="AH369" s="6" t="str">
        <f t="shared" si="101"/>
        <v>Correct</v>
      </c>
      <c r="AJ369" s="159" t="str">
        <f>IFERROR(VLOOKUP(Table1[[#This Row],[RespondentID]],'All Data'!$A370:$CN942,81,FALSE),"unknown")</f>
        <v>Female</v>
      </c>
      <c r="AK369" s="159">
        <f>IFERROR(VLOOKUP(Table1[[#This Row],[RespondentID]],'All Data'!$A370:$CN942,82,FALSE),"unknown")</f>
        <v>57</v>
      </c>
      <c r="AL369" s="159" t="str">
        <f>IFERROR(VLOOKUP(Table1[[#This Row],[RespondentID]],'All Data'!$A370:$CN942,83,FALSE),"unknown")</f>
        <v>Nassau</v>
      </c>
      <c r="AM369" s="159" t="str">
        <f>IFERROR(VLOOKUP(Table1[[#This Row],[RespondentID]],'All Data'!$A370:$CN942,84,FALSE),"unknown")</f>
        <v>Freeport, 11520</v>
      </c>
      <c r="AN369" s="159" t="str">
        <f>IFERROR(VLOOKUP(Table1[[#This Row],[RespondentID]],'All Data'!$A370:$CN942,85,FALSE),"unknown")</f>
        <v>Black/African American</v>
      </c>
      <c r="AO369" s="159" t="str">
        <f>IFERROR(VLOOKUP(Table1[[#This Row],[RespondentID]],'All Data'!$A370:$CN942,86,FALSE),"unknown")</f>
        <v>No</v>
      </c>
      <c r="AP369" s="159" t="str">
        <f>IFERROR(VLOOKUP(Table1[[#This Row],[RespondentID]],'All Data'!$A370:$CN942,87,FALSE),"unknown")</f>
        <v xml:space="preserve">English </v>
      </c>
      <c r="AQ369" s="159" t="str">
        <f>IFERROR(VLOOKUP(Table1[[#This Row],[RespondentID]],'All Data'!$A370:$CN942,88,FALSE),"unknown")</f>
        <v>$50,000 to $74,999</v>
      </c>
      <c r="AR369" s="159" t="str">
        <f>IFERROR(VLOOKUP(Table1[[#This Row],[RespondentID]],'All Data'!$A370:$CN942,89,FALSE),"unknown")</f>
        <v>College graduate</v>
      </c>
      <c r="AS369" s="159" t="str">
        <f>IFERROR(VLOOKUP(Table1[[#This Row],[RespondentID]],'All Data'!$A370:$CN942,90,FALSE),"unknown")</f>
        <v>Retired</v>
      </c>
      <c r="AT369" s="159" t="str">
        <f>IFERROR(VLOOKUP(Table1[[#This Row],[RespondentID]],'All Data'!$A370:$CN942,91,FALSE),"unknown")</f>
        <v>Yes</v>
      </c>
      <c r="AU369" s="159" t="str">
        <f>IFERROR(VLOOKUP(Table1[[#This Row],[RespondentID]],'All Data'!$A370:$CN942,92,FALSE),"unknown")</f>
        <v>Yes</v>
      </c>
    </row>
    <row r="370" spans="1:47" x14ac:dyDescent="0.35">
      <c r="A370" s="6">
        <v>7044857865</v>
      </c>
      <c r="B370" s="6"/>
      <c r="C370" s="6"/>
      <c r="D370" s="6"/>
      <c r="E370" s="6"/>
      <c r="F370" s="6"/>
      <c r="G370" s="6" t="s">
        <v>39</v>
      </c>
      <c r="H370" s="6"/>
      <c r="I370" s="6"/>
      <c r="J370" s="6"/>
      <c r="K370" s="6"/>
      <c r="L370" s="6" t="s">
        <v>50</v>
      </c>
      <c r="M370" s="6"/>
      <c r="O370" s="6">
        <f t="shared" si="85"/>
        <v>2</v>
      </c>
      <c r="P370" s="6">
        <f t="shared" si="86"/>
        <v>1.5</v>
      </c>
      <c r="R370" s="6">
        <f t="shared" si="87"/>
        <v>0</v>
      </c>
      <c r="S370" s="6">
        <f t="shared" si="88"/>
        <v>0</v>
      </c>
      <c r="T370" s="6">
        <f t="shared" si="89"/>
        <v>0</v>
      </c>
      <c r="U370" s="6">
        <f t="shared" si="90"/>
        <v>0</v>
      </c>
      <c r="V370" s="6">
        <f t="shared" si="91"/>
        <v>0</v>
      </c>
      <c r="W370" s="6">
        <f t="shared" si="92"/>
        <v>1</v>
      </c>
      <c r="X370" s="6">
        <f t="shared" si="93"/>
        <v>0</v>
      </c>
      <c r="Y370" s="6">
        <f t="shared" si="94"/>
        <v>0</v>
      </c>
      <c r="Z370" s="6">
        <f t="shared" si="95"/>
        <v>0</v>
      </c>
      <c r="AA370" s="6">
        <f t="shared" si="96"/>
        <v>0</v>
      </c>
      <c r="AB370" s="6">
        <f t="shared" si="97"/>
        <v>1</v>
      </c>
      <c r="AC370" s="6">
        <f t="shared" si="98"/>
        <v>0</v>
      </c>
      <c r="AF370" s="6">
        <f t="shared" si="99"/>
        <v>2</v>
      </c>
      <c r="AG370" s="6">
        <f t="shared" si="100"/>
        <v>2</v>
      </c>
      <c r="AH370" s="6" t="str">
        <f t="shared" si="101"/>
        <v>Correct</v>
      </c>
      <c r="AJ370" s="159" t="str">
        <f>IFERROR(VLOOKUP(Table1[[#This Row],[RespondentID]],'All Data'!$A371:$CN943,81,FALSE),"unknown")</f>
        <v>Female</v>
      </c>
      <c r="AK370" s="159">
        <f>IFERROR(VLOOKUP(Table1[[#This Row],[RespondentID]],'All Data'!$A371:$CN943,82,FALSE),"unknown")</f>
        <v>79</v>
      </c>
      <c r="AL370" s="159" t="str">
        <f>IFERROR(VLOOKUP(Table1[[#This Row],[RespondentID]],'All Data'!$A371:$CN943,83,FALSE),"unknown")</f>
        <v>Nassau</v>
      </c>
      <c r="AM370" s="159" t="str">
        <f>IFERROR(VLOOKUP(Table1[[#This Row],[RespondentID]],'All Data'!$A371:$CN943,84,FALSE),"unknown")</f>
        <v>Long Beach, 11561</v>
      </c>
      <c r="AN370" s="159" t="str">
        <f>IFERROR(VLOOKUP(Table1[[#This Row],[RespondentID]],'All Data'!$A371:$CN943,85,FALSE),"unknown")</f>
        <v>White/Caucasian</v>
      </c>
      <c r="AO370" s="159" t="str">
        <f>IFERROR(VLOOKUP(Table1[[#This Row],[RespondentID]],'All Data'!$A371:$CN943,86,FALSE),"unknown")</f>
        <v>Yes</v>
      </c>
      <c r="AP370" s="159" t="str">
        <f>IFERROR(VLOOKUP(Table1[[#This Row],[RespondentID]],'All Data'!$A371:$CN943,87,FALSE),"unknown")</f>
        <v xml:space="preserve">English Spanish </v>
      </c>
      <c r="AQ370" s="159" t="str">
        <f>IFERROR(VLOOKUP(Table1[[#This Row],[RespondentID]],'All Data'!$A371:$CN943,88,FALSE),"unknown")</f>
        <v>$0-$19,999</v>
      </c>
      <c r="AR370" s="159" t="str">
        <f>IFERROR(VLOOKUP(Table1[[#This Row],[RespondentID]],'All Data'!$A371:$CN943,89,FALSE),"unknown")</f>
        <v>High school graduate</v>
      </c>
      <c r="AS370" s="159" t="str">
        <f>IFERROR(VLOOKUP(Table1[[#This Row],[RespondentID]],'All Data'!$A371:$CN943,90,FALSE),"unknown")</f>
        <v>Retired</v>
      </c>
      <c r="AT370" s="159" t="str">
        <f>IFERROR(VLOOKUP(Table1[[#This Row],[RespondentID]],'All Data'!$A371:$CN943,91,FALSE),"unknown")</f>
        <v>Yes</v>
      </c>
      <c r="AU370" s="159">
        <f>IFERROR(VLOOKUP(Table1[[#This Row],[RespondentID]],'All Data'!$A371:$CN943,92,FALSE),"unknown")</f>
        <v>0</v>
      </c>
    </row>
    <row r="371" spans="1:47" x14ac:dyDescent="0.35">
      <c r="A371" s="6">
        <v>7044857434</v>
      </c>
      <c r="B371" s="6" t="s">
        <v>41</v>
      </c>
      <c r="C371" s="6" t="s">
        <v>42</v>
      </c>
      <c r="D371" s="6"/>
      <c r="E371" s="6"/>
      <c r="F371" s="6"/>
      <c r="G371" s="6"/>
      <c r="H371" s="6" t="s">
        <v>46</v>
      </c>
      <c r="I371" s="6"/>
      <c r="J371" s="6"/>
      <c r="K371" s="6"/>
      <c r="L371" s="6"/>
      <c r="M371" s="6"/>
      <c r="O371" s="6">
        <f t="shared" si="85"/>
        <v>3</v>
      </c>
      <c r="P371" s="6">
        <f t="shared" si="86"/>
        <v>1</v>
      </c>
      <c r="R371" s="6">
        <f t="shared" si="87"/>
        <v>1</v>
      </c>
      <c r="S371" s="6">
        <f t="shared" si="88"/>
        <v>1</v>
      </c>
      <c r="T371" s="6">
        <f t="shared" si="89"/>
        <v>0</v>
      </c>
      <c r="U371" s="6">
        <f t="shared" si="90"/>
        <v>0</v>
      </c>
      <c r="V371" s="6">
        <f t="shared" si="91"/>
        <v>0</v>
      </c>
      <c r="W371" s="6">
        <f t="shared" si="92"/>
        <v>0</v>
      </c>
      <c r="X371" s="6">
        <f t="shared" si="93"/>
        <v>1</v>
      </c>
      <c r="Y371" s="6">
        <f t="shared" si="94"/>
        <v>0</v>
      </c>
      <c r="Z371" s="6">
        <f t="shared" si="95"/>
        <v>0</v>
      </c>
      <c r="AA371" s="6">
        <f t="shared" si="96"/>
        <v>0</v>
      </c>
      <c r="AB371" s="6">
        <f t="shared" si="97"/>
        <v>0</v>
      </c>
      <c r="AC371" s="6">
        <f t="shared" si="98"/>
        <v>0</v>
      </c>
      <c r="AF371" s="6">
        <f t="shared" si="99"/>
        <v>3</v>
      </c>
      <c r="AG371" s="6">
        <f t="shared" si="100"/>
        <v>3</v>
      </c>
      <c r="AH371" s="6" t="str">
        <f t="shared" si="101"/>
        <v>Correct</v>
      </c>
      <c r="AJ371" s="159" t="str">
        <f>IFERROR(VLOOKUP(Table1[[#This Row],[RespondentID]],'All Data'!$A372:$CN944,81,FALSE),"unknown")</f>
        <v>Female</v>
      </c>
      <c r="AK371" s="159">
        <f>IFERROR(VLOOKUP(Table1[[#This Row],[RespondentID]],'All Data'!$A372:$CN944,82,FALSE),"unknown")</f>
        <v>62</v>
      </c>
      <c r="AL371" s="159" t="str">
        <f>IFERROR(VLOOKUP(Table1[[#This Row],[RespondentID]],'All Data'!$A372:$CN944,83,FALSE),"unknown")</f>
        <v>Nassau</v>
      </c>
      <c r="AM371" s="159" t="str">
        <f>IFERROR(VLOOKUP(Table1[[#This Row],[RespondentID]],'All Data'!$A372:$CN944,84,FALSE),"unknown")</f>
        <v>Merrick, 11566</v>
      </c>
      <c r="AN371" s="159">
        <f>IFERROR(VLOOKUP(Table1[[#This Row],[RespondentID]],'All Data'!$A372:$CN944,85,FALSE),"unknown")</f>
        <v>0</v>
      </c>
      <c r="AO371" s="159" t="str">
        <f>IFERROR(VLOOKUP(Table1[[#This Row],[RespondentID]],'All Data'!$A372:$CN944,86,FALSE),"unknown")</f>
        <v>Yes</v>
      </c>
      <c r="AP371" s="159" t="str">
        <f>IFERROR(VLOOKUP(Table1[[#This Row],[RespondentID]],'All Data'!$A372:$CN944,87,FALSE),"unknown")</f>
        <v xml:space="preserve">English </v>
      </c>
      <c r="AQ371" s="159" t="str">
        <f>IFERROR(VLOOKUP(Table1[[#This Row],[RespondentID]],'All Data'!$A372:$CN944,88,FALSE),"unknown")</f>
        <v>$75,000 to $125,000</v>
      </c>
      <c r="AR371" s="159" t="str">
        <f>IFERROR(VLOOKUP(Table1[[#This Row],[RespondentID]],'All Data'!$A372:$CN944,89,FALSE),"unknown")</f>
        <v>College graduate</v>
      </c>
      <c r="AS371" s="159" t="str">
        <f>IFERROR(VLOOKUP(Table1[[#This Row],[RespondentID]],'All Data'!$A372:$CN944,90,FALSE),"unknown")</f>
        <v>Employed for wages</v>
      </c>
      <c r="AT371" s="159" t="str">
        <f>IFERROR(VLOOKUP(Table1[[#This Row],[RespondentID]],'All Data'!$A372:$CN944,91,FALSE),"unknown")</f>
        <v>Yes</v>
      </c>
      <c r="AU371" s="159" t="str">
        <f>IFERROR(VLOOKUP(Table1[[#This Row],[RespondentID]],'All Data'!$A372:$CN944,92,FALSE),"unknown")</f>
        <v>Yes</v>
      </c>
    </row>
    <row r="372" spans="1:47" x14ac:dyDescent="0.35">
      <c r="A372" s="6">
        <v>7044857149</v>
      </c>
      <c r="B372" s="6" t="s">
        <v>41</v>
      </c>
      <c r="C372" s="6"/>
      <c r="D372" s="6"/>
      <c r="E372" s="6"/>
      <c r="F372" s="6"/>
      <c r="G372" s="6" t="s">
        <v>39</v>
      </c>
      <c r="H372" s="6"/>
      <c r="I372" s="6"/>
      <c r="J372" s="6" t="s">
        <v>48</v>
      </c>
      <c r="K372" s="6"/>
      <c r="L372" s="6"/>
      <c r="M372" s="6"/>
      <c r="O372" s="6">
        <f t="shared" si="85"/>
        <v>3</v>
      </c>
      <c r="P372" s="6">
        <f t="shared" si="86"/>
        <v>1</v>
      </c>
      <c r="R372" s="6">
        <f t="shared" si="87"/>
        <v>1</v>
      </c>
      <c r="S372" s="6">
        <f t="shared" si="88"/>
        <v>0</v>
      </c>
      <c r="T372" s="6">
        <f t="shared" si="89"/>
        <v>0</v>
      </c>
      <c r="U372" s="6">
        <f t="shared" si="90"/>
        <v>0</v>
      </c>
      <c r="V372" s="6">
        <f t="shared" si="91"/>
        <v>0</v>
      </c>
      <c r="W372" s="6">
        <f t="shared" si="92"/>
        <v>1</v>
      </c>
      <c r="X372" s="6">
        <f t="shared" si="93"/>
        <v>0</v>
      </c>
      <c r="Y372" s="6">
        <f t="shared" si="94"/>
        <v>0</v>
      </c>
      <c r="Z372" s="6">
        <f t="shared" si="95"/>
        <v>1</v>
      </c>
      <c r="AA372" s="6">
        <f t="shared" si="96"/>
        <v>0</v>
      </c>
      <c r="AB372" s="6">
        <f t="shared" si="97"/>
        <v>0</v>
      </c>
      <c r="AC372" s="6">
        <f t="shared" si="98"/>
        <v>0</v>
      </c>
      <c r="AF372" s="6">
        <f t="shared" si="99"/>
        <v>3</v>
      </c>
      <c r="AG372" s="6">
        <f t="shared" si="100"/>
        <v>3</v>
      </c>
      <c r="AH372" s="6" t="str">
        <f t="shared" si="101"/>
        <v>Correct</v>
      </c>
      <c r="AJ372" s="159" t="str">
        <f>IFERROR(VLOOKUP(Table1[[#This Row],[RespondentID]],'All Data'!$A373:$CN945,81,FALSE),"unknown")</f>
        <v>Male</v>
      </c>
      <c r="AK372" s="159">
        <f>IFERROR(VLOOKUP(Table1[[#This Row],[RespondentID]],'All Data'!$A373:$CN945,82,FALSE),"unknown")</f>
        <v>87</v>
      </c>
      <c r="AL372" s="159" t="str">
        <f>IFERROR(VLOOKUP(Table1[[#This Row],[RespondentID]],'All Data'!$A373:$CN945,83,FALSE),"unknown")</f>
        <v>Nassau</v>
      </c>
      <c r="AM372" s="159" t="str">
        <f>IFERROR(VLOOKUP(Table1[[#This Row],[RespondentID]],'All Data'!$A373:$CN945,84,FALSE),"unknown")</f>
        <v>Great Neck, 11024</v>
      </c>
      <c r="AN372" s="159" t="str">
        <f>IFERROR(VLOOKUP(Table1[[#This Row],[RespondentID]],'All Data'!$A373:$CN945,85,FALSE),"unknown")</f>
        <v>White/Caucasian</v>
      </c>
      <c r="AO372" s="159" t="str">
        <f>IFERROR(VLOOKUP(Table1[[#This Row],[RespondentID]],'All Data'!$A373:$CN945,86,FALSE),"unknown")</f>
        <v>No</v>
      </c>
      <c r="AP372" s="159" t="str">
        <f>IFERROR(VLOOKUP(Table1[[#This Row],[RespondentID]],'All Data'!$A373:$CN945,87,FALSE),"unknown")</f>
        <v xml:space="preserve"> </v>
      </c>
      <c r="AQ372" s="159" t="str">
        <f>IFERROR(VLOOKUP(Table1[[#This Row],[RespondentID]],'All Data'!$A373:$CN945,88,FALSE),"unknown")</f>
        <v>Over $125,000</v>
      </c>
      <c r="AR372" s="159" t="str">
        <f>IFERROR(VLOOKUP(Table1[[#This Row],[RespondentID]],'All Data'!$A373:$CN945,89,FALSE),"unknown")</f>
        <v>Doctorate</v>
      </c>
      <c r="AS372" s="159" t="str">
        <f>IFERROR(VLOOKUP(Table1[[#This Row],[RespondentID]],'All Data'!$A373:$CN945,90,FALSE),"unknown")</f>
        <v>Retired</v>
      </c>
      <c r="AT372" s="159" t="str">
        <f>IFERROR(VLOOKUP(Table1[[#This Row],[RespondentID]],'All Data'!$A373:$CN945,91,FALSE),"unknown")</f>
        <v>Yes</v>
      </c>
      <c r="AU372" s="159" t="str">
        <f>IFERROR(VLOOKUP(Table1[[#This Row],[RespondentID]],'All Data'!$A373:$CN945,92,FALSE),"unknown")</f>
        <v>No</v>
      </c>
    </row>
    <row r="373" spans="1:47" x14ac:dyDescent="0.35">
      <c r="A373" s="6">
        <v>7044856872</v>
      </c>
      <c r="B373" s="6" t="s">
        <v>41</v>
      </c>
      <c r="C373" s="6" t="s">
        <v>42</v>
      </c>
      <c r="D373" s="6"/>
      <c r="E373" s="6" t="s">
        <v>44</v>
      </c>
      <c r="F373" s="6"/>
      <c r="G373" s="6"/>
      <c r="H373" s="6"/>
      <c r="I373" s="6"/>
      <c r="J373" s="6"/>
      <c r="K373" s="6"/>
      <c r="L373" s="6"/>
      <c r="M373" s="6"/>
      <c r="O373" s="6">
        <f t="shared" si="85"/>
        <v>3</v>
      </c>
      <c r="P373" s="6">
        <f t="shared" si="86"/>
        <v>1</v>
      </c>
      <c r="R373" s="6">
        <f t="shared" si="87"/>
        <v>1</v>
      </c>
      <c r="S373" s="6">
        <f t="shared" si="88"/>
        <v>1</v>
      </c>
      <c r="T373" s="6">
        <f t="shared" si="89"/>
        <v>0</v>
      </c>
      <c r="U373" s="6">
        <f t="shared" si="90"/>
        <v>1</v>
      </c>
      <c r="V373" s="6">
        <f t="shared" si="91"/>
        <v>0</v>
      </c>
      <c r="W373" s="6">
        <f t="shared" si="92"/>
        <v>0</v>
      </c>
      <c r="X373" s="6">
        <f t="shared" si="93"/>
        <v>0</v>
      </c>
      <c r="Y373" s="6">
        <f t="shared" si="94"/>
        <v>0</v>
      </c>
      <c r="Z373" s="6">
        <f t="shared" si="95"/>
        <v>0</v>
      </c>
      <c r="AA373" s="6">
        <f t="shared" si="96"/>
        <v>0</v>
      </c>
      <c r="AB373" s="6">
        <f t="shared" si="97"/>
        <v>0</v>
      </c>
      <c r="AC373" s="6">
        <f t="shared" si="98"/>
        <v>0</v>
      </c>
      <c r="AF373" s="6">
        <f t="shared" si="99"/>
        <v>3</v>
      </c>
      <c r="AG373" s="6">
        <f t="shared" si="100"/>
        <v>3</v>
      </c>
      <c r="AH373" s="6" t="str">
        <f t="shared" si="101"/>
        <v>Correct</v>
      </c>
      <c r="AJ373" s="159" t="str">
        <f>IFERROR(VLOOKUP(Table1[[#This Row],[RespondentID]],'All Data'!$A374:$CN946,81,FALSE),"unknown")</f>
        <v>Female</v>
      </c>
      <c r="AK373" s="159">
        <f>IFERROR(VLOOKUP(Table1[[#This Row],[RespondentID]],'All Data'!$A374:$CN946,82,FALSE),"unknown")</f>
        <v>79</v>
      </c>
      <c r="AL373" s="159" t="str">
        <f>IFERROR(VLOOKUP(Table1[[#This Row],[RespondentID]],'All Data'!$A374:$CN946,83,FALSE),"unknown")</f>
        <v>Suffolk</v>
      </c>
      <c r="AM373" s="159" t="str">
        <f>IFERROR(VLOOKUP(Table1[[#This Row],[RespondentID]],'All Data'!$A374:$CN946,84,FALSE),"unknown")</f>
        <v>Babylon, 11702</v>
      </c>
      <c r="AN373" s="159" t="str">
        <f>IFERROR(VLOOKUP(Table1[[#This Row],[RespondentID]],'All Data'!$A374:$CN946,85,FALSE),"unknown")</f>
        <v>White/Caucasian</v>
      </c>
      <c r="AO373" s="159">
        <f>IFERROR(VLOOKUP(Table1[[#This Row],[RespondentID]],'All Data'!$A374:$CN946,86,FALSE),"unknown")</f>
        <v>0</v>
      </c>
      <c r="AP373" s="159" t="str">
        <f>IFERROR(VLOOKUP(Table1[[#This Row],[RespondentID]],'All Data'!$A374:$CN946,87,FALSE),"unknown")</f>
        <v xml:space="preserve">English </v>
      </c>
      <c r="AQ373" s="159" t="str">
        <f>IFERROR(VLOOKUP(Table1[[#This Row],[RespondentID]],'All Data'!$A374:$CN946,88,FALSE),"unknown")</f>
        <v>$0-$19,999</v>
      </c>
      <c r="AR373" s="159" t="str">
        <f>IFERROR(VLOOKUP(Table1[[#This Row],[RespondentID]],'All Data'!$A374:$CN946,89,FALSE),"unknown")</f>
        <v>High school graduate</v>
      </c>
      <c r="AS373" s="159" t="str">
        <f>IFERROR(VLOOKUP(Table1[[#This Row],[RespondentID]],'All Data'!$A374:$CN946,90,FALSE),"unknown")</f>
        <v>Retired</v>
      </c>
      <c r="AT373" s="159" t="str">
        <f>IFERROR(VLOOKUP(Table1[[#This Row],[RespondentID]],'All Data'!$A374:$CN946,91,FALSE),"unknown")</f>
        <v>Yes</v>
      </c>
      <c r="AU373" s="159">
        <f>IFERROR(VLOOKUP(Table1[[#This Row],[RespondentID]],'All Data'!$A374:$CN946,92,FALSE),"unknown")</f>
        <v>0</v>
      </c>
    </row>
    <row r="374" spans="1:47" x14ac:dyDescent="0.35">
      <c r="A374" s="6">
        <v>7044856550</v>
      </c>
      <c r="B374" s="6" t="s">
        <v>41</v>
      </c>
      <c r="C374" s="6"/>
      <c r="D374" s="6"/>
      <c r="E374" s="6"/>
      <c r="F374" s="6"/>
      <c r="G374" s="6" t="s">
        <v>39</v>
      </c>
      <c r="H374" s="6" t="s">
        <v>46</v>
      </c>
      <c r="I374" s="6"/>
      <c r="J374" s="6"/>
      <c r="K374" s="6"/>
      <c r="L374" s="6"/>
      <c r="M374" s="6"/>
      <c r="O374" s="6">
        <f t="shared" si="85"/>
        <v>3</v>
      </c>
      <c r="P374" s="6">
        <f t="shared" si="86"/>
        <v>1</v>
      </c>
      <c r="R374" s="6">
        <f t="shared" si="87"/>
        <v>1</v>
      </c>
      <c r="S374" s="6">
        <f t="shared" si="88"/>
        <v>0</v>
      </c>
      <c r="T374" s="6">
        <f t="shared" si="89"/>
        <v>0</v>
      </c>
      <c r="U374" s="6">
        <f t="shared" si="90"/>
        <v>0</v>
      </c>
      <c r="V374" s="6">
        <f t="shared" si="91"/>
        <v>0</v>
      </c>
      <c r="W374" s="6">
        <f t="shared" si="92"/>
        <v>1</v>
      </c>
      <c r="X374" s="6">
        <f t="shared" si="93"/>
        <v>1</v>
      </c>
      <c r="Y374" s="6">
        <f t="shared" si="94"/>
        <v>0</v>
      </c>
      <c r="Z374" s="6">
        <f t="shared" si="95"/>
        <v>0</v>
      </c>
      <c r="AA374" s="6">
        <f t="shared" si="96"/>
        <v>0</v>
      </c>
      <c r="AB374" s="6">
        <f t="shared" si="97"/>
        <v>0</v>
      </c>
      <c r="AC374" s="6">
        <f t="shared" si="98"/>
        <v>0</v>
      </c>
      <c r="AF374" s="6">
        <f t="shared" si="99"/>
        <v>3</v>
      </c>
      <c r="AG374" s="6">
        <f t="shared" si="100"/>
        <v>3</v>
      </c>
      <c r="AH374" s="6" t="str">
        <f t="shared" si="101"/>
        <v>Correct</v>
      </c>
      <c r="AJ374" s="159" t="str">
        <f>IFERROR(VLOOKUP(Table1[[#This Row],[RespondentID]],'All Data'!$A375:$CN947,81,FALSE),"unknown")</f>
        <v>Female</v>
      </c>
      <c r="AK374" s="159">
        <f>IFERROR(VLOOKUP(Table1[[#This Row],[RespondentID]],'All Data'!$A375:$CN947,82,FALSE),"unknown")</f>
        <v>71</v>
      </c>
      <c r="AL374" s="159" t="str">
        <f>IFERROR(VLOOKUP(Table1[[#This Row],[RespondentID]],'All Data'!$A375:$CN947,83,FALSE),"unknown")</f>
        <v>Nassau</v>
      </c>
      <c r="AM374" s="159" t="str">
        <f>IFERROR(VLOOKUP(Table1[[#This Row],[RespondentID]],'All Data'!$A375:$CN947,84,FALSE),"unknown")</f>
        <v>Freeport, 11520</v>
      </c>
      <c r="AN374" s="159" t="str">
        <f>IFERROR(VLOOKUP(Table1[[#This Row],[RespondentID]],'All Data'!$A375:$CN947,85,FALSE),"unknown")</f>
        <v>Black/African American</v>
      </c>
      <c r="AO374" s="159" t="str">
        <f>IFERROR(VLOOKUP(Table1[[#This Row],[RespondentID]],'All Data'!$A375:$CN947,86,FALSE),"unknown")</f>
        <v>No</v>
      </c>
      <c r="AP374" s="159" t="str">
        <f>IFERROR(VLOOKUP(Table1[[#This Row],[RespondentID]],'All Data'!$A375:$CN947,87,FALSE),"unknown")</f>
        <v xml:space="preserve">English </v>
      </c>
      <c r="AQ374" s="159" t="str">
        <f>IFERROR(VLOOKUP(Table1[[#This Row],[RespondentID]],'All Data'!$A375:$CN947,88,FALSE),"unknown")</f>
        <v>$0-$19,999</v>
      </c>
      <c r="AR374" s="159" t="str">
        <f>IFERROR(VLOOKUP(Table1[[#This Row],[RespondentID]],'All Data'!$A375:$CN947,89,FALSE),"unknown")</f>
        <v>Graduate school</v>
      </c>
      <c r="AS374" s="159" t="str">
        <f>IFERROR(VLOOKUP(Table1[[#This Row],[RespondentID]],'All Data'!$A375:$CN947,90,FALSE),"unknown")</f>
        <v>Retired</v>
      </c>
      <c r="AT374" s="159" t="str">
        <f>IFERROR(VLOOKUP(Table1[[#This Row],[RespondentID]],'All Data'!$A375:$CN947,91,FALSE),"unknown")</f>
        <v>Yes</v>
      </c>
      <c r="AU374" s="159" t="str">
        <f>IFERROR(VLOOKUP(Table1[[#This Row],[RespondentID]],'All Data'!$A375:$CN947,92,FALSE),"unknown")</f>
        <v>No</v>
      </c>
    </row>
    <row r="375" spans="1:47" x14ac:dyDescent="0.35">
      <c r="A375" s="6">
        <v>7044856191</v>
      </c>
      <c r="B375" s="6" t="s">
        <v>41</v>
      </c>
      <c r="C375" s="6"/>
      <c r="D375" s="6"/>
      <c r="E375" s="6" t="s">
        <v>44</v>
      </c>
      <c r="F375" s="6"/>
      <c r="G375" s="6" t="s">
        <v>39</v>
      </c>
      <c r="H375" s="6" t="s">
        <v>46</v>
      </c>
      <c r="I375" s="6"/>
      <c r="J375" s="6"/>
      <c r="K375" s="6"/>
      <c r="L375" s="6"/>
      <c r="M375" s="6"/>
      <c r="O375" s="6">
        <f t="shared" si="85"/>
        <v>4</v>
      </c>
      <c r="P375" s="6">
        <f t="shared" si="86"/>
        <v>0.75</v>
      </c>
      <c r="R375" s="6">
        <f t="shared" si="87"/>
        <v>0.75</v>
      </c>
      <c r="S375" s="6">
        <f t="shared" si="88"/>
        <v>0</v>
      </c>
      <c r="T375" s="6">
        <f t="shared" si="89"/>
        <v>0</v>
      </c>
      <c r="U375" s="6">
        <f t="shared" si="90"/>
        <v>0.75</v>
      </c>
      <c r="V375" s="6">
        <f t="shared" si="91"/>
        <v>0</v>
      </c>
      <c r="W375" s="6">
        <f t="shared" si="92"/>
        <v>0.75</v>
      </c>
      <c r="X375" s="6">
        <f t="shared" si="93"/>
        <v>0.75</v>
      </c>
      <c r="Y375" s="6">
        <f t="shared" si="94"/>
        <v>0</v>
      </c>
      <c r="Z375" s="6">
        <f t="shared" si="95"/>
        <v>0</v>
      </c>
      <c r="AA375" s="6">
        <f t="shared" si="96"/>
        <v>0</v>
      </c>
      <c r="AB375" s="6">
        <f t="shared" si="97"/>
        <v>0</v>
      </c>
      <c r="AC375" s="6">
        <f t="shared" si="98"/>
        <v>0</v>
      </c>
      <c r="AF375" s="6">
        <f t="shared" si="99"/>
        <v>3</v>
      </c>
      <c r="AG375" s="6">
        <f t="shared" si="100"/>
        <v>4</v>
      </c>
      <c r="AH375" s="6" t="str">
        <f t="shared" si="101"/>
        <v>Correct</v>
      </c>
      <c r="AJ375" s="159" t="str">
        <f>IFERROR(VLOOKUP(Table1[[#This Row],[RespondentID]],'All Data'!$A376:$CN948,81,FALSE),"unknown")</f>
        <v>Female</v>
      </c>
      <c r="AK375" s="159">
        <f>IFERROR(VLOOKUP(Table1[[#This Row],[RespondentID]],'All Data'!$A376:$CN948,82,FALSE),"unknown")</f>
        <v>74</v>
      </c>
      <c r="AL375" s="159" t="str">
        <f>IFERROR(VLOOKUP(Table1[[#This Row],[RespondentID]],'All Data'!$A376:$CN948,83,FALSE),"unknown")</f>
        <v>Nassau</v>
      </c>
      <c r="AM375" s="159" t="str">
        <f>IFERROR(VLOOKUP(Table1[[#This Row],[RespondentID]],'All Data'!$A376:$CN948,84,FALSE),"unknown")</f>
        <v>Great Neck, 11021</v>
      </c>
      <c r="AN375" s="159" t="str">
        <f>IFERROR(VLOOKUP(Table1[[#This Row],[RespondentID]],'All Data'!$A376:$CN948,85,FALSE),"unknown")</f>
        <v>White/Caucasian</v>
      </c>
      <c r="AO375" s="159">
        <f>IFERROR(VLOOKUP(Table1[[#This Row],[RespondentID]],'All Data'!$A376:$CN948,86,FALSE),"unknown")</f>
        <v>0</v>
      </c>
      <c r="AP375" s="159" t="str">
        <f>IFERROR(VLOOKUP(Table1[[#This Row],[RespondentID]],'All Data'!$A376:$CN948,87,FALSE),"unknown")</f>
        <v xml:space="preserve">English </v>
      </c>
      <c r="AQ375" s="159">
        <f>IFERROR(VLOOKUP(Table1[[#This Row],[RespondentID]],'All Data'!$A376:$CN948,88,FALSE),"unknown")</f>
        <v>0</v>
      </c>
      <c r="AR375" s="159" t="str">
        <f>IFERROR(VLOOKUP(Table1[[#This Row],[RespondentID]],'All Data'!$A376:$CN948,89,FALSE),"unknown")</f>
        <v>College graduate</v>
      </c>
      <c r="AS375" s="159" t="str">
        <f>IFERROR(VLOOKUP(Table1[[#This Row],[RespondentID]],'All Data'!$A376:$CN948,90,FALSE),"unknown")</f>
        <v>Retired</v>
      </c>
      <c r="AT375" s="159" t="str">
        <f>IFERROR(VLOOKUP(Table1[[#This Row],[RespondentID]],'All Data'!$A376:$CN948,91,FALSE),"unknown")</f>
        <v>Yes</v>
      </c>
      <c r="AU375" s="159" t="str">
        <f>IFERROR(VLOOKUP(Table1[[#This Row],[RespondentID]],'All Data'!$A376:$CN948,92,FALSE),"unknown")</f>
        <v>Yes</v>
      </c>
    </row>
    <row r="376" spans="1:47" x14ac:dyDescent="0.35">
      <c r="A376" s="6">
        <v>7044855874</v>
      </c>
      <c r="B376" s="6"/>
      <c r="C376" s="6"/>
      <c r="D376" s="6"/>
      <c r="E376" s="6"/>
      <c r="F376" s="6" t="s">
        <v>45</v>
      </c>
      <c r="G376" s="6"/>
      <c r="H376" s="6" t="s">
        <v>46</v>
      </c>
      <c r="I376" s="6"/>
      <c r="J376" s="6" t="s">
        <v>48</v>
      </c>
      <c r="K376" s="6"/>
      <c r="L376" s="6"/>
      <c r="M376" s="6"/>
      <c r="O376" s="6">
        <f t="shared" si="85"/>
        <v>3</v>
      </c>
      <c r="P376" s="6">
        <f t="shared" si="86"/>
        <v>1</v>
      </c>
      <c r="R376" s="6">
        <f t="shared" si="87"/>
        <v>0</v>
      </c>
      <c r="S376" s="6">
        <f t="shared" si="88"/>
        <v>0</v>
      </c>
      <c r="T376" s="6">
        <f t="shared" si="89"/>
        <v>0</v>
      </c>
      <c r="U376" s="6">
        <f t="shared" si="90"/>
        <v>0</v>
      </c>
      <c r="V376" s="6">
        <f t="shared" si="91"/>
        <v>1</v>
      </c>
      <c r="W376" s="6">
        <f t="shared" si="92"/>
        <v>0</v>
      </c>
      <c r="X376" s="6">
        <f t="shared" si="93"/>
        <v>1</v>
      </c>
      <c r="Y376" s="6">
        <f t="shared" si="94"/>
        <v>0</v>
      </c>
      <c r="Z376" s="6">
        <f t="shared" si="95"/>
        <v>1</v>
      </c>
      <c r="AA376" s="6">
        <f t="shared" si="96"/>
        <v>0</v>
      </c>
      <c r="AB376" s="6">
        <f t="shared" si="97"/>
        <v>0</v>
      </c>
      <c r="AC376" s="6">
        <f t="shared" si="98"/>
        <v>0</v>
      </c>
      <c r="AF376" s="6">
        <f t="shared" si="99"/>
        <v>3</v>
      </c>
      <c r="AG376" s="6">
        <f t="shared" si="100"/>
        <v>3</v>
      </c>
      <c r="AH376" s="6" t="str">
        <f t="shared" si="101"/>
        <v>Correct</v>
      </c>
      <c r="AJ376" s="159" t="str">
        <f>IFERROR(VLOOKUP(Table1[[#This Row],[RespondentID]],'All Data'!$A377:$CN949,81,FALSE),"unknown")</f>
        <v>Male</v>
      </c>
      <c r="AK376" s="159">
        <f>IFERROR(VLOOKUP(Table1[[#This Row],[RespondentID]],'All Data'!$A377:$CN949,82,FALSE),"unknown")</f>
        <v>78</v>
      </c>
      <c r="AL376" s="159" t="str">
        <f>IFERROR(VLOOKUP(Table1[[#This Row],[RespondentID]],'All Data'!$A377:$CN949,83,FALSE),"unknown")</f>
        <v>Nassau</v>
      </c>
      <c r="AM376" s="159" t="str">
        <f>IFERROR(VLOOKUP(Table1[[#This Row],[RespondentID]],'All Data'!$A377:$CN949,84,FALSE),"unknown")</f>
        <v>Great Neck, 11020</v>
      </c>
      <c r="AN376" s="159" t="str">
        <f>IFERROR(VLOOKUP(Table1[[#This Row],[RespondentID]],'All Data'!$A377:$CN949,85,FALSE),"unknown")</f>
        <v>White/Caucasian</v>
      </c>
      <c r="AO376" s="159" t="str">
        <f>IFERROR(VLOOKUP(Table1[[#This Row],[RespondentID]],'All Data'!$A377:$CN949,86,FALSE),"unknown")</f>
        <v>No</v>
      </c>
      <c r="AP376" s="159" t="str">
        <f>IFERROR(VLOOKUP(Table1[[#This Row],[RespondentID]],'All Data'!$A377:$CN949,87,FALSE),"unknown")</f>
        <v xml:space="preserve">English </v>
      </c>
      <c r="AQ376" s="159" t="str">
        <f>IFERROR(VLOOKUP(Table1[[#This Row],[RespondentID]],'All Data'!$A377:$CN949,88,FALSE),"unknown")</f>
        <v>Over $125,000</v>
      </c>
      <c r="AR376" s="159" t="str">
        <f>IFERROR(VLOOKUP(Table1[[#This Row],[RespondentID]],'All Data'!$A377:$CN949,89,FALSE),"unknown")</f>
        <v>Doctorate</v>
      </c>
      <c r="AS376" s="159" t="str">
        <f>IFERROR(VLOOKUP(Table1[[#This Row],[RespondentID]],'All Data'!$A377:$CN949,90,FALSE),"unknown")</f>
        <v>Employed for wages</v>
      </c>
      <c r="AT376" s="159" t="str">
        <f>IFERROR(VLOOKUP(Table1[[#This Row],[RespondentID]],'All Data'!$A377:$CN949,91,FALSE),"unknown")</f>
        <v>Yes</v>
      </c>
      <c r="AU376" s="159" t="str">
        <f>IFERROR(VLOOKUP(Table1[[#This Row],[RespondentID]],'All Data'!$A377:$CN949,92,FALSE),"unknown")</f>
        <v>No</v>
      </c>
    </row>
    <row r="377" spans="1:47" x14ac:dyDescent="0.35">
      <c r="A377" s="6">
        <v>7044855632</v>
      </c>
      <c r="B377" s="6" t="s">
        <v>41</v>
      </c>
      <c r="C377" s="6"/>
      <c r="D377" s="6"/>
      <c r="E377" s="6"/>
      <c r="F377" s="6"/>
      <c r="G377" s="6"/>
      <c r="H377" s="6" t="s">
        <v>46</v>
      </c>
      <c r="I377" s="6"/>
      <c r="J377" s="6" t="s">
        <v>48</v>
      </c>
      <c r="K377" s="6"/>
      <c r="L377" s="6"/>
      <c r="M377" s="6"/>
      <c r="O377" s="6">
        <f t="shared" si="85"/>
        <v>3</v>
      </c>
      <c r="P377" s="6">
        <f t="shared" si="86"/>
        <v>1</v>
      </c>
      <c r="R377" s="6">
        <f t="shared" si="87"/>
        <v>1</v>
      </c>
      <c r="S377" s="6">
        <f t="shared" si="88"/>
        <v>0</v>
      </c>
      <c r="T377" s="6">
        <f t="shared" si="89"/>
        <v>0</v>
      </c>
      <c r="U377" s="6">
        <f t="shared" si="90"/>
        <v>0</v>
      </c>
      <c r="V377" s="6">
        <f t="shared" si="91"/>
        <v>0</v>
      </c>
      <c r="W377" s="6">
        <f t="shared" si="92"/>
        <v>0</v>
      </c>
      <c r="X377" s="6">
        <f t="shared" si="93"/>
        <v>1</v>
      </c>
      <c r="Y377" s="6">
        <f t="shared" si="94"/>
        <v>0</v>
      </c>
      <c r="Z377" s="6">
        <f t="shared" si="95"/>
        <v>1</v>
      </c>
      <c r="AA377" s="6">
        <f t="shared" si="96"/>
        <v>0</v>
      </c>
      <c r="AB377" s="6">
        <f t="shared" si="97"/>
        <v>0</v>
      </c>
      <c r="AC377" s="6">
        <f t="shared" si="98"/>
        <v>0</v>
      </c>
      <c r="AF377" s="6">
        <f t="shared" si="99"/>
        <v>3</v>
      </c>
      <c r="AG377" s="6">
        <f t="shared" si="100"/>
        <v>3</v>
      </c>
      <c r="AH377" s="6" t="str">
        <f t="shared" si="101"/>
        <v>Correct</v>
      </c>
      <c r="AJ377" s="159" t="str">
        <f>IFERROR(VLOOKUP(Table1[[#This Row],[RespondentID]],'All Data'!$A378:$CN950,81,FALSE),"unknown")</f>
        <v>Female</v>
      </c>
      <c r="AK377" s="159">
        <f>IFERROR(VLOOKUP(Table1[[#This Row],[RespondentID]],'All Data'!$A378:$CN950,82,FALSE),"unknown")</f>
        <v>41</v>
      </c>
      <c r="AL377" s="159" t="str">
        <f>IFERROR(VLOOKUP(Table1[[#This Row],[RespondentID]],'All Data'!$A378:$CN950,83,FALSE),"unknown")</f>
        <v>Nassau</v>
      </c>
      <c r="AM377" s="159" t="str">
        <f>IFERROR(VLOOKUP(Table1[[#This Row],[RespondentID]],'All Data'!$A378:$CN950,84,FALSE),"unknown")</f>
        <v>Great Neck, 11021</v>
      </c>
      <c r="AN377" s="159" t="str">
        <f>IFERROR(VLOOKUP(Table1[[#This Row],[RespondentID]],'All Data'!$A378:$CN950,85,FALSE),"unknown")</f>
        <v>Asian/Pacific Islander</v>
      </c>
      <c r="AO377" s="159" t="str">
        <f>IFERROR(VLOOKUP(Table1[[#This Row],[RespondentID]],'All Data'!$A378:$CN950,86,FALSE),"unknown")</f>
        <v>No</v>
      </c>
      <c r="AP377" s="159" t="str">
        <f>IFERROR(VLOOKUP(Table1[[#This Row],[RespondentID]],'All Data'!$A378:$CN950,87,FALSE),"unknown")</f>
        <v xml:space="preserve">English Korean </v>
      </c>
      <c r="AQ377" s="159" t="str">
        <f>IFERROR(VLOOKUP(Table1[[#This Row],[RespondentID]],'All Data'!$A378:$CN950,88,FALSE),"unknown")</f>
        <v>$35,000 to $49,999</v>
      </c>
      <c r="AR377" s="159" t="str">
        <f>IFERROR(VLOOKUP(Table1[[#This Row],[RespondentID]],'All Data'!$A378:$CN950,89,FALSE),"unknown")</f>
        <v>Some college</v>
      </c>
      <c r="AS377" s="159" t="str">
        <f>IFERROR(VLOOKUP(Table1[[#This Row],[RespondentID]],'All Data'!$A378:$CN950,90,FALSE),"unknown")</f>
        <v>Self-employed</v>
      </c>
      <c r="AT377" s="159" t="str">
        <f>IFERROR(VLOOKUP(Table1[[#This Row],[RespondentID]],'All Data'!$A378:$CN950,91,FALSE),"unknown")</f>
        <v>Yes</v>
      </c>
      <c r="AU377" s="159" t="str">
        <f>IFERROR(VLOOKUP(Table1[[#This Row],[RespondentID]],'All Data'!$A378:$CN950,92,FALSE),"unknown")</f>
        <v>Yes</v>
      </c>
    </row>
    <row r="378" spans="1:47" x14ac:dyDescent="0.35">
      <c r="A378" s="6">
        <v>7044855191</v>
      </c>
      <c r="B378" s="6"/>
      <c r="C378" s="6"/>
      <c r="D378" s="6"/>
      <c r="E378" s="6"/>
      <c r="F378" s="6" t="s">
        <v>45</v>
      </c>
      <c r="G378" s="6"/>
      <c r="H378" s="6" t="s">
        <v>46</v>
      </c>
      <c r="I378" s="6"/>
      <c r="J378" s="6"/>
      <c r="K378" s="6"/>
      <c r="L378" s="6" t="s">
        <v>50</v>
      </c>
      <c r="M378" s="6"/>
      <c r="O378" s="6">
        <f t="shared" si="85"/>
        <v>3</v>
      </c>
      <c r="P378" s="6">
        <f t="shared" si="86"/>
        <v>1</v>
      </c>
      <c r="R378" s="6">
        <f t="shared" si="87"/>
        <v>0</v>
      </c>
      <c r="S378" s="6">
        <f t="shared" si="88"/>
        <v>0</v>
      </c>
      <c r="T378" s="6">
        <f t="shared" si="89"/>
        <v>0</v>
      </c>
      <c r="U378" s="6">
        <f t="shared" si="90"/>
        <v>0</v>
      </c>
      <c r="V378" s="6">
        <f t="shared" si="91"/>
        <v>1</v>
      </c>
      <c r="W378" s="6">
        <f t="shared" si="92"/>
        <v>0</v>
      </c>
      <c r="X378" s="6">
        <f t="shared" si="93"/>
        <v>1</v>
      </c>
      <c r="Y378" s="6">
        <f t="shared" si="94"/>
        <v>0</v>
      </c>
      <c r="Z378" s="6">
        <f t="shared" si="95"/>
        <v>0</v>
      </c>
      <c r="AA378" s="6">
        <f t="shared" si="96"/>
        <v>0</v>
      </c>
      <c r="AB378" s="6">
        <f t="shared" si="97"/>
        <v>1</v>
      </c>
      <c r="AC378" s="6">
        <f t="shared" si="98"/>
        <v>0</v>
      </c>
      <c r="AF378" s="6">
        <f t="shared" si="99"/>
        <v>3</v>
      </c>
      <c r="AG378" s="6">
        <f t="shared" si="100"/>
        <v>3</v>
      </c>
      <c r="AH378" s="6" t="str">
        <f t="shared" si="101"/>
        <v>Correct</v>
      </c>
      <c r="AJ378" s="159" t="str">
        <f>IFERROR(VLOOKUP(Table1[[#This Row],[RespondentID]],'All Data'!$A379:$CN951,81,FALSE),"unknown")</f>
        <v>Female</v>
      </c>
      <c r="AK378" s="159">
        <f>IFERROR(VLOOKUP(Table1[[#This Row],[RespondentID]],'All Data'!$A379:$CN951,82,FALSE),"unknown")</f>
        <v>70</v>
      </c>
      <c r="AL378" s="159" t="str">
        <f>IFERROR(VLOOKUP(Table1[[#This Row],[RespondentID]],'All Data'!$A379:$CN951,83,FALSE),"unknown")</f>
        <v>Queens</v>
      </c>
      <c r="AM378" s="159">
        <f>IFERROR(VLOOKUP(Table1[[#This Row],[RespondentID]],'All Data'!$A379:$CN951,84,FALSE),"unknown")</f>
        <v>0</v>
      </c>
      <c r="AN378" s="159" t="str">
        <f>IFERROR(VLOOKUP(Table1[[#This Row],[RespondentID]],'All Data'!$A379:$CN951,85,FALSE),"unknown")</f>
        <v>White/Caucasian</v>
      </c>
      <c r="AO378" s="159" t="str">
        <f>IFERROR(VLOOKUP(Table1[[#This Row],[RespondentID]],'All Data'!$A379:$CN951,86,FALSE),"unknown")</f>
        <v>No</v>
      </c>
      <c r="AP378" s="159" t="str">
        <f>IFERROR(VLOOKUP(Table1[[#This Row],[RespondentID]],'All Data'!$A379:$CN951,87,FALSE),"unknown")</f>
        <v xml:space="preserve"> </v>
      </c>
      <c r="AQ378" s="159">
        <f>IFERROR(VLOOKUP(Table1[[#This Row],[RespondentID]],'All Data'!$A379:$CN951,88,FALSE),"unknown")</f>
        <v>0</v>
      </c>
      <c r="AR378" s="159">
        <f>IFERROR(VLOOKUP(Table1[[#This Row],[RespondentID]],'All Data'!$A379:$CN951,89,FALSE),"unknown")</f>
        <v>0</v>
      </c>
      <c r="AS378" s="159" t="str">
        <f>IFERROR(VLOOKUP(Table1[[#This Row],[RespondentID]],'All Data'!$A379:$CN951,90,FALSE),"unknown")</f>
        <v>Retired</v>
      </c>
      <c r="AT378" s="159" t="str">
        <f>IFERROR(VLOOKUP(Table1[[#This Row],[RespondentID]],'All Data'!$A379:$CN951,91,FALSE),"unknown")</f>
        <v>Yes</v>
      </c>
      <c r="AU378" s="159" t="str">
        <f>IFERROR(VLOOKUP(Table1[[#This Row],[RespondentID]],'All Data'!$A379:$CN951,92,FALSE),"unknown")</f>
        <v>Yes</v>
      </c>
    </row>
    <row r="379" spans="1:47" x14ac:dyDescent="0.35">
      <c r="A379" s="6">
        <v>7044854800</v>
      </c>
      <c r="B379" s="6" t="s">
        <v>41</v>
      </c>
      <c r="C379" s="6"/>
      <c r="D379" s="6"/>
      <c r="E379" s="6"/>
      <c r="F379" s="6" t="s">
        <v>45</v>
      </c>
      <c r="G379" s="6"/>
      <c r="H379" s="6"/>
      <c r="I379" s="6"/>
      <c r="J379" s="6"/>
      <c r="K379" s="6"/>
      <c r="L379" s="6" t="s">
        <v>50</v>
      </c>
      <c r="M379" s="6"/>
      <c r="O379" s="6">
        <f t="shared" si="85"/>
        <v>3</v>
      </c>
      <c r="P379" s="6">
        <f t="shared" si="86"/>
        <v>1</v>
      </c>
      <c r="R379" s="6">
        <f t="shared" si="87"/>
        <v>1</v>
      </c>
      <c r="S379" s="6">
        <f t="shared" si="88"/>
        <v>0</v>
      </c>
      <c r="T379" s="6">
        <f t="shared" si="89"/>
        <v>0</v>
      </c>
      <c r="U379" s="6">
        <f t="shared" si="90"/>
        <v>0</v>
      </c>
      <c r="V379" s="6">
        <f t="shared" si="91"/>
        <v>1</v>
      </c>
      <c r="W379" s="6">
        <f t="shared" si="92"/>
        <v>0</v>
      </c>
      <c r="X379" s="6">
        <f t="shared" si="93"/>
        <v>0</v>
      </c>
      <c r="Y379" s="6">
        <f t="shared" si="94"/>
        <v>0</v>
      </c>
      <c r="Z379" s="6">
        <f t="shared" si="95"/>
        <v>0</v>
      </c>
      <c r="AA379" s="6">
        <f t="shared" si="96"/>
        <v>0</v>
      </c>
      <c r="AB379" s="6">
        <f t="shared" si="97"/>
        <v>1</v>
      </c>
      <c r="AC379" s="6">
        <f t="shared" si="98"/>
        <v>0</v>
      </c>
      <c r="AF379" s="6">
        <f t="shared" si="99"/>
        <v>3</v>
      </c>
      <c r="AG379" s="6">
        <f t="shared" si="100"/>
        <v>3</v>
      </c>
      <c r="AH379" s="6" t="str">
        <f t="shared" si="101"/>
        <v>Correct</v>
      </c>
      <c r="AJ379" s="159" t="str">
        <f>IFERROR(VLOOKUP(Table1[[#This Row],[RespondentID]],'All Data'!$A380:$CN952,81,FALSE),"unknown")</f>
        <v>Male</v>
      </c>
      <c r="AK379" s="159">
        <f>IFERROR(VLOOKUP(Table1[[#This Row],[RespondentID]],'All Data'!$A380:$CN952,82,FALSE),"unknown")</f>
        <v>74</v>
      </c>
      <c r="AL379" s="159" t="str">
        <f>IFERROR(VLOOKUP(Table1[[#This Row],[RespondentID]],'All Data'!$A380:$CN952,83,FALSE),"unknown")</f>
        <v>Nassau</v>
      </c>
      <c r="AM379" s="159" t="str">
        <f>IFERROR(VLOOKUP(Table1[[#This Row],[RespondentID]],'All Data'!$A380:$CN952,84,FALSE),"unknown")</f>
        <v>East Norwich, 11732</v>
      </c>
      <c r="AN379" s="159" t="str">
        <f>IFERROR(VLOOKUP(Table1[[#This Row],[RespondentID]],'All Data'!$A380:$CN952,85,FALSE),"unknown")</f>
        <v>White/Caucasian</v>
      </c>
      <c r="AO379" s="159">
        <f>IFERROR(VLOOKUP(Table1[[#This Row],[RespondentID]],'All Data'!$A380:$CN952,86,FALSE),"unknown")</f>
        <v>0</v>
      </c>
      <c r="AP379" s="159" t="str">
        <f>IFERROR(VLOOKUP(Table1[[#This Row],[RespondentID]],'All Data'!$A380:$CN952,87,FALSE),"unknown")</f>
        <v xml:space="preserve">English </v>
      </c>
      <c r="AQ379" s="159" t="str">
        <f>IFERROR(VLOOKUP(Table1[[#This Row],[RespondentID]],'All Data'!$A380:$CN952,88,FALSE),"unknown")</f>
        <v>$50,000 to $74,999</v>
      </c>
      <c r="AR379" s="159" t="str">
        <f>IFERROR(VLOOKUP(Table1[[#This Row],[RespondentID]],'All Data'!$A380:$CN952,89,FALSE),"unknown")</f>
        <v>Some college</v>
      </c>
      <c r="AS379" s="159" t="str">
        <f>IFERROR(VLOOKUP(Table1[[#This Row],[RespondentID]],'All Data'!$A380:$CN952,90,FALSE),"unknown")</f>
        <v>Retired</v>
      </c>
      <c r="AT379" s="159" t="str">
        <f>IFERROR(VLOOKUP(Table1[[#This Row],[RespondentID]],'All Data'!$A380:$CN952,91,FALSE),"unknown")</f>
        <v>Yes</v>
      </c>
      <c r="AU379" s="159">
        <f>IFERROR(VLOOKUP(Table1[[#This Row],[RespondentID]],'All Data'!$A380:$CN952,92,FALSE),"unknown")</f>
        <v>0</v>
      </c>
    </row>
    <row r="380" spans="1:47" x14ac:dyDescent="0.35">
      <c r="A380" s="6">
        <v>7044854509</v>
      </c>
      <c r="B380" s="6" t="s">
        <v>41</v>
      </c>
      <c r="C380" s="6"/>
      <c r="D380" s="6"/>
      <c r="E380" s="6"/>
      <c r="F380" s="6" t="s">
        <v>45</v>
      </c>
      <c r="G380" s="6"/>
      <c r="H380" s="6"/>
      <c r="I380" s="6"/>
      <c r="J380" s="6"/>
      <c r="K380" s="6"/>
      <c r="L380" s="6" t="s">
        <v>50</v>
      </c>
      <c r="M380" s="6"/>
      <c r="O380" s="6">
        <f t="shared" si="85"/>
        <v>3</v>
      </c>
      <c r="P380" s="6">
        <f t="shared" si="86"/>
        <v>1</v>
      </c>
      <c r="R380" s="6">
        <f t="shared" si="87"/>
        <v>1</v>
      </c>
      <c r="S380" s="6">
        <f t="shared" si="88"/>
        <v>0</v>
      </c>
      <c r="T380" s="6">
        <f t="shared" si="89"/>
        <v>0</v>
      </c>
      <c r="U380" s="6">
        <f t="shared" si="90"/>
        <v>0</v>
      </c>
      <c r="V380" s="6">
        <f t="shared" si="91"/>
        <v>1</v>
      </c>
      <c r="W380" s="6">
        <f t="shared" si="92"/>
        <v>0</v>
      </c>
      <c r="X380" s="6">
        <f t="shared" si="93"/>
        <v>0</v>
      </c>
      <c r="Y380" s="6">
        <f t="shared" si="94"/>
        <v>0</v>
      </c>
      <c r="Z380" s="6">
        <f t="shared" si="95"/>
        <v>0</v>
      </c>
      <c r="AA380" s="6">
        <f t="shared" si="96"/>
        <v>0</v>
      </c>
      <c r="AB380" s="6">
        <f t="shared" si="97"/>
        <v>1</v>
      </c>
      <c r="AC380" s="6">
        <f t="shared" si="98"/>
        <v>0</v>
      </c>
      <c r="AF380" s="6">
        <f t="shared" si="99"/>
        <v>3</v>
      </c>
      <c r="AG380" s="6">
        <f t="shared" si="100"/>
        <v>3</v>
      </c>
      <c r="AH380" s="6" t="str">
        <f t="shared" si="101"/>
        <v>Correct</v>
      </c>
      <c r="AJ380" s="159" t="str">
        <f>IFERROR(VLOOKUP(Table1[[#This Row],[RespondentID]],'All Data'!$A381:$CN953,81,FALSE),"unknown")</f>
        <v>Male</v>
      </c>
      <c r="AK380" s="159">
        <f>IFERROR(VLOOKUP(Table1[[#This Row],[RespondentID]],'All Data'!$A381:$CN953,82,FALSE),"unknown")</f>
        <v>47</v>
      </c>
      <c r="AL380" s="159" t="str">
        <f>IFERROR(VLOOKUP(Table1[[#This Row],[RespondentID]],'All Data'!$A381:$CN953,83,FALSE),"unknown")</f>
        <v>Nassau</v>
      </c>
      <c r="AM380" s="159" t="str">
        <f>IFERROR(VLOOKUP(Table1[[#This Row],[RespondentID]],'All Data'!$A381:$CN953,84,FALSE),"unknown")</f>
        <v>Baldwin, 11510</v>
      </c>
      <c r="AN380" s="159" t="str">
        <f>IFERROR(VLOOKUP(Table1[[#This Row],[RespondentID]],'All Data'!$A381:$CN953,85,FALSE),"unknown")</f>
        <v>White/Caucasian</v>
      </c>
      <c r="AO380" s="159" t="str">
        <f>IFERROR(VLOOKUP(Table1[[#This Row],[RespondentID]],'All Data'!$A381:$CN953,86,FALSE),"unknown")</f>
        <v>No</v>
      </c>
      <c r="AP380" s="159" t="str">
        <f>IFERROR(VLOOKUP(Table1[[#This Row],[RespondentID]],'All Data'!$A381:$CN953,87,FALSE),"unknown")</f>
        <v xml:space="preserve">English </v>
      </c>
      <c r="AQ380" s="159" t="str">
        <f>IFERROR(VLOOKUP(Table1[[#This Row],[RespondentID]],'All Data'!$A381:$CN953,88,FALSE),"unknown")</f>
        <v>Over $125,000</v>
      </c>
      <c r="AR380" s="159" t="str">
        <f>IFERROR(VLOOKUP(Table1[[#This Row],[RespondentID]],'All Data'!$A381:$CN953,89,FALSE),"unknown")</f>
        <v>Graduate school</v>
      </c>
      <c r="AS380" s="159" t="str">
        <f>IFERROR(VLOOKUP(Table1[[#This Row],[RespondentID]],'All Data'!$A381:$CN953,90,FALSE),"unknown")</f>
        <v>Employed for wages</v>
      </c>
      <c r="AT380" s="159" t="str">
        <f>IFERROR(VLOOKUP(Table1[[#This Row],[RespondentID]],'All Data'!$A381:$CN953,91,FALSE),"unknown")</f>
        <v>Yes</v>
      </c>
      <c r="AU380" s="159" t="str">
        <f>IFERROR(VLOOKUP(Table1[[#This Row],[RespondentID]],'All Data'!$A381:$CN953,92,FALSE),"unknown")</f>
        <v>Yes</v>
      </c>
    </row>
    <row r="381" spans="1:47" x14ac:dyDescent="0.35">
      <c r="A381" s="6">
        <v>7044854212</v>
      </c>
      <c r="B381" s="6"/>
      <c r="C381" s="6"/>
      <c r="D381" s="6"/>
      <c r="E381" s="6" t="s">
        <v>44</v>
      </c>
      <c r="F381" s="6"/>
      <c r="G381" s="6"/>
      <c r="H381" s="6" t="s">
        <v>46</v>
      </c>
      <c r="I381" s="6"/>
      <c r="J381" s="6" t="s">
        <v>48</v>
      </c>
      <c r="K381" s="6"/>
      <c r="L381" s="6"/>
      <c r="M381" s="6"/>
      <c r="O381" s="6">
        <f t="shared" si="85"/>
        <v>3</v>
      </c>
      <c r="P381" s="6">
        <f t="shared" si="86"/>
        <v>1</v>
      </c>
      <c r="R381" s="6">
        <f t="shared" si="87"/>
        <v>0</v>
      </c>
      <c r="S381" s="6">
        <f t="shared" si="88"/>
        <v>0</v>
      </c>
      <c r="T381" s="6">
        <f t="shared" si="89"/>
        <v>0</v>
      </c>
      <c r="U381" s="6">
        <f t="shared" si="90"/>
        <v>1</v>
      </c>
      <c r="V381" s="6">
        <f t="shared" si="91"/>
        <v>0</v>
      </c>
      <c r="W381" s="6">
        <f t="shared" si="92"/>
        <v>0</v>
      </c>
      <c r="X381" s="6">
        <f t="shared" si="93"/>
        <v>1</v>
      </c>
      <c r="Y381" s="6">
        <f t="shared" si="94"/>
        <v>0</v>
      </c>
      <c r="Z381" s="6">
        <f t="shared" si="95"/>
        <v>1</v>
      </c>
      <c r="AA381" s="6">
        <f t="shared" si="96"/>
        <v>0</v>
      </c>
      <c r="AB381" s="6">
        <f t="shared" si="97"/>
        <v>0</v>
      </c>
      <c r="AC381" s="6">
        <f t="shared" si="98"/>
        <v>0</v>
      </c>
      <c r="AF381" s="6">
        <f t="shared" si="99"/>
        <v>3</v>
      </c>
      <c r="AG381" s="6">
        <f t="shared" si="100"/>
        <v>3</v>
      </c>
      <c r="AH381" s="6" t="str">
        <f t="shared" si="101"/>
        <v>Correct</v>
      </c>
      <c r="AJ381" s="159" t="str">
        <f>IFERROR(VLOOKUP(Table1[[#This Row],[RespondentID]],'All Data'!$A382:$CN954,81,FALSE),"unknown")</f>
        <v>Female</v>
      </c>
      <c r="AK381" s="159">
        <f>IFERROR(VLOOKUP(Table1[[#This Row],[RespondentID]],'All Data'!$A382:$CN954,82,FALSE),"unknown")</f>
        <v>47</v>
      </c>
      <c r="AL381" s="159" t="str">
        <f>IFERROR(VLOOKUP(Table1[[#This Row],[RespondentID]],'All Data'!$A382:$CN954,83,FALSE),"unknown")</f>
        <v>Nassau</v>
      </c>
      <c r="AM381" s="159" t="str">
        <f>IFERROR(VLOOKUP(Table1[[#This Row],[RespondentID]],'All Data'!$A382:$CN954,84,FALSE),"unknown")</f>
        <v>Roosevelt, 11575</v>
      </c>
      <c r="AN381" s="159" t="str">
        <f>IFERROR(VLOOKUP(Table1[[#This Row],[RespondentID]],'All Data'!$A382:$CN954,85,FALSE),"unknown")</f>
        <v>Asian/Pacific Islander</v>
      </c>
      <c r="AO381" s="159">
        <f>IFERROR(VLOOKUP(Table1[[#This Row],[RespondentID]],'All Data'!$A382:$CN954,86,FALSE),"unknown")</f>
        <v>0</v>
      </c>
      <c r="AP381" s="159" t="str">
        <f>IFERROR(VLOOKUP(Table1[[#This Row],[RespondentID]],'All Data'!$A382:$CN954,87,FALSE),"unknown")</f>
        <v xml:space="preserve"> </v>
      </c>
      <c r="AQ381" s="159" t="str">
        <f>IFERROR(VLOOKUP(Table1[[#This Row],[RespondentID]],'All Data'!$A382:$CN954,88,FALSE),"unknown")</f>
        <v>$20,000 to $34,999</v>
      </c>
      <c r="AR381" s="159" t="str">
        <f>IFERROR(VLOOKUP(Table1[[#This Row],[RespondentID]],'All Data'!$A382:$CN954,89,FALSE),"unknown")</f>
        <v>College graduate</v>
      </c>
      <c r="AS381" s="159" t="str">
        <f>IFERROR(VLOOKUP(Table1[[#This Row],[RespondentID]],'All Data'!$A382:$CN954,90,FALSE),"unknown")</f>
        <v>Self-employed</v>
      </c>
      <c r="AT381" s="159" t="str">
        <f>IFERROR(VLOOKUP(Table1[[#This Row],[RespondentID]],'All Data'!$A382:$CN954,91,FALSE),"unknown")</f>
        <v>Yes</v>
      </c>
      <c r="AU381" s="159">
        <f>IFERROR(VLOOKUP(Table1[[#This Row],[RespondentID]],'All Data'!$A382:$CN954,92,FALSE),"unknown")</f>
        <v>0</v>
      </c>
    </row>
    <row r="382" spans="1:47" x14ac:dyDescent="0.35">
      <c r="A382" s="6">
        <v>7044853936</v>
      </c>
      <c r="B382" s="6" t="s">
        <v>41</v>
      </c>
      <c r="C382" s="6"/>
      <c r="D382" s="6" t="s">
        <v>43</v>
      </c>
      <c r="E382" s="6" t="s">
        <v>44</v>
      </c>
      <c r="F382" s="6"/>
      <c r="G382" s="6"/>
      <c r="H382" s="6"/>
      <c r="I382" s="6"/>
      <c r="J382" s="6"/>
      <c r="K382" s="6"/>
      <c r="L382" s="6"/>
      <c r="M382" s="6"/>
      <c r="O382" s="6">
        <f t="shared" si="85"/>
        <v>3</v>
      </c>
      <c r="P382" s="6">
        <f t="shared" si="86"/>
        <v>1</v>
      </c>
      <c r="R382" s="6">
        <f t="shared" si="87"/>
        <v>1</v>
      </c>
      <c r="S382" s="6">
        <f t="shared" si="88"/>
        <v>0</v>
      </c>
      <c r="T382" s="6">
        <f t="shared" si="89"/>
        <v>1</v>
      </c>
      <c r="U382" s="6">
        <f t="shared" si="90"/>
        <v>1</v>
      </c>
      <c r="V382" s="6">
        <f t="shared" si="91"/>
        <v>0</v>
      </c>
      <c r="W382" s="6">
        <f t="shared" si="92"/>
        <v>0</v>
      </c>
      <c r="X382" s="6">
        <f t="shared" si="93"/>
        <v>0</v>
      </c>
      <c r="Y382" s="6">
        <f t="shared" si="94"/>
        <v>0</v>
      </c>
      <c r="Z382" s="6">
        <f t="shared" si="95"/>
        <v>0</v>
      </c>
      <c r="AA382" s="6">
        <f t="shared" si="96"/>
        <v>0</v>
      </c>
      <c r="AB382" s="6">
        <f t="shared" si="97"/>
        <v>0</v>
      </c>
      <c r="AC382" s="6">
        <f t="shared" si="98"/>
        <v>0</v>
      </c>
      <c r="AF382" s="6">
        <f t="shared" si="99"/>
        <v>3</v>
      </c>
      <c r="AG382" s="6">
        <f t="shared" si="100"/>
        <v>3</v>
      </c>
      <c r="AH382" s="6" t="str">
        <f t="shared" si="101"/>
        <v>Correct</v>
      </c>
      <c r="AJ382" s="159" t="str">
        <f>IFERROR(VLOOKUP(Table1[[#This Row],[RespondentID]],'All Data'!$A383:$CN955,81,FALSE),"unknown")</f>
        <v>Female</v>
      </c>
      <c r="AK382" s="159">
        <f>IFERROR(VLOOKUP(Table1[[#This Row],[RespondentID]],'All Data'!$A383:$CN955,82,FALSE),"unknown")</f>
        <v>81</v>
      </c>
      <c r="AL382" s="159" t="str">
        <f>IFERROR(VLOOKUP(Table1[[#This Row],[RespondentID]],'All Data'!$A383:$CN955,83,FALSE),"unknown")</f>
        <v>Suffolk</v>
      </c>
      <c r="AM382" s="159" t="str">
        <f>IFERROR(VLOOKUP(Table1[[#This Row],[RespondentID]],'All Data'!$A383:$CN955,84,FALSE),"unknown")</f>
        <v>Babylon, 11702</v>
      </c>
      <c r="AN382" s="159" t="str">
        <f>IFERROR(VLOOKUP(Table1[[#This Row],[RespondentID]],'All Data'!$A383:$CN955,85,FALSE),"unknown")</f>
        <v>White/Caucasian</v>
      </c>
      <c r="AO382" s="159" t="str">
        <f>IFERROR(VLOOKUP(Table1[[#This Row],[RespondentID]],'All Data'!$A383:$CN955,86,FALSE),"unknown")</f>
        <v>No</v>
      </c>
      <c r="AP382" s="159" t="str">
        <f>IFERROR(VLOOKUP(Table1[[#This Row],[RespondentID]],'All Data'!$A383:$CN955,87,FALSE),"unknown")</f>
        <v xml:space="preserve">English </v>
      </c>
      <c r="AQ382" s="159" t="str">
        <f>IFERROR(VLOOKUP(Table1[[#This Row],[RespondentID]],'All Data'!$A383:$CN955,88,FALSE),"unknown")</f>
        <v>$50,000 to $74,999</v>
      </c>
      <c r="AR382" s="159" t="str">
        <f>IFERROR(VLOOKUP(Table1[[#This Row],[RespondentID]],'All Data'!$A383:$CN955,89,FALSE),"unknown")</f>
        <v>Graduate school</v>
      </c>
      <c r="AS382" s="159" t="str">
        <f>IFERROR(VLOOKUP(Table1[[#This Row],[RespondentID]],'All Data'!$A383:$CN955,90,FALSE),"unknown")</f>
        <v>Retired</v>
      </c>
      <c r="AT382" s="159" t="str">
        <f>IFERROR(VLOOKUP(Table1[[#This Row],[RespondentID]],'All Data'!$A383:$CN955,91,FALSE),"unknown")</f>
        <v>Yes</v>
      </c>
      <c r="AU382" s="159" t="str">
        <f>IFERROR(VLOOKUP(Table1[[#This Row],[RespondentID]],'All Data'!$A383:$CN955,92,FALSE),"unknown")</f>
        <v>No</v>
      </c>
    </row>
    <row r="383" spans="1:47" x14ac:dyDescent="0.35">
      <c r="A383" s="6">
        <v>7044853599</v>
      </c>
      <c r="B383" s="6"/>
      <c r="C383" s="6"/>
      <c r="D383" s="6"/>
      <c r="E383" s="6"/>
      <c r="F383" s="6"/>
      <c r="G383" s="6"/>
      <c r="H383" s="6"/>
      <c r="I383" s="6"/>
      <c r="J383" s="6"/>
      <c r="K383" s="6"/>
      <c r="L383" s="6"/>
      <c r="M383" s="6"/>
      <c r="O383" s="6">
        <f t="shared" si="85"/>
        <v>0</v>
      </c>
      <c r="P383" s="6" t="e">
        <f t="shared" si="86"/>
        <v>#DIV/0!</v>
      </c>
      <c r="R383" s="6">
        <f t="shared" si="87"/>
        <v>0</v>
      </c>
      <c r="S383" s="6">
        <f t="shared" si="88"/>
        <v>0</v>
      </c>
      <c r="T383" s="6">
        <f t="shared" si="89"/>
        <v>0</v>
      </c>
      <c r="U383" s="6">
        <f t="shared" si="90"/>
        <v>0</v>
      </c>
      <c r="V383" s="6">
        <f t="shared" si="91"/>
        <v>0</v>
      </c>
      <c r="W383" s="6">
        <f t="shared" si="92"/>
        <v>0</v>
      </c>
      <c r="X383" s="6">
        <f t="shared" si="93"/>
        <v>0</v>
      </c>
      <c r="Y383" s="6">
        <f t="shared" si="94"/>
        <v>0</v>
      </c>
      <c r="Z383" s="6">
        <f t="shared" si="95"/>
        <v>0</v>
      </c>
      <c r="AA383" s="6">
        <f t="shared" si="96"/>
        <v>0</v>
      </c>
      <c r="AB383" s="6">
        <f t="shared" si="97"/>
        <v>0</v>
      </c>
      <c r="AC383" s="6">
        <f t="shared" si="98"/>
        <v>0</v>
      </c>
      <c r="AF383" s="6">
        <f t="shared" si="99"/>
        <v>0</v>
      </c>
      <c r="AG383" s="6">
        <f t="shared" si="100"/>
        <v>0</v>
      </c>
      <c r="AH383" s="6" t="str">
        <f t="shared" si="101"/>
        <v>Correct</v>
      </c>
      <c r="AJ383" s="159" t="str">
        <f>IFERROR(VLOOKUP(Table1[[#This Row],[RespondentID]],'All Data'!$A384:$CN956,81,FALSE),"unknown")</f>
        <v>Male</v>
      </c>
      <c r="AK383" s="159">
        <f>IFERROR(VLOOKUP(Table1[[#This Row],[RespondentID]],'All Data'!$A384:$CN956,82,FALSE),"unknown")</f>
        <v>48</v>
      </c>
      <c r="AL383" s="159" t="str">
        <f>IFERROR(VLOOKUP(Table1[[#This Row],[RespondentID]],'All Data'!$A384:$CN956,83,FALSE),"unknown")</f>
        <v>Suffolk</v>
      </c>
      <c r="AM383" s="159" t="str">
        <f>IFERROR(VLOOKUP(Table1[[#This Row],[RespondentID]],'All Data'!$A384:$CN956,84,FALSE),"unknown")</f>
        <v>West Babylon, 11704</v>
      </c>
      <c r="AN383" s="159" t="str">
        <f>IFERROR(VLOOKUP(Table1[[#This Row],[RespondentID]],'All Data'!$A384:$CN956,85,FALSE),"unknown")</f>
        <v>White/Caucasian</v>
      </c>
      <c r="AO383" s="159" t="str">
        <f>IFERROR(VLOOKUP(Table1[[#This Row],[RespondentID]],'All Data'!$A384:$CN956,86,FALSE),"unknown")</f>
        <v>No</v>
      </c>
      <c r="AP383" s="159" t="str">
        <f>IFERROR(VLOOKUP(Table1[[#This Row],[RespondentID]],'All Data'!$A384:$CN956,87,FALSE),"unknown")</f>
        <v xml:space="preserve">English </v>
      </c>
      <c r="AQ383" s="159" t="str">
        <f>IFERROR(VLOOKUP(Table1[[#This Row],[RespondentID]],'All Data'!$A384:$CN956,88,FALSE),"unknown")</f>
        <v>Over $125,000</v>
      </c>
      <c r="AR383" s="159" t="str">
        <f>IFERROR(VLOOKUP(Table1[[#This Row],[RespondentID]],'All Data'!$A384:$CN956,89,FALSE),"unknown")</f>
        <v>College graduate</v>
      </c>
      <c r="AS383" s="159" t="str">
        <f>IFERROR(VLOOKUP(Table1[[#This Row],[RespondentID]],'All Data'!$A384:$CN956,90,FALSE),"unknown")</f>
        <v>Employed for wages</v>
      </c>
      <c r="AT383" s="159" t="str">
        <f>IFERROR(VLOOKUP(Table1[[#This Row],[RespondentID]],'All Data'!$A384:$CN956,91,FALSE),"unknown")</f>
        <v>Yes</v>
      </c>
      <c r="AU383" s="159" t="str">
        <f>IFERROR(VLOOKUP(Table1[[#This Row],[RespondentID]],'All Data'!$A384:$CN956,92,FALSE),"unknown")</f>
        <v>Yes</v>
      </c>
    </row>
    <row r="384" spans="1:47" x14ac:dyDescent="0.35">
      <c r="A384" s="6">
        <v>7044853354</v>
      </c>
      <c r="B384" s="6" t="s">
        <v>41</v>
      </c>
      <c r="C384" s="6" t="s">
        <v>42</v>
      </c>
      <c r="D384" s="6"/>
      <c r="E384" s="6"/>
      <c r="F384" s="6" t="s">
        <v>45</v>
      </c>
      <c r="G384" s="6"/>
      <c r="H384" s="6"/>
      <c r="I384" s="6"/>
      <c r="J384" s="6"/>
      <c r="K384" s="6"/>
      <c r="L384" s="6"/>
      <c r="M384" s="6"/>
      <c r="O384" s="6">
        <f t="shared" si="85"/>
        <v>3</v>
      </c>
      <c r="P384" s="6">
        <f t="shared" si="86"/>
        <v>1</v>
      </c>
      <c r="R384" s="6">
        <f t="shared" si="87"/>
        <v>1</v>
      </c>
      <c r="S384" s="6">
        <f t="shared" si="88"/>
        <v>1</v>
      </c>
      <c r="T384" s="6">
        <f t="shared" si="89"/>
        <v>0</v>
      </c>
      <c r="U384" s="6">
        <f t="shared" si="90"/>
        <v>0</v>
      </c>
      <c r="V384" s="6">
        <f t="shared" si="91"/>
        <v>1</v>
      </c>
      <c r="W384" s="6">
        <f t="shared" si="92"/>
        <v>0</v>
      </c>
      <c r="X384" s="6">
        <f t="shared" si="93"/>
        <v>0</v>
      </c>
      <c r="Y384" s="6">
        <f t="shared" si="94"/>
        <v>0</v>
      </c>
      <c r="Z384" s="6">
        <f t="shared" si="95"/>
        <v>0</v>
      </c>
      <c r="AA384" s="6">
        <f t="shared" si="96"/>
        <v>0</v>
      </c>
      <c r="AB384" s="6">
        <f t="shared" si="97"/>
        <v>0</v>
      </c>
      <c r="AC384" s="6">
        <f t="shared" si="98"/>
        <v>0</v>
      </c>
      <c r="AF384" s="6">
        <f t="shared" si="99"/>
        <v>3</v>
      </c>
      <c r="AG384" s="6">
        <f t="shared" si="100"/>
        <v>3</v>
      </c>
      <c r="AH384" s="6" t="str">
        <f t="shared" si="101"/>
        <v>Correct</v>
      </c>
      <c r="AJ384" s="159" t="str">
        <f>IFERROR(VLOOKUP(Table1[[#This Row],[RespondentID]],'All Data'!$A385:$CN957,81,FALSE),"unknown")</f>
        <v>Male</v>
      </c>
      <c r="AK384" s="159">
        <f>IFERROR(VLOOKUP(Table1[[#This Row],[RespondentID]],'All Data'!$A385:$CN957,82,FALSE),"unknown")</f>
        <v>50</v>
      </c>
      <c r="AL384" s="159" t="str">
        <f>IFERROR(VLOOKUP(Table1[[#This Row],[RespondentID]],'All Data'!$A385:$CN957,83,FALSE),"unknown")</f>
        <v>Nassau</v>
      </c>
      <c r="AM384" s="159" t="str">
        <f>IFERROR(VLOOKUP(Table1[[#This Row],[RespondentID]],'All Data'!$A385:$CN957,84,FALSE),"unknown")</f>
        <v>New Hyde Park, 11040</v>
      </c>
      <c r="AN384" s="159" t="str">
        <f>IFERROR(VLOOKUP(Table1[[#This Row],[RespondentID]],'All Data'!$A385:$CN957,85,FALSE),"unknown")</f>
        <v>White/Caucasian</v>
      </c>
      <c r="AO384" s="159" t="str">
        <f>IFERROR(VLOOKUP(Table1[[#This Row],[RespondentID]],'All Data'!$A385:$CN957,86,FALSE),"unknown")</f>
        <v>Yes</v>
      </c>
      <c r="AP384" s="159" t="str">
        <f>IFERROR(VLOOKUP(Table1[[#This Row],[RespondentID]],'All Data'!$A385:$CN957,87,FALSE),"unknown")</f>
        <v xml:space="preserve">English </v>
      </c>
      <c r="AQ384" s="159" t="str">
        <f>IFERROR(VLOOKUP(Table1[[#This Row],[RespondentID]],'All Data'!$A385:$CN957,88,FALSE),"unknown")</f>
        <v>Over $125,000</v>
      </c>
      <c r="AR384" s="159" t="str">
        <f>IFERROR(VLOOKUP(Table1[[#This Row],[RespondentID]],'All Data'!$A385:$CN957,89,FALSE),"unknown")</f>
        <v>High school graduate</v>
      </c>
      <c r="AS384" s="159" t="str">
        <f>IFERROR(VLOOKUP(Table1[[#This Row],[RespondentID]],'All Data'!$A385:$CN957,90,FALSE),"unknown")</f>
        <v>Employed for wages</v>
      </c>
      <c r="AT384" s="159" t="str">
        <f>IFERROR(VLOOKUP(Table1[[#This Row],[RespondentID]],'All Data'!$A385:$CN957,91,FALSE),"unknown")</f>
        <v>Yes</v>
      </c>
      <c r="AU384" s="159" t="str">
        <f>IFERROR(VLOOKUP(Table1[[#This Row],[RespondentID]],'All Data'!$A385:$CN957,92,FALSE),"unknown")</f>
        <v>Yes</v>
      </c>
    </row>
    <row r="385" spans="1:47" x14ac:dyDescent="0.35">
      <c r="A385" s="6">
        <v>7044853121</v>
      </c>
      <c r="B385" s="6"/>
      <c r="C385" s="6"/>
      <c r="D385" s="6"/>
      <c r="E385" s="6"/>
      <c r="F385" s="6"/>
      <c r="G385" s="6"/>
      <c r="H385" s="6" t="s">
        <v>46</v>
      </c>
      <c r="I385" s="6"/>
      <c r="J385" s="6"/>
      <c r="K385" s="6"/>
      <c r="L385" s="6"/>
      <c r="M385" s="6"/>
      <c r="O385" s="6">
        <f t="shared" si="85"/>
        <v>1</v>
      </c>
      <c r="P385" s="6">
        <f t="shared" si="86"/>
        <v>3</v>
      </c>
      <c r="R385" s="6">
        <f t="shared" si="87"/>
        <v>0</v>
      </c>
      <c r="S385" s="6">
        <f t="shared" si="88"/>
        <v>0</v>
      </c>
      <c r="T385" s="6">
        <f t="shared" si="89"/>
        <v>0</v>
      </c>
      <c r="U385" s="6">
        <f t="shared" si="90"/>
        <v>0</v>
      </c>
      <c r="V385" s="6">
        <f t="shared" si="91"/>
        <v>0</v>
      </c>
      <c r="W385" s="6">
        <f t="shared" si="92"/>
        <v>0</v>
      </c>
      <c r="X385" s="6">
        <f t="shared" si="93"/>
        <v>1</v>
      </c>
      <c r="Y385" s="6">
        <f t="shared" si="94"/>
        <v>0</v>
      </c>
      <c r="Z385" s="6">
        <f t="shared" si="95"/>
        <v>0</v>
      </c>
      <c r="AA385" s="6">
        <f t="shared" si="96"/>
        <v>0</v>
      </c>
      <c r="AB385" s="6">
        <f t="shared" si="97"/>
        <v>0</v>
      </c>
      <c r="AC385" s="6">
        <f t="shared" si="98"/>
        <v>0</v>
      </c>
      <c r="AF385" s="6">
        <f t="shared" si="99"/>
        <v>1</v>
      </c>
      <c r="AG385" s="6">
        <f t="shared" si="100"/>
        <v>1</v>
      </c>
      <c r="AH385" s="6" t="str">
        <f t="shared" si="101"/>
        <v>Correct</v>
      </c>
      <c r="AJ385" s="159" t="str">
        <f>IFERROR(VLOOKUP(Table1[[#This Row],[RespondentID]],'All Data'!$A386:$CN958,81,FALSE),"unknown")</f>
        <v>Female</v>
      </c>
      <c r="AK385" s="159">
        <f>IFERROR(VLOOKUP(Table1[[#This Row],[RespondentID]],'All Data'!$A386:$CN958,82,FALSE),"unknown")</f>
        <v>59</v>
      </c>
      <c r="AL385" s="159" t="str">
        <f>IFERROR(VLOOKUP(Table1[[#This Row],[RespondentID]],'All Data'!$A386:$CN958,83,FALSE),"unknown")</f>
        <v>Nassau</v>
      </c>
      <c r="AM385" s="159" t="str">
        <f>IFERROR(VLOOKUP(Table1[[#This Row],[RespondentID]],'All Data'!$A386:$CN958,84,FALSE),"unknown")</f>
        <v>New Hyde Park, 11040</v>
      </c>
      <c r="AN385" s="159" t="str">
        <f>IFERROR(VLOOKUP(Table1[[#This Row],[RespondentID]],'All Data'!$A386:$CN958,85,FALSE),"unknown")</f>
        <v>White/Caucasian</v>
      </c>
      <c r="AO385" s="159">
        <f>IFERROR(VLOOKUP(Table1[[#This Row],[RespondentID]],'All Data'!$A386:$CN958,86,FALSE),"unknown")</f>
        <v>0</v>
      </c>
      <c r="AP385" s="159" t="str">
        <f>IFERROR(VLOOKUP(Table1[[#This Row],[RespondentID]],'All Data'!$A386:$CN958,87,FALSE),"unknown")</f>
        <v xml:space="preserve">English </v>
      </c>
      <c r="AQ385" s="159" t="str">
        <f>IFERROR(VLOOKUP(Table1[[#This Row],[RespondentID]],'All Data'!$A386:$CN958,88,FALSE),"unknown")</f>
        <v>$50,000 to $74,999</v>
      </c>
      <c r="AR385" s="159" t="str">
        <f>IFERROR(VLOOKUP(Table1[[#This Row],[RespondentID]],'All Data'!$A386:$CN958,89,FALSE),"unknown")</f>
        <v>High school graduate</v>
      </c>
      <c r="AS385" s="159" t="str">
        <f>IFERROR(VLOOKUP(Table1[[#This Row],[RespondentID]],'All Data'!$A386:$CN958,90,FALSE),"unknown")</f>
        <v>Employed for wages</v>
      </c>
      <c r="AT385" s="159" t="str">
        <f>IFERROR(VLOOKUP(Table1[[#This Row],[RespondentID]],'All Data'!$A386:$CN958,91,FALSE),"unknown")</f>
        <v>Yes</v>
      </c>
      <c r="AU385" s="159" t="str">
        <f>IFERROR(VLOOKUP(Table1[[#This Row],[RespondentID]],'All Data'!$A386:$CN958,92,FALSE),"unknown")</f>
        <v>Yes</v>
      </c>
    </row>
    <row r="386" spans="1:47" x14ac:dyDescent="0.35">
      <c r="A386" s="6">
        <v>7044852962</v>
      </c>
      <c r="B386" s="6"/>
      <c r="C386" s="6" t="s">
        <v>42</v>
      </c>
      <c r="D386" s="6"/>
      <c r="E386" s="6"/>
      <c r="F386" s="6"/>
      <c r="G386" s="6"/>
      <c r="H386" s="6"/>
      <c r="I386" s="6"/>
      <c r="J386" s="6"/>
      <c r="K386" s="6"/>
      <c r="L386" s="6"/>
      <c r="M386" s="6"/>
      <c r="O386" s="6">
        <f t="shared" si="85"/>
        <v>1</v>
      </c>
      <c r="P386" s="6">
        <f t="shared" si="86"/>
        <v>3</v>
      </c>
      <c r="R386" s="6">
        <f t="shared" si="87"/>
        <v>0</v>
      </c>
      <c r="S386" s="6">
        <f t="shared" si="88"/>
        <v>1</v>
      </c>
      <c r="T386" s="6">
        <f t="shared" si="89"/>
        <v>0</v>
      </c>
      <c r="U386" s="6">
        <f t="shared" si="90"/>
        <v>0</v>
      </c>
      <c r="V386" s="6">
        <f t="shared" si="91"/>
        <v>0</v>
      </c>
      <c r="W386" s="6">
        <f t="shared" si="92"/>
        <v>0</v>
      </c>
      <c r="X386" s="6">
        <f t="shared" si="93"/>
        <v>0</v>
      </c>
      <c r="Y386" s="6">
        <f t="shared" si="94"/>
        <v>0</v>
      </c>
      <c r="Z386" s="6">
        <f t="shared" si="95"/>
        <v>0</v>
      </c>
      <c r="AA386" s="6">
        <f t="shared" si="96"/>
        <v>0</v>
      </c>
      <c r="AB386" s="6">
        <f t="shared" si="97"/>
        <v>0</v>
      </c>
      <c r="AC386" s="6">
        <f t="shared" si="98"/>
        <v>0</v>
      </c>
      <c r="AF386" s="6">
        <f t="shared" si="99"/>
        <v>1</v>
      </c>
      <c r="AG386" s="6">
        <f t="shared" si="100"/>
        <v>1</v>
      </c>
      <c r="AH386" s="6" t="str">
        <f t="shared" si="101"/>
        <v>Correct</v>
      </c>
      <c r="AJ386" s="159" t="str">
        <f>IFERROR(VLOOKUP(Table1[[#This Row],[RespondentID]],'All Data'!$A387:$CN959,81,FALSE),"unknown")</f>
        <v>Female</v>
      </c>
      <c r="AK386" s="159">
        <f>IFERROR(VLOOKUP(Table1[[#This Row],[RespondentID]],'All Data'!$A387:$CN959,82,FALSE),"unknown")</f>
        <v>73</v>
      </c>
      <c r="AL386" s="159" t="str">
        <f>IFERROR(VLOOKUP(Table1[[#This Row],[RespondentID]],'All Data'!$A387:$CN959,83,FALSE),"unknown")</f>
        <v>Queens</v>
      </c>
      <c r="AM386" s="159">
        <f>IFERROR(VLOOKUP(Table1[[#This Row],[RespondentID]],'All Data'!$A387:$CN959,84,FALSE),"unknown")</f>
        <v>0</v>
      </c>
      <c r="AN386" s="159" t="str">
        <f>IFERROR(VLOOKUP(Table1[[#This Row],[RespondentID]],'All Data'!$A387:$CN959,85,FALSE),"unknown")</f>
        <v>White/Caucasian</v>
      </c>
      <c r="AO386" s="159" t="str">
        <f>IFERROR(VLOOKUP(Table1[[#This Row],[RespondentID]],'All Data'!$A387:$CN959,86,FALSE),"unknown")</f>
        <v>No</v>
      </c>
      <c r="AP386" s="159" t="str">
        <f>IFERROR(VLOOKUP(Table1[[#This Row],[RespondentID]],'All Data'!$A387:$CN959,87,FALSE),"unknown")</f>
        <v xml:space="preserve">English </v>
      </c>
      <c r="AQ386" s="159" t="str">
        <f>IFERROR(VLOOKUP(Table1[[#This Row],[RespondentID]],'All Data'!$A387:$CN959,88,FALSE),"unknown")</f>
        <v>$20,000 to $34,999</v>
      </c>
      <c r="AR386" s="159" t="str">
        <f>IFERROR(VLOOKUP(Table1[[#This Row],[RespondentID]],'All Data'!$A387:$CN959,89,FALSE),"unknown")</f>
        <v>High school graduate</v>
      </c>
      <c r="AS386" s="159" t="str">
        <f>IFERROR(VLOOKUP(Table1[[#This Row],[RespondentID]],'All Data'!$A387:$CN959,90,FALSE),"unknown")</f>
        <v>Retired</v>
      </c>
      <c r="AT386" s="159" t="str">
        <f>IFERROR(VLOOKUP(Table1[[#This Row],[RespondentID]],'All Data'!$A387:$CN959,91,FALSE),"unknown")</f>
        <v>Yes</v>
      </c>
      <c r="AU386" s="159">
        <f>IFERROR(VLOOKUP(Table1[[#This Row],[RespondentID]],'All Data'!$A387:$CN959,92,FALSE),"unknown")</f>
        <v>0</v>
      </c>
    </row>
    <row r="387" spans="1:47" x14ac:dyDescent="0.35">
      <c r="A387" s="6">
        <v>7044852737</v>
      </c>
      <c r="B387" s="6" t="s">
        <v>41</v>
      </c>
      <c r="C387" s="6"/>
      <c r="D387" s="6" t="s">
        <v>43</v>
      </c>
      <c r="E387" s="6"/>
      <c r="F387" s="6"/>
      <c r="G387" s="6"/>
      <c r="H387" s="6"/>
      <c r="I387" s="6"/>
      <c r="J387" s="6"/>
      <c r="K387" s="6"/>
      <c r="L387" s="6"/>
      <c r="M387" s="6"/>
      <c r="O387" s="6">
        <f t="shared" ref="O387:O450" si="102">COUNTA(B387:N387)</f>
        <v>2</v>
      </c>
      <c r="P387" s="6">
        <f t="shared" ref="P387:P450" si="103">3/O387</f>
        <v>1.5</v>
      </c>
      <c r="R387" s="6">
        <f t="shared" ref="R387:R450" si="104">IF($O387&lt;3,IF($B387=$B$1,1,0),IF($B387=$B$1,$P387,0))</f>
        <v>1</v>
      </c>
      <c r="S387" s="6">
        <f t="shared" ref="S387:S450" si="105">IF($O387&lt;3,IF($C387=$C$1,1,0),IF($C387=$C$1,$P387,0))</f>
        <v>0</v>
      </c>
      <c r="T387" s="6">
        <f t="shared" ref="T387:T450" si="106">IF($O387&lt;3,IF($D387=$D$1,1,0),IF($D387=$D$1,$P387,0))</f>
        <v>1</v>
      </c>
      <c r="U387" s="6">
        <f t="shared" ref="U387:U450" si="107">IF($O387&lt;3,IF($E387=$E$1,1,0),IF($E387=$E$1,$P387,0))</f>
        <v>0</v>
      </c>
      <c r="V387" s="6">
        <f t="shared" ref="V387:V450" si="108">IF($O387&lt;3,IF($F387=$F$1,1,0),IF($F387=$F$1,$P387,0))</f>
        <v>0</v>
      </c>
      <c r="W387" s="6">
        <f t="shared" ref="W387:W450" si="109">IF($O387&lt;3,IF($G387=$G$1,1,0),IF($G387=$G$1,$P387,0))</f>
        <v>0</v>
      </c>
      <c r="X387" s="6">
        <f t="shared" ref="X387:X450" si="110">IF($O387&lt;3,IF($H387=$H$1,1,0),IF($H387=$H$1,$P387,0))</f>
        <v>0</v>
      </c>
      <c r="Y387" s="6">
        <f t="shared" ref="Y387:Y450" si="111">IF($O387&lt;3,IF($I387=$I$1,1,0),IF($I387=$I$1,$P387,0))</f>
        <v>0</v>
      </c>
      <c r="Z387" s="6">
        <f t="shared" ref="Z387:Z450" si="112">IF($O387&lt;3,IF($J387=$J$1,1,0),IF($J387=$J$1,$P387,0))</f>
        <v>0</v>
      </c>
      <c r="AA387" s="6">
        <f t="shared" ref="AA387:AA450" si="113">IF($O387&lt;3,IF($K387=$K$1,1,0),IF($K387=$K$1,$P387,0))</f>
        <v>0</v>
      </c>
      <c r="AB387" s="6">
        <f t="shared" ref="AB387:AB450" si="114">IF($O387&lt;3,IF($L387=$L$1,1,0),IF($L387=$L$1,$P387,0))</f>
        <v>0</v>
      </c>
      <c r="AC387" s="6">
        <f t="shared" ref="AC387:AC450" si="115">IF($O387&lt;3,IF($M387=$M$1,1,0),IF($M387=$M$1,$P387,0))</f>
        <v>0</v>
      </c>
      <c r="AF387" s="6">
        <f t="shared" ref="AF387:AF450" si="116">SUM(R387:AD387)</f>
        <v>2</v>
      </c>
      <c r="AG387" s="6">
        <f t="shared" ref="AG387:AG450" si="117">O387</f>
        <v>2</v>
      </c>
      <c r="AH387" s="6" t="str">
        <f t="shared" ref="AH387:AH450" si="118">IF(AF387=AG387,"Correct",IF(AF387=3,"Correct","Wrong"))</f>
        <v>Correct</v>
      </c>
      <c r="AJ387" s="159" t="str">
        <f>IFERROR(VLOOKUP(Table1[[#This Row],[RespondentID]],'All Data'!$A388:$CN960,81,FALSE),"unknown")</f>
        <v>Female</v>
      </c>
      <c r="AK387" s="159">
        <f>IFERROR(VLOOKUP(Table1[[#This Row],[RespondentID]],'All Data'!$A388:$CN960,82,FALSE),"unknown")</f>
        <v>88</v>
      </c>
      <c r="AL387" s="159" t="str">
        <f>IFERROR(VLOOKUP(Table1[[#This Row],[RespondentID]],'All Data'!$A388:$CN960,83,FALSE),"unknown")</f>
        <v>Nassau</v>
      </c>
      <c r="AM387" s="159" t="str">
        <f>IFERROR(VLOOKUP(Table1[[#This Row],[RespondentID]],'All Data'!$A388:$CN960,84,FALSE),"unknown")</f>
        <v>Garden City, 11530</v>
      </c>
      <c r="AN387" s="159" t="str">
        <f>IFERROR(VLOOKUP(Table1[[#This Row],[RespondentID]],'All Data'!$A388:$CN960,85,FALSE),"unknown")</f>
        <v>White/Caucasian</v>
      </c>
      <c r="AO387" s="159" t="str">
        <f>IFERROR(VLOOKUP(Table1[[#This Row],[RespondentID]],'All Data'!$A388:$CN960,86,FALSE),"unknown")</f>
        <v>No</v>
      </c>
      <c r="AP387" s="159" t="str">
        <f>IFERROR(VLOOKUP(Table1[[#This Row],[RespondentID]],'All Data'!$A388:$CN960,87,FALSE),"unknown")</f>
        <v xml:space="preserve">English </v>
      </c>
      <c r="AQ387" s="159" t="str">
        <f>IFERROR(VLOOKUP(Table1[[#This Row],[RespondentID]],'All Data'!$A388:$CN960,88,FALSE),"unknown")</f>
        <v>$20,000 to $34,999</v>
      </c>
      <c r="AR387" s="159" t="str">
        <f>IFERROR(VLOOKUP(Table1[[#This Row],[RespondentID]],'All Data'!$A388:$CN960,89,FALSE),"unknown")</f>
        <v>Some high school</v>
      </c>
      <c r="AS387" s="159" t="str">
        <f>IFERROR(VLOOKUP(Table1[[#This Row],[RespondentID]],'All Data'!$A388:$CN960,90,FALSE),"unknown")</f>
        <v>Retired</v>
      </c>
      <c r="AT387" s="159" t="str">
        <f>IFERROR(VLOOKUP(Table1[[#This Row],[RespondentID]],'All Data'!$A388:$CN960,91,FALSE),"unknown")</f>
        <v>Yes</v>
      </c>
      <c r="AU387" s="159" t="str">
        <f>IFERROR(VLOOKUP(Table1[[#This Row],[RespondentID]],'All Data'!$A388:$CN960,92,FALSE),"unknown")</f>
        <v>No</v>
      </c>
    </row>
    <row r="388" spans="1:47" x14ac:dyDescent="0.35">
      <c r="A388" s="6">
        <v>7044852441</v>
      </c>
      <c r="B388" s="6" t="s">
        <v>41</v>
      </c>
      <c r="C388" s="6"/>
      <c r="D388" s="6"/>
      <c r="E388" s="6"/>
      <c r="F388" s="6"/>
      <c r="G388" s="6"/>
      <c r="H388" s="6"/>
      <c r="I388" s="6"/>
      <c r="J388" s="6" t="s">
        <v>48</v>
      </c>
      <c r="K388" s="6"/>
      <c r="L388" s="6"/>
      <c r="M388" s="6"/>
      <c r="O388" s="6">
        <f t="shared" si="102"/>
        <v>2</v>
      </c>
      <c r="P388" s="6">
        <f t="shared" si="103"/>
        <v>1.5</v>
      </c>
      <c r="R388" s="6">
        <f t="shared" si="104"/>
        <v>1</v>
      </c>
      <c r="S388" s="6">
        <f t="shared" si="105"/>
        <v>0</v>
      </c>
      <c r="T388" s="6">
        <f t="shared" si="106"/>
        <v>0</v>
      </c>
      <c r="U388" s="6">
        <f t="shared" si="107"/>
        <v>0</v>
      </c>
      <c r="V388" s="6">
        <f t="shared" si="108"/>
        <v>0</v>
      </c>
      <c r="W388" s="6">
        <f t="shared" si="109"/>
        <v>0</v>
      </c>
      <c r="X388" s="6">
        <f t="shared" si="110"/>
        <v>0</v>
      </c>
      <c r="Y388" s="6">
        <f t="shared" si="111"/>
        <v>0</v>
      </c>
      <c r="Z388" s="6">
        <f t="shared" si="112"/>
        <v>1</v>
      </c>
      <c r="AA388" s="6">
        <f t="shared" si="113"/>
        <v>0</v>
      </c>
      <c r="AB388" s="6">
        <f t="shared" si="114"/>
        <v>0</v>
      </c>
      <c r="AC388" s="6">
        <f t="shared" si="115"/>
        <v>0</v>
      </c>
      <c r="AF388" s="6">
        <f t="shared" si="116"/>
        <v>2</v>
      </c>
      <c r="AG388" s="6">
        <f t="shared" si="117"/>
        <v>2</v>
      </c>
      <c r="AH388" s="6" t="str">
        <f t="shared" si="118"/>
        <v>Correct</v>
      </c>
      <c r="AJ388" s="159" t="str">
        <f>IFERROR(VLOOKUP(Table1[[#This Row],[RespondentID]],'All Data'!$A389:$CN961,81,FALSE),"unknown")</f>
        <v>Female</v>
      </c>
      <c r="AK388" s="159">
        <f>IFERROR(VLOOKUP(Table1[[#This Row],[RespondentID]],'All Data'!$A389:$CN961,82,FALSE),"unknown")</f>
        <v>67</v>
      </c>
      <c r="AL388" s="159" t="str">
        <f>IFERROR(VLOOKUP(Table1[[#This Row],[RespondentID]],'All Data'!$A389:$CN961,83,FALSE),"unknown")</f>
        <v>Nassau</v>
      </c>
      <c r="AM388" s="159" t="str">
        <f>IFERROR(VLOOKUP(Table1[[#This Row],[RespondentID]],'All Data'!$A389:$CN961,84,FALSE),"unknown")</f>
        <v>New Hyde Park, 11040</v>
      </c>
      <c r="AN388" s="159" t="str">
        <f>IFERROR(VLOOKUP(Table1[[#This Row],[RespondentID]],'All Data'!$A389:$CN961,85,FALSE),"unknown")</f>
        <v>White/Caucasian</v>
      </c>
      <c r="AO388" s="159" t="str">
        <f>IFERROR(VLOOKUP(Table1[[#This Row],[RespondentID]],'All Data'!$A389:$CN961,86,FALSE),"unknown")</f>
        <v>No</v>
      </c>
      <c r="AP388" s="159" t="str">
        <f>IFERROR(VLOOKUP(Table1[[#This Row],[RespondentID]],'All Data'!$A389:$CN961,87,FALSE),"unknown")</f>
        <v xml:space="preserve">English </v>
      </c>
      <c r="AQ388" s="159" t="str">
        <f>IFERROR(VLOOKUP(Table1[[#This Row],[RespondentID]],'All Data'!$A389:$CN961,88,FALSE),"unknown")</f>
        <v>$0-$19,999</v>
      </c>
      <c r="AR388" s="159" t="str">
        <f>IFERROR(VLOOKUP(Table1[[#This Row],[RespondentID]],'All Data'!$A389:$CN961,89,FALSE),"unknown")</f>
        <v>Some college</v>
      </c>
      <c r="AS388" s="159" t="str">
        <f>IFERROR(VLOOKUP(Table1[[#This Row],[RespondentID]],'All Data'!$A389:$CN961,90,FALSE),"unknown")</f>
        <v>Retired</v>
      </c>
      <c r="AT388" s="159" t="str">
        <f>IFERROR(VLOOKUP(Table1[[#This Row],[RespondentID]],'All Data'!$A389:$CN961,91,FALSE),"unknown")</f>
        <v>Yes</v>
      </c>
      <c r="AU388" s="159" t="str">
        <f>IFERROR(VLOOKUP(Table1[[#This Row],[RespondentID]],'All Data'!$A389:$CN961,92,FALSE),"unknown")</f>
        <v>No</v>
      </c>
    </row>
    <row r="389" spans="1:47" x14ac:dyDescent="0.35">
      <c r="A389" s="6">
        <v>7044852224</v>
      </c>
      <c r="B389" s="6"/>
      <c r="C389" s="6"/>
      <c r="D389" s="6"/>
      <c r="E389" s="6"/>
      <c r="F389" s="6"/>
      <c r="G389" s="6"/>
      <c r="H389" s="6" t="s">
        <v>46</v>
      </c>
      <c r="I389" s="6"/>
      <c r="J389" s="6" t="s">
        <v>48</v>
      </c>
      <c r="K389" s="6"/>
      <c r="L389" s="6"/>
      <c r="M389" s="6"/>
      <c r="O389" s="6">
        <f t="shared" si="102"/>
        <v>2</v>
      </c>
      <c r="P389" s="6">
        <f t="shared" si="103"/>
        <v>1.5</v>
      </c>
      <c r="R389" s="6">
        <f t="shared" si="104"/>
        <v>0</v>
      </c>
      <c r="S389" s="6">
        <f t="shared" si="105"/>
        <v>0</v>
      </c>
      <c r="T389" s="6">
        <f t="shared" si="106"/>
        <v>0</v>
      </c>
      <c r="U389" s="6">
        <f t="shared" si="107"/>
        <v>0</v>
      </c>
      <c r="V389" s="6">
        <f t="shared" si="108"/>
        <v>0</v>
      </c>
      <c r="W389" s="6">
        <f t="shared" si="109"/>
        <v>0</v>
      </c>
      <c r="X389" s="6">
        <f t="shared" si="110"/>
        <v>1</v>
      </c>
      <c r="Y389" s="6">
        <f t="shared" si="111"/>
        <v>0</v>
      </c>
      <c r="Z389" s="6">
        <f t="shared" si="112"/>
        <v>1</v>
      </c>
      <c r="AA389" s="6">
        <f t="shared" si="113"/>
        <v>0</v>
      </c>
      <c r="AB389" s="6">
        <f t="shared" si="114"/>
        <v>0</v>
      </c>
      <c r="AC389" s="6">
        <f t="shared" si="115"/>
        <v>0</v>
      </c>
      <c r="AF389" s="6">
        <f t="shared" si="116"/>
        <v>2</v>
      </c>
      <c r="AG389" s="6">
        <f t="shared" si="117"/>
        <v>2</v>
      </c>
      <c r="AH389" s="6" t="str">
        <f t="shared" si="118"/>
        <v>Correct</v>
      </c>
      <c r="AJ389" s="159" t="str">
        <f>IFERROR(VLOOKUP(Table1[[#This Row],[RespondentID]],'All Data'!$A390:$CN962,81,FALSE),"unknown")</f>
        <v>Female</v>
      </c>
      <c r="AK389" s="159">
        <f>IFERROR(VLOOKUP(Table1[[#This Row],[RespondentID]],'All Data'!$A390:$CN962,82,FALSE),"unknown")</f>
        <v>71</v>
      </c>
      <c r="AL389" s="159" t="str">
        <f>IFERROR(VLOOKUP(Table1[[#This Row],[RespondentID]],'All Data'!$A390:$CN962,83,FALSE),"unknown")</f>
        <v>Nassau</v>
      </c>
      <c r="AM389" s="159" t="str">
        <f>IFERROR(VLOOKUP(Table1[[#This Row],[RespondentID]],'All Data'!$A390:$CN962,84,FALSE),"unknown")</f>
        <v>New Hyde Park, 11040</v>
      </c>
      <c r="AN389" s="159" t="str">
        <f>IFERROR(VLOOKUP(Table1[[#This Row],[RespondentID]],'All Data'!$A390:$CN962,85,FALSE),"unknown")</f>
        <v>White/Caucasian</v>
      </c>
      <c r="AO389" s="159" t="str">
        <f>IFERROR(VLOOKUP(Table1[[#This Row],[RespondentID]],'All Data'!$A390:$CN962,86,FALSE),"unknown")</f>
        <v>No</v>
      </c>
      <c r="AP389" s="159" t="str">
        <f>IFERROR(VLOOKUP(Table1[[#This Row],[RespondentID]],'All Data'!$A390:$CN962,87,FALSE),"unknown")</f>
        <v xml:space="preserve">English </v>
      </c>
      <c r="AQ389" s="159" t="str">
        <f>IFERROR(VLOOKUP(Table1[[#This Row],[RespondentID]],'All Data'!$A390:$CN962,88,FALSE),"unknown")</f>
        <v>$50,000 to $74,999</v>
      </c>
      <c r="AR389" s="159" t="str">
        <f>IFERROR(VLOOKUP(Table1[[#This Row],[RespondentID]],'All Data'!$A390:$CN962,89,FALSE),"unknown")</f>
        <v>Some college</v>
      </c>
      <c r="AS389" s="159" t="str">
        <f>IFERROR(VLOOKUP(Table1[[#This Row],[RespondentID]],'All Data'!$A390:$CN962,90,FALSE),"unknown")</f>
        <v>Retired</v>
      </c>
      <c r="AT389" s="159" t="str">
        <f>IFERROR(VLOOKUP(Table1[[#This Row],[RespondentID]],'All Data'!$A390:$CN962,91,FALSE),"unknown")</f>
        <v>Yes</v>
      </c>
      <c r="AU389" s="159" t="str">
        <f>IFERROR(VLOOKUP(Table1[[#This Row],[RespondentID]],'All Data'!$A390:$CN962,92,FALSE),"unknown")</f>
        <v>Yes</v>
      </c>
    </row>
    <row r="390" spans="1:47" x14ac:dyDescent="0.35">
      <c r="A390" s="6">
        <v>7044851906</v>
      </c>
      <c r="B390" s="6"/>
      <c r="C390" s="6"/>
      <c r="D390" s="6"/>
      <c r="E390" s="6"/>
      <c r="F390" s="6" t="s">
        <v>45</v>
      </c>
      <c r="G390" s="6"/>
      <c r="H390" s="6"/>
      <c r="I390" s="6"/>
      <c r="J390" s="6"/>
      <c r="K390" s="6"/>
      <c r="L390" s="6"/>
      <c r="M390" s="6"/>
      <c r="O390" s="6">
        <f t="shared" si="102"/>
        <v>1</v>
      </c>
      <c r="P390" s="6">
        <f t="shared" si="103"/>
        <v>3</v>
      </c>
      <c r="R390" s="6">
        <f t="shared" si="104"/>
        <v>0</v>
      </c>
      <c r="S390" s="6">
        <f t="shared" si="105"/>
        <v>0</v>
      </c>
      <c r="T390" s="6">
        <f t="shared" si="106"/>
        <v>0</v>
      </c>
      <c r="U390" s="6">
        <f t="shared" si="107"/>
        <v>0</v>
      </c>
      <c r="V390" s="6">
        <f t="shared" si="108"/>
        <v>1</v>
      </c>
      <c r="W390" s="6">
        <f t="shared" si="109"/>
        <v>0</v>
      </c>
      <c r="X390" s="6">
        <f t="shared" si="110"/>
        <v>0</v>
      </c>
      <c r="Y390" s="6">
        <f t="shared" si="111"/>
        <v>0</v>
      </c>
      <c r="Z390" s="6">
        <f t="shared" si="112"/>
        <v>0</v>
      </c>
      <c r="AA390" s="6">
        <f t="shared" si="113"/>
        <v>0</v>
      </c>
      <c r="AB390" s="6">
        <f t="shared" si="114"/>
        <v>0</v>
      </c>
      <c r="AC390" s="6">
        <f t="shared" si="115"/>
        <v>0</v>
      </c>
      <c r="AF390" s="6">
        <f t="shared" si="116"/>
        <v>1</v>
      </c>
      <c r="AG390" s="6">
        <f t="shared" si="117"/>
        <v>1</v>
      </c>
      <c r="AH390" s="6" t="str">
        <f t="shared" si="118"/>
        <v>Correct</v>
      </c>
      <c r="AJ390" s="159" t="str">
        <f>IFERROR(VLOOKUP(Table1[[#This Row],[RespondentID]],'All Data'!$A391:$CN963,81,FALSE),"unknown")</f>
        <v>Female</v>
      </c>
      <c r="AK390" s="159">
        <f>IFERROR(VLOOKUP(Table1[[#This Row],[RespondentID]],'All Data'!$A391:$CN963,82,FALSE),"unknown")</f>
        <v>90</v>
      </c>
      <c r="AL390" s="159" t="str">
        <f>IFERROR(VLOOKUP(Table1[[#This Row],[RespondentID]],'All Data'!$A391:$CN963,83,FALSE),"unknown")</f>
        <v>Queens</v>
      </c>
      <c r="AM390" s="159">
        <f>IFERROR(VLOOKUP(Table1[[#This Row],[RespondentID]],'All Data'!$A391:$CN963,84,FALSE),"unknown")</f>
        <v>0</v>
      </c>
      <c r="AN390" s="159" t="str">
        <f>IFERROR(VLOOKUP(Table1[[#This Row],[RespondentID]],'All Data'!$A391:$CN963,85,FALSE),"unknown")</f>
        <v>Asian/Pacific Islander</v>
      </c>
      <c r="AO390" s="159">
        <f>IFERROR(VLOOKUP(Table1[[#This Row],[RespondentID]],'All Data'!$A391:$CN963,86,FALSE),"unknown")</f>
        <v>0</v>
      </c>
      <c r="AP390" s="159" t="str">
        <f>IFERROR(VLOOKUP(Table1[[#This Row],[RespondentID]],'All Data'!$A391:$CN963,87,FALSE),"unknown")</f>
        <v xml:space="preserve">English </v>
      </c>
      <c r="AQ390" s="159">
        <f>IFERROR(VLOOKUP(Table1[[#This Row],[RespondentID]],'All Data'!$A391:$CN963,88,FALSE),"unknown")</f>
        <v>0</v>
      </c>
      <c r="AR390" s="159" t="str">
        <f>IFERROR(VLOOKUP(Table1[[#This Row],[RespondentID]],'All Data'!$A391:$CN963,89,FALSE),"unknown")</f>
        <v>High school graduate</v>
      </c>
      <c r="AS390" s="159" t="str">
        <f>IFERROR(VLOOKUP(Table1[[#This Row],[RespondentID]],'All Data'!$A391:$CN963,90,FALSE),"unknown")</f>
        <v>Retired</v>
      </c>
      <c r="AT390" s="159" t="str">
        <f>IFERROR(VLOOKUP(Table1[[#This Row],[RespondentID]],'All Data'!$A391:$CN963,91,FALSE),"unknown")</f>
        <v>Yes</v>
      </c>
      <c r="AU390" s="159" t="str">
        <f>IFERROR(VLOOKUP(Table1[[#This Row],[RespondentID]],'All Data'!$A391:$CN963,92,FALSE),"unknown")</f>
        <v>No</v>
      </c>
    </row>
    <row r="391" spans="1:47" x14ac:dyDescent="0.35">
      <c r="A391" s="6">
        <v>7044851575</v>
      </c>
      <c r="B391" s="6" t="s">
        <v>41</v>
      </c>
      <c r="C391" s="6"/>
      <c r="D391" s="6"/>
      <c r="E391" s="6"/>
      <c r="F391" s="6"/>
      <c r="G391" s="6"/>
      <c r="H391" s="6" t="s">
        <v>46</v>
      </c>
      <c r="I391" s="6"/>
      <c r="J391" s="6" t="s">
        <v>48</v>
      </c>
      <c r="K391" s="6"/>
      <c r="L391" s="6"/>
      <c r="M391" s="6" t="s">
        <v>51</v>
      </c>
      <c r="O391" s="6">
        <f t="shared" si="102"/>
        <v>4</v>
      </c>
      <c r="P391" s="6">
        <f t="shared" si="103"/>
        <v>0.75</v>
      </c>
      <c r="R391" s="6">
        <f t="shared" si="104"/>
        <v>0.75</v>
      </c>
      <c r="S391" s="6">
        <f t="shared" si="105"/>
        <v>0</v>
      </c>
      <c r="T391" s="6">
        <f t="shared" si="106"/>
        <v>0</v>
      </c>
      <c r="U391" s="6">
        <f t="shared" si="107"/>
        <v>0</v>
      </c>
      <c r="V391" s="6">
        <f t="shared" si="108"/>
        <v>0</v>
      </c>
      <c r="W391" s="6">
        <f t="shared" si="109"/>
        <v>0</v>
      </c>
      <c r="X391" s="6">
        <f t="shared" si="110"/>
        <v>0.75</v>
      </c>
      <c r="Y391" s="6">
        <f t="shared" si="111"/>
        <v>0</v>
      </c>
      <c r="Z391" s="6">
        <f t="shared" si="112"/>
        <v>0.75</v>
      </c>
      <c r="AA391" s="6">
        <f t="shared" si="113"/>
        <v>0</v>
      </c>
      <c r="AB391" s="6">
        <f t="shared" si="114"/>
        <v>0</v>
      </c>
      <c r="AC391" s="6">
        <f t="shared" si="115"/>
        <v>0.75</v>
      </c>
      <c r="AF391" s="6">
        <f t="shared" si="116"/>
        <v>3</v>
      </c>
      <c r="AG391" s="6">
        <f t="shared" si="117"/>
        <v>4</v>
      </c>
      <c r="AH391" s="6" t="str">
        <f t="shared" si="118"/>
        <v>Correct</v>
      </c>
      <c r="AJ391" s="159" t="str">
        <f>IFERROR(VLOOKUP(Table1[[#This Row],[RespondentID]],'All Data'!$A392:$CN964,81,FALSE),"unknown")</f>
        <v>Female</v>
      </c>
      <c r="AK391" s="159">
        <f>IFERROR(VLOOKUP(Table1[[#This Row],[RespondentID]],'All Data'!$A392:$CN964,82,FALSE),"unknown")</f>
        <v>51</v>
      </c>
      <c r="AL391" s="159" t="str">
        <f>IFERROR(VLOOKUP(Table1[[#This Row],[RespondentID]],'All Data'!$A392:$CN964,83,FALSE),"unknown")</f>
        <v>Nassau</v>
      </c>
      <c r="AM391" s="159" t="str">
        <f>IFERROR(VLOOKUP(Table1[[#This Row],[RespondentID]],'All Data'!$A392:$CN964,84,FALSE),"unknown")</f>
        <v>New Hyde Park, 11040</v>
      </c>
      <c r="AN391" s="159" t="str">
        <f>IFERROR(VLOOKUP(Table1[[#This Row],[RespondentID]],'All Data'!$A392:$CN964,85,FALSE),"unknown")</f>
        <v>White/Caucasian</v>
      </c>
      <c r="AO391" s="159" t="str">
        <f>IFERROR(VLOOKUP(Table1[[#This Row],[RespondentID]],'All Data'!$A392:$CN964,86,FALSE),"unknown")</f>
        <v>No</v>
      </c>
      <c r="AP391" s="159" t="str">
        <f>IFERROR(VLOOKUP(Table1[[#This Row],[RespondentID]],'All Data'!$A392:$CN964,87,FALSE),"unknown")</f>
        <v xml:space="preserve">English </v>
      </c>
      <c r="AQ391" s="159">
        <f>IFERROR(VLOOKUP(Table1[[#This Row],[RespondentID]],'All Data'!$A392:$CN964,88,FALSE),"unknown")</f>
        <v>0</v>
      </c>
      <c r="AR391" s="159" t="str">
        <f>IFERROR(VLOOKUP(Table1[[#This Row],[RespondentID]],'All Data'!$A392:$CN964,89,FALSE),"unknown")</f>
        <v>High school graduate</v>
      </c>
      <c r="AS391" s="159">
        <f>IFERROR(VLOOKUP(Table1[[#This Row],[RespondentID]],'All Data'!$A392:$CN964,90,FALSE),"unknown")</f>
        <v>0</v>
      </c>
      <c r="AT391" s="159" t="str">
        <f>IFERROR(VLOOKUP(Table1[[#This Row],[RespondentID]],'All Data'!$A392:$CN964,91,FALSE),"unknown")</f>
        <v>Yes</v>
      </c>
      <c r="AU391" s="159" t="str">
        <f>IFERROR(VLOOKUP(Table1[[#This Row],[RespondentID]],'All Data'!$A392:$CN964,92,FALSE),"unknown")</f>
        <v>No</v>
      </c>
    </row>
    <row r="392" spans="1:47" x14ac:dyDescent="0.35">
      <c r="A392" s="6">
        <v>7044850932</v>
      </c>
      <c r="B392" s="6"/>
      <c r="C392" s="6"/>
      <c r="D392" s="6"/>
      <c r="E392" s="6"/>
      <c r="F392" s="6"/>
      <c r="G392" s="6"/>
      <c r="H392" s="6"/>
      <c r="I392" s="6"/>
      <c r="J392" s="6"/>
      <c r="K392" s="6"/>
      <c r="L392" s="6"/>
      <c r="M392" s="6"/>
      <c r="O392" s="6">
        <f t="shared" si="102"/>
        <v>0</v>
      </c>
      <c r="P392" s="6" t="e">
        <f t="shared" si="103"/>
        <v>#DIV/0!</v>
      </c>
      <c r="R392" s="6">
        <f t="shared" si="104"/>
        <v>0</v>
      </c>
      <c r="S392" s="6">
        <f t="shared" si="105"/>
        <v>0</v>
      </c>
      <c r="T392" s="6">
        <f t="shared" si="106"/>
        <v>0</v>
      </c>
      <c r="U392" s="6">
        <f t="shared" si="107"/>
        <v>0</v>
      </c>
      <c r="V392" s="6">
        <f t="shared" si="108"/>
        <v>0</v>
      </c>
      <c r="W392" s="6">
        <f t="shared" si="109"/>
        <v>0</v>
      </c>
      <c r="X392" s="6">
        <f t="shared" si="110"/>
        <v>0</v>
      </c>
      <c r="Y392" s="6">
        <f t="shared" si="111"/>
        <v>0</v>
      </c>
      <c r="Z392" s="6">
        <f t="shared" si="112"/>
        <v>0</v>
      </c>
      <c r="AA392" s="6">
        <f t="shared" si="113"/>
        <v>0</v>
      </c>
      <c r="AB392" s="6">
        <f t="shared" si="114"/>
        <v>0</v>
      </c>
      <c r="AC392" s="6">
        <f t="shared" si="115"/>
        <v>0</v>
      </c>
      <c r="AF392" s="6">
        <f t="shared" si="116"/>
        <v>0</v>
      </c>
      <c r="AG392" s="6">
        <f t="shared" si="117"/>
        <v>0</v>
      </c>
      <c r="AH392" s="6" t="str">
        <f t="shared" si="118"/>
        <v>Correct</v>
      </c>
      <c r="AJ392" s="159" t="str">
        <f>IFERROR(VLOOKUP(Table1[[#This Row],[RespondentID]],'All Data'!$A393:$CN965,81,FALSE),"unknown")</f>
        <v>Female</v>
      </c>
      <c r="AK392" s="159">
        <f>IFERROR(VLOOKUP(Table1[[#This Row],[RespondentID]],'All Data'!$A393:$CN965,82,FALSE),"unknown")</f>
        <v>69</v>
      </c>
      <c r="AL392" s="159" t="str">
        <f>IFERROR(VLOOKUP(Table1[[#This Row],[RespondentID]],'All Data'!$A393:$CN965,83,FALSE),"unknown")</f>
        <v>Nassau</v>
      </c>
      <c r="AM392" s="159" t="str">
        <f>IFERROR(VLOOKUP(Table1[[#This Row],[RespondentID]],'All Data'!$A393:$CN965,84,FALSE),"unknown")</f>
        <v>New Hyde Park, 11040</v>
      </c>
      <c r="AN392" s="159" t="str">
        <f>IFERROR(VLOOKUP(Table1[[#This Row],[RespondentID]],'All Data'!$A393:$CN965,85,FALSE),"unknown")</f>
        <v>White/Caucasian</v>
      </c>
      <c r="AO392" s="159" t="str">
        <f>IFERROR(VLOOKUP(Table1[[#This Row],[RespondentID]],'All Data'!$A393:$CN965,86,FALSE),"unknown")</f>
        <v>No</v>
      </c>
      <c r="AP392" s="159" t="str">
        <f>IFERROR(VLOOKUP(Table1[[#This Row],[RespondentID]],'All Data'!$A393:$CN965,87,FALSE),"unknown")</f>
        <v xml:space="preserve">English </v>
      </c>
      <c r="AQ392" s="159" t="str">
        <f>IFERROR(VLOOKUP(Table1[[#This Row],[RespondentID]],'All Data'!$A393:$CN965,88,FALSE),"unknown")</f>
        <v>$20,000 to $34,999</v>
      </c>
      <c r="AR392" s="159" t="str">
        <f>IFERROR(VLOOKUP(Table1[[#This Row],[RespondentID]],'All Data'!$A393:$CN965,89,FALSE),"unknown")</f>
        <v>Some college</v>
      </c>
      <c r="AS392" s="159" t="str">
        <f>IFERROR(VLOOKUP(Table1[[#This Row],[RespondentID]],'All Data'!$A393:$CN965,90,FALSE),"unknown")</f>
        <v>Retired</v>
      </c>
      <c r="AT392" s="159" t="str">
        <f>IFERROR(VLOOKUP(Table1[[#This Row],[RespondentID]],'All Data'!$A393:$CN965,91,FALSE),"unknown")</f>
        <v>Yes</v>
      </c>
      <c r="AU392" s="159">
        <f>IFERROR(VLOOKUP(Table1[[#This Row],[RespondentID]],'All Data'!$A393:$CN965,92,FALSE),"unknown")</f>
        <v>0</v>
      </c>
    </row>
    <row r="393" spans="1:47" x14ac:dyDescent="0.35">
      <c r="A393" s="6">
        <v>7044850455</v>
      </c>
      <c r="B393" s="6"/>
      <c r="C393" s="6" t="s">
        <v>42</v>
      </c>
      <c r="D393" s="6"/>
      <c r="E393" s="6"/>
      <c r="F393" s="6"/>
      <c r="G393" s="6"/>
      <c r="H393" s="6"/>
      <c r="I393" s="6"/>
      <c r="J393" s="6"/>
      <c r="K393" s="6"/>
      <c r="L393" s="6"/>
      <c r="M393" s="6"/>
      <c r="O393" s="6">
        <f t="shared" si="102"/>
        <v>1</v>
      </c>
      <c r="P393" s="6">
        <f t="shared" si="103"/>
        <v>3</v>
      </c>
      <c r="R393" s="6">
        <f t="shared" si="104"/>
        <v>0</v>
      </c>
      <c r="S393" s="6">
        <f t="shared" si="105"/>
        <v>1</v>
      </c>
      <c r="T393" s="6">
        <f t="shared" si="106"/>
        <v>0</v>
      </c>
      <c r="U393" s="6">
        <f t="shared" si="107"/>
        <v>0</v>
      </c>
      <c r="V393" s="6">
        <f t="shared" si="108"/>
        <v>0</v>
      </c>
      <c r="W393" s="6">
        <f t="shared" si="109"/>
        <v>0</v>
      </c>
      <c r="X393" s="6">
        <f t="shared" si="110"/>
        <v>0</v>
      </c>
      <c r="Y393" s="6">
        <f t="shared" si="111"/>
        <v>0</v>
      </c>
      <c r="Z393" s="6">
        <f t="shared" si="112"/>
        <v>0</v>
      </c>
      <c r="AA393" s="6">
        <f t="shared" si="113"/>
        <v>0</v>
      </c>
      <c r="AB393" s="6">
        <f t="shared" si="114"/>
        <v>0</v>
      </c>
      <c r="AC393" s="6">
        <f t="shared" si="115"/>
        <v>0</v>
      </c>
      <c r="AF393" s="6">
        <f t="shared" si="116"/>
        <v>1</v>
      </c>
      <c r="AG393" s="6">
        <f t="shared" si="117"/>
        <v>1</v>
      </c>
      <c r="AH393" s="6" t="str">
        <f t="shared" si="118"/>
        <v>Correct</v>
      </c>
      <c r="AJ393" s="159" t="str">
        <f>IFERROR(VLOOKUP(Table1[[#This Row],[RespondentID]],'All Data'!$A394:$CN966,81,FALSE),"unknown")</f>
        <v>Male</v>
      </c>
      <c r="AK393" s="159">
        <f>IFERROR(VLOOKUP(Table1[[#This Row],[RespondentID]],'All Data'!$A394:$CN966,82,FALSE),"unknown")</f>
        <v>68</v>
      </c>
      <c r="AL393" s="159" t="str">
        <f>IFERROR(VLOOKUP(Table1[[#This Row],[RespondentID]],'All Data'!$A394:$CN966,83,FALSE),"unknown")</f>
        <v>Nassau</v>
      </c>
      <c r="AM393" s="159" t="str">
        <f>IFERROR(VLOOKUP(Table1[[#This Row],[RespondentID]],'All Data'!$A394:$CN966,84,FALSE),"unknown")</f>
        <v>Levittown, 11756</v>
      </c>
      <c r="AN393" s="159" t="str">
        <f>IFERROR(VLOOKUP(Table1[[#This Row],[RespondentID]],'All Data'!$A394:$CN966,85,FALSE),"unknown")</f>
        <v>White/Caucasian</v>
      </c>
      <c r="AO393" s="159" t="str">
        <f>IFERROR(VLOOKUP(Table1[[#This Row],[RespondentID]],'All Data'!$A394:$CN966,86,FALSE),"unknown")</f>
        <v>No</v>
      </c>
      <c r="AP393" s="159" t="str">
        <f>IFERROR(VLOOKUP(Table1[[#This Row],[RespondentID]],'All Data'!$A394:$CN966,87,FALSE),"unknown")</f>
        <v xml:space="preserve">English </v>
      </c>
      <c r="AQ393" s="159" t="str">
        <f>IFERROR(VLOOKUP(Table1[[#This Row],[RespondentID]],'All Data'!$A394:$CN966,88,FALSE),"unknown")</f>
        <v>$0-$19,999</v>
      </c>
      <c r="AR393" s="159" t="str">
        <f>IFERROR(VLOOKUP(Table1[[#This Row],[RespondentID]],'All Data'!$A394:$CN966,89,FALSE),"unknown")</f>
        <v>College graduate</v>
      </c>
      <c r="AS393" s="159" t="str">
        <f>IFERROR(VLOOKUP(Table1[[#This Row],[RespondentID]],'All Data'!$A394:$CN966,90,FALSE),"unknown")</f>
        <v>Retired</v>
      </c>
      <c r="AT393" s="159" t="str">
        <f>IFERROR(VLOOKUP(Table1[[#This Row],[RespondentID]],'All Data'!$A394:$CN966,91,FALSE),"unknown")</f>
        <v>Yes</v>
      </c>
      <c r="AU393" s="159" t="str">
        <f>IFERROR(VLOOKUP(Table1[[#This Row],[RespondentID]],'All Data'!$A394:$CN966,92,FALSE),"unknown")</f>
        <v>No</v>
      </c>
    </row>
    <row r="394" spans="1:47" x14ac:dyDescent="0.35">
      <c r="A394" s="6">
        <v>7044850131</v>
      </c>
      <c r="B394" s="6" t="s">
        <v>41</v>
      </c>
      <c r="C394" s="6"/>
      <c r="D394" s="6"/>
      <c r="E394" s="6"/>
      <c r="F394" s="6"/>
      <c r="G394" s="6"/>
      <c r="H394" s="6"/>
      <c r="I394" s="6"/>
      <c r="J394" s="6"/>
      <c r="K394" s="6"/>
      <c r="L394" s="6"/>
      <c r="M394" s="6"/>
      <c r="O394" s="6">
        <f t="shared" si="102"/>
        <v>1</v>
      </c>
      <c r="P394" s="6">
        <f t="shared" si="103"/>
        <v>3</v>
      </c>
      <c r="R394" s="6">
        <f t="shared" si="104"/>
        <v>1</v>
      </c>
      <c r="S394" s="6">
        <f t="shared" si="105"/>
        <v>0</v>
      </c>
      <c r="T394" s="6">
        <f t="shared" si="106"/>
        <v>0</v>
      </c>
      <c r="U394" s="6">
        <f t="shared" si="107"/>
        <v>0</v>
      </c>
      <c r="V394" s="6">
        <f t="shared" si="108"/>
        <v>0</v>
      </c>
      <c r="W394" s="6">
        <f t="shared" si="109"/>
        <v>0</v>
      </c>
      <c r="X394" s="6">
        <f t="shared" si="110"/>
        <v>0</v>
      </c>
      <c r="Y394" s="6">
        <f t="shared" si="111"/>
        <v>0</v>
      </c>
      <c r="Z394" s="6">
        <f t="shared" si="112"/>
        <v>0</v>
      </c>
      <c r="AA394" s="6">
        <f t="shared" si="113"/>
        <v>0</v>
      </c>
      <c r="AB394" s="6">
        <f t="shared" si="114"/>
        <v>0</v>
      </c>
      <c r="AC394" s="6">
        <f t="shared" si="115"/>
        <v>0</v>
      </c>
      <c r="AF394" s="6">
        <f t="shared" si="116"/>
        <v>1</v>
      </c>
      <c r="AG394" s="6">
        <f t="shared" si="117"/>
        <v>1</v>
      </c>
      <c r="AH394" s="6" t="str">
        <f t="shared" si="118"/>
        <v>Correct</v>
      </c>
      <c r="AJ394" s="159" t="str">
        <f>IFERROR(VLOOKUP(Table1[[#This Row],[RespondentID]],'All Data'!$A395:$CN967,81,FALSE),"unknown")</f>
        <v>Female</v>
      </c>
      <c r="AK394" s="159">
        <f>IFERROR(VLOOKUP(Table1[[#This Row],[RespondentID]],'All Data'!$A395:$CN967,82,FALSE),"unknown")</f>
        <v>87</v>
      </c>
      <c r="AL394" s="159" t="str">
        <f>IFERROR(VLOOKUP(Table1[[#This Row],[RespondentID]],'All Data'!$A395:$CN967,83,FALSE),"unknown")</f>
        <v>Suffolk</v>
      </c>
      <c r="AM394" s="159" t="str">
        <f>IFERROR(VLOOKUP(Table1[[#This Row],[RespondentID]],'All Data'!$A395:$CN967,84,FALSE),"unknown")</f>
        <v>West Babylon, 11704</v>
      </c>
      <c r="AN394" s="159" t="str">
        <f>IFERROR(VLOOKUP(Table1[[#This Row],[RespondentID]],'All Data'!$A395:$CN967,85,FALSE),"unknown")</f>
        <v>White/Caucasian</v>
      </c>
      <c r="AO394" s="159" t="str">
        <f>IFERROR(VLOOKUP(Table1[[#This Row],[RespondentID]],'All Data'!$A395:$CN967,86,FALSE),"unknown")</f>
        <v>No</v>
      </c>
      <c r="AP394" s="159" t="str">
        <f>IFERROR(VLOOKUP(Table1[[#This Row],[RespondentID]],'All Data'!$A395:$CN967,87,FALSE),"unknown")</f>
        <v xml:space="preserve">English </v>
      </c>
      <c r="AQ394" s="159">
        <f>IFERROR(VLOOKUP(Table1[[#This Row],[RespondentID]],'All Data'!$A395:$CN967,88,FALSE),"unknown")</f>
        <v>0</v>
      </c>
      <c r="AR394" s="159" t="str">
        <f>IFERROR(VLOOKUP(Table1[[#This Row],[RespondentID]],'All Data'!$A395:$CN967,89,FALSE),"unknown")</f>
        <v>High school graduate</v>
      </c>
      <c r="AS394" s="159" t="str">
        <f>IFERROR(VLOOKUP(Table1[[#This Row],[RespondentID]],'All Data'!$A395:$CN967,90,FALSE),"unknown")</f>
        <v>Retired</v>
      </c>
      <c r="AT394" s="159" t="str">
        <f>IFERROR(VLOOKUP(Table1[[#This Row],[RespondentID]],'All Data'!$A395:$CN967,91,FALSE),"unknown")</f>
        <v>Yes</v>
      </c>
      <c r="AU394" s="159" t="str">
        <f>IFERROR(VLOOKUP(Table1[[#This Row],[RespondentID]],'All Data'!$A395:$CN967,92,FALSE),"unknown")</f>
        <v>No</v>
      </c>
    </row>
    <row r="395" spans="1:47" x14ac:dyDescent="0.35">
      <c r="A395" s="6">
        <v>7044849937</v>
      </c>
      <c r="B395" s="6"/>
      <c r="C395" s="6"/>
      <c r="D395" s="6"/>
      <c r="E395" s="6"/>
      <c r="F395" s="6"/>
      <c r="G395" s="6"/>
      <c r="H395" s="6"/>
      <c r="I395" s="6"/>
      <c r="J395" s="6"/>
      <c r="K395" s="6"/>
      <c r="L395" s="6" t="s">
        <v>50</v>
      </c>
      <c r="M395" s="6"/>
      <c r="O395" s="6">
        <f t="shared" si="102"/>
        <v>1</v>
      </c>
      <c r="P395" s="6">
        <f t="shared" si="103"/>
        <v>3</v>
      </c>
      <c r="R395" s="6">
        <f t="shared" si="104"/>
        <v>0</v>
      </c>
      <c r="S395" s="6">
        <f t="shared" si="105"/>
        <v>0</v>
      </c>
      <c r="T395" s="6">
        <f t="shared" si="106"/>
        <v>0</v>
      </c>
      <c r="U395" s="6">
        <f t="shared" si="107"/>
        <v>0</v>
      </c>
      <c r="V395" s="6">
        <f t="shared" si="108"/>
        <v>0</v>
      </c>
      <c r="W395" s="6">
        <f t="shared" si="109"/>
        <v>0</v>
      </c>
      <c r="X395" s="6">
        <f t="shared" si="110"/>
        <v>0</v>
      </c>
      <c r="Y395" s="6">
        <f t="shared" si="111"/>
        <v>0</v>
      </c>
      <c r="Z395" s="6">
        <f t="shared" si="112"/>
        <v>0</v>
      </c>
      <c r="AA395" s="6">
        <f t="shared" si="113"/>
        <v>0</v>
      </c>
      <c r="AB395" s="6">
        <f t="shared" si="114"/>
        <v>1</v>
      </c>
      <c r="AC395" s="6">
        <f t="shared" si="115"/>
        <v>0</v>
      </c>
      <c r="AF395" s="6">
        <f t="shared" si="116"/>
        <v>1</v>
      </c>
      <c r="AG395" s="6">
        <f t="shared" si="117"/>
        <v>1</v>
      </c>
      <c r="AH395" s="6" t="str">
        <f t="shared" si="118"/>
        <v>Correct</v>
      </c>
      <c r="AJ395" s="159" t="str">
        <f>IFERROR(VLOOKUP(Table1[[#This Row],[RespondentID]],'All Data'!$A396:$CN968,81,FALSE),"unknown")</f>
        <v>Male</v>
      </c>
      <c r="AK395" s="159">
        <f>IFERROR(VLOOKUP(Table1[[#This Row],[RespondentID]],'All Data'!$A396:$CN968,82,FALSE),"unknown")</f>
        <v>76</v>
      </c>
      <c r="AL395" s="159" t="str">
        <f>IFERROR(VLOOKUP(Table1[[#This Row],[RespondentID]],'All Data'!$A396:$CN968,83,FALSE),"unknown")</f>
        <v>Nassau</v>
      </c>
      <c r="AM395" s="159" t="str">
        <f>IFERROR(VLOOKUP(Table1[[#This Row],[RespondentID]],'All Data'!$A396:$CN968,84,FALSE),"unknown")</f>
        <v>Carle Place, 11514</v>
      </c>
      <c r="AN395" s="159" t="str">
        <f>IFERROR(VLOOKUP(Table1[[#This Row],[RespondentID]],'All Data'!$A396:$CN968,85,FALSE),"unknown")</f>
        <v>White/Caucasian</v>
      </c>
      <c r="AO395" s="159" t="str">
        <f>IFERROR(VLOOKUP(Table1[[#This Row],[RespondentID]],'All Data'!$A396:$CN968,86,FALSE),"unknown")</f>
        <v>No</v>
      </c>
      <c r="AP395" s="159" t="str">
        <f>IFERROR(VLOOKUP(Table1[[#This Row],[RespondentID]],'All Data'!$A396:$CN968,87,FALSE),"unknown")</f>
        <v xml:space="preserve">English </v>
      </c>
      <c r="AQ395" s="159" t="str">
        <f>IFERROR(VLOOKUP(Table1[[#This Row],[RespondentID]],'All Data'!$A396:$CN968,88,FALSE),"unknown")</f>
        <v>$50,000 to $74,999</v>
      </c>
      <c r="AR395" s="159" t="str">
        <f>IFERROR(VLOOKUP(Table1[[#This Row],[RespondentID]],'All Data'!$A396:$CN968,89,FALSE),"unknown")</f>
        <v>Some college</v>
      </c>
      <c r="AS395" s="159" t="str">
        <f>IFERROR(VLOOKUP(Table1[[#This Row],[RespondentID]],'All Data'!$A396:$CN968,90,FALSE),"unknown")</f>
        <v>Retired</v>
      </c>
      <c r="AT395" s="159" t="str">
        <f>IFERROR(VLOOKUP(Table1[[#This Row],[RespondentID]],'All Data'!$A396:$CN968,91,FALSE),"unknown")</f>
        <v>No, but I did in the past</v>
      </c>
      <c r="AU395" s="159" t="str">
        <f>IFERROR(VLOOKUP(Table1[[#This Row],[RespondentID]],'All Data'!$A396:$CN968,92,FALSE),"unknown")</f>
        <v>No</v>
      </c>
    </row>
    <row r="396" spans="1:47" x14ac:dyDescent="0.35">
      <c r="A396" s="6">
        <v>7044849752</v>
      </c>
      <c r="B396" s="6" t="s">
        <v>41</v>
      </c>
      <c r="C396" s="6"/>
      <c r="D396" s="6" t="s">
        <v>43</v>
      </c>
      <c r="E396" s="6"/>
      <c r="F396" s="6"/>
      <c r="G396" s="6"/>
      <c r="H396" s="6"/>
      <c r="I396" s="6"/>
      <c r="J396" s="6"/>
      <c r="K396" s="6" t="s">
        <v>49</v>
      </c>
      <c r="L396" s="6"/>
      <c r="M396" s="6"/>
      <c r="O396" s="6">
        <f t="shared" si="102"/>
        <v>3</v>
      </c>
      <c r="P396" s="6">
        <f t="shared" si="103"/>
        <v>1</v>
      </c>
      <c r="R396" s="6">
        <f t="shared" si="104"/>
        <v>1</v>
      </c>
      <c r="S396" s="6">
        <f t="shared" si="105"/>
        <v>0</v>
      </c>
      <c r="T396" s="6">
        <f t="shared" si="106"/>
        <v>1</v>
      </c>
      <c r="U396" s="6">
        <f t="shared" si="107"/>
        <v>0</v>
      </c>
      <c r="V396" s="6">
        <f t="shared" si="108"/>
        <v>0</v>
      </c>
      <c r="W396" s="6">
        <f t="shared" si="109"/>
        <v>0</v>
      </c>
      <c r="X396" s="6">
        <f t="shared" si="110"/>
        <v>0</v>
      </c>
      <c r="Y396" s="6">
        <f t="shared" si="111"/>
        <v>0</v>
      </c>
      <c r="Z396" s="6">
        <f t="shared" si="112"/>
        <v>0</v>
      </c>
      <c r="AA396" s="6">
        <f t="shared" si="113"/>
        <v>1</v>
      </c>
      <c r="AB396" s="6">
        <f t="shared" si="114"/>
        <v>0</v>
      </c>
      <c r="AC396" s="6">
        <f t="shared" si="115"/>
        <v>0</v>
      </c>
      <c r="AF396" s="6">
        <f t="shared" si="116"/>
        <v>3</v>
      </c>
      <c r="AG396" s="6">
        <f t="shared" si="117"/>
        <v>3</v>
      </c>
      <c r="AH396" s="6" t="str">
        <f t="shared" si="118"/>
        <v>Correct</v>
      </c>
      <c r="AJ396" s="159" t="str">
        <f>IFERROR(VLOOKUP(Table1[[#This Row],[RespondentID]],'All Data'!$A397:$CN969,81,FALSE),"unknown")</f>
        <v>Female</v>
      </c>
      <c r="AK396" s="159">
        <f>IFERROR(VLOOKUP(Table1[[#This Row],[RespondentID]],'All Data'!$A397:$CN969,82,FALSE),"unknown")</f>
        <v>88</v>
      </c>
      <c r="AL396" s="159" t="str">
        <f>IFERROR(VLOOKUP(Table1[[#This Row],[RespondentID]],'All Data'!$A397:$CN969,83,FALSE),"unknown")</f>
        <v>Nassau</v>
      </c>
      <c r="AM396" s="159" t="str">
        <f>IFERROR(VLOOKUP(Table1[[#This Row],[RespondentID]],'All Data'!$A397:$CN969,84,FALSE),"unknown")</f>
        <v>Farmingdale, 11735</v>
      </c>
      <c r="AN396" s="159" t="str">
        <f>IFERROR(VLOOKUP(Table1[[#This Row],[RespondentID]],'All Data'!$A397:$CN969,85,FALSE),"unknown")</f>
        <v>White/Caucasian</v>
      </c>
      <c r="AO396" s="159">
        <f>IFERROR(VLOOKUP(Table1[[#This Row],[RespondentID]],'All Data'!$A397:$CN969,86,FALSE),"unknown")</f>
        <v>0</v>
      </c>
      <c r="AP396" s="159" t="str">
        <f>IFERROR(VLOOKUP(Table1[[#This Row],[RespondentID]],'All Data'!$A397:$CN969,87,FALSE),"unknown")</f>
        <v xml:space="preserve">English </v>
      </c>
      <c r="AQ396" s="159" t="str">
        <f>IFERROR(VLOOKUP(Table1[[#This Row],[RespondentID]],'All Data'!$A397:$CN969,88,FALSE),"unknown")</f>
        <v>$35,000 to $49,999</v>
      </c>
      <c r="AR396" s="159" t="str">
        <f>IFERROR(VLOOKUP(Table1[[#This Row],[RespondentID]],'All Data'!$A397:$CN969,89,FALSE),"unknown")</f>
        <v>Some high school</v>
      </c>
      <c r="AS396" s="159" t="str">
        <f>IFERROR(VLOOKUP(Table1[[#This Row],[RespondentID]],'All Data'!$A397:$CN969,90,FALSE),"unknown")</f>
        <v>Retired</v>
      </c>
      <c r="AT396" s="159" t="str">
        <f>IFERROR(VLOOKUP(Table1[[#This Row],[RespondentID]],'All Data'!$A397:$CN969,91,FALSE),"unknown")</f>
        <v>Yes</v>
      </c>
      <c r="AU396" s="159" t="str">
        <f>IFERROR(VLOOKUP(Table1[[#This Row],[RespondentID]],'All Data'!$A397:$CN969,92,FALSE),"unknown")</f>
        <v>No</v>
      </c>
    </row>
    <row r="397" spans="1:47" x14ac:dyDescent="0.35">
      <c r="A397" s="6">
        <v>7044849483</v>
      </c>
      <c r="B397" s="6"/>
      <c r="C397" s="6"/>
      <c r="D397" s="6" t="s">
        <v>43</v>
      </c>
      <c r="E397" s="6"/>
      <c r="F397" s="6"/>
      <c r="G397" s="6"/>
      <c r="H397" s="6"/>
      <c r="I397" s="6"/>
      <c r="J397" s="6"/>
      <c r="K397" s="6" t="s">
        <v>49</v>
      </c>
      <c r="L397" s="6" t="s">
        <v>50</v>
      </c>
      <c r="M397" s="6"/>
      <c r="O397" s="6">
        <f t="shared" si="102"/>
        <v>3</v>
      </c>
      <c r="P397" s="6">
        <f t="shared" si="103"/>
        <v>1</v>
      </c>
      <c r="R397" s="6">
        <f t="shared" si="104"/>
        <v>0</v>
      </c>
      <c r="S397" s="6">
        <f t="shared" si="105"/>
        <v>0</v>
      </c>
      <c r="T397" s="6">
        <f t="shared" si="106"/>
        <v>1</v>
      </c>
      <c r="U397" s="6">
        <f t="shared" si="107"/>
        <v>0</v>
      </c>
      <c r="V397" s="6">
        <f t="shared" si="108"/>
        <v>0</v>
      </c>
      <c r="W397" s="6">
        <f t="shared" si="109"/>
        <v>0</v>
      </c>
      <c r="X397" s="6">
        <f t="shared" si="110"/>
        <v>0</v>
      </c>
      <c r="Y397" s="6">
        <f t="shared" si="111"/>
        <v>0</v>
      </c>
      <c r="Z397" s="6">
        <f t="shared" si="112"/>
        <v>0</v>
      </c>
      <c r="AA397" s="6">
        <f t="shared" si="113"/>
        <v>1</v>
      </c>
      <c r="AB397" s="6">
        <f t="shared" si="114"/>
        <v>1</v>
      </c>
      <c r="AC397" s="6">
        <f t="shared" si="115"/>
        <v>0</v>
      </c>
      <c r="AF397" s="6">
        <f t="shared" si="116"/>
        <v>3</v>
      </c>
      <c r="AG397" s="6">
        <f t="shared" si="117"/>
        <v>3</v>
      </c>
      <c r="AH397" s="6" t="str">
        <f t="shared" si="118"/>
        <v>Correct</v>
      </c>
      <c r="AJ397" s="159" t="str">
        <f>IFERROR(VLOOKUP(Table1[[#This Row],[RespondentID]],'All Data'!$A398:$CN970,81,FALSE),"unknown")</f>
        <v>Male</v>
      </c>
      <c r="AK397" s="159">
        <f>IFERROR(VLOOKUP(Table1[[#This Row],[RespondentID]],'All Data'!$A398:$CN970,82,FALSE),"unknown")</f>
        <v>70</v>
      </c>
      <c r="AL397" s="159" t="str">
        <f>IFERROR(VLOOKUP(Table1[[#This Row],[RespondentID]],'All Data'!$A398:$CN970,83,FALSE),"unknown")</f>
        <v>Suffolk</v>
      </c>
      <c r="AM397" s="159" t="str">
        <f>IFERROR(VLOOKUP(Table1[[#This Row],[RespondentID]],'All Data'!$A398:$CN970,84,FALSE),"unknown")</f>
        <v>Amity Harbor, 11701</v>
      </c>
      <c r="AN397" s="159" t="str">
        <f>IFERROR(VLOOKUP(Table1[[#This Row],[RespondentID]],'All Data'!$A398:$CN970,85,FALSE),"unknown")</f>
        <v>Multi-racial</v>
      </c>
      <c r="AO397" s="159" t="str">
        <f>IFERROR(VLOOKUP(Table1[[#This Row],[RespondentID]],'All Data'!$A398:$CN970,86,FALSE),"unknown")</f>
        <v>No</v>
      </c>
      <c r="AP397" s="159" t="str">
        <f>IFERROR(VLOOKUP(Table1[[#This Row],[RespondentID]],'All Data'!$A398:$CN970,87,FALSE),"unknown")</f>
        <v xml:space="preserve">English </v>
      </c>
      <c r="AQ397" s="159" t="str">
        <f>IFERROR(VLOOKUP(Table1[[#This Row],[RespondentID]],'All Data'!$A398:$CN970,88,FALSE),"unknown")</f>
        <v>$20,000 to $34,999</v>
      </c>
      <c r="AR397" s="159" t="str">
        <f>IFERROR(VLOOKUP(Table1[[#This Row],[RespondentID]],'All Data'!$A398:$CN970,89,FALSE),"unknown")</f>
        <v>College graduate</v>
      </c>
      <c r="AS397" s="159" t="str">
        <f>IFERROR(VLOOKUP(Table1[[#This Row],[RespondentID]],'All Data'!$A398:$CN970,90,FALSE),"unknown")</f>
        <v>Retired</v>
      </c>
      <c r="AT397" s="159" t="str">
        <f>IFERROR(VLOOKUP(Table1[[#This Row],[RespondentID]],'All Data'!$A398:$CN970,91,FALSE),"unknown")</f>
        <v>Yes</v>
      </c>
      <c r="AU397" s="159" t="str">
        <f>IFERROR(VLOOKUP(Table1[[#This Row],[RespondentID]],'All Data'!$A398:$CN970,92,FALSE),"unknown")</f>
        <v>Yes</v>
      </c>
    </row>
    <row r="398" spans="1:47" x14ac:dyDescent="0.35">
      <c r="A398" s="6">
        <v>7044849217</v>
      </c>
      <c r="B398" s="6" t="s">
        <v>41</v>
      </c>
      <c r="C398" s="6" t="s">
        <v>42</v>
      </c>
      <c r="D398" s="6"/>
      <c r="E398" s="6"/>
      <c r="F398" s="6"/>
      <c r="G398" s="6"/>
      <c r="H398" s="6"/>
      <c r="I398" s="6"/>
      <c r="J398" s="6"/>
      <c r="K398" s="6"/>
      <c r="L398" s="6"/>
      <c r="M398" s="6"/>
      <c r="O398" s="6">
        <f t="shared" si="102"/>
        <v>2</v>
      </c>
      <c r="P398" s="6">
        <f t="shared" si="103"/>
        <v>1.5</v>
      </c>
      <c r="R398" s="6">
        <f t="shared" si="104"/>
        <v>1</v>
      </c>
      <c r="S398" s="6">
        <f t="shared" si="105"/>
        <v>1</v>
      </c>
      <c r="T398" s="6">
        <f t="shared" si="106"/>
        <v>0</v>
      </c>
      <c r="U398" s="6">
        <f t="shared" si="107"/>
        <v>0</v>
      </c>
      <c r="V398" s="6">
        <f t="shared" si="108"/>
        <v>0</v>
      </c>
      <c r="W398" s="6">
        <f t="shared" si="109"/>
        <v>0</v>
      </c>
      <c r="X398" s="6">
        <f t="shared" si="110"/>
        <v>0</v>
      </c>
      <c r="Y398" s="6">
        <f t="shared" si="111"/>
        <v>0</v>
      </c>
      <c r="Z398" s="6">
        <f t="shared" si="112"/>
        <v>0</v>
      </c>
      <c r="AA398" s="6">
        <f t="shared" si="113"/>
        <v>0</v>
      </c>
      <c r="AB398" s="6">
        <f t="shared" si="114"/>
        <v>0</v>
      </c>
      <c r="AC398" s="6">
        <f t="shared" si="115"/>
        <v>0</v>
      </c>
      <c r="AF398" s="6">
        <f t="shared" si="116"/>
        <v>2</v>
      </c>
      <c r="AG398" s="6">
        <f t="shared" si="117"/>
        <v>2</v>
      </c>
      <c r="AH398" s="6" t="str">
        <f t="shared" si="118"/>
        <v>Correct</v>
      </c>
      <c r="AJ398" s="159" t="str">
        <f>IFERROR(VLOOKUP(Table1[[#This Row],[RespondentID]],'All Data'!$A399:$CN971,81,FALSE),"unknown")</f>
        <v>Male</v>
      </c>
      <c r="AK398" s="159">
        <f>IFERROR(VLOOKUP(Table1[[#This Row],[RespondentID]],'All Data'!$A399:$CN971,82,FALSE),"unknown")</f>
        <v>74</v>
      </c>
      <c r="AL398" s="159" t="str">
        <f>IFERROR(VLOOKUP(Table1[[#This Row],[RespondentID]],'All Data'!$A399:$CN971,83,FALSE),"unknown")</f>
        <v>Suffolk</v>
      </c>
      <c r="AM398" s="159" t="str">
        <f>IFERROR(VLOOKUP(Table1[[#This Row],[RespondentID]],'All Data'!$A399:$CN971,84,FALSE),"unknown")</f>
        <v>Copiague, 11726</v>
      </c>
      <c r="AN398" s="159" t="str">
        <f>IFERROR(VLOOKUP(Table1[[#This Row],[RespondentID]],'All Data'!$A399:$CN971,85,FALSE),"unknown")</f>
        <v>White/Caucasian</v>
      </c>
      <c r="AO398" s="159" t="str">
        <f>IFERROR(VLOOKUP(Table1[[#This Row],[RespondentID]],'All Data'!$A399:$CN971,86,FALSE),"unknown")</f>
        <v>No</v>
      </c>
      <c r="AP398" s="159" t="str">
        <f>IFERROR(VLOOKUP(Table1[[#This Row],[RespondentID]],'All Data'!$A399:$CN971,87,FALSE),"unknown")</f>
        <v xml:space="preserve"> </v>
      </c>
      <c r="AQ398" s="159">
        <f>IFERROR(VLOOKUP(Table1[[#This Row],[RespondentID]],'All Data'!$A399:$CN971,88,FALSE),"unknown")</f>
        <v>0</v>
      </c>
      <c r="AR398" s="159" t="str">
        <f>IFERROR(VLOOKUP(Table1[[#This Row],[RespondentID]],'All Data'!$A399:$CN971,89,FALSE),"unknown")</f>
        <v>High school graduate</v>
      </c>
      <c r="AS398" s="159" t="str">
        <f>IFERROR(VLOOKUP(Table1[[#This Row],[RespondentID]],'All Data'!$A399:$CN971,90,FALSE),"unknown")</f>
        <v>Retired</v>
      </c>
      <c r="AT398" s="159" t="str">
        <f>IFERROR(VLOOKUP(Table1[[#This Row],[RespondentID]],'All Data'!$A399:$CN971,91,FALSE),"unknown")</f>
        <v>Yes</v>
      </c>
      <c r="AU398" s="159">
        <f>IFERROR(VLOOKUP(Table1[[#This Row],[RespondentID]],'All Data'!$A399:$CN971,92,FALSE),"unknown")</f>
        <v>0</v>
      </c>
    </row>
    <row r="399" spans="1:47" x14ac:dyDescent="0.35">
      <c r="A399" s="6">
        <v>7044848984</v>
      </c>
      <c r="B399" s="6"/>
      <c r="C399" s="6"/>
      <c r="D399" s="6" t="s">
        <v>43</v>
      </c>
      <c r="E399" s="6" t="s">
        <v>44</v>
      </c>
      <c r="F399" s="6"/>
      <c r="G399" s="6"/>
      <c r="H399" s="6" t="s">
        <v>46</v>
      </c>
      <c r="I399" s="6"/>
      <c r="J399" s="6" t="s">
        <v>48</v>
      </c>
      <c r="K399" s="6"/>
      <c r="L399" s="6"/>
      <c r="M399" s="6"/>
      <c r="O399" s="6">
        <f t="shared" si="102"/>
        <v>4</v>
      </c>
      <c r="P399" s="6">
        <f t="shared" si="103"/>
        <v>0.75</v>
      </c>
      <c r="R399" s="6">
        <f t="shared" si="104"/>
        <v>0</v>
      </c>
      <c r="S399" s="6">
        <f t="shared" si="105"/>
        <v>0</v>
      </c>
      <c r="T399" s="6">
        <f t="shared" si="106"/>
        <v>0.75</v>
      </c>
      <c r="U399" s="6">
        <f t="shared" si="107"/>
        <v>0.75</v>
      </c>
      <c r="V399" s="6">
        <f t="shared" si="108"/>
        <v>0</v>
      </c>
      <c r="W399" s="6">
        <f t="shared" si="109"/>
        <v>0</v>
      </c>
      <c r="X399" s="6">
        <f t="shared" si="110"/>
        <v>0.75</v>
      </c>
      <c r="Y399" s="6">
        <f t="shared" si="111"/>
        <v>0</v>
      </c>
      <c r="Z399" s="6">
        <f t="shared" si="112"/>
        <v>0.75</v>
      </c>
      <c r="AA399" s="6">
        <f t="shared" si="113"/>
        <v>0</v>
      </c>
      <c r="AB399" s="6">
        <f t="shared" si="114"/>
        <v>0</v>
      </c>
      <c r="AC399" s="6">
        <f t="shared" si="115"/>
        <v>0</v>
      </c>
      <c r="AF399" s="6">
        <f t="shared" si="116"/>
        <v>3</v>
      </c>
      <c r="AG399" s="6">
        <f t="shared" si="117"/>
        <v>4</v>
      </c>
      <c r="AH399" s="6" t="str">
        <f t="shared" si="118"/>
        <v>Correct</v>
      </c>
      <c r="AJ399" s="159" t="str">
        <f>IFERROR(VLOOKUP(Table1[[#This Row],[RespondentID]],'All Data'!$A400:$CN972,81,FALSE),"unknown")</f>
        <v>Female</v>
      </c>
      <c r="AK399" s="159">
        <f>IFERROR(VLOOKUP(Table1[[#This Row],[RespondentID]],'All Data'!$A400:$CN972,82,FALSE),"unknown")</f>
        <v>70</v>
      </c>
      <c r="AL399" s="159" t="str">
        <f>IFERROR(VLOOKUP(Table1[[#This Row],[RespondentID]],'All Data'!$A400:$CN972,83,FALSE),"unknown")</f>
        <v>Suffolk</v>
      </c>
      <c r="AM399" s="159" t="str">
        <f>IFERROR(VLOOKUP(Table1[[#This Row],[RespondentID]],'All Data'!$A400:$CN972,84,FALSE),"unknown")</f>
        <v>Holtsville, 11742</v>
      </c>
      <c r="AN399" s="159" t="str">
        <f>IFERROR(VLOOKUP(Table1[[#This Row],[RespondentID]],'All Data'!$A400:$CN972,85,FALSE),"unknown")</f>
        <v>White/Caucasian</v>
      </c>
      <c r="AO399" s="159" t="str">
        <f>IFERROR(VLOOKUP(Table1[[#This Row],[RespondentID]],'All Data'!$A400:$CN972,86,FALSE),"unknown")</f>
        <v>No</v>
      </c>
      <c r="AP399" s="159" t="str">
        <f>IFERROR(VLOOKUP(Table1[[#This Row],[RespondentID]],'All Data'!$A400:$CN972,87,FALSE),"unknown")</f>
        <v xml:space="preserve">English </v>
      </c>
      <c r="AQ399" s="159" t="str">
        <f>IFERROR(VLOOKUP(Table1[[#This Row],[RespondentID]],'All Data'!$A400:$CN972,88,FALSE),"unknown")</f>
        <v>$50,000 to $74,999</v>
      </c>
      <c r="AR399" s="159" t="str">
        <f>IFERROR(VLOOKUP(Table1[[#This Row],[RespondentID]],'All Data'!$A400:$CN972,89,FALSE),"unknown")</f>
        <v>College graduate</v>
      </c>
      <c r="AS399" s="159" t="str">
        <f>IFERROR(VLOOKUP(Table1[[#This Row],[RespondentID]],'All Data'!$A400:$CN972,90,FALSE),"unknown")</f>
        <v>Employed for wages</v>
      </c>
      <c r="AT399" s="159" t="str">
        <f>IFERROR(VLOOKUP(Table1[[#This Row],[RespondentID]],'All Data'!$A400:$CN972,91,FALSE),"unknown")</f>
        <v>Yes</v>
      </c>
      <c r="AU399" s="159" t="str">
        <f>IFERROR(VLOOKUP(Table1[[#This Row],[RespondentID]],'All Data'!$A400:$CN972,92,FALSE),"unknown")</f>
        <v>Yes</v>
      </c>
    </row>
    <row r="400" spans="1:47" x14ac:dyDescent="0.35">
      <c r="A400" s="6">
        <v>7044848704</v>
      </c>
      <c r="B400" s="6"/>
      <c r="C400" s="6"/>
      <c r="D400" s="6"/>
      <c r="E400" s="6"/>
      <c r="F400" s="6"/>
      <c r="G400" s="6" t="s">
        <v>39</v>
      </c>
      <c r="H400" s="6"/>
      <c r="I400" s="6"/>
      <c r="J400" s="6"/>
      <c r="K400" s="6"/>
      <c r="L400" s="6"/>
      <c r="M400" s="6"/>
      <c r="O400" s="6">
        <f t="shared" si="102"/>
        <v>1</v>
      </c>
      <c r="P400" s="6">
        <f t="shared" si="103"/>
        <v>3</v>
      </c>
      <c r="R400" s="6">
        <f t="shared" si="104"/>
        <v>0</v>
      </c>
      <c r="S400" s="6">
        <f t="shared" si="105"/>
        <v>0</v>
      </c>
      <c r="T400" s="6">
        <f t="shared" si="106"/>
        <v>0</v>
      </c>
      <c r="U400" s="6">
        <f t="shared" si="107"/>
        <v>0</v>
      </c>
      <c r="V400" s="6">
        <f t="shared" si="108"/>
        <v>0</v>
      </c>
      <c r="W400" s="6">
        <f t="shared" si="109"/>
        <v>1</v>
      </c>
      <c r="X400" s="6">
        <f t="shared" si="110"/>
        <v>0</v>
      </c>
      <c r="Y400" s="6">
        <f t="shared" si="111"/>
        <v>0</v>
      </c>
      <c r="Z400" s="6">
        <f t="shared" si="112"/>
        <v>0</v>
      </c>
      <c r="AA400" s="6">
        <f t="shared" si="113"/>
        <v>0</v>
      </c>
      <c r="AB400" s="6">
        <f t="shared" si="114"/>
        <v>0</v>
      </c>
      <c r="AC400" s="6">
        <f t="shared" si="115"/>
        <v>0</v>
      </c>
      <c r="AF400" s="6">
        <f t="shared" si="116"/>
        <v>1</v>
      </c>
      <c r="AG400" s="6">
        <f t="shared" si="117"/>
        <v>1</v>
      </c>
      <c r="AH400" s="6" t="str">
        <f t="shared" si="118"/>
        <v>Correct</v>
      </c>
      <c r="AJ400" s="159" t="str">
        <f>IFERROR(VLOOKUP(Table1[[#This Row],[RespondentID]],'All Data'!$A401:$CN973,81,FALSE),"unknown")</f>
        <v>Female</v>
      </c>
      <c r="AK400" s="159">
        <f>IFERROR(VLOOKUP(Table1[[#This Row],[RespondentID]],'All Data'!$A401:$CN973,82,FALSE),"unknown")</f>
        <v>63</v>
      </c>
      <c r="AL400" s="159" t="str">
        <f>IFERROR(VLOOKUP(Table1[[#This Row],[RespondentID]],'All Data'!$A401:$CN973,83,FALSE),"unknown")</f>
        <v>Suffolk</v>
      </c>
      <c r="AM400" s="159" t="str">
        <f>IFERROR(VLOOKUP(Table1[[#This Row],[RespondentID]],'All Data'!$A401:$CN973,84,FALSE),"unknown")</f>
        <v>Amityville, 11701</v>
      </c>
      <c r="AN400" s="159" t="str">
        <f>IFERROR(VLOOKUP(Table1[[#This Row],[RespondentID]],'All Data'!$A401:$CN973,85,FALSE),"unknown")</f>
        <v>White/Caucasian</v>
      </c>
      <c r="AO400" s="159" t="str">
        <f>IFERROR(VLOOKUP(Table1[[#This Row],[RespondentID]],'All Data'!$A401:$CN973,86,FALSE),"unknown")</f>
        <v>No</v>
      </c>
      <c r="AP400" s="159" t="str">
        <f>IFERROR(VLOOKUP(Table1[[#This Row],[RespondentID]],'All Data'!$A401:$CN973,87,FALSE),"unknown")</f>
        <v xml:space="preserve">English </v>
      </c>
      <c r="AQ400" s="159" t="str">
        <f>IFERROR(VLOOKUP(Table1[[#This Row],[RespondentID]],'All Data'!$A401:$CN973,88,FALSE),"unknown")</f>
        <v>$0-$19,999</v>
      </c>
      <c r="AR400" s="159" t="str">
        <f>IFERROR(VLOOKUP(Table1[[#This Row],[RespondentID]],'All Data'!$A401:$CN973,89,FALSE),"unknown")</f>
        <v>High school graduate</v>
      </c>
      <c r="AS400" s="159">
        <f>IFERROR(VLOOKUP(Table1[[#This Row],[RespondentID]],'All Data'!$A401:$CN973,90,FALSE),"unknown")</f>
        <v>0</v>
      </c>
      <c r="AT400" s="159" t="str">
        <f>IFERROR(VLOOKUP(Table1[[#This Row],[RespondentID]],'All Data'!$A401:$CN973,91,FALSE),"unknown")</f>
        <v>Yes</v>
      </c>
      <c r="AU400" s="159" t="str">
        <f>IFERROR(VLOOKUP(Table1[[#This Row],[RespondentID]],'All Data'!$A401:$CN973,92,FALSE),"unknown")</f>
        <v>Yes</v>
      </c>
    </row>
    <row r="401" spans="1:47" x14ac:dyDescent="0.35">
      <c r="A401" s="6">
        <v>7044848423</v>
      </c>
      <c r="B401" s="6"/>
      <c r="C401" s="6"/>
      <c r="D401" s="6"/>
      <c r="E401" s="6"/>
      <c r="F401" s="6" t="s">
        <v>45</v>
      </c>
      <c r="G401" s="6"/>
      <c r="H401" s="6"/>
      <c r="I401" s="6"/>
      <c r="J401" s="6"/>
      <c r="K401" s="6" t="s">
        <v>49</v>
      </c>
      <c r="L401" s="6" t="s">
        <v>50</v>
      </c>
      <c r="M401" s="6"/>
      <c r="O401" s="6">
        <f t="shared" si="102"/>
        <v>3</v>
      </c>
      <c r="P401" s="6">
        <f t="shared" si="103"/>
        <v>1</v>
      </c>
      <c r="R401" s="6">
        <f t="shared" si="104"/>
        <v>0</v>
      </c>
      <c r="S401" s="6">
        <f t="shared" si="105"/>
        <v>0</v>
      </c>
      <c r="T401" s="6">
        <f t="shared" si="106"/>
        <v>0</v>
      </c>
      <c r="U401" s="6">
        <f t="shared" si="107"/>
        <v>0</v>
      </c>
      <c r="V401" s="6">
        <f t="shared" si="108"/>
        <v>1</v>
      </c>
      <c r="W401" s="6">
        <f t="shared" si="109"/>
        <v>0</v>
      </c>
      <c r="X401" s="6">
        <f t="shared" si="110"/>
        <v>0</v>
      </c>
      <c r="Y401" s="6">
        <f t="shared" si="111"/>
        <v>0</v>
      </c>
      <c r="Z401" s="6">
        <f t="shared" si="112"/>
        <v>0</v>
      </c>
      <c r="AA401" s="6">
        <f t="shared" si="113"/>
        <v>1</v>
      </c>
      <c r="AB401" s="6">
        <f t="shared" si="114"/>
        <v>1</v>
      </c>
      <c r="AC401" s="6">
        <f t="shared" si="115"/>
        <v>0</v>
      </c>
      <c r="AF401" s="6">
        <f t="shared" si="116"/>
        <v>3</v>
      </c>
      <c r="AG401" s="6">
        <f t="shared" si="117"/>
        <v>3</v>
      </c>
      <c r="AH401" s="6" t="str">
        <f t="shared" si="118"/>
        <v>Correct</v>
      </c>
      <c r="AJ401" s="159" t="str">
        <f>IFERROR(VLOOKUP(Table1[[#This Row],[RespondentID]],'All Data'!$A402:$CN974,81,FALSE),"unknown")</f>
        <v>Female</v>
      </c>
      <c r="AK401" s="159">
        <f>IFERROR(VLOOKUP(Table1[[#This Row],[RespondentID]],'All Data'!$A402:$CN974,82,FALSE),"unknown")</f>
        <v>87</v>
      </c>
      <c r="AL401" s="159" t="str">
        <f>IFERROR(VLOOKUP(Table1[[#This Row],[RespondentID]],'All Data'!$A402:$CN974,83,FALSE),"unknown")</f>
        <v>Suffolk</v>
      </c>
      <c r="AM401" s="159" t="str">
        <f>IFERROR(VLOOKUP(Table1[[#This Row],[RespondentID]],'All Data'!$A402:$CN974,84,FALSE),"unknown")</f>
        <v>Copiague, 11726</v>
      </c>
      <c r="AN401" s="159" t="str">
        <f>IFERROR(VLOOKUP(Table1[[#This Row],[RespondentID]],'All Data'!$A402:$CN974,85,FALSE),"unknown")</f>
        <v>White/Caucasian</v>
      </c>
      <c r="AO401" s="159" t="str">
        <f>IFERROR(VLOOKUP(Table1[[#This Row],[RespondentID]],'All Data'!$A402:$CN974,86,FALSE),"unknown")</f>
        <v>No</v>
      </c>
      <c r="AP401" s="159" t="str">
        <f>IFERROR(VLOOKUP(Table1[[#This Row],[RespondentID]],'All Data'!$A402:$CN974,87,FALSE),"unknown")</f>
        <v xml:space="preserve">English </v>
      </c>
      <c r="AQ401" s="159">
        <f>IFERROR(VLOOKUP(Table1[[#This Row],[RespondentID]],'All Data'!$A402:$CN974,88,FALSE),"unknown")</f>
        <v>0</v>
      </c>
      <c r="AR401" s="159" t="str">
        <f>IFERROR(VLOOKUP(Table1[[#This Row],[RespondentID]],'All Data'!$A402:$CN974,89,FALSE),"unknown")</f>
        <v>High school graduate</v>
      </c>
      <c r="AS401" s="159" t="str">
        <f>IFERROR(VLOOKUP(Table1[[#This Row],[RespondentID]],'All Data'!$A402:$CN974,90,FALSE),"unknown")</f>
        <v>Retired</v>
      </c>
      <c r="AT401" s="159" t="str">
        <f>IFERROR(VLOOKUP(Table1[[#This Row],[RespondentID]],'All Data'!$A402:$CN974,91,FALSE),"unknown")</f>
        <v>Yes</v>
      </c>
      <c r="AU401" s="159" t="str">
        <f>IFERROR(VLOOKUP(Table1[[#This Row],[RespondentID]],'All Data'!$A402:$CN974,92,FALSE),"unknown")</f>
        <v>No</v>
      </c>
    </row>
    <row r="402" spans="1:47" x14ac:dyDescent="0.35">
      <c r="A402" s="6">
        <v>7044848152</v>
      </c>
      <c r="B402" s="6" t="s">
        <v>41</v>
      </c>
      <c r="C402" s="6"/>
      <c r="D402" s="6"/>
      <c r="E402" s="6"/>
      <c r="F402" s="6"/>
      <c r="G402" s="6" t="s">
        <v>39</v>
      </c>
      <c r="H402" s="6"/>
      <c r="I402" s="6"/>
      <c r="J402" s="6"/>
      <c r="K402" s="6"/>
      <c r="L402" s="6"/>
      <c r="M402" s="6"/>
      <c r="O402" s="6">
        <f t="shared" si="102"/>
        <v>2</v>
      </c>
      <c r="P402" s="6">
        <f t="shared" si="103"/>
        <v>1.5</v>
      </c>
      <c r="R402" s="6">
        <f t="shared" si="104"/>
        <v>1</v>
      </c>
      <c r="S402" s="6">
        <f t="shared" si="105"/>
        <v>0</v>
      </c>
      <c r="T402" s="6">
        <f t="shared" si="106"/>
        <v>0</v>
      </c>
      <c r="U402" s="6">
        <f t="shared" si="107"/>
        <v>0</v>
      </c>
      <c r="V402" s="6">
        <f t="shared" si="108"/>
        <v>0</v>
      </c>
      <c r="W402" s="6">
        <f t="shared" si="109"/>
        <v>1</v>
      </c>
      <c r="X402" s="6">
        <f t="shared" si="110"/>
        <v>0</v>
      </c>
      <c r="Y402" s="6">
        <f t="shared" si="111"/>
        <v>0</v>
      </c>
      <c r="Z402" s="6">
        <f t="shared" si="112"/>
        <v>0</v>
      </c>
      <c r="AA402" s="6">
        <f t="shared" si="113"/>
        <v>0</v>
      </c>
      <c r="AB402" s="6">
        <f t="shared" si="114"/>
        <v>0</v>
      </c>
      <c r="AC402" s="6">
        <f t="shared" si="115"/>
        <v>0</v>
      </c>
      <c r="AF402" s="6">
        <f t="shared" si="116"/>
        <v>2</v>
      </c>
      <c r="AG402" s="6">
        <f t="shared" si="117"/>
        <v>2</v>
      </c>
      <c r="AH402" s="6" t="str">
        <f t="shared" si="118"/>
        <v>Correct</v>
      </c>
      <c r="AJ402" s="159" t="str">
        <f>IFERROR(VLOOKUP(Table1[[#This Row],[RespondentID]],'All Data'!$A403:$CN975,81,FALSE),"unknown")</f>
        <v>Male</v>
      </c>
      <c r="AK402" s="159">
        <f>IFERROR(VLOOKUP(Table1[[#This Row],[RespondentID]],'All Data'!$A403:$CN975,82,FALSE),"unknown")</f>
        <v>87</v>
      </c>
      <c r="AL402" s="159" t="str">
        <f>IFERROR(VLOOKUP(Table1[[#This Row],[RespondentID]],'All Data'!$A403:$CN975,83,FALSE),"unknown")</f>
        <v>Nassau</v>
      </c>
      <c r="AM402" s="159" t="str">
        <f>IFERROR(VLOOKUP(Table1[[#This Row],[RespondentID]],'All Data'!$A403:$CN975,84,FALSE),"unknown")</f>
        <v>Farmingdale, 11735</v>
      </c>
      <c r="AN402" s="159" t="str">
        <f>IFERROR(VLOOKUP(Table1[[#This Row],[RespondentID]],'All Data'!$A403:$CN975,85,FALSE),"unknown")</f>
        <v>White/Caucasian</v>
      </c>
      <c r="AO402" s="159" t="str">
        <f>IFERROR(VLOOKUP(Table1[[#This Row],[RespondentID]],'All Data'!$A403:$CN975,86,FALSE),"unknown")</f>
        <v>No</v>
      </c>
      <c r="AP402" s="159" t="str">
        <f>IFERROR(VLOOKUP(Table1[[#This Row],[RespondentID]],'All Data'!$A403:$CN975,87,FALSE),"unknown")</f>
        <v xml:space="preserve">English </v>
      </c>
      <c r="AQ402" s="159" t="str">
        <f>IFERROR(VLOOKUP(Table1[[#This Row],[RespondentID]],'All Data'!$A403:$CN975,88,FALSE),"unknown")</f>
        <v>$35,000 to $49,999</v>
      </c>
      <c r="AR402" s="159" t="str">
        <f>IFERROR(VLOOKUP(Table1[[#This Row],[RespondentID]],'All Data'!$A403:$CN975,89,FALSE),"unknown")</f>
        <v>Some college</v>
      </c>
      <c r="AS402" s="159" t="str">
        <f>IFERROR(VLOOKUP(Table1[[#This Row],[RespondentID]],'All Data'!$A403:$CN975,90,FALSE),"unknown")</f>
        <v>Retired</v>
      </c>
      <c r="AT402" s="159" t="str">
        <f>IFERROR(VLOOKUP(Table1[[#This Row],[RespondentID]],'All Data'!$A403:$CN975,91,FALSE),"unknown")</f>
        <v>Yes</v>
      </c>
      <c r="AU402" s="159" t="str">
        <f>IFERROR(VLOOKUP(Table1[[#This Row],[RespondentID]],'All Data'!$A403:$CN975,92,FALSE),"unknown")</f>
        <v>No</v>
      </c>
    </row>
    <row r="403" spans="1:47" x14ac:dyDescent="0.35">
      <c r="A403" s="6">
        <v>7044847900</v>
      </c>
      <c r="B403" s="6" t="s">
        <v>41</v>
      </c>
      <c r="C403" s="6" t="s">
        <v>42</v>
      </c>
      <c r="D403" s="6"/>
      <c r="E403" s="6"/>
      <c r="F403" s="6"/>
      <c r="G403" s="6"/>
      <c r="H403" s="6"/>
      <c r="I403" s="6"/>
      <c r="J403" s="6" t="s">
        <v>48</v>
      </c>
      <c r="K403" s="6" t="s">
        <v>49</v>
      </c>
      <c r="L403" s="6" t="s">
        <v>50</v>
      </c>
      <c r="M403" s="6"/>
      <c r="O403" s="6">
        <f t="shared" si="102"/>
        <v>5</v>
      </c>
      <c r="P403" s="6">
        <f t="shared" si="103"/>
        <v>0.6</v>
      </c>
      <c r="R403" s="6">
        <f t="shared" si="104"/>
        <v>0.6</v>
      </c>
      <c r="S403" s="6">
        <f t="shared" si="105"/>
        <v>0.6</v>
      </c>
      <c r="T403" s="6">
        <f t="shared" si="106"/>
        <v>0</v>
      </c>
      <c r="U403" s="6">
        <f t="shared" si="107"/>
        <v>0</v>
      </c>
      <c r="V403" s="6">
        <f t="shared" si="108"/>
        <v>0</v>
      </c>
      <c r="W403" s="6">
        <f t="shared" si="109"/>
        <v>0</v>
      </c>
      <c r="X403" s="6">
        <f t="shared" si="110"/>
        <v>0</v>
      </c>
      <c r="Y403" s="6">
        <f t="shared" si="111"/>
        <v>0</v>
      </c>
      <c r="Z403" s="6">
        <f t="shared" si="112"/>
        <v>0.6</v>
      </c>
      <c r="AA403" s="6">
        <f t="shared" si="113"/>
        <v>0.6</v>
      </c>
      <c r="AB403" s="6">
        <f t="shared" si="114"/>
        <v>0.6</v>
      </c>
      <c r="AC403" s="6">
        <f t="shared" si="115"/>
        <v>0</v>
      </c>
      <c r="AF403" s="6">
        <f t="shared" si="116"/>
        <v>3</v>
      </c>
      <c r="AG403" s="6">
        <f t="shared" si="117"/>
        <v>5</v>
      </c>
      <c r="AH403" s="6" t="str">
        <f t="shared" si="118"/>
        <v>Correct</v>
      </c>
      <c r="AJ403" s="159" t="str">
        <f>IFERROR(VLOOKUP(Table1[[#This Row],[RespondentID]],'All Data'!$A404:$CN976,81,FALSE),"unknown")</f>
        <v>Male</v>
      </c>
      <c r="AK403" s="159">
        <f>IFERROR(VLOOKUP(Table1[[#This Row],[RespondentID]],'All Data'!$A404:$CN976,82,FALSE),"unknown")</f>
        <v>84</v>
      </c>
      <c r="AL403" s="159" t="str">
        <f>IFERROR(VLOOKUP(Table1[[#This Row],[RespondentID]],'All Data'!$A404:$CN976,83,FALSE),"unknown")</f>
        <v>Suffolk</v>
      </c>
      <c r="AM403" s="159" t="str">
        <f>IFERROR(VLOOKUP(Table1[[#This Row],[RespondentID]],'All Data'!$A404:$CN976,84,FALSE),"unknown")</f>
        <v>Amityville, 11701</v>
      </c>
      <c r="AN403" s="159" t="str">
        <f>IFERROR(VLOOKUP(Table1[[#This Row],[RespondentID]],'All Data'!$A404:$CN976,85,FALSE),"unknown")</f>
        <v>White/Caucasian</v>
      </c>
      <c r="AO403" s="159">
        <f>IFERROR(VLOOKUP(Table1[[#This Row],[RespondentID]],'All Data'!$A404:$CN976,86,FALSE),"unknown")</f>
        <v>0</v>
      </c>
      <c r="AP403" s="159" t="str">
        <f>IFERROR(VLOOKUP(Table1[[#This Row],[RespondentID]],'All Data'!$A404:$CN976,87,FALSE),"unknown")</f>
        <v xml:space="preserve">English </v>
      </c>
      <c r="AQ403" s="159" t="str">
        <f>IFERROR(VLOOKUP(Table1[[#This Row],[RespondentID]],'All Data'!$A404:$CN976,88,FALSE),"unknown")</f>
        <v>$75,000 to $125,000</v>
      </c>
      <c r="AR403" s="159" t="str">
        <f>IFERROR(VLOOKUP(Table1[[#This Row],[RespondentID]],'All Data'!$A404:$CN976,89,FALSE),"unknown")</f>
        <v>High school graduate</v>
      </c>
      <c r="AS403" s="159" t="str">
        <f>IFERROR(VLOOKUP(Table1[[#This Row],[RespondentID]],'All Data'!$A404:$CN976,90,FALSE),"unknown")</f>
        <v>Retired</v>
      </c>
      <c r="AT403" s="159" t="str">
        <f>IFERROR(VLOOKUP(Table1[[#This Row],[RespondentID]],'All Data'!$A404:$CN976,91,FALSE),"unknown")</f>
        <v>Yes</v>
      </c>
      <c r="AU403" s="159" t="str">
        <f>IFERROR(VLOOKUP(Table1[[#This Row],[RespondentID]],'All Data'!$A404:$CN976,92,FALSE),"unknown")</f>
        <v>Yes</v>
      </c>
    </row>
    <row r="404" spans="1:47" x14ac:dyDescent="0.35">
      <c r="A404" s="6">
        <v>7044847621</v>
      </c>
      <c r="B404" s="6"/>
      <c r="C404" s="6"/>
      <c r="D404" s="6" t="s">
        <v>43</v>
      </c>
      <c r="E404" s="6"/>
      <c r="F404" s="6"/>
      <c r="G404" s="6" t="s">
        <v>39</v>
      </c>
      <c r="H404" s="6"/>
      <c r="I404" s="6"/>
      <c r="J404" s="6"/>
      <c r="K404" s="6"/>
      <c r="L404" s="6" t="s">
        <v>50</v>
      </c>
      <c r="M404" s="6"/>
      <c r="O404" s="6">
        <f t="shared" si="102"/>
        <v>3</v>
      </c>
      <c r="P404" s="6">
        <f t="shared" si="103"/>
        <v>1</v>
      </c>
      <c r="R404" s="6">
        <f t="shared" si="104"/>
        <v>0</v>
      </c>
      <c r="S404" s="6">
        <f t="shared" si="105"/>
        <v>0</v>
      </c>
      <c r="T404" s="6">
        <f t="shared" si="106"/>
        <v>1</v>
      </c>
      <c r="U404" s="6">
        <f t="shared" si="107"/>
        <v>0</v>
      </c>
      <c r="V404" s="6">
        <f t="shared" si="108"/>
        <v>0</v>
      </c>
      <c r="W404" s="6">
        <f t="shared" si="109"/>
        <v>1</v>
      </c>
      <c r="X404" s="6">
        <f t="shared" si="110"/>
        <v>0</v>
      </c>
      <c r="Y404" s="6">
        <f t="shared" si="111"/>
        <v>0</v>
      </c>
      <c r="Z404" s="6">
        <f t="shared" si="112"/>
        <v>0</v>
      </c>
      <c r="AA404" s="6">
        <f t="shared" si="113"/>
        <v>0</v>
      </c>
      <c r="AB404" s="6">
        <f t="shared" si="114"/>
        <v>1</v>
      </c>
      <c r="AC404" s="6">
        <f t="shared" si="115"/>
        <v>0</v>
      </c>
      <c r="AF404" s="6">
        <f t="shared" si="116"/>
        <v>3</v>
      </c>
      <c r="AG404" s="6">
        <f t="shared" si="117"/>
        <v>3</v>
      </c>
      <c r="AH404" s="6" t="str">
        <f t="shared" si="118"/>
        <v>Correct</v>
      </c>
      <c r="AJ404" s="159" t="str">
        <f>IFERROR(VLOOKUP(Table1[[#This Row],[RespondentID]],'All Data'!$A405:$CN977,81,FALSE),"unknown")</f>
        <v>Male</v>
      </c>
      <c r="AK404" s="159">
        <f>IFERROR(VLOOKUP(Table1[[#This Row],[RespondentID]],'All Data'!$A405:$CN977,82,FALSE),"unknown")</f>
        <v>83</v>
      </c>
      <c r="AL404" s="159" t="str">
        <f>IFERROR(VLOOKUP(Table1[[#This Row],[RespondentID]],'All Data'!$A405:$CN977,83,FALSE),"unknown")</f>
        <v>Suffolk</v>
      </c>
      <c r="AM404" s="159" t="str">
        <f>IFERROR(VLOOKUP(Table1[[#This Row],[RespondentID]],'All Data'!$A405:$CN977,84,FALSE),"unknown")</f>
        <v>Amityville, 11701</v>
      </c>
      <c r="AN404" s="159" t="str">
        <f>IFERROR(VLOOKUP(Table1[[#This Row],[RespondentID]],'All Data'!$A405:$CN977,85,FALSE),"unknown")</f>
        <v>White/Caucasian</v>
      </c>
      <c r="AO404" s="159" t="str">
        <f>IFERROR(VLOOKUP(Table1[[#This Row],[RespondentID]],'All Data'!$A405:$CN977,86,FALSE),"unknown")</f>
        <v>No</v>
      </c>
      <c r="AP404" s="159" t="str">
        <f>IFERROR(VLOOKUP(Table1[[#This Row],[RespondentID]],'All Data'!$A405:$CN977,87,FALSE),"unknown")</f>
        <v xml:space="preserve">English </v>
      </c>
      <c r="AQ404" s="159" t="str">
        <f>IFERROR(VLOOKUP(Table1[[#This Row],[RespondentID]],'All Data'!$A405:$CN977,88,FALSE),"unknown")</f>
        <v>$50,000 to $74,999</v>
      </c>
      <c r="AR404" s="159" t="str">
        <f>IFERROR(VLOOKUP(Table1[[#This Row],[RespondentID]],'All Data'!$A405:$CN977,89,FALSE),"unknown")</f>
        <v>Some college</v>
      </c>
      <c r="AS404" s="159" t="str">
        <f>IFERROR(VLOOKUP(Table1[[#This Row],[RespondentID]],'All Data'!$A405:$CN977,90,FALSE),"unknown")</f>
        <v>Retired</v>
      </c>
      <c r="AT404" s="159" t="str">
        <f>IFERROR(VLOOKUP(Table1[[#This Row],[RespondentID]],'All Data'!$A405:$CN977,91,FALSE),"unknown")</f>
        <v>Yes</v>
      </c>
      <c r="AU404" s="159" t="str">
        <f>IFERROR(VLOOKUP(Table1[[#This Row],[RespondentID]],'All Data'!$A405:$CN977,92,FALSE),"unknown")</f>
        <v>No</v>
      </c>
    </row>
    <row r="405" spans="1:47" x14ac:dyDescent="0.35">
      <c r="A405" s="6">
        <v>7044847281</v>
      </c>
      <c r="B405" s="6"/>
      <c r="C405" s="6"/>
      <c r="D405" s="6"/>
      <c r="E405" s="6"/>
      <c r="F405" s="6"/>
      <c r="G405" s="6"/>
      <c r="H405" s="6" t="s">
        <v>46</v>
      </c>
      <c r="I405" s="6"/>
      <c r="J405" s="6"/>
      <c r="K405" s="6"/>
      <c r="L405" s="6"/>
      <c r="M405" s="6"/>
      <c r="O405" s="6">
        <f t="shared" si="102"/>
        <v>1</v>
      </c>
      <c r="P405" s="6">
        <f t="shared" si="103"/>
        <v>3</v>
      </c>
      <c r="R405" s="6">
        <f t="shared" si="104"/>
        <v>0</v>
      </c>
      <c r="S405" s="6">
        <f t="shared" si="105"/>
        <v>0</v>
      </c>
      <c r="T405" s="6">
        <f t="shared" si="106"/>
        <v>0</v>
      </c>
      <c r="U405" s="6">
        <f t="shared" si="107"/>
        <v>0</v>
      </c>
      <c r="V405" s="6">
        <f t="shared" si="108"/>
        <v>0</v>
      </c>
      <c r="W405" s="6">
        <f t="shared" si="109"/>
        <v>0</v>
      </c>
      <c r="X405" s="6">
        <f t="shared" si="110"/>
        <v>1</v>
      </c>
      <c r="Y405" s="6">
        <f t="shared" si="111"/>
        <v>0</v>
      </c>
      <c r="Z405" s="6">
        <f t="shared" si="112"/>
        <v>0</v>
      </c>
      <c r="AA405" s="6">
        <f t="shared" si="113"/>
        <v>0</v>
      </c>
      <c r="AB405" s="6">
        <f t="shared" si="114"/>
        <v>0</v>
      </c>
      <c r="AC405" s="6">
        <f t="shared" si="115"/>
        <v>0</v>
      </c>
      <c r="AF405" s="6">
        <f t="shared" si="116"/>
        <v>1</v>
      </c>
      <c r="AG405" s="6">
        <f t="shared" si="117"/>
        <v>1</v>
      </c>
      <c r="AH405" s="6" t="str">
        <f t="shared" si="118"/>
        <v>Correct</v>
      </c>
      <c r="AJ405" s="159" t="str">
        <f>IFERROR(VLOOKUP(Table1[[#This Row],[RespondentID]],'All Data'!$A406:$CN978,81,FALSE),"unknown")</f>
        <v>Female</v>
      </c>
      <c r="AK405" s="159">
        <f>IFERROR(VLOOKUP(Table1[[#This Row],[RespondentID]],'All Data'!$A406:$CN978,82,FALSE),"unknown")</f>
        <v>68</v>
      </c>
      <c r="AL405" s="159" t="str">
        <f>IFERROR(VLOOKUP(Table1[[#This Row],[RespondentID]],'All Data'!$A406:$CN978,83,FALSE),"unknown")</f>
        <v>Suffolk</v>
      </c>
      <c r="AM405" s="159" t="str">
        <f>IFERROR(VLOOKUP(Table1[[#This Row],[RespondentID]],'All Data'!$A406:$CN978,84,FALSE),"unknown")</f>
        <v>Lindenhurst, 11757</v>
      </c>
      <c r="AN405" s="159" t="str">
        <f>IFERROR(VLOOKUP(Table1[[#This Row],[RespondentID]],'All Data'!$A406:$CN978,85,FALSE),"unknown")</f>
        <v>White/Caucasian</v>
      </c>
      <c r="AO405" s="159" t="str">
        <f>IFERROR(VLOOKUP(Table1[[#This Row],[RespondentID]],'All Data'!$A406:$CN978,86,FALSE),"unknown")</f>
        <v>Yes</v>
      </c>
      <c r="AP405" s="159" t="str">
        <f>IFERROR(VLOOKUP(Table1[[#This Row],[RespondentID]],'All Data'!$A406:$CN978,87,FALSE),"unknown")</f>
        <v xml:space="preserve">English </v>
      </c>
      <c r="AQ405" s="159" t="str">
        <f>IFERROR(VLOOKUP(Table1[[#This Row],[RespondentID]],'All Data'!$A406:$CN978,88,FALSE),"unknown")</f>
        <v>$50,000 to $74,999</v>
      </c>
      <c r="AR405" s="159" t="str">
        <f>IFERROR(VLOOKUP(Table1[[#This Row],[RespondentID]],'All Data'!$A406:$CN978,89,FALSE),"unknown")</f>
        <v>College graduate</v>
      </c>
      <c r="AS405" s="159" t="str">
        <f>IFERROR(VLOOKUP(Table1[[#This Row],[RespondentID]],'All Data'!$A406:$CN978,90,FALSE),"unknown")</f>
        <v>Employed for wages</v>
      </c>
      <c r="AT405" s="159" t="str">
        <f>IFERROR(VLOOKUP(Table1[[#This Row],[RespondentID]],'All Data'!$A406:$CN978,91,FALSE),"unknown")</f>
        <v>Yes</v>
      </c>
      <c r="AU405" s="159" t="str">
        <f>IFERROR(VLOOKUP(Table1[[#This Row],[RespondentID]],'All Data'!$A406:$CN978,92,FALSE),"unknown")</f>
        <v>No</v>
      </c>
    </row>
    <row r="406" spans="1:47" x14ac:dyDescent="0.35">
      <c r="A406" s="6">
        <v>7044846920</v>
      </c>
      <c r="B406" s="6"/>
      <c r="C406" s="6" t="s">
        <v>42</v>
      </c>
      <c r="D406" s="6"/>
      <c r="E406" s="6"/>
      <c r="F406" s="6"/>
      <c r="G406" s="6"/>
      <c r="H406" s="6" t="s">
        <v>46</v>
      </c>
      <c r="I406" s="6"/>
      <c r="J406" s="6"/>
      <c r="K406" s="6"/>
      <c r="L406" s="6" t="s">
        <v>50</v>
      </c>
      <c r="M406" s="6"/>
      <c r="O406" s="6">
        <f t="shared" si="102"/>
        <v>3</v>
      </c>
      <c r="P406" s="6">
        <f t="shared" si="103"/>
        <v>1</v>
      </c>
      <c r="R406" s="6">
        <f t="shared" si="104"/>
        <v>0</v>
      </c>
      <c r="S406" s="6">
        <f t="shared" si="105"/>
        <v>1</v>
      </c>
      <c r="T406" s="6">
        <f t="shared" si="106"/>
        <v>0</v>
      </c>
      <c r="U406" s="6">
        <f t="shared" si="107"/>
        <v>0</v>
      </c>
      <c r="V406" s="6">
        <f t="shared" si="108"/>
        <v>0</v>
      </c>
      <c r="W406" s="6">
        <f t="shared" si="109"/>
        <v>0</v>
      </c>
      <c r="X406" s="6">
        <f t="shared" si="110"/>
        <v>1</v>
      </c>
      <c r="Y406" s="6">
        <f t="shared" si="111"/>
        <v>0</v>
      </c>
      <c r="Z406" s="6">
        <f t="shared" si="112"/>
        <v>0</v>
      </c>
      <c r="AA406" s="6">
        <f t="shared" si="113"/>
        <v>0</v>
      </c>
      <c r="AB406" s="6">
        <f t="shared" si="114"/>
        <v>1</v>
      </c>
      <c r="AC406" s="6">
        <f t="shared" si="115"/>
        <v>0</v>
      </c>
      <c r="AF406" s="6">
        <f t="shared" si="116"/>
        <v>3</v>
      </c>
      <c r="AG406" s="6">
        <f t="shared" si="117"/>
        <v>3</v>
      </c>
      <c r="AH406" s="6" t="str">
        <f t="shared" si="118"/>
        <v>Correct</v>
      </c>
      <c r="AJ406" s="159" t="str">
        <f>IFERROR(VLOOKUP(Table1[[#This Row],[RespondentID]],'All Data'!$A407:$CN979,81,FALSE),"unknown")</f>
        <v>Male</v>
      </c>
      <c r="AK406" s="159">
        <f>IFERROR(VLOOKUP(Table1[[#This Row],[RespondentID]],'All Data'!$A407:$CN979,82,FALSE),"unknown")</f>
        <v>57</v>
      </c>
      <c r="AL406" s="159" t="str">
        <f>IFERROR(VLOOKUP(Table1[[#This Row],[RespondentID]],'All Data'!$A407:$CN979,83,FALSE),"unknown")</f>
        <v>Nassau</v>
      </c>
      <c r="AM406" s="159" t="str">
        <f>IFERROR(VLOOKUP(Table1[[#This Row],[RespondentID]],'All Data'!$A407:$CN979,84,FALSE),"unknown")</f>
        <v>East Williston, 11596</v>
      </c>
      <c r="AN406" s="159" t="str">
        <f>IFERROR(VLOOKUP(Table1[[#This Row],[RespondentID]],'All Data'!$A407:$CN979,85,FALSE),"unknown")</f>
        <v>White/Caucasian</v>
      </c>
      <c r="AO406" s="159" t="str">
        <f>IFERROR(VLOOKUP(Table1[[#This Row],[RespondentID]],'All Data'!$A407:$CN979,86,FALSE),"unknown")</f>
        <v>No</v>
      </c>
      <c r="AP406" s="159" t="str">
        <f>IFERROR(VLOOKUP(Table1[[#This Row],[RespondentID]],'All Data'!$A407:$CN979,87,FALSE),"unknown")</f>
        <v xml:space="preserve">English </v>
      </c>
      <c r="AQ406" s="159" t="str">
        <f>IFERROR(VLOOKUP(Table1[[#This Row],[RespondentID]],'All Data'!$A407:$CN979,88,FALSE),"unknown")</f>
        <v>$75,000 to $125,000</v>
      </c>
      <c r="AR406" s="159" t="str">
        <f>IFERROR(VLOOKUP(Table1[[#This Row],[RespondentID]],'All Data'!$A407:$CN979,89,FALSE),"unknown")</f>
        <v>College graduate</v>
      </c>
      <c r="AS406" s="159" t="str">
        <f>IFERROR(VLOOKUP(Table1[[#This Row],[RespondentID]],'All Data'!$A407:$CN979,90,FALSE),"unknown")</f>
        <v>Employed for wages</v>
      </c>
      <c r="AT406" s="159" t="str">
        <f>IFERROR(VLOOKUP(Table1[[#This Row],[RespondentID]],'All Data'!$A407:$CN979,91,FALSE),"unknown")</f>
        <v>Yes</v>
      </c>
      <c r="AU406" s="159" t="str">
        <f>IFERROR(VLOOKUP(Table1[[#This Row],[RespondentID]],'All Data'!$A407:$CN979,92,FALSE),"unknown")</f>
        <v>Yes</v>
      </c>
    </row>
    <row r="407" spans="1:47" x14ac:dyDescent="0.35">
      <c r="A407" s="6">
        <v>7044846598</v>
      </c>
      <c r="B407" s="6"/>
      <c r="C407" s="6"/>
      <c r="D407" s="6"/>
      <c r="E407" s="6"/>
      <c r="F407" s="6"/>
      <c r="G407" s="6"/>
      <c r="H407" s="6"/>
      <c r="I407" s="6"/>
      <c r="J407" s="6"/>
      <c r="K407" s="6"/>
      <c r="L407" s="6"/>
      <c r="M407" s="6"/>
      <c r="O407" s="6">
        <f t="shared" si="102"/>
        <v>0</v>
      </c>
      <c r="P407" s="6" t="e">
        <f t="shared" si="103"/>
        <v>#DIV/0!</v>
      </c>
      <c r="R407" s="6">
        <f t="shared" si="104"/>
        <v>0</v>
      </c>
      <c r="S407" s="6">
        <f t="shared" si="105"/>
        <v>0</v>
      </c>
      <c r="T407" s="6">
        <f t="shared" si="106"/>
        <v>0</v>
      </c>
      <c r="U407" s="6">
        <f t="shared" si="107"/>
        <v>0</v>
      </c>
      <c r="V407" s="6">
        <f t="shared" si="108"/>
        <v>0</v>
      </c>
      <c r="W407" s="6">
        <f t="shared" si="109"/>
        <v>0</v>
      </c>
      <c r="X407" s="6">
        <f t="shared" si="110"/>
        <v>0</v>
      </c>
      <c r="Y407" s="6">
        <f t="shared" si="111"/>
        <v>0</v>
      </c>
      <c r="Z407" s="6">
        <f t="shared" si="112"/>
        <v>0</v>
      </c>
      <c r="AA407" s="6">
        <f t="shared" si="113"/>
        <v>0</v>
      </c>
      <c r="AB407" s="6">
        <f t="shared" si="114"/>
        <v>0</v>
      </c>
      <c r="AC407" s="6">
        <f t="shared" si="115"/>
        <v>0</v>
      </c>
      <c r="AF407" s="6">
        <f t="shared" si="116"/>
        <v>0</v>
      </c>
      <c r="AG407" s="6">
        <f t="shared" si="117"/>
        <v>0</v>
      </c>
      <c r="AH407" s="6" t="str">
        <f t="shared" si="118"/>
        <v>Correct</v>
      </c>
      <c r="AJ407" s="159" t="str">
        <f>IFERROR(VLOOKUP(Table1[[#This Row],[RespondentID]],'All Data'!$A408:$CN980,81,FALSE),"unknown")</f>
        <v>Female</v>
      </c>
      <c r="AK407" s="159">
        <f>IFERROR(VLOOKUP(Table1[[#This Row],[RespondentID]],'All Data'!$A408:$CN980,82,FALSE),"unknown")</f>
        <v>39</v>
      </c>
      <c r="AL407" s="159" t="str">
        <f>IFERROR(VLOOKUP(Table1[[#This Row],[RespondentID]],'All Data'!$A408:$CN980,83,FALSE),"unknown")</f>
        <v>Nassau</v>
      </c>
      <c r="AM407" s="159" t="str">
        <f>IFERROR(VLOOKUP(Table1[[#This Row],[RespondentID]],'All Data'!$A408:$CN980,84,FALSE),"unknown")</f>
        <v>New Hyde Park, 11040</v>
      </c>
      <c r="AN407" s="159" t="str">
        <f>IFERROR(VLOOKUP(Table1[[#This Row],[RespondentID]],'All Data'!$A408:$CN980,85,FALSE),"unknown")</f>
        <v>Asian/Pacific Islander</v>
      </c>
      <c r="AO407" s="159">
        <f>IFERROR(VLOOKUP(Table1[[#This Row],[RespondentID]],'All Data'!$A408:$CN980,86,FALSE),"unknown")</f>
        <v>0</v>
      </c>
      <c r="AP407" s="159" t="str">
        <f>IFERROR(VLOOKUP(Table1[[#This Row],[RespondentID]],'All Data'!$A408:$CN980,87,FALSE),"unknown")</f>
        <v xml:space="preserve">English </v>
      </c>
      <c r="AQ407" s="159" t="str">
        <f>IFERROR(VLOOKUP(Table1[[#This Row],[RespondentID]],'All Data'!$A408:$CN980,88,FALSE),"unknown")</f>
        <v>$50,000 to $74,999</v>
      </c>
      <c r="AR407" s="159" t="str">
        <f>IFERROR(VLOOKUP(Table1[[#This Row],[RespondentID]],'All Data'!$A408:$CN980,89,FALSE),"unknown")</f>
        <v>Graduate school</v>
      </c>
      <c r="AS407" s="159" t="str">
        <f>IFERROR(VLOOKUP(Table1[[#This Row],[RespondentID]],'All Data'!$A408:$CN980,90,FALSE),"unknown")</f>
        <v>Employed for wages</v>
      </c>
      <c r="AT407" s="159" t="str">
        <f>IFERROR(VLOOKUP(Table1[[#This Row],[RespondentID]],'All Data'!$A408:$CN980,91,FALSE),"unknown")</f>
        <v>Yes</v>
      </c>
      <c r="AU407" s="159" t="str">
        <f>IFERROR(VLOOKUP(Table1[[#This Row],[RespondentID]],'All Data'!$A408:$CN980,92,FALSE),"unknown")</f>
        <v>Yes</v>
      </c>
    </row>
    <row r="408" spans="1:47" x14ac:dyDescent="0.35">
      <c r="A408" s="6">
        <v>7044846374</v>
      </c>
      <c r="B408" s="6" t="s">
        <v>41</v>
      </c>
      <c r="C408" s="6"/>
      <c r="D408" s="6"/>
      <c r="E408" s="6"/>
      <c r="F408" s="6"/>
      <c r="G408" s="6"/>
      <c r="H408" s="6" t="s">
        <v>46</v>
      </c>
      <c r="I408" s="6"/>
      <c r="J408" s="6"/>
      <c r="K408" s="6" t="s">
        <v>49</v>
      </c>
      <c r="L408" s="6"/>
      <c r="M408" s="6"/>
      <c r="O408" s="6">
        <f t="shared" si="102"/>
        <v>3</v>
      </c>
      <c r="P408" s="6">
        <f t="shared" si="103"/>
        <v>1</v>
      </c>
      <c r="R408" s="6">
        <f t="shared" si="104"/>
        <v>1</v>
      </c>
      <c r="S408" s="6">
        <f t="shared" si="105"/>
        <v>0</v>
      </c>
      <c r="T408" s="6">
        <f t="shared" si="106"/>
        <v>0</v>
      </c>
      <c r="U408" s="6">
        <f t="shared" si="107"/>
        <v>0</v>
      </c>
      <c r="V408" s="6">
        <f t="shared" si="108"/>
        <v>0</v>
      </c>
      <c r="W408" s="6">
        <f t="shared" si="109"/>
        <v>0</v>
      </c>
      <c r="X408" s="6">
        <f t="shared" si="110"/>
        <v>1</v>
      </c>
      <c r="Y408" s="6">
        <f t="shared" si="111"/>
        <v>0</v>
      </c>
      <c r="Z408" s="6">
        <f t="shared" si="112"/>
        <v>0</v>
      </c>
      <c r="AA408" s="6">
        <f t="shared" si="113"/>
        <v>1</v>
      </c>
      <c r="AB408" s="6">
        <f t="shared" si="114"/>
        <v>0</v>
      </c>
      <c r="AC408" s="6">
        <f t="shared" si="115"/>
        <v>0</v>
      </c>
      <c r="AF408" s="6">
        <f t="shared" si="116"/>
        <v>3</v>
      </c>
      <c r="AG408" s="6">
        <f t="shared" si="117"/>
        <v>3</v>
      </c>
      <c r="AH408" s="6" t="str">
        <f t="shared" si="118"/>
        <v>Correct</v>
      </c>
      <c r="AJ408" s="159" t="str">
        <f>IFERROR(VLOOKUP(Table1[[#This Row],[RespondentID]],'All Data'!$A409:$CN981,81,FALSE),"unknown")</f>
        <v>Female</v>
      </c>
      <c r="AK408" s="159">
        <f>IFERROR(VLOOKUP(Table1[[#This Row],[RespondentID]],'All Data'!$A409:$CN981,82,FALSE),"unknown")</f>
        <v>29</v>
      </c>
      <c r="AL408" s="159" t="str">
        <f>IFERROR(VLOOKUP(Table1[[#This Row],[RespondentID]],'All Data'!$A409:$CN981,83,FALSE),"unknown")</f>
        <v>Nassau</v>
      </c>
      <c r="AM408" s="159" t="str">
        <f>IFERROR(VLOOKUP(Table1[[#This Row],[RespondentID]],'All Data'!$A409:$CN981,84,FALSE),"unknown")</f>
        <v>Albertson, 11507</v>
      </c>
      <c r="AN408" s="159" t="str">
        <f>IFERROR(VLOOKUP(Table1[[#This Row],[RespondentID]],'All Data'!$A409:$CN981,85,FALSE),"unknown")</f>
        <v>Asian/Pacific Islander</v>
      </c>
      <c r="AO408" s="159" t="str">
        <f>IFERROR(VLOOKUP(Table1[[#This Row],[RespondentID]],'All Data'!$A409:$CN981,86,FALSE),"unknown")</f>
        <v>No</v>
      </c>
      <c r="AP408" s="159" t="str">
        <f>IFERROR(VLOOKUP(Table1[[#This Row],[RespondentID]],'All Data'!$A409:$CN981,87,FALSE),"unknown")</f>
        <v xml:space="preserve"> Hindi </v>
      </c>
      <c r="AQ408" s="159" t="str">
        <f>IFERROR(VLOOKUP(Table1[[#This Row],[RespondentID]],'All Data'!$A409:$CN981,88,FALSE),"unknown")</f>
        <v>$20,000 to $34,999</v>
      </c>
      <c r="AR408" s="159" t="str">
        <f>IFERROR(VLOOKUP(Table1[[#This Row],[RespondentID]],'All Data'!$A409:$CN981,89,FALSE),"unknown")</f>
        <v>College graduate</v>
      </c>
      <c r="AS408" s="159" t="str">
        <f>IFERROR(VLOOKUP(Table1[[#This Row],[RespondentID]],'All Data'!$A409:$CN981,90,FALSE),"unknown")</f>
        <v>Employed for wages</v>
      </c>
      <c r="AT408" s="159" t="str">
        <f>IFERROR(VLOOKUP(Table1[[#This Row],[RespondentID]],'All Data'!$A409:$CN981,91,FALSE),"unknown")</f>
        <v>No, but I did in the past</v>
      </c>
      <c r="AU408" s="159" t="str">
        <f>IFERROR(VLOOKUP(Table1[[#This Row],[RespondentID]],'All Data'!$A409:$CN981,92,FALSE),"unknown")</f>
        <v>Yes</v>
      </c>
    </row>
    <row r="409" spans="1:47" x14ac:dyDescent="0.35">
      <c r="A409" s="6">
        <v>7044846043</v>
      </c>
      <c r="B409" s="6" t="s">
        <v>41</v>
      </c>
      <c r="C409" s="6"/>
      <c r="D409" s="6"/>
      <c r="E409" s="6"/>
      <c r="F409" s="6"/>
      <c r="G409" s="6"/>
      <c r="H409" s="6"/>
      <c r="I409" s="6"/>
      <c r="J409" s="6"/>
      <c r="K409" s="6"/>
      <c r="L409" s="6"/>
      <c r="M409" s="6"/>
      <c r="O409" s="6">
        <f t="shared" si="102"/>
        <v>1</v>
      </c>
      <c r="P409" s="6">
        <f t="shared" si="103"/>
        <v>3</v>
      </c>
      <c r="R409" s="6">
        <f t="shared" si="104"/>
        <v>1</v>
      </c>
      <c r="S409" s="6">
        <f t="shared" si="105"/>
        <v>0</v>
      </c>
      <c r="T409" s="6">
        <f t="shared" si="106"/>
        <v>0</v>
      </c>
      <c r="U409" s="6">
        <f t="shared" si="107"/>
        <v>0</v>
      </c>
      <c r="V409" s="6">
        <f t="shared" si="108"/>
        <v>0</v>
      </c>
      <c r="W409" s="6">
        <f t="shared" si="109"/>
        <v>0</v>
      </c>
      <c r="X409" s="6">
        <f t="shared" si="110"/>
        <v>0</v>
      </c>
      <c r="Y409" s="6">
        <f t="shared" si="111"/>
        <v>0</v>
      </c>
      <c r="Z409" s="6">
        <f t="shared" si="112"/>
        <v>0</v>
      </c>
      <c r="AA409" s="6">
        <f t="shared" si="113"/>
        <v>0</v>
      </c>
      <c r="AB409" s="6">
        <f t="shared" si="114"/>
        <v>0</v>
      </c>
      <c r="AC409" s="6">
        <f t="shared" si="115"/>
        <v>0</v>
      </c>
      <c r="AF409" s="6">
        <f t="shared" si="116"/>
        <v>1</v>
      </c>
      <c r="AG409" s="6">
        <f t="shared" si="117"/>
        <v>1</v>
      </c>
      <c r="AH409" s="6" t="str">
        <f t="shared" si="118"/>
        <v>Correct</v>
      </c>
      <c r="AJ409" s="159" t="str">
        <f>IFERROR(VLOOKUP(Table1[[#This Row],[RespondentID]],'All Data'!$A410:$CN982,81,FALSE),"unknown")</f>
        <v>Female</v>
      </c>
      <c r="AK409" s="159">
        <f>IFERROR(VLOOKUP(Table1[[#This Row],[RespondentID]],'All Data'!$A410:$CN982,82,FALSE),"unknown")</f>
        <v>72</v>
      </c>
      <c r="AL409" s="159" t="str">
        <f>IFERROR(VLOOKUP(Table1[[#This Row],[RespondentID]],'All Data'!$A410:$CN982,83,FALSE),"unknown")</f>
        <v>Nassau</v>
      </c>
      <c r="AM409" s="159" t="str">
        <f>IFERROR(VLOOKUP(Table1[[#This Row],[RespondentID]],'All Data'!$A410:$CN982,84,FALSE),"unknown")</f>
        <v>Mineola, 11501</v>
      </c>
      <c r="AN409" s="159" t="str">
        <f>IFERROR(VLOOKUP(Table1[[#This Row],[RespondentID]],'All Data'!$A410:$CN982,85,FALSE),"unknown")</f>
        <v>Asian/Pacific Islander</v>
      </c>
      <c r="AO409" s="159" t="str">
        <f>IFERROR(VLOOKUP(Table1[[#This Row],[RespondentID]],'All Data'!$A410:$CN982,86,FALSE),"unknown")</f>
        <v>No</v>
      </c>
      <c r="AP409" s="159" t="str">
        <f>IFERROR(VLOOKUP(Table1[[#This Row],[RespondentID]],'All Data'!$A410:$CN982,87,FALSE),"unknown")</f>
        <v xml:space="preserve">English </v>
      </c>
      <c r="AQ409" s="159" t="str">
        <f>IFERROR(VLOOKUP(Table1[[#This Row],[RespondentID]],'All Data'!$A410:$CN982,88,FALSE),"unknown")</f>
        <v>$50,000 to $74,999</v>
      </c>
      <c r="AR409" s="159" t="str">
        <f>IFERROR(VLOOKUP(Table1[[#This Row],[RespondentID]],'All Data'!$A410:$CN982,89,FALSE),"unknown")</f>
        <v>Some college</v>
      </c>
      <c r="AS409" s="159" t="str">
        <f>IFERROR(VLOOKUP(Table1[[#This Row],[RespondentID]],'All Data'!$A410:$CN982,90,FALSE),"unknown")</f>
        <v>Retired</v>
      </c>
      <c r="AT409" s="159" t="str">
        <f>IFERROR(VLOOKUP(Table1[[#This Row],[RespondentID]],'All Data'!$A410:$CN982,91,FALSE),"unknown")</f>
        <v>Yes</v>
      </c>
      <c r="AU409" s="159" t="str">
        <f>IFERROR(VLOOKUP(Table1[[#This Row],[RespondentID]],'All Data'!$A410:$CN982,92,FALSE),"unknown")</f>
        <v>Yes</v>
      </c>
    </row>
    <row r="410" spans="1:47" x14ac:dyDescent="0.35">
      <c r="A410" s="6">
        <v>7044845730</v>
      </c>
      <c r="B410" s="6" t="s">
        <v>41</v>
      </c>
      <c r="C410" s="6"/>
      <c r="D410" s="6"/>
      <c r="E410" s="6"/>
      <c r="F410" s="6"/>
      <c r="G410" s="6"/>
      <c r="H410" s="6"/>
      <c r="I410" s="6"/>
      <c r="J410" s="6" t="s">
        <v>48</v>
      </c>
      <c r="K410" s="6"/>
      <c r="L410" s="6"/>
      <c r="M410" s="6"/>
      <c r="O410" s="6">
        <f t="shared" si="102"/>
        <v>2</v>
      </c>
      <c r="P410" s="6">
        <f t="shared" si="103"/>
        <v>1.5</v>
      </c>
      <c r="R410" s="6">
        <f t="shared" si="104"/>
        <v>1</v>
      </c>
      <c r="S410" s="6">
        <f t="shared" si="105"/>
        <v>0</v>
      </c>
      <c r="T410" s="6">
        <f t="shared" si="106"/>
        <v>0</v>
      </c>
      <c r="U410" s="6">
        <f t="shared" si="107"/>
        <v>0</v>
      </c>
      <c r="V410" s="6">
        <f t="shared" si="108"/>
        <v>0</v>
      </c>
      <c r="W410" s="6">
        <f t="shared" si="109"/>
        <v>0</v>
      </c>
      <c r="X410" s="6">
        <f t="shared" si="110"/>
        <v>0</v>
      </c>
      <c r="Y410" s="6">
        <f t="shared" si="111"/>
        <v>0</v>
      </c>
      <c r="Z410" s="6">
        <f t="shared" si="112"/>
        <v>1</v>
      </c>
      <c r="AA410" s="6">
        <f t="shared" si="113"/>
        <v>0</v>
      </c>
      <c r="AB410" s="6">
        <f t="shared" si="114"/>
        <v>0</v>
      </c>
      <c r="AC410" s="6">
        <f t="shared" si="115"/>
        <v>0</v>
      </c>
      <c r="AF410" s="6">
        <f t="shared" si="116"/>
        <v>2</v>
      </c>
      <c r="AG410" s="6">
        <f t="shared" si="117"/>
        <v>2</v>
      </c>
      <c r="AH410" s="6" t="str">
        <f t="shared" si="118"/>
        <v>Correct</v>
      </c>
      <c r="AJ410" s="159" t="str">
        <f>IFERROR(VLOOKUP(Table1[[#This Row],[RespondentID]],'All Data'!$A411:$CN983,81,FALSE),"unknown")</f>
        <v>Female</v>
      </c>
      <c r="AK410" s="159">
        <f>IFERROR(VLOOKUP(Table1[[#This Row],[RespondentID]],'All Data'!$A411:$CN983,82,FALSE),"unknown")</f>
        <v>70</v>
      </c>
      <c r="AL410" s="159" t="str">
        <f>IFERROR(VLOOKUP(Table1[[#This Row],[RespondentID]],'All Data'!$A411:$CN983,83,FALSE),"unknown")</f>
        <v>Nassau</v>
      </c>
      <c r="AM410" s="159" t="str">
        <f>IFERROR(VLOOKUP(Table1[[#This Row],[RespondentID]],'All Data'!$A411:$CN983,84,FALSE),"unknown")</f>
        <v>Roslyn Harbor, 11576</v>
      </c>
      <c r="AN410" s="159" t="str">
        <f>IFERROR(VLOOKUP(Table1[[#This Row],[RespondentID]],'All Data'!$A411:$CN983,85,FALSE),"unknown")</f>
        <v>Asian/Pacific Islander</v>
      </c>
      <c r="AO410" s="159">
        <f>IFERROR(VLOOKUP(Table1[[#This Row],[RespondentID]],'All Data'!$A411:$CN983,86,FALSE),"unknown")</f>
        <v>0</v>
      </c>
      <c r="AP410" s="159" t="str">
        <f>IFERROR(VLOOKUP(Table1[[#This Row],[RespondentID]],'All Data'!$A411:$CN983,87,FALSE),"unknown")</f>
        <v xml:space="preserve">English </v>
      </c>
      <c r="AQ410" s="159" t="str">
        <f>IFERROR(VLOOKUP(Table1[[#This Row],[RespondentID]],'All Data'!$A411:$CN983,88,FALSE),"unknown")</f>
        <v>$75,000 to $125,000</v>
      </c>
      <c r="AR410" s="159" t="str">
        <f>IFERROR(VLOOKUP(Table1[[#This Row],[RespondentID]],'All Data'!$A411:$CN983,89,FALSE),"unknown")</f>
        <v>Graduate school</v>
      </c>
      <c r="AS410" s="159" t="str">
        <f>IFERROR(VLOOKUP(Table1[[#This Row],[RespondentID]],'All Data'!$A411:$CN983,90,FALSE),"unknown")</f>
        <v>Retired</v>
      </c>
      <c r="AT410" s="159" t="str">
        <f>IFERROR(VLOOKUP(Table1[[#This Row],[RespondentID]],'All Data'!$A411:$CN983,91,FALSE),"unknown")</f>
        <v>Yes</v>
      </c>
      <c r="AU410" s="159" t="str">
        <f>IFERROR(VLOOKUP(Table1[[#This Row],[RespondentID]],'All Data'!$A411:$CN983,92,FALSE),"unknown")</f>
        <v>Yes</v>
      </c>
    </row>
    <row r="411" spans="1:47" x14ac:dyDescent="0.35">
      <c r="A411" s="6">
        <v>7044845272</v>
      </c>
      <c r="B411" s="6" t="s">
        <v>41</v>
      </c>
      <c r="C411" s="6" t="s">
        <v>42</v>
      </c>
      <c r="D411" s="6"/>
      <c r="E411" s="6" t="s">
        <v>44</v>
      </c>
      <c r="F411" s="6"/>
      <c r="G411" s="6"/>
      <c r="H411" s="6" t="s">
        <v>46</v>
      </c>
      <c r="I411" s="6"/>
      <c r="J411" s="6"/>
      <c r="K411" s="6" t="s">
        <v>49</v>
      </c>
      <c r="L411" s="6"/>
      <c r="M411" s="6" t="s">
        <v>51</v>
      </c>
      <c r="O411" s="6">
        <f t="shared" si="102"/>
        <v>6</v>
      </c>
      <c r="P411" s="6">
        <f t="shared" si="103"/>
        <v>0.5</v>
      </c>
      <c r="R411" s="6">
        <f t="shared" si="104"/>
        <v>0.5</v>
      </c>
      <c r="S411" s="6">
        <f t="shared" si="105"/>
        <v>0.5</v>
      </c>
      <c r="T411" s="6">
        <f t="shared" si="106"/>
        <v>0</v>
      </c>
      <c r="U411" s="6">
        <f t="shared" si="107"/>
        <v>0.5</v>
      </c>
      <c r="V411" s="6">
        <f t="shared" si="108"/>
        <v>0</v>
      </c>
      <c r="W411" s="6">
        <f t="shared" si="109"/>
        <v>0</v>
      </c>
      <c r="X411" s="6">
        <f t="shared" si="110"/>
        <v>0.5</v>
      </c>
      <c r="Y411" s="6">
        <f t="shared" si="111"/>
        <v>0</v>
      </c>
      <c r="Z411" s="6">
        <f t="shared" si="112"/>
        <v>0</v>
      </c>
      <c r="AA411" s="6">
        <f t="shared" si="113"/>
        <v>0.5</v>
      </c>
      <c r="AB411" s="6">
        <f t="shared" si="114"/>
        <v>0</v>
      </c>
      <c r="AC411" s="6">
        <f t="shared" si="115"/>
        <v>0.5</v>
      </c>
      <c r="AF411" s="6">
        <f t="shared" si="116"/>
        <v>3</v>
      </c>
      <c r="AG411" s="6">
        <f t="shared" si="117"/>
        <v>6</v>
      </c>
      <c r="AH411" s="6" t="str">
        <f t="shared" si="118"/>
        <v>Correct</v>
      </c>
      <c r="AJ411" s="159" t="str">
        <f>IFERROR(VLOOKUP(Table1[[#This Row],[RespondentID]],'All Data'!$A412:$CN984,81,FALSE),"unknown")</f>
        <v>Female</v>
      </c>
      <c r="AK411" s="159">
        <f>IFERROR(VLOOKUP(Table1[[#This Row],[RespondentID]],'All Data'!$A412:$CN984,82,FALSE),"unknown")</f>
        <v>74</v>
      </c>
      <c r="AL411" s="159" t="str">
        <f>IFERROR(VLOOKUP(Table1[[#This Row],[RespondentID]],'All Data'!$A412:$CN984,83,FALSE),"unknown")</f>
        <v>Suffolk</v>
      </c>
      <c r="AM411" s="159" t="str">
        <f>IFERROR(VLOOKUP(Table1[[#This Row],[RespondentID]],'All Data'!$A412:$CN984,84,FALSE),"unknown")</f>
        <v>Oakdale, 11769</v>
      </c>
      <c r="AN411" s="159" t="str">
        <f>IFERROR(VLOOKUP(Table1[[#This Row],[RespondentID]],'All Data'!$A412:$CN984,85,FALSE),"unknown")</f>
        <v>White/Caucasian</v>
      </c>
      <c r="AO411" s="159" t="str">
        <f>IFERROR(VLOOKUP(Table1[[#This Row],[RespondentID]],'All Data'!$A412:$CN984,86,FALSE),"unknown")</f>
        <v>No</v>
      </c>
      <c r="AP411" s="159" t="str">
        <f>IFERROR(VLOOKUP(Table1[[#This Row],[RespondentID]],'All Data'!$A412:$CN984,87,FALSE),"unknown")</f>
        <v xml:space="preserve">English </v>
      </c>
      <c r="AQ411" s="159" t="str">
        <f>IFERROR(VLOOKUP(Table1[[#This Row],[RespondentID]],'All Data'!$A412:$CN984,88,FALSE),"unknown")</f>
        <v>$20,000 to $34,999</v>
      </c>
      <c r="AR411" s="159" t="str">
        <f>IFERROR(VLOOKUP(Table1[[#This Row],[RespondentID]],'All Data'!$A412:$CN984,89,FALSE),"unknown")</f>
        <v>College graduate</v>
      </c>
      <c r="AS411" s="159" t="str">
        <f>IFERROR(VLOOKUP(Table1[[#This Row],[RespondentID]],'All Data'!$A412:$CN984,90,FALSE),"unknown")</f>
        <v>Retired</v>
      </c>
      <c r="AT411" s="159" t="str">
        <f>IFERROR(VLOOKUP(Table1[[#This Row],[RespondentID]],'All Data'!$A412:$CN984,91,FALSE),"unknown")</f>
        <v>Yes</v>
      </c>
      <c r="AU411" s="159" t="str">
        <f>IFERROR(VLOOKUP(Table1[[#This Row],[RespondentID]],'All Data'!$A412:$CN984,92,FALSE),"unknown")</f>
        <v>No</v>
      </c>
    </row>
    <row r="412" spans="1:47" x14ac:dyDescent="0.35">
      <c r="A412" s="6">
        <v>7044844527</v>
      </c>
      <c r="B412" s="6" t="s">
        <v>41</v>
      </c>
      <c r="C412" s="6" t="s">
        <v>42</v>
      </c>
      <c r="D412" s="6"/>
      <c r="E412" s="6"/>
      <c r="F412" s="6"/>
      <c r="G412" s="6"/>
      <c r="H412" s="6"/>
      <c r="I412" s="6"/>
      <c r="J412" s="6"/>
      <c r="K412" s="6" t="s">
        <v>49</v>
      </c>
      <c r="L412" s="6"/>
      <c r="M412" s="6"/>
      <c r="O412" s="6">
        <f t="shared" si="102"/>
        <v>3</v>
      </c>
      <c r="P412" s="6">
        <f t="shared" si="103"/>
        <v>1</v>
      </c>
      <c r="R412" s="6">
        <f t="shared" si="104"/>
        <v>1</v>
      </c>
      <c r="S412" s="6">
        <f t="shared" si="105"/>
        <v>1</v>
      </c>
      <c r="T412" s="6">
        <f t="shared" si="106"/>
        <v>0</v>
      </c>
      <c r="U412" s="6">
        <f t="shared" si="107"/>
        <v>0</v>
      </c>
      <c r="V412" s="6">
        <f t="shared" si="108"/>
        <v>0</v>
      </c>
      <c r="W412" s="6">
        <f t="shared" si="109"/>
        <v>0</v>
      </c>
      <c r="X412" s="6">
        <f t="shared" si="110"/>
        <v>0</v>
      </c>
      <c r="Y412" s="6">
        <f t="shared" si="111"/>
        <v>0</v>
      </c>
      <c r="Z412" s="6">
        <f t="shared" si="112"/>
        <v>0</v>
      </c>
      <c r="AA412" s="6">
        <f t="shared" si="113"/>
        <v>1</v>
      </c>
      <c r="AB412" s="6">
        <f t="shared" si="114"/>
        <v>0</v>
      </c>
      <c r="AC412" s="6">
        <f t="shared" si="115"/>
        <v>0</v>
      </c>
      <c r="AF412" s="6">
        <f t="shared" si="116"/>
        <v>3</v>
      </c>
      <c r="AG412" s="6">
        <f t="shared" si="117"/>
        <v>3</v>
      </c>
      <c r="AH412" s="6" t="str">
        <f t="shared" si="118"/>
        <v>Correct</v>
      </c>
      <c r="AJ412" s="159" t="str">
        <f>IFERROR(VLOOKUP(Table1[[#This Row],[RespondentID]],'All Data'!$A413:$CN985,81,FALSE),"unknown")</f>
        <v>Male</v>
      </c>
      <c r="AK412" s="159">
        <f>IFERROR(VLOOKUP(Table1[[#This Row],[RespondentID]],'All Data'!$A413:$CN985,82,FALSE),"unknown")</f>
        <v>31</v>
      </c>
      <c r="AL412" s="159" t="str">
        <f>IFERROR(VLOOKUP(Table1[[#This Row],[RespondentID]],'All Data'!$A413:$CN985,83,FALSE),"unknown")</f>
        <v>Suffolk</v>
      </c>
      <c r="AM412" s="159" t="str">
        <f>IFERROR(VLOOKUP(Table1[[#This Row],[RespondentID]],'All Data'!$A413:$CN985,84,FALSE),"unknown")</f>
        <v>Wading River, 11792</v>
      </c>
      <c r="AN412" s="159" t="str">
        <f>IFERROR(VLOOKUP(Table1[[#This Row],[RespondentID]],'All Data'!$A413:$CN985,85,FALSE),"unknown")</f>
        <v>White/Caucasian</v>
      </c>
      <c r="AO412" s="159" t="str">
        <f>IFERROR(VLOOKUP(Table1[[#This Row],[RespondentID]],'All Data'!$A413:$CN985,86,FALSE),"unknown")</f>
        <v>No</v>
      </c>
      <c r="AP412" s="159" t="str">
        <f>IFERROR(VLOOKUP(Table1[[#This Row],[RespondentID]],'All Data'!$A413:$CN985,87,FALSE),"unknown")</f>
        <v xml:space="preserve">English </v>
      </c>
      <c r="AQ412" s="159" t="str">
        <f>IFERROR(VLOOKUP(Table1[[#This Row],[RespondentID]],'All Data'!$A413:$CN985,88,FALSE),"unknown")</f>
        <v>Over $125,000</v>
      </c>
      <c r="AR412" s="159" t="str">
        <f>IFERROR(VLOOKUP(Table1[[#This Row],[RespondentID]],'All Data'!$A413:$CN985,89,FALSE),"unknown")</f>
        <v>Some college</v>
      </c>
      <c r="AS412" s="159" t="str">
        <f>IFERROR(VLOOKUP(Table1[[#This Row],[RespondentID]],'All Data'!$A413:$CN985,90,FALSE),"unknown")</f>
        <v>Out of work, but not currently looking</v>
      </c>
      <c r="AT412" s="159" t="str">
        <f>IFERROR(VLOOKUP(Table1[[#This Row],[RespondentID]],'All Data'!$A413:$CN985,91,FALSE),"unknown")</f>
        <v>Yes</v>
      </c>
      <c r="AU412" s="159">
        <f>IFERROR(VLOOKUP(Table1[[#This Row],[RespondentID]],'All Data'!$A413:$CN985,92,FALSE),"unknown")</f>
        <v>0</v>
      </c>
    </row>
    <row r="413" spans="1:47" x14ac:dyDescent="0.35">
      <c r="A413" s="6">
        <v>7044844142</v>
      </c>
      <c r="B413" s="6"/>
      <c r="C413" s="6"/>
      <c r="D413" s="6"/>
      <c r="E413" s="6"/>
      <c r="F413" s="6"/>
      <c r="G413" s="6"/>
      <c r="H413" s="6" t="s">
        <v>46</v>
      </c>
      <c r="I413" s="6"/>
      <c r="J413" s="6" t="s">
        <v>48</v>
      </c>
      <c r="K413" s="6" t="s">
        <v>49</v>
      </c>
      <c r="L413" s="6"/>
      <c r="M413" s="6"/>
      <c r="O413" s="6">
        <f t="shared" si="102"/>
        <v>3</v>
      </c>
      <c r="P413" s="6">
        <f t="shared" si="103"/>
        <v>1</v>
      </c>
      <c r="R413" s="6">
        <f t="shared" si="104"/>
        <v>0</v>
      </c>
      <c r="S413" s="6">
        <f t="shared" si="105"/>
        <v>0</v>
      </c>
      <c r="T413" s="6">
        <f t="shared" si="106"/>
        <v>0</v>
      </c>
      <c r="U413" s="6">
        <f t="shared" si="107"/>
        <v>0</v>
      </c>
      <c r="V413" s="6">
        <f t="shared" si="108"/>
        <v>0</v>
      </c>
      <c r="W413" s="6">
        <f t="shared" si="109"/>
        <v>0</v>
      </c>
      <c r="X413" s="6">
        <f t="shared" si="110"/>
        <v>1</v>
      </c>
      <c r="Y413" s="6">
        <f t="shared" si="111"/>
        <v>0</v>
      </c>
      <c r="Z413" s="6">
        <f t="shared" si="112"/>
        <v>1</v>
      </c>
      <c r="AA413" s="6">
        <f t="shared" si="113"/>
        <v>1</v>
      </c>
      <c r="AB413" s="6">
        <f t="shared" si="114"/>
        <v>0</v>
      </c>
      <c r="AC413" s="6">
        <f t="shared" si="115"/>
        <v>0</v>
      </c>
      <c r="AF413" s="6">
        <f t="shared" si="116"/>
        <v>3</v>
      </c>
      <c r="AG413" s="6">
        <f t="shared" si="117"/>
        <v>3</v>
      </c>
      <c r="AH413" s="6" t="str">
        <f t="shared" si="118"/>
        <v>Correct</v>
      </c>
      <c r="AJ413" s="159" t="str">
        <f>IFERROR(VLOOKUP(Table1[[#This Row],[RespondentID]],'All Data'!$A414:$CN986,81,FALSE),"unknown")</f>
        <v>Female</v>
      </c>
      <c r="AK413" s="159">
        <f>IFERROR(VLOOKUP(Table1[[#This Row],[RespondentID]],'All Data'!$A414:$CN986,82,FALSE),"unknown")</f>
        <v>0</v>
      </c>
      <c r="AL413" s="159" t="str">
        <f>IFERROR(VLOOKUP(Table1[[#This Row],[RespondentID]],'All Data'!$A414:$CN986,83,FALSE),"unknown")</f>
        <v>Nassau</v>
      </c>
      <c r="AM413" s="159" t="str">
        <f>IFERROR(VLOOKUP(Table1[[#This Row],[RespondentID]],'All Data'!$A414:$CN986,84,FALSE),"unknown")</f>
        <v>Westbury, 11590</v>
      </c>
      <c r="AN413" s="159" t="str">
        <f>IFERROR(VLOOKUP(Table1[[#This Row],[RespondentID]],'All Data'!$A414:$CN986,85,FALSE),"unknown")</f>
        <v>Black/African American</v>
      </c>
      <c r="AO413" s="159" t="str">
        <f>IFERROR(VLOOKUP(Table1[[#This Row],[RespondentID]],'All Data'!$A414:$CN986,86,FALSE),"unknown")</f>
        <v>No</v>
      </c>
      <c r="AP413" s="159" t="str">
        <f>IFERROR(VLOOKUP(Table1[[#This Row],[RespondentID]],'All Data'!$A414:$CN986,87,FALSE),"unknown")</f>
        <v xml:space="preserve"> Haitian Creole </v>
      </c>
      <c r="AQ413" s="159" t="str">
        <f>IFERROR(VLOOKUP(Table1[[#This Row],[RespondentID]],'All Data'!$A414:$CN986,88,FALSE),"unknown")</f>
        <v>$0-$19,999</v>
      </c>
      <c r="AR413" s="159" t="str">
        <f>IFERROR(VLOOKUP(Table1[[#This Row],[RespondentID]],'All Data'!$A414:$CN986,89,FALSE),"unknown")</f>
        <v>Some college</v>
      </c>
      <c r="AS413" s="159" t="str">
        <f>IFERROR(VLOOKUP(Table1[[#This Row],[RespondentID]],'All Data'!$A414:$CN986,90,FALSE),"unknown")</f>
        <v>Student</v>
      </c>
      <c r="AT413" s="159" t="str">
        <f>IFERROR(VLOOKUP(Table1[[#This Row],[RespondentID]],'All Data'!$A414:$CN986,91,FALSE),"unknown")</f>
        <v>Yes</v>
      </c>
      <c r="AU413" s="159" t="str">
        <f>IFERROR(VLOOKUP(Table1[[#This Row],[RespondentID]],'All Data'!$A414:$CN986,92,FALSE),"unknown")</f>
        <v>Yes</v>
      </c>
    </row>
    <row r="414" spans="1:47" x14ac:dyDescent="0.35">
      <c r="A414" s="6">
        <v>7044843782</v>
      </c>
      <c r="B414" s="6" t="s">
        <v>41</v>
      </c>
      <c r="C414" s="6"/>
      <c r="D414" s="6"/>
      <c r="E414" s="6"/>
      <c r="F414" s="6"/>
      <c r="G414" s="6"/>
      <c r="H414" s="6" t="s">
        <v>46</v>
      </c>
      <c r="I414" s="6"/>
      <c r="J414" s="6" t="s">
        <v>48</v>
      </c>
      <c r="K414" s="6"/>
      <c r="L414" s="6"/>
      <c r="M414" s="6"/>
      <c r="O414" s="6">
        <f t="shared" si="102"/>
        <v>3</v>
      </c>
      <c r="P414" s="6">
        <f t="shared" si="103"/>
        <v>1</v>
      </c>
      <c r="R414" s="6">
        <f t="shared" si="104"/>
        <v>1</v>
      </c>
      <c r="S414" s="6">
        <f t="shared" si="105"/>
        <v>0</v>
      </c>
      <c r="T414" s="6">
        <f t="shared" si="106"/>
        <v>0</v>
      </c>
      <c r="U414" s="6">
        <f t="shared" si="107"/>
        <v>0</v>
      </c>
      <c r="V414" s="6">
        <f t="shared" si="108"/>
        <v>0</v>
      </c>
      <c r="W414" s="6">
        <f t="shared" si="109"/>
        <v>0</v>
      </c>
      <c r="X414" s="6">
        <f t="shared" si="110"/>
        <v>1</v>
      </c>
      <c r="Y414" s="6">
        <f t="shared" si="111"/>
        <v>0</v>
      </c>
      <c r="Z414" s="6">
        <f t="shared" si="112"/>
        <v>1</v>
      </c>
      <c r="AA414" s="6">
        <f t="shared" si="113"/>
        <v>0</v>
      </c>
      <c r="AB414" s="6">
        <f t="shared" si="114"/>
        <v>0</v>
      </c>
      <c r="AC414" s="6">
        <f t="shared" si="115"/>
        <v>0</v>
      </c>
      <c r="AF414" s="6">
        <f t="shared" si="116"/>
        <v>3</v>
      </c>
      <c r="AG414" s="6">
        <f t="shared" si="117"/>
        <v>3</v>
      </c>
      <c r="AH414" s="6" t="str">
        <f t="shared" si="118"/>
        <v>Correct</v>
      </c>
      <c r="AJ414" s="159" t="str">
        <f>IFERROR(VLOOKUP(Table1[[#This Row],[RespondentID]],'All Data'!$A415:$CN987,81,FALSE),"unknown")</f>
        <v>Female</v>
      </c>
      <c r="AK414" s="159">
        <f>IFERROR(VLOOKUP(Table1[[#This Row],[RespondentID]],'All Data'!$A415:$CN987,82,FALSE),"unknown")</f>
        <v>21</v>
      </c>
      <c r="AL414" s="159" t="str">
        <f>IFERROR(VLOOKUP(Table1[[#This Row],[RespondentID]],'All Data'!$A415:$CN987,83,FALSE),"unknown")</f>
        <v>Nassau</v>
      </c>
      <c r="AM414" s="159" t="str">
        <f>IFERROR(VLOOKUP(Table1[[#This Row],[RespondentID]],'All Data'!$A415:$CN987,84,FALSE),"unknown")</f>
        <v>Elmont, 11003</v>
      </c>
      <c r="AN414" s="159" t="str">
        <f>IFERROR(VLOOKUP(Table1[[#This Row],[RespondentID]],'All Data'!$A415:$CN987,85,FALSE),"unknown")</f>
        <v>Black/African American</v>
      </c>
      <c r="AO414" s="159" t="str">
        <f>IFERROR(VLOOKUP(Table1[[#This Row],[RespondentID]],'All Data'!$A415:$CN987,86,FALSE),"unknown")</f>
        <v>No</v>
      </c>
      <c r="AP414" s="159" t="str">
        <f>IFERROR(VLOOKUP(Table1[[#This Row],[RespondentID]],'All Data'!$A415:$CN987,87,FALSE),"unknown")</f>
        <v xml:space="preserve">English </v>
      </c>
      <c r="AQ414" s="159" t="str">
        <f>IFERROR(VLOOKUP(Table1[[#This Row],[RespondentID]],'All Data'!$A415:$CN987,88,FALSE),"unknown")</f>
        <v>Over $125,000</v>
      </c>
      <c r="AR414" s="159" t="str">
        <f>IFERROR(VLOOKUP(Table1[[#This Row],[RespondentID]],'All Data'!$A415:$CN987,89,FALSE),"unknown")</f>
        <v>Some college</v>
      </c>
      <c r="AS414" s="159" t="str">
        <f>IFERROR(VLOOKUP(Table1[[#This Row],[RespondentID]],'All Data'!$A415:$CN987,90,FALSE),"unknown")</f>
        <v>Employed for wages</v>
      </c>
      <c r="AT414" s="159" t="str">
        <f>IFERROR(VLOOKUP(Table1[[#This Row],[RespondentID]],'All Data'!$A415:$CN987,91,FALSE),"unknown")</f>
        <v>Yes</v>
      </c>
      <c r="AU414" s="159" t="str">
        <f>IFERROR(VLOOKUP(Table1[[#This Row],[RespondentID]],'All Data'!$A415:$CN987,92,FALSE),"unknown")</f>
        <v>Yes</v>
      </c>
    </row>
    <row r="415" spans="1:47" x14ac:dyDescent="0.35">
      <c r="A415" s="6">
        <v>7044843507</v>
      </c>
      <c r="B415" s="6"/>
      <c r="C415" s="6" t="s">
        <v>42</v>
      </c>
      <c r="D415" s="6" t="s">
        <v>43</v>
      </c>
      <c r="E415" s="6" t="s">
        <v>44</v>
      </c>
      <c r="F415" s="6"/>
      <c r="G415" s="6"/>
      <c r="H415" s="6"/>
      <c r="I415" s="6"/>
      <c r="J415" s="6"/>
      <c r="K415" s="6"/>
      <c r="L415" s="6"/>
      <c r="M415" s="6"/>
      <c r="O415" s="6">
        <f t="shared" si="102"/>
        <v>3</v>
      </c>
      <c r="P415" s="6">
        <f t="shared" si="103"/>
        <v>1</v>
      </c>
      <c r="R415" s="6">
        <f t="shared" si="104"/>
        <v>0</v>
      </c>
      <c r="S415" s="6">
        <f t="shared" si="105"/>
        <v>1</v>
      </c>
      <c r="T415" s="6">
        <f t="shared" si="106"/>
        <v>1</v>
      </c>
      <c r="U415" s="6">
        <f t="shared" si="107"/>
        <v>1</v>
      </c>
      <c r="V415" s="6">
        <f t="shared" si="108"/>
        <v>0</v>
      </c>
      <c r="W415" s="6">
        <f t="shared" si="109"/>
        <v>0</v>
      </c>
      <c r="X415" s="6">
        <f t="shared" si="110"/>
        <v>0</v>
      </c>
      <c r="Y415" s="6">
        <f t="shared" si="111"/>
        <v>0</v>
      </c>
      <c r="Z415" s="6">
        <f t="shared" si="112"/>
        <v>0</v>
      </c>
      <c r="AA415" s="6">
        <f t="shared" si="113"/>
        <v>0</v>
      </c>
      <c r="AB415" s="6">
        <f t="shared" si="114"/>
        <v>0</v>
      </c>
      <c r="AC415" s="6">
        <f t="shared" si="115"/>
        <v>0</v>
      </c>
      <c r="AF415" s="6">
        <f t="shared" si="116"/>
        <v>3</v>
      </c>
      <c r="AG415" s="6">
        <f t="shared" si="117"/>
        <v>3</v>
      </c>
      <c r="AH415" s="6" t="str">
        <f t="shared" si="118"/>
        <v>Correct</v>
      </c>
      <c r="AJ415" s="159" t="str">
        <f>IFERROR(VLOOKUP(Table1[[#This Row],[RespondentID]],'All Data'!$A416:$CN988,81,FALSE),"unknown")</f>
        <v>Female</v>
      </c>
      <c r="AK415" s="159">
        <f>IFERROR(VLOOKUP(Table1[[#This Row],[RespondentID]],'All Data'!$A416:$CN988,82,FALSE),"unknown")</f>
        <v>23</v>
      </c>
      <c r="AL415" s="159" t="str">
        <f>IFERROR(VLOOKUP(Table1[[#This Row],[RespondentID]],'All Data'!$A416:$CN988,83,FALSE),"unknown")</f>
        <v>Suffolk</v>
      </c>
      <c r="AM415" s="159" t="str">
        <f>IFERROR(VLOOKUP(Table1[[#This Row],[RespondentID]],'All Data'!$A416:$CN988,84,FALSE),"unknown")</f>
        <v>Bay Shore, 11706</v>
      </c>
      <c r="AN415" s="159" t="str">
        <f>IFERROR(VLOOKUP(Table1[[#This Row],[RespondentID]],'All Data'!$A416:$CN988,85,FALSE),"unknown")</f>
        <v>Black/African American</v>
      </c>
      <c r="AO415" s="159" t="str">
        <f>IFERROR(VLOOKUP(Table1[[#This Row],[RespondentID]],'All Data'!$A416:$CN988,86,FALSE),"unknown")</f>
        <v>No</v>
      </c>
      <c r="AP415" s="159" t="str">
        <f>IFERROR(VLOOKUP(Table1[[#This Row],[RespondentID]],'All Data'!$A416:$CN988,87,FALSE),"unknown")</f>
        <v xml:space="preserve">English </v>
      </c>
      <c r="AQ415" s="159" t="str">
        <f>IFERROR(VLOOKUP(Table1[[#This Row],[RespondentID]],'All Data'!$A416:$CN988,88,FALSE),"unknown")</f>
        <v>Over $125,000</v>
      </c>
      <c r="AR415" s="159" t="str">
        <f>IFERROR(VLOOKUP(Table1[[#This Row],[RespondentID]],'All Data'!$A416:$CN988,89,FALSE),"unknown")</f>
        <v>Some college</v>
      </c>
      <c r="AS415" s="159" t="str">
        <f>IFERROR(VLOOKUP(Table1[[#This Row],[RespondentID]],'All Data'!$A416:$CN988,90,FALSE),"unknown")</f>
        <v>Employed for wages</v>
      </c>
      <c r="AT415" s="159" t="str">
        <f>IFERROR(VLOOKUP(Table1[[#This Row],[RespondentID]],'All Data'!$A416:$CN988,91,FALSE),"unknown")</f>
        <v>Yes</v>
      </c>
      <c r="AU415" s="159" t="str">
        <f>IFERROR(VLOOKUP(Table1[[#This Row],[RespondentID]],'All Data'!$A416:$CN988,92,FALSE),"unknown")</f>
        <v>Yes</v>
      </c>
    </row>
    <row r="416" spans="1:47" x14ac:dyDescent="0.35">
      <c r="A416" s="6">
        <v>7044843260</v>
      </c>
      <c r="B416" s="6" t="s">
        <v>41</v>
      </c>
      <c r="C416" s="6"/>
      <c r="D416" s="6"/>
      <c r="E416" s="6" t="s">
        <v>44</v>
      </c>
      <c r="F416" s="6" t="s">
        <v>45</v>
      </c>
      <c r="G416" s="6"/>
      <c r="H416" s="6"/>
      <c r="I416" s="6"/>
      <c r="J416" s="6"/>
      <c r="K416" s="6"/>
      <c r="L416" s="6"/>
      <c r="M416" s="6"/>
      <c r="O416" s="6">
        <f t="shared" si="102"/>
        <v>3</v>
      </c>
      <c r="P416" s="6">
        <f t="shared" si="103"/>
        <v>1</v>
      </c>
      <c r="R416" s="6">
        <f t="shared" si="104"/>
        <v>1</v>
      </c>
      <c r="S416" s="6">
        <f t="shared" si="105"/>
        <v>0</v>
      </c>
      <c r="T416" s="6">
        <f t="shared" si="106"/>
        <v>0</v>
      </c>
      <c r="U416" s="6">
        <f t="shared" si="107"/>
        <v>1</v>
      </c>
      <c r="V416" s="6">
        <f t="shared" si="108"/>
        <v>1</v>
      </c>
      <c r="W416" s="6">
        <f t="shared" si="109"/>
        <v>0</v>
      </c>
      <c r="X416" s="6">
        <f t="shared" si="110"/>
        <v>0</v>
      </c>
      <c r="Y416" s="6">
        <f t="shared" si="111"/>
        <v>0</v>
      </c>
      <c r="Z416" s="6">
        <f t="shared" si="112"/>
        <v>0</v>
      </c>
      <c r="AA416" s="6">
        <f t="shared" si="113"/>
        <v>0</v>
      </c>
      <c r="AB416" s="6">
        <f t="shared" si="114"/>
        <v>0</v>
      </c>
      <c r="AC416" s="6">
        <f t="shared" si="115"/>
        <v>0</v>
      </c>
      <c r="AF416" s="6">
        <f t="shared" si="116"/>
        <v>3</v>
      </c>
      <c r="AG416" s="6">
        <f t="shared" si="117"/>
        <v>3</v>
      </c>
      <c r="AH416" s="6" t="str">
        <f t="shared" si="118"/>
        <v>Correct</v>
      </c>
      <c r="AJ416" s="159">
        <f>IFERROR(VLOOKUP(Table1[[#This Row],[RespondentID]],'All Data'!$A417:$CN989,81,FALSE),"unknown")</f>
        <v>0</v>
      </c>
      <c r="AK416" s="159">
        <f>IFERROR(VLOOKUP(Table1[[#This Row],[RespondentID]],'All Data'!$A417:$CN989,82,FALSE),"unknown")</f>
        <v>0</v>
      </c>
      <c r="AL416" s="159">
        <f>IFERROR(VLOOKUP(Table1[[#This Row],[RespondentID]],'All Data'!$A417:$CN989,83,FALSE),"unknown")</f>
        <v>0</v>
      </c>
      <c r="AM416" s="159">
        <f>IFERROR(VLOOKUP(Table1[[#This Row],[RespondentID]],'All Data'!$A417:$CN989,84,FALSE),"unknown")</f>
        <v>0</v>
      </c>
      <c r="AN416" s="159">
        <f>IFERROR(VLOOKUP(Table1[[#This Row],[RespondentID]],'All Data'!$A417:$CN989,85,FALSE),"unknown")</f>
        <v>0</v>
      </c>
      <c r="AO416" s="159">
        <f>IFERROR(VLOOKUP(Table1[[#This Row],[RespondentID]],'All Data'!$A417:$CN989,86,FALSE),"unknown")</f>
        <v>0</v>
      </c>
      <c r="AP416" s="159" t="str">
        <f>IFERROR(VLOOKUP(Table1[[#This Row],[RespondentID]],'All Data'!$A417:$CN989,87,FALSE),"unknown")</f>
        <v xml:space="preserve"> </v>
      </c>
      <c r="AQ416" s="159">
        <f>IFERROR(VLOOKUP(Table1[[#This Row],[RespondentID]],'All Data'!$A417:$CN989,88,FALSE),"unknown")</f>
        <v>0</v>
      </c>
      <c r="AR416" s="159">
        <f>IFERROR(VLOOKUP(Table1[[#This Row],[RespondentID]],'All Data'!$A417:$CN989,89,FALSE),"unknown")</f>
        <v>0</v>
      </c>
      <c r="AS416" s="159">
        <f>IFERROR(VLOOKUP(Table1[[#This Row],[RespondentID]],'All Data'!$A417:$CN989,90,FALSE),"unknown")</f>
        <v>0</v>
      </c>
      <c r="AT416" s="159">
        <f>IFERROR(VLOOKUP(Table1[[#This Row],[RespondentID]],'All Data'!$A417:$CN989,91,FALSE),"unknown")</f>
        <v>0</v>
      </c>
      <c r="AU416" s="159">
        <f>IFERROR(VLOOKUP(Table1[[#This Row],[RespondentID]],'All Data'!$A417:$CN989,92,FALSE),"unknown")</f>
        <v>0</v>
      </c>
    </row>
    <row r="417" spans="1:47" x14ac:dyDescent="0.35">
      <c r="A417" s="6">
        <v>7044842756</v>
      </c>
      <c r="B417" s="6"/>
      <c r="C417" s="6" t="s">
        <v>42</v>
      </c>
      <c r="D417" s="6"/>
      <c r="E417" s="6"/>
      <c r="F417" s="6" t="s">
        <v>45</v>
      </c>
      <c r="G417" s="6"/>
      <c r="H417" s="6" t="s">
        <v>46</v>
      </c>
      <c r="I417" s="6" t="s">
        <v>47</v>
      </c>
      <c r="J417" s="6"/>
      <c r="K417" s="6"/>
      <c r="L417" s="6" t="s">
        <v>50</v>
      </c>
      <c r="M417" s="6"/>
      <c r="O417" s="6">
        <f t="shared" si="102"/>
        <v>5</v>
      </c>
      <c r="P417" s="6">
        <f t="shared" si="103"/>
        <v>0.6</v>
      </c>
      <c r="R417" s="6">
        <f t="shared" si="104"/>
        <v>0</v>
      </c>
      <c r="S417" s="6">
        <f t="shared" si="105"/>
        <v>0.6</v>
      </c>
      <c r="T417" s="6">
        <f t="shared" si="106"/>
        <v>0</v>
      </c>
      <c r="U417" s="6">
        <f t="shared" si="107"/>
        <v>0</v>
      </c>
      <c r="V417" s="6">
        <f t="shared" si="108"/>
        <v>0.6</v>
      </c>
      <c r="W417" s="6">
        <f t="shared" si="109"/>
        <v>0</v>
      </c>
      <c r="X417" s="6">
        <f t="shared" si="110"/>
        <v>0.6</v>
      </c>
      <c r="Y417" s="6">
        <f t="shared" si="111"/>
        <v>0.6</v>
      </c>
      <c r="Z417" s="6">
        <f t="shared" si="112"/>
        <v>0</v>
      </c>
      <c r="AA417" s="6">
        <f t="shared" si="113"/>
        <v>0</v>
      </c>
      <c r="AB417" s="6">
        <f t="shared" si="114"/>
        <v>0.6</v>
      </c>
      <c r="AC417" s="6">
        <f t="shared" si="115"/>
        <v>0</v>
      </c>
      <c r="AF417" s="6">
        <f t="shared" si="116"/>
        <v>3</v>
      </c>
      <c r="AG417" s="6">
        <f t="shared" si="117"/>
        <v>5</v>
      </c>
      <c r="AH417" s="6" t="str">
        <f t="shared" si="118"/>
        <v>Correct</v>
      </c>
      <c r="AJ417" s="159" t="str">
        <f>IFERROR(VLOOKUP(Table1[[#This Row],[RespondentID]],'All Data'!$A418:$CN990,81,FALSE),"unknown")</f>
        <v>Female</v>
      </c>
      <c r="AK417" s="159">
        <f>IFERROR(VLOOKUP(Table1[[#This Row],[RespondentID]],'All Data'!$A418:$CN990,82,FALSE),"unknown")</f>
        <v>49</v>
      </c>
      <c r="AL417" s="159" t="str">
        <f>IFERROR(VLOOKUP(Table1[[#This Row],[RespondentID]],'All Data'!$A418:$CN990,83,FALSE),"unknown")</f>
        <v>Suffolk</v>
      </c>
      <c r="AM417" s="159" t="str">
        <f>IFERROR(VLOOKUP(Table1[[#This Row],[RespondentID]],'All Data'!$A418:$CN990,84,FALSE),"unknown")</f>
        <v>Holbrook, 11741</v>
      </c>
      <c r="AN417" s="159" t="str">
        <f>IFERROR(VLOOKUP(Table1[[#This Row],[RespondentID]],'All Data'!$A418:$CN990,85,FALSE),"unknown")</f>
        <v>White/Caucasian</v>
      </c>
      <c r="AO417" s="159" t="str">
        <f>IFERROR(VLOOKUP(Table1[[#This Row],[RespondentID]],'All Data'!$A418:$CN990,86,FALSE),"unknown")</f>
        <v>No</v>
      </c>
      <c r="AP417" s="159" t="str">
        <f>IFERROR(VLOOKUP(Table1[[#This Row],[RespondentID]],'All Data'!$A418:$CN990,87,FALSE),"unknown")</f>
        <v xml:space="preserve">English </v>
      </c>
      <c r="AQ417" s="159" t="str">
        <f>IFERROR(VLOOKUP(Table1[[#This Row],[RespondentID]],'All Data'!$A418:$CN990,88,FALSE),"unknown")</f>
        <v>Over $125,000</v>
      </c>
      <c r="AR417" s="159" t="str">
        <f>IFERROR(VLOOKUP(Table1[[#This Row],[RespondentID]],'All Data'!$A418:$CN990,89,FALSE),"unknown")</f>
        <v>Graduate school</v>
      </c>
      <c r="AS417" s="159" t="str">
        <f>IFERROR(VLOOKUP(Table1[[#This Row],[RespondentID]],'All Data'!$A418:$CN990,90,FALSE),"unknown")</f>
        <v>Employed for wages</v>
      </c>
      <c r="AT417" s="159">
        <f>IFERROR(VLOOKUP(Table1[[#This Row],[RespondentID]],'All Data'!$A418:$CN990,91,FALSE),"unknown")</f>
        <v>0</v>
      </c>
      <c r="AU417" s="159" t="str">
        <f>IFERROR(VLOOKUP(Table1[[#This Row],[RespondentID]],'All Data'!$A418:$CN990,92,FALSE),"unknown")</f>
        <v>Yes</v>
      </c>
    </row>
    <row r="418" spans="1:47" x14ac:dyDescent="0.35">
      <c r="A418" s="6">
        <v>7044842447</v>
      </c>
      <c r="B418" s="6"/>
      <c r="C418" s="6" t="s">
        <v>42</v>
      </c>
      <c r="D418" s="6"/>
      <c r="E418" s="6" t="s">
        <v>44</v>
      </c>
      <c r="F418" s="6"/>
      <c r="G418" s="6"/>
      <c r="H418" s="6" t="s">
        <v>46</v>
      </c>
      <c r="I418" s="6"/>
      <c r="J418" s="6" t="s">
        <v>48</v>
      </c>
      <c r="K418" s="6"/>
      <c r="L418" s="6"/>
      <c r="M418" s="6"/>
      <c r="O418" s="6">
        <f t="shared" si="102"/>
        <v>4</v>
      </c>
      <c r="P418" s="6">
        <f t="shared" si="103"/>
        <v>0.75</v>
      </c>
      <c r="R418" s="6">
        <f t="shared" si="104"/>
        <v>0</v>
      </c>
      <c r="S418" s="6">
        <f t="shared" si="105"/>
        <v>0.75</v>
      </c>
      <c r="T418" s="6">
        <f t="shared" si="106"/>
        <v>0</v>
      </c>
      <c r="U418" s="6">
        <f t="shared" si="107"/>
        <v>0.75</v>
      </c>
      <c r="V418" s="6">
        <f t="shared" si="108"/>
        <v>0</v>
      </c>
      <c r="W418" s="6">
        <f t="shared" si="109"/>
        <v>0</v>
      </c>
      <c r="X418" s="6">
        <f t="shared" si="110"/>
        <v>0.75</v>
      </c>
      <c r="Y418" s="6">
        <f t="shared" si="111"/>
        <v>0</v>
      </c>
      <c r="Z418" s="6">
        <f t="shared" si="112"/>
        <v>0.75</v>
      </c>
      <c r="AA418" s="6">
        <f t="shared" si="113"/>
        <v>0</v>
      </c>
      <c r="AB418" s="6">
        <f t="shared" si="114"/>
        <v>0</v>
      </c>
      <c r="AC418" s="6">
        <f t="shared" si="115"/>
        <v>0</v>
      </c>
      <c r="AF418" s="6">
        <f t="shared" si="116"/>
        <v>3</v>
      </c>
      <c r="AG418" s="6">
        <f t="shared" si="117"/>
        <v>4</v>
      </c>
      <c r="AH418" s="6" t="str">
        <f t="shared" si="118"/>
        <v>Correct</v>
      </c>
      <c r="AJ418" s="159" t="str">
        <f>IFERROR(VLOOKUP(Table1[[#This Row],[RespondentID]],'All Data'!$A419:$CN991,81,FALSE),"unknown")</f>
        <v>Female</v>
      </c>
      <c r="AK418" s="159">
        <f>IFERROR(VLOOKUP(Table1[[#This Row],[RespondentID]],'All Data'!$A419:$CN991,82,FALSE),"unknown")</f>
        <v>19</v>
      </c>
      <c r="AL418" s="159" t="str">
        <f>IFERROR(VLOOKUP(Table1[[#This Row],[RespondentID]],'All Data'!$A419:$CN991,83,FALSE),"unknown")</f>
        <v>Suffolk</v>
      </c>
      <c r="AM418" s="159" t="str">
        <f>IFERROR(VLOOKUP(Table1[[#This Row],[RespondentID]],'All Data'!$A419:$CN991,84,FALSE),"unknown")</f>
        <v>Babylon, 11702</v>
      </c>
      <c r="AN418" s="159" t="str">
        <f>IFERROR(VLOOKUP(Table1[[#This Row],[RespondentID]],'All Data'!$A419:$CN991,85,FALSE),"unknown")</f>
        <v>White/Caucasian</v>
      </c>
      <c r="AO418" s="159" t="str">
        <f>IFERROR(VLOOKUP(Table1[[#This Row],[RespondentID]],'All Data'!$A419:$CN991,86,FALSE),"unknown")</f>
        <v>No</v>
      </c>
      <c r="AP418" s="159" t="str">
        <f>IFERROR(VLOOKUP(Table1[[#This Row],[RespondentID]],'All Data'!$A419:$CN991,87,FALSE),"unknown")</f>
        <v xml:space="preserve">English </v>
      </c>
      <c r="AQ418" s="159" t="str">
        <f>IFERROR(VLOOKUP(Table1[[#This Row],[RespondentID]],'All Data'!$A419:$CN991,88,FALSE),"unknown")</f>
        <v>$50,000 to $74,999</v>
      </c>
      <c r="AR418" s="159" t="str">
        <f>IFERROR(VLOOKUP(Table1[[#This Row],[RespondentID]],'All Data'!$A419:$CN991,89,FALSE),"unknown")</f>
        <v>High school graduate</v>
      </c>
      <c r="AS418" s="159" t="str">
        <f>IFERROR(VLOOKUP(Table1[[#This Row],[RespondentID]],'All Data'!$A419:$CN991,90,FALSE),"unknown")</f>
        <v>Student</v>
      </c>
      <c r="AT418" s="159" t="str">
        <f>IFERROR(VLOOKUP(Table1[[#This Row],[RespondentID]],'All Data'!$A419:$CN991,91,FALSE),"unknown")</f>
        <v>Yes</v>
      </c>
      <c r="AU418" s="159" t="str">
        <f>IFERROR(VLOOKUP(Table1[[#This Row],[RespondentID]],'All Data'!$A419:$CN991,92,FALSE),"unknown")</f>
        <v>Yes</v>
      </c>
    </row>
    <row r="419" spans="1:47" x14ac:dyDescent="0.35">
      <c r="A419" s="6">
        <v>7044842125</v>
      </c>
      <c r="B419" s="6"/>
      <c r="C419" s="6"/>
      <c r="D419" s="6"/>
      <c r="E419" s="6"/>
      <c r="F419" s="6" t="s">
        <v>45</v>
      </c>
      <c r="G419" s="6"/>
      <c r="H419" s="6" t="s">
        <v>46</v>
      </c>
      <c r="I419" s="6"/>
      <c r="J419" s="6"/>
      <c r="K419" s="6"/>
      <c r="L419" s="6" t="s">
        <v>50</v>
      </c>
      <c r="M419" s="6"/>
      <c r="O419" s="6">
        <f t="shared" si="102"/>
        <v>3</v>
      </c>
      <c r="P419" s="6">
        <f t="shared" si="103"/>
        <v>1</v>
      </c>
      <c r="R419" s="6">
        <f t="shared" si="104"/>
        <v>0</v>
      </c>
      <c r="S419" s="6">
        <f t="shared" si="105"/>
        <v>0</v>
      </c>
      <c r="T419" s="6">
        <f t="shared" si="106"/>
        <v>0</v>
      </c>
      <c r="U419" s="6">
        <f t="shared" si="107"/>
        <v>0</v>
      </c>
      <c r="V419" s="6">
        <f t="shared" si="108"/>
        <v>1</v>
      </c>
      <c r="W419" s="6">
        <f t="shared" si="109"/>
        <v>0</v>
      </c>
      <c r="X419" s="6">
        <f t="shared" si="110"/>
        <v>1</v>
      </c>
      <c r="Y419" s="6">
        <f t="shared" si="111"/>
        <v>0</v>
      </c>
      <c r="Z419" s="6">
        <f t="shared" si="112"/>
        <v>0</v>
      </c>
      <c r="AA419" s="6">
        <f t="shared" si="113"/>
        <v>0</v>
      </c>
      <c r="AB419" s="6">
        <f t="shared" si="114"/>
        <v>1</v>
      </c>
      <c r="AC419" s="6">
        <f t="shared" si="115"/>
        <v>0</v>
      </c>
      <c r="AF419" s="6">
        <f t="shared" si="116"/>
        <v>3</v>
      </c>
      <c r="AG419" s="6">
        <f t="shared" si="117"/>
        <v>3</v>
      </c>
      <c r="AH419" s="6" t="str">
        <f t="shared" si="118"/>
        <v>Correct</v>
      </c>
      <c r="AJ419" s="159" t="str">
        <f>IFERROR(VLOOKUP(Table1[[#This Row],[RespondentID]],'All Data'!$A420:$CN992,81,FALSE),"unknown")</f>
        <v>Female</v>
      </c>
      <c r="AK419" s="159">
        <f>IFERROR(VLOOKUP(Table1[[#This Row],[RespondentID]],'All Data'!$A420:$CN992,82,FALSE),"unknown")</f>
        <v>41</v>
      </c>
      <c r="AL419" s="159" t="str">
        <f>IFERROR(VLOOKUP(Table1[[#This Row],[RespondentID]],'All Data'!$A420:$CN992,83,FALSE),"unknown")</f>
        <v>Suffolk</v>
      </c>
      <c r="AM419" s="159" t="str">
        <f>IFERROR(VLOOKUP(Table1[[#This Row],[RespondentID]],'All Data'!$A420:$CN992,84,FALSE),"unknown")</f>
        <v>Bay Shore, 11706</v>
      </c>
      <c r="AN419" s="159" t="str">
        <f>IFERROR(VLOOKUP(Table1[[#This Row],[RespondentID]],'All Data'!$A420:$CN992,85,FALSE),"unknown")</f>
        <v>Multi-racial</v>
      </c>
      <c r="AO419" s="159" t="str">
        <f>IFERROR(VLOOKUP(Table1[[#This Row],[RespondentID]],'All Data'!$A420:$CN992,86,FALSE),"unknown")</f>
        <v>Yes</v>
      </c>
      <c r="AP419" s="159" t="str">
        <f>IFERROR(VLOOKUP(Table1[[#This Row],[RespondentID]],'All Data'!$A420:$CN992,87,FALSE),"unknown")</f>
        <v xml:space="preserve">English Spanish </v>
      </c>
      <c r="AQ419" s="159" t="str">
        <f>IFERROR(VLOOKUP(Table1[[#This Row],[RespondentID]],'All Data'!$A420:$CN992,88,FALSE),"unknown")</f>
        <v>Over $125,000</v>
      </c>
      <c r="AR419" s="159" t="str">
        <f>IFERROR(VLOOKUP(Table1[[#This Row],[RespondentID]],'All Data'!$A420:$CN992,89,FALSE),"unknown")</f>
        <v>College graduate</v>
      </c>
      <c r="AS419" s="159" t="str">
        <f>IFERROR(VLOOKUP(Table1[[#This Row],[RespondentID]],'All Data'!$A420:$CN992,90,FALSE),"unknown")</f>
        <v>Employed for wages</v>
      </c>
      <c r="AT419" s="159" t="str">
        <f>IFERROR(VLOOKUP(Table1[[#This Row],[RespondentID]],'All Data'!$A420:$CN992,91,FALSE),"unknown")</f>
        <v>Yes</v>
      </c>
      <c r="AU419" s="159" t="str">
        <f>IFERROR(VLOOKUP(Table1[[#This Row],[RespondentID]],'All Data'!$A420:$CN992,92,FALSE),"unknown")</f>
        <v>Yes</v>
      </c>
    </row>
    <row r="420" spans="1:47" x14ac:dyDescent="0.35">
      <c r="A420" s="6">
        <v>7044841783</v>
      </c>
      <c r="B420" s="6"/>
      <c r="C420" s="6"/>
      <c r="D420" s="6" t="s">
        <v>43</v>
      </c>
      <c r="E420" s="6"/>
      <c r="F420" s="6"/>
      <c r="G420" s="6"/>
      <c r="H420" s="6"/>
      <c r="I420" s="6"/>
      <c r="J420" s="6"/>
      <c r="K420" s="6" t="s">
        <v>49</v>
      </c>
      <c r="L420" s="6" t="s">
        <v>50</v>
      </c>
      <c r="M420" s="6"/>
      <c r="O420" s="6">
        <f t="shared" si="102"/>
        <v>3</v>
      </c>
      <c r="P420" s="6">
        <f t="shared" si="103"/>
        <v>1</v>
      </c>
      <c r="R420" s="6">
        <f t="shared" si="104"/>
        <v>0</v>
      </c>
      <c r="S420" s="6">
        <f t="shared" si="105"/>
        <v>0</v>
      </c>
      <c r="T420" s="6">
        <f t="shared" si="106"/>
        <v>1</v>
      </c>
      <c r="U420" s="6">
        <f t="shared" si="107"/>
        <v>0</v>
      </c>
      <c r="V420" s="6">
        <f t="shared" si="108"/>
        <v>0</v>
      </c>
      <c r="W420" s="6">
        <f t="shared" si="109"/>
        <v>0</v>
      </c>
      <c r="X420" s="6">
        <f t="shared" si="110"/>
        <v>0</v>
      </c>
      <c r="Y420" s="6">
        <f t="shared" si="111"/>
        <v>0</v>
      </c>
      <c r="Z420" s="6">
        <f t="shared" si="112"/>
        <v>0</v>
      </c>
      <c r="AA420" s="6">
        <f t="shared" si="113"/>
        <v>1</v>
      </c>
      <c r="AB420" s="6">
        <f t="shared" si="114"/>
        <v>1</v>
      </c>
      <c r="AC420" s="6">
        <f t="shared" si="115"/>
        <v>0</v>
      </c>
      <c r="AF420" s="6">
        <f t="shared" si="116"/>
        <v>3</v>
      </c>
      <c r="AG420" s="6">
        <f t="shared" si="117"/>
        <v>3</v>
      </c>
      <c r="AH420" s="6" t="str">
        <f t="shared" si="118"/>
        <v>Correct</v>
      </c>
      <c r="AJ420" s="159" t="str">
        <f>IFERROR(VLOOKUP(Table1[[#This Row],[RespondentID]],'All Data'!$A421:$CN993,81,FALSE),"unknown")</f>
        <v>Female</v>
      </c>
      <c r="AK420" s="159">
        <f>IFERROR(VLOOKUP(Table1[[#This Row],[RespondentID]],'All Data'!$A421:$CN993,82,FALSE),"unknown")</f>
        <v>56</v>
      </c>
      <c r="AL420" s="159" t="str">
        <f>IFERROR(VLOOKUP(Table1[[#This Row],[RespondentID]],'All Data'!$A421:$CN993,83,FALSE),"unknown")</f>
        <v>Suffolk</v>
      </c>
      <c r="AM420" s="159" t="str">
        <f>IFERROR(VLOOKUP(Table1[[#This Row],[RespondentID]],'All Data'!$A421:$CN993,84,FALSE),"unknown")</f>
        <v>Brentwood, 11717</v>
      </c>
      <c r="AN420" s="159">
        <f>IFERROR(VLOOKUP(Table1[[#This Row],[RespondentID]],'All Data'!$A421:$CN993,85,FALSE),"unknown")</f>
        <v>0</v>
      </c>
      <c r="AO420" s="159" t="str">
        <f>IFERROR(VLOOKUP(Table1[[#This Row],[RespondentID]],'All Data'!$A421:$CN993,86,FALSE),"unknown")</f>
        <v>Yes</v>
      </c>
      <c r="AP420" s="159" t="str">
        <f>IFERROR(VLOOKUP(Table1[[#This Row],[RespondentID]],'All Data'!$A421:$CN993,87,FALSE),"unknown")</f>
        <v xml:space="preserve"> Spanish </v>
      </c>
      <c r="AQ420" s="159" t="str">
        <f>IFERROR(VLOOKUP(Table1[[#This Row],[RespondentID]],'All Data'!$A421:$CN993,88,FALSE),"unknown")</f>
        <v>$50,000 to $74,999</v>
      </c>
      <c r="AR420" s="159" t="str">
        <f>IFERROR(VLOOKUP(Table1[[#This Row],[RespondentID]],'All Data'!$A421:$CN993,89,FALSE),"unknown")</f>
        <v>Some college</v>
      </c>
      <c r="AS420" s="159" t="str">
        <f>IFERROR(VLOOKUP(Table1[[#This Row],[RespondentID]],'All Data'!$A421:$CN993,90,FALSE),"unknown")</f>
        <v>Employed for wages</v>
      </c>
      <c r="AT420" s="159" t="str">
        <f>IFERROR(VLOOKUP(Table1[[#This Row],[RespondentID]],'All Data'!$A421:$CN993,91,FALSE),"unknown")</f>
        <v>Yes</v>
      </c>
      <c r="AU420" s="159" t="str">
        <f>IFERROR(VLOOKUP(Table1[[#This Row],[RespondentID]],'All Data'!$A421:$CN993,92,FALSE),"unknown")</f>
        <v>Yes</v>
      </c>
    </row>
    <row r="421" spans="1:47" x14ac:dyDescent="0.35">
      <c r="A421" s="6">
        <v>7044841420</v>
      </c>
      <c r="B421" s="6"/>
      <c r="C421" s="6" t="s">
        <v>42</v>
      </c>
      <c r="D421" s="6"/>
      <c r="E421" s="6"/>
      <c r="F421" s="6"/>
      <c r="G421" s="6"/>
      <c r="H421" s="6" t="s">
        <v>46</v>
      </c>
      <c r="I421" s="6"/>
      <c r="J421" s="6"/>
      <c r="K421" s="6"/>
      <c r="L421" s="6" t="s">
        <v>50</v>
      </c>
      <c r="M421" s="6"/>
      <c r="O421" s="6">
        <f t="shared" si="102"/>
        <v>3</v>
      </c>
      <c r="P421" s="6">
        <f t="shared" si="103"/>
        <v>1</v>
      </c>
      <c r="R421" s="6">
        <f t="shared" si="104"/>
        <v>0</v>
      </c>
      <c r="S421" s="6">
        <f t="shared" si="105"/>
        <v>1</v>
      </c>
      <c r="T421" s="6">
        <f t="shared" si="106"/>
        <v>0</v>
      </c>
      <c r="U421" s="6">
        <f t="shared" si="107"/>
        <v>0</v>
      </c>
      <c r="V421" s="6">
        <f t="shared" si="108"/>
        <v>0</v>
      </c>
      <c r="W421" s="6">
        <f t="shared" si="109"/>
        <v>0</v>
      </c>
      <c r="X421" s="6">
        <f t="shared" si="110"/>
        <v>1</v>
      </c>
      <c r="Y421" s="6">
        <f t="shared" si="111"/>
        <v>0</v>
      </c>
      <c r="Z421" s="6">
        <f t="shared" si="112"/>
        <v>0</v>
      </c>
      <c r="AA421" s="6">
        <f t="shared" si="113"/>
        <v>0</v>
      </c>
      <c r="AB421" s="6">
        <f t="shared" si="114"/>
        <v>1</v>
      </c>
      <c r="AC421" s="6">
        <f t="shared" si="115"/>
        <v>0</v>
      </c>
      <c r="AF421" s="6">
        <f t="shared" si="116"/>
        <v>3</v>
      </c>
      <c r="AG421" s="6">
        <f t="shared" si="117"/>
        <v>3</v>
      </c>
      <c r="AH421" s="6" t="str">
        <f t="shared" si="118"/>
        <v>Correct</v>
      </c>
      <c r="AJ421" s="159" t="str">
        <f>IFERROR(VLOOKUP(Table1[[#This Row],[RespondentID]],'All Data'!$A422:$CN994,81,FALSE),"unknown")</f>
        <v>Male</v>
      </c>
      <c r="AK421" s="159">
        <f>IFERROR(VLOOKUP(Table1[[#This Row],[RespondentID]],'All Data'!$A422:$CN994,82,FALSE),"unknown")</f>
        <v>62</v>
      </c>
      <c r="AL421" s="159" t="str">
        <f>IFERROR(VLOOKUP(Table1[[#This Row],[RespondentID]],'All Data'!$A422:$CN994,83,FALSE),"unknown")</f>
        <v>Suffolk</v>
      </c>
      <c r="AM421" s="159" t="str">
        <f>IFERROR(VLOOKUP(Table1[[#This Row],[RespondentID]],'All Data'!$A422:$CN994,84,FALSE),"unknown")</f>
        <v>Babylon, 11702</v>
      </c>
      <c r="AN421" s="159" t="str">
        <f>IFERROR(VLOOKUP(Table1[[#This Row],[RespondentID]],'All Data'!$A422:$CN994,85,FALSE),"unknown")</f>
        <v>White/Caucasian</v>
      </c>
      <c r="AO421" s="159" t="str">
        <f>IFERROR(VLOOKUP(Table1[[#This Row],[RespondentID]],'All Data'!$A422:$CN994,86,FALSE),"unknown")</f>
        <v>No</v>
      </c>
      <c r="AP421" s="159" t="str">
        <f>IFERROR(VLOOKUP(Table1[[#This Row],[RespondentID]],'All Data'!$A422:$CN994,87,FALSE),"unknown")</f>
        <v xml:space="preserve">English </v>
      </c>
      <c r="AQ421" s="159" t="str">
        <f>IFERROR(VLOOKUP(Table1[[#This Row],[RespondentID]],'All Data'!$A422:$CN994,88,FALSE),"unknown")</f>
        <v>Over $125,000</v>
      </c>
      <c r="AR421" s="159" t="str">
        <f>IFERROR(VLOOKUP(Table1[[#This Row],[RespondentID]],'All Data'!$A422:$CN994,89,FALSE),"unknown")</f>
        <v>Graduate school</v>
      </c>
      <c r="AS421" s="159" t="str">
        <f>IFERROR(VLOOKUP(Table1[[#This Row],[RespondentID]],'All Data'!$A422:$CN994,90,FALSE),"unknown")</f>
        <v>Retired</v>
      </c>
      <c r="AT421" s="159" t="str">
        <f>IFERROR(VLOOKUP(Table1[[#This Row],[RespondentID]],'All Data'!$A422:$CN994,91,FALSE),"unknown")</f>
        <v>Yes</v>
      </c>
      <c r="AU421" s="159" t="str">
        <f>IFERROR(VLOOKUP(Table1[[#This Row],[RespondentID]],'All Data'!$A422:$CN994,92,FALSE),"unknown")</f>
        <v>Yes</v>
      </c>
    </row>
    <row r="422" spans="1:47" x14ac:dyDescent="0.35">
      <c r="A422" s="6">
        <v>7044840890</v>
      </c>
      <c r="B422" s="6" t="s">
        <v>41</v>
      </c>
      <c r="C422" s="6"/>
      <c r="D422" s="6"/>
      <c r="E422" s="6"/>
      <c r="F422" s="6"/>
      <c r="G422" s="6"/>
      <c r="H422" s="6" t="s">
        <v>46</v>
      </c>
      <c r="I422" s="6"/>
      <c r="J422" s="6" t="s">
        <v>48</v>
      </c>
      <c r="K422" s="6"/>
      <c r="L422" s="6" t="s">
        <v>50</v>
      </c>
      <c r="M422" s="6"/>
      <c r="O422" s="6">
        <f t="shared" si="102"/>
        <v>4</v>
      </c>
      <c r="P422" s="6">
        <f t="shared" si="103"/>
        <v>0.75</v>
      </c>
      <c r="R422" s="6">
        <f t="shared" si="104"/>
        <v>0.75</v>
      </c>
      <c r="S422" s="6">
        <f t="shared" si="105"/>
        <v>0</v>
      </c>
      <c r="T422" s="6">
        <f t="shared" si="106"/>
        <v>0</v>
      </c>
      <c r="U422" s="6">
        <f t="shared" si="107"/>
        <v>0</v>
      </c>
      <c r="V422" s="6">
        <f t="shared" si="108"/>
        <v>0</v>
      </c>
      <c r="W422" s="6">
        <f t="shared" si="109"/>
        <v>0</v>
      </c>
      <c r="X422" s="6">
        <f t="shared" si="110"/>
        <v>0.75</v>
      </c>
      <c r="Y422" s="6">
        <f t="shared" si="111"/>
        <v>0</v>
      </c>
      <c r="Z422" s="6">
        <f t="shared" si="112"/>
        <v>0.75</v>
      </c>
      <c r="AA422" s="6">
        <f t="shared" si="113"/>
        <v>0</v>
      </c>
      <c r="AB422" s="6">
        <f t="shared" si="114"/>
        <v>0.75</v>
      </c>
      <c r="AC422" s="6">
        <f t="shared" si="115"/>
        <v>0</v>
      </c>
      <c r="AF422" s="6">
        <f t="shared" si="116"/>
        <v>3</v>
      </c>
      <c r="AG422" s="6">
        <f t="shared" si="117"/>
        <v>4</v>
      </c>
      <c r="AH422" s="6" t="str">
        <f t="shared" si="118"/>
        <v>Correct</v>
      </c>
      <c r="AJ422" s="159" t="str">
        <f>IFERROR(VLOOKUP(Table1[[#This Row],[RespondentID]],'All Data'!$A423:$CN995,81,FALSE),"unknown")</f>
        <v>Male</v>
      </c>
      <c r="AK422" s="159">
        <f>IFERROR(VLOOKUP(Table1[[#This Row],[RespondentID]],'All Data'!$A423:$CN995,82,FALSE),"unknown")</f>
        <v>27</v>
      </c>
      <c r="AL422" s="159" t="str">
        <f>IFERROR(VLOOKUP(Table1[[#This Row],[RespondentID]],'All Data'!$A423:$CN995,83,FALSE),"unknown")</f>
        <v>Suffolk</v>
      </c>
      <c r="AM422" s="159" t="str">
        <f>IFERROR(VLOOKUP(Table1[[#This Row],[RespondentID]],'All Data'!$A423:$CN995,84,FALSE),"unknown")</f>
        <v>Bay Shore, 11706</v>
      </c>
      <c r="AN422" s="159" t="str">
        <f>IFERROR(VLOOKUP(Table1[[#This Row],[RespondentID]],'All Data'!$A423:$CN995,85,FALSE),"unknown")</f>
        <v>White/Caucasian</v>
      </c>
      <c r="AO422" s="159" t="str">
        <f>IFERROR(VLOOKUP(Table1[[#This Row],[RespondentID]],'All Data'!$A423:$CN995,86,FALSE),"unknown")</f>
        <v>No</v>
      </c>
      <c r="AP422" s="159" t="str">
        <f>IFERROR(VLOOKUP(Table1[[#This Row],[RespondentID]],'All Data'!$A423:$CN995,87,FALSE),"unknown")</f>
        <v xml:space="preserve">English </v>
      </c>
      <c r="AQ422" s="159" t="str">
        <f>IFERROR(VLOOKUP(Table1[[#This Row],[RespondentID]],'All Data'!$A423:$CN995,88,FALSE),"unknown")</f>
        <v>Over $125,000</v>
      </c>
      <c r="AR422" s="159" t="str">
        <f>IFERROR(VLOOKUP(Table1[[#This Row],[RespondentID]],'All Data'!$A423:$CN995,89,FALSE),"unknown")</f>
        <v>College graduate</v>
      </c>
      <c r="AS422" s="159" t="str">
        <f>IFERROR(VLOOKUP(Table1[[#This Row],[RespondentID]],'All Data'!$A423:$CN995,90,FALSE),"unknown")</f>
        <v>Employed for wages</v>
      </c>
      <c r="AT422" s="159" t="str">
        <f>IFERROR(VLOOKUP(Table1[[#This Row],[RespondentID]],'All Data'!$A423:$CN995,91,FALSE),"unknown")</f>
        <v>Yes</v>
      </c>
      <c r="AU422" s="159" t="str">
        <f>IFERROR(VLOOKUP(Table1[[#This Row],[RespondentID]],'All Data'!$A423:$CN995,92,FALSE),"unknown")</f>
        <v>Yes</v>
      </c>
    </row>
    <row r="423" spans="1:47" x14ac:dyDescent="0.35">
      <c r="A423" s="6">
        <v>7044840177</v>
      </c>
      <c r="B423" s="6"/>
      <c r="C423" s="6"/>
      <c r="D423" s="6" t="s">
        <v>43</v>
      </c>
      <c r="E423" s="6"/>
      <c r="F423" s="6"/>
      <c r="G423" s="6"/>
      <c r="H423" s="6"/>
      <c r="I423" s="6" t="s">
        <v>47</v>
      </c>
      <c r="J423" s="6"/>
      <c r="K423" s="6" t="s">
        <v>49</v>
      </c>
      <c r="L423" s="6"/>
      <c r="M423" s="6"/>
      <c r="O423" s="6">
        <f t="shared" si="102"/>
        <v>3</v>
      </c>
      <c r="P423" s="6">
        <f t="shared" si="103"/>
        <v>1</v>
      </c>
      <c r="R423" s="6">
        <f t="shared" si="104"/>
        <v>0</v>
      </c>
      <c r="S423" s="6">
        <f t="shared" si="105"/>
        <v>0</v>
      </c>
      <c r="T423" s="6">
        <f t="shared" si="106"/>
        <v>1</v>
      </c>
      <c r="U423" s="6">
        <f t="shared" si="107"/>
        <v>0</v>
      </c>
      <c r="V423" s="6">
        <f t="shared" si="108"/>
        <v>0</v>
      </c>
      <c r="W423" s="6">
        <f t="shared" si="109"/>
        <v>0</v>
      </c>
      <c r="X423" s="6">
        <f t="shared" si="110"/>
        <v>0</v>
      </c>
      <c r="Y423" s="6">
        <f t="shared" si="111"/>
        <v>1</v>
      </c>
      <c r="Z423" s="6">
        <f t="shared" si="112"/>
        <v>0</v>
      </c>
      <c r="AA423" s="6">
        <f t="shared" si="113"/>
        <v>1</v>
      </c>
      <c r="AB423" s="6">
        <f t="shared" si="114"/>
        <v>0</v>
      </c>
      <c r="AC423" s="6">
        <f t="shared" si="115"/>
        <v>0</v>
      </c>
      <c r="AF423" s="6">
        <f t="shared" si="116"/>
        <v>3</v>
      </c>
      <c r="AG423" s="6">
        <f t="shared" si="117"/>
        <v>3</v>
      </c>
      <c r="AH423" s="6" t="str">
        <f t="shared" si="118"/>
        <v>Correct</v>
      </c>
      <c r="AJ423" s="159" t="str">
        <f>IFERROR(VLOOKUP(Table1[[#This Row],[RespondentID]],'All Data'!$A424:$CN996,81,FALSE),"unknown")</f>
        <v>Female</v>
      </c>
      <c r="AK423" s="159">
        <f>IFERROR(VLOOKUP(Table1[[#This Row],[RespondentID]],'All Data'!$A424:$CN996,82,FALSE),"unknown")</f>
        <v>47</v>
      </c>
      <c r="AL423" s="159" t="str">
        <f>IFERROR(VLOOKUP(Table1[[#This Row],[RespondentID]],'All Data'!$A424:$CN996,83,FALSE),"unknown")</f>
        <v>Suffolk</v>
      </c>
      <c r="AM423" s="159" t="str">
        <f>IFERROR(VLOOKUP(Table1[[#This Row],[RespondentID]],'All Data'!$A424:$CN996,84,FALSE),"unknown")</f>
        <v>Fair Harbor, 11706</v>
      </c>
      <c r="AN423" s="159" t="str">
        <f>IFERROR(VLOOKUP(Table1[[#This Row],[RespondentID]],'All Data'!$A424:$CN996,85,FALSE),"unknown")</f>
        <v>White/Caucasian</v>
      </c>
      <c r="AO423" s="159" t="str">
        <f>IFERROR(VLOOKUP(Table1[[#This Row],[RespondentID]],'All Data'!$A424:$CN996,86,FALSE),"unknown")</f>
        <v>No</v>
      </c>
      <c r="AP423" s="159" t="str">
        <f>IFERROR(VLOOKUP(Table1[[#This Row],[RespondentID]],'All Data'!$A424:$CN996,87,FALSE),"unknown")</f>
        <v xml:space="preserve">English </v>
      </c>
      <c r="AQ423" s="159" t="str">
        <f>IFERROR(VLOOKUP(Table1[[#This Row],[RespondentID]],'All Data'!$A424:$CN996,88,FALSE),"unknown")</f>
        <v>$50,000 to $74,999</v>
      </c>
      <c r="AR423" s="159">
        <f>IFERROR(VLOOKUP(Table1[[#This Row],[RespondentID]],'All Data'!$A424:$CN996,89,FALSE),"unknown")</f>
        <v>0</v>
      </c>
      <c r="AS423" s="159">
        <f>IFERROR(VLOOKUP(Table1[[#This Row],[RespondentID]],'All Data'!$A424:$CN996,90,FALSE),"unknown")</f>
        <v>0</v>
      </c>
      <c r="AT423" s="159" t="str">
        <f>IFERROR(VLOOKUP(Table1[[#This Row],[RespondentID]],'All Data'!$A424:$CN996,91,FALSE),"unknown")</f>
        <v>Yes</v>
      </c>
      <c r="AU423" s="159" t="str">
        <f>IFERROR(VLOOKUP(Table1[[#This Row],[RespondentID]],'All Data'!$A424:$CN996,92,FALSE),"unknown")</f>
        <v>Yes</v>
      </c>
    </row>
    <row r="424" spans="1:47" x14ac:dyDescent="0.35">
      <c r="A424" s="6">
        <v>5679150010</v>
      </c>
      <c r="B424" s="6"/>
      <c r="C424" s="6"/>
      <c r="D424" s="6"/>
      <c r="E424" s="6"/>
      <c r="F424" s="6"/>
      <c r="G424" s="6"/>
      <c r="H424" s="6" t="s">
        <v>46</v>
      </c>
      <c r="I424" s="6"/>
      <c r="J424" s="6"/>
      <c r="K424" s="6" t="s">
        <v>49</v>
      </c>
      <c r="L424" s="6"/>
      <c r="M424" s="6" t="s">
        <v>51</v>
      </c>
      <c r="O424" s="6">
        <f t="shared" si="102"/>
        <v>3</v>
      </c>
      <c r="P424" s="6">
        <f t="shared" si="103"/>
        <v>1</v>
      </c>
      <c r="R424" s="6">
        <f t="shared" si="104"/>
        <v>0</v>
      </c>
      <c r="S424" s="6">
        <f t="shared" si="105"/>
        <v>0</v>
      </c>
      <c r="T424" s="6">
        <f t="shared" si="106"/>
        <v>0</v>
      </c>
      <c r="U424" s="6">
        <f t="shared" si="107"/>
        <v>0</v>
      </c>
      <c r="V424" s="6">
        <f t="shared" si="108"/>
        <v>0</v>
      </c>
      <c r="W424" s="6">
        <f t="shared" si="109"/>
        <v>0</v>
      </c>
      <c r="X424" s="6">
        <f t="shared" si="110"/>
        <v>1</v>
      </c>
      <c r="Y424" s="6">
        <f t="shared" si="111"/>
        <v>0</v>
      </c>
      <c r="Z424" s="6">
        <f t="shared" si="112"/>
        <v>0</v>
      </c>
      <c r="AA424" s="6">
        <f t="shared" si="113"/>
        <v>1</v>
      </c>
      <c r="AB424" s="6">
        <f t="shared" si="114"/>
        <v>0</v>
      </c>
      <c r="AC424" s="6">
        <f t="shared" si="115"/>
        <v>1</v>
      </c>
      <c r="AF424" s="6">
        <f t="shared" si="116"/>
        <v>3</v>
      </c>
      <c r="AG424" s="6">
        <f t="shared" si="117"/>
        <v>3</v>
      </c>
      <c r="AH424" s="6" t="str">
        <f t="shared" si="118"/>
        <v>Correct</v>
      </c>
      <c r="AJ424" s="159" t="str">
        <f>IFERROR(VLOOKUP(Table1[[#This Row],[RespondentID]],'All Data'!$A425:$CN997,81,FALSE),"unknown")</f>
        <v>Female</v>
      </c>
      <c r="AK424" s="159">
        <f>IFERROR(VLOOKUP(Table1[[#This Row],[RespondentID]],'All Data'!$A425:$CN997,82,FALSE),"unknown")</f>
        <v>14</v>
      </c>
      <c r="AL424" s="159" t="str">
        <f>IFERROR(VLOOKUP(Table1[[#This Row],[RespondentID]],'All Data'!$A425:$CN997,83,FALSE),"unknown")</f>
        <v>Suffolk</v>
      </c>
      <c r="AM424" s="159">
        <f>IFERROR(VLOOKUP(Table1[[#This Row],[RespondentID]],'All Data'!$A425:$CN997,84,FALSE),"unknown")</f>
        <v>0</v>
      </c>
      <c r="AN424" s="159">
        <f>IFERROR(VLOOKUP(Table1[[#This Row],[RespondentID]],'All Data'!$A425:$CN997,85,FALSE),"unknown")</f>
        <v>0</v>
      </c>
      <c r="AO424" s="159">
        <f>IFERROR(VLOOKUP(Table1[[#This Row],[RespondentID]],'All Data'!$A425:$CN997,86,FALSE),"unknown")</f>
        <v>0</v>
      </c>
      <c r="AP424" s="159" t="str">
        <f>IFERROR(VLOOKUP(Table1[[#This Row],[RespondentID]],'All Data'!$A425:$CN997,87,FALSE),"unknown")</f>
        <v xml:space="preserve"> </v>
      </c>
      <c r="AQ424" s="159">
        <f>IFERROR(VLOOKUP(Table1[[#This Row],[RespondentID]],'All Data'!$A425:$CN997,88,FALSE),"unknown")</f>
        <v>0</v>
      </c>
      <c r="AR424" s="159">
        <f>IFERROR(VLOOKUP(Table1[[#This Row],[RespondentID]],'All Data'!$A425:$CN997,89,FALSE),"unknown")</f>
        <v>0</v>
      </c>
      <c r="AS424" s="159">
        <f>IFERROR(VLOOKUP(Table1[[#This Row],[RespondentID]],'All Data'!$A425:$CN997,90,FALSE),"unknown")</f>
        <v>0</v>
      </c>
      <c r="AT424" s="159">
        <f>IFERROR(VLOOKUP(Table1[[#This Row],[RespondentID]],'All Data'!$A425:$CN997,91,FALSE),"unknown")</f>
        <v>0</v>
      </c>
      <c r="AU424" s="159">
        <f>IFERROR(VLOOKUP(Table1[[#This Row],[RespondentID]],'All Data'!$A425:$CN997,92,FALSE),"unknown")</f>
        <v>0</v>
      </c>
    </row>
    <row r="425" spans="1:47" x14ac:dyDescent="0.35">
      <c r="A425" s="6">
        <v>5677975159</v>
      </c>
      <c r="B425" s="6"/>
      <c r="C425" s="6"/>
      <c r="D425" s="6"/>
      <c r="E425" s="6" t="s">
        <v>44</v>
      </c>
      <c r="F425" s="6"/>
      <c r="G425" s="6"/>
      <c r="H425" s="6"/>
      <c r="I425" s="6"/>
      <c r="J425" s="6"/>
      <c r="K425" s="6" t="s">
        <v>49</v>
      </c>
      <c r="L425" s="6"/>
      <c r="M425" s="6" t="s">
        <v>51</v>
      </c>
      <c r="O425" s="6">
        <f t="shared" si="102"/>
        <v>3</v>
      </c>
      <c r="P425" s="6">
        <f t="shared" si="103"/>
        <v>1</v>
      </c>
      <c r="R425" s="6">
        <f t="shared" si="104"/>
        <v>0</v>
      </c>
      <c r="S425" s="6">
        <f t="shared" si="105"/>
        <v>0</v>
      </c>
      <c r="T425" s="6">
        <f t="shared" si="106"/>
        <v>0</v>
      </c>
      <c r="U425" s="6">
        <f t="shared" si="107"/>
        <v>1</v>
      </c>
      <c r="V425" s="6">
        <f t="shared" si="108"/>
        <v>0</v>
      </c>
      <c r="W425" s="6">
        <f t="shared" si="109"/>
        <v>0</v>
      </c>
      <c r="X425" s="6">
        <f t="shared" si="110"/>
        <v>0</v>
      </c>
      <c r="Y425" s="6">
        <f t="shared" si="111"/>
        <v>0</v>
      </c>
      <c r="Z425" s="6">
        <f t="shared" si="112"/>
        <v>0</v>
      </c>
      <c r="AA425" s="6">
        <f t="shared" si="113"/>
        <v>1</v>
      </c>
      <c r="AB425" s="6">
        <f t="shared" si="114"/>
        <v>0</v>
      </c>
      <c r="AC425" s="6">
        <f t="shared" si="115"/>
        <v>1</v>
      </c>
      <c r="AF425" s="6">
        <f t="shared" si="116"/>
        <v>3</v>
      </c>
      <c r="AG425" s="6">
        <f t="shared" si="117"/>
        <v>3</v>
      </c>
      <c r="AH425" s="6" t="str">
        <f t="shared" si="118"/>
        <v>Correct</v>
      </c>
      <c r="AJ425" s="159" t="str">
        <f>IFERROR(VLOOKUP(Table1[[#This Row],[RespondentID]],'All Data'!$A426:$CN998,81,FALSE),"unknown")</f>
        <v>Female</v>
      </c>
      <c r="AK425" s="159">
        <f>IFERROR(VLOOKUP(Table1[[#This Row],[RespondentID]],'All Data'!$A426:$CN998,82,FALSE),"unknown")</f>
        <v>57</v>
      </c>
      <c r="AL425" s="159" t="str">
        <f>IFERROR(VLOOKUP(Table1[[#This Row],[RespondentID]],'All Data'!$A426:$CN998,83,FALSE),"unknown")</f>
        <v>Queens</v>
      </c>
      <c r="AM425" s="159">
        <f>IFERROR(VLOOKUP(Table1[[#This Row],[RespondentID]],'All Data'!$A426:$CN998,84,FALSE),"unknown")</f>
        <v>0</v>
      </c>
      <c r="AN425" s="159" t="str">
        <f>IFERROR(VLOOKUP(Table1[[#This Row],[RespondentID]],'All Data'!$A426:$CN998,85,FALSE),"unknown")</f>
        <v>Native American</v>
      </c>
      <c r="AO425" s="159" t="str">
        <f>IFERROR(VLOOKUP(Table1[[#This Row],[RespondentID]],'All Data'!$A426:$CN998,86,FALSE),"unknown")</f>
        <v>Yes</v>
      </c>
      <c r="AP425" s="159" t="str">
        <f>IFERROR(VLOOKUP(Table1[[#This Row],[RespondentID]],'All Data'!$A426:$CN998,87,FALSE),"unknown")</f>
        <v xml:space="preserve"> Spanish </v>
      </c>
      <c r="AQ425" s="159" t="str">
        <f>IFERROR(VLOOKUP(Table1[[#This Row],[RespondentID]],'All Data'!$A426:$CN998,88,FALSE),"unknown")</f>
        <v>Over $125,000</v>
      </c>
      <c r="AR425" s="159" t="str">
        <f>IFERROR(VLOOKUP(Table1[[#This Row],[RespondentID]],'All Data'!$A426:$CN998,89,FALSE),"unknown")</f>
        <v>College graduate</v>
      </c>
      <c r="AS425" s="159" t="str">
        <f>IFERROR(VLOOKUP(Table1[[#This Row],[RespondentID]],'All Data'!$A426:$CN998,90,FALSE),"unknown")</f>
        <v>Self-employed</v>
      </c>
      <c r="AT425" s="159" t="str">
        <f>IFERROR(VLOOKUP(Table1[[#This Row],[RespondentID]],'All Data'!$A426:$CN998,91,FALSE),"unknown")</f>
        <v>Yes</v>
      </c>
      <c r="AU425" s="159" t="str">
        <f>IFERROR(VLOOKUP(Table1[[#This Row],[RespondentID]],'All Data'!$A426:$CN998,92,FALSE),"unknown")</f>
        <v>Yes</v>
      </c>
    </row>
    <row r="426" spans="1:47" x14ac:dyDescent="0.35">
      <c r="A426" s="6">
        <v>5677701853</v>
      </c>
      <c r="B426" s="6"/>
      <c r="C426" s="6"/>
      <c r="D426" s="6"/>
      <c r="E426" s="6" t="s">
        <v>44</v>
      </c>
      <c r="F426" s="6"/>
      <c r="G426" s="6"/>
      <c r="H426" s="6"/>
      <c r="I426" s="6"/>
      <c r="J426" s="6"/>
      <c r="K426" s="6" t="s">
        <v>49</v>
      </c>
      <c r="L426" s="6"/>
      <c r="M426" s="6" t="s">
        <v>51</v>
      </c>
      <c r="O426" s="6">
        <f t="shared" si="102"/>
        <v>3</v>
      </c>
      <c r="P426" s="6">
        <f t="shared" si="103"/>
        <v>1</v>
      </c>
      <c r="R426" s="6">
        <f t="shared" si="104"/>
        <v>0</v>
      </c>
      <c r="S426" s="6">
        <f t="shared" si="105"/>
        <v>0</v>
      </c>
      <c r="T426" s="6">
        <f t="shared" si="106"/>
        <v>0</v>
      </c>
      <c r="U426" s="6">
        <f t="shared" si="107"/>
        <v>1</v>
      </c>
      <c r="V426" s="6">
        <f t="shared" si="108"/>
        <v>0</v>
      </c>
      <c r="W426" s="6">
        <f t="shared" si="109"/>
        <v>0</v>
      </c>
      <c r="X426" s="6">
        <f t="shared" si="110"/>
        <v>0</v>
      </c>
      <c r="Y426" s="6">
        <f t="shared" si="111"/>
        <v>0</v>
      </c>
      <c r="Z426" s="6">
        <f t="shared" si="112"/>
        <v>0</v>
      </c>
      <c r="AA426" s="6">
        <f t="shared" si="113"/>
        <v>1</v>
      </c>
      <c r="AB426" s="6">
        <f t="shared" si="114"/>
        <v>0</v>
      </c>
      <c r="AC426" s="6">
        <f t="shared" si="115"/>
        <v>1</v>
      </c>
      <c r="AF426" s="6">
        <f t="shared" si="116"/>
        <v>3</v>
      </c>
      <c r="AG426" s="6">
        <f t="shared" si="117"/>
        <v>3</v>
      </c>
      <c r="AH426" s="6" t="str">
        <f t="shared" si="118"/>
        <v>Correct</v>
      </c>
      <c r="AJ426" s="159" t="str">
        <f>IFERROR(VLOOKUP(Table1[[#This Row],[RespondentID]],'All Data'!$A427:$CN999,81,FALSE),"unknown")</f>
        <v>Female</v>
      </c>
      <c r="AK426" s="159">
        <f>IFERROR(VLOOKUP(Table1[[#This Row],[RespondentID]],'All Data'!$A427:$CN999,82,FALSE),"unknown")</f>
        <v>53</v>
      </c>
      <c r="AL426" s="159" t="str">
        <f>IFERROR(VLOOKUP(Table1[[#This Row],[RespondentID]],'All Data'!$A427:$CN999,83,FALSE),"unknown")</f>
        <v>Queens</v>
      </c>
      <c r="AM426" s="159">
        <f>IFERROR(VLOOKUP(Table1[[#This Row],[RespondentID]],'All Data'!$A427:$CN999,84,FALSE),"unknown")</f>
        <v>0</v>
      </c>
      <c r="AN426" s="159" t="str">
        <f>IFERROR(VLOOKUP(Table1[[#This Row],[RespondentID]],'All Data'!$A427:$CN999,85,FALSE),"unknown")</f>
        <v>Multi-racial</v>
      </c>
      <c r="AO426" s="159" t="str">
        <f>IFERROR(VLOOKUP(Table1[[#This Row],[RespondentID]],'All Data'!$A427:$CN999,86,FALSE),"unknown")</f>
        <v>Yes</v>
      </c>
      <c r="AP426" s="159" t="str">
        <f>IFERROR(VLOOKUP(Table1[[#This Row],[RespondentID]],'All Data'!$A427:$CN999,87,FALSE),"unknown")</f>
        <v xml:space="preserve"> Spanish </v>
      </c>
      <c r="AQ426" s="159" t="str">
        <f>IFERROR(VLOOKUP(Table1[[#This Row],[RespondentID]],'All Data'!$A427:$CN999,88,FALSE),"unknown")</f>
        <v>$20,000 to $34,999</v>
      </c>
      <c r="AR426" s="159" t="str">
        <f>IFERROR(VLOOKUP(Table1[[#This Row],[RespondentID]],'All Data'!$A427:$CN999,89,FALSE),"unknown")</f>
        <v>College graduate</v>
      </c>
      <c r="AS426" s="159" t="str">
        <f>IFERROR(VLOOKUP(Table1[[#This Row],[RespondentID]],'All Data'!$A427:$CN999,90,FALSE),"unknown")</f>
        <v>Out of work and looking for work</v>
      </c>
      <c r="AT426" s="159" t="str">
        <f>IFERROR(VLOOKUP(Table1[[#This Row],[RespondentID]],'All Data'!$A427:$CN999,91,FALSE),"unknown")</f>
        <v>No</v>
      </c>
      <c r="AU426" s="159" t="str">
        <f>IFERROR(VLOOKUP(Table1[[#This Row],[RespondentID]],'All Data'!$A427:$CN999,92,FALSE),"unknown")</f>
        <v>No</v>
      </c>
    </row>
    <row r="427" spans="1:47" x14ac:dyDescent="0.35">
      <c r="A427" s="6">
        <v>5677358210</v>
      </c>
      <c r="B427" s="6"/>
      <c r="C427" s="6"/>
      <c r="D427" s="6"/>
      <c r="E427" s="6" t="s">
        <v>44</v>
      </c>
      <c r="F427" s="6"/>
      <c r="G427" s="6"/>
      <c r="H427" s="6"/>
      <c r="I427" s="6"/>
      <c r="J427" s="6"/>
      <c r="K427" s="6" t="s">
        <v>49</v>
      </c>
      <c r="L427" s="6"/>
      <c r="M427" s="6" t="s">
        <v>51</v>
      </c>
      <c r="O427" s="6">
        <f t="shared" si="102"/>
        <v>3</v>
      </c>
      <c r="P427" s="6">
        <f t="shared" si="103"/>
        <v>1</v>
      </c>
      <c r="R427" s="6">
        <f t="shared" si="104"/>
        <v>0</v>
      </c>
      <c r="S427" s="6">
        <f t="shared" si="105"/>
        <v>0</v>
      </c>
      <c r="T427" s="6">
        <f t="shared" si="106"/>
        <v>0</v>
      </c>
      <c r="U427" s="6">
        <f t="shared" si="107"/>
        <v>1</v>
      </c>
      <c r="V427" s="6">
        <f t="shared" si="108"/>
        <v>0</v>
      </c>
      <c r="W427" s="6">
        <f t="shared" si="109"/>
        <v>0</v>
      </c>
      <c r="X427" s="6">
        <f t="shared" si="110"/>
        <v>0</v>
      </c>
      <c r="Y427" s="6">
        <f t="shared" si="111"/>
        <v>0</v>
      </c>
      <c r="Z427" s="6">
        <f t="shared" si="112"/>
        <v>0</v>
      </c>
      <c r="AA427" s="6">
        <f t="shared" si="113"/>
        <v>1</v>
      </c>
      <c r="AB427" s="6">
        <f t="shared" si="114"/>
        <v>0</v>
      </c>
      <c r="AC427" s="6">
        <f t="shared" si="115"/>
        <v>1</v>
      </c>
      <c r="AF427" s="6">
        <f t="shared" si="116"/>
        <v>3</v>
      </c>
      <c r="AG427" s="6">
        <f t="shared" si="117"/>
        <v>3</v>
      </c>
      <c r="AH427" s="6" t="str">
        <f t="shared" si="118"/>
        <v>Correct</v>
      </c>
      <c r="AJ427" s="159" t="str">
        <f>IFERROR(VLOOKUP(Table1[[#This Row],[RespondentID]],'All Data'!$A428:$CN1000,81,FALSE),"unknown")</f>
        <v>Female</v>
      </c>
      <c r="AK427" s="159">
        <f>IFERROR(VLOOKUP(Table1[[#This Row],[RespondentID]],'All Data'!$A428:$CN1000,82,FALSE),"unknown")</f>
        <v>23</v>
      </c>
      <c r="AL427" s="159" t="str">
        <f>IFERROR(VLOOKUP(Table1[[#This Row],[RespondentID]],'All Data'!$A428:$CN1000,83,FALSE),"unknown")</f>
        <v>Queens</v>
      </c>
      <c r="AM427" s="159">
        <f>IFERROR(VLOOKUP(Table1[[#This Row],[RespondentID]],'All Data'!$A428:$CN1000,84,FALSE),"unknown")</f>
        <v>0</v>
      </c>
      <c r="AN427" s="159">
        <f>IFERROR(VLOOKUP(Table1[[#This Row],[RespondentID]],'All Data'!$A428:$CN1000,85,FALSE),"unknown")</f>
        <v>0</v>
      </c>
      <c r="AO427" s="159">
        <f>IFERROR(VLOOKUP(Table1[[#This Row],[RespondentID]],'All Data'!$A428:$CN1000,86,FALSE),"unknown")</f>
        <v>0</v>
      </c>
      <c r="AP427" s="159" t="str">
        <f>IFERROR(VLOOKUP(Table1[[#This Row],[RespondentID]],'All Data'!$A428:$CN1000,87,FALSE),"unknown")</f>
        <v xml:space="preserve"> </v>
      </c>
      <c r="AQ427" s="159">
        <f>IFERROR(VLOOKUP(Table1[[#This Row],[RespondentID]],'All Data'!$A428:$CN1000,88,FALSE),"unknown")</f>
        <v>0</v>
      </c>
      <c r="AR427" s="159">
        <f>IFERROR(VLOOKUP(Table1[[#This Row],[RespondentID]],'All Data'!$A428:$CN1000,89,FALSE),"unknown")</f>
        <v>0</v>
      </c>
      <c r="AS427" s="159">
        <f>IFERROR(VLOOKUP(Table1[[#This Row],[RespondentID]],'All Data'!$A428:$CN1000,90,FALSE),"unknown")</f>
        <v>0</v>
      </c>
      <c r="AT427" s="159">
        <f>IFERROR(VLOOKUP(Table1[[#This Row],[RespondentID]],'All Data'!$A428:$CN1000,91,FALSE),"unknown")</f>
        <v>0</v>
      </c>
      <c r="AU427" s="159">
        <f>IFERROR(VLOOKUP(Table1[[#This Row],[RespondentID]],'All Data'!$A428:$CN1000,92,FALSE),"unknown")</f>
        <v>0</v>
      </c>
    </row>
    <row r="428" spans="1:47" x14ac:dyDescent="0.35">
      <c r="A428" s="6">
        <v>5677192208</v>
      </c>
      <c r="B428" s="6" t="s">
        <v>41</v>
      </c>
      <c r="C428" s="6"/>
      <c r="D428" s="6"/>
      <c r="E428" s="6"/>
      <c r="F428" s="6"/>
      <c r="G428" s="6" t="s">
        <v>39</v>
      </c>
      <c r="H428" s="6"/>
      <c r="I428" s="6"/>
      <c r="J428" s="6"/>
      <c r="K428" s="6" t="s">
        <v>49</v>
      </c>
      <c r="L428" s="6"/>
      <c r="M428" s="6"/>
      <c r="O428" s="6">
        <f t="shared" si="102"/>
        <v>3</v>
      </c>
      <c r="P428" s="6">
        <f t="shared" si="103"/>
        <v>1</v>
      </c>
      <c r="R428" s="6">
        <f t="shared" si="104"/>
        <v>1</v>
      </c>
      <c r="S428" s="6">
        <f t="shared" si="105"/>
        <v>0</v>
      </c>
      <c r="T428" s="6">
        <f t="shared" si="106"/>
        <v>0</v>
      </c>
      <c r="U428" s="6">
        <f t="shared" si="107"/>
        <v>0</v>
      </c>
      <c r="V428" s="6">
        <f t="shared" si="108"/>
        <v>0</v>
      </c>
      <c r="W428" s="6">
        <f t="shared" si="109"/>
        <v>1</v>
      </c>
      <c r="X428" s="6">
        <f t="shared" si="110"/>
        <v>0</v>
      </c>
      <c r="Y428" s="6">
        <f t="shared" si="111"/>
        <v>0</v>
      </c>
      <c r="Z428" s="6">
        <f t="shared" si="112"/>
        <v>0</v>
      </c>
      <c r="AA428" s="6">
        <f t="shared" si="113"/>
        <v>1</v>
      </c>
      <c r="AB428" s="6">
        <f t="shared" si="114"/>
        <v>0</v>
      </c>
      <c r="AC428" s="6">
        <f t="shared" si="115"/>
        <v>0</v>
      </c>
      <c r="AF428" s="6">
        <f t="shared" si="116"/>
        <v>3</v>
      </c>
      <c r="AG428" s="6">
        <f t="shared" si="117"/>
        <v>3</v>
      </c>
      <c r="AH428" s="6" t="str">
        <f t="shared" si="118"/>
        <v>Correct</v>
      </c>
      <c r="AJ428" s="159" t="str">
        <f>IFERROR(VLOOKUP(Table1[[#This Row],[RespondentID]],'All Data'!$A429:$CN1001,81,FALSE),"unknown")</f>
        <v>Male</v>
      </c>
      <c r="AK428" s="159">
        <f>IFERROR(VLOOKUP(Table1[[#This Row],[RespondentID]],'All Data'!$A429:$CN1001,82,FALSE),"unknown")</f>
        <v>18</v>
      </c>
      <c r="AL428" s="159" t="str">
        <f>IFERROR(VLOOKUP(Table1[[#This Row],[RespondentID]],'All Data'!$A429:$CN1001,83,FALSE),"unknown")</f>
        <v>Queens</v>
      </c>
      <c r="AM428" s="159">
        <f>IFERROR(VLOOKUP(Table1[[#This Row],[RespondentID]],'All Data'!$A429:$CN1001,84,FALSE),"unknown")</f>
        <v>0</v>
      </c>
      <c r="AN428" s="159" t="str">
        <f>IFERROR(VLOOKUP(Table1[[#This Row],[RespondentID]],'All Data'!$A429:$CN1001,85,FALSE),"unknown")</f>
        <v>Otra (por favor especifique)</v>
      </c>
      <c r="AO428" s="159" t="str">
        <f>IFERROR(VLOOKUP(Table1[[#This Row],[RespondentID]],'All Data'!$A429:$CN1001,86,FALSE),"unknown")</f>
        <v>Yes</v>
      </c>
      <c r="AP428" s="159" t="str">
        <f>IFERROR(VLOOKUP(Table1[[#This Row],[RespondentID]],'All Data'!$A429:$CN1001,87,FALSE),"unknown")</f>
        <v xml:space="preserve"> Spanish </v>
      </c>
      <c r="AQ428" s="159" t="str">
        <f>IFERROR(VLOOKUP(Table1[[#This Row],[RespondentID]],'All Data'!$A429:$CN1001,88,FALSE),"unknown")</f>
        <v>Over $125,000</v>
      </c>
      <c r="AR428" s="159" t="str">
        <f>IFERROR(VLOOKUP(Table1[[#This Row],[RespondentID]],'All Data'!$A429:$CN1001,89,FALSE),"unknown")</f>
        <v>High school graduate</v>
      </c>
      <c r="AS428" s="159" t="str">
        <f>IFERROR(VLOOKUP(Table1[[#This Row],[RespondentID]],'All Data'!$A429:$CN1001,90,FALSE),"unknown")</f>
        <v>Student</v>
      </c>
      <c r="AT428" s="159" t="str">
        <f>IFERROR(VLOOKUP(Table1[[#This Row],[RespondentID]],'All Data'!$A429:$CN1001,91,FALSE),"unknown")</f>
        <v>No</v>
      </c>
      <c r="AU428" s="159" t="str">
        <f>IFERROR(VLOOKUP(Table1[[#This Row],[RespondentID]],'All Data'!$A429:$CN1001,92,FALSE),"unknown")</f>
        <v>Yes</v>
      </c>
    </row>
    <row r="429" spans="1:47" x14ac:dyDescent="0.35">
      <c r="A429" s="6">
        <v>5676952699</v>
      </c>
      <c r="B429" s="6" t="s">
        <v>41</v>
      </c>
      <c r="C429" s="6"/>
      <c r="D429" s="6"/>
      <c r="E429" s="6"/>
      <c r="F429" s="6"/>
      <c r="G429" s="6"/>
      <c r="H429" s="6" t="s">
        <v>46</v>
      </c>
      <c r="I429" s="6"/>
      <c r="J429" s="6"/>
      <c r="K429" s="6" t="s">
        <v>49</v>
      </c>
      <c r="L429" s="6"/>
      <c r="M429" s="6"/>
      <c r="O429" s="6">
        <f t="shared" si="102"/>
        <v>3</v>
      </c>
      <c r="P429" s="6">
        <f t="shared" si="103"/>
        <v>1</v>
      </c>
      <c r="R429" s="6">
        <f t="shared" si="104"/>
        <v>1</v>
      </c>
      <c r="S429" s="6">
        <f t="shared" si="105"/>
        <v>0</v>
      </c>
      <c r="T429" s="6">
        <f t="shared" si="106"/>
        <v>0</v>
      </c>
      <c r="U429" s="6">
        <f t="shared" si="107"/>
        <v>0</v>
      </c>
      <c r="V429" s="6">
        <f t="shared" si="108"/>
        <v>0</v>
      </c>
      <c r="W429" s="6">
        <f t="shared" si="109"/>
        <v>0</v>
      </c>
      <c r="X429" s="6">
        <f t="shared" si="110"/>
        <v>1</v>
      </c>
      <c r="Y429" s="6">
        <f t="shared" si="111"/>
        <v>0</v>
      </c>
      <c r="Z429" s="6">
        <f t="shared" si="112"/>
        <v>0</v>
      </c>
      <c r="AA429" s="6">
        <f t="shared" si="113"/>
        <v>1</v>
      </c>
      <c r="AB429" s="6">
        <f t="shared" si="114"/>
        <v>0</v>
      </c>
      <c r="AC429" s="6">
        <f t="shared" si="115"/>
        <v>0</v>
      </c>
      <c r="AF429" s="6">
        <f t="shared" si="116"/>
        <v>3</v>
      </c>
      <c r="AG429" s="6">
        <f t="shared" si="117"/>
        <v>3</v>
      </c>
      <c r="AH429" s="6" t="str">
        <f t="shared" si="118"/>
        <v>Correct</v>
      </c>
      <c r="AJ429" s="159" t="str">
        <f>IFERROR(VLOOKUP(Table1[[#This Row],[RespondentID]],'All Data'!$A430:$CN1002,81,FALSE),"unknown")</f>
        <v>Male</v>
      </c>
      <c r="AK429" s="159">
        <f>IFERROR(VLOOKUP(Table1[[#This Row],[RespondentID]],'All Data'!$A430:$CN1002,82,FALSE),"unknown")</f>
        <v>20</v>
      </c>
      <c r="AL429" s="159" t="str">
        <f>IFERROR(VLOOKUP(Table1[[#This Row],[RespondentID]],'All Data'!$A430:$CN1002,83,FALSE),"unknown")</f>
        <v>Nassau</v>
      </c>
      <c r="AM429" s="159" t="str">
        <f>IFERROR(VLOOKUP(Table1[[#This Row],[RespondentID]],'All Data'!$A430:$CN1002,84,FALSE),"unknown")</f>
        <v>Plainedge, 11756</v>
      </c>
      <c r="AN429" s="159" t="str">
        <f>IFERROR(VLOOKUP(Table1[[#This Row],[RespondentID]],'All Data'!$A430:$CN1002,85,FALSE),"unknown")</f>
        <v>Native American</v>
      </c>
      <c r="AO429" s="159" t="str">
        <f>IFERROR(VLOOKUP(Table1[[#This Row],[RespondentID]],'All Data'!$A430:$CN1002,86,FALSE),"unknown")</f>
        <v>No</v>
      </c>
      <c r="AP429" s="159" t="str">
        <f>IFERROR(VLOOKUP(Table1[[#This Row],[RespondentID]],'All Data'!$A430:$CN1002,87,FALSE),"unknown")</f>
        <v xml:space="preserve"> Spanish </v>
      </c>
      <c r="AQ429" s="159" t="str">
        <f>IFERROR(VLOOKUP(Table1[[#This Row],[RespondentID]],'All Data'!$A430:$CN1002,88,FALSE),"unknown")</f>
        <v>$75,000 to $125,000</v>
      </c>
      <c r="AR429" s="159" t="str">
        <f>IFERROR(VLOOKUP(Table1[[#This Row],[RespondentID]],'All Data'!$A430:$CN1002,89,FALSE),"unknown")</f>
        <v>College graduate</v>
      </c>
      <c r="AS429" s="159" t="str">
        <f>IFERROR(VLOOKUP(Table1[[#This Row],[RespondentID]],'All Data'!$A430:$CN1002,90,FALSE),"unknown")</f>
        <v>Military</v>
      </c>
      <c r="AT429" s="159" t="str">
        <f>IFERROR(VLOOKUP(Table1[[#This Row],[RespondentID]],'All Data'!$A430:$CN1002,91,FALSE),"unknown")</f>
        <v>No</v>
      </c>
      <c r="AU429" s="159" t="str">
        <f>IFERROR(VLOOKUP(Table1[[#This Row],[RespondentID]],'All Data'!$A430:$CN1002,92,FALSE),"unknown")</f>
        <v>No</v>
      </c>
    </row>
    <row r="430" spans="1:47" x14ac:dyDescent="0.35">
      <c r="A430" s="6">
        <v>5674893487</v>
      </c>
      <c r="B430" s="6"/>
      <c r="C430" s="6" t="s">
        <v>42</v>
      </c>
      <c r="D430" s="6"/>
      <c r="E430" s="6"/>
      <c r="F430" s="6"/>
      <c r="G430" s="6"/>
      <c r="H430" s="6" t="s">
        <v>46</v>
      </c>
      <c r="I430" s="6"/>
      <c r="J430" s="6"/>
      <c r="K430" s="6"/>
      <c r="L430" s="6"/>
      <c r="M430" s="6" t="s">
        <v>51</v>
      </c>
      <c r="O430" s="6">
        <f t="shared" si="102"/>
        <v>3</v>
      </c>
      <c r="P430" s="6">
        <f t="shared" si="103"/>
        <v>1</v>
      </c>
      <c r="R430" s="6">
        <f t="shared" si="104"/>
        <v>0</v>
      </c>
      <c r="S430" s="6">
        <f t="shared" si="105"/>
        <v>1</v>
      </c>
      <c r="T430" s="6">
        <f t="shared" si="106"/>
        <v>0</v>
      </c>
      <c r="U430" s="6">
        <f t="shared" si="107"/>
        <v>0</v>
      </c>
      <c r="V430" s="6">
        <f t="shared" si="108"/>
        <v>0</v>
      </c>
      <c r="W430" s="6">
        <f t="shared" si="109"/>
        <v>0</v>
      </c>
      <c r="X430" s="6">
        <f t="shared" si="110"/>
        <v>1</v>
      </c>
      <c r="Y430" s="6">
        <f t="shared" si="111"/>
        <v>0</v>
      </c>
      <c r="Z430" s="6">
        <f t="shared" si="112"/>
        <v>0</v>
      </c>
      <c r="AA430" s="6">
        <f t="shared" si="113"/>
        <v>0</v>
      </c>
      <c r="AB430" s="6">
        <f t="shared" si="114"/>
        <v>0</v>
      </c>
      <c r="AC430" s="6">
        <f t="shared" si="115"/>
        <v>1</v>
      </c>
      <c r="AF430" s="6">
        <f t="shared" si="116"/>
        <v>3</v>
      </c>
      <c r="AG430" s="6">
        <f t="shared" si="117"/>
        <v>3</v>
      </c>
      <c r="AH430" s="6" t="str">
        <f t="shared" si="118"/>
        <v>Correct</v>
      </c>
      <c r="AJ430" s="159">
        <f>IFERROR(VLOOKUP(Table1[[#This Row],[RespondentID]],'All Data'!$A431:$CN1003,81,FALSE),"unknown")</f>
        <v>0</v>
      </c>
      <c r="AK430" s="159">
        <f>IFERROR(VLOOKUP(Table1[[#This Row],[RespondentID]],'All Data'!$A431:$CN1003,82,FALSE),"unknown")</f>
        <v>0</v>
      </c>
      <c r="AL430" s="159">
        <f>IFERROR(VLOOKUP(Table1[[#This Row],[RespondentID]],'All Data'!$A431:$CN1003,83,FALSE),"unknown")</f>
        <v>0</v>
      </c>
      <c r="AM430" s="159">
        <f>IFERROR(VLOOKUP(Table1[[#This Row],[RespondentID]],'All Data'!$A431:$CN1003,84,FALSE),"unknown")</f>
        <v>0</v>
      </c>
      <c r="AN430" s="159">
        <f>IFERROR(VLOOKUP(Table1[[#This Row],[RespondentID]],'All Data'!$A431:$CN1003,85,FALSE),"unknown")</f>
        <v>0</v>
      </c>
      <c r="AO430" s="159">
        <f>IFERROR(VLOOKUP(Table1[[#This Row],[RespondentID]],'All Data'!$A431:$CN1003,86,FALSE),"unknown")</f>
        <v>0</v>
      </c>
      <c r="AP430" s="159" t="str">
        <f>IFERROR(VLOOKUP(Table1[[#This Row],[RespondentID]],'All Data'!$A431:$CN1003,87,FALSE),"unknown")</f>
        <v xml:space="preserve"> </v>
      </c>
      <c r="AQ430" s="159">
        <f>IFERROR(VLOOKUP(Table1[[#This Row],[RespondentID]],'All Data'!$A431:$CN1003,88,FALSE),"unknown")</f>
        <v>0</v>
      </c>
      <c r="AR430" s="159">
        <f>IFERROR(VLOOKUP(Table1[[#This Row],[RespondentID]],'All Data'!$A431:$CN1003,89,FALSE),"unknown")</f>
        <v>0</v>
      </c>
      <c r="AS430" s="159">
        <f>IFERROR(VLOOKUP(Table1[[#This Row],[RespondentID]],'All Data'!$A431:$CN1003,90,FALSE),"unknown")</f>
        <v>0</v>
      </c>
      <c r="AT430" s="159">
        <f>IFERROR(VLOOKUP(Table1[[#This Row],[RespondentID]],'All Data'!$A431:$CN1003,91,FALSE),"unknown")</f>
        <v>0</v>
      </c>
      <c r="AU430" s="159">
        <f>IFERROR(VLOOKUP(Table1[[#This Row],[RespondentID]],'All Data'!$A431:$CN1003,92,FALSE),"unknown")</f>
        <v>0</v>
      </c>
    </row>
    <row r="431" spans="1:47" x14ac:dyDescent="0.35">
      <c r="A431" s="6">
        <v>5674707625</v>
      </c>
      <c r="B431" s="6" t="s">
        <v>41</v>
      </c>
      <c r="C431" s="6"/>
      <c r="D431" s="6"/>
      <c r="E431" s="6"/>
      <c r="F431" s="6"/>
      <c r="G431" s="6"/>
      <c r="H431" s="6" t="s">
        <v>46</v>
      </c>
      <c r="I431" s="6"/>
      <c r="J431" s="6"/>
      <c r="K431" s="6" t="s">
        <v>49</v>
      </c>
      <c r="L431" s="6"/>
      <c r="M431" s="6"/>
      <c r="O431" s="6">
        <f t="shared" si="102"/>
        <v>3</v>
      </c>
      <c r="P431" s="6">
        <f t="shared" si="103"/>
        <v>1</v>
      </c>
      <c r="R431" s="6">
        <f t="shared" si="104"/>
        <v>1</v>
      </c>
      <c r="S431" s="6">
        <f t="shared" si="105"/>
        <v>0</v>
      </c>
      <c r="T431" s="6">
        <f t="shared" si="106"/>
        <v>0</v>
      </c>
      <c r="U431" s="6">
        <f t="shared" si="107"/>
        <v>0</v>
      </c>
      <c r="V431" s="6">
        <f t="shared" si="108"/>
        <v>0</v>
      </c>
      <c r="W431" s="6">
        <f t="shared" si="109"/>
        <v>0</v>
      </c>
      <c r="X431" s="6">
        <f t="shared" si="110"/>
        <v>1</v>
      </c>
      <c r="Y431" s="6">
        <f t="shared" si="111"/>
        <v>0</v>
      </c>
      <c r="Z431" s="6">
        <f t="shared" si="112"/>
        <v>0</v>
      </c>
      <c r="AA431" s="6">
        <f t="shared" si="113"/>
        <v>1</v>
      </c>
      <c r="AB431" s="6">
        <f t="shared" si="114"/>
        <v>0</v>
      </c>
      <c r="AC431" s="6">
        <f t="shared" si="115"/>
        <v>0</v>
      </c>
      <c r="AF431" s="6">
        <f t="shared" si="116"/>
        <v>3</v>
      </c>
      <c r="AG431" s="6">
        <f t="shared" si="117"/>
        <v>3</v>
      </c>
      <c r="AH431" s="6" t="str">
        <f t="shared" si="118"/>
        <v>Correct</v>
      </c>
      <c r="AJ431" s="159">
        <f>IFERROR(VLOOKUP(Table1[[#This Row],[RespondentID]],'All Data'!$A432:$CN1004,81,FALSE),"unknown")</f>
        <v>0</v>
      </c>
      <c r="AK431" s="159">
        <f>IFERROR(VLOOKUP(Table1[[#This Row],[RespondentID]],'All Data'!$A432:$CN1004,82,FALSE),"unknown")</f>
        <v>0</v>
      </c>
      <c r="AL431" s="159">
        <f>IFERROR(VLOOKUP(Table1[[#This Row],[RespondentID]],'All Data'!$A432:$CN1004,83,FALSE),"unknown")</f>
        <v>0</v>
      </c>
      <c r="AM431" s="159">
        <f>IFERROR(VLOOKUP(Table1[[#This Row],[RespondentID]],'All Data'!$A432:$CN1004,84,FALSE),"unknown")</f>
        <v>0</v>
      </c>
      <c r="AN431" s="159">
        <f>IFERROR(VLOOKUP(Table1[[#This Row],[RespondentID]],'All Data'!$A432:$CN1004,85,FALSE),"unknown")</f>
        <v>0</v>
      </c>
      <c r="AO431" s="159">
        <f>IFERROR(VLOOKUP(Table1[[#This Row],[RespondentID]],'All Data'!$A432:$CN1004,86,FALSE),"unknown")</f>
        <v>0</v>
      </c>
      <c r="AP431" s="159" t="str">
        <f>IFERROR(VLOOKUP(Table1[[#This Row],[RespondentID]],'All Data'!$A432:$CN1004,87,FALSE),"unknown")</f>
        <v xml:space="preserve"> </v>
      </c>
      <c r="AQ431" s="159">
        <f>IFERROR(VLOOKUP(Table1[[#This Row],[RespondentID]],'All Data'!$A432:$CN1004,88,FALSE),"unknown")</f>
        <v>0</v>
      </c>
      <c r="AR431" s="159">
        <f>IFERROR(VLOOKUP(Table1[[#This Row],[RespondentID]],'All Data'!$A432:$CN1004,89,FALSE),"unknown")</f>
        <v>0</v>
      </c>
      <c r="AS431" s="159">
        <f>IFERROR(VLOOKUP(Table1[[#This Row],[RespondentID]],'All Data'!$A432:$CN1004,90,FALSE),"unknown")</f>
        <v>0</v>
      </c>
      <c r="AT431" s="159">
        <f>IFERROR(VLOOKUP(Table1[[#This Row],[RespondentID]],'All Data'!$A432:$CN1004,91,FALSE),"unknown")</f>
        <v>0</v>
      </c>
      <c r="AU431" s="159">
        <f>IFERROR(VLOOKUP(Table1[[#This Row],[RespondentID]],'All Data'!$A432:$CN1004,92,FALSE),"unknown")</f>
        <v>0</v>
      </c>
    </row>
    <row r="432" spans="1:47" x14ac:dyDescent="0.35">
      <c r="A432" s="6">
        <v>5673973607</v>
      </c>
      <c r="B432" s="6"/>
      <c r="C432" s="6"/>
      <c r="D432" s="6"/>
      <c r="E432" s="6"/>
      <c r="F432" s="6" t="s">
        <v>45</v>
      </c>
      <c r="G432" s="6" t="s">
        <v>39</v>
      </c>
      <c r="H432" s="6"/>
      <c r="I432" s="6"/>
      <c r="J432" s="6"/>
      <c r="K432" s="6" t="s">
        <v>49</v>
      </c>
      <c r="L432" s="6"/>
      <c r="M432" s="6"/>
      <c r="O432" s="6">
        <f t="shared" si="102"/>
        <v>3</v>
      </c>
      <c r="P432" s="6">
        <f t="shared" si="103"/>
        <v>1</v>
      </c>
      <c r="R432" s="6">
        <f t="shared" si="104"/>
        <v>0</v>
      </c>
      <c r="S432" s="6">
        <f t="shared" si="105"/>
        <v>0</v>
      </c>
      <c r="T432" s="6">
        <f t="shared" si="106"/>
        <v>0</v>
      </c>
      <c r="U432" s="6">
        <f t="shared" si="107"/>
        <v>0</v>
      </c>
      <c r="V432" s="6">
        <f t="shared" si="108"/>
        <v>1</v>
      </c>
      <c r="W432" s="6">
        <f t="shared" si="109"/>
        <v>1</v>
      </c>
      <c r="X432" s="6">
        <f t="shared" si="110"/>
        <v>0</v>
      </c>
      <c r="Y432" s="6">
        <f t="shared" si="111"/>
        <v>0</v>
      </c>
      <c r="Z432" s="6">
        <f t="shared" si="112"/>
        <v>0</v>
      </c>
      <c r="AA432" s="6">
        <f t="shared" si="113"/>
        <v>1</v>
      </c>
      <c r="AB432" s="6">
        <f t="shared" si="114"/>
        <v>0</v>
      </c>
      <c r="AC432" s="6">
        <f t="shared" si="115"/>
        <v>0</v>
      </c>
      <c r="AF432" s="6">
        <f t="shared" si="116"/>
        <v>3</v>
      </c>
      <c r="AG432" s="6">
        <f t="shared" si="117"/>
        <v>3</v>
      </c>
      <c r="AH432" s="6" t="str">
        <f t="shared" si="118"/>
        <v>Correct</v>
      </c>
      <c r="AJ432" s="159">
        <f>IFERROR(VLOOKUP(Table1[[#This Row],[RespondentID]],'All Data'!$A433:$CN1005,81,FALSE),"unknown")</f>
        <v>0</v>
      </c>
      <c r="AK432" s="159">
        <f>IFERROR(VLOOKUP(Table1[[#This Row],[RespondentID]],'All Data'!$A433:$CN1005,82,FALSE),"unknown")</f>
        <v>0</v>
      </c>
      <c r="AL432" s="159">
        <f>IFERROR(VLOOKUP(Table1[[#This Row],[RespondentID]],'All Data'!$A433:$CN1005,83,FALSE),"unknown")</f>
        <v>0</v>
      </c>
      <c r="AM432" s="159">
        <f>IFERROR(VLOOKUP(Table1[[#This Row],[RespondentID]],'All Data'!$A433:$CN1005,84,FALSE),"unknown")</f>
        <v>0</v>
      </c>
      <c r="AN432" s="159">
        <f>IFERROR(VLOOKUP(Table1[[#This Row],[RespondentID]],'All Data'!$A433:$CN1005,85,FALSE),"unknown")</f>
        <v>0</v>
      </c>
      <c r="AO432" s="159">
        <f>IFERROR(VLOOKUP(Table1[[#This Row],[RespondentID]],'All Data'!$A433:$CN1005,86,FALSE),"unknown")</f>
        <v>0</v>
      </c>
      <c r="AP432" s="159" t="str">
        <f>IFERROR(VLOOKUP(Table1[[#This Row],[RespondentID]],'All Data'!$A433:$CN1005,87,FALSE),"unknown")</f>
        <v xml:space="preserve"> </v>
      </c>
      <c r="AQ432" s="159">
        <f>IFERROR(VLOOKUP(Table1[[#This Row],[RespondentID]],'All Data'!$A433:$CN1005,88,FALSE),"unknown")</f>
        <v>0</v>
      </c>
      <c r="AR432" s="159">
        <f>IFERROR(VLOOKUP(Table1[[#This Row],[RespondentID]],'All Data'!$A433:$CN1005,89,FALSE),"unknown")</f>
        <v>0</v>
      </c>
      <c r="AS432" s="159">
        <f>IFERROR(VLOOKUP(Table1[[#This Row],[RespondentID]],'All Data'!$A433:$CN1005,90,FALSE),"unknown")</f>
        <v>0</v>
      </c>
      <c r="AT432" s="159">
        <f>IFERROR(VLOOKUP(Table1[[#This Row],[RespondentID]],'All Data'!$A433:$CN1005,91,FALSE),"unknown")</f>
        <v>0</v>
      </c>
      <c r="AU432" s="159">
        <f>IFERROR(VLOOKUP(Table1[[#This Row],[RespondentID]],'All Data'!$A433:$CN1005,92,FALSE),"unknown")</f>
        <v>0</v>
      </c>
    </row>
    <row r="433" spans="1:47" x14ac:dyDescent="0.35">
      <c r="A433" s="6">
        <v>5673342812</v>
      </c>
      <c r="B433" s="6" t="s">
        <v>41</v>
      </c>
      <c r="C433" s="6"/>
      <c r="D433" s="6"/>
      <c r="E433" s="6"/>
      <c r="F433" s="6"/>
      <c r="G433" s="6"/>
      <c r="H433" s="6"/>
      <c r="I433" s="6"/>
      <c r="J433" s="6"/>
      <c r="K433" s="6" t="s">
        <v>49</v>
      </c>
      <c r="L433" s="6"/>
      <c r="M433" s="6"/>
      <c r="O433" s="6">
        <f t="shared" si="102"/>
        <v>2</v>
      </c>
      <c r="P433" s="6">
        <f t="shared" si="103"/>
        <v>1.5</v>
      </c>
      <c r="R433" s="6">
        <f t="shared" si="104"/>
        <v>1</v>
      </c>
      <c r="S433" s="6">
        <f t="shared" si="105"/>
        <v>0</v>
      </c>
      <c r="T433" s="6">
        <f t="shared" si="106"/>
        <v>0</v>
      </c>
      <c r="U433" s="6">
        <f t="shared" si="107"/>
        <v>0</v>
      </c>
      <c r="V433" s="6">
        <f t="shared" si="108"/>
        <v>0</v>
      </c>
      <c r="W433" s="6">
        <f t="shared" si="109"/>
        <v>0</v>
      </c>
      <c r="X433" s="6">
        <f t="shared" si="110"/>
        <v>0</v>
      </c>
      <c r="Y433" s="6">
        <f t="shared" si="111"/>
        <v>0</v>
      </c>
      <c r="Z433" s="6">
        <f t="shared" si="112"/>
        <v>0</v>
      </c>
      <c r="AA433" s="6">
        <f t="shared" si="113"/>
        <v>1</v>
      </c>
      <c r="AB433" s="6">
        <f t="shared" si="114"/>
        <v>0</v>
      </c>
      <c r="AC433" s="6">
        <f t="shared" si="115"/>
        <v>0</v>
      </c>
      <c r="AF433" s="6">
        <f t="shared" si="116"/>
        <v>2</v>
      </c>
      <c r="AG433" s="6">
        <f t="shared" si="117"/>
        <v>2</v>
      </c>
      <c r="AH433" s="6" t="str">
        <f t="shared" si="118"/>
        <v>Correct</v>
      </c>
      <c r="AJ433" s="159">
        <f>IFERROR(VLOOKUP(Table1[[#This Row],[RespondentID]],'All Data'!$A434:$CN1006,81,FALSE),"unknown")</f>
        <v>0</v>
      </c>
      <c r="AK433" s="159">
        <f>IFERROR(VLOOKUP(Table1[[#This Row],[RespondentID]],'All Data'!$A434:$CN1006,82,FALSE),"unknown")</f>
        <v>0</v>
      </c>
      <c r="AL433" s="159">
        <f>IFERROR(VLOOKUP(Table1[[#This Row],[RespondentID]],'All Data'!$A434:$CN1006,83,FALSE),"unknown")</f>
        <v>0</v>
      </c>
      <c r="AM433" s="159">
        <f>IFERROR(VLOOKUP(Table1[[#This Row],[RespondentID]],'All Data'!$A434:$CN1006,84,FALSE),"unknown")</f>
        <v>0</v>
      </c>
      <c r="AN433" s="159">
        <f>IFERROR(VLOOKUP(Table1[[#This Row],[RespondentID]],'All Data'!$A434:$CN1006,85,FALSE),"unknown")</f>
        <v>0</v>
      </c>
      <c r="AO433" s="159">
        <f>IFERROR(VLOOKUP(Table1[[#This Row],[RespondentID]],'All Data'!$A434:$CN1006,86,FALSE),"unknown")</f>
        <v>0</v>
      </c>
      <c r="AP433" s="159" t="str">
        <f>IFERROR(VLOOKUP(Table1[[#This Row],[RespondentID]],'All Data'!$A434:$CN1006,87,FALSE),"unknown")</f>
        <v xml:space="preserve"> </v>
      </c>
      <c r="AQ433" s="159">
        <f>IFERROR(VLOOKUP(Table1[[#This Row],[RespondentID]],'All Data'!$A434:$CN1006,88,FALSE),"unknown")</f>
        <v>0</v>
      </c>
      <c r="AR433" s="159">
        <f>IFERROR(VLOOKUP(Table1[[#This Row],[RespondentID]],'All Data'!$A434:$CN1006,89,FALSE),"unknown")</f>
        <v>0</v>
      </c>
      <c r="AS433" s="159">
        <f>IFERROR(VLOOKUP(Table1[[#This Row],[RespondentID]],'All Data'!$A434:$CN1006,90,FALSE),"unknown")</f>
        <v>0</v>
      </c>
      <c r="AT433" s="159">
        <f>IFERROR(VLOOKUP(Table1[[#This Row],[RespondentID]],'All Data'!$A434:$CN1006,91,FALSE),"unknown")</f>
        <v>0</v>
      </c>
      <c r="AU433" s="159">
        <f>IFERROR(VLOOKUP(Table1[[#This Row],[RespondentID]],'All Data'!$A434:$CN1006,92,FALSE),"unknown")</f>
        <v>0</v>
      </c>
    </row>
    <row r="434" spans="1:47" x14ac:dyDescent="0.35">
      <c r="A434" s="6">
        <v>5669532780</v>
      </c>
      <c r="B434" s="6"/>
      <c r="C434" s="6"/>
      <c r="D434" s="6" t="s">
        <v>43</v>
      </c>
      <c r="E434" s="6"/>
      <c r="F434" s="6"/>
      <c r="G434" s="6"/>
      <c r="H434" s="6" t="s">
        <v>46</v>
      </c>
      <c r="I434" s="6"/>
      <c r="J434" s="6" t="s">
        <v>48</v>
      </c>
      <c r="K434" s="6"/>
      <c r="L434" s="6"/>
      <c r="M434" s="6"/>
      <c r="O434" s="6">
        <f t="shared" si="102"/>
        <v>3</v>
      </c>
      <c r="P434" s="6">
        <f t="shared" si="103"/>
        <v>1</v>
      </c>
      <c r="R434" s="6">
        <f t="shared" si="104"/>
        <v>0</v>
      </c>
      <c r="S434" s="6">
        <f t="shared" si="105"/>
        <v>0</v>
      </c>
      <c r="T434" s="6">
        <f t="shared" si="106"/>
        <v>1</v>
      </c>
      <c r="U434" s="6">
        <f t="shared" si="107"/>
        <v>0</v>
      </c>
      <c r="V434" s="6">
        <f t="shared" si="108"/>
        <v>0</v>
      </c>
      <c r="W434" s="6">
        <f t="shared" si="109"/>
        <v>0</v>
      </c>
      <c r="X434" s="6">
        <f t="shared" si="110"/>
        <v>1</v>
      </c>
      <c r="Y434" s="6">
        <f t="shared" si="111"/>
        <v>0</v>
      </c>
      <c r="Z434" s="6">
        <f t="shared" si="112"/>
        <v>1</v>
      </c>
      <c r="AA434" s="6">
        <f t="shared" si="113"/>
        <v>0</v>
      </c>
      <c r="AB434" s="6">
        <f t="shared" si="114"/>
        <v>0</v>
      </c>
      <c r="AC434" s="6">
        <f t="shared" si="115"/>
        <v>0</v>
      </c>
      <c r="AF434" s="6">
        <f t="shared" si="116"/>
        <v>3</v>
      </c>
      <c r="AG434" s="6">
        <f t="shared" si="117"/>
        <v>3</v>
      </c>
      <c r="AH434" s="6" t="str">
        <f t="shared" si="118"/>
        <v>Correct</v>
      </c>
      <c r="AJ434" s="159">
        <f>IFERROR(VLOOKUP(Table1[[#This Row],[RespondentID]],'All Data'!$A435:$CN1007,81,FALSE),"unknown")</f>
        <v>0</v>
      </c>
      <c r="AK434" s="159">
        <f>IFERROR(VLOOKUP(Table1[[#This Row],[RespondentID]],'All Data'!$A435:$CN1007,82,FALSE),"unknown")</f>
        <v>0</v>
      </c>
      <c r="AL434" s="159">
        <f>IFERROR(VLOOKUP(Table1[[#This Row],[RespondentID]],'All Data'!$A435:$CN1007,83,FALSE),"unknown")</f>
        <v>0</v>
      </c>
      <c r="AM434" s="159">
        <f>IFERROR(VLOOKUP(Table1[[#This Row],[RespondentID]],'All Data'!$A435:$CN1007,84,FALSE),"unknown")</f>
        <v>0</v>
      </c>
      <c r="AN434" s="159">
        <f>IFERROR(VLOOKUP(Table1[[#This Row],[RespondentID]],'All Data'!$A435:$CN1007,85,FALSE),"unknown")</f>
        <v>0</v>
      </c>
      <c r="AO434" s="159">
        <f>IFERROR(VLOOKUP(Table1[[#This Row],[RespondentID]],'All Data'!$A435:$CN1007,86,FALSE),"unknown")</f>
        <v>0</v>
      </c>
      <c r="AP434" s="159" t="str">
        <f>IFERROR(VLOOKUP(Table1[[#This Row],[RespondentID]],'All Data'!$A435:$CN1007,87,FALSE),"unknown")</f>
        <v xml:space="preserve"> </v>
      </c>
      <c r="AQ434" s="159">
        <f>IFERROR(VLOOKUP(Table1[[#This Row],[RespondentID]],'All Data'!$A435:$CN1007,88,FALSE),"unknown")</f>
        <v>0</v>
      </c>
      <c r="AR434" s="159">
        <f>IFERROR(VLOOKUP(Table1[[#This Row],[RespondentID]],'All Data'!$A435:$CN1007,89,FALSE),"unknown")</f>
        <v>0</v>
      </c>
      <c r="AS434" s="159">
        <f>IFERROR(VLOOKUP(Table1[[#This Row],[RespondentID]],'All Data'!$A435:$CN1007,90,FALSE),"unknown")</f>
        <v>0</v>
      </c>
      <c r="AT434" s="159">
        <f>IFERROR(VLOOKUP(Table1[[#This Row],[RespondentID]],'All Data'!$A435:$CN1007,91,FALSE),"unknown")</f>
        <v>0</v>
      </c>
      <c r="AU434" s="159">
        <f>IFERROR(VLOOKUP(Table1[[#This Row],[RespondentID]],'All Data'!$A435:$CN1007,92,FALSE),"unknown")</f>
        <v>0</v>
      </c>
    </row>
    <row r="435" spans="1:47" x14ac:dyDescent="0.35">
      <c r="A435" s="6">
        <v>5669180148</v>
      </c>
      <c r="B435" s="6"/>
      <c r="C435" s="6" t="s">
        <v>42</v>
      </c>
      <c r="D435" s="6"/>
      <c r="E435" s="6"/>
      <c r="F435" s="6"/>
      <c r="G435" s="6"/>
      <c r="H435" s="6" t="s">
        <v>46</v>
      </c>
      <c r="I435" s="6"/>
      <c r="J435" s="6" t="s">
        <v>48</v>
      </c>
      <c r="K435" s="6"/>
      <c r="L435" s="6"/>
      <c r="M435" s="6"/>
      <c r="O435" s="6">
        <f t="shared" si="102"/>
        <v>3</v>
      </c>
      <c r="P435" s="6">
        <f t="shared" si="103"/>
        <v>1</v>
      </c>
      <c r="R435" s="6">
        <f t="shared" si="104"/>
        <v>0</v>
      </c>
      <c r="S435" s="6">
        <f t="shared" si="105"/>
        <v>1</v>
      </c>
      <c r="T435" s="6">
        <f t="shared" si="106"/>
        <v>0</v>
      </c>
      <c r="U435" s="6">
        <f t="shared" si="107"/>
        <v>0</v>
      </c>
      <c r="V435" s="6">
        <f t="shared" si="108"/>
        <v>0</v>
      </c>
      <c r="W435" s="6">
        <f t="shared" si="109"/>
        <v>0</v>
      </c>
      <c r="X435" s="6">
        <f t="shared" si="110"/>
        <v>1</v>
      </c>
      <c r="Y435" s="6">
        <f t="shared" si="111"/>
        <v>0</v>
      </c>
      <c r="Z435" s="6">
        <f t="shared" si="112"/>
        <v>1</v>
      </c>
      <c r="AA435" s="6">
        <f t="shared" si="113"/>
        <v>0</v>
      </c>
      <c r="AB435" s="6">
        <f t="shared" si="114"/>
        <v>0</v>
      </c>
      <c r="AC435" s="6">
        <f t="shared" si="115"/>
        <v>0</v>
      </c>
      <c r="AF435" s="6">
        <f t="shared" si="116"/>
        <v>3</v>
      </c>
      <c r="AG435" s="6">
        <f t="shared" si="117"/>
        <v>3</v>
      </c>
      <c r="AH435" s="6" t="str">
        <f t="shared" si="118"/>
        <v>Correct</v>
      </c>
      <c r="AJ435" s="159" t="str">
        <f>IFERROR(VLOOKUP(Table1[[#This Row],[RespondentID]],'All Data'!$A436:$CN1008,81,FALSE),"unknown")</f>
        <v>Male</v>
      </c>
      <c r="AK435" s="159">
        <f>IFERROR(VLOOKUP(Table1[[#This Row],[RespondentID]],'All Data'!$A436:$CN1008,82,FALSE),"unknown")</f>
        <v>45</v>
      </c>
      <c r="AL435" s="159" t="str">
        <f>IFERROR(VLOOKUP(Table1[[#This Row],[RespondentID]],'All Data'!$A436:$CN1008,83,FALSE),"unknown")</f>
        <v>Queens</v>
      </c>
      <c r="AM435" s="159">
        <f>IFERROR(VLOOKUP(Table1[[#This Row],[RespondentID]],'All Data'!$A436:$CN1008,84,FALSE),"unknown")</f>
        <v>0</v>
      </c>
      <c r="AN435" s="159" t="str">
        <f>IFERROR(VLOOKUP(Table1[[#This Row],[RespondentID]],'All Data'!$A436:$CN1008,85,FALSE),"unknown")</f>
        <v>Otra (por favor especifique)</v>
      </c>
      <c r="AO435" s="159" t="str">
        <f>IFERROR(VLOOKUP(Table1[[#This Row],[RespondentID]],'All Data'!$A436:$CN1008,86,FALSE),"unknown")</f>
        <v>Yes</v>
      </c>
      <c r="AP435" s="159" t="str">
        <f>IFERROR(VLOOKUP(Table1[[#This Row],[RespondentID]],'All Data'!$A436:$CN1008,87,FALSE),"unknown")</f>
        <v xml:space="preserve"> Spanish </v>
      </c>
      <c r="AQ435" s="159" t="str">
        <f>IFERROR(VLOOKUP(Table1[[#This Row],[RespondentID]],'All Data'!$A436:$CN1008,88,FALSE),"unknown")</f>
        <v>$0-$19,999</v>
      </c>
      <c r="AR435" s="159" t="str">
        <f>IFERROR(VLOOKUP(Table1[[#This Row],[RespondentID]],'All Data'!$A436:$CN1008,89,FALSE),"unknown")</f>
        <v>Graduate school</v>
      </c>
      <c r="AS435" s="159" t="str">
        <f>IFERROR(VLOOKUP(Table1[[#This Row],[RespondentID]],'All Data'!$A436:$CN1008,90,FALSE),"unknown")</f>
        <v>Military</v>
      </c>
      <c r="AT435" s="159" t="str">
        <f>IFERROR(VLOOKUP(Table1[[#This Row],[RespondentID]],'All Data'!$A436:$CN1008,91,FALSE),"unknown")</f>
        <v>Yes</v>
      </c>
      <c r="AU435" s="159" t="str">
        <f>IFERROR(VLOOKUP(Table1[[#This Row],[RespondentID]],'All Data'!$A436:$CN1008,92,FALSE),"unknown")</f>
        <v>Yes</v>
      </c>
    </row>
    <row r="436" spans="1:47" x14ac:dyDescent="0.35">
      <c r="A436" s="6">
        <v>5667677496</v>
      </c>
      <c r="B436" s="6"/>
      <c r="C436" s="6"/>
      <c r="D436" s="6"/>
      <c r="E436" s="6"/>
      <c r="F436" s="6" t="s">
        <v>45</v>
      </c>
      <c r="G436" s="6"/>
      <c r="H436" s="6"/>
      <c r="I436" s="6"/>
      <c r="J436" s="6"/>
      <c r="K436" s="6"/>
      <c r="L436" s="6" t="s">
        <v>50</v>
      </c>
      <c r="M436" s="6"/>
      <c r="O436" s="6">
        <f t="shared" si="102"/>
        <v>2</v>
      </c>
      <c r="P436" s="6">
        <f t="shared" si="103"/>
        <v>1.5</v>
      </c>
      <c r="R436" s="6">
        <f t="shared" si="104"/>
        <v>0</v>
      </c>
      <c r="S436" s="6">
        <f t="shared" si="105"/>
        <v>0</v>
      </c>
      <c r="T436" s="6">
        <f t="shared" si="106"/>
        <v>0</v>
      </c>
      <c r="U436" s="6">
        <f t="shared" si="107"/>
        <v>0</v>
      </c>
      <c r="V436" s="6">
        <f t="shared" si="108"/>
        <v>1</v>
      </c>
      <c r="W436" s="6">
        <f t="shared" si="109"/>
        <v>0</v>
      </c>
      <c r="X436" s="6">
        <f t="shared" si="110"/>
        <v>0</v>
      </c>
      <c r="Y436" s="6">
        <f t="shared" si="111"/>
        <v>0</v>
      </c>
      <c r="Z436" s="6">
        <f t="shared" si="112"/>
        <v>0</v>
      </c>
      <c r="AA436" s="6">
        <f t="shared" si="113"/>
        <v>0</v>
      </c>
      <c r="AB436" s="6">
        <f t="shared" si="114"/>
        <v>1</v>
      </c>
      <c r="AC436" s="6">
        <f t="shared" si="115"/>
        <v>0</v>
      </c>
      <c r="AF436" s="6">
        <f t="shared" si="116"/>
        <v>2</v>
      </c>
      <c r="AG436" s="6">
        <f t="shared" si="117"/>
        <v>2</v>
      </c>
      <c r="AH436" s="6" t="str">
        <f t="shared" si="118"/>
        <v>Correct</v>
      </c>
      <c r="AJ436" s="159" t="str">
        <f>IFERROR(VLOOKUP(Table1[[#This Row],[RespondentID]],'All Data'!$A437:$CN1009,81,FALSE),"unknown")</f>
        <v>Female</v>
      </c>
      <c r="AK436" s="159">
        <f>IFERROR(VLOOKUP(Table1[[#This Row],[RespondentID]],'All Data'!$A437:$CN1009,82,FALSE),"unknown")</f>
        <v>57</v>
      </c>
      <c r="AL436" s="159" t="str">
        <f>IFERROR(VLOOKUP(Table1[[#This Row],[RespondentID]],'All Data'!$A437:$CN1009,83,FALSE),"unknown")</f>
        <v>Queens</v>
      </c>
      <c r="AM436" s="159">
        <f>IFERROR(VLOOKUP(Table1[[#This Row],[RespondentID]],'All Data'!$A437:$CN1009,84,FALSE),"unknown")</f>
        <v>0</v>
      </c>
      <c r="AN436" s="159" t="str">
        <f>IFERROR(VLOOKUP(Table1[[#This Row],[RespondentID]],'All Data'!$A437:$CN1009,85,FALSE),"unknown")</f>
        <v>Otra (por favor especifique)</v>
      </c>
      <c r="AO436" s="159" t="str">
        <f>IFERROR(VLOOKUP(Table1[[#This Row],[RespondentID]],'All Data'!$A437:$CN1009,86,FALSE),"unknown")</f>
        <v>Yes</v>
      </c>
      <c r="AP436" s="159" t="str">
        <f>IFERROR(VLOOKUP(Table1[[#This Row],[RespondentID]],'All Data'!$A437:$CN1009,87,FALSE),"unknown")</f>
        <v xml:space="preserve"> Spanish </v>
      </c>
      <c r="AQ436" s="159" t="str">
        <f>IFERROR(VLOOKUP(Table1[[#This Row],[RespondentID]],'All Data'!$A437:$CN1009,88,FALSE),"unknown")</f>
        <v>$75,000 to $125,000</v>
      </c>
      <c r="AR436" s="159" t="str">
        <f>IFERROR(VLOOKUP(Table1[[#This Row],[RespondentID]],'All Data'!$A437:$CN1009,89,FALSE),"unknown")</f>
        <v>College graduate</v>
      </c>
      <c r="AS436" s="159" t="str">
        <f>IFERROR(VLOOKUP(Table1[[#This Row],[RespondentID]],'All Data'!$A437:$CN1009,90,FALSE),"unknown")</f>
        <v>Self-employed</v>
      </c>
      <c r="AT436" s="159" t="str">
        <f>IFERROR(VLOOKUP(Table1[[#This Row],[RespondentID]],'All Data'!$A437:$CN1009,91,FALSE),"unknown")</f>
        <v>No</v>
      </c>
      <c r="AU436" s="159" t="str">
        <f>IFERROR(VLOOKUP(Table1[[#This Row],[RespondentID]],'All Data'!$A437:$CN1009,92,FALSE),"unknown")</f>
        <v>Yes</v>
      </c>
    </row>
    <row r="437" spans="1:47" x14ac:dyDescent="0.35">
      <c r="A437" s="6">
        <v>5667505368</v>
      </c>
      <c r="B437" s="6"/>
      <c r="C437" s="6"/>
      <c r="D437" s="6"/>
      <c r="E437" s="6" t="s">
        <v>44</v>
      </c>
      <c r="F437" s="6"/>
      <c r="G437" s="6"/>
      <c r="H437" s="6"/>
      <c r="I437" s="6"/>
      <c r="J437" s="6"/>
      <c r="K437" s="6" t="s">
        <v>49</v>
      </c>
      <c r="L437" s="6"/>
      <c r="M437" s="6"/>
      <c r="O437" s="6">
        <f t="shared" si="102"/>
        <v>2</v>
      </c>
      <c r="P437" s="6">
        <f t="shared" si="103"/>
        <v>1.5</v>
      </c>
      <c r="R437" s="6">
        <f t="shared" si="104"/>
        <v>0</v>
      </c>
      <c r="S437" s="6">
        <f t="shared" si="105"/>
        <v>0</v>
      </c>
      <c r="T437" s="6">
        <f t="shared" si="106"/>
        <v>0</v>
      </c>
      <c r="U437" s="6">
        <f t="shared" si="107"/>
        <v>1</v>
      </c>
      <c r="V437" s="6">
        <f t="shared" si="108"/>
        <v>0</v>
      </c>
      <c r="W437" s="6">
        <f t="shared" si="109"/>
        <v>0</v>
      </c>
      <c r="X437" s="6">
        <f t="shared" si="110"/>
        <v>0</v>
      </c>
      <c r="Y437" s="6">
        <f t="shared" si="111"/>
        <v>0</v>
      </c>
      <c r="Z437" s="6">
        <f t="shared" si="112"/>
        <v>0</v>
      </c>
      <c r="AA437" s="6">
        <f t="shared" si="113"/>
        <v>1</v>
      </c>
      <c r="AB437" s="6">
        <f t="shared" si="114"/>
        <v>0</v>
      </c>
      <c r="AC437" s="6">
        <f t="shared" si="115"/>
        <v>0</v>
      </c>
      <c r="AF437" s="6">
        <f t="shared" si="116"/>
        <v>2</v>
      </c>
      <c r="AG437" s="6">
        <f t="shared" si="117"/>
        <v>2</v>
      </c>
      <c r="AH437" s="6" t="str">
        <f t="shared" si="118"/>
        <v>Correct</v>
      </c>
      <c r="AJ437" s="159" t="str">
        <f>IFERROR(VLOOKUP(Table1[[#This Row],[RespondentID]],'All Data'!$A438:$CN1010,81,FALSE),"unknown")</f>
        <v>Female</v>
      </c>
      <c r="AK437" s="159">
        <f>IFERROR(VLOOKUP(Table1[[#This Row],[RespondentID]],'All Data'!$A438:$CN1010,82,FALSE),"unknown")</f>
        <v>34</v>
      </c>
      <c r="AL437" s="159" t="str">
        <f>IFERROR(VLOOKUP(Table1[[#This Row],[RespondentID]],'All Data'!$A438:$CN1010,83,FALSE),"unknown")</f>
        <v>Nassau</v>
      </c>
      <c r="AM437" s="159">
        <f>IFERROR(VLOOKUP(Table1[[#This Row],[RespondentID]],'All Data'!$A438:$CN1010,84,FALSE),"unknown")</f>
        <v>0</v>
      </c>
      <c r="AN437" s="159">
        <f>IFERROR(VLOOKUP(Table1[[#This Row],[RespondentID]],'All Data'!$A438:$CN1010,85,FALSE),"unknown")</f>
        <v>0</v>
      </c>
      <c r="AO437" s="159">
        <f>IFERROR(VLOOKUP(Table1[[#This Row],[RespondentID]],'All Data'!$A438:$CN1010,86,FALSE),"unknown")</f>
        <v>0</v>
      </c>
      <c r="AP437" s="159" t="str">
        <f>IFERROR(VLOOKUP(Table1[[#This Row],[RespondentID]],'All Data'!$A438:$CN1010,87,FALSE),"unknown")</f>
        <v xml:space="preserve"> </v>
      </c>
      <c r="AQ437" s="159">
        <f>IFERROR(VLOOKUP(Table1[[#This Row],[RespondentID]],'All Data'!$A438:$CN1010,88,FALSE),"unknown")</f>
        <v>0</v>
      </c>
      <c r="AR437" s="159">
        <f>IFERROR(VLOOKUP(Table1[[#This Row],[RespondentID]],'All Data'!$A438:$CN1010,89,FALSE),"unknown")</f>
        <v>0</v>
      </c>
      <c r="AS437" s="159">
        <f>IFERROR(VLOOKUP(Table1[[#This Row],[RespondentID]],'All Data'!$A438:$CN1010,90,FALSE),"unknown")</f>
        <v>0</v>
      </c>
      <c r="AT437" s="159">
        <f>IFERROR(VLOOKUP(Table1[[#This Row],[RespondentID]],'All Data'!$A438:$CN1010,91,FALSE),"unknown")</f>
        <v>0</v>
      </c>
      <c r="AU437" s="159">
        <f>IFERROR(VLOOKUP(Table1[[#This Row],[RespondentID]],'All Data'!$A438:$CN1010,92,FALSE),"unknown")</f>
        <v>0</v>
      </c>
    </row>
    <row r="438" spans="1:47" x14ac:dyDescent="0.35">
      <c r="A438" s="6">
        <v>5667488121</v>
      </c>
      <c r="B438" s="6"/>
      <c r="C438" s="6"/>
      <c r="D438" s="6"/>
      <c r="E438" s="6"/>
      <c r="F438" s="6"/>
      <c r="G438" s="6"/>
      <c r="H438" s="6"/>
      <c r="I438" s="6"/>
      <c r="J438" s="6"/>
      <c r="K438" s="6"/>
      <c r="L438" s="6"/>
      <c r="M438" s="6" t="s">
        <v>51</v>
      </c>
      <c r="O438" s="6">
        <f t="shared" si="102"/>
        <v>1</v>
      </c>
      <c r="P438" s="6">
        <f t="shared" si="103"/>
        <v>3</v>
      </c>
      <c r="R438" s="6">
        <f t="shared" si="104"/>
        <v>0</v>
      </c>
      <c r="S438" s="6">
        <f t="shared" si="105"/>
        <v>0</v>
      </c>
      <c r="T438" s="6">
        <f t="shared" si="106"/>
        <v>0</v>
      </c>
      <c r="U438" s="6">
        <f t="shared" si="107"/>
        <v>0</v>
      </c>
      <c r="V438" s="6">
        <f t="shared" si="108"/>
        <v>0</v>
      </c>
      <c r="W438" s="6">
        <f t="shared" si="109"/>
        <v>0</v>
      </c>
      <c r="X438" s="6">
        <f t="shared" si="110"/>
        <v>0</v>
      </c>
      <c r="Y438" s="6">
        <f t="shared" si="111"/>
        <v>0</v>
      </c>
      <c r="Z438" s="6">
        <f t="shared" si="112"/>
        <v>0</v>
      </c>
      <c r="AA438" s="6">
        <f t="shared" si="113"/>
        <v>0</v>
      </c>
      <c r="AB438" s="6">
        <f t="shared" si="114"/>
        <v>0</v>
      </c>
      <c r="AC438" s="6">
        <f t="shared" si="115"/>
        <v>1</v>
      </c>
      <c r="AF438" s="6">
        <f t="shared" si="116"/>
        <v>1</v>
      </c>
      <c r="AG438" s="6">
        <f t="shared" si="117"/>
        <v>1</v>
      </c>
      <c r="AH438" s="6" t="str">
        <f t="shared" si="118"/>
        <v>Correct</v>
      </c>
      <c r="AJ438" s="159">
        <f>IFERROR(VLOOKUP(Table1[[#This Row],[RespondentID]],'All Data'!$A439:$CN1011,81,FALSE),"unknown")</f>
        <v>0</v>
      </c>
      <c r="AK438" s="159">
        <f>IFERROR(VLOOKUP(Table1[[#This Row],[RespondentID]],'All Data'!$A439:$CN1011,82,FALSE),"unknown")</f>
        <v>0</v>
      </c>
      <c r="AL438" s="159">
        <f>IFERROR(VLOOKUP(Table1[[#This Row],[RespondentID]],'All Data'!$A439:$CN1011,83,FALSE),"unknown")</f>
        <v>0</v>
      </c>
      <c r="AM438" s="159">
        <f>IFERROR(VLOOKUP(Table1[[#This Row],[RespondentID]],'All Data'!$A439:$CN1011,84,FALSE),"unknown")</f>
        <v>0</v>
      </c>
      <c r="AN438" s="159">
        <f>IFERROR(VLOOKUP(Table1[[#This Row],[RespondentID]],'All Data'!$A439:$CN1011,85,FALSE),"unknown")</f>
        <v>0</v>
      </c>
      <c r="AO438" s="159">
        <f>IFERROR(VLOOKUP(Table1[[#This Row],[RespondentID]],'All Data'!$A439:$CN1011,86,FALSE),"unknown")</f>
        <v>0</v>
      </c>
      <c r="AP438" s="159" t="str">
        <f>IFERROR(VLOOKUP(Table1[[#This Row],[RespondentID]],'All Data'!$A439:$CN1011,87,FALSE),"unknown")</f>
        <v xml:space="preserve"> </v>
      </c>
      <c r="AQ438" s="159">
        <f>IFERROR(VLOOKUP(Table1[[#This Row],[RespondentID]],'All Data'!$A439:$CN1011,88,FALSE),"unknown")</f>
        <v>0</v>
      </c>
      <c r="AR438" s="159">
        <f>IFERROR(VLOOKUP(Table1[[#This Row],[RespondentID]],'All Data'!$A439:$CN1011,89,FALSE),"unknown")</f>
        <v>0</v>
      </c>
      <c r="AS438" s="159">
        <f>IFERROR(VLOOKUP(Table1[[#This Row],[RespondentID]],'All Data'!$A439:$CN1011,90,FALSE),"unknown")</f>
        <v>0</v>
      </c>
      <c r="AT438" s="159">
        <f>IFERROR(VLOOKUP(Table1[[#This Row],[RespondentID]],'All Data'!$A439:$CN1011,91,FALSE),"unknown")</f>
        <v>0</v>
      </c>
      <c r="AU438" s="159">
        <f>IFERROR(VLOOKUP(Table1[[#This Row],[RespondentID]],'All Data'!$A439:$CN1011,92,FALSE),"unknown")</f>
        <v>0</v>
      </c>
    </row>
    <row r="439" spans="1:47" x14ac:dyDescent="0.35">
      <c r="A439" s="6">
        <v>5666031343</v>
      </c>
      <c r="B439" s="6" t="s">
        <v>41</v>
      </c>
      <c r="C439" s="6"/>
      <c r="D439" s="6"/>
      <c r="E439" s="6"/>
      <c r="F439" s="6"/>
      <c r="G439" s="6"/>
      <c r="H439" s="6"/>
      <c r="I439" s="6"/>
      <c r="J439" s="6"/>
      <c r="K439" s="6"/>
      <c r="L439" s="6" t="s">
        <v>50</v>
      </c>
      <c r="M439" s="6" t="s">
        <v>51</v>
      </c>
      <c r="O439" s="6">
        <f t="shared" si="102"/>
        <v>3</v>
      </c>
      <c r="P439" s="6">
        <f t="shared" si="103"/>
        <v>1</v>
      </c>
      <c r="R439" s="6">
        <f t="shared" si="104"/>
        <v>1</v>
      </c>
      <c r="S439" s="6">
        <f t="shared" si="105"/>
        <v>0</v>
      </c>
      <c r="T439" s="6">
        <f t="shared" si="106"/>
        <v>0</v>
      </c>
      <c r="U439" s="6">
        <f t="shared" si="107"/>
        <v>0</v>
      </c>
      <c r="V439" s="6">
        <f t="shared" si="108"/>
        <v>0</v>
      </c>
      <c r="W439" s="6">
        <f t="shared" si="109"/>
        <v>0</v>
      </c>
      <c r="X439" s="6">
        <f t="shared" si="110"/>
        <v>0</v>
      </c>
      <c r="Y439" s="6">
        <f t="shared" si="111"/>
        <v>0</v>
      </c>
      <c r="Z439" s="6">
        <f t="shared" si="112"/>
        <v>0</v>
      </c>
      <c r="AA439" s="6">
        <f t="shared" si="113"/>
        <v>0</v>
      </c>
      <c r="AB439" s="6">
        <f t="shared" si="114"/>
        <v>1</v>
      </c>
      <c r="AC439" s="6">
        <f t="shared" si="115"/>
        <v>1</v>
      </c>
      <c r="AF439" s="6">
        <f t="shared" si="116"/>
        <v>3</v>
      </c>
      <c r="AG439" s="6">
        <f t="shared" si="117"/>
        <v>3</v>
      </c>
      <c r="AH439" s="6" t="str">
        <f t="shared" si="118"/>
        <v>Correct</v>
      </c>
      <c r="AJ439" s="159" t="str">
        <f>IFERROR(VLOOKUP(Table1[[#This Row],[RespondentID]],'All Data'!$A440:$CN1012,81,FALSE),"unknown")</f>
        <v>Female</v>
      </c>
      <c r="AK439" s="159">
        <f>IFERROR(VLOOKUP(Table1[[#This Row],[RespondentID]],'All Data'!$A440:$CN1012,82,FALSE),"unknown")</f>
        <v>19</v>
      </c>
      <c r="AL439" s="159" t="str">
        <f>IFERROR(VLOOKUP(Table1[[#This Row],[RespondentID]],'All Data'!$A440:$CN1012,83,FALSE),"unknown")</f>
        <v>Nassau</v>
      </c>
      <c r="AM439" s="159" t="str">
        <f>IFERROR(VLOOKUP(Table1[[#This Row],[RespondentID]],'All Data'!$A440:$CN1012,84,FALSE),"unknown")</f>
        <v>Albertson, 11507</v>
      </c>
      <c r="AN439" s="159" t="str">
        <f>IFERROR(VLOOKUP(Table1[[#This Row],[RespondentID]],'All Data'!$A440:$CN1012,85,FALSE),"unknown")</f>
        <v>Black/African American</v>
      </c>
      <c r="AO439" s="159" t="str">
        <f>IFERROR(VLOOKUP(Table1[[#This Row],[RespondentID]],'All Data'!$A440:$CN1012,86,FALSE),"unknown")</f>
        <v>Yes</v>
      </c>
      <c r="AP439" s="159" t="str">
        <f>IFERROR(VLOOKUP(Table1[[#This Row],[RespondentID]],'All Data'!$A440:$CN1012,87,FALSE),"unknown")</f>
        <v xml:space="preserve"> Spanish </v>
      </c>
      <c r="AQ439" s="159" t="str">
        <f>IFERROR(VLOOKUP(Table1[[#This Row],[RespondentID]],'All Data'!$A440:$CN1012,88,FALSE),"unknown")</f>
        <v>$0-$19,999</v>
      </c>
      <c r="AR439" s="159" t="str">
        <f>IFERROR(VLOOKUP(Table1[[#This Row],[RespondentID]],'All Data'!$A440:$CN1012,89,FALSE),"unknown")</f>
        <v>Graduate school</v>
      </c>
      <c r="AS439" s="159" t="str">
        <f>IFERROR(VLOOKUP(Table1[[#This Row],[RespondentID]],'All Data'!$A440:$CN1012,90,FALSE),"unknown")</f>
        <v>Out of work, but not currently looking</v>
      </c>
      <c r="AT439" s="159" t="str">
        <f>IFERROR(VLOOKUP(Table1[[#This Row],[RespondentID]],'All Data'!$A440:$CN1012,91,FALSE),"unknown")</f>
        <v>No</v>
      </c>
      <c r="AU439" s="159" t="str">
        <f>IFERROR(VLOOKUP(Table1[[#This Row],[RespondentID]],'All Data'!$A440:$CN1012,92,FALSE),"unknown")</f>
        <v>No</v>
      </c>
    </row>
    <row r="440" spans="1:47" x14ac:dyDescent="0.35">
      <c r="A440" s="6">
        <v>5665395167</v>
      </c>
      <c r="B440" s="6" t="s">
        <v>41</v>
      </c>
      <c r="C440" s="6"/>
      <c r="D440" s="6"/>
      <c r="E440" s="6"/>
      <c r="F440" s="6" t="s">
        <v>45</v>
      </c>
      <c r="G440" s="6"/>
      <c r="H440" s="6" t="s">
        <v>46</v>
      </c>
      <c r="I440" s="6"/>
      <c r="J440" s="6"/>
      <c r="K440" s="6"/>
      <c r="L440" s="6"/>
      <c r="M440" s="6"/>
      <c r="O440" s="6">
        <f t="shared" si="102"/>
        <v>3</v>
      </c>
      <c r="P440" s="6">
        <f t="shared" si="103"/>
        <v>1</v>
      </c>
      <c r="R440" s="6">
        <f t="shared" si="104"/>
        <v>1</v>
      </c>
      <c r="S440" s="6">
        <f t="shared" si="105"/>
        <v>0</v>
      </c>
      <c r="T440" s="6">
        <f t="shared" si="106"/>
        <v>0</v>
      </c>
      <c r="U440" s="6">
        <f t="shared" si="107"/>
        <v>0</v>
      </c>
      <c r="V440" s="6">
        <f t="shared" si="108"/>
        <v>1</v>
      </c>
      <c r="W440" s="6">
        <f t="shared" si="109"/>
        <v>0</v>
      </c>
      <c r="X440" s="6">
        <f t="shared" si="110"/>
        <v>1</v>
      </c>
      <c r="Y440" s="6">
        <f t="shared" si="111"/>
        <v>0</v>
      </c>
      <c r="Z440" s="6">
        <f t="shared" si="112"/>
        <v>0</v>
      </c>
      <c r="AA440" s="6">
        <f t="shared" si="113"/>
        <v>0</v>
      </c>
      <c r="AB440" s="6">
        <f t="shared" si="114"/>
        <v>0</v>
      </c>
      <c r="AC440" s="6">
        <f t="shared" si="115"/>
        <v>0</v>
      </c>
      <c r="AF440" s="6">
        <f t="shared" si="116"/>
        <v>3</v>
      </c>
      <c r="AG440" s="6">
        <f t="shared" si="117"/>
        <v>3</v>
      </c>
      <c r="AH440" s="6" t="str">
        <f t="shared" si="118"/>
        <v>Correct</v>
      </c>
      <c r="AJ440" s="159" t="str">
        <f>IFERROR(VLOOKUP(Table1[[#This Row],[RespondentID]],'All Data'!$A441:$CN1013,81,FALSE),"unknown")</f>
        <v>Male</v>
      </c>
      <c r="AK440" s="159">
        <f>IFERROR(VLOOKUP(Table1[[#This Row],[RespondentID]],'All Data'!$A441:$CN1013,82,FALSE),"unknown")</f>
        <v>45</v>
      </c>
      <c r="AL440" s="159" t="str">
        <f>IFERROR(VLOOKUP(Table1[[#This Row],[RespondentID]],'All Data'!$A441:$CN1013,83,FALSE),"unknown")</f>
        <v>Queens</v>
      </c>
      <c r="AM440" s="159">
        <f>IFERROR(VLOOKUP(Table1[[#This Row],[RespondentID]],'All Data'!$A441:$CN1013,84,FALSE),"unknown")</f>
        <v>0</v>
      </c>
      <c r="AN440" s="159">
        <f>IFERROR(VLOOKUP(Table1[[#This Row],[RespondentID]],'All Data'!$A441:$CN1013,85,FALSE),"unknown")</f>
        <v>0</v>
      </c>
      <c r="AO440" s="159">
        <f>IFERROR(VLOOKUP(Table1[[#This Row],[RespondentID]],'All Data'!$A441:$CN1013,86,FALSE),"unknown")</f>
        <v>0</v>
      </c>
      <c r="AP440" s="159" t="str">
        <f>IFERROR(VLOOKUP(Table1[[#This Row],[RespondentID]],'All Data'!$A441:$CN1013,87,FALSE),"unknown")</f>
        <v xml:space="preserve"> </v>
      </c>
      <c r="AQ440" s="159">
        <f>IFERROR(VLOOKUP(Table1[[#This Row],[RespondentID]],'All Data'!$A441:$CN1013,88,FALSE),"unknown")</f>
        <v>0</v>
      </c>
      <c r="AR440" s="159">
        <f>IFERROR(VLOOKUP(Table1[[#This Row],[RespondentID]],'All Data'!$A441:$CN1013,89,FALSE),"unknown")</f>
        <v>0</v>
      </c>
      <c r="AS440" s="159">
        <f>IFERROR(VLOOKUP(Table1[[#This Row],[RespondentID]],'All Data'!$A441:$CN1013,90,FALSE),"unknown")</f>
        <v>0</v>
      </c>
      <c r="AT440" s="159">
        <f>IFERROR(VLOOKUP(Table1[[#This Row],[RespondentID]],'All Data'!$A441:$CN1013,91,FALSE),"unknown")</f>
        <v>0</v>
      </c>
      <c r="AU440" s="159">
        <f>IFERROR(VLOOKUP(Table1[[#This Row],[RespondentID]],'All Data'!$A441:$CN1013,92,FALSE),"unknown")</f>
        <v>0</v>
      </c>
    </row>
    <row r="441" spans="1:47" x14ac:dyDescent="0.35">
      <c r="A441" s="6">
        <v>5665304956</v>
      </c>
      <c r="B441" s="6"/>
      <c r="C441" s="6"/>
      <c r="D441" s="6"/>
      <c r="E441" s="6"/>
      <c r="F441" s="6"/>
      <c r="G441" s="6" t="s">
        <v>39</v>
      </c>
      <c r="H441" s="6"/>
      <c r="I441" s="6"/>
      <c r="J441" s="6"/>
      <c r="K441" s="6" t="s">
        <v>49</v>
      </c>
      <c r="L441" s="6" t="s">
        <v>50</v>
      </c>
      <c r="M441" s="6"/>
      <c r="O441" s="6">
        <f t="shared" si="102"/>
        <v>3</v>
      </c>
      <c r="P441" s="6">
        <f t="shared" si="103"/>
        <v>1</v>
      </c>
      <c r="R441" s="6">
        <f t="shared" si="104"/>
        <v>0</v>
      </c>
      <c r="S441" s="6">
        <f t="shared" si="105"/>
        <v>0</v>
      </c>
      <c r="T441" s="6">
        <f t="shared" si="106"/>
        <v>0</v>
      </c>
      <c r="U441" s="6">
        <f t="shared" si="107"/>
        <v>0</v>
      </c>
      <c r="V441" s="6">
        <f t="shared" si="108"/>
        <v>0</v>
      </c>
      <c r="W441" s="6">
        <f t="shared" si="109"/>
        <v>1</v>
      </c>
      <c r="X441" s="6">
        <f t="shared" si="110"/>
        <v>0</v>
      </c>
      <c r="Y441" s="6">
        <f t="shared" si="111"/>
        <v>0</v>
      </c>
      <c r="Z441" s="6">
        <f t="shared" si="112"/>
        <v>0</v>
      </c>
      <c r="AA441" s="6">
        <f t="shared" si="113"/>
        <v>1</v>
      </c>
      <c r="AB441" s="6">
        <f t="shared" si="114"/>
        <v>1</v>
      </c>
      <c r="AC441" s="6">
        <f t="shared" si="115"/>
        <v>0</v>
      </c>
      <c r="AF441" s="6">
        <f t="shared" si="116"/>
        <v>3</v>
      </c>
      <c r="AG441" s="6">
        <f t="shared" si="117"/>
        <v>3</v>
      </c>
      <c r="AH441" s="6" t="str">
        <f t="shared" si="118"/>
        <v>Correct</v>
      </c>
      <c r="AJ441" s="159" t="str">
        <f>IFERROR(VLOOKUP(Table1[[#This Row],[RespondentID]],'All Data'!$A442:$CN1014,81,FALSE),"unknown")</f>
        <v>Male</v>
      </c>
      <c r="AK441" s="159">
        <f>IFERROR(VLOOKUP(Table1[[#This Row],[RespondentID]],'All Data'!$A442:$CN1014,82,FALSE),"unknown")</f>
        <v>41</v>
      </c>
      <c r="AL441" s="159" t="str">
        <f>IFERROR(VLOOKUP(Table1[[#This Row],[RespondentID]],'All Data'!$A442:$CN1014,83,FALSE),"unknown")</f>
        <v>Queens</v>
      </c>
      <c r="AM441" s="159">
        <f>IFERROR(VLOOKUP(Table1[[#This Row],[RespondentID]],'All Data'!$A442:$CN1014,84,FALSE),"unknown")</f>
        <v>0</v>
      </c>
      <c r="AN441" s="159" t="str">
        <f>IFERROR(VLOOKUP(Table1[[#This Row],[RespondentID]],'All Data'!$A442:$CN1014,85,FALSE),"unknown")</f>
        <v>White/Caucasian</v>
      </c>
      <c r="AO441" s="159" t="str">
        <f>IFERROR(VLOOKUP(Table1[[#This Row],[RespondentID]],'All Data'!$A442:$CN1014,86,FALSE),"unknown")</f>
        <v>Yes</v>
      </c>
      <c r="AP441" s="159" t="str">
        <f>IFERROR(VLOOKUP(Table1[[#This Row],[RespondentID]],'All Data'!$A442:$CN1014,87,FALSE),"unknown")</f>
        <v xml:space="preserve"> Spanish </v>
      </c>
      <c r="AQ441" s="159" t="str">
        <f>IFERROR(VLOOKUP(Table1[[#This Row],[RespondentID]],'All Data'!$A442:$CN1014,88,FALSE),"unknown")</f>
        <v>$0-$19,999</v>
      </c>
      <c r="AR441" s="159" t="str">
        <f>IFERROR(VLOOKUP(Table1[[#This Row],[RespondentID]],'All Data'!$A442:$CN1014,89,FALSE),"unknown")</f>
        <v>Technical school</v>
      </c>
      <c r="AS441" s="159" t="str">
        <f>IFERROR(VLOOKUP(Table1[[#This Row],[RespondentID]],'All Data'!$A442:$CN1014,90,FALSE),"unknown")</f>
        <v>Military</v>
      </c>
      <c r="AT441" s="159" t="str">
        <f>IFERROR(VLOOKUP(Table1[[#This Row],[RespondentID]],'All Data'!$A442:$CN1014,91,FALSE),"unknown")</f>
        <v>Yes</v>
      </c>
      <c r="AU441" s="159" t="str">
        <f>IFERROR(VLOOKUP(Table1[[#This Row],[RespondentID]],'All Data'!$A442:$CN1014,92,FALSE),"unknown")</f>
        <v>Yes</v>
      </c>
    </row>
    <row r="442" spans="1:47" x14ac:dyDescent="0.35">
      <c r="A442" s="6">
        <v>5665096788</v>
      </c>
      <c r="B442" s="6"/>
      <c r="C442" s="6"/>
      <c r="D442" s="6" t="s">
        <v>43</v>
      </c>
      <c r="E442" s="6" t="s">
        <v>44</v>
      </c>
      <c r="F442" s="6"/>
      <c r="G442" s="6"/>
      <c r="H442" s="6"/>
      <c r="I442" s="6"/>
      <c r="J442" s="6"/>
      <c r="K442" s="6"/>
      <c r="L442" s="6" t="s">
        <v>50</v>
      </c>
      <c r="M442" s="6"/>
      <c r="O442" s="6">
        <f t="shared" si="102"/>
        <v>3</v>
      </c>
      <c r="P442" s="6">
        <f t="shared" si="103"/>
        <v>1</v>
      </c>
      <c r="R442" s="6">
        <f t="shared" si="104"/>
        <v>0</v>
      </c>
      <c r="S442" s="6">
        <f t="shared" si="105"/>
        <v>0</v>
      </c>
      <c r="T442" s="6">
        <f t="shared" si="106"/>
        <v>1</v>
      </c>
      <c r="U442" s="6">
        <f t="shared" si="107"/>
        <v>1</v>
      </c>
      <c r="V442" s="6">
        <f t="shared" si="108"/>
        <v>0</v>
      </c>
      <c r="W442" s="6">
        <f t="shared" si="109"/>
        <v>0</v>
      </c>
      <c r="X442" s="6">
        <f t="shared" si="110"/>
        <v>0</v>
      </c>
      <c r="Y442" s="6">
        <f t="shared" si="111"/>
        <v>0</v>
      </c>
      <c r="Z442" s="6">
        <f t="shared" si="112"/>
        <v>0</v>
      </c>
      <c r="AA442" s="6">
        <f t="shared" si="113"/>
        <v>0</v>
      </c>
      <c r="AB442" s="6">
        <f t="shared" si="114"/>
        <v>1</v>
      </c>
      <c r="AC442" s="6">
        <f t="shared" si="115"/>
        <v>0</v>
      </c>
      <c r="AF442" s="6">
        <f t="shared" si="116"/>
        <v>3</v>
      </c>
      <c r="AG442" s="6">
        <f t="shared" si="117"/>
        <v>3</v>
      </c>
      <c r="AH442" s="6" t="str">
        <f t="shared" si="118"/>
        <v>Correct</v>
      </c>
      <c r="AJ442" s="159">
        <f>IFERROR(VLOOKUP(Table1[[#This Row],[RespondentID]],'All Data'!$A443:$CN1015,81,FALSE),"unknown")</f>
        <v>0</v>
      </c>
      <c r="AK442" s="159">
        <f>IFERROR(VLOOKUP(Table1[[#This Row],[RespondentID]],'All Data'!$A443:$CN1015,82,FALSE),"unknown")</f>
        <v>0</v>
      </c>
      <c r="AL442" s="159">
        <f>IFERROR(VLOOKUP(Table1[[#This Row],[RespondentID]],'All Data'!$A443:$CN1015,83,FALSE),"unknown")</f>
        <v>0</v>
      </c>
      <c r="AM442" s="159">
        <f>IFERROR(VLOOKUP(Table1[[#This Row],[RespondentID]],'All Data'!$A443:$CN1015,84,FALSE),"unknown")</f>
        <v>0</v>
      </c>
      <c r="AN442" s="159">
        <f>IFERROR(VLOOKUP(Table1[[#This Row],[RespondentID]],'All Data'!$A443:$CN1015,85,FALSE),"unknown")</f>
        <v>0</v>
      </c>
      <c r="AO442" s="159">
        <f>IFERROR(VLOOKUP(Table1[[#This Row],[RespondentID]],'All Data'!$A443:$CN1015,86,FALSE),"unknown")</f>
        <v>0</v>
      </c>
      <c r="AP442" s="159" t="str">
        <f>IFERROR(VLOOKUP(Table1[[#This Row],[RespondentID]],'All Data'!$A443:$CN1015,87,FALSE),"unknown")</f>
        <v xml:space="preserve"> </v>
      </c>
      <c r="AQ442" s="159">
        <f>IFERROR(VLOOKUP(Table1[[#This Row],[RespondentID]],'All Data'!$A443:$CN1015,88,FALSE),"unknown")</f>
        <v>0</v>
      </c>
      <c r="AR442" s="159">
        <f>IFERROR(VLOOKUP(Table1[[#This Row],[RespondentID]],'All Data'!$A443:$CN1015,89,FALSE),"unknown")</f>
        <v>0</v>
      </c>
      <c r="AS442" s="159">
        <f>IFERROR(VLOOKUP(Table1[[#This Row],[RespondentID]],'All Data'!$A443:$CN1015,90,FALSE),"unknown")</f>
        <v>0</v>
      </c>
      <c r="AT442" s="159">
        <f>IFERROR(VLOOKUP(Table1[[#This Row],[RespondentID]],'All Data'!$A443:$CN1015,91,FALSE),"unknown")</f>
        <v>0</v>
      </c>
      <c r="AU442" s="159">
        <f>IFERROR(VLOOKUP(Table1[[#This Row],[RespondentID]],'All Data'!$A443:$CN1015,92,FALSE),"unknown")</f>
        <v>0</v>
      </c>
    </row>
    <row r="443" spans="1:47" x14ac:dyDescent="0.35">
      <c r="A443" s="6">
        <v>5664199428</v>
      </c>
      <c r="B443" s="6" t="s">
        <v>41</v>
      </c>
      <c r="C443" s="6"/>
      <c r="D443" s="6"/>
      <c r="E443" s="6"/>
      <c r="F443" s="6"/>
      <c r="G443" s="6"/>
      <c r="H443" s="6"/>
      <c r="I443" s="6"/>
      <c r="J443" s="6"/>
      <c r="K443" s="6"/>
      <c r="L443" s="6" t="s">
        <v>50</v>
      </c>
      <c r="M443" s="6" t="s">
        <v>51</v>
      </c>
      <c r="O443" s="6">
        <f t="shared" si="102"/>
        <v>3</v>
      </c>
      <c r="P443" s="6">
        <f t="shared" si="103"/>
        <v>1</v>
      </c>
      <c r="R443" s="6">
        <f t="shared" si="104"/>
        <v>1</v>
      </c>
      <c r="S443" s="6">
        <f t="shared" si="105"/>
        <v>0</v>
      </c>
      <c r="T443" s="6">
        <f t="shared" si="106"/>
        <v>0</v>
      </c>
      <c r="U443" s="6">
        <f t="shared" si="107"/>
        <v>0</v>
      </c>
      <c r="V443" s="6">
        <f t="shared" si="108"/>
        <v>0</v>
      </c>
      <c r="W443" s="6">
        <f t="shared" si="109"/>
        <v>0</v>
      </c>
      <c r="X443" s="6">
        <f t="shared" si="110"/>
        <v>0</v>
      </c>
      <c r="Y443" s="6">
        <f t="shared" si="111"/>
        <v>0</v>
      </c>
      <c r="Z443" s="6">
        <f t="shared" si="112"/>
        <v>0</v>
      </c>
      <c r="AA443" s="6">
        <f t="shared" si="113"/>
        <v>0</v>
      </c>
      <c r="AB443" s="6">
        <f t="shared" si="114"/>
        <v>1</v>
      </c>
      <c r="AC443" s="6">
        <f t="shared" si="115"/>
        <v>1</v>
      </c>
      <c r="AF443" s="6">
        <f t="shared" si="116"/>
        <v>3</v>
      </c>
      <c r="AG443" s="6">
        <f t="shared" si="117"/>
        <v>3</v>
      </c>
      <c r="AH443" s="6" t="str">
        <f t="shared" si="118"/>
        <v>Correct</v>
      </c>
      <c r="AJ443" s="159" t="str">
        <f>IFERROR(VLOOKUP(Table1[[#This Row],[RespondentID]],'All Data'!$A444:$CN1016,81,FALSE),"unknown")</f>
        <v>Female</v>
      </c>
      <c r="AK443" s="159">
        <f>IFERROR(VLOOKUP(Table1[[#This Row],[RespondentID]],'All Data'!$A444:$CN1016,82,FALSE),"unknown")</f>
        <v>53</v>
      </c>
      <c r="AL443" s="159" t="str">
        <f>IFERROR(VLOOKUP(Table1[[#This Row],[RespondentID]],'All Data'!$A444:$CN1016,83,FALSE),"unknown")</f>
        <v>Queens</v>
      </c>
      <c r="AM443" s="159">
        <f>IFERROR(VLOOKUP(Table1[[#This Row],[RespondentID]],'All Data'!$A444:$CN1016,84,FALSE),"unknown")</f>
        <v>0</v>
      </c>
      <c r="AN443" s="159" t="str">
        <f>IFERROR(VLOOKUP(Table1[[#This Row],[RespondentID]],'All Data'!$A444:$CN1016,85,FALSE),"unknown")</f>
        <v>Otra (por favor especifique)</v>
      </c>
      <c r="AO443" s="159" t="str">
        <f>IFERROR(VLOOKUP(Table1[[#This Row],[RespondentID]],'All Data'!$A444:$CN1016,86,FALSE),"unknown")</f>
        <v>No</v>
      </c>
      <c r="AP443" s="159" t="str">
        <f>IFERROR(VLOOKUP(Table1[[#This Row],[RespondentID]],'All Data'!$A444:$CN1016,87,FALSE),"unknown")</f>
        <v xml:space="preserve"> Spanish </v>
      </c>
      <c r="AQ443" s="159" t="str">
        <f>IFERROR(VLOOKUP(Table1[[#This Row],[RespondentID]],'All Data'!$A444:$CN1016,88,FALSE),"unknown")</f>
        <v>$0-$19,999</v>
      </c>
      <c r="AR443" s="159" t="str">
        <f>IFERROR(VLOOKUP(Table1[[#This Row],[RespondentID]],'All Data'!$A444:$CN1016,89,FALSE),"unknown")</f>
        <v>High school graduate</v>
      </c>
      <c r="AS443" s="159" t="str">
        <f>IFERROR(VLOOKUP(Table1[[#This Row],[RespondentID]],'All Data'!$A444:$CN1016,90,FALSE),"unknown")</f>
        <v>Self-employed</v>
      </c>
      <c r="AT443" s="159" t="str">
        <f>IFERROR(VLOOKUP(Table1[[#This Row],[RespondentID]],'All Data'!$A444:$CN1016,91,FALSE),"unknown")</f>
        <v>No</v>
      </c>
      <c r="AU443" s="159" t="str">
        <f>IFERROR(VLOOKUP(Table1[[#This Row],[RespondentID]],'All Data'!$A444:$CN1016,92,FALSE),"unknown")</f>
        <v>Yes</v>
      </c>
    </row>
    <row r="444" spans="1:47" x14ac:dyDescent="0.35">
      <c r="A444" s="6">
        <v>5662852195</v>
      </c>
      <c r="B444" s="6"/>
      <c r="C444" s="6"/>
      <c r="D444" s="6"/>
      <c r="E444" s="6"/>
      <c r="F444" s="6"/>
      <c r="G444" s="6"/>
      <c r="H444" s="6" t="s">
        <v>46</v>
      </c>
      <c r="I444" s="6" t="s">
        <v>47</v>
      </c>
      <c r="J444" s="6"/>
      <c r="K444" s="6"/>
      <c r="L444" s="6"/>
      <c r="M444" s="6" t="s">
        <v>51</v>
      </c>
      <c r="O444" s="6">
        <f t="shared" si="102"/>
        <v>3</v>
      </c>
      <c r="P444" s="6">
        <f t="shared" si="103"/>
        <v>1</v>
      </c>
      <c r="R444" s="6">
        <f t="shared" si="104"/>
        <v>0</v>
      </c>
      <c r="S444" s="6">
        <f t="shared" si="105"/>
        <v>0</v>
      </c>
      <c r="T444" s="6">
        <f t="shared" si="106"/>
        <v>0</v>
      </c>
      <c r="U444" s="6">
        <f t="shared" si="107"/>
        <v>0</v>
      </c>
      <c r="V444" s="6">
        <f t="shared" si="108"/>
        <v>0</v>
      </c>
      <c r="W444" s="6">
        <f t="shared" si="109"/>
        <v>0</v>
      </c>
      <c r="X444" s="6">
        <f t="shared" si="110"/>
        <v>1</v>
      </c>
      <c r="Y444" s="6">
        <f t="shared" si="111"/>
        <v>1</v>
      </c>
      <c r="Z444" s="6">
        <f t="shared" si="112"/>
        <v>0</v>
      </c>
      <c r="AA444" s="6">
        <f t="shared" si="113"/>
        <v>0</v>
      </c>
      <c r="AB444" s="6">
        <f t="shared" si="114"/>
        <v>0</v>
      </c>
      <c r="AC444" s="6">
        <f t="shared" si="115"/>
        <v>1</v>
      </c>
      <c r="AF444" s="6">
        <f t="shared" si="116"/>
        <v>3</v>
      </c>
      <c r="AG444" s="6">
        <f t="shared" si="117"/>
        <v>3</v>
      </c>
      <c r="AH444" s="6" t="str">
        <f t="shared" si="118"/>
        <v>Correct</v>
      </c>
      <c r="AJ444" s="159">
        <f>IFERROR(VLOOKUP(Table1[[#This Row],[RespondentID]],'All Data'!$A445:$CN1017,81,FALSE),"unknown")</f>
        <v>0</v>
      </c>
      <c r="AK444" s="159">
        <f>IFERROR(VLOOKUP(Table1[[#This Row],[RespondentID]],'All Data'!$A445:$CN1017,82,FALSE),"unknown")</f>
        <v>0</v>
      </c>
      <c r="AL444" s="159">
        <f>IFERROR(VLOOKUP(Table1[[#This Row],[RespondentID]],'All Data'!$A445:$CN1017,83,FALSE),"unknown")</f>
        <v>0</v>
      </c>
      <c r="AM444" s="159">
        <f>IFERROR(VLOOKUP(Table1[[#This Row],[RespondentID]],'All Data'!$A445:$CN1017,84,FALSE),"unknown")</f>
        <v>0</v>
      </c>
      <c r="AN444" s="159">
        <f>IFERROR(VLOOKUP(Table1[[#This Row],[RespondentID]],'All Data'!$A445:$CN1017,85,FALSE),"unknown")</f>
        <v>0</v>
      </c>
      <c r="AO444" s="159">
        <f>IFERROR(VLOOKUP(Table1[[#This Row],[RespondentID]],'All Data'!$A445:$CN1017,86,FALSE),"unknown")</f>
        <v>0</v>
      </c>
      <c r="AP444" s="159" t="str">
        <f>IFERROR(VLOOKUP(Table1[[#This Row],[RespondentID]],'All Data'!$A445:$CN1017,87,FALSE),"unknown")</f>
        <v xml:space="preserve"> </v>
      </c>
      <c r="AQ444" s="159">
        <f>IFERROR(VLOOKUP(Table1[[#This Row],[RespondentID]],'All Data'!$A445:$CN1017,88,FALSE),"unknown")</f>
        <v>0</v>
      </c>
      <c r="AR444" s="159">
        <f>IFERROR(VLOOKUP(Table1[[#This Row],[RespondentID]],'All Data'!$A445:$CN1017,89,FALSE),"unknown")</f>
        <v>0</v>
      </c>
      <c r="AS444" s="159">
        <f>IFERROR(VLOOKUP(Table1[[#This Row],[RespondentID]],'All Data'!$A445:$CN1017,90,FALSE),"unknown")</f>
        <v>0</v>
      </c>
      <c r="AT444" s="159">
        <f>IFERROR(VLOOKUP(Table1[[#This Row],[RespondentID]],'All Data'!$A445:$CN1017,91,FALSE),"unknown")</f>
        <v>0</v>
      </c>
      <c r="AU444" s="159">
        <f>IFERROR(VLOOKUP(Table1[[#This Row],[RespondentID]],'All Data'!$A445:$CN1017,92,FALSE),"unknown")</f>
        <v>0</v>
      </c>
    </row>
    <row r="445" spans="1:47" x14ac:dyDescent="0.35">
      <c r="A445" s="6">
        <v>5662760936</v>
      </c>
      <c r="B445" s="6"/>
      <c r="C445" s="6"/>
      <c r="D445" s="6"/>
      <c r="E445" s="6" t="s">
        <v>44</v>
      </c>
      <c r="F445" s="6"/>
      <c r="G445" s="6"/>
      <c r="H445" s="6"/>
      <c r="I445" s="6"/>
      <c r="J445" s="6"/>
      <c r="K445" s="6" t="s">
        <v>49</v>
      </c>
      <c r="L445" s="6"/>
      <c r="M445" s="6"/>
      <c r="O445" s="6">
        <f t="shared" si="102"/>
        <v>2</v>
      </c>
      <c r="P445" s="6">
        <f t="shared" si="103"/>
        <v>1.5</v>
      </c>
      <c r="R445" s="6">
        <f t="shared" si="104"/>
        <v>0</v>
      </c>
      <c r="S445" s="6">
        <f t="shared" si="105"/>
        <v>0</v>
      </c>
      <c r="T445" s="6">
        <f t="shared" si="106"/>
        <v>0</v>
      </c>
      <c r="U445" s="6">
        <f t="shared" si="107"/>
        <v>1</v>
      </c>
      <c r="V445" s="6">
        <f t="shared" si="108"/>
        <v>0</v>
      </c>
      <c r="W445" s="6">
        <f t="shared" si="109"/>
        <v>0</v>
      </c>
      <c r="X445" s="6">
        <f t="shared" si="110"/>
        <v>0</v>
      </c>
      <c r="Y445" s="6">
        <f t="shared" si="111"/>
        <v>0</v>
      </c>
      <c r="Z445" s="6">
        <f t="shared" si="112"/>
        <v>0</v>
      </c>
      <c r="AA445" s="6">
        <f t="shared" si="113"/>
        <v>1</v>
      </c>
      <c r="AB445" s="6">
        <f t="shared" si="114"/>
        <v>0</v>
      </c>
      <c r="AC445" s="6">
        <f t="shared" si="115"/>
        <v>0</v>
      </c>
      <c r="AF445" s="6">
        <f t="shared" si="116"/>
        <v>2</v>
      </c>
      <c r="AG445" s="6">
        <f t="shared" si="117"/>
        <v>2</v>
      </c>
      <c r="AH445" s="6" t="str">
        <f t="shared" si="118"/>
        <v>Correct</v>
      </c>
      <c r="AJ445" s="159">
        <f>IFERROR(VLOOKUP(Table1[[#This Row],[RespondentID]],'All Data'!$A446:$CN1018,81,FALSE),"unknown")</f>
        <v>0</v>
      </c>
      <c r="AK445" s="159">
        <f>IFERROR(VLOOKUP(Table1[[#This Row],[RespondentID]],'All Data'!$A446:$CN1018,82,FALSE),"unknown")</f>
        <v>0</v>
      </c>
      <c r="AL445" s="159">
        <f>IFERROR(VLOOKUP(Table1[[#This Row],[RespondentID]],'All Data'!$A446:$CN1018,83,FALSE),"unknown")</f>
        <v>0</v>
      </c>
      <c r="AM445" s="159">
        <f>IFERROR(VLOOKUP(Table1[[#This Row],[RespondentID]],'All Data'!$A446:$CN1018,84,FALSE),"unknown")</f>
        <v>0</v>
      </c>
      <c r="AN445" s="159">
        <f>IFERROR(VLOOKUP(Table1[[#This Row],[RespondentID]],'All Data'!$A446:$CN1018,85,FALSE),"unknown")</f>
        <v>0</v>
      </c>
      <c r="AO445" s="159">
        <f>IFERROR(VLOOKUP(Table1[[#This Row],[RespondentID]],'All Data'!$A446:$CN1018,86,FALSE),"unknown")</f>
        <v>0</v>
      </c>
      <c r="AP445" s="159" t="str">
        <f>IFERROR(VLOOKUP(Table1[[#This Row],[RespondentID]],'All Data'!$A446:$CN1018,87,FALSE),"unknown")</f>
        <v xml:space="preserve"> </v>
      </c>
      <c r="AQ445" s="159">
        <f>IFERROR(VLOOKUP(Table1[[#This Row],[RespondentID]],'All Data'!$A446:$CN1018,88,FALSE),"unknown")</f>
        <v>0</v>
      </c>
      <c r="AR445" s="159">
        <f>IFERROR(VLOOKUP(Table1[[#This Row],[RespondentID]],'All Data'!$A446:$CN1018,89,FALSE),"unknown")</f>
        <v>0</v>
      </c>
      <c r="AS445" s="159">
        <f>IFERROR(VLOOKUP(Table1[[#This Row],[RespondentID]],'All Data'!$A446:$CN1018,90,FALSE),"unknown")</f>
        <v>0</v>
      </c>
      <c r="AT445" s="159">
        <f>IFERROR(VLOOKUP(Table1[[#This Row],[RespondentID]],'All Data'!$A446:$CN1018,91,FALSE),"unknown")</f>
        <v>0</v>
      </c>
      <c r="AU445" s="159">
        <f>IFERROR(VLOOKUP(Table1[[#This Row],[RespondentID]],'All Data'!$A446:$CN1018,92,FALSE),"unknown")</f>
        <v>0</v>
      </c>
    </row>
    <row r="446" spans="1:47" x14ac:dyDescent="0.35">
      <c r="A446" s="6">
        <v>5662515007</v>
      </c>
      <c r="B446" s="6"/>
      <c r="C446" s="6"/>
      <c r="D446" s="6"/>
      <c r="E446" s="6" t="s">
        <v>44</v>
      </c>
      <c r="F446" s="6"/>
      <c r="G446" s="6"/>
      <c r="H446" s="6"/>
      <c r="I446" s="6" t="s">
        <v>47</v>
      </c>
      <c r="J446" s="6"/>
      <c r="K446" s="6"/>
      <c r="L446" s="6" t="s">
        <v>50</v>
      </c>
      <c r="M446" s="6"/>
      <c r="O446" s="6">
        <f t="shared" si="102"/>
        <v>3</v>
      </c>
      <c r="P446" s="6">
        <f t="shared" si="103"/>
        <v>1</v>
      </c>
      <c r="R446" s="6">
        <f t="shared" si="104"/>
        <v>0</v>
      </c>
      <c r="S446" s="6">
        <f t="shared" si="105"/>
        <v>0</v>
      </c>
      <c r="T446" s="6">
        <f t="shared" si="106"/>
        <v>0</v>
      </c>
      <c r="U446" s="6">
        <f t="shared" si="107"/>
        <v>1</v>
      </c>
      <c r="V446" s="6">
        <f t="shared" si="108"/>
        <v>0</v>
      </c>
      <c r="W446" s="6">
        <f t="shared" si="109"/>
        <v>0</v>
      </c>
      <c r="X446" s="6">
        <f t="shared" si="110"/>
        <v>0</v>
      </c>
      <c r="Y446" s="6">
        <f t="shared" si="111"/>
        <v>1</v>
      </c>
      <c r="Z446" s="6">
        <f t="shared" si="112"/>
        <v>0</v>
      </c>
      <c r="AA446" s="6">
        <f t="shared" si="113"/>
        <v>0</v>
      </c>
      <c r="AB446" s="6">
        <f t="shared" si="114"/>
        <v>1</v>
      </c>
      <c r="AC446" s="6">
        <f t="shared" si="115"/>
        <v>0</v>
      </c>
      <c r="AF446" s="6">
        <f t="shared" si="116"/>
        <v>3</v>
      </c>
      <c r="AG446" s="6">
        <f t="shared" si="117"/>
        <v>3</v>
      </c>
      <c r="AH446" s="6" t="str">
        <f t="shared" si="118"/>
        <v>Correct</v>
      </c>
      <c r="AJ446" s="159">
        <f>IFERROR(VLOOKUP(Table1[[#This Row],[RespondentID]],'All Data'!$A447:$CN1019,81,FALSE),"unknown")</f>
        <v>0</v>
      </c>
      <c r="AK446" s="159">
        <f>IFERROR(VLOOKUP(Table1[[#This Row],[RespondentID]],'All Data'!$A447:$CN1019,82,FALSE),"unknown")</f>
        <v>0</v>
      </c>
      <c r="AL446" s="159">
        <f>IFERROR(VLOOKUP(Table1[[#This Row],[RespondentID]],'All Data'!$A447:$CN1019,83,FALSE),"unknown")</f>
        <v>0</v>
      </c>
      <c r="AM446" s="159">
        <f>IFERROR(VLOOKUP(Table1[[#This Row],[RespondentID]],'All Data'!$A447:$CN1019,84,FALSE),"unknown")</f>
        <v>0</v>
      </c>
      <c r="AN446" s="159">
        <f>IFERROR(VLOOKUP(Table1[[#This Row],[RespondentID]],'All Data'!$A447:$CN1019,85,FALSE),"unknown")</f>
        <v>0</v>
      </c>
      <c r="AO446" s="159">
        <f>IFERROR(VLOOKUP(Table1[[#This Row],[RespondentID]],'All Data'!$A447:$CN1019,86,FALSE),"unknown")</f>
        <v>0</v>
      </c>
      <c r="AP446" s="159" t="str">
        <f>IFERROR(VLOOKUP(Table1[[#This Row],[RespondentID]],'All Data'!$A447:$CN1019,87,FALSE),"unknown")</f>
        <v xml:space="preserve"> </v>
      </c>
      <c r="AQ446" s="159">
        <f>IFERROR(VLOOKUP(Table1[[#This Row],[RespondentID]],'All Data'!$A447:$CN1019,88,FALSE),"unknown")</f>
        <v>0</v>
      </c>
      <c r="AR446" s="159">
        <f>IFERROR(VLOOKUP(Table1[[#This Row],[RespondentID]],'All Data'!$A447:$CN1019,89,FALSE),"unknown")</f>
        <v>0</v>
      </c>
      <c r="AS446" s="159">
        <f>IFERROR(VLOOKUP(Table1[[#This Row],[RespondentID]],'All Data'!$A447:$CN1019,90,FALSE),"unknown")</f>
        <v>0</v>
      </c>
      <c r="AT446" s="159">
        <f>IFERROR(VLOOKUP(Table1[[#This Row],[RespondentID]],'All Data'!$A447:$CN1019,91,FALSE),"unknown")</f>
        <v>0</v>
      </c>
      <c r="AU446" s="159">
        <f>IFERROR(VLOOKUP(Table1[[#This Row],[RespondentID]],'All Data'!$A447:$CN1019,92,FALSE),"unknown")</f>
        <v>0</v>
      </c>
    </row>
    <row r="447" spans="1:47" x14ac:dyDescent="0.35">
      <c r="A447" s="6">
        <v>5662171661</v>
      </c>
      <c r="B447" s="6"/>
      <c r="C447" s="6"/>
      <c r="D447" s="6"/>
      <c r="E447" s="6"/>
      <c r="F447" s="6"/>
      <c r="G447" s="6" t="s">
        <v>39</v>
      </c>
      <c r="H447" s="6"/>
      <c r="I447" s="6" t="s">
        <v>47</v>
      </c>
      <c r="J447" s="6"/>
      <c r="K447" s="6"/>
      <c r="L447" s="6" t="s">
        <v>50</v>
      </c>
      <c r="M447" s="6"/>
      <c r="O447" s="6">
        <f t="shared" si="102"/>
        <v>3</v>
      </c>
      <c r="P447" s="6">
        <f t="shared" si="103"/>
        <v>1</v>
      </c>
      <c r="R447" s="6">
        <f t="shared" si="104"/>
        <v>0</v>
      </c>
      <c r="S447" s="6">
        <f t="shared" si="105"/>
        <v>0</v>
      </c>
      <c r="T447" s="6">
        <f t="shared" si="106"/>
        <v>0</v>
      </c>
      <c r="U447" s="6">
        <f t="shared" si="107"/>
        <v>0</v>
      </c>
      <c r="V447" s="6">
        <f t="shared" si="108"/>
        <v>0</v>
      </c>
      <c r="W447" s="6">
        <f t="shared" si="109"/>
        <v>1</v>
      </c>
      <c r="X447" s="6">
        <f t="shared" si="110"/>
        <v>0</v>
      </c>
      <c r="Y447" s="6">
        <f t="shared" si="111"/>
        <v>1</v>
      </c>
      <c r="Z447" s="6">
        <f t="shared" si="112"/>
        <v>0</v>
      </c>
      <c r="AA447" s="6">
        <f t="shared" si="113"/>
        <v>0</v>
      </c>
      <c r="AB447" s="6">
        <f t="shared" si="114"/>
        <v>1</v>
      </c>
      <c r="AC447" s="6">
        <f t="shared" si="115"/>
        <v>0</v>
      </c>
      <c r="AF447" s="6">
        <f t="shared" si="116"/>
        <v>3</v>
      </c>
      <c r="AG447" s="6">
        <f t="shared" si="117"/>
        <v>3</v>
      </c>
      <c r="AH447" s="6" t="str">
        <f t="shared" si="118"/>
        <v>Correct</v>
      </c>
      <c r="AJ447" s="159" t="str">
        <f>IFERROR(VLOOKUP(Table1[[#This Row],[RespondentID]],'All Data'!$A448:$CN1020,81,FALSE),"unknown")</f>
        <v>Male</v>
      </c>
      <c r="AK447" s="159">
        <f>IFERROR(VLOOKUP(Table1[[#This Row],[RespondentID]],'All Data'!$A448:$CN1020,82,FALSE),"unknown")</f>
        <v>22</v>
      </c>
      <c r="AL447" s="159" t="str">
        <f>IFERROR(VLOOKUP(Table1[[#This Row],[RespondentID]],'All Data'!$A448:$CN1020,83,FALSE),"unknown")</f>
        <v>Queens</v>
      </c>
      <c r="AM447" s="159">
        <f>IFERROR(VLOOKUP(Table1[[#This Row],[RespondentID]],'All Data'!$A448:$CN1020,84,FALSE),"unknown")</f>
        <v>0</v>
      </c>
      <c r="AN447" s="159">
        <f>IFERROR(VLOOKUP(Table1[[#This Row],[RespondentID]],'All Data'!$A448:$CN1020,85,FALSE),"unknown")</f>
        <v>0</v>
      </c>
      <c r="AO447" s="159">
        <f>IFERROR(VLOOKUP(Table1[[#This Row],[RespondentID]],'All Data'!$A448:$CN1020,86,FALSE),"unknown")</f>
        <v>0</v>
      </c>
      <c r="AP447" s="159" t="str">
        <f>IFERROR(VLOOKUP(Table1[[#This Row],[RespondentID]],'All Data'!$A448:$CN1020,87,FALSE),"unknown")</f>
        <v xml:space="preserve"> </v>
      </c>
      <c r="AQ447" s="159">
        <f>IFERROR(VLOOKUP(Table1[[#This Row],[RespondentID]],'All Data'!$A448:$CN1020,88,FALSE),"unknown")</f>
        <v>0</v>
      </c>
      <c r="AR447" s="159">
        <f>IFERROR(VLOOKUP(Table1[[#This Row],[RespondentID]],'All Data'!$A448:$CN1020,89,FALSE),"unknown")</f>
        <v>0</v>
      </c>
      <c r="AS447" s="159">
        <f>IFERROR(VLOOKUP(Table1[[#This Row],[RespondentID]],'All Data'!$A448:$CN1020,90,FALSE),"unknown")</f>
        <v>0</v>
      </c>
      <c r="AT447" s="159">
        <f>IFERROR(VLOOKUP(Table1[[#This Row],[RespondentID]],'All Data'!$A448:$CN1020,91,FALSE),"unknown")</f>
        <v>0</v>
      </c>
      <c r="AU447" s="159">
        <f>IFERROR(VLOOKUP(Table1[[#This Row],[RespondentID]],'All Data'!$A448:$CN1020,92,FALSE),"unknown")</f>
        <v>0</v>
      </c>
    </row>
    <row r="448" spans="1:47" x14ac:dyDescent="0.35">
      <c r="A448" s="6">
        <v>5661428805</v>
      </c>
      <c r="B448" s="6"/>
      <c r="C448" s="6"/>
      <c r="D448" s="6"/>
      <c r="E448" s="6" t="s">
        <v>44</v>
      </c>
      <c r="F448" s="6" t="s">
        <v>45</v>
      </c>
      <c r="G448" s="6"/>
      <c r="H448" s="6"/>
      <c r="I448" s="6"/>
      <c r="J448" s="6"/>
      <c r="K448" s="6"/>
      <c r="L448" s="6"/>
      <c r="M448" s="6" t="s">
        <v>51</v>
      </c>
      <c r="O448" s="6">
        <f t="shared" si="102"/>
        <v>3</v>
      </c>
      <c r="P448" s="6">
        <f t="shared" si="103"/>
        <v>1</v>
      </c>
      <c r="R448" s="6">
        <f t="shared" si="104"/>
        <v>0</v>
      </c>
      <c r="S448" s="6">
        <f t="shared" si="105"/>
        <v>0</v>
      </c>
      <c r="T448" s="6">
        <f t="shared" si="106"/>
        <v>0</v>
      </c>
      <c r="U448" s="6">
        <f t="shared" si="107"/>
        <v>1</v>
      </c>
      <c r="V448" s="6">
        <f t="shared" si="108"/>
        <v>1</v>
      </c>
      <c r="W448" s="6">
        <f t="shared" si="109"/>
        <v>0</v>
      </c>
      <c r="X448" s="6">
        <f t="shared" si="110"/>
        <v>0</v>
      </c>
      <c r="Y448" s="6">
        <f t="shared" si="111"/>
        <v>0</v>
      </c>
      <c r="Z448" s="6">
        <f t="shared" si="112"/>
        <v>0</v>
      </c>
      <c r="AA448" s="6">
        <f t="shared" si="113"/>
        <v>0</v>
      </c>
      <c r="AB448" s="6">
        <f t="shared" si="114"/>
        <v>0</v>
      </c>
      <c r="AC448" s="6">
        <f t="shared" si="115"/>
        <v>1</v>
      </c>
      <c r="AF448" s="6">
        <f t="shared" si="116"/>
        <v>3</v>
      </c>
      <c r="AG448" s="6">
        <f t="shared" si="117"/>
        <v>3</v>
      </c>
      <c r="AH448" s="6" t="str">
        <f t="shared" si="118"/>
        <v>Correct</v>
      </c>
      <c r="AJ448" s="159" t="str">
        <f>IFERROR(VLOOKUP(Table1[[#This Row],[RespondentID]],'All Data'!$A449:$CN1021,81,FALSE),"unknown")</f>
        <v>Female</v>
      </c>
      <c r="AK448" s="159">
        <f>IFERROR(VLOOKUP(Table1[[#This Row],[RespondentID]],'All Data'!$A449:$CN1021,82,FALSE),"unknown")</f>
        <v>28</v>
      </c>
      <c r="AL448" s="159" t="str">
        <f>IFERROR(VLOOKUP(Table1[[#This Row],[RespondentID]],'All Data'!$A449:$CN1021,83,FALSE),"unknown")</f>
        <v>Nassau</v>
      </c>
      <c r="AM448" s="159" t="str">
        <f>IFERROR(VLOOKUP(Table1[[#This Row],[RespondentID]],'All Data'!$A449:$CN1021,84,FALSE),"unknown")</f>
        <v>Albertson, 11507</v>
      </c>
      <c r="AN448" s="159">
        <f>IFERROR(VLOOKUP(Table1[[#This Row],[RespondentID]],'All Data'!$A449:$CN1021,85,FALSE),"unknown")</f>
        <v>0</v>
      </c>
      <c r="AO448" s="159">
        <f>IFERROR(VLOOKUP(Table1[[#This Row],[RespondentID]],'All Data'!$A449:$CN1021,86,FALSE),"unknown")</f>
        <v>0</v>
      </c>
      <c r="AP448" s="159" t="str">
        <f>IFERROR(VLOOKUP(Table1[[#This Row],[RespondentID]],'All Data'!$A449:$CN1021,87,FALSE),"unknown")</f>
        <v xml:space="preserve"> </v>
      </c>
      <c r="AQ448" s="159">
        <f>IFERROR(VLOOKUP(Table1[[#This Row],[RespondentID]],'All Data'!$A449:$CN1021,88,FALSE),"unknown")</f>
        <v>0</v>
      </c>
      <c r="AR448" s="159">
        <f>IFERROR(VLOOKUP(Table1[[#This Row],[RespondentID]],'All Data'!$A449:$CN1021,89,FALSE),"unknown")</f>
        <v>0</v>
      </c>
      <c r="AS448" s="159">
        <f>IFERROR(VLOOKUP(Table1[[#This Row],[RespondentID]],'All Data'!$A449:$CN1021,90,FALSE),"unknown")</f>
        <v>0</v>
      </c>
      <c r="AT448" s="159">
        <f>IFERROR(VLOOKUP(Table1[[#This Row],[RespondentID]],'All Data'!$A449:$CN1021,91,FALSE),"unknown")</f>
        <v>0</v>
      </c>
      <c r="AU448" s="159">
        <f>IFERROR(VLOOKUP(Table1[[#This Row],[RespondentID]],'All Data'!$A449:$CN1021,92,FALSE),"unknown")</f>
        <v>0</v>
      </c>
    </row>
    <row r="449" spans="1:47" x14ac:dyDescent="0.35">
      <c r="A449" s="6">
        <v>5660954662</v>
      </c>
      <c r="B449" s="6" t="s">
        <v>41</v>
      </c>
      <c r="C449" s="6"/>
      <c r="D449" s="6"/>
      <c r="E449" s="6"/>
      <c r="F449" s="6" t="s">
        <v>45</v>
      </c>
      <c r="G449" s="6"/>
      <c r="H449" s="6"/>
      <c r="I449" s="6"/>
      <c r="J449" s="6"/>
      <c r="K449" s="6"/>
      <c r="L449" s="6" t="s">
        <v>50</v>
      </c>
      <c r="M449" s="6"/>
      <c r="O449" s="6">
        <f t="shared" si="102"/>
        <v>3</v>
      </c>
      <c r="P449" s="6">
        <f t="shared" si="103"/>
        <v>1</v>
      </c>
      <c r="R449" s="6">
        <f t="shared" si="104"/>
        <v>1</v>
      </c>
      <c r="S449" s="6">
        <f t="shared" si="105"/>
        <v>0</v>
      </c>
      <c r="T449" s="6">
        <f t="shared" si="106"/>
        <v>0</v>
      </c>
      <c r="U449" s="6">
        <f t="shared" si="107"/>
        <v>0</v>
      </c>
      <c r="V449" s="6">
        <f t="shared" si="108"/>
        <v>1</v>
      </c>
      <c r="W449" s="6">
        <f t="shared" si="109"/>
        <v>0</v>
      </c>
      <c r="X449" s="6">
        <f t="shared" si="110"/>
        <v>0</v>
      </c>
      <c r="Y449" s="6">
        <f t="shared" si="111"/>
        <v>0</v>
      </c>
      <c r="Z449" s="6">
        <f t="shared" si="112"/>
        <v>0</v>
      </c>
      <c r="AA449" s="6">
        <f t="shared" si="113"/>
        <v>0</v>
      </c>
      <c r="AB449" s="6">
        <f t="shared" si="114"/>
        <v>1</v>
      </c>
      <c r="AC449" s="6">
        <f t="shared" si="115"/>
        <v>0</v>
      </c>
      <c r="AF449" s="6">
        <f t="shared" si="116"/>
        <v>3</v>
      </c>
      <c r="AG449" s="6">
        <f t="shared" si="117"/>
        <v>3</v>
      </c>
      <c r="AH449" s="6" t="str">
        <f t="shared" si="118"/>
        <v>Correct</v>
      </c>
      <c r="AJ449" s="159" t="str">
        <f>IFERROR(VLOOKUP(Table1[[#This Row],[RespondentID]],'All Data'!$A450:$CN1022,81,FALSE),"unknown")</f>
        <v>Female</v>
      </c>
      <c r="AK449" s="159">
        <f>IFERROR(VLOOKUP(Table1[[#This Row],[RespondentID]],'All Data'!$A450:$CN1022,82,FALSE),"unknown")</f>
        <v>36</v>
      </c>
      <c r="AL449" s="159" t="str">
        <f>IFERROR(VLOOKUP(Table1[[#This Row],[RespondentID]],'All Data'!$A450:$CN1022,83,FALSE),"unknown")</f>
        <v>Queens</v>
      </c>
      <c r="AM449" s="159">
        <f>IFERROR(VLOOKUP(Table1[[#This Row],[RespondentID]],'All Data'!$A450:$CN1022,84,FALSE),"unknown")</f>
        <v>0</v>
      </c>
      <c r="AN449" s="159" t="str">
        <f>IFERROR(VLOOKUP(Table1[[#This Row],[RespondentID]],'All Data'!$A450:$CN1022,85,FALSE),"unknown")</f>
        <v>White/Caucasian</v>
      </c>
      <c r="AO449" s="159" t="str">
        <f>IFERROR(VLOOKUP(Table1[[#This Row],[RespondentID]],'All Data'!$A450:$CN1022,86,FALSE),"unknown")</f>
        <v>Yes</v>
      </c>
      <c r="AP449" s="159" t="str">
        <f>IFERROR(VLOOKUP(Table1[[#This Row],[RespondentID]],'All Data'!$A450:$CN1022,87,FALSE),"unknown")</f>
        <v xml:space="preserve"> Spanish </v>
      </c>
      <c r="AQ449" s="159" t="str">
        <f>IFERROR(VLOOKUP(Table1[[#This Row],[RespondentID]],'All Data'!$A450:$CN1022,88,FALSE),"unknown")</f>
        <v>$0-$19,999</v>
      </c>
      <c r="AR449" s="159" t="str">
        <f>IFERROR(VLOOKUP(Table1[[#This Row],[RespondentID]],'All Data'!$A450:$CN1022,89,FALSE),"unknown")</f>
        <v>Some high school</v>
      </c>
      <c r="AS449" s="159" t="str">
        <f>IFERROR(VLOOKUP(Table1[[#This Row],[RespondentID]],'All Data'!$A450:$CN1022,90,FALSE),"unknown")</f>
        <v>Employed for wages</v>
      </c>
      <c r="AT449" s="159" t="str">
        <f>IFERROR(VLOOKUP(Table1[[#This Row],[RespondentID]],'All Data'!$A450:$CN1022,91,FALSE),"unknown")</f>
        <v>Yes</v>
      </c>
      <c r="AU449" s="159" t="str">
        <f>IFERROR(VLOOKUP(Table1[[#This Row],[RespondentID]],'All Data'!$A450:$CN1022,92,FALSE),"unknown")</f>
        <v>Yes</v>
      </c>
    </row>
    <row r="450" spans="1:47" x14ac:dyDescent="0.35">
      <c r="A450" s="6">
        <v>5660954444</v>
      </c>
      <c r="B450" s="6" t="s">
        <v>41</v>
      </c>
      <c r="C450" s="6"/>
      <c r="D450" s="6"/>
      <c r="E450" s="6"/>
      <c r="F450" s="6" t="s">
        <v>45</v>
      </c>
      <c r="G450" s="6"/>
      <c r="H450" s="6"/>
      <c r="I450" s="6"/>
      <c r="J450" s="6"/>
      <c r="K450" s="6"/>
      <c r="L450" s="6" t="s">
        <v>50</v>
      </c>
      <c r="M450" s="6"/>
      <c r="O450" s="6">
        <f t="shared" si="102"/>
        <v>3</v>
      </c>
      <c r="P450" s="6">
        <f t="shared" si="103"/>
        <v>1</v>
      </c>
      <c r="R450" s="6">
        <f t="shared" si="104"/>
        <v>1</v>
      </c>
      <c r="S450" s="6">
        <f t="shared" si="105"/>
        <v>0</v>
      </c>
      <c r="T450" s="6">
        <f t="shared" si="106"/>
        <v>0</v>
      </c>
      <c r="U450" s="6">
        <f t="shared" si="107"/>
        <v>0</v>
      </c>
      <c r="V450" s="6">
        <f t="shared" si="108"/>
        <v>1</v>
      </c>
      <c r="W450" s="6">
        <f t="shared" si="109"/>
        <v>0</v>
      </c>
      <c r="X450" s="6">
        <f t="shared" si="110"/>
        <v>0</v>
      </c>
      <c r="Y450" s="6">
        <f t="shared" si="111"/>
        <v>0</v>
      </c>
      <c r="Z450" s="6">
        <f t="shared" si="112"/>
        <v>0</v>
      </c>
      <c r="AA450" s="6">
        <f t="shared" si="113"/>
        <v>0</v>
      </c>
      <c r="AB450" s="6">
        <f t="shared" si="114"/>
        <v>1</v>
      </c>
      <c r="AC450" s="6">
        <f t="shared" si="115"/>
        <v>0</v>
      </c>
      <c r="AF450" s="6">
        <f t="shared" si="116"/>
        <v>3</v>
      </c>
      <c r="AG450" s="6">
        <f t="shared" si="117"/>
        <v>3</v>
      </c>
      <c r="AH450" s="6" t="str">
        <f t="shared" si="118"/>
        <v>Correct</v>
      </c>
      <c r="AJ450" s="159" t="str">
        <f>IFERROR(VLOOKUP(Table1[[#This Row],[RespondentID]],'All Data'!$A451:$CN1023,81,FALSE),"unknown")</f>
        <v>Female</v>
      </c>
      <c r="AK450" s="159">
        <f>IFERROR(VLOOKUP(Table1[[#This Row],[RespondentID]],'All Data'!$A451:$CN1023,82,FALSE),"unknown")</f>
        <v>36</v>
      </c>
      <c r="AL450" s="159" t="str">
        <f>IFERROR(VLOOKUP(Table1[[#This Row],[RespondentID]],'All Data'!$A451:$CN1023,83,FALSE),"unknown")</f>
        <v>Suffolk</v>
      </c>
      <c r="AM450" s="159" t="str">
        <f>IFERROR(VLOOKUP(Table1[[#This Row],[RespondentID]],'All Data'!$A451:$CN1023,84,FALSE),"unknown")</f>
        <v>Amagansett, 11930</v>
      </c>
      <c r="AN450" s="159">
        <f>IFERROR(VLOOKUP(Table1[[#This Row],[RespondentID]],'All Data'!$A451:$CN1023,85,FALSE),"unknown")</f>
        <v>0</v>
      </c>
      <c r="AO450" s="159">
        <f>IFERROR(VLOOKUP(Table1[[#This Row],[RespondentID]],'All Data'!$A451:$CN1023,86,FALSE),"unknown")</f>
        <v>0</v>
      </c>
      <c r="AP450" s="159" t="str">
        <f>IFERROR(VLOOKUP(Table1[[#This Row],[RespondentID]],'All Data'!$A451:$CN1023,87,FALSE),"unknown")</f>
        <v xml:space="preserve"> </v>
      </c>
      <c r="AQ450" s="159">
        <f>IFERROR(VLOOKUP(Table1[[#This Row],[RespondentID]],'All Data'!$A451:$CN1023,88,FALSE),"unknown")</f>
        <v>0</v>
      </c>
      <c r="AR450" s="159">
        <f>IFERROR(VLOOKUP(Table1[[#This Row],[RespondentID]],'All Data'!$A451:$CN1023,89,FALSE),"unknown")</f>
        <v>0</v>
      </c>
      <c r="AS450" s="159">
        <f>IFERROR(VLOOKUP(Table1[[#This Row],[RespondentID]],'All Data'!$A451:$CN1023,90,FALSE),"unknown")</f>
        <v>0</v>
      </c>
      <c r="AT450" s="159">
        <f>IFERROR(VLOOKUP(Table1[[#This Row],[RespondentID]],'All Data'!$A451:$CN1023,91,FALSE),"unknown")</f>
        <v>0</v>
      </c>
      <c r="AU450" s="159">
        <f>IFERROR(VLOOKUP(Table1[[#This Row],[RespondentID]],'All Data'!$A451:$CN1023,92,FALSE),"unknown")</f>
        <v>0</v>
      </c>
    </row>
    <row r="451" spans="1:47" x14ac:dyDescent="0.35">
      <c r="A451" s="6">
        <v>5660954142</v>
      </c>
      <c r="B451" s="6"/>
      <c r="C451" s="6"/>
      <c r="D451" s="6"/>
      <c r="E451" s="6"/>
      <c r="F451" s="6"/>
      <c r="G451" s="6"/>
      <c r="H451" s="6"/>
      <c r="I451" s="6" t="s">
        <v>47</v>
      </c>
      <c r="J451" s="6"/>
      <c r="K451" s="6"/>
      <c r="L451" s="6" t="s">
        <v>50</v>
      </c>
      <c r="M451" s="6" t="s">
        <v>51</v>
      </c>
      <c r="O451" s="6">
        <f t="shared" ref="O451:O481" si="119">COUNTA(B451:N451)</f>
        <v>3</v>
      </c>
      <c r="P451" s="6">
        <f t="shared" ref="P451:P481" si="120">3/O451</f>
        <v>1</v>
      </c>
      <c r="R451" s="6">
        <f t="shared" ref="R451:R481" si="121">IF($O451&lt;3,IF($B451=$B$1,1,0),IF($B451=$B$1,$P451,0))</f>
        <v>0</v>
      </c>
      <c r="S451" s="6">
        <f t="shared" ref="S451:S481" si="122">IF($O451&lt;3,IF($C451=$C$1,1,0),IF($C451=$C$1,$P451,0))</f>
        <v>0</v>
      </c>
      <c r="T451" s="6">
        <f t="shared" ref="T451:T481" si="123">IF($O451&lt;3,IF($D451=$D$1,1,0),IF($D451=$D$1,$P451,0))</f>
        <v>0</v>
      </c>
      <c r="U451" s="6">
        <f t="shared" ref="U451:U481" si="124">IF($O451&lt;3,IF($E451=$E$1,1,0),IF($E451=$E$1,$P451,0))</f>
        <v>0</v>
      </c>
      <c r="V451" s="6">
        <f t="shared" ref="V451:V481" si="125">IF($O451&lt;3,IF($F451=$F$1,1,0),IF($F451=$F$1,$P451,0))</f>
        <v>0</v>
      </c>
      <c r="W451" s="6">
        <f t="shared" ref="W451:W481" si="126">IF($O451&lt;3,IF($G451=$G$1,1,0),IF($G451=$G$1,$P451,0))</f>
        <v>0</v>
      </c>
      <c r="X451" s="6">
        <f t="shared" ref="X451:X481" si="127">IF($O451&lt;3,IF($H451=$H$1,1,0),IF($H451=$H$1,$P451,0))</f>
        <v>0</v>
      </c>
      <c r="Y451" s="6">
        <f t="shared" ref="Y451:Y481" si="128">IF($O451&lt;3,IF($I451=$I$1,1,0),IF($I451=$I$1,$P451,0))</f>
        <v>1</v>
      </c>
      <c r="Z451" s="6">
        <f t="shared" ref="Z451:Z481" si="129">IF($O451&lt;3,IF($J451=$J$1,1,0),IF($J451=$J$1,$P451,0))</f>
        <v>0</v>
      </c>
      <c r="AA451" s="6">
        <f t="shared" ref="AA451:AA481" si="130">IF($O451&lt;3,IF($K451=$K$1,1,0),IF($K451=$K$1,$P451,0))</f>
        <v>0</v>
      </c>
      <c r="AB451" s="6">
        <f t="shared" ref="AB451:AB481" si="131">IF($O451&lt;3,IF($L451=$L$1,1,0),IF($L451=$L$1,$P451,0))</f>
        <v>1</v>
      </c>
      <c r="AC451" s="6">
        <f t="shared" ref="AC451:AC481" si="132">IF($O451&lt;3,IF($M451=$M$1,1,0),IF($M451=$M$1,$P451,0))</f>
        <v>1</v>
      </c>
      <c r="AF451" s="6">
        <f t="shared" ref="AF451:AF481" si="133">SUM(R451:AD451)</f>
        <v>3</v>
      </c>
      <c r="AG451" s="6">
        <f t="shared" ref="AG451:AG481" si="134">O451</f>
        <v>3</v>
      </c>
      <c r="AH451" s="6" t="str">
        <f t="shared" ref="AH451:AH481" si="135">IF(AF451=AG451,"Correct",IF(AF451=3,"Correct","Wrong"))</f>
        <v>Correct</v>
      </c>
      <c r="AJ451" s="159" t="str">
        <f>IFERROR(VLOOKUP(Table1[[#This Row],[RespondentID]],'All Data'!$A452:$CN1024,81,FALSE),"unknown")</f>
        <v>Female</v>
      </c>
      <c r="AK451" s="159">
        <f>IFERROR(VLOOKUP(Table1[[#This Row],[RespondentID]],'All Data'!$A452:$CN1024,82,FALSE),"unknown")</f>
        <v>36</v>
      </c>
      <c r="AL451" s="159" t="str">
        <f>IFERROR(VLOOKUP(Table1[[#This Row],[RespondentID]],'All Data'!$A452:$CN1024,83,FALSE),"unknown")</f>
        <v>Nassau</v>
      </c>
      <c r="AM451" s="159">
        <f>IFERROR(VLOOKUP(Table1[[#This Row],[RespondentID]],'All Data'!$A452:$CN1024,84,FALSE),"unknown")</f>
        <v>0</v>
      </c>
      <c r="AN451" s="159">
        <f>IFERROR(VLOOKUP(Table1[[#This Row],[RespondentID]],'All Data'!$A452:$CN1024,85,FALSE),"unknown")</f>
        <v>0</v>
      </c>
      <c r="AO451" s="159">
        <f>IFERROR(VLOOKUP(Table1[[#This Row],[RespondentID]],'All Data'!$A452:$CN1024,86,FALSE),"unknown")</f>
        <v>0</v>
      </c>
      <c r="AP451" s="159" t="str">
        <f>IFERROR(VLOOKUP(Table1[[#This Row],[RespondentID]],'All Data'!$A452:$CN1024,87,FALSE),"unknown")</f>
        <v xml:space="preserve"> </v>
      </c>
      <c r="AQ451" s="159">
        <f>IFERROR(VLOOKUP(Table1[[#This Row],[RespondentID]],'All Data'!$A452:$CN1024,88,FALSE),"unknown")</f>
        <v>0</v>
      </c>
      <c r="AR451" s="159">
        <f>IFERROR(VLOOKUP(Table1[[#This Row],[RespondentID]],'All Data'!$A452:$CN1024,89,FALSE),"unknown")</f>
        <v>0</v>
      </c>
      <c r="AS451" s="159">
        <f>IFERROR(VLOOKUP(Table1[[#This Row],[RespondentID]],'All Data'!$A452:$CN1024,90,FALSE),"unknown")</f>
        <v>0</v>
      </c>
      <c r="AT451" s="159">
        <f>IFERROR(VLOOKUP(Table1[[#This Row],[RespondentID]],'All Data'!$A452:$CN1024,91,FALSE),"unknown")</f>
        <v>0</v>
      </c>
      <c r="AU451" s="159">
        <f>IFERROR(VLOOKUP(Table1[[#This Row],[RespondentID]],'All Data'!$A452:$CN1024,92,FALSE),"unknown")</f>
        <v>0</v>
      </c>
    </row>
    <row r="452" spans="1:47" x14ac:dyDescent="0.35">
      <c r="A452" s="6">
        <v>5659700646</v>
      </c>
      <c r="B452" s="6"/>
      <c r="C452" s="6"/>
      <c r="D452" s="6"/>
      <c r="E452" s="6"/>
      <c r="F452" s="6"/>
      <c r="G452" s="6" t="s">
        <v>39</v>
      </c>
      <c r="H452" s="6"/>
      <c r="I452" s="6"/>
      <c r="J452" s="6"/>
      <c r="K452" s="6" t="s">
        <v>49</v>
      </c>
      <c r="L452" s="6" t="s">
        <v>50</v>
      </c>
      <c r="M452" s="6"/>
      <c r="O452" s="6">
        <f t="shared" si="119"/>
        <v>3</v>
      </c>
      <c r="P452" s="6">
        <f t="shared" si="120"/>
        <v>1</v>
      </c>
      <c r="R452" s="6">
        <f t="shared" si="121"/>
        <v>0</v>
      </c>
      <c r="S452" s="6">
        <f t="shared" si="122"/>
        <v>0</v>
      </c>
      <c r="T452" s="6">
        <f t="shared" si="123"/>
        <v>0</v>
      </c>
      <c r="U452" s="6">
        <f t="shared" si="124"/>
        <v>0</v>
      </c>
      <c r="V452" s="6">
        <f t="shared" si="125"/>
        <v>0</v>
      </c>
      <c r="W452" s="6">
        <f t="shared" si="126"/>
        <v>1</v>
      </c>
      <c r="X452" s="6">
        <f t="shared" si="127"/>
        <v>0</v>
      </c>
      <c r="Y452" s="6">
        <f t="shared" si="128"/>
        <v>0</v>
      </c>
      <c r="Z452" s="6">
        <f t="shared" si="129"/>
        <v>0</v>
      </c>
      <c r="AA452" s="6">
        <f t="shared" si="130"/>
        <v>1</v>
      </c>
      <c r="AB452" s="6">
        <f t="shared" si="131"/>
        <v>1</v>
      </c>
      <c r="AC452" s="6">
        <f t="shared" si="132"/>
        <v>0</v>
      </c>
      <c r="AF452" s="6">
        <f t="shared" si="133"/>
        <v>3</v>
      </c>
      <c r="AG452" s="6">
        <f t="shared" si="134"/>
        <v>3</v>
      </c>
      <c r="AH452" s="6" t="str">
        <f t="shared" si="135"/>
        <v>Correct</v>
      </c>
      <c r="AJ452" s="159" t="str">
        <f>IFERROR(VLOOKUP(Table1[[#This Row],[RespondentID]],'All Data'!$A453:$CN1025,81,FALSE),"unknown")</f>
        <v>Female</v>
      </c>
      <c r="AK452" s="159">
        <f>IFERROR(VLOOKUP(Table1[[#This Row],[RespondentID]],'All Data'!$A453:$CN1025,82,FALSE),"unknown")</f>
        <v>17</v>
      </c>
      <c r="AL452" s="159" t="str">
        <f>IFERROR(VLOOKUP(Table1[[#This Row],[RespondentID]],'All Data'!$A453:$CN1025,83,FALSE),"unknown")</f>
        <v>Suffolk</v>
      </c>
      <c r="AM452" s="159" t="str">
        <f>IFERROR(VLOOKUP(Table1[[#This Row],[RespondentID]],'All Data'!$A453:$CN1025,84,FALSE),"unknown")</f>
        <v>Amagansett, 11930</v>
      </c>
      <c r="AN452" s="159" t="str">
        <f>IFERROR(VLOOKUP(Table1[[#This Row],[RespondentID]],'All Data'!$A453:$CN1025,85,FALSE),"unknown")</f>
        <v>White/Caucasian</v>
      </c>
      <c r="AO452" s="159" t="str">
        <f>IFERROR(VLOOKUP(Table1[[#This Row],[RespondentID]],'All Data'!$A453:$CN1025,86,FALSE),"unknown")</f>
        <v>No</v>
      </c>
      <c r="AP452" s="159" t="str">
        <f>IFERROR(VLOOKUP(Table1[[#This Row],[RespondentID]],'All Data'!$A453:$CN1025,87,FALSE),"unknown")</f>
        <v xml:space="preserve"> Spanish </v>
      </c>
      <c r="AQ452" s="159" t="str">
        <f>IFERROR(VLOOKUP(Table1[[#This Row],[RespondentID]],'All Data'!$A453:$CN1025,88,FALSE),"unknown")</f>
        <v>Over $125,000</v>
      </c>
      <c r="AR452" s="159" t="str">
        <f>IFERROR(VLOOKUP(Table1[[#This Row],[RespondentID]],'All Data'!$A453:$CN1025,89,FALSE),"unknown")</f>
        <v>High school graduate</v>
      </c>
      <c r="AS452" s="159" t="str">
        <f>IFERROR(VLOOKUP(Table1[[#This Row],[RespondentID]],'All Data'!$A453:$CN1025,90,FALSE),"unknown")</f>
        <v>Student</v>
      </c>
      <c r="AT452" s="159" t="str">
        <f>IFERROR(VLOOKUP(Table1[[#This Row],[RespondentID]],'All Data'!$A453:$CN1025,91,FALSE),"unknown")</f>
        <v>No</v>
      </c>
      <c r="AU452" s="159" t="str">
        <f>IFERROR(VLOOKUP(Table1[[#This Row],[RespondentID]],'All Data'!$A453:$CN1025,92,FALSE),"unknown")</f>
        <v>Yes</v>
      </c>
    </row>
    <row r="453" spans="1:47" x14ac:dyDescent="0.35">
      <c r="A453" s="6">
        <v>5659700274</v>
      </c>
      <c r="B453" s="6"/>
      <c r="C453" s="6"/>
      <c r="D453" s="6"/>
      <c r="E453" s="6" t="s">
        <v>44</v>
      </c>
      <c r="F453" s="6"/>
      <c r="G453" s="6" t="s">
        <v>39</v>
      </c>
      <c r="H453" s="6"/>
      <c r="I453" s="6"/>
      <c r="J453" s="6"/>
      <c r="K453" s="6"/>
      <c r="L453" s="6"/>
      <c r="M453" s="6" t="s">
        <v>51</v>
      </c>
      <c r="O453" s="6">
        <f t="shared" si="119"/>
        <v>3</v>
      </c>
      <c r="P453" s="6">
        <f t="shared" si="120"/>
        <v>1</v>
      </c>
      <c r="R453" s="6">
        <f t="shared" si="121"/>
        <v>0</v>
      </c>
      <c r="S453" s="6">
        <f t="shared" si="122"/>
        <v>0</v>
      </c>
      <c r="T453" s="6">
        <f t="shared" si="123"/>
        <v>0</v>
      </c>
      <c r="U453" s="6">
        <f t="shared" si="124"/>
        <v>1</v>
      </c>
      <c r="V453" s="6">
        <f t="shared" si="125"/>
        <v>0</v>
      </c>
      <c r="W453" s="6">
        <f t="shared" si="126"/>
        <v>1</v>
      </c>
      <c r="X453" s="6">
        <f t="shared" si="127"/>
        <v>0</v>
      </c>
      <c r="Y453" s="6">
        <f t="shared" si="128"/>
        <v>0</v>
      </c>
      <c r="Z453" s="6">
        <f t="shared" si="129"/>
        <v>0</v>
      </c>
      <c r="AA453" s="6">
        <f t="shared" si="130"/>
        <v>0</v>
      </c>
      <c r="AB453" s="6">
        <f t="shared" si="131"/>
        <v>0</v>
      </c>
      <c r="AC453" s="6">
        <f t="shared" si="132"/>
        <v>1</v>
      </c>
      <c r="AF453" s="6">
        <f t="shared" si="133"/>
        <v>3</v>
      </c>
      <c r="AG453" s="6">
        <f t="shared" si="134"/>
        <v>3</v>
      </c>
      <c r="AH453" s="6" t="str">
        <f t="shared" si="135"/>
        <v>Correct</v>
      </c>
      <c r="AJ453" s="159" t="str">
        <f>IFERROR(VLOOKUP(Table1[[#This Row],[RespondentID]],'All Data'!$A454:$CN1026,81,FALSE),"unknown")</f>
        <v>Female</v>
      </c>
      <c r="AK453" s="159">
        <f>IFERROR(VLOOKUP(Table1[[#This Row],[RespondentID]],'All Data'!$A454:$CN1026,82,FALSE),"unknown")</f>
        <v>17</v>
      </c>
      <c r="AL453" s="159" t="str">
        <f>IFERROR(VLOOKUP(Table1[[#This Row],[RespondentID]],'All Data'!$A454:$CN1026,83,FALSE),"unknown")</f>
        <v>Suffolk</v>
      </c>
      <c r="AM453" s="159" t="str">
        <f>IFERROR(VLOOKUP(Table1[[#This Row],[RespondentID]],'All Data'!$A454:$CN1026,84,FALSE),"unknown")</f>
        <v>Babylon, 11702</v>
      </c>
      <c r="AN453" s="159">
        <f>IFERROR(VLOOKUP(Table1[[#This Row],[RespondentID]],'All Data'!$A454:$CN1026,85,FALSE),"unknown")</f>
        <v>0</v>
      </c>
      <c r="AO453" s="159">
        <f>IFERROR(VLOOKUP(Table1[[#This Row],[RespondentID]],'All Data'!$A454:$CN1026,86,FALSE),"unknown")</f>
        <v>0</v>
      </c>
      <c r="AP453" s="159" t="str">
        <f>IFERROR(VLOOKUP(Table1[[#This Row],[RespondentID]],'All Data'!$A454:$CN1026,87,FALSE),"unknown")</f>
        <v xml:space="preserve"> </v>
      </c>
      <c r="AQ453" s="159">
        <f>IFERROR(VLOOKUP(Table1[[#This Row],[RespondentID]],'All Data'!$A454:$CN1026,88,FALSE),"unknown")</f>
        <v>0</v>
      </c>
      <c r="AR453" s="159">
        <f>IFERROR(VLOOKUP(Table1[[#This Row],[RespondentID]],'All Data'!$A454:$CN1026,89,FALSE),"unknown")</f>
        <v>0</v>
      </c>
      <c r="AS453" s="159">
        <f>IFERROR(VLOOKUP(Table1[[#This Row],[RespondentID]],'All Data'!$A454:$CN1026,90,FALSE),"unknown")</f>
        <v>0</v>
      </c>
      <c r="AT453" s="159">
        <f>IFERROR(VLOOKUP(Table1[[#This Row],[RespondentID]],'All Data'!$A454:$CN1026,91,FALSE),"unknown")</f>
        <v>0</v>
      </c>
      <c r="AU453" s="159">
        <f>IFERROR(VLOOKUP(Table1[[#This Row],[RespondentID]],'All Data'!$A454:$CN1026,92,FALSE),"unknown")</f>
        <v>0</v>
      </c>
    </row>
    <row r="454" spans="1:47" x14ac:dyDescent="0.35">
      <c r="A454" s="6">
        <v>5659422256</v>
      </c>
      <c r="B454" s="6"/>
      <c r="C454" s="6" t="s">
        <v>42</v>
      </c>
      <c r="D454" s="6"/>
      <c r="E454" s="6"/>
      <c r="F454" s="6"/>
      <c r="G454" s="6"/>
      <c r="H454" s="6" t="s">
        <v>46</v>
      </c>
      <c r="I454" s="6"/>
      <c r="J454" s="6"/>
      <c r="K454" s="6" t="s">
        <v>49</v>
      </c>
      <c r="L454" s="6"/>
      <c r="M454" s="6"/>
      <c r="O454" s="6">
        <f t="shared" si="119"/>
        <v>3</v>
      </c>
      <c r="P454" s="6">
        <f t="shared" si="120"/>
        <v>1</v>
      </c>
      <c r="R454" s="6">
        <f t="shared" si="121"/>
        <v>0</v>
      </c>
      <c r="S454" s="6">
        <f t="shared" si="122"/>
        <v>1</v>
      </c>
      <c r="T454" s="6">
        <f t="shared" si="123"/>
        <v>0</v>
      </c>
      <c r="U454" s="6">
        <f t="shared" si="124"/>
        <v>0</v>
      </c>
      <c r="V454" s="6">
        <f t="shared" si="125"/>
        <v>0</v>
      </c>
      <c r="W454" s="6">
        <f t="shared" si="126"/>
        <v>0</v>
      </c>
      <c r="X454" s="6">
        <f t="shared" si="127"/>
        <v>1</v>
      </c>
      <c r="Y454" s="6">
        <f t="shared" si="128"/>
        <v>0</v>
      </c>
      <c r="Z454" s="6">
        <f t="shared" si="129"/>
        <v>0</v>
      </c>
      <c r="AA454" s="6">
        <f t="shared" si="130"/>
        <v>1</v>
      </c>
      <c r="AB454" s="6">
        <f t="shared" si="131"/>
        <v>0</v>
      </c>
      <c r="AC454" s="6">
        <f t="shared" si="132"/>
        <v>0</v>
      </c>
      <c r="AF454" s="6">
        <f t="shared" si="133"/>
        <v>3</v>
      </c>
      <c r="AG454" s="6">
        <f t="shared" si="134"/>
        <v>3</v>
      </c>
      <c r="AH454" s="6" t="str">
        <f t="shared" si="135"/>
        <v>Correct</v>
      </c>
      <c r="AJ454" s="159">
        <f>IFERROR(VLOOKUP(Table1[[#This Row],[RespondentID]],'All Data'!$A455:$CN1027,81,FALSE),"unknown")</f>
        <v>0</v>
      </c>
      <c r="AK454" s="159">
        <f>IFERROR(VLOOKUP(Table1[[#This Row],[RespondentID]],'All Data'!$A455:$CN1027,82,FALSE),"unknown")</f>
        <v>0</v>
      </c>
      <c r="AL454" s="159">
        <f>IFERROR(VLOOKUP(Table1[[#This Row],[RespondentID]],'All Data'!$A455:$CN1027,83,FALSE),"unknown")</f>
        <v>0</v>
      </c>
      <c r="AM454" s="159">
        <f>IFERROR(VLOOKUP(Table1[[#This Row],[RespondentID]],'All Data'!$A455:$CN1027,84,FALSE),"unknown")</f>
        <v>0</v>
      </c>
      <c r="AN454" s="159">
        <f>IFERROR(VLOOKUP(Table1[[#This Row],[RespondentID]],'All Data'!$A455:$CN1027,85,FALSE),"unknown")</f>
        <v>0</v>
      </c>
      <c r="AO454" s="159">
        <f>IFERROR(VLOOKUP(Table1[[#This Row],[RespondentID]],'All Data'!$A455:$CN1027,86,FALSE),"unknown")</f>
        <v>0</v>
      </c>
      <c r="AP454" s="159" t="str">
        <f>IFERROR(VLOOKUP(Table1[[#This Row],[RespondentID]],'All Data'!$A455:$CN1027,87,FALSE),"unknown")</f>
        <v xml:space="preserve"> </v>
      </c>
      <c r="AQ454" s="159">
        <f>IFERROR(VLOOKUP(Table1[[#This Row],[RespondentID]],'All Data'!$A455:$CN1027,88,FALSE),"unknown")</f>
        <v>0</v>
      </c>
      <c r="AR454" s="159">
        <f>IFERROR(VLOOKUP(Table1[[#This Row],[RespondentID]],'All Data'!$A455:$CN1027,89,FALSE),"unknown")</f>
        <v>0</v>
      </c>
      <c r="AS454" s="159">
        <f>IFERROR(VLOOKUP(Table1[[#This Row],[RespondentID]],'All Data'!$A455:$CN1027,90,FALSE),"unknown")</f>
        <v>0</v>
      </c>
      <c r="AT454" s="159">
        <f>IFERROR(VLOOKUP(Table1[[#This Row],[RespondentID]],'All Data'!$A455:$CN1027,91,FALSE),"unknown")</f>
        <v>0</v>
      </c>
      <c r="AU454" s="159">
        <f>IFERROR(VLOOKUP(Table1[[#This Row],[RespondentID]],'All Data'!$A455:$CN1027,92,FALSE),"unknown")</f>
        <v>0</v>
      </c>
    </row>
    <row r="455" spans="1:47" x14ac:dyDescent="0.35">
      <c r="A455" s="6">
        <v>5658090968</v>
      </c>
      <c r="B455" s="6" t="s">
        <v>41</v>
      </c>
      <c r="C455" s="6"/>
      <c r="D455" s="6"/>
      <c r="E455" s="6"/>
      <c r="F455" s="6"/>
      <c r="G455" s="6"/>
      <c r="H455" s="6"/>
      <c r="I455" s="6"/>
      <c r="J455" s="6"/>
      <c r="K455" s="6" t="s">
        <v>49</v>
      </c>
      <c r="L455" s="6" t="s">
        <v>50</v>
      </c>
      <c r="M455" s="6"/>
      <c r="O455" s="6">
        <f t="shared" si="119"/>
        <v>3</v>
      </c>
      <c r="P455" s="6">
        <f t="shared" si="120"/>
        <v>1</v>
      </c>
      <c r="R455" s="6">
        <f t="shared" si="121"/>
        <v>1</v>
      </c>
      <c r="S455" s="6">
        <f t="shared" si="122"/>
        <v>0</v>
      </c>
      <c r="T455" s="6">
        <f t="shared" si="123"/>
        <v>0</v>
      </c>
      <c r="U455" s="6">
        <f t="shared" si="124"/>
        <v>0</v>
      </c>
      <c r="V455" s="6">
        <f t="shared" si="125"/>
        <v>0</v>
      </c>
      <c r="W455" s="6">
        <f t="shared" si="126"/>
        <v>0</v>
      </c>
      <c r="X455" s="6">
        <f t="shared" si="127"/>
        <v>0</v>
      </c>
      <c r="Y455" s="6">
        <f t="shared" si="128"/>
        <v>0</v>
      </c>
      <c r="Z455" s="6">
        <f t="shared" si="129"/>
        <v>0</v>
      </c>
      <c r="AA455" s="6">
        <f t="shared" si="130"/>
        <v>1</v>
      </c>
      <c r="AB455" s="6">
        <f t="shared" si="131"/>
        <v>1</v>
      </c>
      <c r="AC455" s="6">
        <f t="shared" si="132"/>
        <v>0</v>
      </c>
      <c r="AF455" s="6">
        <f t="shared" si="133"/>
        <v>3</v>
      </c>
      <c r="AG455" s="6">
        <f t="shared" si="134"/>
        <v>3</v>
      </c>
      <c r="AH455" s="6" t="str">
        <f t="shared" si="135"/>
        <v>Correct</v>
      </c>
      <c r="AJ455" s="159">
        <f>IFERROR(VLOOKUP(Table1[[#This Row],[RespondentID]],'All Data'!$A456:$CN1028,81,FALSE),"unknown")</f>
        <v>0</v>
      </c>
      <c r="AK455" s="159">
        <f>IFERROR(VLOOKUP(Table1[[#This Row],[RespondentID]],'All Data'!$A456:$CN1028,82,FALSE),"unknown")</f>
        <v>0</v>
      </c>
      <c r="AL455" s="159">
        <f>IFERROR(VLOOKUP(Table1[[#This Row],[RespondentID]],'All Data'!$A456:$CN1028,83,FALSE),"unknown")</f>
        <v>0</v>
      </c>
      <c r="AM455" s="159">
        <f>IFERROR(VLOOKUP(Table1[[#This Row],[RespondentID]],'All Data'!$A456:$CN1028,84,FALSE),"unknown")</f>
        <v>0</v>
      </c>
      <c r="AN455" s="159">
        <f>IFERROR(VLOOKUP(Table1[[#This Row],[RespondentID]],'All Data'!$A456:$CN1028,85,FALSE),"unknown")</f>
        <v>0</v>
      </c>
      <c r="AO455" s="159">
        <f>IFERROR(VLOOKUP(Table1[[#This Row],[RespondentID]],'All Data'!$A456:$CN1028,86,FALSE),"unknown")</f>
        <v>0</v>
      </c>
      <c r="AP455" s="159" t="str">
        <f>IFERROR(VLOOKUP(Table1[[#This Row],[RespondentID]],'All Data'!$A456:$CN1028,87,FALSE),"unknown")</f>
        <v xml:space="preserve"> </v>
      </c>
      <c r="AQ455" s="159">
        <f>IFERROR(VLOOKUP(Table1[[#This Row],[RespondentID]],'All Data'!$A456:$CN1028,88,FALSE),"unknown")</f>
        <v>0</v>
      </c>
      <c r="AR455" s="159">
        <f>IFERROR(VLOOKUP(Table1[[#This Row],[RespondentID]],'All Data'!$A456:$CN1028,89,FALSE),"unknown")</f>
        <v>0</v>
      </c>
      <c r="AS455" s="159">
        <f>IFERROR(VLOOKUP(Table1[[#This Row],[RespondentID]],'All Data'!$A456:$CN1028,90,FALSE),"unknown")</f>
        <v>0</v>
      </c>
      <c r="AT455" s="159">
        <f>IFERROR(VLOOKUP(Table1[[#This Row],[RespondentID]],'All Data'!$A456:$CN1028,91,FALSE),"unknown")</f>
        <v>0</v>
      </c>
      <c r="AU455" s="159">
        <f>IFERROR(VLOOKUP(Table1[[#This Row],[RespondentID]],'All Data'!$A456:$CN1028,92,FALSE),"unknown")</f>
        <v>0</v>
      </c>
    </row>
    <row r="456" spans="1:47" x14ac:dyDescent="0.35">
      <c r="A456" s="6">
        <v>5657230089</v>
      </c>
      <c r="B456" s="6"/>
      <c r="C456" s="6"/>
      <c r="D456" s="6"/>
      <c r="E456" s="6"/>
      <c r="F456" s="6" t="s">
        <v>45</v>
      </c>
      <c r="G456" s="6"/>
      <c r="H456" s="6" t="s">
        <v>46</v>
      </c>
      <c r="I456" s="6"/>
      <c r="J456" s="6"/>
      <c r="K456" s="6" t="s">
        <v>49</v>
      </c>
      <c r="L456" s="6"/>
      <c r="M456" s="6"/>
      <c r="O456" s="6">
        <f t="shared" si="119"/>
        <v>3</v>
      </c>
      <c r="P456" s="6">
        <f t="shared" si="120"/>
        <v>1</v>
      </c>
      <c r="R456" s="6">
        <f t="shared" si="121"/>
        <v>0</v>
      </c>
      <c r="S456" s="6">
        <f t="shared" si="122"/>
        <v>0</v>
      </c>
      <c r="T456" s="6">
        <f t="shared" si="123"/>
        <v>0</v>
      </c>
      <c r="U456" s="6">
        <f t="shared" si="124"/>
        <v>0</v>
      </c>
      <c r="V456" s="6">
        <f t="shared" si="125"/>
        <v>1</v>
      </c>
      <c r="W456" s="6">
        <f t="shared" si="126"/>
        <v>0</v>
      </c>
      <c r="X456" s="6">
        <f t="shared" si="127"/>
        <v>1</v>
      </c>
      <c r="Y456" s="6">
        <f t="shared" si="128"/>
        <v>0</v>
      </c>
      <c r="Z456" s="6">
        <f t="shared" si="129"/>
        <v>0</v>
      </c>
      <c r="AA456" s="6">
        <f t="shared" si="130"/>
        <v>1</v>
      </c>
      <c r="AB456" s="6">
        <f t="shared" si="131"/>
        <v>0</v>
      </c>
      <c r="AC456" s="6">
        <f t="shared" si="132"/>
        <v>0</v>
      </c>
      <c r="AF456" s="6">
        <f t="shared" si="133"/>
        <v>3</v>
      </c>
      <c r="AG456" s="6">
        <f t="shared" si="134"/>
        <v>3</v>
      </c>
      <c r="AH456" s="6" t="str">
        <f t="shared" si="135"/>
        <v>Correct</v>
      </c>
      <c r="AJ456" s="159" t="str">
        <f>IFERROR(VLOOKUP(Table1[[#This Row],[RespondentID]],'All Data'!$A457:$CN1029,81,FALSE),"unknown")</f>
        <v>Male</v>
      </c>
      <c r="AK456" s="159">
        <f>IFERROR(VLOOKUP(Table1[[#This Row],[RespondentID]],'All Data'!$A457:$CN1029,82,FALSE),"unknown")</f>
        <v>45</v>
      </c>
      <c r="AL456" s="159" t="str">
        <f>IFERROR(VLOOKUP(Table1[[#This Row],[RespondentID]],'All Data'!$A457:$CN1029,83,FALSE),"unknown")</f>
        <v>Queens</v>
      </c>
      <c r="AM456" s="159">
        <f>IFERROR(VLOOKUP(Table1[[#This Row],[RespondentID]],'All Data'!$A457:$CN1029,84,FALSE),"unknown")</f>
        <v>0</v>
      </c>
      <c r="AN456" s="159" t="str">
        <f>IFERROR(VLOOKUP(Table1[[#This Row],[RespondentID]],'All Data'!$A457:$CN1029,85,FALSE),"unknown")</f>
        <v>Otra (por favor especifique)</v>
      </c>
      <c r="AO456" s="159" t="str">
        <f>IFERROR(VLOOKUP(Table1[[#This Row],[RespondentID]],'All Data'!$A457:$CN1029,86,FALSE),"unknown")</f>
        <v>Yes</v>
      </c>
      <c r="AP456" s="159" t="str">
        <f>IFERROR(VLOOKUP(Table1[[#This Row],[RespondentID]],'All Data'!$A457:$CN1029,87,FALSE),"unknown")</f>
        <v xml:space="preserve"> Spanish </v>
      </c>
      <c r="AQ456" s="159" t="str">
        <f>IFERROR(VLOOKUP(Table1[[#This Row],[RespondentID]],'All Data'!$A457:$CN1029,88,FALSE),"unknown")</f>
        <v>$0-$19,999</v>
      </c>
      <c r="AR456" s="159" t="str">
        <f>IFERROR(VLOOKUP(Table1[[#This Row],[RespondentID]],'All Data'!$A457:$CN1029,89,FALSE),"unknown")</f>
        <v>High school graduate</v>
      </c>
      <c r="AS456" s="159" t="str">
        <f>IFERROR(VLOOKUP(Table1[[#This Row],[RespondentID]],'All Data'!$A457:$CN1029,90,FALSE),"unknown")</f>
        <v>Self-employed</v>
      </c>
      <c r="AT456" s="159" t="str">
        <f>IFERROR(VLOOKUP(Table1[[#This Row],[RespondentID]],'All Data'!$A457:$CN1029,91,FALSE),"unknown")</f>
        <v>Yes</v>
      </c>
      <c r="AU456" s="159" t="str">
        <f>IFERROR(VLOOKUP(Table1[[#This Row],[RespondentID]],'All Data'!$A457:$CN1029,92,FALSE),"unknown")</f>
        <v>Yes</v>
      </c>
    </row>
    <row r="457" spans="1:47" x14ac:dyDescent="0.35">
      <c r="A457" s="6">
        <v>5656795028</v>
      </c>
      <c r="B457" s="6"/>
      <c r="C457" s="6"/>
      <c r="D457" s="6"/>
      <c r="E457" s="6"/>
      <c r="F457" s="6" t="s">
        <v>45</v>
      </c>
      <c r="G457" s="6" t="s">
        <v>39</v>
      </c>
      <c r="H457" s="6" t="s">
        <v>46</v>
      </c>
      <c r="I457" s="6"/>
      <c r="J457" s="6"/>
      <c r="K457" s="6"/>
      <c r="L457" s="6"/>
      <c r="M457" s="6"/>
      <c r="O457" s="6">
        <f t="shared" si="119"/>
        <v>3</v>
      </c>
      <c r="P457" s="6">
        <f t="shared" si="120"/>
        <v>1</v>
      </c>
      <c r="R457" s="6">
        <f t="shared" si="121"/>
        <v>0</v>
      </c>
      <c r="S457" s="6">
        <f t="shared" si="122"/>
        <v>0</v>
      </c>
      <c r="T457" s="6">
        <f t="shared" si="123"/>
        <v>0</v>
      </c>
      <c r="U457" s="6">
        <f t="shared" si="124"/>
        <v>0</v>
      </c>
      <c r="V457" s="6">
        <f t="shared" si="125"/>
        <v>1</v>
      </c>
      <c r="W457" s="6">
        <f t="shared" si="126"/>
        <v>1</v>
      </c>
      <c r="X457" s="6">
        <f t="shared" si="127"/>
        <v>1</v>
      </c>
      <c r="Y457" s="6">
        <f t="shared" si="128"/>
        <v>0</v>
      </c>
      <c r="Z457" s="6">
        <f t="shared" si="129"/>
        <v>0</v>
      </c>
      <c r="AA457" s="6">
        <f t="shared" si="130"/>
        <v>0</v>
      </c>
      <c r="AB457" s="6">
        <f t="shared" si="131"/>
        <v>0</v>
      </c>
      <c r="AC457" s="6">
        <f t="shared" si="132"/>
        <v>0</v>
      </c>
      <c r="AF457" s="6">
        <f t="shared" si="133"/>
        <v>3</v>
      </c>
      <c r="AG457" s="6">
        <f t="shared" si="134"/>
        <v>3</v>
      </c>
      <c r="AH457" s="6" t="str">
        <f t="shared" si="135"/>
        <v>Correct</v>
      </c>
      <c r="AJ457" s="159" t="str">
        <f>IFERROR(VLOOKUP(Table1[[#This Row],[RespondentID]],'All Data'!$A458:$CN1030,81,FALSE),"unknown")</f>
        <v>Female</v>
      </c>
      <c r="AK457" s="159">
        <f>IFERROR(VLOOKUP(Table1[[#This Row],[RespondentID]],'All Data'!$A458:$CN1030,82,FALSE),"unknown")</f>
        <v>26</v>
      </c>
      <c r="AL457" s="159" t="str">
        <f>IFERROR(VLOOKUP(Table1[[#This Row],[RespondentID]],'All Data'!$A458:$CN1030,83,FALSE),"unknown")</f>
        <v>Nassau</v>
      </c>
      <c r="AM457" s="159" t="str">
        <f>IFERROR(VLOOKUP(Table1[[#This Row],[RespondentID]],'All Data'!$A458:$CN1030,84,FALSE),"unknown")</f>
        <v>Centre Island, 11771</v>
      </c>
      <c r="AN457" s="159" t="str">
        <f>IFERROR(VLOOKUP(Table1[[#This Row],[RespondentID]],'All Data'!$A458:$CN1030,85,FALSE),"unknown")</f>
        <v>Multi-racial</v>
      </c>
      <c r="AO457" s="159" t="str">
        <f>IFERROR(VLOOKUP(Table1[[#This Row],[RespondentID]],'All Data'!$A458:$CN1030,86,FALSE),"unknown")</f>
        <v>No</v>
      </c>
      <c r="AP457" s="159" t="str">
        <f>IFERROR(VLOOKUP(Table1[[#This Row],[RespondentID]],'All Data'!$A458:$CN1030,87,FALSE),"unknown")</f>
        <v xml:space="preserve"> Spanish </v>
      </c>
      <c r="AQ457" s="159" t="str">
        <f>IFERROR(VLOOKUP(Table1[[#This Row],[RespondentID]],'All Data'!$A458:$CN1030,88,FALSE),"unknown")</f>
        <v>$20,000 to $34,999</v>
      </c>
      <c r="AR457" s="159" t="str">
        <f>IFERROR(VLOOKUP(Table1[[#This Row],[RespondentID]],'All Data'!$A458:$CN1030,89,FALSE),"unknown")</f>
        <v>Some high school</v>
      </c>
      <c r="AS457" s="159" t="str">
        <f>IFERROR(VLOOKUP(Table1[[#This Row],[RespondentID]],'All Data'!$A458:$CN1030,90,FALSE),"unknown")</f>
        <v>Self-employed</v>
      </c>
      <c r="AT457" s="159" t="str">
        <f>IFERROR(VLOOKUP(Table1[[#This Row],[RespondentID]],'All Data'!$A458:$CN1030,91,FALSE),"unknown")</f>
        <v>Yes</v>
      </c>
      <c r="AU457" s="159" t="str">
        <f>IFERROR(VLOOKUP(Table1[[#This Row],[RespondentID]],'All Data'!$A458:$CN1030,92,FALSE),"unknown")</f>
        <v>Yes</v>
      </c>
    </row>
    <row r="458" spans="1:47" x14ac:dyDescent="0.35">
      <c r="A458" s="6">
        <v>5656412498</v>
      </c>
      <c r="B458" s="6" t="s">
        <v>41</v>
      </c>
      <c r="C458" s="6"/>
      <c r="D458" s="6"/>
      <c r="E458" s="6"/>
      <c r="F458" s="6"/>
      <c r="G458" s="6"/>
      <c r="H458" s="6" t="s">
        <v>46</v>
      </c>
      <c r="I458" s="6"/>
      <c r="J458" s="6"/>
      <c r="K458" s="6"/>
      <c r="L458" s="6"/>
      <c r="M458" s="6" t="s">
        <v>51</v>
      </c>
      <c r="O458" s="6">
        <f t="shared" si="119"/>
        <v>3</v>
      </c>
      <c r="P458" s="6">
        <f t="shared" si="120"/>
        <v>1</v>
      </c>
      <c r="R458" s="6">
        <f t="shared" si="121"/>
        <v>1</v>
      </c>
      <c r="S458" s="6">
        <f t="shared" si="122"/>
        <v>0</v>
      </c>
      <c r="T458" s="6">
        <f t="shared" si="123"/>
        <v>0</v>
      </c>
      <c r="U458" s="6">
        <f t="shared" si="124"/>
        <v>0</v>
      </c>
      <c r="V458" s="6">
        <f t="shared" si="125"/>
        <v>0</v>
      </c>
      <c r="W458" s="6">
        <f t="shared" si="126"/>
        <v>0</v>
      </c>
      <c r="X458" s="6">
        <f t="shared" si="127"/>
        <v>1</v>
      </c>
      <c r="Y458" s="6">
        <f t="shared" si="128"/>
        <v>0</v>
      </c>
      <c r="Z458" s="6">
        <f t="shared" si="129"/>
        <v>0</v>
      </c>
      <c r="AA458" s="6">
        <f t="shared" si="130"/>
        <v>0</v>
      </c>
      <c r="AB458" s="6">
        <f t="shared" si="131"/>
        <v>0</v>
      </c>
      <c r="AC458" s="6">
        <f t="shared" si="132"/>
        <v>1</v>
      </c>
      <c r="AF458" s="6">
        <f t="shared" si="133"/>
        <v>3</v>
      </c>
      <c r="AG458" s="6">
        <f t="shared" si="134"/>
        <v>3</v>
      </c>
      <c r="AH458" s="6" t="str">
        <f t="shared" si="135"/>
        <v>Correct</v>
      </c>
      <c r="AJ458" s="159" t="str">
        <f>IFERROR(VLOOKUP(Table1[[#This Row],[RespondentID]],'All Data'!$A459:$CN1031,81,FALSE),"unknown")</f>
        <v>Male</v>
      </c>
      <c r="AK458" s="159">
        <f>IFERROR(VLOOKUP(Table1[[#This Row],[RespondentID]],'All Data'!$A459:$CN1031,82,FALSE),"unknown")</f>
        <v>39</v>
      </c>
      <c r="AL458" s="159" t="str">
        <f>IFERROR(VLOOKUP(Table1[[#This Row],[RespondentID]],'All Data'!$A459:$CN1031,83,FALSE),"unknown")</f>
        <v>Suffolk</v>
      </c>
      <c r="AM458" s="159" t="str">
        <f>IFERROR(VLOOKUP(Table1[[#This Row],[RespondentID]],'All Data'!$A459:$CN1031,84,FALSE),"unknown")</f>
        <v>Amity Harbor, 11701</v>
      </c>
      <c r="AN458" s="159" t="str">
        <f>IFERROR(VLOOKUP(Table1[[#This Row],[RespondentID]],'All Data'!$A459:$CN1031,85,FALSE),"unknown")</f>
        <v>Native American</v>
      </c>
      <c r="AO458" s="159" t="str">
        <f>IFERROR(VLOOKUP(Table1[[#This Row],[RespondentID]],'All Data'!$A459:$CN1031,86,FALSE),"unknown")</f>
        <v>Yes</v>
      </c>
      <c r="AP458" s="159" t="str">
        <f>IFERROR(VLOOKUP(Table1[[#This Row],[RespondentID]],'All Data'!$A459:$CN1031,87,FALSE),"unknown")</f>
        <v xml:space="preserve"> Spanish </v>
      </c>
      <c r="AQ458" s="159" t="str">
        <f>IFERROR(VLOOKUP(Table1[[#This Row],[RespondentID]],'All Data'!$A459:$CN1031,88,FALSE),"unknown")</f>
        <v>$20,000 to $34,999</v>
      </c>
      <c r="AR458" s="159" t="str">
        <f>IFERROR(VLOOKUP(Table1[[#This Row],[RespondentID]],'All Data'!$A459:$CN1031,89,FALSE),"unknown")</f>
        <v>High school graduate</v>
      </c>
      <c r="AS458" s="159" t="str">
        <f>IFERROR(VLOOKUP(Table1[[#This Row],[RespondentID]],'All Data'!$A459:$CN1031,90,FALSE),"unknown")</f>
        <v>Self-employed</v>
      </c>
      <c r="AT458" s="159" t="str">
        <f>IFERROR(VLOOKUP(Table1[[#This Row],[RespondentID]],'All Data'!$A459:$CN1031,91,FALSE),"unknown")</f>
        <v>Yes</v>
      </c>
      <c r="AU458" s="159" t="str">
        <f>IFERROR(VLOOKUP(Table1[[#This Row],[RespondentID]],'All Data'!$A459:$CN1031,92,FALSE),"unknown")</f>
        <v>Yes</v>
      </c>
    </row>
    <row r="459" spans="1:47" x14ac:dyDescent="0.35">
      <c r="A459" s="6">
        <v>5656350946</v>
      </c>
      <c r="B459" s="6" t="s">
        <v>41</v>
      </c>
      <c r="C459" s="6"/>
      <c r="D459" s="6"/>
      <c r="E459" s="6" t="s">
        <v>44</v>
      </c>
      <c r="F459" s="6"/>
      <c r="G459" s="6"/>
      <c r="H459" s="6" t="s">
        <v>46</v>
      </c>
      <c r="I459" s="6"/>
      <c r="J459" s="6"/>
      <c r="K459" s="6"/>
      <c r="L459" s="6"/>
      <c r="M459" s="6"/>
      <c r="O459" s="6">
        <f t="shared" si="119"/>
        <v>3</v>
      </c>
      <c r="P459" s="6">
        <f t="shared" si="120"/>
        <v>1</v>
      </c>
      <c r="R459" s="6">
        <f t="shared" si="121"/>
        <v>1</v>
      </c>
      <c r="S459" s="6">
        <f t="shared" si="122"/>
        <v>0</v>
      </c>
      <c r="T459" s="6">
        <f t="shared" si="123"/>
        <v>0</v>
      </c>
      <c r="U459" s="6">
        <f t="shared" si="124"/>
        <v>1</v>
      </c>
      <c r="V459" s="6">
        <f t="shared" si="125"/>
        <v>0</v>
      </c>
      <c r="W459" s="6">
        <f t="shared" si="126"/>
        <v>0</v>
      </c>
      <c r="X459" s="6">
        <f t="shared" si="127"/>
        <v>1</v>
      </c>
      <c r="Y459" s="6">
        <f t="shared" si="128"/>
        <v>0</v>
      </c>
      <c r="Z459" s="6">
        <f t="shared" si="129"/>
        <v>0</v>
      </c>
      <c r="AA459" s="6">
        <f t="shared" si="130"/>
        <v>0</v>
      </c>
      <c r="AB459" s="6">
        <f t="shared" si="131"/>
        <v>0</v>
      </c>
      <c r="AC459" s="6">
        <f t="shared" si="132"/>
        <v>0</v>
      </c>
      <c r="AF459" s="6">
        <f t="shared" si="133"/>
        <v>3</v>
      </c>
      <c r="AG459" s="6">
        <f t="shared" si="134"/>
        <v>3</v>
      </c>
      <c r="AH459" s="6" t="str">
        <f t="shared" si="135"/>
        <v>Correct</v>
      </c>
      <c r="AJ459" s="159">
        <f>IFERROR(VLOOKUP(Table1[[#This Row],[RespondentID]],'All Data'!$A460:$CN1032,81,FALSE),"unknown")</f>
        <v>0</v>
      </c>
      <c r="AK459" s="159">
        <f>IFERROR(VLOOKUP(Table1[[#This Row],[RespondentID]],'All Data'!$A460:$CN1032,82,FALSE),"unknown")</f>
        <v>0</v>
      </c>
      <c r="AL459" s="159">
        <f>IFERROR(VLOOKUP(Table1[[#This Row],[RespondentID]],'All Data'!$A460:$CN1032,83,FALSE),"unknown")</f>
        <v>0</v>
      </c>
      <c r="AM459" s="159">
        <f>IFERROR(VLOOKUP(Table1[[#This Row],[RespondentID]],'All Data'!$A460:$CN1032,84,FALSE),"unknown")</f>
        <v>0</v>
      </c>
      <c r="AN459" s="159">
        <f>IFERROR(VLOOKUP(Table1[[#This Row],[RespondentID]],'All Data'!$A460:$CN1032,85,FALSE),"unknown")</f>
        <v>0</v>
      </c>
      <c r="AO459" s="159">
        <f>IFERROR(VLOOKUP(Table1[[#This Row],[RespondentID]],'All Data'!$A460:$CN1032,86,FALSE),"unknown")</f>
        <v>0</v>
      </c>
      <c r="AP459" s="159" t="str">
        <f>IFERROR(VLOOKUP(Table1[[#This Row],[RespondentID]],'All Data'!$A460:$CN1032,87,FALSE),"unknown")</f>
        <v xml:space="preserve"> </v>
      </c>
      <c r="AQ459" s="159">
        <f>IFERROR(VLOOKUP(Table1[[#This Row],[RespondentID]],'All Data'!$A460:$CN1032,88,FALSE),"unknown")</f>
        <v>0</v>
      </c>
      <c r="AR459" s="159">
        <f>IFERROR(VLOOKUP(Table1[[#This Row],[RespondentID]],'All Data'!$A460:$CN1032,89,FALSE),"unknown")</f>
        <v>0</v>
      </c>
      <c r="AS459" s="159">
        <f>IFERROR(VLOOKUP(Table1[[#This Row],[RespondentID]],'All Data'!$A460:$CN1032,90,FALSE),"unknown")</f>
        <v>0</v>
      </c>
      <c r="AT459" s="159">
        <f>IFERROR(VLOOKUP(Table1[[#This Row],[RespondentID]],'All Data'!$A460:$CN1032,91,FALSE),"unknown")</f>
        <v>0</v>
      </c>
      <c r="AU459" s="159">
        <f>IFERROR(VLOOKUP(Table1[[#This Row],[RespondentID]],'All Data'!$A460:$CN1032,92,FALSE),"unknown")</f>
        <v>0</v>
      </c>
    </row>
    <row r="460" spans="1:47" x14ac:dyDescent="0.35">
      <c r="A460" s="6">
        <v>5656121474</v>
      </c>
      <c r="B460" s="6"/>
      <c r="C460" s="6"/>
      <c r="D460" s="6" t="s">
        <v>43</v>
      </c>
      <c r="E460" s="6" t="s">
        <v>44</v>
      </c>
      <c r="F460" s="6"/>
      <c r="G460" s="6"/>
      <c r="H460" s="6"/>
      <c r="I460" s="6"/>
      <c r="J460" s="6"/>
      <c r="K460" s="6" t="s">
        <v>49</v>
      </c>
      <c r="L460" s="6"/>
      <c r="M460" s="6"/>
      <c r="O460" s="6">
        <f t="shared" si="119"/>
        <v>3</v>
      </c>
      <c r="P460" s="6">
        <f t="shared" si="120"/>
        <v>1</v>
      </c>
      <c r="R460" s="6">
        <f t="shared" si="121"/>
        <v>0</v>
      </c>
      <c r="S460" s="6">
        <f t="shared" si="122"/>
        <v>0</v>
      </c>
      <c r="T460" s="6">
        <f t="shared" si="123"/>
        <v>1</v>
      </c>
      <c r="U460" s="6">
        <f t="shared" si="124"/>
        <v>1</v>
      </c>
      <c r="V460" s="6">
        <f t="shared" si="125"/>
        <v>0</v>
      </c>
      <c r="W460" s="6">
        <f t="shared" si="126"/>
        <v>0</v>
      </c>
      <c r="X460" s="6">
        <f t="shared" si="127"/>
        <v>0</v>
      </c>
      <c r="Y460" s="6">
        <f t="shared" si="128"/>
        <v>0</v>
      </c>
      <c r="Z460" s="6">
        <f t="shared" si="129"/>
        <v>0</v>
      </c>
      <c r="AA460" s="6">
        <f t="shared" si="130"/>
        <v>1</v>
      </c>
      <c r="AB460" s="6">
        <f t="shared" si="131"/>
        <v>0</v>
      </c>
      <c r="AC460" s="6">
        <f t="shared" si="132"/>
        <v>0</v>
      </c>
      <c r="AF460" s="6">
        <f t="shared" si="133"/>
        <v>3</v>
      </c>
      <c r="AG460" s="6">
        <f t="shared" si="134"/>
        <v>3</v>
      </c>
      <c r="AH460" s="6" t="str">
        <f t="shared" si="135"/>
        <v>Correct</v>
      </c>
      <c r="AJ460" s="159">
        <f>IFERROR(VLOOKUP(Table1[[#This Row],[RespondentID]],'All Data'!$A461:$CN1033,81,FALSE),"unknown")</f>
        <v>0</v>
      </c>
      <c r="AK460" s="159">
        <f>IFERROR(VLOOKUP(Table1[[#This Row],[RespondentID]],'All Data'!$A461:$CN1033,82,FALSE),"unknown")</f>
        <v>0</v>
      </c>
      <c r="AL460" s="159">
        <f>IFERROR(VLOOKUP(Table1[[#This Row],[RespondentID]],'All Data'!$A461:$CN1033,83,FALSE),"unknown")</f>
        <v>0</v>
      </c>
      <c r="AM460" s="159">
        <f>IFERROR(VLOOKUP(Table1[[#This Row],[RespondentID]],'All Data'!$A461:$CN1033,84,FALSE),"unknown")</f>
        <v>0</v>
      </c>
      <c r="AN460" s="159">
        <f>IFERROR(VLOOKUP(Table1[[#This Row],[RespondentID]],'All Data'!$A461:$CN1033,85,FALSE),"unknown")</f>
        <v>0</v>
      </c>
      <c r="AO460" s="159">
        <f>IFERROR(VLOOKUP(Table1[[#This Row],[RespondentID]],'All Data'!$A461:$CN1033,86,FALSE),"unknown")</f>
        <v>0</v>
      </c>
      <c r="AP460" s="159" t="str">
        <f>IFERROR(VLOOKUP(Table1[[#This Row],[RespondentID]],'All Data'!$A461:$CN1033,87,FALSE),"unknown")</f>
        <v xml:space="preserve"> </v>
      </c>
      <c r="AQ460" s="159">
        <f>IFERROR(VLOOKUP(Table1[[#This Row],[RespondentID]],'All Data'!$A461:$CN1033,88,FALSE),"unknown")</f>
        <v>0</v>
      </c>
      <c r="AR460" s="159">
        <f>IFERROR(VLOOKUP(Table1[[#This Row],[RespondentID]],'All Data'!$A461:$CN1033,89,FALSE),"unknown")</f>
        <v>0</v>
      </c>
      <c r="AS460" s="159">
        <f>IFERROR(VLOOKUP(Table1[[#This Row],[RespondentID]],'All Data'!$A461:$CN1033,90,FALSE),"unknown")</f>
        <v>0</v>
      </c>
      <c r="AT460" s="159">
        <f>IFERROR(VLOOKUP(Table1[[#This Row],[RespondentID]],'All Data'!$A461:$CN1033,91,FALSE),"unknown")</f>
        <v>0</v>
      </c>
      <c r="AU460" s="159">
        <f>IFERROR(VLOOKUP(Table1[[#This Row],[RespondentID]],'All Data'!$A461:$CN1033,92,FALSE),"unknown")</f>
        <v>0</v>
      </c>
    </row>
    <row r="461" spans="1:47" x14ac:dyDescent="0.35">
      <c r="A461" s="6">
        <v>5655037110</v>
      </c>
      <c r="B461" s="6"/>
      <c r="C461" s="6"/>
      <c r="D461" s="6"/>
      <c r="E461" s="6"/>
      <c r="F461" s="6" t="s">
        <v>45</v>
      </c>
      <c r="G461" s="6"/>
      <c r="H461" s="6"/>
      <c r="I461" s="6" t="s">
        <v>47</v>
      </c>
      <c r="J461" s="6"/>
      <c r="K461" s="6"/>
      <c r="L461" s="6" t="s">
        <v>50</v>
      </c>
      <c r="M461" s="6"/>
      <c r="O461" s="6">
        <f t="shared" si="119"/>
        <v>3</v>
      </c>
      <c r="P461" s="6">
        <f t="shared" si="120"/>
        <v>1</v>
      </c>
      <c r="R461" s="6">
        <f t="shared" si="121"/>
        <v>0</v>
      </c>
      <c r="S461" s="6">
        <f t="shared" si="122"/>
        <v>0</v>
      </c>
      <c r="T461" s="6">
        <f t="shared" si="123"/>
        <v>0</v>
      </c>
      <c r="U461" s="6">
        <f t="shared" si="124"/>
        <v>0</v>
      </c>
      <c r="V461" s="6">
        <f t="shared" si="125"/>
        <v>1</v>
      </c>
      <c r="W461" s="6">
        <f t="shared" si="126"/>
        <v>0</v>
      </c>
      <c r="X461" s="6">
        <f t="shared" si="127"/>
        <v>0</v>
      </c>
      <c r="Y461" s="6">
        <f t="shared" si="128"/>
        <v>1</v>
      </c>
      <c r="Z461" s="6">
        <f t="shared" si="129"/>
        <v>0</v>
      </c>
      <c r="AA461" s="6">
        <f t="shared" si="130"/>
        <v>0</v>
      </c>
      <c r="AB461" s="6">
        <f t="shared" si="131"/>
        <v>1</v>
      </c>
      <c r="AC461" s="6">
        <f t="shared" si="132"/>
        <v>0</v>
      </c>
      <c r="AF461" s="6">
        <f t="shared" si="133"/>
        <v>3</v>
      </c>
      <c r="AG461" s="6">
        <f t="shared" si="134"/>
        <v>3</v>
      </c>
      <c r="AH461" s="6" t="str">
        <f t="shared" si="135"/>
        <v>Correct</v>
      </c>
      <c r="AJ461" s="159" t="str">
        <f>IFERROR(VLOOKUP(Table1[[#This Row],[RespondentID]],'All Data'!$A462:$CN1034,81,FALSE),"unknown")</f>
        <v>Female</v>
      </c>
      <c r="AK461" s="159">
        <f>IFERROR(VLOOKUP(Table1[[#This Row],[RespondentID]],'All Data'!$A462:$CN1034,82,FALSE),"unknown")</f>
        <v>33</v>
      </c>
      <c r="AL461" s="159" t="str">
        <f>IFERROR(VLOOKUP(Table1[[#This Row],[RespondentID]],'All Data'!$A462:$CN1034,83,FALSE),"unknown")</f>
        <v>Queens</v>
      </c>
      <c r="AM461" s="159">
        <f>IFERROR(VLOOKUP(Table1[[#This Row],[RespondentID]],'All Data'!$A462:$CN1034,84,FALSE),"unknown")</f>
        <v>0</v>
      </c>
      <c r="AN461" s="159" t="str">
        <f>IFERROR(VLOOKUP(Table1[[#This Row],[RespondentID]],'All Data'!$A462:$CN1034,85,FALSE),"unknown")</f>
        <v>Black/African American</v>
      </c>
      <c r="AO461" s="159" t="str">
        <f>IFERROR(VLOOKUP(Table1[[#This Row],[RespondentID]],'All Data'!$A462:$CN1034,86,FALSE),"unknown")</f>
        <v>Yes</v>
      </c>
      <c r="AP461" s="159" t="str">
        <f>IFERROR(VLOOKUP(Table1[[#This Row],[RespondentID]],'All Data'!$A462:$CN1034,87,FALSE),"unknown")</f>
        <v xml:space="preserve"> Spanish </v>
      </c>
      <c r="AQ461" s="159" t="str">
        <f>IFERROR(VLOOKUP(Table1[[#This Row],[RespondentID]],'All Data'!$A462:$CN1034,88,FALSE),"unknown")</f>
        <v>$0-$19,999</v>
      </c>
      <c r="AR461" s="159" t="str">
        <f>IFERROR(VLOOKUP(Table1[[#This Row],[RespondentID]],'All Data'!$A462:$CN1034,89,FALSE),"unknown")</f>
        <v>High school graduate</v>
      </c>
      <c r="AS461" s="159" t="str">
        <f>IFERROR(VLOOKUP(Table1[[#This Row],[RespondentID]],'All Data'!$A462:$CN1034,90,FALSE),"unknown")</f>
        <v>Self-employed</v>
      </c>
      <c r="AT461" s="159" t="str">
        <f>IFERROR(VLOOKUP(Table1[[#This Row],[RespondentID]],'All Data'!$A462:$CN1034,91,FALSE),"unknown")</f>
        <v>Yes</v>
      </c>
      <c r="AU461" s="159" t="str">
        <f>IFERROR(VLOOKUP(Table1[[#This Row],[RespondentID]],'All Data'!$A462:$CN1034,92,FALSE),"unknown")</f>
        <v>No</v>
      </c>
    </row>
    <row r="462" spans="1:47" x14ac:dyDescent="0.35">
      <c r="A462" s="6">
        <v>5653691462</v>
      </c>
      <c r="B462" s="6"/>
      <c r="C462" s="6" t="s">
        <v>42</v>
      </c>
      <c r="D462" s="6"/>
      <c r="E462" s="6" t="s">
        <v>44</v>
      </c>
      <c r="F462" s="6"/>
      <c r="G462" s="6"/>
      <c r="H462" s="6" t="s">
        <v>46</v>
      </c>
      <c r="I462" s="6"/>
      <c r="J462" s="6"/>
      <c r="K462" s="6"/>
      <c r="L462" s="6"/>
      <c r="M462" s="6"/>
      <c r="O462" s="6">
        <f t="shared" si="119"/>
        <v>3</v>
      </c>
      <c r="P462" s="6">
        <f t="shared" si="120"/>
        <v>1</v>
      </c>
      <c r="R462" s="6">
        <f t="shared" si="121"/>
        <v>0</v>
      </c>
      <c r="S462" s="6">
        <f t="shared" si="122"/>
        <v>1</v>
      </c>
      <c r="T462" s="6">
        <f t="shared" si="123"/>
        <v>0</v>
      </c>
      <c r="U462" s="6">
        <f t="shared" si="124"/>
        <v>1</v>
      </c>
      <c r="V462" s="6">
        <f t="shared" si="125"/>
        <v>0</v>
      </c>
      <c r="W462" s="6">
        <f t="shared" si="126"/>
        <v>0</v>
      </c>
      <c r="X462" s="6">
        <f t="shared" si="127"/>
        <v>1</v>
      </c>
      <c r="Y462" s="6">
        <f t="shared" si="128"/>
        <v>0</v>
      </c>
      <c r="Z462" s="6">
        <f t="shared" si="129"/>
        <v>0</v>
      </c>
      <c r="AA462" s="6">
        <f t="shared" si="130"/>
        <v>0</v>
      </c>
      <c r="AB462" s="6">
        <f t="shared" si="131"/>
        <v>0</v>
      </c>
      <c r="AC462" s="6">
        <f t="shared" si="132"/>
        <v>0</v>
      </c>
      <c r="AF462" s="6">
        <f t="shared" si="133"/>
        <v>3</v>
      </c>
      <c r="AG462" s="6">
        <f t="shared" si="134"/>
        <v>3</v>
      </c>
      <c r="AH462" s="6" t="str">
        <f t="shared" si="135"/>
        <v>Correct</v>
      </c>
      <c r="AJ462" s="159" t="str">
        <f>IFERROR(VLOOKUP(Table1[[#This Row],[RespondentID]],'All Data'!$A463:$CN1035,81,FALSE),"unknown")</f>
        <v>Female</v>
      </c>
      <c r="AK462" s="159">
        <f>IFERROR(VLOOKUP(Table1[[#This Row],[RespondentID]],'All Data'!$A463:$CN1035,82,FALSE),"unknown")</f>
        <v>34</v>
      </c>
      <c r="AL462" s="159" t="str">
        <f>IFERROR(VLOOKUP(Table1[[#This Row],[RespondentID]],'All Data'!$A463:$CN1035,83,FALSE),"unknown")</f>
        <v>Queens</v>
      </c>
      <c r="AM462" s="159">
        <f>IFERROR(VLOOKUP(Table1[[#This Row],[RespondentID]],'All Data'!$A463:$CN1035,84,FALSE),"unknown")</f>
        <v>0</v>
      </c>
      <c r="AN462" s="159" t="str">
        <f>IFERROR(VLOOKUP(Table1[[#This Row],[RespondentID]],'All Data'!$A463:$CN1035,85,FALSE),"unknown")</f>
        <v>White/Caucasian</v>
      </c>
      <c r="AO462" s="159" t="str">
        <f>IFERROR(VLOOKUP(Table1[[#This Row],[RespondentID]],'All Data'!$A463:$CN1035,86,FALSE),"unknown")</f>
        <v>Yes</v>
      </c>
      <c r="AP462" s="159" t="str">
        <f>IFERROR(VLOOKUP(Table1[[#This Row],[RespondentID]],'All Data'!$A463:$CN1035,87,FALSE),"unknown")</f>
        <v xml:space="preserve"> Spanish </v>
      </c>
      <c r="AQ462" s="159" t="str">
        <f>IFERROR(VLOOKUP(Table1[[#This Row],[RespondentID]],'All Data'!$A463:$CN1035,88,FALSE),"unknown")</f>
        <v>$0-$19,999</v>
      </c>
      <c r="AR462" s="159" t="str">
        <f>IFERROR(VLOOKUP(Table1[[#This Row],[RespondentID]],'All Data'!$A463:$CN1035,89,FALSE),"unknown")</f>
        <v>Technical school</v>
      </c>
      <c r="AS462" s="159" t="str">
        <f>IFERROR(VLOOKUP(Table1[[#This Row],[RespondentID]],'All Data'!$A463:$CN1035,90,FALSE),"unknown")</f>
        <v>Out of work and looking for work</v>
      </c>
      <c r="AT462" s="159" t="str">
        <f>IFERROR(VLOOKUP(Table1[[#This Row],[RespondentID]],'All Data'!$A463:$CN1035,91,FALSE),"unknown")</f>
        <v>No, but I did in the past</v>
      </c>
      <c r="AU462" s="159" t="str">
        <f>IFERROR(VLOOKUP(Table1[[#This Row],[RespondentID]],'All Data'!$A463:$CN1035,92,FALSE),"unknown")</f>
        <v>Yes</v>
      </c>
    </row>
    <row r="463" spans="1:47" x14ac:dyDescent="0.35">
      <c r="A463" s="6">
        <v>5653452248</v>
      </c>
      <c r="B463" s="6"/>
      <c r="C463" s="6"/>
      <c r="D463" s="6"/>
      <c r="E463" s="6"/>
      <c r="F463" s="6"/>
      <c r="G463" s="6"/>
      <c r="H463" s="6" t="s">
        <v>46</v>
      </c>
      <c r="I463" s="6"/>
      <c r="J463" s="6"/>
      <c r="K463" s="6"/>
      <c r="L463" s="6"/>
      <c r="M463" s="6"/>
      <c r="O463" s="6">
        <f t="shared" si="119"/>
        <v>1</v>
      </c>
      <c r="P463" s="6">
        <f t="shared" si="120"/>
        <v>3</v>
      </c>
      <c r="R463" s="6">
        <f t="shared" si="121"/>
        <v>0</v>
      </c>
      <c r="S463" s="6">
        <f t="shared" si="122"/>
        <v>0</v>
      </c>
      <c r="T463" s="6">
        <f t="shared" si="123"/>
        <v>0</v>
      </c>
      <c r="U463" s="6">
        <f t="shared" si="124"/>
        <v>0</v>
      </c>
      <c r="V463" s="6">
        <f t="shared" si="125"/>
        <v>0</v>
      </c>
      <c r="W463" s="6">
        <f t="shared" si="126"/>
        <v>0</v>
      </c>
      <c r="X463" s="6">
        <f t="shared" si="127"/>
        <v>1</v>
      </c>
      <c r="Y463" s="6">
        <f t="shared" si="128"/>
        <v>0</v>
      </c>
      <c r="Z463" s="6">
        <f t="shared" si="129"/>
        <v>0</v>
      </c>
      <c r="AA463" s="6">
        <f t="shared" si="130"/>
        <v>0</v>
      </c>
      <c r="AB463" s="6">
        <f t="shared" si="131"/>
        <v>0</v>
      </c>
      <c r="AC463" s="6">
        <f t="shared" si="132"/>
        <v>0</v>
      </c>
      <c r="AF463" s="6">
        <f t="shared" si="133"/>
        <v>1</v>
      </c>
      <c r="AG463" s="6">
        <f t="shared" si="134"/>
        <v>1</v>
      </c>
      <c r="AH463" s="6" t="str">
        <f t="shared" si="135"/>
        <v>Correct</v>
      </c>
      <c r="AJ463" s="159" t="str">
        <f>IFERROR(VLOOKUP(Table1[[#This Row],[RespondentID]],'All Data'!$A464:$CN1036,81,FALSE),"unknown")</f>
        <v>Female</v>
      </c>
      <c r="AK463" s="159">
        <f>IFERROR(VLOOKUP(Table1[[#This Row],[RespondentID]],'All Data'!$A464:$CN1036,82,FALSE),"unknown")</f>
        <v>15</v>
      </c>
      <c r="AL463" s="159" t="str">
        <f>IFERROR(VLOOKUP(Table1[[#This Row],[RespondentID]],'All Data'!$A464:$CN1036,83,FALSE),"unknown")</f>
        <v>Queens</v>
      </c>
      <c r="AM463" s="159">
        <f>IFERROR(VLOOKUP(Table1[[#This Row],[RespondentID]],'All Data'!$A464:$CN1036,84,FALSE),"unknown")</f>
        <v>0</v>
      </c>
      <c r="AN463" s="159" t="str">
        <f>IFERROR(VLOOKUP(Table1[[#This Row],[RespondentID]],'All Data'!$A464:$CN1036,85,FALSE),"unknown")</f>
        <v>White/Caucasian</v>
      </c>
      <c r="AO463" s="159" t="str">
        <f>IFERROR(VLOOKUP(Table1[[#This Row],[RespondentID]],'All Data'!$A464:$CN1036,86,FALSE),"unknown")</f>
        <v>Yes</v>
      </c>
      <c r="AP463" s="159" t="str">
        <f>IFERROR(VLOOKUP(Table1[[#This Row],[RespondentID]],'All Data'!$A464:$CN1036,87,FALSE),"unknown")</f>
        <v xml:space="preserve"> Spanish </v>
      </c>
      <c r="AQ463" s="159" t="str">
        <f>IFERROR(VLOOKUP(Table1[[#This Row],[RespondentID]],'All Data'!$A464:$CN1036,88,FALSE),"unknown")</f>
        <v>$0-$19,999</v>
      </c>
      <c r="AR463" s="159" t="str">
        <f>IFERROR(VLOOKUP(Table1[[#This Row],[RespondentID]],'All Data'!$A464:$CN1036,89,FALSE),"unknown")</f>
        <v>Otro (por favor especifique)</v>
      </c>
      <c r="AS463" s="159" t="str">
        <f>IFERROR(VLOOKUP(Table1[[#This Row],[RespondentID]],'All Data'!$A464:$CN1036,90,FALSE),"unknown")</f>
        <v>Student</v>
      </c>
      <c r="AT463" s="159" t="str">
        <f>IFERROR(VLOOKUP(Table1[[#This Row],[RespondentID]],'All Data'!$A464:$CN1036,91,FALSE),"unknown")</f>
        <v>Yes</v>
      </c>
      <c r="AU463" s="159" t="str">
        <f>IFERROR(VLOOKUP(Table1[[#This Row],[RespondentID]],'All Data'!$A464:$CN1036,92,FALSE),"unknown")</f>
        <v>No</v>
      </c>
    </row>
    <row r="464" spans="1:47" x14ac:dyDescent="0.35">
      <c r="A464" s="6">
        <v>5653451712</v>
      </c>
      <c r="B464" s="6"/>
      <c r="C464" s="6"/>
      <c r="D464" s="6"/>
      <c r="E464" s="6"/>
      <c r="F464" s="6"/>
      <c r="G464" s="6"/>
      <c r="H464" s="6" t="s">
        <v>46</v>
      </c>
      <c r="I464" s="6"/>
      <c r="J464" s="6"/>
      <c r="K464" s="6" t="s">
        <v>49</v>
      </c>
      <c r="L464" s="6"/>
      <c r="M464" s="6"/>
      <c r="O464" s="6">
        <f t="shared" si="119"/>
        <v>2</v>
      </c>
      <c r="P464" s="6">
        <f t="shared" si="120"/>
        <v>1.5</v>
      </c>
      <c r="R464" s="6">
        <f t="shared" si="121"/>
        <v>0</v>
      </c>
      <c r="S464" s="6">
        <f t="shared" si="122"/>
        <v>0</v>
      </c>
      <c r="T464" s="6">
        <f t="shared" si="123"/>
        <v>0</v>
      </c>
      <c r="U464" s="6">
        <f t="shared" si="124"/>
        <v>0</v>
      </c>
      <c r="V464" s="6">
        <f t="shared" si="125"/>
        <v>0</v>
      </c>
      <c r="W464" s="6">
        <f t="shared" si="126"/>
        <v>0</v>
      </c>
      <c r="X464" s="6">
        <f t="shared" si="127"/>
        <v>1</v>
      </c>
      <c r="Y464" s="6">
        <f t="shared" si="128"/>
        <v>0</v>
      </c>
      <c r="Z464" s="6">
        <f t="shared" si="129"/>
        <v>0</v>
      </c>
      <c r="AA464" s="6">
        <f t="shared" si="130"/>
        <v>1</v>
      </c>
      <c r="AB464" s="6">
        <f t="shared" si="131"/>
        <v>0</v>
      </c>
      <c r="AC464" s="6">
        <f t="shared" si="132"/>
        <v>0</v>
      </c>
      <c r="AF464" s="6">
        <f t="shared" si="133"/>
        <v>2</v>
      </c>
      <c r="AG464" s="6">
        <f t="shared" si="134"/>
        <v>2</v>
      </c>
      <c r="AH464" s="6" t="str">
        <f t="shared" si="135"/>
        <v>Correct</v>
      </c>
      <c r="AJ464" s="159" t="str">
        <f>IFERROR(VLOOKUP(Table1[[#This Row],[RespondentID]],'All Data'!$A465:$CN1037,81,FALSE),"unknown")</f>
        <v>Female</v>
      </c>
      <c r="AK464" s="159">
        <f>IFERROR(VLOOKUP(Table1[[#This Row],[RespondentID]],'All Data'!$A465:$CN1037,82,FALSE),"unknown")</f>
        <v>15</v>
      </c>
      <c r="AL464" s="159" t="str">
        <f>IFERROR(VLOOKUP(Table1[[#This Row],[RespondentID]],'All Data'!$A465:$CN1037,83,FALSE),"unknown")</f>
        <v>Suffolk</v>
      </c>
      <c r="AM464" s="159">
        <f>IFERROR(VLOOKUP(Table1[[#This Row],[RespondentID]],'All Data'!$A465:$CN1037,84,FALSE),"unknown")</f>
        <v>0</v>
      </c>
      <c r="AN464" s="159">
        <f>IFERROR(VLOOKUP(Table1[[#This Row],[RespondentID]],'All Data'!$A465:$CN1037,85,FALSE),"unknown")</f>
        <v>0</v>
      </c>
      <c r="AO464" s="159">
        <f>IFERROR(VLOOKUP(Table1[[#This Row],[RespondentID]],'All Data'!$A465:$CN1037,86,FALSE),"unknown")</f>
        <v>0</v>
      </c>
      <c r="AP464" s="159" t="str">
        <f>IFERROR(VLOOKUP(Table1[[#This Row],[RespondentID]],'All Data'!$A465:$CN1037,87,FALSE),"unknown")</f>
        <v xml:space="preserve"> </v>
      </c>
      <c r="AQ464" s="159">
        <f>IFERROR(VLOOKUP(Table1[[#This Row],[RespondentID]],'All Data'!$A465:$CN1037,88,FALSE),"unknown")</f>
        <v>0</v>
      </c>
      <c r="AR464" s="159">
        <f>IFERROR(VLOOKUP(Table1[[#This Row],[RespondentID]],'All Data'!$A465:$CN1037,89,FALSE),"unknown")</f>
        <v>0</v>
      </c>
      <c r="AS464" s="159">
        <f>IFERROR(VLOOKUP(Table1[[#This Row],[RespondentID]],'All Data'!$A465:$CN1037,90,FALSE),"unknown")</f>
        <v>0</v>
      </c>
      <c r="AT464" s="159">
        <f>IFERROR(VLOOKUP(Table1[[#This Row],[RespondentID]],'All Data'!$A465:$CN1037,91,FALSE),"unknown")</f>
        <v>0</v>
      </c>
      <c r="AU464" s="159">
        <f>IFERROR(VLOOKUP(Table1[[#This Row],[RespondentID]],'All Data'!$A465:$CN1037,92,FALSE),"unknown")</f>
        <v>0</v>
      </c>
    </row>
    <row r="465" spans="1:47" x14ac:dyDescent="0.35">
      <c r="A465" s="6">
        <v>5653292715</v>
      </c>
      <c r="B465" s="6" t="s">
        <v>41</v>
      </c>
      <c r="C465" s="6"/>
      <c r="D465" s="6"/>
      <c r="E465" s="6"/>
      <c r="F465" s="6"/>
      <c r="G465" s="6"/>
      <c r="H465" s="6" t="s">
        <v>46</v>
      </c>
      <c r="I465" s="6"/>
      <c r="J465" s="6"/>
      <c r="K465" s="6"/>
      <c r="L465" s="6" t="s">
        <v>50</v>
      </c>
      <c r="M465" s="6"/>
      <c r="O465" s="6">
        <f t="shared" si="119"/>
        <v>3</v>
      </c>
      <c r="P465" s="6">
        <f t="shared" si="120"/>
        <v>1</v>
      </c>
      <c r="R465" s="6">
        <f t="shared" si="121"/>
        <v>1</v>
      </c>
      <c r="S465" s="6">
        <f t="shared" si="122"/>
        <v>0</v>
      </c>
      <c r="T465" s="6">
        <f t="shared" si="123"/>
        <v>0</v>
      </c>
      <c r="U465" s="6">
        <f t="shared" si="124"/>
        <v>0</v>
      </c>
      <c r="V465" s="6">
        <f t="shared" si="125"/>
        <v>0</v>
      </c>
      <c r="W465" s="6">
        <f t="shared" si="126"/>
        <v>0</v>
      </c>
      <c r="X465" s="6">
        <f t="shared" si="127"/>
        <v>1</v>
      </c>
      <c r="Y465" s="6">
        <f t="shared" si="128"/>
        <v>0</v>
      </c>
      <c r="Z465" s="6">
        <f t="shared" si="129"/>
        <v>0</v>
      </c>
      <c r="AA465" s="6">
        <f t="shared" si="130"/>
        <v>0</v>
      </c>
      <c r="AB465" s="6">
        <f t="shared" si="131"/>
        <v>1</v>
      </c>
      <c r="AC465" s="6">
        <f t="shared" si="132"/>
        <v>0</v>
      </c>
      <c r="AF465" s="6">
        <f t="shared" si="133"/>
        <v>3</v>
      </c>
      <c r="AG465" s="6">
        <f t="shared" si="134"/>
        <v>3</v>
      </c>
      <c r="AH465" s="6" t="str">
        <f t="shared" si="135"/>
        <v>Correct</v>
      </c>
      <c r="AJ465" s="159" t="str">
        <f>IFERROR(VLOOKUP(Table1[[#This Row],[RespondentID]],'All Data'!$A466:$CN1038,81,FALSE),"unknown")</f>
        <v>Female</v>
      </c>
      <c r="AK465" s="159">
        <f>IFERROR(VLOOKUP(Table1[[#This Row],[RespondentID]],'All Data'!$A466:$CN1038,82,FALSE),"unknown")</f>
        <v>40</v>
      </c>
      <c r="AL465" s="159" t="str">
        <f>IFERROR(VLOOKUP(Table1[[#This Row],[RespondentID]],'All Data'!$A466:$CN1038,83,FALSE),"unknown")</f>
        <v>Queens</v>
      </c>
      <c r="AM465" s="159">
        <f>IFERROR(VLOOKUP(Table1[[#This Row],[RespondentID]],'All Data'!$A466:$CN1038,84,FALSE),"unknown")</f>
        <v>0</v>
      </c>
      <c r="AN465" s="159" t="str">
        <f>IFERROR(VLOOKUP(Table1[[#This Row],[RespondentID]],'All Data'!$A466:$CN1038,85,FALSE),"unknown")</f>
        <v>Otra (por favor especifique)</v>
      </c>
      <c r="AO465" s="159" t="str">
        <f>IFERROR(VLOOKUP(Table1[[#This Row],[RespondentID]],'All Data'!$A466:$CN1038,86,FALSE),"unknown")</f>
        <v>Yes</v>
      </c>
      <c r="AP465" s="159" t="str">
        <f>IFERROR(VLOOKUP(Table1[[#This Row],[RespondentID]],'All Data'!$A466:$CN1038,87,FALSE),"unknown")</f>
        <v xml:space="preserve">English Spanish </v>
      </c>
      <c r="AQ465" s="159" t="str">
        <f>IFERROR(VLOOKUP(Table1[[#This Row],[RespondentID]],'All Data'!$A466:$CN1038,88,FALSE),"unknown")</f>
        <v>$0-$19,999</v>
      </c>
      <c r="AR465" s="159" t="str">
        <f>IFERROR(VLOOKUP(Table1[[#This Row],[RespondentID]],'All Data'!$A466:$CN1038,89,FALSE),"unknown")</f>
        <v>Some high school</v>
      </c>
      <c r="AS465" s="159" t="str">
        <f>IFERROR(VLOOKUP(Table1[[#This Row],[RespondentID]],'All Data'!$A466:$CN1038,90,FALSE),"unknown")</f>
        <v>Employed for wages</v>
      </c>
      <c r="AT465" s="159" t="str">
        <f>IFERROR(VLOOKUP(Table1[[#This Row],[RespondentID]],'All Data'!$A466:$CN1038,91,FALSE),"unknown")</f>
        <v>Yes</v>
      </c>
      <c r="AU465" s="159" t="str">
        <f>IFERROR(VLOOKUP(Table1[[#This Row],[RespondentID]],'All Data'!$A466:$CN1038,92,FALSE),"unknown")</f>
        <v>No</v>
      </c>
    </row>
    <row r="466" spans="1:47" x14ac:dyDescent="0.35">
      <c r="A466" s="6">
        <v>5653124167</v>
      </c>
      <c r="B466" s="6"/>
      <c r="C466" s="6" t="s">
        <v>42</v>
      </c>
      <c r="D466" s="6"/>
      <c r="E466" s="6"/>
      <c r="F466" s="6"/>
      <c r="G466" s="6"/>
      <c r="H466" s="6"/>
      <c r="I466" s="6"/>
      <c r="J466" s="6"/>
      <c r="K466" s="6" t="s">
        <v>49</v>
      </c>
      <c r="L466" s="6" t="s">
        <v>50</v>
      </c>
      <c r="M466" s="6"/>
      <c r="O466" s="6">
        <f t="shared" si="119"/>
        <v>3</v>
      </c>
      <c r="P466" s="6">
        <f t="shared" si="120"/>
        <v>1</v>
      </c>
      <c r="R466" s="6">
        <f t="shared" si="121"/>
        <v>0</v>
      </c>
      <c r="S466" s="6">
        <f t="shared" si="122"/>
        <v>1</v>
      </c>
      <c r="T466" s="6">
        <f t="shared" si="123"/>
        <v>0</v>
      </c>
      <c r="U466" s="6">
        <f t="shared" si="124"/>
        <v>0</v>
      </c>
      <c r="V466" s="6">
        <f t="shared" si="125"/>
        <v>0</v>
      </c>
      <c r="W466" s="6">
        <f t="shared" si="126"/>
        <v>0</v>
      </c>
      <c r="X466" s="6">
        <f t="shared" si="127"/>
        <v>0</v>
      </c>
      <c r="Y466" s="6">
        <f t="shared" si="128"/>
        <v>0</v>
      </c>
      <c r="Z466" s="6">
        <f t="shared" si="129"/>
        <v>0</v>
      </c>
      <c r="AA466" s="6">
        <f t="shared" si="130"/>
        <v>1</v>
      </c>
      <c r="AB466" s="6">
        <f t="shared" si="131"/>
        <v>1</v>
      </c>
      <c r="AC466" s="6">
        <f t="shared" si="132"/>
        <v>0</v>
      </c>
      <c r="AF466" s="6">
        <f t="shared" si="133"/>
        <v>3</v>
      </c>
      <c r="AG466" s="6">
        <f t="shared" si="134"/>
        <v>3</v>
      </c>
      <c r="AH466" s="6" t="str">
        <f t="shared" si="135"/>
        <v>Correct</v>
      </c>
      <c r="AJ466" s="159" t="str">
        <f>IFERROR(VLOOKUP(Table1[[#This Row],[RespondentID]],'All Data'!$A467:$CN1039,81,FALSE),"unknown")</f>
        <v>Male</v>
      </c>
      <c r="AK466" s="159">
        <f>IFERROR(VLOOKUP(Table1[[#This Row],[RespondentID]],'All Data'!$A467:$CN1039,82,FALSE),"unknown")</f>
        <v>35</v>
      </c>
      <c r="AL466" s="159" t="str">
        <f>IFERROR(VLOOKUP(Table1[[#This Row],[RespondentID]],'All Data'!$A467:$CN1039,83,FALSE),"unknown")</f>
        <v>Suffolk</v>
      </c>
      <c r="AM466" s="159" t="str">
        <f>IFERROR(VLOOKUP(Table1[[#This Row],[RespondentID]],'All Data'!$A467:$CN1039,84,FALSE),"unknown")</f>
        <v>Great River, 11739</v>
      </c>
      <c r="AN466" s="159">
        <f>IFERROR(VLOOKUP(Table1[[#This Row],[RespondentID]],'All Data'!$A467:$CN1039,85,FALSE),"unknown")</f>
        <v>0</v>
      </c>
      <c r="AO466" s="159">
        <f>IFERROR(VLOOKUP(Table1[[#This Row],[RespondentID]],'All Data'!$A467:$CN1039,86,FALSE),"unknown")</f>
        <v>0</v>
      </c>
      <c r="AP466" s="159" t="str">
        <f>IFERROR(VLOOKUP(Table1[[#This Row],[RespondentID]],'All Data'!$A467:$CN1039,87,FALSE),"unknown")</f>
        <v xml:space="preserve"> </v>
      </c>
      <c r="AQ466" s="159">
        <f>IFERROR(VLOOKUP(Table1[[#This Row],[RespondentID]],'All Data'!$A467:$CN1039,88,FALSE),"unknown")</f>
        <v>0</v>
      </c>
      <c r="AR466" s="159">
        <f>IFERROR(VLOOKUP(Table1[[#This Row],[RespondentID]],'All Data'!$A467:$CN1039,89,FALSE),"unknown")</f>
        <v>0</v>
      </c>
      <c r="AS466" s="159">
        <f>IFERROR(VLOOKUP(Table1[[#This Row],[RespondentID]],'All Data'!$A467:$CN1039,90,FALSE),"unknown")</f>
        <v>0</v>
      </c>
      <c r="AT466" s="159">
        <f>IFERROR(VLOOKUP(Table1[[#This Row],[RespondentID]],'All Data'!$A467:$CN1039,91,FALSE),"unknown")</f>
        <v>0</v>
      </c>
      <c r="AU466" s="159">
        <f>IFERROR(VLOOKUP(Table1[[#This Row],[RespondentID]],'All Data'!$A467:$CN1039,92,FALSE),"unknown")</f>
        <v>0</v>
      </c>
    </row>
    <row r="467" spans="1:47" x14ac:dyDescent="0.35">
      <c r="A467" s="6">
        <v>5652250607</v>
      </c>
      <c r="B467" s="6" t="s">
        <v>41</v>
      </c>
      <c r="C467" s="6"/>
      <c r="D467" s="6"/>
      <c r="E467" s="6"/>
      <c r="F467" s="6" t="s">
        <v>45</v>
      </c>
      <c r="G467" s="6"/>
      <c r="H467" s="6"/>
      <c r="I467" s="6"/>
      <c r="J467" s="6"/>
      <c r="K467" s="6"/>
      <c r="L467" s="6"/>
      <c r="M467" s="6" t="s">
        <v>51</v>
      </c>
      <c r="O467" s="6">
        <f t="shared" si="119"/>
        <v>3</v>
      </c>
      <c r="P467" s="6">
        <f t="shared" si="120"/>
        <v>1</v>
      </c>
      <c r="R467" s="6">
        <f t="shared" si="121"/>
        <v>1</v>
      </c>
      <c r="S467" s="6">
        <f t="shared" si="122"/>
        <v>0</v>
      </c>
      <c r="T467" s="6">
        <f t="shared" si="123"/>
        <v>0</v>
      </c>
      <c r="U467" s="6">
        <f t="shared" si="124"/>
        <v>0</v>
      </c>
      <c r="V467" s="6">
        <f t="shared" si="125"/>
        <v>1</v>
      </c>
      <c r="W467" s="6">
        <f t="shared" si="126"/>
        <v>0</v>
      </c>
      <c r="X467" s="6">
        <f t="shared" si="127"/>
        <v>0</v>
      </c>
      <c r="Y467" s="6">
        <f t="shared" si="128"/>
        <v>0</v>
      </c>
      <c r="Z467" s="6">
        <f t="shared" si="129"/>
        <v>0</v>
      </c>
      <c r="AA467" s="6">
        <f t="shared" si="130"/>
        <v>0</v>
      </c>
      <c r="AB467" s="6">
        <f t="shared" si="131"/>
        <v>0</v>
      </c>
      <c r="AC467" s="6">
        <f t="shared" si="132"/>
        <v>1</v>
      </c>
      <c r="AF467" s="6">
        <f t="shared" si="133"/>
        <v>3</v>
      </c>
      <c r="AG467" s="6">
        <f t="shared" si="134"/>
        <v>3</v>
      </c>
      <c r="AH467" s="6" t="str">
        <f t="shared" si="135"/>
        <v>Correct</v>
      </c>
      <c r="AJ467" s="159" t="str">
        <f>IFERROR(VLOOKUP(Table1[[#This Row],[RespondentID]],'All Data'!$A468:$CN1040,81,FALSE),"unknown")</f>
        <v>Female</v>
      </c>
      <c r="AK467" s="159">
        <f>IFERROR(VLOOKUP(Table1[[#This Row],[RespondentID]],'All Data'!$A468:$CN1040,82,FALSE),"unknown")</f>
        <v>39</v>
      </c>
      <c r="AL467" s="159" t="str">
        <f>IFERROR(VLOOKUP(Table1[[#This Row],[RespondentID]],'All Data'!$A468:$CN1040,83,FALSE),"unknown")</f>
        <v>Queens</v>
      </c>
      <c r="AM467" s="159">
        <f>IFERROR(VLOOKUP(Table1[[#This Row],[RespondentID]],'All Data'!$A468:$CN1040,84,FALSE),"unknown")</f>
        <v>0</v>
      </c>
      <c r="AN467" s="159" t="str">
        <f>IFERROR(VLOOKUP(Table1[[#This Row],[RespondentID]],'All Data'!$A468:$CN1040,85,FALSE),"unknown")</f>
        <v>Multi-racial</v>
      </c>
      <c r="AO467" s="159" t="str">
        <f>IFERROR(VLOOKUP(Table1[[#This Row],[RespondentID]],'All Data'!$A468:$CN1040,86,FALSE),"unknown")</f>
        <v>Yes</v>
      </c>
      <c r="AP467" s="159" t="str">
        <f>IFERROR(VLOOKUP(Table1[[#This Row],[RespondentID]],'All Data'!$A468:$CN1040,87,FALSE),"unknown")</f>
        <v xml:space="preserve"> Spanish </v>
      </c>
      <c r="AQ467" s="159" t="str">
        <f>IFERROR(VLOOKUP(Table1[[#This Row],[RespondentID]],'All Data'!$A468:$CN1040,88,FALSE),"unknown")</f>
        <v>$75,000 to $125,000</v>
      </c>
      <c r="AR467" s="159" t="str">
        <f>IFERROR(VLOOKUP(Table1[[#This Row],[RespondentID]],'All Data'!$A468:$CN1040,89,FALSE),"unknown")</f>
        <v>K-8 grade</v>
      </c>
      <c r="AS467" s="159" t="str">
        <f>IFERROR(VLOOKUP(Table1[[#This Row],[RespondentID]],'All Data'!$A468:$CN1040,90,FALSE),"unknown")</f>
        <v>Out of work and looking for work</v>
      </c>
      <c r="AT467" s="159" t="str">
        <f>IFERROR(VLOOKUP(Table1[[#This Row],[RespondentID]],'All Data'!$A468:$CN1040,91,FALSE),"unknown")</f>
        <v>No</v>
      </c>
      <c r="AU467" s="159" t="str">
        <f>IFERROR(VLOOKUP(Table1[[#This Row],[RespondentID]],'All Data'!$A468:$CN1040,92,FALSE),"unknown")</f>
        <v>No</v>
      </c>
    </row>
    <row r="468" spans="1:47" x14ac:dyDescent="0.35">
      <c r="A468" s="6">
        <v>5650815269</v>
      </c>
      <c r="B468" s="6"/>
      <c r="C468" s="6"/>
      <c r="D468" s="6"/>
      <c r="E468" s="6"/>
      <c r="F468" s="6"/>
      <c r="G468" s="6"/>
      <c r="H468" s="6" t="s">
        <v>46</v>
      </c>
      <c r="I468" s="6"/>
      <c r="J468" s="6"/>
      <c r="K468" s="6" t="s">
        <v>49</v>
      </c>
      <c r="L468" s="6"/>
      <c r="M468" s="6" t="s">
        <v>51</v>
      </c>
      <c r="O468" s="6">
        <f t="shared" si="119"/>
        <v>3</v>
      </c>
      <c r="P468" s="6">
        <f t="shared" si="120"/>
        <v>1</v>
      </c>
      <c r="R468" s="6">
        <f t="shared" si="121"/>
        <v>0</v>
      </c>
      <c r="S468" s="6">
        <f t="shared" si="122"/>
        <v>0</v>
      </c>
      <c r="T468" s="6">
        <f t="shared" si="123"/>
        <v>0</v>
      </c>
      <c r="U468" s="6">
        <f t="shared" si="124"/>
        <v>0</v>
      </c>
      <c r="V468" s="6">
        <f t="shared" si="125"/>
        <v>0</v>
      </c>
      <c r="W468" s="6">
        <f t="shared" si="126"/>
        <v>0</v>
      </c>
      <c r="X468" s="6">
        <f t="shared" si="127"/>
        <v>1</v>
      </c>
      <c r="Y468" s="6">
        <f t="shared" si="128"/>
        <v>0</v>
      </c>
      <c r="Z468" s="6">
        <f t="shared" si="129"/>
        <v>0</v>
      </c>
      <c r="AA468" s="6">
        <f t="shared" si="130"/>
        <v>1</v>
      </c>
      <c r="AB468" s="6">
        <f t="shared" si="131"/>
        <v>0</v>
      </c>
      <c r="AC468" s="6">
        <f t="shared" si="132"/>
        <v>1</v>
      </c>
      <c r="AF468" s="6">
        <f t="shared" si="133"/>
        <v>3</v>
      </c>
      <c r="AG468" s="6">
        <f t="shared" si="134"/>
        <v>3</v>
      </c>
      <c r="AH468" s="6" t="str">
        <f t="shared" si="135"/>
        <v>Correct</v>
      </c>
      <c r="AJ468" s="159">
        <f>IFERROR(VLOOKUP(Table1[[#This Row],[RespondentID]],'All Data'!$A469:$CN1041,81,FALSE),"unknown")</f>
        <v>0</v>
      </c>
      <c r="AK468" s="159">
        <f>IFERROR(VLOOKUP(Table1[[#This Row],[RespondentID]],'All Data'!$A469:$CN1041,82,FALSE),"unknown")</f>
        <v>0</v>
      </c>
      <c r="AL468" s="159">
        <f>IFERROR(VLOOKUP(Table1[[#This Row],[RespondentID]],'All Data'!$A469:$CN1041,83,FALSE),"unknown")</f>
        <v>0</v>
      </c>
      <c r="AM468" s="159">
        <f>IFERROR(VLOOKUP(Table1[[#This Row],[RespondentID]],'All Data'!$A469:$CN1041,84,FALSE),"unknown")</f>
        <v>0</v>
      </c>
      <c r="AN468" s="159">
        <f>IFERROR(VLOOKUP(Table1[[#This Row],[RespondentID]],'All Data'!$A469:$CN1041,85,FALSE),"unknown")</f>
        <v>0</v>
      </c>
      <c r="AO468" s="159">
        <f>IFERROR(VLOOKUP(Table1[[#This Row],[RespondentID]],'All Data'!$A469:$CN1041,86,FALSE),"unknown")</f>
        <v>0</v>
      </c>
      <c r="AP468" s="159" t="str">
        <f>IFERROR(VLOOKUP(Table1[[#This Row],[RespondentID]],'All Data'!$A469:$CN1041,87,FALSE),"unknown")</f>
        <v xml:space="preserve"> </v>
      </c>
      <c r="AQ468" s="159">
        <f>IFERROR(VLOOKUP(Table1[[#This Row],[RespondentID]],'All Data'!$A469:$CN1041,88,FALSE),"unknown")</f>
        <v>0</v>
      </c>
      <c r="AR468" s="159">
        <f>IFERROR(VLOOKUP(Table1[[#This Row],[RespondentID]],'All Data'!$A469:$CN1041,89,FALSE),"unknown")</f>
        <v>0</v>
      </c>
      <c r="AS468" s="159">
        <f>IFERROR(VLOOKUP(Table1[[#This Row],[RespondentID]],'All Data'!$A469:$CN1041,90,FALSE),"unknown")</f>
        <v>0</v>
      </c>
      <c r="AT468" s="159">
        <f>IFERROR(VLOOKUP(Table1[[#This Row],[RespondentID]],'All Data'!$A469:$CN1041,91,FALSE),"unknown")</f>
        <v>0</v>
      </c>
      <c r="AU468" s="159">
        <f>IFERROR(VLOOKUP(Table1[[#This Row],[RespondentID]],'All Data'!$A469:$CN1041,92,FALSE),"unknown")</f>
        <v>0</v>
      </c>
    </row>
    <row r="469" spans="1:47" x14ac:dyDescent="0.35">
      <c r="A469" s="6">
        <v>5649612339</v>
      </c>
      <c r="B469" s="6" t="s">
        <v>41</v>
      </c>
      <c r="C469" s="6"/>
      <c r="D469" s="6"/>
      <c r="E469" s="6" t="s">
        <v>44</v>
      </c>
      <c r="F469" s="6" t="s">
        <v>45</v>
      </c>
      <c r="G469" s="6"/>
      <c r="H469" s="6"/>
      <c r="I469" s="6"/>
      <c r="J469" s="6"/>
      <c r="K469" s="6"/>
      <c r="L469" s="6"/>
      <c r="M469" s="6"/>
      <c r="O469" s="6">
        <f t="shared" si="119"/>
        <v>3</v>
      </c>
      <c r="P469" s="6">
        <f t="shared" si="120"/>
        <v>1</v>
      </c>
      <c r="R469" s="6">
        <f t="shared" si="121"/>
        <v>1</v>
      </c>
      <c r="S469" s="6">
        <f t="shared" si="122"/>
        <v>0</v>
      </c>
      <c r="T469" s="6">
        <f t="shared" si="123"/>
        <v>0</v>
      </c>
      <c r="U469" s="6">
        <f t="shared" si="124"/>
        <v>1</v>
      </c>
      <c r="V469" s="6">
        <f t="shared" si="125"/>
        <v>1</v>
      </c>
      <c r="W469" s="6">
        <f t="shared" si="126"/>
        <v>0</v>
      </c>
      <c r="X469" s="6">
        <f t="shared" si="127"/>
        <v>0</v>
      </c>
      <c r="Y469" s="6">
        <f t="shared" si="128"/>
        <v>0</v>
      </c>
      <c r="Z469" s="6">
        <f t="shared" si="129"/>
        <v>0</v>
      </c>
      <c r="AA469" s="6">
        <f t="shared" si="130"/>
        <v>0</v>
      </c>
      <c r="AB469" s="6">
        <f t="shared" si="131"/>
        <v>0</v>
      </c>
      <c r="AC469" s="6">
        <f t="shared" si="132"/>
        <v>0</v>
      </c>
      <c r="AF469" s="6">
        <f t="shared" si="133"/>
        <v>3</v>
      </c>
      <c r="AG469" s="6">
        <f t="shared" si="134"/>
        <v>3</v>
      </c>
      <c r="AH469" s="6" t="str">
        <f t="shared" si="135"/>
        <v>Correct</v>
      </c>
      <c r="AJ469" s="159" t="str">
        <f>IFERROR(VLOOKUP(Table1[[#This Row],[RespondentID]],'All Data'!$A470:$CN1042,81,FALSE),"unknown")</f>
        <v>Female</v>
      </c>
      <c r="AK469" s="159">
        <f>IFERROR(VLOOKUP(Table1[[#This Row],[RespondentID]],'All Data'!$A470:$CN1042,82,FALSE),"unknown")</f>
        <v>16</v>
      </c>
      <c r="AL469" s="159" t="str">
        <f>IFERROR(VLOOKUP(Table1[[#This Row],[RespondentID]],'All Data'!$A470:$CN1042,83,FALSE),"unknown")</f>
        <v>Nassau</v>
      </c>
      <c r="AM469" s="159" t="str">
        <f>IFERROR(VLOOKUP(Table1[[#This Row],[RespondentID]],'All Data'!$A470:$CN1042,84,FALSE),"unknown")</f>
        <v>Albertson, 11507</v>
      </c>
      <c r="AN469" s="159" t="str">
        <f>IFERROR(VLOOKUP(Table1[[#This Row],[RespondentID]],'All Data'!$A470:$CN1042,85,FALSE),"unknown")</f>
        <v>Otra (por favor especifique)</v>
      </c>
      <c r="AO469" s="159" t="str">
        <f>IFERROR(VLOOKUP(Table1[[#This Row],[RespondentID]],'All Data'!$A470:$CN1042,86,FALSE),"unknown")</f>
        <v>Yes</v>
      </c>
      <c r="AP469" s="159" t="str">
        <f>IFERROR(VLOOKUP(Table1[[#This Row],[RespondentID]],'All Data'!$A470:$CN1042,87,FALSE),"unknown")</f>
        <v xml:space="preserve"> Spanish </v>
      </c>
      <c r="AQ469" s="159" t="str">
        <f>IFERROR(VLOOKUP(Table1[[#This Row],[RespondentID]],'All Data'!$A470:$CN1042,88,FALSE),"unknown")</f>
        <v>$0-$19,999</v>
      </c>
      <c r="AR469" s="159" t="str">
        <f>IFERROR(VLOOKUP(Table1[[#This Row],[RespondentID]],'All Data'!$A470:$CN1042,89,FALSE),"unknown")</f>
        <v>High school graduate</v>
      </c>
      <c r="AS469" s="159" t="str">
        <f>IFERROR(VLOOKUP(Table1[[#This Row],[RespondentID]],'All Data'!$A470:$CN1042,90,FALSE),"unknown")</f>
        <v>Student</v>
      </c>
      <c r="AT469" s="159" t="str">
        <f>IFERROR(VLOOKUP(Table1[[#This Row],[RespondentID]],'All Data'!$A470:$CN1042,91,FALSE),"unknown")</f>
        <v>No</v>
      </c>
      <c r="AU469" s="159" t="str">
        <f>IFERROR(VLOOKUP(Table1[[#This Row],[RespondentID]],'All Data'!$A470:$CN1042,92,FALSE),"unknown")</f>
        <v>No</v>
      </c>
    </row>
    <row r="470" spans="1:47" x14ac:dyDescent="0.35">
      <c r="A470" s="6">
        <v>5649042264</v>
      </c>
      <c r="B470" s="6"/>
      <c r="C470" s="6"/>
      <c r="D470" s="6"/>
      <c r="E470" s="6" t="s">
        <v>44</v>
      </c>
      <c r="F470" s="6"/>
      <c r="G470" s="6"/>
      <c r="H470" s="6"/>
      <c r="I470" s="6"/>
      <c r="J470" s="6"/>
      <c r="K470" s="6" t="s">
        <v>49</v>
      </c>
      <c r="L470" s="6"/>
      <c r="M470" s="6" t="s">
        <v>51</v>
      </c>
      <c r="O470" s="6">
        <f t="shared" si="119"/>
        <v>3</v>
      </c>
      <c r="P470" s="6">
        <f t="shared" si="120"/>
        <v>1</v>
      </c>
      <c r="R470" s="6">
        <f t="shared" si="121"/>
        <v>0</v>
      </c>
      <c r="S470" s="6">
        <f t="shared" si="122"/>
        <v>0</v>
      </c>
      <c r="T470" s="6">
        <f t="shared" si="123"/>
        <v>0</v>
      </c>
      <c r="U470" s="6">
        <f t="shared" si="124"/>
        <v>1</v>
      </c>
      <c r="V470" s="6">
        <f t="shared" si="125"/>
        <v>0</v>
      </c>
      <c r="W470" s="6">
        <f t="shared" si="126"/>
        <v>0</v>
      </c>
      <c r="X470" s="6">
        <f t="shared" si="127"/>
        <v>0</v>
      </c>
      <c r="Y470" s="6">
        <f t="shared" si="128"/>
        <v>0</v>
      </c>
      <c r="Z470" s="6">
        <f t="shared" si="129"/>
        <v>0</v>
      </c>
      <c r="AA470" s="6">
        <f t="shared" si="130"/>
        <v>1</v>
      </c>
      <c r="AB470" s="6">
        <f t="shared" si="131"/>
        <v>0</v>
      </c>
      <c r="AC470" s="6">
        <f t="shared" si="132"/>
        <v>1</v>
      </c>
      <c r="AF470" s="6">
        <f t="shared" si="133"/>
        <v>3</v>
      </c>
      <c r="AG470" s="6">
        <f t="shared" si="134"/>
        <v>3</v>
      </c>
      <c r="AH470" s="6" t="str">
        <f t="shared" si="135"/>
        <v>Correct</v>
      </c>
      <c r="AJ470" s="159" t="str">
        <f>IFERROR(VLOOKUP(Table1[[#This Row],[RespondentID]],'All Data'!$A471:$CN1043,81,FALSE),"unknown")</f>
        <v>Female</v>
      </c>
      <c r="AK470" s="159">
        <f>IFERROR(VLOOKUP(Table1[[#This Row],[RespondentID]],'All Data'!$A471:$CN1043,82,FALSE),"unknown")</f>
        <v>16</v>
      </c>
      <c r="AL470" s="159" t="str">
        <f>IFERROR(VLOOKUP(Table1[[#This Row],[RespondentID]],'All Data'!$A471:$CN1043,83,FALSE),"unknown")</f>
        <v>Nassau</v>
      </c>
      <c r="AM470" s="159">
        <f>IFERROR(VLOOKUP(Table1[[#This Row],[RespondentID]],'All Data'!$A471:$CN1043,84,FALSE),"unknown")</f>
        <v>0</v>
      </c>
      <c r="AN470" s="159">
        <f>IFERROR(VLOOKUP(Table1[[#This Row],[RespondentID]],'All Data'!$A471:$CN1043,85,FALSE),"unknown")</f>
        <v>0</v>
      </c>
      <c r="AO470" s="159">
        <f>IFERROR(VLOOKUP(Table1[[#This Row],[RespondentID]],'All Data'!$A471:$CN1043,86,FALSE),"unknown")</f>
        <v>0</v>
      </c>
      <c r="AP470" s="159" t="str">
        <f>IFERROR(VLOOKUP(Table1[[#This Row],[RespondentID]],'All Data'!$A471:$CN1043,87,FALSE),"unknown")</f>
        <v xml:space="preserve"> </v>
      </c>
      <c r="AQ470" s="159">
        <f>IFERROR(VLOOKUP(Table1[[#This Row],[RespondentID]],'All Data'!$A471:$CN1043,88,FALSE),"unknown")</f>
        <v>0</v>
      </c>
      <c r="AR470" s="159">
        <f>IFERROR(VLOOKUP(Table1[[#This Row],[RespondentID]],'All Data'!$A471:$CN1043,89,FALSE),"unknown")</f>
        <v>0</v>
      </c>
      <c r="AS470" s="159">
        <f>IFERROR(VLOOKUP(Table1[[#This Row],[RespondentID]],'All Data'!$A471:$CN1043,90,FALSE),"unknown")</f>
        <v>0</v>
      </c>
      <c r="AT470" s="159">
        <f>IFERROR(VLOOKUP(Table1[[#This Row],[RespondentID]],'All Data'!$A471:$CN1043,91,FALSE),"unknown")</f>
        <v>0</v>
      </c>
      <c r="AU470" s="159">
        <f>IFERROR(VLOOKUP(Table1[[#This Row],[RespondentID]],'All Data'!$A471:$CN1043,92,FALSE),"unknown")</f>
        <v>0</v>
      </c>
    </row>
    <row r="471" spans="1:47" x14ac:dyDescent="0.35">
      <c r="A471" s="6">
        <v>5648819057</v>
      </c>
      <c r="B471" s="6" t="s">
        <v>41</v>
      </c>
      <c r="C471" s="6"/>
      <c r="D471" s="6"/>
      <c r="E471" s="6"/>
      <c r="F471" s="6"/>
      <c r="G471" s="6"/>
      <c r="H471" s="6"/>
      <c r="I471" s="6"/>
      <c r="J471" s="6"/>
      <c r="K471" s="6"/>
      <c r="L471" s="6"/>
      <c r="M471" s="6"/>
      <c r="O471" s="6">
        <f t="shared" si="119"/>
        <v>1</v>
      </c>
      <c r="P471" s="6">
        <f t="shared" si="120"/>
        <v>3</v>
      </c>
      <c r="R471" s="6">
        <f t="shared" si="121"/>
        <v>1</v>
      </c>
      <c r="S471" s="6">
        <f t="shared" si="122"/>
        <v>0</v>
      </c>
      <c r="T471" s="6">
        <f t="shared" si="123"/>
        <v>0</v>
      </c>
      <c r="U471" s="6">
        <f t="shared" si="124"/>
        <v>0</v>
      </c>
      <c r="V471" s="6">
        <f t="shared" si="125"/>
        <v>0</v>
      </c>
      <c r="W471" s="6">
        <f t="shared" si="126"/>
        <v>0</v>
      </c>
      <c r="X471" s="6">
        <f t="shared" si="127"/>
        <v>0</v>
      </c>
      <c r="Y471" s="6">
        <f t="shared" si="128"/>
        <v>0</v>
      </c>
      <c r="Z471" s="6">
        <f t="shared" si="129"/>
        <v>0</v>
      </c>
      <c r="AA471" s="6">
        <f t="shared" si="130"/>
        <v>0</v>
      </c>
      <c r="AB471" s="6">
        <f t="shared" si="131"/>
        <v>0</v>
      </c>
      <c r="AC471" s="6">
        <f t="shared" si="132"/>
        <v>0</v>
      </c>
      <c r="AF471" s="6">
        <f t="shared" si="133"/>
        <v>1</v>
      </c>
      <c r="AG471" s="6">
        <f t="shared" si="134"/>
        <v>1</v>
      </c>
      <c r="AH471" s="6" t="str">
        <f t="shared" si="135"/>
        <v>Correct</v>
      </c>
      <c r="AJ471" s="159">
        <f>IFERROR(VLOOKUP(Table1[[#This Row],[RespondentID]],'All Data'!$A472:$CN1044,81,FALSE),"unknown")</f>
        <v>0</v>
      </c>
      <c r="AK471" s="159">
        <f>IFERROR(VLOOKUP(Table1[[#This Row],[RespondentID]],'All Data'!$A472:$CN1044,82,FALSE),"unknown")</f>
        <v>0</v>
      </c>
      <c r="AL471" s="159">
        <f>IFERROR(VLOOKUP(Table1[[#This Row],[RespondentID]],'All Data'!$A472:$CN1044,83,FALSE),"unknown")</f>
        <v>0</v>
      </c>
      <c r="AM471" s="159">
        <f>IFERROR(VLOOKUP(Table1[[#This Row],[RespondentID]],'All Data'!$A472:$CN1044,84,FALSE),"unknown")</f>
        <v>0</v>
      </c>
      <c r="AN471" s="159">
        <f>IFERROR(VLOOKUP(Table1[[#This Row],[RespondentID]],'All Data'!$A472:$CN1044,85,FALSE),"unknown")</f>
        <v>0</v>
      </c>
      <c r="AO471" s="159">
        <f>IFERROR(VLOOKUP(Table1[[#This Row],[RespondentID]],'All Data'!$A472:$CN1044,86,FALSE),"unknown")</f>
        <v>0</v>
      </c>
      <c r="AP471" s="159" t="str">
        <f>IFERROR(VLOOKUP(Table1[[#This Row],[RespondentID]],'All Data'!$A472:$CN1044,87,FALSE),"unknown")</f>
        <v xml:space="preserve"> </v>
      </c>
      <c r="AQ471" s="159">
        <f>IFERROR(VLOOKUP(Table1[[#This Row],[RespondentID]],'All Data'!$A472:$CN1044,88,FALSE),"unknown")</f>
        <v>0</v>
      </c>
      <c r="AR471" s="159">
        <f>IFERROR(VLOOKUP(Table1[[#This Row],[RespondentID]],'All Data'!$A472:$CN1044,89,FALSE),"unknown")</f>
        <v>0</v>
      </c>
      <c r="AS471" s="159">
        <f>IFERROR(VLOOKUP(Table1[[#This Row],[RespondentID]],'All Data'!$A472:$CN1044,90,FALSE),"unknown")</f>
        <v>0</v>
      </c>
      <c r="AT471" s="159">
        <f>IFERROR(VLOOKUP(Table1[[#This Row],[RespondentID]],'All Data'!$A472:$CN1044,91,FALSE),"unknown")</f>
        <v>0</v>
      </c>
      <c r="AU471" s="159">
        <f>IFERROR(VLOOKUP(Table1[[#This Row],[RespondentID]],'All Data'!$A472:$CN1044,92,FALSE),"unknown")</f>
        <v>0</v>
      </c>
    </row>
    <row r="472" spans="1:47" x14ac:dyDescent="0.35">
      <c r="A472" s="6">
        <v>5648784409</v>
      </c>
      <c r="B472" s="6" t="s">
        <v>41</v>
      </c>
      <c r="C472" s="6"/>
      <c r="D472" s="6"/>
      <c r="E472" s="6"/>
      <c r="F472" s="6"/>
      <c r="G472" s="6"/>
      <c r="H472" s="6"/>
      <c r="I472" s="6"/>
      <c r="J472" s="6"/>
      <c r="K472" s="6"/>
      <c r="L472" s="6"/>
      <c r="M472" s="6"/>
      <c r="O472" s="6">
        <f t="shared" si="119"/>
        <v>1</v>
      </c>
      <c r="P472" s="6">
        <f t="shared" si="120"/>
        <v>3</v>
      </c>
      <c r="R472" s="6">
        <f t="shared" si="121"/>
        <v>1</v>
      </c>
      <c r="S472" s="6">
        <f t="shared" si="122"/>
        <v>0</v>
      </c>
      <c r="T472" s="6">
        <f t="shared" si="123"/>
        <v>0</v>
      </c>
      <c r="U472" s="6">
        <f t="shared" si="124"/>
        <v>0</v>
      </c>
      <c r="V472" s="6">
        <f t="shared" si="125"/>
        <v>0</v>
      </c>
      <c r="W472" s="6">
        <f t="shared" si="126"/>
        <v>0</v>
      </c>
      <c r="X472" s="6">
        <f t="shared" si="127"/>
        <v>0</v>
      </c>
      <c r="Y472" s="6">
        <f t="shared" si="128"/>
        <v>0</v>
      </c>
      <c r="Z472" s="6">
        <f t="shared" si="129"/>
        <v>0</v>
      </c>
      <c r="AA472" s="6">
        <f t="shared" si="130"/>
        <v>0</v>
      </c>
      <c r="AB472" s="6">
        <f t="shared" si="131"/>
        <v>0</v>
      </c>
      <c r="AC472" s="6">
        <f t="shared" si="132"/>
        <v>0</v>
      </c>
      <c r="AF472" s="6">
        <f t="shared" si="133"/>
        <v>1</v>
      </c>
      <c r="AG472" s="6">
        <f t="shared" si="134"/>
        <v>1</v>
      </c>
      <c r="AH472" s="6" t="str">
        <f t="shared" si="135"/>
        <v>Correct</v>
      </c>
      <c r="AJ472" s="159" t="str">
        <f>IFERROR(VLOOKUP(Table1[[#This Row],[RespondentID]],'All Data'!$A473:$CN1045,81,FALSE),"unknown")</f>
        <v>Female</v>
      </c>
      <c r="AK472" s="159">
        <f>IFERROR(VLOOKUP(Table1[[#This Row],[RespondentID]],'All Data'!$A473:$CN1045,82,FALSE),"unknown")</f>
        <v>15</v>
      </c>
      <c r="AL472" s="159" t="str">
        <f>IFERROR(VLOOKUP(Table1[[#This Row],[RespondentID]],'All Data'!$A473:$CN1045,83,FALSE),"unknown")</f>
        <v>Queens</v>
      </c>
      <c r="AM472" s="159" t="str">
        <f>IFERROR(VLOOKUP(Table1[[#This Row],[RespondentID]],'All Data'!$A473:$CN1045,84,FALSE),"unknown")</f>
        <v>Argo Village, 11003</v>
      </c>
      <c r="AN472" s="159" t="str">
        <f>IFERROR(VLOOKUP(Table1[[#This Row],[RespondentID]],'All Data'!$A473:$CN1045,85,FALSE),"unknown")</f>
        <v>Multi-racial</v>
      </c>
      <c r="AO472" s="159" t="str">
        <f>IFERROR(VLOOKUP(Table1[[#This Row],[RespondentID]],'All Data'!$A473:$CN1045,86,FALSE),"unknown")</f>
        <v>No</v>
      </c>
      <c r="AP472" s="159" t="str">
        <f>IFERROR(VLOOKUP(Table1[[#This Row],[RespondentID]],'All Data'!$A473:$CN1045,87,FALSE),"unknown")</f>
        <v xml:space="preserve"> Spanish </v>
      </c>
      <c r="AQ472" s="159" t="str">
        <f>IFERROR(VLOOKUP(Table1[[#This Row],[RespondentID]],'All Data'!$A473:$CN1045,88,FALSE),"unknown")</f>
        <v>$0-$19,999</v>
      </c>
      <c r="AR472" s="159" t="str">
        <f>IFERROR(VLOOKUP(Table1[[#This Row],[RespondentID]],'All Data'!$A473:$CN1045,89,FALSE),"unknown")</f>
        <v>High school graduate</v>
      </c>
      <c r="AS472" s="159" t="str">
        <f>IFERROR(VLOOKUP(Table1[[#This Row],[RespondentID]],'All Data'!$A473:$CN1045,90,FALSE),"unknown")</f>
        <v>Student</v>
      </c>
      <c r="AT472" s="159" t="str">
        <f>IFERROR(VLOOKUP(Table1[[#This Row],[RespondentID]],'All Data'!$A473:$CN1045,91,FALSE),"unknown")</f>
        <v>Yes</v>
      </c>
      <c r="AU472" s="159" t="str">
        <f>IFERROR(VLOOKUP(Table1[[#This Row],[RespondentID]],'All Data'!$A473:$CN1045,92,FALSE),"unknown")</f>
        <v>Yes</v>
      </c>
    </row>
    <row r="473" spans="1:47" x14ac:dyDescent="0.35">
      <c r="A473" s="6">
        <v>5648491104</v>
      </c>
      <c r="B473" s="6" t="s">
        <v>41</v>
      </c>
      <c r="C473" s="6"/>
      <c r="D473" s="6"/>
      <c r="E473" s="6"/>
      <c r="F473" s="6" t="s">
        <v>45</v>
      </c>
      <c r="G473" s="6"/>
      <c r="H473" s="6"/>
      <c r="I473" s="6"/>
      <c r="J473" s="6"/>
      <c r="K473" s="6"/>
      <c r="L473" s="6"/>
      <c r="M473" s="6" t="s">
        <v>51</v>
      </c>
      <c r="O473" s="6">
        <f t="shared" si="119"/>
        <v>3</v>
      </c>
      <c r="P473" s="6">
        <f t="shared" si="120"/>
        <v>1</v>
      </c>
      <c r="R473" s="6">
        <f t="shared" si="121"/>
        <v>1</v>
      </c>
      <c r="S473" s="6">
        <f t="shared" si="122"/>
        <v>0</v>
      </c>
      <c r="T473" s="6">
        <f t="shared" si="123"/>
        <v>0</v>
      </c>
      <c r="U473" s="6">
        <f t="shared" si="124"/>
        <v>0</v>
      </c>
      <c r="V473" s="6">
        <f t="shared" si="125"/>
        <v>1</v>
      </c>
      <c r="W473" s="6">
        <f t="shared" si="126"/>
        <v>0</v>
      </c>
      <c r="X473" s="6">
        <f t="shared" si="127"/>
        <v>0</v>
      </c>
      <c r="Y473" s="6">
        <f t="shared" si="128"/>
        <v>0</v>
      </c>
      <c r="Z473" s="6">
        <f t="shared" si="129"/>
        <v>0</v>
      </c>
      <c r="AA473" s="6">
        <f t="shared" si="130"/>
        <v>0</v>
      </c>
      <c r="AB473" s="6">
        <f t="shared" si="131"/>
        <v>0</v>
      </c>
      <c r="AC473" s="6">
        <f t="shared" si="132"/>
        <v>1</v>
      </c>
      <c r="AF473" s="6">
        <f t="shared" si="133"/>
        <v>3</v>
      </c>
      <c r="AG473" s="6">
        <f t="shared" si="134"/>
        <v>3</v>
      </c>
      <c r="AH473" s="6" t="str">
        <f t="shared" si="135"/>
        <v>Correct</v>
      </c>
      <c r="AJ473" s="159" t="str">
        <f>IFERROR(VLOOKUP(Table1[[#This Row],[RespondentID]],'All Data'!$A474:$CN1046,81,FALSE),"unknown")</f>
        <v>Female</v>
      </c>
      <c r="AK473" s="159">
        <f>IFERROR(VLOOKUP(Table1[[#This Row],[RespondentID]],'All Data'!$A474:$CN1046,82,FALSE),"unknown")</f>
        <v>15</v>
      </c>
      <c r="AL473" s="159" t="str">
        <f>IFERROR(VLOOKUP(Table1[[#This Row],[RespondentID]],'All Data'!$A474:$CN1046,83,FALSE),"unknown")</f>
        <v>Queens</v>
      </c>
      <c r="AM473" s="159">
        <f>IFERROR(VLOOKUP(Table1[[#This Row],[RespondentID]],'All Data'!$A474:$CN1046,84,FALSE),"unknown")</f>
        <v>0</v>
      </c>
      <c r="AN473" s="159" t="str">
        <f>IFERROR(VLOOKUP(Table1[[#This Row],[RespondentID]],'All Data'!$A474:$CN1046,85,FALSE),"unknown")</f>
        <v>Multi-racial</v>
      </c>
      <c r="AO473" s="159" t="str">
        <f>IFERROR(VLOOKUP(Table1[[#This Row],[RespondentID]],'All Data'!$A474:$CN1046,86,FALSE),"unknown")</f>
        <v>No</v>
      </c>
      <c r="AP473" s="159" t="str">
        <f>IFERROR(VLOOKUP(Table1[[#This Row],[RespondentID]],'All Data'!$A474:$CN1046,87,FALSE),"unknown")</f>
        <v xml:space="preserve"> Spanish </v>
      </c>
      <c r="AQ473" s="159" t="str">
        <f>IFERROR(VLOOKUP(Table1[[#This Row],[RespondentID]],'All Data'!$A474:$CN1046,88,FALSE),"unknown")</f>
        <v>$0-$19,999</v>
      </c>
      <c r="AR473" s="159" t="str">
        <f>IFERROR(VLOOKUP(Table1[[#This Row],[RespondentID]],'All Data'!$A474:$CN1046,89,FALSE),"unknown")</f>
        <v>High school graduate</v>
      </c>
      <c r="AS473" s="159" t="str">
        <f>IFERROR(VLOOKUP(Table1[[#This Row],[RespondentID]],'All Data'!$A474:$CN1046,90,FALSE),"unknown")</f>
        <v>Student</v>
      </c>
      <c r="AT473" s="159" t="str">
        <f>IFERROR(VLOOKUP(Table1[[#This Row],[RespondentID]],'All Data'!$A474:$CN1046,91,FALSE),"unknown")</f>
        <v>Yes</v>
      </c>
      <c r="AU473" s="159" t="str">
        <f>IFERROR(VLOOKUP(Table1[[#This Row],[RespondentID]],'All Data'!$A474:$CN1046,92,FALSE),"unknown")</f>
        <v>Yes</v>
      </c>
    </row>
    <row r="474" spans="1:47" x14ac:dyDescent="0.35">
      <c r="A474" s="6">
        <v>5648490970</v>
      </c>
      <c r="B474" s="6" t="s">
        <v>41</v>
      </c>
      <c r="C474" s="6"/>
      <c r="D474" s="6"/>
      <c r="E474" s="6" t="s">
        <v>44</v>
      </c>
      <c r="F474" s="6" t="s">
        <v>45</v>
      </c>
      <c r="G474" s="6"/>
      <c r="H474" s="6"/>
      <c r="I474" s="6"/>
      <c r="J474" s="6"/>
      <c r="K474" s="6"/>
      <c r="L474" s="6"/>
      <c r="M474" s="6"/>
      <c r="O474" s="6">
        <f t="shared" si="119"/>
        <v>3</v>
      </c>
      <c r="P474" s="6">
        <f t="shared" si="120"/>
        <v>1</v>
      </c>
      <c r="R474" s="6">
        <f t="shared" si="121"/>
        <v>1</v>
      </c>
      <c r="S474" s="6">
        <f t="shared" si="122"/>
        <v>0</v>
      </c>
      <c r="T474" s="6">
        <f t="shared" si="123"/>
        <v>0</v>
      </c>
      <c r="U474" s="6">
        <f t="shared" si="124"/>
        <v>1</v>
      </c>
      <c r="V474" s="6">
        <f t="shared" si="125"/>
        <v>1</v>
      </c>
      <c r="W474" s="6">
        <f t="shared" si="126"/>
        <v>0</v>
      </c>
      <c r="X474" s="6">
        <f t="shared" si="127"/>
        <v>0</v>
      </c>
      <c r="Y474" s="6">
        <f t="shared" si="128"/>
        <v>0</v>
      </c>
      <c r="Z474" s="6">
        <f t="shared" si="129"/>
        <v>0</v>
      </c>
      <c r="AA474" s="6">
        <f t="shared" si="130"/>
        <v>0</v>
      </c>
      <c r="AB474" s="6">
        <f t="shared" si="131"/>
        <v>0</v>
      </c>
      <c r="AC474" s="6">
        <f t="shared" si="132"/>
        <v>0</v>
      </c>
      <c r="AF474" s="6">
        <f t="shared" si="133"/>
        <v>3</v>
      </c>
      <c r="AG474" s="6">
        <f t="shared" si="134"/>
        <v>3</v>
      </c>
      <c r="AH474" s="6" t="str">
        <f t="shared" si="135"/>
        <v>Correct</v>
      </c>
      <c r="AJ474" s="159" t="str">
        <f>IFERROR(VLOOKUP(Table1[[#This Row],[RespondentID]],'All Data'!$A475:$CN1047,81,FALSE),"unknown")</f>
        <v>Female</v>
      </c>
      <c r="AK474" s="159">
        <f>IFERROR(VLOOKUP(Table1[[#This Row],[RespondentID]],'All Data'!$A475:$CN1047,82,FALSE),"unknown")</f>
        <v>15</v>
      </c>
      <c r="AL474" s="159" t="str">
        <f>IFERROR(VLOOKUP(Table1[[#This Row],[RespondentID]],'All Data'!$A475:$CN1047,83,FALSE),"unknown")</f>
        <v>Suffolk</v>
      </c>
      <c r="AM474" s="159">
        <f>IFERROR(VLOOKUP(Table1[[#This Row],[RespondentID]],'All Data'!$A475:$CN1047,84,FALSE),"unknown")</f>
        <v>0</v>
      </c>
      <c r="AN474" s="159">
        <f>IFERROR(VLOOKUP(Table1[[#This Row],[RespondentID]],'All Data'!$A475:$CN1047,85,FALSE),"unknown")</f>
        <v>0</v>
      </c>
      <c r="AO474" s="159">
        <f>IFERROR(VLOOKUP(Table1[[#This Row],[RespondentID]],'All Data'!$A475:$CN1047,86,FALSE),"unknown")</f>
        <v>0</v>
      </c>
      <c r="AP474" s="159" t="str">
        <f>IFERROR(VLOOKUP(Table1[[#This Row],[RespondentID]],'All Data'!$A475:$CN1047,87,FALSE),"unknown")</f>
        <v xml:space="preserve"> </v>
      </c>
      <c r="AQ474" s="159">
        <f>IFERROR(VLOOKUP(Table1[[#This Row],[RespondentID]],'All Data'!$A475:$CN1047,88,FALSE),"unknown")</f>
        <v>0</v>
      </c>
      <c r="AR474" s="159">
        <f>IFERROR(VLOOKUP(Table1[[#This Row],[RespondentID]],'All Data'!$A475:$CN1047,89,FALSE),"unknown")</f>
        <v>0</v>
      </c>
      <c r="AS474" s="159">
        <f>IFERROR(VLOOKUP(Table1[[#This Row],[RespondentID]],'All Data'!$A475:$CN1047,90,FALSE),"unknown")</f>
        <v>0</v>
      </c>
      <c r="AT474" s="159">
        <f>IFERROR(VLOOKUP(Table1[[#This Row],[RespondentID]],'All Data'!$A475:$CN1047,91,FALSE),"unknown")</f>
        <v>0</v>
      </c>
      <c r="AU474" s="159">
        <f>IFERROR(VLOOKUP(Table1[[#This Row],[RespondentID]],'All Data'!$A475:$CN1047,92,FALSE),"unknown")</f>
        <v>0</v>
      </c>
    </row>
    <row r="475" spans="1:47" x14ac:dyDescent="0.35">
      <c r="A475" s="6">
        <v>5645733325</v>
      </c>
      <c r="B475" s="6"/>
      <c r="C475" s="6" t="s">
        <v>42</v>
      </c>
      <c r="D475" s="6"/>
      <c r="E475" s="6" t="s">
        <v>44</v>
      </c>
      <c r="F475" s="6"/>
      <c r="G475" s="6"/>
      <c r="H475" s="6"/>
      <c r="I475" s="6"/>
      <c r="J475" s="6"/>
      <c r="K475" s="6" t="s">
        <v>49</v>
      </c>
      <c r="L475" s="6"/>
      <c r="M475" s="6"/>
      <c r="O475" s="6">
        <f t="shared" si="119"/>
        <v>3</v>
      </c>
      <c r="P475" s="6">
        <f t="shared" si="120"/>
        <v>1</v>
      </c>
      <c r="R475" s="6">
        <f t="shared" si="121"/>
        <v>0</v>
      </c>
      <c r="S475" s="6">
        <f t="shared" si="122"/>
        <v>1</v>
      </c>
      <c r="T475" s="6">
        <f t="shared" si="123"/>
        <v>0</v>
      </c>
      <c r="U475" s="6">
        <f t="shared" si="124"/>
        <v>1</v>
      </c>
      <c r="V475" s="6">
        <f t="shared" si="125"/>
        <v>0</v>
      </c>
      <c r="W475" s="6">
        <f t="shared" si="126"/>
        <v>0</v>
      </c>
      <c r="X475" s="6">
        <f t="shared" si="127"/>
        <v>0</v>
      </c>
      <c r="Y475" s="6">
        <f t="shared" si="128"/>
        <v>0</v>
      </c>
      <c r="Z475" s="6">
        <f t="shared" si="129"/>
        <v>0</v>
      </c>
      <c r="AA475" s="6">
        <f t="shared" si="130"/>
        <v>1</v>
      </c>
      <c r="AB475" s="6">
        <f t="shared" si="131"/>
        <v>0</v>
      </c>
      <c r="AC475" s="6">
        <f t="shared" si="132"/>
        <v>0</v>
      </c>
      <c r="AF475" s="6">
        <f t="shared" si="133"/>
        <v>3</v>
      </c>
      <c r="AG475" s="6">
        <f t="shared" si="134"/>
        <v>3</v>
      </c>
      <c r="AH475" s="6" t="str">
        <f t="shared" si="135"/>
        <v>Correct</v>
      </c>
      <c r="AJ475" s="159" t="str">
        <f>IFERROR(VLOOKUP(Table1[[#This Row],[RespondentID]],'All Data'!$A476:$CN1048,81,FALSE),"unknown")</f>
        <v>Female</v>
      </c>
      <c r="AK475" s="159">
        <f>IFERROR(VLOOKUP(Table1[[#This Row],[RespondentID]],'All Data'!$A476:$CN1048,82,FALSE),"unknown")</f>
        <v>40</v>
      </c>
      <c r="AL475" s="159" t="str">
        <f>IFERROR(VLOOKUP(Table1[[#This Row],[RespondentID]],'All Data'!$A476:$CN1048,83,FALSE),"unknown")</f>
        <v>Suffolk</v>
      </c>
      <c r="AM475" s="159" t="str">
        <f>IFERROR(VLOOKUP(Table1[[#This Row],[RespondentID]],'All Data'!$A476:$CN1048,84,FALSE),"unknown")</f>
        <v>Babylon, 11704</v>
      </c>
      <c r="AN475" s="159">
        <f>IFERROR(VLOOKUP(Table1[[#This Row],[RespondentID]],'All Data'!$A476:$CN1048,85,FALSE),"unknown")</f>
        <v>0</v>
      </c>
      <c r="AO475" s="159">
        <f>IFERROR(VLOOKUP(Table1[[#This Row],[RespondentID]],'All Data'!$A476:$CN1048,86,FALSE),"unknown")</f>
        <v>0</v>
      </c>
      <c r="AP475" s="159" t="str">
        <f>IFERROR(VLOOKUP(Table1[[#This Row],[RespondentID]],'All Data'!$A476:$CN1048,87,FALSE),"unknown")</f>
        <v xml:space="preserve"> </v>
      </c>
      <c r="AQ475" s="159">
        <f>IFERROR(VLOOKUP(Table1[[#This Row],[RespondentID]],'All Data'!$A476:$CN1048,88,FALSE),"unknown")</f>
        <v>0</v>
      </c>
      <c r="AR475" s="159">
        <f>IFERROR(VLOOKUP(Table1[[#This Row],[RespondentID]],'All Data'!$A476:$CN1048,89,FALSE),"unknown")</f>
        <v>0</v>
      </c>
      <c r="AS475" s="159">
        <f>IFERROR(VLOOKUP(Table1[[#This Row],[RespondentID]],'All Data'!$A476:$CN1048,90,FALSE),"unknown")</f>
        <v>0</v>
      </c>
      <c r="AT475" s="159">
        <f>IFERROR(VLOOKUP(Table1[[#This Row],[RespondentID]],'All Data'!$A476:$CN1048,91,FALSE),"unknown")</f>
        <v>0</v>
      </c>
      <c r="AU475" s="159">
        <f>IFERROR(VLOOKUP(Table1[[#This Row],[RespondentID]],'All Data'!$A476:$CN1048,92,FALSE),"unknown")</f>
        <v>0</v>
      </c>
    </row>
    <row r="476" spans="1:47" x14ac:dyDescent="0.35">
      <c r="A476" s="6">
        <v>5645305131</v>
      </c>
      <c r="B476" s="6" t="s">
        <v>41</v>
      </c>
      <c r="C476" s="6"/>
      <c r="D476" s="6" t="s">
        <v>43</v>
      </c>
      <c r="E476" s="6"/>
      <c r="F476" s="6"/>
      <c r="G476" s="6"/>
      <c r="H476" s="6"/>
      <c r="I476" s="6"/>
      <c r="J476" s="6"/>
      <c r="K476" s="6"/>
      <c r="L476" s="6" t="s">
        <v>50</v>
      </c>
      <c r="M476" s="6"/>
      <c r="O476" s="6">
        <f t="shared" si="119"/>
        <v>3</v>
      </c>
      <c r="P476" s="6">
        <f t="shared" si="120"/>
        <v>1</v>
      </c>
      <c r="R476" s="6">
        <f t="shared" si="121"/>
        <v>1</v>
      </c>
      <c r="S476" s="6">
        <f t="shared" si="122"/>
        <v>0</v>
      </c>
      <c r="T476" s="6">
        <f t="shared" si="123"/>
        <v>1</v>
      </c>
      <c r="U476" s="6">
        <f t="shared" si="124"/>
        <v>0</v>
      </c>
      <c r="V476" s="6">
        <f t="shared" si="125"/>
        <v>0</v>
      </c>
      <c r="W476" s="6">
        <f t="shared" si="126"/>
        <v>0</v>
      </c>
      <c r="X476" s="6">
        <f t="shared" si="127"/>
        <v>0</v>
      </c>
      <c r="Y476" s="6">
        <f t="shared" si="128"/>
        <v>0</v>
      </c>
      <c r="Z476" s="6">
        <f t="shared" si="129"/>
        <v>0</v>
      </c>
      <c r="AA476" s="6">
        <f t="shared" si="130"/>
        <v>0</v>
      </c>
      <c r="AB476" s="6">
        <f t="shared" si="131"/>
        <v>1</v>
      </c>
      <c r="AC476" s="6">
        <f t="shared" si="132"/>
        <v>0</v>
      </c>
      <c r="AF476" s="6">
        <f t="shared" si="133"/>
        <v>3</v>
      </c>
      <c r="AG476" s="6">
        <f t="shared" si="134"/>
        <v>3</v>
      </c>
      <c r="AH476" s="6" t="str">
        <f t="shared" si="135"/>
        <v>Correct</v>
      </c>
      <c r="AJ476" s="159" t="str">
        <f>IFERROR(VLOOKUP(Table1[[#This Row],[RespondentID]],'All Data'!$A477:$CN1049,81,FALSE),"unknown")</f>
        <v>Male</v>
      </c>
      <c r="AK476" s="159">
        <f>IFERROR(VLOOKUP(Table1[[#This Row],[RespondentID]],'All Data'!$A477:$CN1049,82,FALSE),"unknown")</f>
        <v>26</v>
      </c>
      <c r="AL476" s="159" t="str">
        <f>IFERROR(VLOOKUP(Table1[[#This Row],[RespondentID]],'All Data'!$A477:$CN1049,83,FALSE),"unknown")</f>
        <v>Nassau</v>
      </c>
      <c r="AM476" s="159" t="str">
        <f>IFERROR(VLOOKUP(Table1[[#This Row],[RespondentID]],'All Data'!$A477:$CN1049,84,FALSE),"unknown")</f>
        <v>University Gardens, 11020</v>
      </c>
      <c r="AN476" s="159" t="str">
        <f>IFERROR(VLOOKUP(Table1[[#This Row],[RespondentID]],'All Data'!$A477:$CN1049,85,FALSE),"unknown")</f>
        <v>White/Caucasian</v>
      </c>
      <c r="AO476" s="159" t="str">
        <f>IFERROR(VLOOKUP(Table1[[#This Row],[RespondentID]],'All Data'!$A477:$CN1049,86,FALSE),"unknown")</f>
        <v>Yes</v>
      </c>
      <c r="AP476" s="159" t="str">
        <f>IFERROR(VLOOKUP(Table1[[#This Row],[RespondentID]],'All Data'!$A477:$CN1049,87,FALSE),"unknown")</f>
        <v xml:space="preserve"> Spanish </v>
      </c>
      <c r="AQ476" s="159" t="str">
        <f>IFERROR(VLOOKUP(Table1[[#This Row],[RespondentID]],'All Data'!$A477:$CN1049,88,FALSE),"unknown")</f>
        <v>$0-$19,999</v>
      </c>
      <c r="AR476" s="159" t="str">
        <f>IFERROR(VLOOKUP(Table1[[#This Row],[RespondentID]],'All Data'!$A477:$CN1049,89,FALSE),"unknown")</f>
        <v>Technical school</v>
      </c>
      <c r="AS476" s="159" t="str">
        <f>IFERROR(VLOOKUP(Table1[[#This Row],[RespondentID]],'All Data'!$A477:$CN1049,90,FALSE),"unknown")</f>
        <v>Employed for wages</v>
      </c>
      <c r="AT476" s="159" t="str">
        <f>IFERROR(VLOOKUP(Table1[[#This Row],[RespondentID]],'All Data'!$A477:$CN1049,91,FALSE),"unknown")</f>
        <v>Yes</v>
      </c>
      <c r="AU476" s="159" t="str">
        <f>IFERROR(VLOOKUP(Table1[[#This Row],[RespondentID]],'All Data'!$A477:$CN1049,92,FALSE),"unknown")</f>
        <v>Yes</v>
      </c>
    </row>
    <row r="477" spans="1:47" x14ac:dyDescent="0.35">
      <c r="A477" s="6">
        <v>5644507773</v>
      </c>
      <c r="B477" s="6"/>
      <c r="C477" s="6"/>
      <c r="D477" s="6" t="s">
        <v>43</v>
      </c>
      <c r="E477" s="6" t="s">
        <v>44</v>
      </c>
      <c r="F477" s="6"/>
      <c r="G477" s="6"/>
      <c r="H477" s="6"/>
      <c r="I477" s="6" t="s">
        <v>47</v>
      </c>
      <c r="J477" s="6"/>
      <c r="K477" s="6"/>
      <c r="L477" s="6"/>
      <c r="M477" s="6"/>
      <c r="O477" s="6">
        <f t="shared" si="119"/>
        <v>3</v>
      </c>
      <c r="P477" s="6">
        <f t="shared" si="120"/>
        <v>1</v>
      </c>
      <c r="R477" s="6">
        <f t="shared" si="121"/>
        <v>0</v>
      </c>
      <c r="S477" s="6">
        <f t="shared" si="122"/>
        <v>0</v>
      </c>
      <c r="T477" s="6">
        <f t="shared" si="123"/>
        <v>1</v>
      </c>
      <c r="U477" s="6">
        <f t="shared" si="124"/>
        <v>1</v>
      </c>
      <c r="V477" s="6">
        <f t="shared" si="125"/>
        <v>0</v>
      </c>
      <c r="W477" s="6">
        <f t="shared" si="126"/>
        <v>0</v>
      </c>
      <c r="X477" s="6">
        <f t="shared" si="127"/>
        <v>0</v>
      </c>
      <c r="Y477" s="6">
        <f t="shared" si="128"/>
        <v>1</v>
      </c>
      <c r="Z477" s="6">
        <f t="shared" si="129"/>
        <v>0</v>
      </c>
      <c r="AA477" s="6">
        <f t="shared" si="130"/>
        <v>0</v>
      </c>
      <c r="AB477" s="6">
        <f t="shared" si="131"/>
        <v>0</v>
      </c>
      <c r="AC477" s="6">
        <f t="shared" si="132"/>
        <v>0</v>
      </c>
      <c r="AF477" s="6">
        <f t="shared" si="133"/>
        <v>3</v>
      </c>
      <c r="AG477" s="6">
        <f t="shared" si="134"/>
        <v>3</v>
      </c>
      <c r="AH477" s="6" t="str">
        <f t="shared" si="135"/>
        <v>Correct</v>
      </c>
      <c r="AJ477" s="159" t="str">
        <f>IFERROR(VLOOKUP(Table1[[#This Row],[RespondentID]],'All Data'!$A478:$CN1050,81,FALSE),"unknown")</f>
        <v>Female</v>
      </c>
      <c r="AK477" s="159">
        <f>IFERROR(VLOOKUP(Table1[[#This Row],[RespondentID]],'All Data'!$A478:$CN1050,82,FALSE),"unknown")</f>
        <v>18</v>
      </c>
      <c r="AL477" s="159" t="str">
        <f>IFERROR(VLOOKUP(Table1[[#This Row],[RespondentID]],'All Data'!$A478:$CN1050,83,FALSE),"unknown")</f>
        <v>Queens</v>
      </c>
      <c r="AM477" s="159">
        <f>IFERROR(VLOOKUP(Table1[[#This Row],[RespondentID]],'All Data'!$A478:$CN1050,84,FALSE),"unknown")</f>
        <v>0</v>
      </c>
      <c r="AN477" s="159" t="str">
        <f>IFERROR(VLOOKUP(Table1[[#This Row],[RespondentID]],'All Data'!$A478:$CN1050,85,FALSE),"unknown")</f>
        <v>Black/African American</v>
      </c>
      <c r="AO477" s="159" t="str">
        <f>IFERROR(VLOOKUP(Table1[[#This Row],[RespondentID]],'All Data'!$A478:$CN1050,86,FALSE),"unknown")</f>
        <v>Yes</v>
      </c>
      <c r="AP477" s="159" t="str">
        <f>IFERROR(VLOOKUP(Table1[[#This Row],[RespondentID]],'All Data'!$A478:$CN1050,87,FALSE),"unknown")</f>
        <v xml:space="preserve">English Spanish Haitian Creole </v>
      </c>
      <c r="AQ477" s="159" t="str">
        <f>IFERROR(VLOOKUP(Table1[[#This Row],[RespondentID]],'All Data'!$A478:$CN1050,88,FALSE),"unknown")</f>
        <v>$0-$19,999</v>
      </c>
      <c r="AR477" s="159" t="str">
        <f>IFERROR(VLOOKUP(Table1[[#This Row],[RespondentID]],'All Data'!$A478:$CN1050,89,FALSE),"unknown")</f>
        <v>High school graduate</v>
      </c>
      <c r="AS477" s="159" t="str">
        <f>IFERROR(VLOOKUP(Table1[[#This Row],[RespondentID]],'All Data'!$A478:$CN1050,90,FALSE),"unknown")</f>
        <v>Student</v>
      </c>
      <c r="AT477" s="159" t="str">
        <f>IFERROR(VLOOKUP(Table1[[#This Row],[RespondentID]],'All Data'!$A478:$CN1050,91,FALSE),"unknown")</f>
        <v>Yes</v>
      </c>
      <c r="AU477" s="159" t="str">
        <f>IFERROR(VLOOKUP(Table1[[#This Row],[RespondentID]],'All Data'!$A478:$CN1050,92,FALSE),"unknown")</f>
        <v>Yes</v>
      </c>
    </row>
    <row r="478" spans="1:47" x14ac:dyDescent="0.35">
      <c r="A478" s="6">
        <v>5644507068</v>
      </c>
      <c r="B478" s="6"/>
      <c r="C478" s="6"/>
      <c r="D478" s="6" t="s">
        <v>43</v>
      </c>
      <c r="E478" s="6"/>
      <c r="F478" s="6"/>
      <c r="G478" s="6"/>
      <c r="H478" s="6" t="s">
        <v>46</v>
      </c>
      <c r="I478" s="6" t="s">
        <v>47</v>
      </c>
      <c r="J478" s="6"/>
      <c r="K478" s="6"/>
      <c r="L478" s="6"/>
      <c r="M478" s="6"/>
      <c r="O478" s="6">
        <f t="shared" si="119"/>
        <v>3</v>
      </c>
      <c r="P478" s="6">
        <f t="shared" si="120"/>
        <v>1</v>
      </c>
      <c r="R478" s="6">
        <f t="shared" si="121"/>
        <v>0</v>
      </c>
      <c r="S478" s="6">
        <f t="shared" si="122"/>
        <v>0</v>
      </c>
      <c r="T478" s="6">
        <f t="shared" si="123"/>
        <v>1</v>
      </c>
      <c r="U478" s="6">
        <f t="shared" si="124"/>
        <v>0</v>
      </c>
      <c r="V478" s="6">
        <f t="shared" si="125"/>
        <v>0</v>
      </c>
      <c r="W478" s="6">
        <f t="shared" si="126"/>
        <v>0</v>
      </c>
      <c r="X478" s="6">
        <f t="shared" si="127"/>
        <v>1</v>
      </c>
      <c r="Y478" s="6">
        <f t="shared" si="128"/>
        <v>1</v>
      </c>
      <c r="Z478" s="6">
        <f t="shared" si="129"/>
        <v>0</v>
      </c>
      <c r="AA478" s="6">
        <f t="shared" si="130"/>
        <v>0</v>
      </c>
      <c r="AB478" s="6">
        <f t="shared" si="131"/>
        <v>0</v>
      </c>
      <c r="AC478" s="6">
        <f t="shared" si="132"/>
        <v>0</v>
      </c>
      <c r="AF478" s="6">
        <f t="shared" si="133"/>
        <v>3</v>
      </c>
      <c r="AG478" s="6">
        <f t="shared" si="134"/>
        <v>3</v>
      </c>
      <c r="AH478" s="6" t="str">
        <f t="shared" si="135"/>
        <v>Correct</v>
      </c>
      <c r="AJ478" s="159" t="str">
        <f>IFERROR(VLOOKUP(Table1[[#This Row],[RespondentID]],'All Data'!$A479:$CN1051,81,FALSE),"unknown")</f>
        <v>Female</v>
      </c>
      <c r="AK478" s="159">
        <f>IFERROR(VLOOKUP(Table1[[#This Row],[RespondentID]],'All Data'!$A479:$CN1051,82,FALSE),"unknown")</f>
        <v>18</v>
      </c>
      <c r="AL478" s="159" t="str">
        <f>IFERROR(VLOOKUP(Table1[[#This Row],[RespondentID]],'All Data'!$A479:$CN1051,83,FALSE),"unknown")</f>
        <v>Nassau</v>
      </c>
      <c r="AM478" s="159" t="str">
        <f>IFERROR(VLOOKUP(Table1[[#This Row],[RespondentID]],'All Data'!$A479:$CN1051,84,FALSE),"unknown")</f>
        <v>Albertson, 11507</v>
      </c>
      <c r="AN478" s="159" t="str">
        <f>IFERROR(VLOOKUP(Table1[[#This Row],[RespondentID]],'All Data'!$A479:$CN1051,85,FALSE),"unknown")</f>
        <v>Black/African American</v>
      </c>
      <c r="AO478" s="159" t="str">
        <f>IFERROR(VLOOKUP(Table1[[#This Row],[RespondentID]],'All Data'!$A479:$CN1051,86,FALSE),"unknown")</f>
        <v>Yes</v>
      </c>
      <c r="AP478" s="159" t="str">
        <f>IFERROR(VLOOKUP(Table1[[#This Row],[RespondentID]],'All Data'!$A479:$CN1051,87,FALSE),"unknown")</f>
        <v xml:space="preserve">English Spanish Haitian Creole </v>
      </c>
      <c r="AQ478" s="159" t="str">
        <f>IFERROR(VLOOKUP(Table1[[#This Row],[RespondentID]],'All Data'!$A479:$CN1051,88,FALSE),"unknown")</f>
        <v>$0-$19,999</v>
      </c>
      <c r="AR478" s="159" t="str">
        <f>IFERROR(VLOOKUP(Table1[[#This Row],[RespondentID]],'All Data'!$A479:$CN1051,89,FALSE),"unknown")</f>
        <v>High school graduate</v>
      </c>
      <c r="AS478" s="159" t="str">
        <f>IFERROR(VLOOKUP(Table1[[#This Row],[RespondentID]],'All Data'!$A479:$CN1051,90,FALSE),"unknown")</f>
        <v>Student</v>
      </c>
      <c r="AT478" s="159" t="str">
        <f>IFERROR(VLOOKUP(Table1[[#This Row],[RespondentID]],'All Data'!$A479:$CN1051,91,FALSE),"unknown")</f>
        <v>Yes</v>
      </c>
      <c r="AU478" s="159" t="str">
        <f>IFERROR(VLOOKUP(Table1[[#This Row],[RespondentID]],'All Data'!$A479:$CN1051,92,FALSE),"unknown")</f>
        <v>Yes</v>
      </c>
    </row>
    <row r="479" spans="1:47" x14ac:dyDescent="0.35">
      <c r="A479" s="6">
        <v>5643481923</v>
      </c>
      <c r="B479" s="6"/>
      <c r="C479" s="6"/>
      <c r="D479" s="6"/>
      <c r="E479" s="6"/>
      <c r="F479" s="6"/>
      <c r="G479" s="6"/>
      <c r="H479" s="6"/>
      <c r="I479" s="6"/>
      <c r="J479" s="6"/>
      <c r="K479" s="6"/>
      <c r="L479" s="6" t="s">
        <v>50</v>
      </c>
      <c r="M479" s="6"/>
      <c r="O479" s="6">
        <f t="shared" si="119"/>
        <v>1</v>
      </c>
      <c r="P479" s="6">
        <f t="shared" si="120"/>
        <v>3</v>
      </c>
      <c r="R479" s="6">
        <f t="shared" si="121"/>
        <v>0</v>
      </c>
      <c r="S479" s="6">
        <f t="shared" si="122"/>
        <v>0</v>
      </c>
      <c r="T479" s="6">
        <f t="shared" si="123"/>
        <v>0</v>
      </c>
      <c r="U479" s="6">
        <f t="shared" si="124"/>
        <v>0</v>
      </c>
      <c r="V479" s="6">
        <f t="shared" si="125"/>
        <v>0</v>
      </c>
      <c r="W479" s="6">
        <f t="shared" si="126"/>
        <v>0</v>
      </c>
      <c r="X479" s="6">
        <f t="shared" si="127"/>
        <v>0</v>
      </c>
      <c r="Y479" s="6">
        <f t="shared" si="128"/>
        <v>0</v>
      </c>
      <c r="Z479" s="6">
        <f t="shared" si="129"/>
        <v>0</v>
      </c>
      <c r="AA479" s="6">
        <f t="shared" si="130"/>
        <v>0</v>
      </c>
      <c r="AB479" s="6">
        <f t="shared" si="131"/>
        <v>1</v>
      </c>
      <c r="AC479" s="6">
        <f t="shared" si="132"/>
        <v>0</v>
      </c>
      <c r="AF479" s="6">
        <f t="shared" si="133"/>
        <v>1</v>
      </c>
      <c r="AG479" s="6">
        <f t="shared" si="134"/>
        <v>1</v>
      </c>
      <c r="AH479" s="6" t="str">
        <f t="shared" si="135"/>
        <v>Correct</v>
      </c>
      <c r="AJ479" s="159" t="str">
        <f>IFERROR(VLOOKUP(Table1[[#This Row],[RespondentID]],'All Data'!$A480:$CN1052,81,FALSE),"unknown")</f>
        <v>Male</v>
      </c>
      <c r="AK479" s="159">
        <f>IFERROR(VLOOKUP(Table1[[#This Row],[RespondentID]],'All Data'!$A480:$CN1052,82,FALSE),"unknown")</f>
        <v>18</v>
      </c>
      <c r="AL479" s="159" t="str">
        <f>IFERROR(VLOOKUP(Table1[[#This Row],[RespondentID]],'All Data'!$A480:$CN1052,83,FALSE),"unknown")</f>
        <v>Queens</v>
      </c>
      <c r="AM479" s="159">
        <f>IFERROR(VLOOKUP(Table1[[#This Row],[RespondentID]],'All Data'!$A480:$CN1052,84,FALSE),"unknown")</f>
        <v>0</v>
      </c>
      <c r="AN479" s="159" t="str">
        <f>IFERROR(VLOOKUP(Table1[[#This Row],[RespondentID]],'All Data'!$A480:$CN1052,85,FALSE),"unknown")</f>
        <v>Otra (por favor especifique)</v>
      </c>
      <c r="AO479" s="159" t="str">
        <f>IFERROR(VLOOKUP(Table1[[#This Row],[RespondentID]],'All Data'!$A480:$CN1052,86,FALSE),"unknown")</f>
        <v>Yes</v>
      </c>
      <c r="AP479" s="159" t="str">
        <f>IFERROR(VLOOKUP(Table1[[#This Row],[RespondentID]],'All Data'!$A480:$CN1052,87,FALSE),"unknown")</f>
        <v xml:space="preserve"> Spanish </v>
      </c>
      <c r="AQ479" s="159" t="str">
        <f>IFERROR(VLOOKUP(Table1[[#This Row],[RespondentID]],'All Data'!$A480:$CN1052,88,FALSE),"unknown")</f>
        <v>$20,000 to $34,999</v>
      </c>
      <c r="AR479" s="159" t="str">
        <f>IFERROR(VLOOKUP(Table1[[#This Row],[RespondentID]],'All Data'!$A480:$CN1052,89,FALSE),"unknown")</f>
        <v>Technical school</v>
      </c>
      <c r="AS479" s="159" t="str">
        <f>IFERROR(VLOOKUP(Table1[[#This Row],[RespondentID]],'All Data'!$A480:$CN1052,90,FALSE),"unknown")</f>
        <v>Student</v>
      </c>
      <c r="AT479" s="159" t="str">
        <f>IFERROR(VLOOKUP(Table1[[#This Row],[RespondentID]],'All Data'!$A480:$CN1052,91,FALSE),"unknown")</f>
        <v>Yes</v>
      </c>
      <c r="AU479" s="159" t="str">
        <f>IFERROR(VLOOKUP(Table1[[#This Row],[RespondentID]],'All Data'!$A480:$CN1052,92,FALSE),"unknown")</f>
        <v>Yes</v>
      </c>
    </row>
    <row r="480" spans="1:47" x14ac:dyDescent="0.35">
      <c r="A480" s="6">
        <v>5641692767</v>
      </c>
      <c r="B480" s="6" t="s">
        <v>41</v>
      </c>
      <c r="C480" s="6"/>
      <c r="D480" s="6"/>
      <c r="E480" s="6"/>
      <c r="F480" s="6" t="s">
        <v>45</v>
      </c>
      <c r="G480" s="6"/>
      <c r="H480" s="6"/>
      <c r="I480" s="6"/>
      <c r="J480" s="6"/>
      <c r="K480" s="6" t="s">
        <v>49</v>
      </c>
      <c r="L480" s="6"/>
      <c r="M480" s="6"/>
      <c r="O480" s="6">
        <f t="shared" si="119"/>
        <v>3</v>
      </c>
      <c r="P480" s="6">
        <f t="shared" si="120"/>
        <v>1</v>
      </c>
      <c r="R480" s="6">
        <f t="shared" si="121"/>
        <v>1</v>
      </c>
      <c r="S480" s="6">
        <f t="shared" si="122"/>
        <v>0</v>
      </c>
      <c r="T480" s="6">
        <f t="shared" si="123"/>
        <v>0</v>
      </c>
      <c r="U480" s="6">
        <f t="shared" si="124"/>
        <v>0</v>
      </c>
      <c r="V480" s="6">
        <f t="shared" si="125"/>
        <v>1</v>
      </c>
      <c r="W480" s="6">
        <f t="shared" si="126"/>
        <v>0</v>
      </c>
      <c r="X480" s="6">
        <f t="shared" si="127"/>
        <v>0</v>
      </c>
      <c r="Y480" s="6">
        <f t="shared" si="128"/>
        <v>0</v>
      </c>
      <c r="Z480" s="6">
        <f t="shared" si="129"/>
        <v>0</v>
      </c>
      <c r="AA480" s="6">
        <f t="shared" si="130"/>
        <v>1</v>
      </c>
      <c r="AB480" s="6">
        <f t="shared" si="131"/>
        <v>0</v>
      </c>
      <c r="AC480" s="6">
        <f t="shared" si="132"/>
        <v>0</v>
      </c>
      <c r="AF480" s="6">
        <f t="shared" si="133"/>
        <v>3</v>
      </c>
      <c r="AG480" s="6">
        <f t="shared" si="134"/>
        <v>3</v>
      </c>
      <c r="AH480" s="6" t="str">
        <f t="shared" si="135"/>
        <v>Correct</v>
      </c>
      <c r="AJ480" s="159" t="str">
        <f>IFERROR(VLOOKUP(Table1[[#This Row],[RespondentID]],'All Data'!$A481:$CN1053,81,FALSE),"unknown")</f>
        <v>Male</v>
      </c>
      <c r="AK480" s="159">
        <f>IFERROR(VLOOKUP(Table1[[#This Row],[RespondentID]],'All Data'!$A481:$CN1053,82,FALSE),"unknown")</f>
        <v>23</v>
      </c>
      <c r="AL480" s="159" t="str">
        <f>IFERROR(VLOOKUP(Table1[[#This Row],[RespondentID]],'All Data'!$A481:$CN1053,83,FALSE),"unknown")</f>
        <v>Nassau</v>
      </c>
      <c r="AM480" s="159" t="str">
        <f>IFERROR(VLOOKUP(Table1[[#This Row],[RespondentID]],'All Data'!$A481:$CN1053,84,FALSE),"unknown")</f>
        <v>Albertson, 11507</v>
      </c>
      <c r="AN480" s="159" t="str">
        <f>IFERROR(VLOOKUP(Table1[[#This Row],[RespondentID]],'All Data'!$A481:$CN1053,85,FALSE),"unknown")</f>
        <v>Native American</v>
      </c>
      <c r="AO480" s="159" t="str">
        <f>IFERROR(VLOOKUP(Table1[[#This Row],[RespondentID]],'All Data'!$A481:$CN1053,86,FALSE),"unknown")</f>
        <v>Yes</v>
      </c>
      <c r="AP480" s="159" t="str">
        <f>IFERROR(VLOOKUP(Table1[[#This Row],[RespondentID]],'All Data'!$A481:$CN1053,87,FALSE),"unknown")</f>
        <v xml:space="preserve"> Spanish </v>
      </c>
      <c r="AQ480" s="159" t="str">
        <f>IFERROR(VLOOKUP(Table1[[#This Row],[RespondentID]],'All Data'!$A481:$CN1053,88,FALSE),"unknown")</f>
        <v>$0-$19,999</v>
      </c>
      <c r="AR480" s="159" t="str">
        <f>IFERROR(VLOOKUP(Table1[[#This Row],[RespondentID]],'All Data'!$A481:$CN1053,89,FALSE),"unknown")</f>
        <v>High school graduate</v>
      </c>
      <c r="AS480" s="159" t="str">
        <f>IFERROR(VLOOKUP(Table1[[#This Row],[RespondentID]],'All Data'!$A481:$CN1053,90,FALSE),"unknown")</f>
        <v>Employed for wages</v>
      </c>
      <c r="AT480" s="159" t="str">
        <f>IFERROR(VLOOKUP(Table1[[#This Row],[RespondentID]],'All Data'!$A481:$CN1053,91,FALSE),"unknown")</f>
        <v>Yes</v>
      </c>
      <c r="AU480" s="159" t="str">
        <f>IFERROR(VLOOKUP(Table1[[#This Row],[RespondentID]],'All Data'!$A481:$CN1053,92,FALSE),"unknown")</f>
        <v>No</v>
      </c>
    </row>
    <row r="481" spans="1:47" x14ac:dyDescent="0.35">
      <c r="A481" s="6">
        <v>5641324716</v>
      </c>
      <c r="B481" s="6" t="s">
        <v>41</v>
      </c>
      <c r="C481" s="6"/>
      <c r="D481" s="6"/>
      <c r="E481" s="6"/>
      <c r="F481" s="6" t="s">
        <v>45</v>
      </c>
      <c r="G481" s="6"/>
      <c r="H481" s="6"/>
      <c r="I481" s="6"/>
      <c r="J481" s="6"/>
      <c r="K481" s="6"/>
      <c r="L481" s="6"/>
      <c r="M481" s="6" t="s">
        <v>51</v>
      </c>
      <c r="O481" s="6">
        <f t="shared" si="119"/>
        <v>3</v>
      </c>
      <c r="P481" s="6">
        <f t="shared" si="120"/>
        <v>1</v>
      </c>
      <c r="R481" s="6">
        <f t="shared" si="121"/>
        <v>1</v>
      </c>
      <c r="S481" s="6">
        <f t="shared" si="122"/>
        <v>0</v>
      </c>
      <c r="T481" s="6">
        <f t="shared" si="123"/>
        <v>0</v>
      </c>
      <c r="U481" s="6">
        <f t="shared" si="124"/>
        <v>0</v>
      </c>
      <c r="V481" s="6">
        <f t="shared" si="125"/>
        <v>1</v>
      </c>
      <c r="W481" s="6">
        <f t="shared" si="126"/>
        <v>0</v>
      </c>
      <c r="X481" s="6">
        <f t="shared" si="127"/>
        <v>0</v>
      </c>
      <c r="Y481" s="6">
        <f t="shared" si="128"/>
        <v>0</v>
      </c>
      <c r="Z481" s="6">
        <f t="shared" si="129"/>
        <v>0</v>
      </c>
      <c r="AA481" s="6">
        <f t="shared" si="130"/>
        <v>0</v>
      </c>
      <c r="AB481" s="6">
        <f t="shared" si="131"/>
        <v>0</v>
      </c>
      <c r="AC481" s="6">
        <f t="shared" si="132"/>
        <v>1</v>
      </c>
      <c r="AF481" s="6">
        <f t="shared" si="133"/>
        <v>3</v>
      </c>
      <c r="AG481" s="6">
        <f t="shared" si="134"/>
        <v>3</v>
      </c>
      <c r="AH481" s="6" t="str">
        <f t="shared" si="135"/>
        <v>Correct</v>
      </c>
      <c r="AJ481" s="159" t="str">
        <f>IFERROR(VLOOKUP(Table1[[#This Row],[RespondentID]],'All Data'!$A482:$CN1054,81,FALSE),"unknown")</f>
        <v>Female</v>
      </c>
      <c r="AK481" s="159">
        <f>IFERROR(VLOOKUP(Table1[[#This Row],[RespondentID]],'All Data'!$A482:$CN1054,82,FALSE),"unknown")</f>
        <v>24</v>
      </c>
      <c r="AL481" s="159" t="str">
        <f>IFERROR(VLOOKUP(Table1[[#This Row],[RespondentID]],'All Data'!$A482:$CN1054,83,FALSE),"unknown")</f>
        <v>Nassau</v>
      </c>
      <c r="AM481" s="159" t="str">
        <f>IFERROR(VLOOKUP(Table1[[#This Row],[RespondentID]],'All Data'!$A482:$CN1054,84,FALSE),"unknown")</f>
        <v>Bayville, 11709</v>
      </c>
      <c r="AN481" s="159" t="str">
        <f>IFERROR(VLOOKUP(Table1[[#This Row],[RespondentID]],'All Data'!$A482:$CN1054,85,FALSE),"unknown")</f>
        <v>Multi-racial</v>
      </c>
      <c r="AO481" s="159" t="str">
        <f>IFERROR(VLOOKUP(Table1[[#This Row],[RespondentID]],'All Data'!$A482:$CN1054,86,FALSE),"unknown")</f>
        <v>Yes</v>
      </c>
      <c r="AP481" s="159" t="str">
        <f>IFERROR(VLOOKUP(Table1[[#This Row],[RespondentID]],'All Data'!$A482:$CN1054,87,FALSE),"unknown")</f>
        <v xml:space="preserve"> Spanish </v>
      </c>
      <c r="AQ481" s="159" t="str">
        <f>IFERROR(VLOOKUP(Table1[[#This Row],[RespondentID]],'All Data'!$A482:$CN1054,88,FALSE),"unknown")</f>
        <v>$0-$19,999</v>
      </c>
      <c r="AR481" s="159" t="str">
        <f>IFERROR(VLOOKUP(Table1[[#This Row],[RespondentID]],'All Data'!$A482:$CN1054,89,FALSE),"unknown")</f>
        <v>K-8 grade</v>
      </c>
      <c r="AS481" s="159" t="str">
        <f>IFERROR(VLOOKUP(Table1[[#This Row],[RespondentID]],'All Data'!$A482:$CN1054,90,FALSE),"unknown")</f>
        <v>Student</v>
      </c>
      <c r="AT481" s="159" t="str">
        <f>IFERROR(VLOOKUP(Table1[[#This Row],[RespondentID]],'All Data'!$A482:$CN1054,91,FALSE),"unknown")</f>
        <v>No</v>
      </c>
      <c r="AU481" s="159" t="str">
        <f>IFERROR(VLOOKUP(Table1[[#This Row],[RespondentID]],'All Data'!$A482:$CN1054,92,FALSE),"unknown")</f>
        <v>No</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82"/>
  <sheetViews>
    <sheetView topLeftCell="AO457" workbookViewId="0">
      <selection activeCell="AV481" sqref="AV481"/>
    </sheetView>
  </sheetViews>
  <sheetFormatPr defaultRowHeight="14.5" x14ac:dyDescent="0.35"/>
  <cols>
    <col min="1" max="1" width="11" style="6" customWidth="1"/>
    <col min="2" max="2" width="14.453125" customWidth="1"/>
    <col min="3" max="3" width="15.26953125" customWidth="1"/>
    <col min="4" max="4" width="24.54296875" customWidth="1"/>
    <col min="5" max="5" width="7" customWidth="1"/>
    <col min="6" max="6" width="23.7265625" customWidth="1"/>
    <col min="7" max="7" width="9.1796875" customWidth="1"/>
    <col min="8" max="8" width="11.26953125" customWidth="1"/>
    <col min="9" max="9" width="23.54296875" customWidth="1"/>
    <col min="10" max="10" width="12.54296875" customWidth="1"/>
    <col min="11" max="11" width="16.81640625" customWidth="1"/>
    <col min="12" max="12" width="13.1796875" customWidth="1"/>
    <col min="13" max="13" width="18" customWidth="1"/>
    <col min="14" max="14" width="8.81640625" customWidth="1"/>
    <col min="15" max="15" width="45.26953125" customWidth="1"/>
    <col min="16" max="16" width="26.453125" customWidth="1"/>
    <col min="17" max="17" width="27.81640625" customWidth="1"/>
    <col min="18" max="18" width="34.1796875" customWidth="1"/>
    <col min="19" max="19" width="15.81640625" customWidth="1"/>
    <col min="20" max="20" width="11" customWidth="1"/>
    <col min="21" max="21" width="3" customWidth="1"/>
    <col min="22" max="22" width="12" customWidth="1"/>
    <col min="23" max="23" width="11" customWidth="1"/>
    <col min="24" max="41" width="12" customWidth="1"/>
    <col min="42" max="43" width="11" customWidth="1"/>
    <col min="44" max="44" width="2" customWidth="1"/>
    <col min="45" max="45" width="3" customWidth="1"/>
    <col min="46" max="46" width="7.453125" customWidth="1"/>
    <col min="47" max="47" width="11" customWidth="1"/>
    <col min="48" max="48" width="7.54296875" customWidth="1"/>
    <col min="49" max="49" width="3" customWidth="1"/>
    <col min="50" max="50" width="7.26953125" customWidth="1"/>
    <col min="51" max="51" width="26.7265625" customWidth="1"/>
    <col min="52" max="52" width="22.453125" customWidth="1"/>
    <col min="53" max="53" width="4" customWidth="1"/>
    <col min="54" max="54" width="88.7265625" customWidth="1"/>
    <col min="55" max="55" width="18.1796875" customWidth="1"/>
    <col min="56" max="56" width="19.7265625" customWidth="1"/>
    <col min="57" max="57" width="35.1796875" customWidth="1"/>
    <col min="58" max="58" width="22" customWidth="1"/>
    <col min="59" max="59" width="4" customWidth="1"/>
  </cols>
  <sheetData>
    <row r="1" spans="1:59" ht="16" x14ac:dyDescent="0.45">
      <c r="A1" s="91" t="s">
        <v>0</v>
      </c>
      <c r="B1" s="92" t="s">
        <v>52</v>
      </c>
      <c r="C1" s="91" t="s">
        <v>53</v>
      </c>
      <c r="D1" s="91" t="s">
        <v>54</v>
      </c>
      <c r="E1" s="91" t="s">
        <v>19</v>
      </c>
      <c r="F1" s="91" t="s">
        <v>55</v>
      </c>
      <c r="G1" s="91" t="s">
        <v>56</v>
      </c>
      <c r="H1" s="91" t="s">
        <v>57</v>
      </c>
      <c r="I1" s="91" t="s">
        <v>58</v>
      </c>
      <c r="J1" s="91" t="s">
        <v>59</v>
      </c>
      <c r="K1" s="91" t="s">
        <v>60</v>
      </c>
      <c r="L1" s="91" t="s">
        <v>61</v>
      </c>
      <c r="M1" s="91" t="s">
        <v>62</v>
      </c>
      <c r="N1" s="91" t="s">
        <v>26</v>
      </c>
      <c r="O1" s="91" t="s">
        <v>22</v>
      </c>
      <c r="P1" s="91" t="s">
        <v>63</v>
      </c>
      <c r="Q1" s="91" t="s">
        <v>64</v>
      </c>
      <c r="R1" s="91" t="s">
        <v>65</v>
      </c>
      <c r="S1" s="91" t="s">
        <v>66</v>
      </c>
      <c r="T1" s="91" t="s">
        <v>220</v>
      </c>
      <c r="U1" s="44" t="s">
        <v>202</v>
      </c>
      <c r="V1" s="44" t="s">
        <v>203</v>
      </c>
      <c r="W1" s="91" t="s">
        <v>221</v>
      </c>
      <c r="X1" s="44" t="s">
        <v>248</v>
      </c>
      <c r="Y1" s="44" t="s">
        <v>249</v>
      </c>
      <c r="Z1" s="44" t="s">
        <v>250</v>
      </c>
      <c r="AA1" s="44" t="s">
        <v>251</v>
      </c>
      <c r="AB1" s="44" t="s">
        <v>252</v>
      </c>
      <c r="AC1" s="44" t="s">
        <v>253</v>
      </c>
      <c r="AD1" s="44" t="s">
        <v>254</v>
      </c>
      <c r="AE1" s="44" t="s">
        <v>255</v>
      </c>
      <c r="AF1" s="44" t="s">
        <v>256</v>
      </c>
      <c r="AG1" s="44" t="s">
        <v>257</v>
      </c>
      <c r="AH1" s="44" t="s">
        <v>258</v>
      </c>
      <c r="AI1" s="44" t="s">
        <v>259</v>
      </c>
      <c r="AJ1" s="44" t="s">
        <v>260</v>
      </c>
      <c r="AK1" s="44" t="s">
        <v>261</v>
      </c>
      <c r="AL1" s="44" t="s">
        <v>262</v>
      </c>
      <c r="AM1" s="44" t="s">
        <v>263</v>
      </c>
      <c r="AN1" s="44" t="s">
        <v>264</v>
      </c>
      <c r="AO1" s="44" t="s">
        <v>265</v>
      </c>
      <c r="AP1" s="91" t="s">
        <v>222</v>
      </c>
      <c r="AQ1" s="91" t="s">
        <v>223</v>
      </c>
      <c r="AR1" s="44" t="s">
        <v>217</v>
      </c>
      <c r="AS1" s="44" t="s">
        <v>218</v>
      </c>
      <c r="AT1" s="44" t="s">
        <v>266</v>
      </c>
      <c r="AU1" s="91" t="s">
        <v>224</v>
      </c>
      <c r="AV1" s="42" t="s">
        <v>7</v>
      </c>
      <c r="AW1" s="42" t="s">
        <v>8</v>
      </c>
      <c r="AX1" s="42" t="s">
        <v>9</v>
      </c>
      <c r="AY1" s="42" t="s">
        <v>201</v>
      </c>
      <c r="AZ1" s="42" t="s">
        <v>10</v>
      </c>
      <c r="BA1" s="42" t="s">
        <v>11</v>
      </c>
      <c r="BB1" s="42" t="s">
        <v>12</v>
      </c>
      <c r="BC1" s="42" t="s">
        <v>13</v>
      </c>
      <c r="BD1" s="42" t="s">
        <v>14</v>
      </c>
      <c r="BE1" s="42" t="s">
        <v>15</v>
      </c>
      <c r="BF1" s="42" t="s">
        <v>16</v>
      </c>
      <c r="BG1" s="42" t="s">
        <v>17</v>
      </c>
    </row>
    <row r="2" spans="1:59" x14ac:dyDescent="0.35">
      <c r="A2" s="6">
        <v>5680177263</v>
      </c>
      <c r="B2" s="6" t="s">
        <v>52</v>
      </c>
      <c r="C2" s="6"/>
      <c r="D2" s="6"/>
      <c r="E2" s="6"/>
      <c r="F2" s="6"/>
      <c r="G2" s="6"/>
      <c r="H2" s="6" t="s">
        <v>57</v>
      </c>
      <c r="I2" s="6"/>
      <c r="J2" s="6"/>
      <c r="K2" s="6"/>
      <c r="L2" s="6"/>
      <c r="M2" s="6"/>
      <c r="N2" s="6" t="s">
        <v>26</v>
      </c>
      <c r="O2" s="6"/>
      <c r="P2" s="6"/>
      <c r="Q2" s="6"/>
      <c r="R2" s="6"/>
      <c r="S2" s="6"/>
      <c r="T2" s="43"/>
      <c r="U2" s="43">
        <f t="shared" ref="U2:U65" si="0">COUNTA(B2:T2)</f>
        <v>3</v>
      </c>
      <c r="V2" s="43">
        <f t="shared" ref="V2:V65" si="1">3/U2</f>
        <v>1</v>
      </c>
      <c r="W2" s="43"/>
      <c r="X2" s="43">
        <f t="shared" ref="X2:X65" si="2">IF($U2&lt;3,IF($B2=$B$1,1,0),IF($B2=$B$1,$V2,0))</f>
        <v>1</v>
      </c>
      <c r="Y2" s="43">
        <f t="shared" ref="Y2:Y65" si="3">IF($U2&lt;3,IF($C2=$C$1,1,0),IF($C2=$C$1,$V2,0))</f>
        <v>0</v>
      </c>
      <c r="Z2" s="43">
        <f t="shared" ref="Z2:Z65" si="4">IF($U2&lt;3,IF($D2=$D$1,1,0),IF($D2=$D$1,$V2,0))</f>
        <v>0</v>
      </c>
      <c r="AA2" s="43">
        <f t="shared" ref="AA2:AA65" si="5">IF($U2&lt;3,IF($E2=$E$1,1,0),IF($E2=$E$1,$V2,0))</f>
        <v>0</v>
      </c>
      <c r="AB2" s="43">
        <f t="shared" ref="AB2:AB65" si="6">IF($U2&lt;3,IF($F2=$F$1,1,0),IF($F2=$F$1,$V2,0))</f>
        <v>0</v>
      </c>
      <c r="AC2" s="43">
        <f t="shared" ref="AC2:AC65" si="7">IF($U2&lt;3,IF($G2=$G$1,1,0),IF($G2=$G$1,$V2,0))</f>
        <v>0</v>
      </c>
      <c r="AD2" s="43">
        <f t="shared" ref="AD2:AD65" si="8">IF($U2&lt;3,IF($H2=$H$1,1,0),IF($H2=$H$1,$V2,0))</f>
        <v>1</v>
      </c>
      <c r="AE2" s="43">
        <f t="shared" ref="AE2:AE65" si="9">IF($U2&lt;3,IF($I2=$I$1,1,0),IF($I2=$I$1,$V2,0))</f>
        <v>0</v>
      </c>
      <c r="AF2" s="43">
        <f t="shared" ref="AF2:AF65" si="10">IF($U2&lt;3,IF($J2=$J$1,1,0),IF($J2=$J$1,$V2,0))</f>
        <v>0</v>
      </c>
      <c r="AG2" s="43">
        <f t="shared" ref="AG2:AG65" si="11">IF($U2&lt;3,IF($K2=$K$1,1,0),IF($K2=$K$1,$V2,0))</f>
        <v>0</v>
      </c>
      <c r="AH2" s="43">
        <f t="shared" ref="AH2:AH65" si="12">IF($U2&lt;3,IF($L2=$L$1,1,0),IF($L2=$L$1,$V2,0))</f>
        <v>0</v>
      </c>
      <c r="AI2" s="43">
        <f t="shared" ref="AI2:AI65" si="13">IF($U2&lt;3,IF($M2=$M$1,1,0),IF($M2=$M$1,$V2,0))</f>
        <v>0</v>
      </c>
      <c r="AJ2" s="43">
        <f t="shared" ref="AJ2:AJ65" si="14">IF($U2&lt;3,IF($N2=$N$1,1,0),IF($N2=$N$1,$V2,0))</f>
        <v>1</v>
      </c>
      <c r="AK2" s="43">
        <f t="shared" ref="AK2:AK65" si="15">IF($U2&lt;3,IF($O2=$O$1,1,0),IF($O2=$O$1,$V2,0))</f>
        <v>0</v>
      </c>
      <c r="AL2" s="43">
        <f t="shared" ref="AL2:AL65" si="16">IF($U2&lt;3,IF($P2=$P$1,1,0),IF($P2=$P$1,$V2,0))</f>
        <v>0</v>
      </c>
      <c r="AM2" s="43">
        <f t="shared" ref="AM2:AM65" si="17">IF($U2&lt;3,IF($Q2=$Q$1,1,0),IF($Q2=$Q$1,$V2,0))</f>
        <v>0</v>
      </c>
      <c r="AN2" s="43">
        <f t="shared" ref="AN2:AN65" si="18">IF($U2&lt;3,IF($R2=$R$1,1,0),IF($R2=$R$1,$V2,0))</f>
        <v>0</v>
      </c>
      <c r="AO2" s="43">
        <f t="shared" ref="AO2:AO65" si="19">IF($U2&lt;3,IF($S2=$S$1,1,0),IF($S2=$S$1,$V2,0))</f>
        <v>0</v>
      </c>
      <c r="AP2" s="43"/>
      <c r="AQ2" s="43"/>
      <c r="AR2" s="43">
        <f t="shared" ref="AR2:AR65" si="20">SUM(X2:AP2)</f>
        <v>3</v>
      </c>
      <c r="AS2" s="43">
        <f t="shared" ref="AS2:AS65" si="21">U2</f>
        <v>3</v>
      </c>
      <c r="AT2" s="43" t="str">
        <f t="shared" ref="AT2:AT65" si="22">IF(AR2=AS2,"Correct",IF(AR2=3,"Correct","Wrong"))</f>
        <v>Correct</v>
      </c>
      <c r="AU2" s="43"/>
      <c r="AV2" s="159" t="str">
        <f>IFERROR(VLOOKUP(Table1[[#This Row],[RespondentID]],'All Data'!$A3:$CN575,81,FALSE),"unknown")</f>
        <v>Male</v>
      </c>
      <c r="AW2" s="159">
        <f>IFERROR(VLOOKUP(Table1[[#This Row],[RespondentID]],'All Data'!$A3:$CN575,82,FALSE),"unknown")</f>
        <v>55</v>
      </c>
      <c r="AX2" s="159" t="str">
        <f>IFERROR(VLOOKUP(Table1[[#This Row],[RespondentID]],'All Data'!$A3:$CN575,83,FALSE),"unknown")</f>
        <v>Suffolk</v>
      </c>
      <c r="AY2" s="159" t="str">
        <f>IFERROR(VLOOKUP(Table1[[#This Row],[RespondentID]],'All Data'!$A3:$CN575,84,FALSE),"unknown")</f>
        <v>Patchogue, 11772</v>
      </c>
      <c r="AZ2" s="159" t="str">
        <f>IFERROR(VLOOKUP(Table1[[#This Row],[RespondentID]],'All Data'!$A3:$CN575,85,FALSE),"unknown")</f>
        <v>White/Caucasian</v>
      </c>
      <c r="BA2" s="159" t="str">
        <f>IFERROR(VLOOKUP(Table1[[#This Row],[RespondentID]],'All Data'!$A3:$CN575,86,FALSE),"unknown")</f>
        <v>No</v>
      </c>
      <c r="BB2" s="159" t="str">
        <f>IFERROR(VLOOKUP(Table1[[#This Row],[RespondentID]],'All Data'!$A3:$CN575,87,FALSE),"unknown")</f>
        <v xml:space="preserve">English </v>
      </c>
      <c r="BC2" s="159" t="str">
        <f>IFERROR(VLOOKUP(Table1[[#This Row],[RespondentID]],'All Data'!$A3:$CN575,88,FALSE),"unknown")</f>
        <v>$20,000 to $34,999</v>
      </c>
      <c r="BD2" s="159" t="str">
        <f>IFERROR(VLOOKUP(Table1[[#This Row],[RespondentID]],'All Data'!$A3:$CN575,89,FALSE),"unknown")</f>
        <v>Some college</v>
      </c>
      <c r="BE2" s="159" t="str">
        <f>IFERROR(VLOOKUP(Table1[[#This Row],[RespondentID]],'All Data'!$A3:$CN575,90,FALSE),"unknown")</f>
        <v>Employed for wages</v>
      </c>
      <c r="BF2" s="159" t="str">
        <f>IFERROR(VLOOKUP(Table1[[#This Row],[RespondentID]],'All Data'!$A3:$CN575,91,FALSE),"unknown")</f>
        <v>Yes</v>
      </c>
      <c r="BG2" s="159" t="str">
        <f>IFERROR(VLOOKUP(Table1[[#This Row],[RespondentID]],'All Data'!$A3:$CN575,92,FALSE),"unknown")</f>
        <v>Yes</v>
      </c>
    </row>
    <row r="3" spans="1:59" x14ac:dyDescent="0.35">
      <c r="A3" s="6">
        <v>5680166334</v>
      </c>
      <c r="B3" s="6"/>
      <c r="C3" s="6"/>
      <c r="D3" s="6" t="s">
        <v>54</v>
      </c>
      <c r="E3" s="6"/>
      <c r="F3" s="6"/>
      <c r="G3" s="6"/>
      <c r="H3" s="6"/>
      <c r="I3" s="6"/>
      <c r="J3" s="6"/>
      <c r="K3" s="6"/>
      <c r="L3" s="6"/>
      <c r="M3" s="6" t="s">
        <v>62</v>
      </c>
      <c r="N3" s="6"/>
      <c r="O3" s="6"/>
      <c r="P3" s="6"/>
      <c r="Q3" s="6"/>
      <c r="R3" s="6"/>
      <c r="S3" s="6"/>
      <c r="T3" s="43"/>
      <c r="U3" s="43">
        <f t="shared" si="0"/>
        <v>2</v>
      </c>
      <c r="V3" s="43">
        <f t="shared" si="1"/>
        <v>1.5</v>
      </c>
      <c r="W3" s="43"/>
      <c r="X3" s="43">
        <f t="shared" si="2"/>
        <v>0</v>
      </c>
      <c r="Y3" s="43">
        <f t="shared" si="3"/>
        <v>0</v>
      </c>
      <c r="Z3" s="43">
        <f t="shared" si="4"/>
        <v>1</v>
      </c>
      <c r="AA3" s="43">
        <f t="shared" si="5"/>
        <v>0</v>
      </c>
      <c r="AB3" s="43">
        <f t="shared" si="6"/>
        <v>0</v>
      </c>
      <c r="AC3" s="43">
        <f t="shared" si="7"/>
        <v>0</v>
      </c>
      <c r="AD3" s="43">
        <f t="shared" si="8"/>
        <v>0</v>
      </c>
      <c r="AE3" s="43">
        <f t="shared" si="9"/>
        <v>0</v>
      </c>
      <c r="AF3" s="43">
        <f t="shared" si="10"/>
        <v>0</v>
      </c>
      <c r="AG3" s="43">
        <f t="shared" si="11"/>
        <v>0</v>
      </c>
      <c r="AH3" s="43">
        <f t="shared" si="12"/>
        <v>0</v>
      </c>
      <c r="AI3" s="43">
        <f t="shared" si="13"/>
        <v>1</v>
      </c>
      <c r="AJ3" s="43">
        <f t="shared" si="14"/>
        <v>0</v>
      </c>
      <c r="AK3" s="43">
        <f t="shared" si="15"/>
        <v>0</v>
      </c>
      <c r="AL3" s="43">
        <f t="shared" si="16"/>
        <v>0</v>
      </c>
      <c r="AM3" s="43">
        <f t="shared" si="17"/>
        <v>0</v>
      </c>
      <c r="AN3" s="43">
        <f t="shared" si="18"/>
        <v>0</v>
      </c>
      <c r="AO3" s="43">
        <f t="shared" si="19"/>
        <v>0</v>
      </c>
      <c r="AP3" s="43"/>
      <c r="AQ3" s="43"/>
      <c r="AR3" s="43">
        <f t="shared" si="20"/>
        <v>2</v>
      </c>
      <c r="AS3" s="43">
        <f t="shared" si="21"/>
        <v>2</v>
      </c>
      <c r="AT3" s="43" t="str">
        <f t="shared" si="22"/>
        <v>Correct</v>
      </c>
      <c r="AU3" s="43"/>
      <c r="AV3" s="159" t="str">
        <f>IFERROR(VLOOKUP(Table1[[#This Row],[RespondentID]],'All Data'!$A4:$CN576,81,FALSE),"unknown")</f>
        <v>Female</v>
      </c>
      <c r="AW3" s="159">
        <f>IFERROR(VLOOKUP(Table1[[#This Row],[RespondentID]],'All Data'!$A4:$CN576,82,FALSE),"unknown")</f>
        <v>49</v>
      </c>
      <c r="AX3" s="159" t="str">
        <f>IFERROR(VLOOKUP(Table1[[#This Row],[RespondentID]],'All Data'!$A4:$CN576,83,FALSE),"unknown")</f>
        <v>Nassau</v>
      </c>
      <c r="AY3" s="159" t="str">
        <f>IFERROR(VLOOKUP(Table1[[#This Row],[RespondentID]],'All Data'!$A4:$CN576,84,FALSE),"unknown")</f>
        <v>Franklin Square, 11010</v>
      </c>
      <c r="AZ3" s="159" t="str">
        <f>IFERROR(VLOOKUP(Table1[[#This Row],[RespondentID]],'All Data'!$A4:$CN576,85,FALSE),"unknown")</f>
        <v>White/Caucasian</v>
      </c>
      <c r="BA3" s="159" t="str">
        <f>IFERROR(VLOOKUP(Table1[[#This Row],[RespondentID]],'All Data'!$A4:$CN576,86,FALSE),"unknown")</f>
        <v>No</v>
      </c>
      <c r="BB3" s="159" t="str">
        <f>IFERROR(VLOOKUP(Table1[[#This Row],[RespondentID]],'All Data'!$A4:$CN576,87,FALSE),"unknown")</f>
        <v xml:space="preserve">English </v>
      </c>
      <c r="BC3" s="159" t="str">
        <f>IFERROR(VLOOKUP(Table1[[#This Row],[RespondentID]],'All Data'!$A4:$CN576,88,FALSE),"unknown")</f>
        <v>$50,000 to $74,999</v>
      </c>
      <c r="BD3" s="159" t="str">
        <f>IFERROR(VLOOKUP(Table1[[#This Row],[RespondentID]],'All Data'!$A4:$CN576,89,FALSE),"unknown")</f>
        <v>College graduate</v>
      </c>
      <c r="BE3" s="159" t="str">
        <f>IFERROR(VLOOKUP(Table1[[#This Row],[RespondentID]],'All Data'!$A4:$CN576,90,FALSE),"unknown")</f>
        <v>Employed for wages</v>
      </c>
      <c r="BF3" s="159" t="str">
        <f>IFERROR(VLOOKUP(Table1[[#This Row],[RespondentID]],'All Data'!$A4:$CN576,91,FALSE),"unknown")</f>
        <v>Yes</v>
      </c>
      <c r="BG3" s="159" t="str">
        <f>IFERROR(VLOOKUP(Table1[[#This Row],[RespondentID]],'All Data'!$A4:$CN576,92,FALSE),"unknown")</f>
        <v>Yes</v>
      </c>
    </row>
    <row r="4" spans="1:59" x14ac:dyDescent="0.35">
      <c r="A4" s="6">
        <v>5680154299</v>
      </c>
      <c r="B4" s="6"/>
      <c r="C4" s="6"/>
      <c r="D4" s="6"/>
      <c r="E4" s="6"/>
      <c r="F4" s="6"/>
      <c r="G4" s="6"/>
      <c r="H4" s="6"/>
      <c r="I4" s="6"/>
      <c r="J4" s="6"/>
      <c r="K4" s="6"/>
      <c r="L4" s="6"/>
      <c r="M4" s="6"/>
      <c r="N4" s="6"/>
      <c r="O4" s="6"/>
      <c r="P4" s="6" t="s">
        <v>63</v>
      </c>
      <c r="Q4" s="6"/>
      <c r="R4" s="6"/>
      <c r="S4" s="6"/>
      <c r="T4" s="43"/>
      <c r="U4" s="43">
        <f t="shared" si="0"/>
        <v>1</v>
      </c>
      <c r="V4" s="43">
        <f t="shared" si="1"/>
        <v>3</v>
      </c>
      <c r="W4" s="43"/>
      <c r="X4" s="43">
        <f t="shared" si="2"/>
        <v>0</v>
      </c>
      <c r="Y4" s="43">
        <f t="shared" si="3"/>
        <v>0</v>
      </c>
      <c r="Z4" s="43">
        <f t="shared" si="4"/>
        <v>0</v>
      </c>
      <c r="AA4" s="43">
        <f t="shared" si="5"/>
        <v>0</v>
      </c>
      <c r="AB4" s="43">
        <f t="shared" si="6"/>
        <v>0</v>
      </c>
      <c r="AC4" s="43">
        <f t="shared" si="7"/>
        <v>0</v>
      </c>
      <c r="AD4" s="43">
        <f t="shared" si="8"/>
        <v>0</v>
      </c>
      <c r="AE4" s="43">
        <f t="shared" si="9"/>
        <v>0</v>
      </c>
      <c r="AF4" s="43">
        <f t="shared" si="10"/>
        <v>0</v>
      </c>
      <c r="AG4" s="43">
        <f t="shared" si="11"/>
        <v>0</v>
      </c>
      <c r="AH4" s="43">
        <f t="shared" si="12"/>
        <v>0</v>
      </c>
      <c r="AI4" s="43">
        <f t="shared" si="13"/>
        <v>0</v>
      </c>
      <c r="AJ4" s="43">
        <f t="shared" si="14"/>
        <v>0</v>
      </c>
      <c r="AK4" s="43">
        <f t="shared" si="15"/>
        <v>0</v>
      </c>
      <c r="AL4" s="43">
        <f t="shared" si="16"/>
        <v>1</v>
      </c>
      <c r="AM4" s="43">
        <f t="shared" si="17"/>
        <v>0</v>
      </c>
      <c r="AN4" s="43">
        <f t="shared" si="18"/>
        <v>0</v>
      </c>
      <c r="AO4" s="43">
        <f t="shared" si="19"/>
        <v>0</v>
      </c>
      <c r="AP4" s="43"/>
      <c r="AQ4" s="43"/>
      <c r="AR4" s="43">
        <f t="shared" si="20"/>
        <v>1</v>
      </c>
      <c r="AS4" s="43">
        <f t="shared" si="21"/>
        <v>1</v>
      </c>
      <c r="AT4" s="43" t="str">
        <f t="shared" si="22"/>
        <v>Correct</v>
      </c>
      <c r="AU4" s="43"/>
      <c r="AV4" s="159" t="str">
        <f>IFERROR(VLOOKUP(Table1[[#This Row],[RespondentID]],'All Data'!$A5:$CN577,81,FALSE),"unknown")</f>
        <v>Female</v>
      </c>
      <c r="AW4" s="159">
        <f>IFERROR(VLOOKUP(Table1[[#This Row],[RespondentID]],'All Data'!$A5:$CN577,82,FALSE),"unknown")</f>
        <v>66</v>
      </c>
      <c r="AX4" s="159" t="str">
        <f>IFERROR(VLOOKUP(Table1[[#This Row],[RespondentID]],'All Data'!$A5:$CN577,83,FALSE),"unknown")</f>
        <v>Nassau</v>
      </c>
      <c r="AY4" s="159" t="str">
        <f>IFERROR(VLOOKUP(Table1[[#This Row],[RespondentID]],'All Data'!$A5:$CN577,84,FALSE),"unknown")</f>
        <v>Cedarhurst, 11516</v>
      </c>
      <c r="AZ4" s="159" t="str">
        <f>IFERROR(VLOOKUP(Table1[[#This Row],[RespondentID]],'All Data'!$A5:$CN577,85,FALSE),"unknown")</f>
        <v>White/Caucasian</v>
      </c>
      <c r="BA4" s="159" t="str">
        <f>IFERROR(VLOOKUP(Table1[[#This Row],[RespondentID]],'All Data'!$A5:$CN577,86,FALSE),"unknown")</f>
        <v>No</v>
      </c>
      <c r="BB4" s="159" t="str">
        <f>IFERROR(VLOOKUP(Table1[[#This Row],[RespondentID]],'All Data'!$A5:$CN577,87,FALSE),"unknown")</f>
        <v xml:space="preserve">English </v>
      </c>
      <c r="BC4" s="159" t="str">
        <f>IFERROR(VLOOKUP(Table1[[#This Row],[RespondentID]],'All Data'!$A5:$CN577,88,FALSE),"unknown")</f>
        <v>Over $125,000</v>
      </c>
      <c r="BD4" s="159" t="str">
        <f>IFERROR(VLOOKUP(Table1[[#This Row],[RespondentID]],'All Data'!$A5:$CN577,89,FALSE),"unknown")</f>
        <v>College graduate</v>
      </c>
      <c r="BE4" s="159" t="str">
        <f>IFERROR(VLOOKUP(Table1[[#This Row],[RespondentID]],'All Data'!$A5:$CN577,90,FALSE),"unknown")</f>
        <v>Out of work and looking for work</v>
      </c>
      <c r="BF4" s="159" t="str">
        <f>IFERROR(VLOOKUP(Table1[[#This Row],[RespondentID]],'All Data'!$A5:$CN577,91,FALSE),"unknown")</f>
        <v>Yes</v>
      </c>
      <c r="BG4" s="159" t="str">
        <f>IFERROR(VLOOKUP(Table1[[#This Row],[RespondentID]],'All Data'!$A5:$CN577,92,FALSE),"unknown")</f>
        <v>Yes</v>
      </c>
    </row>
    <row r="5" spans="1:59" x14ac:dyDescent="0.35">
      <c r="A5" s="6">
        <v>5680152287</v>
      </c>
      <c r="B5" s="6"/>
      <c r="C5" s="6" t="s">
        <v>53</v>
      </c>
      <c r="D5" s="6" t="s">
        <v>54</v>
      </c>
      <c r="E5" s="6"/>
      <c r="F5" s="6"/>
      <c r="G5" s="6"/>
      <c r="H5" s="6" t="s">
        <v>57</v>
      </c>
      <c r="I5" s="6"/>
      <c r="J5" s="6"/>
      <c r="K5" s="6"/>
      <c r="L5" s="6"/>
      <c r="M5" s="6"/>
      <c r="N5" s="6"/>
      <c r="O5" s="6"/>
      <c r="P5" s="6"/>
      <c r="Q5" s="6"/>
      <c r="R5" s="6"/>
      <c r="S5" s="6"/>
      <c r="T5" s="43"/>
      <c r="U5" s="43">
        <f t="shared" si="0"/>
        <v>3</v>
      </c>
      <c r="V5" s="43">
        <f t="shared" si="1"/>
        <v>1</v>
      </c>
      <c r="W5" s="43"/>
      <c r="X5" s="43">
        <f t="shared" si="2"/>
        <v>0</v>
      </c>
      <c r="Y5" s="43">
        <f t="shared" si="3"/>
        <v>1</v>
      </c>
      <c r="Z5" s="43">
        <f t="shared" si="4"/>
        <v>1</v>
      </c>
      <c r="AA5" s="43">
        <f t="shared" si="5"/>
        <v>0</v>
      </c>
      <c r="AB5" s="43">
        <f t="shared" si="6"/>
        <v>0</v>
      </c>
      <c r="AC5" s="43">
        <f t="shared" si="7"/>
        <v>0</v>
      </c>
      <c r="AD5" s="43">
        <f t="shared" si="8"/>
        <v>1</v>
      </c>
      <c r="AE5" s="43">
        <f t="shared" si="9"/>
        <v>0</v>
      </c>
      <c r="AF5" s="43">
        <f t="shared" si="10"/>
        <v>0</v>
      </c>
      <c r="AG5" s="43">
        <f t="shared" si="11"/>
        <v>0</v>
      </c>
      <c r="AH5" s="43">
        <f t="shared" si="12"/>
        <v>0</v>
      </c>
      <c r="AI5" s="43">
        <f t="shared" si="13"/>
        <v>0</v>
      </c>
      <c r="AJ5" s="43">
        <f t="shared" si="14"/>
        <v>0</v>
      </c>
      <c r="AK5" s="43">
        <f t="shared" si="15"/>
        <v>0</v>
      </c>
      <c r="AL5" s="43">
        <f t="shared" si="16"/>
        <v>0</v>
      </c>
      <c r="AM5" s="43">
        <f t="shared" si="17"/>
        <v>0</v>
      </c>
      <c r="AN5" s="43">
        <f t="shared" si="18"/>
        <v>0</v>
      </c>
      <c r="AO5" s="43">
        <f t="shared" si="19"/>
        <v>0</v>
      </c>
      <c r="AP5" s="43"/>
      <c r="AQ5" s="43"/>
      <c r="AR5" s="43">
        <f t="shared" si="20"/>
        <v>3</v>
      </c>
      <c r="AS5" s="43">
        <f t="shared" si="21"/>
        <v>3</v>
      </c>
      <c r="AT5" s="43" t="str">
        <f t="shared" si="22"/>
        <v>Correct</v>
      </c>
      <c r="AU5" s="43"/>
      <c r="AV5" s="159" t="str">
        <f>IFERROR(VLOOKUP(Table1[[#This Row],[RespondentID]],'All Data'!$A6:$CN578,81,FALSE),"unknown")</f>
        <v>Female</v>
      </c>
      <c r="AW5" s="159">
        <f>IFERROR(VLOOKUP(Table1[[#This Row],[RespondentID]],'All Data'!$A6:$CN578,82,FALSE),"unknown")</f>
        <v>66</v>
      </c>
      <c r="AX5" s="159" t="str">
        <f>IFERROR(VLOOKUP(Table1[[#This Row],[RespondentID]],'All Data'!$A6:$CN578,83,FALSE),"unknown")</f>
        <v>Nassau</v>
      </c>
      <c r="AY5" s="159" t="str">
        <f>IFERROR(VLOOKUP(Table1[[#This Row],[RespondentID]],'All Data'!$A6:$CN578,84,FALSE),"unknown")</f>
        <v>East Meadow, 11554</v>
      </c>
      <c r="AZ5" s="159">
        <f>IFERROR(VLOOKUP(Table1[[#This Row],[RespondentID]],'All Data'!$A6:$CN578,85,FALSE),"unknown")</f>
        <v>0</v>
      </c>
      <c r="BA5" s="159">
        <f>IFERROR(VLOOKUP(Table1[[#This Row],[RespondentID]],'All Data'!$A6:$CN578,86,FALSE),"unknown")</f>
        <v>0</v>
      </c>
      <c r="BB5" s="159" t="str">
        <f>IFERROR(VLOOKUP(Table1[[#This Row],[RespondentID]],'All Data'!$A6:$CN578,87,FALSE),"unknown")</f>
        <v xml:space="preserve"> </v>
      </c>
      <c r="BC5" s="159">
        <f>IFERROR(VLOOKUP(Table1[[#This Row],[RespondentID]],'All Data'!$A6:$CN578,88,FALSE),"unknown")</f>
        <v>0</v>
      </c>
      <c r="BD5" s="159">
        <f>IFERROR(VLOOKUP(Table1[[#This Row],[RespondentID]],'All Data'!$A6:$CN578,89,FALSE),"unknown")</f>
        <v>0</v>
      </c>
      <c r="BE5" s="159">
        <f>IFERROR(VLOOKUP(Table1[[#This Row],[RespondentID]],'All Data'!$A6:$CN578,90,FALSE),"unknown")</f>
        <v>0</v>
      </c>
      <c r="BF5" s="159">
        <f>IFERROR(VLOOKUP(Table1[[#This Row],[RespondentID]],'All Data'!$A6:$CN578,91,FALSE),"unknown")</f>
        <v>0</v>
      </c>
      <c r="BG5" s="159">
        <f>IFERROR(VLOOKUP(Table1[[#This Row],[RespondentID]],'All Data'!$A6:$CN578,92,FALSE),"unknown")</f>
        <v>0</v>
      </c>
    </row>
    <row r="6" spans="1:59" x14ac:dyDescent="0.35">
      <c r="A6" s="6">
        <v>5680083806</v>
      </c>
      <c r="B6" s="6"/>
      <c r="C6" s="6"/>
      <c r="D6" s="6" t="s">
        <v>54</v>
      </c>
      <c r="E6" s="6"/>
      <c r="F6" s="6"/>
      <c r="G6" s="6"/>
      <c r="H6" s="6"/>
      <c r="I6" s="6"/>
      <c r="J6" s="6"/>
      <c r="K6" s="6"/>
      <c r="L6" s="6"/>
      <c r="M6" s="6" t="s">
        <v>62</v>
      </c>
      <c r="N6" s="6"/>
      <c r="O6" s="6"/>
      <c r="P6" s="6"/>
      <c r="Q6" s="6"/>
      <c r="R6" s="6" t="s">
        <v>65</v>
      </c>
      <c r="S6" s="6"/>
      <c r="T6" s="43"/>
      <c r="U6" s="43">
        <f t="shared" si="0"/>
        <v>3</v>
      </c>
      <c r="V6" s="43">
        <f t="shared" si="1"/>
        <v>1</v>
      </c>
      <c r="W6" s="43"/>
      <c r="X6" s="43">
        <f t="shared" si="2"/>
        <v>0</v>
      </c>
      <c r="Y6" s="43">
        <f t="shared" si="3"/>
        <v>0</v>
      </c>
      <c r="Z6" s="43">
        <f t="shared" si="4"/>
        <v>1</v>
      </c>
      <c r="AA6" s="43">
        <f t="shared" si="5"/>
        <v>0</v>
      </c>
      <c r="AB6" s="43">
        <f t="shared" si="6"/>
        <v>0</v>
      </c>
      <c r="AC6" s="43">
        <f t="shared" si="7"/>
        <v>0</v>
      </c>
      <c r="AD6" s="43">
        <f t="shared" si="8"/>
        <v>0</v>
      </c>
      <c r="AE6" s="43">
        <f t="shared" si="9"/>
        <v>0</v>
      </c>
      <c r="AF6" s="43">
        <f t="shared" si="10"/>
        <v>0</v>
      </c>
      <c r="AG6" s="43">
        <f t="shared" si="11"/>
        <v>0</v>
      </c>
      <c r="AH6" s="43">
        <f t="shared" si="12"/>
        <v>0</v>
      </c>
      <c r="AI6" s="43">
        <f t="shared" si="13"/>
        <v>1</v>
      </c>
      <c r="AJ6" s="43">
        <f t="shared" si="14"/>
        <v>0</v>
      </c>
      <c r="AK6" s="43">
        <f t="shared" si="15"/>
        <v>0</v>
      </c>
      <c r="AL6" s="43">
        <f t="shared" si="16"/>
        <v>0</v>
      </c>
      <c r="AM6" s="43">
        <f t="shared" si="17"/>
        <v>0</v>
      </c>
      <c r="AN6" s="43">
        <f t="shared" si="18"/>
        <v>1</v>
      </c>
      <c r="AO6" s="43">
        <f t="shared" si="19"/>
        <v>0</v>
      </c>
      <c r="AP6" s="43"/>
      <c r="AQ6" s="43"/>
      <c r="AR6" s="43">
        <f t="shared" si="20"/>
        <v>3</v>
      </c>
      <c r="AS6" s="43">
        <f t="shared" si="21"/>
        <v>3</v>
      </c>
      <c r="AT6" s="43" t="str">
        <f t="shared" si="22"/>
        <v>Correct</v>
      </c>
      <c r="AU6" s="43"/>
      <c r="AV6" s="159" t="str">
        <f>IFERROR(VLOOKUP(Table1[[#This Row],[RespondentID]],'All Data'!$A7:$CN579,81,FALSE),"unknown")</f>
        <v>Female</v>
      </c>
      <c r="AW6" s="159">
        <f>IFERROR(VLOOKUP(Table1[[#This Row],[RespondentID]],'All Data'!$A7:$CN579,82,FALSE),"unknown")</f>
        <v>34</v>
      </c>
      <c r="AX6" s="159" t="str">
        <f>IFERROR(VLOOKUP(Table1[[#This Row],[RespondentID]],'All Data'!$A7:$CN579,83,FALSE),"unknown")</f>
        <v>Suffolk</v>
      </c>
      <c r="AY6" s="159" t="str">
        <f>IFERROR(VLOOKUP(Table1[[#This Row],[RespondentID]],'All Data'!$A7:$CN579,84,FALSE),"unknown")</f>
        <v>Saint James, 11780</v>
      </c>
      <c r="AZ6" s="159" t="str">
        <f>IFERROR(VLOOKUP(Table1[[#This Row],[RespondentID]],'All Data'!$A7:$CN579,85,FALSE),"unknown")</f>
        <v>White/Caucasian</v>
      </c>
      <c r="BA6" s="159" t="str">
        <f>IFERROR(VLOOKUP(Table1[[#This Row],[RespondentID]],'All Data'!$A7:$CN579,86,FALSE),"unknown")</f>
        <v>No</v>
      </c>
      <c r="BB6" s="159" t="str">
        <f>IFERROR(VLOOKUP(Table1[[#This Row],[RespondentID]],'All Data'!$A7:$CN579,87,FALSE),"unknown")</f>
        <v xml:space="preserve">English </v>
      </c>
      <c r="BC6" s="159" t="str">
        <f>IFERROR(VLOOKUP(Table1[[#This Row],[RespondentID]],'All Data'!$A7:$CN579,88,FALSE),"unknown")</f>
        <v>Over $125,000</v>
      </c>
      <c r="BD6" s="159" t="str">
        <f>IFERROR(VLOOKUP(Table1[[#This Row],[RespondentID]],'All Data'!$A7:$CN579,89,FALSE),"unknown")</f>
        <v>Graduate school</v>
      </c>
      <c r="BE6" s="159" t="str">
        <f>IFERROR(VLOOKUP(Table1[[#This Row],[RespondentID]],'All Data'!$A7:$CN579,90,FALSE),"unknown")</f>
        <v>Employed for wages</v>
      </c>
      <c r="BF6" s="159" t="str">
        <f>IFERROR(VLOOKUP(Table1[[#This Row],[RespondentID]],'All Data'!$A7:$CN579,91,FALSE),"unknown")</f>
        <v>Yes</v>
      </c>
      <c r="BG6" s="159" t="str">
        <f>IFERROR(VLOOKUP(Table1[[#This Row],[RespondentID]],'All Data'!$A7:$CN579,92,FALSE),"unknown")</f>
        <v>Yes</v>
      </c>
    </row>
    <row r="7" spans="1:59" x14ac:dyDescent="0.35">
      <c r="A7" s="6">
        <v>5680036303</v>
      </c>
      <c r="B7" s="6"/>
      <c r="C7" s="6"/>
      <c r="D7" s="6"/>
      <c r="E7" s="6"/>
      <c r="F7" s="6" t="s">
        <v>55</v>
      </c>
      <c r="G7" s="6"/>
      <c r="H7" s="6"/>
      <c r="I7" s="6"/>
      <c r="J7" s="6"/>
      <c r="K7" s="6"/>
      <c r="L7" s="6"/>
      <c r="M7" s="6"/>
      <c r="N7" s="6" t="s">
        <v>26</v>
      </c>
      <c r="O7" s="6"/>
      <c r="P7" s="6"/>
      <c r="Q7" s="6"/>
      <c r="R7" s="6" t="s">
        <v>65</v>
      </c>
      <c r="S7" s="6"/>
      <c r="T7" s="43"/>
      <c r="U7" s="43">
        <f t="shared" si="0"/>
        <v>3</v>
      </c>
      <c r="V7" s="43">
        <f t="shared" si="1"/>
        <v>1</v>
      </c>
      <c r="W7" s="43"/>
      <c r="X7" s="43">
        <f t="shared" si="2"/>
        <v>0</v>
      </c>
      <c r="Y7" s="43">
        <f t="shared" si="3"/>
        <v>0</v>
      </c>
      <c r="Z7" s="43">
        <f t="shared" si="4"/>
        <v>0</v>
      </c>
      <c r="AA7" s="43">
        <f t="shared" si="5"/>
        <v>0</v>
      </c>
      <c r="AB7" s="43">
        <f t="shared" si="6"/>
        <v>1</v>
      </c>
      <c r="AC7" s="43">
        <f t="shared" si="7"/>
        <v>0</v>
      </c>
      <c r="AD7" s="43">
        <f t="shared" si="8"/>
        <v>0</v>
      </c>
      <c r="AE7" s="43">
        <f t="shared" si="9"/>
        <v>0</v>
      </c>
      <c r="AF7" s="43">
        <f t="shared" si="10"/>
        <v>0</v>
      </c>
      <c r="AG7" s="43">
        <f t="shared" si="11"/>
        <v>0</v>
      </c>
      <c r="AH7" s="43">
        <f t="shared" si="12"/>
        <v>0</v>
      </c>
      <c r="AI7" s="43">
        <f t="shared" si="13"/>
        <v>0</v>
      </c>
      <c r="AJ7" s="43">
        <f t="shared" si="14"/>
        <v>1</v>
      </c>
      <c r="AK7" s="43">
        <f t="shared" si="15"/>
        <v>0</v>
      </c>
      <c r="AL7" s="43">
        <f t="shared" si="16"/>
        <v>0</v>
      </c>
      <c r="AM7" s="43">
        <f t="shared" si="17"/>
        <v>0</v>
      </c>
      <c r="AN7" s="43">
        <f t="shared" si="18"/>
        <v>1</v>
      </c>
      <c r="AO7" s="43">
        <f t="shared" si="19"/>
        <v>0</v>
      </c>
      <c r="AP7" s="43"/>
      <c r="AQ7" s="43"/>
      <c r="AR7" s="43">
        <f t="shared" si="20"/>
        <v>3</v>
      </c>
      <c r="AS7" s="43">
        <f t="shared" si="21"/>
        <v>3</v>
      </c>
      <c r="AT7" s="43" t="str">
        <f t="shared" si="22"/>
        <v>Correct</v>
      </c>
      <c r="AU7" s="43"/>
      <c r="AV7" s="159" t="str">
        <f>IFERROR(VLOOKUP(Table1[[#This Row],[RespondentID]],'All Data'!$A8:$CN580,81,FALSE),"unknown")</f>
        <v>Male</v>
      </c>
      <c r="AW7" s="159">
        <f>IFERROR(VLOOKUP(Table1[[#This Row],[RespondentID]],'All Data'!$A8:$CN580,82,FALSE),"unknown")</f>
        <v>38</v>
      </c>
      <c r="AX7" s="159" t="str">
        <f>IFERROR(VLOOKUP(Table1[[#This Row],[RespondentID]],'All Data'!$A8:$CN580,83,FALSE),"unknown")</f>
        <v>Suffolk</v>
      </c>
      <c r="AY7" s="159" t="str">
        <f>IFERROR(VLOOKUP(Table1[[#This Row],[RespondentID]],'All Data'!$A8:$CN580,84,FALSE),"unknown")</f>
        <v>Port Jefferson, 11777</v>
      </c>
      <c r="AZ7" s="159" t="str">
        <f>IFERROR(VLOOKUP(Table1[[#This Row],[RespondentID]],'All Data'!$A8:$CN580,85,FALSE),"unknown")</f>
        <v>White/Caucasian</v>
      </c>
      <c r="BA7" s="159" t="str">
        <f>IFERROR(VLOOKUP(Table1[[#This Row],[RespondentID]],'All Data'!$A8:$CN580,86,FALSE),"unknown")</f>
        <v>No</v>
      </c>
      <c r="BB7" s="159" t="str">
        <f>IFERROR(VLOOKUP(Table1[[#This Row],[RespondentID]],'All Data'!$A8:$CN580,87,FALSE),"unknown")</f>
        <v xml:space="preserve">English </v>
      </c>
      <c r="BC7" s="159" t="str">
        <f>IFERROR(VLOOKUP(Table1[[#This Row],[RespondentID]],'All Data'!$A8:$CN580,88,FALSE),"unknown")</f>
        <v>Over $125,000</v>
      </c>
      <c r="BD7" s="159" t="str">
        <f>IFERROR(VLOOKUP(Table1[[#This Row],[RespondentID]],'All Data'!$A8:$CN580,89,FALSE),"unknown")</f>
        <v>Graduate school</v>
      </c>
      <c r="BE7" s="159" t="str">
        <f>IFERROR(VLOOKUP(Table1[[#This Row],[RespondentID]],'All Data'!$A8:$CN580,90,FALSE),"unknown")</f>
        <v>Self-employed</v>
      </c>
      <c r="BF7" s="159" t="str">
        <f>IFERROR(VLOOKUP(Table1[[#This Row],[RespondentID]],'All Data'!$A8:$CN580,91,FALSE),"unknown")</f>
        <v>Yes</v>
      </c>
      <c r="BG7" s="159" t="str">
        <f>IFERROR(VLOOKUP(Table1[[#This Row],[RespondentID]],'All Data'!$A8:$CN580,92,FALSE),"unknown")</f>
        <v>Yes</v>
      </c>
    </row>
    <row r="8" spans="1:59" x14ac:dyDescent="0.35">
      <c r="A8" s="6">
        <v>5680035420</v>
      </c>
      <c r="B8" s="6"/>
      <c r="C8" s="6"/>
      <c r="D8" s="6"/>
      <c r="E8" s="6" t="s">
        <v>19</v>
      </c>
      <c r="F8" s="6"/>
      <c r="G8" s="6"/>
      <c r="H8" s="6"/>
      <c r="I8" s="6"/>
      <c r="J8" s="6"/>
      <c r="K8" s="6"/>
      <c r="L8" s="6"/>
      <c r="M8" s="6"/>
      <c r="N8" s="6"/>
      <c r="O8" s="6"/>
      <c r="P8" s="6"/>
      <c r="Q8" s="6" t="s">
        <v>64</v>
      </c>
      <c r="R8" s="6" t="s">
        <v>65</v>
      </c>
      <c r="S8" s="6"/>
      <c r="T8" s="43"/>
      <c r="U8" s="43">
        <f t="shared" si="0"/>
        <v>3</v>
      </c>
      <c r="V8" s="43">
        <f t="shared" si="1"/>
        <v>1</v>
      </c>
      <c r="W8" s="43"/>
      <c r="X8" s="43">
        <f t="shared" si="2"/>
        <v>0</v>
      </c>
      <c r="Y8" s="43">
        <f t="shared" si="3"/>
        <v>0</v>
      </c>
      <c r="Z8" s="43">
        <f t="shared" si="4"/>
        <v>0</v>
      </c>
      <c r="AA8" s="43">
        <f t="shared" si="5"/>
        <v>1</v>
      </c>
      <c r="AB8" s="43">
        <f t="shared" si="6"/>
        <v>0</v>
      </c>
      <c r="AC8" s="43">
        <f t="shared" si="7"/>
        <v>0</v>
      </c>
      <c r="AD8" s="43">
        <f t="shared" si="8"/>
        <v>0</v>
      </c>
      <c r="AE8" s="43">
        <f t="shared" si="9"/>
        <v>0</v>
      </c>
      <c r="AF8" s="43">
        <f t="shared" si="10"/>
        <v>0</v>
      </c>
      <c r="AG8" s="43">
        <f t="shared" si="11"/>
        <v>0</v>
      </c>
      <c r="AH8" s="43">
        <f t="shared" si="12"/>
        <v>0</v>
      </c>
      <c r="AI8" s="43">
        <f t="shared" si="13"/>
        <v>0</v>
      </c>
      <c r="AJ8" s="43">
        <f t="shared" si="14"/>
        <v>0</v>
      </c>
      <c r="AK8" s="43">
        <f t="shared" si="15"/>
        <v>0</v>
      </c>
      <c r="AL8" s="43">
        <f t="shared" si="16"/>
        <v>0</v>
      </c>
      <c r="AM8" s="43">
        <f t="shared" si="17"/>
        <v>1</v>
      </c>
      <c r="AN8" s="43">
        <f t="shared" si="18"/>
        <v>1</v>
      </c>
      <c r="AO8" s="43">
        <f t="shared" si="19"/>
        <v>0</v>
      </c>
      <c r="AP8" s="43"/>
      <c r="AQ8" s="43"/>
      <c r="AR8" s="43">
        <f t="shared" si="20"/>
        <v>3</v>
      </c>
      <c r="AS8" s="43">
        <f t="shared" si="21"/>
        <v>3</v>
      </c>
      <c r="AT8" s="43" t="str">
        <f t="shared" si="22"/>
        <v>Correct</v>
      </c>
      <c r="AU8" s="43"/>
      <c r="AV8" s="159" t="str">
        <f>IFERROR(VLOOKUP(Table1[[#This Row],[RespondentID]],'All Data'!$A9:$CN581,81,FALSE),"unknown")</f>
        <v>Female</v>
      </c>
      <c r="AW8" s="159">
        <f>IFERROR(VLOOKUP(Table1[[#This Row],[RespondentID]],'All Data'!$A9:$CN581,82,FALSE),"unknown")</f>
        <v>32</v>
      </c>
      <c r="AX8" s="159" t="str">
        <f>IFERROR(VLOOKUP(Table1[[#This Row],[RespondentID]],'All Data'!$A9:$CN581,83,FALSE),"unknown")</f>
        <v>Suffolk</v>
      </c>
      <c r="AY8" s="159" t="str">
        <f>IFERROR(VLOOKUP(Table1[[#This Row],[RespondentID]],'All Data'!$A9:$CN581,84,FALSE),"unknown")</f>
        <v>Setauket, 11733</v>
      </c>
      <c r="AZ8" s="159" t="str">
        <f>IFERROR(VLOOKUP(Table1[[#This Row],[RespondentID]],'All Data'!$A9:$CN581,85,FALSE),"unknown")</f>
        <v>White/Caucasian</v>
      </c>
      <c r="BA8" s="159" t="str">
        <f>IFERROR(VLOOKUP(Table1[[#This Row],[RespondentID]],'All Data'!$A9:$CN581,86,FALSE),"unknown")</f>
        <v>No</v>
      </c>
      <c r="BB8" s="159" t="str">
        <f>IFERROR(VLOOKUP(Table1[[#This Row],[RespondentID]],'All Data'!$A9:$CN581,87,FALSE),"unknown")</f>
        <v xml:space="preserve">English </v>
      </c>
      <c r="BC8" s="159" t="str">
        <f>IFERROR(VLOOKUP(Table1[[#This Row],[RespondentID]],'All Data'!$A9:$CN581,88,FALSE),"unknown")</f>
        <v>$0-$19,999</v>
      </c>
      <c r="BD8" s="159" t="str">
        <f>IFERROR(VLOOKUP(Table1[[#This Row],[RespondentID]],'All Data'!$A9:$CN581,89,FALSE),"unknown")</f>
        <v>College graduate</v>
      </c>
      <c r="BE8" s="159" t="str">
        <f>IFERROR(VLOOKUP(Table1[[#This Row],[RespondentID]],'All Data'!$A9:$CN581,90,FALSE),"unknown")</f>
        <v>Self-employed</v>
      </c>
      <c r="BF8" s="159" t="str">
        <f>IFERROR(VLOOKUP(Table1[[#This Row],[RespondentID]],'All Data'!$A9:$CN581,91,FALSE),"unknown")</f>
        <v>Yes</v>
      </c>
      <c r="BG8" s="159" t="str">
        <f>IFERROR(VLOOKUP(Table1[[#This Row],[RespondentID]],'All Data'!$A9:$CN581,92,FALSE),"unknown")</f>
        <v>Yes</v>
      </c>
    </row>
    <row r="9" spans="1:59" x14ac:dyDescent="0.35">
      <c r="A9" s="6">
        <v>5680032631</v>
      </c>
      <c r="B9" s="6"/>
      <c r="C9" s="6" t="s">
        <v>53</v>
      </c>
      <c r="D9" s="6" t="s">
        <v>54</v>
      </c>
      <c r="E9" s="6"/>
      <c r="F9" s="6"/>
      <c r="G9" s="6"/>
      <c r="H9" s="6"/>
      <c r="I9" s="6"/>
      <c r="J9" s="6"/>
      <c r="K9" s="6"/>
      <c r="L9" s="6"/>
      <c r="M9" s="6"/>
      <c r="N9" s="6"/>
      <c r="O9" s="6"/>
      <c r="P9" s="6"/>
      <c r="Q9" s="6"/>
      <c r="R9" s="6"/>
      <c r="S9" s="6" t="s">
        <v>66</v>
      </c>
      <c r="T9" s="43"/>
      <c r="U9" s="43">
        <f t="shared" si="0"/>
        <v>3</v>
      </c>
      <c r="V9" s="43">
        <f t="shared" si="1"/>
        <v>1</v>
      </c>
      <c r="W9" s="43"/>
      <c r="X9" s="43">
        <f t="shared" si="2"/>
        <v>0</v>
      </c>
      <c r="Y9" s="43">
        <f t="shared" si="3"/>
        <v>1</v>
      </c>
      <c r="Z9" s="43">
        <f t="shared" si="4"/>
        <v>1</v>
      </c>
      <c r="AA9" s="43">
        <f t="shared" si="5"/>
        <v>0</v>
      </c>
      <c r="AB9" s="43">
        <f t="shared" si="6"/>
        <v>0</v>
      </c>
      <c r="AC9" s="43">
        <f t="shared" si="7"/>
        <v>0</v>
      </c>
      <c r="AD9" s="43">
        <f t="shared" si="8"/>
        <v>0</v>
      </c>
      <c r="AE9" s="43">
        <f t="shared" si="9"/>
        <v>0</v>
      </c>
      <c r="AF9" s="43">
        <f t="shared" si="10"/>
        <v>0</v>
      </c>
      <c r="AG9" s="43">
        <f t="shared" si="11"/>
        <v>0</v>
      </c>
      <c r="AH9" s="43">
        <f t="shared" si="12"/>
        <v>0</v>
      </c>
      <c r="AI9" s="43">
        <f t="shared" si="13"/>
        <v>0</v>
      </c>
      <c r="AJ9" s="43">
        <f t="shared" si="14"/>
        <v>0</v>
      </c>
      <c r="AK9" s="43">
        <f t="shared" si="15"/>
        <v>0</v>
      </c>
      <c r="AL9" s="43">
        <f t="shared" si="16"/>
        <v>0</v>
      </c>
      <c r="AM9" s="43">
        <f t="shared" si="17"/>
        <v>0</v>
      </c>
      <c r="AN9" s="43">
        <f t="shared" si="18"/>
        <v>0</v>
      </c>
      <c r="AO9" s="43">
        <f t="shared" si="19"/>
        <v>1</v>
      </c>
      <c r="AP9" s="43"/>
      <c r="AQ9" s="43"/>
      <c r="AR9" s="43">
        <f t="shared" si="20"/>
        <v>3</v>
      </c>
      <c r="AS9" s="43">
        <f t="shared" si="21"/>
        <v>3</v>
      </c>
      <c r="AT9" s="43" t="str">
        <f t="shared" si="22"/>
        <v>Correct</v>
      </c>
      <c r="AU9" s="43"/>
      <c r="AV9" s="159" t="str">
        <f>IFERROR(VLOOKUP(Table1[[#This Row],[RespondentID]],'All Data'!$A10:$CN582,81,FALSE),"unknown")</f>
        <v>Female</v>
      </c>
      <c r="AW9" s="159">
        <f>IFERROR(VLOOKUP(Table1[[#This Row],[RespondentID]],'All Data'!$A10:$CN582,82,FALSE),"unknown")</f>
        <v>37</v>
      </c>
      <c r="AX9" s="159" t="str">
        <f>IFERROR(VLOOKUP(Table1[[#This Row],[RespondentID]],'All Data'!$A10:$CN582,83,FALSE),"unknown")</f>
        <v>Suffolk</v>
      </c>
      <c r="AY9" s="159" t="str">
        <f>IFERROR(VLOOKUP(Table1[[#This Row],[RespondentID]],'All Data'!$A10:$CN582,84,FALSE),"unknown")</f>
        <v>Bay Shore, 11706</v>
      </c>
      <c r="AZ9" s="159" t="str">
        <f>IFERROR(VLOOKUP(Table1[[#This Row],[RespondentID]],'All Data'!$A10:$CN582,85,FALSE),"unknown")</f>
        <v>Asian/Pacific Islander</v>
      </c>
      <c r="BA9" s="159" t="str">
        <f>IFERROR(VLOOKUP(Table1[[#This Row],[RespondentID]],'All Data'!$A10:$CN582,86,FALSE),"unknown")</f>
        <v>No</v>
      </c>
      <c r="BB9" s="159" t="str">
        <f>IFERROR(VLOOKUP(Table1[[#This Row],[RespondentID]],'All Data'!$A10:$CN582,87,FALSE),"unknown")</f>
        <v xml:space="preserve">English </v>
      </c>
      <c r="BC9" s="159" t="str">
        <f>IFERROR(VLOOKUP(Table1[[#This Row],[RespondentID]],'All Data'!$A10:$CN582,88,FALSE),"unknown")</f>
        <v>$75,000 to $125,000</v>
      </c>
      <c r="BD9" s="159" t="str">
        <f>IFERROR(VLOOKUP(Table1[[#This Row],[RespondentID]],'All Data'!$A10:$CN582,89,FALSE),"unknown")</f>
        <v>Some high school</v>
      </c>
      <c r="BE9" s="159" t="str">
        <f>IFERROR(VLOOKUP(Table1[[#This Row],[RespondentID]],'All Data'!$A10:$CN582,90,FALSE),"unknown")</f>
        <v>Out of work, but not currently looking</v>
      </c>
      <c r="BF9" s="159" t="str">
        <f>IFERROR(VLOOKUP(Table1[[#This Row],[RespondentID]],'All Data'!$A10:$CN582,91,FALSE),"unknown")</f>
        <v>Yes</v>
      </c>
      <c r="BG9" s="159" t="str">
        <f>IFERROR(VLOOKUP(Table1[[#This Row],[RespondentID]],'All Data'!$A10:$CN582,92,FALSE),"unknown")</f>
        <v>Yes</v>
      </c>
    </row>
    <row r="10" spans="1:59" x14ac:dyDescent="0.35">
      <c r="A10" s="6">
        <v>5679546403</v>
      </c>
      <c r="B10" s="6"/>
      <c r="C10" s="6"/>
      <c r="D10" s="6" t="s">
        <v>54</v>
      </c>
      <c r="E10" s="6"/>
      <c r="F10" s="6"/>
      <c r="G10" s="6"/>
      <c r="H10" s="6"/>
      <c r="I10" s="6"/>
      <c r="J10" s="6"/>
      <c r="K10" s="6" t="s">
        <v>60</v>
      </c>
      <c r="L10" s="6" t="s">
        <v>61</v>
      </c>
      <c r="M10" s="6"/>
      <c r="N10" s="6"/>
      <c r="O10" s="6"/>
      <c r="P10" s="6"/>
      <c r="Q10" s="6"/>
      <c r="R10" s="6"/>
      <c r="S10" s="6"/>
      <c r="T10" s="43"/>
      <c r="U10" s="43">
        <f t="shared" si="0"/>
        <v>3</v>
      </c>
      <c r="V10" s="43">
        <f t="shared" si="1"/>
        <v>1</v>
      </c>
      <c r="W10" s="43"/>
      <c r="X10" s="43">
        <f t="shared" si="2"/>
        <v>0</v>
      </c>
      <c r="Y10" s="43">
        <f t="shared" si="3"/>
        <v>0</v>
      </c>
      <c r="Z10" s="43">
        <f t="shared" si="4"/>
        <v>1</v>
      </c>
      <c r="AA10" s="43">
        <f t="shared" si="5"/>
        <v>0</v>
      </c>
      <c r="AB10" s="43">
        <f t="shared" si="6"/>
        <v>0</v>
      </c>
      <c r="AC10" s="43">
        <f t="shared" si="7"/>
        <v>0</v>
      </c>
      <c r="AD10" s="43">
        <f t="shared" si="8"/>
        <v>0</v>
      </c>
      <c r="AE10" s="43">
        <f t="shared" si="9"/>
        <v>0</v>
      </c>
      <c r="AF10" s="43">
        <f t="shared" si="10"/>
        <v>0</v>
      </c>
      <c r="AG10" s="43">
        <f t="shared" si="11"/>
        <v>1</v>
      </c>
      <c r="AH10" s="43">
        <f t="shared" si="12"/>
        <v>1</v>
      </c>
      <c r="AI10" s="43">
        <f t="shared" si="13"/>
        <v>0</v>
      </c>
      <c r="AJ10" s="43">
        <f t="shared" si="14"/>
        <v>0</v>
      </c>
      <c r="AK10" s="43">
        <f t="shared" si="15"/>
        <v>0</v>
      </c>
      <c r="AL10" s="43">
        <f t="shared" si="16"/>
        <v>0</v>
      </c>
      <c r="AM10" s="43">
        <f t="shared" si="17"/>
        <v>0</v>
      </c>
      <c r="AN10" s="43">
        <f t="shared" si="18"/>
        <v>0</v>
      </c>
      <c r="AO10" s="43">
        <f t="shared" si="19"/>
        <v>0</v>
      </c>
      <c r="AP10" s="43"/>
      <c r="AQ10" s="43"/>
      <c r="AR10" s="43">
        <f t="shared" si="20"/>
        <v>3</v>
      </c>
      <c r="AS10" s="43">
        <f t="shared" si="21"/>
        <v>3</v>
      </c>
      <c r="AT10" s="43" t="str">
        <f t="shared" si="22"/>
        <v>Correct</v>
      </c>
      <c r="AU10" s="43"/>
      <c r="AV10" s="159" t="str">
        <f>IFERROR(VLOOKUP(Table1[[#This Row],[RespondentID]],'All Data'!$A11:$CN583,81,FALSE),"unknown")</f>
        <v>Female</v>
      </c>
      <c r="AW10" s="159">
        <f>IFERROR(VLOOKUP(Table1[[#This Row],[RespondentID]],'All Data'!$A11:$CN583,82,FALSE),"unknown")</f>
        <v>32</v>
      </c>
      <c r="AX10" s="159" t="str">
        <f>IFERROR(VLOOKUP(Table1[[#This Row],[RespondentID]],'All Data'!$A11:$CN583,83,FALSE),"unknown")</f>
        <v>Nassau</v>
      </c>
      <c r="AY10" s="159" t="str">
        <f>IFERROR(VLOOKUP(Table1[[#This Row],[RespondentID]],'All Data'!$A11:$CN583,84,FALSE),"unknown")</f>
        <v>Massapequa, 11758</v>
      </c>
      <c r="AZ10" s="159" t="str">
        <f>IFERROR(VLOOKUP(Table1[[#This Row],[RespondentID]],'All Data'!$A11:$CN583,85,FALSE),"unknown")</f>
        <v>White/Caucasian</v>
      </c>
      <c r="BA10" s="159" t="str">
        <f>IFERROR(VLOOKUP(Table1[[#This Row],[RespondentID]],'All Data'!$A11:$CN583,86,FALSE),"unknown")</f>
        <v>No</v>
      </c>
      <c r="BB10" s="159" t="str">
        <f>IFERROR(VLOOKUP(Table1[[#This Row],[RespondentID]],'All Data'!$A11:$CN583,87,FALSE),"unknown")</f>
        <v xml:space="preserve">English </v>
      </c>
      <c r="BC10" s="159" t="str">
        <f>IFERROR(VLOOKUP(Table1[[#This Row],[RespondentID]],'All Data'!$A11:$CN583,88,FALSE),"unknown")</f>
        <v>Over $125,000</v>
      </c>
      <c r="BD10" s="159" t="str">
        <f>IFERROR(VLOOKUP(Table1[[#This Row],[RespondentID]],'All Data'!$A11:$CN583,89,FALSE),"unknown")</f>
        <v>Graduate school</v>
      </c>
      <c r="BE10" s="159" t="str">
        <f>IFERROR(VLOOKUP(Table1[[#This Row],[RespondentID]],'All Data'!$A11:$CN583,90,FALSE),"unknown")</f>
        <v>Employed for wages</v>
      </c>
      <c r="BF10" s="159" t="str">
        <f>IFERROR(VLOOKUP(Table1[[#This Row],[RespondentID]],'All Data'!$A11:$CN583,91,FALSE),"unknown")</f>
        <v>Yes</v>
      </c>
      <c r="BG10" s="159" t="str">
        <f>IFERROR(VLOOKUP(Table1[[#This Row],[RespondentID]],'All Data'!$A11:$CN583,92,FALSE),"unknown")</f>
        <v>Yes</v>
      </c>
    </row>
    <row r="11" spans="1:59" x14ac:dyDescent="0.35">
      <c r="A11" s="6">
        <v>5679163997</v>
      </c>
      <c r="B11" s="6"/>
      <c r="C11" s="6"/>
      <c r="D11" s="6" t="s">
        <v>54</v>
      </c>
      <c r="E11" s="6"/>
      <c r="F11" s="6"/>
      <c r="G11" s="6" t="s">
        <v>56</v>
      </c>
      <c r="H11" s="6"/>
      <c r="I11" s="6" t="s">
        <v>58</v>
      </c>
      <c r="J11" s="6"/>
      <c r="K11" s="6"/>
      <c r="L11" s="6"/>
      <c r="M11" s="6"/>
      <c r="N11" s="6"/>
      <c r="O11" s="6"/>
      <c r="P11" s="6"/>
      <c r="Q11" s="6"/>
      <c r="R11" s="6"/>
      <c r="S11" s="6"/>
      <c r="T11" s="43"/>
      <c r="U11" s="43">
        <f t="shared" si="0"/>
        <v>3</v>
      </c>
      <c r="V11" s="43">
        <f t="shared" si="1"/>
        <v>1</v>
      </c>
      <c r="W11" s="43"/>
      <c r="X11" s="43">
        <f t="shared" si="2"/>
        <v>0</v>
      </c>
      <c r="Y11" s="43">
        <f t="shared" si="3"/>
        <v>0</v>
      </c>
      <c r="Z11" s="43">
        <f t="shared" si="4"/>
        <v>1</v>
      </c>
      <c r="AA11" s="43">
        <f t="shared" si="5"/>
        <v>0</v>
      </c>
      <c r="AB11" s="43">
        <f t="shared" si="6"/>
        <v>0</v>
      </c>
      <c r="AC11" s="43">
        <f t="shared" si="7"/>
        <v>1</v>
      </c>
      <c r="AD11" s="43">
        <f t="shared" si="8"/>
        <v>0</v>
      </c>
      <c r="AE11" s="43">
        <f t="shared" si="9"/>
        <v>1</v>
      </c>
      <c r="AF11" s="43">
        <f t="shared" si="10"/>
        <v>0</v>
      </c>
      <c r="AG11" s="43">
        <f t="shared" si="11"/>
        <v>0</v>
      </c>
      <c r="AH11" s="43">
        <f t="shared" si="12"/>
        <v>0</v>
      </c>
      <c r="AI11" s="43">
        <f t="shared" si="13"/>
        <v>0</v>
      </c>
      <c r="AJ11" s="43">
        <f t="shared" si="14"/>
        <v>0</v>
      </c>
      <c r="AK11" s="43">
        <f t="shared" si="15"/>
        <v>0</v>
      </c>
      <c r="AL11" s="43">
        <f t="shared" si="16"/>
        <v>0</v>
      </c>
      <c r="AM11" s="43">
        <f t="shared" si="17"/>
        <v>0</v>
      </c>
      <c r="AN11" s="43">
        <f t="shared" si="18"/>
        <v>0</v>
      </c>
      <c r="AO11" s="43">
        <f t="shared" si="19"/>
        <v>0</v>
      </c>
      <c r="AP11" s="43"/>
      <c r="AQ11" s="43"/>
      <c r="AR11" s="43">
        <f t="shared" si="20"/>
        <v>3</v>
      </c>
      <c r="AS11" s="43">
        <f t="shared" si="21"/>
        <v>3</v>
      </c>
      <c r="AT11" s="43" t="str">
        <f t="shared" si="22"/>
        <v>Correct</v>
      </c>
      <c r="AU11" s="43"/>
      <c r="AV11" s="159" t="str">
        <f>IFERROR(VLOOKUP(Table1[[#This Row],[RespondentID]],'All Data'!$A12:$CN584,81,FALSE),"unknown")</f>
        <v>Female</v>
      </c>
      <c r="AW11" s="159">
        <f>IFERROR(VLOOKUP(Table1[[#This Row],[RespondentID]],'All Data'!$A12:$CN584,82,FALSE),"unknown")</f>
        <v>62</v>
      </c>
      <c r="AX11" s="159" t="str">
        <f>IFERROR(VLOOKUP(Table1[[#This Row],[RespondentID]],'All Data'!$A12:$CN584,83,FALSE),"unknown")</f>
        <v>Nassau</v>
      </c>
      <c r="AY11" s="159" t="str">
        <f>IFERROR(VLOOKUP(Table1[[#This Row],[RespondentID]],'All Data'!$A12:$CN584,84,FALSE),"unknown")</f>
        <v>Seaford, 11783</v>
      </c>
      <c r="AZ11" s="159" t="str">
        <f>IFERROR(VLOOKUP(Table1[[#This Row],[RespondentID]],'All Data'!$A12:$CN584,85,FALSE),"unknown")</f>
        <v>White/Caucasian</v>
      </c>
      <c r="BA11" s="159" t="str">
        <f>IFERROR(VLOOKUP(Table1[[#This Row],[RespondentID]],'All Data'!$A12:$CN584,86,FALSE),"unknown")</f>
        <v>No</v>
      </c>
      <c r="BB11" s="159" t="str">
        <f>IFERROR(VLOOKUP(Table1[[#This Row],[RespondentID]],'All Data'!$A12:$CN584,87,FALSE),"unknown")</f>
        <v xml:space="preserve">English </v>
      </c>
      <c r="BC11" s="159" t="str">
        <f>IFERROR(VLOOKUP(Table1[[#This Row],[RespondentID]],'All Data'!$A12:$CN584,88,FALSE),"unknown")</f>
        <v>Over $125,000</v>
      </c>
      <c r="BD11" s="159" t="str">
        <f>IFERROR(VLOOKUP(Table1[[#This Row],[RespondentID]],'All Data'!$A12:$CN584,89,FALSE),"unknown")</f>
        <v>Graduate school</v>
      </c>
      <c r="BE11" s="159" t="str">
        <f>IFERROR(VLOOKUP(Table1[[#This Row],[RespondentID]],'All Data'!$A12:$CN584,90,FALSE),"unknown")</f>
        <v>Employed for wages</v>
      </c>
      <c r="BF11" s="159" t="str">
        <f>IFERROR(VLOOKUP(Table1[[#This Row],[RespondentID]],'All Data'!$A12:$CN584,91,FALSE),"unknown")</f>
        <v>Yes</v>
      </c>
      <c r="BG11" s="159" t="str">
        <f>IFERROR(VLOOKUP(Table1[[#This Row],[RespondentID]],'All Data'!$A12:$CN584,92,FALSE),"unknown")</f>
        <v>Yes</v>
      </c>
    </row>
    <row r="12" spans="1:59" x14ac:dyDescent="0.35">
      <c r="A12" s="6">
        <v>5678881372</v>
      </c>
      <c r="B12" s="6"/>
      <c r="C12" s="6"/>
      <c r="D12" s="6" t="s">
        <v>54</v>
      </c>
      <c r="E12" s="6"/>
      <c r="F12" s="6"/>
      <c r="G12" s="6"/>
      <c r="H12" s="6"/>
      <c r="I12" s="6"/>
      <c r="J12" s="6"/>
      <c r="K12" s="6"/>
      <c r="L12" s="6"/>
      <c r="M12" s="6"/>
      <c r="N12" s="6"/>
      <c r="O12" s="6"/>
      <c r="P12" s="6"/>
      <c r="Q12" s="6"/>
      <c r="R12" s="6"/>
      <c r="S12" s="6" t="s">
        <v>66</v>
      </c>
      <c r="T12" s="43"/>
      <c r="U12" s="43">
        <f t="shared" si="0"/>
        <v>2</v>
      </c>
      <c r="V12" s="43">
        <f t="shared" si="1"/>
        <v>1.5</v>
      </c>
      <c r="W12" s="43"/>
      <c r="X12" s="43">
        <f t="shared" si="2"/>
        <v>0</v>
      </c>
      <c r="Y12" s="43">
        <f t="shared" si="3"/>
        <v>0</v>
      </c>
      <c r="Z12" s="43">
        <f t="shared" si="4"/>
        <v>1</v>
      </c>
      <c r="AA12" s="43">
        <f t="shared" si="5"/>
        <v>0</v>
      </c>
      <c r="AB12" s="43">
        <f t="shared" si="6"/>
        <v>0</v>
      </c>
      <c r="AC12" s="43">
        <f t="shared" si="7"/>
        <v>0</v>
      </c>
      <c r="AD12" s="43">
        <f t="shared" si="8"/>
        <v>0</v>
      </c>
      <c r="AE12" s="43">
        <f t="shared" si="9"/>
        <v>0</v>
      </c>
      <c r="AF12" s="43">
        <f t="shared" si="10"/>
        <v>0</v>
      </c>
      <c r="AG12" s="43">
        <f t="shared" si="11"/>
        <v>0</v>
      </c>
      <c r="AH12" s="43">
        <f t="shared" si="12"/>
        <v>0</v>
      </c>
      <c r="AI12" s="43">
        <f t="shared" si="13"/>
        <v>0</v>
      </c>
      <c r="AJ12" s="43">
        <f t="shared" si="14"/>
        <v>0</v>
      </c>
      <c r="AK12" s="43">
        <f t="shared" si="15"/>
        <v>0</v>
      </c>
      <c r="AL12" s="43">
        <f t="shared" si="16"/>
        <v>0</v>
      </c>
      <c r="AM12" s="43">
        <f t="shared" si="17"/>
        <v>0</v>
      </c>
      <c r="AN12" s="43">
        <f t="shared" si="18"/>
        <v>0</v>
      </c>
      <c r="AO12" s="43">
        <f t="shared" si="19"/>
        <v>1</v>
      </c>
      <c r="AP12" s="43"/>
      <c r="AQ12" s="43"/>
      <c r="AR12" s="43">
        <f t="shared" si="20"/>
        <v>2</v>
      </c>
      <c r="AS12" s="43">
        <f t="shared" si="21"/>
        <v>2</v>
      </c>
      <c r="AT12" s="43" t="str">
        <f t="shared" si="22"/>
        <v>Correct</v>
      </c>
      <c r="AU12" s="43"/>
      <c r="AV12" s="159" t="str">
        <f>IFERROR(VLOOKUP(Table1[[#This Row],[RespondentID]],'All Data'!$A13:$CN585,81,FALSE),"unknown")</f>
        <v>Female</v>
      </c>
      <c r="AW12" s="159">
        <f>IFERROR(VLOOKUP(Table1[[#This Row],[RespondentID]],'All Data'!$A13:$CN585,82,FALSE),"unknown")</f>
        <v>73</v>
      </c>
      <c r="AX12" s="159" t="str">
        <f>IFERROR(VLOOKUP(Table1[[#This Row],[RespondentID]],'All Data'!$A13:$CN585,83,FALSE),"unknown")</f>
        <v>Suffolk</v>
      </c>
      <c r="AY12" s="159" t="str">
        <f>IFERROR(VLOOKUP(Table1[[#This Row],[RespondentID]],'All Data'!$A13:$CN585,84,FALSE),"unknown")</f>
        <v>Bay Shore, 11706</v>
      </c>
      <c r="AZ12" s="159" t="str">
        <f>IFERROR(VLOOKUP(Table1[[#This Row],[RespondentID]],'All Data'!$A13:$CN585,85,FALSE),"unknown")</f>
        <v>White/Caucasian</v>
      </c>
      <c r="BA12" s="159" t="str">
        <f>IFERROR(VLOOKUP(Table1[[#This Row],[RespondentID]],'All Data'!$A13:$CN585,86,FALSE),"unknown")</f>
        <v>No</v>
      </c>
      <c r="BB12" s="159" t="str">
        <f>IFERROR(VLOOKUP(Table1[[#This Row],[RespondentID]],'All Data'!$A13:$CN585,87,FALSE),"unknown")</f>
        <v xml:space="preserve">English </v>
      </c>
      <c r="BC12" s="159" t="str">
        <f>IFERROR(VLOOKUP(Table1[[#This Row],[RespondentID]],'All Data'!$A13:$CN585,88,FALSE),"unknown")</f>
        <v>$75,000 to $125,000</v>
      </c>
      <c r="BD12" s="159" t="str">
        <f>IFERROR(VLOOKUP(Table1[[#This Row],[RespondentID]],'All Data'!$A13:$CN585,89,FALSE),"unknown")</f>
        <v>College graduate</v>
      </c>
      <c r="BE12" s="159" t="str">
        <f>IFERROR(VLOOKUP(Table1[[#This Row],[RespondentID]],'All Data'!$A13:$CN585,90,FALSE),"unknown")</f>
        <v>Retired</v>
      </c>
      <c r="BF12" s="159" t="str">
        <f>IFERROR(VLOOKUP(Table1[[#This Row],[RespondentID]],'All Data'!$A13:$CN585,91,FALSE),"unknown")</f>
        <v>Yes</v>
      </c>
      <c r="BG12" s="159" t="str">
        <f>IFERROR(VLOOKUP(Table1[[#This Row],[RespondentID]],'All Data'!$A13:$CN585,92,FALSE),"unknown")</f>
        <v>Yes</v>
      </c>
    </row>
    <row r="13" spans="1:59" x14ac:dyDescent="0.35">
      <c r="A13" s="6">
        <v>5678806933</v>
      </c>
      <c r="B13" s="6"/>
      <c r="C13" s="6"/>
      <c r="D13" s="6" t="s">
        <v>54</v>
      </c>
      <c r="E13" s="6"/>
      <c r="F13" s="6"/>
      <c r="G13" s="6"/>
      <c r="H13" s="6"/>
      <c r="I13" s="6"/>
      <c r="J13" s="6"/>
      <c r="K13" s="6"/>
      <c r="L13" s="6"/>
      <c r="M13" s="6" t="s">
        <v>62</v>
      </c>
      <c r="N13" s="6"/>
      <c r="O13" s="6"/>
      <c r="P13" s="6"/>
      <c r="Q13" s="6"/>
      <c r="R13" s="6"/>
      <c r="S13" s="6" t="s">
        <v>66</v>
      </c>
      <c r="T13" s="43"/>
      <c r="U13" s="43">
        <f t="shared" si="0"/>
        <v>3</v>
      </c>
      <c r="V13" s="43">
        <f t="shared" si="1"/>
        <v>1</v>
      </c>
      <c r="W13" s="43"/>
      <c r="X13" s="43">
        <f t="shared" si="2"/>
        <v>0</v>
      </c>
      <c r="Y13" s="43">
        <f t="shared" si="3"/>
        <v>0</v>
      </c>
      <c r="Z13" s="43">
        <f t="shared" si="4"/>
        <v>1</v>
      </c>
      <c r="AA13" s="43">
        <f t="shared" si="5"/>
        <v>0</v>
      </c>
      <c r="AB13" s="43">
        <f t="shared" si="6"/>
        <v>0</v>
      </c>
      <c r="AC13" s="43">
        <f t="shared" si="7"/>
        <v>0</v>
      </c>
      <c r="AD13" s="43">
        <f t="shared" si="8"/>
        <v>0</v>
      </c>
      <c r="AE13" s="43">
        <f t="shared" si="9"/>
        <v>0</v>
      </c>
      <c r="AF13" s="43">
        <f t="shared" si="10"/>
        <v>0</v>
      </c>
      <c r="AG13" s="43">
        <f t="shared" si="11"/>
        <v>0</v>
      </c>
      <c r="AH13" s="43">
        <f t="shared" si="12"/>
        <v>0</v>
      </c>
      <c r="AI13" s="43">
        <f t="shared" si="13"/>
        <v>1</v>
      </c>
      <c r="AJ13" s="43">
        <f t="shared" si="14"/>
        <v>0</v>
      </c>
      <c r="AK13" s="43">
        <f t="shared" si="15"/>
        <v>0</v>
      </c>
      <c r="AL13" s="43">
        <f t="shared" si="16"/>
        <v>0</v>
      </c>
      <c r="AM13" s="43">
        <f t="shared" si="17"/>
        <v>0</v>
      </c>
      <c r="AN13" s="43">
        <f t="shared" si="18"/>
        <v>0</v>
      </c>
      <c r="AO13" s="43">
        <f t="shared" si="19"/>
        <v>1</v>
      </c>
      <c r="AP13" s="43"/>
      <c r="AQ13" s="43"/>
      <c r="AR13" s="43">
        <f t="shared" si="20"/>
        <v>3</v>
      </c>
      <c r="AS13" s="43">
        <f t="shared" si="21"/>
        <v>3</v>
      </c>
      <c r="AT13" s="43" t="str">
        <f t="shared" si="22"/>
        <v>Correct</v>
      </c>
      <c r="AU13" s="43"/>
      <c r="AV13" s="159" t="str">
        <f>IFERROR(VLOOKUP(Table1[[#This Row],[RespondentID]],'All Data'!$A14:$CN586,81,FALSE),"unknown")</f>
        <v>Female</v>
      </c>
      <c r="AW13" s="159">
        <f>IFERROR(VLOOKUP(Table1[[#This Row],[RespondentID]],'All Data'!$A14:$CN586,82,FALSE),"unknown")</f>
        <v>66</v>
      </c>
      <c r="AX13" s="159" t="str">
        <f>IFERROR(VLOOKUP(Table1[[#This Row],[RespondentID]],'All Data'!$A14:$CN586,83,FALSE),"unknown")</f>
        <v>Suffolk</v>
      </c>
      <c r="AY13" s="159" t="str">
        <f>IFERROR(VLOOKUP(Table1[[#This Row],[RespondentID]],'All Data'!$A14:$CN586,84,FALSE),"unknown")</f>
        <v>Islip Manor, 11751</v>
      </c>
      <c r="AZ13" s="159" t="str">
        <f>IFERROR(VLOOKUP(Table1[[#This Row],[RespondentID]],'All Data'!$A14:$CN586,85,FALSE),"unknown")</f>
        <v>White/Caucasian</v>
      </c>
      <c r="BA13" s="159" t="str">
        <f>IFERROR(VLOOKUP(Table1[[#This Row],[RespondentID]],'All Data'!$A14:$CN586,86,FALSE),"unknown")</f>
        <v>No</v>
      </c>
      <c r="BB13" s="159" t="str">
        <f>IFERROR(VLOOKUP(Table1[[#This Row],[RespondentID]],'All Data'!$A14:$CN586,87,FALSE),"unknown")</f>
        <v xml:space="preserve">English </v>
      </c>
      <c r="BC13" s="159" t="str">
        <f>IFERROR(VLOOKUP(Table1[[#This Row],[RespondentID]],'All Data'!$A14:$CN586,88,FALSE),"unknown")</f>
        <v>Over $125,000</v>
      </c>
      <c r="BD13" s="159" t="str">
        <f>IFERROR(VLOOKUP(Table1[[#This Row],[RespondentID]],'All Data'!$A14:$CN586,89,FALSE),"unknown")</f>
        <v>Graduate school</v>
      </c>
      <c r="BE13" s="159" t="str">
        <f>IFERROR(VLOOKUP(Table1[[#This Row],[RespondentID]],'All Data'!$A14:$CN586,90,FALSE),"unknown")</f>
        <v>Retired</v>
      </c>
      <c r="BF13" s="159" t="str">
        <f>IFERROR(VLOOKUP(Table1[[#This Row],[RespondentID]],'All Data'!$A14:$CN586,91,FALSE),"unknown")</f>
        <v>Yes</v>
      </c>
      <c r="BG13" s="159" t="str">
        <f>IFERROR(VLOOKUP(Table1[[#This Row],[RespondentID]],'All Data'!$A14:$CN586,92,FALSE),"unknown")</f>
        <v>Yes</v>
      </c>
    </row>
    <row r="14" spans="1:59" x14ac:dyDescent="0.35">
      <c r="A14" s="6">
        <v>5678445723</v>
      </c>
      <c r="B14" s="6"/>
      <c r="C14" s="6"/>
      <c r="D14" s="6"/>
      <c r="E14" s="6"/>
      <c r="F14" s="6"/>
      <c r="G14" s="6"/>
      <c r="H14" s="6"/>
      <c r="I14" s="6"/>
      <c r="J14" s="6"/>
      <c r="K14" s="6"/>
      <c r="L14" s="6"/>
      <c r="M14" s="6"/>
      <c r="N14" s="6" t="s">
        <v>26</v>
      </c>
      <c r="O14" s="6"/>
      <c r="P14" s="6" t="s">
        <v>63</v>
      </c>
      <c r="Q14" s="6"/>
      <c r="R14" s="6"/>
      <c r="S14" s="6" t="s">
        <v>66</v>
      </c>
      <c r="T14" s="43"/>
      <c r="U14" s="43">
        <f t="shared" si="0"/>
        <v>3</v>
      </c>
      <c r="V14" s="43">
        <f t="shared" si="1"/>
        <v>1</v>
      </c>
      <c r="W14" s="43"/>
      <c r="X14" s="43">
        <f t="shared" si="2"/>
        <v>0</v>
      </c>
      <c r="Y14" s="43">
        <f t="shared" si="3"/>
        <v>0</v>
      </c>
      <c r="Z14" s="43">
        <f t="shared" si="4"/>
        <v>0</v>
      </c>
      <c r="AA14" s="43">
        <f t="shared" si="5"/>
        <v>0</v>
      </c>
      <c r="AB14" s="43">
        <f t="shared" si="6"/>
        <v>0</v>
      </c>
      <c r="AC14" s="43">
        <f t="shared" si="7"/>
        <v>0</v>
      </c>
      <c r="AD14" s="43">
        <f t="shared" si="8"/>
        <v>0</v>
      </c>
      <c r="AE14" s="43">
        <f t="shared" si="9"/>
        <v>0</v>
      </c>
      <c r="AF14" s="43">
        <f t="shared" si="10"/>
        <v>0</v>
      </c>
      <c r="AG14" s="43">
        <f t="shared" si="11"/>
        <v>0</v>
      </c>
      <c r="AH14" s="43">
        <f t="shared" si="12"/>
        <v>0</v>
      </c>
      <c r="AI14" s="43">
        <f t="shared" si="13"/>
        <v>0</v>
      </c>
      <c r="AJ14" s="43">
        <f t="shared" si="14"/>
        <v>1</v>
      </c>
      <c r="AK14" s="43">
        <f t="shared" si="15"/>
        <v>0</v>
      </c>
      <c r="AL14" s="43">
        <f t="shared" si="16"/>
        <v>1</v>
      </c>
      <c r="AM14" s="43">
        <f t="shared" si="17"/>
        <v>0</v>
      </c>
      <c r="AN14" s="43">
        <f t="shared" si="18"/>
        <v>0</v>
      </c>
      <c r="AO14" s="43">
        <f t="shared" si="19"/>
        <v>1</v>
      </c>
      <c r="AP14" s="43"/>
      <c r="AQ14" s="43"/>
      <c r="AR14" s="43">
        <f t="shared" si="20"/>
        <v>3</v>
      </c>
      <c r="AS14" s="43">
        <f t="shared" si="21"/>
        <v>3</v>
      </c>
      <c r="AT14" s="43" t="str">
        <f t="shared" si="22"/>
        <v>Correct</v>
      </c>
      <c r="AU14" s="43"/>
      <c r="AV14" s="159" t="str">
        <f>IFERROR(VLOOKUP(Table1[[#This Row],[RespondentID]],'All Data'!$A15:$CN587,81,FALSE),"unknown")</f>
        <v>Female</v>
      </c>
      <c r="AW14" s="159">
        <f>IFERROR(VLOOKUP(Table1[[#This Row],[RespondentID]],'All Data'!$A15:$CN587,82,FALSE),"unknown")</f>
        <v>66</v>
      </c>
      <c r="AX14" s="159" t="str">
        <f>IFERROR(VLOOKUP(Table1[[#This Row],[RespondentID]],'All Data'!$A15:$CN587,83,FALSE),"unknown")</f>
        <v>Suffolk</v>
      </c>
      <c r="AY14" s="159" t="str">
        <f>IFERROR(VLOOKUP(Table1[[#This Row],[RespondentID]],'All Data'!$A15:$CN587,84,FALSE),"unknown")</f>
        <v>West Babylon, 11704</v>
      </c>
      <c r="AZ14" s="159" t="str">
        <f>IFERROR(VLOOKUP(Table1[[#This Row],[RespondentID]],'All Data'!$A15:$CN587,85,FALSE),"unknown")</f>
        <v>White/Caucasian</v>
      </c>
      <c r="BA14" s="159" t="str">
        <f>IFERROR(VLOOKUP(Table1[[#This Row],[RespondentID]],'All Data'!$A15:$CN587,86,FALSE),"unknown")</f>
        <v>No</v>
      </c>
      <c r="BB14" s="159" t="str">
        <f>IFERROR(VLOOKUP(Table1[[#This Row],[RespondentID]],'All Data'!$A15:$CN587,87,FALSE),"unknown")</f>
        <v xml:space="preserve">English </v>
      </c>
      <c r="BC14" s="159" t="str">
        <f>IFERROR(VLOOKUP(Table1[[#This Row],[RespondentID]],'All Data'!$A15:$CN587,88,FALSE),"unknown")</f>
        <v>$75,000 to $125,000</v>
      </c>
      <c r="BD14" s="159" t="str">
        <f>IFERROR(VLOOKUP(Table1[[#This Row],[RespondentID]],'All Data'!$A15:$CN587,89,FALSE),"unknown")</f>
        <v>Some college</v>
      </c>
      <c r="BE14" s="159" t="str">
        <f>IFERROR(VLOOKUP(Table1[[#This Row],[RespondentID]],'All Data'!$A15:$CN587,90,FALSE),"unknown")</f>
        <v>Retired</v>
      </c>
      <c r="BF14" s="159" t="str">
        <f>IFERROR(VLOOKUP(Table1[[#This Row],[RespondentID]],'All Data'!$A15:$CN587,91,FALSE),"unknown")</f>
        <v>Yes</v>
      </c>
      <c r="BG14" s="159" t="str">
        <f>IFERROR(VLOOKUP(Table1[[#This Row],[RespondentID]],'All Data'!$A15:$CN587,92,FALSE),"unknown")</f>
        <v>Yes</v>
      </c>
    </row>
    <row r="15" spans="1:59" x14ac:dyDescent="0.35">
      <c r="A15" s="6">
        <v>5678417350</v>
      </c>
      <c r="B15" s="6"/>
      <c r="C15" s="6"/>
      <c r="D15" s="6" t="s">
        <v>54</v>
      </c>
      <c r="E15" s="6" t="s">
        <v>19</v>
      </c>
      <c r="F15" s="6"/>
      <c r="G15" s="6"/>
      <c r="H15" s="6"/>
      <c r="I15" s="6"/>
      <c r="J15" s="6"/>
      <c r="K15" s="6"/>
      <c r="L15" s="6"/>
      <c r="M15" s="6"/>
      <c r="N15" s="6" t="s">
        <v>26</v>
      </c>
      <c r="O15" s="6"/>
      <c r="P15" s="6"/>
      <c r="Q15" s="6"/>
      <c r="R15" s="6"/>
      <c r="S15" s="6"/>
      <c r="T15" s="43"/>
      <c r="U15" s="43">
        <f t="shared" si="0"/>
        <v>3</v>
      </c>
      <c r="V15" s="43">
        <f t="shared" si="1"/>
        <v>1</v>
      </c>
      <c r="W15" s="43"/>
      <c r="X15" s="43">
        <f t="shared" si="2"/>
        <v>0</v>
      </c>
      <c r="Y15" s="43">
        <f t="shared" si="3"/>
        <v>0</v>
      </c>
      <c r="Z15" s="43">
        <f t="shared" si="4"/>
        <v>1</v>
      </c>
      <c r="AA15" s="43">
        <f t="shared" si="5"/>
        <v>1</v>
      </c>
      <c r="AB15" s="43">
        <f t="shared" si="6"/>
        <v>0</v>
      </c>
      <c r="AC15" s="43">
        <f t="shared" si="7"/>
        <v>0</v>
      </c>
      <c r="AD15" s="43">
        <f t="shared" si="8"/>
        <v>0</v>
      </c>
      <c r="AE15" s="43">
        <f t="shared" si="9"/>
        <v>0</v>
      </c>
      <c r="AF15" s="43">
        <f t="shared" si="10"/>
        <v>0</v>
      </c>
      <c r="AG15" s="43">
        <f t="shared" si="11"/>
        <v>0</v>
      </c>
      <c r="AH15" s="43">
        <f t="shared" si="12"/>
        <v>0</v>
      </c>
      <c r="AI15" s="43">
        <f t="shared" si="13"/>
        <v>0</v>
      </c>
      <c r="AJ15" s="43">
        <f t="shared" si="14"/>
        <v>1</v>
      </c>
      <c r="AK15" s="43">
        <f t="shared" si="15"/>
        <v>0</v>
      </c>
      <c r="AL15" s="43">
        <f t="shared" si="16"/>
        <v>0</v>
      </c>
      <c r="AM15" s="43">
        <f t="shared" si="17"/>
        <v>0</v>
      </c>
      <c r="AN15" s="43">
        <f t="shared" si="18"/>
        <v>0</v>
      </c>
      <c r="AO15" s="43">
        <f t="shared" si="19"/>
        <v>0</v>
      </c>
      <c r="AP15" s="43"/>
      <c r="AQ15" s="43"/>
      <c r="AR15" s="43">
        <f t="shared" si="20"/>
        <v>3</v>
      </c>
      <c r="AS15" s="43">
        <f t="shared" si="21"/>
        <v>3</v>
      </c>
      <c r="AT15" s="43" t="str">
        <f t="shared" si="22"/>
        <v>Correct</v>
      </c>
      <c r="AU15" s="43"/>
      <c r="AV15" s="159" t="str">
        <f>IFERROR(VLOOKUP(Table1[[#This Row],[RespondentID]],'All Data'!$A16:$CN588,81,FALSE),"unknown")</f>
        <v>Female</v>
      </c>
      <c r="AW15" s="159">
        <f>IFERROR(VLOOKUP(Table1[[#This Row],[RespondentID]],'All Data'!$A16:$CN588,82,FALSE),"unknown")</f>
        <v>64</v>
      </c>
      <c r="AX15" s="159" t="str">
        <f>IFERROR(VLOOKUP(Table1[[#This Row],[RespondentID]],'All Data'!$A16:$CN588,83,FALSE),"unknown")</f>
        <v>Suffolk</v>
      </c>
      <c r="AY15" s="159" t="str">
        <f>IFERROR(VLOOKUP(Table1[[#This Row],[RespondentID]],'All Data'!$A16:$CN588,84,FALSE),"unknown")</f>
        <v>Commack, 11725</v>
      </c>
      <c r="AZ15" s="159" t="str">
        <f>IFERROR(VLOOKUP(Table1[[#This Row],[RespondentID]],'All Data'!$A16:$CN588,85,FALSE),"unknown")</f>
        <v>White/Caucasian</v>
      </c>
      <c r="BA15" s="159" t="str">
        <f>IFERROR(VLOOKUP(Table1[[#This Row],[RespondentID]],'All Data'!$A16:$CN588,86,FALSE),"unknown")</f>
        <v>No</v>
      </c>
      <c r="BB15" s="159" t="str">
        <f>IFERROR(VLOOKUP(Table1[[#This Row],[RespondentID]],'All Data'!$A16:$CN588,87,FALSE),"unknown")</f>
        <v xml:space="preserve">English </v>
      </c>
      <c r="BC15" s="159" t="str">
        <f>IFERROR(VLOOKUP(Table1[[#This Row],[RespondentID]],'All Data'!$A16:$CN588,88,FALSE),"unknown")</f>
        <v>$50,000 to $74,999</v>
      </c>
      <c r="BD15" s="159" t="str">
        <f>IFERROR(VLOOKUP(Table1[[#This Row],[RespondentID]],'All Data'!$A16:$CN588,89,FALSE),"unknown")</f>
        <v>College graduate</v>
      </c>
      <c r="BE15" s="159" t="str">
        <f>IFERROR(VLOOKUP(Table1[[#This Row],[RespondentID]],'All Data'!$A16:$CN588,90,FALSE),"unknown")</f>
        <v>Retired</v>
      </c>
      <c r="BF15" s="159" t="str">
        <f>IFERROR(VLOOKUP(Table1[[#This Row],[RespondentID]],'All Data'!$A16:$CN588,91,FALSE),"unknown")</f>
        <v>Yes</v>
      </c>
      <c r="BG15" s="159" t="str">
        <f>IFERROR(VLOOKUP(Table1[[#This Row],[RespondentID]],'All Data'!$A16:$CN588,92,FALSE),"unknown")</f>
        <v>Yes</v>
      </c>
    </row>
    <row r="16" spans="1:59" x14ac:dyDescent="0.35">
      <c r="A16" s="6">
        <v>5678381728</v>
      </c>
      <c r="B16" s="6"/>
      <c r="C16" s="6"/>
      <c r="D16" s="6" t="s">
        <v>54</v>
      </c>
      <c r="E16" s="6" t="s">
        <v>19</v>
      </c>
      <c r="F16" s="6" t="s">
        <v>55</v>
      </c>
      <c r="G16" s="6"/>
      <c r="H16" s="6"/>
      <c r="I16" s="6"/>
      <c r="J16" s="6"/>
      <c r="K16" s="6"/>
      <c r="L16" s="6"/>
      <c r="M16" s="6"/>
      <c r="N16" s="6"/>
      <c r="O16" s="6"/>
      <c r="P16" s="6"/>
      <c r="Q16" s="6"/>
      <c r="R16" s="6"/>
      <c r="S16" s="6"/>
      <c r="T16" s="43"/>
      <c r="U16" s="43">
        <f t="shared" si="0"/>
        <v>3</v>
      </c>
      <c r="V16" s="43">
        <f t="shared" si="1"/>
        <v>1</v>
      </c>
      <c r="W16" s="43"/>
      <c r="X16" s="43">
        <f t="shared" si="2"/>
        <v>0</v>
      </c>
      <c r="Y16" s="43">
        <f t="shared" si="3"/>
        <v>0</v>
      </c>
      <c r="Z16" s="43">
        <f t="shared" si="4"/>
        <v>1</v>
      </c>
      <c r="AA16" s="43">
        <f t="shared" si="5"/>
        <v>1</v>
      </c>
      <c r="AB16" s="43">
        <f t="shared" si="6"/>
        <v>1</v>
      </c>
      <c r="AC16" s="43">
        <f t="shared" si="7"/>
        <v>0</v>
      </c>
      <c r="AD16" s="43">
        <f t="shared" si="8"/>
        <v>0</v>
      </c>
      <c r="AE16" s="43">
        <f t="shared" si="9"/>
        <v>0</v>
      </c>
      <c r="AF16" s="43">
        <f t="shared" si="10"/>
        <v>0</v>
      </c>
      <c r="AG16" s="43">
        <f t="shared" si="11"/>
        <v>0</v>
      </c>
      <c r="AH16" s="43">
        <f t="shared" si="12"/>
        <v>0</v>
      </c>
      <c r="AI16" s="43">
        <f t="shared" si="13"/>
        <v>0</v>
      </c>
      <c r="AJ16" s="43">
        <f t="shared" si="14"/>
        <v>0</v>
      </c>
      <c r="AK16" s="43">
        <f t="shared" si="15"/>
        <v>0</v>
      </c>
      <c r="AL16" s="43">
        <f t="shared" si="16"/>
        <v>0</v>
      </c>
      <c r="AM16" s="43">
        <f t="shared" si="17"/>
        <v>0</v>
      </c>
      <c r="AN16" s="43">
        <f t="shared" si="18"/>
        <v>0</v>
      </c>
      <c r="AO16" s="43">
        <f t="shared" si="19"/>
        <v>0</v>
      </c>
      <c r="AP16" s="43"/>
      <c r="AQ16" s="43"/>
      <c r="AR16" s="43">
        <f t="shared" si="20"/>
        <v>3</v>
      </c>
      <c r="AS16" s="43">
        <f t="shared" si="21"/>
        <v>3</v>
      </c>
      <c r="AT16" s="43" t="str">
        <f t="shared" si="22"/>
        <v>Correct</v>
      </c>
      <c r="AU16" s="43"/>
      <c r="AV16" s="159" t="str">
        <f>IFERROR(VLOOKUP(Table1[[#This Row],[RespondentID]],'All Data'!$A17:$CN589,81,FALSE),"unknown")</f>
        <v>Female</v>
      </c>
      <c r="AW16" s="159">
        <f>IFERROR(VLOOKUP(Table1[[#This Row],[RespondentID]],'All Data'!$A17:$CN589,82,FALSE),"unknown")</f>
        <v>59</v>
      </c>
      <c r="AX16" s="159" t="str">
        <f>IFERROR(VLOOKUP(Table1[[#This Row],[RespondentID]],'All Data'!$A17:$CN589,83,FALSE),"unknown")</f>
        <v>Nassau</v>
      </c>
      <c r="AY16" s="159" t="str">
        <f>IFERROR(VLOOKUP(Table1[[#This Row],[RespondentID]],'All Data'!$A17:$CN589,84,FALSE),"unknown")</f>
        <v>Merrick, 11566</v>
      </c>
      <c r="AZ16" s="159">
        <f>IFERROR(VLOOKUP(Table1[[#This Row],[RespondentID]],'All Data'!$A17:$CN589,85,FALSE),"unknown")</f>
        <v>0</v>
      </c>
      <c r="BA16" s="159">
        <f>IFERROR(VLOOKUP(Table1[[#This Row],[RespondentID]],'All Data'!$A17:$CN589,86,FALSE),"unknown")</f>
        <v>0</v>
      </c>
      <c r="BB16" s="159" t="str">
        <f>IFERROR(VLOOKUP(Table1[[#This Row],[RespondentID]],'All Data'!$A17:$CN589,87,FALSE),"unknown")</f>
        <v xml:space="preserve"> </v>
      </c>
      <c r="BC16" s="159">
        <f>IFERROR(VLOOKUP(Table1[[#This Row],[RespondentID]],'All Data'!$A17:$CN589,88,FALSE),"unknown")</f>
        <v>0</v>
      </c>
      <c r="BD16" s="159">
        <f>IFERROR(VLOOKUP(Table1[[#This Row],[RespondentID]],'All Data'!$A17:$CN589,89,FALSE),"unknown")</f>
        <v>0</v>
      </c>
      <c r="BE16" s="159">
        <f>IFERROR(VLOOKUP(Table1[[#This Row],[RespondentID]],'All Data'!$A17:$CN589,90,FALSE),"unknown")</f>
        <v>0</v>
      </c>
      <c r="BF16" s="159">
        <f>IFERROR(VLOOKUP(Table1[[#This Row],[RespondentID]],'All Data'!$A17:$CN589,91,FALSE),"unknown")</f>
        <v>0</v>
      </c>
      <c r="BG16" s="159">
        <f>IFERROR(VLOOKUP(Table1[[#This Row],[RespondentID]],'All Data'!$A17:$CN589,92,FALSE),"unknown")</f>
        <v>0</v>
      </c>
    </row>
    <row r="17" spans="1:59" x14ac:dyDescent="0.35">
      <c r="A17" s="6">
        <v>5678375353</v>
      </c>
      <c r="B17" s="6"/>
      <c r="C17" s="6" t="s">
        <v>53</v>
      </c>
      <c r="D17" s="6" t="s">
        <v>54</v>
      </c>
      <c r="E17" s="6"/>
      <c r="F17" s="6"/>
      <c r="G17" s="6"/>
      <c r="H17" s="6"/>
      <c r="I17" s="6"/>
      <c r="J17" s="6"/>
      <c r="K17" s="6"/>
      <c r="L17" s="6"/>
      <c r="M17" s="6" t="s">
        <v>62</v>
      </c>
      <c r="N17" s="6"/>
      <c r="O17" s="6"/>
      <c r="P17" s="6"/>
      <c r="Q17" s="6"/>
      <c r="R17" s="6"/>
      <c r="S17" s="6"/>
      <c r="T17" s="43"/>
      <c r="U17" s="43">
        <f t="shared" si="0"/>
        <v>3</v>
      </c>
      <c r="V17" s="43">
        <f t="shared" si="1"/>
        <v>1</v>
      </c>
      <c r="W17" s="43"/>
      <c r="X17" s="43">
        <f t="shared" si="2"/>
        <v>0</v>
      </c>
      <c r="Y17" s="43">
        <f t="shared" si="3"/>
        <v>1</v>
      </c>
      <c r="Z17" s="43">
        <f t="shared" si="4"/>
        <v>1</v>
      </c>
      <c r="AA17" s="43">
        <f t="shared" si="5"/>
        <v>0</v>
      </c>
      <c r="AB17" s="43">
        <f t="shared" si="6"/>
        <v>0</v>
      </c>
      <c r="AC17" s="43">
        <f t="shared" si="7"/>
        <v>0</v>
      </c>
      <c r="AD17" s="43">
        <f t="shared" si="8"/>
        <v>0</v>
      </c>
      <c r="AE17" s="43">
        <f t="shared" si="9"/>
        <v>0</v>
      </c>
      <c r="AF17" s="43">
        <f t="shared" si="10"/>
        <v>0</v>
      </c>
      <c r="AG17" s="43">
        <f t="shared" si="11"/>
        <v>0</v>
      </c>
      <c r="AH17" s="43">
        <f t="shared" si="12"/>
        <v>0</v>
      </c>
      <c r="AI17" s="43">
        <f t="shared" si="13"/>
        <v>1</v>
      </c>
      <c r="AJ17" s="43">
        <f t="shared" si="14"/>
        <v>0</v>
      </c>
      <c r="AK17" s="43">
        <f t="shared" si="15"/>
        <v>0</v>
      </c>
      <c r="AL17" s="43">
        <f t="shared" si="16"/>
        <v>0</v>
      </c>
      <c r="AM17" s="43">
        <f t="shared" si="17"/>
        <v>0</v>
      </c>
      <c r="AN17" s="43">
        <f t="shared" si="18"/>
        <v>0</v>
      </c>
      <c r="AO17" s="43">
        <f t="shared" si="19"/>
        <v>0</v>
      </c>
      <c r="AP17" s="43"/>
      <c r="AQ17" s="43"/>
      <c r="AR17" s="43">
        <f t="shared" si="20"/>
        <v>3</v>
      </c>
      <c r="AS17" s="43">
        <f t="shared" si="21"/>
        <v>3</v>
      </c>
      <c r="AT17" s="43" t="str">
        <f t="shared" si="22"/>
        <v>Correct</v>
      </c>
      <c r="AU17" s="43"/>
      <c r="AV17" s="159" t="str">
        <f>IFERROR(VLOOKUP(Table1[[#This Row],[RespondentID]],'All Data'!$A18:$CN590,81,FALSE),"unknown")</f>
        <v>Female</v>
      </c>
      <c r="AW17" s="159">
        <f>IFERROR(VLOOKUP(Table1[[#This Row],[RespondentID]],'All Data'!$A18:$CN590,82,FALSE),"unknown")</f>
        <v>54</v>
      </c>
      <c r="AX17" s="159" t="str">
        <f>IFERROR(VLOOKUP(Table1[[#This Row],[RespondentID]],'All Data'!$A18:$CN590,83,FALSE),"unknown")</f>
        <v>Suffolk</v>
      </c>
      <c r="AY17" s="159" t="str">
        <f>IFERROR(VLOOKUP(Table1[[#This Row],[RespondentID]],'All Data'!$A18:$CN590,84,FALSE),"unknown")</f>
        <v>Miller Place, 11764</v>
      </c>
      <c r="AZ17" s="159" t="str">
        <f>IFERROR(VLOOKUP(Table1[[#This Row],[RespondentID]],'All Data'!$A18:$CN590,85,FALSE),"unknown")</f>
        <v>White/Caucasian</v>
      </c>
      <c r="BA17" s="159" t="str">
        <f>IFERROR(VLOOKUP(Table1[[#This Row],[RespondentID]],'All Data'!$A18:$CN590,86,FALSE),"unknown")</f>
        <v>No</v>
      </c>
      <c r="BB17" s="159" t="str">
        <f>IFERROR(VLOOKUP(Table1[[#This Row],[RespondentID]],'All Data'!$A18:$CN590,87,FALSE),"unknown")</f>
        <v xml:space="preserve">English </v>
      </c>
      <c r="BC17" s="159" t="str">
        <f>IFERROR(VLOOKUP(Table1[[#This Row],[RespondentID]],'All Data'!$A18:$CN590,88,FALSE),"unknown")</f>
        <v>$75,000 to $125,000</v>
      </c>
      <c r="BD17" s="159" t="str">
        <f>IFERROR(VLOOKUP(Table1[[#This Row],[RespondentID]],'All Data'!$A18:$CN590,89,FALSE),"unknown")</f>
        <v>Graduate school</v>
      </c>
      <c r="BE17" s="159" t="str">
        <f>IFERROR(VLOOKUP(Table1[[#This Row],[RespondentID]],'All Data'!$A18:$CN590,90,FALSE),"unknown")</f>
        <v>Out of work and looking for work</v>
      </c>
      <c r="BF17" s="159" t="str">
        <f>IFERROR(VLOOKUP(Table1[[#This Row],[RespondentID]],'All Data'!$A18:$CN590,91,FALSE),"unknown")</f>
        <v>Yes</v>
      </c>
      <c r="BG17" s="159" t="str">
        <f>IFERROR(VLOOKUP(Table1[[#This Row],[RespondentID]],'All Data'!$A18:$CN590,92,FALSE),"unknown")</f>
        <v>Yes</v>
      </c>
    </row>
    <row r="18" spans="1:59" x14ac:dyDescent="0.35">
      <c r="A18" s="6">
        <v>5678305921</v>
      </c>
      <c r="B18" s="6"/>
      <c r="C18" s="6"/>
      <c r="D18" s="6" t="s">
        <v>54</v>
      </c>
      <c r="E18" s="6"/>
      <c r="F18" s="6"/>
      <c r="G18" s="6"/>
      <c r="H18" s="6"/>
      <c r="I18" s="6"/>
      <c r="J18" s="6"/>
      <c r="K18" s="6"/>
      <c r="L18" s="6"/>
      <c r="M18" s="6"/>
      <c r="N18" s="6"/>
      <c r="O18" s="6"/>
      <c r="P18" s="6"/>
      <c r="Q18" s="6"/>
      <c r="R18" s="6"/>
      <c r="S18" s="6" t="s">
        <v>66</v>
      </c>
      <c r="T18" s="43"/>
      <c r="U18" s="43">
        <f t="shared" si="0"/>
        <v>2</v>
      </c>
      <c r="V18" s="43">
        <f t="shared" si="1"/>
        <v>1.5</v>
      </c>
      <c r="W18" s="43"/>
      <c r="X18" s="43">
        <f t="shared" si="2"/>
        <v>0</v>
      </c>
      <c r="Y18" s="43">
        <f t="shared" si="3"/>
        <v>0</v>
      </c>
      <c r="Z18" s="43">
        <f t="shared" si="4"/>
        <v>1</v>
      </c>
      <c r="AA18" s="43">
        <f t="shared" si="5"/>
        <v>0</v>
      </c>
      <c r="AB18" s="43">
        <f t="shared" si="6"/>
        <v>0</v>
      </c>
      <c r="AC18" s="43">
        <f t="shared" si="7"/>
        <v>0</v>
      </c>
      <c r="AD18" s="43">
        <f t="shared" si="8"/>
        <v>0</v>
      </c>
      <c r="AE18" s="43">
        <f t="shared" si="9"/>
        <v>0</v>
      </c>
      <c r="AF18" s="43">
        <f t="shared" si="10"/>
        <v>0</v>
      </c>
      <c r="AG18" s="43">
        <f t="shared" si="11"/>
        <v>0</v>
      </c>
      <c r="AH18" s="43">
        <f t="shared" si="12"/>
        <v>0</v>
      </c>
      <c r="AI18" s="43">
        <f t="shared" si="13"/>
        <v>0</v>
      </c>
      <c r="AJ18" s="43">
        <f t="shared" si="14"/>
        <v>0</v>
      </c>
      <c r="AK18" s="43">
        <f t="shared" si="15"/>
        <v>0</v>
      </c>
      <c r="AL18" s="43">
        <f t="shared" si="16"/>
        <v>0</v>
      </c>
      <c r="AM18" s="43">
        <f t="shared" si="17"/>
        <v>0</v>
      </c>
      <c r="AN18" s="43">
        <f t="shared" si="18"/>
        <v>0</v>
      </c>
      <c r="AO18" s="43">
        <f t="shared" si="19"/>
        <v>1</v>
      </c>
      <c r="AP18" s="43"/>
      <c r="AQ18" s="43"/>
      <c r="AR18" s="43">
        <f t="shared" si="20"/>
        <v>2</v>
      </c>
      <c r="AS18" s="43">
        <f t="shared" si="21"/>
        <v>2</v>
      </c>
      <c r="AT18" s="43" t="str">
        <f t="shared" si="22"/>
        <v>Correct</v>
      </c>
      <c r="AU18" s="43"/>
      <c r="AV18" s="159" t="str">
        <f>IFERROR(VLOOKUP(Table1[[#This Row],[RespondentID]],'All Data'!$A19:$CN591,81,FALSE),"unknown")</f>
        <v>Female</v>
      </c>
      <c r="AW18" s="159">
        <f>IFERROR(VLOOKUP(Table1[[#This Row],[RespondentID]],'All Data'!$A19:$CN591,82,FALSE),"unknown")</f>
        <v>45</v>
      </c>
      <c r="AX18" s="159" t="str">
        <f>IFERROR(VLOOKUP(Table1[[#This Row],[RespondentID]],'All Data'!$A19:$CN591,83,FALSE),"unknown")</f>
        <v>Nassau</v>
      </c>
      <c r="AY18" s="159" t="str">
        <f>IFERROR(VLOOKUP(Table1[[#This Row],[RespondentID]],'All Data'!$A19:$CN591,84,FALSE),"unknown")</f>
        <v>East Rockaway, 11518</v>
      </c>
      <c r="AZ18" s="159" t="str">
        <f>IFERROR(VLOOKUP(Table1[[#This Row],[RespondentID]],'All Data'!$A19:$CN591,85,FALSE),"unknown")</f>
        <v>White/Caucasian</v>
      </c>
      <c r="BA18" s="159" t="str">
        <f>IFERROR(VLOOKUP(Table1[[#This Row],[RespondentID]],'All Data'!$A19:$CN591,86,FALSE),"unknown")</f>
        <v>No</v>
      </c>
      <c r="BB18" s="159" t="str">
        <f>IFERROR(VLOOKUP(Table1[[#This Row],[RespondentID]],'All Data'!$A19:$CN591,87,FALSE),"unknown")</f>
        <v xml:space="preserve">English </v>
      </c>
      <c r="BC18" s="159" t="str">
        <f>IFERROR(VLOOKUP(Table1[[#This Row],[RespondentID]],'All Data'!$A19:$CN591,88,FALSE),"unknown")</f>
        <v>$75,000 to $125,000</v>
      </c>
      <c r="BD18" s="159" t="str">
        <f>IFERROR(VLOOKUP(Table1[[#This Row],[RespondentID]],'All Data'!$A19:$CN591,89,FALSE),"unknown")</f>
        <v>Graduate school</v>
      </c>
      <c r="BE18" s="159" t="str">
        <f>IFERROR(VLOOKUP(Table1[[#This Row],[RespondentID]],'All Data'!$A19:$CN591,90,FALSE),"unknown")</f>
        <v>Self-employed</v>
      </c>
      <c r="BF18" s="159" t="str">
        <f>IFERROR(VLOOKUP(Table1[[#This Row],[RespondentID]],'All Data'!$A19:$CN591,91,FALSE),"unknown")</f>
        <v>Yes</v>
      </c>
      <c r="BG18" s="159" t="str">
        <f>IFERROR(VLOOKUP(Table1[[#This Row],[RespondentID]],'All Data'!$A19:$CN591,92,FALSE),"unknown")</f>
        <v>Yes</v>
      </c>
    </row>
    <row r="19" spans="1:59" x14ac:dyDescent="0.35">
      <c r="A19" s="6">
        <v>5678301396</v>
      </c>
      <c r="B19" s="6"/>
      <c r="C19" s="6"/>
      <c r="D19" s="6"/>
      <c r="E19" s="6"/>
      <c r="F19" s="6"/>
      <c r="G19" s="6"/>
      <c r="H19" s="6"/>
      <c r="I19" s="6"/>
      <c r="J19" s="6"/>
      <c r="K19" s="6"/>
      <c r="L19" s="6"/>
      <c r="M19" s="6"/>
      <c r="N19" s="6"/>
      <c r="O19" s="6"/>
      <c r="P19" s="6" t="s">
        <v>63</v>
      </c>
      <c r="Q19" s="6"/>
      <c r="R19" s="6" t="s">
        <v>65</v>
      </c>
      <c r="S19" s="6" t="s">
        <v>66</v>
      </c>
      <c r="T19" s="43"/>
      <c r="U19" s="43">
        <f t="shared" si="0"/>
        <v>3</v>
      </c>
      <c r="V19" s="43">
        <f t="shared" si="1"/>
        <v>1</v>
      </c>
      <c r="W19" s="43"/>
      <c r="X19" s="43">
        <f t="shared" si="2"/>
        <v>0</v>
      </c>
      <c r="Y19" s="43">
        <f t="shared" si="3"/>
        <v>0</v>
      </c>
      <c r="Z19" s="43">
        <f t="shared" si="4"/>
        <v>0</v>
      </c>
      <c r="AA19" s="43">
        <f t="shared" si="5"/>
        <v>0</v>
      </c>
      <c r="AB19" s="43">
        <f t="shared" si="6"/>
        <v>0</v>
      </c>
      <c r="AC19" s="43">
        <f t="shared" si="7"/>
        <v>0</v>
      </c>
      <c r="AD19" s="43">
        <f t="shared" si="8"/>
        <v>0</v>
      </c>
      <c r="AE19" s="43">
        <f t="shared" si="9"/>
        <v>0</v>
      </c>
      <c r="AF19" s="43">
        <f t="shared" si="10"/>
        <v>0</v>
      </c>
      <c r="AG19" s="43">
        <f t="shared" si="11"/>
        <v>0</v>
      </c>
      <c r="AH19" s="43">
        <f t="shared" si="12"/>
        <v>0</v>
      </c>
      <c r="AI19" s="43">
        <f t="shared" si="13"/>
        <v>0</v>
      </c>
      <c r="AJ19" s="43">
        <f t="shared" si="14"/>
        <v>0</v>
      </c>
      <c r="AK19" s="43">
        <f t="shared" si="15"/>
        <v>0</v>
      </c>
      <c r="AL19" s="43">
        <f t="shared" si="16"/>
        <v>1</v>
      </c>
      <c r="AM19" s="43">
        <f t="shared" si="17"/>
        <v>0</v>
      </c>
      <c r="AN19" s="43">
        <f t="shared" si="18"/>
        <v>1</v>
      </c>
      <c r="AO19" s="43">
        <f t="shared" si="19"/>
        <v>1</v>
      </c>
      <c r="AP19" s="43"/>
      <c r="AQ19" s="43"/>
      <c r="AR19" s="43">
        <f t="shared" si="20"/>
        <v>3</v>
      </c>
      <c r="AS19" s="43">
        <f t="shared" si="21"/>
        <v>3</v>
      </c>
      <c r="AT19" s="43" t="str">
        <f t="shared" si="22"/>
        <v>Correct</v>
      </c>
      <c r="AU19" s="43"/>
      <c r="AV19" s="159" t="str">
        <f>IFERROR(VLOOKUP(Table1[[#This Row],[RespondentID]],'All Data'!$A20:$CN592,81,FALSE),"unknown")</f>
        <v>Female</v>
      </c>
      <c r="AW19" s="159">
        <f>IFERROR(VLOOKUP(Table1[[#This Row],[RespondentID]],'All Data'!$A20:$CN592,82,FALSE),"unknown")</f>
        <v>56</v>
      </c>
      <c r="AX19" s="159" t="str">
        <f>IFERROR(VLOOKUP(Table1[[#This Row],[RespondentID]],'All Data'!$A20:$CN592,83,FALSE),"unknown")</f>
        <v>Suffolk</v>
      </c>
      <c r="AY19" s="159" t="str">
        <f>IFERROR(VLOOKUP(Table1[[#This Row],[RespondentID]],'All Data'!$A20:$CN592,84,FALSE),"unknown")</f>
        <v>Port Jefferson Station, 11776</v>
      </c>
      <c r="AZ19" s="159" t="str">
        <f>IFERROR(VLOOKUP(Table1[[#This Row],[RespondentID]],'All Data'!$A20:$CN592,85,FALSE),"unknown")</f>
        <v>White/Caucasian</v>
      </c>
      <c r="BA19" s="159" t="str">
        <f>IFERROR(VLOOKUP(Table1[[#This Row],[RespondentID]],'All Data'!$A20:$CN592,86,FALSE),"unknown")</f>
        <v>No</v>
      </c>
      <c r="BB19" s="159" t="str">
        <f>IFERROR(VLOOKUP(Table1[[#This Row],[RespondentID]],'All Data'!$A20:$CN592,87,FALSE),"unknown")</f>
        <v xml:space="preserve">English </v>
      </c>
      <c r="BC19" s="159" t="str">
        <f>IFERROR(VLOOKUP(Table1[[#This Row],[RespondentID]],'All Data'!$A20:$CN592,88,FALSE),"unknown")</f>
        <v>$75,000 to $125,000</v>
      </c>
      <c r="BD19" s="159" t="str">
        <f>IFERROR(VLOOKUP(Table1[[#This Row],[RespondentID]],'All Data'!$A20:$CN592,89,FALSE),"unknown")</f>
        <v>College graduate</v>
      </c>
      <c r="BE19" s="159" t="str">
        <f>IFERROR(VLOOKUP(Table1[[#This Row],[RespondentID]],'All Data'!$A20:$CN592,90,FALSE),"unknown")</f>
        <v>Employed for wages</v>
      </c>
      <c r="BF19" s="159" t="str">
        <f>IFERROR(VLOOKUP(Table1[[#This Row],[RespondentID]],'All Data'!$A20:$CN592,91,FALSE),"unknown")</f>
        <v>Yes</v>
      </c>
      <c r="BG19" s="159" t="str">
        <f>IFERROR(VLOOKUP(Table1[[#This Row],[RespondentID]],'All Data'!$A20:$CN592,92,FALSE),"unknown")</f>
        <v>Yes</v>
      </c>
    </row>
    <row r="20" spans="1:59" x14ac:dyDescent="0.35">
      <c r="A20" s="6">
        <v>5678295375</v>
      </c>
      <c r="B20" s="6" t="s">
        <v>52</v>
      </c>
      <c r="C20" s="6"/>
      <c r="D20" s="6"/>
      <c r="E20" s="6"/>
      <c r="F20" s="6"/>
      <c r="G20" s="6"/>
      <c r="H20" s="6"/>
      <c r="I20" s="6"/>
      <c r="J20" s="6"/>
      <c r="K20" s="6"/>
      <c r="L20" s="6"/>
      <c r="M20" s="6"/>
      <c r="N20" s="6"/>
      <c r="O20" s="6"/>
      <c r="P20" s="6"/>
      <c r="Q20" s="6"/>
      <c r="R20" s="6" t="s">
        <v>65</v>
      </c>
      <c r="S20" s="6" t="s">
        <v>66</v>
      </c>
      <c r="T20" s="43"/>
      <c r="U20" s="43">
        <f t="shared" si="0"/>
        <v>3</v>
      </c>
      <c r="V20" s="43">
        <f t="shared" si="1"/>
        <v>1</v>
      </c>
      <c r="W20" s="43"/>
      <c r="X20" s="43">
        <f t="shared" si="2"/>
        <v>1</v>
      </c>
      <c r="Y20" s="43">
        <f t="shared" si="3"/>
        <v>0</v>
      </c>
      <c r="Z20" s="43">
        <f t="shared" si="4"/>
        <v>0</v>
      </c>
      <c r="AA20" s="43">
        <f t="shared" si="5"/>
        <v>0</v>
      </c>
      <c r="AB20" s="43">
        <f t="shared" si="6"/>
        <v>0</v>
      </c>
      <c r="AC20" s="43">
        <f t="shared" si="7"/>
        <v>0</v>
      </c>
      <c r="AD20" s="43">
        <f t="shared" si="8"/>
        <v>0</v>
      </c>
      <c r="AE20" s="43">
        <f t="shared" si="9"/>
        <v>0</v>
      </c>
      <c r="AF20" s="43">
        <f t="shared" si="10"/>
        <v>0</v>
      </c>
      <c r="AG20" s="43">
        <f t="shared" si="11"/>
        <v>0</v>
      </c>
      <c r="AH20" s="43">
        <f t="shared" si="12"/>
        <v>0</v>
      </c>
      <c r="AI20" s="43">
        <f t="shared" si="13"/>
        <v>0</v>
      </c>
      <c r="AJ20" s="43">
        <f t="shared" si="14"/>
        <v>0</v>
      </c>
      <c r="AK20" s="43">
        <f t="shared" si="15"/>
        <v>0</v>
      </c>
      <c r="AL20" s="43">
        <f t="shared" si="16"/>
        <v>0</v>
      </c>
      <c r="AM20" s="43">
        <f t="shared" si="17"/>
        <v>0</v>
      </c>
      <c r="AN20" s="43">
        <f t="shared" si="18"/>
        <v>1</v>
      </c>
      <c r="AO20" s="43">
        <f t="shared" si="19"/>
        <v>1</v>
      </c>
      <c r="AP20" s="43"/>
      <c r="AQ20" s="43"/>
      <c r="AR20" s="43">
        <f t="shared" si="20"/>
        <v>3</v>
      </c>
      <c r="AS20" s="43">
        <f t="shared" si="21"/>
        <v>3</v>
      </c>
      <c r="AT20" s="43" t="str">
        <f t="shared" si="22"/>
        <v>Correct</v>
      </c>
      <c r="AU20" s="43"/>
      <c r="AV20" s="159" t="str">
        <f>IFERROR(VLOOKUP(Table1[[#This Row],[RespondentID]],'All Data'!$A21:$CN593,81,FALSE),"unknown")</f>
        <v>Male</v>
      </c>
      <c r="AW20" s="159">
        <f>IFERROR(VLOOKUP(Table1[[#This Row],[RespondentID]],'All Data'!$A21:$CN593,82,FALSE),"unknown")</f>
        <v>62</v>
      </c>
      <c r="AX20" s="159" t="str">
        <f>IFERROR(VLOOKUP(Table1[[#This Row],[RespondentID]],'All Data'!$A21:$CN593,83,FALSE),"unknown")</f>
        <v>Suffolk</v>
      </c>
      <c r="AY20" s="159" t="str">
        <f>IFERROR(VLOOKUP(Table1[[#This Row],[RespondentID]],'All Data'!$A21:$CN593,84,FALSE),"unknown")</f>
        <v>Bay Shore, 11706</v>
      </c>
      <c r="AZ20" s="159" t="str">
        <f>IFERROR(VLOOKUP(Table1[[#This Row],[RespondentID]],'All Data'!$A21:$CN593,85,FALSE),"unknown")</f>
        <v>White/Caucasian</v>
      </c>
      <c r="BA20" s="159" t="str">
        <f>IFERROR(VLOOKUP(Table1[[#This Row],[RespondentID]],'All Data'!$A21:$CN593,86,FALSE),"unknown")</f>
        <v>No</v>
      </c>
      <c r="BB20" s="159" t="str">
        <f>IFERROR(VLOOKUP(Table1[[#This Row],[RespondentID]],'All Data'!$A21:$CN593,87,FALSE),"unknown")</f>
        <v xml:space="preserve">English </v>
      </c>
      <c r="BC20" s="159" t="str">
        <f>IFERROR(VLOOKUP(Table1[[#This Row],[RespondentID]],'All Data'!$A21:$CN593,88,FALSE),"unknown")</f>
        <v>Over $125,000</v>
      </c>
      <c r="BD20" s="159" t="str">
        <f>IFERROR(VLOOKUP(Table1[[#This Row],[RespondentID]],'All Data'!$A21:$CN593,89,FALSE),"unknown")</f>
        <v>College graduate</v>
      </c>
      <c r="BE20" s="159" t="str">
        <f>IFERROR(VLOOKUP(Table1[[#This Row],[RespondentID]],'All Data'!$A21:$CN593,90,FALSE),"unknown")</f>
        <v>Employed for wages</v>
      </c>
      <c r="BF20" s="159" t="str">
        <f>IFERROR(VLOOKUP(Table1[[#This Row],[RespondentID]],'All Data'!$A21:$CN593,91,FALSE),"unknown")</f>
        <v>Yes</v>
      </c>
      <c r="BG20" s="159" t="str">
        <f>IFERROR(VLOOKUP(Table1[[#This Row],[RespondentID]],'All Data'!$A21:$CN593,92,FALSE),"unknown")</f>
        <v>Yes</v>
      </c>
    </row>
    <row r="21" spans="1:59" x14ac:dyDescent="0.35">
      <c r="A21" s="6">
        <v>5678276655</v>
      </c>
      <c r="B21" s="6"/>
      <c r="C21" s="6"/>
      <c r="D21" s="6" t="s">
        <v>54</v>
      </c>
      <c r="E21" s="6"/>
      <c r="F21" s="6"/>
      <c r="G21" s="6"/>
      <c r="H21" s="6"/>
      <c r="I21" s="6"/>
      <c r="J21" s="6"/>
      <c r="K21" s="6"/>
      <c r="L21" s="6" t="s">
        <v>61</v>
      </c>
      <c r="M21" s="6"/>
      <c r="N21" s="6"/>
      <c r="O21" s="6"/>
      <c r="P21" s="6"/>
      <c r="Q21" s="6"/>
      <c r="R21" s="6"/>
      <c r="S21" s="6" t="s">
        <v>66</v>
      </c>
      <c r="T21" s="43"/>
      <c r="U21" s="43">
        <f t="shared" si="0"/>
        <v>3</v>
      </c>
      <c r="V21" s="43">
        <f t="shared" si="1"/>
        <v>1</v>
      </c>
      <c r="W21" s="43"/>
      <c r="X21" s="43">
        <f t="shared" si="2"/>
        <v>0</v>
      </c>
      <c r="Y21" s="43">
        <f t="shared" si="3"/>
        <v>0</v>
      </c>
      <c r="Z21" s="43">
        <f t="shared" si="4"/>
        <v>1</v>
      </c>
      <c r="AA21" s="43">
        <f t="shared" si="5"/>
        <v>0</v>
      </c>
      <c r="AB21" s="43">
        <f t="shared" si="6"/>
        <v>0</v>
      </c>
      <c r="AC21" s="43">
        <f t="shared" si="7"/>
        <v>0</v>
      </c>
      <c r="AD21" s="43">
        <f t="shared" si="8"/>
        <v>0</v>
      </c>
      <c r="AE21" s="43">
        <f t="shared" si="9"/>
        <v>0</v>
      </c>
      <c r="AF21" s="43">
        <f t="shared" si="10"/>
        <v>0</v>
      </c>
      <c r="AG21" s="43">
        <f t="shared" si="11"/>
        <v>0</v>
      </c>
      <c r="AH21" s="43">
        <f t="shared" si="12"/>
        <v>1</v>
      </c>
      <c r="AI21" s="43">
        <f t="shared" si="13"/>
        <v>0</v>
      </c>
      <c r="AJ21" s="43">
        <f t="shared" si="14"/>
        <v>0</v>
      </c>
      <c r="AK21" s="43">
        <f t="shared" si="15"/>
        <v>0</v>
      </c>
      <c r="AL21" s="43">
        <f t="shared" si="16"/>
        <v>0</v>
      </c>
      <c r="AM21" s="43">
        <f t="shared" si="17"/>
        <v>0</v>
      </c>
      <c r="AN21" s="43">
        <f t="shared" si="18"/>
        <v>0</v>
      </c>
      <c r="AO21" s="43">
        <f t="shared" si="19"/>
        <v>1</v>
      </c>
      <c r="AP21" s="43"/>
      <c r="AQ21" s="43"/>
      <c r="AR21" s="43">
        <f t="shared" si="20"/>
        <v>3</v>
      </c>
      <c r="AS21" s="43">
        <f t="shared" si="21"/>
        <v>3</v>
      </c>
      <c r="AT21" s="43" t="str">
        <f t="shared" si="22"/>
        <v>Correct</v>
      </c>
      <c r="AU21" s="43"/>
      <c r="AV21" s="159" t="str">
        <f>IFERROR(VLOOKUP(Table1[[#This Row],[RespondentID]],'All Data'!$A22:$CN594,81,FALSE),"unknown")</f>
        <v>Female</v>
      </c>
      <c r="AW21" s="159">
        <f>IFERROR(VLOOKUP(Table1[[#This Row],[RespondentID]],'All Data'!$A22:$CN594,82,FALSE),"unknown")</f>
        <v>29</v>
      </c>
      <c r="AX21" s="159" t="str">
        <f>IFERROR(VLOOKUP(Table1[[#This Row],[RespondentID]],'All Data'!$A22:$CN594,83,FALSE),"unknown")</f>
        <v>Suffolk</v>
      </c>
      <c r="AY21" s="159" t="str">
        <f>IFERROR(VLOOKUP(Table1[[#This Row],[RespondentID]],'All Data'!$A22:$CN594,84,FALSE),"unknown")</f>
        <v>Port Jefferson Station, 11776</v>
      </c>
      <c r="AZ21" s="159" t="str">
        <f>IFERROR(VLOOKUP(Table1[[#This Row],[RespondentID]],'All Data'!$A22:$CN594,85,FALSE),"unknown")</f>
        <v>White/Caucasian</v>
      </c>
      <c r="BA21" s="159" t="str">
        <f>IFERROR(VLOOKUP(Table1[[#This Row],[RespondentID]],'All Data'!$A22:$CN594,86,FALSE),"unknown")</f>
        <v>No</v>
      </c>
      <c r="BB21" s="159" t="str">
        <f>IFERROR(VLOOKUP(Table1[[#This Row],[RespondentID]],'All Data'!$A22:$CN594,87,FALSE),"unknown")</f>
        <v xml:space="preserve">English </v>
      </c>
      <c r="BC21" s="159" t="str">
        <f>IFERROR(VLOOKUP(Table1[[#This Row],[RespondentID]],'All Data'!$A22:$CN594,88,FALSE),"unknown")</f>
        <v>$75,000 to $125,000</v>
      </c>
      <c r="BD21" s="159" t="str">
        <f>IFERROR(VLOOKUP(Table1[[#This Row],[RespondentID]],'All Data'!$A22:$CN594,89,FALSE),"unknown")</f>
        <v>Graduate school</v>
      </c>
      <c r="BE21" s="159" t="str">
        <f>IFERROR(VLOOKUP(Table1[[#This Row],[RespondentID]],'All Data'!$A22:$CN594,90,FALSE),"unknown")</f>
        <v>Employed for wages</v>
      </c>
      <c r="BF21" s="159" t="str">
        <f>IFERROR(VLOOKUP(Table1[[#This Row],[RespondentID]],'All Data'!$A22:$CN594,91,FALSE),"unknown")</f>
        <v>Yes</v>
      </c>
      <c r="BG21" s="159" t="str">
        <f>IFERROR(VLOOKUP(Table1[[#This Row],[RespondentID]],'All Data'!$A22:$CN594,92,FALSE),"unknown")</f>
        <v>Yes</v>
      </c>
    </row>
    <row r="22" spans="1:59" x14ac:dyDescent="0.35">
      <c r="A22" s="6">
        <v>5678275873</v>
      </c>
      <c r="B22" s="6"/>
      <c r="C22" s="6"/>
      <c r="D22" s="6" t="s">
        <v>54</v>
      </c>
      <c r="E22" s="6" t="s">
        <v>19</v>
      </c>
      <c r="F22" s="6"/>
      <c r="G22" s="6"/>
      <c r="H22" s="6"/>
      <c r="I22" s="6"/>
      <c r="J22" s="6"/>
      <c r="K22" s="6"/>
      <c r="L22" s="6"/>
      <c r="M22" s="6"/>
      <c r="N22" s="6"/>
      <c r="O22" s="6"/>
      <c r="P22" s="6"/>
      <c r="Q22" s="6"/>
      <c r="R22" s="6" t="s">
        <v>65</v>
      </c>
      <c r="S22" s="6"/>
      <c r="T22" s="43"/>
      <c r="U22" s="43">
        <f t="shared" si="0"/>
        <v>3</v>
      </c>
      <c r="V22" s="43">
        <f t="shared" si="1"/>
        <v>1</v>
      </c>
      <c r="W22" s="43"/>
      <c r="X22" s="43">
        <f t="shared" si="2"/>
        <v>0</v>
      </c>
      <c r="Y22" s="43">
        <f t="shared" si="3"/>
        <v>0</v>
      </c>
      <c r="Z22" s="43">
        <f t="shared" si="4"/>
        <v>1</v>
      </c>
      <c r="AA22" s="43">
        <f t="shared" si="5"/>
        <v>1</v>
      </c>
      <c r="AB22" s="43">
        <f t="shared" si="6"/>
        <v>0</v>
      </c>
      <c r="AC22" s="43">
        <f t="shared" si="7"/>
        <v>0</v>
      </c>
      <c r="AD22" s="43">
        <f t="shared" si="8"/>
        <v>0</v>
      </c>
      <c r="AE22" s="43">
        <f t="shared" si="9"/>
        <v>0</v>
      </c>
      <c r="AF22" s="43">
        <f t="shared" si="10"/>
        <v>0</v>
      </c>
      <c r="AG22" s="43">
        <f t="shared" si="11"/>
        <v>0</v>
      </c>
      <c r="AH22" s="43">
        <f t="shared" si="12"/>
        <v>0</v>
      </c>
      <c r="AI22" s="43">
        <f t="shared" si="13"/>
        <v>0</v>
      </c>
      <c r="AJ22" s="43">
        <f t="shared" si="14"/>
        <v>0</v>
      </c>
      <c r="AK22" s="43">
        <f t="shared" si="15"/>
        <v>0</v>
      </c>
      <c r="AL22" s="43">
        <f t="shared" si="16"/>
        <v>0</v>
      </c>
      <c r="AM22" s="43">
        <f t="shared" si="17"/>
        <v>0</v>
      </c>
      <c r="AN22" s="43">
        <f t="shared" si="18"/>
        <v>1</v>
      </c>
      <c r="AO22" s="43">
        <f t="shared" si="19"/>
        <v>0</v>
      </c>
      <c r="AP22" s="43"/>
      <c r="AQ22" s="43"/>
      <c r="AR22" s="43">
        <f t="shared" si="20"/>
        <v>3</v>
      </c>
      <c r="AS22" s="43">
        <f t="shared" si="21"/>
        <v>3</v>
      </c>
      <c r="AT22" s="43" t="str">
        <f t="shared" si="22"/>
        <v>Correct</v>
      </c>
      <c r="AU22" s="43"/>
      <c r="AV22" s="159" t="str">
        <f>IFERROR(VLOOKUP(Table1[[#This Row],[RespondentID]],'All Data'!$A23:$CN595,81,FALSE),"unknown")</f>
        <v>Female</v>
      </c>
      <c r="AW22" s="159">
        <f>IFERROR(VLOOKUP(Table1[[#This Row],[RespondentID]],'All Data'!$A23:$CN595,82,FALSE),"unknown")</f>
        <v>29</v>
      </c>
      <c r="AX22" s="159" t="str">
        <f>IFERROR(VLOOKUP(Table1[[#This Row],[RespondentID]],'All Data'!$A23:$CN595,83,FALSE),"unknown")</f>
        <v>Suffolk</v>
      </c>
      <c r="AY22" s="159" t="str">
        <f>IFERROR(VLOOKUP(Table1[[#This Row],[RespondentID]],'All Data'!$A23:$CN595,84,FALSE),"unknown")</f>
        <v>Oakdale, 11769</v>
      </c>
      <c r="AZ22" s="159" t="str">
        <f>IFERROR(VLOOKUP(Table1[[#This Row],[RespondentID]],'All Data'!$A23:$CN595,85,FALSE),"unknown")</f>
        <v>White/Caucasian</v>
      </c>
      <c r="BA22" s="159" t="str">
        <f>IFERROR(VLOOKUP(Table1[[#This Row],[RespondentID]],'All Data'!$A23:$CN595,86,FALSE),"unknown")</f>
        <v>No</v>
      </c>
      <c r="BB22" s="159" t="str">
        <f>IFERROR(VLOOKUP(Table1[[#This Row],[RespondentID]],'All Data'!$A23:$CN595,87,FALSE),"unknown")</f>
        <v xml:space="preserve">English </v>
      </c>
      <c r="BC22" s="159" t="str">
        <f>IFERROR(VLOOKUP(Table1[[#This Row],[RespondentID]],'All Data'!$A23:$CN595,88,FALSE),"unknown")</f>
        <v>Over $125,000</v>
      </c>
      <c r="BD22" s="159" t="str">
        <f>IFERROR(VLOOKUP(Table1[[#This Row],[RespondentID]],'All Data'!$A23:$CN595,89,FALSE),"unknown")</f>
        <v>Some college</v>
      </c>
      <c r="BE22" s="159" t="str">
        <f>IFERROR(VLOOKUP(Table1[[#This Row],[RespondentID]],'All Data'!$A23:$CN595,90,FALSE),"unknown")</f>
        <v>Employed for wages</v>
      </c>
      <c r="BF22" s="159" t="str">
        <f>IFERROR(VLOOKUP(Table1[[#This Row],[RespondentID]],'All Data'!$A23:$CN595,91,FALSE),"unknown")</f>
        <v>Yes</v>
      </c>
      <c r="BG22" s="159" t="str">
        <f>IFERROR(VLOOKUP(Table1[[#This Row],[RespondentID]],'All Data'!$A23:$CN595,92,FALSE),"unknown")</f>
        <v>Yes</v>
      </c>
    </row>
    <row r="23" spans="1:59" x14ac:dyDescent="0.35">
      <c r="A23" s="6">
        <v>5678274783</v>
      </c>
      <c r="B23" s="6"/>
      <c r="C23" s="6"/>
      <c r="D23" s="6" t="s">
        <v>54</v>
      </c>
      <c r="E23" s="6"/>
      <c r="F23" s="6"/>
      <c r="G23" s="6"/>
      <c r="H23" s="6"/>
      <c r="I23" s="6" t="s">
        <v>58</v>
      </c>
      <c r="J23" s="6"/>
      <c r="K23" s="6"/>
      <c r="L23" s="6"/>
      <c r="M23" s="6"/>
      <c r="N23" s="6"/>
      <c r="O23" s="6"/>
      <c r="P23" s="6"/>
      <c r="Q23" s="6"/>
      <c r="R23" s="6"/>
      <c r="S23" s="6" t="s">
        <v>66</v>
      </c>
      <c r="T23" s="43"/>
      <c r="U23" s="43">
        <f t="shared" si="0"/>
        <v>3</v>
      </c>
      <c r="V23" s="43">
        <f t="shared" si="1"/>
        <v>1</v>
      </c>
      <c r="W23" s="43"/>
      <c r="X23" s="43">
        <f t="shared" si="2"/>
        <v>0</v>
      </c>
      <c r="Y23" s="43">
        <f t="shared" si="3"/>
        <v>0</v>
      </c>
      <c r="Z23" s="43">
        <f t="shared" si="4"/>
        <v>1</v>
      </c>
      <c r="AA23" s="43">
        <f t="shared" si="5"/>
        <v>0</v>
      </c>
      <c r="AB23" s="43">
        <f t="shared" si="6"/>
        <v>0</v>
      </c>
      <c r="AC23" s="43">
        <f t="shared" si="7"/>
        <v>0</v>
      </c>
      <c r="AD23" s="43">
        <f t="shared" si="8"/>
        <v>0</v>
      </c>
      <c r="AE23" s="43">
        <f t="shared" si="9"/>
        <v>1</v>
      </c>
      <c r="AF23" s="43">
        <f t="shared" si="10"/>
        <v>0</v>
      </c>
      <c r="AG23" s="43">
        <f t="shared" si="11"/>
        <v>0</v>
      </c>
      <c r="AH23" s="43">
        <f t="shared" si="12"/>
        <v>0</v>
      </c>
      <c r="AI23" s="43">
        <f t="shared" si="13"/>
        <v>0</v>
      </c>
      <c r="AJ23" s="43">
        <f t="shared" si="14"/>
        <v>0</v>
      </c>
      <c r="AK23" s="43">
        <f t="shared" si="15"/>
        <v>0</v>
      </c>
      <c r="AL23" s="43">
        <f t="shared" si="16"/>
        <v>0</v>
      </c>
      <c r="AM23" s="43">
        <f t="shared" si="17"/>
        <v>0</v>
      </c>
      <c r="AN23" s="43">
        <f t="shared" si="18"/>
        <v>0</v>
      </c>
      <c r="AO23" s="43">
        <f t="shared" si="19"/>
        <v>1</v>
      </c>
      <c r="AP23" s="43"/>
      <c r="AQ23" s="43"/>
      <c r="AR23" s="43">
        <f t="shared" si="20"/>
        <v>3</v>
      </c>
      <c r="AS23" s="43">
        <f t="shared" si="21"/>
        <v>3</v>
      </c>
      <c r="AT23" s="43" t="str">
        <f t="shared" si="22"/>
        <v>Correct</v>
      </c>
      <c r="AU23" s="43"/>
      <c r="AV23" s="159" t="str">
        <f>IFERROR(VLOOKUP(Table1[[#This Row],[RespondentID]],'All Data'!$A24:$CN596,81,FALSE),"unknown")</f>
        <v>Male</v>
      </c>
      <c r="AW23" s="159">
        <f>IFERROR(VLOOKUP(Table1[[#This Row],[RespondentID]],'All Data'!$A24:$CN596,82,FALSE),"unknown")</f>
        <v>54</v>
      </c>
      <c r="AX23" s="159" t="str">
        <f>IFERROR(VLOOKUP(Table1[[#This Row],[RespondentID]],'All Data'!$A24:$CN596,83,FALSE),"unknown")</f>
        <v>Nassau</v>
      </c>
      <c r="AY23" s="159" t="str">
        <f>IFERROR(VLOOKUP(Table1[[#This Row],[RespondentID]],'All Data'!$A24:$CN596,84,FALSE),"unknown")</f>
        <v>Garden City, 11530</v>
      </c>
      <c r="AZ23" s="159" t="str">
        <f>IFERROR(VLOOKUP(Table1[[#This Row],[RespondentID]],'All Data'!$A24:$CN596,85,FALSE),"unknown")</f>
        <v>White/Caucasian</v>
      </c>
      <c r="BA23" s="159" t="str">
        <f>IFERROR(VLOOKUP(Table1[[#This Row],[RespondentID]],'All Data'!$A24:$CN596,86,FALSE),"unknown")</f>
        <v>No</v>
      </c>
      <c r="BB23" s="159" t="str">
        <f>IFERROR(VLOOKUP(Table1[[#This Row],[RespondentID]],'All Data'!$A24:$CN596,87,FALSE),"unknown")</f>
        <v xml:space="preserve">English </v>
      </c>
      <c r="BC23" s="159" t="str">
        <f>IFERROR(VLOOKUP(Table1[[#This Row],[RespondentID]],'All Data'!$A24:$CN596,88,FALSE),"unknown")</f>
        <v>Over $125,000</v>
      </c>
      <c r="BD23" s="159" t="str">
        <f>IFERROR(VLOOKUP(Table1[[#This Row],[RespondentID]],'All Data'!$A24:$CN596,89,FALSE),"unknown")</f>
        <v>Doctorate</v>
      </c>
      <c r="BE23" s="159" t="str">
        <f>IFERROR(VLOOKUP(Table1[[#This Row],[RespondentID]],'All Data'!$A24:$CN596,90,FALSE),"unknown")</f>
        <v>Employed for wages</v>
      </c>
      <c r="BF23" s="159" t="str">
        <f>IFERROR(VLOOKUP(Table1[[#This Row],[RespondentID]],'All Data'!$A24:$CN596,91,FALSE),"unknown")</f>
        <v>Yes</v>
      </c>
      <c r="BG23" s="159" t="str">
        <f>IFERROR(VLOOKUP(Table1[[#This Row],[RespondentID]],'All Data'!$A24:$CN596,92,FALSE),"unknown")</f>
        <v>Yes</v>
      </c>
    </row>
    <row r="24" spans="1:59" x14ac:dyDescent="0.35">
      <c r="A24" s="6">
        <v>5678226072</v>
      </c>
      <c r="B24" s="6"/>
      <c r="C24" s="6"/>
      <c r="D24" s="6" t="s">
        <v>54</v>
      </c>
      <c r="E24" s="6"/>
      <c r="F24" s="6"/>
      <c r="G24" s="6"/>
      <c r="H24" s="6"/>
      <c r="I24" s="6"/>
      <c r="J24" s="6"/>
      <c r="K24" s="6"/>
      <c r="L24" s="6"/>
      <c r="M24" s="6"/>
      <c r="N24" s="6"/>
      <c r="O24" s="6"/>
      <c r="P24" s="6"/>
      <c r="Q24" s="6"/>
      <c r="R24" s="6" t="s">
        <v>65</v>
      </c>
      <c r="S24" s="6" t="s">
        <v>66</v>
      </c>
      <c r="T24" s="43"/>
      <c r="U24" s="43">
        <f t="shared" si="0"/>
        <v>3</v>
      </c>
      <c r="V24" s="43">
        <f t="shared" si="1"/>
        <v>1</v>
      </c>
      <c r="W24" s="43"/>
      <c r="X24" s="43">
        <f t="shared" si="2"/>
        <v>0</v>
      </c>
      <c r="Y24" s="43">
        <f t="shared" si="3"/>
        <v>0</v>
      </c>
      <c r="Z24" s="43">
        <f t="shared" si="4"/>
        <v>1</v>
      </c>
      <c r="AA24" s="43">
        <f t="shared" si="5"/>
        <v>0</v>
      </c>
      <c r="AB24" s="43">
        <f t="shared" si="6"/>
        <v>0</v>
      </c>
      <c r="AC24" s="43">
        <f t="shared" si="7"/>
        <v>0</v>
      </c>
      <c r="AD24" s="43">
        <f t="shared" si="8"/>
        <v>0</v>
      </c>
      <c r="AE24" s="43">
        <f t="shared" si="9"/>
        <v>0</v>
      </c>
      <c r="AF24" s="43">
        <f t="shared" si="10"/>
        <v>0</v>
      </c>
      <c r="AG24" s="43">
        <f t="shared" si="11"/>
        <v>0</v>
      </c>
      <c r="AH24" s="43">
        <f t="shared" si="12"/>
        <v>0</v>
      </c>
      <c r="AI24" s="43">
        <f t="shared" si="13"/>
        <v>0</v>
      </c>
      <c r="AJ24" s="43">
        <f t="shared" si="14"/>
        <v>0</v>
      </c>
      <c r="AK24" s="43">
        <f t="shared" si="15"/>
        <v>0</v>
      </c>
      <c r="AL24" s="43">
        <f t="shared" si="16"/>
        <v>0</v>
      </c>
      <c r="AM24" s="43">
        <f t="shared" si="17"/>
        <v>0</v>
      </c>
      <c r="AN24" s="43">
        <f t="shared" si="18"/>
        <v>1</v>
      </c>
      <c r="AO24" s="43">
        <f t="shared" si="19"/>
        <v>1</v>
      </c>
      <c r="AP24" s="43"/>
      <c r="AQ24" s="43"/>
      <c r="AR24" s="43">
        <f t="shared" si="20"/>
        <v>3</v>
      </c>
      <c r="AS24" s="43">
        <f t="shared" si="21"/>
        <v>3</v>
      </c>
      <c r="AT24" s="43" t="str">
        <f t="shared" si="22"/>
        <v>Correct</v>
      </c>
      <c r="AU24" s="43"/>
      <c r="AV24" s="159" t="str">
        <f>IFERROR(VLOOKUP(Table1[[#This Row],[RespondentID]],'All Data'!$A25:$CN597,81,FALSE),"unknown")</f>
        <v>Female</v>
      </c>
      <c r="AW24" s="159">
        <f>IFERROR(VLOOKUP(Table1[[#This Row],[RespondentID]],'All Data'!$A25:$CN597,82,FALSE),"unknown")</f>
        <v>40</v>
      </c>
      <c r="AX24" s="159" t="str">
        <f>IFERROR(VLOOKUP(Table1[[#This Row],[RespondentID]],'All Data'!$A25:$CN597,83,FALSE),"unknown")</f>
        <v>Suffolk</v>
      </c>
      <c r="AY24" s="159" t="str">
        <f>IFERROR(VLOOKUP(Table1[[#This Row],[RespondentID]],'All Data'!$A25:$CN597,84,FALSE),"unknown")</f>
        <v>Smithtown, 11787</v>
      </c>
      <c r="AZ24" s="159" t="str">
        <f>IFERROR(VLOOKUP(Table1[[#This Row],[RespondentID]],'All Data'!$A25:$CN597,85,FALSE),"unknown")</f>
        <v>White/Caucasian</v>
      </c>
      <c r="BA24" s="159" t="str">
        <f>IFERROR(VLOOKUP(Table1[[#This Row],[RespondentID]],'All Data'!$A25:$CN597,86,FALSE),"unknown")</f>
        <v>No</v>
      </c>
      <c r="BB24" s="159" t="str">
        <f>IFERROR(VLOOKUP(Table1[[#This Row],[RespondentID]],'All Data'!$A25:$CN597,87,FALSE),"unknown")</f>
        <v xml:space="preserve">English </v>
      </c>
      <c r="BC24" s="159" t="str">
        <f>IFERROR(VLOOKUP(Table1[[#This Row],[RespondentID]],'All Data'!$A25:$CN597,88,FALSE),"unknown")</f>
        <v>Over $125,000</v>
      </c>
      <c r="BD24" s="159" t="str">
        <f>IFERROR(VLOOKUP(Table1[[#This Row],[RespondentID]],'All Data'!$A25:$CN597,89,FALSE),"unknown")</f>
        <v>Graduate school</v>
      </c>
      <c r="BE24" s="159" t="str">
        <f>IFERROR(VLOOKUP(Table1[[#This Row],[RespondentID]],'All Data'!$A25:$CN597,90,FALSE),"unknown")</f>
        <v>Employed for wages</v>
      </c>
      <c r="BF24" s="159" t="str">
        <f>IFERROR(VLOOKUP(Table1[[#This Row],[RespondentID]],'All Data'!$A25:$CN597,91,FALSE),"unknown")</f>
        <v>Yes</v>
      </c>
      <c r="BG24" s="159" t="str">
        <f>IFERROR(VLOOKUP(Table1[[#This Row],[RespondentID]],'All Data'!$A25:$CN597,92,FALSE),"unknown")</f>
        <v>Yes</v>
      </c>
    </row>
    <row r="25" spans="1:59" x14ac:dyDescent="0.35">
      <c r="A25" s="6">
        <v>5678223749</v>
      </c>
      <c r="B25" s="6"/>
      <c r="C25" s="6"/>
      <c r="D25" s="6"/>
      <c r="E25" s="6"/>
      <c r="F25" s="6"/>
      <c r="G25" s="6" t="s">
        <v>56</v>
      </c>
      <c r="H25" s="6"/>
      <c r="I25" s="6" t="s">
        <v>58</v>
      </c>
      <c r="J25" s="6"/>
      <c r="K25" s="6"/>
      <c r="L25" s="6"/>
      <c r="M25" s="6"/>
      <c r="N25" s="6"/>
      <c r="O25" s="6"/>
      <c r="P25" s="6"/>
      <c r="Q25" s="6"/>
      <c r="R25" s="6"/>
      <c r="S25" s="6" t="s">
        <v>66</v>
      </c>
      <c r="T25" s="43"/>
      <c r="U25" s="43">
        <f t="shared" si="0"/>
        <v>3</v>
      </c>
      <c r="V25" s="43">
        <f t="shared" si="1"/>
        <v>1</v>
      </c>
      <c r="W25" s="43"/>
      <c r="X25" s="43">
        <f t="shared" si="2"/>
        <v>0</v>
      </c>
      <c r="Y25" s="43">
        <f t="shared" si="3"/>
        <v>0</v>
      </c>
      <c r="Z25" s="43">
        <f t="shared" si="4"/>
        <v>0</v>
      </c>
      <c r="AA25" s="43">
        <f t="shared" si="5"/>
        <v>0</v>
      </c>
      <c r="AB25" s="43">
        <f t="shared" si="6"/>
        <v>0</v>
      </c>
      <c r="AC25" s="43">
        <f t="shared" si="7"/>
        <v>1</v>
      </c>
      <c r="AD25" s="43">
        <f t="shared" si="8"/>
        <v>0</v>
      </c>
      <c r="AE25" s="43">
        <f t="shared" si="9"/>
        <v>1</v>
      </c>
      <c r="AF25" s="43">
        <f t="shared" si="10"/>
        <v>0</v>
      </c>
      <c r="AG25" s="43">
        <f t="shared" si="11"/>
        <v>0</v>
      </c>
      <c r="AH25" s="43">
        <f t="shared" si="12"/>
        <v>0</v>
      </c>
      <c r="AI25" s="43">
        <f t="shared" si="13"/>
        <v>0</v>
      </c>
      <c r="AJ25" s="43">
        <f t="shared" si="14"/>
        <v>0</v>
      </c>
      <c r="AK25" s="43">
        <f t="shared" si="15"/>
        <v>0</v>
      </c>
      <c r="AL25" s="43">
        <f t="shared" si="16"/>
        <v>0</v>
      </c>
      <c r="AM25" s="43">
        <f t="shared" si="17"/>
        <v>0</v>
      </c>
      <c r="AN25" s="43">
        <f t="shared" si="18"/>
        <v>0</v>
      </c>
      <c r="AO25" s="43">
        <f t="shared" si="19"/>
        <v>1</v>
      </c>
      <c r="AP25" s="43"/>
      <c r="AQ25" s="43"/>
      <c r="AR25" s="43">
        <f t="shared" si="20"/>
        <v>3</v>
      </c>
      <c r="AS25" s="43">
        <f t="shared" si="21"/>
        <v>3</v>
      </c>
      <c r="AT25" s="43" t="str">
        <f t="shared" si="22"/>
        <v>Correct</v>
      </c>
      <c r="AU25" s="43"/>
      <c r="AV25" s="159" t="str">
        <f>IFERROR(VLOOKUP(Table1[[#This Row],[RespondentID]],'All Data'!$A26:$CN598,81,FALSE),"unknown")</f>
        <v>Female</v>
      </c>
      <c r="AW25" s="159">
        <f>IFERROR(VLOOKUP(Table1[[#This Row],[RespondentID]],'All Data'!$A26:$CN598,82,FALSE),"unknown")</f>
        <v>77</v>
      </c>
      <c r="AX25" s="159" t="str">
        <f>IFERROR(VLOOKUP(Table1[[#This Row],[RespondentID]],'All Data'!$A26:$CN598,83,FALSE),"unknown")</f>
        <v>Suffolk</v>
      </c>
      <c r="AY25" s="159" t="str">
        <f>IFERROR(VLOOKUP(Table1[[#This Row],[RespondentID]],'All Data'!$A26:$CN598,84,FALSE),"unknown")</f>
        <v>Brookhaven, 11719</v>
      </c>
      <c r="AZ25" s="159">
        <f>IFERROR(VLOOKUP(Table1[[#This Row],[RespondentID]],'All Data'!$A26:$CN598,85,FALSE),"unknown")</f>
        <v>0</v>
      </c>
      <c r="BA25" s="159">
        <f>IFERROR(VLOOKUP(Table1[[#This Row],[RespondentID]],'All Data'!$A26:$CN598,86,FALSE),"unknown")</f>
        <v>0</v>
      </c>
      <c r="BB25" s="159" t="str">
        <f>IFERROR(VLOOKUP(Table1[[#This Row],[RespondentID]],'All Data'!$A26:$CN598,87,FALSE),"unknown")</f>
        <v xml:space="preserve"> </v>
      </c>
      <c r="BC25" s="159">
        <f>IFERROR(VLOOKUP(Table1[[#This Row],[RespondentID]],'All Data'!$A26:$CN598,88,FALSE),"unknown")</f>
        <v>0</v>
      </c>
      <c r="BD25" s="159">
        <f>IFERROR(VLOOKUP(Table1[[#This Row],[RespondentID]],'All Data'!$A26:$CN598,89,FALSE),"unknown")</f>
        <v>0</v>
      </c>
      <c r="BE25" s="159">
        <f>IFERROR(VLOOKUP(Table1[[#This Row],[RespondentID]],'All Data'!$A26:$CN598,90,FALSE),"unknown")</f>
        <v>0</v>
      </c>
      <c r="BF25" s="159">
        <f>IFERROR(VLOOKUP(Table1[[#This Row],[RespondentID]],'All Data'!$A26:$CN598,91,FALSE),"unknown")</f>
        <v>0</v>
      </c>
      <c r="BG25" s="159">
        <f>IFERROR(VLOOKUP(Table1[[#This Row],[RespondentID]],'All Data'!$A26:$CN598,92,FALSE),"unknown")</f>
        <v>0</v>
      </c>
    </row>
    <row r="26" spans="1:59" x14ac:dyDescent="0.35">
      <c r="A26" s="6">
        <v>5678221894</v>
      </c>
      <c r="B26" s="6"/>
      <c r="C26" s="6"/>
      <c r="D26" s="6" t="s">
        <v>54</v>
      </c>
      <c r="E26" s="6"/>
      <c r="F26" s="6"/>
      <c r="G26" s="6"/>
      <c r="H26" s="6"/>
      <c r="I26" s="6" t="s">
        <v>58</v>
      </c>
      <c r="J26" s="6"/>
      <c r="K26" s="6"/>
      <c r="L26" s="6"/>
      <c r="M26" s="6" t="s">
        <v>62</v>
      </c>
      <c r="N26" s="6"/>
      <c r="O26" s="6"/>
      <c r="P26" s="6"/>
      <c r="Q26" s="6"/>
      <c r="R26" s="6"/>
      <c r="S26" s="6"/>
      <c r="T26" s="43"/>
      <c r="U26" s="43">
        <f t="shared" si="0"/>
        <v>3</v>
      </c>
      <c r="V26" s="43">
        <f t="shared" si="1"/>
        <v>1</v>
      </c>
      <c r="W26" s="43"/>
      <c r="X26" s="43">
        <f t="shared" si="2"/>
        <v>0</v>
      </c>
      <c r="Y26" s="43">
        <f t="shared" si="3"/>
        <v>0</v>
      </c>
      <c r="Z26" s="43">
        <f t="shared" si="4"/>
        <v>1</v>
      </c>
      <c r="AA26" s="43">
        <f t="shared" si="5"/>
        <v>0</v>
      </c>
      <c r="AB26" s="43">
        <f t="shared" si="6"/>
        <v>0</v>
      </c>
      <c r="AC26" s="43">
        <f t="shared" si="7"/>
        <v>0</v>
      </c>
      <c r="AD26" s="43">
        <f t="shared" si="8"/>
        <v>0</v>
      </c>
      <c r="AE26" s="43">
        <f t="shared" si="9"/>
        <v>1</v>
      </c>
      <c r="AF26" s="43">
        <f t="shared" si="10"/>
        <v>0</v>
      </c>
      <c r="AG26" s="43">
        <f t="shared" si="11"/>
        <v>0</v>
      </c>
      <c r="AH26" s="43">
        <f t="shared" si="12"/>
        <v>0</v>
      </c>
      <c r="AI26" s="43">
        <f t="shared" si="13"/>
        <v>1</v>
      </c>
      <c r="AJ26" s="43">
        <f t="shared" si="14"/>
        <v>0</v>
      </c>
      <c r="AK26" s="43">
        <f t="shared" si="15"/>
        <v>0</v>
      </c>
      <c r="AL26" s="43">
        <f t="shared" si="16"/>
        <v>0</v>
      </c>
      <c r="AM26" s="43">
        <f t="shared" si="17"/>
        <v>0</v>
      </c>
      <c r="AN26" s="43">
        <f t="shared" si="18"/>
        <v>0</v>
      </c>
      <c r="AO26" s="43">
        <f t="shared" si="19"/>
        <v>0</v>
      </c>
      <c r="AP26" s="43"/>
      <c r="AQ26" s="43"/>
      <c r="AR26" s="43">
        <f t="shared" si="20"/>
        <v>3</v>
      </c>
      <c r="AS26" s="43">
        <f t="shared" si="21"/>
        <v>3</v>
      </c>
      <c r="AT26" s="43" t="str">
        <f t="shared" si="22"/>
        <v>Correct</v>
      </c>
      <c r="AU26" s="43"/>
      <c r="AV26" s="159" t="str">
        <f>IFERROR(VLOOKUP(Table1[[#This Row],[RespondentID]],'All Data'!$A27:$CN599,81,FALSE),"unknown")</f>
        <v>Male</v>
      </c>
      <c r="AW26" s="159">
        <f>IFERROR(VLOOKUP(Table1[[#This Row],[RespondentID]],'All Data'!$A27:$CN599,82,FALSE),"unknown")</f>
        <v>37</v>
      </c>
      <c r="AX26" s="159" t="str">
        <f>IFERROR(VLOOKUP(Table1[[#This Row],[RespondentID]],'All Data'!$A27:$CN599,83,FALSE),"unknown")</f>
        <v>Suffolk</v>
      </c>
      <c r="AY26" s="159" t="str">
        <f>IFERROR(VLOOKUP(Table1[[#This Row],[RespondentID]],'All Data'!$A27:$CN599,84,FALSE),"unknown")</f>
        <v>Holtsville, 11742</v>
      </c>
      <c r="AZ26" s="159" t="str">
        <f>IFERROR(VLOOKUP(Table1[[#This Row],[RespondentID]],'All Data'!$A27:$CN599,85,FALSE),"unknown")</f>
        <v>White/Caucasian</v>
      </c>
      <c r="BA26" s="159" t="str">
        <f>IFERROR(VLOOKUP(Table1[[#This Row],[RespondentID]],'All Data'!$A27:$CN599,86,FALSE),"unknown")</f>
        <v>No</v>
      </c>
      <c r="BB26" s="159" t="str">
        <f>IFERROR(VLOOKUP(Table1[[#This Row],[RespondentID]],'All Data'!$A27:$CN599,87,FALSE),"unknown")</f>
        <v xml:space="preserve">English </v>
      </c>
      <c r="BC26" s="159" t="str">
        <f>IFERROR(VLOOKUP(Table1[[#This Row],[RespondentID]],'All Data'!$A27:$CN599,88,FALSE),"unknown")</f>
        <v>$50,000 to $74,999</v>
      </c>
      <c r="BD26" s="159" t="str">
        <f>IFERROR(VLOOKUP(Table1[[#This Row],[RespondentID]],'All Data'!$A27:$CN599,89,FALSE),"unknown")</f>
        <v>College graduate</v>
      </c>
      <c r="BE26" s="159" t="str">
        <f>IFERROR(VLOOKUP(Table1[[#This Row],[RespondentID]],'All Data'!$A27:$CN599,90,FALSE),"unknown")</f>
        <v>Employed for wages</v>
      </c>
      <c r="BF26" s="159" t="str">
        <f>IFERROR(VLOOKUP(Table1[[#This Row],[RespondentID]],'All Data'!$A27:$CN599,91,FALSE),"unknown")</f>
        <v>Yes</v>
      </c>
      <c r="BG26" s="159" t="str">
        <f>IFERROR(VLOOKUP(Table1[[#This Row],[RespondentID]],'All Data'!$A27:$CN599,92,FALSE),"unknown")</f>
        <v>Yes</v>
      </c>
    </row>
    <row r="27" spans="1:59" x14ac:dyDescent="0.35">
      <c r="A27" s="6">
        <v>5678221834</v>
      </c>
      <c r="B27" s="6"/>
      <c r="C27" s="6"/>
      <c r="D27" s="6" t="s">
        <v>54</v>
      </c>
      <c r="E27" s="6"/>
      <c r="F27" s="6"/>
      <c r="G27" s="6"/>
      <c r="H27" s="6"/>
      <c r="I27" s="6" t="s">
        <v>58</v>
      </c>
      <c r="J27" s="6"/>
      <c r="K27" s="6"/>
      <c r="L27" s="6"/>
      <c r="M27" s="6"/>
      <c r="N27" s="6"/>
      <c r="O27" s="6"/>
      <c r="P27" s="6"/>
      <c r="Q27" s="6"/>
      <c r="R27" s="6" t="s">
        <v>65</v>
      </c>
      <c r="S27" s="6"/>
      <c r="T27" s="43"/>
      <c r="U27" s="43">
        <f t="shared" si="0"/>
        <v>3</v>
      </c>
      <c r="V27" s="43">
        <f t="shared" si="1"/>
        <v>1</v>
      </c>
      <c r="W27" s="43"/>
      <c r="X27" s="43">
        <f t="shared" si="2"/>
        <v>0</v>
      </c>
      <c r="Y27" s="43">
        <f t="shared" si="3"/>
        <v>0</v>
      </c>
      <c r="Z27" s="43">
        <f t="shared" si="4"/>
        <v>1</v>
      </c>
      <c r="AA27" s="43">
        <f t="shared" si="5"/>
        <v>0</v>
      </c>
      <c r="AB27" s="43">
        <f t="shared" si="6"/>
        <v>0</v>
      </c>
      <c r="AC27" s="43">
        <f t="shared" si="7"/>
        <v>0</v>
      </c>
      <c r="AD27" s="43">
        <f t="shared" si="8"/>
        <v>0</v>
      </c>
      <c r="AE27" s="43">
        <f t="shared" si="9"/>
        <v>1</v>
      </c>
      <c r="AF27" s="43">
        <f t="shared" si="10"/>
        <v>0</v>
      </c>
      <c r="AG27" s="43">
        <f t="shared" si="11"/>
        <v>0</v>
      </c>
      <c r="AH27" s="43">
        <f t="shared" si="12"/>
        <v>0</v>
      </c>
      <c r="AI27" s="43">
        <f t="shared" si="13"/>
        <v>0</v>
      </c>
      <c r="AJ27" s="43">
        <f t="shared" si="14"/>
        <v>0</v>
      </c>
      <c r="AK27" s="43">
        <f t="shared" si="15"/>
        <v>0</v>
      </c>
      <c r="AL27" s="43">
        <f t="shared" si="16"/>
        <v>0</v>
      </c>
      <c r="AM27" s="43">
        <f t="shared" si="17"/>
        <v>0</v>
      </c>
      <c r="AN27" s="43">
        <f t="shared" si="18"/>
        <v>1</v>
      </c>
      <c r="AO27" s="43">
        <f t="shared" si="19"/>
        <v>0</v>
      </c>
      <c r="AP27" s="43"/>
      <c r="AQ27" s="43"/>
      <c r="AR27" s="43">
        <f t="shared" si="20"/>
        <v>3</v>
      </c>
      <c r="AS27" s="43">
        <f t="shared" si="21"/>
        <v>3</v>
      </c>
      <c r="AT27" s="43" t="str">
        <f t="shared" si="22"/>
        <v>Correct</v>
      </c>
      <c r="AU27" s="43"/>
      <c r="AV27" s="159" t="str">
        <f>IFERROR(VLOOKUP(Table1[[#This Row],[RespondentID]],'All Data'!$A28:$CN600,81,FALSE),"unknown")</f>
        <v>Female</v>
      </c>
      <c r="AW27" s="159">
        <f>IFERROR(VLOOKUP(Table1[[#This Row],[RespondentID]],'All Data'!$A28:$CN600,82,FALSE),"unknown")</f>
        <v>46</v>
      </c>
      <c r="AX27" s="159" t="str">
        <f>IFERROR(VLOOKUP(Table1[[#This Row],[RespondentID]],'All Data'!$A28:$CN600,83,FALSE),"unknown")</f>
        <v>Suffolk</v>
      </c>
      <c r="AY27" s="159" t="str">
        <f>IFERROR(VLOOKUP(Table1[[#This Row],[RespondentID]],'All Data'!$A28:$CN600,84,FALSE),"unknown")</f>
        <v>Nesconset, 11767</v>
      </c>
      <c r="AZ27" s="159" t="str">
        <f>IFERROR(VLOOKUP(Table1[[#This Row],[RespondentID]],'All Data'!$A28:$CN600,85,FALSE),"unknown")</f>
        <v>White/Caucasian</v>
      </c>
      <c r="BA27" s="159" t="str">
        <f>IFERROR(VLOOKUP(Table1[[#This Row],[RespondentID]],'All Data'!$A28:$CN600,86,FALSE),"unknown")</f>
        <v>No</v>
      </c>
      <c r="BB27" s="159" t="str">
        <f>IFERROR(VLOOKUP(Table1[[#This Row],[RespondentID]],'All Data'!$A28:$CN600,87,FALSE),"unknown")</f>
        <v xml:space="preserve">English </v>
      </c>
      <c r="BC27" s="159" t="str">
        <f>IFERROR(VLOOKUP(Table1[[#This Row],[RespondentID]],'All Data'!$A28:$CN600,88,FALSE),"unknown")</f>
        <v>Over $125,000</v>
      </c>
      <c r="BD27" s="159" t="str">
        <f>IFERROR(VLOOKUP(Table1[[#This Row],[RespondentID]],'All Data'!$A28:$CN600,89,FALSE),"unknown")</f>
        <v>Graduate school</v>
      </c>
      <c r="BE27" s="159" t="str">
        <f>IFERROR(VLOOKUP(Table1[[#This Row],[RespondentID]],'All Data'!$A28:$CN600,90,FALSE),"unknown")</f>
        <v>Employed for wages</v>
      </c>
      <c r="BF27" s="159" t="str">
        <f>IFERROR(VLOOKUP(Table1[[#This Row],[RespondentID]],'All Data'!$A28:$CN600,91,FALSE),"unknown")</f>
        <v>Yes</v>
      </c>
      <c r="BG27" s="159" t="str">
        <f>IFERROR(VLOOKUP(Table1[[#This Row],[RespondentID]],'All Data'!$A28:$CN600,92,FALSE),"unknown")</f>
        <v>Yes</v>
      </c>
    </row>
    <row r="28" spans="1:59" x14ac:dyDescent="0.35">
      <c r="A28" s="6">
        <v>5678219361</v>
      </c>
      <c r="B28" s="6"/>
      <c r="C28" s="6"/>
      <c r="D28" s="6"/>
      <c r="E28" s="6" t="s">
        <v>19</v>
      </c>
      <c r="F28" s="6"/>
      <c r="G28" s="6"/>
      <c r="H28" s="6"/>
      <c r="I28" s="6" t="s">
        <v>58</v>
      </c>
      <c r="J28" s="6"/>
      <c r="K28" s="6" t="s">
        <v>60</v>
      </c>
      <c r="L28" s="6"/>
      <c r="M28" s="6"/>
      <c r="N28" s="6"/>
      <c r="O28" s="6"/>
      <c r="P28" s="6"/>
      <c r="Q28" s="6"/>
      <c r="R28" s="6"/>
      <c r="S28" s="6"/>
      <c r="T28" s="43"/>
      <c r="U28" s="43">
        <f t="shared" si="0"/>
        <v>3</v>
      </c>
      <c r="V28" s="43">
        <f t="shared" si="1"/>
        <v>1</v>
      </c>
      <c r="W28" s="43"/>
      <c r="X28" s="43">
        <f t="shared" si="2"/>
        <v>0</v>
      </c>
      <c r="Y28" s="43">
        <f t="shared" si="3"/>
        <v>0</v>
      </c>
      <c r="Z28" s="43">
        <f t="shared" si="4"/>
        <v>0</v>
      </c>
      <c r="AA28" s="43">
        <f t="shared" si="5"/>
        <v>1</v>
      </c>
      <c r="AB28" s="43">
        <f t="shared" si="6"/>
        <v>0</v>
      </c>
      <c r="AC28" s="43">
        <f t="shared" si="7"/>
        <v>0</v>
      </c>
      <c r="AD28" s="43">
        <f t="shared" si="8"/>
        <v>0</v>
      </c>
      <c r="AE28" s="43">
        <f t="shared" si="9"/>
        <v>1</v>
      </c>
      <c r="AF28" s="43">
        <f t="shared" si="10"/>
        <v>0</v>
      </c>
      <c r="AG28" s="43">
        <f t="shared" si="11"/>
        <v>1</v>
      </c>
      <c r="AH28" s="43">
        <f t="shared" si="12"/>
        <v>0</v>
      </c>
      <c r="AI28" s="43">
        <f t="shared" si="13"/>
        <v>0</v>
      </c>
      <c r="AJ28" s="43">
        <f t="shared" si="14"/>
        <v>0</v>
      </c>
      <c r="AK28" s="43">
        <f t="shared" si="15"/>
        <v>0</v>
      </c>
      <c r="AL28" s="43">
        <f t="shared" si="16"/>
        <v>0</v>
      </c>
      <c r="AM28" s="43">
        <f t="shared" si="17"/>
        <v>0</v>
      </c>
      <c r="AN28" s="43">
        <f t="shared" si="18"/>
        <v>0</v>
      </c>
      <c r="AO28" s="43">
        <f t="shared" si="19"/>
        <v>0</v>
      </c>
      <c r="AP28" s="43"/>
      <c r="AQ28" s="43"/>
      <c r="AR28" s="43">
        <f t="shared" si="20"/>
        <v>3</v>
      </c>
      <c r="AS28" s="43">
        <f t="shared" si="21"/>
        <v>3</v>
      </c>
      <c r="AT28" s="43" t="str">
        <f t="shared" si="22"/>
        <v>Correct</v>
      </c>
      <c r="AU28" s="43"/>
      <c r="AV28" s="159" t="str">
        <f>IFERROR(VLOOKUP(Table1[[#This Row],[RespondentID]],'All Data'!$A29:$CN601,81,FALSE),"unknown")</f>
        <v>Female</v>
      </c>
      <c r="AW28" s="159">
        <f>IFERROR(VLOOKUP(Table1[[#This Row],[RespondentID]],'All Data'!$A29:$CN601,82,FALSE),"unknown")</f>
        <v>53</v>
      </c>
      <c r="AX28" s="159" t="str">
        <f>IFERROR(VLOOKUP(Table1[[#This Row],[RespondentID]],'All Data'!$A29:$CN601,83,FALSE),"unknown")</f>
        <v>Suffolk</v>
      </c>
      <c r="AY28" s="159" t="str">
        <f>IFERROR(VLOOKUP(Table1[[#This Row],[RespondentID]],'All Data'!$A29:$CN601,84,FALSE),"unknown")</f>
        <v>Ronkonkoma, 11779</v>
      </c>
      <c r="AZ28" s="159" t="str">
        <f>IFERROR(VLOOKUP(Table1[[#This Row],[RespondentID]],'All Data'!$A29:$CN601,85,FALSE),"unknown")</f>
        <v>White/Caucasian</v>
      </c>
      <c r="BA28" s="159" t="str">
        <f>IFERROR(VLOOKUP(Table1[[#This Row],[RespondentID]],'All Data'!$A29:$CN601,86,FALSE),"unknown")</f>
        <v>No</v>
      </c>
      <c r="BB28" s="159" t="str">
        <f>IFERROR(VLOOKUP(Table1[[#This Row],[RespondentID]],'All Data'!$A29:$CN601,87,FALSE),"unknown")</f>
        <v xml:space="preserve">English </v>
      </c>
      <c r="BC28" s="159" t="str">
        <f>IFERROR(VLOOKUP(Table1[[#This Row],[RespondentID]],'All Data'!$A29:$CN601,88,FALSE),"unknown")</f>
        <v>$75,000 to $125,000</v>
      </c>
      <c r="BD28" s="159" t="str">
        <f>IFERROR(VLOOKUP(Table1[[#This Row],[RespondentID]],'All Data'!$A29:$CN601,89,FALSE),"unknown")</f>
        <v>High school graduate</v>
      </c>
      <c r="BE28" s="159" t="str">
        <f>IFERROR(VLOOKUP(Table1[[#This Row],[RespondentID]],'All Data'!$A29:$CN601,90,FALSE),"unknown")</f>
        <v>Employed for wages</v>
      </c>
      <c r="BF28" s="159" t="str">
        <f>IFERROR(VLOOKUP(Table1[[#This Row],[RespondentID]],'All Data'!$A29:$CN601,91,FALSE),"unknown")</f>
        <v>Yes</v>
      </c>
      <c r="BG28" s="159" t="str">
        <f>IFERROR(VLOOKUP(Table1[[#This Row],[RespondentID]],'All Data'!$A29:$CN601,92,FALSE),"unknown")</f>
        <v>Yes</v>
      </c>
    </row>
    <row r="29" spans="1:59" x14ac:dyDescent="0.35">
      <c r="A29" s="6">
        <v>5678216642</v>
      </c>
      <c r="B29" s="6"/>
      <c r="C29" s="6"/>
      <c r="D29" s="6"/>
      <c r="E29" s="6"/>
      <c r="F29" s="6"/>
      <c r="G29" s="6"/>
      <c r="H29" s="6"/>
      <c r="I29" s="6" t="s">
        <v>58</v>
      </c>
      <c r="J29" s="6"/>
      <c r="K29" s="6"/>
      <c r="L29" s="6"/>
      <c r="M29" s="6"/>
      <c r="N29" s="6"/>
      <c r="O29" s="6"/>
      <c r="P29" s="6" t="s">
        <v>63</v>
      </c>
      <c r="Q29" s="6"/>
      <c r="R29" s="6"/>
      <c r="S29" s="6" t="s">
        <v>66</v>
      </c>
      <c r="T29" s="43"/>
      <c r="U29" s="43">
        <f t="shared" si="0"/>
        <v>3</v>
      </c>
      <c r="V29" s="43">
        <f t="shared" si="1"/>
        <v>1</v>
      </c>
      <c r="W29" s="43"/>
      <c r="X29" s="43">
        <f t="shared" si="2"/>
        <v>0</v>
      </c>
      <c r="Y29" s="43">
        <f t="shared" si="3"/>
        <v>0</v>
      </c>
      <c r="Z29" s="43">
        <f t="shared" si="4"/>
        <v>0</v>
      </c>
      <c r="AA29" s="43">
        <f t="shared" si="5"/>
        <v>0</v>
      </c>
      <c r="AB29" s="43">
        <f t="shared" si="6"/>
        <v>0</v>
      </c>
      <c r="AC29" s="43">
        <f t="shared" si="7"/>
        <v>0</v>
      </c>
      <c r="AD29" s="43">
        <f t="shared" si="8"/>
        <v>0</v>
      </c>
      <c r="AE29" s="43">
        <f t="shared" si="9"/>
        <v>1</v>
      </c>
      <c r="AF29" s="43">
        <f t="shared" si="10"/>
        <v>0</v>
      </c>
      <c r="AG29" s="43">
        <f t="shared" si="11"/>
        <v>0</v>
      </c>
      <c r="AH29" s="43">
        <f t="shared" si="12"/>
        <v>0</v>
      </c>
      <c r="AI29" s="43">
        <f t="shared" si="13"/>
        <v>0</v>
      </c>
      <c r="AJ29" s="43">
        <f t="shared" si="14"/>
        <v>0</v>
      </c>
      <c r="AK29" s="43">
        <f t="shared" si="15"/>
        <v>0</v>
      </c>
      <c r="AL29" s="43">
        <f t="shared" si="16"/>
        <v>1</v>
      </c>
      <c r="AM29" s="43">
        <f t="shared" si="17"/>
        <v>0</v>
      </c>
      <c r="AN29" s="43">
        <f t="shared" si="18"/>
        <v>0</v>
      </c>
      <c r="AO29" s="43">
        <f t="shared" si="19"/>
        <v>1</v>
      </c>
      <c r="AP29" s="43"/>
      <c r="AQ29" s="43"/>
      <c r="AR29" s="43">
        <f t="shared" si="20"/>
        <v>3</v>
      </c>
      <c r="AS29" s="43">
        <f t="shared" si="21"/>
        <v>3</v>
      </c>
      <c r="AT29" s="43" t="str">
        <f t="shared" si="22"/>
        <v>Correct</v>
      </c>
      <c r="AU29" s="43"/>
      <c r="AV29" s="159" t="str">
        <f>IFERROR(VLOOKUP(Table1[[#This Row],[RespondentID]],'All Data'!$A30:$CN602,81,FALSE),"unknown")</f>
        <v>Female</v>
      </c>
      <c r="AW29" s="159">
        <f>IFERROR(VLOOKUP(Table1[[#This Row],[RespondentID]],'All Data'!$A30:$CN602,82,FALSE),"unknown")</f>
        <v>57</v>
      </c>
      <c r="AX29" s="159" t="str">
        <f>IFERROR(VLOOKUP(Table1[[#This Row],[RespondentID]],'All Data'!$A30:$CN602,83,FALSE),"unknown")</f>
        <v>Suffolk</v>
      </c>
      <c r="AY29" s="159" t="str">
        <f>IFERROR(VLOOKUP(Table1[[#This Row],[RespondentID]],'All Data'!$A30:$CN602,84,FALSE),"unknown")</f>
        <v>Bayport, 11705</v>
      </c>
      <c r="AZ29" s="159" t="str">
        <f>IFERROR(VLOOKUP(Table1[[#This Row],[RespondentID]],'All Data'!$A30:$CN602,85,FALSE),"unknown")</f>
        <v>White/Caucasian</v>
      </c>
      <c r="BA29" s="159" t="str">
        <f>IFERROR(VLOOKUP(Table1[[#This Row],[RespondentID]],'All Data'!$A30:$CN602,86,FALSE),"unknown")</f>
        <v>Yes</v>
      </c>
      <c r="BB29" s="159" t="str">
        <f>IFERROR(VLOOKUP(Table1[[#This Row],[RespondentID]],'All Data'!$A30:$CN602,87,FALSE),"unknown")</f>
        <v xml:space="preserve">English </v>
      </c>
      <c r="BC29" s="159" t="str">
        <f>IFERROR(VLOOKUP(Table1[[#This Row],[RespondentID]],'All Data'!$A30:$CN602,88,FALSE),"unknown")</f>
        <v>Over $125,000</v>
      </c>
      <c r="BD29" s="159" t="str">
        <f>IFERROR(VLOOKUP(Table1[[#This Row],[RespondentID]],'All Data'!$A30:$CN602,89,FALSE),"unknown")</f>
        <v>Other (please specify)</v>
      </c>
      <c r="BE29" s="159" t="str">
        <f>IFERROR(VLOOKUP(Table1[[#This Row],[RespondentID]],'All Data'!$A30:$CN602,90,FALSE),"unknown")</f>
        <v>Employed for wages</v>
      </c>
      <c r="BF29" s="159" t="str">
        <f>IFERROR(VLOOKUP(Table1[[#This Row],[RespondentID]],'All Data'!$A30:$CN602,91,FALSE),"unknown")</f>
        <v>Yes</v>
      </c>
      <c r="BG29" s="159" t="str">
        <f>IFERROR(VLOOKUP(Table1[[#This Row],[RespondentID]],'All Data'!$A30:$CN602,92,FALSE),"unknown")</f>
        <v>Yes</v>
      </c>
    </row>
    <row r="30" spans="1:59" x14ac:dyDescent="0.35">
      <c r="A30" s="6">
        <v>5678207516</v>
      </c>
      <c r="B30" s="6"/>
      <c r="C30" s="6"/>
      <c r="D30" s="6"/>
      <c r="E30" s="6"/>
      <c r="F30" s="6"/>
      <c r="G30" s="6" t="s">
        <v>56</v>
      </c>
      <c r="H30" s="6"/>
      <c r="I30" s="6" t="s">
        <v>58</v>
      </c>
      <c r="J30" s="6"/>
      <c r="K30" s="6"/>
      <c r="L30" s="6" t="s">
        <v>61</v>
      </c>
      <c r="M30" s="6"/>
      <c r="N30" s="6"/>
      <c r="O30" s="6"/>
      <c r="P30" s="6"/>
      <c r="Q30" s="6"/>
      <c r="R30" s="6"/>
      <c r="S30" s="6"/>
      <c r="T30" s="43"/>
      <c r="U30" s="43">
        <f t="shared" si="0"/>
        <v>3</v>
      </c>
      <c r="V30" s="43">
        <f t="shared" si="1"/>
        <v>1</v>
      </c>
      <c r="W30" s="43"/>
      <c r="X30" s="43">
        <f t="shared" si="2"/>
        <v>0</v>
      </c>
      <c r="Y30" s="43">
        <f t="shared" si="3"/>
        <v>0</v>
      </c>
      <c r="Z30" s="43">
        <f t="shared" si="4"/>
        <v>0</v>
      </c>
      <c r="AA30" s="43">
        <f t="shared" si="5"/>
        <v>0</v>
      </c>
      <c r="AB30" s="43">
        <f t="shared" si="6"/>
        <v>0</v>
      </c>
      <c r="AC30" s="43">
        <f t="shared" si="7"/>
        <v>1</v>
      </c>
      <c r="AD30" s="43">
        <f t="shared" si="8"/>
        <v>0</v>
      </c>
      <c r="AE30" s="43">
        <f t="shared" si="9"/>
        <v>1</v>
      </c>
      <c r="AF30" s="43">
        <f t="shared" si="10"/>
        <v>0</v>
      </c>
      <c r="AG30" s="43">
        <f t="shared" si="11"/>
        <v>0</v>
      </c>
      <c r="AH30" s="43">
        <f t="shared" si="12"/>
        <v>1</v>
      </c>
      <c r="AI30" s="43">
        <f t="shared" si="13"/>
        <v>0</v>
      </c>
      <c r="AJ30" s="43">
        <f t="shared" si="14"/>
        <v>0</v>
      </c>
      <c r="AK30" s="43">
        <f t="shared" si="15"/>
        <v>0</v>
      </c>
      <c r="AL30" s="43">
        <f t="shared" si="16"/>
        <v>0</v>
      </c>
      <c r="AM30" s="43">
        <f t="shared" si="17"/>
        <v>0</v>
      </c>
      <c r="AN30" s="43">
        <f t="shared" si="18"/>
        <v>0</v>
      </c>
      <c r="AO30" s="43">
        <f t="shared" si="19"/>
        <v>0</v>
      </c>
      <c r="AP30" s="43"/>
      <c r="AQ30" s="43"/>
      <c r="AR30" s="43">
        <f t="shared" si="20"/>
        <v>3</v>
      </c>
      <c r="AS30" s="43">
        <f t="shared" si="21"/>
        <v>3</v>
      </c>
      <c r="AT30" s="43" t="str">
        <f t="shared" si="22"/>
        <v>Correct</v>
      </c>
      <c r="AU30" s="43"/>
      <c r="AV30" s="159" t="str">
        <f>IFERROR(VLOOKUP(Table1[[#This Row],[RespondentID]],'All Data'!$A31:$CN603,81,FALSE),"unknown")</f>
        <v>Female</v>
      </c>
      <c r="AW30" s="159">
        <f>IFERROR(VLOOKUP(Table1[[#This Row],[RespondentID]],'All Data'!$A31:$CN603,82,FALSE),"unknown")</f>
        <v>51</v>
      </c>
      <c r="AX30" s="159" t="str">
        <f>IFERROR(VLOOKUP(Table1[[#This Row],[RespondentID]],'All Data'!$A31:$CN603,83,FALSE),"unknown")</f>
        <v>Nassau</v>
      </c>
      <c r="AY30" s="159" t="str">
        <f>IFERROR(VLOOKUP(Table1[[#This Row],[RespondentID]],'All Data'!$A31:$CN603,84,FALSE),"unknown")</f>
        <v>Mineola, 11501</v>
      </c>
      <c r="AZ30" s="159" t="str">
        <f>IFERROR(VLOOKUP(Table1[[#This Row],[RespondentID]],'All Data'!$A31:$CN603,85,FALSE),"unknown")</f>
        <v>White/Caucasian</v>
      </c>
      <c r="BA30" s="159" t="str">
        <f>IFERROR(VLOOKUP(Table1[[#This Row],[RespondentID]],'All Data'!$A31:$CN603,86,FALSE),"unknown")</f>
        <v>No</v>
      </c>
      <c r="BB30" s="159" t="str">
        <f>IFERROR(VLOOKUP(Table1[[#This Row],[RespondentID]],'All Data'!$A31:$CN603,87,FALSE),"unknown")</f>
        <v xml:space="preserve">English </v>
      </c>
      <c r="BC30" s="159" t="str">
        <f>IFERROR(VLOOKUP(Table1[[#This Row],[RespondentID]],'All Data'!$A31:$CN603,88,FALSE),"unknown")</f>
        <v>$75,000 to $125,000</v>
      </c>
      <c r="BD30" s="159" t="str">
        <f>IFERROR(VLOOKUP(Table1[[#This Row],[RespondentID]],'All Data'!$A31:$CN603,89,FALSE),"unknown")</f>
        <v>College graduate</v>
      </c>
      <c r="BE30" s="159" t="str">
        <f>IFERROR(VLOOKUP(Table1[[#This Row],[RespondentID]],'All Data'!$A31:$CN603,90,FALSE),"unknown")</f>
        <v>Employed for wages</v>
      </c>
      <c r="BF30" s="159" t="str">
        <f>IFERROR(VLOOKUP(Table1[[#This Row],[RespondentID]],'All Data'!$A31:$CN603,91,FALSE),"unknown")</f>
        <v>Yes</v>
      </c>
      <c r="BG30" s="159" t="str">
        <f>IFERROR(VLOOKUP(Table1[[#This Row],[RespondentID]],'All Data'!$A31:$CN603,92,FALSE),"unknown")</f>
        <v>Yes</v>
      </c>
    </row>
    <row r="31" spans="1:59" x14ac:dyDescent="0.35">
      <c r="A31" s="6">
        <v>5678199064</v>
      </c>
      <c r="B31" s="6"/>
      <c r="C31" s="6"/>
      <c r="D31" s="6" t="s">
        <v>54</v>
      </c>
      <c r="E31" s="6"/>
      <c r="F31" s="6"/>
      <c r="G31" s="6"/>
      <c r="H31" s="6"/>
      <c r="I31" s="6" t="s">
        <v>58</v>
      </c>
      <c r="J31" s="6"/>
      <c r="K31" s="6"/>
      <c r="L31" s="6"/>
      <c r="M31" s="6"/>
      <c r="N31" s="6"/>
      <c r="O31" s="6"/>
      <c r="P31" s="6"/>
      <c r="Q31" s="6"/>
      <c r="R31" s="6" t="s">
        <v>65</v>
      </c>
      <c r="S31" s="6"/>
      <c r="T31" s="43"/>
      <c r="U31" s="43">
        <f t="shared" si="0"/>
        <v>3</v>
      </c>
      <c r="V31" s="43">
        <f t="shared" si="1"/>
        <v>1</v>
      </c>
      <c r="W31" s="43"/>
      <c r="X31" s="43">
        <f t="shared" si="2"/>
        <v>0</v>
      </c>
      <c r="Y31" s="43">
        <f t="shared" si="3"/>
        <v>0</v>
      </c>
      <c r="Z31" s="43">
        <f t="shared" si="4"/>
        <v>1</v>
      </c>
      <c r="AA31" s="43">
        <f t="shared" si="5"/>
        <v>0</v>
      </c>
      <c r="AB31" s="43">
        <f t="shared" si="6"/>
        <v>0</v>
      </c>
      <c r="AC31" s="43">
        <f t="shared" si="7"/>
        <v>0</v>
      </c>
      <c r="AD31" s="43">
        <f t="shared" si="8"/>
        <v>0</v>
      </c>
      <c r="AE31" s="43">
        <f t="shared" si="9"/>
        <v>1</v>
      </c>
      <c r="AF31" s="43">
        <f t="shared" si="10"/>
        <v>0</v>
      </c>
      <c r="AG31" s="43">
        <f t="shared" si="11"/>
        <v>0</v>
      </c>
      <c r="AH31" s="43">
        <f t="shared" si="12"/>
        <v>0</v>
      </c>
      <c r="AI31" s="43">
        <f t="shared" si="13"/>
        <v>0</v>
      </c>
      <c r="AJ31" s="43">
        <f t="shared" si="14"/>
        <v>0</v>
      </c>
      <c r="AK31" s="43">
        <f t="shared" si="15"/>
        <v>0</v>
      </c>
      <c r="AL31" s="43">
        <f t="shared" si="16"/>
        <v>0</v>
      </c>
      <c r="AM31" s="43">
        <f t="shared" si="17"/>
        <v>0</v>
      </c>
      <c r="AN31" s="43">
        <f t="shared" si="18"/>
        <v>1</v>
      </c>
      <c r="AO31" s="43">
        <f t="shared" si="19"/>
        <v>0</v>
      </c>
      <c r="AP31" s="43"/>
      <c r="AQ31" s="43"/>
      <c r="AR31" s="43">
        <f t="shared" si="20"/>
        <v>3</v>
      </c>
      <c r="AS31" s="43">
        <f t="shared" si="21"/>
        <v>3</v>
      </c>
      <c r="AT31" s="43" t="str">
        <f t="shared" si="22"/>
        <v>Correct</v>
      </c>
      <c r="AU31" s="43"/>
      <c r="AV31" s="159" t="str">
        <f>IFERROR(VLOOKUP(Table1[[#This Row],[RespondentID]],'All Data'!$A32:$CN604,81,FALSE),"unknown")</f>
        <v>Female</v>
      </c>
      <c r="AW31" s="159">
        <f>IFERROR(VLOOKUP(Table1[[#This Row],[RespondentID]],'All Data'!$A32:$CN604,82,FALSE),"unknown")</f>
        <v>44</v>
      </c>
      <c r="AX31" s="159" t="str">
        <f>IFERROR(VLOOKUP(Table1[[#This Row],[RespondentID]],'All Data'!$A32:$CN604,83,FALSE),"unknown")</f>
        <v>Suffolk</v>
      </c>
      <c r="AY31" s="159" t="str">
        <f>IFERROR(VLOOKUP(Table1[[#This Row],[RespondentID]],'All Data'!$A32:$CN604,84,FALSE),"unknown")</f>
        <v>Patchogue, 11772</v>
      </c>
      <c r="AZ31" s="159" t="str">
        <f>IFERROR(VLOOKUP(Table1[[#This Row],[RespondentID]],'All Data'!$A32:$CN604,85,FALSE),"unknown")</f>
        <v>White/Caucasian</v>
      </c>
      <c r="BA31" s="159" t="str">
        <f>IFERROR(VLOOKUP(Table1[[#This Row],[RespondentID]],'All Data'!$A32:$CN604,86,FALSE),"unknown")</f>
        <v>No</v>
      </c>
      <c r="BB31" s="159" t="str">
        <f>IFERROR(VLOOKUP(Table1[[#This Row],[RespondentID]],'All Data'!$A32:$CN604,87,FALSE),"unknown")</f>
        <v xml:space="preserve">English </v>
      </c>
      <c r="BC31" s="159" t="str">
        <f>IFERROR(VLOOKUP(Table1[[#This Row],[RespondentID]],'All Data'!$A32:$CN604,88,FALSE),"unknown")</f>
        <v>Over $125,000</v>
      </c>
      <c r="BD31" s="159" t="str">
        <f>IFERROR(VLOOKUP(Table1[[#This Row],[RespondentID]],'All Data'!$A32:$CN604,89,FALSE),"unknown")</f>
        <v>College graduate</v>
      </c>
      <c r="BE31" s="159" t="str">
        <f>IFERROR(VLOOKUP(Table1[[#This Row],[RespondentID]],'All Data'!$A32:$CN604,90,FALSE),"unknown")</f>
        <v>Employed for wages</v>
      </c>
      <c r="BF31" s="159" t="str">
        <f>IFERROR(VLOOKUP(Table1[[#This Row],[RespondentID]],'All Data'!$A32:$CN604,91,FALSE),"unknown")</f>
        <v>Yes</v>
      </c>
      <c r="BG31" s="159" t="str">
        <f>IFERROR(VLOOKUP(Table1[[#This Row],[RespondentID]],'All Data'!$A32:$CN604,92,FALSE),"unknown")</f>
        <v>Yes</v>
      </c>
    </row>
    <row r="32" spans="1:59" x14ac:dyDescent="0.35">
      <c r="A32" s="6">
        <v>5678198720</v>
      </c>
      <c r="B32" s="6"/>
      <c r="C32" s="6"/>
      <c r="D32" s="6" t="s">
        <v>54</v>
      </c>
      <c r="E32" s="6"/>
      <c r="F32" s="6"/>
      <c r="G32" s="6"/>
      <c r="H32" s="6"/>
      <c r="I32" s="6" t="s">
        <v>58</v>
      </c>
      <c r="J32" s="6"/>
      <c r="K32" s="6"/>
      <c r="L32" s="6"/>
      <c r="M32" s="6"/>
      <c r="N32" s="6"/>
      <c r="O32" s="6"/>
      <c r="P32" s="6"/>
      <c r="Q32" s="6"/>
      <c r="R32" s="6" t="s">
        <v>65</v>
      </c>
      <c r="S32" s="6"/>
      <c r="T32" s="43"/>
      <c r="U32" s="43">
        <f t="shared" si="0"/>
        <v>3</v>
      </c>
      <c r="V32" s="43">
        <f t="shared" si="1"/>
        <v>1</v>
      </c>
      <c r="W32" s="43"/>
      <c r="X32" s="43">
        <f t="shared" si="2"/>
        <v>0</v>
      </c>
      <c r="Y32" s="43">
        <f t="shared" si="3"/>
        <v>0</v>
      </c>
      <c r="Z32" s="43">
        <f t="shared" si="4"/>
        <v>1</v>
      </c>
      <c r="AA32" s="43">
        <f t="shared" si="5"/>
        <v>0</v>
      </c>
      <c r="AB32" s="43">
        <f t="shared" si="6"/>
        <v>0</v>
      </c>
      <c r="AC32" s="43">
        <f t="shared" si="7"/>
        <v>0</v>
      </c>
      <c r="AD32" s="43">
        <f t="shared" si="8"/>
        <v>0</v>
      </c>
      <c r="AE32" s="43">
        <f t="shared" si="9"/>
        <v>1</v>
      </c>
      <c r="AF32" s="43">
        <f t="shared" si="10"/>
        <v>0</v>
      </c>
      <c r="AG32" s="43">
        <f t="shared" si="11"/>
        <v>0</v>
      </c>
      <c r="AH32" s="43">
        <f t="shared" si="12"/>
        <v>0</v>
      </c>
      <c r="AI32" s="43">
        <f t="shared" si="13"/>
        <v>0</v>
      </c>
      <c r="AJ32" s="43">
        <f t="shared" si="14"/>
        <v>0</v>
      </c>
      <c r="AK32" s="43">
        <f t="shared" si="15"/>
        <v>0</v>
      </c>
      <c r="AL32" s="43">
        <f t="shared" si="16"/>
        <v>0</v>
      </c>
      <c r="AM32" s="43">
        <f t="shared" si="17"/>
        <v>0</v>
      </c>
      <c r="AN32" s="43">
        <f t="shared" si="18"/>
        <v>1</v>
      </c>
      <c r="AO32" s="43">
        <f t="shared" si="19"/>
        <v>0</v>
      </c>
      <c r="AP32" s="43"/>
      <c r="AQ32" s="43"/>
      <c r="AR32" s="43">
        <f t="shared" si="20"/>
        <v>3</v>
      </c>
      <c r="AS32" s="43">
        <f t="shared" si="21"/>
        <v>3</v>
      </c>
      <c r="AT32" s="43" t="str">
        <f t="shared" si="22"/>
        <v>Correct</v>
      </c>
      <c r="AU32" s="43"/>
      <c r="AV32" s="159" t="str">
        <f>IFERROR(VLOOKUP(Table1[[#This Row],[RespondentID]],'All Data'!$A33:$CN605,81,FALSE),"unknown")</f>
        <v>Male</v>
      </c>
      <c r="AW32" s="159">
        <f>IFERROR(VLOOKUP(Table1[[#This Row],[RespondentID]],'All Data'!$A33:$CN605,82,FALSE),"unknown")</f>
        <v>60</v>
      </c>
      <c r="AX32" s="159" t="str">
        <f>IFERROR(VLOOKUP(Table1[[#This Row],[RespondentID]],'All Data'!$A33:$CN605,83,FALSE),"unknown")</f>
        <v>Suffolk</v>
      </c>
      <c r="AY32" s="159" t="str">
        <f>IFERROR(VLOOKUP(Table1[[#This Row],[RespondentID]],'All Data'!$A33:$CN605,84,FALSE),"unknown")</f>
        <v>North Patchogue, 11772</v>
      </c>
      <c r="AZ32" s="159" t="str">
        <f>IFERROR(VLOOKUP(Table1[[#This Row],[RespondentID]],'All Data'!$A33:$CN605,85,FALSE),"unknown")</f>
        <v>White/Caucasian</v>
      </c>
      <c r="BA32" s="159" t="str">
        <f>IFERROR(VLOOKUP(Table1[[#This Row],[RespondentID]],'All Data'!$A33:$CN605,86,FALSE),"unknown")</f>
        <v>No</v>
      </c>
      <c r="BB32" s="159" t="str">
        <f>IFERROR(VLOOKUP(Table1[[#This Row],[RespondentID]],'All Data'!$A33:$CN605,87,FALSE),"unknown")</f>
        <v xml:space="preserve">English </v>
      </c>
      <c r="BC32" s="159" t="str">
        <f>IFERROR(VLOOKUP(Table1[[#This Row],[RespondentID]],'All Data'!$A33:$CN605,88,FALSE),"unknown")</f>
        <v>$75,000 to $125,000</v>
      </c>
      <c r="BD32" s="159" t="str">
        <f>IFERROR(VLOOKUP(Table1[[#This Row],[RespondentID]],'All Data'!$A33:$CN605,89,FALSE),"unknown")</f>
        <v>Some college</v>
      </c>
      <c r="BE32" s="159" t="str">
        <f>IFERROR(VLOOKUP(Table1[[#This Row],[RespondentID]],'All Data'!$A33:$CN605,90,FALSE),"unknown")</f>
        <v>Employed for wages</v>
      </c>
      <c r="BF32" s="159" t="str">
        <f>IFERROR(VLOOKUP(Table1[[#This Row],[RespondentID]],'All Data'!$A33:$CN605,91,FALSE),"unknown")</f>
        <v>Yes</v>
      </c>
      <c r="BG32" s="159" t="str">
        <f>IFERROR(VLOOKUP(Table1[[#This Row],[RespondentID]],'All Data'!$A33:$CN605,92,FALSE),"unknown")</f>
        <v>Yes</v>
      </c>
    </row>
    <row r="33" spans="1:59" x14ac:dyDescent="0.35">
      <c r="A33" s="6">
        <v>5678193151</v>
      </c>
      <c r="B33" s="6"/>
      <c r="C33" s="6"/>
      <c r="D33" s="6" t="s">
        <v>54</v>
      </c>
      <c r="E33" s="6"/>
      <c r="F33" s="6"/>
      <c r="G33" s="6"/>
      <c r="H33" s="6"/>
      <c r="I33" s="6"/>
      <c r="J33" s="6"/>
      <c r="K33" s="6"/>
      <c r="L33" s="6"/>
      <c r="M33" s="6"/>
      <c r="N33" s="6"/>
      <c r="O33" s="6"/>
      <c r="P33" s="6"/>
      <c r="Q33" s="6"/>
      <c r="R33" s="6"/>
      <c r="S33" s="6"/>
      <c r="T33" s="43"/>
      <c r="U33" s="43">
        <f t="shared" si="0"/>
        <v>1</v>
      </c>
      <c r="V33" s="43">
        <f t="shared" si="1"/>
        <v>3</v>
      </c>
      <c r="W33" s="43"/>
      <c r="X33" s="43">
        <f t="shared" si="2"/>
        <v>0</v>
      </c>
      <c r="Y33" s="43">
        <f t="shared" si="3"/>
        <v>0</v>
      </c>
      <c r="Z33" s="43">
        <f t="shared" si="4"/>
        <v>1</v>
      </c>
      <c r="AA33" s="43">
        <f t="shared" si="5"/>
        <v>0</v>
      </c>
      <c r="AB33" s="43">
        <f t="shared" si="6"/>
        <v>0</v>
      </c>
      <c r="AC33" s="43">
        <f t="shared" si="7"/>
        <v>0</v>
      </c>
      <c r="AD33" s="43">
        <f t="shared" si="8"/>
        <v>0</v>
      </c>
      <c r="AE33" s="43">
        <f t="shared" si="9"/>
        <v>0</v>
      </c>
      <c r="AF33" s="43">
        <f t="shared" si="10"/>
        <v>0</v>
      </c>
      <c r="AG33" s="43">
        <f t="shared" si="11"/>
        <v>0</v>
      </c>
      <c r="AH33" s="43">
        <f t="shared" si="12"/>
        <v>0</v>
      </c>
      <c r="AI33" s="43">
        <f t="shared" si="13"/>
        <v>0</v>
      </c>
      <c r="AJ33" s="43">
        <f t="shared" si="14"/>
        <v>0</v>
      </c>
      <c r="AK33" s="43">
        <f t="shared" si="15"/>
        <v>0</v>
      </c>
      <c r="AL33" s="43">
        <f t="shared" si="16"/>
        <v>0</v>
      </c>
      <c r="AM33" s="43">
        <f t="shared" si="17"/>
        <v>0</v>
      </c>
      <c r="AN33" s="43">
        <f t="shared" si="18"/>
        <v>0</v>
      </c>
      <c r="AO33" s="43">
        <f t="shared" si="19"/>
        <v>0</v>
      </c>
      <c r="AP33" s="43"/>
      <c r="AQ33" s="43"/>
      <c r="AR33" s="43">
        <f t="shared" si="20"/>
        <v>1</v>
      </c>
      <c r="AS33" s="43">
        <f t="shared" si="21"/>
        <v>1</v>
      </c>
      <c r="AT33" s="43" t="str">
        <f t="shared" si="22"/>
        <v>Correct</v>
      </c>
      <c r="AU33" s="43"/>
      <c r="AV33" s="159" t="str">
        <f>IFERROR(VLOOKUP(Table1[[#This Row],[RespondentID]],'All Data'!$A34:$CN606,81,FALSE),"unknown")</f>
        <v>Female</v>
      </c>
      <c r="AW33" s="159">
        <f>IFERROR(VLOOKUP(Table1[[#This Row],[RespondentID]],'All Data'!$A34:$CN606,82,FALSE),"unknown")</f>
        <v>25</v>
      </c>
      <c r="AX33" s="159" t="str">
        <f>IFERROR(VLOOKUP(Table1[[#This Row],[RespondentID]],'All Data'!$A34:$CN606,83,FALSE),"unknown")</f>
        <v>Nassau</v>
      </c>
      <c r="AY33" s="159" t="str">
        <f>IFERROR(VLOOKUP(Table1[[#This Row],[RespondentID]],'All Data'!$A34:$CN606,84,FALSE),"unknown")</f>
        <v>Massapequa Park, 11762</v>
      </c>
      <c r="AZ33" s="159" t="str">
        <f>IFERROR(VLOOKUP(Table1[[#This Row],[RespondentID]],'All Data'!$A34:$CN606,85,FALSE),"unknown")</f>
        <v>White/Caucasian</v>
      </c>
      <c r="BA33" s="159" t="str">
        <f>IFERROR(VLOOKUP(Table1[[#This Row],[RespondentID]],'All Data'!$A34:$CN606,86,FALSE),"unknown")</f>
        <v>No</v>
      </c>
      <c r="BB33" s="159" t="str">
        <f>IFERROR(VLOOKUP(Table1[[#This Row],[RespondentID]],'All Data'!$A34:$CN606,87,FALSE),"unknown")</f>
        <v xml:space="preserve">English </v>
      </c>
      <c r="BC33" s="159" t="str">
        <f>IFERROR(VLOOKUP(Table1[[#This Row],[RespondentID]],'All Data'!$A34:$CN606,88,FALSE),"unknown")</f>
        <v>Over $125,000</v>
      </c>
      <c r="BD33" s="159" t="str">
        <f>IFERROR(VLOOKUP(Table1[[#This Row],[RespondentID]],'All Data'!$A34:$CN606,89,FALSE),"unknown")</f>
        <v>College graduate</v>
      </c>
      <c r="BE33" s="159" t="str">
        <f>IFERROR(VLOOKUP(Table1[[#This Row],[RespondentID]],'All Data'!$A34:$CN606,90,FALSE),"unknown")</f>
        <v>Employed for wages</v>
      </c>
      <c r="BF33" s="159" t="str">
        <f>IFERROR(VLOOKUP(Table1[[#This Row],[RespondentID]],'All Data'!$A34:$CN606,91,FALSE),"unknown")</f>
        <v>Yes</v>
      </c>
      <c r="BG33" s="159" t="str">
        <f>IFERROR(VLOOKUP(Table1[[#This Row],[RespondentID]],'All Data'!$A34:$CN606,92,FALSE),"unknown")</f>
        <v>Yes</v>
      </c>
    </row>
    <row r="34" spans="1:59" x14ac:dyDescent="0.35">
      <c r="A34" s="6">
        <v>5678191922</v>
      </c>
      <c r="B34" s="6"/>
      <c r="C34" s="6"/>
      <c r="D34" s="6"/>
      <c r="E34" s="6" t="s">
        <v>19</v>
      </c>
      <c r="F34" s="6"/>
      <c r="G34" s="6" t="s">
        <v>56</v>
      </c>
      <c r="H34" s="6"/>
      <c r="I34" s="6"/>
      <c r="J34" s="6"/>
      <c r="K34" s="6"/>
      <c r="L34" s="6"/>
      <c r="M34" s="6"/>
      <c r="N34" s="6"/>
      <c r="O34" s="6"/>
      <c r="P34" s="6" t="s">
        <v>63</v>
      </c>
      <c r="Q34" s="6"/>
      <c r="R34" s="6"/>
      <c r="S34" s="6"/>
      <c r="T34" s="43"/>
      <c r="U34" s="43">
        <f t="shared" si="0"/>
        <v>3</v>
      </c>
      <c r="V34" s="43">
        <f t="shared" si="1"/>
        <v>1</v>
      </c>
      <c r="W34" s="43"/>
      <c r="X34" s="43">
        <f t="shared" si="2"/>
        <v>0</v>
      </c>
      <c r="Y34" s="43">
        <f t="shared" si="3"/>
        <v>0</v>
      </c>
      <c r="Z34" s="43">
        <f t="shared" si="4"/>
        <v>0</v>
      </c>
      <c r="AA34" s="43">
        <f t="shared" si="5"/>
        <v>1</v>
      </c>
      <c r="AB34" s="43">
        <f t="shared" si="6"/>
        <v>0</v>
      </c>
      <c r="AC34" s="43">
        <f t="shared" si="7"/>
        <v>1</v>
      </c>
      <c r="AD34" s="43">
        <f t="shared" si="8"/>
        <v>0</v>
      </c>
      <c r="AE34" s="43">
        <f t="shared" si="9"/>
        <v>0</v>
      </c>
      <c r="AF34" s="43">
        <f t="shared" si="10"/>
        <v>0</v>
      </c>
      <c r="AG34" s="43">
        <f t="shared" si="11"/>
        <v>0</v>
      </c>
      <c r="AH34" s="43">
        <f t="shared" si="12"/>
        <v>0</v>
      </c>
      <c r="AI34" s="43">
        <f t="shared" si="13"/>
        <v>0</v>
      </c>
      <c r="AJ34" s="43">
        <f t="shared" si="14"/>
        <v>0</v>
      </c>
      <c r="AK34" s="43">
        <f t="shared" si="15"/>
        <v>0</v>
      </c>
      <c r="AL34" s="43">
        <f t="shared" si="16"/>
        <v>1</v>
      </c>
      <c r="AM34" s="43">
        <f t="shared" si="17"/>
        <v>0</v>
      </c>
      <c r="AN34" s="43">
        <f t="shared" si="18"/>
        <v>0</v>
      </c>
      <c r="AO34" s="43">
        <f t="shared" si="19"/>
        <v>0</v>
      </c>
      <c r="AP34" s="43"/>
      <c r="AQ34" s="43"/>
      <c r="AR34" s="43">
        <f t="shared" si="20"/>
        <v>3</v>
      </c>
      <c r="AS34" s="43">
        <f t="shared" si="21"/>
        <v>3</v>
      </c>
      <c r="AT34" s="43" t="str">
        <f t="shared" si="22"/>
        <v>Correct</v>
      </c>
      <c r="AU34" s="43"/>
      <c r="AV34" s="159" t="str">
        <f>IFERROR(VLOOKUP(Table1[[#This Row],[RespondentID]],'All Data'!$A35:$CN607,81,FALSE),"unknown")</f>
        <v>Female</v>
      </c>
      <c r="AW34" s="159">
        <f>IFERROR(VLOOKUP(Table1[[#This Row],[RespondentID]],'All Data'!$A35:$CN607,82,FALSE),"unknown")</f>
        <v>35</v>
      </c>
      <c r="AX34" s="159" t="str">
        <f>IFERROR(VLOOKUP(Table1[[#This Row],[RespondentID]],'All Data'!$A35:$CN607,83,FALSE),"unknown")</f>
        <v>Suffolk</v>
      </c>
      <c r="AY34" s="159" t="str">
        <f>IFERROR(VLOOKUP(Table1[[#This Row],[RespondentID]],'All Data'!$A35:$CN607,84,FALSE),"unknown")</f>
        <v>Holbrook, 11741</v>
      </c>
      <c r="AZ34" s="159" t="str">
        <f>IFERROR(VLOOKUP(Table1[[#This Row],[RespondentID]],'All Data'!$A35:$CN607,85,FALSE),"unknown")</f>
        <v>White/Caucasian</v>
      </c>
      <c r="BA34" s="159" t="str">
        <f>IFERROR(VLOOKUP(Table1[[#This Row],[RespondentID]],'All Data'!$A35:$CN607,86,FALSE),"unknown")</f>
        <v>No</v>
      </c>
      <c r="BB34" s="159" t="str">
        <f>IFERROR(VLOOKUP(Table1[[#This Row],[RespondentID]],'All Data'!$A35:$CN607,87,FALSE),"unknown")</f>
        <v xml:space="preserve">English </v>
      </c>
      <c r="BC34" s="159" t="str">
        <f>IFERROR(VLOOKUP(Table1[[#This Row],[RespondentID]],'All Data'!$A35:$CN607,88,FALSE),"unknown")</f>
        <v>$75,000 to $125,000</v>
      </c>
      <c r="BD34" s="159" t="str">
        <f>IFERROR(VLOOKUP(Table1[[#This Row],[RespondentID]],'All Data'!$A35:$CN607,89,FALSE),"unknown")</f>
        <v>Graduate school</v>
      </c>
      <c r="BE34" s="159" t="str">
        <f>IFERROR(VLOOKUP(Table1[[#This Row],[RespondentID]],'All Data'!$A35:$CN607,90,FALSE),"unknown")</f>
        <v>Employed for wages</v>
      </c>
      <c r="BF34" s="159" t="str">
        <f>IFERROR(VLOOKUP(Table1[[#This Row],[RespondentID]],'All Data'!$A35:$CN607,91,FALSE),"unknown")</f>
        <v>Yes</v>
      </c>
      <c r="BG34" s="159" t="str">
        <f>IFERROR(VLOOKUP(Table1[[#This Row],[RespondentID]],'All Data'!$A35:$CN607,92,FALSE),"unknown")</f>
        <v>Yes</v>
      </c>
    </row>
    <row r="35" spans="1:59" x14ac:dyDescent="0.35">
      <c r="A35" s="6">
        <v>5678188691</v>
      </c>
      <c r="B35" s="6"/>
      <c r="C35" s="6"/>
      <c r="D35" s="6" t="s">
        <v>54</v>
      </c>
      <c r="E35" s="6"/>
      <c r="F35" s="6"/>
      <c r="G35" s="6"/>
      <c r="H35" s="6"/>
      <c r="I35" s="6" t="s">
        <v>58</v>
      </c>
      <c r="J35" s="6"/>
      <c r="K35" s="6"/>
      <c r="L35" s="6"/>
      <c r="M35" s="6"/>
      <c r="N35" s="6"/>
      <c r="O35" s="6"/>
      <c r="P35" s="6"/>
      <c r="Q35" s="6"/>
      <c r="R35" s="6"/>
      <c r="S35" s="6"/>
      <c r="T35" s="43"/>
      <c r="U35" s="43">
        <f t="shared" si="0"/>
        <v>2</v>
      </c>
      <c r="V35" s="43">
        <f t="shared" si="1"/>
        <v>1.5</v>
      </c>
      <c r="W35" s="43"/>
      <c r="X35" s="43">
        <f t="shared" si="2"/>
        <v>0</v>
      </c>
      <c r="Y35" s="43">
        <f t="shared" si="3"/>
        <v>0</v>
      </c>
      <c r="Z35" s="43">
        <f t="shared" si="4"/>
        <v>1</v>
      </c>
      <c r="AA35" s="43">
        <f t="shared" si="5"/>
        <v>0</v>
      </c>
      <c r="AB35" s="43">
        <f t="shared" si="6"/>
        <v>0</v>
      </c>
      <c r="AC35" s="43">
        <f t="shared" si="7"/>
        <v>0</v>
      </c>
      <c r="AD35" s="43">
        <f t="shared" si="8"/>
        <v>0</v>
      </c>
      <c r="AE35" s="43">
        <f t="shared" si="9"/>
        <v>1</v>
      </c>
      <c r="AF35" s="43">
        <f t="shared" si="10"/>
        <v>0</v>
      </c>
      <c r="AG35" s="43">
        <f t="shared" si="11"/>
        <v>0</v>
      </c>
      <c r="AH35" s="43">
        <f t="shared" si="12"/>
        <v>0</v>
      </c>
      <c r="AI35" s="43">
        <f t="shared" si="13"/>
        <v>0</v>
      </c>
      <c r="AJ35" s="43">
        <f t="shared" si="14"/>
        <v>0</v>
      </c>
      <c r="AK35" s="43">
        <f t="shared" si="15"/>
        <v>0</v>
      </c>
      <c r="AL35" s="43">
        <f t="shared" si="16"/>
        <v>0</v>
      </c>
      <c r="AM35" s="43">
        <f t="shared" si="17"/>
        <v>0</v>
      </c>
      <c r="AN35" s="43">
        <f t="shared" si="18"/>
        <v>0</v>
      </c>
      <c r="AO35" s="43">
        <f t="shared" si="19"/>
        <v>0</v>
      </c>
      <c r="AP35" s="43"/>
      <c r="AQ35" s="43"/>
      <c r="AR35" s="43">
        <f t="shared" si="20"/>
        <v>2</v>
      </c>
      <c r="AS35" s="43">
        <f t="shared" si="21"/>
        <v>2</v>
      </c>
      <c r="AT35" s="43" t="str">
        <f t="shared" si="22"/>
        <v>Correct</v>
      </c>
      <c r="AU35" s="43"/>
      <c r="AV35" s="159" t="str">
        <f>IFERROR(VLOOKUP(Table1[[#This Row],[RespondentID]],'All Data'!$A36:$CN608,81,FALSE),"unknown")</f>
        <v>Female</v>
      </c>
      <c r="AW35" s="159">
        <f>IFERROR(VLOOKUP(Table1[[#This Row],[RespondentID]],'All Data'!$A36:$CN608,82,FALSE),"unknown")</f>
        <v>45</v>
      </c>
      <c r="AX35" s="159" t="str">
        <f>IFERROR(VLOOKUP(Table1[[#This Row],[RespondentID]],'All Data'!$A36:$CN608,83,FALSE),"unknown")</f>
        <v>Nassau</v>
      </c>
      <c r="AY35" s="159" t="str">
        <f>IFERROR(VLOOKUP(Table1[[#This Row],[RespondentID]],'All Data'!$A36:$CN608,84,FALSE),"unknown")</f>
        <v>East Rockaway, 11518</v>
      </c>
      <c r="AZ35" s="159" t="str">
        <f>IFERROR(VLOOKUP(Table1[[#This Row],[RespondentID]],'All Data'!$A36:$CN608,85,FALSE),"unknown")</f>
        <v>White/Caucasian</v>
      </c>
      <c r="BA35" s="159" t="str">
        <f>IFERROR(VLOOKUP(Table1[[#This Row],[RespondentID]],'All Data'!$A36:$CN608,86,FALSE),"unknown")</f>
        <v>No</v>
      </c>
      <c r="BB35" s="159" t="str">
        <f>IFERROR(VLOOKUP(Table1[[#This Row],[RespondentID]],'All Data'!$A36:$CN608,87,FALSE),"unknown")</f>
        <v xml:space="preserve">English </v>
      </c>
      <c r="BC35" s="159" t="str">
        <f>IFERROR(VLOOKUP(Table1[[#This Row],[RespondentID]],'All Data'!$A36:$CN608,88,FALSE),"unknown")</f>
        <v>$75,000 to $125,000</v>
      </c>
      <c r="BD35" s="159" t="str">
        <f>IFERROR(VLOOKUP(Table1[[#This Row],[RespondentID]],'All Data'!$A36:$CN608,89,FALSE),"unknown")</f>
        <v>Graduate school</v>
      </c>
      <c r="BE35" s="159" t="str">
        <f>IFERROR(VLOOKUP(Table1[[#This Row],[RespondentID]],'All Data'!$A36:$CN608,90,FALSE),"unknown")</f>
        <v>Employed for wages</v>
      </c>
      <c r="BF35" s="159" t="str">
        <f>IFERROR(VLOOKUP(Table1[[#This Row],[RespondentID]],'All Data'!$A36:$CN608,91,FALSE),"unknown")</f>
        <v>Yes</v>
      </c>
      <c r="BG35" s="159" t="str">
        <f>IFERROR(VLOOKUP(Table1[[#This Row],[RespondentID]],'All Data'!$A36:$CN608,92,FALSE),"unknown")</f>
        <v>Yes</v>
      </c>
    </row>
    <row r="36" spans="1:59" x14ac:dyDescent="0.35">
      <c r="A36" s="6">
        <v>5678188449</v>
      </c>
      <c r="B36" s="6"/>
      <c r="C36" s="6"/>
      <c r="D36" s="6"/>
      <c r="E36" s="6"/>
      <c r="F36" s="6"/>
      <c r="G36" s="6"/>
      <c r="H36" s="6"/>
      <c r="I36" s="6"/>
      <c r="J36" s="6"/>
      <c r="K36" s="6"/>
      <c r="L36" s="6"/>
      <c r="M36" s="6"/>
      <c r="N36" s="6"/>
      <c r="O36" s="6"/>
      <c r="P36" s="6"/>
      <c r="Q36" s="6" t="s">
        <v>64</v>
      </c>
      <c r="R36" s="6" t="s">
        <v>65</v>
      </c>
      <c r="S36" s="6" t="s">
        <v>66</v>
      </c>
      <c r="T36" s="43"/>
      <c r="U36" s="43">
        <f t="shared" si="0"/>
        <v>3</v>
      </c>
      <c r="V36" s="43">
        <f t="shared" si="1"/>
        <v>1</v>
      </c>
      <c r="W36" s="43"/>
      <c r="X36" s="43">
        <f t="shared" si="2"/>
        <v>0</v>
      </c>
      <c r="Y36" s="43">
        <f t="shared" si="3"/>
        <v>0</v>
      </c>
      <c r="Z36" s="43">
        <f t="shared" si="4"/>
        <v>0</v>
      </c>
      <c r="AA36" s="43">
        <f t="shared" si="5"/>
        <v>0</v>
      </c>
      <c r="AB36" s="43">
        <f t="shared" si="6"/>
        <v>0</v>
      </c>
      <c r="AC36" s="43">
        <f t="shared" si="7"/>
        <v>0</v>
      </c>
      <c r="AD36" s="43">
        <f t="shared" si="8"/>
        <v>0</v>
      </c>
      <c r="AE36" s="43">
        <f t="shared" si="9"/>
        <v>0</v>
      </c>
      <c r="AF36" s="43">
        <f t="shared" si="10"/>
        <v>0</v>
      </c>
      <c r="AG36" s="43">
        <f t="shared" si="11"/>
        <v>0</v>
      </c>
      <c r="AH36" s="43">
        <f t="shared" si="12"/>
        <v>0</v>
      </c>
      <c r="AI36" s="43">
        <f t="shared" si="13"/>
        <v>0</v>
      </c>
      <c r="AJ36" s="43">
        <f t="shared" si="14"/>
        <v>0</v>
      </c>
      <c r="AK36" s="43">
        <f t="shared" si="15"/>
        <v>0</v>
      </c>
      <c r="AL36" s="43">
        <f t="shared" si="16"/>
        <v>0</v>
      </c>
      <c r="AM36" s="43">
        <f t="shared" si="17"/>
        <v>1</v>
      </c>
      <c r="AN36" s="43">
        <f t="shared" si="18"/>
        <v>1</v>
      </c>
      <c r="AO36" s="43">
        <f t="shared" si="19"/>
        <v>1</v>
      </c>
      <c r="AP36" s="43"/>
      <c r="AQ36" s="43"/>
      <c r="AR36" s="43">
        <f t="shared" si="20"/>
        <v>3</v>
      </c>
      <c r="AS36" s="43">
        <f t="shared" si="21"/>
        <v>3</v>
      </c>
      <c r="AT36" s="43" t="str">
        <f t="shared" si="22"/>
        <v>Correct</v>
      </c>
      <c r="AU36" s="43"/>
      <c r="AV36" s="159" t="str">
        <f>IFERROR(VLOOKUP(Table1[[#This Row],[RespondentID]],'All Data'!$A37:$CN609,81,FALSE),"unknown")</f>
        <v>Female</v>
      </c>
      <c r="AW36" s="159">
        <f>IFERROR(VLOOKUP(Table1[[#This Row],[RespondentID]],'All Data'!$A37:$CN609,82,FALSE),"unknown")</f>
        <v>56</v>
      </c>
      <c r="AX36" s="159" t="str">
        <f>IFERROR(VLOOKUP(Table1[[#This Row],[RespondentID]],'All Data'!$A37:$CN609,83,FALSE),"unknown")</f>
        <v>Suffolk</v>
      </c>
      <c r="AY36" s="159" t="str">
        <f>IFERROR(VLOOKUP(Table1[[#This Row],[RespondentID]],'All Data'!$A37:$CN609,84,FALSE),"unknown")</f>
        <v>Mount Sinai, 11766</v>
      </c>
      <c r="AZ36" s="159" t="str">
        <f>IFERROR(VLOOKUP(Table1[[#This Row],[RespondentID]],'All Data'!$A37:$CN609,85,FALSE),"unknown")</f>
        <v>White/Caucasian</v>
      </c>
      <c r="BA36" s="159" t="str">
        <f>IFERROR(VLOOKUP(Table1[[#This Row],[RespondentID]],'All Data'!$A37:$CN609,86,FALSE),"unknown")</f>
        <v>No</v>
      </c>
      <c r="BB36" s="159" t="str">
        <f>IFERROR(VLOOKUP(Table1[[#This Row],[RespondentID]],'All Data'!$A37:$CN609,87,FALSE),"unknown")</f>
        <v xml:space="preserve">English </v>
      </c>
      <c r="BC36" s="159" t="str">
        <f>IFERROR(VLOOKUP(Table1[[#This Row],[RespondentID]],'All Data'!$A37:$CN609,88,FALSE),"unknown")</f>
        <v>$50,000 to $74,999</v>
      </c>
      <c r="BD36" s="159" t="str">
        <f>IFERROR(VLOOKUP(Table1[[#This Row],[RespondentID]],'All Data'!$A37:$CN609,89,FALSE),"unknown")</f>
        <v>Technical school</v>
      </c>
      <c r="BE36" s="159" t="str">
        <f>IFERROR(VLOOKUP(Table1[[#This Row],[RespondentID]],'All Data'!$A37:$CN609,90,FALSE),"unknown")</f>
        <v>Employed for wages</v>
      </c>
      <c r="BF36" s="159" t="str">
        <f>IFERROR(VLOOKUP(Table1[[#This Row],[RespondentID]],'All Data'!$A37:$CN609,91,FALSE),"unknown")</f>
        <v>Yes</v>
      </c>
      <c r="BG36" s="159" t="str">
        <f>IFERROR(VLOOKUP(Table1[[#This Row],[RespondentID]],'All Data'!$A37:$CN609,92,FALSE),"unknown")</f>
        <v>Yes</v>
      </c>
    </row>
    <row r="37" spans="1:59" x14ac:dyDescent="0.35">
      <c r="A37" s="6">
        <v>5678187695</v>
      </c>
      <c r="B37" s="6"/>
      <c r="C37" s="6"/>
      <c r="D37" s="6" t="s">
        <v>54</v>
      </c>
      <c r="E37" s="6"/>
      <c r="F37" s="6"/>
      <c r="G37" s="6"/>
      <c r="H37" s="6"/>
      <c r="I37" s="6" t="s">
        <v>58</v>
      </c>
      <c r="J37" s="6"/>
      <c r="K37" s="6"/>
      <c r="L37" s="6"/>
      <c r="M37" s="6"/>
      <c r="N37" s="6"/>
      <c r="O37" s="6"/>
      <c r="P37" s="6" t="s">
        <v>63</v>
      </c>
      <c r="Q37" s="6"/>
      <c r="R37" s="6"/>
      <c r="S37" s="6"/>
      <c r="T37" s="43"/>
      <c r="U37" s="43">
        <f t="shared" si="0"/>
        <v>3</v>
      </c>
      <c r="V37" s="43">
        <f t="shared" si="1"/>
        <v>1</v>
      </c>
      <c r="W37" s="43"/>
      <c r="X37" s="43">
        <f t="shared" si="2"/>
        <v>0</v>
      </c>
      <c r="Y37" s="43">
        <f t="shared" si="3"/>
        <v>0</v>
      </c>
      <c r="Z37" s="43">
        <f t="shared" si="4"/>
        <v>1</v>
      </c>
      <c r="AA37" s="43">
        <f t="shared" si="5"/>
        <v>0</v>
      </c>
      <c r="AB37" s="43">
        <f t="shared" si="6"/>
        <v>0</v>
      </c>
      <c r="AC37" s="43">
        <f t="shared" si="7"/>
        <v>0</v>
      </c>
      <c r="AD37" s="43">
        <f t="shared" si="8"/>
        <v>0</v>
      </c>
      <c r="AE37" s="43">
        <f t="shared" si="9"/>
        <v>1</v>
      </c>
      <c r="AF37" s="43">
        <f t="shared" si="10"/>
        <v>0</v>
      </c>
      <c r="AG37" s="43">
        <f t="shared" si="11"/>
        <v>0</v>
      </c>
      <c r="AH37" s="43">
        <f t="shared" si="12"/>
        <v>0</v>
      </c>
      <c r="AI37" s="43">
        <f t="shared" si="13"/>
        <v>0</v>
      </c>
      <c r="AJ37" s="43">
        <f t="shared" si="14"/>
        <v>0</v>
      </c>
      <c r="AK37" s="43">
        <f t="shared" si="15"/>
        <v>0</v>
      </c>
      <c r="AL37" s="43">
        <f t="shared" si="16"/>
        <v>1</v>
      </c>
      <c r="AM37" s="43">
        <f t="shared" si="17"/>
        <v>0</v>
      </c>
      <c r="AN37" s="43">
        <f t="shared" si="18"/>
        <v>0</v>
      </c>
      <c r="AO37" s="43">
        <f t="shared" si="19"/>
        <v>0</v>
      </c>
      <c r="AP37" s="43"/>
      <c r="AQ37" s="43"/>
      <c r="AR37" s="43">
        <f t="shared" si="20"/>
        <v>3</v>
      </c>
      <c r="AS37" s="43">
        <f t="shared" si="21"/>
        <v>3</v>
      </c>
      <c r="AT37" s="43" t="str">
        <f t="shared" si="22"/>
        <v>Correct</v>
      </c>
      <c r="AU37" s="43"/>
      <c r="AV37" s="159" t="str">
        <f>IFERROR(VLOOKUP(Table1[[#This Row],[RespondentID]],'All Data'!$A38:$CN610,81,FALSE),"unknown")</f>
        <v>Female</v>
      </c>
      <c r="AW37" s="159">
        <f>IFERROR(VLOOKUP(Table1[[#This Row],[RespondentID]],'All Data'!$A38:$CN610,82,FALSE),"unknown")</f>
        <v>50</v>
      </c>
      <c r="AX37" s="159" t="str">
        <f>IFERROR(VLOOKUP(Table1[[#This Row],[RespondentID]],'All Data'!$A38:$CN610,83,FALSE),"unknown")</f>
        <v>Suffolk</v>
      </c>
      <c r="AY37" s="159" t="str">
        <f>IFERROR(VLOOKUP(Table1[[#This Row],[RespondentID]],'All Data'!$A38:$CN610,84,FALSE),"unknown")</f>
        <v>Holbrook, 11741</v>
      </c>
      <c r="AZ37" s="159" t="str">
        <f>IFERROR(VLOOKUP(Table1[[#This Row],[RespondentID]],'All Data'!$A38:$CN610,85,FALSE),"unknown")</f>
        <v>White/Caucasian</v>
      </c>
      <c r="BA37" s="159" t="str">
        <f>IFERROR(VLOOKUP(Table1[[#This Row],[RespondentID]],'All Data'!$A38:$CN610,86,FALSE),"unknown")</f>
        <v>No</v>
      </c>
      <c r="BB37" s="159" t="str">
        <f>IFERROR(VLOOKUP(Table1[[#This Row],[RespondentID]],'All Data'!$A38:$CN610,87,FALSE),"unknown")</f>
        <v xml:space="preserve">English </v>
      </c>
      <c r="BC37" s="159" t="str">
        <f>IFERROR(VLOOKUP(Table1[[#This Row],[RespondentID]],'All Data'!$A38:$CN610,88,FALSE),"unknown")</f>
        <v>Over $125,000</v>
      </c>
      <c r="BD37" s="159" t="str">
        <f>IFERROR(VLOOKUP(Table1[[#This Row],[RespondentID]],'All Data'!$A38:$CN610,89,FALSE),"unknown")</f>
        <v>Other (please specify)</v>
      </c>
      <c r="BE37" s="159" t="str">
        <f>IFERROR(VLOOKUP(Table1[[#This Row],[RespondentID]],'All Data'!$A38:$CN610,90,FALSE),"unknown")</f>
        <v>Employed for wages</v>
      </c>
      <c r="BF37" s="159" t="str">
        <f>IFERROR(VLOOKUP(Table1[[#This Row],[RespondentID]],'All Data'!$A38:$CN610,91,FALSE),"unknown")</f>
        <v>Yes</v>
      </c>
      <c r="BG37" s="159" t="str">
        <f>IFERROR(VLOOKUP(Table1[[#This Row],[RespondentID]],'All Data'!$A38:$CN610,92,FALSE),"unknown")</f>
        <v>Yes</v>
      </c>
    </row>
    <row r="38" spans="1:59" x14ac:dyDescent="0.35">
      <c r="A38" s="6">
        <v>5678173649</v>
      </c>
      <c r="B38" s="6"/>
      <c r="C38" s="6"/>
      <c r="D38" s="6" t="s">
        <v>54</v>
      </c>
      <c r="E38" s="6"/>
      <c r="F38" s="6"/>
      <c r="G38" s="6" t="s">
        <v>56</v>
      </c>
      <c r="H38" s="6"/>
      <c r="I38" s="6" t="s">
        <v>58</v>
      </c>
      <c r="J38" s="6"/>
      <c r="K38" s="6"/>
      <c r="L38" s="6"/>
      <c r="M38" s="6"/>
      <c r="N38" s="6"/>
      <c r="O38" s="6"/>
      <c r="P38" s="6"/>
      <c r="Q38" s="6"/>
      <c r="R38" s="6"/>
      <c r="S38" s="6"/>
      <c r="T38" s="43"/>
      <c r="U38" s="43">
        <f t="shared" si="0"/>
        <v>3</v>
      </c>
      <c r="V38" s="43">
        <f t="shared" si="1"/>
        <v>1</v>
      </c>
      <c r="W38" s="43"/>
      <c r="X38" s="43">
        <f t="shared" si="2"/>
        <v>0</v>
      </c>
      <c r="Y38" s="43">
        <f t="shared" si="3"/>
        <v>0</v>
      </c>
      <c r="Z38" s="43">
        <f t="shared" si="4"/>
        <v>1</v>
      </c>
      <c r="AA38" s="43">
        <f t="shared" si="5"/>
        <v>0</v>
      </c>
      <c r="AB38" s="43">
        <f t="shared" si="6"/>
        <v>0</v>
      </c>
      <c r="AC38" s="43">
        <f t="shared" si="7"/>
        <v>1</v>
      </c>
      <c r="AD38" s="43">
        <f t="shared" si="8"/>
        <v>0</v>
      </c>
      <c r="AE38" s="43">
        <f t="shared" si="9"/>
        <v>1</v>
      </c>
      <c r="AF38" s="43">
        <f t="shared" si="10"/>
        <v>0</v>
      </c>
      <c r="AG38" s="43">
        <f t="shared" si="11"/>
        <v>0</v>
      </c>
      <c r="AH38" s="43">
        <f t="shared" si="12"/>
        <v>0</v>
      </c>
      <c r="AI38" s="43">
        <f t="shared" si="13"/>
        <v>0</v>
      </c>
      <c r="AJ38" s="43">
        <f t="shared" si="14"/>
        <v>0</v>
      </c>
      <c r="AK38" s="43">
        <f t="shared" si="15"/>
        <v>0</v>
      </c>
      <c r="AL38" s="43">
        <f t="shared" si="16"/>
        <v>0</v>
      </c>
      <c r="AM38" s="43">
        <f t="shared" si="17"/>
        <v>0</v>
      </c>
      <c r="AN38" s="43">
        <f t="shared" si="18"/>
        <v>0</v>
      </c>
      <c r="AO38" s="43">
        <f t="shared" si="19"/>
        <v>0</v>
      </c>
      <c r="AP38" s="43"/>
      <c r="AQ38" s="43"/>
      <c r="AR38" s="43">
        <f t="shared" si="20"/>
        <v>3</v>
      </c>
      <c r="AS38" s="43">
        <f t="shared" si="21"/>
        <v>3</v>
      </c>
      <c r="AT38" s="43" t="str">
        <f t="shared" si="22"/>
        <v>Correct</v>
      </c>
      <c r="AU38" s="43"/>
      <c r="AV38" s="159" t="str">
        <f>IFERROR(VLOOKUP(Table1[[#This Row],[RespondentID]],'All Data'!$A39:$CN611,81,FALSE),"unknown")</f>
        <v>Female</v>
      </c>
      <c r="AW38" s="159">
        <f>IFERROR(VLOOKUP(Table1[[#This Row],[RespondentID]],'All Data'!$A39:$CN611,82,FALSE),"unknown")</f>
        <v>45</v>
      </c>
      <c r="AX38" s="159" t="str">
        <f>IFERROR(VLOOKUP(Table1[[#This Row],[RespondentID]],'All Data'!$A39:$CN611,83,FALSE),"unknown")</f>
        <v>Nassau</v>
      </c>
      <c r="AY38" s="159" t="str">
        <f>IFERROR(VLOOKUP(Table1[[#This Row],[RespondentID]],'All Data'!$A39:$CN611,84,FALSE),"unknown")</f>
        <v>East Meadow, 11554</v>
      </c>
      <c r="AZ38" s="159" t="str">
        <f>IFERROR(VLOOKUP(Table1[[#This Row],[RespondentID]],'All Data'!$A39:$CN611,85,FALSE),"unknown")</f>
        <v>White/Caucasian</v>
      </c>
      <c r="BA38" s="159" t="str">
        <f>IFERROR(VLOOKUP(Table1[[#This Row],[RespondentID]],'All Data'!$A39:$CN611,86,FALSE),"unknown")</f>
        <v>No</v>
      </c>
      <c r="BB38" s="159" t="str">
        <f>IFERROR(VLOOKUP(Table1[[#This Row],[RespondentID]],'All Data'!$A39:$CN611,87,FALSE),"unknown")</f>
        <v xml:space="preserve">English </v>
      </c>
      <c r="BC38" s="159" t="str">
        <f>IFERROR(VLOOKUP(Table1[[#This Row],[RespondentID]],'All Data'!$A39:$CN611,88,FALSE),"unknown")</f>
        <v>$50,000 to $74,999</v>
      </c>
      <c r="BD38" s="159" t="str">
        <f>IFERROR(VLOOKUP(Table1[[#This Row],[RespondentID]],'All Data'!$A39:$CN611,89,FALSE),"unknown")</f>
        <v>Some college</v>
      </c>
      <c r="BE38" s="159" t="str">
        <f>IFERROR(VLOOKUP(Table1[[#This Row],[RespondentID]],'All Data'!$A39:$CN611,90,FALSE),"unknown")</f>
        <v>Employed for wages</v>
      </c>
      <c r="BF38" s="159" t="str">
        <f>IFERROR(VLOOKUP(Table1[[#This Row],[RespondentID]],'All Data'!$A39:$CN611,91,FALSE),"unknown")</f>
        <v>Yes</v>
      </c>
      <c r="BG38" s="159" t="str">
        <f>IFERROR(VLOOKUP(Table1[[#This Row],[RespondentID]],'All Data'!$A39:$CN611,92,FALSE),"unknown")</f>
        <v>Yes</v>
      </c>
    </row>
    <row r="39" spans="1:59" x14ac:dyDescent="0.35">
      <c r="A39" s="6">
        <v>5678055433</v>
      </c>
      <c r="B39" s="6"/>
      <c r="C39" s="6"/>
      <c r="D39" s="6" t="s">
        <v>54</v>
      </c>
      <c r="E39" s="6"/>
      <c r="F39" s="6"/>
      <c r="G39" s="6"/>
      <c r="H39" s="6"/>
      <c r="I39" s="6" t="s">
        <v>58</v>
      </c>
      <c r="J39" s="6"/>
      <c r="K39" s="6"/>
      <c r="L39" s="6"/>
      <c r="M39" s="6"/>
      <c r="N39" s="6"/>
      <c r="O39" s="6"/>
      <c r="P39" s="6"/>
      <c r="Q39" s="6"/>
      <c r="R39" s="6"/>
      <c r="S39" s="6" t="s">
        <v>66</v>
      </c>
      <c r="T39" s="43"/>
      <c r="U39" s="43">
        <f t="shared" si="0"/>
        <v>3</v>
      </c>
      <c r="V39" s="43">
        <f t="shared" si="1"/>
        <v>1</v>
      </c>
      <c r="W39" s="43"/>
      <c r="X39" s="43">
        <f t="shared" si="2"/>
        <v>0</v>
      </c>
      <c r="Y39" s="43">
        <f t="shared" si="3"/>
        <v>0</v>
      </c>
      <c r="Z39" s="43">
        <f t="shared" si="4"/>
        <v>1</v>
      </c>
      <c r="AA39" s="43">
        <f t="shared" si="5"/>
        <v>0</v>
      </c>
      <c r="AB39" s="43">
        <f t="shared" si="6"/>
        <v>0</v>
      </c>
      <c r="AC39" s="43">
        <f t="shared" si="7"/>
        <v>0</v>
      </c>
      <c r="AD39" s="43">
        <f t="shared" si="8"/>
        <v>0</v>
      </c>
      <c r="AE39" s="43">
        <f t="shared" si="9"/>
        <v>1</v>
      </c>
      <c r="AF39" s="43">
        <f t="shared" si="10"/>
        <v>0</v>
      </c>
      <c r="AG39" s="43">
        <f t="shared" si="11"/>
        <v>0</v>
      </c>
      <c r="AH39" s="43">
        <f t="shared" si="12"/>
        <v>0</v>
      </c>
      <c r="AI39" s="43">
        <f t="shared" si="13"/>
        <v>0</v>
      </c>
      <c r="AJ39" s="43">
        <f t="shared" si="14"/>
        <v>0</v>
      </c>
      <c r="AK39" s="43">
        <f t="shared" si="15"/>
        <v>0</v>
      </c>
      <c r="AL39" s="43">
        <f t="shared" si="16"/>
        <v>0</v>
      </c>
      <c r="AM39" s="43">
        <f t="shared" si="17"/>
        <v>0</v>
      </c>
      <c r="AN39" s="43">
        <f t="shared" si="18"/>
        <v>0</v>
      </c>
      <c r="AO39" s="43">
        <f t="shared" si="19"/>
        <v>1</v>
      </c>
      <c r="AP39" s="43"/>
      <c r="AQ39" s="43"/>
      <c r="AR39" s="43">
        <f t="shared" si="20"/>
        <v>3</v>
      </c>
      <c r="AS39" s="43">
        <f t="shared" si="21"/>
        <v>3</v>
      </c>
      <c r="AT39" s="43" t="str">
        <f t="shared" si="22"/>
        <v>Correct</v>
      </c>
      <c r="AU39" s="43"/>
      <c r="AV39" s="159" t="str">
        <f>IFERROR(VLOOKUP(Table1[[#This Row],[RespondentID]],'All Data'!$A40:$CN612,81,FALSE),"unknown")</f>
        <v>Male</v>
      </c>
      <c r="AW39" s="159">
        <f>IFERROR(VLOOKUP(Table1[[#This Row],[RespondentID]],'All Data'!$A40:$CN612,82,FALSE),"unknown")</f>
        <v>29</v>
      </c>
      <c r="AX39" s="159" t="str">
        <f>IFERROR(VLOOKUP(Table1[[#This Row],[RespondentID]],'All Data'!$A40:$CN612,83,FALSE),"unknown")</f>
        <v>Suffolk</v>
      </c>
      <c r="AY39" s="159" t="str">
        <f>IFERROR(VLOOKUP(Table1[[#This Row],[RespondentID]],'All Data'!$A40:$CN612,84,FALSE),"unknown")</f>
        <v>Stony Brook, 11790</v>
      </c>
      <c r="AZ39" s="159" t="str">
        <f>IFERROR(VLOOKUP(Table1[[#This Row],[RespondentID]],'All Data'!$A40:$CN612,85,FALSE),"unknown")</f>
        <v>White/Caucasian</v>
      </c>
      <c r="BA39" s="159" t="str">
        <f>IFERROR(VLOOKUP(Table1[[#This Row],[RespondentID]],'All Data'!$A40:$CN612,86,FALSE),"unknown")</f>
        <v>No</v>
      </c>
      <c r="BB39" s="159" t="str">
        <f>IFERROR(VLOOKUP(Table1[[#This Row],[RespondentID]],'All Data'!$A40:$CN612,87,FALSE),"unknown")</f>
        <v xml:space="preserve">English </v>
      </c>
      <c r="BC39" s="159" t="str">
        <f>IFERROR(VLOOKUP(Table1[[#This Row],[RespondentID]],'All Data'!$A40:$CN612,88,FALSE),"unknown")</f>
        <v>$75,000 to $125,000</v>
      </c>
      <c r="BD39" s="159" t="str">
        <f>IFERROR(VLOOKUP(Table1[[#This Row],[RespondentID]],'All Data'!$A40:$CN612,89,FALSE),"unknown")</f>
        <v>College graduate</v>
      </c>
      <c r="BE39" s="159" t="str">
        <f>IFERROR(VLOOKUP(Table1[[#This Row],[RespondentID]],'All Data'!$A40:$CN612,90,FALSE),"unknown")</f>
        <v>Employed for wages</v>
      </c>
      <c r="BF39" s="159" t="str">
        <f>IFERROR(VLOOKUP(Table1[[#This Row],[RespondentID]],'All Data'!$A40:$CN612,91,FALSE),"unknown")</f>
        <v>Yes</v>
      </c>
      <c r="BG39" s="159" t="str">
        <f>IFERROR(VLOOKUP(Table1[[#This Row],[RespondentID]],'All Data'!$A40:$CN612,92,FALSE),"unknown")</f>
        <v>Yes</v>
      </c>
    </row>
    <row r="40" spans="1:59" x14ac:dyDescent="0.35">
      <c r="A40" s="6">
        <v>5678051723</v>
      </c>
      <c r="B40" s="6" t="s">
        <v>52</v>
      </c>
      <c r="C40" s="6"/>
      <c r="D40" s="6"/>
      <c r="E40" s="6"/>
      <c r="F40" s="6"/>
      <c r="G40" s="6" t="s">
        <v>56</v>
      </c>
      <c r="H40" s="6"/>
      <c r="I40" s="6" t="s">
        <v>58</v>
      </c>
      <c r="J40" s="6"/>
      <c r="K40" s="6"/>
      <c r="L40" s="6"/>
      <c r="M40" s="6"/>
      <c r="N40" s="6"/>
      <c r="O40" s="6"/>
      <c r="P40" s="6"/>
      <c r="Q40" s="6"/>
      <c r="R40" s="6"/>
      <c r="S40" s="6"/>
      <c r="T40" s="43"/>
      <c r="U40" s="43">
        <f t="shared" si="0"/>
        <v>3</v>
      </c>
      <c r="V40" s="43">
        <f t="shared" si="1"/>
        <v>1</v>
      </c>
      <c r="W40" s="43"/>
      <c r="X40" s="43">
        <f t="shared" si="2"/>
        <v>1</v>
      </c>
      <c r="Y40" s="43">
        <f t="shared" si="3"/>
        <v>0</v>
      </c>
      <c r="Z40" s="43">
        <f t="shared" si="4"/>
        <v>0</v>
      </c>
      <c r="AA40" s="43">
        <f t="shared" si="5"/>
        <v>0</v>
      </c>
      <c r="AB40" s="43">
        <f t="shared" si="6"/>
        <v>0</v>
      </c>
      <c r="AC40" s="43">
        <f t="shared" si="7"/>
        <v>1</v>
      </c>
      <c r="AD40" s="43">
        <f t="shared" si="8"/>
        <v>0</v>
      </c>
      <c r="AE40" s="43">
        <f t="shared" si="9"/>
        <v>1</v>
      </c>
      <c r="AF40" s="43">
        <f t="shared" si="10"/>
        <v>0</v>
      </c>
      <c r="AG40" s="43">
        <f t="shared" si="11"/>
        <v>0</v>
      </c>
      <c r="AH40" s="43">
        <f t="shared" si="12"/>
        <v>0</v>
      </c>
      <c r="AI40" s="43">
        <f t="shared" si="13"/>
        <v>0</v>
      </c>
      <c r="AJ40" s="43">
        <f t="shared" si="14"/>
        <v>0</v>
      </c>
      <c r="AK40" s="43">
        <f t="shared" si="15"/>
        <v>0</v>
      </c>
      <c r="AL40" s="43">
        <f t="shared" si="16"/>
        <v>0</v>
      </c>
      <c r="AM40" s="43">
        <f t="shared" si="17"/>
        <v>0</v>
      </c>
      <c r="AN40" s="43">
        <f t="shared" si="18"/>
        <v>0</v>
      </c>
      <c r="AO40" s="43">
        <f t="shared" si="19"/>
        <v>0</v>
      </c>
      <c r="AP40" s="43"/>
      <c r="AQ40" s="43"/>
      <c r="AR40" s="43">
        <f t="shared" si="20"/>
        <v>3</v>
      </c>
      <c r="AS40" s="43">
        <f t="shared" si="21"/>
        <v>3</v>
      </c>
      <c r="AT40" s="43" t="str">
        <f t="shared" si="22"/>
        <v>Correct</v>
      </c>
      <c r="AU40" s="43"/>
      <c r="AV40" s="159" t="str">
        <f>IFERROR(VLOOKUP(Table1[[#This Row],[RespondentID]],'All Data'!$A41:$CN613,81,FALSE),"unknown")</f>
        <v>Male</v>
      </c>
      <c r="AW40" s="159">
        <f>IFERROR(VLOOKUP(Table1[[#This Row],[RespondentID]],'All Data'!$A41:$CN613,82,FALSE),"unknown")</f>
        <v>65</v>
      </c>
      <c r="AX40" s="159" t="str">
        <f>IFERROR(VLOOKUP(Table1[[#This Row],[RespondentID]],'All Data'!$A41:$CN613,83,FALSE),"unknown")</f>
        <v>Suffolk</v>
      </c>
      <c r="AY40" s="159" t="str">
        <f>IFERROR(VLOOKUP(Table1[[#This Row],[RespondentID]],'All Data'!$A41:$CN613,84,FALSE),"unknown")</f>
        <v>Holbrook, 11741</v>
      </c>
      <c r="AZ40" s="159" t="str">
        <f>IFERROR(VLOOKUP(Table1[[#This Row],[RespondentID]],'All Data'!$A41:$CN613,85,FALSE),"unknown")</f>
        <v>White/Caucasian</v>
      </c>
      <c r="BA40" s="159" t="str">
        <f>IFERROR(VLOOKUP(Table1[[#This Row],[RespondentID]],'All Data'!$A41:$CN613,86,FALSE),"unknown")</f>
        <v>No</v>
      </c>
      <c r="BB40" s="159" t="str">
        <f>IFERROR(VLOOKUP(Table1[[#This Row],[RespondentID]],'All Data'!$A41:$CN613,87,FALSE),"unknown")</f>
        <v xml:space="preserve">English </v>
      </c>
      <c r="BC40" s="159" t="str">
        <f>IFERROR(VLOOKUP(Table1[[#This Row],[RespondentID]],'All Data'!$A41:$CN613,88,FALSE),"unknown")</f>
        <v>$75,000 to $125,000</v>
      </c>
      <c r="BD40" s="159" t="str">
        <f>IFERROR(VLOOKUP(Table1[[#This Row],[RespondentID]],'All Data'!$A41:$CN613,89,FALSE),"unknown")</f>
        <v>Graduate school</v>
      </c>
      <c r="BE40" s="159" t="str">
        <f>IFERROR(VLOOKUP(Table1[[#This Row],[RespondentID]],'All Data'!$A41:$CN613,90,FALSE),"unknown")</f>
        <v>Retired</v>
      </c>
      <c r="BF40" s="159" t="str">
        <f>IFERROR(VLOOKUP(Table1[[#This Row],[RespondentID]],'All Data'!$A41:$CN613,91,FALSE),"unknown")</f>
        <v>Yes</v>
      </c>
      <c r="BG40" s="159" t="str">
        <f>IFERROR(VLOOKUP(Table1[[#This Row],[RespondentID]],'All Data'!$A41:$CN613,92,FALSE),"unknown")</f>
        <v>Yes</v>
      </c>
    </row>
    <row r="41" spans="1:59" x14ac:dyDescent="0.35">
      <c r="A41" s="6">
        <v>5678049260</v>
      </c>
      <c r="B41" s="6"/>
      <c r="C41" s="6"/>
      <c r="D41" s="6"/>
      <c r="E41" s="6"/>
      <c r="F41" s="6"/>
      <c r="G41" s="6"/>
      <c r="H41" s="6"/>
      <c r="I41" s="6"/>
      <c r="J41" s="6"/>
      <c r="K41" s="6"/>
      <c r="L41" s="6"/>
      <c r="M41" s="6"/>
      <c r="N41" s="6"/>
      <c r="O41" s="6"/>
      <c r="P41" s="6"/>
      <c r="Q41" s="6"/>
      <c r="R41" s="6"/>
      <c r="S41" s="6"/>
      <c r="T41" s="43"/>
      <c r="U41" s="43">
        <f t="shared" si="0"/>
        <v>0</v>
      </c>
      <c r="V41" s="43" t="e">
        <f t="shared" si="1"/>
        <v>#DIV/0!</v>
      </c>
      <c r="W41" s="43"/>
      <c r="X41" s="43">
        <f t="shared" si="2"/>
        <v>0</v>
      </c>
      <c r="Y41" s="43">
        <f t="shared" si="3"/>
        <v>0</v>
      </c>
      <c r="Z41" s="43">
        <f t="shared" si="4"/>
        <v>0</v>
      </c>
      <c r="AA41" s="43">
        <f t="shared" si="5"/>
        <v>0</v>
      </c>
      <c r="AB41" s="43">
        <f t="shared" si="6"/>
        <v>0</v>
      </c>
      <c r="AC41" s="43">
        <f t="shared" si="7"/>
        <v>0</v>
      </c>
      <c r="AD41" s="43">
        <f t="shared" si="8"/>
        <v>0</v>
      </c>
      <c r="AE41" s="43">
        <f t="shared" si="9"/>
        <v>0</v>
      </c>
      <c r="AF41" s="43">
        <f t="shared" si="10"/>
        <v>0</v>
      </c>
      <c r="AG41" s="43">
        <f t="shared" si="11"/>
        <v>0</v>
      </c>
      <c r="AH41" s="43">
        <f t="shared" si="12"/>
        <v>0</v>
      </c>
      <c r="AI41" s="43">
        <f t="shared" si="13"/>
        <v>0</v>
      </c>
      <c r="AJ41" s="43">
        <f t="shared" si="14"/>
        <v>0</v>
      </c>
      <c r="AK41" s="43">
        <f t="shared" si="15"/>
        <v>0</v>
      </c>
      <c r="AL41" s="43">
        <f t="shared" si="16"/>
        <v>0</v>
      </c>
      <c r="AM41" s="43">
        <f t="shared" si="17"/>
        <v>0</v>
      </c>
      <c r="AN41" s="43">
        <f t="shared" si="18"/>
        <v>0</v>
      </c>
      <c r="AO41" s="43">
        <f t="shared" si="19"/>
        <v>0</v>
      </c>
      <c r="AP41" s="43"/>
      <c r="AQ41" s="43"/>
      <c r="AR41" s="43">
        <f t="shared" si="20"/>
        <v>0</v>
      </c>
      <c r="AS41" s="43">
        <f t="shared" si="21"/>
        <v>0</v>
      </c>
      <c r="AT41" s="43" t="str">
        <f t="shared" si="22"/>
        <v>Correct</v>
      </c>
      <c r="AU41" s="43"/>
      <c r="AV41" s="159" t="str">
        <f>IFERROR(VLOOKUP(Table1[[#This Row],[RespondentID]],'All Data'!$A42:$CN614,81,FALSE),"unknown")</f>
        <v>Male</v>
      </c>
      <c r="AW41" s="159">
        <f>IFERROR(VLOOKUP(Table1[[#This Row],[RespondentID]],'All Data'!$A42:$CN614,82,FALSE),"unknown")</f>
        <v>79</v>
      </c>
      <c r="AX41" s="159" t="str">
        <f>IFERROR(VLOOKUP(Table1[[#This Row],[RespondentID]],'All Data'!$A42:$CN614,83,FALSE),"unknown")</f>
        <v>Nassau</v>
      </c>
      <c r="AY41" s="159" t="str">
        <f>IFERROR(VLOOKUP(Table1[[#This Row],[RespondentID]],'All Data'!$A42:$CN614,84,FALSE),"unknown")</f>
        <v>Plainview, 11803</v>
      </c>
      <c r="AZ41" s="159" t="str">
        <f>IFERROR(VLOOKUP(Table1[[#This Row],[RespondentID]],'All Data'!$A42:$CN614,85,FALSE),"unknown")</f>
        <v>White/Caucasian</v>
      </c>
      <c r="BA41" s="159" t="str">
        <f>IFERROR(VLOOKUP(Table1[[#This Row],[RespondentID]],'All Data'!$A42:$CN614,86,FALSE),"unknown")</f>
        <v>No</v>
      </c>
      <c r="BB41" s="159" t="str">
        <f>IFERROR(VLOOKUP(Table1[[#This Row],[RespondentID]],'All Data'!$A42:$CN614,87,FALSE),"unknown")</f>
        <v xml:space="preserve">English </v>
      </c>
      <c r="BC41" s="159" t="str">
        <f>IFERROR(VLOOKUP(Table1[[#This Row],[RespondentID]],'All Data'!$A42:$CN614,88,FALSE),"unknown")</f>
        <v>$75,000 to $125,000</v>
      </c>
      <c r="BD41" s="159" t="str">
        <f>IFERROR(VLOOKUP(Table1[[#This Row],[RespondentID]],'All Data'!$A42:$CN614,89,FALSE),"unknown")</f>
        <v>Graduate school</v>
      </c>
      <c r="BE41" s="159" t="str">
        <f>IFERROR(VLOOKUP(Table1[[#This Row],[RespondentID]],'All Data'!$A42:$CN614,90,FALSE),"unknown")</f>
        <v>Retired</v>
      </c>
      <c r="BF41" s="159" t="str">
        <f>IFERROR(VLOOKUP(Table1[[#This Row],[RespondentID]],'All Data'!$A42:$CN614,91,FALSE),"unknown")</f>
        <v>Yes</v>
      </c>
      <c r="BG41" s="159" t="str">
        <f>IFERROR(VLOOKUP(Table1[[#This Row],[RespondentID]],'All Data'!$A42:$CN614,92,FALSE),"unknown")</f>
        <v>Yes</v>
      </c>
    </row>
    <row r="42" spans="1:59" x14ac:dyDescent="0.35">
      <c r="A42" s="6">
        <v>5677807483</v>
      </c>
      <c r="B42" s="6"/>
      <c r="C42" s="6"/>
      <c r="D42" s="6"/>
      <c r="E42" s="6"/>
      <c r="F42" s="6"/>
      <c r="G42" s="6"/>
      <c r="H42" s="6"/>
      <c r="I42" s="6"/>
      <c r="J42" s="6"/>
      <c r="K42" s="6"/>
      <c r="L42" s="6"/>
      <c r="M42" s="6"/>
      <c r="N42" s="6"/>
      <c r="O42" s="6"/>
      <c r="P42" s="6"/>
      <c r="Q42" s="6"/>
      <c r="R42" s="6"/>
      <c r="S42" s="6"/>
      <c r="T42" s="43"/>
      <c r="U42" s="43">
        <f t="shared" si="0"/>
        <v>0</v>
      </c>
      <c r="V42" s="43" t="e">
        <f t="shared" si="1"/>
        <v>#DIV/0!</v>
      </c>
      <c r="W42" s="43"/>
      <c r="X42" s="43">
        <f t="shared" si="2"/>
        <v>0</v>
      </c>
      <c r="Y42" s="43">
        <f t="shared" si="3"/>
        <v>0</v>
      </c>
      <c r="Z42" s="43">
        <f t="shared" si="4"/>
        <v>0</v>
      </c>
      <c r="AA42" s="43">
        <f t="shared" si="5"/>
        <v>0</v>
      </c>
      <c r="AB42" s="43">
        <f t="shared" si="6"/>
        <v>0</v>
      </c>
      <c r="AC42" s="43">
        <f t="shared" si="7"/>
        <v>0</v>
      </c>
      <c r="AD42" s="43">
        <f t="shared" si="8"/>
        <v>0</v>
      </c>
      <c r="AE42" s="43">
        <f t="shared" si="9"/>
        <v>0</v>
      </c>
      <c r="AF42" s="43">
        <f t="shared" si="10"/>
        <v>0</v>
      </c>
      <c r="AG42" s="43">
        <f t="shared" si="11"/>
        <v>0</v>
      </c>
      <c r="AH42" s="43">
        <f t="shared" si="12"/>
        <v>0</v>
      </c>
      <c r="AI42" s="43">
        <f t="shared" si="13"/>
        <v>0</v>
      </c>
      <c r="AJ42" s="43">
        <f t="shared" si="14"/>
        <v>0</v>
      </c>
      <c r="AK42" s="43">
        <f t="shared" si="15"/>
        <v>0</v>
      </c>
      <c r="AL42" s="43">
        <f t="shared" si="16"/>
        <v>0</v>
      </c>
      <c r="AM42" s="43">
        <f t="shared" si="17"/>
        <v>0</v>
      </c>
      <c r="AN42" s="43">
        <f t="shared" si="18"/>
        <v>0</v>
      </c>
      <c r="AO42" s="43">
        <f t="shared" si="19"/>
        <v>0</v>
      </c>
      <c r="AP42" s="43"/>
      <c r="AQ42" s="43"/>
      <c r="AR42" s="43">
        <f t="shared" si="20"/>
        <v>0</v>
      </c>
      <c r="AS42" s="43">
        <f t="shared" si="21"/>
        <v>0</v>
      </c>
      <c r="AT42" s="43" t="str">
        <f t="shared" si="22"/>
        <v>Correct</v>
      </c>
      <c r="AU42" s="43"/>
      <c r="AV42" s="159" t="str">
        <f>IFERROR(VLOOKUP(Table1[[#This Row],[RespondentID]],'All Data'!$A43:$CN615,81,FALSE),"unknown")</f>
        <v>Male</v>
      </c>
      <c r="AW42" s="159">
        <f>IFERROR(VLOOKUP(Table1[[#This Row],[RespondentID]],'All Data'!$A43:$CN615,82,FALSE),"unknown")</f>
        <v>50</v>
      </c>
      <c r="AX42" s="159" t="str">
        <f>IFERROR(VLOOKUP(Table1[[#This Row],[RespondentID]],'All Data'!$A43:$CN615,83,FALSE),"unknown")</f>
        <v>Suffolk</v>
      </c>
      <c r="AY42" s="159" t="str">
        <f>IFERROR(VLOOKUP(Table1[[#This Row],[RespondentID]],'All Data'!$A43:$CN615,84,FALSE),"unknown")</f>
        <v>Deer Park, 11729</v>
      </c>
      <c r="AZ42" s="159" t="str">
        <f>IFERROR(VLOOKUP(Table1[[#This Row],[RespondentID]],'All Data'!$A43:$CN615,85,FALSE),"unknown")</f>
        <v>White/Caucasian</v>
      </c>
      <c r="BA42" s="159" t="str">
        <f>IFERROR(VLOOKUP(Table1[[#This Row],[RespondentID]],'All Data'!$A43:$CN615,86,FALSE),"unknown")</f>
        <v>No</v>
      </c>
      <c r="BB42" s="159" t="str">
        <f>IFERROR(VLOOKUP(Table1[[#This Row],[RespondentID]],'All Data'!$A43:$CN615,87,FALSE),"unknown")</f>
        <v xml:space="preserve">English </v>
      </c>
      <c r="BC42" s="159" t="str">
        <f>IFERROR(VLOOKUP(Table1[[#This Row],[RespondentID]],'All Data'!$A43:$CN615,88,FALSE),"unknown")</f>
        <v>$50,000 to $74,999</v>
      </c>
      <c r="BD42" s="159" t="str">
        <f>IFERROR(VLOOKUP(Table1[[#This Row],[RespondentID]],'All Data'!$A43:$CN615,89,FALSE),"unknown")</f>
        <v>Some college</v>
      </c>
      <c r="BE42" s="159" t="str">
        <f>IFERROR(VLOOKUP(Table1[[#This Row],[RespondentID]],'All Data'!$A43:$CN615,90,FALSE),"unknown")</f>
        <v>Employed for wages</v>
      </c>
      <c r="BF42" s="159" t="str">
        <f>IFERROR(VLOOKUP(Table1[[#This Row],[RespondentID]],'All Data'!$A43:$CN615,91,FALSE),"unknown")</f>
        <v>Yes</v>
      </c>
      <c r="BG42" s="159" t="str">
        <f>IFERROR(VLOOKUP(Table1[[#This Row],[RespondentID]],'All Data'!$A43:$CN615,92,FALSE),"unknown")</f>
        <v>No</v>
      </c>
    </row>
    <row r="43" spans="1:59" x14ac:dyDescent="0.35">
      <c r="A43" s="6">
        <v>5677677729</v>
      </c>
      <c r="B43" s="6"/>
      <c r="C43" s="6"/>
      <c r="D43" s="6" t="s">
        <v>54</v>
      </c>
      <c r="E43" s="6"/>
      <c r="F43" s="6"/>
      <c r="G43" s="6"/>
      <c r="H43" s="6"/>
      <c r="I43" s="6"/>
      <c r="J43" s="6"/>
      <c r="K43" s="6"/>
      <c r="L43" s="6"/>
      <c r="M43" s="6"/>
      <c r="N43" s="6"/>
      <c r="O43" s="6"/>
      <c r="P43" s="6"/>
      <c r="Q43" s="6"/>
      <c r="R43" s="6" t="s">
        <v>65</v>
      </c>
      <c r="S43" s="6" t="s">
        <v>66</v>
      </c>
      <c r="T43" s="43"/>
      <c r="U43" s="43">
        <f t="shared" si="0"/>
        <v>3</v>
      </c>
      <c r="V43" s="43">
        <f t="shared" si="1"/>
        <v>1</v>
      </c>
      <c r="W43" s="43"/>
      <c r="X43" s="43">
        <f t="shared" si="2"/>
        <v>0</v>
      </c>
      <c r="Y43" s="43">
        <f t="shared" si="3"/>
        <v>0</v>
      </c>
      <c r="Z43" s="43">
        <f t="shared" si="4"/>
        <v>1</v>
      </c>
      <c r="AA43" s="43">
        <f t="shared" si="5"/>
        <v>0</v>
      </c>
      <c r="AB43" s="43">
        <f t="shared" si="6"/>
        <v>0</v>
      </c>
      <c r="AC43" s="43">
        <f t="shared" si="7"/>
        <v>0</v>
      </c>
      <c r="AD43" s="43">
        <f t="shared" si="8"/>
        <v>0</v>
      </c>
      <c r="AE43" s="43">
        <f t="shared" si="9"/>
        <v>0</v>
      </c>
      <c r="AF43" s="43">
        <f t="shared" si="10"/>
        <v>0</v>
      </c>
      <c r="AG43" s="43">
        <f t="shared" si="11"/>
        <v>0</v>
      </c>
      <c r="AH43" s="43">
        <f t="shared" si="12"/>
        <v>0</v>
      </c>
      <c r="AI43" s="43">
        <f t="shared" si="13"/>
        <v>0</v>
      </c>
      <c r="AJ43" s="43">
        <f t="shared" si="14"/>
        <v>0</v>
      </c>
      <c r="AK43" s="43">
        <f t="shared" si="15"/>
        <v>0</v>
      </c>
      <c r="AL43" s="43">
        <f t="shared" si="16"/>
        <v>0</v>
      </c>
      <c r="AM43" s="43">
        <f t="shared" si="17"/>
        <v>0</v>
      </c>
      <c r="AN43" s="43">
        <f t="shared" si="18"/>
        <v>1</v>
      </c>
      <c r="AO43" s="43">
        <f t="shared" si="19"/>
        <v>1</v>
      </c>
      <c r="AP43" s="43"/>
      <c r="AQ43" s="43"/>
      <c r="AR43" s="43">
        <f t="shared" si="20"/>
        <v>3</v>
      </c>
      <c r="AS43" s="43">
        <f t="shared" si="21"/>
        <v>3</v>
      </c>
      <c r="AT43" s="43" t="str">
        <f t="shared" si="22"/>
        <v>Correct</v>
      </c>
      <c r="AU43" s="43"/>
      <c r="AV43" s="159" t="str">
        <f>IFERROR(VLOOKUP(Table1[[#This Row],[RespondentID]],'All Data'!$A44:$CN616,81,FALSE),"unknown")</f>
        <v>Female</v>
      </c>
      <c r="AW43" s="159">
        <f>IFERROR(VLOOKUP(Table1[[#This Row],[RespondentID]],'All Data'!$A44:$CN616,82,FALSE),"unknown")</f>
        <v>50</v>
      </c>
      <c r="AX43" s="159" t="str">
        <f>IFERROR(VLOOKUP(Table1[[#This Row],[RespondentID]],'All Data'!$A44:$CN616,83,FALSE),"unknown")</f>
        <v>Suffolk</v>
      </c>
      <c r="AY43" s="159" t="str">
        <f>IFERROR(VLOOKUP(Table1[[#This Row],[RespondentID]],'All Data'!$A44:$CN616,84,FALSE),"unknown")</f>
        <v>Huntington Station, 11746</v>
      </c>
      <c r="AZ43" s="159" t="str">
        <f>IFERROR(VLOOKUP(Table1[[#This Row],[RespondentID]],'All Data'!$A44:$CN616,85,FALSE),"unknown")</f>
        <v>White/Caucasian</v>
      </c>
      <c r="BA43" s="159" t="str">
        <f>IFERROR(VLOOKUP(Table1[[#This Row],[RespondentID]],'All Data'!$A44:$CN616,86,FALSE),"unknown")</f>
        <v>No</v>
      </c>
      <c r="BB43" s="159" t="str">
        <f>IFERROR(VLOOKUP(Table1[[#This Row],[RespondentID]],'All Data'!$A44:$CN616,87,FALSE),"unknown")</f>
        <v xml:space="preserve">English Italian </v>
      </c>
      <c r="BC43" s="159" t="str">
        <f>IFERROR(VLOOKUP(Table1[[#This Row],[RespondentID]],'All Data'!$A44:$CN616,88,FALSE),"unknown")</f>
        <v>Over $125,000</v>
      </c>
      <c r="BD43" s="159" t="str">
        <f>IFERROR(VLOOKUP(Table1[[#This Row],[RespondentID]],'All Data'!$A44:$CN616,89,FALSE),"unknown")</f>
        <v>College graduate</v>
      </c>
      <c r="BE43" s="159" t="str">
        <f>IFERROR(VLOOKUP(Table1[[#This Row],[RespondentID]],'All Data'!$A44:$CN616,90,FALSE),"unknown")</f>
        <v>Employed for wages</v>
      </c>
      <c r="BF43" s="159" t="str">
        <f>IFERROR(VLOOKUP(Table1[[#This Row],[RespondentID]],'All Data'!$A44:$CN616,91,FALSE),"unknown")</f>
        <v>Yes</v>
      </c>
      <c r="BG43" s="159" t="str">
        <f>IFERROR(VLOOKUP(Table1[[#This Row],[RespondentID]],'All Data'!$A44:$CN616,92,FALSE),"unknown")</f>
        <v>Yes</v>
      </c>
    </row>
    <row r="44" spans="1:59" x14ac:dyDescent="0.35">
      <c r="A44" s="6">
        <v>5677654392</v>
      </c>
      <c r="B44" s="6"/>
      <c r="C44" s="6"/>
      <c r="D44" s="6" t="s">
        <v>54</v>
      </c>
      <c r="E44" s="6"/>
      <c r="F44" s="6"/>
      <c r="G44" s="6"/>
      <c r="H44" s="6"/>
      <c r="I44" s="6"/>
      <c r="J44" s="6"/>
      <c r="K44" s="6"/>
      <c r="L44" s="6" t="s">
        <v>61</v>
      </c>
      <c r="M44" s="6"/>
      <c r="N44" s="6" t="s">
        <v>26</v>
      </c>
      <c r="O44" s="6"/>
      <c r="P44" s="6"/>
      <c r="Q44" s="6"/>
      <c r="R44" s="6"/>
      <c r="S44" s="6"/>
      <c r="T44" s="43"/>
      <c r="U44" s="43">
        <f t="shared" si="0"/>
        <v>3</v>
      </c>
      <c r="V44" s="43">
        <f t="shared" si="1"/>
        <v>1</v>
      </c>
      <c r="W44" s="43"/>
      <c r="X44" s="43">
        <f t="shared" si="2"/>
        <v>0</v>
      </c>
      <c r="Y44" s="43">
        <f t="shared" si="3"/>
        <v>0</v>
      </c>
      <c r="Z44" s="43">
        <f t="shared" si="4"/>
        <v>1</v>
      </c>
      <c r="AA44" s="43">
        <f t="shared" si="5"/>
        <v>0</v>
      </c>
      <c r="AB44" s="43">
        <f t="shared" si="6"/>
        <v>0</v>
      </c>
      <c r="AC44" s="43">
        <f t="shared" si="7"/>
        <v>0</v>
      </c>
      <c r="AD44" s="43">
        <f t="shared" si="8"/>
        <v>0</v>
      </c>
      <c r="AE44" s="43">
        <f t="shared" si="9"/>
        <v>0</v>
      </c>
      <c r="AF44" s="43">
        <f t="shared" si="10"/>
        <v>0</v>
      </c>
      <c r="AG44" s="43">
        <f t="shared" si="11"/>
        <v>0</v>
      </c>
      <c r="AH44" s="43">
        <f t="shared" si="12"/>
        <v>1</v>
      </c>
      <c r="AI44" s="43">
        <f t="shared" si="13"/>
        <v>0</v>
      </c>
      <c r="AJ44" s="43">
        <f t="shared" si="14"/>
        <v>1</v>
      </c>
      <c r="AK44" s="43">
        <f t="shared" si="15"/>
        <v>0</v>
      </c>
      <c r="AL44" s="43">
        <f t="shared" si="16"/>
        <v>0</v>
      </c>
      <c r="AM44" s="43">
        <f t="shared" si="17"/>
        <v>0</v>
      </c>
      <c r="AN44" s="43">
        <f t="shared" si="18"/>
        <v>0</v>
      </c>
      <c r="AO44" s="43">
        <f t="shared" si="19"/>
        <v>0</v>
      </c>
      <c r="AP44" s="43"/>
      <c r="AQ44" s="43"/>
      <c r="AR44" s="43">
        <f t="shared" si="20"/>
        <v>3</v>
      </c>
      <c r="AS44" s="43">
        <f t="shared" si="21"/>
        <v>3</v>
      </c>
      <c r="AT44" s="43" t="str">
        <f t="shared" si="22"/>
        <v>Correct</v>
      </c>
      <c r="AU44" s="43"/>
      <c r="AV44" s="159" t="str">
        <f>IFERROR(VLOOKUP(Table1[[#This Row],[RespondentID]],'All Data'!$A45:$CN617,81,FALSE),"unknown")</f>
        <v>Female</v>
      </c>
      <c r="AW44" s="159">
        <f>IFERROR(VLOOKUP(Table1[[#This Row],[RespondentID]],'All Data'!$A45:$CN617,82,FALSE),"unknown")</f>
        <v>38</v>
      </c>
      <c r="AX44" s="159" t="str">
        <f>IFERROR(VLOOKUP(Table1[[#This Row],[RespondentID]],'All Data'!$A45:$CN617,83,FALSE),"unknown")</f>
        <v>Suffolk</v>
      </c>
      <c r="AY44" s="159" t="str">
        <f>IFERROR(VLOOKUP(Table1[[#This Row],[RespondentID]],'All Data'!$A45:$CN617,84,FALSE),"unknown")</f>
        <v>Manorville, 11949</v>
      </c>
      <c r="AZ44" s="159" t="str">
        <f>IFERROR(VLOOKUP(Table1[[#This Row],[RespondentID]],'All Data'!$A45:$CN617,85,FALSE),"unknown")</f>
        <v>White/Caucasian</v>
      </c>
      <c r="BA44" s="159" t="str">
        <f>IFERROR(VLOOKUP(Table1[[#This Row],[RespondentID]],'All Data'!$A45:$CN617,86,FALSE),"unknown")</f>
        <v>No</v>
      </c>
      <c r="BB44" s="159" t="str">
        <f>IFERROR(VLOOKUP(Table1[[#This Row],[RespondentID]],'All Data'!$A45:$CN617,87,FALSE),"unknown")</f>
        <v xml:space="preserve">English </v>
      </c>
      <c r="BC44" s="159" t="str">
        <f>IFERROR(VLOOKUP(Table1[[#This Row],[RespondentID]],'All Data'!$A45:$CN617,88,FALSE),"unknown")</f>
        <v>$35,000 to $49,999</v>
      </c>
      <c r="BD44" s="159" t="str">
        <f>IFERROR(VLOOKUP(Table1[[#This Row],[RespondentID]],'All Data'!$A45:$CN617,89,FALSE),"unknown")</f>
        <v>Graduate school</v>
      </c>
      <c r="BE44" s="159" t="str">
        <f>IFERROR(VLOOKUP(Table1[[#This Row],[RespondentID]],'All Data'!$A45:$CN617,90,FALSE),"unknown")</f>
        <v>Employed for wages</v>
      </c>
      <c r="BF44" s="159" t="str">
        <f>IFERROR(VLOOKUP(Table1[[#This Row],[RespondentID]],'All Data'!$A45:$CN617,91,FALSE),"unknown")</f>
        <v>Yes</v>
      </c>
      <c r="BG44" s="159" t="str">
        <f>IFERROR(VLOOKUP(Table1[[#This Row],[RespondentID]],'All Data'!$A45:$CN617,92,FALSE),"unknown")</f>
        <v>Yes</v>
      </c>
    </row>
    <row r="45" spans="1:59" x14ac:dyDescent="0.35">
      <c r="A45" s="6">
        <v>5677436994</v>
      </c>
      <c r="B45" s="6"/>
      <c r="C45" s="6"/>
      <c r="D45" s="6" t="s">
        <v>54</v>
      </c>
      <c r="E45" s="6"/>
      <c r="F45" s="6"/>
      <c r="G45" s="6"/>
      <c r="H45" s="6"/>
      <c r="I45" s="6"/>
      <c r="J45" s="6"/>
      <c r="K45" s="6"/>
      <c r="L45" s="6"/>
      <c r="M45" s="6"/>
      <c r="N45" s="6" t="s">
        <v>26</v>
      </c>
      <c r="O45" s="6"/>
      <c r="P45" s="6"/>
      <c r="Q45" s="6"/>
      <c r="R45" s="6"/>
      <c r="S45" s="6" t="s">
        <v>66</v>
      </c>
      <c r="T45" s="43"/>
      <c r="U45" s="43">
        <f t="shared" si="0"/>
        <v>3</v>
      </c>
      <c r="V45" s="43">
        <f t="shared" si="1"/>
        <v>1</v>
      </c>
      <c r="W45" s="43"/>
      <c r="X45" s="43">
        <f t="shared" si="2"/>
        <v>0</v>
      </c>
      <c r="Y45" s="43">
        <f t="shared" si="3"/>
        <v>0</v>
      </c>
      <c r="Z45" s="43">
        <f t="shared" si="4"/>
        <v>1</v>
      </c>
      <c r="AA45" s="43">
        <f t="shared" si="5"/>
        <v>0</v>
      </c>
      <c r="AB45" s="43">
        <f t="shared" si="6"/>
        <v>0</v>
      </c>
      <c r="AC45" s="43">
        <f t="shared" si="7"/>
        <v>0</v>
      </c>
      <c r="AD45" s="43">
        <f t="shared" si="8"/>
        <v>0</v>
      </c>
      <c r="AE45" s="43">
        <f t="shared" si="9"/>
        <v>0</v>
      </c>
      <c r="AF45" s="43">
        <f t="shared" si="10"/>
        <v>0</v>
      </c>
      <c r="AG45" s="43">
        <f t="shared" si="11"/>
        <v>0</v>
      </c>
      <c r="AH45" s="43">
        <f t="shared" si="12"/>
        <v>0</v>
      </c>
      <c r="AI45" s="43">
        <f t="shared" si="13"/>
        <v>0</v>
      </c>
      <c r="AJ45" s="43">
        <f t="shared" si="14"/>
        <v>1</v>
      </c>
      <c r="AK45" s="43">
        <f t="shared" si="15"/>
        <v>0</v>
      </c>
      <c r="AL45" s="43">
        <f t="shared" si="16"/>
        <v>0</v>
      </c>
      <c r="AM45" s="43">
        <f t="shared" si="17"/>
        <v>0</v>
      </c>
      <c r="AN45" s="43">
        <f t="shared" si="18"/>
        <v>0</v>
      </c>
      <c r="AO45" s="43">
        <f t="shared" si="19"/>
        <v>1</v>
      </c>
      <c r="AP45" s="43"/>
      <c r="AQ45" s="43"/>
      <c r="AR45" s="43">
        <f t="shared" si="20"/>
        <v>3</v>
      </c>
      <c r="AS45" s="43">
        <f t="shared" si="21"/>
        <v>3</v>
      </c>
      <c r="AT45" s="43" t="str">
        <f t="shared" si="22"/>
        <v>Correct</v>
      </c>
      <c r="AU45" s="43"/>
      <c r="AV45" s="159" t="str">
        <f>IFERROR(VLOOKUP(Table1[[#This Row],[RespondentID]],'All Data'!$A46:$CN618,81,FALSE),"unknown")</f>
        <v>Female</v>
      </c>
      <c r="AW45" s="159">
        <f>IFERROR(VLOOKUP(Table1[[#This Row],[RespondentID]],'All Data'!$A46:$CN618,82,FALSE),"unknown")</f>
        <v>38</v>
      </c>
      <c r="AX45" s="159" t="str">
        <f>IFERROR(VLOOKUP(Table1[[#This Row],[RespondentID]],'All Data'!$A46:$CN618,83,FALSE),"unknown")</f>
        <v>Suffolk</v>
      </c>
      <c r="AY45" s="159" t="str">
        <f>IFERROR(VLOOKUP(Table1[[#This Row],[RespondentID]],'All Data'!$A46:$CN618,84,FALSE),"unknown")</f>
        <v>Medford, 11763</v>
      </c>
      <c r="AZ45" s="159" t="str">
        <f>IFERROR(VLOOKUP(Table1[[#This Row],[RespondentID]],'All Data'!$A46:$CN618,85,FALSE),"unknown")</f>
        <v>White/Caucasian</v>
      </c>
      <c r="BA45" s="159" t="str">
        <f>IFERROR(VLOOKUP(Table1[[#This Row],[RespondentID]],'All Data'!$A46:$CN618,86,FALSE),"unknown")</f>
        <v>No</v>
      </c>
      <c r="BB45" s="159" t="str">
        <f>IFERROR(VLOOKUP(Table1[[#This Row],[RespondentID]],'All Data'!$A46:$CN618,87,FALSE),"unknown")</f>
        <v xml:space="preserve">English </v>
      </c>
      <c r="BC45" s="159" t="str">
        <f>IFERROR(VLOOKUP(Table1[[#This Row],[RespondentID]],'All Data'!$A46:$CN618,88,FALSE),"unknown")</f>
        <v>Over $125,000</v>
      </c>
      <c r="BD45" s="159" t="str">
        <f>IFERROR(VLOOKUP(Table1[[#This Row],[RespondentID]],'All Data'!$A46:$CN618,89,FALSE),"unknown")</f>
        <v>College graduate</v>
      </c>
      <c r="BE45" s="159" t="str">
        <f>IFERROR(VLOOKUP(Table1[[#This Row],[RespondentID]],'All Data'!$A46:$CN618,90,FALSE),"unknown")</f>
        <v>Out of work and looking for work</v>
      </c>
      <c r="BF45" s="159" t="str">
        <f>IFERROR(VLOOKUP(Table1[[#This Row],[RespondentID]],'All Data'!$A46:$CN618,91,FALSE),"unknown")</f>
        <v>Yes</v>
      </c>
      <c r="BG45" s="159" t="str">
        <f>IFERROR(VLOOKUP(Table1[[#This Row],[RespondentID]],'All Data'!$A46:$CN618,92,FALSE),"unknown")</f>
        <v>Yes</v>
      </c>
    </row>
    <row r="46" spans="1:59" x14ac:dyDescent="0.35">
      <c r="A46" s="6">
        <v>5677432987</v>
      </c>
      <c r="B46" s="6"/>
      <c r="C46" s="6"/>
      <c r="D46" s="6" t="s">
        <v>54</v>
      </c>
      <c r="E46" s="6"/>
      <c r="F46" s="6"/>
      <c r="G46" s="6"/>
      <c r="H46" s="6"/>
      <c r="I46" s="6"/>
      <c r="J46" s="6"/>
      <c r="K46" s="6"/>
      <c r="L46" s="6"/>
      <c r="M46" s="6"/>
      <c r="N46" s="6"/>
      <c r="O46" s="6"/>
      <c r="P46" s="6"/>
      <c r="Q46" s="6"/>
      <c r="R46" s="6" t="s">
        <v>65</v>
      </c>
      <c r="S46" s="6" t="s">
        <v>66</v>
      </c>
      <c r="T46" s="43"/>
      <c r="U46" s="43">
        <f t="shared" si="0"/>
        <v>3</v>
      </c>
      <c r="V46" s="43">
        <f t="shared" si="1"/>
        <v>1</v>
      </c>
      <c r="W46" s="43"/>
      <c r="X46" s="43">
        <f t="shared" si="2"/>
        <v>0</v>
      </c>
      <c r="Y46" s="43">
        <f t="shared" si="3"/>
        <v>0</v>
      </c>
      <c r="Z46" s="43">
        <f t="shared" si="4"/>
        <v>1</v>
      </c>
      <c r="AA46" s="43">
        <f t="shared" si="5"/>
        <v>0</v>
      </c>
      <c r="AB46" s="43">
        <f t="shared" si="6"/>
        <v>0</v>
      </c>
      <c r="AC46" s="43">
        <f t="shared" si="7"/>
        <v>0</v>
      </c>
      <c r="AD46" s="43">
        <f t="shared" si="8"/>
        <v>0</v>
      </c>
      <c r="AE46" s="43">
        <f t="shared" si="9"/>
        <v>0</v>
      </c>
      <c r="AF46" s="43">
        <f t="shared" si="10"/>
        <v>0</v>
      </c>
      <c r="AG46" s="43">
        <f t="shared" si="11"/>
        <v>0</v>
      </c>
      <c r="AH46" s="43">
        <f t="shared" si="12"/>
        <v>0</v>
      </c>
      <c r="AI46" s="43">
        <f t="shared" si="13"/>
        <v>0</v>
      </c>
      <c r="AJ46" s="43">
        <f t="shared" si="14"/>
        <v>0</v>
      </c>
      <c r="AK46" s="43">
        <f t="shared" si="15"/>
        <v>0</v>
      </c>
      <c r="AL46" s="43">
        <f t="shared" si="16"/>
        <v>0</v>
      </c>
      <c r="AM46" s="43">
        <f t="shared" si="17"/>
        <v>0</v>
      </c>
      <c r="AN46" s="43">
        <f t="shared" si="18"/>
        <v>1</v>
      </c>
      <c r="AO46" s="43">
        <f t="shared" si="19"/>
        <v>1</v>
      </c>
      <c r="AP46" s="43"/>
      <c r="AQ46" s="43"/>
      <c r="AR46" s="43">
        <f t="shared" si="20"/>
        <v>3</v>
      </c>
      <c r="AS46" s="43">
        <f t="shared" si="21"/>
        <v>3</v>
      </c>
      <c r="AT46" s="43" t="str">
        <f t="shared" si="22"/>
        <v>Correct</v>
      </c>
      <c r="AU46" s="43"/>
      <c r="AV46" s="159" t="str">
        <f>IFERROR(VLOOKUP(Table1[[#This Row],[RespondentID]],'All Data'!$A47:$CN619,81,FALSE),"unknown")</f>
        <v>Female</v>
      </c>
      <c r="AW46" s="159">
        <f>IFERROR(VLOOKUP(Table1[[#This Row],[RespondentID]],'All Data'!$A47:$CN619,82,FALSE),"unknown")</f>
        <v>41</v>
      </c>
      <c r="AX46" s="159" t="str">
        <f>IFERROR(VLOOKUP(Table1[[#This Row],[RespondentID]],'All Data'!$A47:$CN619,83,FALSE),"unknown")</f>
        <v>Queens</v>
      </c>
      <c r="AY46" s="159">
        <f>IFERROR(VLOOKUP(Table1[[#This Row],[RespondentID]],'All Data'!$A47:$CN619,84,FALSE),"unknown")</f>
        <v>0</v>
      </c>
      <c r="AZ46" s="159" t="str">
        <f>IFERROR(VLOOKUP(Table1[[#This Row],[RespondentID]],'All Data'!$A47:$CN619,85,FALSE),"unknown")</f>
        <v>Multi-racial</v>
      </c>
      <c r="BA46" s="159" t="str">
        <f>IFERROR(VLOOKUP(Table1[[#This Row],[RespondentID]],'All Data'!$A47:$CN619,86,FALSE),"unknown")</f>
        <v>No</v>
      </c>
      <c r="BB46" s="159" t="str">
        <f>IFERROR(VLOOKUP(Table1[[#This Row],[RespondentID]],'All Data'!$A47:$CN619,87,FALSE),"unknown")</f>
        <v xml:space="preserve">English </v>
      </c>
      <c r="BC46" s="159" t="str">
        <f>IFERROR(VLOOKUP(Table1[[#This Row],[RespondentID]],'All Data'!$A47:$CN619,88,FALSE),"unknown")</f>
        <v>$35,000 to $49,999</v>
      </c>
      <c r="BD46" s="159" t="str">
        <f>IFERROR(VLOOKUP(Table1[[#This Row],[RespondentID]],'All Data'!$A47:$CN619,89,FALSE),"unknown")</f>
        <v>College graduate</v>
      </c>
      <c r="BE46" s="159" t="str">
        <f>IFERROR(VLOOKUP(Table1[[#This Row],[RespondentID]],'All Data'!$A47:$CN619,90,FALSE),"unknown")</f>
        <v>Employed for wages</v>
      </c>
      <c r="BF46" s="159" t="str">
        <f>IFERROR(VLOOKUP(Table1[[#This Row],[RespondentID]],'All Data'!$A47:$CN619,91,FALSE),"unknown")</f>
        <v>Yes</v>
      </c>
      <c r="BG46" s="159" t="str">
        <f>IFERROR(VLOOKUP(Table1[[#This Row],[RespondentID]],'All Data'!$A47:$CN619,92,FALSE),"unknown")</f>
        <v>Yes</v>
      </c>
    </row>
    <row r="47" spans="1:59" x14ac:dyDescent="0.35">
      <c r="A47" s="6">
        <v>5677431704</v>
      </c>
      <c r="B47" s="6"/>
      <c r="C47" s="6"/>
      <c r="D47" s="6"/>
      <c r="E47" s="6"/>
      <c r="F47" s="6"/>
      <c r="G47" s="6"/>
      <c r="H47" s="6"/>
      <c r="I47" s="6"/>
      <c r="J47" s="6"/>
      <c r="K47" s="6"/>
      <c r="L47" s="6" t="s">
        <v>61</v>
      </c>
      <c r="M47" s="6"/>
      <c r="N47" s="6"/>
      <c r="O47" s="6"/>
      <c r="P47" s="6"/>
      <c r="Q47" s="6" t="s">
        <v>64</v>
      </c>
      <c r="R47" s="6"/>
      <c r="S47" s="6" t="s">
        <v>66</v>
      </c>
      <c r="T47" s="43"/>
      <c r="U47" s="43">
        <f t="shared" si="0"/>
        <v>3</v>
      </c>
      <c r="V47" s="43">
        <f t="shared" si="1"/>
        <v>1</v>
      </c>
      <c r="W47" s="43"/>
      <c r="X47" s="43">
        <f t="shared" si="2"/>
        <v>0</v>
      </c>
      <c r="Y47" s="43">
        <f t="shared" si="3"/>
        <v>0</v>
      </c>
      <c r="Z47" s="43">
        <f t="shared" si="4"/>
        <v>0</v>
      </c>
      <c r="AA47" s="43">
        <f t="shared" si="5"/>
        <v>0</v>
      </c>
      <c r="AB47" s="43">
        <f t="shared" si="6"/>
        <v>0</v>
      </c>
      <c r="AC47" s="43">
        <f t="shared" si="7"/>
        <v>0</v>
      </c>
      <c r="AD47" s="43">
        <f t="shared" si="8"/>
        <v>0</v>
      </c>
      <c r="AE47" s="43">
        <f t="shared" si="9"/>
        <v>0</v>
      </c>
      <c r="AF47" s="43">
        <f t="shared" si="10"/>
        <v>0</v>
      </c>
      <c r="AG47" s="43">
        <f t="shared" si="11"/>
        <v>0</v>
      </c>
      <c r="AH47" s="43">
        <f t="shared" si="12"/>
        <v>1</v>
      </c>
      <c r="AI47" s="43">
        <f t="shared" si="13"/>
        <v>0</v>
      </c>
      <c r="AJ47" s="43">
        <f t="shared" si="14"/>
        <v>0</v>
      </c>
      <c r="AK47" s="43">
        <f t="shared" si="15"/>
        <v>0</v>
      </c>
      <c r="AL47" s="43">
        <f t="shared" si="16"/>
        <v>0</v>
      </c>
      <c r="AM47" s="43">
        <f t="shared" si="17"/>
        <v>1</v>
      </c>
      <c r="AN47" s="43">
        <f t="shared" si="18"/>
        <v>0</v>
      </c>
      <c r="AO47" s="43">
        <f t="shared" si="19"/>
        <v>1</v>
      </c>
      <c r="AP47" s="43"/>
      <c r="AQ47" s="43"/>
      <c r="AR47" s="43">
        <f t="shared" si="20"/>
        <v>3</v>
      </c>
      <c r="AS47" s="43">
        <f t="shared" si="21"/>
        <v>3</v>
      </c>
      <c r="AT47" s="43" t="str">
        <f t="shared" si="22"/>
        <v>Correct</v>
      </c>
      <c r="AU47" s="43"/>
      <c r="AV47" s="159" t="str">
        <f>IFERROR(VLOOKUP(Table1[[#This Row],[RespondentID]],'All Data'!$A48:$CN620,81,FALSE),"unknown")</f>
        <v>Female</v>
      </c>
      <c r="AW47" s="159">
        <f>IFERROR(VLOOKUP(Table1[[#This Row],[RespondentID]],'All Data'!$A48:$CN620,82,FALSE),"unknown")</f>
        <v>47</v>
      </c>
      <c r="AX47" s="159" t="str">
        <f>IFERROR(VLOOKUP(Table1[[#This Row],[RespondentID]],'All Data'!$A48:$CN620,83,FALSE),"unknown")</f>
        <v>Suffolk</v>
      </c>
      <c r="AY47" s="159" t="str">
        <f>IFERROR(VLOOKUP(Table1[[#This Row],[RespondentID]],'All Data'!$A48:$CN620,84,FALSE),"unknown")</f>
        <v>Centereach, 11720</v>
      </c>
      <c r="AZ47" s="159" t="str">
        <f>IFERROR(VLOOKUP(Table1[[#This Row],[RespondentID]],'All Data'!$A48:$CN620,85,FALSE),"unknown")</f>
        <v>White/Caucasian</v>
      </c>
      <c r="BA47" s="159" t="str">
        <f>IFERROR(VLOOKUP(Table1[[#This Row],[RespondentID]],'All Data'!$A48:$CN620,86,FALSE),"unknown")</f>
        <v>No</v>
      </c>
      <c r="BB47" s="159" t="str">
        <f>IFERROR(VLOOKUP(Table1[[#This Row],[RespondentID]],'All Data'!$A48:$CN620,87,FALSE),"unknown")</f>
        <v xml:space="preserve">English </v>
      </c>
      <c r="BC47" s="159" t="str">
        <f>IFERROR(VLOOKUP(Table1[[#This Row],[RespondentID]],'All Data'!$A48:$CN620,88,FALSE),"unknown")</f>
        <v>$75,000 to $125,000</v>
      </c>
      <c r="BD47" s="159" t="str">
        <f>IFERROR(VLOOKUP(Table1[[#This Row],[RespondentID]],'All Data'!$A48:$CN620,89,FALSE),"unknown")</f>
        <v>Graduate school</v>
      </c>
      <c r="BE47" s="159" t="str">
        <f>IFERROR(VLOOKUP(Table1[[#This Row],[RespondentID]],'All Data'!$A48:$CN620,90,FALSE),"unknown")</f>
        <v>Employed for wages</v>
      </c>
      <c r="BF47" s="159" t="str">
        <f>IFERROR(VLOOKUP(Table1[[#This Row],[RespondentID]],'All Data'!$A48:$CN620,91,FALSE),"unknown")</f>
        <v>Yes</v>
      </c>
      <c r="BG47" s="159" t="str">
        <f>IFERROR(VLOOKUP(Table1[[#This Row],[RespondentID]],'All Data'!$A48:$CN620,92,FALSE),"unknown")</f>
        <v>Yes</v>
      </c>
    </row>
    <row r="48" spans="1:59" x14ac:dyDescent="0.35">
      <c r="A48" s="6">
        <v>5677408650</v>
      </c>
      <c r="B48" s="6"/>
      <c r="C48" s="6"/>
      <c r="D48" s="6" t="s">
        <v>54</v>
      </c>
      <c r="E48" s="6"/>
      <c r="F48" s="6"/>
      <c r="G48" s="6"/>
      <c r="H48" s="6"/>
      <c r="I48" s="6"/>
      <c r="J48" s="6"/>
      <c r="K48" s="6"/>
      <c r="L48" s="6"/>
      <c r="M48" s="6"/>
      <c r="N48" s="6"/>
      <c r="O48" s="6"/>
      <c r="P48" s="6"/>
      <c r="Q48" s="6"/>
      <c r="R48" s="6"/>
      <c r="S48" s="6"/>
      <c r="T48" s="43"/>
      <c r="U48" s="43">
        <f t="shared" si="0"/>
        <v>1</v>
      </c>
      <c r="V48" s="43">
        <f t="shared" si="1"/>
        <v>3</v>
      </c>
      <c r="W48" s="43"/>
      <c r="X48" s="43">
        <f t="shared" si="2"/>
        <v>0</v>
      </c>
      <c r="Y48" s="43">
        <f t="shared" si="3"/>
        <v>0</v>
      </c>
      <c r="Z48" s="43">
        <f t="shared" si="4"/>
        <v>1</v>
      </c>
      <c r="AA48" s="43">
        <f t="shared" si="5"/>
        <v>0</v>
      </c>
      <c r="AB48" s="43">
        <f t="shared" si="6"/>
        <v>0</v>
      </c>
      <c r="AC48" s="43">
        <f t="shared" si="7"/>
        <v>0</v>
      </c>
      <c r="AD48" s="43">
        <f t="shared" si="8"/>
        <v>0</v>
      </c>
      <c r="AE48" s="43">
        <f t="shared" si="9"/>
        <v>0</v>
      </c>
      <c r="AF48" s="43">
        <f t="shared" si="10"/>
        <v>0</v>
      </c>
      <c r="AG48" s="43">
        <f t="shared" si="11"/>
        <v>0</v>
      </c>
      <c r="AH48" s="43">
        <f t="shared" si="12"/>
        <v>0</v>
      </c>
      <c r="AI48" s="43">
        <f t="shared" si="13"/>
        <v>0</v>
      </c>
      <c r="AJ48" s="43">
        <f t="shared" si="14"/>
        <v>0</v>
      </c>
      <c r="AK48" s="43">
        <f t="shared" si="15"/>
        <v>0</v>
      </c>
      <c r="AL48" s="43">
        <f t="shared" si="16"/>
        <v>0</v>
      </c>
      <c r="AM48" s="43">
        <f t="shared" si="17"/>
        <v>0</v>
      </c>
      <c r="AN48" s="43">
        <f t="shared" si="18"/>
        <v>0</v>
      </c>
      <c r="AO48" s="43">
        <f t="shared" si="19"/>
        <v>0</v>
      </c>
      <c r="AP48" s="43"/>
      <c r="AQ48" s="43"/>
      <c r="AR48" s="43">
        <f t="shared" si="20"/>
        <v>1</v>
      </c>
      <c r="AS48" s="43">
        <f t="shared" si="21"/>
        <v>1</v>
      </c>
      <c r="AT48" s="43" t="str">
        <f t="shared" si="22"/>
        <v>Correct</v>
      </c>
      <c r="AU48" s="43"/>
      <c r="AV48" s="159" t="str">
        <f>IFERROR(VLOOKUP(Table1[[#This Row],[RespondentID]],'All Data'!$A49:$CN621,81,FALSE),"unknown")</f>
        <v>Female</v>
      </c>
      <c r="AW48" s="159">
        <f>IFERROR(VLOOKUP(Table1[[#This Row],[RespondentID]],'All Data'!$A49:$CN621,82,FALSE),"unknown")</f>
        <v>52</v>
      </c>
      <c r="AX48" s="159" t="str">
        <f>IFERROR(VLOOKUP(Table1[[#This Row],[RespondentID]],'All Data'!$A49:$CN621,83,FALSE),"unknown")</f>
        <v>Suffolk</v>
      </c>
      <c r="AY48" s="159" t="str">
        <f>IFERROR(VLOOKUP(Table1[[#This Row],[RespondentID]],'All Data'!$A49:$CN621,84,FALSE),"unknown")</f>
        <v>Commack, 11725</v>
      </c>
      <c r="AZ48" s="159" t="str">
        <f>IFERROR(VLOOKUP(Table1[[#This Row],[RespondentID]],'All Data'!$A49:$CN621,85,FALSE),"unknown")</f>
        <v>White/Caucasian</v>
      </c>
      <c r="BA48" s="159" t="str">
        <f>IFERROR(VLOOKUP(Table1[[#This Row],[RespondentID]],'All Data'!$A49:$CN621,86,FALSE),"unknown")</f>
        <v>No</v>
      </c>
      <c r="BB48" s="159" t="str">
        <f>IFERROR(VLOOKUP(Table1[[#This Row],[RespondentID]],'All Data'!$A49:$CN621,87,FALSE),"unknown")</f>
        <v xml:space="preserve">English </v>
      </c>
      <c r="BC48" s="159" t="str">
        <f>IFERROR(VLOOKUP(Table1[[#This Row],[RespondentID]],'All Data'!$A49:$CN621,88,FALSE),"unknown")</f>
        <v>Over $125,000</v>
      </c>
      <c r="BD48" s="159" t="str">
        <f>IFERROR(VLOOKUP(Table1[[#This Row],[RespondentID]],'All Data'!$A49:$CN621,89,FALSE),"unknown")</f>
        <v>Doctorate</v>
      </c>
      <c r="BE48" s="159" t="str">
        <f>IFERROR(VLOOKUP(Table1[[#This Row],[RespondentID]],'All Data'!$A49:$CN621,90,FALSE),"unknown")</f>
        <v>Out of work, but not currently looking</v>
      </c>
      <c r="BF48" s="159" t="str">
        <f>IFERROR(VLOOKUP(Table1[[#This Row],[RespondentID]],'All Data'!$A49:$CN621,91,FALSE),"unknown")</f>
        <v>Yes</v>
      </c>
      <c r="BG48" s="159" t="str">
        <f>IFERROR(VLOOKUP(Table1[[#This Row],[RespondentID]],'All Data'!$A49:$CN621,92,FALSE),"unknown")</f>
        <v>Yes</v>
      </c>
    </row>
    <row r="49" spans="1:59" x14ac:dyDescent="0.35">
      <c r="A49" s="6">
        <v>5677392438</v>
      </c>
      <c r="B49" s="6"/>
      <c r="C49" s="6"/>
      <c r="D49" s="6"/>
      <c r="E49" s="6"/>
      <c r="F49" s="6" t="s">
        <v>55</v>
      </c>
      <c r="G49" s="6"/>
      <c r="H49" s="6"/>
      <c r="I49" s="6" t="s">
        <v>58</v>
      </c>
      <c r="J49" s="6"/>
      <c r="K49" s="6"/>
      <c r="L49" s="6"/>
      <c r="M49" s="6"/>
      <c r="N49" s="6"/>
      <c r="O49" s="6"/>
      <c r="P49" s="6"/>
      <c r="Q49" s="6"/>
      <c r="R49" s="6" t="s">
        <v>65</v>
      </c>
      <c r="S49" s="6"/>
      <c r="T49" s="43"/>
      <c r="U49" s="43">
        <f t="shared" si="0"/>
        <v>3</v>
      </c>
      <c r="V49" s="43">
        <f t="shared" si="1"/>
        <v>1</v>
      </c>
      <c r="W49" s="43"/>
      <c r="X49" s="43">
        <f t="shared" si="2"/>
        <v>0</v>
      </c>
      <c r="Y49" s="43">
        <f t="shared" si="3"/>
        <v>0</v>
      </c>
      <c r="Z49" s="43">
        <f t="shared" si="4"/>
        <v>0</v>
      </c>
      <c r="AA49" s="43">
        <f t="shared" si="5"/>
        <v>0</v>
      </c>
      <c r="AB49" s="43">
        <f t="shared" si="6"/>
        <v>1</v>
      </c>
      <c r="AC49" s="43">
        <f t="shared" si="7"/>
        <v>0</v>
      </c>
      <c r="AD49" s="43">
        <f t="shared" si="8"/>
        <v>0</v>
      </c>
      <c r="AE49" s="43">
        <f t="shared" si="9"/>
        <v>1</v>
      </c>
      <c r="AF49" s="43">
        <f t="shared" si="10"/>
        <v>0</v>
      </c>
      <c r="AG49" s="43">
        <f t="shared" si="11"/>
        <v>0</v>
      </c>
      <c r="AH49" s="43">
        <f t="shared" si="12"/>
        <v>0</v>
      </c>
      <c r="AI49" s="43">
        <f t="shared" si="13"/>
        <v>0</v>
      </c>
      <c r="AJ49" s="43">
        <f t="shared" si="14"/>
        <v>0</v>
      </c>
      <c r="AK49" s="43">
        <f t="shared" si="15"/>
        <v>0</v>
      </c>
      <c r="AL49" s="43">
        <f t="shared" si="16"/>
        <v>0</v>
      </c>
      <c r="AM49" s="43">
        <f t="shared" si="17"/>
        <v>0</v>
      </c>
      <c r="AN49" s="43">
        <f t="shared" si="18"/>
        <v>1</v>
      </c>
      <c r="AO49" s="43">
        <f t="shared" si="19"/>
        <v>0</v>
      </c>
      <c r="AP49" s="43"/>
      <c r="AQ49" s="43"/>
      <c r="AR49" s="43">
        <f t="shared" si="20"/>
        <v>3</v>
      </c>
      <c r="AS49" s="43">
        <f t="shared" si="21"/>
        <v>3</v>
      </c>
      <c r="AT49" s="43" t="str">
        <f t="shared" si="22"/>
        <v>Correct</v>
      </c>
      <c r="AU49" s="43"/>
      <c r="AV49" s="159" t="str">
        <f>IFERROR(VLOOKUP(Table1[[#This Row],[RespondentID]],'All Data'!$A50:$CN622,81,FALSE),"unknown")</f>
        <v>Female</v>
      </c>
      <c r="AW49" s="159">
        <f>IFERROR(VLOOKUP(Table1[[#This Row],[RespondentID]],'All Data'!$A50:$CN622,82,FALSE),"unknown")</f>
        <v>52</v>
      </c>
      <c r="AX49" s="159" t="str">
        <f>IFERROR(VLOOKUP(Table1[[#This Row],[RespondentID]],'All Data'!$A50:$CN622,83,FALSE),"unknown")</f>
        <v>Suffolk</v>
      </c>
      <c r="AY49" s="159" t="str">
        <f>IFERROR(VLOOKUP(Table1[[#This Row],[RespondentID]],'All Data'!$A50:$CN622,84,FALSE),"unknown")</f>
        <v>Cold Spring Hills, 11743</v>
      </c>
      <c r="AZ49" s="159" t="str">
        <f>IFERROR(VLOOKUP(Table1[[#This Row],[RespondentID]],'All Data'!$A50:$CN622,85,FALSE),"unknown")</f>
        <v>White/Caucasian</v>
      </c>
      <c r="BA49" s="159" t="str">
        <f>IFERROR(VLOOKUP(Table1[[#This Row],[RespondentID]],'All Data'!$A50:$CN622,86,FALSE),"unknown")</f>
        <v>No</v>
      </c>
      <c r="BB49" s="159" t="str">
        <f>IFERROR(VLOOKUP(Table1[[#This Row],[RespondentID]],'All Data'!$A50:$CN622,87,FALSE),"unknown")</f>
        <v xml:space="preserve">English </v>
      </c>
      <c r="BC49" s="159" t="str">
        <f>IFERROR(VLOOKUP(Table1[[#This Row],[RespondentID]],'All Data'!$A50:$CN622,88,FALSE),"unknown")</f>
        <v>$50,000 to $74,999</v>
      </c>
      <c r="BD49" s="159" t="str">
        <f>IFERROR(VLOOKUP(Table1[[#This Row],[RespondentID]],'All Data'!$A50:$CN622,89,FALSE),"unknown")</f>
        <v>Some college</v>
      </c>
      <c r="BE49" s="159" t="str">
        <f>IFERROR(VLOOKUP(Table1[[#This Row],[RespondentID]],'All Data'!$A50:$CN622,90,FALSE),"unknown")</f>
        <v>Retired</v>
      </c>
      <c r="BF49" s="159" t="str">
        <f>IFERROR(VLOOKUP(Table1[[#This Row],[RespondentID]],'All Data'!$A50:$CN622,91,FALSE),"unknown")</f>
        <v>Yes</v>
      </c>
      <c r="BG49" s="159" t="str">
        <f>IFERROR(VLOOKUP(Table1[[#This Row],[RespondentID]],'All Data'!$A50:$CN622,92,FALSE),"unknown")</f>
        <v>Yes</v>
      </c>
    </row>
    <row r="50" spans="1:59" x14ac:dyDescent="0.35">
      <c r="A50" s="6">
        <v>5677383162</v>
      </c>
      <c r="B50" s="6"/>
      <c r="C50" s="6"/>
      <c r="D50" s="6"/>
      <c r="E50" s="6"/>
      <c r="F50" s="6" t="s">
        <v>55</v>
      </c>
      <c r="G50" s="6"/>
      <c r="H50" s="6"/>
      <c r="I50" s="6"/>
      <c r="J50" s="6"/>
      <c r="K50" s="6"/>
      <c r="L50" s="6"/>
      <c r="M50" s="6"/>
      <c r="N50" s="6"/>
      <c r="O50" s="6"/>
      <c r="P50" s="6"/>
      <c r="Q50" s="6"/>
      <c r="R50" s="6"/>
      <c r="S50" s="6" t="s">
        <v>66</v>
      </c>
      <c r="T50" s="43"/>
      <c r="U50" s="43">
        <f t="shared" si="0"/>
        <v>2</v>
      </c>
      <c r="V50" s="43">
        <f t="shared" si="1"/>
        <v>1.5</v>
      </c>
      <c r="W50" s="43"/>
      <c r="X50" s="43">
        <f t="shared" si="2"/>
        <v>0</v>
      </c>
      <c r="Y50" s="43">
        <f t="shared" si="3"/>
        <v>0</v>
      </c>
      <c r="Z50" s="43">
        <f t="shared" si="4"/>
        <v>0</v>
      </c>
      <c r="AA50" s="43">
        <f t="shared" si="5"/>
        <v>0</v>
      </c>
      <c r="AB50" s="43">
        <f t="shared" si="6"/>
        <v>1</v>
      </c>
      <c r="AC50" s="43">
        <f t="shared" si="7"/>
        <v>0</v>
      </c>
      <c r="AD50" s="43">
        <f t="shared" si="8"/>
        <v>0</v>
      </c>
      <c r="AE50" s="43">
        <f t="shared" si="9"/>
        <v>0</v>
      </c>
      <c r="AF50" s="43">
        <f t="shared" si="10"/>
        <v>0</v>
      </c>
      <c r="AG50" s="43">
        <f t="shared" si="11"/>
        <v>0</v>
      </c>
      <c r="AH50" s="43">
        <f t="shared" si="12"/>
        <v>0</v>
      </c>
      <c r="AI50" s="43">
        <f t="shared" si="13"/>
        <v>0</v>
      </c>
      <c r="AJ50" s="43">
        <f t="shared" si="14"/>
        <v>0</v>
      </c>
      <c r="AK50" s="43">
        <f t="shared" si="15"/>
        <v>0</v>
      </c>
      <c r="AL50" s="43">
        <f t="shared" si="16"/>
        <v>0</v>
      </c>
      <c r="AM50" s="43">
        <f t="shared" si="17"/>
        <v>0</v>
      </c>
      <c r="AN50" s="43">
        <f t="shared" si="18"/>
        <v>0</v>
      </c>
      <c r="AO50" s="43">
        <f t="shared" si="19"/>
        <v>1</v>
      </c>
      <c r="AP50" s="43"/>
      <c r="AQ50" s="43"/>
      <c r="AR50" s="43">
        <f t="shared" si="20"/>
        <v>2</v>
      </c>
      <c r="AS50" s="43">
        <f t="shared" si="21"/>
        <v>2</v>
      </c>
      <c r="AT50" s="43" t="str">
        <f t="shared" si="22"/>
        <v>Correct</v>
      </c>
      <c r="AU50" s="43"/>
      <c r="AV50" s="159" t="str">
        <f>IFERROR(VLOOKUP(Table1[[#This Row],[RespondentID]],'All Data'!$A51:$CN623,81,FALSE),"unknown")</f>
        <v>Female</v>
      </c>
      <c r="AW50" s="159">
        <f>IFERROR(VLOOKUP(Table1[[#This Row],[RespondentID]],'All Data'!$A51:$CN623,82,FALSE),"unknown")</f>
        <v>40</v>
      </c>
      <c r="AX50" s="159" t="str">
        <f>IFERROR(VLOOKUP(Table1[[#This Row],[RespondentID]],'All Data'!$A51:$CN623,83,FALSE),"unknown")</f>
        <v>Suffolk</v>
      </c>
      <c r="AY50" s="159" t="str">
        <f>IFERROR(VLOOKUP(Table1[[#This Row],[RespondentID]],'All Data'!$A51:$CN623,84,FALSE),"unknown")</f>
        <v>Setauket, 11733</v>
      </c>
      <c r="AZ50" s="159" t="str">
        <f>IFERROR(VLOOKUP(Table1[[#This Row],[RespondentID]],'All Data'!$A51:$CN623,85,FALSE),"unknown")</f>
        <v>White/Caucasian</v>
      </c>
      <c r="BA50" s="159" t="str">
        <f>IFERROR(VLOOKUP(Table1[[#This Row],[RespondentID]],'All Data'!$A51:$CN623,86,FALSE),"unknown")</f>
        <v>No</v>
      </c>
      <c r="BB50" s="159" t="str">
        <f>IFERROR(VLOOKUP(Table1[[#This Row],[RespondentID]],'All Data'!$A51:$CN623,87,FALSE),"unknown")</f>
        <v xml:space="preserve">English </v>
      </c>
      <c r="BC50" s="159" t="str">
        <f>IFERROR(VLOOKUP(Table1[[#This Row],[RespondentID]],'All Data'!$A51:$CN623,88,FALSE),"unknown")</f>
        <v>Over $125,000</v>
      </c>
      <c r="BD50" s="159" t="str">
        <f>IFERROR(VLOOKUP(Table1[[#This Row],[RespondentID]],'All Data'!$A51:$CN623,89,FALSE),"unknown")</f>
        <v>College graduate</v>
      </c>
      <c r="BE50" s="159" t="str">
        <f>IFERROR(VLOOKUP(Table1[[#This Row],[RespondentID]],'All Data'!$A51:$CN623,90,FALSE),"unknown")</f>
        <v>Employed for wages</v>
      </c>
      <c r="BF50" s="159" t="str">
        <f>IFERROR(VLOOKUP(Table1[[#This Row],[RespondentID]],'All Data'!$A51:$CN623,91,FALSE),"unknown")</f>
        <v>Yes</v>
      </c>
      <c r="BG50" s="159" t="str">
        <f>IFERROR(VLOOKUP(Table1[[#This Row],[RespondentID]],'All Data'!$A51:$CN623,92,FALSE),"unknown")</f>
        <v>Yes</v>
      </c>
    </row>
    <row r="51" spans="1:59" x14ac:dyDescent="0.35">
      <c r="A51" s="6">
        <v>5677370615</v>
      </c>
      <c r="B51" s="6" t="s">
        <v>52</v>
      </c>
      <c r="C51" s="6"/>
      <c r="D51" s="6" t="s">
        <v>54</v>
      </c>
      <c r="E51" s="6" t="s">
        <v>19</v>
      </c>
      <c r="F51" s="6"/>
      <c r="G51" s="6"/>
      <c r="H51" s="6"/>
      <c r="I51" s="6"/>
      <c r="J51" s="6"/>
      <c r="K51" s="6"/>
      <c r="L51" s="6"/>
      <c r="M51" s="6"/>
      <c r="N51" s="6"/>
      <c r="O51" s="6"/>
      <c r="P51" s="6"/>
      <c r="Q51" s="6"/>
      <c r="R51" s="6"/>
      <c r="S51" s="6"/>
      <c r="T51" s="43"/>
      <c r="U51" s="43">
        <f t="shared" si="0"/>
        <v>3</v>
      </c>
      <c r="V51" s="43">
        <f t="shared" si="1"/>
        <v>1</v>
      </c>
      <c r="W51" s="43"/>
      <c r="X51" s="43">
        <f t="shared" si="2"/>
        <v>1</v>
      </c>
      <c r="Y51" s="43">
        <f t="shared" si="3"/>
        <v>0</v>
      </c>
      <c r="Z51" s="43">
        <f t="shared" si="4"/>
        <v>1</v>
      </c>
      <c r="AA51" s="43">
        <f t="shared" si="5"/>
        <v>1</v>
      </c>
      <c r="AB51" s="43">
        <f t="shared" si="6"/>
        <v>0</v>
      </c>
      <c r="AC51" s="43">
        <f t="shared" si="7"/>
        <v>0</v>
      </c>
      <c r="AD51" s="43">
        <f t="shared" si="8"/>
        <v>0</v>
      </c>
      <c r="AE51" s="43">
        <f t="shared" si="9"/>
        <v>0</v>
      </c>
      <c r="AF51" s="43">
        <f t="shared" si="10"/>
        <v>0</v>
      </c>
      <c r="AG51" s="43">
        <f t="shared" si="11"/>
        <v>0</v>
      </c>
      <c r="AH51" s="43">
        <f t="shared" si="12"/>
        <v>0</v>
      </c>
      <c r="AI51" s="43">
        <f t="shared" si="13"/>
        <v>0</v>
      </c>
      <c r="AJ51" s="43">
        <f t="shared" si="14"/>
        <v>0</v>
      </c>
      <c r="AK51" s="43">
        <f t="shared" si="15"/>
        <v>0</v>
      </c>
      <c r="AL51" s="43">
        <f t="shared" si="16"/>
        <v>0</v>
      </c>
      <c r="AM51" s="43">
        <f t="shared" si="17"/>
        <v>0</v>
      </c>
      <c r="AN51" s="43">
        <f t="shared" si="18"/>
        <v>0</v>
      </c>
      <c r="AO51" s="43">
        <f t="shared" si="19"/>
        <v>0</v>
      </c>
      <c r="AP51" s="43"/>
      <c r="AQ51" s="43"/>
      <c r="AR51" s="43">
        <f t="shared" si="20"/>
        <v>3</v>
      </c>
      <c r="AS51" s="43">
        <f t="shared" si="21"/>
        <v>3</v>
      </c>
      <c r="AT51" s="43" t="str">
        <f t="shared" si="22"/>
        <v>Correct</v>
      </c>
      <c r="AU51" s="43"/>
      <c r="AV51" s="159" t="str">
        <f>IFERROR(VLOOKUP(Table1[[#This Row],[RespondentID]],'All Data'!$A52:$CN624,81,FALSE),"unknown")</f>
        <v>Female</v>
      </c>
      <c r="AW51" s="159">
        <f>IFERROR(VLOOKUP(Table1[[#This Row],[RespondentID]],'All Data'!$A52:$CN624,82,FALSE),"unknown")</f>
        <v>40</v>
      </c>
      <c r="AX51" s="159" t="str">
        <f>IFERROR(VLOOKUP(Table1[[#This Row],[RespondentID]],'All Data'!$A52:$CN624,83,FALSE),"unknown")</f>
        <v>Suffolk</v>
      </c>
      <c r="AY51" s="159" t="str">
        <f>IFERROR(VLOOKUP(Table1[[#This Row],[RespondentID]],'All Data'!$A52:$CN624,84,FALSE),"unknown")</f>
        <v>Brookhaven, 11719</v>
      </c>
      <c r="AZ51" s="159" t="str">
        <f>IFERROR(VLOOKUP(Table1[[#This Row],[RespondentID]],'All Data'!$A52:$CN624,85,FALSE),"unknown")</f>
        <v>Black/African American</v>
      </c>
      <c r="BA51" s="159" t="str">
        <f>IFERROR(VLOOKUP(Table1[[#This Row],[RespondentID]],'All Data'!$A52:$CN624,86,FALSE),"unknown")</f>
        <v>No</v>
      </c>
      <c r="BB51" s="159" t="str">
        <f>IFERROR(VLOOKUP(Table1[[#This Row],[RespondentID]],'All Data'!$A52:$CN624,87,FALSE),"unknown")</f>
        <v xml:space="preserve">English </v>
      </c>
      <c r="BC51" s="159" t="str">
        <f>IFERROR(VLOOKUP(Table1[[#This Row],[RespondentID]],'All Data'!$A52:$CN624,88,FALSE),"unknown")</f>
        <v>Over $125,000</v>
      </c>
      <c r="BD51" s="159" t="str">
        <f>IFERROR(VLOOKUP(Table1[[#This Row],[RespondentID]],'All Data'!$A52:$CN624,89,FALSE),"unknown")</f>
        <v>Doctorate</v>
      </c>
      <c r="BE51" s="159" t="str">
        <f>IFERROR(VLOOKUP(Table1[[#This Row],[RespondentID]],'All Data'!$A52:$CN624,90,FALSE),"unknown")</f>
        <v>Employed for wages</v>
      </c>
      <c r="BF51" s="159" t="str">
        <f>IFERROR(VLOOKUP(Table1[[#This Row],[RespondentID]],'All Data'!$A52:$CN624,91,FALSE),"unknown")</f>
        <v>Yes</v>
      </c>
      <c r="BG51" s="159" t="str">
        <f>IFERROR(VLOOKUP(Table1[[#This Row],[RespondentID]],'All Data'!$A52:$CN624,92,FALSE),"unknown")</f>
        <v>Yes</v>
      </c>
    </row>
    <row r="52" spans="1:59" x14ac:dyDescent="0.35">
      <c r="A52" s="6">
        <v>5677359249</v>
      </c>
      <c r="B52" s="6"/>
      <c r="C52" s="6"/>
      <c r="D52" s="6" t="s">
        <v>54</v>
      </c>
      <c r="E52" s="6"/>
      <c r="F52" s="6"/>
      <c r="G52" s="6" t="s">
        <v>56</v>
      </c>
      <c r="H52" s="6"/>
      <c r="I52" s="6"/>
      <c r="J52" s="6"/>
      <c r="K52" s="6"/>
      <c r="L52" s="6"/>
      <c r="M52" s="6"/>
      <c r="N52" s="6"/>
      <c r="O52" s="6"/>
      <c r="P52" s="6"/>
      <c r="Q52" s="6"/>
      <c r="R52" s="6"/>
      <c r="S52" s="6" t="s">
        <v>66</v>
      </c>
      <c r="T52" s="43"/>
      <c r="U52" s="43">
        <f t="shared" si="0"/>
        <v>3</v>
      </c>
      <c r="V52" s="43">
        <f t="shared" si="1"/>
        <v>1</v>
      </c>
      <c r="W52" s="43"/>
      <c r="X52" s="43">
        <f t="shared" si="2"/>
        <v>0</v>
      </c>
      <c r="Y52" s="43">
        <f t="shared" si="3"/>
        <v>0</v>
      </c>
      <c r="Z52" s="43">
        <f t="shared" si="4"/>
        <v>1</v>
      </c>
      <c r="AA52" s="43">
        <f t="shared" si="5"/>
        <v>0</v>
      </c>
      <c r="AB52" s="43">
        <f t="shared" si="6"/>
        <v>0</v>
      </c>
      <c r="AC52" s="43">
        <f t="shared" si="7"/>
        <v>1</v>
      </c>
      <c r="AD52" s="43">
        <f t="shared" si="8"/>
        <v>0</v>
      </c>
      <c r="AE52" s="43">
        <f t="shared" si="9"/>
        <v>0</v>
      </c>
      <c r="AF52" s="43">
        <f t="shared" si="10"/>
        <v>0</v>
      </c>
      <c r="AG52" s="43">
        <f t="shared" si="11"/>
        <v>0</v>
      </c>
      <c r="AH52" s="43">
        <f t="shared" si="12"/>
        <v>0</v>
      </c>
      <c r="AI52" s="43">
        <f t="shared" si="13"/>
        <v>0</v>
      </c>
      <c r="AJ52" s="43">
        <f t="shared" si="14"/>
        <v>0</v>
      </c>
      <c r="AK52" s="43">
        <f t="shared" si="15"/>
        <v>0</v>
      </c>
      <c r="AL52" s="43">
        <f t="shared" si="16"/>
        <v>0</v>
      </c>
      <c r="AM52" s="43">
        <f t="shared" si="17"/>
        <v>0</v>
      </c>
      <c r="AN52" s="43">
        <f t="shared" si="18"/>
        <v>0</v>
      </c>
      <c r="AO52" s="43">
        <f t="shared" si="19"/>
        <v>1</v>
      </c>
      <c r="AP52" s="43"/>
      <c r="AQ52" s="43"/>
      <c r="AR52" s="43">
        <f t="shared" si="20"/>
        <v>3</v>
      </c>
      <c r="AS52" s="43">
        <f t="shared" si="21"/>
        <v>3</v>
      </c>
      <c r="AT52" s="43" t="str">
        <f t="shared" si="22"/>
        <v>Correct</v>
      </c>
      <c r="AU52" s="43"/>
      <c r="AV52" s="159" t="str">
        <f>IFERROR(VLOOKUP(Table1[[#This Row],[RespondentID]],'All Data'!$A53:$CN625,81,FALSE),"unknown")</f>
        <v>Female</v>
      </c>
      <c r="AW52" s="159">
        <f>IFERROR(VLOOKUP(Table1[[#This Row],[RespondentID]],'All Data'!$A53:$CN625,82,FALSE),"unknown")</f>
        <v>40</v>
      </c>
      <c r="AX52" s="159" t="str">
        <f>IFERROR(VLOOKUP(Table1[[#This Row],[RespondentID]],'All Data'!$A53:$CN625,83,FALSE),"unknown")</f>
        <v>Suffolk</v>
      </c>
      <c r="AY52" s="159" t="str">
        <f>IFERROR(VLOOKUP(Table1[[#This Row],[RespondentID]],'All Data'!$A53:$CN625,84,FALSE),"unknown")</f>
        <v>Holbrook, 11741</v>
      </c>
      <c r="AZ52" s="159" t="str">
        <f>IFERROR(VLOOKUP(Table1[[#This Row],[RespondentID]],'All Data'!$A53:$CN625,85,FALSE),"unknown")</f>
        <v>White/Caucasian</v>
      </c>
      <c r="BA52" s="159" t="str">
        <f>IFERROR(VLOOKUP(Table1[[#This Row],[RespondentID]],'All Data'!$A53:$CN625,86,FALSE),"unknown")</f>
        <v>No</v>
      </c>
      <c r="BB52" s="159" t="str">
        <f>IFERROR(VLOOKUP(Table1[[#This Row],[RespondentID]],'All Data'!$A53:$CN625,87,FALSE),"unknown")</f>
        <v xml:space="preserve">English </v>
      </c>
      <c r="BC52" s="159" t="str">
        <f>IFERROR(VLOOKUP(Table1[[#This Row],[RespondentID]],'All Data'!$A53:$CN625,88,FALSE),"unknown")</f>
        <v>Over $125,000</v>
      </c>
      <c r="BD52" s="159" t="str">
        <f>IFERROR(VLOOKUP(Table1[[#This Row],[RespondentID]],'All Data'!$A53:$CN625,89,FALSE),"unknown")</f>
        <v>Graduate school</v>
      </c>
      <c r="BE52" s="159" t="str">
        <f>IFERROR(VLOOKUP(Table1[[#This Row],[RespondentID]],'All Data'!$A53:$CN625,90,FALSE),"unknown")</f>
        <v>Employed for wages</v>
      </c>
      <c r="BF52" s="159" t="str">
        <f>IFERROR(VLOOKUP(Table1[[#This Row],[RespondentID]],'All Data'!$A53:$CN625,91,FALSE),"unknown")</f>
        <v>Yes</v>
      </c>
      <c r="BG52" s="159" t="str">
        <f>IFERROR(VLOOKUP(Table1[[#This Row],[RespondentID]],'All Data'!$A53:$CN625,92,FALSE),"unknown")</f>
        <v>Yes</v>
      </c>
    </row>
    <row r="53" spans="1:59" x14ac:dyDescent="0.35">
      <c r="A53" s="6">
        <v>5677353671</v>
      </c>
      <c r="B53" s="6" t="s">
        <v>52</v>
      </c>
      <c r="C53" s="6"/>
      <c r="D53" s="6"/>
      <c r="E53" s="6"/>
      <c r="F53" s="6"/>
      <c r="G53" s="6"/>
      <c r="H53" s="6"/>
      <c r="I53" s="6"/>
      <c r="J53" s="6"/>
      <c r="K53" s="6" t="s">
        <v>60</v>
      </c>
      <c r="L53" s="6"/>
      <c r="M53" s="6"/>
      <c r="N53" s="6"/>
      <c r="O53" s="6"/>
      <c r="P53" s="6"/>
      <c r="Q53" s="6"/>
      <c r="R53" s="6"/>
      <c r="S53" s="6" t="s">
        <v>66</v>
      </c>
      <c r="T53" s="43"/>
      <c r="U53" s="43">
        <f t="shared" si="0"/>
        <v>3</v>
      </c>
      <c r="V53" s="43">
        <f t="shared" si="1"/>
        <v>1</v>
      </c>
      <c r="W53" s="43"/>
      <c r="X53" s="43">
        <f t="shared" si="2"/>
        <v>1</v>
      </c>
      <c r="Y53" s="43">
        <f t="shared" si="3"/>
        <v>0</v>
      </c>
      <c r="Z53" s="43">
        <f t="shared" si="4"/>
        <v>0</v>
      </c>
      <c r="AA53" s="43">
        <f t="shared" si="5"/>
        <v>0</v>
      </c>
      <c r="AB53" s="43">
        <f t="shared" si="6"/>
        <v>0</v>
      </c>
      <c r="AC53" s="43">
        <f t="shared" si="7"/>
        <v>0</v>
      </c>
      <c r="AD53" s="43">
        <f t="shared" si="8"/>
        <v>0</v>
      </c>
      <c r="AE53" s="43">
        <f t="shared" si="9"/>
        <v>0</v>
      </c>
      <c r="AF53" s="43">
        <f t="shared" si="10"/>
        <v>0</v>
      </c>
      <c r="AG53" s="43">
        <f t="shared" si="11"/>
        <v>1</v>
      </c>
      <c r="AH53" s="43">
        <f t="shared" si="12"/>
        <v>0</v>
      </c>
      <c r="AI53" s="43">
        <f t="shared" si="13"/>
        <v>0</v>
      </c>
      <c r="AJ53" s="43">
        <f t="shared" si="14"/>
        <v>0</v>
      </c>
      <c r="AK53" s="43">
        <f t="shared" si="15"/>
        <v>0</v>
      </c>
      <c r="AL53" s="43">
        <f t="shared" si="16"/>
        <v>0</v>
      </c>
      <c r="AM53" s="43">
        <f t="shared" si="17"/>
        <v>0</v>
      </c>
      <c r="AN53" s="43">
        <f t="shared" si="18"/>
        <v>0</v>
      </c>
      <c r="AO53" s="43">
        <f t="shared" si="19"/>
        <v>1</v>
      </c>
      <c r="AP53" s="43"/>
      <c r="AQ53" s="43"/>
      <c r="AR53" s="43">
        <f t="shared" si="20"/>
        <v>3</v>
      </c>
      <c r="AS53" s="43">
        <f t="shared" si="21"/>
        <v>3</v>
      </c>
      <c r="AT53" s="43" t="str">
        <f t="shared" si="22"/>
        <v>Correct</v>
      </c>
      <c r="AU53" s="43"/>
      <c r="AV53" s="159" t="str">
        <f>IFERROR(VLOOKUP(Table1[[#This Row],[RespondentID]],'All Data'!$A54:$CN626,81,FALSE),"unknown")</f>
        <v>Female</v>
      </c>
      <c r="AW53" s="159">
        <f>IFERROR(VLOOKUP(Table1[[#This Row],[RespondentID]],'All Data'!$A54:$CN626,82,FALSE),"unknown")</f>
        <v>50</v>
      </c>
      <c r="AX53" s="159" t="str">
        <f>IFERROR(VLOOKUP(Table1[[#This Row],[RespondentID]],'All Data'!$A54:$CN626,83,FALSE),"unknown")</f>
        <v>Suffolk</v>
      </c>
      <c r="AY53" s="159" t="str">
        <f>IFERROR(VLOOKUP(Table1[[#This Row],[RespondentID]],'All Data'!$A54:$CN626,84,FALSE),"unknown")</f>
        <v>Northport, 11768</v>
      </c>
      <c r="AZ53" s="159" t="str">
        <f>IFERROR(VLOOKUP(Table1[[#This Row],[RespondentID]],'All Data'!$A54:$CN626,85,FALSE),"unknown")</f>
        <v>White/Caucasian</v>
      </c>
      <c r="BA53" s="159" t="str">
        <f>IFERROR(VLOOKUP(Table1[[#This Row],[RespondentID]],'All Data'!$A54:$CN626,86,FALSE),"unknown")</f>
        <v>No</v>
      </c>
      <c r="BB53" s="159" t="str">
        <f>IFERROR(VLOOKUP(Table1[[#This Row],[RespondentID]],'All Data'!$A54:$CN626,87,FALSE),"unknown")</f>
        <v xml:space="preserve">English </v>
      </c>
      <c r="BC53" s="159" t="str">
        <f>IFERROR(VLOOKUP(Table1[[#This Row],[RespondentID]],'All Data'!$A54:$CN626,88,FALSE),"unknown")</f>
        <v>Over $125,000</v>
      </c>
      <c r="BD53" s="159" t="str">
        <f>IFERROR(VLOOKUP(Table1[[#This Row],[RespondentID]],'All Data'!$A54:$CN626,89,FALSE),"unknown")</f>
        <v>Graduate school</v>
      </c>
      <c r="BE53" s="159" t="str">
        <f>IFERROR(VLOOKUP(Table1[[#This Row],[RespondentID]],'All Data'!$A54:$CN626,90,FALSE),"unknown")</f>
        <v>Employed for wages</v>
      </c>
      <c r="BF53" s="159" t="str">
        <f>IFERROR(VLOOKUP(Table1[[#This Row],[RespondentID]],'All Data'!$A54:$CN626,91,FALSE),"unknown")</f>
        <v>Yes</v>
      </c>
      <c r="BG53" s="159" t="str">
        <f>IFERROR(VLOOKUP(Table1[[#This Row],[RespondentID]],'All Data'!$A54:$CN626,92,FALSE),"unknown")</f>
        <v>Yes</v>
      </c>
    </row>
    <row r="54" spans="1:59" x14ac:dyDescent="0.35">
      <c r="A54" s="6">
        <v>5677353607</v>
      </c>
      <c r="B54" s="6"/>
      <c r="C54" s="6" t="s">
        <v>53</v>
      </c>
      <c r="D54" s="6" t="s">
        <v>54</v>
      </c>
      <c r="E54" s="6"/>
      <c r="F54" s="6"/>
      <c r="G54" s="6"/>
      <c r="H54" s="6"/>
      <c r="I54" s="6"/>
      <c r="J54" s="6"/>
      <c r="K54" s="6"/>
      <c r="L54" s="6"/>
      <c r="M54" s="6"/>
      <c r="N54" s="6"/>
      <c r="O54" s="6"/>
      <c r="P54" s="6"/>
      <c r="Q54" s="6"/>
      <c r="R54" s="6" t="s">
        <v>65</v>
      </c>
      <c r="S54" s="6"/>
      <c r="T54" s="43"/>
      <c r="U54" s="43">
        <f t="shared" si="0"/>
        <v>3</v>
      </c>
      <c r="V54" s="43">
        <f t="shared" si="1"/>
        <v>1</v>
      </c>
      <c r="W54" s="43"/>
      <c r="X54" s="43">
        <f t="shared" si="2"/>
        <v>0</v>
      </c>
      <c r="Y54" s="43">
        <f t="shared" si="3"/>
        <v>1</v>
      </c>
      <c r="Z54" s="43">
        <f t="shared" si="4"/>
        <v>1</v>
      </c>
      <c r="AA54" s="43">
        <f t="shared" si="5"/>
        <v>0</v>
      </c>
      <c r="AB54" s="43">
        <f t="shared" si="6"/>
        <v>0</v>
      </c>
      <c r="AC54" s="43">
        <f t="shared" si="7"/>
        <v>0</v>
      </c>
      <c r="AD54" s="43">
        <f t="shared" si="8"/>
        <v>0</v>
      </c>
      <c r="AE54" s="43">
        <f t="shared" si="9"/>
        <v>0</v>
      </c>
      <c r="AF54" s="43">
        <f t="shared" si="10"/>
        <v>0</v>
      </c>
      <c r="AG54" s="43">
        <f t="shared" si="11"/>
        <v>0</v>
      </c>
      <c r="AH54" s="43">
        <f t="shared" si="12"/>
        <v>0</v>
      </c>
      <c r="AI54" s="43">
        <f t="shared" si="13"/>
        <v>0</v>
      </c>
      <c r="AJ54" s="43">
        <f t="shared" si="14"/>
        <v>0</v>
      </c>
      <c r="AK54" s="43">
        <f t="shared" si="15"/>
        <v>0</v>
      </c>
      <c r="AL54" s="43">
        <f t="shared" si="16"/>
        <v>0</v>
      </c>
      <c r="AM54" s="43">
        <f t="shared" si="17"/>
        <v>0</v>
      </c>
      <c r="AN54" s="43">
        <f t="shared" si="18"/>
        <v>1</v>
      </c>
      <c r="AO54" s="43">
        <f t="shared" si="19"/>
        <v>0</v>
      </c>
      <c r="AP54" s="43"/>
      <c r="AQ54" s="43"/>
      <c r="AR54" s="43">
        <f t="shared" si="20"/>
        <v>3</v>
      </c>
      <c r="AS54" s="43">
        <f t="shared" si="21"/>
        <v>3</v>
      </c>
      <c r="AT54" s="43" t="str">
        <f t="shared" si="22"/>
        <v>Correct</v>
      </c>
      <c r="AU54" s="43"/>
      <c r="AV54" s="159" t="str">
        <f>IFERROR(VLOOKUP(Table1[[#This Row],[RespondentID]],'All Data'!$A55:$CN627,81,FALSE),"unknown")</f>
        <v>Male</v>
      </c>
      <c r="AW54" s="159">
        <f>IFERROR(VLOOKUP(Table1[[#This Row],[RespondentID]],'All Data'!$A55:$CN627,82,FALSE),"unknown")</f>
        <v>42</v>
      </c>
      <c r="AX54" s="159" t="str">
        <f>IFERROR(VLOOKUP(Table1[[#This Row],[RespondentID]],'All Data'!$A55:$CN627,83,FALSE),"unknown")</f>
        <v>Suffolk</v>
      </c>
      <c r="AY54" s="159" t="str">
        <f>IFERROR(VLOOKUP(Table1[[#This Row],[RespondentID]],'All Data'!$A55:$CN627,84,FALSE),"unknown")</f>
        <v>Patchogue, 11772</v>
      </c>
      <c r="AZ54" s="159" t="str">
        <f>IFERROR(VLOOKUP(Table1[[#This Row],[RespondentID]],'All Data'!$A55:$CN627,85,FALSE),"unknown")</f>
        <v>White/Caucasian</v>
      </c>
      <c r="BA54" s="159" t="str">
        <f>IFERROR(VLOOKUP(Table1[[#This Row],[RespondentID]],'All Data'!$A55:$CN627,86,FALSE),"unknown")</f>
        <v>No</v>
      </c>
      <c r="BB54" s="159" t="str">
        <f>IFERROR(VLOOKUP(Table1[[#This Row],[RespondentID]],'All Data'!$A55:$CN627,87,FALSE),"unknown")</f>
        <v xml:space="preserve">English </v>
      </c>
      <c r="BC54" s="159" t="str">
        <f>IFERROR(VLOOKUP(Table1[[#This Row],[RespondentID]],'All Data'!$A55:$CN627,88,FALSE),"unknown")</f>
        <v>Over $125,000</v>
      </c>
      <c r="BD54" s="159" t="str">
        <f>IFERROR(VLOOKUP(Table1[[#This Row],[RespondentID]],'All Data'!$A55:$CN627,89,FALSE),"unknown")</f>
        <v>Graduate school</v>
      </c>
      <c r="BE54" s="159" t="str">
        <f>IFERROR(VLOOKUP(Table1[[#This Row],[RespondentID]],'All Data'!$A55:$CN627,90,FALSE),"unknown")</f>
        <v>Employed for wages</v>
      </c>
      <c r="BF54" s="159" t="str">
        <f>IFERROR(VLOOKUP(Table1[[#This Row],[RespondentID]],'All Data'!$A55:$CN627,91,FALSE),"unknown")</f>
        <v>Yes</v>
      </c>
      <c r="BG54" s="159" t="str">
        <f>IFERROR(VLOOKUP(Table1[[#This Row],[RespondentID]],'All Data'!$A55:$CN627,92,FALSE),"unknown")</f>
        <v>Yes</v>
      </c>
    </row>
    <row r="55" spans="1:59" x14ac:dyDescent="0.35">
      <c r="A55" s="6">
        <v>5677351772</v>
      </c>
      <c r="B55" s="6"/>
      <c r="C55" s="6"/>
      <c r="D55" s="6"/>
      <c r="E55" s="6"/>
      <c r="F55" s="6"/>
      <c r="G55" s="6" t="s">
        <v>56</v>
      </c>
      <c r="H55" s="6"/>
      <c r="I55" s="6" t="s">
        <v>58</v>
      </c>
      <c r="J55" s="6"/>
      <c r="K55" s="6"/>
      <c r="L55" s="6"/>
      <c r="M55" s="6"/>
      <c r="N55" s="6" t="s">
        <v>26</v>
      </c>
      <c r="O55" s="6"/>
      <c r="P55" s="6"/>
      <c r="Q55" s="6"/>
      <c r="R55" s="6"/>
      <c r="S55" s="6"/>
      <c r="T55" s="43"/>
      <c r="U55" s="43">
        <f t="shared" si="0"/>
        <v>3</v>
      </c>
      <c r="V55" s="43">
        <f t="shared" si="1"/>
        <v>1</v>
      </c>
      <c r="W55" s="43"/>
      <c r="X55" s="43">
        <f t="shared" si="2"/>
        <v>0</v>
      </c>
      <c r="Y55" s="43">
        <f t="shared" si="3"/>
        <v>0</v>
      </c>
      <c r="Z55" s="43">
        <f t="shared" si="4"/>
        <v>0</v>
      </c>
      <c r="AA55" s="43">
        <f t="shared" si="5"/>
        <v>0</v>
      </c>
      <c r="AB55" s="43">
        <f t="shared" si="6"/>
        <v>0</v>
      </c>
      <c r="AC55" s="43">
        <f t="shared" si="7"/>
        <v>1</v>
      </c>
      <c r="AD55" s="43">
        <f t="shared" si="8"/>
        <v>0</v>
      </c>
      <c r="AE55" s="43">
        <f t="shared" si="9"/>
        <v>1</v>
      </c>
      <c r="AF55" s="43">
        <f t="shared" si="10"/>
        <v>0</v>
      </c>
      <c r="AG55" s="43">
        <f t="shared" si="11"/>
        <v>0</v>
      </c>
      <c r="AH55" s="43">
        <f t="shared" si="12"/>
        <v>0</v>
      </c>
      <c r="AI55" s="43">
        <f t="shared" si="13"/>
        <v>0</v>
      </c>
      <c r="AJ55" s="43">
        <f t="shared" si="14"/>
        <v>1</v>
      </c>
      <c r="AK55" s="43">
        <f t="shared" si="15"/>
        <v>0</v>
      </c>
      <c r="AL55" s="43">
        <f t="shared" si="16"/>
        <v>0</v>
      </c>
      <c r="AM55" s="43">
        <f t="shared" si="17"/>
        <v>0</v>
      </c>
      <c r="AN55" s="43">
        <f t="shared" si="18"/>
        <v>0</v>
      </c>
      <c r="AO55" s="43">
        <f t="shared" si="19"/>
        <v>0</v>
      </c>
      <c r="AP55" s="43"/>
      <c r="AQ55" s="43"/>
      <c r="AR55" s="43">
        <f t="shared" si="20"/>
        <v>3</v>
      </c>
      <c r="AS55" s="43">
        <f t="shared" si="21"/>
        <v>3</v>
      </c>
      <c r="AT55" s="43" t="str">
        <f t="shared" si="22"/>
        <v>Correct</v>
      </c>
      <c r="AU55" s="43"/>
      <c r="AV55" s="159" t="str">
        <f>IFERROR(VLOOKUP(Table1[[#This Row],[RespondentID]],'All Data'!$A56:$CN628,81,FALSE),"unknown")</f>
        <v>Female</v>
      </c>
      <c r="AW55" s="159">
        <f>IFERROR(VLOOKUP(Table1[[#This Row],[RespondentID]],'All Data'!$A56:$CN628,82,FALSE),"unknown")</f>
        <v>42</v>
      </c>
      <c r="AX55" s="159" t="str">
        <f>IFERROR(VLOOKUP(Table1[[#This Row],[RespondentID]],'All Data'!$A56:$CN628,83,FALSE),"unknown")</f>
        <v>Suffolk</v>
      </c>
      <c r="AY55" s="159" t="str">
        <f>IFERROR(VLOOKUP(Table1[[#This Row],[RespondentID]],'All Data'!$A56:$CN628,84,FALSE),"unknown")</f>
        <v>Sayville, 11782</v>
      </c>
      <c r="AZ55" s="159" t="str">
        <f>IFERROR(VLOOKUP(Table1[[#This Row],[RespondentID]],'All Data'!$A56:$CN628,85,FALSE),"unknown")</f>
        <v>Other (please specify)</v>
      </c>
      <c r="BA55" s="159" t="str">
        <f>IFERROR(VLOOKUP(Table1[[#This Row],[RespondentID]],'All Data'!$A56:$CN628,86,FALSE),"unknown")</f>
        <v>No</v>
      </c>
      <c r="BB55" s="159" t="str">
        <f>IFERROR(VLOOKUP(Table1[[#This Row],[RespondentID]],'All Data'!$A56:$CN628,87,FALSE),"unknown")</f>
        <v xml:space="preserve">English </v>
      </c>
      <c r="BC55" s="159" t="str">
        <f>IFERROR(VLOOKUP(Table1[[#This Row],[RespondentID]],'All Data'!$A56:$CN628,88,FALSE),"unknown")</f>
        <v>Over $125,000</v>
      </c>
      <c r="BD55" s="159" t="str">
        <f>IFERROR(VLOOKUP(Table1[[#This Row],[RespondentID]],'All Data'!$A56:$CN628,89,FALSE),"unknown")</f>
        <v>Graduate school</v>
      </c>
      <c r="BE55" s="159" t="str">
        <f>IFERROR(VLOOKUP(Table1[[#This Row],[RespondentID]],'All Data'!$A56:$CN628,90,FALSE),"unknown")</f>
        <v>Employed for wages</v>
      </c>
      <c r="BF55" s="159" t="str">
        <f>IFERROR(VLOOKUP(Table1[[#This Row],[RespondentID]],'All Data'!$A56:$CN628,91,FALSE),"unknown")</f>
        <v>Yes</v>
      </c>
      <c r="BG55" s="159" t="str">
        <f>IFERROR(VLOOKUP(Table1[[#This Row],[RespondentID]],'All Data'!$A56:$CN628,92,FALSE),"unknown")</f>
        <v>Yes</v>
      </c>
    </row>
    <row r="56" spans="1:59" x14ac:dyDescent="0.35">
      <c r="A56" s="6">
        <v>5677351744</v>
      </c>
      <c r="B56" s="6"/>
      <c r="C56" s="6"/>
      <c r="D56" s="6"/>
      <c r="E56" s="6"/>
      <c r="F56" s="6"/>
      <c r="G56" s="6"/>
      <c r="H56" s="6"/>
      <c r="I56" s="6" t="s">
        <v>58</v>
      </c>
      <c r="J56" s="6"/>
      <c r="K56" s="6"/>
      <c r="L56" s="6"/>
      <c r="M56" s="6"/>
      <c r="N56" s="6"/>
      <c r="O56" s="6"/>
      <c r="P56" s="6"/>
      <c r="Q56" s="6"/>
      <c r="R56" s="6" t="s">
        <v>65</v>
      </c>
      <c r="S56" s="6" t="s">
        <v>66</v>
      </c>
      <c r="T56" s="43"/>
      <c r="U56" s="43">
        <f t="shared" si="0"/>
        <v>3</v>
      </c>
      <c r="V56" s="43">
        <f t="shared" si="1"/>
        <v>1</v>
      </c>
      <c r="W56" s="43"/>
      <c r="X56" s="43">
        <f t="shared" si="2"/>
        <v>0</v>
      </c>
      <c r="Y56" s="43">
        <f t="shared" si="3"/>
        <v>0</v>
      </c>
      <c r="Z56" s="43">
        <f t="shared" si="4"/>
        <v>0</v>
      </c>
      <c r="AA56" s="43">
        <f t="shared" si="5"/>
        <v>0</v>
      </c>
      <c r="AB56" s="43">
        <f t="shared" si="6"/>
        <v>0</v>
      </c>
      <c r="AC56" s="43">
        <f t="shared" si="7"/>
        <v>0</v>
      </c>
      <c r="AD56" s="43">
        <f t="shared" si="8"/>
        <v>0</v>
      </c>
      <c r="AE56" s="43">
        <f t="shared" si="9"/>
        <v>1</v>
      </c>
      <c r="AF56" s="43">
        <f t="shared" si="10"/>
        <v>0</v>
      </c>
      <c r="AG56" s="43">
        <f t="shared" si="11"/>
        <v>0</v>
      </c>
      <c r="AH56" s="43">
        <f t="shared" si="12"/>
        <v>0</v>
      </c>
      <c r="AI56" s="43">
        <f t="shared" si="13"/>
        <v>0</v>
      </c>
      <c r="AJ56" s="43">
        <f t="shared" si="14"/>
        <v>0</v>
      </c>
      <c r="AK56" s="43">
        <f t="shared" si="15"/>
        <v>0</v>
      </c>
      <c r="AL56" s="43">
        <f t="shared" si="16"/>
        <v>0</v>
      </c>
      <c r="AM56" s="43">
        <f t="shared" si="17"/>
        <v>0</v>
      </c>
      <c r="AN56" s="43">
        <f t="shared" si="18"/>
        <v>1</v>
      </c>
      <c r="AO56" s="43">
        <f t="shared" si="19"/>
        <v>1</v>
      </c>
      <c r="AP56" s="43"/>
      <c r="AQ56" s="43"/>
      <c r="AR56" s="43">
        <f t="shared" si="20"/>
        <v>3</v>
      </c>
      <c r="AS56" s="43">
        <f t="shared" si="21"/>
        <v>3</v>
      </c>
      <c r="AT56" s="43" t="str">
        <f t="shared" si="22"/>
        <v>Correct</v>
      </c>
      <c r="AU56" s="43"/>
      <c r="AV56" s="159" t="str">
        <f>IFERROR(VLOOKUP(Table1[[#This Row],[RespondentID]],'All Data'!$A57:$CN629,81,FALSE),"unknown")</f>
        <v>Female</v>
      </c>
      <c r="AW56" s="159">
        <f>IFERROR(VLOOKUP(Table1[[#This Row],[RespondentID]],'All Data'!$A57:$CN629,82,FALSE),"unknown")</f>
        <v>26</v>
      </c>
      <c r="AX56" s="159" t="str">
        <f>IFERROR(VLOOKUP(Table1[[#This Row],[RespondentID]],'All Data'!$A57:$CN629,83,FALSE),"unknown")</f>
        <v>Suffolk</v>
      </c>
      <c r="AY56" s="159" t="str">
        <f>IFERROR(VLOOKUP(Table1[[#This Row],[RespondentID]],'All Data'!$A57:$CN629,84,FALSE),"unknown")</f>
        <v>Patchogue, 11772</v>
      </c>
      <c r="AZ56" s="159" t="str">
        <f>IFERROR(VLOOKUP(Table1[[#This Row],[RespondentID]],'All Data'!$A57:$CN629,85,FALSE),"unknown")</f>
        <v>White/Caucasian</v>
      </c>
      <c r="BA56" s="159" t="str">
        <f>IFERROR(VLOOKUP(Table1[[#This Row],[RespondentID]],'All Data'!$A57:$CN629,86,FALSE),"unknown")</f>
        <v>No</v>
      </c>
      <c r="BB56" s="159" t="str">
        <f>IFERROR(VLOOKUP(Table1[[#This Row],[RespondentID]],'All Data'!$A57:$CN629,87,FALSE),"unknown")</f>
        <v xml:space="preserve">English </v>
      </c>
      <c r="BC56" s="159" t="str">
        <f>IFERROR(VLOOKUP(Table1[[#This Row],[RespondentID]],'All Data'!$A57:$CN629,88,FALSE),"unknown")</f>
        <v>Over $125,000</v>
      </c>
      <c r="BD56" s="159" t="str">
        <f>IFERROR(VLOOKUP(Table1[[#This Row],[RespondentID]],'All Data'!$A57:$CN629,89,FALSE),"unknown")</f>
        <v>College graduate</v>
      </c>
      <c r="BE56" s="159" t="str">
        <f>IFERROR(VLOOKUP(Table1[[#This Row],[RespondentID]],'All Data'!$A57:$CN629,90,FALSE),"unknown")</f>
        <v>Employed for wages</v>
      </c>
      <c r="BF56" s="159" t="str">
        <f>IFERROR(VLOOKUP(Table1[[#This Row],[RespondentID]],'All Data'!$A57:$CN629,91,FALSE),"unknown")</f>
        <v>Yes</v>
      </c>
      <c r="BG56" s="159" t="str">
        <f>IFERROR(VLOOKUP(Table1[[#This Row],[RespondentID]],'All Data'!$A57:$CN629,92,FALSE),"unknown")</f>
        <v>Yes</v>
      </c>
    </row>
    <row r="57" spans="1:59" x14ac:dyDescent="0.35">
      <c r="A57" s="6">
        <v>5677350229</v>
      </c>
      <c r="B57" s="6"/>
      <c r="C57" s="6"/>
      <c r="D57" s="6" t="s">
        <v>54</v>
      </c>
      <c r="E57" s="6"/>
      <c r="F57" s="6"/>
      <c r="G57" s="6"/>
      <c r="H57" s="6"/>
      <c r="I57" s="6"/>
      <c r="J57" s="6"/>
      <c r="K57" s="6" t="s">
        <v>60</v>
      </c>
      <c r="L57" s="6"/>
      <c r="M57" s="6"/>
      <c r="N57" s="6"/>
      <c r="O57" s="6"/>
      <c r="P57" s="6"/>
      <c r="Q57" s="6"/>
      <c r="R57" s="6" t="s">
        <v>65</v>
      </c>
      <c r="S57" s="6"/>
      <c r="T57" s="43"/>
      <c r="U57" s="43">
        <f t="shared" si="0"/>
        <v>3</v>
      </c>
      <c r="V57" s="43">
        <f t="shared" si="1"/>
        <v>1</v>
      </c>
      <c r="W57" s="43"/>
      <c r="X57" s="43">
        <f t="shared" si="2"/>
        <v>0</v>
      </c>
      <c r="Y57" s="43">
        <f t="shared" si="3"/>
        <v>0</v>
      </c>
      <c r="Z57" s="43">
        <f t="shared" si="4"/>
        <v>1</v>
      </c>
      <c r="AA57" s="43">
        <f t="shared" si="5"/>
        <v>0</v>
      </c>
      <c r="AB57" s="43">
        <f t="shared" si="6"/>
        <v>0</v>
      </c>
      <c r="AC57" s="43">
        <f t="shared" si="7"/>
        <v>0</v>
      </c>
      <c r="AD57" s="43">
        <f t="shared" si="8"/>
        <v>0</v>
      </c>
      <c r="AE57" s="43">
        <f t="shared" si="9"/>
        <v>0</v>
      </c>
      <c r="AF57" s="43">
        <f t="shared" si="10"/>
        <v>0</v>
      </c>
      <c r="AG57" s="43">
        <f t="shared" si="11"/>
        <v>1</v>
      </c>
      <c r="AH57" s="43">
        <f t="shared" si="12"/>
        <v>0</v>
      </c>
      <c r="AI57" s="43">
        <f t="shared" si="13"/>
        <v>0</v>
      </c>
      <c r="AJ57" s="43">
        <f t="shared" si="14"/>
        <v>0</v>
      </c>
      <c r="AK57" s="43">
        <f t="shared" si="15"/>
        <v>0</v>
      </c>
      <c r="AL57" s="43">
        <f t="shared" si="16"/>
        <v>0</v>
      </c>
      <c r="AM57" s="43">
        <f t="shared" si="17"/>
        <v>0</v>
      </c>
      <c r="AN57" s="43">
        <f t="shared" si="18"/>
        <v>1</v>
      </c>
      <c r="AO57" s="43">
        <f t="shared" si="19"/>
        <v>0</v>
      </c>
      <c r="AP57" s="43"/>
      <c r="AQ57" s="43"/>
      <c r="AR57" s="43">
        <f t="shared" si="20"/>
        <v>3</v>
      </c>
      <c r="AS57" s="43">
        <f t="shared" si="21"/>
        <v>3</v>
      </c>
      <c r="AT57" s="43" t="str">
        <f t="shared" si="22"/>
        <v>Correct</v>
      </c>
      <c r="AU57" s="43"/>
      <c r="AV57" s="159" t="str">
        <f>IFERROR(VLOOKUP(Table1[[#This Row],[RespondentID]],'All Data'!$A58:$CN630,81,FALSE),"unknown")</f>
        <v>Female</v>
      </c>
      <c r="AW57" s="159">
        <f>IFERROR(VLOOKUP(Table1[[#This Row],[RespondentID]],'All Data'!$A58:$CN630,82,FALSE),"unknown")</f>
        <v>35</v>
      </c>
      <c r="AX57" s="159" t="str">
        <f>IFERROR(VLOOKUP(Table1[[#This Row],[RespondentID]],'All Data'!$A58:$CN630,83,FALSE),"unknown")</f>
        <v>Suffolk</v>
      </c>
      <c r="AY57" s="159" t="str">
        <f>IFERROR(VLOOKUP(Table1[[#This Row],[RespondentID]],'All Data'!$A58:$CN630,84,FALSE),"unknown")</f>
        <v>Patchogue, 11772</v>
      </c>
      <c r="AZ57" s="159" t="str">
        <f>IFERROR(VLOOKUP(Table1[[#This Row],[RespondentID]],'All Data'!$A58:$CN630,85,FALSE),"unknown")</f>
        <v>White/Caucasian</v>
      </c>
      <c r="BA57" s="159" t="str">
        <f>IFERROR(VLOOKUP(Table1[[#This Row],[RespondentID]],'All Data'!$A58:$CN630,86,FALSE),"unknown")</f>
        <v>No</v>
      </c>
      <c r="BB57" s="159" t="str">
        <f>IFERROR(VLOOKUP(Table1[[#This Row],[RespondentID]],'All Data'!$A58:$CN630,87,FALSE),"unknown")</f>
        <v xml:space="preserve">English </v>
      </c>
      <c r="BC57" s="159" t="str">
        <f>IFERROR(VLOOKUP(Table1[[#This Row],[RespondentID]],'All Data'!$A58:$CN630,88,FALSE),"unknown")</f>
        <v>$50,000 to $74,999</v>
      </c>
      <c r="BD57" s="159" t="str">
        <f>IFERROR(VLOOKUP(Table1[[#This Row],[RespondentID]],'All Data'!$A58:$CN630,89,FALSE),"unknown")</f>
        <v>Technical school</v>
      </c>
      <c r="BE57" s="159" t="str">
        <f>IFERROR(VLOOKUP(Table1[[#This Row],[RespondentID]],'All Data'!$A58:$CN630,90,FALSE),"unknown")</f>
        <v>Employed for wages</v>
      </c>
      <c r="BF57" s="159" t="str">
        <f>IFERROR(VLOOKUP(Table1[[#This Row],[RespondentID]],'All Data'!$A58:$CN630,91,FALSE),"unknown")</f>
        <v>Yes</v>
      </c>
      <c r="BG57" s="159" t="str">
        <f>IFERROR(VLOOKUP(Table1[[#This Row],[RespondentID]],'All Data'!$A58:$CN630,92,FALSE),"unknown")</f>
        <v>Yes</v>
      </c>
    </row>
    <row r="58" spans="1:59" x14ac:dyDescent="0.35">
      <c r="A58" s="6">
        <v>5677349499</v>
      </c>
      <c r="B58" s="6"/>
      <c r="C58" s="6"/>
      <c r="D58" s="6"/>
      <c r="E58" s="6" t="s">
        <v>19</v>
      </c>
      <c r="F58" s="6"/>
      <c r="G58" s="6"/>
      <c r="H58" s="6"/>
      <c r="I58" s="6"/>
      <c r="J58" s="6"/>
      <c r="K58" s="6"/>
      <c r="L58" s="6" t="s">
        <v>61</v>
      </c>
      <c r="M58" s="6"/>
      <c r="N58" s="6"/>
      <c r="O58" s="6"/>
      <c r="P58" s="6"/>
      <c r="Q58" s="6"/>
      <c r="R58" s="6"/>
      <c r="S58" s="6" t="s">
        <v>66</v>
      </c>
      <c r="T58" s="43"/>
      <c r="U58" s="43">
        <f t="shared" si="0"/>
        <v>3</v>
      </c>
      <c r="V58" s="43">
        <f t="shared" si="1"/>
        <v>1</v>
      </c>
      <c r="W58" s="43"/>
      <c r="X58" s="43">
        <f t="shared" si="2"/>
        <v>0</v>
      </c>
      <c r="Y58" s="43">
        <f t="shared" si="3"/>
        <v>0</v>
      </c>
      <c r="Z58" s="43">
        <f t="shared" si="4"/>
        <v>0</v>
      </c>
      <c r="AA58" s="43">
        <f t="shared" si="5"/>
        <v>1</v>
      </c>
      <c r="AB58" s="43">
        <f t="shared" si="6"/>
        <v>0</v>
      </c>
      <c r="AC58" s="43">
        <f t="shared" si="7"/>
        <v>0</v>
      </c>
      <c r="AD58" s="43">
        <f t="shared" si="8"/>
        <v>0</v>
      </c>
      <c r="AE58" s="43">
        <f t="shared" si="9"/>
        <v>0</v>
      </c>
      <c r="AF58" s="43">
        <f t="shared" si="10"/>
        <v>0</v>
      </c>
      <c r="AG58" s="43">
        <f t="shared" si="11"/>
        <v>0</v>
      </c>
      <c r="AH58" s="43">
        <f t="shared" si="12"/>
        <v>1</v>
      </c>
      <c r="AI58" s="43">
        <f t="shared" si="13"/>
        <v>0</v>
      </c>
      <c r="AJ58" s="43">
        <f t="shared" si="14"/>
        <v>0</v>
      </c>
      <c r="AK58" s="43">
        <f t="shared" si="15"/>
        <v>0</v>
      </c>
      <c r="AL58" s="43">
        <f t="shared" si="16"/>
        <v>0</v>
      </c>
      <c r="AM58" s="43">
        <f t="shared" si="17"/>
        <v>0</v>
      </c>
      <c r="AN58" s="43">
        <f t="shared" si="18"/>
        <v>0</v>
      </c>
      <c r="AO58" s="43">
        <f t="shared" si="19"/>
        <v>1</v>
      </c>
      <c r="AP58" s="43"/>
      <c r="AQ58" s="43"/>
      <c r="AR58" s="43">
        <f t="shared" si="20"/>
        <v>3</v>
      </c>
      <c r="AS58" s="43">
        <f t="shared" si="21"/>
        <v>3</v>
      </c>
      <c r="AT58" s="43" t="str">
        <f t="shared" si="22"/>
        <v>Correct</v>
      </c>
      <c r="AU58" s="43"/>
      <c r="AV58" s="159" t="str">
        <f>IFERROR(VLOOKUP(Table1[[#This Row],[RespondentID]],'All Data'!$A59:$CN631,81,FALSE),"unknown")</f>
        <v>Male</v>
      </c>
      <c r="AW58" s="159">
        <f>IFERROR(VLOOKUP(Table1[[#This Row],[RespondentID]],'All Data'!$A59:$CN631,82,FALSE),"unknown")</f>
        <v>35</v>
      </c>
      <c r="AX58" s="159" t="str">
        <f>IFERROR(VLOOKUP(Table1[[#This Row],[RespondentID]],'All Data'!$A59:$CN631,83,FALSE),"unknown")</f>
        <v>Nassau</v>
      </c>
      <c r="AY58" s="159" t="str">
        <f>IFERROR(VLOOKUP(Table1[[#This Row],[RespondentID]],'All Data'!$A59:$CN631,84,FALSE),"unknown")</f>
        <v>Massapequa Park, 11762</v>
      </c>
      <c r="AZ58" s="159" t="str">
        <f>IFERROR(VLOOKUP(Table1[[#This Row],[RespondentID]],'All Data'!$A59:$CN631,85,FALSE),"unknown")</f>
        <v>White/Caucasian</v>
      </c>
      <c r="BA58" s="159" t="str">
        <f>IFERROR(VLOOKUP(Table1[[#This Row],[RespondentID]],'All Data'!$A59:$CN631,86,FALSE),"unknown")</f>
        <v>No</v>
      </c>
      <c r="BB58" s="159" t="str">
        <f>IFERROR(VLOOKUP(Table1[[#This Row],[RespondentID]],'All Data'!$A59:$CN631,87,FALSE),"unknown")</f>
        <v xml:space="preserve">English </v>
      </c>
      <c r="BC58" s="159" t="str">
        <f>IFERROR(VLOOKUP(Table1[[#This Row],[RespondentID]],'All Data'!$A59:$CN631,88,FALSE),"unknown")</f>
        <v>Over $125,000</v>
      </c>
      <c r="BD58" s="159" t="str">
        <f>IFERROR(VLOOKUP(Table1[[#This Row],[RespondentID]],'All Data'!$A59:$CN631,89,FALSE),"unknown")</f>
        <v>Graduate school</v>
      </c>
      <c r="BE58" s="159" t="str">
        <f>IFERROR(VLOOKUP(Table1[[#This Row],[RespondentID]],'All Data'!$A59:$CN631,90,FALSE),"unknown")</f>
        <v>Employed for wages</v>
      </c>
      <c r="BF58" s="159" t="str">
        <f>IFERROR(VLOOKUP(Table1[[#This Row],[RespondentID]],'All Data'!$A59:$CN631,91,FALSE),"unknown")</f>
        <v>Yes</v>
      </c>
      <c r="BG58" s="159" t="str">
        <f>IFERROR(VLOOKUP(Table1[[#This Row],[RespondentID]],'All Data'!$A59:$CN631,92,FALSE),"unknown")</f>
        <v>Yes</v>
      </c>
    </row>
    <row r="59" spans="1:59" x14ac:dyDescent="0.35">
      <c r="A59" s="6">
        <v>5677348925</v>
      </c>
      <c r="B59" s="6"/>
      <c r="C59" s="6"/>
      <c r="D59" s="6" t="s">
        <v>54</v>
      </c>
      <c r="E59" s="6"/>
      <c r="F59" s="6"/>
      <c r="G59" s="6"/>
      <c r="H59" s="6"/>
      <c r="I59" s="6"/>
      <c r="J59" s="6"/>
      <c r="K59" s="6"/>
      <c r="L59" s="6"/>
      <c r="M59" s="6"/>
      <c r="N59" s="6"/>
      <c r="O59" s="6"/>
      <c r="P59" s="6"/>
      <c r="Q59" s="6"/>
      <c r="R59" s="6"/>
      <c r="S59" s="6"/>
      <c r="T59" s="43"/>
      <c r="U59" s="43">
        <f t="shared" si="0"/>
        <v>1</v>
      </c>
      <c r="V59" s="43">
        <f t="shared" si="1"/>
        <v>3</v>
      </c>
      <c r="W59" s="43"/>
      <c r="X59" s="43">
        <f t="shared" si="2"/>
        <v>0</v>
      </c>
      <c r="Y59" s="43">
        <f t="shared" si="3"/>
        <v>0</v>
      </c>
      <c r="Z59" s="43">
        <f t="shared" si="4"/>
        <v>1</v>
      </c>
      <c r="AA59" s="43">
        <f t="shared" si="5"/>
        <v>0</v>
      </c>
      <c r="AB59" s="43">
        <f t="shared" si="6"/>
        <v>0</v>
      </c>
      <c r="AC59" s="43">
        <f t="shared" si="7"/>
        <v>0</v>
      </c>
      <c r="AD59" s="43">
        <f t="shared" si="8"/>
        <v>0</v>
      </c>
      <c r="AE59" s="43">
        <f t="shared" si="9"/>
        <v>0</v>
      </c>
      <c r="AF59" s="43">
        <f t="shared" si="10"/>
        <v>0</v>
      </c>
      <c r="AG59" s="43">
        <f t="shared" si="11"/>
        <v>0</v>
      </c>
      <c r="AH59" s="43">
        <f t="shared" si="12"/>
        <v>0</v>
      </c>
      <c r="AI59" s="43">
        <f t="shared" si="13"/>
        <v>0</v>
      </c>
      <c r="AJ59" s="43">
        <f t="shared" si="14"/>
        <v>0</v>
      </c>
      <c r="AK59" s="43">
        <f t="shared" si="15"/>
        <v>0</v>
      </c>
      <c r="AL59" s="43">
        <f t="shared" si="16"/>
        <v>0</v>
      </c>
      <c r="AM59" s="43">
        <f t="shared" si="17"/>
        <v>0</v>
      </c>
      <c r="AN59" s="43">
        <f t="shared" si="18"/>
        <v>0</v>
      </c>
      <c r="AO59" s="43">
        <f t="shared" si="19"/>
        <v>0</v>
      </c>
      <c r="AP59" s="43"/>
      <c r="AQ59" s="43"/>
      <c r="AR59" s="43">
        <f t="shared" si="20"/>
        <v>1</v>
      </c>
      <c r="AS59" s="43">
        <f t="shared" si="21"/>
        <v>1</v>
      </c>
      <c r="AT59" s="43" t="str">
        <f t="shared" si="22"/>
        <v>Correct</v>
      </c>
      <c r="AU59" s="43"/>
      <c r="AV59" s="159" t="str">
        <f>IFERROR(VLOOKUP(Table1[[#This Row],[RespondentID]],'All Data'!$A60:$CN632,81,FALSE),"unknown")</f>
        <v>Female</v>
      </c>
      <c r="AW59" s="159">
        <f>IFERROR(VLOOKUP(Table1[[#This Row],[RespondentID]],'All Data'!$A60:$CN632,82,FALSE),"unknown")</f>
        <v>50</v>
      </c>
      <c r="AX59" s="159" t="str">
        <f>IFERROR(VLOOKUP(Table1[[#This Row],[RespondentID]],'All Data'!$A60:$CN632,83,FALSE),"unknown")</f>
        <v>Suffolk</v>
      </c>
      <c r="AY59" s="159" t="str">
        <f>IFERROR(VLOOKUP(Table1[[#This Row],[RespondentID]],'All Data'!$A60:$CN632,84,FALSE),"unknown")</f>
        <v>Holbrook, 11741</v>
      </c>
      <c r="AZ59" s="159" t="str">
        <f>IFERROR(VLOOKUP(Table1[[#This Row],[RespondentID]],'All Data'!$A60:$CN632,85,FALSE),"unknown")</f>
        <v>White/Caucasian</v>
      </c>
      <c r="BA59" s="159" t="str">
        <f>IFERROR(VLOOKUP(Table1[[#This Row],[RespondentID]],'All Data'!$A60:$CN632,86,FALSE),"unknown")</f>
        <v>No</v>
      </c>
      <c r="BB59" s="159" t="str">
        <f>IFERROR(VLOOKUP(Table1[[#This Row],[RespondentID]],'All Data'!$A60:$CN632,87,FALSE),"unknown")</f>
        <v xml:space="preserve">English </v>
      </c>
      <c r="BC59" s="159" t="str">
        <f>IFERROR(VLOOKUP(Table1[[#This Row],[RespondentID]],'All Data'!$A60:$CN632,88,FALSE),"unknown")</f>
        <v>Over $125,000</v>
      </c>
      <c r="BD59" s="159" t="str">
        <f>IFERROR(VLOOKUP(Table1[[#This Row],[RespondentID]],'All Data'!$A60:$CN632,89,FALSE),"unknown")</f>
        <v>Graduate school</v>
      </c>
      <c r="BE59" s="159" t="str">
        <f>IFERROR(VLOOKUP(Table1[[#This Row],[RespondentID]],'All Data'!$A60:$CN632,90,FALSE),"unknown")</f>
        <v>Employed for wages</v>
      </c>
      <c r="BF59" s="159" t="str">
        <f>IFERROR(VLOOKUP(Table1[[#This Row],[RespondentID]],'All Data'!$A60:$CN632,91,FALSE),"unknown")</f>
        <v>Yes</v>
      </c>
      <c r="BG59" s="159" t="str">
        <f>IFERROR(VLOOKUP(Table1[[#This Row],[RespondentID]],'All Data'!$A60:$CN632,92,FALSE),"unknown")</f>
        <v>Yes</v>
      </c>
    </row>
    <row r="60" spans="1:59" x14ac:dyDescent="0.35">
      <c r="A60" s="6">
        <v>5677348427</v>
      </c>
      <c r="B60" s="6"/>
      <c r="C60" s="6"/>
      <c r="D60" s="6" t="s">
        <v>54</v>
      </c>
      <c r="E60" s="6"/>
      <c r="F60" s="6"/>
      <c r="G60" s="6"/>
      <c r="H60" s="6"/>
      <c r="I60" s="6"/>
      <c r="J60" s="6"/>
      <c r="K60" s="6"/>
      <c r="L60" s="6"/>
      <c r="M60" s="6"/>
      <c r="N60" s="6"/>
      <c r="O60" s="6"/>
      <c r="P60" s="6"/>
      <c r="Q60" s="6" t="s">
        <v>64</v>
      </c>
      <c r="R60" s="6"/>
      <c r="S60" s="6" t="s">
        <v>66</v>
      </c>
      <c r="T60" s="43"/>
      <c r="U60" s="43">
        <f t="shared" si="0"/>
        <v>3</v>
      </c>
      <c r="V60" s="43">
        <f t="shared" si="1"/>
        <v>1</v>
      </c>
      <c r="W60" s="43"/>
      <c r="X60" s="43">
        <f t="shared" si="2"/>
        <v>0</v>
      </c>
      <c r="Y60" s="43">
        <f t="shared" si="3"/>
        <v>0</v>
      </c>
      <c r="Z60" s="43">
        <f t="shared" si="4"/>
        <v>1</v>
      </c>
      <c r="AA60" s="43">
        <f t="shared" si="5"/>
        <v>0</v>
      </c>
      <c r="AB60" s="43">
        <f t="shared" si="6"/>
        <v>0</v>
      </c>
      <c r="AC60" s="43">
        <f t="shared" si="7"/>
        <v>0</v>
      </c>
      <c r="AD60" s="43">
        <f t="shared" si="8"/>
        <v>0</v>
      </c>
      <c r="AE60" s="43">
        <f t="shared" si="9"/>
        <v>0</v>
      </c>
      <c r="AF60" s="43">
        <f t="shared" si="10"/>
        <v>0</v>
      </c>
      <c r="AG60" s="43">
        <f t="shared" si="11"/>
        <v>0</v>
      </c>
      <c r="AH60" s="43">
        <f t="shared" si="12"/>
        <v>0</v>
      </c>
      <c r="AI60" s="43">
        <f t="shared" si="13"/>
        <v>0</v>
      </c>
      <c r="AJ60" s="43">
        <f t="shared" si="14"/>
        <v>0</v>
      </c>
      <c r="AK60" s="43">
        <f t="shared" si="15"/>
        <v>0</v>
      </c>
      <c r="AL60" s="43">
        <f t="shared" si="16"/>
        <v>0</v>
      </c>
      <c r="AM60" s="43">
        <f t="shared" si="17"/>
        <v>1</v>
      </c>
      <c r="AN60" s="43">
        <f t="shared" si="18"/>
        <v>0</v>
      </c>
      <c r="AO60" s="43">
        <f t="shared" si="19"/>
        <v>1</v>
      </c>
      <c r="AP60" s="43"/>
      <c r="AQ60" s="43"/>
      <c r="AR60" s="43">
        <f t="shared" si="20"/>
        <v>3</v>
      </c>
      <c r="AS60" s="43">
        <f t="shared" si="21"/>
        <v>3</v>
      </c>
      <c r="AT60" s="43" t="str">
        <f t="shared" si="22"/>
        <v>Correct</v>
      </c>
      <c r="AU60" s="43"/>
      <c r="AV60" s="159" t="str">
        <f>IFERROR(VLOOKUP(Table1[[#This Row],[RespondentID]],'All Data'!$A61:$CN633,81,FALSE),"unknown")</f>
        <v>Other</v>
      </c>
      <c r="AW60" s="159">
        <f>IFERROR(VLOOKUP(Table1[[#This Row],[RespondentID]],'All Data'!$A61:$CN633,82,FALSE),"unknown")</f>
        <v>24</v>
      </c>
      <c r="AX60" s="159" t="str">
        <f>IFERROR(VLOOKUP(Table1[[#This Row],[RespondentID]],'All Data'!$A61:$CN633,83,FALSE),"unknown")</f>
        <v>Nassau</v>
      </c>
      <c r="AY60" s="159" t="str">
        <f>IFERROR(VLOOKUP(Table1[[#This Row],[RespondentID]],'All Data'!$A61:$CN633,84,FALSE),"unknown")</f>
        <v>Levittown, 11756</v>
      </c>
      <c r="AZ60" s="159" t="str">
        <f>IFERROR(VLOOKUP(Table1[[#This Row],[RespondentID]],'All Data'!$A61:$CN633,85,FALSE),"unknown")</f>
        <v>White/Caucasian</v>
      </c>
      <c r="BA60" s="159" t="str">
        <f>IFERROR(VLOOKUP(Table1[[#This Row],[RespondentID]],'All Data'!$A61:$CN633,86,FALSE),"unknown")</f>
        <v>No</v>
      </c>
      <c r="BB60" s="159" t="str">
        <f>IFERROR(VLOOKUP(Table1[[#This Row],[RespondentID]],'All Data'!$A61:$CN633,87,FALSE),"unknown")</f>
        <v xml:space="preserve">English </v>
      </c>
      <c r="BC60" s="159" t="str">
        <f>IFERROR(VLOOKUP(Table1[[#This Row],[RespondentID]],'All Data'!$A61:$CN633,88,FALSE),"unknown")</f>
        <v>$50,000 to $74,999</v>
      </c>
      <c r="BD60" s="159" t="str">
        <f>IFERROR(VLOOKUP(Table1[[#This Row],[RespondentID]],'All Data'!$A61:$CN633,89,FALSE),"unknown")</f>
        <v>College graduate</v>
      </c>
      <c r="BE60" s="159" t="str">
        <f>IFERROR(VLOOKUP(Table1[[#This Row],[RespondentID]],'All Data'!$A61:$CN633,90,FALSE),"unknown")</f>
        <v>Employed for wages</v>
      </c>
      <c r="BF60" s="159" t="str">
        <f>IFERROR(VLOOKUP(Table1[[#This Row],[RespondentID]],'All Data'!$A61:$CN633,91,FALSE),"unknown")</f>
        <v>Yes</v>
      </c>
      <c r="BG60" s="159" t="str">
        <f>IFERROR(VLOOKUP(Table1[[#This Row],[RespondentID]],'All Data'!$A61:$CN633,92,FALSE),"unknown")</f>
        <v>Yes</v>
      </c>
    </row>
    <row r="61" spans="1:59" x14ac:dyDescent="0.35">
      <c r="A61" s="6">
        <v>5677267791</v>
      </c>
      <c r="B61" s="6"/>
      <c r="C61" s="6"/>
      <c r="D61" s="6"/>
      <c r="E61" s="6"/>
      <c r="F61" s="6"/>
      <c r="G61" s="6"/>
      <c r="H61" s="6"/>
      <c r="I61" s="6"/>
      <c r="J61" s="6"/>
      <c r="K61" s="6"/>
      <c r="L61" s="6"/>
      <c r="M61" s="6"/>
      <c r="N61" s="6"/>
      <c r="O61" s="6"/>
      <c r="P61" s="6"/>
      <c r="Q61" s="6" t="s">
        <v>64</v>
      </c>
      <c r="R61" s="6"/>
      <c r="S61" s="6"/>
      <c r="T61" s="43"/>
      <c r="U61" s="43">
        <f t="shared" si="0"/>
        <v>1</v>
      </c>
      <c r="V61" s="43">
        <f t="shared" si="1"/>
        <v>3</v>
      </c>
      <c r="W61" s="43"/>
      <c r="X61" s="43">
        <f t="shared" si="2"/>
        <v>0</v>
      </c>
      <c r="Y61" s="43">
        <f t="shared" si="3"/>
        <v>0</v>
      </c>
      <c r="Z61" s="43">
        <f t="shared" si="4"/>
        <v>0</v>
      </c>
      <c r="AA61" s="43">
        <f t="shared" si="5"/>
        <v>0</v>
      </c>
      <c r="AB61" s="43">
        <f t="shared" si="6"/>
        <v>0</v>
      </c>
      <c r="AC61" s="43">
        <f t="shared" si="7"/>
        <v>0</v>
      </c>
      <c r="AD61" s="43">
        <f t="shared" si="8"/>
        <v>0</v>
      </c>
      <c r="AE61" s="43">
        <f t="shared" si="9"/>
        <v>0</v>
      </c>
      <c r="AF61" s="43">
        <f t="shared" si="10"/>
        <v>0</v>
      </c>
      <c r="AG61" s="43">
        <f t="shared" si="11"/>
        <v>0</v>
      </c>
      <c r="AH61" s="43">
        <f t="shared" si="12"/>
        <v>0</v>
      </c>
      <c r="AI61" s="43">
        <f t="shared" si="13"/>
        <v>0</v>
      </c>
      <c r="AJ61" s="43">
        <f t="shared" si="14"/>
        <v>0</v>
      </c>
      <c r="AK61" s="43">
        <f t="shared" si="15"/>
        <v>0</v>
      </c>
      <c r="AL61" s="43">
        <f t="shared" si="16"/>
        <v>0</v>
      </c>
      <c r="AM61" s="43">
        <f t="shared" si="17"/>
        <v>1</v>
      </c>
      <c r="AN61" s="43">
        <f t="shared" si="18"/>
        <v>0</v>
      </c>
      <c r="AO61" s="43">
        <f t="shared" si="19"/>
        <v>0</v>
      </c>
      <c r="AP61" s="43"/>
      <c r="AQ61" s="43"/>
      <c r="AR61" s="43">
        <f t="shared" si="20"/>
        <v>1</v>
      </c>
      <c r="AS61" s="43">
        <f t="shared" si="21"/>
        <v>1</v>
      </c>
      <c r="AT61" s="43" t="str">
        <f t="shared" si="22"/>
        <v>Correct</v>
      </c>
      <c r="AU61" s="43"/>
      <c r="AV61" s="159" t="str">
        <f>IFERROR(VLOOKUP(Table1[[#This Row],[RespondentID]],'All Data'!$A62:$CN634,81,FALSE),"unknown")</f>
        <v>Female</v>
      </c>
      <c r="AW61" s="159">
        <f>IFERROR(VLOOKUP(Table1[[#This Row],[RespondentID]],'All Data'!$A62:$CN634,82,FALSE),"unknown")</f>
        <v>60</v>
      </c>
      <c r="AX61" s="159" t="str">
        <f>IFERROR(VLOOKUP(Table1[[#This Row],[RespondentID]],'All Data'!$A62:$CN634,83,FALSE),"unknown")</f>
        <v>Suffolk</v>
      </c>
      <c r="AY61" s="159" t="str">
        <f>IFERROR(VLOOKUP(Table1[[#This Row],[RespondentID]],'All Data'!$A62:$CN634,84,FALSE),"unknown")</f>
        <v>East Northport, 11731</v>
      </c>
      <c r="AZ61" s="159" t="str">
        <f>IFERROR(VLOOKUP(Table1[[#This Row],[RespondentID]],'All Data'!$A62:$CN634,85,FALSE),"unknown")</f>
        <v>White/Caucasian</v>
      </c>
      <c r="BA61" s="159" t="str">
        <f>IFERROR(VLOOKUP(Table1[[#This Row],[RespondentID]],'All Data'!$A62:$CN634,86,FALSE),"unknown")</f>
        <v>No</v>
      </c>
      <c r="BB61" s="159" t="str">
        <f>IFERROR(VLOOKUP(Table1[[#This Row],[RespondentID]],'All Data'!$A62:$CN634,87,FALSE),"unknown")</f>
        <v xml:space="preserve">English </v>
      </c>
      <c r="BC61" s="159" t="str">
        <f>IFERROR(VLOOKUP(Table1[[#This Row],[RespondentID]],'All Data'!$A62:$CN634,88,FALSE),"unknown")</f>
        <v>Over $125,000</v>
      </c>
      <c r="BD61" s="159" t="str">
        <f>IFERROR(VLOOKUP(Table1[[#This Row],[RespondentID]],'All Data'!$A62:$CN634,89,FALSE),"unknown")</f>
        <v>Doctorate</v>
      </c>
      <c r="BE61" s="159" t="str">
        <f>IFERROR(VLOOKUP(Table1[[#This Row],[RespondentID]],'All Data'!$A62:$CN634,90,FALSE),"unknown")</f>
        <v>Employed for wages</v>
      </c>
      <c r="BF61" s="159" t="str">
        <f>IFERROR(VLOOKUP(Table1[[#This Row],[RespondentID]],'All Data'!$A62:$CN634,91,FALSE),"unknown")</f>
        <v>Yes</v>
      </c>
      <c r="BG61" s="159" t="str">
        <f>IFERROR(VLOOKUP(Table1[[#This Row],[RespondentID]],'All Data'!$A62:$CN634,92,FALSE),"unknown")</f>
        <v>Yes</v>
      </c>
    </row>
    <row r="62" spans="1:59" x14ac:dyDescent="0.35">
      <c r="A62" s="6">
        <v>5676981978</v>
      </c>
      <c r="B62" s="6"/>
      <c r="C62" s="6"/>
      <c r="D62" s="6" t="s">
        <v>54</v>
      </c>
      <c r="E62" s="6" t="s">
        <v>19</v>
      </c>
      <c r="F62" s="6"/>
      <c r="G62" s="6"/>
      <c r="H62" s="6"/>
      <c r="I62" s="6"/>
      <c r="J62" s="6"/>
      <c r="K62" s="6"/>
      <c r="L62" s="6" t="s">
        <v>61</v>
      </c>
      <c r="M62" s="6"/>
      <c r="N62" s="6"/>
      <c r="O62" s="6"/>
      <c r="P62" s="6"/>
      <c r="Q62" s="6"/>
      <c r="R62" s="6"/>
      <c r="S62" s="6"/>
      <c r="T62" s="43"/>
      <c r="U62" s="43">
        <f t="shared" si="0"/>
        <v>3</v>
      </c>
      <c r="V62" s="43">
        <f t="shared" si="1"/>
        <v>1</v>
      </c>
      <c r="W62" s="43"/>
      <c r="X62" s="43">
        <f t="shared" si="2"/>
        <v>0</v>
      </c>
      <c r="Y62" s="43">
        <f t="shared" si="3"/>
        <v>0</v>
      </c>
      <c r="Z62" s="43">
        <f t="shared" si="4"/>
        <v>1</v>
      </c>
      <c r="AA62" s="43">
        <f t="shared" si="5"/>
        <v>1</v>
      </c>
      <c r="AB62" s="43">
        <f t="shared" si="6"/>
        <v>0</v>
      </c>
      <c r="AC62" s="43">
        <f t="shared" si="7"/>
        <v>0</v>
      </c>
      <c r="AD62" s="43">
        <f t="shared" si="8"/>
        <v>0</v>
      </c>
      <c r="AE62" s="43">
        <f t="shared" si="9"/>
        <v>0</v>
      </c>
      <c r="AF62" s="43">
        <f t="shared" si="10"/>
        <v>0</v>
      </c>
      <c r="AG62" s="43">
        <f t="shared" si="11"/>
        <v>0</v>
      </c>
      <c r="AH62" s="43">
        <f t="shared" si="12"/>
        <v>1</v>
      </c>
      <c r="AI62" s="43">
        <f t="shared" si="13"/>
        <v>0</v>
      </c>
      <c r="AJ62" s="43">
        <f t="shared" si="14"/>
        <v>0</v>
      </c>
      <c r="AK62" s="43">
        <f t="shared" si="15"/>
        <v>0</v>
      </c>
      <c r="AL62" s="43">
        <f t="shared" si="16"/>
        <v>0</v>
      </c>
      <c r="AM62" s="43">
        <f t="shared" si="17"/>
        <v>0</v>
      </c>
      <c r="AN62" s="43">
        <f t="shared" si="18"/>
        <v>0</v>
      </c>
      <c r="AO62" s="43">
        <f t="shared" si="19"/>
        <v>0</v>
      </c>
      <c r="AP62" s="43"/>
      <c r="AQ62" s="43"/>
      <c r="AR62" s="43">
        <f t="shared" si="20"/>
        <v>3</v>
      </c>
      <c r="AS62" s="43">
        <f t="shared" si="21"/>
        <v>3</v>
      </c>
      <c r="AT62" s="43" t="str">
        <f t="shared" si="22"/>
        <v>Correct</v>
      </c>
      <c r="AU62" s="43"/>
      <c r="AV62" s="159">
        <f>IFERROR(VLOOKUP(Table1[[#This Row],[RespondentID]],'All Data'!$A63:$CN635,81,FALSE),"unknown")</f>
        <v>0</v>
      </c>
      <c r="AW62" s="159">
        <f>IFERROR(VLOOKUP(Table1[[#This Row],[RespondentID]],'All Data'!$A63:$CN635,82,FALSE),"unknown")</f>
        <v>0</v>
      </c>
      <c r="AX62" s="159">
        <f>IFERROR(VLOOKUP(Table1[[#This Row],[RespondentID]],'All Data'!$A63:$CN635,83,FALSE),"unknown")</f>
        <v>0</v>
      </c>
      <c r="AY62" s="159">
        <f>IFERROR(VLOOKUP(Table1[[#This Row],[RespondentID]],'All Data'!$A63:$CN635,84,FALSE),"unknown")</f>
        <v>0</v>
      </c>
      <c r="AZ62" s="159">
        <f>IFERROR(VLOOKUP(Table1[[#This Row],[RespondentID]],'All Data'!$A63:$CN635,85,FALSE),"unknown")</f>
        <v>0</v>
      </c>
      <c r="BA62" s="159">
        <f>IFERROR(VLOOKUP(Table1[[#This Row],[RespondentID]],'All Data'!$A63:$CN635,86,FALSE),"unknown")</f>
        <v>0</v>
      </c>
      <c r="BB62" s="159" t="str">
        <f>IFERROR(VLOOKUP(Table1[[#This Row],[RespondentID]],'All Data'!$A63:$CN635,87,FALSE),"unknown")</f>
        <v xml:space="preserve"> </v>
      </c>
      <c r="BC62" s="159">
        <f>IFERROR(VLOOKUP(Table1[[#This Row],[RespondentID]],'All Data'!$A63:$CN635,88,FALSE),"unknown")</f>
        <v>0</v>
      </c>
      <c r="BD62" s="159">
        <f>IFERROR(VLOOKUP(Table1[[#This Row],[RespondentID]],'All Data'!$A63:$CN635,89,FALSE),"unknown")</f>
        <v>0</v>
      </c>
      <c r="BE62" s="159">
        <f>IFERROR(VLOOKUP(Table1[[#This Row],[RespondentID]],'All Data'!$A63:$CN635,90,FALSE),"unknown")</f>
        <v>0</v>
      </c>
      <c r="BF62" s="159">
        <f>IFERROR(VLOOKUP(Table1[[#This Row],[RespondentID]],'All Data'!$A63:$CN635,91,FALSE),"unknown")</f>
        <v>0</v>
      </c>
      <c r="BG62" s="159">
        <f>IFERROR(VLOOKUP(Table1[[#This Row],[RespondentID]],'All Data'!$A63:$CN635,92,FALSE),"unknown")</f>
        <v>0</v>
      </c>
    </row>
    <row r="63" spans="1:59" x14ac:dyDescent="0.35">
      <c r="A63" s="6">
        <v>5676967460</v>
      </c>
      <c r="B63" s="6" t="s">
        <v>52</v>
      </c>
      <c r="C63" s="6"/>
      <c r="D63" s="6" t="s">
        <v>54</v>
      </c>
      <c r="E63" s="6"/>
      <c r="F63" s="6"/>
      <c r="G63" s="6"/>
      <c r="H63" s="6"/>
      <c r="I63" s="6"/>
      <c r="J63" s="6"/>
      <c r="K63" s="6"/>
      <c r="L63" s="6"/>
      <c r="M63" s="6"/>
      <c r="N63" s="6" t="s">
        <v>26</v>
      </c>
      <c r="O63" s="6"/>
      <c r="P63" s="6"/>
      <c r="Q63" s="6"/>
      <c r="R63" s="6"/>
      <c r="S63" s="6"/>
      <c r="T63" s="43"/>
      <c r="U63" s="43">
        <f t="shared" si="0"/>
        <v>3</v>
      </c>
      <c r="V63" s="43">
        <f t="shared" si="1"/>
        <v>1</v>
      </c>
      <c r="W63" s="43"/>
      <c r="X63" s="43">
        <f t="shared" si="2"/>
        <v>1</v>
      </c>
      <c r="Y63" s="43">
        <f t="shared" si="3"/>
        <v>0</v>
      </c>
      <c r="Z63" s="43">
        <f t="shared" si="4"/>
        <v>1</v>
      </c>
      <c r="AA63" s="43">
        <f t="shared" si="5"/>
        <v>0</v>
      </c>
      <c r="AB63" s="43">
        <f t="shared" si="6"/>
        <v>0</v>
      </c>
      <c r="AC63" s="43">
        <f t="shared" si="7"/>
        <v>0</v>
      </c>
      <c r="AD63" s="43">
        <f t="shared" si="8"/>
        <v>0</v>
      </c>
      <c r="AE63" s="43">
        <f t="shared" si="9"/>
        <v>0</v>
      </c>
      <c r="AF63" s="43">
        <f t="shared" si="10"/>
        <v>0</v>
      </c>
      <c r="AG63" s="43">
        <f t="shared" si="11"/>
        <v>0</v>
      </c>
      <c r="AH63" s="43">
        <f t="shared" si="12"/>
        <v>0</v>
      </c>
      <c r="AI63" s="43">
        <f t="shared" si="13"/>
        <v>0</v>
      </c>
      <c r="AJ63" s="43">
        <f t="shared" si="14"/>
        <v>1</v>
      </c>
      <c r="AK63" s="43">
        <f t="shared" si="15"/>
        <v>0</v>
      </c>
      <c r="AL63" s="43">
        <f t="shared" si="16"/>
        <v>0</v>
      </c>
      <c r="AM63" s="43">
        <f t="shared" si="17"/>
        <v>0</v>
      </c>
      <c r="AN63" s="43">
        <f t="shared" si="18"/>
        <v>0</v>
      </c>
      <c r="AO63" s="43">
        <f t="shared" si="19"/>
        <v>0</v>
      </c>
      <c r="AP63" s="43"/>
      <c r="AQ63" s="43"/>
      <c r="AR63" s="43">
        <f t="shared" si="20"/>
        <v>3</v>
      </c>
      <c r="AS63" s="43">
        <f t="shared" si="21"/>
        <v>3</v>
      </c>
      <c r="AT63" s="43" t="str">
        <f t="shared" si="22"/>
        <v>Correct</v>
      </c>
      <c r="AU63" s="43"/>
      <c r="AV63" s="159" t="str">
        <f>IFERROR(VLOOKUP(Table1[[#This Row],[RespondentID]],'All Data'!$A64:$CN636,81,FALSE),"unknown")</f>
        <v>Female</v>
      </c>
      <c r="AW63" s="159">
        <f>IFERROR(VLOOKUP(Table1[[#This Row],[RespondentID]],'All Data'!$A64:$CN636,82,FALSE),"unknown")</f>
        <v>70</v>
      </c>
      <c r="AX63" s="159" t="str">
        <f>IFERROR(VLOOKUP(Table1[[#This Row],[RespondentID]],'All Data'!$A64:$CN636,83,FALSE),"unknown")</f>
        <v>Nassau</v>
      </c>
      <c r="AY63" s="159" t="str">
        <f>IFERROR(VLOOKUP(Table1[[#This Row],[RespondentID]],'All Data'!$A64:$CN636,84,FALSE),"unknown")</f>
        <v>East Meadow, 11554</v>
      </c>
      <c r="AZ63" s="159" t="str">
        <f>IFERROR(VLOOKUP(Table1[[#This Row],[RespondentID]],'All Data'!$A64:$CN636,85,FALSE),"unknown")</f>
        <v>White/Caucasian</v>
      </c>
      <c r="BA63" s="159" t="str">
        <f>IFERROR(VLOOKUP(Table1[[#This Row],[RespondentID]],'All Data'!$A64:$CN636,86,FALSE),"unknown")</f>
        <v>No</v>
      </c>
      <c r="BB63" s="159" t="str">
        <f>IFERROR(VLOOKUP(Table1[[#This Row],[RespondentID]],'All Data'!$A64:$CN636,87,FALSE),"unknown")</f>
        <v xml:space="preserve">English </v>
      </c>
      <c r="BC63" s="159" t="str">
        <f>IFERROR(VLOOKUP(Table1[[#This Row],[RespondentID]],'All Data'!$A64:$CN636,88,FALSE),"unknown")</f>
        <v>$75,000 to $125,000</v>
      </c>
      <c r="BD63" s="159" t="str">
        <f>IFERROR(VLOOKUP(Table1[[#This Row],[RespondentID]],'All Data'!$A64:$CN636,89,FALSE),"unknown")</f>
        <v>College graduate</v>
      </c>
      <c r="BE63" s="159" t="str">
        <f>IFERROR(VLOOKUP(Table1[[#This Row],[RespondentID]],'All Data'!$A64:$CN636,90,FALSE),"unknown")</f>
        <v>Retired</v>
      </c>
      <c r="BF63" s="159" t="str">
        <f>IFERROR(VLOOKUP(Table1[[#This Row],[RespondentID]],'All Data'!$A64:$CN636,91,FALSE),"unknown")</f>
        <v>Yes</v>
      </c>
      <c r="BG63" s="159" t="str">
        <f>IFERROR(VLOOKUP(Table1[[#This Row],[RespondentID]],'All Data'!$A64:$CN636,92,FALSE),"unknown")</f>
        <v>Yes</v>
      </c>
    </row>
    <row r="64" spans="1:59" x14ac:dyDescent="0.35">
      <c r="A64" s="6">
        <v>5676948999</v>
      </c>
      <c r="B64" s="6" t="s">
        <v>52</v>
      </c>
      <c r="C64" s="6"/>
      <c r="D64" s="6"/>
      <c r="E64" s="6"/>
      <c r="F64" s="6"/>
      <c r="G64" s="6"/>
      <c r="H64" s="6"/>
      <c r="I64" s="6" t="s">
        <v>58</v>
      </c>
      <c r="J64" s="6"/>
      <c r="K64" s="6"/>
      <c r="L64" s="6"/>
      <c r="M64" s="6"/>
      <c r="N64" s="6" t="s">
        <v>26</v>
      </c>
      <c r="O64" s="6"/>
      <c r="P64" s="6"/>
      <c r="Q64" s="6"/>
      <c r="R64" s="6"/>
      <c r="S64" s="6"/>
      <c r="T64" s="43"/>
      <c r="U64" s="43">
        <f t="shared" si="0"/>
        <v>3</v>
      </c>
      <c r="V64" s="43">
        <f t="shared" si="1"/>
        <v>1</v>
      </c>
      <c r="W64" s="43"/>
      <c r="X64" s="43">
        <f t="shared" si="2"/>
        <v>1</v>
      </c>
      <c r="Y64" s="43">
        <f t="shared" si="3"/>
        <v>0</v>
      </c>
      <c r="Z64" s="43">
        <f t="shared" si="4"/>
        <v>0</v>
      </c>
      <c r="AA64" s="43">
        <f t="shared" si="5"/>
        <v>0</v>
      </c>
      <c r="AB64" s="43">
        <f t="shared" si="6"/>
        <v>0</v>
      </c>
      <c r="AC64" s="43">
        <f t="shared" si="7"/>
        <v>0</v>
      </c>
      <c r="AD64" s="43">
        <f t="shared" si="8"/>
        <v>0</v>
      </c>
      <c r="AE64" s="43">
        <f t="shared" si="9"/>
        <v>1</v>
      </c>
      <c r="AF64" s="43">
        <f t="shared" si="10"/>
        <v>0</v>
      </c>
      <c r="AG64" s="43">
        <f t="shared" si="11"/>
        <v>0</v>
      </c>
      <c r="AH64" s="43">
        <f t="shared" si="12"/>
        <v>0</v>
      </c>
      <c r="AI64" s="43">
        <f t="shared" si="13"/>
        <v>0</v>
      </c>
      <c r="AJ64" s="43">
        <f t="shared" si="14"/>
        <v>1</v>
      </c>
      <c r="AK64" s="43">
        <f t="shared" si="15"/>
        <v>0</v>
      </c>
      <c r="AL64" s="43">
        <f t="shared" si="16"/>
        <v>0</v>
      </c>
      <c r="AM64" s="43">
        <f t="shared" si="17"/>
        <v>0</v>
      </c>
      <c r="AN64" s="43">
        <f t="shared" si="18"/>
        <v>0</v>
      </c>
      <c r="AO64" s="43">
        <f t="shared" si="19"/>
        <v>0</v>
      </c>
      <c r="AP64" s="43"/>
      <c r="AQ64" s="43"/>
      <c r="AR64" s="43">
        <f t="shared" si="20"/>
        <v>3</v>
      </c>
      <c r="AS64" s="43">
        <f t="shared" si="21"/>
        <v>3</v>
      </c>
      <c r="AT64" s="43" t="str">
        <f t="shared" si="22"/>
        <v>Correct</v>
      </c>
      <c r="AU64" s="43"/>
      <c r="AV64" s="159">
        <f>IFERROR(VLOOKUP(Table1[[#This Row],[RespondentID]],'All Data'!$A65:$CN637,81,FALSE),"unknown")</f>
        <v>0</v>
      </c>
      <c r="AW64" s="159">
        <f>IFERROR(VLOOKUP(Table1[[#This Row],[RespondentID]],'All Data'!$A65:$CN637,82,FALSE),"unknown")</f>
        <v>0</v>
      </c>
      <c r="AX64" s="159">
        <f>IFERROR(VLOOKUP(Table1[[#This Row],[RespondentID]],'All Data'!$A65:$CN637,83,FALSE),"unknown")</f>
        <v>0</v>
      </c>
      <c r="AY64" s="159">
        <f>IFERROR(VLOOKUP(Table1[[#This Row],[RespondentID]],'All Data'!$A65:$CN637,84,FALSE),"unknown")</f>
        <v>0</v>
      </c>
      <c r="AZ64" s="159">
        <f>IFERROR(VLOOKUP(Table1[[#This Row],[RespondentID]],'All Data'!$A65:$CN637,85,FALSE),"unknown")</f>
        <v>0</v>
      </c>
      <c r="BA64" s="159">
        <f>IFERROR(VLOOKUP(Table1[[#This Row],[RespondentID]],'All Data'!$A65:$CN637,86,FALSE),"unknown")</f>
        <v>0</v>
      </c>
      <c r="BB64" s="159" t="str">
        <f>IFERROR(VLOOKUP(Table1[[#This Row],[RespondentID]],'All Data'!$A65:$CN637,87,FALSE),"unknown")</f>
        <v xml:space="preserve"> </v>
      </c>
      <c r="BC64" s="159">
        <f>IFERROR(VLOOKUP(Table1[[#This Row],[RespondentID]],'All Data'!$A65:$CN637,88,FALSE),"unknown")</f>
        <v>0</v>
      </c>
      <c r="BD64" s="159">
        <f>IFERROR(VLOOKUP(Table1[[#This Row],[RespondentID]],'All Data'!$A65:$CN637,89,FALSE),"unknown")</f>
        <v>0</v>
      </c>
      <c r="BE64" s="159">
        <f>IFERROR(VLOOKUP(Table1[[#This Row],[RespondentID]],'All Data'!$A65:$CN637,90,FALSE),"unknown")</f>
        <v>0</v>
      </c>
      <c r="BF64" s="159">
        <f>IFERROR(VLOOKUP(Table1[[#This Row],[RespondentID]],'All Data'!$A65:$CN637,91,FALSE),"unknown")</f>
        <v>0</v>
      </c>
      <c r="BG64" s="159">
        <f>IFERROR(VLOOKUP(Table1[[#This Row],[RespondentID]],'All Data'!$A65:$CN637,92,FALSE),"unknown")</f>
        <v>0</v>
      </c>
    </row>
    <row r="65" spans="1:59" x14ac:dyDescent="0.35">
      <c r="A65" s="6">
        <v>5676846574</v>
      </c>
      <c r="B65" s="6"/>
      <c r="C65" s="6"/>
      <c r="D65" s="6"/>
      <c r="E65" s="6"/>
      <c r="F65" s="6"/>
      <c r="G65" s="6"/>
      <c r="H65" s="6"/>
      <c r="I65" s="6" t="s">
        <v>58</v>
      </c>
      <c r="J65" s="6"/>
      <c r="K65" s="6"/>
      <c r="L65" s="6"/>
      <c r="M65" s="6"/>
      <c r="N65" s="6"/>
      <c r="O65" s="6"/>
      <c r="P65" s="6" t="s">
        <v>63</v>
      </c>
      <c r="Q65" s="6"/>
      <c r="R65" s="6"/>
      <c r="S65" s="6" t="s">
        <v>66</v>
      </c>
      <c r="T65" s="43"/>
      <c r="U65" s="43">
        <f t="shared" si="0"/>
        <v>3</v>
      </c>
      <c r="V65" s="43">
        <f t="shared" si="1"/>
        <v>1</v>
      </c>
      <c r="W65" s="43"/>
      <c r="X65" s="43">
        <f t="shared" si="2"/>
        <v>0</v>
      </c>
      <c r="Y65" s="43">
        <f t="shared" si="3"/>
        <v>0</v>
      </c>
      <c r="Z65" s="43">
        <f t="shared" si="4"/>
        <v>0</v>
      </c>
      <c r="AA65" s="43">
        <f t="shared" si="5"/>
        <v>0</v>
      </c>
      <c r="AB65" s="43">
        <f t="shared" si="6"/>
        <v>0</v>
      </c>
      <c r="AC65" s="43">
        <f t="shared" si="7"/>
        <v>0</v>
      </c>
      <c r="AD65" s="43">
        <f t="shared" si="8"/>
        <v>0</v>
      </c>
      <c r="AE65" s="43">
        <f t="shared" si="9"/>
        <v>1</v>
      </c>
      <c r="AF65" s="43">
        <f t="shared" si="10"/>
        <v>0</v>
      </c>
      <c r="AG65" s="43">
        <f t="shared" si="11"/>
        <v>0</v>
      </c>
      <c r="AH65" s="43">
        <f t="shared" si="12"/>
        <v>0</v>
      </c>
      <c r="AI65" s="43">
        <f t="shared" si="13"/>
        <v>0</v>
      </c>
      <c r="AJ65" s="43">
        <f t="shared" si="14"/>
        <v>0</v>
      </c>
      <c r="AK65" s="43">
        <f t="shared" si="15"/>
        <v>0</v>
      </c>
      <c r="AL65" s="43">
        <f t="shared" si="16"/>
        <v>1</v>
      </c>
      <c r="AM65" s="43">
        <f t="shared" si="17"/>
        <v>0</v>
      </c>
      <c r="AN65" s="43">
        <f t="shared" si="18"/>
        <v>0</v>
      </c>
      <c r="AO65" s="43">
        <f t="shared" si="19"/>
        <v>1</v>
      </c>
      <c r="AP65" s="43"/>
      <c r="AQ65" s="43"/>
      <c r="AR65" s="43">
        <f t="shared" si="20"/>
        <v>3</v>
      </c>
      <c r="AS65" s="43">
        <f t="shared" si="21"/>
        <v>3</v>
      </c>
      <c r="AT65" s="43" t="str">
        <f t="shared" si="22"/>
        <v>Correct</v>
      </c>
      <c r="AU65" s="43"/>
      <c r="AV65" s="159" t="str">
        <f>IFERROR(VLOOKUP(Table1[[#This Row],[RespondentID]],'All Data'!$A66:$CN638,81,FALSE),"unknown")</f>
        <v>Female</v>
      </c>
      <c r="AW65" s="159">
        <f>IFERROR(VLOOKUP(Table1[[#This Row],[RespondentID]],'All Data'!$A66:$CN638,82,FALSE),"unknown")</f>
        <v>31</v>
      </c>
      <c r="AX65" s="159" t="str">
        <f>IFERROR(VLOOKUP(Table1[[#This Row],[RespondentID]],'All Data'!$A66:$CN638,83,FALSE),"unknown")</f>
        <v>Nassau</v>
      </c>
      <c r="AY65" s="159" t="str">
        <f>IFERROR(VLOOKUP(Table1[[#This Row],[RespondentID]],'All Data'!$A66:$CN638,84,FALSE),"unknown")</f>
        <v>Wantagh, 11793</v>
      </c>
      <c r="AZ65" s="159" t="str">
        <f>IFERROR(VLOOKUP(Table1[[#This Row],[RespondentID]],'All Data'!$A66:$CN638,85,FALSE),"unknown")</f>
        <v>White/Caucasian</v>
      </c>
      <c r="BA65" s="159" t="str">
        <f>IFERROR(VLOOKUP(Table1[[#This Row],[RespondentID]],'All Data'!$A66:$CN638,86,FALSE),"unknown")</f>
        <v>No</v>
      </c>
      <c r="BB65" s="159" t="str">
        <f>IFERROR(VLOOKUP(Table1[[#This Row],[RespondentID]],'All Data'!$A66:$CN638,87,FALSE),"unknown")</f>
        <v xml:space="preserve">English </v>
      </c>
      <c r="BC65" s="159" t="str">
        <f>IFERROR(VLOOKUP(Table1[[#This Row],[RespondentID]],'All Data'!$A66:$CN638,88,FALSE),"unknown")</f>
        <v>$75,000 to $125,000</v>
      </c>
      <c r="BD65" s="159" t="str">
        <f>IFERROR(VLOOKUP(Table1[[#This Row],[RespondentID]],'All Data'!$A66:$CN638,89,FALSE),"unknown")</f>
        <v>College graduate</v>
      </c>
      <c r="BE65" s="159" t="str">
        <f>IFERROR(VLOOKUP(Table1[[#This Row],[RespondentID]],'All Data'!$A66:$CN638,90,FALSE),"unknown")</f>
        <v>Employed for wages</v>
      </c>
      <c r="BF65" s="159" t="str">
        <f>IFERROR(VLOOKUP(Table1[[#This Row],[RespondentID]],'All Data'!$A66:$CN638,91,FALSE),"unknown")</f>
        <v>Yes</v>
      </c>
      <c r="BG65" s="159" t="str">
        <f>IFERROR(VLOOKUP(Table1[[#This Row],[RespondentID]],'All Data'!$A66:$CN638,92,FALSE),"unknown")</f>
        <v>Yes</v>
      </c>
    </row>
    <row r="66" spans="1:59" x14ac:dyDescent="0.35">
      <c r="A66" s="6">
        <v>5676541476</v>
      </c>
      <c r="B66" s="6"/>
      <c r="C66" s="6"/>
      <c r="D66" s="6"/>
      <c r="E66" s="6"/>
      <c r="F66" s="6" t="s">
        <v>55</v>
      </c>
      <c r="G66" s="6"/>
      <c r="H66" s="6"/>
      <c r="I66" s="6"/>
      <c r="J66" s="6"/>
      <c r="K66" s="6" t="s">
        <v>60</v>
      </c>
      <c r="L66" s="6"/>
      <c r="M66" s="6"/>
      <c r="N66" s="6"/>
      <c r="O66" s="6"/>
      <c r="P66" s="6"/>
      <c r="Q66" s="6"/>
      <c r="R66" s="6"/>
      <c r="S66" s="6" t="s">
        <v>66</v>
      </c>
      <c r="T66" s="43"/>
      <c r="U66" s="43">
        <f t="shared" ref="U66:U129" si="23">COUNTA(B66:T66)</f>
        <v>3</v>
      </c>
      <c r="V66" s="43">
        <f t="shared" ref="V66:V129" si="24">3/U66</f>
        <v>1</v>
      </c>
      <c r="W66" s="43"/>
      <c r="X66" s="43">
        <f t="shared" ref="X66:X129" si="25">IF($U66&lt;3,IF($B66=$B$1,1,0),IF($B66=$B$1,$V66,0))</f>
        <v>0</v>
      </c>
      <c r="Y66" s="43">
        <f t="shared" ref="Y66:Y129" si="26">IF($U66&lt;3,IF($C66=$C$1,1,0),IF($C66=$C$1,$V66,0))</f>
        <v>0</v>
      </c>
      <c r="Z66" s="43">
        <f t="shared" ref="Z66:Z129" si="27">IF($U66&lt;3,IF($D66=$D$1,1,0),IF($D66=$D$1,$V66,0))</f>
        <v>0</v>
      </c>
      <c r="AA66" s="43">
        <f t="shared" ref="AA66:AA129" si="28">IF($U66&lt;3,IF($E66=$E$1,1,0),IF($E66=$E$1,$V66,0))</f>
        <v>0</v>
      </c>
      <c r="AB66" s="43">
        <f t="shared" ref="AB66:AB129" si="29">IF($U66&lt;3,IF($F66=$F$1,1,0),IF($F66=$F$1,$V66,0))</f>
        <v>1</v>
      </c>
      <c r="AC66" s="43">
        <f t="shared" ref="AC66:AC129" si="30">IF($U66&lt;3,IF($G66=$G$1,1,0),IF($G66=$G$1,$V66,0))</f>
        <v>0</v>
      </c>
      <c r="AD66" s="43">
        <f t="shared" ref="AD66:AD129" si="31">IF($U66&lt;3,IF($H66=$H$1,1,0),IF($H66=$H$1,$V66,0))</f>
        <v>0</v>
      </c>
      <c r="AE66" s="43">
        <f t="shared" ref="AE66:AE129" si="32">IF($U66&lt;3,IF($I66=$I$1,1,0),IF($I66=$I$1,$V66,0))</f>
        <v>0</v>
      </c>
      <c r="AF66" s="43">
        <f t="shared" ref="AF66:AF129" si="33">IF($U66&lt;3,IF($J66=$J$1,1,0),IF($J66=$J$1,$V66,0))</f>
        <v>0</v>
      </c>
      <c r="AG66" s="43">
        <f t="shared" ref="AG66:AG129" si="34">IF($U66&lt;3,IF($K66=$K$1,1,0),IF($K66=$K$1,$V66,0))</f>
        <v>1</v>
      </c>
      <c r="AH66" s="43">
        <f t="shared" ref="AH66:AH129" si="35">IF($U66&lt;3,IF($L66=$L$1,1,0),IF($L66=$L$1,$V66,0))</f>
        <v>0</v>
      </c>
      <c r="AI66" s="43">
        <f t="shared" ref="AI66:AI129" si="36">IF($U66&lt;3,IF($M66=$M$1,1,0),IF($M66=$M$1,$V66,0))</f>
        <v>0</v>
      </c>
      <c r="AJ66" s="43">
        <f t="shared" ref="AJ66:AJ129" si="37">IF($U66&lt;3,IF($N66=$N$1,1,0),IF($N66=$N$1,$V66,0))</f>
        <v>0</v>
      </c>
      <c r="AK66" s="43">
        <f t="shared" ref="AK66:AK129" si="38">IF($U66&lt;3,IF($O66=$O$1,1,0),IF($O66=$O$1,$V66,0))</f>
        <v>0</v>
      </c>
      <c r="AL66" s="43">
        <f t="shared" ref="AL66:AL129" si="39">IF($U66&lt;3,IF($P66=$P$1,1,0),IF($P66=$P$1,$V66,0))</f>
        <v>0</v>
      </c>
      <c r="AM66" s="43">
        <f t="shared" ref="AM66:AM129" si="40">IF($U66&lt;3,IF($Q66=$Q$1,1,0),IF($Q66=$Q$1,$V66,0))</f>
        <v>0</v>
      </c>
      <c r="AN66" s="43">
        <f t="shared" ref="AN66:AN129" si="41">IF($U66&lt;3,IF($R66=$R$1,1,0),IF($R66=$R$1,$V66,0))</f>
        <v>0</v>
      </c>
      <c r="AO66" s="43">
        <f t="shared" ref="AO66:AO129" si="42">IF($U66&lt;3,IF($S66=$S$1,1,0),IF($S66=$S$1,$V66,0))</f>
        <v>1</v>
      </c>
      <c r="AP66" s="43"/>
      <c r="AQ66" s="43"/>
      <c r="AR66" s="43">
        <f t="shared" ref="AR66:AR129" si="43">SUM(X66:AP66)</f>
        <v>3</v>
      </c>
      <c r="AS66" s="43">
        <f t="shared" ref="AS66:AS129" si="44">U66</f>
        <v>3</v>
      </c>
      <c r="AT66" s="43" t="str">
        <f t="shared" ref="AT66:AT129" si="45">IF(AR66=AS66,"Correct",IF(AR66=3,"Correct","Wrong"))</f>
        <v>Correct</v>
      </c>
      <c r="AU66" s="43"/>
      <c r="AV66" s="159" t="str">
        <f>IFERROR(VLOOKUP(Table1[[#This Row],[RespondentID]],'All Data'!$A67:$CN639,81,FALSE),"unknown")</f>
        <v>Female</v>
      </c>
      <c r="AW66" s="159">
        <f>IFERROR(VLOOKUP(Table1[[#This Row],[RespondentID]],'All Data'!$A67:$CN639,82,FALSE),"unknown")</f>
        <v>54</v>
      </c>
      <c r="AX66" s="159" t="str">
        <f>IFERROR(VLOOKUP(Table1[[#This Row],[RespondentID]],'All Data'!$A67:$CN639,83,FALSE),"unknown")</f>
        <v>Suffolk</v>
      </c>
      <c r="AY66" s="159" t="str">
        <f>IFERROR(VLOOKUP(Table1[[#This Row],[RespondentID]],'All Data'!$A67:$CN639,84,FALSE),"unknown")</f>
        <v>Port Jefferson Station, 11776</v>
      </c>
      <c r="AZ66" s="159" t="str">
        <f>IFERROR(VLOOKUP(Table1[[#This Row],[RespondentID]],'All Data'!$A67:$CN639,85,FALSE),"unknown")</f>
        <v>White/Caucasian</v>
      </c>
      <c r="BA66" s="159" t="str">
        <f>IFERROR(VLOOKUP(Table1[[#This Row],[RespondentID]],'All Data'!$A67:$CN639,86,FALSE),"unknown")</f>
        <v>No</v>
      </c>
      <c r="BB66" s="159" t="str">
        <f>IFERROR(VLOOKUP(Table1[[#This Row],[RespondentID]],'All Data'!$A67:$CN639,87,FALSE),"unknown")</f>
        <v xml:space="preserve">English </v>
      </c>
      <c r="BC66" s="159" t="str">
        <f>IFERROR(VLOOKUP(Table1[[#This Row],[RespondentID]],'All Data'!$A67:$CN639,88,FALSE),"unknown")</f>
        <v>$75,000 to $125,000</v>
      </c>
      <c r="BD66" s="159" t="str">
        <f>IFERROR(VLOOKUP(Table1[[#This Row],[RespondentID]],'All Data'!$A67:$CN639,89,FALSE),"unknown")</f>
        <v>High school graduate</v>
      </c>
      <c r="BE66" s="159" t="str">
        <f>IFERROR(VLOOKUP(Table1[[#This Row],[RespondentID]],'All Data'!$A67:$CN639,90,FALSE),"unknown")</f>
        <v>Employed for wages</v>
      </c>
      <c r="BF66" s="159" t="str">
        <f>IFERROR(VLOOKUP(Table1[[#This Row],[RespondentID]],'All Data'!$A67:$CN639,91,FALSE),"unknown")</f>
        <v>Yes</v>
      </c>
      <c r="BG66" s="159" t="str">
        <f>IFERROR(VLOOKUP(Table1[[#This Row],[RespondentID]],'All Data'!$A67:$CN639,92,FALSE),"unknown")</f>
        <v>Yes</v>
      </c>
    </row>
    <row r="67" spans="1:59" x14ac:dyDescent="0.35">
      <c r="A67" s="6">
        <v>5674779809</v>
      </c>
      <c r="B67" s="6"/>
      <c r="C67" s="6"/>
      <c r="D67" s="6"/>
      <c r="E67" s="6"/>
      <c r="F67" s="6"/>
      <c r="G67" s="6" t="s">
        <v>56</v>
      </c>
      <c r="H67" s="6"/>
      <c r="I67" s="6" t="s">
        <v>58</v>
      </c>
      <c r="J67" s="6"/>
      <c r="K67" s="6"/>
      <c r="L67" s="6"/>
      <c r="M67" s="6"/>
      <c r="N67" s="6"/>
      <c r="O67" s="6"/>
      <c r="P67" s="6"/>
      <c r="Q67" s="6" t="s">
        <v>64</v>
      </c>
      <c r="R67" s="6"/>
      <c r="S67" s="6"/>
      <c r="T67" s="43"/>
      <c r="U67" s="43">
        <f t="shared" si="23"/>
        <v>3</v>
      </c>
      <c r="V67" s="43">
        <f t="shared" si="24"/>
        <v>1</v>
      </c>
      <c r="W67" s="43"/>
      <c r="X67" s="43">
        <f t="shared" si="25"/>
        <v>0</v>
      </c>
      <c r="Y67" s="43">
        <f t="shared" si="26"/>
        <v>0</v>
      </c>
      <c r="Z67" s="43">
        <f t="shared" si="27"/>
        <v>0</v>
      </c>
      <c r="AA67" s="43">
        <f t="shared" si="28"/>
        <v>0</v>
      </c>
      <c r="AB67" s="43">
        <f t="shared" si="29"/>
        <v>0</v>
      </c>
      <c r="AC67" s="43">
        <f t="shared" si="30"/>
        <v>1</v>
      </c>
      <c r="AD67" s="43">
        <f t="shared" si="31"/>
        <v>0</v>
      </c>
      <c r="AE67" s="43">
        <f t="shared" si="32"/>
        <v>1</v>
      </c>
      <c r="AF67" s="43">
        <f t="shared" si="33"/>
        <v>0</v>
      </c>
      <c r="AG67" s="43">
        <f t="shared" si="34"/>
        <v>0</v>
      </c>
      <c r="AH67" s="43">
        <f t="shared" si="35"/>
        <v>0</v>
      </c>
      <c r="AI67" s="43">
        <f t="shared" si="36"/>
        <v>0</v>
      </c>
      <c r="AJ67" s="43">
        <f t="shared" si="37"/>
        <v>0</v>
      </c>
      <c r="AK67" s="43">
        <f t="shared" si="38"/>
        <v>0</v>
      </c>
      <c r="AL67" s="43">
        <f t="shared" si="39"/>
        <v>0</v>
      </c>
      <c r="AM67" s="43">
        <f t="shared" si="40"/>
        <v>1</v>
      </c>
      <c r="AN67" s="43">
        <f t="shared" si="41"/>
        <v>0</v>
      </c>
      <c r="AO67" s="43">
        <f t="shared" si="42"/>
        <v>0</v>
      </c>
      <c r="AP67" s="43"/>
      <c r="AQ67" s="43"/>
      <c r="AR67" s="43">
        <f t="shared" si="43"/>
        <v>3</v>
      </c>
      <c r="AS67" s="43">
        <f t="shared" si="44"/>
        <v>3</v>
      </c>
      <c r="AT67" s="43" t="str">
        <f t="shared" si="45"/>
        <v>Correct</v>
      </c>
      <c r="AU67" s="43"/>
      <c r="AV67" s="159" t="str">
        <f>IFERROR(VLOOKUP(Table1[[#This Row],[RespondentID]],'All Data'!$A68:$CN640,81,FALSE),"unknown")</f>
        <v>Male</v>
      </c>
      <c r="AW67" s="159">
        <f>IFERROR(VLOOKUP(Table1[[#This Row],[RespondentID]],'All Data'!$A68:$CN640,82,FALSE),"unknown")</f>
        <v>46</v>
      </c>
      <c r="AX67" s="159" t="str">
        <f>IFERROR(VLOOKUP(Table1[[#This Row],[RespondentID]],'All Data'!$A68:$CN640,83,FALSE),"unknown")</f>
        <v>Suffolk</v>
      </c>
      <c r="AY67" s="159" t="str">
        <f>IFERROR(VLOOKUP(Table1[[#This Row],[RespondentID]],'All Data'!$A68:$CN640,84,FALSE),"unknown")</f>
        <v>Middle Island, 11953</v>
      </c>
      <c r="AZ67" s="159" t="str">
        <f>IFERROR(VLOOKUP(Table1[[#This Row],[RespondentID]],'All Data'!$A68:$CN640,85,FALSE),"unknown")</f>
        <v>Other (please specify)</v>
      </c>
      <c r="BA67" s="159" t="str">
        <f>IFERROR(VLOOKUP(Table1[[#This Row],[RespondentID]],'All Data'!$A68:$CN640,86,FALSE),"unknown")</f>
        <v>No</v>
      </c>
      <c r="BB67" s="159" t="str">
        <f>IFERROR(VLOOKUP(Table1[[#This Row],[RespondentID]],'All Data'!$A68:$CN640,87,FALSE),"unknown")</f>
        <v xml:space="preserve">English </v>
      </c>
      <c r="BC67" s="159" t="str">
        <f>IFERROR(VLOOKUP(Table1[[#This Row],[RespondentID]],'All Data'!$A68:$CN640,88,FALSE),"unknown")</f>
        <v>Over $125,000</v>
      </c>
      <c r="BD67" s="159" t="str">
        <f>IFERROR(VLOOKUP(Table1[[#This Row],[RespondentID]],'All Data'!$A68:$CN640,89,FALSE),"unknown")</f>
        <v>College graduate</v>
      </c>
      <c r="BE67" s="159" t="str">
        <f>IFERROR(VLOOKUP(Table1[[#This Row],[RespondentID]],'All Data'!$A68:$CN640,90,FALSE),"unknown")</f>
        <v>Self-employed</v>
      </c>
      <c r="BF67" s="159" t="str">
        <f>IFERROR(VLOOKUP(Table1[[#This Row],[RespondentID]],'All Data'!$A68:$CN640,91,FALSE),"unknown")</f>
        <v>No, but I did in the past</v>
      </c>
      <c r="BG67" s="159" t="str">
        <f>IFERROR(VLOOKUP(Table1[[#This Row],[RespondentID]],'All Data'!$A68:$CN640,92,FALSE),"unknown")</f>
        <v>Yes</v>
      </c>
    </row>
    <row r="68" spans="1:59" x14ac:dyDescent="0.35">
      <c r="A68" s="6">
        <v>5674148016</v>
      </c>
      <c r="B68" s="6"/>
      <c r="C68" s="6"/>
      <c r="D68" s="6"/>
      <c r="E68" s="6" t="s">
        <v>19</v>
      </c>
      <c r="F68" s="6"/>
      <c r="G68" s="6"/>
      <c r="H68" s="6"/>
      <c r="I68" s="6"/>
      <c r="J68" s="6"/>
      <c r="K68" s="6"/>
      <c r="L68" s="6" t="s">
        <v>61</v>
      </c>
      <c r="M68" s="6"/>
      <c r="N68" s="6" t="s">
        <v>26</v>
      </c>
      <c r="O68" s="6"/>
      <c r="P68" s="6"/>
      <c r="Q68" s="6"/>
      <c r="R68" s="6"/>
      <c r="S68" s="6"/>
      <c r="T68" s="43"/>
      <c r="U68" s="43">
        <f t="shared" si="23"/>
        <v>3</v>
      </c>
      <c r="V68" s="43">
        <f t="shared" si="24"/>
        <v>1</v>
      </c>
      <c r="W68" s="43"/>
      <c r="X68" s="43">
        <f t="shared" si="25"/>
        <v>0</v>
      </c>
      <c r="Y68" s="43">
        <f t="shared" si="26"/>
        <v>0</v>
      </c>
      <c r="Z68" s="43">
        <f t="shared" si="27"/>
        <v>0</v>
      </c>
      <c r="AA68" s="43">
        <f t="shared" si="28"/>
        <v>1</v>
      </c>
      <c r="AB68" s="43">
        <f t="shared" si="29"/>
        <v>0</v>
      </c>
      <c r="AC68" s="43">
        <f t="shared" si="30"/>
        <v>0</v>
      </c>
      <c r="AD68" s="43">
        <f t="shared" si="31"/>
        <v>0</v>
      </c>
      <c r="AE68" s="43">
        <f t="shared" si="32"/>
        <v>0</v>
      </c>
      <c r="AF68" s="43">
        <f t="shared" si="33"/>
        <v>0</v>
      </c>
      <c r="AG68" s="43">
        <f t="shared" si="34"/>
        <v>0</v>
      </c>
      <c r="AH68" s="43">
        <f t="shared" si="35"/>
        <v>1</v>
      </c>
      <c r="AI68" s="43">
        <f t="shared" si="36"/>
        <v>0</v>
      </c>
      <c r="AJ68" s="43">
        <f t="shared" si="37"/>
        <v>1</v>
      </c>
      <c r="AK68" s="43">
        <f t="shared" si="38"/>
        <v>0</v>
      </c>
      <c r="AL68" s="43">
        <f t="shared" si="39"/>
        <v>0</v>
      </c>
      <c r="AM68" s="43">
        <f t="shared" si="40"/>
        <v>0</v>
      </c>
      <c r="AN68" s="43">
        <f t="shared" si="41"/>
        <v>0</v>
      </c>
      <c r="AO68" s="43">
        <f t="shared" si="42"/>
        <v>0</v>
      </c>
      <c r="AP68" s="43"/>
      <c r="AQ68" s="43"/>
      <c r="AR68" s="43">
        <f t="shared" si="43"/>
        <v>3</v>
      </c>
      <c r="AS68" s="43">
        <f t="shared" si="44"/>
        <v>3</v>
      </c>
      <c r="AT68" s="43" t="str">
        <f t="shared" si="45"/>
        <v>Correct</v>
      </c>
      <c r="AU68" s="43"/>
      <c r="AV68" s="159" t="str">
        <f>IFERROR(VLOOKUP(Table1[[#This Row],[RespondentID]],'All Data'!$A69:$CN641,81,FALSE),"unknown")</f>
        <v>Male</v>
      </c>
      <c r="AW68" s="159">
        <f>IFERROR(VLOOKUP(Table1[[#This Row],[RespondentID]],'All Data'!$A69:$CN641,82,FALSE),"unknown")</f>
        <v>83</v>
      </c>
      <c r="AX68" s="159" t="str">
        <f>IFERROR(VLOOKUP(Table1[[#This Row],[RespondentID]],'All Data'!$A69:$CN641,83,FALSE),"unknown")</f>
        <v>Nassau</v>
      </c>
      <c r="AY68" s="159" t="str">
        <f>IFERROR(VLOOKUP(Table1[[#This Row],[RespondentID]],'All Data'!$A69:$CN641,84,FALSE),"unknown")</f>
        <v>Syosset, 11791</v>
      </c>
      <c r="AZ68" s="159" t="str">
        <f>IFERROR(VLOOKUP(Table1[[#This Row],[RespondentID]],'All Data'!$A69:$CN641,85,FALSE),"unknown")</f>
        <v>White/Caucasian</v>
      </c>
      <c r="BA68" s="159" t="str">
        <f>IFERROR(VLOOKUP(Table1[[#This Row],[RespondentID]],'All Data'!$A69:$CN641,86,FALSE),"unknown")</f>
        <v>No</v>
      </c>
      <c r="BB68" s="159" t="str">
        <f>IFERROR(VLOOKUP(Table1[[#This Row],[RespondentID]],'All Data'!$A69:$CN641,87,FALSE),"unknown")</f>
        <v xml:space="preserve">English </v>
      </c>
      <c r="BC68" s="159" t="str">
        <f>IFERROR(VLOOKUP(Table1[[#This Row],[RespondentID]],'All Data'!$A69:$CN641,88,FALSE),"unknown")</f>
        <v>$75,000 to $125,000</v>
      </c>
      <c r="BD68" s="159" t="str">
        <f>IFERROR(VLOOKUP(Table1[[#This Row],[RespondentID]],'All Data'!$A69:$CN641,89,FALSE),"unknown")</f>
        <v>Technical school</v>
      </c>
      <c r="BE68" s="159" t="str">
        <f>IFERROR(VLOOKUP(Table1[[#This Row],[RespondentID]],'All Data'!$A69:$CN641,90,FALSE),"unknown")</f>
        <v>Retired</v>
      </c>
      <c r="BF68" s="159" t="str">
        <f>IFERROR(VLOOKUP(Table1[[#This Row],[RespondentID]],'All Data'!$A69:$CN641,91,FALSE),"unknown")</f>
        <v>Yes</v>
      </c>
      <c r="BG68" s="159" t="str">
        <f>IFERROR(VLOOKUP(Table1[[#This Row],[RespondentID]],'All Data'!$A69:$CN641,92,FALSE),"unknown")</f>
        <v>Yes</v>
      </c>
    </row>
    <row r="69" spans="1:59" x14ac:dyDescent="0.35">
      <c r="A69" s="6">
        <v>5674144275</v>
      </c>
      <c r="B69" s="6"/>
      <c r="C69" s="6"/>
      <c r="D69" s="6"/>
      <c r="E69" s="6"/>
      <c r="F69" s="6"/>
      <c r="G69" s="6"/>
      <c r="H69" s="6"/>
      <c r="I69" s="6"/>
      <c r="J69" s="6"/>
      <c r="K69" s="6" t="s">
        <v>60</v>
      </c>
      <c r="L69" s="6"/>
      <c r="M69" s="6"/>
      <c r="N69" s="6"/>
      <c r="O69" s="6"/>
      <c r="P69" s="6"/>
      <c r="Q69" s="6" t="s">
        <v>64</v>
      </c>
      <c r="R69" s="6" t="s">
        <v>65</v>
      </c>
      <c r="S69" s="6"/>
      <c r="T69" s="43"/>
      <c r="U69" s="43">
        <f t="shared" si="23"/>
        <v>3</v>
      </c>
      <c r="V69" s="43">
        <f t="shared" si="24"/>
        <v>1</v>
      </c>
      <c r="W69" s="43"/>
      <c r="X69" s="43">
        <f t="shared" si="25"/>
        <v>0</v>
      </c>
      <c r="Y69" s="43">
        <f t="shared" si="26"/>
        <v>0</v>
      </c>
      <c r="Z69" s="43">
        <f t="shared" si="27"/>
        <v>0</v>
      </c>
      <c r="AA69" s="43">
        <f t="shared" si="28"/>
        <v>0</v>
      </c>
      <c r="AB69" s="43">
        <f t="shared" si="29"/>
        <v>0</v>
      </c>
      <c r="AC69" s="43">
        <f t="shared" si="30"/>
        <v>0</v>
      </c>
      <c r="AD69" s="43">
        <f t="shared" si="31"/>
        <v>0</v>
      </c>
      <c r="AE69" s="43">
        <f t="shared" si="32"/>
        <v>0</v>
      </c>
      <c r="AF69" s="43">
        <f t="shared" si="33"/>
        <v>0</v>
      </c>
      <c r="AG69" s="43">
        <f t="shared" si="34"/>
        <v>1</v>
      </c>
      <c r="AH69" s="43">
        <f t="shared" si="35"/>
        <v>0</v>
      </c>
      <c r="AI69" s="43">
        <f t="shared" si="36"/>
        <v>0</v>
      </c>
      <c r="AJ69" s="43">
        <f t="shared" si="37"/>
        <v>0</v>
      </c>
      <c r="AK69" s="43">
        <f t="shared" si="38"/>
        <v>0</v>
      </c>
      <c r="AL69" s="43">
        <f t="shared" si="39"/>
        <v>0</v>
      </c>
      <c r="AM69" s="43">
        <f t="shared" si="40"/>
        <v>1</v>
      </c>
      <c r="AN69" s="43">
        <f t="shared" si="41"/>
        <v>1</v>
      </c>
      <c r="AO69" s="43">
        <f t="shared" si="42"/>
        <v>0</v>
      </c>
      <c r="AP69" s="43"/>
      <c r="AQ69" s="43"/>
      <c r="AR69" s="43">
        <f t="shared" si="43"/>
        <v>3</v>
      </c>
      <c r="AS69" s="43">
        <f t="shared" si="44"/>
        <v>3</v>
      </c>
      <c r="AT69" s="43" t="str">
        <f t="shared" si="45"/>
        <v>Correct</v>
      </c>
      <c r="AU69" s="43"/>
      <c r="AV69" s="159" t="str">
        <f>IFERROR(VLOOKUP(Table1[[#This Row],[RespondentID]],'All Data'!$A70:$CN642,81,FALSE),"unknown")</f>
        <v>Female</v>
      </c>
      <c r="AW69" s="159">
        <f>IFERROR(VLOOKUP(Table1[[#This Row],[RespondentID]],'All Data'!$A70:$CN642,82,FALSE),"unknown")</f>
        <v>60</v>
      </c>
      <c r="AX69" s="159" t="str">
        <f>IFERROR(VLOOKUP(Table1[[#This Row],[RespondentID]],'All Data'!$A70:$CN642,83,FALSE),"unknown")</f>
        <v>Suffolk</v>
      </c>
      <c r="AY69" s="159" t="str">
        <f>IFERROR(VLOOKUP(Table1[[#This Row],[RespondentID]],'All Data'!$A70:$CN642,84,FALSE),"unknown")</f>
        <v>Bay Shore, 11706</v>
      </c>
      <c r="AZ69" s="159" t="str">
        <f>IFERROR(VLOOKUP(Table1[[#This Row],[RespondentID]],'All Data'!$A70:$CN642,85,FALSE),"unknown")</f>
        <v>White/Caucasian</v>
      </c>
      <c r="BA69" s="159" t="str">
        <f>IFERROR(VLOOKUP(Table1[[#This Row],[RespondentID]],'All Data'!$A70:$CN642,86,FALSE),"unknown")</f>
        <v>No</v>
      </c>
      <c r="BB69" s="159" t="str">
        <f>IFERROR(VLOOKUP(Table1[[#This Row],[RespondentID]],'All Data'!$A70:$CN642,87,FALSE),"unknown")</f>
        <v xml:space="preserve">English </v>
      </c>
      <c r="BC69" s="159" t="str">
        <f>IFERROR(VLOOKUP(Table1[[#This Row],[RespondentID]],'All Data'!$A70:$CN642,88,FALSE),"unknown")</f>
        <v>$75,000 to $125,000</v>
      </c>
      <c r="BD69" s="159" t="str">
        <f>IFERROR(VLOOKUP(Table1[[#This Row],[RespondentID]],'All Data'!$A70:$CN642,89,FALSE),"unknown")</f>
        <v>Some college</v>
      </c>
      <c r="BE69" s="159" t="str">
        <f>IFERROR(VLOOKUP(Table1[[#This Row],[RespondentID]],'All Data'!$A70:$CN642,90,FALSE),"unknown")</f>
        <v>Employed for wages</v>
      </c>
      <c r="BF69" s="159" t="str">
        <f>IFERROR(VLOOKUP(Table1[[#This Row],[RespondentID]],'All Data'!$A70:$CN642,91,FALSE),"unknown")</f>
        <v>Yes</v>
      </c>
      <c r="BG69" s="159" t="str">
        <f>IFERROR(VLOOKUP(Table1[[#This Row],[RespondentID]],'All Data'!$A70:$CN642,92,FALSE),"unknown")</f>
        <v>Yes</v>
      </c>
    </row>
    <row r="70" spans="1:59" x14ac:dyDescent="0.35">
      <c r="A70" s="6">
        <v>5673321775</v>
      </c>
      <c r="B70" s="6"/>
      <c r="C70" s="6"/>
      <c r="D70" s="6"/>
      <c r="E70" s="6"/>
      <c r="F70" s="6"/>
      <c r="G70" s="6"/>
      <c r="H70" s="6"/>
      <c r="I70" s="6" t="s">
        <v>58</v>
      </c>
      <c r="J70" s="6"/>
      <c r="K70" s="6" t="s">
        <v>60</v>
      </c>
      <c r="L70" s="6"/>
      <c r="M70" s="6"/>
      <c r="N70" s="6"/>
      <c r="O70" s="6"/>
      <c r="P70" s="6" t="s">
        <v>63</v>
      </c>
      <c r="Q70" s="6"/>
      <c r="R70" s="6"/>
      <c r="S70" s="6"/>
      <c r="T70" s="43"/>
      <c r="U70" s="43">
        <f t="shared" si="23"/>
        <v>3</v>
      </c>
      <c r="V70" s="43">
        <f t="shared" si="24"/>
        <v>1</v>
      </c>
      <c r="W70" s="43"/>
      <c r="X70" s="43">
        <f t="shared" si="25"/>
        <v>0</v>
      </c>
      <c r="Y70" s="43">
        <f t="shared" si="26"/>
        <v>0</v>
      </c>
      <c r="Z70" s="43">
        <f t="shared" si="27"/>
        <v>0</v>
      </c>
      <c r="AA70" s="43">
        <f t="shared" si="28"/>
        <v>0</v>
      </c>
      <c r="AB70" s="43">
        <f t="shared" si="29"/>
        <v>0</v>
      </c>
      <c r="AC70" s="43">
        <f t="shared" si="30"/>
        <v>0</v>
      </c>
      <c r="AD70" s="43">
        <f t="shared" si="31"/>
        <v>0</v>
      </c>
      <c r="AE70" s="43">
        <f t="shared" si="32"/>
        <v>1</v>
      </c>
      <c r="AF70" s="43">
        <f t="shared" si="33"/>
        <v>0</v>
      </c>
      <c r="AG70" s="43">
        <f t="shared" si="34"/>
        <v>1</v>
      </c>
      <c r="AH70" s="43">
        <f t="shared" si="35"/>
        <v>0</v>
      </c>
      <c r="AI70" s="43">
        <f t="shared" si="36"/>
        <v>0</v>
      </c>
      <c r="AJ70" s="43">
        <f t="shared" si="37"/>
        <v>0</v>
      </c>
      <c r="AK70" s="43">
        <f t="shared" si="38"/>
        <v>0</v>
      </c>
      <c r="AL70" s="43">
        <f t="shared" si="39"/>
        <v>1</v>
      </c>
      <c r="AM70" s="43">
        <f t="shared" si="40"/>
        <v>0</v>
      </c>
      <c r="AN70" s="43">
        <f t="shared" si="41"/>
        <v>0</v>
      </c>
      <c r="AO70" s="43">
        <f t="shared" si="42"/>
        <v>0</v>
      </c>
      <c r="AP70" s="43"/>
      <c r="AQ70" s="43"/>
      <c r="AR70" s="43">
        <f t="shared" si="43"/>
        <v>3</v>
      </c>
      <c r="AS70" s="43">
        <f t="shared" si="44"/>
        <v>3</v>
      </c>
      <c r="AT70" s="43" t="str">
        <f t="shared" si="45"/>
        <v>Correct</v>
      </c>
      <c r="AU70" s="43"/>
      <c r="AV70" s="159" t="str">
        <f>IFERROR(VLOOKUP(Table1[[#This Row],[RespondentID]],'All Data'!$A71:$CN643,81,FALSE),"unknown")</f>
        <v>Male</v>
      </c>
      <c r="AW70" s="159">
        <f>IFERROR(VLOOKUP(Table1[[#This Row],[RespondentID]],'All Data'!$A71:$CN643,82,FALSE),"unknown")</f>
        <v>57</v>
      </c>
      <c r="AX70" s="159" t="str">
        <f>IFERROR(VLOOKUP(Table1[[#This Row],[RespondentID]],'All Data'!$A71:$CN643,83,FALSE),"unknown")</f>
        <v>Suffolk</v>
      </c>
      <c r="AY70" s="159" t="str">
        <f>IFERROR(VLOOKUP(Table1[[#This Row],[RespondentID]],'All Data'!$A71:$CN643,84,FALSE),"unknown")</f>
        <v>Deer Park, 11729</v>
      </c>
      <c r="AZ70" s="159" t="str">
        <f>IFERROR(VLOOKUP(Table1[[#This Row],[RespondentID]],'All Data'!$A71:$CN643,85,FALSE),"unknown")</f>
        <v>White/Caucasian</v>
      </c>
      <c r="BA70" s="159" t="str">
        <f>IFERROR(VLOOKUP(Table1[[#This Row],[RespondentID]],'All Data'!$A71:$CN643,86,FALSE),"unknown")</f>
        <v>No</v>
      </c>
      <c r="BB70" s="159" t="str">
        <f>IFERROR(VLOOKUP(Table1[[#This Row],[RespondentID]],'All Data'!$A71:$CN643,87,FALSE),"unknown")</f>
        <v xml:space="preserve">English </v>
      </c>
      <c r="BC70" s="159" t="str">
        <f>IFERROR(VLOOKUP(Table1[[#This Row],[RespondentID]],'All Data'!$A71:$CN643,88,FALSE),"unknown")</f>
        <v>Over $125,000</v>
      </c>
      <c r="BD70" s="159" t="str">
        <f>IFERROR(VLOOKUP(Table1[[#This Row],[RespondentID]],'All Data'!$A71:$CN643,89,FALSE),"unknown")</f>
        <v>College graduate</v>
      </c>
      <c r="BE70" s="159" t="str">
        <f>IFERROR(VLOOKUP(Table1[[#This Row],[RespondentID]],'All Data'!$A71:$CN643,90,FALSE),"unknown")</f>
        <v>Employed for wages</v>
      </c>
      <c r="BF70" s="159" t="str">
        <f>IFERROR(VLOOKUP(Table1[[#This Row],[RespondentID]],'All Data'!$A71:$CN643,91,FALSE),"unknown")</f>
        <v>Yes</v>
      </c>
      <c r="BG70" s="159" t="str">
        <f>IFERROR(VLOOKUP(Table1[[#This Row],[RespondentID]],'All Data'!$A71:$CN643,92,FALSE),"unknown")</f>
        <v>Yes</v>
      </c>
    </row>
    <row r="71" spans="1:59" x14ac:dyDescent="0.35">
      <c r="A71" s="6">
        <v>5672892500</v>
      </c>
      <c r="B71" s="6"/>
      <c r="C71" s="6"/>
      <c r="D71" s="6" t="s">
        <v>54</v>
      </c>
      <c r="E71" s="6"/>
      <c r="F71" s="6" t="s">
        <v>55</v>
      </c>
      <c r="G71" s="6"/>
      <c r="H71" s="6"/>
      <c r="I71" s="6"/>
      <c r="J71" s="6"/>
      <c r="K71" s="6"/>
      <c r="L71" s="6"/>
      <c r="M71" s="6"/>
      <c r="N71" s="6"/>
      <c r="O71" s="6"/>
      <c r="P71" s="6"/>
      <c r="Q71" s="6" t="s">
        <v>64</v>
      </c>
      <c r="R71" s="6"/>
      <c r="S71" s="6"/>
      <c r="T71" s="43"/>
      <c r="U71" s="43">
        <f t="shared" si="23"/>
        <v>3</v>
      </c>
      <c r="V71" s="43">
        <f t="shared" si="24"/>
        <v>1</v>
      </c>
      <c r="W71" s="43"/>
      <c r="X71" s="43">
        <f t="shared" si="25"/>
        <v>0</v>
      </c>
      <c r="Y71" s="43">
        <f t="shared" si="26"/>
        <v>0</v>
      </c>
      <c r="Z71" s="43">
        <f t="shared" si="27"/>
        <v>1</v>
      </c>
      <c r="AA71" s="43">
        <f t="shared" si="28"/>
        <v>0</v>
      </c>
      <c r="AB71" s="43">
        <f t="shared" si="29"/>
        <v>1</v>
      </c>
      <c r="AC71" s="43">
        <f t="shared" si="30"/>
        <v>0</v>
      </c>
      <c r="AD71" s="43">
        <f t="shared" si="31"/>
        <v>0</v>
      </c>
      <c r="AE71" s="43">
        <f t="shared" si="32"/>
        <v>0</v>
      </c>
      <c r="AF71" s="43">
        <f t="shared" si="33"/>
        <v>0</v>
      </c>
      <c r="AG71" s="43">
        <f t="shared" si="34"/>
        <v>0</v>
      </c>
      <c r="AH71" s="43">
        <f t="shared" si="35"/>
        <v>0</v>
      </c>
      <c r="AI71" s="43">
        <f t="shared" si="36"/>
        <v>0</v>
      </c>
      <c r="AJ71" s="43">
        <f t="shared" si="37"/>
        <v>0</v>
      </c>
      <c r="AK71" s="43">
        <f t="shared" si="38"/>
        <v>0</v>
      </c>
      <c r="AL71" s="43">
        <f t="shared" si="39"/>
        <v>0</v>
      </c>
      <c r="AM71" s="43">
        <f t="shared" si="40"/>
        <v>1</v>
      </c>
      <c r="AN71" s="43">
        <f t="shared" si="41"/>
        <v>0</v>
      </c>
      <c r="AO71" s="43">
        <f t="shared" si="42"/>
        <v>0</v>
      </c>
      <c r="AP71" s="43"/>
      <c r="AQ71" s="43"/>
      <c r="AR71" s="43">
        <f t="shared" si="43"/>
        <v>3</v>
      </c>
      <c r="AS71" s="43">
        <f t="shared" si="44"/>
        <v>3</v>
      </c>
      <c r="AT71" s="43" t="str">
        <f t="shared" si="45"/>
        <v>Correct</v>
      </c>
      <c r="AU71" s="43"/>
      <c r="AV71" s="159" t="str">
        <f>IFERROR(VLOOKUP(Table1[[#This Row],[RespondentID]],'All Data'!$A72:$CN644,81,FALSE),"unknown")</f>
        <v>Female</v>
      </c>
      <c r="AW71" s="159">
        <f>IFERROR(VLOOKUP(Table1[[#This Row],[RespondentID]],'All Data'!$A72:$CN644,82,FALSE),"unknown")</f>
        <v>48</v>
      </c>
      <c r="AX71" s="159" t="str">
        <f>IFERROR(VLOOKUP(Table1[[#This Row],[RespondentID]],'All Data'!$A72:$CN644,83,FALSE),"unknown")</f>
        <v>Suffolk</v>
      </c>
      <c r="AY71" s="159" t="str">
        <f>IFERROR(VLOOKUP(Table1[[#This Row],[RespondentID]],'All Data'!$A72:$CN644,84,FALSE),"unknown")</f>
        <v>Lindenhurst, 11757</v>
      </c>
      <c r="AZ71" s="159" t="str">
        <f>IFERROR(VLOOKUP(Table1[[#This Row],[RespondentID]],'All Data'!$A72:$CN644,85,FALSE),"unknown")</f>
        <v>White/Caucasian</v>
      </c>
      <c r="BA71" s="159" t="str">
        <f>IFERROR(VLOOKUP(Table1[[#This Row],[RespondentID]],'All Data'!$A72:$CN644,86,FALSE),"unknown")</f>
        <v>No</v>
      </c>
      <c r="BB71" s="159" t="str">
        <f>IFERROR(VLOOKUP(Table1[[#This Row],[RespondentID]],'All Data'!$A72:$CN644,87,FALSE),"unknown")</f>
        <v xml:space="preserve">English </v>
      </c>
      <c r="BC71" s="159" t="str">
        <f>IFERROR(VLOOKUP(Table1[[#This Row],[RespondentID]],'All Data'!$A72:$CN644,88,FALSE),"unknown")</f>
        <v>Over $125,000</v>
      </c>
      <c r="BD71" s="159" t="str">
        <f>IFERROR(VLOOKUP(Table1[[#This Row],[RespondentID]],'All Data'!$A72:$CN644,89,FALSE),"unknown")</f>
        <v>Graduate school</v>
      </c>
      <c r="BE71" s="159" t="str">
        <f>IFERROR(VLOOKUP(Table1[[#This Row],[RespondentID]],'All Data'!$A72:$CN644,90,FALSE),"unknown")</f>
        <v>Employed for wages</v>
      </c>
      <c r="BF71" s="159" t="str">
        <f>IFERROR(VLOOKUP(Table1[[#This Row],[RespondentID]],'All Data'!$A72:$CN644,91,FALSE),"unknown")</f>
        <v>Yes</v>
      </c>
      <c r="BG71" s="159" t="str">
        <f>IFERROR(VLOOKUP(Table1[[#This Row],[RespondentID]],'All Data'!$A72:$CN644,92,FALSE),"unknown")</f>
        <v>Yes</v>
      </c>
    </row>
    <row r="72" spans="1:59" x14ac:dyDescent="0.35">
      <c r="A72" s="6">
        <v>5672846134</v>
      </c>
      <c r="B72" s="6"/>
      <c r="C72" s="6"/>
      <c r="D72" s="6"/>
      <c r="E72" s="6" t="s">
        <v>19</v>
      </c>
      <c r="F72" s="6"/>
      <c r="G72" s="6"/>
      <c r="H72" s="6"/>
      <c r="I72" s="6"/>
      <c r="J72" s="6"/>
      <c r="K72" s="6" t="s">
        <v>60</v>
      </c>
      <c r="L72" s="6"/>
      <c r="M72" s="6"/>
      <c r="N72" s="6"/>
      <c r="O72" s="6"/>
      <c r="P72" s="6"/>
      <c r="Q72" s="6"/>
      <c r="R72" s="6"/>
      <c r="S72" s="6"/>
      <c r="T72" s="43"/>
      <c r="U72" s="43">
        <f t="shared" si="23"/>
        <v>2</v>
      </c>
      <c r="V72" s="43">
        <f t="shared" si="24"/>
        <v>1.5</v>
      </c>
      <c r="W72" s="43"/>
      <c r="X72" s="43">
        <f t="shared" si="25"/>
        <v>0</v>
      </c>
      <c r="Y72" s="43">
        <f t="shared" si="26"/>
        <v>0</v>
      </c>
      <c r="Z72" s="43">
        <f t="shared" si="27"/>
        <v>0</v>
      </c>
      <c r="AA72" s="43">
        <f t="shared" si="28"/>
        <v>1</v>
      </c>
      <c r="AB72" s="43">
        <f t="shared" si="29"/>
        <v>0</v>
      </c>
      <c r="AC72" s="43">
        <f t="shared" si="30"/>
        <v>0</v>
      </c>
      <c r="AD72" s="43">
        <f t="shared" si="31"/>
        <v>0</v>
      </c>
      <c r="AE72" s="43">
        <f t="shared" si="32"/>
        <v>0</v>
      </c>
      <c r="AF72" s="43">
        <f t="shared" si="33"/>
        <v>0</v>
      </c>
      <c r="AG72" s="43">
        <f t="shared" si="34"/>
        <v>1</v>
      </c>
      <c r="AH72" s="43">
        <f t="shared" si="35"/>
        <v>0</v>
      </c>
      <c r="AI72" s="43">
        <f t="shared" si="36"/>
        <v>0</v>
      </c>
      <c r="AJ72" s="43">
        <f t="shared" si="37"/>
        <v>0</v>
      </c>
      <c r="AK72" s="43">
        <f t="shared" si="38"/>
        <v>0</v>
      </c>
      <c r="AL72" s="43">
        <f t="shared" si="39"/>
        <v>0</v>
      </c>
      <c r="AM72" s="43">
        <f t="shared" si="40"/>
        <v>0</v>
      </c>
      <c r="AN72" s="43">
        <f t="shared" si="41"/>
        <v>0</v>
      </c>
      <c r="AO72" s="43">
        <f t="shared" si="42"/>
        <v>0</v>
      </c>
      <c r="AP72" s="43"/>
      <c r="AQ72" s="43"/>
      <c r="AR72" s="43">
        <f t="shared" si="43"/>
        <v>2</v>
      </c>
      <c r="AS72" s="43">
        <f t="shared" si="44"/>
        <v>2</v>
      </c>
      <c r="AT72" s="43" t="str">
        <f t="shared" si="45"/>
        <v>Correct</v>
      </c>
      <c r="AU72" s="43"/>
      <c r="AV72" s="159" t="str">
        <f>IFERROR(VLOOKUP(Table1[[#This Row],[RespondentID]],'All Data'!$A73:$CN645,81,FALSE),"unknown")</f>
        <v>Female</v>
      </c>
      <c r="AW72" s="159">
        <f>IFERROR(VLOOKUP(Table1[[#This Row],[RespondentID]],'All Data'!$A73:$CN645,82,FALSE),"unknown")</f>
        <v>41</v>
      </c>
      <c r="AX72" s="159" t="str">
        <f>IFERROR(VLOOKUP(Table1[[#This Row],[RespondentID]],'All Data'!$A73:$CN645,83,FALSE),"unknown")</f>
        <v>Suffolk</v>
      </c>
      <c r="AY72" s="159" t="str">
        <f>IFERROR(VLOOKUP(Table1[[#This Row],[RespondentID]],'All Data'!$A73:$CN645,84,FALSE),"unknown")</f>
        <v>Nesconset, 11767</v>
      </c>
      <c r="AZ72" s="159" t="str">
        <f>IFERROR(VLOOKUP(Table1[[#This Row],[RespondentID]],'All Data'!$A73:$CN645,85,FALSE),"unknown")</f>
        <v>White/Caucasian</v>
      </c>
      <c r="BA72" s="159" t="str">
        <f>IFERROR(VLOOKUP(Table1[[#This Row],[RespondentID]],'All Data'!$A73:$CN645,86,FALSE),"unknown")</f>
        <v>No</v>
      </c>
      <c r="BB72" s="159" t="str">
        <f>IFERROR(VLOOKUP(Table1[[#This Row],[RespondentID]],'All Data'!$A73:$CN645,87,FALSE),"unknown")</f>
        <v xml:space="preserve">English </v>
      </c>
      <c r="BC72" s="159" t="str">
        <f>IFERROR(VLOOKUP(Table1[[#This Row],[RespondentID]],'All Data'!$A73:$CN645,88,FALSE),"unknown")</f>
        <v>$0-$19,999</v>
      </c>
      <c r="BD72" s="159" t="str">
        <f>IFERROR(VLOOKUP(Table1[[#This Row],[RespondentID]],'All Data'!$A73:$CN645,89,FALSE),"unknown")</f>
        <v>Some college</v>
      </c>
      <c r="BE72" s="159" t="str">
        <f>IFERROR(VLOOKUP(Table1[[#This Row],[RespondentID]],'All Data'!$A73:$CN645,90,FALSE),"unknown")</f>
        <v>Employed for wages</v>
      </c>
      <c r="BF72" s="159" t="str">
        <f>IFERROR(VLOOKUP(Table1[[#This Row],[RespondentID]],'All Data'!$A73:$CN645,91,FALSE),"unknown")</f>
        <v>Yes</v>
      </c>
      <c r="BG72" s="159" t="str">
        <f>IFERROR(VLOOKUP(Table1[[#This Row],[RespondentID]],'All Data'!$A73:$CN645,92,FALSE),"unknown")</f>
        <v>Yes</v>
      </c>
    </row>
    <row r="73" spans="1:59" x14ac:dyDescent="0.35">
      <c r="A73" s="6">
        <v>5672736771</v>
      </c>
      <c r="B73" s="6"/>
      <c r="C73" s="6"/>
      <c r="D73" s="6"/>
      <c r="E73" s="6"/>
      <c r="F73" s="6"/>
      <c r="G73" s="6"/>
      <c r="H73" s="6"/>
      <c r="I73" s="6" t="s">
        <v>58</v>
      </c>
      <c r="J73" s="6" t="s">
        <v>59</v>
      </c>
      <c r="K73" s="6"/>
      <c r="L73" s="6"/>
      <c r="M73" s="6"/>
      <c r="N73" s="6"/>
      <c r="O73" s="6"/>
      <c r="P73" s="6"/>
      <c r="Q73" s="6"/>
      <c r="R73" s="6" t="s">
        <v>65</v>
      </c>
      <c r="S73" s="6"/>
      <c r="T73" s="43"/>
      <c r="U73" s="43">
        <f t="shared" si="23"/>
        <v>3</v>
      </c>
      <c r="V73" s="43">
        <f t="shared" si="24"/>
        <v>1</v>
      </c>
      <c r="W73" s="43"/>
      <c r="X73" s="43">
        <f t="shared" si="25"/>
        <v>0</v>
      </c>
      <c r="Y73" s="43">
        <f t="shared" si="26"/>
        <v>0</v>
      </c>
      <c r="Z73" s="43">
        <f t="shared" si="27"/>
        <v>0</v>
      </c>
      <c r="AA73" s="43">
        <f t="shared" si="28"/>
        <v>0</v>
      </c>
      <c r="AB73" s="43">
        <f t="shared" si="29"/>
        <v>0</v>
      </c>
      <c r="AC73" s="43">
        <f t="shared" si="30"/>
        <v>0</v>
      </c>
      <c r="AD73" s="43">
        <f t="shared" si="31"/>
        <v>0</v>
      </c>
      <c r="AE73" s="43">
        <f t="shared" si="32"/>
        <v>1</v>
      </c>
      <c r="AF73" s="43">
        <f t="shared" si="33"/>
        <v>1</v>
      </c>
      <c r="AG73" s="43">
        <f t="shared" si="34"/>
        <v>0</v>
      </c>
      <c r="AH73" s="43">
        <f t="shared" si="35"/>
        <v>0</v>
      </c>
      <c r="AI73" s="43">
        <f t="shared" si="36"/>
        <v>0</v>
      </c>
      <c r="AJ73" s="43">
        <f t="shared" si="37"/>
        <v>0</v>
      </c>
      <c r="AK73" s="43">
        <f t="shared" si="38"/>
        <v>0</v>
      </c>
      <c r="AL73" s="43">
        <f t="shared" si="39"/>
        <v>0</v>
      </c>
      <c r="AM73" s="43">
        <f t="shared" si="40"/>
        <v>0</v>
      </c>
      <c r="AN73" s="43">
        <f t="shared" si="41"/>
        <v>1</v>
      </c>
      <c r="AO73" s="43">
        <f t="shared" si="42"/>
        <v>0</v>
      </c>
      <c r="AP73" s="43"/>
      <c r="AQ73" s="43"/>
      <c r="AR73" s="43">
        <f t="shared" si="43"/>
        <v>3</v>
      </c>
      <c r="AS73" s="43">
        <f t="shared" si="44"/>
        <v>3</v>
      </c>
      <c r="AT73" s="43" t="str">
        <f t="shared" si="45"/>
        <v>Correct</v>
      </c>
      <c r="AU73" s="43"/>
      <c r="AV73" s="159" t="str">
        <f>IFERROR(VLOOKUP(Table1[[#This Row],[RespondentID]],'All Data'!$A74:$CN646,81,FALSE),"unknown")</f>
        <v>Female</v>
      </c>
      <c r="AW73" s="159">
        <f>IFERROR(VLOOKUP(Table1[[#This Row],[RespondentID]],'All Data'!$A74:$CN646,82,FALSE),"unknown")</f>
        <v>27</v>
      </c>
      <c r="AX73" s="159" t="str">
        <f>IFERROR(VLOOKUP(Table1[[#This Row],[RespondentID]],'All Data'!$A74:$CN646,83,FALSE),"unknown")</f>
        <v>Suffolk</v>
      </c>
      <c r="AY73" s="159" t="str">
        <f>IFERROR(VLOOKUP(Table1[[#This Row],[RespondentID]],'All Data'!$A74:$CN646,84,FALSE),"unknown")</f>
        <v>Wyandanch, 11798</v>
      </c>
      <c r="AZ73" s="159" t="str">
        <f>IFERROR(VLOOKUP(Table1[[#This Row],[RespondentID]],'All Data'!$A74:$CN646,85,FALSE),"unknown")</f>
        <v>Black/African American</v>
      </c>
      <c r="BA73" s="159" t="str">
        <f>IFERROR(VLOOKUP(Table1[[#This Row],[RespondentID]],'All Data'!$A74:$CN646,86,FALSE),"unknown")</f>
        <v>No</v>
      </c>
      <c r="BB73" s="159" t="str">
        <f>IFERROR(VLOOKUP(Table1[[#This Row],[RespondentID]],'All Data'!$A74:$CN646,87,FALSE),"unknown")</f>
        <v xml:space="preserve">English </v>
      </c>
      <c r="BC73" s="159" t="str">
        <f>IFERROR(VLOOKUP(Table1[[#This Row],[RespondentID]],'All Data'!$A74:$CN646,88,FALSE),"unknown")</f>
        <v>$50,000 to $74,999</v>
      </c>
      <c r="BD73" s="159" t="str">
        <f>IFERROR(VLOOKUP(Table1[[#This Row],[RespondentID]],'All Data'!$A74:$CN646,89,FALSE),"unknown")</f>
        <v>Some college</v>
      </c>
      <c r="BE73" s="159" t="str">
        <f>IFERROR(VLOOKUP(Table1[[#This Row],[RespondentID]],'All Data'!$A74:$CN646,90,FALSE),"unknown")</f>
        <v>Employed for wages</v>
      </c>
      <c r="BF73" s="159" t="str">
        <f>IFERROR(VLOOKUP(Table1[[#This Row],[RespondentID]],'All Data'!$A74:$CN646,91,FALSE),"unknown")</f>
        <v>Yes</v>
      </c>
      <c r="BG73" s="159" t="str">
        <f>IFERROR(VLOOKUP(Table1[[#This Row],[RespondentID]],'All Data'!$A74:$CN646,92,FALSE),"unknown")</f>
        <v>Yes</v>
      </c>
    </row>
    <row r="74" spans="1:59" x14ac:dyDescent="0.35">
      <c r="A74" s="6">
        <v>5672699275</v>
      </c>
      <c r="B74" s="6"/>
      <c r="C74" s="6"/>
      <c r="D74" s="6"/>
      <c r="E74" s="6"/>
      <c r="F74" s="6"/>
      <c r="G74" s="6"/>
      <c r="H74" s="6"/>
      <c r="I74" s="6"/>
      <c r="J74" s="6"/>
      <c r="K74" s="6"/>
      <c r="L74" s="6"/>
      <c r="M74" s="6"/>
      <c r="N74" s="6"/>
      <c r="O74" s="6"/>
      <c r="P74" s="6"/>
      <c r="Q74" s="6"/>
      <c r="R74" s="6"/>
      <c r="S74" s="6"/>
      <c r="T74" s="43"/>
      <c r="U74" s="43">
        <f t="shared" si="23"/>
        <v>0</v>
      </c>
      <c r="V74" s="43" t="e">
        <f t="shared" si="24"/>
        <v>#DIV/0!</v>
      </c>
      <c r="W74" s="43"/>
      <c r="X74" s="43">
        <f t="shared" si="25"/>
        <v>0</v>
      </c>
      <c r="Y74" s="43">
        <f t="shared" si="26"/>
        <v>0</v>
      </c>
      <c r="Z74" s="43">
        <f t="shared" si="27"/>
        <v>0</v>
      </c>
      <c r="AA74" s="43">
        <f t="shared" si="28"/>
        <v>0</v>
      </c>
      <c r="AB74" s="43">
        <f t="shared" si="29"/>
        <v>0</v>
      </c>
      <c r="AC74" s="43">
        <f t="shared" si="30"/>
        <v>0</v>
      </c>
      <c r="AD74" s="43">
        <f t="shared" si="31"/>
        <v>0</v>
      </c>
      <c r="AE74" s="43">
        <f t="shared" si="32"/>
        <v>0</v>
      </c>
      <c r="AF74" s="43">
        <f t="shared" si="33"/>
        <v>0</v>
      </c>
      <c r="AG74" s="43">
        <f t="shared" si="34"/>
        <v>0</v>
      </c>
      <c r="AH74" s="43">
        <f t="shared" si="35"/>
        <v>0</v>
      </c>
      <c r="AI74" s="43">
        <f t="shared" si="36"/>
        <v>0</v>
      </c>
      <c r="AJ74" s="43">
        <f t="shared" si="37"/>
        <v>0</v>
      </c>
      <c r="AK74" s="43">
        <f t="shared" si="38"/>
        <v>0</v>
      </c>
      <c r="AL74" s="43">
        <f t="shared" si="39"/>
        <v>0</v>
      </c>
      <c r="AM74" s="43">
        <f t="shared" si="40"/>
        <v>0</v>
      </c>
      <c r="AN74" s="43">
        <f t="shared" si="41"/>
        <v>0</v>
      </c>
      <c r="AO74" s="43">
        <f t="shared" si="42"/>
        <v>0</v>
      </c>
      <c r="AP74" s="43"/>
      <c r="AQ74" s="43"/>
      <c r="AR74" s="43">
        <f t="shared" si="43"/>
        <v>0</v>
      </c>
      <c r="AS74" s="43">
        <f t="shared" si="44"/>
        <v>0</v>
      </c>
      <c r="AT74" s="43" t="str">
        <f t="shared" si="45"/>
        <v>Correct</v>
      </c>
      <c r="AU74" s="43"/>
      <c r="AV74" s="159" t="str">
        <f>IFERROR(VLOOKUP(Table1[[#This Row],[RespondentID]],'All Data'!$A75:$CN647,81,FALSE),"unknown")</f>
        <v>Female</v>
      </c>
      <c r="AW74" s="159">
        <f>IFERROR(VLOOKUP(Table1[[#This Row],[RespondentID]],'All Data'!$A75:$CN647,82,FALSE),"unknown")</f>
        <v>52</v>
      </c>
      <c r="AX74" s="159" t="str">
        <f>IFERROR(VLOOKUP(Table1[[#This Row],[RespondentID]],'All Data'!$A75:$CN647,83,FALSE),"unknown")</f>
        <v>Suffolk</v>
      </c>
      <c r="AY74" s="159" t="str">
        <f>IFERROR(VLOOKUP(Table1[[#This Row],[RespondentID]],'All Data'!$A75:$CN647,84,FALSE),"unknown")</f>
        <v>Farmingville, 11738</v>
      </c>
      <c r="AZ74" s="159" t="str">
        <f>IFERROR(VLOOKUP(Table1[[#This Row],[RespondentID]],'All Data'!$A75:$CN647,85,FALSE),"unknown")</f>
        <v>Black/African American</v>
      </c>
      <c r="BA74" s="159" t="str">
        <f>IFERROR(VLOOKUP(Table1[[#This Row],[RespondentID]],'All Data'!$A75:$CN647,86,FALSE),"unknown")</f>
        <v>No</v>
      </c>
      <c r="BB74" s="159" t="str">
        <f>IFERROR(VLOOKUP(Table1[[#This Row],[RespondentID]],'All Data'!$A75:$CN647,87,FALSE),"unknown")</f>
        <v xml:space="preserve">English </v>
      </c>
      <c r="BC74" s="159" t="str">
        <f>IFERROR(VLOOKUP(Table1[[#This Row],[RespondentID]],'All Data'!$A75:$CN647,88,FALSE),"unknown")</f>
        <v>$75,000 to $125,000</v>
      </c>
      <c r="BD74" s="159" t="str">
        <f>IFERROR(VLOOKUP(Table1[[#This Row],[RespondentID]],'All Data'!$A75:$CN647,89,FALSE),"unknown")</f>
        <v>College graduate</v>
      </c>
      <c r="BE74" s="159" t="str">
        <f>IFERROR(VLOOKUP(Table1[[#This Row],[RespondentID]],'All Data'!$A75:$CN647,90,FALSE),"unknown")</f>
        <v>Employed for wages</v>
      </c>
      <c r="BF74" s="159" t="str">
        <f>IFERROR(VLOOKUP(Table1[[#This Row],[RespondentID]],'All Data'!$A75:$CN647,91,FALSE),"unknown")</f>
        <v>Yes</v>
      </c>
      <c r="BG74" s="159" t="str">
        <f>IFERROR(VLOOKUP(Table1[[#This Row],[RespondentID]],'All Data'!$A75:$CN647,92,FALSE),"unknown")</f>
        <v>Yes</v>
      </c>
    </row>
    <row r="75" spans="1:59" x14ac:dyDescent="0.35">
      <c r="A75" s="6">
        <v>5671498337</v>
      </c>
      <c r="B75" s="6" t="s">
        <v>52</v>
      </c>
      <c r="C75" s="6"/>
      <c r="D75" s="6"/>
      <c r="E75" s="6"/>
      <c r="F75" s="6" t="s">
        <v>55</v>
      </c>
      <c r="G75" s="6"/>
      <c r="H75" s="6"/>
      <c r="I75" s="6"/>
      <c r="J75" s="6"/>
      <c r="K75" s="6"/>
      <c r="L75" s="6" t="s">
        <v>61</v>
      </c>
      <c r="M75" s="6"/>
      <c r="N75" s="6"/>
      <c r="O75" s="6"/>
      <c r="P75" s="6"/>
      <c r="Q75" s="6"/>
      <c r="R75" s="6"/>
      <c r="S75" s="6"/>
      <c r="T75" s="43"/>
      <c r="U75" s="43">
        <f t="shared" si="23"/>
        <v>3</v>
      </c>
      <c r="V75" s="43">
        <f t="shared" si="24"/>
        <v>1</v>
      </c>
      <c r="W75" s="43"/>
      <c r="X75" s="43">
        <f t="shared" si="25"/>
        <v>1</v>
      </c>
      <c r="Y75" s="43">
        <f t="shared" si="26"/>
        <v>0</v>
      </c>
      <c r="Z75" s="43">
        <f t="shared" si="27"/>
        <v>0</v>
      </c>
      <c r="AA75" s="43">
        <f t="shared" si="28"/>
        <v>0</v>
      </c>
      <c r="AB75" s="43">
        <f t="shared" si="29"/>
        <v>1</v>
      </c>
      <c r="AC75" s="43">
        <f t="shared" si="30"/>
        <v>0</v>
      </c>
      <c r="AD75" s="43">
        <f t="shared" si="31"/>
        <v>0</v>
      </c>
      <c r="AE75" s="43">
        <f t="shared" si="32"/>
        <v>0</v>
      </c>
      <c r="AF75" s="43">
        <f t="shared" si="33"/>
        <v>0</v>
      </c>
      <c r="AG75" s="43">
        <f t="shared" si="34"/>
        <v>0</v>
      </c>
      <c r="AH75" s="43">
        <f t="shared" si="35"/>
        <v>1</v>
      </c>
      <c r="AI75" s="43">
        <f t="shared" si="36"/>
        <v>0</v>
      </c>
      <c r="AJ75" s="43">
        <f t="shared" si="37"/>
        <v>0</v>
      </c>
      <c r="AK75" s="43">
        <f t="shared" si="38"/>
        <v>0</v>
      </c>
      <c r="AL75" s="43">
        <f t="shared" si="39"/>
        <v>0</v>
      </c>
      <c r="AM75" s="43">
        <f t="shared" si="40"/>
        <v>0</v>
      </c>
      <c r="AN75" s="43">
        <f t="shared" si="41"/>
        <v>0</v>
      </c>
      <c r="AO75" s="43">
        <f t="shared" si="42"/>
        <v>0</v>
      </c>
      <c r="AP75" s="43"/>
      <c r="AQ75" s="43"/>
      <c r="AR75" s="43">
        <f t="shared" si="43"/>
        <v>3</v>
      </c>
      <c r="AS75" s="43">
        <f t="shared" si="44"/>
        <v>3</v>
      </c>
      <c r="AT75" s="43" t="str">
        <f t="shared" si="45"/>
        <v>Correct</v>
      </c>
      <c r="AU75" s="43"/>
      <c r="AV75" s="159" t="str">
        <f>IFERROR(VLOOKUP(Table1[[#This Row],[RespondentID]],'All Data'!$A76:$CN648,81,FALSE),"unknown")</f>
        <v>Female</v>
      </c>
      <c r="AW75" s="159">
        <f>IFERROR(VLOOKUP(Table1[[#This Row],[RespondentID]],'All Data'!$A76:$CN648,82,FALSE),"unknown")</f>
        <v>63</v>
      </c>
      <c r="AX75" s="159" t="str">
        <f>IFERROR(VLOOKUP(Table1[[#This Row],[RespondentID]],'All Data'!$A76:$CN648,83,FALSE),"unknown")</f>
        <v>Nassau</v>
      </c>
      <c r="AY75" s="159" t="str">
        <f>IFERROR(VLOOKUP(Table1[[#This Row],[RespondentID]],'All Data'!$A76:$CN648,84,FALSE),"unknown")</f>
        <v>Williston Park, 11596</v>
      </c>
      <c r="AZ75" s="159" t="str">
        <f>IFERROR(VLOOKUP(Table1[[#This Row],[RespondentID]],'All Data'!$A76:$CN648,85,FALSE),"unknown")</f>
        <v>White/Caucasian</v>
      </c>
      <c r="BA75" s="159" t="str">
        <f>IFERROR(VLOOKUP(Table1[[#This Row],[RespondentID]],'All Data'!$A76:$CN648,86,FALSE),"unknown")</f>
        <v>No</v>
      </c>
      <c r="BB75" s="159" t="str">
        <f>IFERROR(VLOOKUP(Table1[[#This Row],[RespondentID]],'All Data'!$A76:$CN648,87,FALSE),"unknown")</f>
        <v xml:space="preserve">English </v>
      </c>
      <c r="BC75" s="159" t="str">
        <f>IFERROR(VLOOKUP(Table1[[#This Row],[RespondentID]],'All Data'!$A76:$CN648,88,FALSE),"unknown")</f>
        <v>$75,000 to $125,000</v>
      </c>
      <c r="BD75" s="159" t="str">
        <f>IFERROR(VLOOKUP(Table1[[#This Row],[RespondentID]],'All Data'!$A76:$CN648,89,FALSE),"unknown")</f>
        <v>Graduate school</v>
      </c>
      <c r="BE75" s="159" t="str">
        <f>IFERROR(VLOOKUP(Table1[[#This Row],[RespondentID]],'All Data'!$A76:$CN648,90,FALSE),"unknown")</f>
        <v>Retired</v>
      </c>
      <c r="BF75" s="159" t="str">
        <f>IFERROR(VLOOKUP(Table1[[#This Row],[RespondentID]],'All Data'!$A76:$CN648,91,FALSE),"unknown")</f>
        <v>Yes</v>
      </c>
      <c r="BG75" s="159" t="str">
        <f>IFERROR(VLOOKUP(Table1[[#This Row],[RespondentID]],'All Data'!$A76:$CN648,92,FALSE),"unknown")</f>
        <v>No</v>
      </c>
    </row>
    <row r="76" spans="1:59" x14ac:dyDescent="0.35">
      <c r="A76" s="6">
        <v>5671463121</v>
      </c>
      <c r="B76" s="6" t="s">
        <v>52</v>
      </c>
      <c r="C76" s="6"/>
      <c r="D76" s="6"/>
      <c r="E76" s="6"/>
      <c r="F76" s="6"/>
      <c r="G76" s="6"/>
      <c r="H76" s="6"/>
      <c r="I76" s="6"/>
      <c r="J76" s="6"/>
      <c r="K76" s="6" t="s">
        <v>60</v>
      </c>
      <c r="L76" s="6"/>
      <c r="M76" s="6"/>
      <c r="N76" s="6"/>
      <c r="O76" s="6"/>
      <c r="P76" s="6"/>
      <c r="Q76" s="6"/>
      <c r="R76" s="6" t="s">
        <v>65</v>
      </c>
      <c r="S76" s="6"/>
      <c r="T76" s="43"/>
      <c r="U76" s="43">
        <f t="shared" si="23"/>
        <v>3</v>
      </c>
      <c r="V76" s="43">
        <f t="shared" si="24"/>
        <v>1</v>
      </c>
      <c r="W76" s="43"/>
      <c r="X76" s="43">
        <f t="shared" si="25"/>
        <v>1</v>
      </c>
      <c r="Y76" s="43">
        <f t="shared" si="26"/>
        <v>0</v>
      </c>
      <c r="Z76" s="43">
        <f t="shared" si="27"/>
        <v>0</v>
      </c>
      <c r="AA76" s="43">
        <f t="shared" si="28"/>
        <v>0</v>
      </c>
      <c r="AB76" s="43">
        <f t="shared" si="29"/>
        <v>0</v>
      </c>
      <c r="AC76" s="43">
        <f t="shared" si="30"/>
        <v>0</v>
      </c>
      <c r="AD76" s="43">
        <f t="shared" si="31"/>
        <v>0</v>
      </c>
      <c r="AE76" s="43">
        <f t="shared" si="32"/>
        <v>0</v>
      </c>
      <c r="AF76" s="43">
        <f t="shared" si="33"/>
        <v>0</v>
      </c>
      <c r="AG76" s="43">
        <f t="shared" si="34"/>
        <v>1</v>
      </c>
      <c r="AH76" s="43">
        <f t="shared" si="35"/>
        <v>0</v>
      </c>
      <c r="AI76" s="43">
        <f t="shared" si="36"/>
        <v>0</v>
      </c>
      <c r="AJ76" s="43">
        <f t="shared" si="37"/>
        <v>0</v>
      </c>
      <c r="AK76" s="43">
        <f t="shared" si="38"/>
        <v>0</v>
      </c>
      <c r="AL76" s="43">
        <f t="shared" si="39"/>
        <v>0</v>
      </c>
      <c r="AM76" s="43">
        <f t="shared" si="40"/>
        <v>0</v>
      </c>
      <c r="AN76" s="43">
        <f t="shared" si="41"/>
        <v>1</v>
      </c>
      <c r="AO76" s="43">
        <f t="shared" si="42"/>
        <v>0</v>
      </c>
      <c r="AP76" s="43"/>
      <c r="AQ76" s="43"/>
      <c r="AR76" s="43">
        <f t="shared" si="43"/>
        <v>3</v>
      </c>
      <c r="AS76" s="43">
        <f t="shared" si="44"/>
        <v>3</v>
      </c>
      <c r="AT76" s="43" t="str">
        <f t="shared" si="45"/>
        <v>Correct</v>
      </c>
      <c r="AU76" s="43"/>
      <c r="AV76" s="159" t="str">
        <f>IFERROR(VLOOKUP(Table1[[#This Row],[RespondentID]],'All Data'!$A77:$CN649,81,FALSE),"unknown")</f>
        <v>Female</v>
      </c>
      <c r="AW76" s="159">
        <f>IFERROR(VLOOKUP(Table1[[#This Row],[RespondentID]],'All Data'!$A77:$CN649,82,FALSE),"unknown")</f>
        <v>65</v>
      </c>
      <c r="AX76" s="159" t="str">
        <f>IFERROR(VLOOKUP(Table1[[#This Row],[RespondentID]],'All Data'!$A77:$CN649,83,FALSE),"unknown")</f>
        <v>Queens</v>
      </c>
      <c r="AY76" s="159">
        <f>IFERROR(VLOOKUP(Table1[[#This Row],[RespondentID]],'All Data'!$A77:$CN649,84,FALSE),"unknown")</f>
        <v>0</v>
      </c>
      <c r="AZ76" s="159" t="str">
        <f>IFERROR(VLOOKUP(Table1[[#This Row],[RespondentID]],'All Data'!$A77:$CN649,85,FALSE),"unknown")</f>
        <v>White/Caucasian</v>
      </c>
      <c r="BA76" s="159" t="str">
        <f>IFERROR(VLOOKUP(Table1[[#This Row],[RespondentID]],'All Data'!$A77:$CN649,86,FALSE),"unknown")</f>
        <v>No</v>
      </c>
      <c r="BB76" s="159" t="str">
        <f>IFERROR(VLOOKUP(Table1[[#This Row],[RespondentID]],'All Data'!$A77:$CN649,87,FALSE),"unknown")</f>
        <v xml:space="preserve">English </v>
      </c>
      <c r="BC76" s="159" t="str">
        <f>IFERROR(VLOOKUP(Table1[[#This Row],[RespondentID]],'All Data'!$A77:$CN649,88,FALSE),"unknown")</f>
        <v>$75,000 to $125,000</v>
      </c>
      <c r="BD76" s="159" t="str">
        <f>IFERROR(VLOOKUP(Table1[[#This Row],[RespondentID]],'All Data'!$A77:$CN649,89,FALSE),"unknown")</f>
        <v>College graduate</v>
      </c>
      <c r="BE76" s="159" t="str">
        <f>IFERROR(VLOOKUP(Table1[[#This Row],[RespondentID]],'All Data'!$A77:$CN649,90,FALSE),"unknown")</f>
        <v>Retired</v>
      </c>
      <c r="BF76" s="159" t="str">
        <f>IFERROR(VLOOKUP(Table1[[#This Row],[RespondentID]],'All Data'!$A77:$CN649,91,FALSE),"unknown")</f>
        <v>Yes</v>
      </c>
      <c r="BG76" s="159" t="str">
        <f>IFERROR(VLOOKUP(Table1[[#This Row],[RespondentID]],'All Data'!$A77:$CN649,92,FALSE),"unknown")</f>
        <v>No</v>
      </c>
    </row>
    <row r="77" spans="1:59" x14ac:dyDescent="0.35">
      <c r="A77" s="6">
        <v>5671444804</v>
      </c>
      <c r="B77" s="6"/>
      <c r="C77" s="6"/>
      <c r="D77" s="6" t="s">
        <v>54</v>
      </c>
      <c r="E77" s="6"/>
      <c r="F77" s="6"/>
      <c r="G77" s="6"/>
      <c r="H77" s="6"/>
      <c r="I77" s="6"/>
      <c r="J77" s="6" t="s">
        <v>59</v>
      </c>
      <c r="K77" s="6"/>
      <c r="L77" s="6"/>
      <c r="M77" s="6"/>
      <c r="N77" s="6"/>
      <c r="O77" s="6"/>
      <c r="P77" s="6"/>
      <c r="Q77" s="6"/>
      <c r="R77" s="6"/>
      <c r="S77" s="6" t="s">
        <v>66</v>
      </c>
      <c r="T77" s="43"/>
      <c r="U77" s="43">
        <f t="shared" si="23"/>
        <v>3</v>
      </c>
      <c r="V77" s="43">
        <f t="shared" si="24"/>
        <v>1</v>
      </c>
      <c r="W77" s="43"/>
      <c r="X77" s="43">
        <f t="shared" si="25"/>
        <v>0</v>
      </c>
      <c r="Y77" s="43">
        <f t="shared" si="26"/>
        <v>0</v>
      </c>
      <c r="Z77" s="43">
        <f t="shared" si="27"/>
        <v>1</v>
      </c>
      <c r="AA77" s="43">
        <f t="shared" si="28"/>
        <v>0</v>
      </c>
      <c r="AB77" s="43">
        <f t="shared" si="29"/>
        <v>0</v>
      </c>
      <c r="AC77" s="43">
        <f t="shared" si="30"/>
        <v>0</v>
      </c>
      <c r="AD77" s="43">
        <f t="shared" si="31"/>
        <v>0</v>
      </c>
      <c r="AE77" s="43">
        <f t="shared" si="32"/>
        <v>0</v>
      </c>
      <c r="AF77" s="43">
        <f t="shared" si="33"/>
        <v>1</v>
      </c>
      <c r="AG77" s="43">
        <f t="shared" si="34"/>
        <v>0</v>
      </c>
      <c r="AH77" s="43">
        <f t="shared" si="35"/>
        <v>0</v>
      </c>
      <c r="AI77" s="43">
        <f t="shared" si="36"/>
        <v>0</v>
      </c>
      <c r="AJ77" s="43">
        <f t="shared" si="37"/>
        <v>0</v>
      </c>
      <c r="AK77" s="43">
        <f t="shared" si="38"/>
        <v>0</v>
      </c>
      <c r="AL77" s="43">
        <f t="shared" si="39"/>
        <v>0</v>
      </c>
      <c r="AM77" s="43">
        <f t="shared" si="40"/>
        <v>0</v>
      </c>
      <c r="AN77" s="43">
        <f t="shared" si="41"/>
        <v>0</v>
      </c>
      <c r="AO77" s="43">
        <f t="shared" si="42"/>
        <v>1</v>
      </c>
      <c r="AP77" s="43"/>
      <c r="AQ77" s="43"/>
      <c r="AR77" s="43">
        <f t="shared" si="43"/>
        <v>3</v>
      </c>
      <c r="AS77" s="43">
        <f t="shared" si="44"/>
        <v>3</v>
      </c>
      <c r="AT77" s="43" t="str">
        <f t="shared" si="45"/>
        <v>Correct</v>
      </c>
      <c r="AU77" s="43"/>
      <c r="AV77" s="159" t="str">
        <f>IFERROR(VLOOKUP(Table1[[#This Row],[RespondentID]],'All Data'!$A78:$CN650,81,FALSE),"unknown")</f>
        <v>Female</v>
      </c>
      <c r="AW77" s="159">
        <f>IFERROR(VLOOKUP(Table1[[#This Row],[RespondentID]],'All Data'!$A78:$CN650,82,FALSE),"unknown")</f>
        <v>53</v>
      </c>
      <c r="AX77" s="159" t="str">
        <f>IFERROR(VLOOKUP(Table1[[#This Row],[RespondentID]],'All Data'!$A78:$CN650,83,FALSE),"unknown")</f>
        <v>Suffolk</v>
      </c>
      <c r="AY77" s="159" t="str">
        <f>IFERROR(VLOOKUP(Table1[[#This Row],[RespondentID]],'All Data'!$A78:$CN650,84,FALSE),"unknown")</f>
        <v>West Islip, 11795</v>
      </c>
      <c r="AZ77" s="159" t="str">
        <f>IFERROR(VLOOKUP(Table1[[#This Row],[RespondentID]],'All Data'!$A78:$CN650,85,FALSE),"unknown")</f>
        <v>White/Caucasian</v>
      </c>
      <c r="BA77" s="159" t="str">
        <f>IFERROR(VLOOKUP(Table1[[#This Row],[RespondentID]],'All Data'!$A78:$CN650,86,FALSE),"unknown")</f>
        <v>No</v>
      </c>
      <c r="BB77" s="159" t="str">
        <f>IFERROR(VLOOKUP(Table1[[#This Row],[RespondentID]],'All Data'!$A78:$CN650,87,FALSE),"unknown")</f>
        <v xml:space="preserve">English </v>
      </c>
      <c r="BC77" s="159" t="str">
        <f>IFERROR(VLOOKUP(Table1[[#This Row],[RespondentID]],'All Data'!$A78:$CN650,88,FALSE),"unknown")</f>
        <v>$50,000 to $74,999</v>
      </c>
      <c r="BD77" s="159" t="str">
        <f>IFERROR(VLOOKUP(Table1[[#This Row],[RespondentID]],'All Data'!$A78:$CN650,89,FALSE),"unknown")</f>
        <v>Some college</v>
      </c>
      <c r="BE77" s="159" t="str">
        <f>IFERROR(VLOOKUP(Table1[[#This Row],[RespondentID]],'All Data'!$A78:$CN650,90,FALSE),"unknown")</f>
        <v>Employed for wages</v>
      </c>
      <c r="BF77" s="159" t="str">
        <f>IFERROR(VLOOKUP(Table1[[#This Row],[RespondentID]],'All Data'!$A78:$CN650,91,FALSE),"unknown")</f>
        <v>Yes</v>
      </c>
      <c r="BG77" s="159" t="str">
        <f>IFERROR(VLOOKUP(Table1[[#This Row],[RespondentID]],'All Data'!$A78:$CN650,92,FALSE),"unknown")</f>
        <v>Yes</v>
      </c>
    </row>
    <row r="78" spans="1:59" x14ac:dyDescent="0.35">
      <c r="A78" s="6">
        <v>5671444582</v>
      </c>
      <c r="B78" s="6"/>
      <c r="C78" s="6"/>
      <c r="D78" s="6" t="s">
        <v>54</v>
      </c>
      <c r="E78" s="6"/>
      <c r="F78" s="6"/>
      <c r="G78" s="6"/>
      <c r="H78" s="6"/>
      <c r="I78" s="6"/>
      <c r="J78" s="6"/>
      <c r="K78" s="6"/>
      <c r="L78" s="6"/>
      <c r="M78" s="6" t="s">
        <v>62</v>
      </c>
      <c r="N78" s="6"/>
      <c r="O78" s="6"/>
      <c r="P78" s="6"/>
      <c r="Q78" s="6"/>
      <c r="R78" s="6"/>
      <c r="S78" s="6"/>
      <c r="T78" s="43"/>
      <c r="U78" s="43">
        <f t="shared" si="23"/>
        <v>2</v>
      </c>
      <c r="V78" s="43">
        <f t="shared" si="24"/>
        <v>1.5</v>
      </c>
      <c r="W78" s="43"/>
      <c r="X78" s="43">
        <f t="shared" si="25"/>
        <v>0</v>
      </c>
      <c r="Y78" s="43">
        <f t="shared" si="26"/>
        <v>0</v>
      </c>
      <c r="Z78" s="43">
        <f t="shared" si="27"/>
        <v>1</v>
      </c>
      <c r="AA78" s="43">
        <f t="shared" si="28"/>
        <v>0</v>
      </c>
      <c r="AB78" s="43">
        <f t="shared" si="29"/>
        <v>0</v>
      </c>
      <c r="AC78" s="43">
        <f t="shared" si="30"/>
        <v>0</v>
      </c>
      <c r="AD78" s="43">
        <f t="shared" si="31"/>
        <v>0</v>
      </c>
      <c r="AE78" s="43">
        <f t="shared" si="32"/>
        <v>0</v>
      </c>
      <c r="AF78" s="43">
        <f t="shared" si="33"/>
        <v>0</v>
      </c>
      <c r="AG78" s="43">
        <f t="shared" si="34"/>
        <v>0</v>
      </c>
      <c r="AH78" s="43">
        <f t="shared" si="35"/>
        <v>0</v>
      </c>
      <c r="AI78" s="43">
        <f t="shared" si="36"/>
        <v>1</v>
      </c>
      <c r="AJ78" s="43">
        <f t="shared" si="37"/>
        <v>0</v>
      </c>
      <c r="AK78" s="43">
        <f t="shared" si="38"/>
        <v>0</v>
      </c>
      <c r="AL78" s="43">
        <f t="shared" si="39"/>
        <v>0</v>
      </c>
      <c r="AM78" s="43">
        <f t="shared" si="40"/>
        <v>0</v>
      </c>
      <c r="AN78" s="43">
        <f t="shared" si="41"/>
        <v>0</v>
      </c>
      <c r="AO78" s="43">
        <f t="shared" si="42"/>
        <v>0</v>
      </c>
      <c r="AP78" s="43"/>
      <c r="AQ78" s="43"/>
      <c r="AR78" s="43">
        <f t="shared" si="43"/>
        <v>2</v>
      </c>
      <c r="AS78" s="43">
        <f t="shared" si="44"/>
        <v>2</v>
      </c>
      <c r="AT78" s="43" t="str">
        <f t="shared" si="45"/>
        <v>Correct</v>
      </c>
      <c r="AU78" s="43"/>
      <c r="AV78" s="159" t="str">
        <f>IFERROR(VLOOKUP(Table1[[#This Row],[RespondentID]],'All Data'!$A79:$CN651,81,FALSE),"unknown")</f>
        <v>Female</v>
      </c>
      <c r="AW78" s="159">
        <f>IFERROR(VLOOKUP(Table1[[#This Row],[RespondentID]],'All Data'!$A79:$CN651,82,FALSE),"unknown")</f>
        <v>57</v>
      </c>
      <c r="AX78" s="159" t="str">
        <f>IFERROR(VLOOKUP(Table1[[#This Row],[RespondentID]],'All Data'!$A79:$CN651,83,FALSE),"unknown")</f>
        <v>Nassau</v>
      </c>
      <c r="AY78" s="159" t="str">
        <f>IFERROR(VLOOKUP(Table1[[#This Row],[RespondentID]],'All Data'!$A79:$CN651,84,FALSE),"unknown")</f>
        <v>Massapequa Park, 11762</v>
      </c>
      <c r="AZ78" s="159" t="str">
        <f>IFERROR(VLOOKUP(Table1[[#This Row],[RespondentID]],'All Data'!$A79:$CN651,85,FALSE),"unknown")</f>
        <v>White/Caucasian</v>
      </c>
      <c r="BA78" s="159" t="str">
        <f>IFERROR(VLOOKUP(Table1[[#This Row],[RespondentID]],'All Data'!$A79:$CN651,86,FALSE),"unknown")</f>
        <v>No</v>
      </c>
      <c r="BB78" s="159" t="str">
        <f>IFERROR(VLOOKUP(Table1[[#This Row],[RespondentID]],'All Data'!$A79:$CN651,87,FALSE),"unknown")</f>
        <v xml:space="preserve">English </v>
      </c>
      <c r="BC78" s="159" t="str">
        <f>IFERROR(VLOOKUP(Table1[[#This Row],[RespondentID]],'All Data'!$A79:$CN651,88,FALSE),"unknown")</f>
        <v>$75,000 to $125,000</v>
      </c>
      <c r="BD78" s="159" t="str">
        <f>IFERROR(VLOOKUP(Table1[[#This Row],[RespondentID]],'All Data'!$A79:$CN651,89,FALSE),"unknown")</f>
        <v>College graduate</v>
      </c>
      <c r="BE78" s="159" t="str">
        <f>IFERROR(VLOOKUP(Table1[[#This Row],[RespondentID]],'All Data'!$A79:$CN651,90,FALSE),"unknown")</f>
        <v>Employed for wages</v>
      </c>
      <c r="BF78" s="159" t="str">
        <f>IFERROR(VLOOKUP(Table1[[#This Row],[RespondentID]],'All Data'!$A79:$CN651,91,FALSE),"unknown")</f>
        <v>Yes</v>
      </c>
      <c r="BG78" s="159" t="str">
        <f>IFERROR(VLOOKUP(Table1[[#This Row],[RespondentID]],'All Data'!$A79:$CN651,92,FALSE),"unknown")</f>
        <v>Yes</v>
      </c>
    </row>
    <row r="79" spans="1:59" x14ac:dyDescent="0.35">
      <c r="A79" s="6">
        <v>5671402471</v>
      </c>
      <c r="B79" s="6" t="s">
        <v>52</v>
      </c>
      <c r="C79" s="6"/>
      <c r="D79" s="6"/>
      <c r="E79" s="6"/>
      <c r="F79" s="6"/>
      <c r="G79" s="6"/>
      <c r="H79" s="6" t="s">
        <v>57</v>
      </c>
      <c r="I79" s="6"/>
      <c r="J79" s="6"/>
      <c r="K79" s="6"/>
      <c r="L79" s="6"/>
      <c r="M79" s="6"/>
      <c r="N79" s="6"/>
      <c r="O79" s="6"/>
      <c r="P79" s="6" t="s">
        <v>63</v>
      </c>
      <c r="Q79" s="6"/>
      <c r="R79" s="6"/>
      <c r="S79" s="6"/>
      <c r="T79" s="43"/>
      <c r="U79" s="43">
        <f t="shared" si="23"/>
        <v>3</v>
      </c>
      <c r="V79" s="43">
        <f t="shared" si="24"/>
        <v>1</v>
      </c>
      <c r="W79" s="43"/>
      <c r="X79" s="43">
        <f t="shared" si="25"/>
        <v>1</v>
      </c>
      <c r="Y79" s="43">
        <f t="shared" si="26"/>
        <v>0</v>
      </c>
      <c r="Z79" s="43">
        <f t="shared" si="27"/>
        <v>0</v>
      </c>
      <c r="AA79" s="43">
        <f t="shared" si="28"/>
        <v>0</v>
      </c>
      <c r="AB79" s="43">
        <f t="shared" si="29"/>
        <v>0</v>
      </c>
      <c r="AC79" s="43">
        <f t="shared" si="30"/>
        <v>0</v>
      </c>
      <c r="AD79" s="43">
        <f t="shared" si="31"/>
        <v>1</v>
      </c>
      <c r="AE79" s="43">
        <f t="shared" si="32"/>
        <v>0</v>
      </c>
      <c r="AF79" s="43">
        <f t="shared" si="33"/>
        <v>0</v>
      </c>
      <c r="AG79" s="43">
        <f t="shared" si="34"/>
        <v>0</v>
      </c>
      <c r="AH79" s="43">
        <f t="shared" si="35"/>
        <v>0</v>
      </c>
      <c r="AI79" s="43">
        <f t="shared" si="36"/>
        <v>0</v>
      </c>
      <c r="AJ79" s="43">
        <f t="shared" si="37"/>
        <v>0</v>
      </c>
      <c r="AK79" s="43">
        <f t="shared" si="38"/>
        <v>0</v>
      </c>
      <c r="AL79" s="43">
        <f t="shared" si="39"/>
        <v>1</v>
      </c>
      <c r="AM79" s="43">
        <f t="shared" si="40"/>
        <v>0</v>
      </c>
      <c r="AN79" s="43">
        <f t="shared" si="41"/>
        <v>0</v>
      </c>
      <c r="AO79" s="43">
        <f t="shared" si="42"/>
        <v>0</v>
      </c>
      <c r="AP79" s="43"/>
      <c r="AQ79" s="43"/>
      <c r="AR79" s="43">
        <f t="shared" si="43"/>
        <v>3</v>
      </c>
      <c r="AS79" s="43">
        <f t="shared" si="44"/>
        <v>3</v>
      </c>
      <c r="AT79" s="43" t="str">
        <f t="shared" si="45"/>
        <v>Correct</v>
      </c>
      <c r="AU79" s="43"/>
      <c r="AV79" s="159" t="str">
        <f>IFERROR(VLOOKUP(Table1[[#This Row],[RespondentID]],'All Data'!$A80:$CN652,81,FALSE),"unknown")</f>
        <v>Female</v>
      </c>
      <c r="AW79" s="159">
        <f>IFERROR(VLOOKUP(Table1[[#This Row],[RespondentID]],'All Data'!$A80:$CN652,82,FALSE),"unknown")</f>
        <v>79</v>
      </c>
      <c r="AX79" s="159" t="str">
        <f>IFERROR(VLOOKUP(Table1[[#This Row],[RespondentID]],'All Data'!$A80:$CN652,83,FALSE),"unknown")</f>
        <v>Suffolk</v>
      </c>
      <c r="AY79" s="159" t="str">
        <f>IFERROR(VLOOKUP(Table1[[#This Row],[RespondentID]],'All Data'!$A80:$CN652,84,FALSE),"unknown")</f>
        <v>Lindenhurst, 11757</v>
      </c>
      <c r="AZ79" s="159" t="str">
        <f>IFERROR(VLOOKUP(Table1[[#This Row],[RespondentID]],'All Data'!$A80:$CN652,85,FALSE),"unknown")</f>
        <v>White/Caucasian</v>
      </c>
      <c r="BA79" s="159" t="str">
        <f>IFERROR(VLOOKUP(Table1[[#This Row],[RespondentID]],'All Data'!$A80:$CN652,86,FALSE),"unknown")</f>
        <v>No</v>
      </c>
      <c r="BB79" s="159" t="str">
        <f>IFERROR(VLOOKUP(Table1[[#This Row],[RespondentID]],'All Data'!$A80:$CN652,87,FALSE),"unknown")</f>
        <v xml:space="preserve">English </v>
      </c>
      <c r="BC79" s="159" t="str">
        <f>IFERROR(VLOOKUP(Table1[[#This Row],[RespondentID]],'All Data'!$A80:$CN652,88,FALSE),"unknown")</f>
        <v>$0-$19,999</v>
      </c>
      <c r="BD79" s="159" t="str">
        <f>IFERROR(VLOOKUP(Table1[[#This Row],[RespondentID]],'All Data'!$A80:$CN652,89,FALSE),"unknown")</f>
        <v>High school graduate</v>
      </c>
      <c r="BE79" s="159" t="str">
        <f>IFERROR(VLOOKUP(Table1[[#This Row],[RespondentID]],'All Data'!$A80:$CN652,90,FALSE),"unknown")</f>
        <v>Retired</v>
      </c>
      <c r="BF79" s="159" t="str">
        <f>IFERROR(VLOOKUP(Table1[[#This Row],[RespondentID]],'All Data'!$A80:$CN652,91,FALSE),"unknown")</f>
        <v>Yes</v>
      </c>
      <c r="BG79" s="159" t="str">
        <f>IFERROR(VLOOKUP(Table1[[#This Row],[RespondentID]],'All Data'!$A80:$CN652,92,FALSE),"unknown")</f>
        <v>No</v>
      </c>
    </row>
    <row r="80" spans="1:59" x14ac:dyDescent="0.35">
      <c r="A80" s="6">
        <v>5671384455</v>
      </c>
      <c r="B80" s="6" t="s">
        <v>52</v>
      </c>
      <c r="C80" s="6"/>
      <c r="D80" s="6"/>
      <c r="E80" s="6" t="s">
        <v>19</v>
      </c>
      <c r="F80" s="6"/>
      <c r="G80" s="6"/>
      <c r="H80" s="6"/>
      <c r="I80" s="6"/>
      <c r="J80" s="6"/>
      <c r="K80" s="6"/>
      <c r="L80" s="6"/>
      <c r="M80" s="6"/>
      <c r="N80" s="6" t="s">
        <v>26</v>
      </c>
      <c r="O80" s="6"/>
      <c r="P80" s="6"/>
      <c r="Q80" s="6"/>
      <c r="R80" s="6"/>
      <c r="S80" s="6"/>
      <c r="T80" s="43"/>
      <c r="U80" s="43">
        <f t="shared" si="23"/>
        <v>3</v>
      </c>
      <c r="V80" s="43">
        <f t="shared" si="24"/>
        <v>1</v>
      </c>
      <c r="W80" s="43"/>
      <c r="X80" s="43">
        <f t="shared" si="25"/>
        <v>1</v>
      </c>
      <c r="Y80" s="43">
        <f t="shared" si="26"/>
        <v>0</v>
      </c>
      <c r="Z80" s="43">
        <f t="shared" si="27"/>
        <v>0</v>
      </c>
      <c r="AA80" s="43">
        <f t="shared" si="28"/>
        <v>1</v>
      </c>
      <c r="AB80" s="43">
        <f t="shared" si="29"/>
        <v>0</v>
      </c>
      <c r="AC80" s="43">
        <f t="shared" si="30"/>
        <v>0</v>
      </c>
      <c r="AD80" s="43">
        <f t="shared" si="31"/>
        <v>0</v>
      </c>
      <c r="AE80" s="43">
        <f t="shared" si="32"/>
        <v>0</v>
      </c>
      <c r="AF80" s="43">
        <f t="shared" si="33"/>
        <v>0</v>
      </c>
      <c r="AG80" s="43">
        <f t="shared" si="34"/>
        <v>0</v>
      </c>
      <c r="AH80" s="43">
        <f t="shared" si="35"/>
        <v>0</v>
      </c>
      <c r="AI80" s="43">
        <f t="shared" si="36"/>
        <v>0</v>
      </c>
      <c r="AJ80" s="43">
        <f t="shared" si="37"/>
        <v>1</v>
      </c>
      <c r="AK80" s="43">
        <f t="shared" si="38"/>
        <v>0</v>
      </c>
      <c r="AL80" s="43">
        <f t="shared" si="39"/>
        <v>0</v>
      </c>
      <c r="AM80" s="43">
        <f t="shared" si="40"/>
        <v>0</v>
      </c>
      <c r="AN80" s="43">
        <f t="shared" si="41"/>
        <v>0</v>
      </c>
      <c r="AO80" s="43">
        <f t="shared" si="42"/>
        <v>0</v>
      </c>
      <c r="AP80" s="43"/>
      <c r="AQ80" s="43"/>
      <c r="AR80" s="43">
        <f t="shared" si="43"/>
        <v>3</v>
      </c>
      <c r="AS80" s="43">
        <f t="shared" si="44"/>
        <v>3</v>
      </c>
      <c r="AT80" s="43" t="str">
        <f t="shared" si="45"/>
        <v>Correct</v>
      </c>
      <c r="AU80" s="43"/>
      <c r="AV80" s="159" t="str">
        <f>IFERROR(VLOOKUP(Table1[[#This Row],[RespondentID]],'All Data'!$A81:$CN653,81,FALSE),"unknown")</f>
        <v>Male</v>
      </c>
      <c r="AW80" s="159">
        <f>IFERROR(VLOOKUP(Table1[[#This Row],[RespondentID]],'All Data'!$A81:$CN653,82,FALSE),"unknown")</f>
        <v>80</v>
      </c>
      <c r="AX80" s="159" t="str">
        <f>IFERROR(VLOOKUP(Table1[[#This Row],[RespondentID]],'All Data'!$A81:$CN653,83,FALSE),"unknown")</f>
        <v>Suffolk</v>
      </c>
      <c r="AY80" s="159" t="str">
        <f>IFERROR(VLOOKUP(Table1[[#This Row],[RespondentID]],'All Data'!$A81:$CN653,84,FALSE),"unknown")</f>
        <v>Kings Park, 11754</v>
      </c>
      <c r="AZ80" s="159" t="str">
        <f>IFERROR(VLOOKUP(Table1[[#This Row],[RespondentID]],'All Data'!$A81:$CN653,85,FALSE),"unknown")</f>
        <v>White/Caucasian</v>
      </c>
      <c r="BA80" s="159" t="str">
        <f>IFERROR(VLOOKUP(Table1[[#This Row],[RespondentID]],'All Data'!$A81:$CN653,86,FALSE),"unknown")</f>
        <v>No</v>
      </c>
      <c r="BB80" s="159" t="str">
        <f>IFERROR(VLOOKUP(Table1[[#This Row],[RespondentID]],'All Data'!$A81:$CN653,87,FALSE),"unknown")</f>
        <v xml:space="preserve">English </v>
      </c>
      <c r="BC80" s="159" t="str">
        <f>IFERROR(VLOOKUP(Table1[[#This Row],[RespondentID]],'All Data'!$A81:$CN653,88,FALSE),"unknown")</f>
        <v>$75,000 to $125,000</v>
      </c>
      <c r="BD80" s="159" t="str">
        <f>IFERROR(VLOOKUP(Table1[[#This Row],[RespondentID]],'All Data'!$A81:$CN653,89,FALSE),"unknown")</f>
        <v>College graduate</v>
      </c>
      <c r="BE80" s="159" t="str">
        <f>IFERROR(VLOOKUP(Table1[[#This Row],[RespondentID]],'All Data'!$A81:$CN653,90,FALSE),"unknown")</f>
        <v>Retired</v>
      </c>
      <c r="BF80" s="159" t="str">
        <f>IFERROR(VLOOKUP(Table1[[#This Row],[RespondentID]],'All Data'!$A81:$CN653,91,FALSE),"unknown")</f>
        <v>Yes</v>
      </c>
      <c r="BG80" s="159" t="str">
        <f>IFERROR(VLOOKUP(Table1[[#This Row],[RespondentID]],'All Data'!$A81:$CN653,92,FALSE),"unknown")</f>
        <v>No</v>
      </c>
    </row>
    <row r="81" spans="1:59" x14ac:dyDescent="0.35">
      <c r="A81" s="6">
        <v>5671381340</v>
      </c>
      <c r="B81" s="6"/>
      <c r="C81" s="6"/>
      <c r="D81" s="6"/>
      <c r="E81" s="6"/>
      <c r="F81" s="6"/>
      <c r="G81" s="6"/>
      <c r="H81" s="6"/>
      <c r="I81" s="6"/>
      <c r="J81" s="6"/>
      <c r="K81" s="6"/>
      <c r="L81" s="6"/>
      <c r="M81" s="6" t="s">
        <v>62</v>
      </c>
      <c r="N81" s="6" t="s">
        <v>26</v>
      </c>
      <c r="O81" s="6"/>
      <c r="P81" s="6"/>
      <c r="Q81" s="6"/>
      <c r="R81" s="6"/>
      <c r="S81" s="6" t="s">
        <v>66</v>
      </c>
      <c r="T81" s="43"/>
      <c r="U81" s="43">
        <f t="shared" si="23"/>
        <v>3</v>
      </c>
      <c r="V81" s="43">
        <f t="shared" si="24"/>
        <v>1</v>
      </c>
      <c r="W81" s="43"/>
      <c r="X81" s="43">
        <f t="shared" si="25"/>
        <v>0</v>
      </c>
      <c r="Y81" s="43">
        <f t="shared" si="26"/>
        <v>0</v>
      </c>
      <c r="Z81" s="43">
        <f t="shared" si="27"/>
        <v>0</v>
      </c>
      <c r="AA81" s="43">
        <f t="shared" si="28"/>
        <v>0</v>
      </c>
      <c r="AB81" s="43">
        <f t="shared" si="29"/>
        <v>0</v>
      </c>
      <c r="AC81" s="43">
        <f t="shared" si="30"/>
        <v>0</v>
      </c>
      <c r="AD81" s="43">
        <f t="shared" si="31"/>
        <v>0</v>
      </c>
      <c r="AE81" s="43">
        <f t="shared" si="32"/>
        <v>0</v>
      </c>
      <c r="AF81" s="43">
        <f t="shared" si="33"/>
        <v>0</v>
      </c>
      <c r="AG81" s="43">
        <f t="shared" si="34"/>
        <v>0</v>
      </c>
      <c r="AH81" s="43">
        <f t="shared" si="35"/>
        <v>0</v>
      </c>
      <c r="AI81" s="43">
        <f t="shared" si="36"/>
        <v>1</v>
      </c>
      <c r="AJ81" s="43">
        <f t="shared" si="37"/>
        <v>1</v>
      </c>
      <c r="AK81" s="43">
        <f t="shared" si="38"/>
        <v>0</v>
      </c>
      <c r="AL81" s="43">
        <f t="shared" si="39"/>
        <v>0</v>
      </c>
      <c r="AM81" s="43">
        <f t="shared" si="40"/>
        <v>0</v>
      </c>
      <c r="AN81" s="43">
        <f t="shared" si="41"/>
        <v>0</v>
      </c>
      <c r="AO81" s="43">
        <f t="shared" si="42"/>
        <v>1</v>
      </c>
      <c r="AP81" s="43"/>
      <c r="AQ81" s="43"/>
      <c r="AR81" s="43">
        <f t="shared" si="43"/>
        <v>3</v>
      </c>
      <c r="AS81" s="43">
        <f t="shared" si="44"/>
        <v>3</v>
      </c>
      <c r="AT81" s="43" t="str">
        <f t="shared" si="45"/>
        <v>Correct</v>
      </c>
      <c r="AU81" s="43"/>
      <c r="AV81" s="159" t="str">
        <f>IFERROR(VLOOKUP(Table1[[#This Row],[RespondentID]],'All Data'!$A82:$CN654,81,FALSE),"unknown")</f>
        <v>Male</v>
      </c>
      <c r="AW81" s="159">
        <f>IFERROR(VLOOKUP(Table1[[#This Row],[RespondentID]],'All Data'!$A82:$CN654,82,FALSE),"unknown")</f>
        <v>83</v>
      </c>
      <c r="AX81" s="159" t="str">
        <f>IFERROR(VLOOKUP(Table1[[#This Row],[RespondentID]],'All Data'!$A82:$CN654,83,FALSE),"unknown")</f>
        <v>Nassau</v>
      </c>
      <c r="AY81" s="159" t="str">
        <f>IFERROR(VLOOKUP(Table1[[#This Row],[RespondentID]],'All Data'!$A82:$CN654,84,FALSE),"unknown")</f>
        <v>Syosset, 11791</v>
      </c>
      <c r="AZ81" s="159" t="str">
        <f>IFERROR(VLOOKUP(Table1[[#This Row],[RespondentID]],'All Data'!$A82:$CN654,85,FALSE),"unknown")</f>
        <v>White/Caucasian</v>
      </c>
      <c r="BA81" s="159" t="str">
        <f>IFERROR(VLOOKUP(Table1[[#This Row],[RespondentID]],'All Data'!$A82:$CN654,86,FALSE),"unknown")</f>
        <v>No</v>
      </c>
      <c r="BB81" s="159" t="str">
        <f>IFERROR(VLOOKUP(Table1[[#This Row],[RespondentID]],'All Data'!$A82:$CN654,87,FALSE),"unknown")</f>
        <v xml:space="preserve">English </v>
      </c>
      <c r="BC81" s="159" t="str">
        <f>IFERROR(VLOOKUP(Table1[[#This Row],[RespondentID]],'All Data'!$A82:$CN654,88,FALSE),"unknown")</f>
        <v>$75,000 to $125,000</v>
      </c>
      <c r="BD81" s="159" t="str">
        <f>IFERROR(VLOOKUP(Table1[[#This Row],[RespondentID]],'All Data'!$A82:$CN654,89,FALSE),"unknown")</f>
        <v>Technical school</v>
      </c>
      <c r="BE81" s="159" t="str">
        <f>IFERROR(VLOOKUP(Table1[[#This Row],[RespondentID]],'All Data'!$A82:$CN654,90,FALSE),"unknown")</f>
        <v>Retired</v>
      </c>
      <c r="BF81" s="159" t="str">
        <f>IFERROR(VLOOKUP(Table1[[#This Row],[RespondentID]],'All Data'!$A82:$CN654,91,FALSE),"unknown")</f>
        <v>Yes</v>
      </c>
      <c r="BG81" s="159" t="str">
        <f>IFERROR(VLOOKUP(Table1[[#This Row],[RespondentID]],'All Data'!$A82:$CN654,92,FALSE),"unknown")</f>
        <v>Yes</v>
      </c>
    </row>
    <row r="82" spans="1:59" x14ac:dyDescent="0.35">
      <c r="A82" s="6">
        <v>5671376663</v>
      </c>
      <c r="B82" s="6"/>
      <c r="C82" s="6"/>
      <c r="D82" s="6" t="s">
        <v>54</v>
      </c>
      <c r="E82" s="6"/>
      <c r="F82" s="6"/>
      <c r="G82" s="6"/>
      <c r="H82" s="6"/>
      <c r="I82" s="6" t="s">
        <v>58</v>
      </c>
      <c r="J82" s="6"/>
      <c r="K82" s="6"/>
      <c r="L82" s="6"/>
      <c r="M82" s="6" t="s">
        <v>62</v>
      </c>
      <c r="N82" s="6"/>
      <c r="O82" s="6"/>
      <c r="P82" s="6"/>
      <c r="Q82" s="6"/>
      <c r="R82" s="6"/>
      <c r="S82" s="6"/>
      <c r="T82" s="43"/>
      <c r="U82" s="43">
        <f t="shared" si="23"/>
        <v>3</v>
      </c>
      <c r="V82" s="43">
        <f t="shared" si="24"/>
        <v>1</v>
      </c>
      <c r="W82" s="43"/>
      <c r="X82" s="43">
        <f t="shared" si="25"/>
        <v>0</v>
      </c>
      <c r="Y82" s="43">
        <f t="shared" si="26"/>
        <v>0</v>
      </c>
      <c r="Z82" s="43">
        <f t="shared" si="27"/>
        <v>1</v>
      </c>
      <c r="AA82" s="43">
        <f t="shared" si="28"/>
        <v>0</v>
      </c>
      <c r="AB82" s="43">
        <f t="shared" si="29"/>
        <v>0</v>
      </c>
      <c r="AC82" s="43">
        <f t="shared" si="30"/>
        <v>0</v>
      </c>
      <c r="AD82" s="43">
        <f t="shared" si="31"/>
        <v>0</v>
      </c>
      <c r="AE82" s="43">
        <f t="shared" si="32"/>
        <v>1</v>
      </c>
      <c r="AF82" s="43">
        <f t="shared" si="33"/>
        <v>0</v>
      </c>
      <c r="AG82" s="43">
        <f t="shared" si="34"/>
        <v>0</v>
      </c>
      <c r="AH82" s="43">
        <f t="shared" si="35"/>
        <v>0</v>
      </c>
      <c r="AI82" s="43">
        <f t="shared" si="36"/>
        <v>1</v>
      </c>
      <c r="AJ82" s="43">
        <f t="shared" si="37"/>
        <v>0</v>
      </c>
      <c r="AK82" s="43">
        <f t="shared" si="38"/>
        <v>0</v>
      </c>
      <c r="AL82" s="43">
        <f t="shared" si="39"/>
        <v>0</v>
      </c>
      <c r="AM82" s="43">
        <f t="shared" si="40"/>
        <v>0</v>
      </c>
      <c r="AN82" s="43">
        <f t="shared" si="41"/>
        <v>0</v>
      </c>
      <c r="AO82" s="43">
        <f t="shared" si="42"/>
        <v>0</v>
      </c>
      <c r="AP82" s="43"/>
      <c r="AQ82" s="43"/>
      <c r="AR82" s="43">
        <f t="shared" si="43"/>
        <v>3</v>
      </c>
      <c r="AS82" s="43">
        <f t="shared" si="44"/>
        <v>3</v>
      </c>
      <c r="AT82" s="43" t="str">
        <f t="shared" si="45"/>
        <v>Correct</v>
      </c>
      <c r="AU82" s="43"/>
      <c r="AV82" s="159" t="str">
        <f>IFERROR(VLOOKUP(Table1[[#This Row],[RespondentID]],'All Data'!$A83:$CN655,81,FALSE),"unknown")</f>
        <v>Female</v>
      </c>
      <c r="AW82" s="159">
        <f>IFERROR(VLOOKUP(Table1[[#This Row],[RespondentID]],'All Data'!$A83:$CN655,82,FALSE),"unknown")</f>
        <v>35</v>
      </c>
      <c r="AX82" s="159" t="str">
        <f>IFERROR(VLOOKUP(Table1[[#This Row],[RespondentID]],'All Data'!$A83:$CN655,83,FALSE),"unknown")</f>
        <v>Suffolk</v>
      </c>
      <c r="AY82" s="159" t="str">
        <f>IFERROR(VLOOKUP(Table1[[#This Row],[RespondentID]],'All Data'!$A83:$CN655,84,FALSE),"unknown")</f>
        <v>Selden, 11784</v>
      </c>
      <c r="AZ82" s="159" t="str">
        <f>IFERROR(VLOOKUP(Table1[[#This Row],[RespondentID]],'All Data'!$A83:$CN655,85,FALSE),"unknown")</f>
        <v>White/Caucasian</v>
      </c>
      <c r="BA82" s="159" t="str">
        <f>IFERROR(VLOOKUP(Table1[[#This Row],[RespondentID]],'All Data'!$A83:$CN655,86,FALSE),"unknown")</f>
        <v>No</v>
      </c>
      <c r="BB82" s="159" t="str">
        <f>IFERROR(VLOOKUP(Table1[[#This Row],[RespondentID]],'All Data'!$A83:$CN655,87,FALSE),"unknown")</f>
        <v xml:space="preserve">English </v>
      </c>
      <c r="BC82" s="159" t="str">
        <f>IFERROR(VLOOKUP(Table1[[#This Row],[RespondentID]],'All Data'!$A83:$CN655,88,FALSE),"unknown")</f>
        <v>$35,000 to $49,999</v>
      </c>
      <c r="BD82" s="159" t="str">
        <f>IFERROR(VLOOKUP(Table1[[#This Row],[RespondentID]],'All Data'!$A83:$CN655,89,FALSE),"unknown")</f>
        <v>College graduate</v>
      </c>
      <c r="BE82" s="159" t="str">
        <f>IFERROR(VLOOKUP(Table1[[#This Row],[RespondentID]],'All Data'!$A83:$CN655,90,FALSE),"unknown")</f>
        <v>Employed for wages</v>
      </c>
      <c r="BF82" s="159" t="str">
        <f>IFERROR(VLOOKUP(Table1[[#This Row],[RespondentID]],'All Data'!$A83:$CN655,91,FALSE),"unknown")</f>
        <v>Yes</v>
      </c>
      <c r="BG82" s="159" t="str">
        <f>IFERROR(VLOOKUP(Table1[[#This Row],[RespondentID]],'All Data'!$A83:$CN655,92,FALSE),"unknown")</f>
        <v>Yes</v>
      </c>
    </row>
    <row r="83" spans="1:59" x14ac:dyDescent="0.35">
      <c r="A83" s="6">
        <v>5671044141</v>
      </c>
      <c r="B83" s="6"/>
      <c r="C83" s="6" t="s">
        <v>53</v>
      </c>
      <c r="D83" s="6"/>
      <c r="E83" s="6"/>
      <c r="F83" s="6"/>
      <c r="G83" s="6"/>
      <c r="H83" s="6"/>
      <c r="I83" s="6"/>
      <c r="J83" s="6"/>
      <c r="K83" s="6" t="s">
        <v>60</v>
      </c>
      <c r="L83" s="6"/>
      <c r="M83" s="6"/>
      <c r="N83" s="6"/>
      <c r="O83" s="6"/>
      <c r="P83" s="6"/>
      <c r="Q83" s="6"/>
      <c r="R83" s="6"/>
      <c r="S83" s="6"/>
      <c r="T83" s="43"/>
      <c r="U83" s="43">
        <f t="shared" si="23"/>
        <v>2</v>
      </c>
      <c r="V83" s="43">
        <f t="shared" si="24"/>
        <v>1.5</v>
      </c>
      <c r="W83" s="43"/>
      <c r="X83" s="43">
        <f t="shared" si="25"/>
        <v>0</v>
      </c>
      <c r="Y83" s="43">
        <f t="shared" si="26"/>
        <v>1</v>
      </c>
      <c r="Z83" s="43">
        <f t="shared" si="27"/>
        <v>0</v>
      </c>
      <c r="AA83" s="43">
        <f t="shared" si="28"/>
        <v>0</v>
      </c>
      <c r="AB83" s="43">
        <f t="shared" si="29"/>
        <v>0</v>
      </c>
      <c r="AC83" s="43">
        <f t="shared" si="30"/>
        <v>0</v>
      </c>
      <c r="AD83" s="43">
        <f t="shared" si="31"/>
        <v>0</v>
      </c>
      <c r="AE83" s="43">
        <f t="shared" si="32"/>
        <v>0</v>
      </c>
      <c r="AF83" s="43">
        <f t="shared" si="33"/>
        <v>0</v>
      </c>
      <c r="AG83" s="43">
        <f t="shared" si="34"/>
        <v>1</v>
      </c>
      <c r="AH83" s="43">
        <f t="shared" si="35"/>
        <v>0</v>
      </c>
      <c r="AI83" s="43">
        <f t="shared" si="36"/>
        <v>0</v>
      </c>
      <c r="AJ83" s="43">
        <f t="shared" si="37"/>
        <v>0</v>
      </c>
      <c r="AK83" s="43">
        <f t="shared" si="38"/>
        <v>0</v>
      </c>
      <c r="AL83" s="43">
        <f t="shared" si="39"/>
        <v>0</v>
      </c>
      <c r="AM83" s="43">
        <f t="shared" si="40"/>
        <v>0</v>
      </c>
      <c r="AN83" s="43">
        <f t="shared" si="41"/>
        <v>0</v>
      </c>
      <c r="AO83" s="43">
        <f t="shared" si="42"/>
        <v>0</v>
      </c>
      <c r="AP83" s="43"/>
      <c r="AQ83" s="43"/>
      <c r="AR83" s="43">
        <f t="shared" si="43"/>
        <v>2</v>
      </c>
      <c r="AS83" s="43">
        <f t="shared" si="44"/>
        <v>2</v>
      </c>
      <c r="AT83" s="43" t="str">
        <f t="shared" si="45"/>
        <v>Correct</v>
      </c>
      <c r="AU83" s="43"/>
      <c r="AV83" s="159" t="str">
        <f>IFERROR(VLOOKUP(Table1[[#This Row],[RespondentID]],'All Data'!$A84:$CN656,81,FALSE),"unknown")</f>
        <v>Male</v>
      </c>
      <c r="AW83" s="159">
        <f>IFERROR(VLOOKUP(Table1[[#This Row],[RespondentID]],'All Data'!$A84:$CN656,82,FALSE),"unknown")</f>
        <v>39</v>
      </c>
      <c r="AX83" s="159" t="str">
        <f>IFERROR(VLOOKUP(Table1[[#This Row],[RespondentID]],'All Data'!$A84:$CN656,83,FALSE),"unknown")</f>
        <v>Nassau</v>
      </c>
      <c r="AY83" s="159" t="str">
        <f>IFERROR(VLOOKUP(Table1[[#This Row],[RespondentID]],'All Data'!$A84:$CN656,84,FALSE),"unknown")</f>
        <v>Port Washington, 11050</v>
      </c>
      <c r="AZ83" s="159" t="str">
        <f>IFERROR(VLOOKUP(Table1[[#This Row],[RespondentID]],'All Data'!$A84:$CN656,85,FALSE),"unknown")</f>
        <v>White/Caucasian</v>
      </c>
      <c r="BA83" s="159" t="str">
        <f>IFERROR(VLOOKUP(Table1[[#This Row],[RespondentID]],'All Data'!$A84:$CN656,86,FALSE),"unknown")</f>
        <v>No</v>
      </c>
      <c r="BB83" s="159" t="str">
        <f>IFERROR(VLOOKUP(Table1[[#This Row],[RespondentID]],'All Data'!$A84:$CN656,87,FALSE),"unknown")</f>
        <v xml:space="preserve">English </v>
      </c>
      <c r="BC83" s="159" t="str">
        <f>IFERROR(VLOOKUP(Table1[[#This Row],[RespondentID]],'All Data'!$A84:$CN656,88,FALSE),"unknown")</f>
        <v>Over $125,000</v>
      </c>
      <c r="BD83" s="159" t="str">
        <f>IFERROR(VLOOKUP(Table1[[#This Row],[RespondentID]],'All Data'!$A84:$CN656,89,FALSE),"unknown")</f>
        <v>College graduate</v>
      </c>
      <c r="BE83" s="159" t="str">
        <f>IFERROR(VLOOKUP(Table1[[#This Row],[RespondentID]],'All Data'!$A84:$CN656,90,FALSE),"unknown")</f>
        <v>Out of work and looking for work</v>
      </c>
      <c r="BF83" s="159" t="str">
        <f>IFERROR(VLOOKUP(Table1[[#This Row],[RespondentID]],'All Data'!$A84:$CN656,91,FALSE),"unknown")</f>
        <v>Yes</v>
      </c>
      <c r="BG83" s="159" t="str">
        <f>IFERROR(VLOOKUP(Table1[[#This Row],[RespondentID]],'All Data'!$A84:$CN656,92,FALSE),"unknown")</f>
        <v>Yes</v>
      </c>
    </row>
    <row r="84" spans="1:59" x14ac:dyDescent="0.35">
      <c r="A84" s="6">
        <v>5670282393</v>
      </c>
      <c r="B84" s="6"/>
      <c r="C84" s="6"/>
      <c r="D84" s="6" t="s">
        <v>54</v>
      </c>
      <c r="E84" s="6"/>
      <c r="F84" s="6" t="s">
        <v>55</v>
      </c>
      <c r="G84" s="6"/>
      <c r="H84" s="6"/>
      <c r="I84" s="6"/>
      <c r="J84" s="6"/>
      <c r="K84" s="6" t="s">
        <v>60</v>
      </c>
      <c r="L84" s="6"/>
      <c r="M84" s="6"/>
      <c r="N84" s="6"/>
      <c r="O84" s="6"/>
      <c r="P84" s="6"/>
      <c r="Q84" s="6"/>
      <c r="R84" s="6"/>
      <c r="S84" s="6"/>
      <c r="T84" s="43"/>
      <c r="U84" s="43">
        <f t="shared" si="23"/>
        <v>3</v>
      </c>
      <c r="V84" s="43">
        <f t="shared" si="24"/>
        <v>1</v>
      </c>
      <c r="W84" s="43"/>
      <c r="X84" s="43">
        <f t="shared" si="25"/>
        <v>0</v>
      </c>
      <c r="Y84" s="43">
        <f t="shared" si="26"/>
        <v>0</v>
      </c>
      <c r="Z84" s="43">
        <f t="shared" si="27"/>
        <v>1</v>
      </c>
      <c r="AA84" s="43">
        <f t="shared" si="28"/>
        <v>0</v>
      </c>
      <c r="AB84" s="43">
        <f t="shared" si="29"/>
        <v>1</v>
      </c>
      <c r="AC84" s="43">
        <f t="shared" si="30"/>
        <v>0</v>
      </c>
      <c r="AD84" s="43">
        <f t="shared" si="31"/>
        <v>0</v>
      </c>
      <c r="AE84" s="43">
        <f t="shared" si="32"/>
        <v>0</v>
      </c>
      <c r="AF84" s="43">
        <f t="shared" si="33"/>
        <v>0</v>
      </c>
      <c r="AG84" s="43">
        <f t="shared" si="34"/>
        <v>1</v>
      </c>
      <c r="AH84" s="43">
        <f t="shared" si="35"/>
        <v>0</v>
      </c>
      <c r="AI84" s="43">
        <f t="shared" si="36"/>
        <v>0</v>
      </c>
      <c r="AJ84" s="43">
        <f t="shared" si="37"/>
        <v>0</v>
      </c>
      <c r="AK84" s="43">
        <f t="shared" si="38"/>
        <v>0</v>
      </c>
      <c r="AL84" s="43">
        <f t="shared" si="39"/>
        <v>0</v>
      </c>
      <c r="AM84" s="43">
        <f t="shared" si="40"/>
        <v>0</v>
      </c>
      <c r="AN84" s="43">
        <f t="shared" si="41"/>
        <v>0</v>
      </c>
      <c r="AO84" s="43">
        <f t="shared" si="42"/>
        <v>0</v>
      </c>
      <c r="AP84" s="43"/>
      <c r="AQ84" s="43"/>
      <c r="AR84" s="43">
        <f t="shared" si="43"/>
        <v>3</v>
      </c>
      <c r="AS84" s="43">
        <f t="shared" si="44"/>
        <v>3</v>
      </c>
      <c r="AT84" s="43" t="str">
        <f t="shared" si="45"/>
        <v>Correct</v>
      </c>
      <c r="AU84" s="43"/>
      <c r="AV84" s="159" t="str">
        <f>IFERROR(VLOOKUP(Table1[[#This Row],[RespondentID]],'All Data'!$A85:$CN657,81,FALSE),"unknown")</f>
        <v>Female</v>
      </c>
      <c r="AW84" s="159">
        <f>IFERROR(VLOOKUP(Table1[[#This Row],[RespondentID]],'All Data'!$A85:$CN657,82,FALSE),"unknown")</f>
        <v>27</v>
      </c>
      <c r="AX84" s="159" t="str">
        <f>IFERROR(VLOOKUP(Table1[[#This Row],[RespondentID]],'All Data'!$A85:$CN657,83,FALSE),"unknown")</f>
        <v>Suffolk</v>
      </c>
      <c r="AY84" s="159" t="str">
        <f>IFERROR(VLOOKUP(Table1[[#This Row],[RespondentID]],'All Data'!$A85:$CN657,84,FALSE),"unknown")</f>
        <v>Bohemia, 11716</v>
      </c>
      <c r="AZ84" s="159" t="str">
        <f>IFERROR(VLOOKUP(Table1[[#This Row],[RespondentID]],'All Data'!$A85:$CN657,85,FALSE),"unknown")</f>
        <v>White/Caucasian</v>
      </c>
      <c r="BA84" s="159" t="str">
        <f>IFERROR(VLOOKUP(Table1[[#This Row],[RespondentID]],'All Data'!$A85:$CN657,86,FALSE),"unknown")</f>
        <v>No</v>
      </c>
      <c r="BB84" s="159" t="str">
        <f>IFERROR(VLOOKUP(Table1[[#This Row],[RespondentID]],'All Data'!$A85:$CN657,87,FALSE),"unknown")</f>
        <v xml:space="preserve">English </v>
      </c>
      <c r="BC84" s="159" t="str">
        <f>IFERROR(VLOOKUP(Table1[[#This Row],[RespondentID]],'All Data'!$A85:$CN657,88,FALSE),"unknown")</f>
        <v>$20,000 to $34,999</v>
      </c>
      <c r="BD84" s="159" t="str">
        <f>IFERROR(VLOOKUP(Table1[[#This Row],[RespondentID]],'All Data'!$A85:$CN657,89,FALSE),"unknown")</f>
        <v>Some college</v>
      </c>
      <c r="BE84" s="159" t="str">
        <f>IFERROR(VLOOKUP(Table1[[#This Row],[RespondentID]],'All Data'!$A85:$CN657,90,FALSE),"unknown")</f>
        <v>Employed for wages</v>
      </c>
      <c r="BF84" s="159" t="str">
        <f>IFERROR(VLOOKUP(Table1[[#This Row],[RespondentID]],'All Data'!$A85:$CN657,91,FALSE),"unknown")</f>
        <v>Yes</v>
      </c>
      <c r="BG84" s="159" t="str">
        <f>IFERROR(VLOOKUP(Table1[[#This Row],[RespondentID]],'All Data'!$A85:$CN657,92,FALSE),"unknown")</f>
        <v>Yes</v>
      </c>
    </row>
    <row r="85" spans="1:59" x14ac:dyDescent="0.35">
      <c r="A85" s="6">
        <v>5668683789</v>
      </c>
      <c r="B85" s="6"/>
      <c r="C85" s="6"/>
      <c r="D85" s="6"/>
      <c r="E85" s="6"/>
      <c r="F85" s="6"/>
      <c r="G85" s="6"/>
      <c r="H85" s="6"/>
      <c r="I85" s="6"/>
      <c r="J85" s="6"/>
      <c r="K85" s="6"/>
      <c r="L85" s="6"/>
      <c r="M85" s="6"/>
      <c r="N85" s="6"/>
      <c r="O85" s="6"/>
      <c r="P85" s="6"/>
      <c r="Q85" s="6"/>
      <c r="R85" s="6" t="s">
        <v>65</v>
      </c>
      <c r="S85" s="6"/>
      <c r="T85" s="43"/>
      <c r="U85" s="43">
        <f t="shared" si="23"/>
        <v>1</v>
      </c>
      <c r="V85" s="43">
        <f t="shared" si="24"/>
        <v>3</v>
      </c>
      <c r="W85" s="43"/>
      <c r="X85" s="43">
        <f t="shared" si="25"/>
        <v>0</v>
      </c>
      <c r="Y85" s="43">
        <f t="shared" si="26"/>
        <v>0</v>
      </c>
      <c r="Z85" s="43">
        <f t="shared" si="27"/>
        <v>0</v>
      </c>
      <c r="AA85" s="43">
        <f t="shared" si="28"/>
        <v>0</v>
      </c>
      <c r="AB85" s="43">
        <f t="shared" si="29"/>
        <v>0</v>
      </c>
      <c r="AC85" s="43">
        <f t="shared" si="30"/>
        <v>0</v>
      </c>
      <c r="AD85" s="43">
        <f t="shared" si="31"/>
        <v>0</v>
      </c>
      <c r="AE85" s="43">
        <f t="shared" si="32"/>
        <v>0</v>
      </c>
      <c r="AF85" s="43">
        <f t="shared" si="33"/>
        <v>0</v>
      </c>
      <c r="AG85" s="43">
        <f t="shared" si="34"/>
        <v>0</v>
      </c>
      <c r="AH85" s="43">
        <f t="shared" si="35"/>
        <v>0</v>
      </c>
      <c r="AI85" s="43">
        <f t="shared" si="36"/>
        <v>0</v>
      </c>
      <c r="AJ85" s="43">
        <f t="shared" si="37"/>
        <v>0</v>
      </c>
      <c r="AK85" s="43">
        <f t="shared" si="38"/>
        <v>0</v>
      </c>
      <c r="AL85" s="43">
        <f t="shared" si="39"/>
        <v>0</v>
      </c>
      <c r="AM85" s="43">
        <f t="shared" si="40"/>
        <v>0</v>
      </c>
      <c r="AN85" s="43">
        <f t="shared" si="41"/>
        <v>1</v>
      </c>
      <c r="AO85" s="43">
        <f t="shared" si="42"/>
        <v>0</v>
      </c>
      <c r="AP85" s="43"/>
      <c r="AQ85" s="43"/>
      <c r="AR85" s="43">
        <f t="shared" si="43"/>
        <v>1</v>
      </c>
      <c r="AS85" s="43">
        <f t="shared" si="44"/>
        <v>1</v>
      </c>
      <c r="AT85" s="43" t="str">
        <f t="shared" si="45"/>
        <v>Correct</v>
      </c>
      <c r="AU85" s="43"/>
      <c r="AV85" s="159" t="str">
        <f>IFERROR(VLOOKUP(Table1[[#This Row],[RespondentID]],'All Data'!$A86:$CN658,81,FALSE),"unknown")</f>
        <v>Male</v>
      </c>
      <c r="AW85" s="159">
        <f>IFERROR(VLOOKUP(Table1[[#This Row],[RespondentID]],'All Data'!$A86:$CN658,82,FALSE),"unknown")</f>
        <v>83</v>
      </c>
      <c r="AX85" s="159" t="str">
        <f>IFERROR(VLOOKUP(Table1[[#This Row],[RespondentID]],'All Data'!$A86:$CN658,83,FALSE),"unknown")</f>
        <v>Nassau</v>
      </c>
      <c r="AY85" s="159" t="str">
        <f>IFERROR(VLOOKUP(Table1[[#This Row],[RespondentID]],'All Data'!$A86:$CN658,84,FALSE),"unknown")</f>
        <v>Syosset, 11791</v>
      </c>
      <c r="AZ85" s="159" t="str">
        <f>IFERROR(VLOOKUP(Table1[[#This Row],[RespondentID]],'All Data'!$A86:$CN658,85,FALSE),"unknown")</f>
        <v>White/Caucasian</v>
      </c>
      <c r="BA85" s="159" t="str">
        <f>IFERROR(VLOOKUP(Table1[[#This Row],[RespondentID]],'All Data'!$A86:$CN658,86,FALSE),"unknown")</f>
        <v>No</v>
      </c>
      <c r="BB85" s="159" t="str">
        <f>IFERROR(VLOOKUP(Table1[[#This Row],[RespondentID]],'All Data'!$A86:$CN658,87,FALSE),"unknown")</f>
        <v xml:space="preserve">English </v>
      </c>
      <c r="BC85" s="159" t="str">
        <f>IFERROR(VLOOKUP(Table1[[#This Row],[RespondentID]],'All Data'!$A86:$CN658,88,FALSE),"unknown")</f>
        <v>$75,000 to $125,000</v>
      </c>
      <c r="BD85" s="159" t="str">
        <f>IFERROR(VLOOKUP(Table1[[#This Row],[RespondentID]],'All Data'!$A86:$CN658,89,FALSE),"unknown")</f>
        <v>Technical school</v>
      </c>
      <c r="BE85" s="159" t="str">
        <f>IFERROR(VLOOKUP(Table1[[#This Row],[RespondentID]],'All Data'!$A86:$CN658,90,FALSE),"unknown")</f>
        <v>Retired</v>
      </c>
      <c r="BF85" s="159" t="str">
        <f>IFERROR(VLOOKUP(Table1[[#This Row],[RespondentID]],'All Data'!$A86:$CN658,91,FALSE),"unknown")</f>
        <v>Yes</v>
      </c>
      <c r="BG85" s="159" t="str">
        <f>IFERROR(VLOOKUP(Table1[[#This Row],[RespondentID]],'All Data'!$A86:$CN658,92,FALSE),"unknown")</f>
        <v>Yes</v>
      </c>
    </row>
    <row r="86" spans="1:59" x14ac:dyDescent="0.35">
      <c r="A86" s="6">
        <v>5668607105</v>
      </c>
      <c r="B86" s="6"/>
      <c r="C86" s="6"/>
      <c r="D86" s="6"/>
      <c r="E86" s="6"/>
      <c r="F86" s="6"/>
      <c r="G86" s="6"/>
      <c r="H86" s="6"/>
      <c r="I86" s="6" t="s">
        <v>58</v>
      </c>
      <c r="J86" s="6"/>
      <c r="K86" s="6"/>
      <c r="L86" s="6"/>
      <c r="M86" s="6"/>
      <c r="N86" s="6" t="s">
        <v>26</v>
      </c>
      <c r="O86" s="6"/>
      <c r="P86" s="6" t="s">
        <v>63</v>
      </c>
      <c r="Q86" s="6"/>
      <c r="R86" s="6"/>
      <c r="S86" s="6"/>
      <c r="T86" s="43"/>
      <c r="U86" s="43">
        <f t="shared" si="23"/>
        <v>3</v>
      </c>
      <c r="V86" s="43">
        <f t="shared" si="24"/>
        <v>1</v>
      </c>
      <c r="W86" s="43"/>
      <c r="X86" s="43">
        <f t="shared" si="25"/>
        <v>0</v>
      </c>
      <c r="Y86" s="43">
        <f t="shared" si="26"/>
        <v>0</v>
      </c>
      <c r="Z86" s="43">
        <f t="shared" si="27"/>
        <v>0</v>
      </c>
      <c r="AA86" s="43">
        <f t="shared" si="28"/>
        <v>0</v>
      </c>
      <c r="AB86" s="43">
        <f t="shared" si="29"/>
        <v>0</v>
      </c>
      <c r="AC86" s="43">
        <f t="shared" si="30"/>
        <v>0</v>
      </c>
      <c r="AD86" s="43">
        <f t="shared" si="31"/>
        <v>0</v>
      </c>
      <c r="AE86" s="43">
        <f t="shared" si="32"/>
        <v>1</v>
      </c>
      <c r="AF86" s="43">
        <f t="shared" si="33"/>
        <v>0</v>
      </c>
      <c r="AG86" s="43">
        <f t="shared" si="34"/>
        <v>0</v>
      </c>
      <c r="AH86" s="43">
        <f t="shared" si="35"/>
        <v>0</v>
      </c>
      <c r="AI86" s="43">
        <f t="shared" si="36"/>
        <v>0</v>
      </c>
      <c r="AJ86" s="43">
        <f t="shared" si="37"/>
        <v>1</v>
      </c>
      <c r="AK86" s="43">
        <f t="shared" si="38"/>
        <v>0</v>
      </c>
      <c r="AL86" s="43">
        <f t="shared" si="39"/>
        <v>1</v>
      </c>
      <c r="AM86" s="43">
        <f t="shared" si="40"/>
        <v>0</v>
      </c>
      <c r="AN86" s="43">
        <f t="shared" si="41"/>
        <v>0</v>
      </c>
      <c r="AO86" s="43">
        <f t="shared" si="42"/>
        <v>0</v>
      </c>
      <c r="AP86" s="43"/>
      <c r="AQ86" s="43"/>
      <c r="AR86" s="43">
        <f t="shared" si="43"/>
        <v>3</v>
      </c>
      <c r="AS86" s="43">
        <f t="shared" si="44"/>
        <v>3</v>
      </c>
      <c r="AT86" s="43" t="str">
        <f t="shared" si="45"/>
        <v>Correct</v>
      </c>
      <c r="AU86" s="43"/>
      <c r="AV86" s="159" t="str">
        <f>IFERROR(VLOOKUP(Table1[[#This Row],[RespondentID]],'All Data'!$A87:$CN659,81,FALSE),"unknown")</f>
        <v>Female</v>
      </c>
      <c r="AW86" s="159">
        <f>IFERROR(VLOOKUP(Table1[[#This Row],[RespondentID]],'All Data'!$A87:$CN659,82,FALSE),"unknown")</f>
        <v>68</v>
      </c>
      <c r="AX86" s="159" t="str">
        <f>IFERROR(VLOOKUP(Table1[[#This Row],[RespondentID]],'All Data'!$A87:$CN659,83,FALSE),"unknown")</f>
        <v>Suffolk</v>
      </c>
      <c r="AY86" s="159" t="str">
        <f>IFERROR(VLOOKUP(Table1[[#This Row],[RespondentID]],'All Data'!$A87:$CN659,84,FALSE),"unknown")</f>
        <v>Patchogue, 11772</v>
      </c>
      <c r="AZ86" s="159" t="str">
        <f>IFERROR(VLOOKUP(Table1[[#This Row],[RespondentID]],'All Data'!$A87:$CN659,85,FALSE),"unknown")</f>
        <v>White/Caucasian</v>
      </c>
      <c r="BA86" s="159" t="str">
        <f>IFERROR(VLOOKUP(Table1[[#This Row],[RespondentID]],'All Data'!$A87:$CN659,86,FALSE),"unknown")</f>
        <v>No</v>
      </c>
      <c r="BB86" s="159" t="str">
        <f>IFERROR(VLOOKUP(Table1[[#This Row],[RespondentID]],'All Data'!$A87:$CN659,87,FALSE),"unknown")</f>
        <v xml:space="preserve">English </v>
      </c>
      <c r="BC86" s="159" t="str">
        <f>IFERROR(VLOOKUP(Table1[[#This Row],[RespondentID]],'All Data'!$A87:$CN659,88,FALSE),"unknown")</f>
        <v>$75,000 to $125,000</v>
      </c>
      <c r="BD86" s="159" t="str">
        <f>IFERROR(VLOOKUP(Table1[[#This Row],[RespondentID]],'All Data'!$A87:$CN659,89,FALSE),"unknown")</f>
        <v>Other (please specify)</v>
      </c>
      <c r="BE86" s="159" t="str">
        <f>IFERROR(VLOOKUP(Table1[[#This Row],[RespondentID]],'All Data'!$A87:$CN659,90,FALSE),"unknown")</f>
        <v>Employed for wages</v>
      </c>
      <c r="BF86" s="159" t="str">
        <f>IFERROR(VLOOKUP(Table1[[#This Row],[RespondentID]],'All Data'!$A87:$CN659,91,FALSE),"unknown")</f>
        <v>Yes</v>
      </c>
      <c r="BG86" s="159" t="str">
        <f>IFERROR(VLOOKUP(Table1[[#This Row],[RespondentID]],'All Data'!$A87:$CN659,92,FALSE),"unknown")</f>
        <v>Yes</v>
      </c>
    </row>
    <row r="87" spans="1:59" x14ac:dyDescent="0.35">
      <c r="A87" s="6">
        <v>5668589729</v>
      </c>
      <c r="B87" s="6"/>
      <c r="C87" s="6"/>
      <c r="D87" s="6"/>
      <c r="E87" s="6" t="s">
        <v>19</v>
      </c>
      <c r="F87" s="6"/>
      <c r="G87" s="6"/>
      <c r="H87" s="6"/>
      <c r="I87" s="6"/>
      <c r="J87" s="6"/>
      <c r="K87" s="6"/>
      <c r="L87" s="6" t="s">
        <v>61</v>
      </c>
      <c r="M87" s="6"/>
      <c r="N87" s="6"/>
      <c r="O87" s="6"/>
      <c r="P87" s="6" t="s">
        <v>63</v>
      </c>
      <c r="Q87" s="6"/>
      <c r="R87" s="6"/>
      <c r="S87" s="6"/>
      <c r="T87" s="43"/>
      <c r="U87" s="43">
        <f t="shared" si="23"/>
        <v>3</v>
      </c>
      <c r="V87" s="43">
        <f t="shared" si="24"/>
        <v>1</v>
      </c>
      <c r="W87" s="43"/>
      <c r="X87" s="43">
        <f t="shared" si="25"/>
        <v>0</v>
      </c>
      <c r="Y87" s="43">
        <f t="shared" si="26"/>
        <v>0</v>
      </c>
      <c r="Z87" s="43">
        <f t="shared" si="27"/>
        <v>0</v>
      </c>
      <c r="AA87" s="43">
        <f t="shared" si="28"/>
        <v>1</v>
      </c>
      <c r="AB87" s="43">
        <f t="shared" si="29"/>
        <v>0</v>
      </c>
      <c r="AC87" s="43">
        <f t="shared" si="30"/>
        <v>0</v>
      </c>
      <c r="AD87" s="43">
        <f t="shared" si="31"/>
        <v>0</v>
      </c>
      <c r="AE87" s="43">
        <f t="shared" si="32"/>
        <v>0</v>
      </c>
      <c r="AF87" s="43">
        <f t="shared" si="33"/>
        <v>0</v>
      </c>
      <c r="AG87" s="43">
        <f t="shared" si="34"/>
        <v>0</v>
      </c>
      <c r="AH87" s="43">
        <f t="shared" si="35"/>
        <v>1</v>
      </c>
      <c r="AI87" s="43">
        <f t="shared" si="36"/>
        <v>0</v>
      </c>
      <c r="AJ87" s="43">
        <f t="shared" si="37"/>
        <v>0</v>
      </c>
      <c r="AK87" s="43">
        <f t="shared" si="38"/>
        <v>0</v>
      </c>
      <c r="AL87" s="43">
        <f t="shared" si="39"/>
        <v>1</v>
      </c>
      <c r="AM87" s="43">
        <f t="shared" si="40"/>
        <v>0</v>
      </c>
      <c r="AN87" s="43">
        <f t="shared" si="41"/>
        <v>0</v>
      </c>
      <c r="AO87" s="43">
        <f t="shared" si="42"/>
        <v>0</v>
      </c>
      <c r="AP87" s="43"/>
      <c r="AQ87" s="43"/>
      <c r="AR87" s="43">
        <f t="shared" si="43"/>
        <v>3</v>
      </c>
      <c r="AS87" s="43">
        <f t="shared" si="44"/>
        <v>3</v>
      </c>
      <c r="AT87" s="43" t="str">
        <f t="shared" si="45"/>
        <v>Correct</v>
      </c>
      <c r="AU87" s="43"/>
      <c r="AV87" s="159" t="str">
        <f>IFERROR(VLOOKUP(Table1[[#This Row],[RespondentID]],'All Data'!$A88:$CN660,81,FALSE),"unknown")</f>
        <v>Male</v>
      </c>
      <c r="AW87" s="159">
        <f>IFERROR(VLOOKUP(Table1[[#This Row],[RespondentID]],'All Data'!$A88:$CN660,82,FALSE),"unknown")</f>
        <v>59</v>
      </c>
      <c r="AX87" s="159" t="str">
        <f>IFERROR(VLOOKUP(Table1[[#This Row],[RespondentID]],'All Data'!$A88:$CN660,83,FALSE),"unknown")</f>
        <v>Suffolk</v>
      </c>
      <c r="AY87" s="159" t="str">
        <f>IFERROR(VLOOKUP(Table1[[#This Row],[RespondentID]],'All Data'!$A88:$CN660,84,FALSE),"unknown")</f>
        <v>Smithtown, 11787</v>
      </c>
      <c r="AZ87" s="159" t="str">
        <f>IFERROR(VLOOKUP(Table1[[#This Row],[RespondentID]],'All Data'!$A88:$CN660,85,FALSE),"unknown")</f>
        <v>White/Caucasian</v>
      </c>
      <c r="BA87" s="159" t="str">
        <f>IFERROR(VLOOKUP(Table1[[#This Row],[RespondentID]],'All Data'!$A88:$CN660,86,FALSE),"unknown")</f>
        <v>No</v>
      </c>
      <c r="BB87" s="159" t="str">
        <f>IFERROR(VLOOKUP(Table1[[#This Row],[RespondentID]],'All Data'!$A88:$CN660,87,FALSE),"unknown")</f>
        <v xml:space="preserve">English </v>
      </c>
      <c r="BC87" s="159" t="str">
        <f>IFERROR(VLOOKUP(Table1[[#This Row],[RespondentID]],'All Data'!$A88:$CN660,88,FALSE),"unknown")</f>
        <v>Over $125,000</v>
      </c>
      <c r="BD87" s="159" t="str">
        <f>IFERROR(VLOOKUP(Table1[[#This Row],[RespondentID]],'All Data'!$A88:$CN660,89,FALSE),"unknown")</f>
        <v>College graduate</v>
      </c>
      <c r="BE87" s="159" t="str">
        <f>IFERROR(VLOOKUP(Table1[[#This Row],[RespondentID]],'All Data'!$A88:$CN660,90,FALSE),"unknown")</f>
        <v>Employed for wages</v>
      </c>
      <c r="BF87" s="159" t="str">
        <f>IFERROR(VLOOKUP(Table1[[#This Row],[RespondentID]],'All Data'!$A88:$CN660,91,FALSE),"unknown")</f>
        <v>Yes</v>
      </c>
      <c r="BG87" s="159" t="str">
        <f>IFERROR(VLOOKUP(Table1[[#This Row],[RespondentID]],'All Data'!$A88:$CN660,92,FALSE),"unknown")</f>
        <v>Yes</v>
      </c>
    </row>
    <row r="88" spans="1:59" x14ac:dyDescent="0.35">
      <c r="A88" s="6">
        <v>5668550642</v>
      </c>
      <c r="B88" s="6"/>
      <c r="C88" s="6"/>
      <c r="D88" s="6" t="s">
        <v>54</v>
      </c>
      <c r="E88" s="6"/>
      <c r="F88" s="6"/>
      <c r="G88" s="6"/>
      <c r="H88" s="6"/>
      <c r="I88" s="6"/>
      <c r="J88" s="6"/>
      <c r="K88" s="6"/>
      <c r="L88" s="6"/>
      <c r="M88" s="6"/>
      <c r="N88" s="6" t="s">
        <v>26</v>
      </c>
      <c r="O88" s="6"/>
      <c r="P88" s="6"/>
      <c r="Q88" s="6"/>
      <c r="R88" s="6" t="s">
        <v>65</v>
      </c>
      <c r="S88" s="6"/>
      <c r="T88" s="43"/>
      <c r="U88" s="43">
        <f t="shared" si="23"/>
        <v>3</v>
      </c>
      <c r="V88" s="43">
        <f t="shared" si="24"/>
        <v>1</v>
      </c>
      <c r="W88" s="43"/>
      <c r="X88" s="43">
        <f t="shared" si="25"/>
        <v>0</v>
      </c>
      <c r="Y88" s="43">
        <f t="shared" si="26"/>
        <v>0</v>
      </c>
      <c r="Z88" s="43">
        <f t="shared" si="27"/>
        <v>1</v>
      </c>
      <c r="AA88" s="43">
        <f t="shared" si="28"/>
        <v>0</v>
      </c>
      <c r="AB88" s="43">
        <f t="shared" si="29"/>
        <v>0</v>
      </c>
      <c r="AC88" s="43">
        <f t="shared" si="30"/>
        <v>0</v>
      </c>
      <c r="AD88" s="43">
        <f t="shared" si="31"/>
        <v>0</v>
      </c>
      <c r="AE88" s="43">
        <f t="shared" si="32"/>
        <v>0</v>
      </c>
      <c r="AF88" s="43">
        <f t="shared" si="33"/>
        <v>0</v>
      </c>
      <c r="AG88" s="43">
        <f t="shared" si="34"/>
        <v>0</v>
      </c>
      <c r="AH88" s="43">
        <f t="shared" si="35"/>
        <v>0</v>
      </c>
      <c r="AI88" s="43">
        <f t="shared" si="36"/>
        <v>0</v>
      </c>
      <c r="AJ88" s="43">
        <f t="shared" si="37"/>
        <v>1</v>
      </c>
      <c r="AK88" s="43">
        <f t="shared" si="38"/>
        <v>0</v>
      </c>
      <c r="AL88" s="43">
        <f t="shared" si="39"/>
        <v>0</v>
      </c>
      <c r="AM88" s="43">
        <f t="shared" si="40"/>
        <v>0</v>
      </c>
      <c r="AN88" s="43">
        <f t="shared" si="41"/>
        <v>1</v>
      </c>
      <c r="AO88" s="43">
        <f t="shared" si="42"/>
        <v>0</v>
      </c>
      <c r="AP88" s="43"/>
      <c r="AQ88" s="43"/>
      <c r="AR88" s="43">
        <f t="shared" si="43"/>
        <v>3</v>
      </c>
      <c r="AS88" s="43">
        <f t="shared" si="44"/>
        <v>3</v>
      </c>
      <c r="AT88" s="43" t="str">
        <f t="shared" si="45"/>
        <v>Correct</v>
      </c>
      <c r="AU88" s="43"/>
      <c r="AV88" s="159" t="str">
        <f>IFERROR(VLOOKUP(Table1[[#This Row],[RespondentID]],'All Data'!$A89:$CN661,81,FALSE),"unknown")</f>
        <v>Male</v>
      </c>
      <c r="AW88" s="159">
        <f>IFERROR(VLOOKUP(Table1[[#This Row],[RespondentID]],'All Data'!$A89:$CN661,82,FALSE),"unknown")</f>
        <v>38</v>
      </c>
      <c r="AX88" s="159" t="str">
        <f>IFERROR(VLOOKUP(Table1[[#This Row],[RespondentID]],'All Data'!$A89:$CN661,83,FALSE),"unknown")</f>
        <v>Nassau</v>
      </c>
      <c r="AY88" s="159" t="str">
        <f>IFERROR(VLOOKUP(Table1[[#This Row],[RespondentID]],'All Data'!$A89:$CN661,84,FALSE),"unknown")</f>
        <v>Plainedge, 11756</v>
      </c>
      <c r="AZ88" s="159" t="str">
        <f>IFERROR(VLOOKUP(Table1[[#This Row],[RespondentID]],'All Data'!$A89:$CN661,85,FALSE),"unknown")</f>
        <v>White/Caucasian</v>
      </c>
      <c r="BA88" s="159" t="str">
        <f>IFERROR(VLOOKUP(Table1[[#This Row],[RespondentID]],'All Data'!$A89:$CN661,86,FALSE),"unknown")</f>
        <v>No</v>
      </c>
      <c r="BB88" s="159" t="str">
        <f>IFERROR(VLOOKUP(Table1[[#This Row],[RespondentID]],'All Data'!$A89:$CN661,87,FALSE),"unknown")</f>
        <v xml:space="preserve">English </v>
      </c>
      <c r="BC88" s="159" t="str">
        <f>IFERROR(VLOOKUP(Table1[[#This Row],[RespondentID]],'All Data'!$A89:$CN661,88,FALSE),"unknown")</f>
        <v>Over $125,000</v>
      </c>
      <c r="BD88" s="159" t="str">
        <f>IFERROR(VLOOKUP(Table1[[#This Row],[RespondentID]],'All Data'!$A89:$CN661,89,FALSE),"unknown")</f>
        <v>College graduate</v>
      </c>
      <c r="BE88" s="159" t="str">
        <f>IFERROR(VLOOKUP(Table1[[#This Row],[RespondentID]],'All Data'!$A89:$CN661,90,FALSE),"unknown")</f>
        <v>Employed for wages</v>
      </c>
      <c r="BF88" s="159" t="str">
        <f>IFERROR(VLOOKUP(Table1[[#This Row],[RespondentID]],'All Data'!$A89:$CN661,91,FALSE),"unknown")</f>
        <v>Yes</v>
      </c>
      <c r="BG88" s="159" t="str">
        <f>IFERROR(VLOOKUP(Table1[[#This Row],[RespondentID]],'All Data'!$A89:$CN661,92,FALSE),"unknown")</f>
        <v>Yes</v>
      </c>
    </row>
    <row r="89" spans="1:59" x14ac:dyDescent="0.35">
      <c r="A89" s="6">
        <v>5668515373</v>
      </c>
      <c r="B89" s="6"/>
      <c r="C89" s="6"/>
      <c r="D89" s="6"/>
      <c r="E89" s="6" t="s">
        <v>19</v>
      </c>
      <c r="F89" s="6"/>
      <c r="G89" s="6"/>
      <c r="H89" s="6"/>
      <c r="I89" s="6"/>
      <c r="J89" s="6"/>
      <c r="K89" s="6"/>
      <c r="L89" s="6"/>
      <c r="M89" s="6"/>
      <c r="N89" s="6"/>
      <c r="O89" s="6"/>
      <c r="P89" s="6"/>
      <c r="Q89" s="6" t="s">
        <v>64</v>
      </c>
      <c r="R89" s="6" t="s">
        <v>65</v>
      </c>
      <c r="S89" s="6"/>
      <c r="T89" s="43"/>
      <c r="U89" s="43">
        <f t="shared" si="23"/>
        <v>3</v>
      </c>
      <c r="V89" s="43">
        <f t="shared" si="24"/>
        <v>1</v>
      </c>
      <c r="W89" s="43"/>
      <c r="X89" s="43">
        <f t="shared" si="25"/>
        <v>0</v>
      </c>
      <c r="Y89" s="43">
        <f t="shared" si="26"/>
        <v>0</v>
      </c>
      <c r="Z89" s="43">
        <f t="shared" si="27"/>
        <v>0</v>
      </c>
      <c r="AA89" s="43">
        <f t="shared" si="28"/>
        <v>1</v>
      </c>
      <c r="AB89" s="43">
        <f t="shared" si="29"/>
        <v>0</v>
      </c>
      <c r="AC89" s="43">
        <f t="shared" si="30"/>
        <v>0</v>
      </c>
      <c r="AD89" s="43">
        <f t="shared" si="31"/>
        <v>0</v>
      </c>
      <c r="AE89" s="43">
        <f t="shared" si="32"/>
        <v>0</v>
      </c>
      <c r="AF89" s="43">
        <f t="shared" si="33"/>
        <v>0</v>
      </c>
      <c r="AG89" s="43">
        <f t="shared" si="34"/>
        <v>0</v>
      </c>
      <c r="AH89" s="43">
        <f t="shared" si="35"/>
        <v>0</v>
      </c>
      <c r="AI89" s="43">
        <f t="shared" si="36"/>
        <v>0</v>
      </c>
      <c r="AJ89" s="43">
        <f t="shared" si="37"/>
        <v>0</v>
      </c>
      <c r="AK89" s="43">
        <f t="shared" si="38"/>
        <v>0</v>
      </c>
      <c r="AL89" s="43">
        <f t="shared" si="39"/>
        <v>0</v>
      </c>
      <c r="AM89" s="43">
        <f t="shared" si="40"/>
        <v>1</v>
      </c>
      <c r="AN89" s="43">
        <f t="shared" si="41"/>
        <v>1</v>
      </c>
      <c r="AO89" s="43">
        <f t="shared" si="42"/>
        <v>0</v>
      </c>
      <c r="AP89" s="43"/>
      <c r="AQ89" s="43"/>
      <c r="AR89" s="43">
        <f t="shared" si="43"/>
        <v>3</v>
      </c>
      <c r="AS89" s="43">
        <f t="shared" si="44"/>
        <v>3</v>
      </c>
      <c r="AT89" s="43" t="str">
        <f t="shared" si="45"/>
        <v>Correct</v>
      </c>
      <c r="AU89" s="43"/>
      <c r="AV89" s="159" t="str">
        <f>IFERROR(VLOOKUP(Table1[[#This Row],[RespondentID]],'All Data'!$A90:$CN662,81,FALSE),"unknown")</f>
        <v>Female</v>
      </c>
      <c r="AW89" s="159">
        <f>IFERROR(VLOOKUP(Table1[[#This Row],[RespondentID]],'All Data'!$A90:$CN662,82,FALSE),"unknown")</f>
        <v>71</v>
      </c>
      <c r="AX89" s="159" t="str">
        <f>IFERROR(VLOOKUP(Table1[[#This Row],[RespondentID]],'All Data'!$A90:$CN662,83,FALSE),"unknown")</f>
        <v>Suffolk</v>
      </c>
      <c r="AY89" s="159" t="str">
        <f>IFERROR(VLOOKUP(Table1[[#This Row],[RespondentID]],'All Data'!$A90:$CN662,84,FALSE),"unknown")</f>
        <v>North Babylon, 11703</v>
      </c>
      <c r="AZ89" s="159" t="str">
        <f>IFERROR(VLOOKUP(Table1[[#This Row],[RespondentID]],'All Data'!$A90:$CN662,85,FALSE),"unknown")</f>
        <v>White/Caucasian</v>
      </c>
      <c r="BA89" s="159" t="str">
        <f>IFERROR(VLOOKUP(Table1[[#This Row],[RespondentID]],'All Data'!$A90:$CN662,86,FALSE),"unknown")</f>
        <v>No</v>
      </c>
      <c r="BB89" s="159" t="str">
        <f>IFERROR(VLOOKUP(Table1[[#This Row],[RespondentID]],'All Data'!$A90:$CN662,87,FALSE),"unknown")</f>
        <v xml:space="preserve">English </v>
      </c>
      <c r="BC89" s="159" t="str">
        <f>IFERROR(VLOOKUP(Table1[[#This Row],[RespondentID]],'All Data'!$A90:$CN662,88,FALSE),"unknown")</f>
        <v>$75,000 to $125,000</v>
      </c>
      <c r="BD89" s="159" t="str">
        <f>IFERROR(VLOOKUP(Table1[[#This Row],[RespondentID]],'All Data'!$A90:$CN662,89,FALSE),"unknown")</f>
        <v>Graduate school</v>
      </c>
      <c r="BE89" s="159" t="str">
        <f>IFERROR(VLOOKUP(Table1[[#This Row],[RespondentID]],'All Data'!$A90:$CN662,90,FALSE),"unknown")</f>
        <v>Retired</v>
      </c>
      <c r="BF89" s="159" t="str">
        <f>IFERROR(VLOOKUP(Table1[[#This Row],[RespondentID]],'All Data'!$A90:$CN662,91,FALSE),"unknown")</f>
        <v>Yes</v>
      </c>
      <c r="BG89" s="159" t="str">
        <f>IFERROR(VLOOKUP(Table1[[#This Row],[RespondentID]],'All Data'!$A90:$CN662,92,FALSE),"unknown")</f>
        <v>Yes</v>
      </c>
    </row>
    <row r="90" spans="1:59" x14ac:dyDescent="0.35">
      <c r="A90" s="6">
        <v>5668508261</v>
      </c>
      <c r="B90" s="6"/>
      <c r="C90" s="6"/>
      <c r="D90" s="6"/>
      <c r="E90" s="6" t="s">
        <v>19</v>
      </c>
      <c r="F90" s="6" t="s">
        <v>55</v>
      </c>
      <c r="G90" s="6"/>
      <c r="H90" s="6"/>
      <c r="I90" s="6"/>
      <c r="J90" s="6"/>
      <c r="K90" s="6"/>
      <c r="L90" s="6" t="s">
        <v>61</v>
      </c>
      <c r="M90" s="6"/>
      <c r="N90" s="6"/>
      <c r="O90" s="6"/>
      <c r="P90" s="6"/>
      <c r="Q90" s="6"/>
      <c r="R90" s="6"/>
      <c r="S90" s="6"/>
      <c r="T90" s="43"/>
      <c r="U90" s="43">
        <f t="shared" si="23"/>
        <v>3</v>
      </c>
      <c r="V90" s="43">
        <f t="shared" si="24"/>
        <v>1</v>
      </c>
      <c r="W90" s="43"/>
      <c r="X90" s="43">
        <f t="shared" si="25"/>
        <v>0</v>
      </c>
      <c r="Y90" s="43">
        <f t="shared" si="26"/>
        <v>0</v>
      </c>
      <c r="Z90" s="43">
        <f t="shared" si="27"/>
        <v>0</v>
      </c>
      <c r="AA90" s="43">
        <f t="shared" si="28"/>
        <v>1</v>
      </c>
      <c r="AB90" s="43">
        <f t="shared" si="29"/>
        <v>1</v>
      </c>
      <c r="AC90" s="43">
        <f t="shared" si="30"/>
        <v>0</v>
      </c>
      <c r="AD90" s="43">
        <f t="shared" si="31"/>
        <v>0</v>
      </c>
      <c r="AE90" s="43">
        <f t="shared" si="32"/>
        <v>0</v>
      </c>
      <c r="AF90" s="43">
        <f t="shared" si="33"/>
        <v>0</v>
      </c>
      <c r="AG90" s="43">
        <f t="shared" si="34"/>
        <v>0</v>
      </c>
      <c r="AH90" s="43">
        <f t="shared" si="35"/>
        <v>1</v>
      </c>
      <c r="AI90" s="43">
        <f t="shared" si="36"/>
        <v>0</v>
      </c>
      <c r="AJ90" s="43">
        <f t="shared" si="37"/>
        <v>0</v>
      </c>
      <c r="AK90" s="43">
        <f t="shared" si="38"/>
        <v>0</v>
      </c>
      <c r="AL90" s="43">
        <f t="shared" si="39"/>
        <v>0</v>
      </c>
      <c r="AM90" s="43">
        <f t="shared" si="40"/>
        <v>0</v>
      </c>
      <c r="AN90" s="43">
        <f t="shared" si="41"/>
        <v>0</v>
      </c>
      <c r="AO90" s="43">
        <f t="shared" si="42"/>
        <v>0</v>
      </c>
      <c r="AP90" s="43"/>
      <c r="AQ90" s="43"/>
      <c r="AR90" s="43">
        <f t="shared" si="43"/>
        <v>3</v>
      </c>
      <c r="AS90" s="43">
        <f t="shared" si="44"/>
        <v>3</v>
      </c>
      <c r="AT90" s="43" t="str">
        <f t="shared" si="45"/>
        <v>Correct</v>
      </c>
      <c r="AU90" s="43"/>
      <c r="AV90" s="159" t="str">
        <f>IFERROR(VLOOKUP(Table1[[#This Row],[RespondentID]],'All Data'!$A91:$CN663,81,FALSE),"unknown")</f>
        <v>Female</v>
      </c>
      <c r="AW90" s="159">
        <f>IFERROR(VLOOKUP(Table1[[#This Row],[RespondentID]],'All Data'!$A91:$CN663,82,FALSE),"unknown")</f>
        <v>79</v>
      </c>
      <c r="AX90" s="159" t="str">
        <f>IFERROR(VLOOKUP(Table1[[#This Row],[RespondentID]],'All Data'!$A91:$CN663,83,FALSE),"unknown")</f>
        <v>Suffolk</v>
      </c>
      <c r="AY90" s="159" t="str">
        <f>IFERROR(VLOOKUP(Table1[[#This Row],[RespondentID]],'All Data'!$A91:$CN663,84,FALSE),"unknown")</f>
        <v>Blue Point, 11715</v>
      </c>
      <c r="AZ90" s="159" t="str">
        <f>IFERROR(VLOOKUP(Table1[[#This Row],[RespondentID]],'All Data'!$A91:$CN663,85,FALSE),"unknown")</f>
        <v>White/Caucasian</v>
      </c>
      <c r="BA90" s="159" t="str">
        <f>IFERROR(VLOOKUP(Table1[[#This Row],[RespondentID]],'All Data'!$A91:$CN663,86,FALSE),"unknown")</f>
        <v>No</v>
      </c>
      <c r="BB90" s="159" t="str">
        <f>IFERROR(VLOOKUP(Table1[[#This Row],[RespondentID]],'All Data'!$A91:$CN663,87,FALSE),"unknown")</f>
        <v xml:space="preserve">English </v>
      </c>
      <c r="BC90" s="159" t="str">
        <f>IFERROR(VLOOKUP(Table1[[#This Row],[RespondentID]],'All Data'!$A91:$CN663,88,FALSE),"unknown")</f>
        <v>$75,000 to $125,000</v>
      </c>
      <c r="BD90" s="159" t="str">
        <f>IFERROR(VLOOKUP(Table1[[#This Row],[RespondentID]],'All Data'!$A91:$CN663,89,FALSE),"unknown")</f>
        <v>Some college</v>
      </c>
      <c r="BE90" s="159" t="str">
        <f>IFERROR(VLOOKUP(Table1[[#This Row],[RespondentID]],'All Data'!$A91:$CN663,90,FALSE),"unknown")</f>
        <v>Retired</v>
      </c>
      <c r="BF90" s="159" t="str">
        <f>IFERROR(VLOOKUP(Table1[[#This Row],[RespondentID]],'All Data'!$A91:$CN663,91,FALSE),"unknown")</f>
        <v>Yes</v>
      </c>
      <c r="BG90" s="159" t="str">
        <f>IFERROR(VLOOKUP(Table1[[#This Row],[RespondentID]],'All Data'!$A91:$CN663,92,FALSE),"unknown")</f>
        <v>Yes</v>
      </c>
    </row>
    <row r="91" spans="1:59" x14ac:dyDescent="0.35">
      <c r="A91" s="6">
        <v>5668505577</v>
      </c>
      <c r="B91" s="6"/>
      <c r="C91" s="6"/>
      <c r="D91" s="6"/>
      <c r="E91" s="6" t="s">
        <v>19</v>
      </c>
      <c r="F91" s="6"/>
      <c r="G91" s="6"/>
      <c r="H91" s="6"/>
      <c r="I91" s="6"/>
      <c r="J91" s="6"/>
      <c r="K91" s="6"/>
      <c r="L91" s="6" t="s">
        <v>61</v>
      </c>
      <c r="M91" s="6"/>
      <c r="N91" s="6"/>
      <c r="O91" s="6"/>
      <c r="P91" s="6" t="s">
        <v>63</v>
      </c>
      <c r="Q91" s="6"/>
      <c r="R91" s="6"/>
      <c r="S91" s="6"/>
      <c r="T91" s="43"/>
      <c r="U91" s="43">
        <f t="shared" si="23"/>
        <v>3</v>
      </c>
      <c r="V91" s="43">
        <f t="shared" si="24"/>
        <v>1</v>
      </c>
      <c r="W91" s="43"/>
      <c r="X91" s="43">
        <f t="shared" si="25"/>
        <v>0</v>
      </c>
      <c r="Y91" s="43">
        <f t="shared" si="26"/>
        <v>0</v>
      </c>
      <c r="Z91" s="43">
        <f t="shared" si="27"/>
        <v>0</v>
      </c>
      <c r="AA91" s="43">
        <f t="shared" si="28"/>
        <v>1</v>
      </c>
      <c r="AB91" s="43">
        <f t="shared" si="29"/>
        <v>0</v>
      </c>
      <c r="AC91" s="43">
        <f t="shared" si="30"/>
        <v>0</v>
      </c>
      <c r="AD91" s="43">
        <f t="shared" si="31"/>
        <v>0</v>
      </c>
      <c r="AE91" s="43">
        <f t="shared" si="32"/>
        <v>0</v>
      </c>
      <c r="AF91" s="43">
        <f t="shared" si="33"/>
        <v>0</v>
      </c>
      <c r="AG91" s="43">
        <f t="shared" si="34"/>
        <v>0</v>
      </c>
      <c r="AH91" s="43">
        <f t="shared" si="35"/>
        <v>1</v>
      </c>
      <c r="AI91" s="43">
        <f t="shared" si="36"/>
        <v>0</v>
      </c>
      <c r="AJ91" s="43">
        <f t="shared" si="37"/>
        <v>0</v>
      </c>
      <c r="AK91" s="43">
        <f t="shared" si="38"/>
        <v>0</v>
      </c>
      <c r="AL91" s="43">
        <f t="shared" si="39"/>
        <v>1</v>
      </c>
      <c r="AM91" s="43">
        <f t="shared" si="40"/>
        <v>0</v>
      </c>
      <c r="AN91" s="43">
        <f t="shared" si="41"/>
        <v>0</v>
      </c>
      <c r="AO91" s="43">
        <f t="shared" si="42"/>
        <v>0</v>
      </c>
      <c r="AP91" s="43"/>
      <c r="AQ91" s="43"/>
      <c r="AR91" s="43">
        <f t="shared" si="43"/>
        <v>3</v>
      </c>
      <c r="AS91" s="43">
        <f t="shared" si="44"/>
        <v>3</v>
      </c>
      <c r="AT91" s="43" t="str">
        <f t="shared" si="45"/>
        <v>Correct</v>
      </c>
      <c r="AU91" s="43"/>
      <c r="AV91" s="159" t="str">
        <f>IFERROR(VLOOKUP(Table1[[#This Row],[RespondentID]],'All Data'!$A92:$CN664,81,FALSE),"unknown")</f>
        <v>Male</v>
      </c>
      <c r="AW91" s="159">
        <f>IFERROR(VLOOKUP(Table1[[#This Row],[RespondentID]],'All Data'!$A92:$CN664,82,FALSE),"unknown")</f>
        <v>59</v>
      </c>
      <c r="AX91" s="159" t="str">
        <f>IFERROR(VLOOKUP(Table1[[#This Row],[RespondentID]],'All Data'!$A92:$CN664,83,FALSE),"unknown")</f>
        <v>Nassau</v>
      </c>
      <c r="AY91" s="159" t="str">
        <f>IFERROR(VLOOKUP(Table1[[#This Row],[RespondentID]],'All Data'!$A92:$CN664,84,FALSE),"unknown")</f>
        <v>Bellerose Terrace, 11001</v>
      </c>
      <c r="AZ91" s="159" t="str">
        <f>IFERROR(VLOOKUP(Table1[[#This Row],[RespondentID]],'All Data'!$A92:$CN664,85,FALSE),"unknown")</f>
        <v>White/Caucasian</v>
      </c>
      <c r="BA91" s="159" t="str">
        <f>IFERROR(VLOOKUP(Table1[[#This Row],[RespondentID]],'All Data'!$A92:$CN664,86,FALSE),"unknown")</f>
        <v>No</v>
      </c>
      <c r="BB91" s="159" t="str">
        <f>IFERROR(VLOOKUP(Table1[[#This Row],[RespondentID]],'All Data'!$A92:$CN664,87,FALSE),"unknown")</f>
        <v xml:space="preserve">English </v>
      </c>
      <c r="BC91" s="159" t="str">
        <f>IFERROR(VLOOKUP(Table1[[#This Row],[RespondentID]],'All Data'!$A92:$CN664,88,FALSE),"unknown")</f>
        <v>$75,000 to $125,000</v>
      </c>
      <c r="BD91" s="159" t="str">
        <f>IFERROR(VLOOKUP(Table1[[#This Row],[RespondentID]],'All Data'!$A92:$CN664,89,FALSE),"unknown")</f>
        <v>Some college</v>
      </c>
      <c r="BE91" s="159" t="str">
        <f>IFERROR(VLOOKUP(Table1[[#This Row],[RespondentID]],'All Data'!$A92:$CN664,90,FALSE),"unknown")</f>
        <v>Retired</v>
      </c>
      <c r="BF91" s="159" t="str">
        <f>IFERROR(VLOOKUP(Table1[[#This Row],[RespondentID]],'All Data'!$A92:$CN664,91,FALSE),"unknown")</f>
        <v>Yes</v>
      </c>
      <c r="BG91" s="159" t="str">
        <f>IFERROR(VLOOKUP(Table1[[#This Row],[RespondentID]],'All Data'!$A92:$CN664,92,FALSE),"unknown")</f>
        <v>Yes</v>
      </c>
    </row>
    <row r="92" spans="1:59" x14ac:dyDescent="0.35">
      <c r="A92" s="6">
        <v>5668483710</v>
      </c>
      <c r="B92" s="6"/>
      <c r="C92" s="6"/>
      <c r="D92" s="6"/>
      <c r="E92" s="6"/>
      <c r="F92" s="6"/>
      <c r="G92" s="6"/>
      <c r="H92" s="6"/>
      <c r="I92" s="6"/>
      <c r="J92" s="6"/>
      <c r="K92" s="6"/>
      <c r="L92" s="6"/>
      <c r="M92" s="6"/>
      <c r="N92" s="6"/>
      <c r="O92" s="6"/>
      <c r="P92" s="6"/>
      <c r="Q92" s="6" t="s">
        <v>64</v>
      </c>
      <c r="R92" s="6" t="s">
        <v>65</v>
      </c>
      <c r="S92" s="6"/>
      <c r="T92" s="43"/>
      <c r="U92" s="43">
        <f t="shared" si="23"/>
        <v>2</v>
      </c>
      <c r="V92" s="43">
        <f t="shared" si="24"/>
        <v>1.5</v>
      </c>
      <c r="W92" s="43"/>
      <c r="X92" s="43">
        <f t="shared" si="25"/>
        <v>0</v>
      </c>
      <c r="Y92" s="43">
        <f t="shared" si="26"/>
        <v>0</v>
      </c>
      <c r="Z92" s="43">
        <f t="shared" si="27"/>
        <v>0</v>
      </c>
      <c r="AA92" s="43">
        <f t="shared" si="28"/>
        <v>0</v>
      </c>
      <c r="AB92" s="43">
        <f t="shared" si="29"/>
        <v>0</v>
      </c>
      <c r="AC92" s="43">
        <f t="shared" si="30"/>
        <v>0</v>
      </c>
      <c r="AD92" s="43">
        <f t="shared" si="31"/>
        <v>0</v>
      </c>
      <c r="AE92" s="43">
        <f t="shared" si="32"/>
        <v>0</v>
      </c>
      <c r="AF92" s="43">
        <f t="shared" si="33"/>
        <v>0</v>
      </c>
      <c r="AG92" s="43">
        <f t="shared" si="34"/>
        <v>0</v>
      </c>
      <c r="AH92" s="43">
        <f t="shared" si="35"/>
        <v>0</v>
      </c>
      <c r="AI92" s="43">
        <f t="shared" si="36"/>
        <v>0</v>
      </c>
      <c r="AJ92" s="43">
        <f t="shared" si="37"/>
        <v>0</v>
      </c>
      <c r="AK92" s="43">
        <f t="shared" si="38"/>
        <v>0</v>
      </c>
      <c r="AL92" s="43">
        <f t="shared" si="39"/>
        <v>0</v>
      </c>
      <c r="AM92" s="43">
        <f t="shared" si="40"/>
        <v>1</v>
      </c>
      <c r="AN92" s="43">
        <f t="shared" si="41"/>
        <v>1</v>
      </c>
      <c r="AO92" s="43">
        <f t="shared" si="42"/>
        <v>0</v>
      </c>
      <c r="AP92" s="43"/>
      <c r="AQ92" s="43"/>
      <c r="AR92" s="43">
        <f t="shared" si="43"/>
        <v>2</v>
      </c>
      <c r="AS92" s="43">
        <f t="shared" si="44"/>
        <v>2</v>
      </c>
      <c r="AT92" s="43" t="str">
        <f t="shared" si="45"/>
        <v>Correct</v>
      </c>
      <c r="AU92" s="43"/>
      <c r="AV92" s="159" t="str">
        <f>IFERROR(VLOOKUP(Table1[[#This Row],[RespondentID]],'All Data'!$A93:$CN665,81,FALSE),"unknown")</f>
        <v>Female</v>
      </c>
      <c r="AW92" s="159">
        <f>IFERROR(VLOOKUP(Table1[[#This Row],[RespondentID]],'All Data'!$A93:$CN665,82,FALSE),"unknown")</f>
        <v>65</v>
      </c>
      <c r="AX92" s="159" t="str">
        <f>IFERROR(VLOOKUP(Table1[[#This Row],[RespondentID]],'All Data'!$A93:$CN665,83,FALSE),"unknown")</f>
        <v>Suffolk</v>
      </c>
      <c r="AY92" s="159" t="str">
        <f>IFERROR(VLOOKUP(Table1[[#This Row],[RespondentID]],'All Data'!$A93:$CN665,84,FALSE),"unknown")</f>
        <v>Babylon, 11702</v>
      </c>
      <c r="AZ92" s="159" t="str">
        <f>IFERROR(VLOOKUP(Table1[[#This Row],[RespondentID]],'All Data'!$A93:$CN665,85,FALSE),"unknown")</f>
        <v>White/Caucasian</v>
      </c>
      <c r="BA92" s="159" t="str">
        <f>IFERROR(VLOOKUP(Table1[[#This Row],[RespondentID]],'All Data'!$A93:$CN665,86,FALSE),"unknown")</f>
        <v>No</v>
      </c>
      <c r="BB92" s="159" t="str">
        <f>IFERROR(VLOOKUP(Table1[[#This Row],[RespondentID]],'All Data'!$A93:$CN665,87,FALSE),"unknown")</f>
        <v xml:space="preserve">English </v>
      </c>
      <c r="BC92" s="159" t="str">
        <f>IFERROR(VLOOKUP(Table1[[#This Row],[RespondentID]],'All Data'!$A93:$CN665,88,FALSE),"unknown")</f>
        <v>$35,000 to $49,999</v>
      </c>
      <c r="BD92" s="159" t="str">
        <f>IFERROR(VLOOKUP(Table1[[#This Row],[RespondentID]],'All Data'!$A93:$CN665,89,FALSE),"unknown")</f>
        <v>Some college</v>
      </c>
      <c r="BE92" s="159" t="str">
        <f>IFERROR(VLOOKUP(Table1[[#This Row],[RespondentID]],'All Data'!$A93:$CN665,90,FALSE),"unknown")</f>
        <v>Employed for wages</v>
      </c>
      <c r="BF92" s="159" t="str">
        <f>IFERROR(VLOOKUP(Table1[[#This Row],[RespondentID]],'All Data'!$A93:$CN665,91,FALSE),"unknown")</f>
        <v>Yes</v>
      </c>
      <c r="BG92" s="159" t="str">
        <f>IFERROR(VLOOKUP(Table1[[#This Row],[RespondentID]],'All Data'!$A93:$CN665,92,FALSE),"unknown")</f>
        <v>Yes</v>
      </c>
    </row>
    <row r="93" spans="1:59" x14ac:dyDescent="0.35">
      <c r="A93" s="6">
        <v>5668444164</v>
      </c>
      <c r="B93" s="6"/>
      <c r="C93" s="6"/>
      <c r="D93" s="6"/>
      <c r="E93" s="6"/>
      <c r="F93" s="6"/>
      <c r="G93" s="6"/>
      <c r="H93" s="6"/>
      <c r="I93" s="6"/>
      <c r="J93" s="6"/>
      <c r="K93" s="6"/>
      <c r="L93" s="6"/>
      <c r="M93" s="6"/>
      <c r="N93" s="6" t="s">
        <v>26</v>
      </c>
      <c r="O93" s="6"/>
      <c r="P93" s="6" t="s">
        <v>63</v>
      </c>
      <c r="Q93" s="6" t="s">
        <v>64</v>
      </c>
      <c r="R93" s="6"/>
      <c r="S93" s="6"/>
      <c r="T93" s="43"/>
      <c r="U93" s="43">
        <f t="shared" si="23"/>
        <v>3</v>
      </c>
      <c r="V93" s="43">
        <f t="shared" si="24"/>
        <v>1</v>
      </c>
      <c r="W93" s="43"/>
      <c r="X93" s="43">
        <f t="shared" si="25"/>
        <v>0</v>
      </c>
      <c r="Y93" s="43">
        <f t="shared" si="26"/>
        <v>0</v>
      </c>
      <c r="Z93" s="43">
        <f t="shared" si="27"/>
        <v>0</v>
      </c>
      <c r="AA93" s="43">
        <f t="shared" si="28"/>
        <v>0</v>
      </c>
      <c r="AB93" s="43">
        <f t="shared" si="29"/>
        <v>0</v>
      </c>
      <c r="AC93" s="43">
        <f t="shared" si="30"/>
        <v>0</v>
      </c>
      <c r="AD93" s="43">
        <f t="shared" si="31"/>
        <v>0</v>
      </c>
      <c r="AE93" s="43">
        <f t="shared" si="32"/>
        <v>0</v>
      </c>
      <c r="AF93" s="43">
        <f t="shared" si="33"/>
        <v>0</v>
      </c>
      <c r="AG93" s="43">
        <f t="shared" si="34"/>
        <v>0</v>
      </c>
      <c r="AH93" s="43">
        <f t="shared" si="35"/>
        <v>0</v>
      </c>
      <c r="AI93" s="43">
        <f t="shared" si="36"/>
        <v>0</v>
      </c>
      <c r="AJ93" s="43">
        <f t="shared" si="37"/>
        <v>1</v>
      </c>
      <c r="AK93" s="43">
        <f t="shared" si="38"/>
        <v>0</v>
      </c>
      <c r="AL93" s="43">
        <f t="shared" si="39"/>
        <v>1</v>
      </c>
      <c r="AM93" s="43">
        <f t="shared" si="40"/>
        <v>1</v>
      </c>
      <c r="AN93" s="43">
        <f t="shared" si="41"/>
        <v>0</v>
      </c>
      <c r="AO93" s="43">
        <f t="shared" si="42"/>
        <v>0</v>
      </c>
      <c r="AP93" s="43"/>
      <c r="AQ93" s="43"/>
      <c r="AR93" s="43">
        <f t="shared" si="43"/>
        <v>3</v>
      </c>
      <c r="AS93" s="43">
        <f t="shared" si="44"/>
        <v>3</v>
      </c>
      <c r="AT93" s="43" t="str">
        <f t="shared" si="45"/>
        <v>Correct</v>
      </c>
      <c r="AU93" s="43"/>
      <c r="AV93" s="159" t="str">
        <f>IFERROR(VLOOKUP(Table1[[#This Row],[RespondentID]],'All Data'!$A94:$CN666,81,FALSE),"unknown")</f>
        <v>Female</v>
      </c>
      <c r="AW93" s="159">
        <f>IFERROR(VLOOKUP(Table1[[#This Row],[RespondentID]],'All Data'!$A94:$CN666,82,FALSE),"unknown")</f>
        <v>68</v>
      </c>
      <c r="AX93" s="159" t="str">
        <f>IFERROR(VLOOKUP(Table1[[#This Row],[RespondentID]],'All Data'!$A94:$CN666,83,FALSE),"unknown")</f>
        <v>Nassau</v>
      </c>
      <c r="AY93" s="159" t="str">
        <f>IFERROR(VLOOKUP(Table1[[#This Row],[RespondentID]],'All Data'!$A94:$CN666,84,FALSE),"unknown")</f>
        <v>Valley Stream, 11580</v>
      </c>
      <c r="AZ93" s="159" t="str">
        <f>IFERROR(VLOOKUP(Table1[[#This Row],[RespondentID]],'All Data'!$A94:$CN666,85,FALSE),"unknown")</f>
        <v>White/Caucasian</v>
      </c>
      <c r="BA93" s="159" t="str">
        <f>IFERROR(VLOOKUP(Table1[[#This Row],[RespondentID]],'All Data'!$A94:$CN666,86,FALSE),"unknown")</f>
        <v>No</v>
      </c>
      <c r="BB93" s="159" t="str">
        <f>IFERROR(VLOOKUP(Table1[[#This Row],[RespondentID]],'All Data'!$A94:$CN666,87,FALSE),"unknown")</f>
        <v xml:space="preserve">English </v>
      </c>
      <c r="BC93" s="159" t="str">
        <f>IFERROR(VLOOKUP(Table1[[#This Row],[RespondentID]],'All Data'!$A94:$CN666,88,FALSE),"unknown")</f>
        <v>$75,000 to $125,000</v>
      </c>
      <c r="BD93" s="159" t="str">
        <f>IFERROR(VLOOKUP(Table1[[#This Row],[RespondentID]],'All Data'!$A94:$CN666,89,FALSE),"unknown")</f>
        <v>College graduate</v>
      </c>
      <c r="BE93" s="159" t="str">
        <f>IFERROR(VLOOKUP(Table1[[#This Row],[RespondentID]],'All Data'!$A94:$CN666,90,FALSE),"unknown")</f>
        <v>Retired</v>
      </c>
      <c r="BF93" s="159" t="str">
        <f>IFERROR(VLOOKUP(Table1[[#This Row],[RespondentID]],'All Data'!$A94:$CN666,91,FALSE),"unknown")</f>
        <v>Yes</v>
      </c>
      <c r="BG93" s="159" t="str">
        <f>IFERROR(VLOOKUP(Table1[[#This Row],[RespondentID]],'All Data'!$A94:$CN666,92,FALSE),"unknown")</f>
        <v>Yes</v>
      </c>
    </row>
    <row r="94" spans="1:59" x14ac:dyDescent="0.35">
      <c r="A94" s="6">
        <v>5668401260</v>
      </c>
      <c r="B94" s="6"/>
      <c r="C94" s="6"/>
      <c r="D94" s="6"/>
      <c r="E94" s="6"/>
      <c r="F94" s="6"/>
      <c r="G94" s="6" t="s">
        <v>56</v>
      </c>
      <c r="H94" s="6"/>
      <c r="I94" s="6"/>
      <c r="J94" s="6"/>
      <c r="K94" s="6"/>
      <c r="L94" s="6"/>
      <c r="M94" s="6"/>
      <c r="N94" s="6" t="s">
        <v>26</v>
      </c>
      <c r="O94" s="6"/>
      <c r="P94" s="6" t="s">
        <v>63</v>
      </c>
      <c r="Q94" s="6"/>
      <c r="R94" s="6"/>
      <c r="S94" s="6"/>
      <c r="T94" s="43"/>
      <c r="U94" s="43">
        <f t="shared" si="23"/>
        <v>3</v>
      </c>
      <c r="V94" s="43">
        <f t="shared" si="24"/>
        <v>1</v>
      </c>
      <c r="W94" s="43"/>
      <c r="X94" s="43">
        <f t="shared" si="25"/>
        <v>0</v>
      </c>
      <c r="Y94" s="43">
        <f t="shared" si="26"/>
        <v>0</v>
      </c>
      <c r="Z94" s="43">
        <f t="shared" si="27"/>
        <v>0</v>
      </c>
      <c r="AA94" s="43">
        <f t="shared" si="28"/>
        <v>0</v>
      </c>
      <c r="AB94" s="43">
        <f t="shared" si="29"/>
        <v>0</v>
      </c>
      <c r="AC94" s="43">
        <f t="shared" si="30"/>
        <v>1</v>
      </c>
      <c r="AD94" s="43">
        <f t="shared" si="31"/>
        <v>0</v>
      </c>
      <c r="AE94" s="43">
        <f t="shared" si="32"/>
        <v>0</v>
      </c>
      <c r="AF94" s="43">
        <f t="shared" si="33"/>
        <v>0</v>
      </c>
      <c r="AG94" s="43">
        <f t="shared" si="34"/>
        <v>0</v>
      </c>
      <c r="AH94" s="43">
        <f t="shared" si="35"/>
        <v>0</v>
      </c>
      <c r="AI94" s="43">
        <f t="shared" si="36"/>
        <v>0</v>
      </c>
      <c r="AJ94" s="43">
        <f t="shared" si="37"/>
        <v>1</v>
      </c>
      <c r="AK94" s="43">
        <f t="shared" si="38"/>
        <v>0</v>
      </c>
      <c r="AL94" s="43">
        <f t="shared" si="39"/>
        <v>1</v>
      </c>
      <c r="AM94" s="43">
        <f t="shared" si="40"/>
        <v>0</v>
      </c>
      <c r="AN94" s="43">
        <f t="shared" si="41"/>
        <v>0</v>
      </c>
      <c r="AO94" s="43">
        <f t="shared" si="42"/>
        <v>0</v>
      </c>
      <c r="AP94" s="43"/>
      <c r="AQ94" s="43"/>
      <c r="AR94" s="43">
        <f t="shared" si="43"/>
        <v>3</v>
      </c>
      <c r="AS94" s="43">
        <f t="shared" si="44"/>
        <v>3</v>
      </c>
      <c r="AT94" s="43" t="str">
        <f t="shared" si="45"/>
        <v>Correct</v>
      </c>
      <c r="AU94" s="43"/>
      <c r="AV94" s="159" t="str">
        <f>IFERROR(VLOOKUP(Table1[[#This Row],[RespondentID]],'All Data'!$A95:$CN667,81,FALSE),"unknown")</f>
        <v>Female</v>
      </c>
      <c r="AW94" s="159">
        <f>IFERROR(VLOOKUP(Table1[[#This Row],[RespondentID]],'All Data'!$A95:$CN667,82,FALSE),"unknown")</f>
        <v>72</v>
      </c>
      <c r="AX94" s="159" t="str">
        <f>IFERROR(VLOOKUP(Table1[[#This Row],[RespondentID]],'All Data'!$A95:$CN667,83,FALSE),"unknown")</f>
        <v>Nassau</v>
      </c>
      <c r="AY94" s="159" t="str">
        <f>IFERROR(VLOOKUP(Table1[[#This Row],[RespondentID]],'All Data'!$A95:$CN667,84,FALSE),"unknown")</f>
        <v>Oyster Bay, 11771</v>
      </c>
      <c r="AZ94" s="159" t="str">
        <f>IFERROR(VLOOKUP(Table1[[#This Row],[RespondentID]],'All Data'!$A95:$CN667,85,FALSE),"unknown")</f>
        <v>Multi-racial</v>
      </c>
      <c r="BA94" s="159" t="str">
        <f>IFERROR(VLOOKUP(Table1[[#This Row],[RespondentID]],'All Data'!$A95:$CN667,86,FALSE),"unknown")</f>
        <v>No</v>
      </c>
      <c r="BB94" s="159" t="str">
        <f>IFERROR(VLOOKUP(Table1[[#This Row],[RespondentID]],'All Data'!$A95:$CN667,87,FALSE),"unknown")</f>
        <v xml:space="preserve">English </v>
      </c>
      <c r="BC94" s="159" t="str">
        <f>IFERROR(VLOOKUP(Table1[[#This Row],[RespondentID]],'All Data'!$A95:$CN667,88,FALSE),"unknown")</f>
        <v>$35,000 to $49,999</v>
      </c>
      <c r="BD94" s="159" t="str">
        <f>IFERROR(VLOOKUP(Table1[[#This Row],[RespondentID]],'All Data'!$A95:$CN667,89,FALSE),"unknown")</f>
        <v>College graduate</v>
      </c>
      <c r="BE94" s="159" t="str">
        <f>IFERROR(VLOOKUP(Table1[[#This Row],[RespondentID]],'All Data'!$A95:$CN667,90,FALSE),"unknown")</f>
        <v>Out of work and looking for work</v>
      </c>
      <c r="BF94" s="159" t="str">
        <f>IFERROR(VLOOKUP(Table1[[#This Row],[RespondentID]],'All Data'!$A95:$CN667,91,FALSE),"unknown")</f>
        <v>Yes</v>
      </c>
      <c r="BG94" s="159" t="str">
        <f>IFERROR(VLOOKUP(Table1[[#This Row],[RespondentID]],'All Data'!$A95:$CN667,92,FALSE),"unknown")</f>
        <v>Yes</v>
      </c>
    </row>
    <row r="95" spans="1:59" x14ac:dyDescent="0.35">
      <c r="A95" s="6">
        <v>5668389472</v>
      </c>
      <c r="B95" s="6"/>
      <c r="C95" s="6"/>
      <c r="D95" s="6"/>
      <c r="E95" s="6"/>
      <c r="F95" s="6"/>
      <c r="G95" s="6" t="s">
        <v>56</v>
      </c>
      <c r="H95" s="6"/>
      <c r="I95" s="6"/>
      <c r="J95" s="6"/>
      <c r="K95" s="6"/>
      <c r="L95" s="6"/>
      <c r="M95" s="6"/>
      <c r="N95" s="6"/>
      <c r="O95" s="6"/>
      <c r="P95" s="6" t="s">
        <v>63</v>
      </c>
      <c r="Q95" s="6"/>
      <c r="R95" s="6" t="s">
        <v>65</v>
      </c>
      <c r="S95" s="6"/>
      <c r="T95" s="43"/>
      <c r="U95" s="43">
        <f t="shared" si="23"/>
        <v>3</v>
      </c>
      <c r="V95" s="43">
        <f t="shared" si="24"/>
        <v>1</v>
      </c>
      <c r="W95" s="43"/>
      <c r="X95" s="43">
        <f t="shared" si="25"/>
        <v>0</v>
      </c>
      <c r="Y95" s="43">
        <f t="shared" si="26"/>
        <v>0</v>
      </c>
      <c r="Z95" s="43">
        <f t="shared" si="27"/>
        <v>0</v>
      </c>
      <c r="AA95" s="43">
        <f t="shared" si="28"/>
        <v>0</v>
      </c>
      <c r="AB95" s="43">
        <f t="shared" si="29"/>
        <v>0</v>
      </c>
      <c r="AC95" s="43">
        <f t="shared" si="30"/>
        <v>1</v>
      </c>
      <c r="AD95" s="43">
        <f t="shared" si="31"/>
        <v>0</v>
      </c>
      <c r="AE95" s="43">
        <f t="shared" si="32"/>
        <v>0</v>
      </c>
      <c r="AF95" s="43">
        <f t="shared" si="33"/>
        <v>0</v>
      </c>
      <c r="AG95" s="43">
        <f t="shared" si="34"/>
        <v>0</v>
      </c>
      <c r="AH95" s="43">
        <f t="shared" si="35"/>
        <v>0</v>
      </c>
      <c r="AI95" s="43">
        <f t="shared" si="36"/>
        <v>0</v>
      </c>
      <c r="AJ95" s="43">
        <f t="shared" si="37"/>
        <v>0</v>
      </c>
      <c r="AK95" s="43">
        <f t="shared" si="38"/>
        <v>0</v>
      </c>
      <c r="AL95" s="43">
        <f t="shared" si="39"/>
        <v>1</v>
      </c>
      <c r="AM95" s="43">
        <f t="shared" si="40"/>
        <v>0</v>
      </c>
      <c r="AN95" s="43">
        <f t="shared" si="41"/>
        <v>1</v>
      </c>
      <c r="AO95" s="43">
        <f t="shared" si="42"/>
        <v>0</v>
      </c>
      <c r="AP95" s="43"/>
      <c r="AQ95" s="43"/>
      <c r="AR95" s="43">
        <f t="shared" si="43"/>
        <v>3</v>
      </c>
      <c r="AS95" s="43">
        <f t="shared" si="44"/>
        <v>3</v>
      </c>
      <c r="AT95" s="43" t="str">
        <f t="shared" si="45"/>
        <v>Correct</v>
      </c>
      <c r="AU95" s="43"/>
      <c r="AV95" s="159" t="str">
        <f>IFERROR(VLOOKUP(Table1[[#This Row],[RespondentID]],'All Data'!$A96:$CN668,81,FALSE),"unknown")</f>
        <v>Female</v>
      </c>
      <c r="AW95" s="159">
        <f>IFERROR(VLOOKUP(Table1[[#This Row],[RespondentID]],'All Data'!$A96:$CN668,82,FALSE),"unknown")</f>
        <v>69</v>
      </c>
      <c r="AX95" s="159" t="str">
        <f>IFERROR(VLOOKUP(Table1[[#This Row],[RespondentID]],'All Data'!$A96:$CN668,83,FALSE),"unknown")</f>
        <v>Suffolk</v>
      </c>
      <c r="AY95" s="159" t="str">
        <f>IFERROR(VLOOKUP(Table1[[#This Row],[RespondentID]],'All Data'!$A96:$CN668,84,FALSE),"unknown")</f>
        <v>Huntington Station, 11746</v>
      </c>
      <c r="AZ95" s="159" t="str">
        <f>IFERROR(VLOOKUP(Table1[[#This Row],[RespondentID]],'All Data'!$A96:$CN668,85,FALSE),"unknown")</f>
        <v>White/Caucasian</v>
      </c>
      <c r="BA95" s="159" t="str">
        <f>IFERROR(VLOOKUP(Table1[[#This Row],[RespondentID]],'All Data'!$A96:$CN668,86,FALSE),"unknown")</f>
        <v>Yes</v>
      </c>
      <c r="BB95" s="159" t="str">
        <f>IFERROR(VLOOKUP(Table1[[#This Row],[RespondentID]],'All Data'!$A96:$CN668,87,FALSE),"unknown")</f>
        <v xml:space="preserve">English </v>
      </c>
      <c r="BC95" s="159" t="str">
        <f>IFERROR(VLOOKUP(Table1[[#This Row],[RespondentID]],'All Data'!$A96:$CN668,88,FALSE),"unknown")</f>
        <v>$75,000 to $125,000</v>
      </c>
      <c r="BD95" s="159" t="str">
        <f>IFERROR(VLOOKUP(Table1[[#This Row],[RespondentID]],'All Data'!$A96:$CN668,89,FALSE),"unknown")</f>
        <v>College graduate</v>
      </c>
      <c r="BE95" s="159" t="str">
        <f>IFERROR(VLOOKUP(Table1[[#This Row],[RespondentID]],'All Data'!$A96:$CN668,90,FALSE),"unknown")</f>
        <v>Retired</v>
      </c>
      <c r="BF95" s="159" t="str">
        <f>IFERROR(VLOOKUP(Table1[[#This Row],[RespondentID]],'All Data'!$A96:$CN668,91,FALSE),"unknown")</f>
        <v>Yes</v>
      </c>
      <c r="BG95" s="159" t="str">
        <f>IFERROR(VLOOKUP(Table1[[#This Row],[RespondentID]],'All Data'!$A96:$CN668,92,FALSE),"unknown")</f>
        <v>Yes</v>
      </c>
    </row>
    <row r="96" spans="1:59" x14ac:dyDescent="0.35">
      <c r="A96" s="6">
        <v>5668377905</v>
      </c>
      <c r="B96" s="6" t="s">
        <v>52</v>
      </c>
      <c r="C96" s="6"/>
      <c r="D96" s="6"/>
      <c r="E96" s="6"/>
      <c r="F96" s="6"/>
      <c r="G96" s="6"/>
      <c r="H96" s="6"/>
      <c r="I96" s="6"/>
      <c r="J96" s="6"/>
      <c r="K96" s="6"/>
      <c r="L96" s="6"/>
      <c r="M96" s="6"/>
      <c r="N96" s="6"/>
      <c r="O96" s="6"/>
      <c r="P96" s="6"/>
      <c r="Q96" s="6"/>
      <c r="R96" s="6"/>
      <c r="S96" s="6"/>
      <c r="T96" s="43"/>
      <c r="U96" s="43">
        <f t="shared" si="23"/>
        <v>1</v>
      </c>
      <c r="V96" s="43">
        <f t="shared" si="24"/>
        <v>3</v>
      </c>
      <c r="W96" s="43"/>
      <c r="X96" s="43">
        <f t="shared" si="25"/>
        <v>1</v>
      </c>
      <c r="Y96" s="43">
        <f t="shared" si="26"/>
        <v>0</v>
      </c>
      <c r="Z96" s="43">
        <f t="shared" si="27"/>
        <v>0</v>
      </c>
      <c r="AA96" s="43">
        <f t="shared" si="28"/>
        <v>0</v>
      </c>
      <c r="AB96" s="43">
        <f t="shared" si="29"/>
        <v>0</v>
      </c>
      <c r="AC96" s="43">
        <f t="shared" si="30"/>
        <v>0</v>
      </c>
      <c r="AD96" s="43">
        <f t="shared" si="31"/>
        <v>0</v>
      </c>
      <c r="AE96" s="43">
        <f t="shared" si="32"/>
        <v>0</v>
      </c>
      <c r="AF96" s="43">
        <f t="shared" si="33"/>
        <v>0</v>
      </c>
      <c r="AG96" s="43">
        <f t="shared" si="34"/>
        <v>0</v>
      </c>
      <c r="AH96" s="43">
        <f t="shared" si="35"/>
        <v>0</v>
      </c>
      <c r="AI96" s="43">
        <f t="shared" si="36"/>
        <v>0</v>
      </c>
      <c r="AJ96" s="43">
        <f t="shared" si="37"/>
        <v>0</v>
      </c>
      <c r="AK96" s="43">
        <f t="shared" si="38"/>
        <v>0</v>
      </c>
      <c r="AL96" s="43">
        <f t="shared" si="39"/>
        <v>0</v>
      </c>
      <c r="AM96" s="43">
        <f t="shared" si="40"/>
        <v>0</v>
      </c>
      <c r="AN96" s="43">
        <f t="shared" si="41"/>
        <v>0</v>
      </c>
      <c r="AO96" s="43">
        <f t="shared" si="42"/>
        <v>0</v>
      </c>
      <c r="AP96" s="43"/>
      <c r="AQ96" s="43"/>
      <c r="AR96" s="43">
        <f t="shared" si="43"/>
        <v>1</v>
      </c>
      <c r="AS96" s="43">
        <f t="shared" si="44"/>
        <v>1</v>
      </c>
      <c r="AT96" s="43" t="str">
        <f t="shared" si="45"/>
        <v>Correct</v>
      </c>
      <c r="AU96" s="43"/>
      <c r="AV96" s="159" t="str">
        <f>IFERROR(VLOOKUP(Table1[[#This Row],[RespondentID]],'All Data'!$A97:$CN669,81,FALSE),"unknown")</f>
        <v>Female</v>
      </c>
      <c r="AW96" s="159">
        <f>IFERROR(VLOOKUP(Table1[[#This Row],[RespondentID]],'All Data'!$A97:$CN669,82,FALSE),"unknown")</f>
        <v>59</v>
      </c>
      <c r="AX96" s="159" t="str">
        <f>IFERROR(VLOOKUP(Table1[[#This Row],[RespondentID]],'All Data'!$A97:$CN669,83,FALSE),"unknown")</f>
        <v>Suffolk</v>
      </c>
      <c r="AY96" s="159" t="str">
        <f>IFERROR(VLOOKUP(Table1[[#This Row],[RespondentID]],'All Data'!$A97:$CN669,84,FALSE),"unknown")</f>
        <v>Kings Park, 11754</v>
      </c>
      <c r="AZ96" s="159" t="str">
        <f>IFERROR(VLOOKUP(Table1[[#This Row],[RespondentID]],'All Data'!$A97:$CN669,85,FALSE),"unknown")</f>
        <v>White/Caucasian</v>
      </c>
      <c r="BA96" s="159" t="str">
        <f>IFERROR(VLOOKUP(Table1[[#This Row],[RespondentID]],'All Data'!$A97:$CN669,86,FALSE),"unknown")</f>
        <v>No</v>
      </c>
      <c r="BB96" s="159" t="str">
        <f>IFERROR(VLOOKUP(Table1[[#This Row],[RespondentID]],'All Data'!$A97:$CN669,87,FALSE),"unknown")</f>
        <v xml:space="preserve">English </v>
      </c>
      <c r="BC96" s="159" t="str">
        <f>IFERROR(VLOOKUP(Table1[[#This Row],[RespondentID]],'All Data'!$A97:$CN669,88,FALSE),"unknown")</f>
        <v>$50,000 to $74,999</v>
      </c>
      <c r="BD96" s="159" t="str">
        <f>IFERROR(VLOOKUP(Table1[[#This Row],[RespondentID]],'All Data'!$A97:$CN669,89,FALSE),"unknown")</f>
        <v>College graduate</v>
      </c>
      <c r="BE96" s="159" t="str">
        <f>IFERROR(VLOOKUP(Table1[[#This Row],[RespondentID]],'All Data'!$A97:$CN669,90,FALSE),"unknown")</f>
        <v>Employed for wages</v>
      </c>
      <c r="BF96" s="159" t="str">
        <f>IFERROR(VLOOKUP(Table1[[#This Row],[RespondentID]],'All Data'!$A97:$CN669,91,FALSE),"unknown")</f>
        <v>Yes</v>
      </c>
      <c r="BG96" s="159" t="str">
        <f>IFERROR(VLOOKUP(Table1[[#This Row],[RespondentID]],'All Data'!$A97:$CN669,92,FALSE),"unknown")</f>
        <v>Yes</v>
      </c>
    </row>
    <row r="97" spans="1:59" x14ac:dyDescent="0.35">
      <c r="A97" s="6">
        <v>5668348692</v>
      </c>
      <c r="B97" s="6"/>
      <c r="C97" s="6"/>
      <c r="D97" s="6"/>
      <c r="E97" s="6" t="s">
        <v>19</v>
      </c>
      <c r="F97" s="6" t="s">
        <v>55</v>
      </c>
      <c r="G97" s="6"/>
      <c r="H97" s="6"/>
      <c r="I97" s="6"/>
      <c r="J97" s="6"/>
      <c r="K97" s="6"/>
      <c r="L97" s="6"/>
      <c r="M97" s="6"/>
      <c r="N97" s="6" t="s">
        <v>26</v>
      </c>
      <c r="O97" s="6"/>
      <c r="P97" s="6"/>
      <c r="Q97" s="6"/>
      <c r="R97" s="6"/>
      <c r="S97" s="6"/>
      <c r="T97" s="43"/>
      <c r="U97" s="43">
        <f t="shared" si="23"/>
        <v>3</v>
      </c>
      <c r="V97" s="43">
        <f t="shared" si="24"/>
        <v>1</v>
      </c>
      <c r="W97" s="43"/>
      <c r="X97" s="43">
        <f t="shared" si="25"/>
        <v>0</v>
      </c>
      <c r="Y97" s="43">
        <f t="shared" si="26"/>
        <v>0</v>
      </c>
      <c r="Z97" s="43">
        <f t="shared" si="27"/>
        <v>0</v>
      </c>
      <c r="AA97" s="43">
        <f t="shared" si="28"/>
        <v>1</v>
      </c>
      <c r="AB97" s="43">
        <f t="shared" si="29"/>
        <v>1</v>
      </c>
      <c r="AC97" s="43">
        <f t="shared" si="30"/>
        <v>0</v>
      </c>
      <c r="AD97" s="43">
        <f t="shared" si="31"/>
        <v>0</v>
      </c>
      <c r="AE97" s="43">
        <f t="shared" si="32"/>
        <v>0</v>
      </c>
      <c r="AF97" s="43">
        <f t="shared" si="33"/>
        <v>0</v>
      </c>
      <c r="AG97" s="43">
        <f t="shared" si="34"/>
        <v>0</v>
      </c>
      <c r="AH97" s="43">
        <f t="shared" si="35"/>
        <v>0</v>
      </c>
      <c r="AI97" s="43">
        <f t="shared" si="36"/>
        <v>0</v>
      </c>
      <c r="AJ97" s="43">
        <f t="shared" si="37"/>
        <v>1</v>
      </c>
      <c r="AK97" s="43">
        <f t="shared" si="38"/>
        <v>0</v>
      </c>
      <c r="AL97" s="43">
        <f t="shared" si="39"/>
        <v>0</v>
      </c>
      <c r="AM97" s="43">
        <f t="shared" si="40"/>
        <v>0</v>
      </c>
      <c r="AN97" s="43">
        <f t="shared" si="41"/>
        <v>0</v>
      </c>
      <c r="AO97" s="43">
        <f t="shared" si="42"/>
        <v>0</v>
      </c>
      <c r="AP97" s="43"/>
      <c r="AQ97" s="43"/>
      <c r="AR97" s="43">
        <f t="shared" si="43"/>
        <v>3</v>
      </c>
      <c r="AS97" s="43">
        <f t="shared" si="44"/>
        <v>3</v>
      </c>
      <c r="AT97" s="43" t="str">
        <f t="shared" si="45"/>
        <v>Correct</v>
      </c>
      <c r="AU97" s="43"/>
      <c r="AV97" s="159" t="str">
        <f>IFERROR(VLOOKUP(Table1[[#This Row],[RespondentID]],'All Data'!$A98:$CN670,81,FALSE),"unknown")</f>
        <v>Female</v>
      </c>
      <c r="AW97" s="159">
        <f>IFERROR(VLOOKUP(Table1[[#This Row],[RespondentID]],'All Data'!$A98:$CN670,82,FALSE),"unknown")</f>
        <v>52</v>
      </c>
      <c r="AX97" s="159" t="str">
        <f>IFERROR(VLOOKUP(Table1[[#This Row],[RespondentID]],'All Data'!$A98:$CN670,83,FALSE),"unknown")</f>
        <v>Nassau</v>
      </c>
      <c r="AY97" s="159" t="str">
        <f>IFERROR(VLOOKUP(Table1[[#This Row],[RespondentID]],'All Data'!$A98:$CN670,84,FALSE),"unknown")</f>
        <v>Mineola, 11501</v>
      </c>
      <c r="AZ97" s="159" t="str">
        <f>IFERROR(VLOOKUP(Table1[[#This Row],[RespondentID]],'All Data'!$A98:$CN670,85,FALSE),"unknown")</f>
        <v>White/Caucasian</v>
      </c>
      <c r="BA97" s="159" t="str">
        <f>IFERROR(VLOOKUP(Table1[[#This Row],[RespondentID]],'All Data'!$A98:$CN670,86,FALSE),"unknown")</f>
        <v>No</v>
      </c>
      <c r="BB97" s="159" t="str">
        <f>IFERROR(VLOOKUP(Table1[[#This Row],[RespondentID]],'All Data'!$A98:$CN670,87,FALSE),"unknown")</f>
        <v xml:space="preserve">English </v>
      </c>
      <c r="BC97" s="159" t="str">
        <f>IFERROR(VLOOKUP(Table1[[#This Row],[RespondentID]],'All Data'!$A98:$CN670,88,FALSE),"unknown")</f>
        <v>$35,000 to $49,999</v>
      </c>
      <c r="BD97" s="159" t="str">
        <f>IFERROR(VLOOKUP(Table1[[#This Row],[RespondentID]],'All Data'!$A98:$CN670,89,FALSE),"unknown")</f>
        <v>College graduate</v>
      </c>
      <c r="BE97" s="159" t="str">
        <f>IFERROR(VLOOKUP(Table1[[#This Row],[RespondentID]],'All Data'!$A98:$CN670,90,FALSE),"unknown")</f>
        <v>Employed for wages</v>
      </c>
      <c r="BF97" s="159" t="str">
        <f>IFERROR(VLOOKUP(Table1[[#This Row],[RespondentID]],'All Data'!$A98:$CN670,91,FALSE),"unknown")</f>
        <v>Yes</v>
      </c>
      <c r="BG97" s="159" t="str">
        <f>IFERROR(VLOOKUP(Table1[[#This Row],[RespondentID]],'All Data'!$A98:$CN670,92,FALSE),"unknown")</f>
        <v>Yes</v>
      </c>
    </row>
    <row r="98" spans="1:59" x14ac:dyDescent="0.35">
      <c r="A98" s="6">
        <v>5668339922</v>
      </c>
      <c r="B98" s="6" t="s">
        <v>52</v>
      </c>
      <c r="C98" s="6"/>
      <c r="D98" s="6"/>
      <c r="E98" s="6"/>
      <c r="F98" s="6"/>
      <c r="G98" s="6"/>
      <c r="H98" s="6"/>
      <c r="I98" s="6"/>
      <c r="J98" s="6"/>
      <c r="K98" s="6"/>
      <c r="L98" s="6" t="s">
        <v>61</v>
      </c>
      <c r="M98" s="6"/>
      <c r="N98" s="6" t="s">
        <v>26</v>
      </c>
      <c r="O98" s="6"/>
      <c r="P98" s="6"/>
      <c r="Q98" s="6"/>
      <c r="R98" s="6"/>
      <c r="S98" s="6"/>
      <c r="T98" s="43"/>
      <c r="U98" s="43">
        <f t="shared" si="23"/>
        <v>3</v>
      </c>
      <c r="V98" s="43">
        <f t="shared" si="24"/>
        <v>1</v>
      </c>
      <c r="W98" s="43"/>
      <c r="X98" s="43">
        <f t="shared" si="25"/>
        <v>1</v>
      </c>
      <c r="Y98" s="43">
        <f t="shared" si="26"/>
        <v>0</v>
      </c>
      <c r="Z98" s="43">
        <f t="shared" si="27"/>
        <v>0</v>
      </c>
      <c r="AA98" s="43">
        <f t="shared" si="28"/>
        <v>0</v>
      </c>
      <c r="AB98" s="43">
        <f t="shared" si="29"/>
        <v>0</v>
      </c>
      <c r="AC98" s="43">
        <f t="shared" si="30"/>
        <v>0</v>
      </c>
      <c r="AD98" s="43">
        <f t="shared" si="31"/>
        <v>0</v>
      </c>
      <c r="AE98" s="43">
        <f t="shared" si="32"/>
        <v>0</v>
      </c>
      <c r="AF98" s="43">
        <f t="shared" si="33"/>
        <v>0</v>
      </c>
      <c r="AG98" s="43">
        <f t="shared" si="34"/>
        <v>0</v>
      </c>
      <c r="AH98" s="43">
        <f t="shared" si="35"/>
        <v>1</v>
      </c>
      <c r="AI98" s="43">
        <f t="shared" si="36"/>
        <v>0</v>
      </c>
      <c r="AJ98" s="43">
        <f t="shared" si="37"/>
        <v>1</v>
      </c>
      <c r="AK98" s="43">
        <f t="shared" si="38"/>
        <v>0</v>
      </c>
      <c r="AL98" s="43">
        <f t="shared" si="39"/>
        <v>0</v>
      </c>
      <c r="AM98" s="43">
        <f t="shared" si="40"/>
        <v>0</v>
      </c>
      <c r="AN98" s="43">
        <f t="shared" si="41"/>
        <v>0</v>
      </c>
      <c r="AO98" s="43">
        <f t="shared" si="42"/>
        <v>0</v>
      </c>
      <c r="AP98" s="43"/>
      <c r="AQ98" s="43"/>
      <c r="AR98" s="43">
        <f t="shared" si="43"/>
        <v>3</v>
      </c>
      <c r="AS98" s="43">
        <f t="shared" si="44"/>
        <v>3</v>
      </c>
      <c r="AT98" s="43" t="str">
        <f t="shared" si="45"/>
        <v>Correct</v>
      </c>
      <c r="AU98" s="43"/>
      <c r="AV98" s="159" t="str">
        <f>IFERROR(VLOOKUP(Table1[[#This Row],[RespondentID]],'All Data'!$A99:$CN671,81,FALSE),"unknown")</f>
        <v>Male</v>
      </c>
      <c r="AW98" s="159">
        <f>IFERROR(VLOOKUP(Table1[[#This Row],[RespondentID]],'All Data'!$A99:$CN671,82,FALSE),"unknown")</f>
        <v>65</v>
      </c>
      <c r="AX98" s="159" t="str">
        <f>IFERROR(VLOOKUP(Table1[[#This Row],[RespondentID]],'All Data'!$A99:$CN671,83,FALSE),"unknown")</f>
        <v>Suffolk</v>
      </c>
      <c r="AY98" s="159" t="str">
        <f>IFERROR(VLOOKUP(Table1[[#This Row],[RespondentID]],'All Data'!$A99:$CN671,84,FALSE),"unknown")</f>
        <v>Port Jefferson Station, 11777</v>
      </c>
      <c r="AZ98" s="159" t="str">
        <f>IFERROR(VLOOKUP(Table1[[#This Row],[RespondentID]],'All Data'!$A99:$CN671,85,FALSE),"unknown")</f>
        <v>White/Caucasian</v>
      </c>
      <c r="BA98" s="159" t="str">
        <f>IFERROR(VLOOKUP(Table1[[#This Row],[RespondentID]],'All Data'!$A99:$CN671,86,FALSE),"unknown")</f>
        <v>No</v>
      </c>
      <c r="BB98" s="159" t="str">
        <f>IFERROR(VLOOKUP(Table1[[#This Row],[RespondentID]],'All Data'!$A99:$CN671,87,FALSE),"unknown")</f>
        <v xml:space="preserve">English </v>
      </c>
      <c r="BC98" s="159" t="str">
        <f>IFERROR(VLOOKUP(Table1[[#This Row],[RespondentID]],'All Data'!$A99:$CN671,88,FALSE),"unknown")</f>
        <v>$75,000 to $125,000</v>
      </c>
      <c r="BD98" s="159" t="str">
        <f>IFERROR(VLOOKUP(Table1[[#This Row],[RespondentID]],'All Data'!$A99:$CN671,89,FALSE),"unknown")</f>
        <v>College graduate</v>
      </c>
      <c r="BE98" s="159" t="str">
        <f>IFERROR(VLOOKUP(Table1[[#This Row],[RespondentID]],'All Data'!$A99:$CN671,90,FALSE),"unknown")</f>
        <v>Employed for wages</v>
      </c>
      <c r="BF98" s="159" t="str">
        <f>IFERROR(VLOOKUP(Table1[[#This Row],[RespondentID]],'All Data'!$A99:$CN671,91,FALSE),"unknown")</f>
        <v>Yes</v>
      </c>
      <c r="BG98" s="159" t="str">
        <f>IFERROR(VLOOKUP(Table1[[#This Row],[RespondentID]],'All Data'!$A99:$CN671,92,FALSE),"unknown")</f>
        <v>Yes</v>
      </c>
    </row>
    <row r="99" spans="1:59" x14ac:dyDescent="0.35">
      <c r="A99" s="6">
        <v>5668320100</v>
      </c>
      <c r="B99" s="6"/>
      <c r="C99" s="6"/>
      <c r="D99" s="6" t="s">
        <v>54</v>
      </c>
      <c r="E99" s="6"/>
      <c r="F99" s="6"/>
      <c r="G99" s="6"/>
      <c r="H99" s="6"/>
      <c r="I99" s="6"/>
      <c r="J99" s="6"/>
      <c r="K99" s="6"/>
      <c r="L99" s="6"/>
      <c r="M99" s="6"/>
      <c r="N99" s="6"/>
      <c r="O99" s="6"/>
      <c r="P99" s="6" t="s">
        <v>63</v>
      </c>
      <c r="Q99" s="6"/>
      <c r="R99" s="6" t="s">
        <v>65</v>
      </c>
      <c r="S99" s="6"/>
      <c r="T99" s="43"/>
      <c r="U99" s="43">
        <f t="shared" si="23"/>
        <v>3</v>
      </c>
      <c r="V99" s="43">
        <f t="shared" si="24"/>
        <v>1</v>
      </c>
      <c r="W99" s="43"/>
      <c r="X99" s="43">
        <f t="shared" si="25"/>
        <v>0</v>
      </c>
      <c r="Y99" s="43">
        <f t="shared" si="26"/>
        <v>0</v>
      </c>
      <c r="Z99" s="43">
        <f t="shared" si="27"/>
        <v>1</v>
      </c>
      <c r="AA99" s="43">
        <f t="shared" si="28"/>
        <v>0</v>
      </c>
      <c r="AB99" s="43">
        <f t="shared" si="29"/>
        <v>0</v>
      </c>
      <c r="AC99" s="43">
        <f t="shared" si="30"/>
        <v>0</v>
      </c>
      <c r="AD99" s="43">
        <f t="shared" si="31"/>
        <v>0</v>
      </c>
      <c r="AE99" s="43">
        <f t="shared" si="32"/>
        <v>0</v>
      </c>
      <c r="AF99" s="43">
        <f t="shared" si="33"/>
        <v>0</v>
      </c>
      <c r="AG99" s="43">
        <f t="shared" si="34"/>
        <v>0</v>
      </c>
      <c r="AH99" s="43">
        <f t="shared" si="35"/>
        <v>0</v>
      </c>
      <c r="AI99" s="43">
        <f t="shared" si="36"/>
        <v>0</v>
      </c>
      <c r="AJ99" s="43">
        <f t="shared" si="37"/>
        <v>0</v>
      </c>
      <c r="AK99" s="43">
        <f t="shared" si="38"/>
        <v>0</v>
      </c>
      <c r="AL99" s="43">
        <f t="shared" si="39"/>
        <v>1</v>
      </c>
      <c r="AM99" s="43">
        <f t="shared" si="40"/>
        <v>0</v>
      </c>
      <c r="AN99" s="43">
        <f t="shared" si="41"/>
        <v>1</v>
      </c>
      <c r="AO99" s="43">
        <f t="shared" si="42"/>
        <v>0</v>
      </c>
      <c r="AP99" s="43"/>
      <c r="AQ99" s="43"/>
      <c r="AR99" s="43">
        <f t="shared" si="43"/>
        <v>3</v>
      </c>
      <c r="AS99" s="43">
        <f t="shared" si="44"/>
        <v>3</v>
      </c>
      <c r="AT99" s="43" t="str">
        <f t="shared" si="45"/>
        <v>Correct</v>
      </c>
      <c r="AU99" s="43"/>
      <c r="AV99" s="159" t="str">
        <f>IFERROR(VLOOKUP(Table1[[#This Row],[RespondentID]],'All Data'!$A100:$CN672,81,FALSE),"unknown")</f>
        <v>Female</v>
      </c>
      <c r="AW99" s="159">
        <f>IFERROR(VLOOKUP(Table1[[#This Row],[RespondentID]],'All Data'!$A100:$CN672,82,FALSE),"unknown")</f>
        <v>30</v>
      </c>
      <c r="AX99" s="159" t="str">
        <f>IFERROR(VLOOKUP(Table1[[#This Row],[RespondentID]],'All Data'!$A100:$CN672,83,FALSE),"unknown")</f>
        <v>Nassau</v>
      </c>
      <c r="AY99" s="159" t="str">
        <f>IFERROR(VLOOKUP(Table1[[#This Row],[RespondentID]],'All Data'!$A100:$CN672,84,FALSE),"unknown")</f>
        <v>Freeport, 11520</v>
      </c>
      <c r="AZ99" s="159" t="str">
        <f>IFERROR(VLOOKUP(Table1[[#This Row],[RespondentID]],'All Data'!$A100:$CN672,85,FALSE),"unknown")</f>
        <v>White/Caucasian</v>
      </c>
      <c r="BA99" s="159" t="str">
        <f>IFERROR(VLOOKUP(Table1[[#This Row],[RespondentID]],'All Data'!$A100:$CN672,86,FALSE),"unknown")</f>
        <v>No</v>
      </c>
      <c r="BB99" s="159" t="str">
        <f>IFERROR(VLOOKUP(Table1[[#This Row],[RespondentID]],'All Data'!$A100:$CN672,87,FALSE),"unknown")</f>
        <v xml:space="preserve">English </v>
      </c>
      <c r="BC99" s="159" t="str">
        <f>IFERROR(VLOOKUP(Table1[[#This Row],[RespondentID]],'All Data'!$A100:$CN672,88,FALSE),"unknown")</f>
        <v>$75,000 to $125,000</v>
      </c>
      <c r="BD99" s="159" t="str">
        <f>IFERROR(VLOOKUP(Table1[[#This Row],[RespondentID]],'All Data'!$A100:$CN672,89,FALSE),"unknown")</f>
        <v>Doctorate</v>
      </c>
      <c r="BE99" s="159" t="str">
        <f>IFERROR(VLOOKUP(Table1[[#This Row],[RespondentID]],'All Data'!$A100:$CN672,90,FALSE),"unknown")</f>
        <v>Employed for wages</v>
      </c>
      <c r="BF99" s="159" t="str">
        <f>IFERROR(VLOOKUP(Table1[[#This Row],[RespondentID]],'All Data'!$A100:$CN672,91,FALSE),"unknown")</f>
        <v>Yes</v>
      </c>
      <c r="BG99" s="159" t="str">
        <f>IFERROR(VLOOKUP(Table1[[#This Row],[RespondentID]],'All Data'!$A100:$CN672,92,FALSE),"unknown")</f>
        <v>Yes</v>
      </c>
    </row>
    <row r="100" spans="1:59" x14ac:dyDescent="0.35">
      <c r="A100" s="6">
        <v>5668262128</v>
      </c>
      <c r="B100" s="6"/>
      <c r="C100" s="6"/>
      <c r="D100" s="6" t="s">
        <v>54</v>
      </c>
      <c r="E100" s="6"/>
      <c r="F100" s="6"/>
      <c r="G100" s="6" t="s">
        <v>56</v>
      </c>
      <c r="H100" s="6"/>
      <c r="I100" s="6"/>
      <c r="J100" s="6"/>
      <c r="K100" s="6"/>
      <c r="L100" s="6"/>
      <c r="M100" s="6"/>
      <c r="N100" s="6"/>
      <c r="O100" s="6"/>
      <c r="P100" s="6"/>
      <c r="Q100" s="6"/>
      <c r="R100" s="6"/>
      <c r="S100" s="6"/>
      <c r="T100" s="43"/>
      <c r="U100" s="43">
        <f t="shared" si="23"/>
        <v>2</v>
      </c>
      <c r="V100" s="43">
        <f t="shared" si="24"/>
        <v>1.5</v>
      </c>
      <c r="W100" s="43"/>
      <c r="X100" s="43">
        <f t="shared" si="25"/>
        <v>0</v>
      </c>
      <c r="Y100" s="43">
        <f t="shared" si="26"/>
        <v>0</v>
      </c>
      <c r="Z100" s="43">
        <f t="shared" si="27"/>
        <v>1</v>
      </c>
      <c r="AA100" s="43">
        <f t="shared" si="28"/>
        <v>0</v>
      </c>
      <c r="AB100" s="43">
        <f t="shared" si="29"/>
        <v>0</v>
      </c>
      <c r="AC100" s="43">
        <f t="shared" si="30"/>
        <v>1</v>
      </c>
      <c r="AD100" s="43">
        <f t="shared" si="31"/>
        <v>0</v>
      </c>
      <c r="AE100" s="43">
        <f t="shared" si="32"/>
        <v>0</v>
      </c>
      <c r="AF100" s="43">
        <f t="shared" si="33"/>
        <v>0</v>
      </c>
      <c r="AG100" s="43">
        <f t="shared" si="34"/>
        <v>0</v>
      </c>
      <c r="AH100" s="43">
        <f t="shared" si="35"/>
        <v>0</v>
      </c>
      <c r="AI100" s="43">
        <f t="shared" si="36"/>
        <v>0</v>
      </c>
      <c r="AJ100" s="43">
        <f t="shared" si="37"/>
        <v>0</v>
      </c>
      <c r="AK100" s="43">
        <f t="shared" si="38"/>
        <v>0</v>
      </c>
      <c r="AL100" s="43">
        <f t="shared" si="39"/>
        <v>0</v>
      </c>
      <c r="AM100" s="43">
        <f t="shared" si="40"/>
        <v>0</v>
      </c>
      <c r="AN100" s="43">
        <f t="shared" si="41"/>
        <v>0</v>
      </c>
      <c r="AO100" s="43">
        <f t="shared" si="42"/>
        <v>0</v>
      </c>
      <c r="AP100" s="43"/>
      <c r="AQ100" s="43"/>
      <c r="AR100" s="43">
        <f t="shared" si="43"/>
        <v>2</v>
      </c>
      <c r="AS100" s="43">
        <f t="shared" si="44"/>
        <v>2</v>
      </c>
      <c r="AT100" s="43" t="str">
        <f t="shared" si="45"/>
        <v>Correct</v>
      </c>
      <c r="AU100" s="43"/>
      <c r="AV100" s="159" t="str">
        <f>IFERROR(VLOOKUP(Table1[[#This Row],[RespondentID]],'All Data'!$A101:$CN673,81,FALSE),"unknown")</f>
        <v>Female</v>
      </c>
      <c r="AW100" s="159">
        <f>IFERROR(VLOOKUP(Table1[[#This Row],[RespondentID]],'All Data'!$A101:$CN673,82,FALSE),"unknown")</f>
        <v>51</v>
      </c>
      <c r="AX100" s="159" t="str">
        <f>IFERROR(VLOOKUP(Table1[[#This Row],[RespondentID]],'All Data'!$A101:$CN673,83,FALSE),"unknown")</f>
        <v>Suffolk</v>
      </c>
      <c r="AY100" s="159" t="str">
        <f>IFERROR(VLOOKUP(Table1[[#This Row],[RespondentID]],'All Data'!$A101:$CN673,84,FALSE),"unknown")</f>
        <v>Stony Brook, 11790</v>
      </c>
      <c r="AZ100" s="159" t="str">
        <f>IFERROR(VLOOKUP(Table1[[#This Row],[RespondentID]],'All Data'!$A101:$CN673,85,FALSE),"unknown")</f>
        <v>White/Caucasian</v>
      </c>
      <c r="BA100" s="159" t="str">
        <f>IFERROR(VLOOKUP(Table1[[#This Row],[RespondentID]],'All Data'!$A101:$CN673,86,FALSE),"unknown")</f>
        <v>No</v>
      </c>
      <c r="BB100" s="159" t="str">
        <f>IFERROR(VLOOKUP(Table1[[#This Row],[RespondentID]],'All Data'!$A101:$CN673,87,FALSE),"unknown")</f>
        <v xml:space="preserve">English </v>
      </c>
      <c r="BC100" s="159" t="str">
        <f>IFERROR(VLOOKUP(Table1[[#This Row],[RespondentID]],'All Data'!$A101:$CN673,88,FALSE),"unknown")</f>
        <v>$75,000 to $125,000</v>
      </c>
      <c r="BD100" s="159" t="str">
        <f>IFERROR(VLOOKUP(Table1[[#This Row],[RespondentID]],'All Data'!$A101:$CN673,89,FALSE),"unknown")</f>
        <v>Graduate school</v>
      </c>
      <c r="BE100" s="159" t="str">
        <f>IFERROR(VLOOKUP(Table1[[#This Row],[RespondentID]],'All Data'!$A101:$CN673,90,FALSE),"unknown")</f>
        <v>Employed for wages</v>
      </c>
      <c r="BF100" s="159" t="str">
        <f>IFERROR(VLOOKUP(Table1[[#This Row],[RespondentID]],'All Data'!$A101:$CN673,91,FALSE),"unknown")</f>
        <v>Yes</v>
      </c>
      <c r="BG100" s="159" t="str">
        <f>IFERROR(VLOOKUP(Table1[[#This Row],[RespondentID]],'All Data'!$A101:$CN673,92,FALSE),"unknown")</f>
        <v>Yes</v>
      </c>
    </row>
    <row r="101" spans="1:59" x14ac:dyDescent="0.35">
      <c r="A101" s="6">
        <v>5668227373</v>
      </c>
      <c r="B101" s="6"/>
      <c r="C101" s="6"/>
      <c r="D101" s="6" t="s">
        <v>54</v>
      </c>
      <c r="E101" s="6"/>
      <c r="F101" s="6"/>
      <c r="G101" s="6"/>
      <c r="H101" s="6"/>
      <c r="I101" s="6"/>
      <c r="J101" s="6"/>
      <c r="K101" s="6"/>
      <c r="L101" s="6"/>
      <c r="M101" s="6" t="s">
        <v>62</v>
      </c>
      <c r="N101" s="6"/>
      <c r="O101" s="6"/>
      <c r="P101" s="6"/>
      <c r="Q101" s="6"/>
      <c r="R101" s="6"/>
      <c r="S101" s="6" t="s">
        <v>66</v>
      </c>
      <c r="T101" s="43"/>
      <c r="U101" s="43">
        <f t="shared" si="23"/>
        <v>3</v>
      </c>
      <c r="V101" s="43">
        <f t="shared" si="24"/>
        <v>1</v>
      </c>
      <c r="W101" s="43"/>
      <c r="X101" s="43">
        <f t="shared" si="25"/>
        <v>0</v>
      </c>
      <c r="Y101" s="43">
        <f t="shared" si="26"/>
        <v>0</v>
      </c>
      <c r="Z101" s="43">
        <f t="shared" si="27"/>
        <v>1</v>
      </c>
      <c r="AA101" s="43">
        <f t="shared" si="28"/>
        <v>0</v>
      </c>
      <c r="AB101" s="43">
        <f t="shared" si="29"/>
        <v>0</v>
      </c>
      <c r="AC101" s="43">
        <f t="shared" si="30"/>
        <v>0</v>
      </c>
      <c r="AD101" s="43">
        <f t="shared" si="31"/>
        <v>0</v>
      </c>
      <c r="AE101" s="43">
        <f t="shared" si="32"/>
        <v>0</v>
      </c>
      <c r="AF101" s="43">
        <f t="shared" si="33"/>
        <v>0</v>
      </c>
      <c r="AG101" s="43">
        <f t="shared" si="34"/>
        <v>0</v>
      </c>
      <c r="AH101" s="43">
        <f t="shared" si="35"/>
        <v>0</v>
      </c>
      <c r="AI101" s="43">
        <f t="shared" si="36"/>
        <v>1</v>
      </c>
      <c r="AJ101" s="43">
        <f t="shared" si="37"/>
        <v>0</v>
      </c>
      <c r="AK101" s="43">
        <f t="shared" si="38"/>
        <v>0</v>
      </c>
      <c r="AL101" s="43">
        <f t="shared" si="39"/>
        <v>0</v>
      </c>
      <c r="AM101" s="43">
        <f t="shared" si="40"/>
        <v>0</v>
      </c>
      <c r="AN101" s="43">
        <f t="shared" si="41"/>
        <v>0</v>
      </c>
      <c r="AO101" s="43">
        <f t="shared" si="42"/>
        <v>1</v>
      </c>
      <c r="AP101" s="43"/>
      <c r="AQ101" s="43"/>
      <c r="AR101" s="43">
        <f t="shared" si="43"/>
        <v>3</v>
      </c>
      <c r="AS101" s="43">
        <f t="shared" si="44"/>
        <v>3</v>
      </c>
      <c r="AT101" s="43" t="str">
        <f t="shared" si="45"/>
        <v>Correct</v>
      </c>
      <c r="AU101" s="43"/>
      <c r="AV101" s="159" t="str">
        <f>IFERROR(VLOOKUP(Table1[[#This Row],[RespondentID]],'All Data'!$A102:$CN674,81,FALSE),"unknown")</f>
        <v>Female</v>
      </c>
      <c r="AW101" s="159">
        <f>IFERROR(VLOOKUP(Table1[[#This Row],[RespondentID]],'All Data'!$A102:$CN674,82,FALSE),"unknown")</f>
        <v>57</v>
      </c>
      <c r="AX101" s="159" t="str">
        <f>IFERROR(VLOOKUP(Table1[[#This Row],[RespondentID]],'All Data'!$A102:$CN674,83,FALSE),"unknown")</f>
        <v>Nassau</v>
      </c>
      <c r="AY101" s="159" t="str">
        <f>IFERROR(VLOOKUP(Table1[[#This Row],[RespondentID]],'All Data'!$A102:$CN674,84,FALSE),"unknown")</f>
        <v>Massapequa Park, 11762</v>
      </c>
      <c r="AZ101" s="159" t="str">
        <f>IFERROR(VLOOKUP(Table1[[#This Row],[RespondentID]],'All Data'!$A102:$CN674,85,FALSE),"unknown")</f>
        <v>White/Caucasian</v>
      </c>
      <c r="BA101" s="159" t="str">
        <f>IFERROR(VLOOKUP(Table1[[#This Row],[RespondentID]],'All Data'!$A102:$CN674,86,FALSE),"unknown")</f>
        <v>No</v>
      </c>
      <c r="BB101" s="159" t="str">
        <f>IFERROR(VLOOKUP(Table1[[#This Row],[RespondentID]],'All Data'!$A102:$CN674,87,FALSE),"unknown")</f>
        <v xml:space="preserve">English </v>
      </c>
      <c r="BC101" s="159" t="str">
        <f>IFERROR(VLOOKUP(Table1[[#This Row],[RespondentID]],'All Data'!$A102:$CN674,88,FALSE),"unknown")</f>
        <v>$75,000 to $125,000</v>
      </c>
      <c r="BD101" s="159" t="str">
        <f>IFERROR(VLOOKUP(Table1[[#This Row],[RespondentID]],'All Data'!$A102:$CN674,89,FALSE),"unknown")</f>
        <v>College graduate</v>
      </c>
      <c r="BE101" s="159" t="str">
        <f>IFERROR(VLOOKUP(Table1[[#This Row],[RespondentID]],'All Data'!$A102:$CN674,90,FALSE),"unknown")</f>
        <v>Employed for wages</v>
      </c>
      <c r="BF101" s="159" t="str">
        <f>IFERROR(VLOOKUP(Table1[[#This Row],[RespondentID]],'All Data'!$A102:$CN674,91,FALSE),"unknown")</f>
        <v>Yes</v>
      </c>
      <c r="BG101" s="159" t="str">
        <f>IFERROR(VLOOKUP(Table1[[#This Row],[RespondentID]],'All Data'!$A102:$CN674,92,FALSE),"unknown")</f>
        <v>Yes</v>
      </c>
    </row>
    <row r="102" spans="1:59" x14ac:dyDescent="0.35">
      <c r="A102" s="6">
        <v>5668226091</v>
      </c>
      <c r="B102" s="6" t="s">
        <v>52</v>
      </c>
      <c r="C102" s="6"/>
      <c r="D102" s="6"/>
      <c r="E102" s="6"/>
      <c r="F102" s="6"/>
      <c r="G102" s="6"/>
      <c r="H102" s="6"/>
      <c r="I102" s="6"/>
      <c r="J102" s="6"/>
      <c r="K102" s="6"/>
      <c r="L102" s="6" t="s">
        <v>61</v>
      </c>
      <c r="M102" s="6"/>
      <c r="N102" s="6" t="s">
        <v>26</v>
      </c>
      <c r="O102" s="6"/>
      <c r="P102" s="6"/>
      <c r="Q102" s="6"/>
      <c r="R102" s="6"/>
      <c r="S102" s="6"/>
      <c r="T102" s="43"/>
      <c r="U102" s="43">
        <f t="shared" si="23"/>
        <v>3</v>
      </c>
      <c r="V102" s="43">
        <f t="shared" si="24"/>
        <v>1</v>
      </c>
      <c r="W102" s="43"/>
      <c r="X102" s="43">
        <f t="shared" si="25"/>
        <v>1</v>
      </c>
      <c r="Y102" s="43">
        <f t="shared" si="26"/>
        <v>0</v>
      </c>
      <c r="Z102" s="43">
        <f t="shared" si="27"/>
        <v>0</v>
      </c>
      <c r="AA102" s="43">
        <f t="shared" si="28"/>
        <v>0</v>
      </c>
      <c r="AB102" s="43">
        <f t="shared" si="29"/>
        <v>0</v>
      </c>
      <c r="AC102" s="43">
        <f t="shared" si="30"/>
        <v>0</v>
      </c>
      <c r="AD102" s="43">
        <f t="shared" si="31"/>
        <v>0</v>
      </c>
      <c r="AE102" s="43">
        <f t="shared" si="32"/>
        <v>0</v>
      </c>
      <c r="AF102" s="43">
        <f t="shared" si="33"/>
        <v>0</v>
      </c>
      <c r="AG102" s="43">
        <f t="shared" si="34"/>
        <v>0</v>
      </c>
      <c r="AH102" s="43">
        <f t="shared" si="35"/>
        <v>1</v>
      </c>
      <c r="AI102" s="43">
        <f t="shared" si="36"/>
        <v>0</v>
      </c>
      <c r="AJ102" s="43">
        <f t="shared" si="37"/>
        <v>1</v>
      </c>
      <c r="AK102" s="43">
        <f t="shared" si="38"/>
        <v>0</v>
      </c>
      <c r="AL102" s="43">
        <f t="shared" si="39"/>
        <v>0</v>
      </c>
      <c r="AM102" s="43">
        <f t="shared" si="40"/>
        <v>0</v>
      </c>
      <c r="AN102" s="43">
        <f t="shared" si="41"/>
        <v>0</v>
      </c>
      <c r="AO102" s="43">
        <f t="shared" si="42"/>
        <v>0</v>
      </c>
      <c r="AP102" s="43"/>
      <c r="AQ102" s="43"/>
      <c r="AR102" s="43">
        <f t="shared" si="43"/>
        <v>3</v>
      </c>
      <c r="AS102" s="43">
        <f t="shared" si="44"/>
        <v>3</v>
      </c>
      <c r="AT102" s="43" t="str">
        <f t="shared" si="45"/>
        <v>Correct</v>
      </c>
      <c r="AU102" s="43"/>
      <c r="AV102" s="159" t="str">
        <f>IFERROR(VLOOKUP(Table1[[#This Row],[RespondentID]],'All Data'!$A103:$CN675,81,FALSE),"unknown")</f>
        <v>Female</v>
      </c>
      <c r="AW102" s="159">
        <f>IFERROR(VLOOKUP(Table1[[#This Row],[RespondentID]],'All Data'!$A103:$CN675,82,FALSE),"unknown")</f>
        <v>52</v>
      </c>
      <c r="AX102" s="159" t="str">
        <f>IFERROR(VLOOKUP(Table1[[#This Row],[RespondentID]],'All Data'!$A103:$CN675,83,FALSE),"unknown")</f>
        <v>Nassau</v>
      </c>
      <c r="AY102" s="159" t="str">
        <f>IFERROR(VLOOKUP(Table1[[#This Row],[RespondentID]],'All Data'!$A103:$CN675,84,FALSE),"unknown")</f>
        <v>Glen Cove, 11542</v>
      </c>
      <c r="AZ102" s="159" t="str">
        <f>IFERROR(VLOOKUP(Table1[[#This Row],[RespondentID]],'All Data'!$A103:$CN675,85,FALSE),"unknown")</f>
        <v>White/Caucasian</v>
      </c>
      <c r="BA102" s="159" t="str">
        <f>IFERROR(VLOOKUP(Table1[[#This Row],[RespondentID]],'All Data'!$A103:$CN675,86,FALSE),"unknown")</f>
        <v>No</v>
      </c>
      <c r="BB102" s="159" t="str">
        <f>IFERROR(VLOOKUP(Table1[[#This Row],[RespondentID]],'All Data'!$A103:$CN675,87,FALSE),"unknown")</f>
        <v xml:space="preserve">English </v>
      </c>
      <c r="BC102" s="159" t="str">
        <f>IFERROR(VLOOKUP(Table1[[#This Row],[RespondentID]],'All Data'!$A103:$CN675,88,FALSE),"unknown")</f>
        <v>Over $125,000</v>
      </c>
      <c r="BD102" s="159" t="str">
        <f>IFERROR(VLOOKUP(Table1[[#This Row],[RespondentID]],'All Data'!$A103:$CN675,89,FALSE),"unknown")</f>
        <v>College graduate</v>
      </c>
      <c r="BE102" s="159" t="str">
        <f>IFERROR(VLOOKUP(Table1[[#This Row],[RespondentID]],'All Data'!$A103:$CN675,90,FALSE),"unknown")</f>
        <v>Employed for wages</v>
      </c>
      <c r="BF102" s="159" t="str">
        <f>IFERROR(VLOOKUP(Table1[[#This Row],[RespondentID]],'All Data'!$A103:$CN675,91,FALSE),"unknown")</f>
        <v>Yes</v>
      </c>
      <c r="BG102" s="159" t="str">
        <f>IFERROR(VLOOKUP(Table1[[#This Row],[RespondentID]],'All Data'!$A103:$CN675,92,FALSE),"unknown")</f>
        <v>Yes</v>
      </c>
    </row>
    <row r="103" spans="1:59" x14ac:dyDescent="0.35">
      <c r="A103" s="6">
        <v>5668213614</v>
      </c>
      <c r="B103" s="6"/>
      <c r="C103" s="6"/>
      <c r="D103" s="6"/>
      <c r="E103" s="6"/>
      <c r="F103" s="6"/>
      <c r="G103" s="6"/>
      <c r="H103" s="6"/>
      <c r="I103" s="6"/>
      <c r="J103" s="6"/>
      <c r="K103" s="6"/>
      <c r="L103" s="6" t="s">
        <v>61</v>
      </c>
      <c r="M103" s="6"/>
      <c r="N103" s="6"/>
      <c r="O103" s="6"/>
      <c r="P103" s="6"/>
      <c r="Q103" s="6"/>
      <c r="R103" s="6" t="s">
        <v>65</v>
      </c>
      <c r="S103" s="6"/>
      <c r="T103" s="43"/>
      <c r="U103" s="43">
        <f t="shared" si="23"/>
        <v>2</v>
      </c>
      <c r="V103" s="43">
        <f t="shared" si="24"/>
        <v>1.5</v>
      </c>
      <c r="W103" s="43"/>
      <c r="X103" s="43">
        <f t="shared" si="25"/>
        <v>0</v>
      </c>
      <c r="Y103" s="43">
        <f t="shared" si="26"/>
        <v>0</v>
      </c>
      <c r="Z103" s="43">
        <f t="shared" si="27"/>
        <v>0</v>
      </c>
      <c r="AA103" s="43">
        <f t="shared" si="28"/>
        <v>0</v>
      </c>
      <c r="AB103" s="43">
        <f t="shared" si="29"/>
        <v>0</v>
      </c>
      <c r="AC103" s="43">
        <f t="shared" si="30"/>
        <v>0</v>
      </c>
      <c r="AD103" s="43">
        <f t="shared" si="31"/>
        <v>0</v>
      </c>
      <c r="AE103" s="43">
        <f t="shared" si="32"/>
        <v>0</v>
      </c>
      <c r="AF103" s="43">
        <f t="shared" si="33"/>
        <v>0</v>
      </c>
      <c r="AG103" s="43">
        <f t="shared" si="34"/>
        <v>0</v>
      </c>
      <c r="AH103" s="43">
        <f t="shared" si="35"/>
        <v>1</v>
      </c>
      <c r="AI103" s="43">
        <f t="shared" si="36"/>
        <v>0</v>
      </c>
      <c r="AJ103" s="43">
        <f t="shared" si="37"/>
        <v>0</v>
      </c>
      <c r="AK103" s="43">
        <f t="shared" si="38"/>
        <v>0</v>
      </c>
      <c r="AL103" s="43">
        <f t="shared" si="39"/>
        <v>0</v>
      </c>
      <c r="AM103" s="43">
        <f t="shared" si="40"/>
        <v>0</v>
      </c>
      <c r="AN103" s="43">
        <f t="shared" si="41"/>
        <v>1</v>
      </c>
      <c r="AO103" s="43">
        <f t="shared" si="42"/>
        <v>0</v>
      </c>
      <c r="AP103" s="43"/>
      <c r="AQ103" s="43"/>
      <c r="AR103" s="43">
        <f t="shared" si="43"/>
        <v>2</v>
      </c>
      <c r="AS103" s="43">
        <f t="shared" si="44"/>
        <v>2</v>
      </c>
      <c r="AT103" s="43" t="str">
        <f t="shared" si="45"/>
        <v>Correct</v>
      </c>
      <c r="AU103" s="43"/>
      <c r="AV103" s="159" t="str">
        <f>IFERROR(VLOOKUP(Table1[[#This Row],[RespondentID]],'All Data'!$A104:$CN676,81,FALSE),"unknown")</f>
        <v>Female</v>
      </c>
      <c r="AW103" s="159">
        <f>IFERROR(VLOOKUP(Table1[[#This Row],[RespondentID]],'All Data'!$A104:$CN676,82,FALSE),"unknown")</f>
        <v>60</v>
      </c>
      <c r="AX103" s="159" t="str">
        <f>IFERROR(VLOOKUP(Table1[[#This Row],[RespondentID]],'All Data'!$A104:$CN676,83,FALSE),"unknown")</f>
        <v>Nassau</v>
      </c>
      <c r="AY103" s="159" t="str">
        <f>IFERROR(VLOOKUP(Table1[[#This Row],[RespondentID]],'All Data'!$A104:$CN676,84,FALSE),"unknown")</f>
        <v>Hempstead, 11550</v>
      </c>
      <c r="AZ103" s="159" t="str">
        <f>IFERROR(VLOOKUP(Table1[[#This Row],[RespondentID]],'All Data'!$A104:$CN676,85,FALSE),"unknown")</f>
        <v>White/Caucasian</v>
      </c>
      <c r="BA103" s="159" t="str">
        <f>IFERROR(VLOOKUP(Table1[[#This Row],[RespondentID]],'All Data'!$A104:$CN676,86,FALSE),"unknown")</f>
        <v>No</v>
      </c>
      <c r="BB103" s="159" t="str">
        <f>IFERROR(VLOOKUP(Table1[[#This Row],[RespondentID]],'All Data'!$A104:$CN676,87,FALSE),"unknown")</f>
        <v xml:space="preserve">English </v>
      </c>
      <c r="BC103" s="159" t="str">
        <f>IFERROR(VLOOKUP(Table1[[#This Row],[RespondentID]],'All Data'!$A104:$CN676,88,FALSE),"unknown")</f>
        <v>$35,000 to $49,999</v>
      </c>
      <c r="BD103" s="159" t="str">
        <f>IFERROR(VLOOKUP(Table1[[#This Row],[RespondentID]],'All Data'!$A104:$CN676,89,FALSE),"unknown")</f>
        <v>Some college</v>
      </c>
      <c r="BE103" s="159" t="str">
        <f>IFERROR(VLOOKUP(Table1[[#This Row],[RespondentID]],'All Data'!$A104:$CN676,90,FALSE),"unknown")</f>
        <v>Employed for wages</v>
      </c>
      <c r="BF103" s="159" t="str">
        <f>IFERROR(VLOOKUP(Table1[[#This Row],[RespondentID]],'All Data'!$A104:$CN676,91,FALSE),"unknown")</f>
        <v>Yes</v>
      </c>
      <c r="BG103" s="159" t="str">
        <f>IFERROR(VLOOKUP(Table1[[#This Row],[RespondentID]],'All Data'!$A104:$CN676,92,FALSE),"unknown")</f>
        <v>Yes</v>
      </c>
    </row>
    <row r="104" spans="1:59" x14ac:dyDescent="0.35">
      <c r="A104" s="6">
        <v>5668206028</v>
      </c>
      <c r="B104" s="6"/>
      <c r="C104" s="6"/>
      <c r="D104" s="6"/>
      <c r="E104" s="6"/>
      <c r="F104" s="6"/>
      <c r="G104" s="6"/>
      <c r="H104" s="6"/>
      <c r="I104" s="6"/>
      <c r="J104" s="6"/>
      <c r="K104" s="6" t="s">
        <v>60</v>
      </c>
      <c r="L104" s="6"/>
      <c r="M104" s="6"/>
      <c r="N104" s="6"/>
      <c r="O104" s="6"/>
      <c r="P104" s="6"/>
      <c r="Q104" s="6" t="s">
        <v>64</v>
      </c>
      <c r="R104" s="6" t="s">
        <v>65</v>
      </c>
      <c r="S104" s="6"/>
      <c r="T104" s="43"/>
      <c r="U104" s="43">
        <f t="shared" si="23"/>
        <v>3</v>
      </c>
      <c r="V104" s="43">
        <f t="shared" si="24"/>
        <v>1</v>
      </c>
      <c r="W104" s="43"/>
      <c r="X104" s="43">
        <f t="shared" si="25"/>
        <v>0</v>
      </c>
      <c r="Y104" s="43">
        <f t="shared" si="26"/>
        <v>0</v>
      </c>
      <c r="Z104" s="43">
        <f t="shared" si="27"/>
        <v>0</v>
      </c>
      <c r="AA104" s="43">
        <f t="shared" si="28"/>
        <v>0</v>
      </c>
      <c r="AB104" s="43">
        <f t="shared" si="29"/>
        <v>0</v>
      </c>
      <c r="AC104" s="43">
        <f t="shared" si="30"/>
        <v>0</v>
      </c>
      <c r="AD104" s="43">
        <f t="shared" si="31"/>
        <v>0</v>
      </c>
      <c r="AE104" s="43">
        <f t="shared" si="32"/>
        <v>0</v>
      </c>
      <c r="AF104" s="43">
        <f t="shared" si="33"/>
        <v>0</v>
      </c>
      <c r="AG104" s="43">
        <f t="shared" si="34"/>
        <v>1</v>
      </c>
      <c r="AH104" s="43">
        <f t="shared" si="35"/>
        <v>0</v>
      </c>
      <c r="AI104" s="43">
        <f t="shared" si="36"/>
        <v>0</v>
      </c>
      <c r="AJ104" s="43">
        <f t="shared" si="37"/>
        <v>0</v>
      </c>
      <c r="AK104" s="43">
        <f t="shared" si="38"/>
        <v>0</v>
      </c>
      <c r="AL104" s="43">
        <f t="shared" si="39"/>
        <v>0</v>
      </c>
      <c r="AM104" s="43">
        <f t="shared" si="40"/>
        <v>1</v>
      </c>
      <c r="AN104" s="43">
        <f t="shared" si="41"/>
        <v>1</v>
      </c>
      <c r="AO104" s="43">
        <f t="shared" si="42"/>
        <v>0</v>
      </c>
      <c r="AP104" s="43"/>
      <c r="AQ104" s="43"/>
      <c r="AR104" s="43">
        <f t="shared" si="43"/>
        <v>3</v>
      </c>
      <c r="AS104" s="43">
        <f t="shared" si="44"/>
        <v>3</v>
      </c>
      <c r="AT104" s="43" t="str">
        <f t="shared" si="45"/>
        <v>Correct</v>
      </c>
      <c r="AU104" s="43"/>
      <c r="AV104" s="159" t="str">
        <f>IFERROR(VLOOKUP(Table1[[#This Row],[RespondentID]],'All Data'!$A105:$CN677,81,FALSE),"unknown")</f>
        <v>Female</v>
      </c>
      <c r="AW104" s="159">
        <f>IFERROR(VLOOKUP(Table1[[#This Row],[RespondentID]],'All Data'!$A105:$CN677,82,FALSE),"unknown")</f>
        <v>66</v>
      </c>
      <c r="AX104" s="159" t="str">
        <f>IFERROR(VLOOKUP(Table1[[#This Row],[RespondentID]],'All Data'!$A105:$CN677,83,FALSE),"unknown")</f>
        <v>Suffolk</v>
      </c>
      <c r="AY104" s="159" t="str">
        <f>IFERROR(VLOOKUP(Table1[[#This Row],[RespondentID]],'All Data'!$A105:$CN677,84,FALSE),"unknown")</f>
        <v>Bay Shore, 11706</v>
      </c>
      <c r="AZ104" s="159" t="str">
        <f>IFERROR(VLOOKUP(Table1[[#This Row],[RespondentID]],'All Data'!$A105:$CN677,85,FALSE),"unknown")</f>
        <v>White/Caucasian</v>
      </c>
      <c r="BA104" s="159" t="str">
        <f>IFERROR(VLOOKUP(Table1[[#This Row],[RespondentID]],'All Data'!$A105:$CN677,86,FALSE),"unknown")</f>
        <v>No</v>
      </c>
      <c r="BB104" s="159" t="str">
        <f>IFERROR(VLOOKUP(Table1[[#This Row],[RespondentID]],'All Data'!$A105:$CN677,87,FALSE),"unknown")</f>
        <v xml:space="preserve">English </v>
      </c>
      <c r="BC104" s="159" t="str">
        <f>IFERROR(VLOOKUP(Table1[[#This Row],[RespondentID]],'All Data'!$A105:$CN677,88,FALSE),"unknown")</f>
        <v>Over $125,000</v>
      </c>
      <c r="BD104" s="159" t="str">
        <f>IFERROR(VLOOKUP(Table1[[#This Row],[RespondentID]],'All Data'!$A105:$CN677,89,FALSE),"unknown")</f>
        <v>College graduate</v>
      </c>
      <c r="BE104" s="159" t="str">
        <f>IFERROR(VLOOKUP(Table1[[#This Row],[RespondentID]],'All Data'!$A105:$CN677,90,FALSE),"unknown")</f>
        <v>Employed for wages</v>
      </c>
      <c r="BF104" s="159" t="str">
        <f>IFERROR(VLOOKUP(Table1[[#This Row],[RespondentID]],'All Data'!$A105:$CN677,91,FALSE),"unknown")</f>
        <v>Yes</v>
      </c>
      <c r="BG104" s="159" t="str">
        <f>IFERROR(VLOOKUP(Table1[[#This Row],[RespondentID]],'All Data'!$A105:$CN677,92,FALSE),"unknown")</f>
        <v>Yes</v>
      </c>
    </row>
    <row r="105" spans="1:59" x14ac:dyDescent="0.35">
      <c r="A105" s="6">
        <v>5668195710</v>
      </c>
      <c r="B105" s="6" t="s">
        <v>52</v>
      </c>
      <c r="C105" s="6"/>
      <c r="D105" s="6"/>
      <c r="E105" s="6"/>
      <c r="F105" s="6"/>
      <c r="G105" s="6"/>
      <c r="H105" s="6" t="s">
        <v>57</v>
      </c>
      <c r="I105" s="6"/>
      <c r="J105" s="6"/>
      <c r="K105" s="6"/>
      <c r="L105" s="6"/>
      <c r="M105" s="6"/>
      <c r="N105" s="6" t="s">
        <v>26</v>
      </c>
      <c r="O105" s="6"/>
      <c r="P105" s="6"/>
      <c r="Q105" s="6"/>
      <c r="R105" s="6"/>
      <c r="S105" s="6"/>
      <c r="T105" s="43"/>
      <c r="U105" s="43">
        <f t="shared" si="23"/>
        <v>3</v>
      </c>
      <c r="V105" s="43">
        <f t="shared" si="24"/>
        <v>1</v>
      </c>
      <c r="W105" s="43"/>
      <c r="X105" s="43">
        <f t="shared" si="25"/>
        <v>1</v>
      </c>
      <c r="Y105" s="43">
        <f t="shared" si="26"/>
        <v>0</v>
      </c>
      <c r="Z105" s="43">
        <f t="shared" si="27"/>
        <v>0</v>
      </c>
      <c r="AA105" s="43">
        <f t="shared" si="28"/>
        <v>0</v>
      </c>
      <c r="AB105" s="43">
        <f t="shared" si="29"/>
        <v>0</v>
      </c>
      <c r="AC105" s="43">
        <f t="shared" si="30"/>
        <v>0</v>
      </c>
      <c r="AD105" s="43">
        <f t="shared" si="31"/>
        <v>1</v>
      </c>
      <c r="AE105" s="43">
        <f t="shared" si="32"/>
        <v>0</v>
      </c>
      <c r="AF105" s="43">
        <f t="shared" si="33"/>
        <v>0</v>
      </c>
      <c r="AG105" s="43">
        <f t="shared" si="34"/>
        <v>0</v>
      </c>
      <c r="AH105" s="43">
        <f t="shared" si="35"/>
        <v>0</v>
      </c>
      <c r="AI105" s="43">
        <f t="shared" si="36"/>
        <v>0</v>
      </c>
      <c r="AJ105" s="43">
        <f t="shared" si="37"/>
        <v>1</v>
      </c>
      <c r="AK105" s="43">
        <f t="shared" si="38"/>
        <v>0</v>
      </c>
      <c r="AL105" s="43">
        <f t="shared" si="39"/>
        <v>0</v>
      </c>
      <c r="AM105" s="43">
        <f t="shared" si="40"/>
        <v>0</v>
      </c>
      <c r="AN105" s="43">
        <f t="shared" si="41"/>
        <v>0</v>
      </c>
      <c r="AO105" s="43">
        <f t="shared" si="42"/>
        <v>0</v>
      </c>
      <c r="AP105" s="43"/>
      <c r="AQ105" s="43"/>
      <c r="AR105" s="43">
        <f t="shared" si="43"/>
        <v>3</v>
      </c>
      <c r="AS105" s="43">
        <f t="shared" si="44"/>
        <v>3</v>
      </c>
      <c r="AT105" s="43" t="str">
        <f t="shared" si="45"/>
        <v>Correct</v>
      </c>
      <c r="AU105" s="43"/>
      <c r="AV105" s="159" t="str">
        <f>IFERROR(VLOOKUP(Table1[[#This Row],[RespondentID]],'All Data'!$A106:$CN678,81,FALSE),"unknown")</f>
        <v>Male</v>
      </c>
      <c r="AW105" s="159">
        <f>IFERROR(VLOOKUP(Table1[[#This Row],[RespondentID]],'All Data'!$A106:$CN678,82,FALSE),"unknown")</f>
        <v>80</v>
      </c>
      <c r="AX105" s="159" t="str">
        <f>IFERROR(VLOOKUP(Table1[[#This Row],[RespondentID]],'All Data'!$A106:$CN678,83,FALSE),"unknown")</f>
        <v>Suffolk</v>
      </c>
      <c r="AY105" s="159" t="str">
        <f>IFERROR(VLOOKUP(Table1[[#This Row],[RespondentID]],'All Data'!$A106:$CN678,84,FALSE),"unknown")</f>
        <v>Kings Park, 11754</v>
      </c>
      <c r="AZ105" s="159" t="str">
        <f>IFERROR(VLOOKUP(Table1[[#This Row],[RespondentID]],'All Data'!$A106:$CN678,85,FALSE),"unknown")</f>
        <v>White/Caucasian</v>
      </c>
      <c r="BA105" s="159" t="str">
        <f>IFERROR(VLOOKUP(Table1[[#This Row],[RespondentID]],'All Data'!$A106:$CN678,86,FALSE),"unknown")</f>
        <v>No</v>
      </c>
      <c r="BB105" s="159" t="str">
        <f>IFERROR(VLOOKUP(Table1[[#This Row],[RespondentID]],'All Data'!$A106:$CN678,87,FALSE),"unknown")</f>
        <v xml:space="preserve">English </v>
      </c>
      <c r="BC105" s="159" t="str">
        <f>IFERROR(VLOOKUP(Table1[[#This Row],[RespondentID]],'All Data'!$A106:$CN678,88,FALSE),"unknown")</f>
        <v>$75,000 to $125,000</v>
      </c>
      <c r="BD105" s="159" t="str">
        <f>IFERROR(VLOOKUP(Table1[[#This Row],[RespondentID]],'All Data'!$A106:$CN678,89,FALSE),"unknown")</f>
        <v>College graduate</v>
      </c>
      <c r="BE105" s="159" t="str">
        <f>IFERROR(VLOOKUP(Table1[[#This Row],[RespondentID]],'All Data'!$A106:$CN678,90,FALSE),"unknown")</f>
        <v>Retired</v>
      </c>
      <c r="BF105" s="159" t="str">
        <f>IFERROR(VLOOKUP(Table1[[#This Row],[RespondentID]],'All Data'!$A106:$CN678,91,FALSE),"unknown")</f>
        <v>Yes</v>
      </c>
      <c r="BG105" s="159" t="str">
        <f>IFERROR(VLOOKUP(Table1[[#This Row],[RespondentID]],'All Data'!$A106:$CN678,92,FALSE),"unknown")</f>
        <v>No</v>
      </c>
    </row>
    <row r="106" spans="1:59" x14ac:dyDescent="0.35">
      <c r="A106" s="6">
        <v>5666599683</v>
      </c>
      <c r="B106" s="6"/>
      <c r="C106" s="6"/>
      <c r="D106" s="6"/>
      <c r="E106" s="6"/>
      <c r="F106" s="6"/>
      <c r="G106" s="6"/>
      <c r="H106" s="6"/>
      <c r="I106" s="6"/>
      <c r="J106" s="6"/>
      <c r="K106" s="6"/>
      <c r="L106" s="6"/>
      <c r="M106" s="6"/>
      <c r="N106" s="6"/>
      <c r="O106" s="6"/>
      <c r="P106" s="6" t="s">
        <v>63</v>
      </c>
      <c r="Q106" s="6"/>
      <c r="R106" s="6"/>
      <c r="S106" s="6"/>
      <c r="T106" s="43"/>
      <c r="U106" s="43">
        <f t="shared" si="23"/>
        <v>1</v>
      </c>
      <c r="V106" s="43">
        <f t="shared" si="24"/>
        <v>3</v>
      </c>
      <c r="W106" s="43"/>
      <c r="X106" s="43">
        <f t="shared" si="25"/>
        <v>0</v>
      </c>
      <c r="Y106" s="43">
        <f t="shared" si="26"/>
        <v>0</v>
      </c>
      <c r="Z106" s="43">
        <f t="shared" si="27"/>
        <v>0</v>
      </c>
      <c r="AA106" s="43">
        <f t="shared" si="28"/>
        <v>0</v>
      </c>
      <c r="AB106" s="43">
        <f t="shared" si="29"/>
        <v>0</v>
      </c>
      <c r="AC106" s="43">
        <f t="shared" si="30"/>
        <v>0</v>
      </c>
      <c r="AD106" s="43">
        <f t="shared" si="31"/>
        <v>0</v>
      </c>
      <c r="AE106" s="43">
        <f t="shared" si="32"/>
        <v>0</v>
      </c>
      <c r="AF106" s="43">
        <f t="shared" si="33"/>
        <v>0</v>
      </c>
      <c r="AG106" s="43">
        <f t="shared" si="34"/>
        <v>0</v>
      </c>
      <c r="AH106" s="43">
        <f t="shared" si="35"/>
        <v>0</v>
      </c>
      <c r="AI106" s="43">
        <f t="shared" si="36"/>
        <v>0</v>
      </c>
      <c r="AJ106" s="43">
        <f t="shared" si="37"/>
        <v>0</v>
      </c>
      <c r="AK106" s="43">
        <f t="shared" si="38"/>
        <v>0</v>
      </c>
      <c r="AL106" s="43">
        <f t="shared" si="39"/>
        <v>1</v>
      </c>
      <c r="AM106" s="43">
        <f t="shared" si="40"/>
        <v>0</v>
      </c>
      <c r="AN106" s="43">
        <f t="shared" si="41"/>
        <v>0</v>
      </c>
      <c r="AO106" s="43">
        <f t="shared" si="42"/>
        <v>0</v>
      </c>
      <c r="AP106" s="43"/>
      <c r="AQ106" s="43"/>
      <c r="AR106" s="43">
        <f t="shared" si="43"/>
        <v>1</v>
      </c>
      <c r="AS106" s="43">
        <f t="shared" si="44"/>
        <v>1</v>
      </c>
      <c r="AT106" s="43" t="str">
        <f t="shared" si="45"/>
        <v>Correct</v>
      </c>
      <c r="AU106" s="43"/>
      <c r="AV106" s="159" t="str">
        <f>IFERROR(VLOOKUP(Table1[[#This Row],[RespondentID]],'All Data'!$A107:$CN679,81,FALSE),"unknown")</f>
        <v>Male</v>
      </c>
      <c r="AW106" s="159">
        <f>IFERROR(VLOOKUP(Table1[[#This Row],[RespondentID]],'All Data'!$A107:$CN679,82,FALSE),"unknown")</f>
        <v>51</v>
      </c>
      <c r="AX106" s="159" t="str">
        <f>IFERROR(VLOOKUP(Table1[[#This Row],[RespondentID]],'All Data'!$A107:$CN679,83,FALSE),"unknown")</f>
        <v>Nassau</v>
      </c>
      <c r="AY106" s="159" t="str">
        <f>IFERROR(VLOOKUP(Table1[[#This Row],[RespondentID]],'All Data'!$A107:$CN679,84,FALSE),"unknown")</f>
        <v>Farmingdale, 11735</v>
      </c>
      <c r="AZ106" s="159" t="str">
        <f>IFERROR(VLOOKUP(Table1[[#This Row],[RespondentID]],'All Data'!$A107:$CN679,85,FALSE),"unknown")</f>
        <v>Asian/Pacific Islander</v>
      </c>
      <c r="BA106" s="159" t="str">
        <f>IFERROR(VLOOKUP(Table1[[#This Row],[RespondentID]],'All Data'!$A107:$CN679,86,FALSE),"unknown")</f>
        <v>No</v>
      </c>
      <c r="BB106" s="159" t="str">
        <f>IFERROR(VLOOKUP(Table1[[#This Row],[RespondentID]],'All Data'!$A107:$CN679,87,FALSE),"unknown")</f>
        <v xml:space="preserve">English </v>
      </c>
      <c r="BC106" s="159" t="str">
        <f>IFERROR(VLOOKUP(Table1[[#This Row],[RespondentID]],'All Data'!$A107:$CN679,88,FALSE),"unknown")</f>
        <v>$20,000 to $34,999</v>
      </c>
      <c r="BD106" s="159" t="str">
        <f>IFERROR(VLOOKUP(Table1[[#This Row],[RespondentID]],'All Data'!$A107:$CN679,89,FALSE),"unknown")</f>
        <v>College graduate</v>
      </c>
      <c r="BE106" s="159" t="str">
        <f>IFERROR(VLOOKUP(Table1[[#This Row],[RespondentID]],'All Data'!$A107:$CN679,90,FALSE),"unknown")</f>
        <v>Self-employed</v>
      </c>
      <c r="BF106" s="159" t="str">
        <f>IFERROR(VLOOKUP(Table1[[#This Row],[RespondentID]],'All Data'!$A107:$CN679,91,FALSE),"unknown")</f>
        <v>Yes</v>
      </c>
      <c r="BG106" s="159" t="str">
        <f>IFERROR(VLOOKUP(Table1[[#This Row],[RespondentID]],'All Data'!$A107:$CN679,92,FALSE),"unknown")</f>
        <v>Yes</v>
      </c>
    </row>
    <row r="107" spans="1:59" x14ac:dyDescent="0.35">
      <c r="A107" s="6">
        <v>5665659347</v>
      </c>
      <c r="B107" s="6"/>
      <c r="C107" s="6"/>
      <c r="D107" s="6"/>
      <c r="E107" s="6" t="s">
        <v>19</v>
      </c>
      <c r="F107" s="6"/>
      <c r="G107" s="6"/>
      <c r="H107" s="6"/>
      <c r="I107" s="6"/>
      <c r="J107" s="6"/>
      <c r="K107" s="6"/>
      <c r="L107" s="6"/>
      <c r="M107" s="6"/>
      <c r="N107" s="6"/>
      <c r="O107" s="6" t="s">
        <v>22</v>
      </c>
      <c r="P107" s="6"/>
      <c r="Q107" s="6"/>
      <c r="R107" s="6"/>
      <c r="S107" s="6"/>
      <c r="T107" s="43"/>
      <c r="U107" s="43">
        <f t="shared" si="23"/>
        <v>2</v>
      </c>
      <c r="V107" s="43">
        <f t="shared" si="24"/>
        <v>1.5</v>
      </c>
      <c r="W107" s="43"/>
      <c r="X107" s="43">
        <f t="shared" si="25"/>
        <v>0</v>
      </c>
      <c r="Y107" s="43">
        <f t="shared" si="26"/>
        <v>0</v>
      </c>
      <c r="Z107" s="43">
        <f t="shared" si="27"/>
        <v>0</v>
      </c>
      <c r="AA107" s="43">
        <f t="shared" si="28"/>
        <v>1</v>
      </c>
      <c r="AB107" s="43">
        <f t="shared" si="29"/>
        <v>0</v>
      </c>
      <c r="AC107" s="43">
        <f t="shared" si="30"/>
        <v>0</v>
      </c>
      <c r="AD107" s="43">
        <f t="shared" si="31"/>
        <v>0</v>
      </c>
      <c r="AE107" s="43">
        <f t="shared" si="32"/>
        <v>0</v>
      </c>
      <c r="AF107" s="43">
        <f t="shared" si="33"/>
        <v>0</v>
      </c>
      <c r="AG107" s="43">
        <f t="shared" si="34"/>
        <v>0</v>
      </c>
      <c r="AH107" s="43">
        <f t="shared" si="35"/>
        <v>0</v>
      </c>
      <c r="AI107" s="43">
        <f t="shared" si="36"/>
        <v>0</v>
      </c>
      <c r="AJ107" s="43">
        <f t="shared" si="37"/>
        <v>0</v>
      </c>
      <c r="AK107" s="43">
        <f t="shared" si="38"/>
        <v>1</v>
      </c>
      <c r="AL107" s="43">
        <f t="shared" si="39"/>
        <v>0</v>
      </c>
      <c r="AM107" s="43">
        <f t="shared" si="40"/>
        <v>0</v>
      </c>
      <c r="AN107" s="43">
        <f t="shared" si="41"/>
        <v>0</v>
      </c>
      <c r="AO107" s="43">
        <f t="shared" si="42"/>
        <v>0</v>
      </c>
      <c r="AP107" s="43"/>
      <c r="AQ107" s="43"/>
      <c r="AR107" s="43">
        <f t="shared" si="43"/>
        <v>2</v>
      </c>
      <c r="AS107" s="43">
        <f t="shared" si="44"/>
        <v>2</v>
      </c>
      <c r="AT107" s="43" t="str">
        <f t="shared" si="45"/>
        <v>Correct</v>
      </c>
      <c r="AU107" s="43"/>
      <c r="AV107" s="159" t="str">
        <f>IFERROR(VLOOKUP(Table1[[#This Row],[RespondentID]],'All Data'!$A108:$CN680,81,FALSE),"unknown")</f>
        <v>Female</v>
      </c>
      <c r="AW107" s="159">
        <f>IFERROR(VLOOKUP(Table1[[#This Row],[RespondentID]],'All Data'!$A108:$CN680,82,FALSE),"unknown")</f>
        <v>41</v>
      </c>
      <c r="AX107" s="159" t="str">
        <f>IFERROR(VLOOKUP(Table1[[#This Row],[RespondentID]],'All Data'!$A108:$CN680,83,FALSE),"unknown")</f>
        <v>Suffolk</v>
      </c>
      <c r="AY107" s="159" t="str">
        <f>IFERROR(VLOOKUP(Table1[[#This Row],[RespondentID]],'All Data'!$A108:$CN680,84,FALSE),"unknown")</f>
        <v>Nesconset, 11767</v>
      </c>
      <c r="AZ107" s="159" t="str">
        <f>IFERROR(VLOOKUP(Table1[[#This Row],[RespondentID]],'All Data'!$A108:$CN680,85,FALSE),"unknown")</f>
        <v>White/Caucasian</v>
      </c>
      <c r="BA107" s="159" t="str">
        <f>IFERROR(VLOOKUP(Table1[[#This Row],[RespondentID]],'All Data'!$A108:$CN680,86,FALSE),"unknown")</f>
        <v>No</v>
      </c>
      <c r="BB107" s="159" t="str">
        <f>IFERROR(VLOOKUP(Table1[[#This Row],[RespondentID]],'All Data'!$A108:$CN680,87,FALSE),"unknown")</f>
        <v xml:space="preserve">English </v>
      </c>
      <c r="BC107" s="159" t="str">
        <f>IFERROR(VLOOKUP(Table1[[#This Row],[RespondentID]],'All Data'!$A108:$CN680,88,FALSE),"unknown")</f>
        <v>$0-$19,999</v>
      </c>
      <c r="BD107" s="159" t="str">
        <f>IFERROR(VLOOKUP(Table1[[#This Row],[RespondentID]],'All Data'!$A108:$CN680,89,FALSE),"unknown")</f>
        <v>Some college</v>
      </c>
      <c r="BE107" s="159" t="str">
        <f>IFERROR(VLOOKUP(Table1[[#This Row],[RespondentID]],'All Data'!$A108:$CN680,90,FALSE),"unknown")</f>
        <v>Employed for wages</v>
      </c>
      <c r="BF107" s="159" t="str">
        <f>IFERROR(VLOOKUP(Table1[[#This Row],[RespondentID]],'All Data'!$A108:$CN680,91,FALSE),"unknown")</f>
        <v>Yes</v>
      </c>
      <c r="BG107" s="159" t="str">
        <f>IFERROR(VLOOKUP(Table1[[#This Row],[RespondentID]],'All Data'!$A108:$CN680,92,FALSE),"unknown")</f>
        <v>No</v>
      </c>
    </row>
    <row r="108" spans="1:59" x14ac:dyDescent="0.35">
      <c r="A108" s="6">
        <v>5665286065</v>
      </c>
      <c r="B108" s="6"/>
      <c r="C108" s="6"/>
      <c r="D108" s="6" t="s">
        <v>54</v>
      </c>
      <c r="E108" s="6"/>
      <c r="F108" s="6"/>
      <c r="G108" s="6" t="s">
        <v>56</v>
      </c>
      <c r="H108" s="6"/>
      <c r="I108" s="6"/>
      <c r="J108" s="6"/>
      <c r="K108" s="6"/>
      <c r="L108" s="6"/>
      <c r="M108" s="6"/>
      <c r="N108" s="6" t="s">
        <v>26</v>
      </c>
      <c r="O108" s="6"/>
      <c r="P108" s="6"/>
      <c r="Q108" s="6"/>
      <c r="R108" s="6"/>
      <c r="S108" s="6"/>
      <c r="T108" s="43"/>
      <c r="U108" s="43">
        <f t="shared" si="23"/>
        <v>3</v>
      </c>
      <c r="V108" s="43">
        <f t="shared" si="24"/>
        <v>1</v>
      </c>
      <c r="W108" s="43"/>
      <c r="X108" s="43">
        <f t="shared" si="25"/>
        <v>0</v>
      </c>
      <c r="Y108" s="43">
        <f t="shared" si="26"/>
        <v>0</v>
      </c>
      <c r="Z108" s="43">
        <f t="shared" si="27"/>
        <v>1</v>
      </c>
      <c r="AA108" s="43">
        <f t="shared" si="28"/>
        <v>0</v>
      </c>
      <c r="AB108" s="43">
        <f t="shared" si="29"/>
        <v>0</v>
      </c>
      <c r="AC108" s="43">
        <f t="shared" si="30"/>
        <v>1</v>
      </c>
      <c r="AD108" s="43">
        <f t="shared" si="31"/>
        <v>0</v>
      </c>
      <c r="AE108" s="43">
        <f t="shared" si="32"/>
        <v>0</v>
      </c>
      <c r="AF108" s="43">
        <f t="shared" si="33"/>
        <v>0</v>
      </c>
      <c r="AG108" s="43">
        <f t="shared" si="34"/>
        <v>0</v>
      </c>
      <c r="AH108" s="43">
        <f t="shared" si="35"/>
        <v>0</v>
      </c>
      <c r="AI108" s="43">
        <f t="shared" si="36"/>
        <v>0</v>
      </c>
      <c r="AJ108" s="43">
        <f t="shared" si="37"/>
        <v>1</v>
      </c>
      <c r="AK108" s="43">
        <f t="shared" si="38"/>
        <v>0</v>
      </c>
      <c r="AL108" s="43">
        <f t="shared" si="39"/>
        <v>0</v>
      </c>
      <c r="AM108" s="43">
        <f t="shared" si="40"/>
        <v>0</v>
      </c>
      <c r="AN108" s="43">
        <f t="shared" si="41"/>
        <v>0</v>
      </c>
      <c r="AO108" s="43">
        <f t="shared" si="42"/>
        <v>0</v>
      </c>
      <c r="AP108" s="43"/>
      <c r="AQ108" s="43"/>
      <c r="AR108" s="43">
        <f t="shared" si="43"/>
        <v>3</v>
      </c>
      <c r="AS108" s="43">
        <f t="shared" si="44"/>
        <v>3</v>
      </c>
      <c r="AT108" s="43" t="str">
        <f t="shared" si="45"/>
        <v>Correct</v>
      </c>
      <c r="AU108" s="43"/>
      <c r="AV108" s="159" t="str">
        <f>IFERROR(VLOOKUP(Table1[[#This Row],[RespondentID]],'All Data'!$A109:$CN681,81,FALSE),"unknown")</f>
        <v>Female</v>
      </c>
      <c r="AW108" s="159">
        <f>IFERROR(VLOOKUP(Table1[[#This Row],[RespondentID]],'All Data'!$A109:$CN681,82,FALSE),"unknown")</f>
        <v>60</v>
      </c>
      <c r="AX108" s="159" t="str">
        <f>IFERROR(VLOOKUP(Table1[[#This Row],[RespondentID]],'All Data'!$A109:$CN681,83,FALSE),"unknown")</f>
        <v>Suffolk</v>
      </c>
      <c r="AY108" s="159" t="str">
        <f>IFERROR(VLOOKUP(Table1[[#This Row],[RespondentID]],'All Data'!$A109:$CN681,84,FALSE),"unknown")</f>
        <v>Mount Sinai, 11766</v>
      </c>
      <c r="AZ108" s="159" t="str">
        <f>IFERROR(VLOOKUP(Table1[[#This Row],[RespondentID]],'All Data'!$A109:$CN681,85,FALSE),"unknown")</f>
        <v>White/Caucasian</v>
      </c>
      <c r="BA108" s="159" t="str">
        <f>IFERROR(VLOOKUP(Table1[[#This Row],[RespondentID]],'All Data'!$A109:$CN681,86,FALSE),"unknown")</f>
        <v>No</v>
      </c>
      <c r="BB108" s="159" t="str">
        <f>IFERROR(VLOOKUP(Table1[[#This Row],[RespondentID]],'All Data'!$A109:$CN681,87,FALSE),"unknown")</f>
        <v xml:space="preserve">English </v>
      </c>
      <c r="BC108" s="159" t="str">
        <f>IFERROR(VLOOKUP(Table1[[#This Row],[RespondentID]],'All Data'!$A109:$CN681,88,FALSE),"unknown")</f>
        <v>Over $125,000</v>
      </c>
      <c r="BD108" s="159" t="str">
        <f>IFERROR(VLOOKUP(Table1[[#This Row],[RespondentID]],'All Data'!$A109:$CN681,89,FALSE),"unknown")</f>
        <v>Graduate school</v>
      </c>
      <c r="BE108" s="159" t="str">
        <f>IFERROR(VLOOKUP(Table1[[#This Row],[RespondentID]],'All Data'!$A109:$CN681,90,FALSE),"unknown")</f>
        <v>Retired</v>
      </c>
      <c r="BF108" s="159" t="str">
        <f>IFERROR(VLOOKUP(Table1[[#This Row],[RespondentID]],'All Data'!$A109:$CN681,91,FALSE),"unknown")</f>
        <v>Yes</v>
      </c>
      <c r="BG108" s="159" t="str">
        <f>IFERROR(VLOOKUP(Table1[[#This Row],[RespondentID]],'All Data'!$A109:$CN681,92,FALSE),"unknown")</f>
        <v>Yes</v>
      </c>
    </row>
    <row r="109" spans="1:59" x14ac:dyDescent="0.35">
      <c r="A109" s="6">
        <v>5664588025</v>
      </c>
      <c r="B109" s="6"/>
      <c r="C109" s="6"/>
      <c r="D109" s="6"/>
      <c r="E109" s="6"/>
      <c r="F109" s="6"/>
      <c r="G109" s="6"/>
      <c r="H109" s="6"/>
      <c r="I109" s="6"/>
      <c r="J109" s="6"/>
      <c r="K109" s="6"/>
      <c r="L109" s="6"/>
      <c r="M109" s="6"/>
      <c r="N109" s="6"/>
      <c r="O109" s="6"/>
      <c r="P109" s="6"/>
      <c r="Q109" s="6" t="s">
        <v>64</v>
      </c>
      <c r="R109" s="6"/>
      <c r="S109" s="6"/>
      <c r="T109" s="43"/>
      <c r="U109" s="43">
        <f t="shared" si="23"/>
        <v>1</v>
      </c>
      <c r="V109" s="43">
        <f t="shared" si="24"/>
        <v>3</v>
      </c>
      <c r="W109" s="43"/>
      <c r="X109" s="43">
        <f t="shared" si="25"/>
        <v>0</v>
      </c>
      <c r="Y109" s="43">
        <f t="shared" si="26"/>
        <v>0</v>
      </c>
      <c r="Z109" s="43">
        <f t="shared" si="27"/>
        <v>0</v>
      </c>
      <c r="AA109" s="43">
        <f t="shared" si="28"/>
        <v>0</v>
      </c>
      <c r="AB109" s="43">
        <f t="shared" si="29"/>
        <v>0</v>
      </c>
      <c r="AC109" s="43">
        <f t="shared" si="30"/>
        <v>0</v>
      </c>
      <c r="AD109" s="43">
        <f t="shared" si="31"/>
        <v>0</v>
      </c>
      <c r="AE109" s="43">
        <f t="shared" si="32"/>
        <v>0</v>
      </c>
      <c r="AF109" s="43">
        <f t="shared" si="33"/>
        <v>0</v>
      </c>
      <c r="AG109" s="43">
        <f t="shared" si="34"/>
        <v>0</v>
      </c>
      <c r="AH109" s="43">
        <f t="shared" si="35"/>
        <v>0</v>
      </c>
      <c r="AI109" s="43">
        <f t="shared" si="36"/>
        <v>0</v>
      </c>
      <c r="AJ109" s="43">
        <f t="shared" si="37"/>
        <v>0</v>
      </c>
      <c r="AK109" s="43">
        <f t="shared" si="38"/>
        <v>0</v>
      </c>
      <c r="AL109" s="43">
        <f t="shared" si="39"/>
        <v>0</v>
      </c>
      <c r="AM109" s="43">
        <f t="shared" si="40"/>
        <v>1</v>
      </c>
      <c r="AN109" s="43">
        <f t="shared" si="41"/>
        <v>0</v>
      </c>
      <c r="AO109" s="43">
        <f t="shared" si="42"/>
        <v>0</v>
      </c>
      <c r="AP109" s="43"/>
      <c r="AQ109" s="43"/>
      <c r="AR109" s="43">
        <f t="shared" si="43"/>
        <v>1</v>
      </c>
      <c r="AS109" s="43">
        <f t="shared" si="44"/>
        <v>1</v>
      </c>
      <c r="AT109" s="43" t="str">
        <f t="shared" si="45"/>
        <v>Correct</v>
      </c>
      <c r="AU109" s="43"/>
      <c r="AV109" s="159" t="str">
        <f>IFERROR(VLOOKUP(Table1[[#This Row],[RespondentID]],'All Data'!$A110:$CN682,81,FALSE),"unknown")</f>
        <v>Female</v>
      </c>
      <c r="AW109" s="159">
        <f>IFERROR(VLOOKUP(Table1[[#This Row],[RespondentID]],'All Data'!$A110:$CN682,82,FALSE),"unknown")</f>
        <v>62</v>
      </c>
      <c r="AX109" s="159" t="str">
        <f>IFERROR(VLOOKUP(Table1[[#This Row],[RespondentID]],'All Data'!$A110:$CN682,83,FALSE),"unknown")</f>
        <v>Nassau</v>
      </c>
      <c r="AY109" s="159" t="str">
        <f>IFERROR(VLOOKUP(Table1[[#This Row],[RespondentID]],'All Data'!$A110:$CN682,84,FALSE),"unknown")</f>
        <v>Glen Cove, 11542</v>
      </c>
      <c r="AZ109" s="159" t="str">
        <f>IFERROR(VLOOKUP(Table1[[#This Row],[RespondentID]],'All Data'!$A110:$CN682,85,FALSE),"unknown")</f>
        <v>White/Caucasian</v>
      </c>
      <c r="BA109" s="159" t="str">
        <f>IFERROR(VLOOKUP(Table1[[#This Row],[RespondentID]],'All Data'!$A110:$CN682,86,FALSE),"unknown")</f>
        <v>No</v>
      </c>
      <c r="BB109" s="159" t="str">
        <f>IFERROR(VLOOKUP(Table1[[#This Row],[RespondentID]],'All Data'!$A110:$CN682,87,FALSE),"unknown")</f>
        <v xml:space="preserve">English </v>
      </c>
      <c r="BC109" s="159" t="str">
        <f>IFERROR(VLOOKUP(Table1[[#This Row],[RespondentID]],'All Data'!$A110:$CN682,88,FALSE),"unknown")</f>
        <v>Over $125,000</v>
      </c>
      <c r="BD109" s="159" t="str">
        <f>IFERROR(VLOOKUP(Table1[[#This Row],[RespondentID]],'All Data'!$A110:$CN682,89,FALSE),"unknown")</f>
        <v>Graduate school</v>
      </c>
      <c r="BE109" s="159" t="str">
        <f>IFERROR(VLOOKUP(Table1[[#This Row],[RespondentID]],'All Data'!$A110:$CN682,90,FALSE),"unknown")</f>
        <v>Employed for wages</v>
      </c>
      <c r="BF109" s="159" t="str">
        <f>IFERROR(VLOOKUP(Table1[[#This Row],[RespondentID]],'All Data'!$A110:$CN682,91,FALSE),"unknown")</f>
        <v>Yes</v>
      </c>
      <c r="BG109" s="159" t="str">
        <f>IFERROR(VLOOKUP(Table1[[#This Row],[RespondentID]],'All Data'!$A110:$CN682,92,FALSE),"unknown")</f>
        <v>Yes</v>
      </c>
    </row>
    <row r="110" spans="1:59" x14ac:dyDescent="0.35">
      <c r="A110" s="6">
        <v>5664331367</v>
      </c>
      <c r="B110" s="6"/>
      <c r="C110" s="6"/>
      <c r="D110" s="6" t="s">
        <v>54</v>
      </c>
      <c r="E110" s="6"/>
      <c r="F110" s="6" t="s">
        <v>55</v>
      </c>
      <c r="G110" s="6" t="s">
        <v>56</v>
      </c>
      <c r="H110" s="6"/>
      <c r="I110" s="6"/>
      <c r="J110" s="6"/>
      <c r="K110" s="6"/>
      <c r="L110" s="6"/>
      <c r="M110" s="6"/>
      <c r="N110" s="6"/>
      <c r="O110" s="6"/>
      <c r="P110" s="6"/>
      <c r="Q110" s="6"/>
      <c r="R110" s="6"/>
      <c r="S110" s="6"/>
      <c r="T110" s="43"/>
      <c r="U110" s="43">
        <f t="shared" si="23"/>
        <v>3</v>
      </c>
      <c r="V110" s="43">
        <f t="shared" si="24"/>
        <v>1</v>
      </c>
      <c r="W110" s="43"/>
      <c r="X110" s="43">
        <f t="shared" si="25"/>
        <v>0</v>
      </c>
      <c r="Y110" s="43">
        <f t="shared" si="26"/>
        <v>0</v>
      </c>
      <c r="Z110" s="43">
        <f t="shared" si="27"/>
        <v>1</v>
      </c>
      <c r="AA110" s="43">
        <f t="shared" si="28"/>
        <v>0</v>
      </c>
      <c r="AB110" s="43">
        <f t="shared" si="29"/>
        <v>1</v>
      </c>
      <c r="AC110" s="43">
        <f t="shared" si="30"/>
        <v>1</v>
      </c>
      <c r="AD110" s="43">
        <f t="shared" si="31"/>
        <v>0</v>
      </c>
      <c r="AE110" s="43">
        <f t="shared" si="32"/>
        <v>0</v>
      </c>
      <c r="AF110" s="43">
        <f t="shared" si="33"/>
        <v>0</v>
      </c>
      <c r="AG110" s="43">
        <f t="shared" si="34"/>
        <v>0</v>
      </c>
      <c r="AH110" s="43">
        <f t="shared" si="35"/>
        <v>0</v>
      </c>
      <c r="AI110" s="43">
        <f t="shared" si="36"/>
        <v>0</v>
      </c>
      <c r="AJ110" s="43">
        <f t="shared" si="37"/>
        <v>0</v>
      </c>
      <c r="AK110" s="43">
        <f t="shared" si="38"/>
        <v>0</v>
      </c>
      <c r="AL110" s="43">
        <f t="shared" si="39"/>
        <v>0</v>
      </c>
      <c r="AM110" s="43">
        <f t="shared" si="40"/>
        <v>0</v>
      </c>
      <c r="AN110" s="43">
        <f t="shared" si="41"/>
        <v>0</v>
      </c>
      <c r="AO110" s="43">
        <f t="shared" si="42"/>
        <v>0</v>
      </c>
      <c r="AP110" s="43"/>
      <c r="AQ110" s="43"/>
      <c r="AR110" s="43">
        <f t="shared" si="43"/>
        <v>3</v>
      </c>
      <c r="AS110" s="43">
        <f t="shared" si="44"/>
        <v>3</v>
      </c>
      <c r="AT110" s="43" t="str">
        <f t="shared" si="45"/>
        <v>Correct</v>
      </c>
      <c r="AU110" s="43"/>
      <c r="AV110" s="159" t="str">
        <f>IFERROR(VLOOKUP(Table1[[#This Row],[RespondentID]],'All Data'!$A111:$CN683,81,FALSE),"unknown")</f>
        <v>Male</v>
      </c>
      <c r="AW110" s="159">
        <f>IFERROR(VLOOKUP(Table1[[#This Row],[RespondentID]],'All Data'!$A111:$CN683,82,FALSE),"unknown")</f>
        <v>29</v>
      </c>
      <c r="AX110" s="159" t="str">
        <f>IFERROR(VLOOKUP(Table1[[#This Row],[RespondentID]],'All Data'!$A111:$CN683,83,FALSE),"unknown")</f>
        <v>Nassau</v>
      </c>
      <c r="AY110" s="159" t="str">
        <f>IFERROR(VLOOKUP(Table1[[#This Row],[RespondentID]],'All Data'!$A111:$CN683,84,FALSE),"unknown")</f>
        <v>Plainview, 11803</v>
      </c>
      <c r="AZ110" s="159" t="str">
        <f>IFERROR(VLOOKUP(Table1[[#This Row],[RespondentID]],'All Data'!$A111:$CN683,85,FALSE),"unknown")</f>
        <v>White/Caucasian</v>
      </c>
      <c r="BA110" s="159" t="str">
        <f>IFERROR(VLOOKUP(Table1[[#This Row],[RespondentID]],'All Data'!$A111:$CN683,86,FALSE),"unknown")</f>
        <v>No</v>
      </c>
      <c r="BB110" s="159" t="str">
        <f>IFERROR(VLOOKUP(Table1[[#This Row],[RespondentID]],'All Data'!$A111:$CN683,87,FALSE),"unknown")</f>
        <v xml:space="preserve">English </v>
      </c>
      <c r="BC110" s="159" t="str">
        <f>IFERROR(VLOOKUP(Table1[[#This Row],[RespondentID]],'All Data'!$A111:$CN683,88,FALSE),"unknown")</f>
        <v>Over $125,000</v>
      </c>
      <c r="BD110" s="159" t="str">
        <f>IFERROR(VLOOKUP(Table1[[#This Row],[RespondentID]],'All Data'!$A111:$CN683,89,FALSE),"unknown")</f>
        <v>Graduate school</v>
      </c>
      <c r="BE110" s="159" t="str">
        <f>IFERROR(VLOOKUP(Table1[[#This Row],[RespondentID]],'All Data'!$A111:$CN683,90,FALSE),"unknown")</f>
        <v>Student</v>
      </c>
      <c r="BF110" s="159" t="str">
        <f>IFERROR(VLOOKUP(Table1[[#This Row],[RespondentID]],'All Data'!$A111:$CN683,91,FALSE),"unknown")</f>
        <v>Yes</v>
      </c>
      <c r="BG110" s="159" t="str">
        <f>IFERROR(VLOOKUP(Table1[[#This Row],[RespondentID]],'All Data'!$A111:$CN683,92,FALSE),"unknown")</f>
        <v>Yes</v>
      </c>
    </row>
    <row r="111" spans="1:59" x14ac:dyDescent="0.35">
      <c r="A111" s="6">
        <v>5664163577</v>
      </c>
      <c r="B111" s="6" t="s">
        <v>52</v>
      </c>
      <c r="C111" s="6"/>
      <c r="D111" s="6"/>
      <c r="E111" s="6"/>
      <c r="F111" s="6"/>
      <c r="G111" s="6"/>
      <c r="H111" s="6"/>
      <c r="I111" s="6"/>
      <c r="J111" s="6"/>
      <c r="K111" s="6"/>
      <c r="L111" s="6"/>
      <c r="M111" s="6"/>
      <c r="N111" s="6" t="s">
        <v>26</v>
      </c>
      <c r="O111" s="6"/>
      <c r="P111" s="6"/>
      <c r="Q111" s="6"/>
      <c r="R111" s="6"/>
      <c r="S111" s="6" t="s">
        <v>66</v>
      </c>
      <c r="T111" s="43"/>
      <c r="U111" s="43">
        <f t="shared" si="23"/>
        <v>3</v>
      </c>
      <c r="V111" s="43">
        <f t="shared" si="24"/>
        <v>1</v>
      </c>
      <c r="W111" s="43"/>
      <c r="X111" s="43">
        <f t="shared" si="25"/>
        <v>1</v>
      </c>
      <c r="Y111" s="43">
        <f t="shared" si="26"/>
        <v>0</v>
      </c>
      <c r="Z111" s="43">
        <f t="shared" si="27"/>
        <v>0</v>
      </c>
      <c r="AA111" s="43">
        <f t="shared" si="28"/>
        <v>0</v>
      </c>
      <c r="AB111" s="43">
        <f t="shared" si="29"/>
        <v>0</v>
      </c>
      <c r="AC111" s="43">
        <f t="shared" si="30"/>
        <v>0</v>
      </c>
      <c r="AD111" s="43">
        <f t="shared" si="31"/>
        <v>0</v>
      </c>
      <c r="AE111" s="43">
        <f t="shared" si="32"/>
        <v>0</v>
      </c>
      <c r="AF111" s="43">
        <f t="shared" si="33"/>
        <v>0</v>
      </c>
      <c r="AG111" s="43">
        <f t="shared" si="34"/>
        <v>0</v>
      </c>
      <c r="AH111" s="43">
        <f t="shared" si="35"/>
        <v>0</v>
      </c>
      <c r="AI111" s="43">
        <f t="shared" si="36"/>
        <v>0</v>
      </c>
      <c r="AJ111" s="43">
        <f t="shared" si="37"/>
        <v>1</v>
      </c>
      <c r="AK111" s="43">
        <f t="shared" si="38"/>
        <v>0</v>
      </c>
      <c r="AL111" s="43">
        <f t="shared" si="39"/>
        <v>0</v>
      </c>
      <c r="AM111" s="43">
        <f t="shared" si="40"/>
        <v>0</v>
      </c>
      <c r="AN111" s="43">
        <f t="shared" si="41"/>
        <v>0</v>
      </c>
      <c r="AO111" s="43">
        <f t="shared" si="42"/>
        <v>1</v>
      </c>
      <c r="AP111" s="43"/>
      <c r="AQ111" s="43"/>
      <c r="AR111" s="43">
        <f t="shared" si="43"/>
        <v>3</v>
      </c>
      <c r="AS111" s="43">
        <f t="shared" si="44"/>
        <v>3</v>
      </c>
      <c r="AT111" s="43" t="str">
        <f t="shared" si="45"/>
        <v>Correct</v>
      </c>
      <c r="AU111" s="43"/>
      <c r="AV111" s="159" t="str">
        <f>IFERROR(VLOOKUP(Table1[[#This Row],[RespondentID]],'All Data'!$A112:$CN684,81,FALSE),"unknown")</f>
        <v>Female</v>
      </c>
      <c r="AW111" s="159">
        <f>IFERROR(VLOOKUP(Table1[[#This Row],[RespondentID]],'All Data'!$A112:$CN684,82,FALSE),"unknown")</f>
        <v>25</v>
      </c>
      <c r="AX111" s="159" t="str">
        <f>IFERROR(VLOOKUP(Table1[[#This Row],[RespondentID]],'All Data'!$A112:$CN684,83,FALSE),"unknown")</f>
        <v>Nassau</v>
      </c>
      <c r="AY111" s="159" t="str">
        <f>IFERROR(VLOOKUP(Table1[[#This Row],[RespondentID]],'All Data'!$A112:$CN684,84,FALSE),"unknown")</f>
        <v>Argo Village, 11003</v>
      </c>
      <c r="AZ111" s="159">
        <f>IFERROR(VLOOKUP(Table1[[#This Row],[RespondentID]],'All Data'!$A112:$CN684,85,FALSE),"unknown")</f>
        <v>0</v>
      </c>
      <c r="BA111" s="159">
        <f>IFERROR(VLOOKUP(Table1[[#This Row],[RespondentID]],'All Data'!$A112:$CN684,86,FALSE),"unknown")</f>
        <v>0</v>
      </c>
      <c r="BB111" s="159" t="str">
        <f>IFERROR(VLOOKUP(Table1[[#This Row],[RespondentID]],'All Data'!$A112:$CN684,87,FALSE),"unknown")</f>
        <v xml:space="preserve"> </v>
      </c>
      <c r="BC111" s="159">
        <f>IFERROR(VLOOKUP(Table1[[#This Row],[RespondentID]],'All Data'!$A112:$CN684,88,FALSE),"unknown")</f>
        <v>0</v>
      </c>
      <c r="BD111" s="159">
        <f>IFERROR(VLOOKUP(Table1[[#This Row],[RespondentID]],'All Data'!$A112:$CN684,89,FALSE),"unknown")</f>
        <v>0</v>
      </c>
      <c r="BE111" s="159">
        <f>IFERROR(VLOOKUP(Table1[[#This Row],[RespondentID]],'All Data'!$A112:$CN684,90,FALSE),"unknown")</f>
        <v>0</v>
      </c>
      <c r="BF111" s="159">
        <f>IFERROR(VLOOKUP(Table1[[#This Row],[RespondentID]],'All Data'!$A112:$CN684,91,FALSE),"unknown")</f>
        <v>0</v>
      </c>
      <c r="BG111" s="159">
        <f>IFERROR(VLOOKUP(Table1[[#This Row],[RespondentID]],'All Data'!$A112:$CN684,92,FALSE),"unknown")</f>
        <v>0</v>
      </c>
    </row>
    <row r="112" spans="1:59" x14ac:dyDescent="0.35">
      <c r="A112" s="6">
        <v>5659726656</v>
      </c>
      <c r="B112" s="6"/>
      <c r="C112" s="6"/>
      <c r="D112" s="6" t="s">
        <v>54</v>
      </c>
      <c r="E112" s="6"/>
      <c r="F112" s="6"/>
      <c r="G112" s="6"/>
      <c r="H112" s="6"/>
      <c r="I112" s="6"/>
      <c r="J112" s="6"/>
      <c r="K112" s="6"/>
      <c r="L112" s="6"/>
      <c r="M112" s="6"/>
      <c r="N112" s="6"/>
      <c r="O112" s="6"/>
      <c r="P112" s="6"/>
      <c r="Q112" s="6"/>
      <c r="R112" s="6"/>
      <c r="S112" s="6" t="s">
        <v>66</v>
      </c>
      <c r="T112" s="43"/>
      <c r="U112" s="43">
        <f t="shared" si="23"/>
        <v>2</v>
      </c>
      <c r="V112" s="43">
        <f t="shared" si="24"/>
        <v>1.5</v>
      </c>
      <c r="W112" s="43"/>
      <c r="X112" s="43">
        <f t="shared" si="25"/>
        <v>0</v>
      </c>
      <c r="Y112" s="43">
        <f t="shared" si="26"/>
        <v>0</v>
      </c>
      <c r="Z112" s="43">
        <f t="shared" si="27"/>
        <v>1</v>
      </c>
      <c r="AA112" s="43">
        <f t="shared" si="28"/>
        <v>0</v>
      </c>
      <c r="AB112" s="43">
        <f t="shared" si="29"/>
        <v>0</v>
      </c>
      <c r="AC112" s="43">
        <f t="shared" si="30"/>
        <v>0</v>
      </c>
      <c r="AD112" s="43">
        <f t="shared" si="31"/>
        <v>0</v>
      </c>
      <c r="AE112" s="43">
        <f t="shared" si="32"/>
        <v>0</v>
      </c>
      <c r="AF112" s="43">
        <f t="shared" si="33"/>
        <v>0</v>
      </c>
      <c r="AG112" s="43">
        <f t="shared" si="34"/>
        <v>0</v>
      </c>
      <c r="AH112" s="43">
        <f t="shared" si="35"/>
        <v>0</v>
      </c>
      <c r="AI112" s="43">
        <f t="shared" si="36"/>
        <v>0</v>
      </c>
      <c r="AJ112" s="43">
        <f t="shared" si="37"/>
        <v>0</v>
      </c>
      <c r="AK112" s="43">
        <f t="shared" si="38"/>
        <v>0</v>
      </c>
      <c r="AL112" s="43">
        <f t="shared" si="39"/>
        <v>0</v>
      </c>
      <c r="AM112" s="43">
        <f t="shared" si="40"/>
        <v>0</v>
      </c>
      <c r="AN112" s="43">
        <f t="shared" si="41"/>
        <v>0</v>
      </c>
      <c r="AO112" s="43">
        <f t="shared" si="42"/>
        <v>1</v>
      </c>
      <c r="AP112" s="43"/>
      <c r="AQ112" s="43"/>
      <c r="AR112" s="43">
        <f t="shared" si="43"/>
        <v>2</v>
      </c>
      <c r="AS112" s="43">
        <f t="shared" si="44"/>
        <v>2</v>
      </c>
      <c r="AT112" s="43" t="str">
        <f t="shared" si="45"/>
        <v>Correct</v>
      </c>
      <c r="AU112" s="43"/>
      <c r="AV112" s="159" t="str">
        <f>IFERROR(VLOOKUP(Table1[[#This Row],[RespondentID]],'All Data'!$A113:$CN685,81,FALSE),"unknown")</f>
        <v>Female</v>
      </c>
      <c r="AW112" s="159">
        <f>IFERROR(VLOOKUP(Table1[[#This Row],[RespondentID]],'All Data'!$A113:$CN685,82,FALSE),"unknown")</f>
        <v>41</v>
      </c>
      <c r="AX112" s="159" t="str">
        <f>IFERROR(VLOOKUP(Table1[[#This Row],[RespondentID]],'All Data'!$A113:$CN685,83,FALSE),"unknown")</f>
        <v>Suffolk</v>
      </c>
      <c r="AY112" s="159" t="str">
        <f>IFERROR(VLOOKUP(Table1[[#This Row],[RespondentID]],'All Data'!$A113:$CN685,84,FALSE),"unknown")</f>
        <v>Nesconset, 11767</v>
      </c>
      <c r="AZ112" s="159" t="str">
        <f>IFERROR(VLOOKUP(Table1[[#This Row],[RespondentID]],'All Data'!$A113:$CN685,85,FALSE),"unknown")</f>
        <v>White/Caucasian</v>
      </c>
      <c r="BA112" s="159" t="str">
        <f>IFERROR(VLOOKUP(Table1[[#This Row],[RespondentID]],'All Data'!$A113:$CN685,86,FALSE),"unknown")</f>
        <v>No</v>
      </c>
      <c r="BB112" s="159" t="str">
        <f>IFERROR(VLOOKUP(Table1[[#This Row],[RespondentID]],'All Data'!$A113:$CN685,87,FALSE),"unknown")</f>
        <v xml:space="preserve">English </v>
      </c>
      <c r="BC112" s="159" t="str">
        <f>IFERROR(VLOOKUP(Table1[[#This Row],[RespondentID]],'All Data'!$A113:$CN685,88,FALSE),"unknown")</f>
        <v>$0-$19,999</v>
      </c>
      <c r="BD112" s="159" t="str">
        <f>IFERROR(VLOOKUP(Table1[[#This Row],[RespondentID]],'All Data'!$A113:$CN685,89,FALSE),"unknown")</f>
        <v>Some high school</v>
      </c>
      <c r="BE112" s="159" t="str">
        <f>IFERROR(VLOOKUP(Table1[[#This Row],[RespondentID]],'All Data'!$A113:$CN685,90,FALSE),"unknown")</f>
        <v>Employed for wages</v>
      </c>
      <c r="BF112" s="159" t="str">
        <f>IFERROR(VLOOKUP(Table1[[#This Row],[RespondentID]],'All Data'!$A113:$CN685,91,FALSE),"unknown")</f>
        <v>Yes</v>
      </c>
      <c r="BG112" s="159" t="str">
        <f>IFERROR(VLOOKUP(Table1[[#This Row],[RespondentID]],'All Data'!$A113:$CN685,92,FALSE),"unknown")</f>
        <v>Yes</v>
      </c>
    </row>
    <row r="113" spans="1:59" x14ac:dyDescent="0.35">
      <c r="A113" s="6">
        <v>5659725706</v>
      </c>
      <c r="B113" s="6"/>
      <c r="C113" s="6"/>
      <c r="D113" s="6" t="s">
        <v>54</v>
      </c>
      <c r="E113" s="6"/>
      <c r="F113" s="6"/>
      <c r="G113" s="6"/>
      <c r="H113" s="6"/>
      <c r="I113" s="6"/>
      <c r="J113" s="6"/>
      <c r="K113" s="6"/>
      <c r="L113" s="6"/>
      <c r="M113" s="6"/>
      <c r="N113" s="6"/>
      <c r="O113" s="6"/>
      <c r="P113" s="6"/>
      <c r="Q113" s="6"/>
      <c r="R113" s="6"/>
      <c r="S113" s="6" t="s">
        <v>66</v>
      </c>
      <c r="T113" s="43"/>
      <c r="U113" s="43">
        <f t="shared" si="23"/>
        <v>2</v>
      </c>
      <c r="V113" s="43">
        <f t="shared" si="24"/>
        <v>1.5</v>
      </c>
      <c r="W113" s="43"/>
      <c r="X113" s="43">
        <f t="shared" si="25"/>
        <v>0</v>
      </c>
      <c r="Y113" s="43">
        <f t="shared" si="26"/>
        <v>0</v>
      </c>
      <c r="Z113" s="43">
        <f t="shared" si="27"/>
        <v>1</v>
      </c>
      <c r="AA113" s="43">
        <f t="shared" si="28"/>
        <v>0</v>
      </c>
      <c r="AB113" s="43">
        <f t="shared" si="29"/>
        <v>0</v>
      </c>
      <c r="AC113" s="43">
        <f t="shared" si="30"/>
        <v>0</v>
      </c>
      <c r="AD113" s="43">
        <f t="shared" si="31"/>
        <v>0</v>
      </c>
      <c r="AE113" s="43">
        <f t="shared" si="32"/>
        <v>0</v>
      </c>
      <c r="AF113" s="43">
        <f t="shared" si="33"/>
        <v>0</v>
      </c>
      <c r="AG113" s="43">
        <f t="shared" si="34"/>
        <v>0</v>
      </c>
      <c r="AH113" s="43">
        <f t="shared" si="35"/>
        <v>0</v>
      </c>
      <c r="AI113" s="43">
        <f t="shared" si="36"/>
        <v>0</v>
      </c>
      <c r="AJ113" s="43">
        <f t="shared" si="37"/>
        <v>0</v>
      </c>
      <c r="AK113" s="43">
        <f t="shared" si="38"/>
        <v>0</v>
      </c>
      <c r="AL113" s="43">
        <f t="shared" si="39"/>
        <v>0</v>
      </c>
      <c r="AM113" s="43">
        <f t="shared" si="40"/>
        <v>0</v>
      </c>
      <c r="AN113" s="43">
        <f t="shared" si="41"/>
        <v>0</v>
      </c>
      <c r="AO113" s="43">
        <f t="shared" si="42"/>
        <v>1</v>
      </c>
      <c r="AP113" s="43"/>
      <c r="AQ113" s="43"/>
      <c r="AR113" s="43">
        <f t="shared" si="43"/>
        <v>2</v>
      </c>
      <c r="AS113" s="43">
        <f t="shared" si="44"/>
        <v>2</v>
      </c>
      <c r="AT113" s="43" t="str">
        <f t="shared" si="45"/>
        <v>Correct</v>
      </c>
      <c r="AU113" s="43"/>
      <c r="AV113" s="159" t="str">
        <f>IFERROR(VLOOKUP(Table1[[#This Row],[RespondentID]],'All Data'!$A114:$CN686,81,FALSE),"unknown")</f>
        <v>Female</v>
      </c>
      <c r="AW113" s="159">
        <f>IFERROR(VLOOKUP(Table1[[#This Row],[RespondentID]],'All Data'!$A114:$CN686,82,FALSE),"unknown")</f>
        <v>41</v>
      </c>
      <c r="AX113" s="159" t="str">
        <f>IFERROR(VLOOKUP(Table1[[#This Row],[RespondentID]],'All Data'!$A114:$CN686,83,FALSE),"unknown")</f>
        <v>Suffolk</v>
      </c>
      <c r="AY113" s="159" t="str">
        <f>IFERROR(VLOOKUP(Table1[[#This Row],[RespondentID]],'All Data'!$A114:$CN686,84,FALSE),"unknown")</f>
        <v>Nesconset, 11767</v>
      </c>
      <c r="AZ113" s="159">
        <f>IFERROR(VLOOKUP(Table1[[#This Row],[RespondentID]],'All Data'!$A114:$CN686,85,FALSE),"unknown")</f>
        <v>0</v>
      </c>
      <c r="BA113" s="159">
        <f>IFERROR(VLOOKUP(Table1[[#This Row],[RespondentID]],'All Data'!$A114:$CN686,86,FALSE),"unknown")</f>
        <v>0</v>
      </c>
      <c r="BB113" s="159" t="str">
        <f>IFERROR(VLOOKUP(Table1[[#This Row],[RespondentID]],'All Data'!$A114:$CN686,87,FALSE),"unknown")</f>
        <v xml:space="preserve"> </v>
      </c>
      <c r="BC113" s="159">
        <f>IFERROR(VLOOKUP(Table1[[#This Row],[RespondentID]],'All Data'!$A114:$CN686,88,FALSE),"unknown")</f>
        <v>0</v>
      </c>
      <c r="BD113" s="159">
        <f>IFERROR(VLOOKUP(Table1[[#This Row],[RespondentID]],'All Data'!$A114:$CN686,89,FALSE),"unknown")</f>
        <v>0</v>
      </c>
      <c r="BE113" s="159">
        <f>IFERROR(VLOOKUP(Table1[[#This Row],[RespondentID]],'All Data'!$A114:$CN686,90,FALSE),"unknown")</f>
        <v>0</v>
      </c>
      <c r="BF113" s="159">
        <f>IFERROR(VLOOKUP(Table1[[#This Row],[RespondentID]],'All Data'!$A114:$CN686,91,FALSE),"unknown")</f>
        <v>0</v>
      </c>
      <c r="BG113" s="159">
        <f>IFERROR(VLOOKUP(Table1[[#This Row],[RespondentID]],'All Data'!$A114:$CN686,92,FALSE),"unknown")</f>
        <v>0</v>
      </c>
    </row>
    <row r="114" spans="1:59" x14ac:dyDescent="0.35">
      <c r="A114" s="6">
        <v>5659723675</v>
      </c>
      <c r="B114" s="6"/>
      <c r="C114" s="6"/>
      <c r="D114" s="6"/>
      <c r="E114" s="6" t="s">
        <v>19</v>
      </c>
      <c r="F114" s="6"/>
      <c r="G114" s="6"/>
      <c r="H114" s="6"/>
      <c r="I114" s="6"/>
      <c r="J114" s="6"/>
      <c r="K114" s="6" t="s">
        <v>60</v>
      </c>
      <c r="L114" s="6" t="s">
        <v>61</v>
      </c>
      <c r="M114" s="6"/>
      <c r="N114" s="6"/>
      <c r="O114" s="6"/>
      <c r="P114" s="6"/>
      <c r="Q114" s="6"/>
      <c r="R114" s="6"/>
      <c r="S114" s="6"/>
      <c r="T114" s="43"/>
      <c r="U114" s="43">
        <f t="shared" si="23"/>
        <v>3</v>
      </c>
      <c r="V114" s="43">
        <f t="shared" si="24"/>
        <v>1</v>
      </c>
      <c r="W114" s="43"/>
      <c r="X114" s="43">
        <f t="shared" si="25"/>
        <v>0</v>
      </c>
      <c r="Y114" s="43">
        <f t="shared" si="26"/>
        <v>0</v>
      </c>
      <c r="Z114" s="43">
        <f t="shared" si="27"/>
        <v>0</v>
      </c>
      <c r="AA114" s="43">
        <f t="shared" si="28"/>
        <v>1</v>
      </c>
      <c r="AB114" s="43">
        <f t="shared" si="29"/>
        <v>0</v>
      </c>
      <c r="AC114" s="43">
        <f t="shared" si="30"/>
        <v>0</v>
      </c>
      <c r="AD114" s="43">
        <f t="shared" si="31"/>
        <v>0</v>
      </c>
      <c r="AE114" s="43">
        <f t="shared" si="32"/>
        <v>0</v>
      </c>
      <c r="AF114" s="43">
        <f t="shared" si="33"/>
        <v>0</v>
      </c>
      <c r="AG114" s="43">
        <f t="shared" si="34"/>
        <v>1</v>
      </c>
      <c r="AH114" s="43">
        <f t="shared" si="35"/>
        <v>1</v>
      </c>
      <c r="AI114" s="43">
        <f t="shared" si="36"/>
        <v>0</v>
      </c>
      <c r="AJ114" s="43">
        <f t="shared" si="37"/>
        <v>0</v>
      </c>
      <c r="AK114" s="43">
        <f t="shared" si="38"/>
        <v>0</v>
      </c>
      <c r="AL114" s="43">
        <f t="shared" si="39"/>
        <v>0</v>
      </c>
      <c r="AM114" s="43">
        <f t="shared" si="40"/>
        <v>0</v>
      </c>
      <c r="AN114" s="43">
        <f t="shared" si="41"/>
        <v>0</v>
      </c>
      <c r="AO114" s="43">
        <f t="shared" si="42"/>
        <v>0</v>
      </c>
      <c r="AP114" s="43"/>
      <c r="AQ114" s="43"/>
      <c r="AR114" s="43">
        <f t="shared" si="43"/>
        <v>3</v>
      </c>
      <c r="AS114" s="43">
        <f t="shared" si="44"/>
        <v>3</v>
      </c>
      <c r="AT114" s="43" t="str">
        <f t="shared" si="45"/>
        <v>Correct</v>
      </c>
      <c r="AU114" s="43"/>
      <c r="AV114" s="159" t="str">
        <f>IFERROR(VLOOKUP(Table1[[#This Row],[RespondentID]],'All Data'!$A115:$CN687,81,FALSE),"unknown")</f>
        <v>Female</v>
      </c>
      <c r="AW114" s="159">
        <f>IFERROR(VLOOKUP(Table1[[#This Row],[RespondentID]],'All Data'!$A115:$CN687,82,FALSE),"unknown")</f>
        <v>41</v>
      </c>
      <c r="AX114" s="159" t="str">
        <f>IFERROR(VLOOKUP(Table1[[#This Row],[RespondentID]],'All Data'!$A115:$CN687,83,FALSE),"unknown")</f>
        <v>Suffolk</v>
      </c>
      <c r="AY114" s="159" t="str">
        <f>IFERROR(VLOOKUP(Table1[[#This Row],[RespondentID]],'All Data'!$A115:$CN687,84,FALSE),"unknown")</f>
        <v>Nesconset, 11767</v>
      </c>
      <c r="AZ114" s="159">
        <f>IFERROR(VLOOKUP(Table1[[#This Row],[RespondentID]],'All Data'!$A115:$CN687,85,FALSE),"unknown")</f>
        <v>0</v>
      </c>
      <c r="BA114" s="159">
        <f>IFERROR(VLOOKUP(Table1[[#This Row],[RespondentID]],'All Data'!$A115:$CN687,86,FALSE),"unknown")</f>
        <v>0</v>
      </c>
      <c r="BB114" s="159" t="str">
        <f>IFERROR(VLOOKUP(Table1[[#This Row],[RespondentID]],'All Data'!$A115:$CN687,87,FALSE),"unknown")</f>
        <v xml:space="preserve"> </v>
      </c>
      <c r="BC114" s="159">
        <f>IFERROR(VLOOKUP(Table1[[#This Row],[RespondentID]],'All Data'!$A115:$CN687,88,FALSE),"unknown")</f>
        <v>0</v>
      </c>
      <c r="BD114" s="159">
        <f>IFERROR(VLOOKUP(Table1[[#This Row],[RespondentID]],'All Data'!$A115:$CN687,89,FALSE),"unknown")</f>
        <v>0</v>
      </c>
      <c r="BE114" s="159">
        <f>IFERROR(VLOOKUP(Table1[[#This Row],[RespondentID]],'All Data'!$A115:$CN687,90,FALSE),"unknown")</f>
        <v>0</v>
      </c>
      <c r="BF114" s="159">
        <f>IFERROR(VLOOKUP(Table1[[#This Row],[RespondentID]],'All Data'!$A115:$CN687,91,FALSE),"unknown")</f>
        <v>0</v>
      </c>
      <c r="BG114" s="159">
        <f>IFERROR(VLOOKUP(Table1[[#This Row],[RespondentID]],'All Data'!$A115:$CN687,92,FALSE),"unknown")</f>
        <v>0</v>
      </c>
    </row>
    <row r="115" spans="1:59" x14ac:dyDescent="0.35">
      <c r="A115" s="6">
        <v>5658621038</v>
      </c>
      <c r="B115" s="6"/>
      <c r="C115" s="6"/>
      <c r="D115" s="6"/>
      <c r="E115" s="6"/>
      <c r="F115" s="6"/>
      <c r="G115" s="6" t="s">
        <v>56</v>
      </c>
      <c r="H115" s="6"/>
      <c r="I115" s="6" t="s">
        <v>58</v>
      </c>
      <c r="J115" s="6"/>
      <c r="K115" s="6"/>
      <c r="L115" s="6"/>
      <c r="M115" s="6"/>
      <c r="N115" s="6"/>
      <c r="O115" s="6"/>
      <c r="P115" s="6"/>
      <c r="Q115" s="6" t="s">
        <v>64</v>
      </c>
      <c r="R115" s="6"/>
      <c r="S115" s="6"/>
      <c r="T115" s="43"/>
      <c r="U115" s="43">
        <f t="shared" si="23"/>
        <v>3</v>
      </c>
      <c r="V115" s="43">
        <f t="shared" si="24"/>
        <v>1</v>
      </c>
      <c r="W115" s="43"/>
      <c r="X115" s="43">
        <f t="shared" si="25"/>
        <v>0</v>
      </c>
      <c r="Y115" s="43">
        <f t="shared" si="26"/>
        <v>0</v>
      </c>
      <c r="Z115" s="43">
        <f t="shared" si="27"/>
        <v>0</v>
      </c>
      <c r="AA115" s="43">
        <f t="shared" si="28"/>
        <v>0</v>
      </c>
      <c r="AB115" s="43">
        <f t="shared" si="29"/>
        <v>0</v>
      </c>
      <c r="AC115" s="43">
        <f t="shared" si="30"/>
        <v>1</v>
      </c>
      <c r="AD115" s="43">
        <f t="shared" si="31"/>
        <v>0</v>
      </c>
      <c r="AE115" s="43">
        <f t="shared" si="32"/>
        <v>1</v>
      </c>
      <c r="AF115" s="43">
        <f t="shared" si="33"/>
        <v>0</v>
      </c>
      <c r="AG115" s="43">
        <f t="shared" si="34"/>
        <v>0</v>
      </c>
      <c r="AH115" s="43">
        <f t="shared" si="35"/>
        <v>0</v>
      </c>
      <c r="AI115" s="43">
        <f t="shared" si="36"/>
        <v>0</v>
      </c>
      <c r="AJ115" s="43">
        <f t="shared" si="37"/>
        <v>0</v>
      </c>
      <c r="AK115" s="43">
        <f t="shared" si="38"/>
        <v>0</v>
      </c>
      <c r="AL115" s="43">
        <f t="shared" si="39"/>
        <v>0</v>
      </c>
      <c r="AM115" s="43">
        <f t="shared" si="40"/>
        <v>1</v>
      </c>
      <c r="AN115" s="43">
        <f t="shared" si="41"/>
        <v>0</v>
      </c>
      <c r="AO115" s="43">
        <f t="shared" si="42"/>
        <v>0</v>
      </c>
      <c r="AP115" s="43"/>
      <c r="AQ115" s="43"/>
      <c r="AR115" s="43">
        <f t="shared" si="43"/>
        <v>3</v>
      </c>
      <c r="AS115" s="43">
        <f t="shared" si="44"/>
        <v>3</v>
      </c>
      <c r="AT115" s="43" t="str">
        <f t="shared" si="45"/>
        <v>Correct</v>
      </c>
      <c r="AU115" s="43"/>
      <c r="AV115" s="159" t="str">
        <f>IFERROR(VLOOKUP(Table1[[#This Row],[RespondentID]],'All Data'!$A116:$CN688,81,FALSE),"unknown")</f>
        <v>Male</v>
      </c>
      <c r="AW115" s="159">
        <f>IFERROR(VLOOKUP(Table1[[#This Row],[RespondentID]],'All Data'!$A116:$CN688,82,FALSE),"unknown")</f>
        <v>55</v>
      </c>
      <c r="AX115" s="159" t="str">
        <f>IFERROR(VLOOKUP(Table1[[#This Row],[RespondentID]],'All Data'!$A116:$CN688,83,FALSE),"unknown")</f>
        <v>Suffolk</v>
      </c>
      <c r="AY115" s="159" t="str">
        <f>IFERROR(VLOOKUP(Table1[[#This Row],[RespondentID]],'All Data'!$A116:$CN688,84,FALSE),"unknown")</f>
        <v>Sound Beach, 11789</v>
      </c>
      <c r="AZ115" s="159" t="str">
        <f>IFERROR(VLOOKUP(Table1[[#This Row],[RespondentID]],'All Data'!$A116:$CN688,85,FALSE),"unknown")</f>
        <v>White/Caucasian</v>
      </c>
      <c r="BA115" s="159" t="str">
        <f>IFERROR(VLOOKUP(Table1[[#This Row],[RespondentID]],'All Data'!$A116:$CN688,86,FALSE),"unknown")</f>
        <v>No</v>
      </c>
      <c r="BB115" s="159" t="str">
        <f>IFERROR(VLOOKUP(Table1[[#This Row],[RespondentID]],'All Data'!$A116:$CN688,87,FALSE),"unknown")</f>
        <v xml:space="preserve">English </v>
      </c>
      <c r="BC115" s="159" t="str">
        <f>IFERROR(VLOOKUP(Table1[[#This Row],[RespondentID]],'All Data'!$A116:$CN688,88,FALSE),"unknown")</f>
        <v>$0-$19,999</v>
      </c>
      <c r="BD115" s="159" t="str">
        <f>IFERROR(VLOOKUP(Table1[[#This Row],[RespondentID]],'All Data'!$A116:$CN688,89,FALSE),"unknown")</f>
        <v>Some college</v>
      </c>
      <c r="BE115" s="159" t="str">
        <f>IFERROR(VLOOKUP(Table1[[#This Row],[RespondentID]],'All Data'!$A116:$CN688,90,FALSE),"unknown")</f>
        <v>Out of work, but not currently looking</v>
      </c>
      <c r="BF115" s="159" t="str">
        <f>IFERROR(VLOOKUP(Table1[[#This Row],[RespondentID]],'All Data'!$A116:$CN688,91,FALSE),"unknown")</f>
        <v>No, but I did in the past</v>
      </c>
      <c r="BG115" s="159" t="str">
        <f>IFERROR(VLOOKUP(Table1[[#This Row],[RespondentID]],'All Data'!$A116:$CN688,92,FALSE),"unknown")</f>
        <v>No</v>
      </c>
    </row>
    <row r="116" spans="1:59" x14ac:dyDescent="0.35">
      <c r="A116" s="6">
        <v>5658544714</v>
      </c>
      <c r="B116" s="6" t="s">
        <v>52</v>
      </c>
      <c r="C116" s="6"/>
      <c r="D116" s="6"/>
      <c r="E116" s="6"/>
      <c r="F116" s="6"/>
      <c r="G116" s="6"/>
      <c r="H116" s="6"/>
      <c r="I116" s="6" t="s">
        <v>58</v>
      </c>
      <c r="J116" s="6"/>
      <c r="K116" s="6"/>
      <c r="L116" s="6"/>
      <c r="M116" s="6"/>
      <c r="N116" s="6"/>
      <c r="O116" s="6"/>
      <c r="P116" s="6"/>
      <c r="Q116" s="6"/>
      <c r="R116" s="6"/>
      <c r="S116" s="6"/>
      <c r="T116" s="43"/>
      <c r="U116" s="43">
        <f t="shared" si="23"/>
        <v>2</v>
      </c>
      <c r="V116" s="43">
        <f t="shared" si="24"/>
        <v>1.5</v>
      </c>
      <c r="W116" s="43"/>
      <c r="X116" s="43">
        <f t="shared" si="25"/>
        <v>1</v>
      </c>
      <c r="Y116" s="43">
        <f t="shared" si="26"/>
        <v>0</v>
      </c>
      <c r="Z116" s="43">
        <f t="shared" si="27"/>
        <v>0</v>
      </c>
      <c r="AA116" s="43">
        <f t="shared" si="28"/>
        <v>0</v>
      </c>
      <c r="AB116" s="43">
        <f t="shared" si="29"/>
        <v>0</v>
      </c>
      <c r="AC116" s="43">
        <f t="shared" si="30"/>
        <v>0</v>
      </c>
      <c r="AD116" s="43">
        <f t="shared" si="31"/>
        <v>0</v>
      </c>
      <c r="AE116" s="43">
        <f t="shared" si="32"/>
        <v>1</v>
      </c>
      <c r="AF116" s="43">
        <f t="shared" si="33"/>
        <v>0</v>
      </c>
      <c r="AG116" s="43">
        <f t="shared" si="34"/>
        <v>0</v>
      </c>
      <c r="AH116" s="43">
        <f t="shared" si="35"/>
        <v>0</v>
      </c>
      <c r="AI116" s="43">
        <f t="shared" si="36"/>
        <v>0</v>
      </c>
      <c r="AJ116" s="43">
        <f t="shared" si="37"/>
        <v>0</v>
      </c>
      <c r="AK116" s="43">
        <f t="shared" si="38"/>
        <v>0</v>
      </c>
      <c r="AL116" s="43">
        <f t="shared" si="39"/>
        <v>0</v>
      </c>
      <c r="AM116" s="43">
        <f t="shared" si="40"/>
        <v>0</v>
      </c>
      <c r="AN116" s="43">
        <f t="shared" si="41"/>
        <v>0</v>
      </c>
      <c r="AO116" s="43">
        <f t="shared" si="42"/>
        <v>0</v>
      </c>
      <c r="AP116" s="43"/>
      <c r="AQ116" s="43"/>
      <c r="AR116" s="43">
        <f t="shared" si="43"/>
        <v>2</v>
      </c>
      <c r="AS116" s="43">
        <f t="shared" si="44"/>
        <v>2</v>
      </c>
      <c r="AT116" s="43" t="str">
        <f t="shared" si="45"/>
        <v>Correct</v>
      </c>
      <c r="AU116" s="43"/>
      <c r="AV116" s="159" t="str">
        <f>IFERROR(VLOOKUP(Table1[[#This Row],[RespondentID]],'All Data'!$A117:$CN689,81,FALSE),"unknown")</f>
        <v>Female</v>
      </c>
      <c r="AW116" s="159">
        <f>IFERROR(VLOOKUP(Table1[[#This Row],[RespondentID]],'All Data'!$A117:$CN689,82,FALSE),"unknown")</f>
        <v>41</v>
      </c>
      <c r="AX116" s="159" t="str">
        <f>IFERROR(VLOOKUP(Table1[[#This Row],[RespondentID]],'All Data'!$A117:$CN689,83,FALSE),"unknown")</f>
        <v>Suffolk</v>
      </c>
      <c r="AY116" s="159" t="str">
        <f>IFERROR(VLOOKUP(Table1[[#This Row],[RespondentID]],'All Data'!$A117:$CN689,84,FALSE),"unknown")</f>
        <v>Nesconset, 11767</v>
      </c>
      <c r="AZ116" s="159" t="str">
        <f>IFERROR(VLOOKUP(Table1[[#This Row],[RespondentID]],'All Data'!$A117:$CN689,85,FALSE),"unknown")</f>
        <v>White/Caucasian</v>
      </c>
      <c r="BA116" s="159" t="str">
        <f>IFERROR(VLOOKUP(Table1[[#This Row],[RespondentID]],'All Data'!$A117:$CN689,86,FALSE),"unknown")</f>
        <v>No</v>
      </c>
      <c r="BB116" s="159" t="str">
        <f>IFERROR(VLOOKUP(Table1[[#This Row],[RespondentID]],'All Data'!$A117:$CN689,87,FALSE),"unknown")</f>
        <v xml:space="preserve">English </v>
      </c>
      <c r="BC116" s="159" t="str">
        <f>IFERROR(VLOOKUP(Table1[[#This Row],[RespondentID]],'All Data'!$A117:$CN689,88,FALSE),"unknown")</f>
        <v>$0-$19,999</v>
      </c>
      <c r="BD116" s="159" t="str">
        <f>IFERROR(VLOOKUP(Table1[[#This Row],[RespondentID]],'All Data'!$A117:$CN689,89,FALSE),"unknown")</f>
        <v>Some college</v>
      </c>
      <c r="BE116" s="159" t="str">
        <f>IFERROR(VLOOKUP(Table1[[#This Row],[RespondentID]],'All Data'!$A117:$CN689,90,FALSE),"unknown")</f>
        <v>Employed for wages</v>
      </c>
      <c r="BF116" s="159" t="str">
        <f>IFERROR(VLOOKUP(Table1[[#This Row],[RespondentID]],'All Data'!$A117:$CN689,91,FALSE),"unknown")</f>
        <v>Yes</v>
      </c>
      <c r="BG116" s="159" t="str">
        <f>IFERROR(VLOOKUP(Table1[[#This Row],[RespondentID]],'All Data'!$A117:$CN689,92,FALSE),"unknown")</f>
        <v>Yes</v>
      </c>
    </row>
    <row r="117" spans="1:59" x14ac:dyDescent="0.35">
      <c r="A117" s="6">
        <v>5657863054</v>
      </c>
      <c r="B117" s="6"/>
      <c r="C117" s="6"/>
      <c r="D117" s="6"/>
      <c r="E117" s="6"/>
      <c r="F117" s="6"/>
      <c r="G117" s="6"/>
      <c r="H117" s="6"/>
      <c r="I117" s="6"/>
      <c r="J117" s="6"/>
      <c r="K117" s="6"/>
      <c r="L117" s="6"/>
      <c r="M117" s="6" t="s">
        <v>62</v>
      </c>
      <c r="N117" s="6"/>
      <c r="O117" s="6"/>
      <c r="P117" s="6"/>
      <c r="Q117" s="6" t="s">
        <v>64</v>
      </c>
      <c r="R117" s="6"/>
      <c r="S117" s="6" t="s">
        <v>66</v>
      </c>
      <c r="T117" s="43"/>
      <c r="U117" s="43">
        <f t="shared" si="23"/>
        <v>3</v>
      </c>
      <c r="V117" s="43">
        <f t="shared" si="24"/>
        <v>1</v>
      </c>
      <c r="W117" s="43"/>
      <c r="X117" s="43">
        <f t="shared" si="25"/>
        <v>0</v>
      </c>
      <c r="Y117" s="43">
        <f t="shared" si="26"/>
        <v>0</v>
      </c>
      <c r="Z117" s="43">
        <f t="shared" si="27"/>
        <v>0</v>
      </c>
      <c r="AA117" s="43">
        <f t="shared" si="28"/>
        <v>0</v>
      </c>
      <c r="AB117" s="43">
        <f t="shared" si="29"/>
        <v>0</v>
      </c>
      <c r="AC117" s="43">
        <f t="shared" si="30"/>
        <v>0</v>
      </c>
      <c r="AD117" s="43">
        <f t="shared" si="31"/>
        <v>0</v>
      </c>
      <c r="AE117" s="43">
        <f t="shared" si="32"/>
        <v>0</v>
      </c>
      <c r="AF117" s="43">
        <f t="shared" si="33"/>
        <v>0</v>
      </c>
      <c r="AG117" s="43">
        <f t="shared" si="34"/>
        <v>0</v>
      </c>
      <c r="AH117" s="43">
        <f t="shared" si="35"/>
        <v>0</v>
      </c>
      <c r="AI117" s="43">
        <f t="shared" si="36"/>
        <v>1</v>
      </c>
      <c r="AJ117" s="43">
        <f t="shared" si="37"/>
        <v>0</v>
      </c>
      <c r="AK117" s="43">
        <f t="shared" si="38"/>
        <v>0</v>
      </c>
      <c r="AL117" s="43">
        <f t="shared" si="39"/>
        <v>0</v>
      </c>
      <c r="AM117" s="43">
        <f t="shared" si="40"/>
        <v>1</v>
      </c>
      <c r="AN117" s="43">
        <f t="shared" si="41"/>
        <v>0</v>
      </c>
      <c r="AO117" s="43">
        <f t="shared" si="42"/>
        <v>1</v>
      </c>
      <c r="AP117" s="43"/>
      <c r="AQ117" s="43"/>
      <c r="AR117" s="43">
        <f t="shared" si="43"/>
        <v>3</v>
      </c>
      <c r="AS117" s="43">
        <f t="shared" si="44"/>
        <v>3</v>
      </c>
      <c r="AT117" s="43" t="str">
        <f t="shared" si="45"/>
        <v>Correct</v>
      </c>
      <c r="AU117" s="43"/>
      <c r="AV117" s="159" t="str">
        <f>IFERROR(VLOOKUP(Table1[[#This Row],[RespondentID]],'All Data'!$A118:$CN690,81,FALSE),"unknown")</f>
        <v>Female</v>
      </c>
      <c r="AW117" s="159">
        <f>IFERROR(VLOOKUP(Table1[[#This Row],[RespondentID]],'All Data'!$A118:$CN690,82,FALSE),"unknown")</f>
        <v>50</v>
      </c>
      <c r="AX117" s="159" t="str">
        <f>IFERROR(VLOOKUP(Table1[[#This Row],[RespondentID]],'All Data'!$A118:$CN690,83,FALSE),"unknown")</f>
        <v>Suffolk</v>
      </c>
      <c r="AY117" s="159" t="str">
        <f>IFERROR(VLOOKUP(Table1[[#This Row],[RespondentID]],'All Data'!$A118:$CN690,84,FALSE),"unknown")</f>
        <v>Deer Park, 11729</v>
      </c>
      <c r="AZ117" s="159" t="str">
        <f>IFERROR(VLOOKUP(Table1[[#This Row],[RespondentID]],'All Data'!$A118:$CN690,85,FALSE),"unknown")</f>
        <v>Black/African American</v>
      </c>
      <c r="BA117" s="159" t="str">
        <f>IFERROR(VLOOKUP(Table1[[#This Row],[RespondentID]],'All Data'!$A118:$CN690,86,FALSE),"unknown")</f>
        <v>No</v>
      </c>
      <c r="BB117" s="159" t="str">
        <f>IFERROR(VLOOKUP(Table1[[#This Row],[RespondentID]],'All Data'!$A118:$CN690,87,FALSE),"unknown")</f>
        <v xml:space="preserve">English </v>
      </c>
      <c r="BC117" s="159" t="str">
        <f>IFERROR(VLOOKUP(Table1[[#This Row],[RespondentID]],'All Data'!$A118:$CN690,88,FALSE),"unknown")</f>
        <v>$75,000 to $125,000</v>
      </c>
      <c r="BD117" s="159" t="str">
        <f>IFERROR(VLOOKUP(Table1[[#This Row],[RespondentID]],'All Data'!$A118:$CN690,89,FALSE),"unknown")</f>
        <v>Graduate school</v>
      </c>
      <c r="BE117" s="159" t="str">
        <f>IFERROR(VLOOKUP(Table1[[#This Row],[RespondentID]],'All Data'!$A118:$CN690,90,FALSE),"unknown")</f>
        <v>Employed for wages</v>
      </c>
      <c r="BF117" s="159" t="str">
        <f>IFERROR(VLOOKUP(Table1[[#This Row],[RespondentID]],'All Data'!$A118:$CN690,91,FALSE),"unknown")</f>
        <v>Yes</v>
      </c>
      <c r="BG117" s="159" t="str">
        <f>IFERROR(VLOOKUP(Table1[[#This Row],[RespondentID]],'All Data'!$A118:$CN690,92,FALSE),"unknown")</f>
        <v>Yes</v>
      </c>
    </row>
    <row r="118" spans="1:59" x14ac:dyDescent="0.35">
      <c r="A118" s="6">
        <v>5657098613</v>
      </c>
      <c r="B118" s="6"/>
      <c r="C118" s="6"/>
      <c r="D118" s="6"/>
      <c r="E118" s="6" t="s">
        <v>19</v>
      </c>
      <c r="F118" s="6"/>
      <c r="G118" s="6"/>
      <c r="H118" s="6"/>
      <c r="I118" s="6"/>
      <c r="J118" s="6"/>
      <c r="K118" s="6" t="s">
        <v>60</v>
      </c>
      <c r="L118" s="6"/>
      <c r="M118" s="6"/>
      <c r="N118" s="6"/>
      <c r="O118" s="6" t="s">
        <v>22</v>
      </c>
      <c r="P118" s="6"/>
      <c r="Q118" s="6"/>
      <c r="R118" s="6"/>
      <c r="S118" s="6"/>
      <c r="T118" s="43"/>
      <c r="U118" s="43">
        <f t="shared" si="23"/>
        <v>3</v>
      </c>
      <c r="V118" s="43">
        <f t="shared" si="24"/>
        <v>1</v>
      </c>
      <c r="W118" s="43"/>
      <c r="X118" s="43">
        <f t="shared" si="25"/>
        <v>0</v>
      </c>
      <c r="Y118" s="43">
        <f t="shared" si="26"/>
        <v>0</v>
      </c>
      <c r="Z118" s="43">
        <f t="shared" si="27"/>
        <v>0</v>
      </c>
      <c r="AA118" s="43">
        <f t="shared" si="28"/>
        <v>1</v>
      </c>
      <c r="AB118" s="43">
        <f t="shared" si="29"/>
        <v>0</v>
      </c>
      <c r="AC118" s="43">
        <f t="shared" si="30"/>
        <v>0</v>
      </c>
      <c r="AD118" s="43">
        <f t="shared" si="31"/>
        <v>0</v>
      </c>
      <c r="AE118" s="43">
        <f t="shared" si="32"/>
        <v>0</v>
      </c>
      <c r="AF118" s="43">
        <f t="shared" si="33"/>
        <v>0</v>
      </c>
      <c r="AG118" s="43">
        <f t="shared" si="34"/>
        <v>1</v>
      </c>
      <c r="AH118" s="43">
        <f t="shared" si="35"/>
        <v>0</v>
      </c>
      <c r="AI118" s="43">
        <f t="shared" si="36"/>
        <v>0</v>
      </c>
      <c r="AJ118" s="43">
        <f t="shared" si="37"/>
        <v>0</v>
      </c>
      <c r="AK118" s="43">
        <f t="shared" si="38"/>
        <v>1</v>
      </c>
      <c r="AL118" s="43">
        <f t="shared" si="39"/>
        <v>0</v>
      </c>
      <c r="AM118" s="43">
        <f t="shared" si="40"/>
        <v>0</v>
      </c>
      <c r="AN118" s="43">
        <f t="shared" si="41"/>
        <v>0</v>
      </c>
      <c r="AO118" s="43">
        <f t="shared" si="42"/>
        <v>0</v>
      </c>
      <c r="AP118" s="43"/>
      <c r="AQ118" s="43"/>
      <c r="AR118" s="43">
        <f t="shared" si="43"/>
        <v>3</v>
      </c>
      <c r="AS118" s="43">
        <f t="shared" si="44"/>
        <v>3</v>
      </c>
      <c r="AT118" s="43" t="str">
        <f t="shared" si="45"/>
        <v>Correct</v>
      </c>
      <c r="AU118" s="43"/>
      <c r="AV118" s="159" t="str">
        <f>IFERROR(VLOOKUP(Table1[[#This Row],[RespondentID]],'All Data'!$A119:$CN691,81,FALSE),"unknown")</f>
        <v>Female</v>
      </c>
      <c r="AW118" s="159">
        <f>IFERROR(VLOOKUP(Table1[[#This Row],[RespondentID]],'All Data'!$A119:$CN691,82,FALSE),"unknown")</f>
        <v>41</v>
      </c>
      <c r="AX118" s="159" t="str">
        <f>IFERROR(VLOOKUP(Table1[[#This Row],[RespondentID]],'All Data'!$A119:$CN691,83,FALSE),"unknown")</f>
        <v>Suffolk</v>
      </c>
      <c r="AY118" s="159" t="str">
        <f>IFERROR(VLOOKUP(Table1[[#This Row],[RespondentID]],'All Data'!$A119:$CN691,84,FALSE),"unknown")</f>
        <v>Smithtown, 11787</v>
      </c>
      <c r="AZ118" s="159" t="str">
        <f>IFERROR(VLOOKUP(Table1[[#This Row],[RespondentID]],'All Data'!$A119:$CN691,85,FALSE),"unknown")</f>
        <v>White/Caucasian</v>
      </c>
      <c r="BA118" s="159" t="str">
        <f>IFERROR(VLOOKUP(Table1[[#This Row],[RespondentID]],'All Data'!$A119:$CN691,86,FALSE),"unknown")</f>
        <v>No</v>
      </c>
      <c r="BB118" s="159" t="str">
        <f>IFERROR(VLOOKUP(Table1[[#This Row],[RespondentID]],'All Data'!$A119:$CN691,87,FALSE),"unknown")</f>
        <v xml:space="preserve">English </v>
      </c>
      <c r="BC118" s="159" t="str">
        <f>IFERROR(VLOOKUP(Table1[[#This Row],[RespondentID]],'All Data'!$A119:$CN691,88,FALSE),"unknown")</f>
        <v>$0-$19,999</v>
      </c>
      <c r="BD118" s="159" t="str">
        <f>IFERROR(VLOOKUP(Table1[[#This Row],[RespondentID]],'All Data'!$A119:$CN691,89,FALSE),"unknown")</f>
        <v>Some high school</v>
      </c>
      <c r="BE118" s="159" t="str">
        <f>IFERROR(VLOOKUP(Table1[[#This Row],[RespondentID]],'All Data'!$A119:$CN691,90,FALSE),"unknown")</f>
        <v>Employed for wages</v>
      </c>
      <c r="BF118" s="159" t="str">
        <f>IFERROR(VLOOKUP(Table1[[#This Row],[RespondentID]],'All Data'!$A119:$CN691,91,FALSE),"unknown")</f>
        <v>Yes</v>
      </c>
      <c r="BG118" s="159" t="str">
        <f>IFERROR(VLOOKUP(Table1[[#This Row],[RespondentID]],'All Data'!$A119:$CN691,92,FALSE),"unknown")</f>
        <v>Yes</v>
      </c>
    </row>
    <row r="119" spans="1:59" x14ac:dyDescent="0.35">
      <c r="A119" s="6">
        <v>5657094173</v>
      </c>
      <c r="B119" s="6"/>
      <c r="C119" s="6"/>
      <c r="D119" s="6"/>
      <c r="E119" s="6" t="s">
        <v>19</v>
      </c>
      <c r="F119" s="6"/>
      <c r="G119" s="6"/>
      <c r="H119" s="6"/>
      <c r="I119" s="6"/>
      <c r="J119" s="6"/>
      <c r="K119" s="6" t="s">
        <v>60</v>
      </c>
      <c r="L119" s="6"/>
      <c r="M119" s="6"/>
      <c r="N119" s="6"/>
      <c r="O119" s="6"/>
      <c r="P119" s="6"/>
      <c r="Q119" s="6"/>
      <c r="R119" s="6"/>
      <c r="S119" s="6"/>
      <c r="T119" s="43"/>
      <c r="U119" s="43">
        <f t="shared" si="23"/>
        <v>2</v>
      </c>
      <c r="V119" s="43">
        <f t="shared" si="24"/>
        <v>1.5</v>
      </c>
      <c r="W119" s="43"/>
      <c r="X119" s="43">
        <f t="shared" si="25"/>
        <v>0</v>
      </c>
      <c r="Y119" s="43">
        <f t="shared" si="26"/>
        <v>0</v>
      </c>
      <c r="Z119" s="43">
        <f t="shared" si="27"/>
        <v>0</v>
      </c>
      <c r="AA119" s="43">
        <f t="shared" si="28"/>
        <v>1</v>
      </c>
      <c r="AB119" s="43">
        <f t="shared" si="29"/>
        <v>0</v>
      </c>
      <c r="AC119" s="43">
        <f t="shared" si="30"/>
        <v>0</v>
      </c>
      <c r="AD119" s="43">
        <f t="shared" si="31"/>
        <v>0</v>
      </c>
      <c r="AE119" s="43">
        <f t="shared" si="32"/>
        <v>0</v>
      </c>
      <c r="AF119" s="43">
        <f t="shared" si="33"/>
        <v>0</v>
      </c>
      <c r="AG119" s="43">
        <f t="shared" si="34"/>
        <v>1</v>
      </c>
      <c r="AH119" s="43">
        <f t="shared" si="35"/>
        <v>0</v>
      </c>
      <c r="AI119" s="43">
        <f t="shared" si="36"/>
        <v>0</v>
      </c>
      <c r="AJ119" s="43">
        <f t="shared" si="37"/>
        <v>0</v>
      </c>
      <c r="AK119" s="43">
        <f t="shared" si="38"/>
        <v>0</v>
      </c>
      <c r="AL119" s="43">
        <f t="shared" si="39"/>
        <v>0</v>
      </c>
      <c r="AM119" s="43">
        <f t="shared" si="40"/>
        <v>0</v>
      </c>
      <c r="AN119" s="43">
        <f t="shared" si="41"/>
        <v>0</v>
      </c>
      <c r="AO119" s="43">
        <f t="shared" si="42"/>
        <v>0</v>
      </c>
      <c r="AP119" s="43"/>
      <c r="AQ119" s="43"/>
      <c r="AR119" s="43">
        <f t="shared" si="43"/>
        <v>2</v>
      </c>
      <c r="AS119" s="43">
        <f t="shared" si="44"/>
        <v>2</v>
      </c>
      <c r="AT119" s="43" t="str">
        <f t="shared" si="45"/>
        <v>Correct</v>
      </c>
      <c r="AU119" s="43"/>
      <c r="AV119" s="159" t="str">
        <f>IFERROR(VLOOKUP(Table1[[#This Row],[RespondentID]],'All Data'!$A120:$CN692,81,FALSE),"unknown")</f>
        <v>Female</v>
      </c>
      <c r="AW119" s="159">
        <f>IFERROR(VLOOKUP(Table1[[#This Row],[RespondentID]],'All Data'!$A120:$CN692,82,FALSE),"unknown")</f>
        <v>41</v>
      </c>
      <c r="AX119" s="159" t="str">
        <f>IFERROR(VLOOKUP(Table1[[#This Row],[RespondentID]],'All Data'!$A120:$CN692,83,FALSE),"unknown")</f>
        <v>Suffolk</v>
      </c>
      <c r="AY119" s="159" t="str">
        <f>IFERROR(VLOOKUP(Table1[[#This Row],[RespondentID]],'All Data'!$A120:$CN692,84,FALSE),"unknown")</f>
        <v>Nesconset, 11767</v>
      </c>
      <c r="AZ119" s="159">
        <f>IFERROR(VLOOKUP(Table1[[#This Row],[RespondentID]],'All Data'!$A120:$CN692,85,FALSE),"unknown")</f>
        <v>0</v>
      </c>
      <c r="BA119" s="159">
        <f>IFERROR(VLOOKUP(Table1[[#This Row],[RespondentID]],'All Data'!$A120:$CN692,86,FALSE),"unknown")</f>
        <v>0</v>
      </c>
      <c r="BB119" s="159" t="str">
        <f>IFERROR(VLOOKUP(Table1[[#This Row],[RespondentID]],'All Data'!$A120:$CN692,87,FALSE),"unknown")</f>
        <v xml:space="preserve"> </v>
      </c>
      <c r="BC119" s="159">
        <f>IFERROR(VLOOKUP(Table1[[#This Row],[RespondentID]],'All Data'!$A120:$CN692,88,FALSE),"unknown")</f>
        <v>0</v>
      </c>
      <c r="BD119" s="159">
        <f>IFERROR(VLOOKUP(Table1[[#This Row],[RespondentID]],'All Data'!$A120:$CN692,89,FALSE),"unknown")</f>
        <v>0</v>
      </c>
      <c r="BE119" s="159">
        <f>IFERROR(VLOOKUP(Table1[[#This Row],[RespondentID]],'All Data'!$A120:$CN692,90,FALSE),"unknown")</f>
        <v>0</v>
      </c>
      <c r="BF119" s="159">
        <f>IFERROR(VLOOKUP(Table1[[#This Row],[RespondentID]],'All Data'!$A120:$CN692,91,FALSE),"unknown")</f>
        <v>0</v>
      </c>
      <c r="BG119" s="159">
        <f>IFERROR(VLOOKUP(Table1[[#This Row],[RespondentID]],'All Data'!$A120:$CN692,92,FALSE),"unknown")</f>
        <v>0</v>
      </c>
    </row>
    <row r="120" spans="1:59" x14ac:dyDescent="0.35">
      <c r="A120" s="6">
        <v>5657069444</v>
      </c>
      <c r="B120" s="6"/>
      <c r="C120" s="6"/>
      <c r="D120" s="6"/>
      <c r="E120" s="6"/>
      <c r="F120" s="6"/>
      <c r="G120" s="6"/>
      <c r="H120" s="6"/>
      <c r="I120" s="6"/>
      <c r="J120" s="6"/>
      <c r="K120" s="6" t="s">
        <v>60</v>
      </c>
      <c r="L120" s="6"/>
      <c r="M120" s="6"/>
      <c r="N120" s="6"/>
      <c r="O120" s="6"/>
      <c r="P120" s="6"/>
      <c r="Q120" s="6" t="s">
        <v>64</v>
      </c>
      <c r="R120" s="6" t="s">
        <v>65</v>
      </c>
      <c r="S120" s="6"/>
      <c r="T120" s="43"/>
      <c r="U120" s="43">
        <f t="shared" si="23"/>
        <v>3</v>
      </c>
      <c r="V120" s="43">
        <f t="shared" si="24"/>
        <v>1</v>
      </c>
      <c r="W120" s="43"/>
      <c r="X120" s="43">
        <f t="shared" si="25"/>
        <v>0</v>
      </c>
      <c r="Y120" s="43">
        <f t="shared" si="26"/>
        <v>0</v>
      </c>
      <c r="Z120" s="43">
        <f t="shared" si="27"/>
        <v>0</v>
      </c>
      <c r="AA120" s="43">
        <f t="shared" si="28"/>
        <v>0</v>
      </c>
      <c r="AB120" s="43">
        <f t="shared" si="29"/>
        <v>0</v>
      </c>
      <c r="AC120" s="43">
        <f t="shared" si="30"/>
        <v>0</v>
      </c>
      <c r="AD120" s="43">
        <f t="shared" si="31"/>
        <v>0</v>
      </c>
      <c r="AE120" s="43">
        <f t="shared" si="32"/>
        <v>0</v>
      </c>
      <c r="AF120" s="43">
        <f t="shared" si="33"/>
        <v>0</v>
      </c>
      <c r="AG120" s="43">
        <f t="shared" si="34"/>
        <v>1</v>
      </c>
      <c r="AH120" s="43">
        <f t="shared" si="35"/>
        <v>0</v>
      </c>
      <c r="AI120" s="43">
        <f t="shared" si="36"/>
        <v>0</v>
      </c>
      <c r="AJ120" s="43">
        <f t="shared" si="37"/>
        <v>0</v>
      </c>
      <c r="AK120" s="43">
        <f t="shared" si="38"/>
        <v>0</v>
      </c>
      <c r="AL120" s="43">
        <f t="shared" si="39"/>
        <v>0</v>
      </c>
      <c r="AM120" s="43">
        <f t="shared" si="40"/>
        <v>1</v>
      </c>
      <c r="AN120" s="43">
        <f t="shared" si="41"/>
        <v>1</v>
      </c>
      <c r="AO120" s="43">
        <f t="shared" si="42"/>
        <v>0</v>
      </c>
      <c r="AP120" s="43"/>
      <c r="AQ120" s="43"/>
      <c r="AR120" s="43">
        <f t="shared" si="43"/>
        <v>3</v>
      </c>
      <c r="AS120" s="43">
        <f t="shared" si="44"/>
        <v>3</v>
      </c>
      <c r="AT120" s="43" t="str">
        <f t="shared" si="45"/>
        <v>Correct</v>
      </c>
      <c r="AU120" s="43"/>
      <c r="AV120" s="159" t="str">
        <f>IFERROR(VLOOKUP(Table1[[#This Row],[RespondentID]],'All Data'!$A121:$CN693,81,FALSE),"unknown")</f>
        <v>Female</v>
      </c>
      <c r="AW120" s="159">
        <f>IFERROR(VLOOKUP(Table1[[#This Row],[RespondentID]],'All Data'!$A121:$CN693,82,FALSE),"unknown")</f>
        <v>70</v>
      </c>
      <c r="AX120" s="159" t="str">
        <f>IFERROR(VLOOKUP(Table1[[#This Row],[RespondentID]],'All Data'!$A121:$CN693,83,FALSE),"unknown")</f>
        <v>Nassau</v>
      </c>
      <c r="AY120" s="159" t="str">
        <f>IFERROR(VLOOKUP(Table1[[#This Row],[RespondentID]],'All Data'!$A121:$CN693,84,FALSE),"unknown")</f>
        <v>Farmingdale, 11735</v>
      </c>
      <c r="AZ120" s="159" t="str">
        <f>IFERROR(VLOOKUP(Table1[[#This Row],[RespondentID]],'All Data'!$A121:$CN693,85,FALSE),"unknown")</f>
        <v>White/Caucasian</v>
      </c>
      <c r="BA120" s="159" t="str">
        <f>IFERROR(VLOOKUP(Table1[[#This Row],[RespondentID]],'All Data'!$A121:$CN693,86,FALSE),"unknown")</f>
        <v>No</v>
      </c>
      <c r="BB120" s="159" t="str">
        <f>IFERROR(VLOOKUP(Table1[[#This Row],[RespondentID]],'All Data'!$A121:$CN693,87,FALSE),"unknown")</f>
        <v xml:space="preserve">English </v>
      </c>
      <c r="BC120" s="159" t="str">
        <f>IFERROR(VLOOKUP(Table1[[#This Row],[RespondentID]],'All Data'!$A121:$CN693,88,FALSE),"unknown")</f>
        <v>$50,000 to $74,999</v>
      </c>
      <c r="BD120" s="159" t="str">
        <f>IFERROR(VLOOKUP(Table1[[#This Row],[RespondentID]],'All Data'!$A121:$CN693,89,FALSE),"unknown")</f>
        <v>College graduate</v>
      </c>
      <c r="BE120" s="159" t="str">
        <f>IFERROR(VLOOKUP(Table1[[#This Row],[RespondentID]],'All Data'!$A121:$CN693,90,FALSE),"unknown")</f>
        <v>Retired</v>
      </c>
      <c r="BF120" s="159" t="str">
        <f>IFERROR(VLOOKUP(Table1[[#This Row],[RespondentID]],'All Data'!$A121:$CN693,91,FALSE),"unknown")</f>
        <v>Yes</v>
      </c>
      <c r="BG120" s="159" t="str">
        <f>IFERROR(VLOOKUP(Table1[[#This Row],[RespondentID]],'All Data'!$A121:$CN693,92,FALSE),"unknown")</f>
        <v>Yes</v>
      </c>
    </row>
    <row r="121" spans="1:59" x14ac:dyDescent="0.35">
      <c r="A121" s="6">
        <v>5656391060</v>
      </c>
      <c r="B121" s="6"/>
      <c r="C121" s="6"/>
      <c r="D121" s="6"/>
      <c r="E121" s="6"/>
      <c r="F121" s="6" t="s">
        <v>55</v>
      </c>
      <c r="G121" s="6"/>
      <c r="H121" s="6"/>
      <c r="I121" s="6"/>
      <c r="J121" s="6"/>
      <c r="K121" s="6"/>
      <c r="L121" s="6"/>
      <c r="M121" s="6"/>
      <c r="N121" s="6"/>
      <c r="O121" s="6"/>
      <c r="P121" s="6" t="s">
        <v>63</v>
      </c>
      <c r="Q121" s="6"/>
      <c r="R121" s="6"/>
      <c r="S121" s="6"/>
      <c r="T121" s="43"/>
      <c r="U121" s="43">
        <f t="shared" si="23"/>
        <v>2</v>
      </c>
      <c r="V121" s="43">
        <f t="shared" si="24"/>
        <v>1.5</v>
      </c>
      <c r="W121" s="43"/>
      <c r="X121" s="43">
        <f t="shared" si="25"/>
        <v>0</v>
      </c>
      <c r="Y121" s="43">
        <f t="shared" si="26"/>
        <v>0</v>
      </c>
      <c r="Z121" s="43">
        <f t="shared" si="27"/>
        <v>0</v>
      </c>
      <c r="AA121" s="43">
        <f t="shared" si="28"/>
        <v>0</v>
      </c>
      <c r="AB121" s="43">
        <f t="shared" si="29"/>
        <v>1</v>
      </c>
      <c r="AC121" s="43">
        <f t="shared" si="30"/>
        <v>0</v>
      </c>
      <c r="AD121" s="43">
        <f t="shared" si="31"/>
        <v>0</v>
      </c>
      <c r="AE121" s="43">
        <f t="shared" si="32"/>
        <v>0</v>
      </c>
      <c r="AF121" s="43">
        <f t="shared" si="33"/>
        <v>0</v>
      </c>
      <c r="AG121" s="43">
        <f t="shared" si="34"/>
        <v>0</v>
      </c>
      <c r="AH121" s="43">
        <f t="shared" si="35"/>
        <v>0</v>
      </c>
      <c r="AI121" s="43">
        <f t="shared" si="36"/>
        <v>0</v>
      </c>
      <c r="AJ121" s="43">
        <f t="shared" si="37"/>
        <v>0</v>
      </c>
      <c r="AK121" s="43">
        <f t="shared" si="38"/>
        <v>0</v>
      </c>
      <c r="AL121" s="43">
        <f t="shared" si="39"/>
        <v>1</v>
      </c>
      <c r="AM121" s="43">
        <f t="shared" si="40"/>
        <v>0</v>
      </c>
      <c r="AN121" s="43">
        <f t="shared" si="41"/>
        <v>0</v>
      </c>
      <c r="AO121" s="43">
        <f t="shared" si="42"/>
        <v>0</v>
      </c>
      <c r="AP121" s="43"/>
      <c r="AQ121" s="43"/>
      <c r="AR121" s="43">
        <f t="shared" si="43"/>
        <v>2</v>
      </c>
      <c r="AS121" s="43">
        <f t="shared" si="44"/>
        <v>2</v>
      </c>
      <c r="AT121" s="43" t="str">
        <f t="shared" si="45"/>
        <v>Correct</v>
      </c>
      <c r="AU121" s="43"/>
      <c r="AV121" s="159" t="str">
        <f>IFERROR(VLOOKUP(Table1[[#This Row],[RespondentID]],'All Data'!$A122:$CN694,81,FALSE),"unknown")</f>
        <v>Female</v>
      </c>
      <c r="AW121" s="159">
        <f>IFERROR(VLOOKUP(Table1[[#This Row],[RespondentID]],'All Data'!$A122:$CN694,82,FALSE),"unknown")</f>
        <v>21</v>
      </c>
      <c r="AX121" s="159" t="str">
        <f>IFERROR(VLOOKUP(Table1[[#This Row],[RespondentID]],'All Data'!$A122:$CN694,83,FALSE),"unknown")</f>
        <v>Suffolk</v>
      </c>
      <c r="AY121" s="159" t="str">
        <f>IFERROR(VLOOKUP(Table1[[#This Row],[RespondentID]],'All Data'!$A122:$CN694,84,FALSE),"unknown")</f>
        <v>Amityville, 11701</v>
      </c>
      <c r="AZ121" s="159">
        <f>IFERROR(VLOOKUP(Table1[[#This Row],[RespondentID]],'All Data'!$A122:$CN694,85,FALSE),"unknown")</f>
        <v>0</v>
      </c>
      <c r="BA121" s="159">
        <f>IFERROR(VLOOKUP(Table1[[#This Row],[RespondentID]],'All Data'!$A122:$CN694,86,FALSE),"unknown")</f>
        <v>0</v>
      </c>
      <c r="BB121" s="159" t="str">
        <f>IFERROR(VLOOKUP(Table1[[#This Row],[RespondentID]],'All Data'!$A122:$CN694,87,FALSE),"unknown")</f>
        <v xml:space="preserve"> </v>
      </c>
      <c r="BC121" s="159">
        <f>IFERROR(VLOOKUP(Table1[[#This Row],[RespondentID]],'All Data'!$A122:$CN694,88,FALSE),"unknown")</f>
        <v>0</v>
      </c>
      <c r="BD121" s="159">
        <f>IFERROR(VLOOKUP(Table1[[#This Row],[RespondentID]],'All Data'!$A122:$CN694,89,FALSE),"unknown")</f>
        <v>0</v>
      </c>
      <c r="BE121" s="159">
        <f>IFERROR(VLOOKUP(Table1[[#This Row],[RespondentID]],'All Data'!$A122:$CN694,90,FALSE),"unknown")</f>
        <v>0</v>
      </c>
      <c r="BF121" s="159">
        <f>IFERROR(VLOOKUP(Table1[[#This Row],[RespondentID]],'All Data'!$A122:$CN694,91,FALSE),"unknown")</f>
        <v>0</v>
      </c>
      <c r="BG121" s="159">
        <f>IFERROR(VLOOKUP(Table1[[#This Row],[RespondentID]],'All Data'!$A122:$CN694,92,FALSE),"unknown")</f>
        <v>0</v>
      </c>
    </row>
    <row r="122" spans="1:59" x14ac:dyDescent="0.35">
      <c r="A122" s="6">
        <v>5655964418</v>
      </c>
      <c r="B122" s="6" t="s">
        <v>52</v>
      </c>
      <c r="C122" s="6"/>
      <c r="D122" s="6"/>
      <c r="E122" s="6" t="s">
        <v>19</v>
      </c>
      <c r="F122" s="6"/>
      <c r="G122" s="6"/>
      <c r="H122" s="6"/>
      <c r="I122" s="6"/>
      <c r="J122" s="6"/>
      <c r="K122" s="6"/>
      <c r="L122" s="6"/>
      <c r="M122" s="6"/>
      <c r="N122" s="6" t="s">
        <v>26</v>
      </c>
      <c r="O122" s="6"/>
      <c r="P122" s="6"/>
      <c r="Q122" s="6"/>
      <c r="R122" s="6"/>
      <c r="S122" s="6"/>
      <c r="T122" s="43"/>
      <c r="U122" s="43">
        <f t="shared" si="23"/>
        <v>3</v>
      </c>
      <c r="V122" s="43">
        <f t="shared" si="24"/>
        <v>1</v>
      </c>
      <c r="W122" s="43"/>
      <c r="X122" s="43">
        <f t="shared" si="25"/>
        <v>1</v>
      </c>
      <c r="Y122" s="43">
        <f t="shared" si="26"/>
        <v>0</v>
      </c>
      <c r="Z122" s="43">
        <f t="shared" si="27"/>
        <v>0</v>
      </c>
      <c r="AA122" s="43">
        <f t="shared" si="28"/>
        <v>1</v>
      </c>
      <c r="AB122" s="43">
        <f t="shared" si="29"/>
        <v>0</v>
      </c>
      <c r="AC122" s="43">
        <f t="shared" si="30"/>
        <v>0</v>
      </c>
      <c r="AD122" s="43">
        <f t="shared" si="31"/>
        <v>0</v>
      </c>
      <c r="AE122" s="43">
        <f t="shared" si="32"/>
        <v>0</v>
      </c>
      <c r="AF122" s="43">
        <f t="shared" si="33"/>
        <v>0</v>
      </c>
      <c r="AG122" s="43">
        <f t="shared" si="34"/>
        <v>0</v>
      </c>
      <c r="AH122" s="43">
        <f t="shared" si="35"/>
        <v>0</v>
      </c>
      <c r="AI122" s="43">
        <f t="shared" si="36"/>
        <v>0</v>
      </c>
      <c r="AJ122" s="43">
        <f t="shared" si="37"/>
        <v>1</v>
      </c>
      <c r="AK122" s="43">
        <f t="shared" si="38"/>
        <v>0</v>
      </c>
      <c r="AL122" s="43">
        <f t="shared" si="39"/>
        <v>0</v>
      </c>
      <c r="AM122" s="43">
        <f t="shared" si="40"/>
        <v>0</v>
      </c>
      <c r="AN122" s="43">
        <f t="shared" si="41"/>
        <v>0</v>
      </c>
      <c r="AO122" s="43">
        <f t="shared" si="42"/>
        <v>0</v>
      </c>
      <c r="AP122" s="43"/>
      <c r="AQ122" s="43"/>
      <c r="AR122" s="43">
        <f t="shared" si="43"/>
        <v>3</v>
      </c>
      <c r="AS122" s="43">
        <f t="shared" si="44"/>
        <v>3</v>
      </c>
      <c r="AT122" s="43" t="str">
        <f t="shared" si="45"/>
        <v>Correct</v>
      </c>
      <c r="AU122" s="43"/>
      <c r="AV122" s="159" t="str">
        <f>IFERROR(VLOOKUP(Table1[[#This Row],[RespondentID]],'All Data'!$A123:$CN695,81,FALSE),"unknown")</f>
        <v>Female</v>
      </c>
      <c r="AW122" s="159">
        <f>IFERROR(VLOOKUP(Table1[[#This Row],[RespondentID]],'All Data'!$A123:$CN695,82,FALSE),"unknown")</f>
        <v>51</v>
      </c>
      <c r="AX122" s="159" t="str">
        <f>IFERROR(VLOOKUP(Table1[[#This Row],[RespondentID]],'All Data'!$A123:$CN695,83,FALSE),"unknown")</f>
        <v>Suffolk</v>
      </c>
      <c r="AY122" s="159" t="str">
        <f>IFERROR(VLOOKUP(Table1[[#This Row],[RespondentID]],'All Data'!$A123:$CN695,84,FALSE),"unknown")</f>
        <v>Shirley, 11967</v>
      </c>
      <c r="AZ122" s="159" t="str">
        <f>IFERROR(VLOOKUP(Table1[[#This Row],[RespondentID]],'All Data'!$A123:$CN695,85,FALSE),"unknown")</f>
        <v>White/Caucasian</v>
      </c>
      <c r="BA122" s="159" t="str">
        <f>IFERROR(VLOOKUP(Table1[[#This Row],[RespondentID]],'All Data'!$A123:$CN695,86,FALSE),"unknown")</f>
        <v>Yes</v>
      </c>
      <c r="BB122" s="159" t="str">
        <f>IFERROR(VLOOKUP(Table1[[#This Row],[RespondentID]],'All Data'!$A123:$CN695,87,FALSE),"unknown")</f>
        <v xml:space="preserve">English Spanish </v>
      </c>
      <c r="BC122" s="159" t="str">
        <f>IFERROR(VLOOKUP(Table1[[#This Row],[RespondentID]],'All Data'!$A123:$CN695,88,FALSE),"unknown")</f>
        <v>$75,000 to $125,000</v>
      </c>
      <c r="BD122" s="159" t="str">
        <f>IFERROR(VLOOKUP(Table1[[#This Row],[RespondentID]],'All Data'!$A123:$CN695,89,FALSE),"unknown")</f>
        <v>College graduate</v>
      </c>
      <c r="BE122" s="159" t="str">
        <f>IFERROR(VLOOKUP(Table1[[#This Row],[RespondentID]],'All Data'!$A123:$CN695,90,FALSE),"unknown")</f>
        <v>Employed for wages</v>
      </c>
      <c r="BF122" s="159" t="str">
        <f>IFERROR(VLOOKUP(Table1[[#This Row],[RespondentID]],'All Data'!$A123:$CN695,91,FALSE),"unknown")</f>
        <v>Yes</v>
      </c>
      <c r="BG122" s="159" t="str">
        <f>IFERROR(VLOOKUP(Table1[[#This Row],[RespondentID]],'All Data'!$A123:$CN695,92,FALSE),"unknown")</f>
        <v>Yes</v>
      </c>
    </row>
    <row r="123" spans="1:59" x14ac:dyDescent="0.35">
      <c r="A123" s="6">
        <v>5654019576</v>
      </c>
      <c r="B123" s="6"/>
      <c r="C123" s="6"/>
      <c r="D123" s="6"/>
      <c r="E123" s="6"/>
      <c r="F123" s="6"/>
      <c r="G123" s="6"/>
      <c r="H123" s="6"/>
      <c r="I123" s="6"/>
      <c r="J123" s="6"/>
      <c r="K123" s="6"/>
      <c r="L123" s="6"/>
      <c r="M123" s="6"/>
      <c r="N123" s="6"/>
      <c r="O123" s="6"/>
      <c r="P123" s="6"/>
      <c r="Q123" s="6"/>
      <c r="R123" s="6"/>
      <c r="S123" s="6"/>
      <c r="T123" s="43"/>
      <c r="U123" s="43">
        <f t="shared" si="23"/>
        <v>0</v>
      </c>
      <c r="V123" s="43" t="e">
        <f t="shared" si="24"/>
        <v>#DIV/0!</v>
      </c>
      <c r="W123" s="43"/>
      <c r="X123" s="43">
        <f t="shared" si="25"/>
        <v>0</v>
      </c>
      <c r="Y123" s="43">
        <f t="shared" si="26"/>
        <v>0</v>
      </c>
      <c r="Z123" s="43">
        <f t="shared" si="27"/>
        <v>0</v>
      </c>
      <c r="AA123" s="43">
        <f t="shared" si="28"/>
        <v>0</v>
      </c>
      <c r="AB123" s="43">
        <f t="shared" si="29"/>
        <v>0</v>
      </c>
      <c r="AC123" s="43">
        <f t="shared" si="30"/>
        <v>0</v>
      </c>
      <c r="AD123" s="43">
        <f t="shared" si="31"/>
        <v>0</v>
      </c>
      <c r="AE123" s="43">
        <f t="shared" si="32"/>
        <v>0</v>
      </c>
      <c r="AF123" s="43">
        <f t="shared" si="33"/>
        <v>0</v>
      </c>
      <c r="AG123" s="43">
        <f t="shared" si="34"/>
        <v>0</v>
      </c>
      <c r="AH123" s="43">
        <f t="shared" si="35"/>
        <v>0</v>
      </c>
      <c r="AI123" s="43">
        <f t="shared" si="36"/>
        <v>0</v>
      </c>
      <c r="AJ123" s="43">
        <f t="shared" si="37"/>
        <v>0</v>
      </c>
      <c r="AK123" s="43">
        <f t="shared" si="38"/>
        <v>0</v>
      </c>
      <c r="AL123" s="43">
        <f t="shared" si="39"/>
        <v>0</v>
      </c>
      <c r="AM123" s="43">
        <f t="shared" si="40"/>
        <v>0</v>
      </c>
      <c r="AN123" s="43">
        <f t="shared" si="41"/>
        <v>0</v>
      </c>
      <c r="AO123" s="43">
        <f t="shared" si="42"/>
        <v>0</v>
      </c>
      <c r="AP123" s="43"/>
      <c r="AQ123" s="43"/>
      <c r="AR123" s="43">
        <f t="shared" si="43"/>
        <v>0</v>
      </c>
      <c r="AS123" s="43">
        <f t="shared" si="44"/>
        <v>0</v>
      </c>
      <c r="AT123" s="43" t="str">
        <f t="shared" si="45"/>
        <v>Correct</v>
      </c>
      <c r="AU123" s="43"/>
      <c r="AV123" s="159" t="str">
        <f>IFERROR(VLOOKUP(Table1[[#This Row],[RespondentID]],'All Data'!$A124:$CN696,81,FALSE),"unknown")</f>
        <v>Female</v>
      </c>
      <c r="AW123" s="159">
        <f>IFERROR(VLOOKUP(Table1[[#This Row],[RespondentID]],'All Data'!$A124:$CN696,82,FALSE),"unknown")</f>
        <v>70</v>
      </c>
      <c r="AX123" s="159" t="str">
        <f>IFERROR(VLOOKUP(Table1[[#This Row],[RespondentID]],'All Data'!$A124:$CN696,83,FALSE),"unknown")</f>
        <v>Nassau</v>
      </c>
      <c r="AY123" s="159" t="str">
        <f>IFERROR(VLOOKUP(Table1[[#This Row],[RespondentID]],'All Data'!$A124:$CN696,84,FALSE),"unknown")</f>
        <v>Thomaston, 11021</v>
      </c>
      <c r="AZ123" s="159" t="str">
        <f>IFERROR(VLOOKUP(Table1[[#This Row],[RespondentID]],'All Data'!$A124:$CN696,85,FALSE),"unknown")</f>
        <v>White/Caucasian</v>
      </c>
      <c r="BA123" s="159" t="str">
        <f>IFERROR(VLOOKUP(Table1[[#This Row],[RespondentID]],'All Data'!$A124:$CN696,86,FALSE),"unknown")</f>
        <v>No</v>
      </c>
      <c r="BB123" s="159" t="str">
        <f>IFERROR(VLOOKUP(Table1[[#This Row],[RespondentID]],'All Data'!$A124:$CN696,87,FALSE),"unknown")</f>
        <v xml:space="preserve">English </v>
      </c>
      <c r="BC123" s="159" t="str">
        <f>IFERROR(VLOOKUP(Table1[[#This Row],[RespondentID]],'All Data'!$A124:$CN696,88,FALSE),"unknown")</f>
        <v>$75,000 to $125,000</v>
      </c>
      <c r="BD123" s="159" t="str">
        <f>IFERROR(VLOOKUP(Table1[[#This Row],[RespondentID]],'All Data'!$A124:$CN696,89,FALSE),"unknown")</f>
        <v>College graduate</v>
      </c>
      <c r="BE123" s="159" t="str">
        <f>IFERROR(VLOOKUP(Table1[[#This Row],[RespondentID]],'All Data'!$A124:$CN696,90,FALSE),"unknown")</f>
        <v>Retired</v>
      </c>
      <c r="BF123" s="159" t="str">
        <f>IFERROR(VLOOKUP(Table1[[#This Row],[RespondentID]],'All Data'!$A124:$CN696,91,FALSE),"unknown")</f>
        <v>Yes</v>
      </c>
      <c r="BG123" s="159" t="str">
        <f>IFERROR(VLOOKUP(Table1[[#This Row],[RespondentID]],'All Data'!$A124:$CN696,92,FALSE),"unknown")</f>
        <v>Yes</v>
      </c>
    </row>
    <row r="124" spans="1:59" x14ac:dyDescent="0.35">
      <c r="A124" s="6">
        <v>5653801081</v>
      </c>
      <c r="B124" s="6"/>
      <c r="C124" s="6"/>
      <c r="D124" s="6" t="s">
        <v>54</v>
      </c>
      <c r="E124" s="6"/>
      <c r="F124" s="6" t="s">
        <v>55</v>
      </c>
      <c r="G124" s="6"/>
      <c r="H124" s="6"/>
      <c r="I124" s="6"/>
      <c r="J124" s="6"/>
      <c r="K124" s="6" t="s">
        <v>60</v>
      </c>
      <c r="L124" s="6"/>
      <c r="M124" s="6"/>
      <c r="N124" s="6"/>
      <c r="O124" s="6"/>
      <c r="P124" s="6"/>
      <c r="Q124" s="6"/>
      <c r="R124" s="6"/>
      <c r="S124" s="6"/>
      <c r="T124" s="43"/>
      <c r="U124" s="43">
        <f t="shared" si="23"/>
        <v>3</v>
      </c>
      <c r="V124" s="43">
        <f t="shared" si="24"/>
        <v>1</v>
      </c>
      <c r="W124" s="43"/>
      <c r="X124" s="43">
        <f t="shared" si="25"/>
        <v>0</v>
      </c>
      <c r="Y124" s="43">
        <f t="shared" si="26"/>
        <v>0</v>
      </c>
      <c r="Z124" s="43">
        <f t="shared" si="27"/>
        <v>1</v>
      </c>
      <c r="AA124" s="43">
        <f t="shared" si="28"/>
        <v>0</v>
      </c>
      <c r="AB124" s="43">
        <f t="shared" si="29"/>
        <v>1</v>
      </c>
      <c r="AC124" s="43">
        <f t="shared" si="30"/>
        <v>0</v>
      </c>
      <c r="AD124" s="43">
        <f t="shared" si="31"/>
        <v>0</v>
      </c>
      <c r="AE124" s="43">
        <f t="shared" si="32"/>
        <v>0</v>
      </c>
      <c r="AF124" s="43">
        <f t="shared" si="33"/>
        <v>0</v>
      </c>
      <c r="AG124" s="43">
        <f t="shared" si="34"/>
        <v>1</v>
      </c>
      <c r="AH124" s="43">
        <f t="shared" si="35"/>
        <v>0</v>
      </c>
      <c r="AI124" s="43">
        <f t="shared" si="36"/>
        <v>0</v>
      </c>
      <c r="AJ124" s="43">
        <f t="shared" si="37"/>
        <v>0</v>
      </c>
      <c r="AK124" s="43">
        <f t="shared" si="38"/>
        <v>0</v>
      </c>
      <c r="AL124" s="43">
        <f t="shared" si="39"/>
        <v>0</v>
      </c>
      <c r="AM124" s="43">
        <f t="shared" si="40"/>
        <v>0</v>
      </c>
      <c r="AN124" s="43">
        <f t="shared" si="41"/>
        <v>0</v>
      </c>
      <c r="AO124" s="43">
        <f t="shared" si="42"/>
        <v>0</v>
      </c>
      <c r="AP124" s="43"/>
      <c r="AQ124" s="43"/>
      <c r="AR124" s="43">
        <f t="shared" si="43"/>
        <v>3</v>
      </c>
      <c r="AS124" s="43">
        <f t="shared" si="44"/>
        <v>3</v>
      </c>
      <c r="AT124" s="43" t="str">
        <f t="shared" si="45"/>
        <v>Correct</v>
      </c>
      <c r="AU124" s="43"/>
      <c r="AV124" s="159" t="str">
        <f>IFERROR(VLOOKUP(Table1[[#This Row],[RespondentID]],'All Data'!$A125:$CN697,81,FALSE),"unknown")</f>
        <v>Female</v>
      </c>
      <c r="AW124" s="159">
        <f>IFERROR(VLOOKUP(Table1[[#This Row],[RespondentID]],'All Data'!$A125:$CN697,82,FALSE),"unknown")</f>
        <v>35</v>
      </c>
      <c r="AX124" s="159" t="str">
        <f>IFERROR(VLOOKUP(Table1[[#This Row],[RespondentID]],'All Data'!$A125:$CN697,83,FALSE),"unknown")</f>
        <v>Suffolk</v>
      </c>
      <c r="AY124" s="159" t="str">
        <f>IFERROR(VLOOKUP(Table1[[#This Row],[RespondentID]],'All Data'!$A125:$CN697,84,FALSE),"unknown")</f>
        <v>Stony Brook, 11790</v>
      </c>
      <c r="AZ124" s="159" t="str">
        <f>IFERROR(VLOOKUP(Table1[[#This Row],[RespondentID]],'All Data'!$A125:$CN697,85,FALSE),"unknown")</f>
        <v>White/Caucasian</v>
      </c>
      <c r="BA124" s="159" t="str">
        <f>IFERROR(VLOOKUP(Table1[[#This Row],[RespondentID]],'All Data'!$A125:$CN697,86,FALSE),"unknown")</f>
        <v>No</v>
      </c>
      <c r="BB124" s="159" t="str">
        <f>IFERROR(VLOOKUP(Table1[[#This Row],[RespondentID]],'All Data'!$A125:$CN697,87,FALSE),"unknown")</f>
        <v xml:space="preserve">English </v>
      </c>
      <c r="BC124" s="159" t="str">
        <f>IFERROR(VLOOKUP(Table1[[#This Row],[RespondentID]],'All Data'!$A125:$CN697,88,FALSE),"unknown")</f>
        <v>$20,000 to $34,999</v>
      </c>
      <c r="BD124" s="159" t="str">
        <f>IFERROR(VLOOKUP(Table1[[#This Row],[RespondentID]],'All Data'!$A125:$CN697,89,FALSE),"unknown")</f>
        <v>College graduate</v>
      </c>
      <c r="BE124" s="159" t="str">
        <f>IFERROR(VLOOKUP(Table1[[#This Row],[RespondentID]],'All Data'!$A125:$CN697,90,FALSE),"unknown")</f>
        <v>Out of work and looking for work</v>
      </c>
      <c r="BF124" s="159" t="str">
        <f>IFERROR(VLOOKUP(Table1[[#This Row],[RespondentID]],'All Data'!$A125:$CN697,91,FALSE),"unknown")</f>
        <v>Yes</v>
      </c>
      <c r="BG124" s="159" t="str">
        <f>IFERROR(VLOOKUP(Table1[[#This Row],[RespondentID]],'All Data'!$A125:$CN697,92,FALSE),"unknown")</f>
        <v>Yes</v>
      </c>
    </row>
    <row r="125" spans="1:59" x14ac:dyDescent="0.35">
      <c r="A125" s="6">
        <v>5653088885</v>
      </c>
      <c r="B125" s="6" t="s">
        <v>52</v>
      </c>
      <c r="C125" s="6"/>
      <c r="D125" s="6" t="s">
        <v>54</v>
      </c>
      <c r="E125" s="6"/>
      <c r="F125" s="6"/>
      <c r="G125" s="6"/>
      <c r="H125" s="6"/>
      <c r="I125" s="6"/>
      <c r="J125" s="6"/>
      <c r="K125" s="6"/>
      <c r="L125" s="6"/>
      <c r="M125" s="6"/>
      <c r="N125" s="6" t="s">
        <v>26</v>
      </c>
      <c r="O125" s="6"/>
      <c r="P125" s="6"/>
      <c r="Q125" s="6"/>
      <c r="R125" s="6"/>
      <c r="S125" s="6"/>
      <c r="T125" s="43"/>
      <c r="U125" s="43">
        <f t="shared" si="23"/>
        <v>3</v>
      </c>
      <c r="V125" s="43">
        <f t="shared" si="24"/>
        <v>1</v>
      </c>
      <c r="W125" s="43"/>
      <c r="X125" s="43">
        <f t="shared" si="25"/>
        <v>1</v>
      </c>
      <c r="Y125" s="43">
        <f t="shared" si="26"/>
        <v>0</v>
      </c>
      <c r="Z125" s="43">
        <f t="shared" si="27"/>
        <v>1</v>
      </c>
      <c r="AA125" s="43">
        <f t="shared" si="28"/>
        <v>0</v>
      </c>
      <c r="AB125" s="43">
        <f t="shared" si="29"/>
        <v>0</v>
      </c>
      <c r="AC125" s="43">
        <f t="shared" si="30"/>
        <v>0</v>
      </c>
      <c r="AD125" s="43">
        <f t="shared" si="31"/>
        <v>0</v>
      </c>
      <c r="AE125" s="43">
        <f t="shared" si="32"/>
        <v>0</v>
      </c>
      <c r="AF125" s="43">
        <f t="shared" si="33"/>
        <v>0</v>
      </c>
      <c r="AG125" s="43">
        <f t="shared" si="34"/>
        <v>0</v>
      </c>
      <c r="AH125" s="43">
        <f t="shared" si="35"/>
        <v>0</v>
      </c>
      <c r="AI125" s="43">
        <f t="shared" si="36"/>
        <v>0</v>
      </c>
      <c r="AJ125" s="43">
        <f t="shared" si="37"/>
        <v>1</v>
      </c>
      <c r="AK125" s="43">
        <f t="shared" si="38"/>
        <v>0</v>
      </c>
      <c r="AL125" s="43">
        <f t="shared" si="39"/>
        <v>0</v>
      </c>
      <c r="AM125" s="43">
        <f t="shared" si="40"/>
        <v>0</v>
      </c>
      <c r="AN125" s="43">
        <f t="shared" si="41"/>
        <v>0</v>
      </c>
      <c r="AO125" s="43">
        <f t="shared" si="42"/>
        <v>0</v>
      </c>
      <c r="AP125" s="43"/>
      <c r="AQ125" s="43"/>
      <c r="AR125" s="43">
        <f t="shared" si="43"/>
        <v>3</v>
      </c>
      <c r="AS125" s="43">
        <f t="shared" si="44"/>
        <v>3</v>
      </c>
      <c r="AT125" s="43" t="str">
        <f t="shared" si="45"/>
        <v>Correct</v>
      </c>
      <c r="AU125" s="43"/>
      <c r="AV125" s="159" t="str">
        <f>IFERROR(VLOOKUP(Table1[[#This Row],[RespondentID]],'All Data'!$A126:$CN698,81,FALSE),"unknown")</f>
        <v>Female</v>
      </c>
      <c r="AW125" s="159">
        <f>IFERROR(VLOOKUP(Table1[[#This Row],[RespondentID]],'All Data'!$A126:$CN698,82,FALSE),"unknown")</f>
        <v>47</v>
      </c>
      <c r="AX125" s="159" t="str">
        <f>IFERROR(VLOOKUP(Table1[[#This Row],[RespondentID]],'All Data'!$A126:$CN698,83,FALSE),"unknown")</f>
        <v>Nassau</v>
      </c>
      <c r="AY125" s="159" t="str">
        <f>IFERROR(VLOOKUP(Table1[[#This Row],[RespondentID]],'All Data'!$A126:$CN698,84,FALSE),"unknown")</f>
        <v>Roosevelt, 11575</v>
      </c>
      <c r="AZ125" s="159" t="str">
        <f>IFERROR(VLOOKUP(Table1[[#This Row],[RespondentID]],'All Data'!$A126:$CN698,85,FALSE),"unknown")</f>
        <v>Native American</v>
      </c>
      <c r="BA125" s="159" t="str">
        <f>IFERROR(VLOOKUP(Table1[[#This Row],[RespondentID]],'All Data'!$A126:$CN698,86,FALSE),"unknown")</f>
        <v>Yes</v>
      </c>
      <c r="BB125" s="159" t="str">
        <f>IFERROR(VLOOKUP(Table1[[#This Row],[RespondentID]],'All Data'!$A126:$CN698,87,FALSE),"unknown")</f>
        <v xml:space="preserve">English Spanish </v>
      </c>
      <c r="BC125" s="159" t="str">
        <f>IFERROR(VLOOKUP(Table1[[#This Row],[RespondentID]],'All Data'!$A126:$CN698,88,FALSE),"unknown")</f>
        <v>$50,000 to $74,999</v>
      </c>
      <c r="BD125" s="159" t="str">
        <f>IFERROR(VLOOKUP(Table1[[#This Row],[RespondentID]],'All Data'!$A126:$CN698,89,FALSE),"unknown")</f>
        <v>College graduate</v>
      </c>
      <c r="BE125" s="159" t="str">
        <f>IFERROR(VLOOKUP(Table1[[#This Row],[RespondentID]],'All Data'!$A126:$CN698,90,FALSE),"unknown")</f>
        <v>Employed for wages</v>
      </c>
      <c r="BF125" s="159" t="str">
        <f>IFERROR(VLOOKUP(Table1[[#This Row],[RespondentID]],'All Data'!$A126:$CN698,91,FALSE),"unknown")</f>
        <v>Yes</v>
      </c>
      <c r="BG125" s="159" t="str">
        <f>IFERROR(VLOOKUP(Table1[[#This Row],[RespondentID]],'All Data'!$A126:$CN698,92,FALSE),"unknown")</f>
        <v>Yes</v>
      </c>
    </row>
    <row r="126" spans="1:59" x14ac:dyDescent="0.35">
      <c r="A126" s="6">
        <v>5652813360</v>
      </c>
      <c r="B126" s="6" t="s">
        <v>52</v>
      </c>
      <c r="C126" s="6"/>
      <c r="D126" s="6"/>
      <c r="E126" s="6"/>
      <c r="F126" s="6"/>
      <c r="G126" s="6"/>
      <c r="H126" s="6"/>
      <c r="I126" s="6"/>
      <c r="J126" s="6"/>
      <c r="K126" s="6"/>
      <c r="L126" s="6"/>
      <c r="M126" s="6"/>
      <c r="N126" s="6"/>
      <c r="O126" s="6"/>
      <c r="P126" s="6"/>
      <c r="Q126" s="6" t="s">
        <v>64</v>
      </c>
      <c r="R126" s="6"/>
      <c r="S126" s="6" t="s">
        <v>66</v>
      </c>
      <c r="T126" s="43"/>
      <c r="U126" s="43">
        <f t="shared" si="23"/>
        <v>3</v>
      </c>
      <c r="V126" s="43">
        <f t="shared" si="24"/>
        <v>1</v>
      </c>
      <c r="W126" s="43"/>
      <c r="X126" s="43">
        <f t="shared" si="25"/>
        <v>1</v>
      </c>
      <c r="Y126" s="43">
        <f t="shared" si="26"/>
        <v>0</v>
      </c>
      <c r="Z126" s="43">
        <f t="shared" si="27"/>
        <v>0</v>
      </c>
      <c r="AA126" s="43">
        <f t="shared" si="28"/>
        <v>0</v>
      </c>
      <c r="AB126" s="43">
        <f t="shared" si="29"/>
        <v>0</v>
      </c>
      <c r="AC126" s="43">
        <f t="shared" si="30"/>
        <v>0</v>
      </c>
      <c r="AD126" s="43">
        <f t="shared" si="31"/>
        <v>0</v>
      </c>
      <c r="AE126" s="43">
        <f t="shared" si="32"/>
        <v>0</v>
      </c>
      <c r="AF126" s="43">
        <f t="shared" si="33"/>
        <v>0</v>
      </c>
      <c r="AG126" s="43">
        <f t="shared" si="34"/>
        <v>0</v>
      </c>
      <c r="AH126" s="43">
        <f t="shared" si="35"/>
        <v>0</v>
      </c>
      <c r="AI126" s="43">
        <f t="shared" si="36"/>
        <v>0</v>
      </c>
      <c r="AJ126" s="43">
        <f t="shared" si="37"/>
        <v>0</v>
      </c>
      <c r="AK126" s="43">
        <f t="shared" si="38"/>
        <v>0</v>
      </c>
      <c r="AL126" s="43">
        <f t="shared" si="39"/>
        <v>0</v>
      </c>
      <c r="AM126" s="43">
        <f t="shared" si="40"/>
        <v>1</v>
      </c>
      <c r="AN126" s="43">
        <f t="shared" si="41"/>
        <v>0</v>
      </c>
      <c r="AO126" s="43">
        <f t="shared" si="42"/>
        <v>1</v>
      </c>
      <c r="AP126" s="43"/>
      <c r="AQ126" s="43"/>
      <c r="AR126" s="43">
        <f t="shared" si="43"/>
        <v>3</v>
      </c>
      <c r="AS126" s="43">
        <f t="shared" si="44"/>
        <v>3</v>
      </c>
      <c r="AT126" s="43" t="str">
        <f t="shared" si="45"/>
        <v>Correct</v>
      </c>
      <c r="AU126" s="43"/>
      <c r="AV126" s="159" t="str">
        <f>IFERROR(VLOOKUP(Table1[[#This Row],[RespondentID]],'All Data'!$A127:$CN699,81,FALSE),"unknown")</f>
        <v>Male</v>
      </c>
      <c r="AW126" s="159">
        <f>IFERROR(VLOOKUP(Table1[[#This Row],[RespondentID]],'All Data'!$A127:$CN699,82,FALSE),"unknown")</f>
        <v>64</v>
      </c>
      <c r="AX126" s="159" t="str">
        <f>IFERROR(VLOOKUP(Table1[[#This Row],[RespondentID]],'All Data'!$A127:$CN699,83,FALSE),"unknown")</f>
        <v>Suffolk</v>
      </c>
      <c r="AY126" s="159" t="str">
        <f>IFERROR(VLOOKUP(Table1[[#This Row],[RespondentID]],'All Data'!$A127:$CN699,84,FALSE),"unknown")</f>
        <v>Mount Sinai, 11766</v>
      </c>
      <c r="AZ126" s="159" t="str">
        <f>IFERROR(VLOOKUP(Table1[[#This Row],[RespondentID]],'All Data'!$A127:$CN699,85,FALSE),"unknown")</f>
        <v>White/Caucasian</v>
      </c>
      <c r="BA126" s="159" t="str">
        <f>IFERROR(VLOOKUP(Table1[[#This Row],[RespondentID]],'All Data'!$A127:$CN699,86,FALSE),"unknown")</f>
        <v>No</v>
      </c>
      <c r="BB126" s="159" t="str">
        <f>IFERROR(VLOOKUP(Table1[[#This Row],[RespondentID]],'All Data'!$A127:$CN699,87,FALSE),"unknown")</f>
        <v xml:space="preserve">English </v>
      </c>
      <c r="BC126" s="159" t="str">
        <f>IFERROR(VLOOKUP(Table1[[#This Row],[RespondentID]],'All Data'!$A127:$CN699,88,FALSE),"unknown")</f>
        <v>$50,000 to $74,999</v>
      </c>
      <c r="BD126" s="159" t="str">
        <f>IFERROR(VLOOKUP(Table1[[#This Row],[RespondentID]],'All Data'!$A127:$CN699,89,FALSE),"unknown")</f>
        <v>College graduate</v>
      </c>
      <c r="BE126" s="159" t="str">
        <f>IFERROR(VLOOKUP(Table1[[#This Row],[RespondentID]],'All Data'!$A127:$CN699,90,FALSE),"unknown")</f>
        <v>Out of work and looking for work</v>
      </c>
      <c r="BF126" s="159" t="str">
        <f>IFERROR(VLOOKUP(Table1[[#This Row],[RespondentID]],'All Data'!$A127:$CN699,91,FALSE),"unknown")</f>
        <v>Yes</v>
      </c>
      <c r="BG126" s="159" t="str">
        <f>IFERROR(VLOOKUP(Table1[[#This Row],[RespondentID]],'All Data'!$A127:$CN699,92,FALSE),"unknown")</f>
        <v>Yes</v>
      </c>
    </row>
    <row r="127" spans="1:59" x14ac:dyDescent="0.35">
      <c r="A127" s="6">
        <v>5651640738</v>
      </c>
      <c r="B127" s="6"/>
      <c r="C127" s="6"/>
      <c r="D127" s="6"/>
      <c r="E127" s="6"/>
      <c r="F127" s="6"/>
      <c r="G127" s="6"/>
      <c r="H127" s="6"/>
      <c r="I127" s="6"/>
      <c r="J127" s="6"/>
      <c r="K127" s="6"/>
      <c r="L127" s="6"/>
      <c r="M127" s="6"/>
      <c r="N127" s="6"/>
      <c r="O127" s="6"/>
      <c r="P127" s="6"/>
      <c r="Q127" s="6" t="s">
        <v>64</v>
      </c>
      <c r="R127" s="6"/>
      <c r="S127" s="6"/>
      <c r="T127" s="43"/>
      <c r="U127" s="43">
        <f t="shared" si="23"/>
        <v>1</v>
      </c>
      <c r="V127" s="43">
        <f t="shared" si="24"/>
        <v>3</v>
      </c>
      <c r="W127" s="43"/>
      <c r="X127" s="43">
        <f t="shared" si="25"/>
        <v>0</v>
      </c>
      <c r="Y127" s="43">
        <f t="shared" si="26"/>
        <v>0</v>
      </c>
      <c r="Z127" s="43">
        <f t="shared" si="27"/>
        <v>0</v>
      </c>
      <c r="AA127" s="43">
        <f t="shared" si="28"/>
        <v>0</v>
      </c>
      <c r="AB127" s="43">
        <f t="shared" si="29"/>
        <v>0</v>
      </c>
      <c r="AC127" s="43">
        <f t="shared" si="30"/>
        <v>0</v>
      </c>
      <c r="AD127" s="43">
        <f t="shared" si="31"/>
        <v>0</v>
      </c>
      <c r="AE127" s="43">
        <f t="shared" si="32"/>
        <v>0</v>
      </c>
      <c r="AF127" s="43">
        <f t="shared" si="33"/>
        <v>0</v>
      </c>
      <c r="AG127" s="43">
        <f t="shared" si="34"/>
        <v>0</v>
      </c>
      <c r="AH127" s="43">
        <f t="shared" si="35"/>
        <v>0</v>
      </c>
      <c r="AI127" s="43">
        <f t="shared" si="36"/>
        <v>0</v>
      </c>
      <c r="AJ127" s="43">
        <f t="shared" si="37"/>
        <v>0</v>
      </c>
      <c r="AK127" s="43">
        <f t="shared" si="38"/>
        <v>0</v>
      </c>
      <c r="AL127" s="43">
        <f t="shared" si="39"/>
        <v>0</v>
      </c>
      <c r="AM127" s="43">
        <f t="shared" si="40"/>
        <v>1</v>
      </c>
      <c r="AN127" s="43">
        <f t="shared" si="41"/>
        <v>0</v>
      </c>
      <c r="AO127" s="43">
        <f t="shared" si="42"/>
        <v>0</v>
      </c>
      <c r="AP127" s="43"/>
      <c r="AQ127" s="43"/>
      <c r="AR127" s="43">
        <f t="shared" si="43"/>
        <v>1</v>
      </c>
      <c r="AS127" s="43">
        <f t="shared" si="44"/>
        <v>1</v>
      </c>
      <c r="AT127" s="43" t="str">
        <f t="shared" si="45"/>
        <v>Correct</v>
      </c>
      <c r="AU127" s="43"/>
      <c r="AV127" s="159" t="str">
        <f>IFERROR(VLOOKUP(Table1[[#This Row],[RespondentID]],'All Data'!$A128:$CN700,81,FALSE),"unknown")</f>
        <v>Male</v>
      </c>
      <c r="AW127" s="159">
        <f>IFERROR(VLOOKUP(Table1[[#This Row],[RespondentID]],'All Data'!$A128:$CN700,82,FALSE),"unknown")</f>
        <v>50</v>
      </c>
      <c r="AX127" s="159" t="str">
        <f>IFERROR(VLOOKUP(Table1[[#This Row],[RespondentID]],'All Data'!$A128:$CN700,83,FALSE),"unknown")</f>
        <v>Nassau</v>
      </c>
      <c r="AY127" s="159" t="str">
        <f>IFERROR(VLOOKUP(Table1[[#This Row],[RespondentID]],'All Data'!$A128:$CN700,84,FALSE),"unknown")</f>
        <v>Wantagh, 11793</v>
      </c>
      <c r="AZ127" s="159" t="str">
        <f>IFERROR(VLOOKUP(Table1[[#This Row],[RespondentID]],'All Data'!$A128:$CN700,85,FALSE),"unknown")</f>
        <v>Other (please specify)</v>
      </c>
      <c r="BA127" s="159" t="str">
        <f>IFERROR(VLOOKUP(Table1[[#This Row],[RespondentID]],'All Data'!$A128:$CN700,86,FALSE),"unknown")</f>
        <v>No</v>
      </c>
      <c r="BB127" s="159" t="str">
        <f>IFERROR(VLOOKUP(Table1[[#This Row],[RespondentID]],'All Data'!$A128:$CN700,87,FALSE),"unknown")</f>
        <v xml:space="preserve">English </v>
      </c>
      <c r="BC127" s="159" t="str">
        <f>IFERROR(VLOOKUP(Table1[[#This Row],[RespondentID]],'All Data'!$A128:$CN700,88,FALSE),"unknown")</f>
        <v>$75,000 to $125,000</v>
      </c>
      <c r="BD127" s="159" t="str">
        <f>IFERROR(VLOOKUP(Table1[[#This Row],[RespondentID]],'All Data'!$A128:$CN700,89,FALSE),"unknown")</f>
        <v>Other (please specify)</v>
      </c>
      <c r="BE127" s="159" t="str">
        <f>IFERROR(VLOOKUP(Table1[[#This Row],[RespondentID]],'All Data'!$A128:$CN700,90,FALSE),"unknown")</f>
        <v>Out of work and looking for work</v>
      </c>
      <c r="BF127" s="159" t="str">
        <f>IFERROR(VLOOKUP(Table1[[#This Row],[RespondentID]],'All Data'!$A128:$CN700,91,FALSE),"unknown")</f>
        <v>Yes</v>
      </c>
      <c r="BG127" s="159" t="str">
        <f>IFERROR(VLOOKUP(Table1[[#This Row],[RespondentID]],'All Data'!$A128:$CN700,92,FALSE),"unknown")</f>
        <v>Yes</v>
      </c>
    </row>
    <row r="128" spans="1:59" x14ac:dyDescent="0.35">
      <c r="A128" s="6">
        <v>5651371773</v>
      </c>
      <c r="B128" s="6"/>
      <c r="C128" s="6"/>
      <c r="D128" s="6"/>
      <c r="E128" s="6"/>
      <c r="F128" s="6"/>
      <c r="G128" s="6"/>
      <c r="H128" s="6"/>
      <c r="I128" s="6"/>
      <c r="J128" s="6"/>
      <c r="K128" s="6"/>
      <c r="L128" s="6"/>
      <c r="M128" s="6"/>
      <c r="N128" s="6"/>
      <c r="O128" s="6"/>
      <c r="P128" s="6"/>
      <c r="Q128" s="6"/>
      <c r="R128" s="6"/>
      <c r="S128" s="6"/>
      <c r="T128" s="43"/>
      <c r="U128" s="43">
        <f t="shared" si="23"/>
        <v>0</v>
      </c>
      <c r="V128" s="43" t="e">
        <f t="shared" si="24"/>
        <v>#DIV/0!</v>
      </c>
      <c r="W128" s="43"/>
      <c r="X128" s="43">
        <f t="shared" si="25"/>
        <v>0</v>
      </c>
      <c r="Y128" s="43">
        <f t="shared" si="26"/>
        <v>0</v>
      </c>
      <c r="Z128" s="43">
        <f t="shared" si="27"/>
        <v>0</v>
      </c>
      <c r="AA128" s="43">
        <f t="shared" si="28"/>
        <v>0</v>
      </c>
      <c r="AB128" s="43">
        <f t="shared" si="29"/>
        <v>0</v>
      </c>
      <c r="AC128" s="43">
        <f t="shared" si="30"/>
        <v>0</v>
      </c>
      <c r="AD128" s="43">
        <f t="shared" si="31"/>
        <v>0</v>
      </c>
      <c r="AE128" s="43">
        <f t="shared" si="32"/>
        <v>0</v>
      </c>
      <c r="AF128" s="43">
        <f t="shared" si="33"/>
        <v>0</v>
      </c>
      <c r="AG128" s="43">
        <f t="shared" si="34"/>
        <v>0</v>
      </c>
      <c r="AH128" s="43">
        <f t="shared" si="35"/>
        <v>0</v>
      </c>
      <c r="AI128" s="43">
        <f t="shared" si="36"/>
        <v>0</v>
      </c>
      <c r="AJ128" s="43">
        <f t="shared" si="37"/>
        <v>0</v>
      </c>
      <c r="AK128" s="43">
        <f t="shared" si="38"/>
        <v>0</v>
      </c>
      <c r="AL128" s="43">
        <f t="shared" si="39"/>
        <v>0</v>
      </c>
      <c r="AM128" s="43">
        <f t="shared" si="40"/>
        <v>0</v>
      </c>
      <c r="AN128" s="43">
        <f t="shared" si="41"/>
        <v>0</v>
      </c>
      <c r="AO128" s="43">
        <f t="shared" si="42"/>
        <v>0</v>
      </c>
      <c r="AP128" s="43"/>
      <c r="AQ128" s="43"/>
      <c r="AR128" s="43">
        <f t="shared" si="43"/>
        <v>0</v>
      </c>
      <c r="AS128" s="43">
        <f t="shared" si="44"/>
        <v>0</v>
      </c>
      <c r="AT128" s="43" t="str">
        <f t="shared" si="45"/>
        <v>Correct</v>
      </c>
      <c r="AU128" s="43"/>
      <c r="AV128" s="159" t="str">
        <f>IFERROR(VLOOKUP(Table1[[#This Row],[RespondentID]],'All Data'!$A129:$CN701,81,FALSE),"unknown")</f>
        <v>Female</v>
      </c>
      <c r="AW128" s="159">
        <f>IFERROR(VLOOKUP(Table1[[#This Row],[RespondentID]],'All Data'!$A129:$CN701,82,FALSE),"unknown")</f>
        <v>35</v>
      </c>
      <c r="AX128" s="159" t="str">
        <f>IFERROR(VLOOKUP(Table1[[#This Row],[RespondentID]],'All Data'!$A129:$CN701,83,FALSE),"unknown")</f>
        <v>Nassau</v>
      </c>
      <c r="AY128" s="159" t="str">
        <f>IFERROR(VLOOKUP(Table1[[#This Row],[RespondentID]],'All Data'!$A129:$CN701,84,FALSE),"unknown")</f>
        <v>Franklin Square, 11010</v>
      </c>
      <c r="AZ128" s="159" t="str">
        <f>IFERROR(VLOOKUP(Table1[[#This Row],[RespondentID]],'All Data'!$A129:$CN701,85,FALSE),"unknown")</f>
        <v>White/Caucasian</v>
      </c>
      <c r="BA128" s="159" t="str">
        <f>IFERROR(VLOOKUP(Table1[[#This Row],[RespondentID]],'All Data'!$A129:$CN701,86,FALSE),"unknown")</f>
        <v>No</v>
      </c>
      <c r="BB128" s="159" t="str">
        <f>IFERROR(VLOOKUP(Table1[[#This Row],[RespondentID]],'All Data'!$A129:$CN701,87,FALSE),"unknown")</f>
        <v xml:space="preserve">English </v>
      </c>
      <c r="BC128" s="159" t="str">
        <f>IFERROR(VLOOKUP(Table1[[#This Row],[RespondentID]],'All Data'!$A129:$CN701,88,FALSE),"unknown")</f>
        <v>$35,000 to $49,999</v>
      </c>
      <c r="BD128" s="159" t="str">
        <f>IFERROR(VLOOKUP(Table1[[#This Row],[RespondentID]],'All Data'!$A129:$CN701,89,FALSE),"unknown")</f>
        <v>Some college</v>
      </c>
      <c r="BE128" s="159" t="str">
        <f>IFERROR(VLOOKUP(Table1[[#This Row],[RespondentID]],'All Data'!$A129:$CN701,90,FALSE),"unknown")</f>
        <v>Employed for wages</v>
      </c>
      <c r="BF128" s="159" t="str">
        <f>IFERROR(VLOOKUP(Table1[[#This Row],[RespondentID]],'All Data'!$A129:$CN701,91,FALSE),"unknown")</f>
        <v>Yes</v>
      </c>
      <c r="BG128" s="159" t="str">
        <f>IFERROR(VLOOKUP(Table1[[#This Row],[RespondentID]],'All Data'!$A129:$CN701,92,FALSE),"unknown")</f>
        <v>Yes</v>
      </c>
    </row>
    <row r="129" spans="1:59" x14ac:dyDescent="0.35">
      <c r="A129" s="6">
        <v>5650439454</v>
      </c>
      <c r="B129" s="6"/>
      <c r="C129" s="6"/>
      <c r="D129" s="6" t="s">
        <v>54</v>
      </c>
      <c r="E129" s="6"/>
      <c r="F129" s="6"/>
      <c r="G129" s="6"/>
      <c r="H129" s="6"/>
      <c r="I129" s="6"/>
      <c r="J129" s="6"/>
      <c r="K129" s="6"/>
      <c r="L129" s="6"/>
      <c r="M129" s="6"/>
      <c r="N129" s="6"/>
      <c r="O129" s="6"/>
      <c r="P129" s="6" t="s">
        <v>63</v>
      </c>
      <c r="Q129" s="6"/>
      <c r="R129" s="6"/>
      <c r="S129" s="6" t="s">
        <v>66</v>
      </c>
      <c r="T129" s="43"/>
      <c r="U129" s="43">
        <f t="shared" si="23"/>
        <v>3</v>
      </c>
      <c r="V129" s="43">
        <f t="shared" si="24"/>
        <v>1</v>
      </c>
      <c r="W129" s="43"/>
      <c r="X129" s="43">
        <f t="shared" si="25"/>
        <v>0</v>
      </c>
      <c r="Y129" s="43">
        <f t="shared" si="26"/>
        <v>0</v>
      </c>
      <c r="Z129" s="43">
        <f t="shared" si="27"/>
        <v>1</v>
      </c>
      <c r="AA129" s="43">
        <f t="shared" si="28"/>
        <v>0</v>
      </c>
      <c r="AB129" s="43">
        <f t="shared" si="29"/>
        <v>0</v>
      </c>
      <c r="AC129" s="43">
        <f t="shared" si="30"/>
        <v>0</v>
      </c>
      <c r="AD129" s="43">
        <f t="shared" si="31"/>
        <v>0</v>
      </c>
      <c r="AE129" s="43">
        <f t="shared" si="32"/>
        <v>0</v>
      </c>
      <c r="AF129" s="43">
        <f t="shared" si="33"/>
        <v>0</v>
      </c>
      <c r="AG129" s="43">
        <f t="shared" si="34"/>
        <v>0</v>
      </c>
      <c r="AH129" s="43">
        <f t="shared" si="35"/>
        <v>0</v>
      </c>
      <c r="AI129" s="43">
        <f t="shared" si="36"/>
        <v>0</v>
      </c>
      <c r="AJ129" s="43">
        <f t="shared" si="37"/>
        <v>0</v>
      </c>
      <c r="AK129" s="43">
        <f t="shared" si="38"/>
        <v>0</v>
      </c>
      <c r="AL129" s="43">
        <f t="shared" si="39"/>
        <v>1</v>
      </c>
      <c r="AM129" s="43">
        <f t="shared" si="40"/>
        <v>0</v>
      </c>
      <c r="AN129" s="43">
        <f t="shared" si="41"/>
        <v>0</v>
      </c>
      <c r="AO129" s="43">
        <f t="shared" si="42"/>
        <v>1</v>
      </c>
      <c r="AP129" s="43"/>
      <c r="AQ129" s="43"/>
      <c r="AR129" s="43">
        <f t="shared" si="43"/>
        <v>3</v>
      </c>
      <c r="AS129" s="43">
        <f t="shared" si="44"/>
        <v>3</v>
      </c>
      <c r="AT129" s="43" t="str">
        <f t="shared" si="45"/>
        <v>Correct</v>
      </c>
      <c r="AU129" s="43"/>
      <c r="AV129" s="159" t="str">
        <f>IFERROR(VLOOKUP(Table1[[#This Row],[RespondentID]],'All Data'!$A130:$CN702,81,FALSE),"unknown")</f>
        <v>Male</v>
      </c>
      <c r="AW129" s="159">
        <f>IFERROR(VLOOKUP(Table1[[#This Row],[RespondentID]],'All Data'!$A130:$CN702,82,FALSE),"unknown")</f>
        <v>50</v>
      </c>
      <c r="AX129" s="159" t="str">
        <f>IFERROR(VLOOKUP(Table1[[#This Row],[RespondentID]],'All Data'!$A130:$CN702,83,FALSE),"unknown")</f>
        <v>Suffolk</v>
      </c>
      <c r="AY129" s="159" t="str">
        <f>IFERROR(VLOOKUP(Table1[[#This Row],[RespondentID]],'All Data'!$A130:$CN702,84,FALSE),"unknown")</f>
        <v>Deer Park, 11729</v>
      </c>
      <c r="AZ129" s="159" t="str">
        <f>IFERROR(VLOOKUP(Table1[[#This Row],[RespondentID]],'All Data'!$A130:$CN702,85,FALSE),"unknown")</f>
        <v>White/Caucasian</v>
      </c>
      <c r="BA129" s="159" t="str">
        <f>IFERROR(VLOOKUP(Table1[[#This Row],[RespondentID]],'All Data'!$A130:$CN702,86,FALSE),"unknown")</f>
        <v>No</v>
      </c>
      <c r="BB129" s="159" t="str">
        <f>IFERROR(VLOOKUP(Table1[[#This Row],[RespondentID]],'All Data'!$A130:$CN702,87,FALSE),"unknown")</f>
        <v xml:space="preserve">English </v>
      </c>
      <c r="BC129" s="159" t="str">
        <f>IFERROR(VLOOKUP(Table1[[#This Row],[RespondentID]],'All Data'!$A130:$CN702,88,FALSE),"unknown")</f>
        <v>$50,000 to $74,999</v>
      </c>
      <c r="BD129" s="159" t="str">
        <f>IFERROR(VLOOKUP(Table1[[#This Row],[RespondentID]],'All Data'!$A130:$CN702,89,FALSE),"unknown")</f>
        <v>Some college</v>
      </c>
      <c r="BE129" s="159" t="str">
        <f>IFERROR(VLOOKUP(Table1[[#This Row],[RespondentID]],'All Data'!$A130:$CN702,90,FALSE),"unknown")</f>
        <v>Employed for wages</v>
      </c>
      <c r="BF129" s="159" t="str">
        <f>IFERROR(VLOOKUP(Table1[[#This Row],[RespondentID]],'All Data'!$A130:$CN702,91,FALSE),"unknown")</f>
        <v>Yes</v>
      </c>
      <c r="BG129" s="159" t="str">
        <f>IFERROR(VLOOKUP(Table1[[#This Row],[RespondentID]],'All Data'!$A130:$CN702,92,FALSE),"unknown")</f>
        <v>Yes</v>
      </c>
    </row>
    <row r="130" spans="1:59" x14ac:dyDescent="0.35">
      <c r="A130" s="6">
        <v>5650318303</v>
      </c>
      <c r="B130" s="6"/>
      <c r="C130" s="6"/>
      <c r="D130" s="6" t="s">
        <v>54</v>
      </c>
      <c r="E130" s="6"/>
      <c r="F130" s="6"/>
      <c r="G130" s="6"/>
      <c r="H130" s="6"/>
      <c r="I130" s="6"/>
      <c r="J130" s="6"/>
      <c r="K130" s="6"/>
      <c r="L130" s="6"/>
      <c r="M130" s="6" t="s">
        <v>62</v>
      </c>
      <c r="N130" s="6"/>
      <c r="O130" s="6"/>
      <c r="P130" s="6"/>
      <c r="Q130" s="6"/>
      <c r="R130" s="6"/>
      <c r="S130" s="6" t="s">
        <v>66</v>
      </c>
      <c r="T130" s="43"/>
      <c r="U130" s="43">
        <f t="shared" ref="U130:U193" si="46">COUNTA(B130:T130)</f>
        <v>3</v>
      </c>
      <c r="V130" s="43">
        <f t="shared" ref="V130:V193" si="47">3/U130</f>
        <v>1</v>
      </c>
      <c r="W130" s="43"/>
      <c r="X130" s="43">
        <f t="shared" ref="X130:X193" si="48">IF($U130&lt;3,IF($B130=$B$1,1,0),IF($B130=$B$1,$V130,0))</f>
        <v>0</v>
      </c>
      <c r="Y130" s="43">
        <f t="shared" ref="Y130:Y193" si="49">IF($U130&lt;3,IF($C130=$C$1,1,0),IF($C130=$C$1,$V130,0))</f>
        <v>0</v>
      </c>
      <c r="Z130" s="43">
        <f t="shared" ref="Z130:Z193" si="50">IF($U130&lt;3,IF($D130=$D$1,1,0),IF($D130=$D$1,$V130,0))</f>
        <v>1</v>
      </c>
      <c r="AA130" s="43">
        <f t="shared" ref="AA130:AA193" si="51">IF($U130&lt;3,IF($E130=$E$1,1,0),IF($E130=$E$1,$V130,0))</f>
        <v>0</v>
      </c>
      <c r="AB130" s="43">
        <f t="shared" ref="AB130:AB193" si="52">IF($U130&lt;3,IF($F130=$F$1,1,0),IF($F130=$F$1,$V130,0))</f>
        <v>0</v>
      </c>
      <c r="AC130" s="43">
        <f t="shared" ref="AC130:AC193" si="53">IF($U130&lt;3,IF($G130=$G$1,1,0),IF($G130=$G$1,$V130,0))</f>
        <v>0</v>
      </c>
      <c r="AD130" s="43">
        <f t="shared" ref="AD130:AD193" si="54">IF($U130&lt;3,IF($H130=$H$1,1,0),IF($H130=$H$1,$V130,0))</f>
        <v>0</v>
      </c>
      <c r="AE130" s="43">
        <f t="shared" ref="AE130:AE193" si="55">IF($U130&lt;3,IF($I130=$I$1,1,0),IF($I130=$I$1,$V130,0))</f>
        <v>0</v>
      </c>
      <c r="AF130" s="43">
        <f t="shared" ref="AF130:AF193" si="56">IF($U130&lt;3,IF($J130=$J$1,1,0),IF($J130=$J$1,$V130,0))</f>
        <v>0</v>
      </c>
      <c r="AG130" s="43">
        <f t="shared" ref="AG130:AG193" si="57">IF($U130&lt;3,IF($K130=$K$1,1,0),IF($K130=$K$1,$V130,0))</f>
        <v>0</v>
      </c>
      <c r="AH130" s="43">
        <f t="shared" ref="AH130:AH193" si="58">IF($U130&lt;3,IF($L130=$L$1,1,0),IF($L130=$L$1,$V130,0))</f>
        <v>0</v>
      </c>
      <c r="AI130" s="43">
        <f t="shared" ref="AI130:AI193" si="59">IF($U130&lt;3,IF($M130=$M$1,1,0),IF($M130=$M$1,$V130,0))</f>
        <v>1</v>
      </c>
      <c r="AJ130" s="43">
        <f t="shared" ref="AJ130:AJ193" si="60">IF($U130&lt;3,IF($N130=$N$1,1,0),IF($N130=$N$1,$V130,0))</f>
        <v>0</v>
      </c>
      <c r="AK130" s="43">
        <f t="shared" ref="AK130:AK193" si="61">IF($U130&lt;3,IF($O130=$O$1,1,0),IF($O130=$O$1,$V130,0))</f>
        <v>0</v>
      </c>
      <c r="AL130" s="43">
        <f t="shared" ref="AL130:AL193" si="62">IF($U130&lt;3,IF($P130=$P$1,1,0),IF($P130=$P$1,$V130,0))</f>
        <v>0</v>
      </c>
      <c r="AM130" s="43">
        <f t="shared" ref="AM130:AM193" si="63">IF($U130&lt;3,IF($Q130=$Q$1,1,0),IF($Q130=$Q$1,$V130,0))</f>
        <v>0</v>
      </c>
      <c r="AN130" s="43">
        <f t="shared" ref="AN130:AN193" si="64">IF($U130&lt;3,IF($R130=$R$1,1,0),IF($R130=$R$1,$V130,0))</f>
        <v>0</v>
      </c>
      <c r="AO130" s="43">
        <f t="shared" ref="AO130:AO193" si="65">IF($U130&lt;3,IF($S130=$S$1,1,0),IF($S130=$S$1,$V130,0))</f>
        <v>1</v>
      </c>
      <c r="AP130" s="43"/>
      <c r="AQ130" s="43"/>
      <c r="AR130" s="43">
        <f t="shared" ref="AR130:AR193" si="66">SUM(X130:AP130)</f>
        <v>3</v>
      </c>
      <c r="AS130" s="43">
        <f t="shared" ref="AS130:AS193" si="67">U130</f>
        <v>3</v>
      </c>
      <c r="AT130" s="43" t="str">
        <f t="shared" ref="AT130:AT193" si="68">IF(AR130=AS130,"Correct",IF(AR130=3,"Correct","Wrong"))</f>
        <v>Correct</v>
      </c>
      <c r="AU130" s="43"/>
      <c r="AV130" s="159" t="str">
        <f>IFERROR(VLOOKUP(Table1[[#This Row],[RespondentID]],'All Data'!$A131:$CN703,81,FALSE),"unknown")</f>
        <v>Female</v>
      </c>
      <c r="AW130" s="159">
        <f>IFERROR(VLOOKUP(Table1[[#This Row],[RespondentID]],'All Data'!$A131:$CN703,82,FALSE),"unknown")</f>
        <v>35</v>
      </c>
      <c r="AX130" s="159" t="str">
        <f>IFERROR(VLOOKUP(Table1[[#This Row],[RespondentID]],'All Data'!$A131:$CN703,83,FALSE),"unknown")</f>
        <v>Suffolk</v>
      </c>
      <c r="AY130" s="159" t="str">
        <f>IFERROR(VLOOKUP(Table1[[#This Row],[RespondentID]],'All Data'!$A131:$CN703,84,FALSE),"unknown")</f>
        <v>Islip, 11751</v>
      </c>
      <c r="AZ130" s="159" t="str">
        <f>IFERROR(VLOOKUP(Table1[[#This Row],[RespondentID]],'All Data'!$A131:$CN703,85,FALSE),"unknown")</f>
        <v>White/Caucasian</v>
      </c>
      <c r="BA130" s="159" t="str">
        <f>IFERROR(VLOOKUP(Table1[[#This Row],[RespondentID]],'All Data'!$A131:$CN703,86,FALSE),"unknown")</f>
        <v>No</v>
      </c>
      <c r="BB130" s="159" t="str">
        <f>IFERROR(VLOOKUP(Table1[[#This Row],[RespondentID]],'All Data'!$A131:$CN703,87,FALSE),"unknown")</f>
        <v xml:space="preserve">English </v>
      </c>
      <c r="BC130" s="159" t="str">
        <f>IFERROR(VLOOKUP(Table1[[#This Row],[RespondentID]],'All Data'!$A131:$CN703,88,FALSE),"unknown")</f>
        <v>$50,000 to $74,999</v>
      </c>
      <c r="BD130" s="159" t="str">
        <f>IFERROR(VLOOKUP(Table1[[#This Row],[RespondentID]],'All Data'!$A131:$CN703,89,FALSE),"unknown")</f>
        <v>Graduate school</v>
      </c>
      <c r="BE130" s="159" t="str">
        <f>IFERROR(VLOOKUP(Table1[[#This Row],[RespondentID]],'All Data'!$A131:$CN703,90,FALSE),"unknown")</f>
        <v>Employed for wages</v>
      </c>
      <c r="BF130" s="159" t="str">
        <f>IFERROR(VLOOKUP(Table1[[#This Row],[RespondentID]],'All Data'!$A131:$CN703,91,FALSE),"unknown")</f>
        <v>Yes</v>
      </c>
      <c r="BG130" s="159" t="str">
        <f>IFERROR(VLOOKUP(Table1[[#This Row],[RespondentID]],'All Data'!$A131:$CN703,92,FALSE),"unknown")</f>
        <v>Yes</v>
      </c>
    </row>
    <row r="131" spans="1:59" x14ac:dyDescent="0.35">
      <c r="A131" s="6">
        <v>5650160040</v>
      </c>
      <c r="B131" s="6"/>
      <c r="C131" s="6"/>
      <c r="D131" s="6"/>
      <c r="E131" s="6"/>
      <c r="F131" s="6"/>
      <c r="G131" s="6"/>
      <c r="H131" s="6"/>
      <c r="I131" s="6"/>
      <c r="J131" s="6"/>
      <c r="K131" s="6"/>
      <c r="L131" s="6"/>
      <c r="M131" s="6"/>
      <c r="N131" s="6"/>
      <c r="O131" s="6"/>
      <c r="P131" s="6"/>
      <c r="Q131" s="6" t="s">
        <v>64</v>
      </c>
      <c r="R131" s="6"/>
      <c r="S131" s="6"/>
      <c r="T131" s="43"/>
      <c r="U131" s="43">
        <f t="shared" si="46"/>
        <v>1</v>
      </c>
      <c r="V131" s="43">
        <f t="shared" si="47"/>
        <v>3</v>
      </c>
      <c r="W131" s="43"/>
      <c r="X131" s="43">
        <f t="shared" si="48"/>
        <v>0</v>
      </c>
      <c r="Y131" s="43">
        <f t="shared" si="49"/>
        <v>0</v>
      </c>
      <c r="Z131" s="43">
        <f t="shared" si="50"/>
        <v>0</v>
      </c>
      <c r="AA131" s="43">
        <f t="shared" si="51"/>
        <v>0</v>
      </c>
      <c r="AB131" s="43">
        <f t="shared" si="52"/>
        <v>0</v>
      </c>
      <c r="AC131" s="43">
        <f t="shared" si="53"/>
        <v>0</v>
      </c>
      <c r="AD131" s="43">
        <f t="shared" si="54"/>
        <v>0</v>
      </c>
      <c r="AE131" s="43">
        <f t="shared" si="55"/>
        <v>0</v>
      </c>
      <c r="AF131" s="43">
        <f t="shared" si="56"/>
        <v>0</v>
      </c>
      <c r="AG131" s="43">
        <f t="shared" si="57"/>
        <v>0</v>
      </c>
      <c r="AH131" s="43">
        <f t="shared" si="58"/>
        <v>0</v>
      </c>
      <c r="AI131" s="43">
        <f t="shared" si="59"/>
        <v>0</v>
      </c>
      <c r="AJ131" s="43">
        <f t="shared" si="60"/>
        <v>0</v>
      </c>
      <c r="AK131" s="43">
        <f t="shared" si="61"/>
        <v>0</v>
      </c>
      <c r="AL131" s="43">
        <f t="shared" si="62"/>
        <v>0</v>
      </c>
      <c r="AM131" s="43">
        <f t="shared" si="63"/>
        <v>1</v>
      </c>
      <c r="AN131" s="43">
        <f t="shared" si="64"/>
        <v>0</v>
      </c>
      <c r="AO131" s="43">
        <f t="shared" si="65"/>
        <v>0</v>
      </c>
      <c r="AP131" s="43"/>
      <c r="AQ131" s="43"/>
      <c r="AR131" s="43">
        <f t="shared" si="66"/>
        <v>1</v>
      </c>
      <c r="AS131" s="43">
        <f t="shared" si="67"/>
        <v>1</v>
      </c>
      <c r="AT131" s="43" t="str">
        <f t="shared" si="68"/>
        <v>Correct</v>
      </c>
      <c r="AU131" s="43"/>
      <c r="AV131" s="159" t="str">
        <f>IFERROR(VLOOKUP(Table1[[#This Row],[RespondentID]],'All Data'!$A132:$CN704,81,FALSE),"unknown")</f>
        <v>Female</v>
      </c>
      <c r="AW131" s="159">
        <f>IFERROR(VLOOKUP(Table1[[#This Row],[RespondentID]],'All Data'!$A132:$CN704,82,FALSE),"unknown")</f>
        <v>53</v>
      </c>
      <c r="AX131" s="159" t="str">
        <f>IFERROR(VLOOKUP(Table1[[#This Row],[RespondentID]],'All Data'!$A132:$CN704,83,FALSE),"unknown")</f>
        <v>Nassau</v>
      </c>
      <c r="AY131" s="159" t="str">
        <f>IFERROR(VLOOKUP(Table1[[#This Row],[RespondentID]],'All Data'!$A132:$CN704,84,FALSE),"unknown")</f>
        <v>Farmingdale, 11735</v>
      </c>
      <c r="AZ131" s="159" t="str">
        <f>IFERROR(VLOOKUP(Table1[[#This Row],[RespondentID]],'All Data'!$A132:$CN704,85,FALSE),"unknown")</f>
        <v>White/Caucasian</v>
      </c>
      <c r="BA131" s="159" t="str">
        <f>IFERROR(VLOOKUP(Table1[[#This Row],[RespondentID]],'All Data'!$A132:$CN704,86,FALSE),"unknown")</f>
        <v>No</v>
      </c>
      <c r="BB131" s="159" t="str">
        <f>IFERROR(VLOOKUP(Table1[[#This Row],[RespondentID]],'All Data'!$A132:$CN704,87,FALSE),"unknown")</f>
        <v xml:space="preserve">English </v>
      </c>
      <c r="BC131" s="159" t="str">
        <f>IFERROR(VLOOKUP(Table1[[#This Row],[RespondentID]],'All Data'!$A132:$CN704,88,FALSE),"unknown")</f>
        <v>Over $125,000</v>
      </c>
      <c r="BD131" s="159" t="str">
        <f>IFERROR(VLOOKUP(Table1[[#This Row],[RespondentID]],'All Data'!$A132:$CN704,89,FALSE),"unknown")</f>
        <v>College graduate</v>
      </c>
      <c r="BE131" s="159" t="str">
        <f>IFERROR(VLOOKUP(Table1[[#This Row],[RespondentID]],'All Data'!$A132:$CN704,90,FALSE),"unknown")</f>
        <v>Employed for wages</v>
      </c>
      <c r="BF131" s="159" t="str">
        <f>IFERROR(VLOOKUP(Table1[[#This Row],[RespondentID]],'All Data'!$A132:$CN704,91,FALSE),"unknown")</f>
        <v>Yes</v>
      </c>
      <c r="BG131" s="159" t="str">
        <f>IFERROR(VLOOKUP(Table1[[#This Row],[RespondentID]],'All Data'!$A132:$CN704,92,FALSE),"unknown")</f>
        <v>Yes</v>
      </c>
    </row>
    <row r="132" spans="1:59" x14ac:dyDescent="0.35">
      <c r="A132" s="6">
        <v>5649860912</v>
      </c>
      <c r="B132" s="6"/>
      <c r="C132" s="6"/>
      <c r="D132" s="6"/>
      <c r="E132" s="6"/>
      <c r="F132" s="6" t="s">
        <v>55</v>
      </c>
      <c r="G132" s="6" t="s">
        <v>56</v>
      </c>
      <c r="H132" s="6"/>
      <c r="I132" s="6"/>
      <c r="J132" s="6"/>
      <c r="K132" s="6"/>
      <c r="L132" s="6"/>
      <c r="M132" s="6"/>
      <c r="N132" s="6"/>
      <c r="O132" s="6"/>
      <c r="P132" s="6"/>
      <c r="Q132" s="6"/>
      <c r="R132" s="6"/>
      <c r="S132" s="6"/>
      <c r="T132" s="43"/>
      <c r="U132" s="43">
        <f t="shared" si="46"/>
        <v>2</v>
      </c>
      <c r="V132" s="43">
        <f t="shared" si="47"/>
        <v>1.5</v>
      </c>
      <c r="W132" s="43"/>
      <c r="X132" s="43">
        <f t="shared" si="48"/>
        <v>0</v>
      </c>
      <c r="Y132" s="43">
        <f t="shared" si="49"/>
        <v>0</v>
      </c>
      <c r="Z132" s="43">
        <f t="shared" si="50"/>
        <v>0</v>
      </c>
      <c r="AA132" s="43">
        <f t="shared" si="51"/>
        <v>0</v>
      </c>
      <c r="AB132" s="43">
        <f t="shared" si="52"/>
        <v>1</v>
      </c>
      <c r="AC132" s="43">
        <f t="shared" si="53"/>
        <v>1</v>
      </c>
      <c r="AD132" s="43">
        <f t="shared" si="54"/>
        <v>0</v>
      </c>
      <c r="AE132" s="43">
        <f t="shared" si="55"/>
        <v>0</v>
      </c>
      <c r="AF132" s="43">
        <f t="shared" si="56"/>
        <v>0</v>
      </c>
      <c r="AG132" s="43">
        <f t="shared" si="57"/>
        <v>0</v>
      </c>
      <c r="AH132" s="43">
        <f t="shared" si="58"/>
        <v>0</v>
      </c>
      <c r="AI132" s="43">
        <f t="shared" si="59"/>
        <v>0</v>
      </c>
      <c r="AJ132" s="43">
        <f t="shared" si="60"/>
        <v>0</v>
      </c>
      <c r="AK132" s="43">
        <f t="shared" si="61"/>
        <v>0</v>
      </c>
      <c r="AL132" s="43">
        <f t="shared" si="62"/>
        <v>0</v>
      </c>
      <c r="AM132" s="43">
        <f t="shared" si="63"/>
        <v>0</v>
      </c>
      <c r="AN132" s="43">
        <f t="shared" si="64"/>
        <v>0</v>
      </c>
      <c r="AO132" s="43">
        <f t="shared" si="65"/>
        <v>0</v>
      </c>
      <c r="AP132" s="43"/>
      <c r="AQ132" s="43"/>
      <c r="AR132" s="43">
        <f t="shared" si="66"/>
        <v>2</v>
      </c>
      <c r="AS132" s="43">
        <f t="shared" si="67"/>
        <v>2</v>
      </c>
      <c r="AT132" s="43" t="str">
        <f t="shared" si="68"/>
        <v>Correct</v>
      </c>
      <c r="AU132" s="43"/>
      <c r="AV132" s="159" t="str">
        <f>IFERROR(VLOOKUP(Table1[[#This Row],[RespondentID]],'All Data'!$A133:$CN705,81,FALSE),"unknown")</f>
        <v>Female</v>
      </c>
      <c r="AW132" s="159">
        <f>IFERROR(VLOOKUP(Table1[[#This Row],[RespondentID]],'All Data'!$A133:$CN705,82,FALSE),"unknown")</f>
        <v>67</v>
      </c>
      <c r="AX132" s="159" t="str">
        <f>IFERROR(VLOOKUP(Table1[[#This Row],[RespondentID]],'All Data'!$A133:$CN705,83,FALSE),"unknown")</f>
        <v>Suffolk</v>
      </c>
      <c r="AY132" s="159" t="str">
        <f>IFERROR(VLOOKUP(Table1[[#This Row],[RespondentID]],'All Data'!$A133:$CN705,84,FALSE),"unknown")</f>
        <v>Bay Shore, 11706</v>
      </c>
      <c r="AZ132" s="159" t="str">
        <f>IFERROR(VLOOKUP(Table1[[#This Row],[RespondentID]],'All Data'!$A133:$CN705,85,FALSE),"unknown")</f>
        <v>White/Caucasian</v>
      </c>
      <c r="BA132" s="159" t="str">
        <f>IFERROR(VLOOKUP(Table1[[#This Row],[RespondentID]],'All Data'!$A133:$CN705,86,FALSE),"unknown")</f>
        <v>No</v>
      </c>
      <c r="BB132" s="159" t="str">
        <f>IFERROR(VLOOKUP(Table1[[#This Row],[RespondentID]],'All Data'!$A133:$CN705,87,FALSE),"unknown")</f>
        <v xml:space="preserve">English </v>
      </c>
      <c r="BC132" s="159" t="str">
        <f>IFERROR(VLOOKUP(Table1[[#This Row],[RespondentID]],'All Data'!$A133:$CN705,88,FALSE),"unknown")</f>
        <v>$35,000 to $49,999</v>
      </c>
      <c r="BD132" s="159" t="str">
        <f>IFERROR(VLOOKUP(Table1[[#This Row],[RespondentID]],'All Data'!$A133:$CN705,89,FALSE),"unknown")</f>
        <v>College graduate</v>
      </c>
      <c r="BE132" s="159" t="str">
        <f>IFERROR(VLOOKUP(Table1[[#This Row],[RespondentID]],'All Data'!$A133:$CN705,90,FALSE),"unknown")</f>
        <v>Retired</v>
      </c>
      <c r="BF132" s="159" t="str">
        <f>IFERROR(VLOOKUP(Table1[[#This Row],[RespondentID]],'All Data'!$A133:$CN705,91,FALSE),"unknown")</f>
        <v>Yes</v>
      </c>
      <c r="BG132" s="159" t="str">
        <f>IFERROR(VLOOKUP(Table1[[#This Row],[RespondentID]],'All Data'!$A133:$CN705,92,FALSE),"unknown")</f>
        <v>Yes</v>
      </c>
    </row>
    <row r="133" spans="1:59" x14ac:dyDescent="0.35">
      <c r="A133" s="6">
        <v>5649783334</v>
      </c>
      <c r="B133" s="6"/>
      <c r="C133" s="6"/>
      <c r="D133" s="6"/>
      <c r="E133" s="6"/>
      <c r="F133" s="6"/>
      <c r="G133" s="6"/>
      <c r="H133" s="6"/>
      <c r="I133" s="6"/>
      <c r="J133" s="6"/>
      <c r="K133" s="6"/>
      <c r="L133" s="6"/>
      <c r="M133" s="6"/>
      <c r="N133" s="6"/>
      <c r="O133" s="6"/>
      <c r="P133" s="6"/>
      <c r="Q133" s="6" t="s">
        <v>64</v>
      </c>
      <c r="R133" s="6"/>
      <c r="S133" s="6"/>
      <c r="T133" s="43"/>
      <c r="U133" s="43">
        <f t="shared" si="46"/>
        <v>1</v>
      </c>
      <c r="V133" s="43">
        <f t="shared" si="47"/>
        <v>3</v>
      </c>
      <c r="W133" s="43"/>
      <c r="X133" s="43">
        <f t="shared" si="48"/>
        <v>0</v>
      </c>
      <c r="Y133" s="43">
        <f t="shared" si="49"/>
        <v>0</v>
      </c>
      <c r="Z133" s="43">
        <f t="shared" si="50"/>
        <v>0</v>
      </c>
      <c r="AA133" s="43">
        <f t="shared" si="51"/>
        <v>0</v>
      </c>
      <c r="AB133" s="43">
        <f t="shared" si="52"/>
        <v>0</v>
      </c>
      <c r="AC133" s="43">
        <f t="shared" si="53"/>
        <v>0</v>
      </c>
      <c r="AD133" s="43">
        <f t="shared" si="54"/>
        <v>0</v>
      </c>
      <c r="AE133" s="43">
        <f t="shared" si="55"/>
        <v>0</v>
      </c>
      <c r="AF133" s="43">
        <f t="shared" si="56"/>
        <v>0</v>
      </c>
      <c r="AG133" s="43">
        <f t="shared" si="57"/>
        <v>0</v>
      </c>
      <c r="AH133" s="43">
        <f t="shared" si="58"/>
        <v>0</v>
      </c>
      <c r="AI133" s="43">
        <f t="shared" si="59"/>
        <v>0</v>
      </c>
      <c r="AJ133" s="43">
        <f t="shared" si="60"/>
        <v>0</v>
      </c>
      <c r="AK133" s="43">
        <f t="shared" si="61"/>
        <v>0</v>
      </c>
      <c r="AL133" s="43">
        <f t="shared" si="62"/>
        <v>0</v>
      </c>
      <c r="AM133" s="43">
        <f t="shared" si="63"/>
        <v>1</v>
      </c>
      <c r="AN133" s="43">
        <f t="shared" si="64"/>
        <v>0</v>
      </c>
      <c r="AO133" s="43">
        <f t="shared" si="65"/>
        <v>0</v>
      </c>
      <c r="AP133" s="43"/>
      <c r="AQ133" s="43"/>
      <c r="AR133" s="43">
        <f t="shared" si="66"/>
        <v>1</v>
      </c>
      <c r="AS133" s="43">
        <f t="shared" si="67"/>
        <v>1</v>
      </c>
      <c r="AT133" s="43" t="str">
        <f t="shared" si="68"/>
        <v>Correct</v>
      </c>
      <c r="AU133" s="43"/>
      <c r="AV133" s="159" t="str">
        <f>IFERROR(VLOOKUP(Table1[[#This Row],[RespondentID]],'All Data'!$A134:$CN706,81,FALSE),"unknown")</f>
        <v>Female</v>
      </c>
      <c r="AW133" s="159">
        <f>IFERROR(VLOOKUP(Table1[[#This Row],[RespondentID]],'All Data'!$A134:$CN706,82,FALSE),"unknown")</f>
        <v>60</v>
      </c>
      <c r="AX133" s="159" t="str">
        <f>IFERROR(VLOOKUP(Table1[[#This Row],[RespondentID]],'All Data'!$A134:$CN706,83,FALSE),"unknown")</f>
        <v>Nassau</v>
      </c>
      <c r="AY133" s="159" t="str">
        <f>IFERROR(VLOOKUP(Table1[[#This Row],[RespondentID]],'All Data'!$A134:$CN706,84,FALSE),"unknown")</f>
        <v>Roosevelt, 11575</v>
      </c>
      <c r="AZ133" s="159" t="str">
        <f>IFERROR(VLOOKUP(Table1[[#This Row],[RespondentID]],'All Data'!$A134:$CN706,85,FALSE),"unknown")</f>
        <v>White/Caucasian</v>
      </c>
      <c r="BA133" s="159" t="str">
        <f>IFERROR(VLOOKUP(Table1[[#This Row],[RespondentID]],'All Data'!$A134:$CN706,86,FALSE),"unknown")</f>
        <v>No</v>
      </c>
      <c r="BB133" s="159" t="str">
        <f>IFERROR(VLOOKUP(Table1[[#This Row],[RespondentID]],'All Data'!$A134:$CN706,87,FALSE),"unknown")</f>
        <v xml:space="preserve">English </v>
      </c>
      <c r="BC133" s="159" t="str">
        <f>IFERROR(VLOOKUP(Table1[[#This Row],[RespondentID]],'All Data'!$A134:$CN706,88,FALSE),"unknown")</f>
        <v>$0-$19,999</v>
      </c>
      <c r="BD133" s="159" t="str">
        <f>IFERROR(VLOOKUP(Table1[[#This Row],[RespondentID]],'All Data'!$A134:$CN706,89,FALSE),"unknown")</f>
        <v>College graduate</v>
      </c>
      <c r="BE133" s="159" t="str">
        <f>IFERROR(VLOOKUP(Table1[[#This Row],[RespondentID]],'All Data'!$A134:$CN706,90,FALSE),"unknown")</f>
        <v>Employed for wages</v>
      </c>
      <c r="BF133" s="159" t="str">
        <f>IFERROR(VLOOKUP(Table1[[#This Row],[RespondentID]],'All Data'!$A134:$CN706,91,FALSE),"unknown")</f>
        <v>Yes</v>
      </c>
      <c r="BG133" s="159" t="str">
        <f>IFERROR(VLOOKUP(Table1[[#This Row],[RespondentID]],'All Data'!$A134:$CN706,92,FALSE),"unknown")</f>
        <v>No</v>
      </c>
    </row>
    <row r="134" spans="1:59" x14ac:dyDescent="0.35">
      <c r="A134" s="6">
        <v>5649727057</v>
      </c>
      <c r="B134" s="6"/>
      <c r="C134" s="6"/>
      <c r="D134" s="6"/>
      <c r="E134" s="6"/>
      <c r="F134" s="6" t="s">
        <v>55</v>
      </c>
      <c r="G134" s="6"/>
      <c r="H134" s="6"/>
      <c r="I134" s="6"/>
      <c r="J134" s="6"/>
      <c r="K134" s="6"/>
      <c r="L134" s="6"/>
      <c r="M134" s="6"/>
      <c r="N134" s="6"/>
      <c r="O134" s="6"/>
      <c r="P134" s="6"/>
      <c r="Q134" s="6" t="s">
        <v>64</v>
      </c>
      <c r="R134" s="6" t="s">
        <v>65</v>
      </c>
      <c r="S134" s="6"/>
      <c r="T134" s="43"/>
      <c r="U134" s="43">
        <f t="shared" si="46"/>
        <v>3</v>
      </c>
      <c r="V134" s="43">
        <f t="shared" si="47"/>
        <v>1</v>
      </c>
      <c r="W134" s="43"/>
      <c r="X134" s="43">
        <f t="shared" si="48"/>
        <v>0</v>
      </c>
      <c r="Y134" s="43">
        <f t="shared" si="49"/>
        <v>0</v>
      </c>
      <c r="Z134" s="43">
        <f t="shared" si="50"/>
        <v>0</v>
      </c>
      <c r="AA134" s="43">
        <f t="shared" si="51"/>
        <v>0</v>
      </c>
      <c r="AB134" s="43">
        <f t="shared" si="52"/>
        <v>1</v>
      </c>
      <c r="AC134" s="43">
        <f t="shared" si="53"/>
        <v>0</v>
      </c>
      <c r="AD134" s="43">
        <f t="shared" si="54"/>
        <v>0</v>
      </c>
      <c r="AE134" s="43">
        <f t="shared" si="55"/>
        <v>0</v>
      </c>
      <c r="AF134" s="43">
        <f t="shared" si="56"/>
        <v>0</v>
      </c>
      <c r="AG134" s="43">
        <f t="shared" si="57"/>
        <v>0</v>
      </c>
      <c r="AH134" s="43">
        <f t="shared" si="58"/>
        <v>0</v>
      </c>
      <c r="AI134" s="43">
        <f t="shared" si="59"/>
        <v>0</v>
      </c>
      <c r="AJ134" s="43">
        <f t="shared" si="60"/>
        <v>0</v>
      </c>
      <c r="AK134" s="43">
        <f t="shared" si="61"/>
        <v>0</v>
      </c>
      <c r="AL134" s="43">
        <f t="shared" si="62"/>
        <v>0</v>
      </c>
      <c r="AM134" s="43">
        <f t="shared" si="63"/>
        <v>1</v>
      </c>
      <c r="AN134" s="43">
        <f t="shared" si="64"/>
        <v>1</v>
      </c>
      <c r="AO134" s="43">
        <f t="shared" si="65"/>
        <v>0</v>
      </c>
      <c r="AP134" s="43"/>
      <c r="AQ134" s="43"/>
      <c r="AR134" s="43">
        <f t="shared" si="66"/>
        <v>3</v>
      </c>
      <c r="AS134" s="43">
        <f t="shared" si="67"/>
        <v>3</v>
      </c>
      <c r="AT134" s="43" t="str">
        <f t="shared" si="68"/>
        <v>Correct</v>
      </c>
      <c r="AU134" s="43"/>
      <c r="AV134" s="159" t="str">
        <f>IFERROR(VLOOKUP(Table1[[#This Row],[RespondentID]],'All Data'!$A135:$CN707,81,FALSE),"unknown")</f>
        <v>Male</v>
      </c>
      <c r="AW134" s="159">
        <f>IFERROR(VLOOKUP(Table1[[#This Row],[RespondentID]],'All Data'!$A135:$CN707,82,FALSE),"unknown")</f>
        <v>46</v>
      </c>
      <c r="AX134" s="159" t="str">
        <f>IFERROR(VLOOKUP(Table1[[#This Row],[RespondentID]],'All Data'!$A135:$CN707,83,FALSE),"unknown")</f>
        <v>Suffolk</v>
      </c>
      <c r="AY134" s="159" t="str">
        <f>IFERROR(VLOOKUP(Table1[[#This Row],[RespondentID]],'All Data'!$A135:$CN707,84,FALSE),"unknown")</f>
        <v>Centereach, 11720</v>
      </c>
      <c r="AZ134" s="159" t="str">
        <f>IFERROR(VLOOKUP(Table1[[#This Row],[RespondentID]],'All Data'!$A135:$CN707,85,FALSE),"unknown")</f>
        <v>White/Caucasian</v>
      </c>
      <c r="BA134" s="159" t="str">
        <f>IFERROR(VLOOKUP(Table1[[#This Row],[RespondentID]],'All Data'!$A135:$CN707,86,FALSE),"unknown")</f>
        <v>No</v>
      </c>
      <c r="BB134" s="159" t="str">
        <f>IFERROR(VLOOKUP(Table1[[#This Row],[RespondentID]],'All Data'!$A135:$CN707,87,FALSE),"unknown")</f>
        <v xml:space="preserve">English </v>
      </c>
      <c r="BC134" s="159" t="str">
        <f>IFERROR(VLOOKUP(Table1[[#This Row],[RespondentID]],'All Data'!$A135:$CN707,88,FALSE),"unknown")</f>
        <v>$75,000 to $125,000</v>
      </c>
      <c r="BD134" s="159" t="str">
        <f>IFERROR(VLOOKUP(Table1[[#This Row],[RespondentID]],'All Data'!$A135:$CN707,89,FALSE),"unknown")</f>
        <v>High school graduate</v>
      </c>
      <c r="BE134" s="159" t="str">
        <f>IFERROR(VLOOKUP(Table1[[#This Row],[RespondentID]],'All Data'!$A135:$CN707,90,FALSE),"unknown")</f>
        <v>Employed for wages</v>
      </c>
      <c r="BF134" s="159" t="str">
        <f>IFERROR(VLOOKUP(Table1[[#This Row],[RespondentID]],'All Data'!$A135:$CN707,91,FALSE),"unknown")</f>
        <v>Yes</v>
      </c>
      <c r="BG134" s="159" t="str">
        <f>IFERROR(VLOOKUP(Table1[[#This Row],[RespondentID]],'All Data'!$A135:$CN707,92,FALSE),"unknown")</f>
        <v>Yes</v>
      </c>
    </row>
    <row r="135" spans="1:59" x14ac:dyDescent="0.35">
      <c r="A135" s="6">
        <v>5649711042</v>
      </c>
      <c r="B135" s="6" t="s">
        <v>52</v>
      </c>
      <c r="C135" s="6"/>
      <c r="D135" s="6"/>
      <c r="E135" s="6"/>
      <c r="F135" s="6" t="s">
        <v>55</v>
      </c>
      <c r="G135" s="6"/>
      <c r="H135" s="6"/>
      <c r="I135" s="6"/>
      <c r="J135" s="6"/>
      <c r="K135" s="6" t="s">
        <v>60</v>
      </c>
      <c r="L135" s="6"/>
      <c r="M135" s="6"/>
      <c r="N135" s="6"/>
      <c r="O135" s="6"/>
      <c r="P135" s="6"/>
      <c r="Q135" s="6"/>
      <c r="R135" s="6"/>
      <c r="S135" s="6"/>
      <c r="T135" s="43"/>
      <c r="U135" s="43">
        <f t="shared" si="46"/>
        <v>3</v>
      </c>
      <c r="V135" s="43">
        <f t="shared" si="47"/>
        <v>1</v>
      </c>
      <c r="W135" s="43"/>
      <c r="X135" s="43">
        <f t="shared" si="48"/>
        <v>1</v>
      </c>
      <c r="Y135" s="43">
        <f t="shared" si="49"/>
        <v>0</v>
      </c>
      <c r="Z135" s="43">
        <f t="shared" si="50"/>
        <v>0</v>
      </c>
      <c r="AA135" s="43">
        <f t="shared" si="51"/>
        <v>0</v>
      </c>
      <c r="AB135" s="43">
        <f t="shared" si="52"/>
        <v>1</v>
      </c>
      <c r="AC135" s="43">
        <f t="shared" si="53"/>
        <v>0</v>
      </c>
      <c r="AD135" s="43">
        <f t="shared" si="54"/>
        <v>0</v>
      </c>
      <c r="AE135" s="43">
        <f t="shared" si="55"/>
        <v>0</v>
      </c>
      <c r="AF135" s="43">
        <f t="shared" si="56"/>
        <v>0</v>
      </c>
      <c r="AG135" s="43">
        <f t="shared" si="57"/>
        <v>1</v>
      </c>
      <c r="AH135" s="43">
        <f t="shared" si="58"/>
        <v>0</v>
      </c>
      <c r="AI135" s="43">
        <f t="shared" si="59"/>
        <v>0</v>
      </c>
      <c r="AJ135" s="43">
        <f t="shared" si="60"/>
        <v>0</v>
      </c>
      <c r="AK135" s="43">
        <f t="shared" si="61"/>
        <v>0</v>
      </c>
      <c r="AL135" s="43">
        <f t="shared" si="62"/>
        <v>0</v>
      </c>
      <c r="AM135" s="43">
        <f t="shared" si="63"/>
        <v>0</v>
      </c>
      <c r="AN135" s="43">
        <f t="shared" si="64"/>
        <v>0</v>
      </c>
      <c r="AO135" s="43">
        <f t="shared" si="65"/>
        <v>0</v>
      </c>
      <c r="AP135" s="43"/>
      <c r="AQ135" s="43"/>
      <c r="AR135" s="43">
        <f t="shared" si="66"/>
        <v>3</v>
      </c>
      <c r="AS135" s="43">
        <f t="shared" si="67"/>
        <v>3</v>
      </c>
      <c r="AT135" s="43" t="str">
        <f t="shared" si="68"/>
        <v>Correct</v>
      </c>
      <c r="AU135" s="43"/>
      <c r="AV135" s="159" t="str">
        <f>IFERROR(VLOOKUP(Table1[[#This Row],[RespondentID]],'All Data'!$A136:$CN708,81,FALSE),"unknown")</f>
        <v>Female</v>
      </c>
      <c r="AW135" s="159">
        <f>IFERROR(VLOOKUP(Table1[[#This Row],[RespondentID]],'All Data'!$A136:$CN708,82,FALSE),"unknown")</f>
        <v>27</v>
      </c>
      <c r="AX135" s="159" t="str">
        <f>IFERROR(VLOOKUP(Table1[[#This Row],[RespondentID]],'All Data'!$A136:$CN708,83,FALSE),"unknown")</f>
        <v>Nassau</v>
      </c>
      <c r="AY135" s="159" t="str">
        <f>IFERROR(VLOOKUP(Table1[[#This Row],[RespondentID]],'All Data'!$A136:$CN708,84,FALSE),"unknown")</f>
        <v>Floral Park, 11001</v>
      </c>
      <c r="AZ135" s="159" t="str">
        <f>IFERROR(VLOOKUP(Table1[[#This Row],[RespondentID]],'All Data'!$A136:$CN708,85,FALSE),"unknown")</f>
        <v>Multi-racial</v>
      </c>
      <c r="BA135" s="159" t="str">
        <f>IFERROR(VLOOKUP(Table1[[#This Row],[RespondentID]],'All Data'!$A136:$CN708,86,FALSE),"unknown")</f>
        <v>Yes</v>
      </c>
      <c r="BB135" s="159" t="str">
        <f>IFERROR(VLOOKUP(Table1[[#This Row],[RespondentID]],'All Data'!$A136:$CN708,87,FALSE),"unknown")</f>
        <v xml:space="preserve">English </v>
      </c>
      <c r="BC135" s="159" t="str">
        <f>IFERROR(VLOOKUP(Table1[[#This Row],[RespondentID]],'All Data'!$A136:$CN708,88,FALSE),"unknown")</f>
        <v>$75,000 to $125,000</v>
      </c>
      <c r="BD135" s="159" t="str">
        <f>IFERROR(VLOOKUP(Table1[[#This Row],[RespondentID]],'All Data'!$A136:$CN708,89,FALSE),"unknown")</f>
        <v>College graduate</v>
      </c>
      <c r="BE135" s="159" t="str">
        <f>IFERROR(VLOOKUP(Table1[[#This Row],[RespondentID]],'All Data'!$A136:$CN708,90,FALSE),"unknown")</f>
        <v>Employed for wages</v>
      </c>
      <c r="BF135" s="159" t="str">
        <f>IFERROR(VLOOKUP(Table1[[#This Row],[RespondentID]],'All Data'!$A136:$CN708,91,FALSE),"unknown")</f>
        <v>Yes</v>
      </c>
      <c r="BG135" s="159" t="str">
        <f>IFERROR(VLOOKUP(Table1[[#This Row],[RespondentID]],'All Data'!$A136:$CN708,92,FALSE),"unknown")</f>
        <v>Yes</v>
      </c>
    </row>
    <row r="136" spans="1:59" x14ac:dyDescent="0.35">
      <c r="A136" s="6">
        <v>5649638287</v>
      </c>
      <c r="B136" s="6"/>
      <c r="C136" s="6"/>
      <c r="D136" s="6"/>
      <c r="E136" s="6"/>
      <c r="F136" s="6"/>
      <c r="G136" s="6"/>
      <c r="H136" s="6"/>
      <c r="I136" s="6"/>
      <c r="J136" s="6"/>
      <c r="K136" s="6" t="s">
        <v>60</v>
      </c>
      <c r="L136" s="6"/>
      <c r="M136" s="6"/>
      <c r="N136" s="6"/>
      <c r="O136" s="6" t="s">
        <v>22</v>
      </c>
      <c r="P136" s="6"/>
      <c r="Q136" s="6" t="s">
        <v>64</v>
      </c>
      <c r="R136" s="6"/>
      <c r="S136" s="6"/>
      <c r="T136" s="43"/>
      <c r="U136" s="43">
        <f t="shared" si="46"/>
        <v>3</v>
      </c>
      <c r="V136" s="43">
        <f t="shared" si="47"/>
        <v>1</v>
      </c>
      <c r="W136" s="43"/>
      <c r="X136" s="43">
        <f t="shared" si="48"/>
        <v>0</v>
      </c>
      <c r="Y136" s="43">
        <f t="shared" si="49"/>
        <v>0</v>
      </c>
      <c r="Z136" s="43">
        <f t="shared" si="50"/>
        <v>0</v>
      </c>
      <c r="AA136" s="43">
        <f t="shared" si="51"/>
        <v>0</v>
      </c>
      <c r="AB136" s="43">
        <f t="shared" si="52"/>
        <v>0</v>
      </c>
      <c r="AC136" s="43">
        <f t="shared" si="53"/>
        <v>0</v>
      </c>
      <c r="AD136" s="43">
        <f t="shared" si="54"/>
        <v>0</v>
      </c>
      <c r="AE136" s="43">
        <f t="shared" si="55"/>
        <v>0</v>
      </c>
      <c r="AF136" s="43">
        <f t="shared" si="56"/>
        <v>0</v>
      </c>
      <c r="AG136" s="43">
        <f t="shared" si="57"/>
        <v>1</v>
      </c>
      <c r="AH136" s="43">
        <f t="shared" si="58"/>
        <v>0</v>
      </c>
      <c r="AI136" s="43">
        <f t="shared" si="59"/>
        <v>0</v>
      </c>
      <c r="AJ136" s="43">
        <f t="shared" si="60"/>
        <v>0</v>
      </c>
      <c r="AK136" s="43">
        <f t="shared" si="61"/>
        <v>1</v>
      </c>
      <c r="AL136" s="43">
        <f t="shared" si="62"/>
        <v>0</v>
      </c>
      <c r="AM136" s="43">
        <f t="shared" si="63"/>
        <v>1</v>
      </c>
      <c r="AN136" s="43">
        <f t="shared" si="64"/>
        <v>0</v>
      </c>
      <c r="AO136" s="43">
        <f t="shared" si="65"/>
        <v>0</v>
      </c>
      <c r="AP136" s="43"/>
      <c r="AQ136" s="43"/>
      <c r="AR136" s="43">
        <f t="shared" si="66"/>
        <v>3</v>
      </c>
      <c r="AS136" s="43">
        <f t="shared" si="67"/>
        <v>3</v>
      </c>
      <c r="AT136" s="43" t="str">
        <f t="shared" si="68"/>
        <v>Correct</v>
      </c>
      <c r="AU136" s="43"/>
      <c r="AV136" s="159" t="str">
        <f>IFERROR(VLOOKUP(Table1[[#This Row],[RespondentID]],'All Data'!$A137:$CN709,81,FALSE),"unknown")</f>
        <v>Female</v>
      </c>
      <c r="AW136" s="159">
        <f>IFERROR(VLOOKUP(Table1[[#This Row],[RespondentID]],'All Data'!$A137:$CN709,82,FALSE),"unknown")</f>
        <v>41</v>
      </c>
      <c r="AX136" s="159" t="str">
        <f>IFERROR(VLOOKUP(Table1[[#This Row],[RespondentID]],'All Data'!$A137:$CN709,83,FALSE),"unknown")</f>
        <v>Suffolk</v>
      </c>
      <c r="AY136" s="159" t="str">
        <f>IFERROR(VLOOKUP(Table1[[#This Row],[RespondentID]],'All Data'!$A137:$CN709,84,FALSE),"unknown")</f>
        <v>Nesconset, 11767</v>
      </c>
      <c r="AZ136" s="159">
        <f>IFERROR(VLOOKUP(Table1[[#This Row],[RespondentID]],'All Data'!$A137:$CN709,85,FALSE),"unknown")</f>
        <v>0</v>
      </c>
      <c r="BA136" s="159">
        <f>IFERROR(VLOOKUP(Table1[[#This Row],[RespondentID]],'All Data'!$A137:$CN709,86,FALSE),"unknown")</f>
        <v>0</v>
      </c>
      <c r="BB136" s="159" t="str">
        <f>IFERROR(VLOOKUP(Table1[[#This Row],[RespondentID]],'All Data'!$A137:$CN709,87,FALSE),"unknown")</f>
        <v xml:space="preserve"> </v>
      </c>
      <c r="BC136" s="159">
        <f>IFERROR(VLOOKUP(Table1[[#This Row],[RespondentID]],'All Data'!$A137:$CN709,88,FALSE),"unknown")</f>
        <v>0</v>
      </c>
      <c r="BD136" s="159">
        <f>IFERROR(VLOOKUP(Table1[[#This Row],[RespondentID]],'All Data'!$A137:$CN709,89,FALSE),"unknown")</f>
        <v>0</v>
      </c>
      <c r="BE136" s="159">
        <f>IFERROR(VLOOKUP(Table1[[#This Row],[RespondentID]],'All Data'!$A137:$CN709,90,FALSE),"unknown")</f>
        <v>0</v>
      </c>
      <c r="BF136" s="159">
        <f>IFERROR(VLOOKUP(Table1[[#This Row],[RespondentID]],'All Data'!$A137:$CN709,91,FALSE),"unknown")</f>
        <v>0</v>
      </c>
      <c r="BG136" s="159">
        <f>IFERROR(VLOOKUP(Table1[[#This Row],[RespondentID]],'All Data'!$A137:$CN709,92,FALSE),"unknown")</f>
        <v>0</v>
      </c>
    </row>
    <row r="137" spans="1:59" x14ac:dyDescent="0.35">
      <c r="A137" s="6">
        <v>5649140167</v>
      </c>
      <c r="B137" s="6" t="s">
        <v>52</v>
      </c>
      <c r="C137" s="6"/>
      <c r="D137" s="6"/>
      <c r="E137" s="6"/>
      <c r="F137" s="6"/>
      <c r="G137" s="6" t="s">
        <v>56</v>
      </c>
      <c r="H137" s="6" t="s">
        <v>57</v>
      </c>
      <c r="I137" s="6"/>
      <c r="J137" s="6"/>
      <c r="K137" s="6"/>
      <c r="L137" s="6"/>
      <c r="M137" s="6"/>
      <c r="N137" s="6"/>
      <c r="O137" s="6"/>
      <c r="P137" s="6"/>
      <c r="Q137" s="6"/>
      <c r="R137" s="6"/>
      <c r="S137" s="6"/>
      <c r="T137" s="43"/>
      <c r="U137" s="43">
        <f t="shared" si="46"/>
        <v>3</v>
      </c>
      <c r="V137" s="43">
        <f t="shared" si="47"/>
        <v>1</v>
      </c>
      <c r="W137" s="43"/>
      <c r="X137" s="43">
        <f t="shared" si="48"/>
        <v>1</v>
      </c>
      <c r="Y137" s="43">
        <f t="shared" si="49"/>
        <v>0</v>
      </c>
      <c r="Z137" s="43">
        <f t="shared" si="50"/>
        <v>0</v>
      </c>
      <c r="AA137" s="43">
        <f t="shared" si="51"/>
        <v>0</v>
      </c>
      <c r="AB137" s="43">
        <f t="shared" si="52"/>
        <v>0</v>
      </c>
      <c r="AC137" s="43">
        <f t="shared" si="53"/>
        <v>1</v>
      </c>
      <c r="AD137" s="43">
        <f t="shared" si="54"/>
        <v>1</v>
      </c>
      <c r="AE137" s="43">
        <f t="shared" si="55"/>
        <v>0</v>
      </c>
      <c r="AF137" s="43">
        <f t="shared" si="56"/>
        <v>0</v>
      </c>
      <c r="AG137" s="43">
        <f t="shared" si="57"/>
        <v>0</v>
      </c>
      <c r="AH137" s="43">
        <f t="shared" si="58"/>
        <v>0</v>
      </c>
      <c r="AI137" s="43">
        <f t="shared" si="59"/>
        <v>0</v>
      </c>
      <c r="AJ137" s="43">
        <f t="shared" si="60"/>
        <v>0</v>
      </c>
      <c r="AK137" s="43">
        <f t="shared" si="61"/>
        <v>0</v>
      </c>
      <c r="AL137" s="43">
        <f t="shared" si="62"/>
        <v>0</v>
      </c>
      <c r="AM137" s="43">
        <f t="shared" si="63"/>
        <v>0</v>
      </c>
      <c r="AN137" s="43">
        <f t="shared" si="64"/>
        <v>0</v>
      </c>
      <c r="AO137" s="43">
        <f t="shared" si="65"/>
        <v>0</v>
      </c>
      <c r="AP137" s="43"/>
      <c r="AQ137" s="43"/>
      <c r="AR137" s="43">
        <f t="shared" si="66"/>
        <v>3</v>
      </c>
      <c r="AS137" s="43">
        <f t="shared" si="67"/>
        <v>3</v>
      </c>
      <c r="AT137" s="43" t="str">
        <f t="shared" si="68"/>
        <v>Correct</v>
      </c>
      <c r="AU137" s="43"/>
      <c r="AV137" s="159" t="str">
        <f>IFERROR(VLOOKUP(Table1[[#This Row],[RespondentID]],'All Data'!$A138:$CN710,81,FALSE),"unknown")</f>
        <v>Female</v>
      </c>
      <c r="AW137" s="159">
        <f>IFERROR(VLOOKUP(Table1[[#This Row],[RespondentID]],'All Data'!$A138:$CN710,82,FALSE),"unknown")</f>
        <v>39</v>
      </c>
      <c r="AX137" s="159" t="str">
        <f>IFERROR(VLOOKUP(Table1[[#This Row],[RespondentID]],'All Data'!$A138:$CN710,83,FALSE),"unknown")</f>
        <v>Suffolk</v>
      </c>
      <c r="AY137" s="159" t="str">
        <f>IFERROR(VLOOKUP(Table1[[#This Row],[RespondentID]],'All Data'!$A138:$CN710,84,FALSE),"unknown")</f>
        <v>Brentwood, 11717</v>
      </c>
      <c r="AZ137" s="159" t="str">
        <f>IFERROR(VLOOKUP(Table1[[#This Row],[RespondentID]],'All Data'!$A138:$CN710,85,FALSE),"unknown")</f>
        <v>Multi-racial</v>
      </c>
      <c r="BA137" s="159" t="str">
        <f>IFERROR(VLOOKUP(Table1[[#This Row],[RespondentID]],'All Data'!$A138:$CN710,86,FALSE),"unknown")</f>
        <v>Yes</v>
      </c>
      <c r="BB137" s="159" t="str">
        <f>IFERROR(VLOOKUP(Table1[[#This Row],[RespondentID]],'All Data'!$A138:$CN710,87,FALSE),"unknown")</f>
        <v xml:space="preserve">English Spanish </v>
      </c>
      <c r="BC137" s="159" t="str">
        <f>IFERROR(VLOOKUP(Table1[[#This Row],[RespondentID]],'All Data'!$A138:$CN710,88,FALSE),"unknown")</f>
        <v>$0-$19,999</v>
      </c>
      <c r="BD137" s="159" t="str">
        <f>IFERROR(VLOOKUP(Table1[[#This Row],[RespondentID]],'All Data'!$A138:$CN710,89,FALSE),"unknown")</f>
        <v>High school graduate</v>
      </c>
      <c r="BE137" s="159" t="str">
        <f>IFERROR(VLOOKUP(Table1[[#This Row],[RespondentID]],'All Data'!$A138:$CN710,90,FALSE),"unknown")</f>
        <v>Employed for wages</v>
      </c>
      <c r="BF137" s="159" t="str">
        <f>IFERROR(VLOOKUP(Table1[[#This Row],[RespondentID]],'All Data'!$A138:$CN710,91,FALSE),"unknown")</f>
        <v>Yes</v>
      </c>
      <c r="BG137" s="159" t="str">
        <f>IFERROR(VLOOKUP(Table1[[#This Row],[RespondentID]],'All Data'!$A138:$CN710,92,FALSE),"unknown")</f>
        <v>Yes</v>
      </c>
    </row>
    <row r="138" spans="1:59" x14ac:dyDescent="0.35">
      <c r="A138" s="6">
        <v>5648482400</v>
      </c>
      <c r="B138" s="6"/>
      <c r="C138" s="6"/>
      <c r="D138" s="6"/>
      <c r="E138" s="6"/>
      <c r="F138" s="6" t="s">
        <v>55</v>
      </c>
      <c r="G138" s="6"/>
      <c r="H138" s="6"/>
      <c r="I138" s="6"/>
      <c r="J138" s="6"/>
      <c r="K138" s="6"/>
      <c r="L138" s="6"/>
      <c r="M138" s="6"/>
      <c r="N138" s="6"/>
      <c r="O138" s="6"/>
      <c r="P138" s="6"/>
      <c r="Q138" s="6" t="s">
        <v>64</v>
      </c>
      <c r="R138" s="6"/>
      <c r="S138" s="6"/>
      <c r="T138" s="43"/>
      <c r="U138" s="43">
        <f t="shared" si="46"/>
        <v>2</v>
      </c>
      <c r="V138" s="43">
        <f t="shared" si="47"/>
        <v>1.5</v>
      </c>
      <c r="W138" s="43"/>
      <c r="X138" s="43">
        <f t="shared" si="48"/>
        <v>0</v>
      </c>
      <c r="Y138" s="43">
        <f t="shared" si="49"/>
        <v>0</v>
      </c>
      <c r="Z138" s="43">
        <f t="shared" si="50"/>
        <v>0</v>
      </c>
      <c r="AA138" s="43">
        <f t="shared" si="51"/>
        <v>0</v>
      </c>
      <c r="AB138" s="43">
        <f t="shared" si="52"/>
        <v>1</v>
      </c>
      <c r="AC138" s="43">
        <f t="shared" si="53"/>
        <v>0</v>
      </c>
      <c r="AD138" s="43">
        <f t="shared" si="54"/>
        <v>0</v>
      </c>
      <c r="AE138" s="43">
        <f t="shared" si="55"/>
        <v>0</v>
      </c>
      <c r="AF138" s="43">
        <f t="shared" si="56"/>
        <v>0</v>
      </c>
      <c r="AG138" s="43">
        <f t="shared" si="57"/>
        <v>0</v>
      </c>
      <c r="AH138" s="43">
        <f t="shared" si="58"/>
        <v>0</v>
      </c>
      <c r="AI138" s="43">
        <f t="shared" si="59"/>
        <v>0</v>
      </c>
      <c r="AJ138" s="43">
        <f t="shared" si="60"/>
        <v>0</v>
      </c>
      <c r="AK138" s="43">
        <f t="shared" si="61"/>
        <v>0</v>
      </c>
      <c r="AL138" s="43">
        <f t="shared" si="62"/>
        <v>0</v>
      </c>
      <c r="AM138" s="43">
        <f t="shared" si="63"/>
        <v>1</v>
      </c>
      <c r="AN138" s="43">
        <f t="shared" si="64"/>
        <v>0</v>
      </c>
      <c r="AO138" s="43">
        <f t="shared" si="65"/>
        <v>0</v>
      </c>
      <c r="AP138" s="43"/>
      <c r="AQ138" s="43"/>
      <c r="AR138" s="43">
        <f t="shared" si="66"/>
        <v>2</v>
      </c>
      <c r="AS138" s="43">
        <f t="shared" si="67"/>
        <v>2</v>
      </c>
      <c r="AT138" s="43" t="str">
        <f t="shared" si="68"/>
        <v>Correct</v>
      </c>
      <c r="AU138" s="43"/>
      <c r="AV138" s="159" t="str">
        <f>IFERROR(VLOOKUP(Table1[[#This Row],[RespondentID]],'All Data'!$A139:$CN711,81,FALSE),"unknown")</f>
        <v>Female</v>
      </c>
      <c r="AW138" s="159">
        <f>IFERROR(VLOOKUP(Table1[[#This Row],[RespondentID]],'All Data'!$A139:$CN711,82,FALSE),"unknown")</f>
        <v>67</v>
      </c>
      <c r="AX138" s="159" t="str">
        <f>IFERROR(VLOOKUP(Table1[[#This Row],[RespondentID]],'All Data'!$A139:$CN711,83,FALSE),"unknown")</f>
        <v>Nassau</v>
      </c>
      <c r="AY138" s="159" t="str">
        <f>IFERROR(VLOOKUP(Table1[[#This Row],[RespondentID]],'All Data'!$A139:$CN711,84,FALSE),"unknown")</f>
        <v>Port Washington, 11050</v>
      </c>
      <c r="AZ138" s="159" t="str">
        <f>IFERROR(VLOOKUP(Table1[[#This Row],[RespondentID]],'All Data'!$A139:$CN711,85,FALSE),"unknown")</f>
        <v>White/Caucasian</v>
      </c>
      <c r="BA138" s="159" t="str">
        <f>IFERROR(VLOOKUP(Table1[[#This Row],[RespondentID]],'All Data'!$A139:$CN711,86,FALSE),"unknown")</f>
        <v>No</v>
      </c>
      <c r="BB138" s="159" t="str">
        <f>IFERROR(VLOOKUP(Table1[[#This Row],[RespondentID]],'All Data'!$A139:$CN711,87,FALSE),"unknown")</f>
        <v xml:space="preserve">English </v>
      </c>
      <c r="BC138" s="159" t="str">
        <f>IFERROR(VLOOKUP(Table1[[#This Row],[RespondentID]],'All Data'!$A139:$CN711,88,FALSE),"unknown")</f>
        <v>$75,000 to $125,000</v>
      </c>
      <c r="BD138" s="159" t="str">
        <f>IFERROR(VLOOKUP(Table1[[#This Row],[RespondentID]],'All Data'!$A139:$CN711,89,FALSE),"unknown")</f>
        <v>College graduate</v>
      </c>
      <c r="BE138" s="159" t="str">
        <f>IFERROR(VLOOKUP(Table1[[#This Row],[RespondentID]],'All Data'!$A139:$CN711,90,FALSE),"unknown")</f>
        <v>Employed for wages</v>
      </c>
      <c r="BF138" s="159" t="str">
        <f>IFERROR(VLOOKUP(Table1[[#This Row],[RespondentID]],'All Data'!$A139:$CN711,91,FALSE),"unknown")</f>
        <v>Yes</v>
      </c>
      <c r="BG138" s="159" t="str">
        <f>IFERROR(VLOOKUP(Table1[[#This Row],[RespondentID]],'All Data'!$A139:$CN711,92,FALSE),"unknown")</f>
        <v>Yes</v>
      </c>
    </row>
    <row r="139" spans="1:59" x14ac:dyDescent="0.35">
      <c r="A139" s="6">
        <v>5648401411</v>
      </c>
      <c r="B139" s="6"/>
      <c r="C139" s="6"/>
      <c r="D139" s="6" t="s">
        <v>54</v>
      </c>
      <c r="E139" s="6"/>
      <c r="F139" s="6"/>
      <c r="G139" s="6"/>
      <c r="H139" s="6"/>
      <c r="I139" s="6"/>
      <c r="J139" s="6"/>
      <c r="K139" s="6"/>
      <c r="L139" s="6"/>
      <c r="M139" s="6"/>
      <c r="N139" s="6"/>
      <c r="O139" s="6" t="s">
        <v>22</v>
      </c>
      <c r="P139" s="6"/>
      <c r="Q139" s="6"/>
      <c r="R139" s="6"/>
      <c r="S139" s="6" t="s">
        <v>66</v>
      </c>
      <c r="T139" s="43"/>
      <c r="U139" s="43">
        <f t="shared" si="46"/>
        <v>3</v>
      </c>
      <c r="V139" s="43">
        <f t="shared" si="47"/>
        <v>1</v>
      </c>
      <c r="W139" s="43"/>
      <c r="X139" s="43">
        <f t="shared" si="48"/>
        <v>0</v>
      </c>
      <c r="Y139" s="43">
        <f t="shared" si="49"/>
        <v>0</v>
      </c>
      <c r="Z139" s="43">
        <f t="shared" si="50"/>
        <v>1</v>
      </c>
      <c r="AA139" s="43">
        <f t="shared" si="51"/>
        <v>0</v>
      </c>
      <c r="AB139" s="43">
        <f t="shared" si="52"/>
        <v>0</v>
      </c>
      <c r="AC139" s="43">
        <f t="shared" si="53"/>
        <v>0</v>
      </c>
      <c r="AD139" s="43">
        <f t="shared" si="54"/>
        <v>0</v>
      </c>
      <c r="AE139" s="43">
        <f t="shared" si="55"/>
        <v>0</v>
      </c>
      <c r="AF139" s="43">
        <f t="shared" si="56"/>
        <v>0</v>
      </c>
      <c r="AG139" s="43">
        <f t="shared" si="57"/>
        <v>0</v>
      </c>
      <c r="AH139" s="43">
        <f t="shared" si="58"/>
        <v>0</v>
      </c>
      <c r="AI139" s="43">
        <f t="shared" si="59"/>
        <v>0</v>
      </c>
      <c r="AJ139" s="43">
        <f t="shared" si="60"/>
        <v>0</v>
      </c>
      <c r="AK139" s="43">
        <f t="shared" si="61"/>
        <v>1</v>
      </c>
      <c r="AL139" s="43">
        <f t="shared" si="62"/>
        <v>0</v>
      </c>
      <c r="AM139" s="43">
        <f t="shared" si="63"/>
        <v>0</v>
      </c>
      <c r="AN139" s="43">
        <f t="shared" si="64"/>
        <v>0</v>
      </c>
      <c r="AO139" s="43">
        <f t="shared" si="65"/>
        <v>1</v>
      </c>
      <c r="AP139" s="43"/>
      <c r="AQ139" s="43"/>
      <c r="AR139" s="43">
        <f t="shared" si="66"/>
        <v>3</v>
      </c>
      <c r="AS139" s="43">
        <f t="shared" si="67"/>
        <v>3</v>
      </c>
      <c r="AT139" s="43" t="str">
        <f t="shared" si="68"/>
        <v>Correct</v>
      </c>
      <c r="AU139" s="43"/>
      <c r="AV139" s="159" t="str">
        <f>IFERROR(VLOOKUP(Table1[[#This Row],[RespondentID]],'All Data'!$A140:$CN712,81,FALSE),"unknown")</f>
        <v>Female</v>
      </c>
      <c r="AW139" s="159">
        <f>IFERROR(VLOOKUP(Table1[[#This Row],[RespondentID]],'All Data'!$A140:$CN712,82,FALSE),"unknown")</f>
        <v>59</v>
      </c>
      <c r="AX139" s="159" t="str">
        <f>IFERROR(VLOOKUP(Table1[[#This Row],[RespondentID]],'All Data'!$A140:$CN712,83,FALSE),"unknown")</f>
        <v>Suffolk</v>
      </c>
      <c r="AY139" s="159" t="str">
        <f>IFERROR(VLOOKUP(Table1[[#This Row],[RespondentID]],'All Data'!$A140:$CN712,84,FALSE),"unknown")</f>
        <v>Shirley, 11967</v>
      </c>
      <c r="AZ139" s="159" t="str">
        <f>IFERROR(VLOOKUP(Table1[[#This Row],[RespondentID]],'All Data'!$A140:$CN712,85,FALSE),"unknown")</f>
        <v>Black/African American</v>
      </c>
      <c r="BA139" s="159" t="str">
        <f>IFERROR(VLOOKUP(Table1[[#This Row],[RespondentID]],'All Data'!$A140:$CN712,86,FALSE),"unknown")</f>
        <v>Yes</v>
      </c>
      <c r="BB139" s="159" t="str">
        <f>IFERROR(VLOOKUP(Table1[[#This Row],[RespondentID]],'All Data'!$A140:$CN712,87,FALSE),"unknown")</f>
        <v xml:space="preserve">English </v>
      </c>
      <c r="BC139" s="159" t="str">
        <f>IFERROR(VLOOKUP(Table1[[#This Row],[RespondentID]],'All Data'!$A140:$CN712,88,FALSE),"unknown")</f>
        <v>Over $125,000</v>
      </c>
      <c r="BD139" s="159" t="str">
        <f>IFERROR(VLOOKUP(Table1[[#This Row],[RespondentID]],'All Data'!$A140:$CN712,89,FALSE),"unknown")</f>
        <v>College graduate</v>
      </c>
      <c r="BE139" s="159" t="str">
        <f>IFERROR(VLOOKUP(Table1[[#This Row],[RespondentID]],'All Data'!$A140:$CN712,90,FALSE),"unknown")</f>
        <v>Employed for wages</v>
      </c>
      <c r="BF139" s="159" t="str">
        <f>IFERROR(VLOOKUP(Table1[[#This Row],[RespondentID]],'All Data'!$A140:$CN712,91,FALSE),"unknown")</f>
        <v>Yes</v>
      </c>
      <c r="BG139" s="159" t="str">
        <f>IFERROR(VLOOKUP(Table1[[#This Row],[RespondentID]],'All Data'!$A140:$CN712,92,FALSE),"unknown")</f>
        <v>Yes</v>
      </c>
    </row>
    <row r="140" spans="1:59" x14ac:dyDescent="0.35">
      <c r="A140" s="6">
        <v>5648199799</v>
      </c>
      <c r="B140" s="6"/>
      <c r="C140" s="6"/>
      <c r="D140" s="6" t="s">
        <v>54</v>
      </c>
      <c r="E140" s="6"/>
      <c r="F140" s="6"/>
      <c r="G140" s="6"/>
      <c r="H140" s="6"/>
      <c r="I140" s="6"/>
      <c r="J140" s="6"/>
      <c r="K140" s="6"/>
      <c r="L140" s="6" t="s">
        <v>61</v>
      </c>
      <c r="M140" s="6"/>
      <c r="N140" s="6" t="s">
        <v>26</v>
      </c>
      <c r="O140" s="6"/>
      <c r="P140" s="6"/>
      <c r="Q140" s="6"/>
      <c r="R140" s="6"/>
      <c r="S140" s="6"/>
      <c r="T140" s="43"/>
      <c r="U140" s="43">
        <f t="shared" si="46"/>
        <v>3</v>
      </c>
      <c r="V140" s="43">
        <f t="shared" si="47"/>
        <v>1</v>
      </c>
      <c r="W140" s="43"/>
      <c r="X140" s="43">
        <f t="shared" si="48"/>
        <v>0</v>
      </c>
      <c r="Y140" s="43">
        <f t="shared" si="49"/>
        <v>0</v>
      </c>
      <c r="Z140" s="43">
        <f t="shared" si="50"/>
        <v>1</v>
      </c>
      <c r="AA140" s="43">
        <f t="shared" si="51"/>
        <v>0</v>
      </c>
      <c r="AB140" s="43">
        <f t="shared" si="52"/>
        <v>0</v>
      </c>
      <c r="AC140" s="43">
        <f t="shared" si="53"/>
        <v>0</v>
      </c>
      <c r="AD140" s="43">
        <f t="shared" si="54"/>
        <v>0</v>
      </c>
      <c r="AE140" s="43">
        <f t="shared" si="55"/>
        <v>0</v>
      </c>
      <c r="AF140" s="43">
        <f t="shared" si="56"/>
        <v>0</v>
      </c>
      <c r="AG140" s="43">
        <f t="shared" si="57"/>
        <v>0</v>
      </c>
      <c r="AH140" s="43">
        <f t="shared" si="58"/>
        <v>1</v>
      </c>
      <c r="AI140" s="43">
        <f t="shared" si="59"/>
        <v>0</v>
      </c>
      <c r="AJ140" s="43">
        <f t="shared" si="60"/>
        <v>1</v>
      </c>
      <c r="AK140" s="43">
        <f t="shared" si="61"/>
        <v>0</v>
      </c>
      <c r="AL140" s="43">
        <f t="shared" si="62"/>
        <v>0</v>
      </c>
      <c r="AM140" s="43">
        <f t="shared" si="63"/>
        <v>0</v>
      </c>
      <c r="AN140" s="43">
        <f t="shared" si="64"/>
        <v>0</v>
      </c>
      <c r="AO140" s="43">
        <f t="shared" si="65"/>
        <v>0</v>
      </c>
      <c r="AP140" s="43"/>
      <c r="AQ140" s="43"/>
      <c r="AR140" s="43">
        <f t="shared" si="66"/>
        <v>3</v>
      </c>
      <c r="AS140" s="43">
        <f t="shared" si="67"/>
        <v>3</v>
      </c>
      <c r="AT140" s="43" t="str">
        <f t="shared" si="68"/>
        <v>Correct</v>
      </c>
      <c r="AU140" s="43"/>
      <c r="AV140" s="159" t="str">
        <f>IFERROR(VLOOKUP(Table1[[#This Row],[RespondentID]],'All Data'!$A141:$CN713,81,FALSE),"unknown")</f>
        <v>Female</v>
      </c>
      <c r="AW140" s="159">
        <f>IFERROR(VLOOKUP(Table1[[#This Row],[RespondentID]],'All Data'!$A141:$CN713,82,FALSE),"unknown")</f>
        <v>59</v>
      </c>
      <c r="AX140" s="159" t="str">
        <f>IFERROR(VLOOKUP(Table1[[#This Row],[RespondentID]],'All Data'!$A141:$CN713,83,FALSE),"unknown")</f>
        <v>Suffolk</v>
      </c>
      <c r="AY140" s="159" t="str">
        <f>IFERROR(VLOOKUP(Table1[[#This Row],[RespondentID]],'All Data'!$A141:$CN713,84,FALSE),"unknown")</f>
        <v>East Northport, 11731</v>
      </c>
      <c r="AZ140" s="159" t="str">
        <f>IFERROR(VLOOKUP(Table1[[#This Row],[RespondentID]],'All Data'!$A141:$CN713,85,FALSE),"unknown")</f>
        <v>White/Caucasian</v>
      </c>
      <c r="BA140" s="159" t="str">
        <f>IFERROR(VLOOKUP(Table1[[#This Row],[RespondentID]],'All Data'!$A141:$CN713,86,FALSE),"unknown")</f>
        <v>No</v>
      </c>
      <c r="BB140" s="159" t="str">
        <f>IFERROR(VLOOKUP(Table1[[#This Row],[RespondentID]],'All Data'!$A141:$CN713,87,FALSE),"unknown")</f>
        <v xml:space="preserve">English </v>
      </c>
      <c r="BC140" s="159" t="str">
        <f>IFERROR(VLOOKUP(Table1[[#This Row],[RespondentID]],'All Data'!$A141:$CN713,88,FALSE),"unknown")</f>
        <v>$75,000 to $125,000</v>
      </c>
      <c r="BD140" s="159" t="str">
        <f>IFERROR(VLOOKUP(Table1[[#This Row],[RespondentID]],'All Data'!$A141:$CN713,89,FALSE),"unknown")</f>
        <v>Doctorate</v>
      </c>
      <c r="BE140" s="159" t="str">
        <f>IFERROR(VLOOKUP(Table1[[#This Row],[RespondentID]],'All Data'!$A141:$CN713,90,FALSE),"unknown")</f>
        <v>Employed for wages</v>
      </c>
      <c r="BF140" s="159" t="str">
        <f>IFERROR(VLOOKUP(Table1[[#This Row],[RespondentID]],'All Data'!$A141:$CN713,91,FALSE),"unknown")</f>
        <v>Yes</v>
      </c>
      <c r="BG140" s="159" t="str">
        <f>IFERROR(VLOOKUP(Table1[[#This Row],[RespondentID]],'All Data'!$A141:$CN713,92,FALSE),"unknown")</f>
        <v>Yes</v>
      </c>
    </row>
    <row r="141" spans="1:59" x14ac:dyDescent="0.35">
      <c r="A141" s="6">
        <v>5648179228</v>
      </c>
      <c r="B141" s="6"/>
      <c r="C141" s="6"/>
      <c r="D141" s="6" t="s">
        <v>54</v>
      </c>
      <c r="E141" s="6"/>
      <c r="F141" s="6"/>
      <c r="G141" s="6" t="s">
        <v>56</v>
      </c>
      <c r="H141" s="6"/>
      <c r="I141" s="6"/>
      <c r="J141" s="6"/>
      <c r="K141" s="6"/>
      <c r="L141" s="6"/>
      <c r="M141" s="6"/>
      <c r="N141" s="6"/>
      <c r="O141" s="6"/>
      <c r="P141" s="6"/>
      <c r="Q141" s="6"/>
      <c r="R141" s="6"/>
      <c r="S141" s="6" t="s">
        <v>66</v>
      </c>
      <c r="T141" s="43"/>
      <c r="U141" s="43">
        <f t="shared" si="46"/>
        <v>3</v>
      </c>
      <c r="V141" s="43">
        <f t="shared" si="47"/>
        <v>1</v>
      </c>
      <c r="W141" s="43"/>
      <c r="X141" s="43">
        <f t="shared" si="48"/>
        <v>0</v>
      </c>
      <c r="Y141" s="43">
        <f t="shared" si="49"/>
        <v>0</v>
      </c>
      <c r="Z141" s="43">
        <f t="shared" si="50"/>
        <v>1</v>
      </c>
      <c r="AA141" s="43">
        <f t="shared" si="51"/>
        <v>0</v>
      </c>
      <c r="AB141" s="43">
        <f t="shared" si="52"/>
        <v>0</v>
      </c>
      <c r="AC141" s="43">
        <f t="shared" si="53"/>
        <v>1</v>
      </c>
      <c r="AD141" s="43">
        <f t="shared" si="54"/>
        <v>0</v>
      </c>
      <c r="AE141" s="43">
        <f t="shared" si="55"/>
        <v>0</v>
      </c>
      <c r="AF141" s="43">
        <f t="shared" si="56"/>
        <v>0</v>
      </c>
      <c r="AG141" s="43">
        <f t="shared" si="57"/>
        <v>0</v>
      </c>
      <c r="AH141" s="43">
        <f t="shared" si="58"/>
        <v>0</v>
      </c>
      <c r="AI141" s="43">
        <f t="shared" si="59"/>
        <v>0</v>
      </c>
      <c r="AJ141" s="43">
        <f t="shared" si="60"/>
        <v>0</v>
      </c>
      <c r="AK141" s="43">
        <f t="shared" si="61"/>
        <v>0</v>
      </c>
      <c r="AL141" s="43">
        <f t="shared" si="62"/>
        <v>0</v>
      </c>
      <c r="AM141" s="43">
        <f t="shared" si="63"/>
        <v>0</v>
      </c>
      <c r="AN141" s="43">
        <f t="shared" si="64"/>
        <v>0</v>
      </c>
      <c r="AO141" s="43">
        <f t="shared" si="65"/>
        <v>1</v>
      </c>
      <c r="AP141" s="43"/>
      <c r="AQ141" s="43"/>
      <c r="AR141" s="43">
        <f t="shared" si="66"/>
        <v>3</v>
      </c>
      <c r="AS141" s="43">
        <f t="shared" si="67"/>
        <v>3</v>
      </c>
      <c r="AT141" s="43" t="str">
        <f t="shared" si="68"/>
        <v>Correct</v>
      </c>
      <c r="AU141" s="43"/>
      <c r="AV141" s="159" t="str">
        <f>IFERROR(VLOOKUP(Table1[[#This Row],[RespondentID]],'All Data'!$A142:$CN714,81,FALSE),"unknown")</f>
        <v>Female</v>
      </c>
      <c r="AW141" s="159">
        <f>IFERROR(VLOOKUP(Table1[[#This Row],[RespondentID]],'All Data'!$A142:$CN714,82,FALSE),"unknown")</f>
        <v>52</v>
      </c>
      <c r="AX141" s="159" t="str">
        <f>IFERROR(VLOOKUP(Table1[[#This Row],[RespondentID]],'All Data'!$A142:$CN714,83,FALSE),"unknown")</f>
        <v>Suffolk</v>
      </c>
      <c r="AY141" s="159" t="str">
        <f>IFERROR(VLOOKUP(Table1[[#This Row],[RespondentID]],'All Data'!$A142:$CN714,84,FALSE),"unknown")</f>
        <v>Southampton, 11968</v>
      </c>
      <c r="AZ141" s="159">
        <f>IFERROR(VLOOKUP(Table1[[#This Row],[RespondentID]],'All Data'!$A142:$CN714,85,FALSE),"unknown")</f>
        <v>0</v>
      </c>
      <c r="BA141" s="159">
        <f>IFERROR(VLOOKUP(Table1[[#This Row],[RespondentID]],'All Data'!$A142:$CN714,86,FALSE),"unknown")</f>
        <v>0</v>
      </c>
      <c r="BB141" s="159" t="str">
        <f>IFERROR(VLOOKUP(Table1[[#This Row],[RespondentID]],'All Data'!$A142:$CN714,87,FALSE),"unknown")</f>
        <v xml:space="preserve"> </v>
      </c>
      <c r="BC141" s="159">
        <f>IFERROR(VLOOKUP(Table1[[#This Row],[RespondentID]],'All Data'!$A142:$CN714,88,FALSE),"unknown")</f>
        <v>0</v>
      </c>
      <c r="BD141" s="159">
        <f>IFERROR(VLOOKUP(Table1[[#This Row],[RespondentID]],'All Data'!$A142:$CN714,89,FALSE),"unknown")</f>
        <v>0</v>
      </c>
      <c r="BE141" s="159">
        <f>IFERROR(VLOOKUP(Table1[[#This Row],[RespondentID]],'All Data'!$A142:$CN714,90,FALSE),"unknown")</f>
        <v>0</v>
      </c>
      <c r="BF141" s="159">
        <f>IFERROR(VLOOKUP(Table1[[#This Row],[RespondentID]],'All Data'!$A142:$CN714,91,FALSE),"unknown")</f>
        <v>0</v>
      </c>
      <c r="BG141" s="159">
        <f>IFERROR(VLOOKUP(Table1[[#This Row],[RespondentID]],'All Data'!$A142:$CN714,92,FALSE),"unknown")</f>
        <v>0</v>
      </c>
    </row>
    <row r="142" spans="1:59" x14ac:dyDescent="0.35">
      <c r="A142" s="6">
        <v>5648144666</v>
      </c>
      <c r="B142" s="6"/>
      <c r="C142" s="6"/>
      <c r="D142" s="6"/>
      <c r="E142" s="6"/>
      <c r="F142" s="6"/>
      <c r="G142" s="6"/>
      <c r="H142" s="6"/>
      <c r="I142" s="6"/>
      <c r="J142" s="6"/>
      <c r="K142" s="6"/>
      <c r="L142" s="6"/>
      <c r="M142" s="6"/>
      <c r="N142" s="6"/>
      <c r="O142" s="6"/>
      <c r="P142" s="6"/>
      <c r="Q142" s="6" t="s">
        <v>64</v>
      </c>
      <c r="R142" s="6"/>
      <c r="S142" s="6"/>
      <c r="T142" s="43"/>
      <c r="U142" s="43">
        <f t="shared" si="46"/>
        <v>1</v>
      </c>
      <c r="V142" s="43">
        <f t="shared" si="47"/>
        <v>3</v>
      </c>
      <c r="W142" s="43"/>
      <c r="X142" s="43">
        <f t="shared" si="48"/>
        <v>0</v>
      </c>
      <c r="Y142" s="43">
        <f t="shared" si="49"/>
        <v>0</v>
      </c>
      <c r="Z142" s="43">
        <f t="shared" si="50"/>
        <v>0</v>
      </c>
      <c r="AA142" s="43">
        <f t="shared" si="51"/>
        <v>0</v>
      </c>
      <c r="AB142" s="43">
        <f t="shared" si="52"/>
        <v>0</v>
      </c>
      <c r="AC142" s="43">
        <f t="shared" si="53"/>
        <v>0</v>
      </c>
      <c r="AD142" s="43">
        <f t="shared" si="54"/>
        <v>0</v>
      </c>
      <c r="AE142" s="43">
        <f t="shared" si="55"/>
        <v>0</v>
      </c>
      <c r="AF142" s="43">
        <f t="shared" si="56"/>
        <v>0</v>
      </c>
      <c r="AG142" s="43">
        <f t="shared" si="57"/>
        <v>0</v>
      </c>
      <c r="AH142" s="43">
        <f t="shared" si="58"/>
        <v>0</v>
      </c>
      <c r="AI142" s="43">
        <f t="shared" si="59"/>
        <v>0</v>
      </c>
      <c r="AJ142" s="43">
        <f t="shared" si="60"/>
        <v>0</v>
      </c>
      <c r="AK142" s="43">
        <f t="shared" si="61"/>
        <v>0</v>
      </c>
      <c r="AL142" s="43">
        <f t="shared" si="62"/>
        <v>0</v>
      </c>
      <c r="AM142" s="43">
        <f t="shared" si="63"/>
        <v>1</v>
      </c>
      <c r="AN142" s="43">
        <f t="shared" si="64"/>
        <v>0</v>
      </c>
      <c r="AO142" s="43">
        <f t="shared" si="65"/>
        <v>0</v>
      </c>
      <c r="AP142" s="43"/>
      <c r="AQ142" s="43"/>
      <c r="AR142" s="43">
        <f t="shared" si="66"/>
        <v>1</v>
      </c>
      <c r="AS142" s="43">
        <f t="shared" si="67"/>
        <v>1</v>
      </c>
      <c r="AT142" s="43" t="str">
        <f t="shared" si="68"/>
        <v>Correct</v>
      </c>
      <c r="AU142" s="43"/>
      <c r="AV142" s="159" t="str">
        <f>IFERROR(VLOOKUP(Table1[[#This Row],[RespondentID]],'All Data'!$A143:$CN715,81,FALSE),"unknown")</f>
        <v>Female</v>
      </c>
      <c r="AW142" s="159">
        <f>IFERROR(VLOOKUP(Table1[[#This Row],[RespondentID]],'All Data'!$A143:$CN715,82,FALSE),"unknown")</f>
        <v>57</v>
      </c>
      <c r="AX142" s="159" t="str">
        <f>IFERROR(VLOOKUP(Table1[[#This Row],[RespondentID]],'All Data'!$A143:$CN715,83,FALSE),"unknown")</f>
        <v>Suffolk</v>
      </c>
      <c r="AY142" s="159" t="str">
        <f>IFERROR(VLOOKUP(Table1[[#This Row],[RespondentID]],'All Data'!$A143:$CN715,84,FALSE),"unknown")</f>
        <v>Islip Terrace, 11752</v>
      </c>
      <c r="AZ142" s="159" t="str">
        <f>IFERROR(VLOOKUP(Table1[[#This Row],[RespondentID]],'All Data'!$A143:$CN715,85,FALSE),"unknown")</f>
        <v>White/Caucasian</v>
      </c>
      <c r="BA142" s="159" t="str">
        <f>IFERROR(VLOOKUP(Table1[[#This Row],[RespondentID]],'All Data'!$A143:$CN715,86,FALSE),"unknown")</f>
        <v>No</v>
      </c>
      <c r="BB142" s="159" t="str">
        <f>IFERROR(VLOOKUP(Table1[[#This Row],[RespondentID]],'All Data'!$A143:$CN715,87,FALSE),"unknown")</f>
        <v xml:space="preserve">English </v>
      </c>
      <c r="BC142" s="159" t="str">
        <f>IFERROR(VLOOKUP(Table1[[#This Row],[RespondentID]],'All Data'!$A143:$CN715,88,FALSE),"unknown")</f>
        <v>$50,000 to $74,999</v>
      </c>
      <c r="BD142" s="159" t="str">
        <f>IFERROR(VLOOKUP(Table1[[#This Row],[RespondentID]],'All Data'!$A143:$CN715,89,FALSE),"unknown")</f>
        <v>Other (please specify)</v>
      </c>
      <c r="BE142" s="159" t="str">
        <f>IFERROR(VLOOKUP(Table1[[#This Row],[RespondentID]],'All Data'!$A143:$CN715,90,FALSE),"unknown")</f>
        <v>Employed for wages</v>
      </c>
      <c r="BF142" s="159" t="str">
        <f>IFERROR(VLOOKUP(Table1[[#This Row],[RespondentID]],'All Data'!$A143:$CN715,91,FALSE),"unknown")</f>
        <v>Yes</v>
      </c>
      <c r="BG142" s="159" t="str">
        <f>IFERROR(VLOOKUP(Table1[[#This Row],[RespondentID]],'All Data'!$A143:$CN715,92,FALSE),"unknown")</f>
        <v>Yes</v>
      </c>
    </row>
    <row r="143" spans="1:59" x14ac:dyDescent="0.35">
      <c r="A143" s="6">
        <v>5645383448</v>
      </c>
      <c r="B143" s="6" t="s">
        <v>52</v>
      </c>
      <c r="C143" s="6"/>
      <c r="D143" s="6"/>
      <c r="E143" s="6" t="s">
        <v>19</v>
      </c>
      <c r="F143" s="6"/>
      <c r="G143" s="6"/>
      <c r="H143" s="6" t="s">
        <v>57</v>
      </c>
      <c r="I143" s="6"/>
      <c r="J143" s="6"/>
      <c r="K143" s="6"/>
      <c r="L143" s="6"/>
      <c r="M143" s="6"/>
      <c r="N143" s="6"/>
      <c r="O143" s="6"/>
      <c r="P143" s="6"/>
      <c r="Q143" s="6"/>
      <c r="R143" s="6"/>
      <c r="S143" s="6"/>
      <c r="T143" s="43"/>
      <c r="U143" s="43">
        <f t="shared" si="46"/>
        <v>3</v>
      </c>
      <c r="V143" s="43">
        <f t="shared" si="47"/>
        <v>1</v>
      </c>
      <c r="W143" s="43"/>
      <c r="X143" s="43">
        <f t="shared" si="48"/>
        <v>1</v>
      </c>
      <c r="Y143" s="43">
        <f t="shared" si="49"/>
        <v>0</v>
      </c>
      <c r="Z143" s="43">
        <f t="shared" si="50"/>
        <v>0</v>
      </c>
      <c r="AA143" s="43">
        <f t="shared" si="51"/>
        <v>1</v>
      </c>
      <c r="AB143" s="43">
        <f t="shared" si="52"/>
        <v>0</v>
      </c>
      <c r="AC143" s="43">
        <f t="shared" si="53"/>
        <v>0</v>
      </c>
      <c r="AD143" s="43">
        <f t="shared" si="54"/>
        <v>1</v>
      </c>
      <c r="AE143" s="43">
        <f t="shared" si="55"/>
        <v>0</v>
      </c>
      <c r="AF143" s="43">
        <f t="shared" si="56"/>
        <v>0</v>
      </c>
      <c r="AG143" s="43">
        <f t="shared" si="57"/>
        <v>0</v>
      </c>
      <c r="AH143" s="43">
        <f t="shared" si="58"/>
        <v>0</v>
      </c>
      <c r="AI143" s="43">
        <f t="shared" si="59"/>
        <v>0</v>
      </c>
      <c r="AJ143" s="43">
        <f t="shared" si="60"/>
        <v>0</v>
      </c>
      <c r="AK143" s="43">
        <f t="shared" si="61"/>
        <v>0</v>
      </c>
      <c r="AL143" s="43">
        <f t="shared" si="62"/>
        <v>0</v>
      </c>
      <c r="AM143" s="43">
        <f t="shared" si="63"/>
        <v>0</v>
      </c>
      <c r="AN143" s="43">
        <f t="shared" si="64"/>
        <v>0</v>
      </c>
      <c r="AO143" s="43">
        <f t="shared" si="65"/>
        <v>0</v>
      </c>
      <c r="AP143" s="43"/>
      <c r="AQ143" s="43"/>
      <c r="AR143" s="43">
        <f t="shared" si="66"/>
        <v>3</v>
      </c>
      <c r="AS143" s="43">
        <f t="shared" si="67"/>
        <v>3</v>
      </c>
      <c r="AT143" s="43" t="str">
        <f t="shared" si="68"/>
        <v>Correct</v>
      </c>
      <c r="AU143" s="43"/>
      <c r="AV143" s="159" t="str">
        <f>IFERROR(VLOOKUP(Table1[[#This Row],[RespondentID]],'All Data'!$A144:$CN716,81,FALSE),"unknown")</f>
        <v>Female</v>
      </c>
      <c r="AW143" s="159">
        <f>IFERROR(VLOOKUP(Table1[[#This Row],[RespondentID]],'All Data'!$A144:$CN716,82,FALSE),"unknown")</f>
        <v>75</v>
      </c>
      <c r="AX143" s="159" t="str">
        <f>IFERROR(VLOOKUP(Table1[[#This Row],[RespondentID]],'All Data'!$A144:$CN716,83,FALSE),"unknown")</f>
        <v>Suffolk</v>
      </c>
      <c r="AY143" s="159" t="str">
        <f>IFERROR(VLOOKUP(Table1[[#This Row],[RespondentID]],'All Data'!$A144:$CN716,84,FALSE),"unknown")</f>
        <v>Orient Point, 11957</v>
      </c>
      <c r="AZ143" s="159" t="str">
        <f>IFERROR(VLOOKUP(Table1[[#This Row],[RespondentID]],'All Data'!$A144:$CN716,85,FALSE),"unknown")</f>
        <v>White/Caucasian</v>
      </c>
      <c r="BA143" s="159" t="str">
        <f>IFERROR(VLOOKUP(Table1[[#This Row],[RespondentID]],'All Data'!$A144:$CN716,86,FALSE),"unknown")</f>
        <v>No</v>
      </c>
      <c r="BB143" s="159" t="str">
        <f>IFERROR(VLOOKUP(Table1[[#This Row],[RespondentID]],'All Data'!$A144:$CN716,87,FALSE),"unknown")</f>
        <v xml:space="preserve">English </v>
      </c>
      <c r="BC143" s="159" t="str">
        <f>IFERROR(VLOOKUP(Table1[[#This Row],[RespondentID]],'All Data'!$A144:$CN716,88,FALSE),"unknown")</f>
        <v>$75,000 to $125,000</v>
      </c>
      <c r="BD143" s="159" t="str">
        <f>IFERROR(VLOOKUP(Table1[[#This Row],[RespondentID]],'All Data'!$A144:$CN716,89,FALSE),"unknown")</f>
        <v>College graduate</v>
      </c>
      <c r="BE143" s="159" t="str">
        <f>IFERROR(VLOOKUP(Table1[[#This Row],[RespondentID]],'All Data'!$A144:$CN716,90,FALSE),"unknown")</f>
        <v>Retired</v>
      </c>
      <c r="BF143" s="159" t="str">
        <f>IFERROR(VLOOKUP(Table1[[#This Row],[RespondentID]],'All Data'!$A144:$CN716,91,FALSE),"unknown")</f>
        <v>Yes</v>
      </c>
      <c r="BG143" s="159" t="str">
        <f>IFERROR(VLOOKUP(Table1[[#This Row],[RespondentID]],'All Data'!$A144:$CN716,92,FALSE),"unknown")</f>
        <v>Yes</v>
      </c>
    </row>
    <row r="144" spans="1:59" x14ac:dyDescent="0.35">
      <c r="A144" s="6">
        <v>5641406763</v>
      </c>
      <c r="B144" s="6"/>
      <c r="C144" s="6"/>
      <c r="D144" s="6" t="s">
        <v>54</v>
      </c>
      <c r="E144" s="6"/>
      <c r="F144" s="6"/>
      <c r="G144" s="6" t="s">
        <v>56</v>
      </c>
      <c r="H144" s="6"/>
      <c r="I144" s="6"/>
      <c r="J144" s="6"/>
      <c r="K144" s="6"/>
      <c r="L144" s="6"/>
      <c r="M144" s="6"/>
      <c r="N144" s="6"/>
      <c r="O144" s="6"/>
      <c r="P144" s="6"/>
      <c r="Q144" s="6"/>
      <c r="R144" s="6"/>
      <c r="S144" s="6" t="s">
        <v>66</v>
      </c>
      <c r="T144" s="43"/>
      <c r="U144" s="43">
        <f t="shared" si="46"/>
        <v>3</v>
      </c>
      <c r="V144" s="43">
        <f t="shared" si="47"/>
        <v>1</v>
      </c>
      <c r="W144" s="43"/>
      <c r="X144" s="43">
        <f t="shared" si="48"/>
        <v>0</v>
      </c>
      <c r="Y144" s="43">
        <f t="shared" si="49"/>
        <v>0</v>
      </c>
      <c r="Z144" s="43">
        <f t="shared" si="50"/>
        <v>1</v>
      </c>
      <c r="AA144" s="43">
        <f t="shared" si="51"/>
        <v>0</v>
      </c>
      <c r="AB144" s="43">
        <f t="shared" si="52"/>
        <v>0</v>
      </c>
      <c r="AC144" s="43">
        <f t="shared" si="53"/>
        <v>1</v>
      </c>
      <c r="AD144" s="43">
        <f t="shared" si="54"/>
        <v>0</v>
      </c>
      <c r="AE144" s="43">
        <f t="shared" si="55"/>
        <v>0</v>
      </c>
      <c r="AF144" s="43">
        <f t="shared" si="56"/>
        <v>0</v>
      </c>
      <c r="AG144" s="43">
        <f t="shared" si="57"/>
        <v>0</v>
      </c>
      <c r="AH144" s="43">
        <f t="shared" si="58"/>
        <v>0</v>
      </c>
      <c r="AI144" s="43">
        <f t="shared" si="59"/>
        <v>0</v>
      </c>
      <c r="AJ144" s="43">
        <f t="shared" si="60"/>
        <v>0</v>
      </c>
      <c r="AK144" s="43">
        <f t="shared" si="61"/>
        <v>0</v>
      </c>
      <c r="AL144" s="43">
        <f t="shared" si="62"/>
        <v>0</v>
      </c>
      <c r="AM144" s="43">
        <f t="shared" si="63"/>
        <v>0</v>
      </c>
      <c r="AN144" s="43">
        <f t="shared" si="64"/>
        <v>0</v>
      </c>
      <c r="AO144" s="43">
        <f t="shared" si="65"/>
        <v>1</v>
      </c>
      <c r="AP144" s="43"/>
      <c r="AQ144" s="43"/>
      <c r="AR144" s="43">
        <f t="shared" si="66"/>
        <v>3</v>
      </c>
      <c r="AS144" s="43">
        <f t="shared" si="67"/>
        <v>3</v>
      </c>
      <c r="AT144" s="43" t="str">
        <f t="shared" si="68"/>
        <v>Correct</v>
      </c>
      <c r="AU144" s="43"/>
      <c r="AV144" s="159" t="str">
        <f>IFERROR(VLOOKUP(Table1[[#This Row],[RespondentID]],'All Data'!$A145:$CN717,81,FALSE),"unknown")</f>
        <v>Male</v>
      </c>
      <c r="AW144" s="159">
        <f>IFERROR(VLOOKUP(Table1[[#This Row],[RespondentID]],'All Data'!$A145:$CN717,82,FALSE),"unknown")</f>
        <v>26</v>
      </c>
      <c r="AX144" s="159" t="str">
        <f>IFERROR(VLOOKUP(Table1[[#This Row],[RespondentID]],'All Data'!$A145:$CN717,83,FALSE),"unknown")</f>
        <v>Suffolk</v>
      </c>
      <c r="AY144" s="159" t="str">
        <f>IFERROR(VLOOKUP(Table1[[#This Row],[RespondentID]],'All Data'!$A145:$CN717,84,FALSE),"unknown")</f>
        <v>Nissequogue, 11780</v>
      </c>
      <c r="AZ144" s="159" t="str">
        <f>IFERROR(VLOOKUP(Table1[[#This Row],[RespondentID]],'All Data'!$A145:$CN717,85,FALSE),"unknown")</f>
        <v>White/Caucasian</v>
      </c>
      <c r="BA144" s="159" t="str">
        <f>IFERROR(VLOOKUP(Table1[[#This Row],[RespondentID]],'All Data'!$A145:$CN717,86,FALSE),"unknown")</f>
        <v>No</v>
      </c>
      <c r="BB144" s="159" t="str">
        <f>IFERROR(VLOOKUP(Table1[[#This Row],[RespondentID]],'All Data'!$A145:$CN717,87,FALSE),"unknown")</f>
        <v xml:space="preserve">English </v>
      </c>
      <c r="BC144" s="159" t="str">
        <f>IFERROR(VLOOKUP(Table1[[#This Row],[RespondentID]],'All Data'!$A145:$CN717,88,FALSE),"unknown")</f>
        <v>$75,000 to $125,000</v>
      </c>
      <c r="BD144" s="159" t="str">
        <f>IFERROR(VLOOKUP(Table1[[#This Row],[RespondentID]],'All Data'!$A145:$CN717,89,FALSE),"unknown")</f>
        <v>Doctorate</v>
      </c>
      <c r="BE144" s="159" t="str">
        <f>IFERROR(VLOOKUP(Table1[[#This Row],[RespondentID]],'All Data'!$A145:$CN717,90,FALSE),"unknown")</f>
        <v>Employed for wages</v>
      </c>
      <c r="BF144" s="159" t="str">
        <f>IFERROR(VLOOKUP(Table1[[#This Row],[RespondentID]],'All Data'!$A145:$CN717,91,FALSE),"unknown")</f>
        <v>No</v>
      </c>
      <c r="BG144" s="159" t="str">
        <f>IFERROR(VLOOKUP(Table1[[#This Row],[RespondentID]],'All Data'!$A145:$CN717,92,FALSE),"unknown")</f>
        <v>Yes</v>
      </c>
    </row>
    <row r="145" spans="1:59" x14ac:dyDescent="0.35">
      <c r="A145" s="6">
        <v>7081827388</v>
      </c>
      <c r="B145" s="6" t="s">
        <v>52</v>
      </c>
      <c r="C145" s="6"/>
      <c r="D145" s="6" t="s">
        <v>54</v>
      </c>
      <c r="E145" s="6"/>
      <c r="F145" s="6"/>
      <c r="G145" s="6"/>
      <c r="H145" s="6"/>
      <c r="I145" s="6"/>
      <c r="J145" s="6"/>
      <c r="K145" s="6"/>
      <c r="L145" s="6" t="s">
        <v>61</v>
      </c>
      <c r="M145" s="6"/>
      <c r="N145" s="6"/>
      <c r="O145" s="6"/>
      <c r="P145" s="6"/>
      <c r="Q145" s="6"/>
      <c r="R145" s="6"/>
      <c r="S145" s="6"/>
      <c r="T145" s="43"/>
      <c r="U145" s="43">
        <f t="shared" si="46"/>
        <v>3</v>
      </c>
      <c r="V145" s="43">
        <f t="shared" si="47"/>
        <v>1</v>
      </c>
      <c r="W145" s="43"/>
      <c r="X145" s="43">
        <f t="shared" si="48"/>
        <v>1</v>
      </c>
      <c r="Y145" s="43">
        <f t="shared" si="49"/>
        <v>0</v>
      </c>
      <c r="Z145" s="43">
        <f t="shared" si="50"/>
        <v>1</v>
      </c>
      <c r="AA145" s="43">
        <f t="shared" si="51"/>
        <v>0</v>
      </c>
      <c r="AB145" s="43">
        <f t="shared" si="52"/>
        <v>0</v>
      </c>
      <c r="AC145" s="43">
        <f t="shared" si="53"/>
        <v>0</v>
      </c>
      <c r="AD145" s="43">
        <f t="shared" si="54"/>
        <v>0</v>
      </c>
      <c r="AE145" s="43">
        <f t="shared" si="55"/>
        <v>0</v>
      </c>
      <c r="AF145" s="43">
        <f t="shared" si="56"/>
        <v>0</v>
      </c>
      <c r="AG145" s="43">
        <f t="shared" si="57"/>
        <v>0</v>
      </c>
      <c r="AH145" s="43">
        <f t="shared" si="58"/>
        <v>1</v>
      </c>
      <c r="AI145" s="43">
        <f t="shared" si="59"/>
        <v>0</v>
      </c>
      <c r="AJ145" s="43">
        <f t="shared" si="60"/>
        <v>0</v>
      </c>
      <c r="AK145" s="43">
        <f t="shared" si="61"/>
        <v>0</v>
      </c>
      <c r="AL145" s="43">
        <f t="shared" si="62"/>
        <v>0</v>
      </c>
      <c r="AM145" s="43">
        <f t="shared" si="63"/>
        <v>0</v>
      </c>
      <c r="AN145" s="43">
        <f t="shared" si="64"/>
        <v>0</v>
      </c>
      <c r="AO145" s="43">
        <f t="shared" si="65"/>
        <v>0</v>
      </c>
      <c r="AP145" s="43"/>
      <c r="AQ145" s="43"/>
      <c r="AR145" s="43">
        <f t="shared" si="66"/>
        <v>3</v>
      </c>
      <c r="AS145" s="43">
        <f t="shared" si="67"/>
        <v>3</v>
      </c>
      <c r="AT145" s="43" t="str">
        <f t="shared" si="68"/>
        <v>Correct</v>
      </c>
      <c r="AU145" s="43"/>
      <c r="AV145" s="159" t="str">
        <f>IFERROR(VLOOKUP(Table1[[#This Row],[RespondentID]],'All Data'!$A146:$CN718,81,FALSE),"unknown")</f>
        <v>Female</v>
      </c>
      <c r="AW145" s="159">
        <f>IFERROR(VLOOKUP(Table1[[#This Row],[RespondentID]],'All Data'!$A146:$CN718,82,FALSE),"unknown")</f>
        <v>54</v>
      </c>
      <c r="AX145" s="159" t="str">
        <f>IFERROR(VLOOKUP(Table1[[#This Row],[RespondentID]],'All Data'!$A146:$CN718,83,FALSE),"unknown")</f>
        <v>Suffolk</v>
      </c>
      <c r="AY145" s="159">
        <f>IFERROR(VLOOKUP(Table1[[#This Row],[RespondentID]],'All Data'!$A146:$CN718,84,FALSE),"unknown")</f>
        <v>0</v>
      </c>
      <c r="AZ145" s="159" t="str">
        <f>IFERROR(VLOOKUP(Table1[[#This Row],[RespondentID]],'All Data'!$A146:$CN718,85,FALSE),"unknown")</f>
        <v>Black/African American</v>
      </c>
      <c r="BA145" s="159" t="str">
        <f>IFERROR(VLOOKUP(Table1[[#This Row],[RespondentID]],'All Data'!$A146:$CN718,86,FALSE),"unknown")</f>
        <v>No</v>
      </c>
      <c r="BB145" s="159" t="str">
        <f>IFERROR(VLOOKUP(Table1[[#This Row],[RespondentID]],'All Data'!$A146:$CN718,87,FALSE),"unknown")</f>
        <v xml:space="preserve">English </v>
      </c>
      <c r="BC145" s="159" t="str">
        <f>IFERROR(VLOOKUP(Table1[[#This Row],[RespondentID]],'All Data'!$A146:$CN718,88,FALSE),"unknown")</f>
        <v>$35,000 to $49,999</v>
      </c>
      <c r="BD145" s="159" t="str">
        <f>IFERROR(VLOOKUP(Table1[[#This Row],[RespondentID]],'All Data'!$A146:$CN718,89,FALSE),"unknown")</f>
        <v>Some college</v>
      </c>
      <c r="BE145" s="159" t="str">
        <f>IFERROR(VLOOKUP(Table1[[#This Row],[RespondentID]],'All Data'!$A146:$CN718,90,FALSE),"unknown")</f>
        <v>Employed for wages</v>
      </c>
      <c r="BF145" s="159" t="str">
        <f>IFERROR(VLOOKUP(Table1[[#This Row],[RespondentID]],'All Data'!$A146:$CN718,91,FALSE),"unknown")</f>
        <v>Yes</v>
      </c>
      <c r="BG145" s="159" t="str">
        <f>IFERROR(VLOOKUP(Table1[[#This Row],[RespondentID]],'All Data'!$A146:$CN718,92,FALSE),"unknown")</f>
        <v>Yes</v>
      </c>
    </row>
    <row r="146" spans="1:59" x14ac:dyDescent="0.35">
      <c r="A146" s="6">
        <v>7081827123</v>
      </c>
      <c r="B146" s="6" t="s">
        <v>52</v>
      </c>
      <c r="C146" s="6"/>
      <c r="D146" s="6" t="s">
        <v>54</v>
      </c>
      <c r="E146" s="6" t="s">
        <v>19</v>
      </c>
      <c r="F146" s="6"/>
      <c r="G146" s="6" t="s">
        <v>56</v>
      </c>
      <c r="H146" s="6"/>
      <c r="I146" s="6" t="s">
        <v>58</v>
      </c>
      <c r="J146" s="6" t="s">
        <v>59</v>
      </c>
      <c r="K146" s="6" t="s">
        <v>60</v>
      </c>
      <c r="L146" s="6" t="s">
        <v>61</v>
      </c>
      <c r="M146" s="6" t="s">
        <v>62</v>
      </c>
      <c r="N146" s="6" t="s">
        <v>26</v>
      </c>
      <c r="O146" s="6" t="s">
        <v>22</v>
      </c>
      <c r="P146" s="6"/>
      <c r="Q146" s="6"/>
      <c r="R146" s="6" t="s">
        <v>65</v>
      </c>
      <c r="S146" s="6" t="s">
        <v>66</v>
      </c>
      <c r="T146" s="43"/>
      <c r="U146" s="43">
        <f t="shared" si="46"/>
        <v>13</v>
      </c>
      <c r="V146" s="43">
        <f t="shared" si="47"/>
        <v>0.23076923076923078</v>
      </c>
      <c r="W146" s="43"/>
      <c r="X146" s="43">
        <f t="shared" si="48"/>
        <v>0.23076923076923078</v>
      </c>
      <c r="Y146" s="43">
        <f t="shared" si="49"/>
        <v>0</v>
      </c>
      <c r="Z146" s="43">
        <f t="shared" si="50"/>
        <v>0.23076923076923078</v>
      </c>
      <c r="AA146" s="43">
        <f t="shared" si="51"/>
        <v>0.23076923076923078</v>
      </c>
      <c r="AB146" s="43">
        <f t="shared" si="52"/>
        <v>0</v>
      </c>
      <c r="AC146" s="43">
        <f t="shared" si="53"/>
        <v>0.23076923076923078</v>
      </c>
      <c r="AD146" s="43">
        <f t="shared" si="54"/>
        <v>0</v>
      </c>
      <c r="AE146" s="43">
        <f t="shared" si="55"/>
        <v>0.23076923076923078</v>
      </c>
      <c r="AF146" s="43">
        <f t="shared" si="56"/>
        <v>0.23076923076923078</v>
      </c>
      <c r="AG146" s="43">
        <f t="shared" si="57"/>
        <v>0.23076923076923078</v>
      </c>
      <c r="AH146" s="43">
        <f t="shared" si="58"/>
        <v>0.23076923076923078</v>
      </c>
      <c r="AI146" s="43">
        <f t="shared" si="59"/>
        <v>0.23076923076923078</v>
      </c>
      <c r="AJ146" s="43">
        <f t="shared" si="60"/>
        <v>0.23076923076923078</v>
      </c>
      <c r="AK146" s="43">
        <f t="shared" si="61"/>
        <v>0.23076923076923078</v>
      </c>
      <c r="AL146" s="43">
        <f t="shared" si="62"/>
        <v>0</v>
      </c>
      <c r="AM146" s="43">
        <f t="shared" si="63"/>
        <v>0</v>
      </c>
      <c r="AN146" s="43">
        <f t="shared" si="64"/>
        <v>0.23076923076923078</v>
      </c>
      <c r="AO146" s="43">
        <f t="shared" si="65"/>
        <v>0.23076923076923078</v>
      </c>
      <c r="AP146" s="43"/>
      <c r="AQ146" s="43"/>
      <c r="AR146" s="43">
        <f t="shared" si="66"/>
        <v>3.0000000000000004</v>
      </c>
      <c r="AS146" s="43">
        <f t="shared" si="67"/>
        <v>13</v>
      </c>
      <c r="AT146" s="43" t="str">
        <f t="shared" si="68"/>
        <v>Correct</v>
      </c>
      <c r="AU146" s="43"/>
      <c r="AV146" s="159" t="str">
        <f>IFERROR(VLOOKUP(Table1[[#This Row],[RespondentID]],'All Data'!$A147:$CN719,81,FALSE),"unknown")</f>
        <v>Male</v>
      </c>
      <c r="AW146" s="159">
        <f>IFERROR(VLOOKUP(Table1[[#This Row],[RespondentID]],'All Data'!$A147:$CN719,82,FALSE),"unknown")</f>
        <v>58</v>
      </c>
      <c r="AX146" s="159" t="str">
        <f>IFERROR(VLOOKUP(Table1[[#This Row],[RespondentID]],'All Data'!$A147:$CN719,83,FALSE),"unknown")</f>
        <v>Suffolk</v>
      </c>
      <c r="AY146" s="159">
        <f>IFERROR(VLOOKUP(Table1[[#This Row],[RespondentID]],'All Data'!$A147:$CN719,84,FALSE),"unknown")</f>
        <v>0</v>
      </c>
      <c r="AZ146" s="159" t="str">
        <f>IFERROR(VLOOKUP(Table1[[#This Row],[RespondentID]],'All Data'!$A147:$CN719,85,FALSE),"unknown")</f>
        <v>Native American</v>
      </c>
      <c r="BA146" s="159" t="str">
        <f>IFERROR(VLOOKUP(Table1[[#This Row],[RespondentID]],'All Data'!$A147:$CN719,86,FALSE),"unknown")</f>
        <v>No</v>
      </c>
      <c r="BB146" s="159" t="str">
        <f>IFERROR(VLOOKUP(Table1[[#This Row],[RespondentID]],'All Data'!$A147:$CN719,87,FALSE),"unknown")</f>
        <v xml:space="preserve">English </v>
      </c>
      <c r="BC146" s="159" t="str">
        <f>IFERROR(VLOOKUP(Table1[[#This Row],[RespondentID]],'All Data'!$A147:$CN719,88,FALSE),"unknown")</f>
        <v>$0-$19,999</v>
      </c>
      <c r="BD146" s="159" t="str">
        <f>IFERROR(VLOOKUP(Table1[[#This Row],[RespondentID]],'All Data'!$A147:$CN719,89,FALSE),"unknown")</f>
        <v>High school graduate</v>
      </c>
      <c r="BE146" s="159" t="str">
        <f>IFERROR(VLOOKUP(Table1[[#This Row],[RespondentID]],'All Data'!$A147:$CN719,90,FALSE),"unknown")</f>
        <v>Retired</v>
      </c>
      <c r="BF146" s="159" t="str">
        <f>IFERROR(VLOOKUP(Table1[[#This Row],[RespondentID]],'All Data'!$A147:$CN719,91,FALSE),"unknown")</f>
        <v>Yes</v>
      </c>
      <c r="BG146" s="159" t="str">
        <f>IFERROR(VLOOKUP(Table1[[#This Row],[RespondentID]],'All Data'!$A147:$CN719,92,FALSE),"unknown")</f>
        <v>No</v>
      </c>
    </row>
    <row r="147" spans="1:59" x14ac:dyDescent="0.35">
      <c r="A147" s="6">
        <v>7081826752</v>
      </c>
      <c r="B147" s="6"/>
      <c r="C147" s="6"/>
      <c r="D147" s="6" t="s">
        <v>54</v>
      </c>
      <c r="E147" s="6"/>
      <c r="F147" s="6" t="s">
        <v>55</v>
      </c>
      <c r="G147" s="6"/>
      <c r="H147" s="6"/>
      <c r="I147" s="6" t="s">
        <v>58</v>
      </c>
      <c r="J147" s="6"/>
      <c r="K147" s="6"/>
      <c r="L147" s="6"/>
      <c r="M147" s="6"/>
      <c r="N147" s="6"/>
      <c r="O147" s="6"/>
      <c r="P147" s="6"/>
      <c r="Q147" s="6"/>
      <c r="R147" s="6"/>
      <c r="S147" s="6"/>
      <c r="T147" s="43"/>
      <c r="U147" s="43">
        <f t="shared" si="46"/>
        <v>3</v>
      </c>
      <c r="V147" s="43">
        <f t="shared" si="47"/>
        <v>1</v>
      </c>
      <c r="W147" s="43"/>
      <c r="X147" s="43">
        <f t="shared" si="48"/>
        <v>0</v>
      </c>
      <c r="Y147" s="43">
        <f t="shared" si="49"/>
        <v>0</v>
      </c>
      <c r="Z147" s="43">
        <f t="shared" si="50"/>
        <v>1</v>
      </c>
      <c r="AA147" s="43">
        <f t="shared" si="51"/>
        <v>0</v>
      </c>
      <c r="AB147" s="43">
        <f t="shared" si="52"/>
        <v>1</v>
      </c>
      <c r="AC147" s="43">
        <f t="shared" si="53"/>
        <v>0</v>
      </c>
      <c r="AD147" s="43">
        <f t="shared" si="54"/>
        <v>0</v>
      </c>
      <c r="AE147" s="43">
        <f t="shared" si="55"/>
        <v>1</v>
      </c>
      <c r="AF147" s="43">
        <f t="shared" si="56"/>
        <v>0</v>
      </c>
      <c r="AG147" s="43">
        <f t="shared" si="57"/>
        <v>0</v>
      </c>
      <c r="AH147" s="43">
        <f t="shared" si="58"/>
        <v>0</v>
      </c>
      <c r="AI147" s="43">
        <f t="shared" si="59"/>
        <v>0</v>
      </c>
      <c r="AJ147" s="43">
        <f t="shared" si="60"/>
        <v>0</v>
      </c>
      <c r="AK147" s="43">
        <f t="shared" si="61"/>
        <v>0</v>
      </c>
      <c r="AL147" s="43">
        <f t="shared" si="62"/>
        <v>0</v>
      </c>
      <c r="AM147" s="43">
        <f t="shared" si="63"/>
        <v>0</v>
      </c>
      <c r="AN147" s="43">
        <f t="shared" si="64"/>
        <v>0</v>
      </c>
      <c r="AO147" s="43">
        <f t="shared" si="65"/>
        <v>0</v>
      </c>
      <c r="AP147" s="43"/>
      <c r="AQ147" s="43"/>
      <c r="AR147" s="43">
        <f t="shared" si="66"/>
        <v>3</v>
      </c>
      <c r="AS147" s="43">
        <f t="shared" si="67"/>
        <v>3</v>
      </c>
      <c r="AT147" s="43" t="str">
        <f t="shared" si="68"/>
        <v>Correct</v>
      </c>
      <c r="AU147" s="43"/>
      <c r="AV147" s="159" t="str">
        <f>IFERROR(VLOOKUP(Table1[[#This Row],[RespondentID]],'All Data'!$A148:$CN720,81,FALSE),"unknown")</f>
        <v>Female</v>
      </c>
      <c r="AW147" s="159">
        <f>IFERROR(VLOOKUP(Table1[[#This Row],[RespondentID]],'All Data'!$A148:$CN720,82,FALSE),"unknown")</f>
        <v>47</v>
      </c>
      <c r="AX147" s="159" t="str">
        <f>IFERROR(VLOOKUP(Table1[[#This Row],[RespondentID]],'All Data'!$A148:$CN720,83,FALSE),"unknown")</f>
        <v>Suffolk</v>
      </c>
      <c r="AY147" s="159">
        <f>IFERROR(VLOOKUP(Table1[[#This Row],[RespondentID]],'All Data'!$A148:$CN720,84,FALSE),"unknown")</f>
        <v>0</v>
      </c>
      <c r="AZ147" s="159" t="str">
        <f>IFERROR(VLOOKUP(Table1[[#This Row],[RespondentID]],'All Data'!$A148:$CN720,85,FALSE),"unknown")</f>
        <v>Black/African American</v>
      </c>
      <c r="BA147" s="159" t="str">
        <f>IFERROR(VLOOKUP(Table1[[#This Row],[RespondentID]],'All Data'!$A148:$CN720,86,FALSE),"unknown")</f>
        <v>No</v>
      </c>
      <c r="BB147" s="159" t="str">
        <f>IFERROR(VLOOKUP(Table1[[#This Row],[RespondentID]],'All Data'!$A148:$CN720,87,FALSE),"unknown")</f>
        <v xml:space="preserve">English </v>
      </c>
      <c r="BC147" s="159" t="str">
        <f>IFERROR(VLOOKUP(Table1[[#This Row],[RespondentID]],'All Data'!$A148:$CN720,88,FALSE),"unknown")</f>
        <v>$0-$19,999</v>
      </c>
      <c r="BD147" s="159" t="str">
        <f>IFERROR(VLOOKUP(Table1[[#This Row],[RespondentID]],'All Data'!$A148:$CN720,89,FALSE),"unknown")</f>
        <v>Some college</v>
      </c>
      <c r="BE147" s="159" t="str">
        <f>IFERROR(VLOOKUP(Table1[[#This Row],[RespondentID]],'All Data'!$A148:$CN720,90,FALSE),"unknown")</f>
        <v>Student</v>
      </c>
      <c r="BF147" s="159" t="str">
        <f>IFERROR(VLOOKUP(Table1[[#This Row],[RespondentID]],'All Data'!$A148:$CN720,91,FALSE),"unknown")</f>
        <v>Yes</v>
      </c>
      <c r="BG147" s="159" t="str">
        <f>IFERROR(VLOOKUP(Table1[[#This Row],[RespondentID]],'All Data'!$A148:$CN720,92,FALSE),"unknown")</f>
        <v>Yes</v>
      </c>
    </row>
    <row r="148" spans="1:59" x14ac:dyDescent="0.35">
      <c r="A148" s="6">
        <v>7081826503</v>
      </c>
      <c r="B148" s="6" t="s">
        <v>52</v>
      </c>
      <c r="C148" s="6"/>
      <c r="D148" s="6" t="s">
        <v>54</v>
      </c>
      <c r="E148" s="6" t="s">
        <v>19</v>
      </c>
      <c r="F148" s="6"/>
      <c r="G148" s="6" t="s">
        <v>56</v>
      </c>
      <c r="H148" s="6" t="s">
        <v>57</v>
      </c>
      <c r="I148" s="6"/>
      <c r="J148" s="6"/>
      <c r="K148" s="6" t="s">
        <v>60</v>
      </c>
      <c r="L148" s="6"/>
      <c r="M148" s="6"/>
      <c r="N148" s="6"/>
      <c r="O148" s="6"/>
      <c r="P148" s="6"/>
      <c r="Q148" s="6" t="s">
        <v>64</v>
      </c>
      <c r="R148" s="6"/>
      <c r="S148" s="6"/>
      <c r="T148" s="43"/>
      <c r="U148" s="43">
        <f t="shared" si="46"/>
        <v>7</v>
      </c>
      <c r="V148" s="43">
        <f t="shared" si="47"/>
        <v>0.42857142857142855</v>
      </c>
      <c r="W148" s="43"/>
      <c r="X148" s="43">
        <f t="shared" si="48"/>
        <v>0.42857142857142855</v>
      </c>
      <c r="Y148" s="43">
        <f t="shared" si="49"/>
        <v>0</v>
      </c>
      <c r="Z148" s="43">
        <f t="shared" si="50"/>
        <v>0.42857142857142855</v>
      </c>
      <c r="AA148" s="43">
        <f t="shared" si="51"/>
        <v>0.42857142857142855</v>
      </c>
      <c r="AB148" s="43">
        <f t="shared" si="52"/>
        <v>0</v>
      </c>
      <c r="AC148" s="43">
        <f t="shared" si="53"/>
        <v>0.42857142857142855</v>
      </c>
      <c r="AD148" s="43">
        <f t="shared" si="54"/>
        <v>0.42857142857142855</v>
      </c>
      <c r="AE148" s="43">
        <f t="shared" si="55"/>
        <v>0</v>
      </c>
      <c r="AF148" s="43">
        <f t="shared" si="56"/>
        <v>0</v>
      </c>
      <c r="AG148" s="43">
        <f t="shared" si="57"/>
        <v>0.42857142857142855</v>
      </c>
      <c r="AH148" s="43">
        <f t="shared" si="58"/>
        <v>0</v>
      </c>
      <c r="AI148" s="43">
        <f t="shared" si="59"/>
        <v>0</v>
      </c>
      <c r="AJ148" s="43">
        <f t="shared" si="60"/>
        <v>0</v>
      </c>
      <c r="AK148" s="43">
        <f t="shared" si="61"/>
        <v>0</v>
      </c>
      <c r="AL148" s="43">
        <f t="shared" si="62"/>
        <v>0</v>
      </c>
      <c r="AM148" s="43">
        <f t="shared" si="63"/>
        <v>0.42857142857142855</v>
      </c>
      <c r="AN148" s="43">
        <f t="shared" si="64"/>
        <v>0</v>
      </c>
      <c r="AO148" s="43">
        <f t="shared" si="65"/>
        <v>0</v>
      </c>
      <c r="AP148" s="43"/>
      <c r="AQ148" s="43"/>
      <c r="AR148" s="43">
        <f t="shared" si="66"/>
        <v>2.9999999999999996</v>
      </c>
      <c r="AS148" s="43">
        <f t="shared" si="67"/>
        <v>7</v>
      </c>
      <c r="AT148" s="43" t="str">
        <f t="shared" si="68"/>
        <v>Correct</v>
      </c>
      <c r="AU148" s="43"/>
      <c r="AV148" s="159" t="str">
        <f>IFERROR(VLOOKUP(Table1[[#This Row],[RespondentID]],'All Data'!$A149:$CN721,81,FALSE),"unknown")</f>
        <v>Female</v>
      </c>
      <c r="AW148" s="159">
        <f>IFERROR(VLOOKUP(Table1[[#This Row],[RespondentID]],'All Data'!$A149:$CN721,82,FALSE),"unknown")</f>
        <v>59</v>
      </c>
      <c r="AX148" s="159" t="str">
        <f>IFERROR(VLOOKUP(Table1[[#This Row],[RespondentID]],'All Data'!$A149:$CN721,83,FALSE),"unknown")</f>
        <v>Suffolk</v>
      </c>
      <c r="AY148" s="159" t="str">
        <f>IFERROR(VLOOKUP(Table1[[#This Row],[RespondentID]],'All Data'!$A149:$CN721,84,FALSE),"unknown")</f>
        <v>Wyandanch, 11798</v>
      </c>
      <c r="AZ148" s="159" t="str">
        <f>IFERROR(VLOOKUP(Table1[[#This Row],[RespondentID]],'All Data'!$A149:$CN721,85,FALSE),"unknown")</f>
        <v>Black/African American</v>
      </c>
      <c r="BA148" s="159">
        <f>IFERROR(VLOOKUP(Table1[[#This Row],[RespondentID]],'All Data'!$A149:$CN721,86,FALSE),"unknown")</f>
        <v>0</v>
      </c>
      <c r="BB148" s="159" t="str">
        <f>IFERROR(VLOOKUP(Table1[[#This Row],[RespondentID]],'All Data'!$A149:$CN721,87,FALSE),"unknown")</f>
        <v xml:space="preserve">English </v>
      </c>
      <c r="BC148" s="159" t="str">
        <f>IFERROR(VLOOKUP(Table1[[#This Row],[RespondentID]],'All Data'!$A149:$CN721,88,FALSE),"unknown")</f>
        <v>$35,000 to $49,999</v>
      </c>
      <c r="BD148" s="159" t="str">
        <f>IFERROR(VLOOKUP(Table1[[#This Row],[RespondentID]],'All Data'!$A149:$CN721,89,FALSE),"unknown")</f>
        <v>College graduate</v>
      </c>
      <c r="BE148" s="159" t="str">
        <f>IFERROR(VLOOKUP(Table1[[#This Row],[RespondentID]],'All Data'!$A149:$CN721,90,FALSE),"unknown")</f>
        <v>Employed for wages</v>
      </c>
      <c r="BF148" s="159" t="str">
        <f>IFERROR(VLOOKUP(Table1[[#This Row],[RespondentID]],'All Data'!$A149:$CN721,91,FALSE),"unknown")</f>
        <v>Yes</v>
      </c>
      <c r="BG148" s="159" t="str">
        <f>IFERROR(VLOOKUP(Table1[[#This Row],[RespondentID]],'All Data'!$A149:$CN721,92,FALSE),"unknown")</f>
        <v>Yes</v>
      </c>
    </row>
    <row r="149" spans="1:59" x14ac:dyDescent="0.35">
      <c r="A149" s="6">
        <v>7081826232</v>
      </c>
      <c r="B149" s="6" t="s">
        <v>52</v>
      </c>
      <c r="C149" s="6"/>
      <c r="D149" s="6"/>
      <c r="E149" s="6"/>
      <c r="F149" s="6"/>
      <c r="G149" s="6"/>
      <c r="H149" s="6"/>
      <c r="I149" s="6"/>
      <c r="J149" s="6"/>
      <c r="K149" s="6" t="s">
        <v>60</v>
      </c>
      <c r="L149" s="6"/>
      <c r="M149" s="6"/>
      <c r="N149" s="6"/>
      <c r="O149" s="6"/>
      <c r="P149" s="6"/>
      <c r="Q149" s="6"/>
      <c r="R149" s="6" t="s">
        <v>65</v>
      </c>
      <c r="S149" s="6"/>
      <c r="T149" s="43"/>
      <c r="U149" s="43">
        <f t="shared" si="46"/>
        <v>3</v>
      </c>
      <c r="V149" s="43">
        <f t="shared" si="47"/>
        <v>1</v>
      </c>
      <c r="W149" s="43"/>
      <c r="X149" s="43">
        <f t="shared" si="48"/>
        <v>1</v>
      </c>
      <c r="Y149" s="43">
        <f t="shared" si="49"/>
        <v>0</v>
      </c>
      <c r="Z149" s="43">
        <f t="shared" si="50"/>
        <v>0</v>
      </c>
      <c r="AA149" s="43">
        <f t="shared" si="51"/>
        <v>0</v>
      </c>
      <c r="AB149" s="43">
        <f t="shared" si="52"/>
        <v>0</v>
      </c>
      <c r="AC149" s="43">
        <f t="shared" si="53"/>
        <v>0</v>
      </c>
      <c r="AD149" s="43">
        <f t="shared" si="54"/>
        <v>0</v>
      </c>
      <c r="AE149" s="43">
        <f t="shared" si="55"/>
        <v>0</v>
      </c>
      <c r="AF149" s="43">
        <f t="shared" si="56"/>
        <v>0</v>
      </c>
      <c r="AG149" s="43">
        <f t="shared" si="57"/>
        <v>1</v>
      </c>
      <c r="AH149" s="43">
        <f t="shared" si="58"/>
        <v>0</v>
      </c>
      <c r="AI149" s="43">
        <f t="shared" si="59"/>
        <v>0</v>
      </c>
      <c r="AJ149" s="43">
        <f t="shared" si="60"/>
        <v>0</v>
      </c>
      <c r="AK149" s="43">
        <f t="shared" si="61"/>
        <v>0</v>
      </c>
      <c r="AL149" s="43">
        <f t="shared" si="62"/>
        <v>0</v>
      </c>
      <c r="AM149" s="43">
        <f t="shared" si="63"/>
        <v>0</v>
      </c>
      <c r="AN149" s="43">
        <f t="shared" si="64"/>
        <v>1</v>
      </c>
      <c r="AO149" s="43">
        <f t="shared" si="65"/>
        <v>0</v>
      </c>
      <c r="AP149" s="43"/>
      <c r="AQ149" s="43"/>
      <c r="AR149" s="43">
        <f t="shared" si="66"/>
        <v>3</v>
      </c>
      <c r="AS149" s="43">
        <f t="shared" si="67"/>
        <v>3</v>
      </c>
      <c r="AT149" s="43" t="str">
        <f t="shared" si="68"/>
        <v>Correct</v>
      </c>
      <c r="AU149" s="43"/>
      <c r="AV149" s="159" t="str">
        <f>IFERROR(VLOOKUP(Table1[[#This Row],[RespondentID]],'All Data'!$A150:$CN722,81,FALSE),"unknown")</f>
        <v>Male</v>
      </c>
      <c r="AW149" s="159">
        <f>IFERROR(VLOOKUP(Table1[[#This Row],[RespondentID]],'All Data'!$A150:$CN722,82,FALSE),"unknown")</f>
        <v>65</v>
      </c>
      <c r="AX149" s="159" t="str">
        <f>IFERROR(VLOOKUP(Table1[[#This Row],[RespondentID]],'All Data'!$A150:$CN722,83,FALSE),"unknown")</f>
        <v>Suffolk</v>
      </c>
      <c r="AY149" s="159" t="str">
        <f>IFERROR(VLOOKUP(Table1[[#This Row],[RespondentID]],'All Data'!$A150:$CN722,84,FALSE),"unknown")</f>
        <v>Wyandanch, 11798</v>
      </c>
      <c r="AZ149" s="159" t="str">
        <f>IFERROR(VLOOKUP(Table1[[#This Row],[RespondentID]],'All Data'!$A150:$CN722,85,FALSE),"unknown")</f>
        <v>Black/African American</v>
      </c>
      <c r="BA149" s="159" t="str">
        <f>IFERROR(VLOOKUP(Table1[[#This Row],[RespondentID]],'All Data'!$A150:$CN722,86,FALSE),"unknown")</f>
        <v>No</v>
      </c>
      <c r="BB149" s="159" t="str">
        <f>IFERROR(VLOOKUP(Table1[[#This Row],[RespondentID]],'All Data'!$A150:$CN722,87,FALSE),"unknown")</f>
        <v xml:space="preserve">English </v>
      </c>
      <c r="BC149" s="159" t="str">
        <f>IFERROR(VLOOKUP(Table1[[#This Row],[RespondentID]],'All Data'!$A150:$CN722,88,FALSE),"unknown")</f>
        <v>$20,000 to $34,999</v>
      </c>
      <c r="BD149" s="159" t="str">
        <f>IFERROR(VLOOKUP(Table1[[#This Row],[RespondentID]],'All Data'!$A150:$CN722,89,FALSE),"unknown")</f>
        <v>Technical school</v>
      </c>
      <c r="BE149" s="159" t="str">
        <f>IFERROR(VLOOKUP(Table1[[#This Row],[RespondentID]],'All Data'!$A150:$CN722,90,FALSE),"unknown")</f>
        <v>Employed for wages</v>
      </c>
      <c r="BF149" s="159" t="str">
        <f>IFERROR(VLOOKUP(Table1[[#This Row],[RespondentID]],'All Data'!$A150:$CN722,91,FALSE),"unknown")</f>
        <v>Yes</v>
      </c>
      <c r="BG149" s="159" t="str">
        <f>IFERROR(VLOOKUP(Table1[[#This Row],[RespondentID]],'All Data'!$A150:$CN722,92,FALSE),"unknown")</f>
        <v>Yes</v>
      </c>
    </row>
    <row r="150" spans="1:59" x14ac:dyDescent="0.35">
      <c r="A150" s="6">
        <v>7081825972</v>
      </c>
      <c r="B150" s="6" t="s">
        <v>52</v>
      </c>
      <c r="C150" s="6"/>
      <c r="D150" s="6"/>
      <c r="E150" s="6"/>
      <c r="F150" s="6"/>
      <c r="G150" s="6" t="s">
        <v>56</v>
      </c>
      <c r="H150" s="6"/>
      <c r="I150" s="6"/>
      <c r="J150" s="6"/>
      <c r="K150" s="6" t="s">
        <v>60</v>
      </c>
      <c r="L150" s="6"/>
      <c r="M150" s="6"/>
      <c r="N150" s="6" t="s">
        <v>26</v>
      </c>
      <c r="O150" s="6"/>
      <c r="P150" s="6"/>
      <c r="Q150" s="6"/>
      <c r="R150" s="6" t="s">
        <v>65</v>
      </c>
      <c r="S150" s="6" t="s">
        <v>66</v>
      </c>
      <c r="T150" s="43"/>
      <c r="U150" s="43">
        <f t="shared" si="46"/>
        <v>6</v>
      </c>
      <c r="V150" s="43">
        <f t="shared" si="47"/>
        <v>0.5</v>
      </c>
      <c r="W150" s="43"/>
      <c r="X150" s="43">
        <f t="shared" si="48"/>
        <v>0.5</v>
      </c>
      <c r="Y150" s="43">
        <f t="shared" si="49"/>
        <v>0</v>
      </c>
      <c r="Z150" s="43">
        <f t="shared" si="50"/>
        <v>0</v>
      </c>
      <c r="AA150" s="43">
        <f t="shared" si="51"/>
        <v>0</v>
      </c>
      <c r="AB150" s="43">
        <f t="shared" si="52"/>
        <v>0</v>
      </c>
      <c r="AC150" s="43">
        <f t="shared" si="53"/>
        <v>0.5</v>
      </c>
      <c r="AD150" s="43">
        <f t="shared" si="54"/>
        <v>0</v>
      </c>
      <c r="AE150" s="43">
        <f t="shared" si="55"/>
        <v>0</v>
      </c>
      <c r="AF150" s="43">
        <f t="shared" si="56"/>
        <v>0</v>
      </c>
      <c r="AG150" s="43">
        <f t="shared" si="57"/>
        <v>0.5</v>
      </c>
      <c r="AH150" s="43">
        <f t="shared" si="58"/>
        <v>0</v>
      </c>
      <c r="AI150" s="43">
        <f t="shared" si="59"/>
        <v>0</v>
      </c>
      <c r="AJ150" s="43">
        <f t="shared" si="60"/>
        <v>0.5</v>
      </c>
      <c r="AK150" s="43">
        <f t="shared" si="61"/>
        <v>0</v>
      </c>
      <c r="AL150" s="43">
        <f t="shared" si="62"/>
        <v>0</v>
      </c>
      <c r="AM150" s="43">
        <f t="shared" si="63"/>
        <v>0</v>
      </c>
      <c r="AN150" s="43">
        <f t="shared" si="64"/>
        <v>0.5</v>
      </c>
      <c r="AO150" s="43">
        <f t="shared" si="65"/>
        <v>0.5</v>
      </c>
      <c r="AP150" s="43"/>
      <c r="AQ150" s="43"/>
      <c r="AR150" s="43">
        <f t="shared" si="66"/>
        <v>3</v>
      </c>
      <c r="AS150" s="43">
        <f t="shared" si="67"/>
        <v>6</v>
      </c>
      <c r="AT150" s="43" t="str">
        <f t="shared" si="68"/>
        <v>Correct</v>
      </c>
      <c r="AU150" s="43"/>
      <c r="AV150" s="159" t="str">
        <f>IFERROR(VLOOKUP(Table1[[#This Row],[RespondentID]],'All Data'!$A151:$CN723,81,FALSE),"unknown")</f>
        <v>Female</v>
      </c>
      <c r="AW150" s="159">
        <f>IFERROR(VLOOKUP(Table1[[#This Row],[RespondentID]],'All Data'!$A151:$CN723,82,FALSE),"unknown")</f>
        <v>62</v>
      </c>
      <c r="AX150" s="159" t="str">
        <f>IFERROR(VLOOKUP(Table1[[#This Row],[RespondentID]],'All Data'!$A151:$CN723,83,FALSE),"unknown")</f>
        <v>Suffolk</v>
      </c>
      <c r="AY150" s="159" t="str">
        <f>IFERROR(VLOOKUP(Table1[[#This Row],[RespondentID]],'All Data'!$A151:$CN723,84,FALSE),"unknown")</f>
        <v>Wyandanch, 11798</v>
      </c>
      <c r="AZ150" s="159" t="str">
        <f>IFERROR(VLOOKUP(Table1[[#This Row],[RespondentID]],'All Data'!$A151:$CN723,85,FALSE),"unknown")</f>
        <v>Black/African American</v>
      </c>
      <c r="BA150" s="159" t="str">
        <f>IFERROR(VLOOKUP(Table1[[#This Row],[RespondentID]],'All Data'!$A151:$CN723,86,FALSE),"unknown")</f>
        <v>No</v>
      </c>
      <c r="BB150" s="159" t="str">
        <f>IFERROR(VLOOKUP(Table1[[#This Row],[RespondentID]],'All Data'!$A151:$CN723,87,FALSE),"unknown")</f>
        <v xml:space="preserve">English </v>
      </c>
      <c r="BC150" s="159" t="str">
        <f>IFERROR(VLOOKUP(Table1[[#This Row],[RespondentID]],'All Data'!$A151:$CN723,88,FALSE),"unknown")</f>
        <v>$20,000 to $34,999</v>
      </c>
      <c r="BD150" s="159" t="str">
        <f>IFERROR(VLOOKUP(Table1[[#This Row],[RespondentID]],'All Data'!$A151:$CN723,89,FALSE),"unknown")</f>
        <v>High school graduate</v>
      </c>
      <c r="BE150" s="159" t="str">
        <f>IFERROR(VLOOKUP(Table1[[#This Row],[RespondentID]],'All Data'!$A151:$CN723,90,FALSE),"unknown")</f>
        <v>Employed for wages</v>
      </c>
      <c r="BF150" s="159" t="str">
        <f>IFERROR(VLOOKUP(Table1[[#This Row],[RespondentID]],'All Data'!$A151:$CN723,91,FALSE),"unknown")</f>
        <v>Yes</v>
      </c>
      <c r="BG150" s="159" t="str">
        <f>IFERROR(VLOOKUP(Table1[[#This Row],[RespondentID]],'All Data'!$A151:$CN723,92,FALSE),"unknown")</f>
        <v>Yes</v>
      </c>
    </row>
    <row r="151" spans="1:59" x14ac:dyDescent="0.35">
      <c r="A151" s="6">
        <v>7081825695</v>
      </c>
      <c r="B151" s="6"/>
      <c r="C151" s="6"/>
      <c r="D151" s="6"/>
      <c r="E151" s="6"/>
      <c r="F151" s="6"/>
      <c r="G151" s="6"/>
      <c r="H151" s="6"/>
      <c r="I151" s="6"/>
      <c r="J151" s="6"/>
      <c r="K151" s="6"/>
      <c r="L151" s="6"/>
      <c r="M151" s="6"/>
      <c r="N151" s="6"/>
      <c r="O151" s="6"/>
      <c r="P151" s="6"/>
      <c r="Q151" s="6"/>
      <c r="R151" s="6" t="s">
        <v>65</v>
      </c>
      <c r="S151" s="6"/>
      <c r="T151" s="43"/>
      <c r="U151" s="43">
        <f t="shared" si="46"/>
        <v>1</v>
      </c>
      <c r="V151" s="43">
        <f t="shared" si="47"/>
        <v>3</v>
      </c>
      <c r="W151" s="43"/>
      <c r="X151" s="43">
        <f t="shared" si="48"/>
        <v>0</v>
      </c>
      <c r="Y151" s="43">
        <f t="shared" si="49"/>
        <v>0</v>
      </c>
      <c r="Z151" s="43">
        <f t="shared" si="50"/>
        <v>0</v>
      </c>
      <c r="AA151" s="43">
        <f t="shared" si="51"/>
        <v>0</v>
      </c>
      <c r="AB151" s="43">
        <f t="shared" si="52"/>
        <v>0</v>
      </c>
      <c r="AC151" s="43">
        <f t="shared" si="53"/>
        <v>0</v>
      </c>
      <c r="AD151" s="43">
        <f t="shared" si="54"/>
        <v>0</v>
      </c>
      <c r="AE151" s="43">
        <f t="shared" si="55"/>
        <v>0</v>
      </c>
      <c r="AF151" s="43">
        <f t="shared" si="56"/>
        <v>0</v>
      </c>
      <c r="AG151" s="43">
        <f t="shared" si="57"/>
        <v>0</v>
      </c>
      <c r="AH151" s="43">
        <f t="shared" si="58"/>
        <v>0</v>
      </c>
      <c r="AI151" s="43">
        <f t="shared" si="59"/>
        <v>0</v>
      </c>
      <c r="AJ151" s="43">
        <f t="shared" si="60"/>
        <v>0</v>
      </c>
      <c r="AK151" s="43">
        <f t="shared" si="61"/>
        <v>0</v>
      </c>
      <c r="AL151" s="43">
        <f t="shared" si="62"/>
        <v>0</v>
      </c>
      <c r="AM151" s="43">
        <f t="shared" si="63"/>
        <v>0</v>
      </c>
      <c r="AN151" s="43">
        <f t="shared" si="64"/>
        <v>1</v>
      </c>
      <c r="AO151" s="43">
        <f t="shared" si="65"/>
        <v>0</v>
      </c>
      <c r="AP151" s="43"/>
      <c r="AQ151" s="43"/>
      <c r="AR151" s="43">
        <f t="shared" si="66"/>
        <v>1</v>
      </c>
      <c r="AS151" s="43">
        <f t="shared" si="67"/>
        <v>1</v>
      </c>
      <c r="AT151" s="43" t="str">
        <f t="shared" si="68"/>
        <v>Correct</v>
      </c>
      <c r="AU151" s="43"/>
      <c r="AV151" s="159" t="str">
        <f>IFERROR(VLOOKUP(Table1[[#This Row],[RespondentID]],'All Data'!$A152:$CN724,81,FALSE),"unknown")</f>
        <v>Male</v>
      </c>
      <c r="AW151" s="159">
        <f>IFERROR(VLOOKUP(Table1[[#This Row],[RespondentID]],'All Data'!$A152:$CN724,82,FALSE),"unknown")</f>
        <v>62</v>
      </c>
      <c r="AX151" s="159" t="str">
        <f>IFERROR(VLOOKUP(Table1[[#This Row],[RespondentID]],'All Data'!$A152:$CN724,83,FALSE),"unknown")</f>
        <v>Suffolk</v>
      </c>
      <c r="AY151" s="159" t="str">
        <f>IFERROR(VLOOKUP(Table1[[#This Row],[RespondentID]],'All Data'!$A152:$CN724,84,FALSE),"unknown")</f>
        <v>Wyandanch, 11798</v>
      </c>
      <c r="AZ151" s="159" t="str">
        <f>IFERROR(VLOOKUP(Table1[[#This Row],[RespondentID]],'All Data'!$A152:$CN724,85,FALSE),"unknown")</f>
        <v>Black/African American</v>
      </c>
      <c r="BA151" s="159" t="str">
        <f>IFERROR(VLOOKUP(Table1[[#This Row],[RespondentID]],'All Data'!$A152:$CN724,86,FALSE),"unknown")</f>
        <v>No</v>
      </c>
      <c r="BB151" s="159" t="str">
        <f>IFERROR(VLOOKUP(Table1[[#This Row],[RespondentID]],'All Data'!$A152:$CN724,87,FALSE),"unknown")</f>
        <v xml:space="preserve">English </v>
      </c>
      <c r="BC151" s="159" t="str">
        <f>IFERROR(VLOOKUP(Table1[[#This Row],[RespondentID]],'All Data'!$A152:$CN724,88,FALSE),"unknown")</f>
        <v>$0-$19,999</v>
      </c>
      <c r="BD151" s="159" t="str">
        <f>IFERROR(VLOOKUP(Table1[[#This Row],[RespondentID]],'All Data'!$A152:$CN724,89,FALSE),"unknown")</f>
        <v>High school graduate</v>
      </c>
      <c r="BE151" s="159" t="str">
        <f>IFERROR(VLOOKUP(Table1[[#This Row],[RespondentID]],'All Data'!$A152:$CN724,90,FALSE),"unknown")</f>
        <v>Out of work and looking for work</v>
      </c>
      <c r="BF151" s="159" t="str">
        <f>IFERROR(VLOOKUP(Table1[[#This Row],[RespondentID]],'All Data'!$A152:$CN724,91,FALSE),"unknown")</f>
        <v>Yes</v>
      </c>
      <c r="BG151" s="159" t="str">
        <f>IFERROR(VLOOKUP(Table1[[#This Row],[RespondentID]],'All Data'!$A152:$CN724,92,FALSE),"unknown")</f>
        <v>Yes</v>
      </c>
    </row>
    <row r="152" spans="1:59" x14ac:dyDescent="0.35">
      <c r="A152" s="6">
        <v>7081825492</v>
      </c>
      <c r="B152" s="6" t="s">
        <v>52</v>
      </c>
      <c r="C152" s="6"/>
      <c r="D152" s="6"/>
      <c r="E152" s="6"/>
      <c r="F152" s="6"/>
      <c r="G152" s="6"/>
      <c r="H152" s="6"/>
      <c r="I152" s="6"/>
      <c r="J152" s="6"/>
      <c r="K152" s="6"/>
      <c r="L152" s="6"/>
      <c r="M152" s="6"/>
      <c r="N152" s="6" t="s">
        <v>26</v>
      </c>
      <c r="O152" s="6"/>
      <c r="P152" s="6"/>
      <c r="Q152" s="6"/>
      <c r="R152" s="6"/>
      <c r="S152" s="6" t="s">
        <v>66</v>
      </c>
      <c r="T152" s="43"/>
      <c r="U152" s="43">
        <f t="shared" si="46"/>
        <v>3</v>
      </c>
      <c r="V152" s="43">
        <f t="shared" si="47"/>
        <v>1</v>
      </c>
      <c r="W152" s="43"/>
      <c r="X152" s="43">
        <f t="shared" si="48"/>
        <v>1</v>
      </c>
      <c r="Y152" s="43">
        <f t="shared" si="49"/>
        <v>0</v>
      </c>
      <c r="Z152" s="43">
        <f t="shared" si="50"/>
        <v>0</v>
      </c>
      <c r="AA152" s="43">
        <f t="shared" si="51"/>
        <v>0</v>
      </c>
      <c r="AB152" s="43">
        <f t="shared" si="52"/>
        <v>0</v>
      </c>
      <c r="AC152" s="43">
        <f t="shared" si="53"/>
        <v>0</v>
      </c>
      <c r="AD152" s="43">
        <f t="shared" si="54"/>
        <v>0</v>
      </c>
      <c r="AE152" s="43">
        <f t="shared" si="55"/>
        <v>0</v>
      </c>
      <c r="AF152" s="43">
        <f t="shared" si="56"/>
        <v>0</v>
      </c>
      <c r="AG152" s="43">
        <f t="shared" si="57"/>
        <v>0</v>
      </c>
      <c r="AH152" s="43">
        <f t="shared" si="58"/>
        <v>0</v>
      </c>
      <c r="AI152" s="43">
        <f t="shared" si="59"/>
        <v>0</v>
      </c>
      <c r="AJ152" s="43">
        <f t="shared" si="60"/>
        <v>1</v>
      </c>
      <c r="AK152" s="43">
        <f t="shared" si="61"/>
        <v>0</v>
      </c>
      <c r="AL152" s="43">
        <f t="shared" si="62"/>
        <v>0</v>
      </c>
      <c r="AM152" s="43">
        <f t="shared" si="63"/>
        <v>0</v>
      </c>
      <c r="AN152" s="43">
        <f t="shared" si="64"/>
        <v>0</v>
      </c>
      <c r="AO152" s="43">
        <f t="shared" si="65"/>
        <v>1</v>
      </c>
      <c r="AP152" s="43"/>
      <c r="AQ152" s="43"/>
      <c r="AR152" s="43">
        <f t="shared" si="66"/>
        <v>3</v>
      </c>
      <c r="AS152" s="43">
        <f t="shared" si="67"/>
        <v>3</v>
      </c>
      <c r="AT152" s="43" t="str">
        <f t="shared" si="68"/>
        <v>Correct</v>
      </c>
      <c r="AU152" s="43"/>
      <c r="AV152" s="159" t="str">
        <f>IFERROR(VLOOKUP(Table1[[#This Row],[RespondentID]],'All Data'!$A153:$CN725,81,FALSE),"unknown")</f>
        <v>Female</v>
      </c>
      <c r="AW152" s="159">
        <f>IFERROR(VLOOKUP(Table1[[#This Row],[RespondentID]],'All Data'!$A153:$CN725,82,FALSE),"unknown")</f>
        <v>54</v>
      </c>
      <c r="AX152" s="159" t="str">
        <f>IFERROR(VLOOKUP(Table1[[#This Row],[RespondentID]],'All Data'!$A153:$CN725,83,FALSE),"unknown")</f>
        <v>Suffolk</v>
      </c>
      <c r="AY152" s="159" t="str">
        <f>IFERROR(VLOOKUP(Table1[[#This Row],[RespondentID]],'All Data'!$A153:$CN725,84,FALSE),"unknown")</f>
        <v>Wyandanch, 11798</v>
      </c>
      <c r="AZ152" s="159" t="str">
        <f>IFERROR(VLOOKUP(Table1[[#This Row],[RespondentID]],'All Data'!$A153:$CN725,85,FALSE),"unknown")</f>
        <v>Black/African American</v>
      </c>
      <c r="BA152" s="159" t="str">
        <f>IFERROR(VLOOKUP(Table1[[#This Row],[RespondentID]],'All Data'!$A153:$CN725,86,FALSE),"unknown")</f>
        <v>No</v>
      </c>
      <c r="BB152" s="159" t="str">
        <f>IFERROR(VLOOKUP(Table1[[#This Row],[RespondentID]],'All Data'!$A153:$CN725,87,FALSE),"unknown")</f>
        <v xml:space="preserve">English </v>
      </c>
      <c r="BC152" s="159" t="str">
        <f>IFERROR(VLOOKUP(Table1[[#This Row],[RespondentID]],'All Data'!$A153:$CN725,88,FALSE),"unknown")</f>
        <v>$20,000 to $34,999</v>
      </c>
      <c r="BD152" s="159" t="str">
        <f>IFERROR(VLOOKUP(Table1[[#This Row],[RespondentID]],'All Data'!$A153:$CN725,89,FALSE),"unknown")</f>
        <v>Some college</v>
      </c>
      <c r="BE152" s="159" t="str">
        <f>IFERROR(VLOOKUP(Table1[[#This Row],[RespondentID]],'All Data'!$A153:$CN725,90,FALSE),"unknown")</f>
        <v>Employed for wages</v>
      </c>
      <c r="BF152" s="159" t="str">
        <f>IFERROR(VLOOKUP(Table1[[#This Row],[RespondentID]],'All Data'!$A153:$CN725,91,FALSE),"unknown")</f>
        <v>Yes</v>
      </c>
      <c r="BG152" s="159" t="str">
        <f>IFERROR(VLOOKUP(Table1[[#This Row],[RespondentID]],'All Data'!$A153:$CN725,92,FALSE),"unknown")</f>
        <v>Yes</v>
      </c>
    </row>
    <row r="153" spans="1:59" x14ac:dyDescent="0.35">
      <c r="A153" s="6">
        <v>7081825251</v>
      </c>
      <c r="B153" s="6"/>
      <c r="C153" s="6"/>
      <c r="D153" s="6"/>
      <c r="E153" s="6"/>
      <c r="F153" s="6"/>
      <c r="G153" s="6"/>
      <c r="H153" s="6" t="s">
        <v>57</v>
      </c>
      <c r="I153" s="6" t="s">
        <v>58</v>
      </c>
      <c r="J153" s="6"/>
      <c r="K153" s="6"/>
      <c r="L153" s="6"/>
      <c r="M153" s="6"/>
      <c r="N153" s="6" t="s">
        <v>26</v>
      </c>
      <c r="O153" s="6"/>
      <c r="P153" s="6"/>
      <c r="Q153" s="6"/>
      <c r="R153" s="6"/>
      <c r="S153" s="6"/>
      <c r="T153" s="43"/>
      <c r="U153" s="43">
        <f t="shared" si="46"/>
        <v>3</v>
      </c>
      <c r="V153" s="43">
        <f t="shared" si="47"/>
        <v>1</v>
      </c>
      <c r="W153" s="43"/>
      <c r="X153" s="43">
        <f t="shared" si="48"/>
        <v>0</v>
      </c>
      <c r="Y153" s="43">
        <f t="shared" si="49"/>
        <v>0</v>
      </c>
      <c r="Z153" s="43">
        <f t="shared" si="50"/>
        <v>0</v>
      </c>
      <c r="AA153" s="43">
        <f t="shared" si="51"/>
        <v>0</v>
      </c>
      <c r="AB153" s="43">
        <f t="shared" si="52"/>
        <v>0</v>
      </c>
      <c r="AC153" s="43">
        <f t="shared" si="53"/>
        <v>0</v>
      </c>
      <c r="AD153" s="43">
        <f t="shared" si="54"/>
        <v>1</v>
      </c>
      <c r="AE153" s="43">
        <f t="shared" si="55"/>
        <v>1</v>
      </c>
      <c r="AF153" s="43">
        <f t="shared" si="56"/>
        <v>0</v>
      </c>
      <c r="AG153" s="43">
        <f t="shared" si="57"/>
        <v>0</v>
      </c>
      <c r="AH153" s="43">
        <f t="shared" si="58"/>
        <v>0</v>
      </c>
      <c r="AI153" s="43">
        <f t="shared" si="59"/>
        <v>0</v>
      </c>
      <c r="AJ153" s="43">
        <f t="shared" si="60"/>
        <v>1</v>
      </c>
      <c r="AK153" s="43">
        <f t="shared" si="61"/>
        <v>0</v>
      </c>
      <c r="AL153" s="43">
        <f t="shared" si="62"/>
        <v>0</v>
      </c>
      <c r="AM153" s="43">
        <f t="shared" si="63"/>
        <v>0</v>
      </c>
      <c r="AN153" s="43">
        <f t="shared" si="64"/>
        <v>0</v>
      </c>
      <c r="AO153" s="43">
        <f t="shared" si="65"/>
        <v>0</v>
      </c>
      <c r="AP153" s="43"/>
      <c r="AQ153" s="43"/>
      <c r="AR153" s="43">
        <f t="shared" si="66"/>
        <v>3</v>
      </c>
      <c r="AS153" s="43">
        <f t="shared" si="67"/>
        <v>3</v>
      </c>
      <c r="AT153" s="43" t="str">
        <f t="shared" si="68"/>
        <v>Correct</v>
      </c>
      <c r="AU153" s="43"/>
      <c r="AV153" s="159" t="str">
        <f>IFERROR(VLOOKUP(Table1[[#This Row],[RespondentID]],'All Data'!$A154:$CN726,81,FALSE),"unknown")</f>
        <v>Female</v>
      </c>
      <c r="AW153" s="159">
        <f>IFERROR(VLOOKUP(Table1[[#This Row],[RespondentID]],'All Data'!$A154:$CN726,82,FALSE),"unknown")</f>
        <v>0</v>
      </c>
      <c r="AX153" s="159" t="str">
        <f>IFERROR(VLOOKUP(Table1[[#This Row],[RespondentID]],'All Data'!$A154:$CN726,83,FALSE),"unknown")</f>
        <v>Suffolk</v>
      </c>
      <c r="AY153" s="159">
        <f>IFERROR(VLOOKUP(Table1[[#This Row],[RespondentID]],'All Data'!$A154:$CN726,84,FALSE),"unknown")</f>
        <v>0</v>
      </c>
      <c r="AZ153" s="159" t="str">
        <f>IFERROR(VLOOKUP(Table1[[#This Row],[RespondentID]],'All Data'!$A154:$CN726,85,FALSE),"unknown")</f>
        <v>Black/African American</v>
      </c>
      <c r="BA153" s="159">
        <f>IFERROR(VLOOKUP(Table1[[#This Row],[RespondentID]],'All Data'!$A154:$CN726,86,FALSE),"unknown")</f>
        <v>0</v>
      </c>
      <c r="BB153" s="159" t="str">
        <f>IFERROR(VLOOKUP(Table1[[#This Row],[RespondentID]],'All Data'!$A154:$CN726,87,FALSE),"unknown")</f>
        <v xml:space="preserve">English </v>
      </c>
      <c r="BC153" s="159" t="str">
        <f>IFERROR(VLOOKUP(Table1[[#This Row],[RespondentID]],'All Data'!$A154:$CN726,88,FALSE),"unknown")</f>
        <v>$0-$19,999</v>
      </c>
      <c r="BD153" s="159" t="str">
        <f>IFERROR(VLOOKUP(Table1[[#This Row],[RespondentID]],'All Data'!$A154:$CN726,89,FALSE),"unknown")</f>
        <v>High school graduate</v>
      </c>
      <c r="BE153" s="159" t="str">
        <f>IFERROR(VLOOKUP(Table1[[#This Row],[RespondentID]],'All Data'!$A154:$CN726,90,FALSE),"unknown")</f>
        <v>Retired</v>
      </c>
      <c r="BF153" s="159" t="str">
        <f>IFERROR(VLOOKUP(Table1[[#This Row],[RespondentID]],'All Data'!$A154:$CN726,91,FALSE),"unknown")</f>
        <v>Yes</v>
      </c>
      <c r="BG153" s="159" t="str">
        <f>IFERROR(VLOOKUP(Table1[[#This Row],[RespondentID]],'All Data'!$A154:$CN726,92,FALSE),"unknown")</f>
        <v>Yes</v>
      </c>
    </row>
    <row r="154" spans="1:59" x14ac:dyDescent="0.35">
      <c r="A154" s="6">
        <v>7081825022</v>
      </c>
      <c r="B154" s="6" t="s">
        <v>52</v>
      </c>
      <c r="C154" s="6"/>
      <c r="D154" s="6"/>
      <c r="E154" s="6" t="s">
        <v>19</v>
      </c>
      <c r="F154" s="6"/>
      <c r="G154" s="6"/>
      <c r="H154" s="6"/>
      <c r="I154" s="6"/>
      <c r="J154" s="6"/>
      <c r="K154" s="6"/>
      <c r="L154" s="6" t="s">
        <v>61</v>
      </c>
      <c r="M154" s="6"/>
      <c r="N154" s="6" t="s">
        <v>26</v>
      </c>
      <c r="O154" s="6"/>
      <c r="P154" s="6"/>
      <c r="Q154" s="6"/>
      <c r="R154" s="6"/>
      <c r="S154" s="6"/>
      <c r="T154" s="43"/>
      <c r="U154" s="43">
        <f t="shared" si="46"/>
        <v>4</v>
      </c>
      <c r="V154" s="43">
        <f t="shared" si="47"/>
        <v>0.75</v>
      </c>
      <c r="W154" s="43"/>
      <c r="X154" s="43">
        <f t="shared" si="48"/>
        <v>0.75</v>
      </c>
      <c r="Y154" s="43">
        <f t="shared" si="49"/>
        <v>0</v>
      </c>
      <c r="Z154" s="43">
        <f t="shared" si="50"/>
        <v>0</v>
      </c>
      <c r="AA154" s="43">
        <f t="shared" si="51"/>
        <v>0.75</v>
      </c>
      <c r="AB154" s="43">
        <f t="shared" si="52"/>
        <v>0</v>
      </c>
      <c r="AC154" s="43">
        <f t="shared" si="53"/>
        <v>0</v>
      </c>
      <c r="AD154" s="43">
        <f t="shared" si="54"/>
        <v>0</v>
      </c>
      <c r="AE154" s="43">
        <f t="shared" si="55"/>
        <v>0</v>
      </c>
      <c r="AF154" s="43">
        <f t="shared" si="56"/>
        <v>0</v>
      </c>
      <c r="AG154" s="43">
        <f t="shared" si="57"/>
        <v>0</v>
      </c>
      <c r="AH154" s="43">
        <f t="shared" si="58"/>
        <v>0.75</v>
      </c>
      <c r="AI154" s="43">
        <f t="shared" si="59"/>
        <v>0</v>
      </c>
      <c r="AJ154" s="43">
        <f t="shared" si="60"/>
        <v>0.75</v>
      </c>
      <c r="AK154" s="43">
        <f t="shared" si="61"/>
        <v>0</v>
      </c>
      <c r="AL154" s="43">
        <f t="shared" si="62"/>
        <v>0</v>
      </c>
      <c r="AM154" s="43">
        <f t="shared" si="63"/>
        <v>0</v>
      </c>
      <c r="AN154" s="43">
        <f t="shared" si="64"/>
        <v>0</v>
      </c>
      <c r="AO154" s="43">
        <f t="shared" si="65"/>
        <v>0</v>
      </c>
      <c r="AP154" s="43"/>
      <c r="AQ154" s="43"/>
      <c r="AR154" s="43">
        <f t="shared" si="66"/>
        <v>3</v>
      </c>
      <c r="AS154" s="43">
        <f t="shared" si="67"/>
        <v>4</v>
      </c>
      <c r="AT154" s="43" t="str">
        <f t="shared" si="68"/>
        <v>Correct</v>
      </c>
      <c r="AU154" s="43"/>
      <c r="AV154" s="159" t="str">
        <f>IFERROR(VLOOKUP(Table1[[#This Row],[RespondentID]],'All Data'!$A155:$CN727,81,FALSE),"unknown")</f>
        <v>Female</v>
      </c>
      <c r="AW154" s="159">
        <f>IFERROR(VLOOKUP(Table1[[#This Row],[RespondentID]],'All Data'!$A155:$CN727,82,FALSE),"unknown")</f>
        <v>55</v>
      </c>
      <c r="AX154" s="159" t="str">
        <f>IFERROR(VLOOKUP(Table1[[#This Row],[RespondentID]],'All Data'!$A155:$CN727,83,FALSE),"unknown")</f>
        <v>Suffolk</v>
      </c>
      <c r="AY154" s="159">
        <f>IFERROR(VLOOKUP(Table1[[#This Row],[RespondentID]],'All Data'!$A155:$CN727,84,FALSE),"unknown")</f>
        <v>0</v>
      </c>
      <c r="AZ154" s="159" t="str">
        <f>IFERROR(VLOOKUP(Table1[[#This Row],[RespondentID]],'All Data'!$A155:$CN727,85,FALSE),"unknown")</f>
        <v>Black/African American</v>
      </c>
      <c r="BA154" s="159" t="str">
        <f>IFERROR(VLOOKUP(Table1[[#This Row],[RespondentID]],'All Data'!$A155:$CN727,86,FALSE),"unknown")</f>
        <v>No</v>
      </c>
      <c r="BB154" s="159" t="str">
        <f>IFERROR(VLOOKUP(Table1[[#This Row],[RespondentID]],'All Data'!$A155:$CN727,87,FALSE),"unknown")</f>
        <v xml:space="preserve">English </v>
      </c>
      <c r="BC154" s="159" t="str">
        <f>IFERROR(VLOOKUP(Table1[[#This Row],[RespondentID]],'All Data'!$A155:$CN727,88,FALSE),"unknown")</f>
        <v>$0-$19,999</v>
      </c>
      <c r="BD154" s="159" t="str">
        <f>IFERROR(VLOOKUP(Table1[[#This Row],[RespondentID]],'All Data'!$A155:$CN727,89,FALSE),"unknown")</f>
        <v>High school graduate</v>
      </c>
      <c r="BE154" s="159" t="str">
        <f>IFERROR(VLOOKUP(Table1[[#This Row],[RespondentID]],'All Data'!$A155:$CN727,90,FALSE),"unknown")</f>
        <v>Employed for wages</v>
      </c>
      <c r="BF154" s="159" t="str">
        <f>IFERROR(VLOOKUP(Table1[[#This Row],[RespondentID]],'All Data'!$A155:$CN727,91,FALSE),"unknown")</f>
        <v>Yes</v>
      </c>
      <c r="BG154" s="159" t="str">
        <f>IFERROR(VLOOKUP(Table1[[#This Row],[RespondentID]],'All Data'!$A155:$CN727,92,FALSE),"unknown")</f>
        <v>Yes</v>
      </c>
    </row>
    <row r="155" spans="1:59" x14ac:dyDescent="0.35">
      <c r="A155" s="6">
        <v>7081824812</v>
      </c>
      <c r="B155" s="6" t="s">
        <v>52</v>
      </c>
      <c r="C155" s="6"/>
      <c r="D155" s="6" t="s">
        <v>54</v>
      </c>
      <c r="E155" s="6"/>
      <c r="F155" s="6" t="s">
        <v>55</v>
      </c>
      <c r="G155" s="6" t="s">
        <v>56</v>
      </c>
      <c r="H155" s="6" t="s">
        <v>57</v>
      </c>
      <c r="I155" s="6"/>
      <c r="J155" s="6"/>
      <c r="K155" s="6" t="s">
        <v>60</v>
      </c>
      <c r="L155" s="6"/>
      <c r="M155" s="6"/>
      <c r="N155" s="6" t="s">
        <v>26</v>
      </c>
      <c r="O155" s="6"/>
      <c r="P155" s="6"/>
      <c r="Q155" s="6"/>
      <c r="R155" s="6" t="s">
        <v>65</v>
      </c>
      <c r="S155" s="6" t="s">
        <v>66</v>
      </c>
      <c r="T155" s="43"/>
      <c r="U155" s="43">
        <f t="shared" si="46"/>
        <v>9</v>
      </c>
      <c r="V155" s="43">
        <f t="shared" si="47"/>
        <v>0.33333333333333331</v>
      </c>
      <c r="W155" s="43"/>
      <c r="X155" s="43">
        <f t="shared" si="48"/>
        <v>0.33333333333333331</v>
      </c>
      <c r="Y155" s="43">
        <f t="shared" si="49"/>
        <v>0</v>
      </c>
      <c r="Z155" s="43">
        <f t="shared" si="50"/>
        <v>0.33333333333333331</v>
      </c>
      <c r="AA155" s="43">
        <f t="shared" si="51"/>
        <v>0</v>
      </c>
      <c r="AB155" s="43">
        <f t="shared" si="52"/>
        <v>0.33333333333333331</v>
      </c>
      <c r="AC155" s="43">
        <f t="shared" si="53"/>
        <v>0.33333333333333331</v>
      </c>
      <c r="AD155" s="43">
        <f t="shared" si="54"/>
        <v>0.33333333333333331</v>
      </c>
      <c r="AE155" s="43">
        <f t="shared" si="55"/>
        <v>0</v>
      </c>
      <c r="AF155" s="43">
        <f t="shared" si="56"/>
        <v>0</v>
      </c>
      <c r="AG155" s="43">
        <f t="shared" si="57"/>
        <v>0.33333333333333331</v>
      </c>
      <c r="AH155" s="43">
        <f t="shared" si="58"/>
        <v>0</v>
      </c>
      <c r="AI155" s="43">
        <f t="shared" si="59"/>
        <v>0</v>
      </c>
      <c r="AJ155" s="43">
        <f t="shared" si="60"/>
        <v>0.33333333333333331</v>
      </c>
      <c r="AK155" s="43">
        <f t="shared" si="61"/>
        <v>0</v>
      </c>
      <c r="AL155" s="43">
        <f t="shared" si="62"/>
        <v>0</v>
      </c>
      <c r="AM155" s="43">
        <f t="shared" si="63"/>
        <v>0</v>
      </c>
      <c r="AN155" s="43">
        <f t="shared" si="64"/>
        <v>0.33333333333333331</v>
      </c>
      <c r="AO155" s="43">
        <f t="shared" si="65"/>
        <v>0.33333333333333331</v>
      </c>
      <c r="AP155" s="43"/>
      <c r="AQ155" s="43"/>
      <c r="AR155" s="43">
        <f t="shared" si="66"/>
        <v>3</v>
      </c>
      <c r="AS155" s="43">
        <f t="shared" si="67"/>
        <v>9</v>
      </c>
      <c r="AT155" s="43" t="str">
        <f t="shared" si="68"/>
        <v>Correct</v>
      </c>
      <c r="AU155" s="43"/>
      <c r="AV155" s="159" t="str">
        <f>IFERROR(VLOOKUP(Table1[[#This Row],[RespondentID]],'All Data'!$A156:$CN728,81,FALSE),"unknown")</f>
        <v>Female</v>
      </c>
      <c r="AW155" s="159">
        <f>IFERROR(VLOOKUP(Table1[[#This Row],[RespondentID]],'All Data'!$A156:$CN728,82,FALSE),"unknown")</f>
        <v>62</v>
      </c>
      <c r="AX155" s="159" t="str">
        <f>IFERROR(VLOOKUP(Table1[[#This Row],[RespondentID]],'All Data'!$A156:$CN728,83,FALSE),"unknown")</f>
        <v>Suffolk</v>
      </c>
      <c r="AY155" s="159">
        <f>IFERROR(VLOOKUP(Table1[[#This Row],[RespondentID]],'All Data'!$A156:$CN728,84,FALSE),"unknown")</f>
        <v>0</v>
      </c>
      <c r="AZ155" s="159" t="str">
        <f>IFERROR(VLOOKUP(Table1[[#This Row],[RespondentID]],'All Data'!$A156:$CN728,85,FALSE),"unknown")</f>
        <v>Black/African American</v>
      </c>
      <c r="BA155" s="159" t="str">
        <f>IFERROR(VLOOKUP(Table1[[#This Row],[RespondentID]],'All Data'!$A156:$CN728,86,FALSE),"unknown")</f>
        <v>No</v>
      </c>
      <c r="BB155" s="159" t="str">
        <f>IFERROR(VLOOKUP(Table1[[#This Row],[RespondentID]],'All Data'!$A156:$CN728,87,FALSE),"unknown")</f>
        <v xml:space="preserve">English </v>
      </c>
      <c r="BC155" s="159" t="str">
        <f>IFERROR(VLOOKUP(Table1[[#This Row],[RespondentID]],'All Data'!$A156:$CN728,88,FALSE),"unknown")</f>
        <v>$35,000 to $49,999</v>
      </c>
      <c r="BD155" s="159" t="str">
        <f>IFERROR(VLOOKUP(Table1[[#This Row],[RespondentID]],'All Data'!$A156:$CN728,89,FALSE),"unknown")</f>
        <v>Technical school</v>
      </c>
      <c r="BE155" s="159" t="str">
        <f>IFERROR(VLOOKUP(Table1[[#This Row],[RespondentID]],'All Data'!$A156:$CN728,90,FALSE),"unknown")</f>
        <v>Out of work, but not currently looking</v>
      </c>
      <c r="BF155" s="159">
        <f>IFERROR(VLOOKUP(Table1[[#This Row],[RespondentID]],'All Data'!$A156:$CN728,91,FALSE),"unknown")</f>
        <v>0</v>
      </c>
      <c r="BG155" s="159" t="str">
        <f>IFERROR(VLOOKUP(Table1[[#This Row],[RespondentID]],'All Data'!$A156:$CN728,92,FALSE),"unknown")</f>
        <v>No</v>
      </c>
    </row>
    <row r="156" spans="1:59" x14ac:dyDescent="0.35">
      <c r="A156" s="6">
        <v>7081824511</v>
      </c>
      <c r="B156" s="6"/>
      <c r="C156" s="6"/>
      <c r="D156" s="6"/>
      <c r="E156" s="6"/>
      <c r="F156" s="6"/>
      <c r="G156" s="6" t="s">
        <v>56</v>
      </c>
      <c r="H156" s="6"/>
      <c r="I156" s="6"/>
      <c r="J156" s="6"/>
      <c r="K156" s="6" t="s">
        <v>60</v>
      </c>
      <c r="L156" s="6"/>
      <c r="M156" s="6"/>
      <c r="N156" s="6"/>
      <c r="O156" s="6"/>
      <c r="P156" s="6"/>
      <c r="Q156" s="6"/>
      <c r="R156" s="6"/>
      <c r="S156" s="6"/>
      <c r="T156" s="43"/>
      <c r="U156" s="43">
        <f t="shared" si="46"/>
        <v>2</v>
      </c>
      <c r="V156" s="43">
        <f t="shared" si="47"/>
        <v>1.5</v>
      </c>
      <c r="W156" s="43"/>
      <c r="X156" s="43">
        <f t="shared" si="48"/>
        <v>0</v>
      </c>
      <c r="Y156" s="43">
        <f t="shared" si="49"/>
        <v>0</v>
      </c>
      <c r="Z156" s="43">
        <f t="shared" si="50"/>
        <v>0</v>
      </c>
      <c r="AA156" s="43">
        <f t="shared" si="51"/>
        <v>0</v>
      </c>
      <c r="AB156" s="43">
        <f t="shared" si="52"/>
        <v>0</v>
      </c>
      <c r="AC156" s="43">
        <f t="shared" si="53"/>
        <v>1</v>
      </c>
      <c r="AD156" s="43">
        <f t="shared" si="54"/>
        <v>0</v>
      </c>
      <c r="AE156" s="43">
        <f t="shared" si="55"/>
        <v>0</v>
      </c>
      <c r="AF156" s="43">
        <f t="shared" si="56"/>
        <v>0</v>
      </c>
      <c r="AG156" s="43">
        <f t="shared" si="57"/>
        <v>1</v>
      </c>
      <c r="AH156" s="43">
        <f t="shared" si="58"/>
        <v>0</v>
      </c>
      <c r="AI156" s="43">
        <f t="shared" si="59"/>
        <v>0</v>
      </c>
      <c r="AJ156" s="43">
        <f t="shared" si="60"/>
        <v>0</v>
      </c>
      <c r="AK156" s="43">
        <f t="shared" si="61"/>
        <v>0</v>
      </c>
      <c r="AL156" s="43">
        <f t="shared" si="62"/>
        <v>0</v>
      </c>
      <c r="AM156" s="43">
        <f t="shared" si="63"/>
        <v>0</v>
      </c>
      <c r="AN156" s="43">
        <f t="shared" si="64"/>
        <v>0</v>
      </c>
      <c r="AO156" s="43">
        <f t="shared" si="65"/>
        <v>0</v>
      </c>
      <c r="AP156" s="43"/>
      <c r="AQ156" s="43"/>
      <c r="AR156" s="43">
        <f t="shared" si="66"/>
        <v>2</v>
      </c>
      <c r="AS156" s="43">
        <f t="shared" si="67"/>
        <v>2</v>
      </c>
      <c r="AT156" s="43" t="str">
        <f t="shared" si="68"/>
        <v>Correct</v>
      </c>
      <c r="AU156" s="43"/>
      <c r="AV156" s="159" t="str">
        <f>IFERROR(VLOOKUP(Table1[[#This Row],[RespondentID]],'All Data'!$A157:$CN729,81,FALSE),"unknown")</f>
        <v>Male</v>
      </c>
      <c r="AW156" s="159">
        <f>IFERROR(VLOOKUP(Table1[[#This Row],[RespondentID]],'All Data'!$A157:$CN729,82,FALSE),"unknown")</f>
        <v>61</v>
      </c>
      <c r="AX156" s="159" t="str">
        <f>IFERROR(VLOOKUP(Table1[[#This Row],[RespondentID]],'All Data'!$A157:$CN729,83,FALSE),"unknown")</f>
        <v>Suffolk</v>
      </c>
      <c r="AY156" s="159">
        <f>IFERROR(VLOOKUP(Table1[[#This Row],[RespondentID]],'All Data'!$A157:$CN729,84,FALSE),"unknown")</f>
        <v>0</v>
      </c>
      <c r="AZ156" s="159" t="str">
        <f>IFERROR(VLOOKUP(Table1[[#This Row],[RespondentID]],'All Data'!$A157:$CN729,85,FALSE),"unknown")</f>
        <v>Black/African American</v>
      </c>
      <c r="BA156" s="159" t="str">
        <f>IFERROR(VLOOKUP(Table1[[#This Row],[RespondentID]],'All Data'!$A157:$CN729,86,FALSE),"unknown")</f>
        <v>No</v>
      </c>
      <c r="BB156" s="159" t="str">
        <f>IFERROR(VLOOKUP(Table1[[#This Row],[RespondentID]],'All Data'!$A157:$CN729,87,FALSE),"unknown")</f>
        <v xml:space="preserve">English </v>
      </c>
      <c r="BC156" s="159" t="str">
        <f>IFERROR(VLOOKUP(Table1[[#This Row],[RespondentID]],'All Data'!$A157:$CN729,88,FALSE),"unknown")</f>
        <v>$0-$19,999</v>
      </c>
      <c r="BD156" s="159" t="str">
        <f>IFERROR(VLOOKUP(Table1[[#This Row],[RespondentID]],'All Data'!$A157:$CN729,89,FALSE),"unknown")</f>
        <v>College graduate</v>
      </c>
      <c r="BE156" s="159" t="str">
        <f>IFERROR(VLOOKUP(Table1[[#This Row],[RespondentID]],'All Data'!$A157:$CN729,90,FALSE),"unknown")</f>
        <v>Out of work and looking for work</v>
      </c>
      <c r="BF156" s="159">
        <f>IFERROR(VLOOKUP(Table1[[#This Row],[RespondentID]],'All Data'!$A157:$CN729,91,FALSE),"unknown")</f>
        <v>0</v>
      </c>
      <c r="BG156" s="159">
        <f>IFERROR(VLOOKUP(Table1[[#This Row],[RespondentID]],'All Data'!$A157:$CN729,92,FALSE),"unknown")</f>
        <v>0</v>
      </c>
    </row>
    <row r="157" spans="1:59" x14ac:dyDescent="0.35">
      <c r="A157" s="6">
        <v>7081824309</v>
      </c>
      <c r="B157" s="6"/>
      <c r="C157" s="6"/>
      <c r="D157" s="6"/>
      <c r="E157" s="6"/>
      <c r="F157" s="6"/>
      <c r="G157" s="6"/>
      <c r="H157" s="6"/>
      <c r="I157" s="6" t="s">
        <v>58</v>
      </c>
      <c r="J157" s="6"/>
      <c r="K157" s="6"/>
      <c r="L157" s="6"/>
      <c r="M157" s="6"/>
      <c r="N157" s="6"/>
      <c r="O157" s="6"/>
      <c r="P157" s="6"/>
      <c r="Q157" s="6"/>
      <c r="R157" s="6"/>
      <c r="S157" s="6"/>
      <c r="T157" s="43"/>
      <c r="U157" s="43">
        <f t="shared" si="46"/>
        <v>1</v>
      </c>
      <c r="V157" s="43">
        <f t="shared" si="47"/>
        <v>3</v>
      </c>
      <c r="W157" s="43"/>
      <c r="X157" s="43">
        <f t="shared" si="48"/>
        <v>0</v>
      </c>
      <c r="Y157" s="43">
        <f t="shared" si="49"/>
        <v>0</v>
      </c>
      <c r="Z157" s="43">
        <f t="shared" si="50"/>
        <v>0</v>
      </c>
      <c r="AA157" s="43">
        <f t="shared" si="51"/>
        <v>0</v>
      </c>
      <c r="AB157" s="43">
        <f t="shared" si="52"/>
        <v>0</v>
      </c>
      <c r="AC157" s="43">
        <f t="shared" si="53"/>
        <v>0</v>
      </c>
      <c r="AD157" s="43">
        <f t="shared" si="54"/>
        <v>0</v>
      </c>
      <c r="AE157" s="43">
        <f t="shared" si="55"/>
        <v>1</v>
      </c>
      <c r="AF157" s="43">
        <f t="shared" si="56"/>
        <v>0</v>
      </c>
      <c r="AG157" s="43">
        <f t="shared" si="57"/>
        <v>0</v>
      </c>
      <c r="AH157" s="43">
        <f t="shared" si="58"/>
        <v>0</v>
      </c>
      <c r="AI157" s="43">
        <f t="shared" si="59"/>
        <v>0</v>
      </c>
      <c r="AJ157" s="43">
        <f t="shared" si="60"/>
        <v>0</v>
      </c>
      <c r="AK157" s="43">
        <f t="shared" si="61"/>
        <v>0</v>
      </c>
      <c r="AL157" s="43">
        <f t="shared" si="62"/>
        <v>0</v>
      </c>
      <c r="AM157" s="43">
        <f t="shared" si="63"/>
        <v>0</v>
      </c>
      <c r="AN157" s="43">
        <f t="shared" si="64"/>
        <v>0</v>
      </c>
      <c r="AO157" s="43">
        <f t="shared" si="65"/>
        <v>0</v>
      </c>
      <c r="AP157" s="43"/>
      <c r="AQ157" s="43"/>
      <c r="AR157" s="43">
        <f t="shared" si="66"/>
        <v>1</v>
      </c>
      <c r="AS157" s="43">
        <f t="shared" si="67"/>
        <v>1</v>
      </c>
      <c r="AT157" s="43" t="str">
        <f t="shared" si="68"/>
        <v>Correct</v>
      </c>
      <c r="AU157" s="43"/>
      <c r="AV157" s="159" t="str">
        <f>IFERROR(VLOOKUP(Table1[[#This Row],[RespondentID]],'All Data'!$A158:$CN730,81,FALSE),"unknown")</f>
        <v>Female</v>
      </c>
      <c r="AW157" s="159">
        <f>IFERROR(VLOOKUP(Table1[[#This Row],[RespondentID]],'All Data'!$A158:$CN730,82,FALSE),"unknown")</f>
        <v>37</v>
      </c>
      <c r="AX157" s="159" t="str">
        <f>IFERROR(VLOOKUP(Table1[[#This Row],[RespondentID]],'All Data'!$A158:$CN730,83,FALSE),"unknown")</f>
        <v>Suffolk</v>
      </c>
      <c r="AY157" s="159">
        <f>IFERROR(VLOOKUP(Table1[[#This Row],[RespondentID]],'All Data'!$A158:$CN730,84,FALSE),"unknown")</f>
        <v>0</v>
      </c>
      <c r="AZ157" s="159" t="str">
        <f>IFERROR(VLOOKUP(Table1[[#This Row],[RespondentID]],'All Data'!$A158:$CN730,85,FALSE),"unknown")</f>
        <v>Black/African American</v>
      </c>
      <c r="BA157" s="159" t="str">
        <f>IFERROR(VLOOKUP(Table1[[#This Row],[RespondentID]],'All Data'!$A158:$CN730,86,FALSE),"unknown")</f>
        <v>No</v>
      </c>
      <c r="BB157" s="159" t="str">
        <f>IFERROR(VLOOKUP(Table1[[#This Row],[RespondentID]],'All Data'!$A158:$CN730,87,FALSE),"unknown")</f>
        <v xml:space="preserve">English </v>
      </c>
      <c r="BC157" s="159" t="str">
        <f>IFERROR(VLOOKUP(Table1[[#This Row],[RespondentID]],'All Data'!$A158:$CN730,88,FALSE),"unknown")</f>
        <v>$35,000 to $49,999</v>
      </c>
      <c r="BD157" s="159" t="str">
        <f>IFERROR(VLOOKUP(Table1[[#This Row],[RespondentID]],'All Data'!$A158:$CN730,89,FALSE),"unknown")</f>
        <v>College graduate</v>
      </c>
      <c r="BE157" s="159" t="str">
        <f>IFERROR(VLOOKUP(Table1[[#This Row],[RespondentID]],'All Data'!$A158:$CN730,90,FALSE),"unknown")</f>
        <v>Employed for wages</v>
      </c>
      <c r="BF157" s="159" t="str">
        <f>IFERROR(VLOOKUP(Table1[[#This Row],[RespondentID]],'All Data'!$A158:$CN730,91,FALSE),"unknown")</f>
        <v>Yes</v>
      </c>
      <c r="BG157" s="159" t="str">
        <f>IFERROR(VLOOKUP(Table1[[#This Row],[RespondentID]],'All Data'!$A158:$CN730,92,FALSE),"unknown")</f>
        <v>Yes</v>
      </c>
    </row>
    <row r="158" spans="1:59" x14ac:dyDescent="0.35">
      <c r="A158" s="6">
        <v>7081824141</v>
      </c>
      <c r="B158" s="6" t="s">
        <v>52</v>
      </c>
      <c r="C158" s="6"/>
      <c r="D158" s="6"/>
      <c r="E158" s="6"/>
      <c r="F158" s="6"/>
      <c r="G158" s="6"/>
      <c r="H158" s="6" t="s">
        <v>57</v>
      </c>
      <c r="I158" s="6"/>
      <c r="J158" s="6"/>
      <c r="K158" s="6"/>
      <c r="L158" s="6"/>
      <c r="M158" s="6"/>
      <c r="N158" s="6" t="s">
        <v>26</v>
      </c>
      <c r="O158" s="6"/>
      <c r="P158" s="6"/>
      <c r="Q158" s="6"/>
      <c r="R158" s="6"/>
      <c r="S158" s="6"/>
      <c r="T158" s="43"/>
      <c r="U158" s="43">
        <f t="shared" si="46"/>
        <v>3</v>
      </c>
      <c r="V158" s="43">
        <f t="shared" si="47"/>
        <v>1</v>
      </c>
      <c r="W158" s="43"/>
      <c r="X158" s="43">
        <f t="shared" si="48"/>
        <v>1</v>
      </c>
      <c r="Y158" s="43">
        <f t="shared" si="49"/>
        <v>0</v>
      </c>
      <c r="Z158" s="43">
        <f t="shared" si="50"/>
        <v>0</v>
      </c>
      <c r="AA158" s="43">
        <f t="shared" si="51"/>
        <v>0</v>
      </c>
      <c r="AB158" s="43">
        <f t="shared" si="52"/>
        <v>0</v>
      </c>
      <c r="AC158" s="43">
        <f t="shared" si="53"/>
        <v>0</v>
      </c>
      <c r="AD158" s="43">
        <f t="shared" si="54"/>
        <v>1</v>
      </c>
      <c r="AE158" s="43">
        <f t="shared" si="55"/>
        <v>0</v>
      </c>
      <c r="AF158" s="43">
        <f t="shared" si="56"/>
        <v>0</v>
      </c>
      <c r="AG158" s="43">
        <f t="shared" si="57"/>
        <v>0</v>
      </c>
      <c r="AH158" s="43">
        <f t="shared" si="58"/>
        <v>0</v>
      </c>
      <c r="AI158" s="43">
        <f t="shared" si="59"/>
        <v>0</v>
      </c>
      <c r="AJ158" s="43">
        <f t="shared" si="60"/>
        <v>1</v>
      </c>
      <c r="AK158" s="43">
        <f t="shared" si="61"/>
        <v>0</v>
      </c>
      <c r="AL158" s="43">
        <f t="shared" si="62"/>
        <v>0</v>
      </c>
      <c r="AM158" s="43">
        <f t="shared" si="63"/>
        <v>0</v>
      </c>
      <c r="AN158" s="43">
        <f t="shared" si="64"/>
        <v>0</v>
      </c>
      <c r="AO158" s="43">
        <f t="shared" si="65"/>
        <v>0</v>
      </c>
      <c r="AP158" s="43"/>
      <c r="AQ158" s="43"/>
      <c r="AR158" s="43">
        <f t="shared" si="66"/>
        <v>3</v>
      </c>
      <c r="AS158" s="43">
        <f t="shared" si="67"/>
        <v>3</v>
      </c>
      <c r="AT158" s="43" t="str">
        <f t="shared" si="68"/>
        <v>Correct</v>
      </c>
      <c r="AU158" s="43"/>
      <c r="AV158" s="159" t="str">
        <f>IFERROR(VLOOKUP(Table1[[#This Row],[RespondentID]],'All Data'!$A159:$CN731,81,FALSE),"unknown")</f>
        <v>Female</v>
      </c>
      <c r="AW158" s="159">
        <f>IFERROR(VLOOKUP(Table1[[#This Row],[RespondentID]],'All Data'!$A159:$CN731,82,FALSE),"unknown")</f>
        <v>69</v>
      </c>
      <c r="AX158" s="159" t="str">
        <f>IFERROR(VLOOKUP(Table1[[#This Row],[RespondentID]],'All Data'!$A159:$CN731,83,FALSE),"unknown")</f>
        <v>Suffolk</v>
      </c>
      <c r="AY158" s="159" t="str">
        <f>IFERROR(VLOOKUP(Table1[[#This Row],[RespondentID]],'All Data'!$A159:$CN731,84,FALSE),"unknown")</f>
        <v>West Babylon, 11704</v>
      </c>
      <c r="AZ158" s="159" t="str">
        <f>IFERROR(VLOOKUP(Table1[[#This Row],[RespondentID]],'All Data'!$A159:$CN731,85,FALSE),"unknown")</f>
        <v>Black/African American</v>
      </c>
      <c r="BA158" s="159" t="str">
        <f>IFERROR(VLOOKUP(Table1[[#This Row],[RespondentID]],'All Data'!$A159:$CN731,86,FALSE),"unknown")</f>
        <v>No</v>
      </c>
      <c r="BB158" s="159" t="str">
        <f>IFERROR(VLOOKUP(Table1[[#This Row],[RespondentID]],'All Data'!$A159:$CN731,87,FALSE),"unknown")</f>
        <v xml:space="preserve">English </v>
      </c>
      <c r="BC158" s="159" t="str">
        <f>IFERROR(VLOOKUP(Table1[[#This Row],[RespondentID]],'All Data'!$A159:$CN731,88,FALSE),"unknown")</f>
        <v>$0-$19,999</v>
      </c>
      <c r="BD158" s="159" t="str">
        <f>IFERROR(VLOOKUP(Table1[[#This Row],[RespondentID]],'All Data'!$A159:$CN731,89,FALSE),"unknown")</f>
        <v>High school graduate</v>
      </c>
      <c r="BE158" s="159" t="str">
        <f>IFERROR(VLOOKUP(Table1[[#This Row],[RespondentID]],'All Data'!$A159:$CN731,90,FALSE),"unknown")</f>
        <v>Retired</v>
      </c>
      <c r="BF158" s="159" t="str">
        <f>IFERROR(VLOOKUP(Table1[[#This Row],[RespondentID]],'All Data'!$A159:$CN731,91,FALSE),"unknown")</f>
        <v>Yes</v>
      </c>
      <c r="BG158" s="159" t="str">
        <f>IFERROR(VLOOKUP(Table1[[#This Row],[RespondentID]],'All Data'!$A159:$CN731,92,FALSE),"unknown")</f>
        <v>Yes</v>
      </c>
    </row>
    <row r="159" spans="1:59" x14ac:dyDescent="0.35">
      <c r="A159" s="6">
        <v>7081823887</v>
      </c>
      <c r="B159" s="6"/>
      <c r="C159" s="6"/>
      <c r="D159" s="6"/>
      <c r="E159" s="6"/>
      <c r="F159" s="6"/>
      <c r="G159" s="6"/>
      <c r="H159" s="6"/>
      <c r="I159" s="6"/>
      <c r="J159" s="6"/>
      <c r="K159" s="6"/>
      <c r="L159" s="6"/>
      <c r="M159" s="6"/>
      <c r="N159" s="6"/>
      <c r="O159" s="6"/>
      <c r="P159" s="6"/>
      <c r="Q159" s="6"/>
      <c r="R159" s="6" t="s">
        <v>65</v>
      </c>
      <c r="S159" s="6"/>
      <c r="T159" s="43"/>
      <c r="U159" s="43">
        <f t="shared" si="46"/>
        <v>1</v>
      </c>
      <c r="V159" s="43">
        <f t="shared" si="47"/>
        <v>3</v>
      </c>
      <c r="W159" s="43"/>
      <c r="X159" s="43">
        <f t="shared" si="48"/>
        <v>0</v>
      </c>
      <c r="Y159" s="43">
        <f t="shared" si="49"/>
        <v>0</v>
      </c>
      <c r="Z159" s="43">
        <f t="shared" si="50"/>
        <v>0</v>
      </c>
      <c r="AA159" s="43">
        <f t="shared" si="51"/>
        <v>0</v>
      </c>
      <c r="AB159" s="43">
        <f t="shared" si="52"/>
        <v>0</v>
      </c>
      <c r="AC159" s="43">
        <f t="shared" si="53"/>
        <v>0</v>
      </c>
      <c r="AD159" s="43">
        <f t="shared" si="54"/>
        <v>0</v>
      </c>
      <c r="AE159" s="43">
        <f t="shared" si="55"/>
        <v>0</v>
      </c>
      <c r="AF159" s="43">
        <f t="shared" si="56"/>
        <v>0</v>
      </c>
      <c r="AG159" s="43">
        <f t="shared" si="57"/>
        <v>0</v>
      </c>
      <c r="AH159" s="43">
        <f t="shared" si="58"/>
        <v>0</v>
      </c>
      <c r="AI159" s="43">
        <f t="shared" si="59"/>
        <v>0</v>
      </c>
      <c r="AJ159" s="43">
        <f t="shared" si="60"/>
        <v>0</v>
      </c>
      <c r="AK159" s="43">
        <f t="shared" si="61"/>
        <v>0</v>
      </c>
      <c r="AL159" s="43">
        <f t="shared" si="62"/>
        <v>0</v>
      </c>
      <c r="AM159" s="43">
        <f t="shared" si="63"/>
        <v>0</v>
      </c>
      <c r="AN159" s="43">
        <f t="shared" si="64"/>
        <v>1</v>
      </c>
      <c r="AO159" s="43">
        <f t="shared" si="65"/>
        <v>0</v>
      </c>
      <c r="AP159" s="43"/>
      <c r="AQ159" s="43"/>
      <c r="AR159" s="43">
        <f t="shared" si="66"/>
        <v>1</v>
      </c>
      <c r="AS159" s="43">
        <f t="shared" si="67"/>
        <v>1</v>
      </c>
      <c r="AT159" s="43" t="str">
        <f t="shared" si="68"/>
        <v>Correct</v>
      </c>
      <c r="AU159" s="43"/>
      <c r="AV159" s="159" t="str">
        <f>IFERROR(VLOOKUP(Table1[[#This Row],[RespondentID]],'All Data'!$A160:$CN732,81,FALSE),"unknown")</f>
        <v>Female</v>
      </c>
      <c r="AW159" s="159">
        <f>IFERROR(VLOOKUP(Table1[[#This Row],[RespondentID]],'All Data'!$A160:$CN732,82,FALSE),"unknown")</f>
        <v>69</v>
      </c>
      <c r="AX159" s="159" t="str">
        <f>IFERROR(VLOOKUP(Table1[[#This Row],[RespondentID]],'All Data'!$A160:$CN732,83,FALSE),"unknown")</f>
        <v>Suffolk</v>
      </c>
      <c r="AY159" s="159" t="str">
        <f>IFERROR(VLOOKUP(Table1[[#This Row],[RespondentID]],'All Data'!$A160:$CN732,84,FALSE),"unknown")</f>
        <v>West Babylon, 11704</v>
      </c>
      <c r="AZ159" s="159" t="str">
        <f>IFERROR(VLOOKUP(Table1[[#This Row],[RespondentID]],'All Data'!$A160:$CN732,85,FALSE),"unknown")</f>
        <v>Black/African American</v>
      </c>
      <c r="BA159" s="159" t="str">
        <f>IFERROR(VLOOKUP(Table1[[#This Row],[RespondentID]],'All Data'!$A160:$CN732,86,FALSE),"unknown")</f>
        <v>No</v>
      </c>
      <c r="BB159" s="159" t="str">
        <f>IFERROR(VLOOKUP(Table1[[#This Row],[RespondentID]],'All Data'!$A160:$CN732,87,FALSE),"unknown")</f>
        <v xml:space="preserve">English </v>
      </c>
      <c r="BC159" s="159" t="str">
        <f>IFERROR(VLOOKUP(Table1[[#This Row],[RespondentID]],'All Data'!$A160:$CN732,88,FALSE),"unknown")</f>
        <v>$20,000 to $34,999</v>
      </c>
      <c r="BD159" s="159" t="str">
        <f>IFERROR(VLOOKUP(Table1[[#This Row],[RespondentID]],'All Data'!$A160:$CN732,89,FALSE),"unknown")</f>
        <v>Some college</v>
      </c>
      <c r="BE159" s="159" t="str">
        <f>IFERROR(VLOOKUP(Table1[[#This Row],[RespondentID]],'All Data'!$A160:$CN732,90,FALSE),"unknown")</f>
        <v>Retired</v>
      </c>
      <c r="BF159" s="159" t="str">
        <f>IFERROR(VLOOKUP(Table1[[#This Row],[RespondentID]],'All Data'!$A160:$CN732,91,FALSE),"unknown")</f>
        <v>Yes</v>
      </c>
      <c r="BG159" s="159" t="str">
        <f>IFERROR(VLOOKUP(Table1[[#This Row],[RespondentID]],'All Data'!$A160:$CN732,92,FALSE),"unknown")</f>
        <v>Yes</v>
      </c>
    </row>
    <row r="160" spans="1:59" x14ac:dyDescent="0.35">
      <c r="A160" s="6">
        <v>7081823626</v>
      </c>
      <c r="B160" s="6" t="s">
        <v>52</v>
      </c>
      <c r="C160" s="6"/>
      <c r="D160" s="6"/>
      <c r="E160" s="6" t="s">
        <v>19</v>
      </c>
      <c r="F160" s="6"/>
      <c r="G160" s="6"/>
      <c r="H160" s="6" t="s">
        <v>57</v>
      </c>
      <c r="I160" s="6"/>
      <c r="J160" s="6"/>
      <c r="K160" s="6"/>
      <c r="L160" s="6" t="s">
        <v>61</v>
      </c>
      <c r="M160" s="6"/>
      <c r="N160" s="6" t="s">
        <v>26</v>
      </c>
      <c r="O160" s="6"/>
      <c r="P160" s="6"/>
      <c r="Q160" s="6"/>
      <c r="R160" s="6"/>
      <c r="S160" s="6"/>
      <c r="T160" s="43"/>
      <c r="U160" s="43">
        <f t="shared" si="46"/>
        <v>5</v>
      </c>
      <c r="V160" s="43">
        <f t="shared" si="47"/>
        <v>0.6</v>
      </c>
      <c r="W160" s="43"/>
      <c r="X160" s="43">
        <f t="shared" si="48"/>
        <v>0.6</v>
      </c>
      <c r="Y160" s="43">
        <f t="shared" si="49"/>
        <v>0</v>
      </c>
      <c r="Z160" s="43">
        <f t="shared" si="50"/>
        <v>0</v>
      </c>
      <c r="AA160" s="43">
        <f t="shared" si="51"/>
        <v>0.6</v>
      </c>
      <c r="AB160" s="43">
        <f t="shared" si="52"/>
        <v>0</v>
      </c>
      <c r="AC160" s="43">
        <f t="shared" si="53"/>
        <v>0</v>
      </c>
      <c r="AD160" s="43">
        <f t="shared" si="54"/>
        <v>0.6</v>
      </c>
      <c r="AE160" s="43">
        <f t="shared" si="55"/>
        <v>0</v>
      </c>
      <c r="AF160" s="43">
        <f t="shared" si="56"/>
        <v>0</v>
      </c>
      <c r="AG160" s="43">
        <f t="shared" si="57"/>
        <v>0</v>
      </c>
      <c r="AH160" s="43">
        <f t="shared" si="58"/>
        <v>0.6</v>
      </c>
      <c r="AI160" s="43">
        <f t="shared" si="59"/>
        <v>0</v>
      </c>
      <c r="AJ160" s="43">
        <f t="shared" si="60"/>
        <v>0.6</v>
      </c>
      <c r="AK160" s="43">
        <f t="shared" si="61"/>
        <v>0</v>
      </c>
      <c r="AL160" s="43">
        <f t="shared" si="62"/>
        <v>0</v>
      </c>
      <c r="AM160" s="43">
        <f t="shared" si="63"/>
        <v>0</v>
      </c>
      <c r="AN160" s="43">
        <f t="shared" si="64"/>
        <v>0</v>
      </c>
      <c r="AO160" s="43">
        <f t="shared" si="65"/>
        <v>0</v>
      </c>
      <c r="AP160" s="43"/>
      <c r="AQ160" s="43"/>
      <c r="AR160" s="43">
        <f t="shared" si="66"/>
        <v>3</v>
      </c>
      <c r="AS160" s="43">
        <f t="shared" si="67"/>
        <v>5</v>
      </c>
      <c r="AT160" s="43" t="str">
        <f t="shared" si="68"/>
        <v>Correct</v>
      </c>
      <c r="AU160" s="43"/>
      <c r="AV160" s="159" t="str">
        <f>IFERROR(VLOOKUP(Table1[[#This Row],[RespondentID]],'All Data'!$A161:$CN733,81,FALSE),"unknown")</f>
        <v>Female</v>
      </c>
      <c r="AW160" s="159">
        <f>IFERROR(VLOOKUP(Table1[[#This Row],[RespondentID]],'All Data'!$A161:$CN733,82,FALSE),"unknown")</f>
        <v>71</v>
      </c>
      <c r="AX160" s="159" t="str">
        <f>IFERROR(VLOOKUP(Table1[[#This Row],[RespondentID]],'All Data'!$A161:$CN733,83,FALSE),"unknown")</f>
        <v>Suffolk</v>
      </c>
      <c r="AY160" s="159" t="str">
        <f>IFERROR(VLOOKUP(Table1[[#This Row],[RespondentID]],'All Data'!$A161:$CN733,84,FALSE),"unknown")</f>
        <v>West Babylon, 11704</v>
      </c>
      <c r="AZ160" s="159" t="str">
        <f>IFERROR(VLOOKUP(Table1[[#This Row],[RespondentID]],'All Data'!$A161:$CN733,85,FALSE),"unknown")</f>
        <v>Black/African American</v>
      </c>
      <c r="BA160" s="159" t="str">
        <f>IFERROR(VLOOKUP(Table1[[#This Row],[RespondentID]],'All Data'!$A161:$CN733,86,FALSE),"unknown")</f>
        <v>No</v>
      </c>
      <c r="BB160" s="159" t="str">
        <f>IFERROR(VLOOKUP(Table1[[#This Row],[RespondentID]],'All Data'!$A161:$CN733,87,FALSE),"unknown")</f>
        <v xml:space="preserve">English </v>
      </c>
      <c r="BC160" s="159" t="str">
        <f>IFERROR(VLOOKUP(Table1[[#This Row],[RespondentID]],'All Data'!$A161:$CN733,88,FALSE),"unknown")</f>
        <v>$0-$19,999</v>
      </c>
      <c r="BD160" s="159" t="str">
        <f>IFERROR(VLOOKUP(Table1[[#This Row],[RespondentID]],'All Data'!$A161:$CN733,89,FALSE),"unknown")</f>
        <v>Some high school</v>
      </c>
      <c r="BE160" s="159" t="str">
        <f>IFERROR(VLOOKUP(Table1[[#This Row],[RespondentID]],'All Data'!$A161:$CN733,90,FALSE),"unknown")</f>
        <v>Retired</v>
      </c>
      <c r="BF160" s="159" t="str">
        <f>IFERROR(VLOOKUP(Table1[[#This Row],[RespondentID]],'All Data'!$A161:$CN733,91,FALSE),"unknown")</f>
        <v>Yes</v>
      </c>
      <c r="BG160" s="159">
        <f>IFERROR(VLOOKUP(Table1[[#This Row],[RespondentID]],'All Data'!$A161:$CN733,92,FALSE),"unknown")</f>
        <v>0</v>
      </c>
    </row>
    <row r="161" spans="1:59" x14ac:dyDescent="0.35">
      <c r="A161" s="6">
        <v>7081823388</v>
      </c>
      <c r="B161" s="6" t="s">
        <v>52</v>
      </c>
      <c r="C161" s="6" t="s">
        <v>53</v>
      </c>
      <c r="D161" s="6" t="s">
        <v>54</v>
      </c>
      <c r="E161" s="6"/>
      <c r="F161" s="6"/>
      <c r="G161" s="6"/>
      <c r="H161" s="6"/>
      <c r="I161" s="6"/>
      <c r="J161" s="6"/>
      <c r="K161" s="6"/>
      <c r="L161" s="6"/>
      <c r="M161" s="6"/>
      <c r="N161" s="6"/>
      <c r="O161" s="6"/>
      <c r="P161" s="6"/>
      <c r="Q161" s="6"/>
      <c r="R161" s="6"/>
      <c r="S161" s="6"/>
      <c r="T161" s="43"/>
      <c r="U161" s="43">
        <f t="shared" si="46"/>
        <v>3</v>
      </c>
      <c r="V161" s="43">
        <f t="shared" si="47"/>
        <v>1</v>
      </c>
      <c r="W161" s="43"/>
      <c r="X161" s="43">
        <f t="shared" si="48"/>
        <v>1</v>
      </c>
      <c r="Y161" s="43">
        <f t="shared" si="49"/>
        <v>1</v>
      </c>
      <c r="Z161" s="43">
        <f t="shared" si="50"/>
        <v>1</v>
      </c>
      <c r="AA161" s="43">
        <f t="shared" si="51"/>
        <v>0</v>
      </c>
      <c r="AB161" s="43">
        <f t="shared" si="52"/>
        <v>0</v>
      </c>
      <c r="AC161" s="43">
        <f t="shared" si="53"/>
        <v>0</v>
      </c>
      <c r="AD161" s="43">
        <f t="shared" si="54"/>
        <v>0</v>
      </c>
      <c r="AE161" s="43">
        <f t="shared" si="55"/>
        <v>0</v>
      </c>
      <c r="AF161" s="43">
        <f t="shared" si="56"/>
        <v>0</v>
      </c>
      <c r="AG161" s="43">
        <f t="shared" si="57"/>
        <v>0</v>
      </c>
      <c r="AH161" s="43">
        <f t="shared" si="58"/>
        <v>0</v>
      </c>
      <c r="AI161" s="43">
        <f t="shared" si="59"/>
        <v>0</v>
      </c>
      <c r="AJ161" s="43">
        <f t="shared" si="60"/>
        <v>0</v>
      </c>
      <c r="AK161" s="43">
        <f t="shared" si="61"/>
        <v>0</v>
      </c>
      <c r="AL161" s="43">
        <f t="shared" si="62"/>
        <v>0</v>
      </c>
      <c r="AM161" s="43">
        <f t="shared" si="63"/>
        <v>0</v>
      </c>
      <c r="AN161" s="43">
        <f t="shared" si="64"/>
        <v>0</v>
      </c>
      <c r="AO161" s="43">
        <f t="shared" si="65"/>
        <v>0</v>
      </c>
      <c r="AP161" s="43"/>
      <c r="AQ161" s="43"/>
      <c r="AR161" s="43">
        <f t="shared" si="66"/>
        <v>3</v>
      </c>
      <c r="AS161" s="43">
        <f t="shared" si="67"/>
        <v>3</v>
      </c>
      <c r="AT161" s="43" t="str">
        <f t="shared" si="68"/>
        <v>Correct</v>
      </c>
      <c r="AU161" s="43"/>
      <c r="AV161" s="159" t="str">
        <f>IFERROR(VLOOKUP(Table1[[#This Row],[RespondentID]],'All Data'!$A162:$CN734,81,FALSE),"unknown")</f>
        <v>Female</v>
      </c>
      <c r="AW161" s="159">
        <f>IFERROR(VLOOKUP(Table1[[#This Row],[RespondentID]],'All Data'!$A162:$CN734,82,FALSE),"unknown")</f>
        <v>35</v>
      </c>
      <c r="AX161" s="159" t="str">
        <f>IFERROR(VLOOKUP(Table1[[#This Row],[RespondentID]],'All Data'!$A162:$CN734,83,FALSE),"unknown")</f>
        <v>Suffolk</v>
      </c>
      <c r="AY161" s="159" t="str">
        <f>IFERROR(VLOOKUP(Table1[[#This Row],[RespondentID]],'All Data'!$A162:$CN734,84,FALSE),"unknown")</f>
        <v>Wyandanch, 11798</v>
      </c>
      <c r="AZ161" s="159" t="str">
        <f>IFERROR(VLOOKUP(Table1[[#This Row],[RespondentID]],'All Data'!$A162:$CN734,85,FALSE),"unknown")</f>
        <v>Black/African American</v>
      </c>
      <c r="BA161" s="159" t="str">
        <f>IFERROR(VLOOKUP(Table1[[#This Row],[RespondentID]],'All Data'!$A162:$CN734,86,FALSE),"unknown")</f>
        <v>No</v>
      </c>
      <c r="BB161" s="159" t="str">
        <f>IFERROR(VLOOKUP(Table1[[#This Row],[RespondentID]],'All Data'!$A162:$CN734,87,FALSE),"unknown")</f>
        <v xml:space="preserve">English </v>
      </c>
      <c r="BC161" s="159" t="str">
        <f>IFERROR(VLOOKUP(Table1[[#This Row],[RespondentID]],'All Data'!$A162:$CN734,88,FALSE),"unknown")</f>
        <v>$0-$19,999</v>
      </c>
      <c r="BD161" s="159" t="str">
        <f>IFERROR(VLOOKUP(Table1[[#This Row],[RespondentID]],'All Data'!$A162:$CN734,89,FALSE),"unknown")</f>
        <v>High school graduate</v>
      </c>
      <c r="BE161" s="159" t="str">
        <f>IFERROR(VLOOKUP(Table1[[#This Row],[RespondentID]],'All Data'!$A162:$CN734,90,FALSE),"unknown")</f>
        <v>Out of work and looking for work</v>
      </c>
      <c r="BF161" s="159" t="str">
        <f>IFERROR(VLOOKUP(Table1[[#This Row],[RespondentID]],'All Data'!$A162:$CN734,91,FALSE),"unknown")</f>
        <v>Yes</v>
      </c>
      <c r="BG161" s="159" t="str">
        <f>IFERROR(VLOOKUP(Table1[[#This Row],[RespondentID]],'All Data'!$A162:$CN734,92,FALSE),"unknown")</f>
        <v>Yes</v>
      </c>
    </row>
    <row r="162" spans="1:59" x14ac:dyDescent="0.35">
      <c r="A162" s="6">
        <v>7081823102</v>
      </c>
      <c r="B162" s="6"/>
      <c r="C162" s="6"/>
      <c r="D162" s="6" t="s">
        <v>54</v>
      </c>
      <c r="E162" s="6"/>
      <c r="F162" s="6"/>
      <c r="G162" s="6" t="s">
        <v>56</v>
      </c>
      <c r="H162" s="6"/>
      <c r="I162" s="6"/>
      <c r="J162" s="6"/>
      <c r="K162" s="6"/>
      <c r="L162" s="6"/>
      <c r="M162" s="6"/>
      <c r="N162" s="6" t="s">
        <v>26</v>
      </c>
      <c r="O162" s="6"/>
      <c r="P162" s="6"/>
      <c r="Q162" s="6"/>
      <c r="R162" s="6"/>
      <c r="S162" s="6"/>
      <c r="T162" s="43"/>
      <c r="U162" s="43">
        <f t="shared" si="46"/>
        <v>3</v>
      </c>
      <c r="V162" s="43">
        <f t="shared" si="47"/>
        <v>1</v>
      </c>
      <c r="W162" s="43"/>
      <c r="X162" s="43">
        <f t="shared" si="48"/>
        <v>0</v>
      </c>
      <c r="Y162" s="43">
        <f t="shared" si="49"/>
        <v>0</v>
      </c>
      <c r="Z162" s="43">
        <f t="shared" si="50"/>
        <v>1</v>
      </c>
      <c r="AA162" s="43">
        <f t="shared" si="51"/>
        <v>0</v>
      </c>
      <c r="AB162" s="43">
        <f t="shared" si="52"/>
        <v>0</v>
      </c>
      <c r="AC162" s="43">
        <f t="shared" si="53"/>
        <v>1</v>
      </c>
      <c r="AD162" s="43">
        <f t="shared" si="54"/>
        <v>0</v>
      </c>
      <c r="AE162" s="43">
        <f t="shared" si="55"/>
        <v>0</v>
      </c>
      <c r="AF162" s="43">
        <f t="shared" si="56"/>
        <v>0</v>
      </c>
      <c r="AG162" s="43">
        <f t="shared" si="57"/>
        <v>0</v>
      </c>
      <c r="AH162" s="43">
        <f t="shared" si="58"/>
        <v>0</v>
      </c>
      <c r="AI162" s="43">
        <f t="shared" si="59"/>
        <v>0</v>
      </c>
      <c r="AJ162" s="43">
        <f t="shared" si="60"/>
        <v>1</v>
      </c>
      <c r="AK162" s="43">
        <f t="shared" si="61"/>
        <v>0</v>
      </c>
      <c r="AL162" s="43">
        <f t="shared" si="62"/>
        <v>0</v>
      </c>
      <c r="AM162" s="43">
        <f t="shared" si="63"/>
        <v>0</v>
      </c>
      <c r="AN162" s="43">
        <f t="shared" si="64"/>
        <v>0</v>
      </c>
      <c r="AO162" s="43">
        <f t="shared" si="65"/>
        <v>0</v>
      </c>
      <c r="AP162" s="43"/>
      <c r="AQ162" s="43"/>
      <c r="AR162" s="43">
        <f t="shared" si="66"/>
        <v>3</v>
      </c>
      <c r="AS162" s="43">
        <f t="shared" si="67"/>
        <v>3</v>
      </c>
      <c r="AT162" s="43" t="str">
        <f t="shared" si="68"/>
        <v>Correct</v>
      </c>
      <c r="AU162" s="43"/>
      <c r="AV162" s="159" t="str">
        <f>IFERROR(VLOOKUP(Table1[[#This Row],[RespondentID]],'All Data'!$A163:$CN735,81,FALSE),"unknown")</f>
        <v>Female</v>
      </c>
      <c r="AW162" s="159">
        <f>IFERROR(VLOOKUP(Table1[[#This Row],[RespondentID]],'All Data'!$A163:$CN735,82,FALSE),"unknown")</f>
        <v>24</v>
      </c>
      <c r="AX162" s="159" t="str">
        <f>IFERROR(VLOOKUP(Table1[[#This Row],[RespondentID]],'All Data'!$A163:$CN735,83,FALSE),"unknown")</f>
        <v>Suffolk</v>
      </c>
      <c r="AY162" s="159" t="str">
        <f>IFERROR(VLOOKUP(Table1[[#This Row],[RespondentID]],'All Data'!$A163:$CN735,84,FALSE),"unknown")</f>
        <v>Wyandanch, 11798</v>
      </c>
      <c r="AZ162" s="159" t="str">
        <f>IFERROR(VLOOKUP(Table1[[#This Row],[RespondentID]],'All Data'!$A163:$CN735,85,FALSE),"unknown")</f>
        <v>Native American</v>
      </c>
      <c r="BA162" s="159" t="str">
        <f>IFERROR(VLOOKUP(Table1[[#This Row],[RespondentID]],'All Data'!$A163:$CN735,86,FALSE),"unknown")</f>
        <v>No</v>
      </c>
      <c r="BB162" s="159" t="str">
        <f>IFERROR(VLOOKUP(Table1[[#This Row],[RespondentID]],'All Data'!$A163:$CN735,87,FALSE),"unknown")</f>
        <v xml:space="preserve">English </v>
      </c>
      <c r="BC162" s="159">
        <f>IFERROR(VLOOKUP(Table1[[#This Row],[RespondentID]],'All Data'!$A163:$CN735,88,FALSE),"unknown")</f>
        <v>0</v>
      </c>
      <c r="BD162" s="159" t="str">
        <f>IFERROR(VLOOKUP(Table1[[#This Row],[RespondentID]],'All Data'!$A163:$CN735,89,FALSE),"unknown")</f>
        <v>Some high school</v>
      </c>
      <c r="BE162" s="159" t="str">
        <f>IFERROR(VLOOKUP(Table1[[#This Row],[RespondentID]],'All Data'!$A163:$CN735,90,FALSE),"unknown")</f>
        <v>Self-employed</v>
      </c>
      <c r="BF162" s="159" t="str">
        <f>IFERROR(VLOOKUP(Table1[[#This Row],[RespondentID]],'All Data'!$A163:$CN735,91,FALSE),"unknown")</f>
        <v>Yes</v>
      </c>
      <c r="BG162" s="159">
        <f>IFERROR(VLOOKUP(Table1[[#This Row],[RespondentID]],'All Data'!$A163:$CN735,92,FALSE),"unknown")</f>
        <v>0</v>
      </c>
    </row>
    <row r="163" spans="1:59" x14ac:dyDescent="0.35">
      <c r="A163" s="6">
        <v>7074270291</v>
      </c>
      <c r="B163" s="6"/>
      <c r="C163" s="6"/>
      <c r="D163" s="6"/>
      <c r="E163" s="6"/>
      <c r="F163" s="6"/>
      <c r="G163" s="6" t="s">
        <v>56</v>
      </c>
      <c r="H163" s="6"/>
      <c r="I163" s="6"/>
      <c r="J163" s="6"/>
      <c r="K163" s="6"/>
      <c r="L163" s="6" t="s">
        <v>61</v>
      </c>
      <c r="M163" s="6"/>
      <c r="N163" s="6"/>
      <c r="O163" s="6"/>
      <c r="P163" s="6"/>
      <c r="Q163" s="6"/>
      <c r="R163" s="6" t="s">
        <v>65</v>
      </c>
      <c r="S163" s="6"/>
      <c r="T163" s="43"/>
      <c r="U163" s="43">
        <f t="shared" si="46"/>
        <v>3</v>
      </c>
      <c r="V163" s="43">
        <f t="shared" si="47"/>
        <v>1</v>
      </c>
      <c r="W163" s="43"/>
      <c r="X163" s="43">
        <f t="shared" si="48"/>
        <v>0</v>
      </c>
      <c r="Y163" s="43">
        <f t="shared" si="49"/>
        <v>0</v>
      </c>
      <c r="Z163" s="43">
        <f t="shared" si="50"/>
        <v>0</v>
      </c>
      <c r="AA163" s="43">
        <f t="shared" si="51"/>
        <v>0</v>
      </c>
      <c r="AB163" s="43">
        <f t="shared" si="52"/>
        <v>0</v>
      </c>
      <c r="AC163" s="43">
        <f t="shared" si="53"/>
        <v>1</v>
      </c>
      <c r="AD163" s="43">
        <f t="shared" si="54"/>
        <v>0</v>
      </c>
      <c r="AE163" s="43">
        <f t="shared" si="55"/>
        <v>0</v>
      </c>
      <c r="AF163" s="43">
        <f t="shared" si="56"/>
        <v>0</v>
      </c>
      <c r="AG163" s="43">
        <f t="shared" si="57"/>
        <v>0</v>
      </c>
      <c r="AH163" s="43">
        <f t="shared" si="58"/>
        <v>1</v>
      </c>
      <c r="AI163" s="43">
        <f t="shared" si="59"/>
        <v>0</v>
      </c>
      <c r="AJ163" s="43">
        <f t="shared" si="60"/>
        <v>0</v>
      </c>
      <c r="AK163" s="43">
        <f t="shared" si="61"/>
        <v>0</v>
      </c>
      <c r="AL163" s="43">
        <f t="shared" si="62"/>
        <v>0</v>
      </c>
      <c r="AM163" s="43">
        <f t="shared" si="63"/>
        <v>0</v>
      </c>
      <c r="AN163" s="43">
        <f t="shared" si="64"/>
        <v>1</v>
      </c>
      <c r="AO163" s="43">
        <f t="shared" si="65"/>
        <v>0</v>
      </c>
      <c r="AP163" s="43"/>
      <c r="AQ163" s="43"/>
      <c r="AR163" s="43">
        <f t="shared" si="66"/>
        <v>3</v>
      </c>
      <c r="AS163" s="43">
        <f t="shared" si="67"/>
        <v>3</v>
      </c>
      <c r="AT163" s="43" t="str">
        <f t="shared" si="68"/>
        <v>Correct</v>
      </c>
      <c r="AU163" s="43"/>
      <c r="AV163" s="159" t="str">
        <f>IFERROR(VLOOKUP(Table1[[#This Row],[RespondentID]],'All Data'!$A164:$CN736,81,FALSE),"unknown")</f>
        <v>Male</v>
      </c>
      <c r="AW163" s="159">
        <f>IFERROR(VLOOKUP(Table1[[#This Row],[RespondentID]],'All Data'!$A164:$CN736,82,FALSE),"unknown")</f>
        <v>29</v>
      </c>
      <c r="AX163" s="159" t="str">
        <f>IFERROR(VLOOKUP(Table1[[#This Row],[RespondentID]],'All Data'!$A164:$CN736,83,FALSE),"unknown")</f>
        <v>Suffolk</v>
      </c>
      <c r="AY163" s="159" t="str">
        <f>IFERROR(VLOOKUP(Table1[[#This Row],[RespondentID]],'All Data'!$A164:$CN736,84,FALSE),"unknown")</f>
        <v>Lindenhurst, 11757</v>
      </c>
      <c r="AZ163" s="159" t="str">
        <f>IFERROR(VLOOKUP(Table1[[#This Row],[RespondentID]],'All Data'!$A164:$CN736,85,FALSE),"unknown")</f>
        <v>White/Caucasian</v>
      </c>
      <c r="BA163" s="159" t="str">
        <f>IFERROR(VLOOKUP(Table1[[#This Row],[RespondentID]],'All Data'!$A164:$CN736,86,FALSE),"unknown")</f>
        <v>No</v>
      </c>
      <c r="BB163" s="159" t="str">
        <f>IFERROR(VLOOKUP(Table1[[#This Row],[RespondentID]],'All Data'!$A164:$CN736,87,FALSE),"unknown")</f>
        <v xml:space="preserve">English </v>
      </c>
      <c r="BC163" s="159" t="str">
        <f>IFERROR(VLOOKUP(Table1[[#This Row],[RespondentID]],'All Data'!$A164:$CN736,88,FALSE),"unknown")</f>
        <v>Over $125,000</v>
      </c>
      <c r="BD163" s="159" t="str">
        <f>IFERROR(VLOOKUP(Table1[[#This Row],[RespondentID]],'All Data'!$A164:$CN736,89,FALSE),"unknown")</f>
        <v>Graduate school</v>
      </c>
      <c r="BE163" s="159" t="str">
        <f>IFERROR(VLOOKUP(Table1[[#This Row],[RespondentID]],'All Data'!$A164:$CN736,90,FALSE),"unknown")</f>
        <v>Employed for wages</v>
      </c>
      <c r="BF163" s="159" t="str">
        <f>IFERROR(VLOOKUP(Table1[[#This Row],[RespondentID]],'All Data'!$A164:$CN736,91,FALSE),"unknown")</f>
        <v>Yes</v>
      </c>
      <c r="BG163" s="159" t="str">
        <f>IFERROR(VLOOKUP(Table1[[#This Row],[RespondentID]],'All Data'!$A164:$CN736,92,FALSE),"unknown")</f>
        <v>Yes</v>
      </c>
    </row>
    <row r="164" spans="1:59" x14ac:dyDescent="0.35">
      <c r="A164" s="6">
        <v>7073630508</v>
      </c>
      <c r="B164" s="6"/>
      <c r="C164" s="6"/>
      <c r="D164" s="6"/>
      <c r="E164" s="6" t="s">
        <v>19</v>
      </c>
      <c r="F164" s="6"/>
      <c r="G164" s="6"/>
      <c r="H164" s="6"/>
      <c r="I164" s="6"/>
      <c r="J164" s="6"/>
      <c r="K164" s="6" t="s">
        <v>60</v>
      </c>
      <c r="L164" s="6"/>
      <c r="M164" s="6"/>
      <c r="N164" s="6"/>
      <c r="O164" s="6"/>
      <c r="P164" s="6" t="s">
        <v>63</v>
      </c>
      <c r="Q164" s="6"/>
      <c r="R164" s="6"/>
      <c r="S164" s="6"/>
      <c r="T164" s="43"/>
      <c r="U164" s="43">
        <f t="shared" si="46"/>
        <v>3</v>
      </c>
      <c r="V164" s="43">
        <f t="shared" si="47"/>
        <v>1</v>
      </c>
      <c r="W164" s="43"/>
      <c r="X164" s="43">
        <f t="shared" si="48"/>
        <v>0</v>
      </c>
      <c r="Y164" s="43">
        <f t="shared" si="49"/>
        <v>0</v>
      </c>
      <c r="Z164" s="43">
        <f t="shared" si="50"/>
        <v>0</v>
      </c>
      <c r="AA164" s="43">
        <f t="shared" si="51"/>
        <v>1</v>
      </c>
      <c r="AB164" s="43">
        <f t="shared" si="52"/>
        <v>0</v>
      </c>
      <c r="AC164" s="43">
        <f t="shared" si="53"/>
        <v>0</v>
      </c>
      <c r="AD164" s="43">
        <f t="shared" si="54"/>
        <v>0</v>
      </c>
      <c r="AE164" s="43">
        <f t="shared" si="55"/>
        <v>0</v>
      </c>
      <c r="AF164" s="43">
        <f t="shared" si="56"/>
        <v>0</v>
      </c>
      <c r="AG164" s="43">
        <f t="shared" si="57"/>
        <v>1</v>
      </c>
      <c r="AH164" s="43">
        <f t="shared" si="58"/>
        <v>0</v>
      </c>
      <c r="AI164" s="43">
        <f t="shared" si="59"/>
        <v>0</v>
      </c>
      <c r="AJ164" s="43">
        <f t="shared" si="60"/>
        <v>0</v>
      </c>
      <c r="AK164" s="43">
        <f t="shared" si="61"/>
        <v>0</v>
      </c>
      <c r="AL164" s="43">
        <f t="shared" si="62"/>
        <v>1</v>
      </c>
      <c r="AM164" s="43">
        <f t="shared" si="63"/>
        <v>0</v>
      </c>
      <c r="AN164" s="43">
        <f t="shared" si="64"/>
        <v>0</v>
      </c>
      <c r="AO164" s="43">
        <f t="shared" si="65"/>
        <v>0</v>
      </c>
      <c r="AP164" s="43"/>
      <c r="AQ164" s="43"/>
      <c r="AR164" s="43">
        <f t="shared" si="66"/>
        <v>3</v>
      </c>
      <c r="AS164" s="43">
        <f t="shared" si="67"/>
        <v>3</v>
      </c>
      <c r="AT164" s="43" t="str">
        <f t="shared" si="68"/>
        <v>Correct</v>
      </c>
      <c r="AU164" s="43"/>
      <c r="AV164" s="159" t="str">
        <f>IFERROR(VLOOKUP(Table1[[#This Row],[RespondentID]],'All Data'!$A165:$CN737,81,FALSE),"unknown")</f>
        <v>Female</v>
      </c>
      <c r="AW164" s="159">
        <f>IFERROR(VLOOKUP(Table1[[#This Row],[RespondentID]],'All Data'!$A165:$CN737,82,FALSE),"unknown")</f>
        <v>80</v>
      </c>
      <c r="AX164" s="159" t="str">
        <f>IFERROR(VLOOKUP(Table1[[#This Row],[RespondentID]],'All Data'!$A165:$CN737,83,FALSE),"unknown")</f>
        <v>Suffolk</v>
      </c>
      <c r="AY164" s="159" t="str">
        <f>IFERROR(VLOOKUP(Table1[[#This Row],[RespondentID]],'All Data'!$A165:$CN737,84,FALSE),"unknown")</f>
        <v>Babylon, 11702</v>
      </c>
      <c r="AZ164" s="159" t="str">
        <f>IFERROR(VLOOKUP(Table1[[#This Row],[RespondentID]],'All Data'!$A165:$CN737,85,FALSE),"unknown")</f>
        <v>White/Caucasian</v>
      </c>
      <c r="BA164" s="159" t="str">
        <f>IFERROR(VLOOKUP(Table1[[#This Row],[RespondentID]],'All Data'!$A165:$CN737,86,FALSE),"unknown")</f>
        <v>No</v>
      </c>
      <c r="BB164" s="159" t="str">
        <f>IFERROR(VLOOKUP(Table1[[#This Row],[RespondentID]],'All Data'!$A165:$CN737,87,FALSE),"unknown")</f>
        <v xml:space="preserve">English </v>
      </c>
      <c r="BC164" s="159" t="str">
        <f>IFERROR(VLOOKUP(Table1[[#This Row],[RespondentID]],'All Data'!$A165:$CN737,88,FALSE),"unknown")</f>
        <v>$75,000 to $125,000</v>
      </c>
      <c r="BD164" s="159" t="str">
        <f>IFERROR(VLOOKUP(Table1[[#This Row],[RespondentID]],'All Data'!$A165:$CN737,89,FALSE),"unknown")</f>
        <v>College graduate</v>
      </c>
      <c r="BE164" s="159" t="str">
        <f>IFERROR(VLOOKUP(Table1[[#This Row],[RespondentID]],'All Data'!$A165:$CN737,90,FALSE),"unknown")</f>
        <v>Retired</v>
      </c>
      <c r="BF164" s="159" t="str">
        <f>IFERROR(VLOOKUP(Table1[[#This Row],[RespondentID]],'All Data'!$A165:$CN737,91,FALSE),"unknown")</f>
        <v>Yes</v>
      </c>
      <c r="BG164" s="159" t="str">
        <f>IFERROR(VLOOKUP(Table1[[#This Row],[RespondentID]],'All Data'!$A165:$CN737,92,FALSE),"unknown")</f>
        <v>Yes</v>
      </c>
    </row>
    <row r="165" spans="1:59" x14ac:dyDescent="0.35">
      <c r="A165" s="6">
        <v>7073433783</v>
      </c>
      <c r="B165" s="6"/>
      <c r="C165" s="6"/>
      <c r="D165" s="6" t="s">
        <v>54</v>
      </c>
      <c r="E165" s="6"/>
      <c r="F165" s="6"/>
      <c r="G165" s="6"/>
      <c r="H165" s="6"/>
      <c r="I165" s="6"/>
      <c r="J165" s="6"/>
      <c r="K165" s="6" t="s">
        <v>60</v>
      </c>
      <c r="L165" s="6"/>
      <c r="M165" s="6"/>
      <c r="N165" s="6"/>
      <c r="O165" s="6"/>
      <c r="P165" s="6"/>
      <c r="Q165" s="6"/>
      <c r="R165" s="6"/>
      <c r="S165" s="6"/>
      <c r="T165" s="43"/>
      <c r="U165" s="43">
        <f t="shared" si="46"/>
        <v>2</v>
      </c>
      <c r="V165" s="43">
        <f t="shared" si="47"/>
        <v>1.5</v>
      </c>
      <c r="W165" s="43"/>
      <c r="X165" s="43">
        <f t="shared" si="48"/>
        <v>0</v>
      </c>
      <c r="Y165" s="43">
        <f t="shared" si="49"/>
        <v>0</v>
      </c>
      <c r="Z165" s="43">
        <f t="shared" si="50"/>
        <v>1</v>
      </c>
      <c r="AA165" s="43">
        <f t="shared" si="51"/>
        <v>0</v>
      </c>
      <c r="AB165" s="43">
        <f t="shared" si="52"/>
        <v>0</v>
      </c>
      <c r="AC165" s="43">
        <f t="shared" si="53"/>
        <v>0</v>
      </c>
      <c r="AD165" s="43">
        <f t="shared" si="54"/>
        <v>0</v>
      </c>
      <c r="AE165" s="43">
        <f t="shared" si="55"/>
        <v>0</v>
      </c>
      <c r="AF165" s="43">
        <f t="shared" si="56"/>
        <v>0</v>
      </c>
      <c r="AG165" s="43">
        <f t="shared" si="57"/>
        <v>1</v>
      </c>
      <c r="AH165" s="43">
        <f t="shared" si="58"/>
        <v>0</v>
      </c>
      <c r="AI165" s="43">
        <f t="shared" si="59"/>
        <v>0</v>
      </c>
      <c r="AJ165" s="43">
        <f t="shared" si="60"/>
        <v>0</v>
      </c>
      <c r="AK165" s="43">
        <f t="shared" si="61"/>
        <v>0</v>
      </c>
      <c r="AL165" s="43">
        <f t="shared" si="62"/>
        <v>0</v>
      </c>
      <c r="AM165" s="43">
        <f t="shared" si="63"/>
        <v>0</v>
      </c>
      <c r="AN165" s="43">
        <f t="shared" si="64"/>
        <v>0</v>
      </c>
      <c r="AO165" s="43">
        <f t="shared" si="65"/>
        <v>0</v>
      </c>
      <c r="AP165" s="43"/>
      <c r="AQ165" s="43"/>
      <c r="AR165" s="43">
        <f t="shared" si="66"/>
        <v>2</v>
      </c>
      <c r="AS165" s="43">
        <f t="shared" si="67"/>
        <v>2</v>
      </c>
      <c r="AT165" s="43" t="str">
        <f t="shared" si="68"/>
        <v>Correct</v>
      </c>
      <c r="AU165" s="43"/>
      <c r="AV165" s="159" t="str">
        <f>IFERROR(VLOOKUP(Table1[[#This Row],[RespondentID]],'All Data'!$A166:$CN738,81,FALSE),"unknown")</f>
        <v>Male</v>
      </c>
      <c r="AW165" s="159">
        <f>IFERROR(VLOOKUP(Table1[[#This Row],[RespondentID]],'All Data'!$A166:$CN738,82,FALSE),"unknown")</f>
        <v>50</v>
      </c>
      <c r="AX165" s="159" t="str">
        <f>IFERROR(VLOOKUP(Table1[[#This Row],[RespondentID]],'All Data'!$A166:$CN738,83,FALSE),"unknown")</f>
        <v>Suffolk</v>
      </c>
      <c r="AY165" s="159" t="str">
        <f>IFERROR(VLOOKUP(Table1[[#This Row],[RespondentID]],'All Data'!$A166:$CN738,84,FALSE),"unknown")</f>
        <v>West Babylon, 11704</v>
      </c>
      <c r="AZ165" s="159">
        <f>IFERROR(VLOOKUP(Table1[[#This Row],[RespondentID]],'All Data'!$A166:$CN738,85,FALSE),"unknown")</f>
        <v>0</v>
      </c>
      <c r="BA165" s="159" t="str">
        <f>IFERROR(VLOOKUP(Table1[[#This Row],[RespondentID]],'All Data'!$A166:$CN738,86,FALSE),"unknown")</f>
        <v>Yes</v>
      </c>
      <c r="BB165" s="159" t="str">
        <f>IFERROR(VLOOKUP(Table1[[#This Row],[RespondentID]],'All Data'!$A166:$CN738,87,FALSE),"unknown")</f>
        <v xml:space="preserve">English Spanish </v>
      </c>
      <c r="BC165" s="159">
        <f>IFERROR(VLOOKUP(Table1[[#This Row],[RespondentID]],'All Data'!$A166:$CN738,88,FALSE),"unknown")</f>
        <v>0</v>
      </c>
      <c r="BD165" s="159" t="str">
        <f>IFERROR(VLOOKUP(Table1[[#This Row],[RespondentID]],'All Data'!$A166:$CN738,89,FALSE),"unknown")</f>
        <v>College graduate</v>
      </c>
      <c r="BE165" s="159" t="str">
        <f>IFERROR(VLOOKUP(Table1[[#This Row],[RespondentID]],'All Data'!$A166:$CN738,90,FALSE),"unknown")</f>
        <v>Employed for wages</v>
      </c>
      <c r="BF165" s="159" t="str">
        <f>IFERROR(VLOOKUP(Table1[[#This Row],[RespondentID]],'All Data'!$A166:$CN738,91,FALSE),"unknown")</f>
        <v>Yes</v>
      </c>
      <c r="BG165" s="159">
        <f>IFERROR(VLOOKUP(Table1[[#This Row],[RespondentID]],'All Data'!$A166:$CN738,92,FALSE),"unknown")</f>
        <v>0</v>
      </c>
    </row>
    <row r="166" spans="1:59" x14ac:dyDescent="0.35">
      <c r="A166" s="6">
        <v>7073433622</v>
      </c>
      <c r="B166" s="6"/>
      <c r="C166" s="6"/>
      <c r="D166" s="6"/>
      <c r="E166" s="6"/>
      <c r="F166" s="6"/>
      <c r="G166" s="6"/>
      <c r="H166" s="6"/>
      <c r="I166" s="6" t="s">
        <v>58</v>
      </c>
      <c r="J166" s="6"/>
      <c r="K166" s="6" t="s">
        <v>60</v>
      </c>
      <c r="L166" s="6"/>
      <c r="M166" s="6"/>
      <c r="N166" s="6"/>
      <c r="O166" s="6"/>
      <c r="P166" s="6"/>
      <c r="Q166" s="6"/>
      <c r="R166" s="6"/>
      <c r="S166" s="6"/>
      <c r="T166" s="43"/>
      <c r="U166" s="43">
        <f t="shared" si="46"/>
        <v>2</v>
      </c>
      <c r="V166" s="43">
        <f t="shared" si="47"/>
        <v>1.5</v>
      </c>
      <c r="W166" s="43"/>
      <c r="X166" s="43">
        <f t="shared" si="48"/>
        <v>0</v>
      </c>
      <c r="Y166" s="43">
        <f t="shared" si="49"/>
        <v>0</v>
      </c>
      <c r="Z166" s="43">
        <f t="shared" si="50"/>
        <v>0</v>
      </c>
      <c r="AA166" s="43">
        <f t="shared" si="51"/>
        <v>0</v>
      </c>
      <c r="AB166" s="43">
        <f t="shared" si="52"/>
        <v>0</v>
      </c>
      <c r="AC166" s="43">
        <f t="shared" si="53"/>
        <v>0</v>
      </c>
      <c r="AD166" s="43">
        <f t="shared" si="54"/>
        <v>0</v>
      </c>
      <c r="AE166" s="43">
        <f t="shared" si="55"/>
        <v>1</v>
      </c>
      <c r="AF166" s="43">
        <f t="shared" si="56"/>
        <v>0</v>
      </c>
      <c r="AG166" s="43">
        <f t="shared" si="57"/>
        <v>1</v>
      </c>
      <c r="AH166" s="43">
        <f t="shared" si="58"/>
        <v>0</v>
      </c>
      <c r="AI166" s="43">
        <f t="shared" si="59"/>
        <v>0</v>
      </c>
      <c r="AJ166" s="43">
        <f t="shared" si="60"/>
        <v>0</v>
      </c>
      <c r="AK166" s="43">
        <f t="shared" si="61"/>
        <v>0</v>
      </c>
      <c r="AL166" s="43">
        <f t="shared" si="62"/>
        <v>0</v>
      </c>
      <c r="AM166" s="43">
        <f t="shared" si="63"/>
        <v>0</v>
      </c>
      <c r="AN166" s="43">
        <f t="shared" si="64"/>
        <v>0</v>
      </c>
      <c r="AO166" s="43">
        <f t="shared" si="65"/>
        <v>0</v>
      </c>
      <c r="AP166" s="43"/>
      <c r="AQ166" s="43"/>
      <c r="AR166" s="43">
        <f t="shared" si="66"/>
        <v>2</v>
      </c>
      <c r="AS166" s="43">
        <f t="shared" si="67"/>
        <v>2</v>
      </c>
      <c r="AT166" s="43" t="str">
        <f t="shared" si="68"/>
        <v>Correct</v>
      </c>
      <c r="AU166" s="43"/>
      <c r="AV166" s="159" t="str">
        <f>IFERROR(VLOOKUP(Table1[[#This Row],[RespondentID]],'All Data'!$A167:$CN739,81,FALSE),"unknown")</f>
        <v>Female</v>
      </c>
      <c r="AW166" s="159">
        <f>IFERROR(VLOOKUP(Table1[[#This Row],[RespondentID]],'All Data'!$A167:$CN739,82,FALSE),"unknown")</f>
        <v>62</v>
      </c>
      <c r="AX166" s="159" t="str">
        <f>IFERROR(VLOOKUP(Table1[[#This Row],[RespondentID]],'All Data'!$A167:$CN739,83,FALSE),"unknown")</f>
        <v>Suffolk</v>
      </c>
      <c r="AY166" s="159">
        <f>IFERROR(VLOOKUP(Table1[[#This Row],[RespondentID]],'All Data'!$A167:$CN739,84,FALSE),"unknown")</f>
        <v>0</v>
      </c>
      <c r="AZ166" s="159" t="str">
        <f>IFERROR(VLOOKUP(Table1[[#This Row],[RespondentID]],'All Data'!$A167:$CN739,85,FALSE),"unknown")</f>
        <v>White/Caucasian</v>
      </c>
      <c r="BA166" s="159" t="str">
        <f>IFERROR(VLOOKUP(Table1[[#This Row],[RespondentID]],'All Data'!$A167:$CN739,86,FALSE),"unknown")</f>
        <v>No</v>
      </c>
      <c r="BB166" s="159" t="str">
        <f>IFERROR(VLOOKUP(Table1[[#This Row],[RespondentID]],'All Data'!$A167:$CN739,87,FALSE),"unknown")</f>
        <v xml:space="preserve">English </v>
      </c>
      <c r="BC166" s="159" t="str">
        <f>IFERROR(VLOOKUP(Table1[[#This Row],[RespondentID]],'All Data'!$A167:$CN739,88,FALSE),"unknown")</f>
        <v>$50,000 to $74,999</v>
      </c>
      <c r="BD166" s="159" t="str">
        <f>IFERROR(VLOOKUP(Table1[[#This Row],[RespondentID]],'All Data'!$A167:$CN739,89,FALSE),"unknown")</f>
        <v>College graduate</v>
      </c>
      <c r="BE166" s="159" t="str">
        <f>IFERROR(VLOOKUP(Table1[[#This Row],[RespondentID]],'All Data'!$A167:$CN739,90,FALSE),"unknown")</f>
        <v>Employed for wages</v>
      </c>
      <c r="BF166" s="159" t="str">
        <f>IFERROR(VLOOKUP(Table1[[#This Row],[RespondentID]],'All Data'!$A167:$CN739,91,FALSE),"unknown")</f>
        <v>Yes</v>
      </c>
      <c r="BG166" s="159">
        <f>IFERROR(VLOOKUP(Table1[[#This Row],[RespondentID]],'All Data'!$A167:$CN739,92,FALSE),"unknown")</f>
        <v>0</v>
      </c>
    </row>
    <row r="167" spans="1:59" x14ac:dyDescent="0.35">
      <c r="A167" s="6">
        <v>7073433513</v>
      </c>
      <c r="B167" s="6"/>
      <c r="C167" s="6" t="s">
        <v>53</v>
      </c>
      <c r="D167" s="6" t="s">
        <v>54</v>
      </c>
      <c r="E167" s="6"/>
      <c r="F167" s="6"/>
      <c r="G167" s="6" t="s">
        <v>56</v>
      </c>
      <c r="H167" s="6"/>
      <c r="I167" s="6"/>
      <c r="J167" s="6"/>
      <c r="K167" s="6"/>
      <c r="L167" s="6"/>
      <c r="M167" s="6"/>
      <c r="N167" s="6"/>
      <c r="O167" s="6"/>
      <c r="P167" s="6"/>
      <c r="Q167" s="6"/>
      <c r="R167" s="6"/>
      <c r="S167" s="6"/>
      <c r="T167" s="43"/>
      <c r="U167" s="43">
        <f t="shared" si="46"/>
        <v>3</v>
      </c>
      <c r="V167" s="43">
        <f t="shared" si="47"/>
        <v>1</v>
      </c>
      <c r="W167" s="43"/>
      <c r="X167" s="43">
        <f t="shared" si="48"/>
        <v>0</v>
      </c>
      <c r="Y167" s="43">
        <f t="shared" si="49"/>
        <v>1</v>
      </c>
      <c r="Z167" s="43">
        <f t="shared" si="50"/>
        <v>1</v>
      </c>
      <c r="AA167" s="43">
        <f t="shared" si="51"/>
        <v>0</v>
      </c>
      <c r="AB167" s="43">
        <f t="shared" si="52"/>
        <v>0</v>
      </c>
      <c r="AC167" s="43">
        <f t="shared" si="53"/>
        <v>1</v>
      </c>
      <c r="AD167" s="43">
        <f t="shared" si="54"/>
        <v>0</v>
      </c>
      <c r="AE167" s="43">
        <f t="shared" si="55"/>
        <v>0</v>
      </c>
      <c r="AF167" s="43">
        <f t="shared" si="56"/>
        <v>0</v>
      </c>
      <c r="AG167" s="43">
        <f t="shared" si="57"/>
        <v>0</v>
      </c>
      <c r="AH167" s="43">
        <f t="shared" si="58"/>
        <v>0</v>
      </c>
      <c r="AI167" s="43">
        <f t="shared" si="59"/>
        <v>0</v>
      </c>
      <c r="AJ167" s="43">
        <f t="shared" si="60"/>
        <v>0</v>
      </c>
      <c r="AK167" s="43">
        <f t="shared" si="61"/>
        <v>0</v>
      </c>
      <c r="AL167" s="43">
        <f t="shared" si="62"/>
        <v>0</v>
      </c>
      <c r="AM167" s="43">
        <f t="shared" si="63"/>
        <v>0</v>
      </c>
      <c r="AN167" s="43">
        <f t="shared" si="64"/>
        <v>0</v>
      </c>
      <c r="AO167" s="43">
        <f t="shared" si="65"/>
        <v>0</v>
      </c>
      <c r="AP167" s="43"/>
      <c r="AQ167" s="43"/>
      <c r="AR167" s="43">
        <f t="shared" si="66"/>
        <v>3</v>
      </c>
      <c r="AS167" s="43">
        <f t="shared" si="67"/>
        <v>3</v>
      </c>
      <c r="AT167" s="43" t="str">
        <f t="shared" si="68"/>
        <v>Correct</v>
      </c>
      <c r="AU167" s="43"/>
      <c r="AV167" s="159" t="str">
        <f>IFERROR(VLOOKUP(Table1[[#This Row],[RespondentID]],'All Data'!$A168:$CN740,81,FALSE),"unknown")</f>
        <v>Female</v>
      </c>
      <c r="AW167" s="159">
        <f>IFERROR(VLOOKUP(Table1[[#This Row],[RespondentID]],'All Data'!$A168:$CN740,82,FALSE),"unknown")</f>
        <v>0</v>
      </c>
      <c r="AX167" s="159" t="str">
        <f>IFERROR(VLOOKUP(Table1[[#This Row],[RespondentID]],'All Data'!$A168:$CN740,83,FALSE),"unknown")</f>
        <v>Suffolk</v>
      </c>
      <c r="AY167" s="159" t="str">
        <f>IFERROR(VLOOKUP(Table1[[#This Row],[RespondentID]],'All Data'!$A168:$CN740,84,FALSE),"unknown")</f>
        <v>East Islip, 11730</v>
      </c>
      <c r="AZ167" s="159" t="str">
        <f>IFERROR(VLOOKUP(Table1[[#This Row],[RespondentID]],'All Data'!$A168:$CN740,85,FALSE),"unknown")</f>
        <v>White/Caucasian</v>
      </c>
      <c r="BA167" s="159" t="str">
        <f>IFERROR(VLOOKUP(Table1[[#This Row],[RespondentID]],'All Data'!$A168:$CN740,86,FALSE),"unknown")</f>
        <v>No</v>
      </c>
      <c r="BB167" s="159" t="str">
        <f>IFERROR(VLOOKUP(Table1[[#This Row],[RespondentID]],'All Data'!$A168:$CN740,87,FALSE),"unknown")</f>
        <v xml:space="preserve">English </v>
      </c>
      <c r="BC167" s="159">
        <f>IFERROR(VLOOKUP(Table1[[#This Row],[RespondentID]],'All Data'!$A168:$CN740,88,FALSE),"unknown")</f>
        <v>0</v>
      </c>
      <c r="BD167" s="159">
        <f>IFERROR(VLOOKUP(Table1[[#This Row],[RespondentID]],'All Data'!$A168:$CN740,89,FALSE),"unknown")</f>
        <v>0</v>
      </c>
      <c r="BE167" s="159" t="str">
        <f>IFERROR(VLOOKUP(Table1[[#This Row],[RespondentID]],'All Data'!$A168:$CN740,90,FALSE),"unknown")</f>
        <v>Retired</v>
      </c>
      <c r="BF167" s="159" t="str">
        <f>IFERROR(VLOOKUP(Table1[[#This Row],[RespondentID]],'All Data'!$A168:$CN740,91,FALSE),"unknown")</f>
        <v>Yes</v>
      </c>
      <c r="BG167" s="159" t="str">
        <f>IFERROR(VLOOKUP(Table1[[#This Row],[RespondentID]],'All Data'!$A168:$CN740,92,FALSE),"unknown")</f>
        <v>Yes</v>
      </c>
    </row>
    <row r="168" spans="1:59" x14ac:dyDescent="0.35">
      <c r="A168" s="6">
        <v>7073433389</v>
      </c>
      <c r="B168" s="6"/>
      <c r="C168" s="6"/>
      <c r="D168" s="6"/>
      <c r="E168" s="6" t="s">
        <v>19</v>
      </c>
      <c r="F168" s="6"/>
      <c r="G168" s="6"/>
      <c r="H168" s="6"/>
      <c r="I168" s="6"/>
      <c r="J168" s="6"/>
      <c r="K168" s="6"/>
      <c r="L168" s="6" t="s">
        <v>61</v>
      </c>
      <c r="M168" s="6"/>
      <c r="N168" s="6" t="s">
        <v>26</v>
      </c>
      <c r="O168" s="6"/>
      <c r="P168" s="6"/>
      <c r="Q168" s="6"/>
      <c r="R168" s="6"/>
      <c r="S168" s="6"/>
      <c r="T168" s="43"/>
      <c r="U168" s="43">
        <f t="shared" si="46"/>
        <v>3</v>
      </c>
      <c r="V168" s="43">
        <f t="shared" si="47"/>
        <v>1</v>
      </c>
      <c r="W168" s="43"/>
      <c r="X168" s="43">
        <f t="shared" si="48"/>
        <v>0</v>
      </c>
      <c r="Y168" s="43">
        <f t="shared" si="49"/>
        <v>0</v>
      </c>
      <c r="Z168" s="43">
        <f t="shared" si="50"/>
        <v>0</v>
      </c>
      <c r="AA168" s="43">
        <f t="shared" si="51"/>
        <v>1</v>
      </c>
      <c r="AB168" s="43">
        <f t="shared" si="52"/>
        <v>0</v>
      </c>
      <c r="AC168" s="43">
        <f t="shared" si="53"/>
        <v>0</v>
      </c>
      <c r="AD168" s="43">
        <f t="shared" si="54"/>
        <v>0</v>
      </c>
      <c r="AE168" s="43">
        <f t="shared" si="55"/>
        <v>0</v>
      </c>
      <c r="AF168" s="43">
        <f t="shared" si="56"/>
        <v>0</v>
      </c>
      <c r="AG168" s="43">
        <f t="shared" si="57"/>
        <v>0</v>
      </c>
      <c r="AH168" s="43">
        <f t="shared" si="58"/>
        <v>1</v>
      </c>
      <c r="AI168" s="43">
        <f t="shared" si="59"/>
        <v>0</v>
      </c>
      <c r="AJ168" s="43">
        <f t="shared" si="60"/>
        <v>1</v>
      </c>
      <c r="AK168" s="43">
        <f t="shared" si="61"/>
        <v>0</v>
      </c>
      <c r="AL168" s="43">
        <f t="shared" si="62"/>
        <v>0</v>
      </c>
      <c r="AM168" s="43">
        <f t="shared" si="63"/>
        <v>0</v>
      </c>
      <c r="AN168" s="43">
        <f t="shared" si="64"/>
        <v>0</v>
      </c>
      <c r="AO168" s="43">
        <f t="shared" si="65"/>
        <v>0</v>
      </c>
      <c r="AP168" s="43"/>
      <c r="AQ168" s="43"/>
      <c r="AR168" s="43">
        <f t="shared" si="66"/>
        <v>3</v>
      </c>
      <c r="AS168" s="43">
        <f t="shared" si="67"/>
        <v>3</v>
      </c>
      <c r="AT168" s="43" t="str">
        <f t="shared" si="68"/>
        <v>Correct</v>
      </c>
      <c r="AU168" s="43"/>
      <c r="AV168" s="159" t="str">
        <f>IFERROR(VLOOKUP(Table1[[#This Row],[RespondentID]],'All Data'!$A169:$CN741,81,FALSE),"unknown")</f>
        <v>Female</v>
      </c>
      <c r="AW168" s="159">
        <f>IFERROR(VLOOKUP(Table1[[#This Row],[RespondentID]],'All Data'!$A169:$CN741,82,FALSE),"unknown")</f>
        <v>30</v>
      </c>
      <c r="AX168" s="159" t="str">
        <f>IFERROR(VLOOKUP(Table1[[#This Row],[RespondentID]],'All Data'!$A169:$CN741,83,FALSE),"unknown")</f>
        <v>Suffolk</v>
      </c>
      <c r="AY168" s="159" t="str">
        <f>IFERROR(VLOOKUP(Table1[[#This Row],[RespondentID]],'All Data'!$A169:$CN741,84,FALSE),"unknown")</f>
        <v>Lindenhurst, 11757</v>
      </c>
      <c r="AZ168" s="159" t="str">
        <f>IFERROR(VLOOKUP(Table1[[#This Row],[RespondentID]],'All Data'!$A169:$CN741,85,FALSE),"unknown")</f>
        <v>White/Caucasian</v>
      </c>
      <c r="BA168" s="159" t="str">
        <f>IFERROR(VLOOKUP(Table1[[#This Row],[RespondentID]],'All Data'!$A169:$CN741,86,FALSE),"unknown")</f>
        <v>No</v>
      </c>
      <c r="BB168" s="159" t="str">
        <f>IFERROR(VLOOKUP(Table1[[#This Row],[RespondentID]],'All Data'!$A169:$CN741,87,FALSE),"unknown")</f>
        <v xml:space="preserve">English </v>
      </c>
      <c r="BC168" s="159" t="str">
        <f>IFERROR(VLOOKUP(Table1[[#This Row],[RespondentID]],'All Data'!$A169:$CN741,88,FALSE),"unknown")</f>
        <v>$50,000 to $74,999</v>
      </c>
      <c r="BD168" s="159" t="str">
        <f>IFERROR(VLOOKUP(Table1[[#This Row],[RespondentID]],'All Data'!$A169:$CN741,89,FALSE),"unknown")</f>
        <v>Graduate school</v>
      </c>
      <c r="BE168" s="159" t="str">
        <f>IFERROR(VLOOKUP(Table1[[#This Row],[RespondentID]],'All Data'!$A169:$CN741,90,FALSE),"unknown")</f>
        <v>Employed for wages</v>
      </c>
      <c r="BF168" s="159" t="str">
        <f>IFERROR(VLOOKUP(Table1[[#This Row],[RespondentID]],'All Data'!$A169:$CN741,91,FALSE),"unknown")</f>
        <v>Yes</v>
      </c>
      <c r="BG168" s="159" t="str">
        <f>IFERROR(VLOOKUP(Table1[[#This Row],[RespondentID]],'All Data'!$A169:$CN741,92,FALSE),"unknown")</f>
        <v>Yes</v>
      </c>
    </row>
    <row r="169" spans="1:59" x14ac:dyDescent="0.35">
      <c r="A169" s="6">
        <v>7068518940</v>
      </c>
      <c r="B169" s="6"/>
      <c r="C169" s="6"/>
      <c r="D169" s="6" t="s">
        <v>54</v>
      </c>
      <c r="E169" s="6" t="s">
        <v>19</v>
      </c>
      <c r="F169" s="6"/>
      <c r="G169" s="6"/>
      <c r="H169" s="6"/>
      <c r="I169" s="6"/>
      <c r="J169" s="6"/>
      <c r="K169" s="6" t="s">
        <v>60</v>
      </c>
      <c r="L169" s="6" t="s">
        <v>61</v>
      </c>
      <c r="M169" s="6"/>
      <c r="N169" s="6"/>
      <c r="O169" s="6"/>
      <c r="P169" s="6"/>
      <c r="Q169" s="6"/>
      <c r="R169" s="6"/>
      <c r="S169" s="6"/>
      <c r="T169" s="43"/>
      <c r="U169" s="43">
        <f t="shared" si="46"/>
        <v>4</v>
      </c>
      <c r="V169" s="43">
        <f t="shared" si="47"/>
        <v>0.75</v>
      </c>
      <c r="W169" s="43"/>
      <c r="X169" s="43">
        <f t="shared" si="48"/>
        <v>0</v>
      </c>
      <c r="Y169" s="43">
        <f t="shared" si="49"/>
        <v>0</v>
      </c>
      <c r="Z169" s="43">
        <f t="shared" si="50"/>
        <v>0.75</v>
      </c>
      <c r="AA169" s="43">
        <f t="shared" si="51"/>
        <v>0.75</v>
      </c>
      <c r="AB169" s="43">
        <f t="shared" si="52"/>
        <v>0</v>
      </c>
      <c r="AC169" s="43">
        <f t="shared" si="53"/>
        <v>0</v>
      </c>
      <c r="AD169" s="43">
        <f t="shared" si="54"/>
        <v>0</v>
      </c>
      <c r="AE169" s="43">
        <f t="shared" si="55"/>
        <v>0</v>
      </c>
      <c r="AF169" s="43">
        <f t="shared" si="56"/>
        <v>0</v>
      </c>
      <c r="AG169" s="43">
        <f t="shared" si="57"/>
        <v>0.75</v>
      </c>
      <c r="AH169" s="43">
        <f t="shared" si="58"/>
        <v>0.75</v>
      </c>
      <c r="AI169" s="43">
        <f t="shared" si="59"/>
        <v>0</v>
      </c>
      <c r="AJ169" s="43">
        <f t="shared" si="60"/>
        <v>0</v>
      </c>
      <c r="AK169" s="43">
        <f t="shared" si="61"/>
        <v>0</v>
      </c>
      <c r="AL169" s="43">
        <f t="shared" si="62"/>
        <v>0</v>
      </c>
      <c r="AM169" s="43">
        <f t="shared" si="63"/>
        <v>0</v>
      </c>
      <c r="AN169" s="43">
        <f t="shared" si="64"/>
        <v>0</v>
      </c>
      <c r="AO169" s="43">
        <f t="shared" si="65"/>
        <v>0</v>
      </c>
      <c r="AP169" s="43"/>
      <c r="AQ169" s="43"/>
      <c r="AR169" s="43">
        <f t="shared" si="66"/>
        <v>3</v>
      </c>
      <c r="AS169" s="43">
        <f t="shared" si="67"/>
        <v>4</v>
      </c>
      <c r="AT169" s="43" t="str">
        <f t="shared" si="68"/>
        <v>Correct</v>
      </c>
      <c r="AU169" s="43"/>
      <c r="AV169" s="159" t="str">
        <f>IFERROR(VLOOKUP(Table1[[#This Row],[RespondentID]],'All Data'!$A170:$CN742,81,FALSE),"unknown")</f>
        <v>Male</v>
      </c>
      <c r="AW169" s="159">
        <f>IFERROR(VLOOKUP(Table1[[#This Row],[RespondentID]],'All Data'!$A170:$CN742,82,FALSE),"unknown")</f>
        <v>43</v>
      </c>
      <c r="AX169" s="159" t="str">
        <f>IFERROR(VLOOKUP(Table1[[#This Row],[RespondentID]],'All Data'!$A170:$CN742,83,FALSE),"unknown")</f>
        <v>Suffolk</v>
      </c>
      <c r="AY169" s="159" t="str">
        <f>IFERROR(VLOOKUP(Table1[[#This Row],[RespondentID]],'All Data'!$A170:$CN742,84,FALSE),"unknown")</f>
        <v>Bayport, 11705</v>
      </c>
      <c r="AZ169" s="159" t="str">
        <f>IFERROR(VLOOKUP(Table1[[#This Row],[RespondentID]],'All Data'!$A170:$CN742,85,FALSE),"unknown")</f>
        <v>White/Caucasian</v>
      </c>
      <c r="BA169" s="159" t="str">
        <f>IFERROR(VLOOKUP(Table1[[#This Row],[RespondentID]],'All Data'!$A170:$CN742,86,FALSE),"unknown")</f>
        <v>No</v>
      </c>
      <c r="BB169" s="159" t="str">
        <f>IFERROR(VLOOKUP(Table1[[#This Row],[RespondentID]],'All Data'!$A170:$CN742,87,FALSE),"unknown")</f>
        <v xml:space="preserve">English </v>
      </c>
      <c r="BC169" s="159" t="str">
        <f>IFERROR(VLOOKUP(Table1[[#This Row],[RespondentID]],'All Data'!$A170:$CN742,88,FALSE),"unknown")</f>
        <v>Over $125,000</v>
      </c>
      <c r="BD169" s="159" t="str">
        <f>IFERROR(VLOOKUP(Table1[[#This Row],[RespondentID]],'All Data'!$A170:$CN742,89,FALSE),"unknown")</f>
        <v>Some college</v>
      </c>
      <c r="BE169" s="159" t="str">
        <f>IFERROR(VLOOKUP(Table1[[#This Row],[RespondentID]],'All Data'!$A170:$CN742,90,FALSE),"unknown")</f>
        <v>Employed for wages</v>
      </c>
      <c r="BF169" s="159" t="str">
        <f>IFERROR(VLOOKUP(Table1[[#This Row],[RespondentID]],'All Data'!$A170:$CN742,91,FALSE),"unknown")</f>
        <v>Yes</v>
      </c>
      <c r="BG169" s="159" t="str">
        <f>IFERROR(VLOOKUP(Table1[[#This Row],[RespondentID]],'All Data'!$A170:$CN742,92,FALSE),"unknown")</f>
        <v>Yes</v>
      </c>
    </row>
    <row r="170" spans="1:59" x14ac:dyDescent="0.35">
      <c r="A170" s="6">
        <v>7068518772</v>
      </c>
      <c r="B170" s="6"/>
      <c r="C170" s="6"/>
      <c r="D170" s="6" t="s">
        <v>54</v>
      </c>
      <c r="E170" s="6"/>
      <c r="F170" s="6"/>
      <c r="G170" s="6" t="s">
        <v>56</v>
      </c>
      <c r="H170" s="6"/>
      <c r="I170" s="6" t="s">
        <v>58</v>
      </c>
      <c r="J170" s="6"/>
      <c r="K170" s="6"/>
      <c r="L170" s="6"/>
      <c r="M170" s="6"/>
      <c r="N170" s="6"/>
      <c r="O170" s="6"/>
      <c r="P170" s="6"/>
      <c r="Q170" s="6"/>
      <c r="R170" s="6"/>
      <c r="S170" s="6" t="s">
        <v>66</v>
      </c>
      <c r="T170" s="43"/>
      <c r="U170" s="43">
        <f t="shared" si="46"/>
        <v>4</v>
      </c>
      <c r="V170" s="43">
        <f t="shared" si="47"/>
        <v>0.75</v>
      </c>
      <c r="W170" s="43"/>
      <c r="X170" s="43">
        <f t="shared" si="48"/>
        <v>0</v>
      </c>
      <c r="Y170" s="43">
        <f t="shared" si="49"/>
        <v>0</v>
      </c>
      <c r="Z170" s="43">
        <f t="shared" si="50"/>
        <v>0.75</v>
      </c>
      <c r="AA170" s="43">
        <f t="shared" si="51"/>
        <v>0</v>
      </c>
      <c r="AB170" s="43">
        <f t="shared" si="52"/>
        <v>0</v>
      </c>
      <c r="AC170" s="43">
        <f t="shared" si="53"/>
        <v>0.75</v>
      </c>
      <c r="AD170" s="43">
        <f t="shared" si="54"/>
        <v>0</v>
      </c>
      <c r="AE170" s="43">
        <f t="shared" si="55"/>
        <v>0.75</v>
      </c>
      <c r="AF170" s="43">
        <f t="shared" si="56"/>
        <v>0</v>
      </c>
      <c r="AG170" s="43">
        <f t="shared" si="57"/>
        <v>0</v>
      </c>
      <c r="AH170" s="43">
        <f t="shared" si="58"/>
        <v>0</v>
      </c>
      <c r="AI170" s="43">
        <f t="shared" si="59"/>
        <v>0</v>
      </c>
      <c r="AJ170" s="43">
        <f t="shared" si="60"/>
        <v>0</v>
      </c>
      <c r="AK170" s="43">
        <f t="shared" si="61"/>
        <v>0</v>
      </c>
      <c r="AL170" s="43">
        <f t="shared" si="62"/>
        <v>0</v>
      </c>
      <c r="AM170" s="43">
        <f t="shared" si="63"/>
        <v>0</v>
      </c>
      <c r="AN170" s="43">
        <f t="shared" si="64"/>
        <v>0</v>
      </c>
      <c r="AO170" s="43">
        <f t="shared" si="65"/>
        <v>0.75</v>
      </c>
      <c r="AP170" s="43"/>
      <c r="AQ170" s="43"/>
      <c r="AR170" s="43">
        <f t="shared" si="66"/>
        <v>3</v>
      </c>
      <c r="AS170" s="43">
        <f t="shared" si="67"/>
        <v>4</v>
      </c>
      <c r="AT170" s="43" t="str">
        <f t="shared" si="68"/>
        <v>Correct</v>
      </c>
      <c r="AU170" s="43"/>
      <c r="AV170" s="159" t="str">
        <f>IFERROR(VLOOKUP(Table1[[#This Row],[RespondentID]],'All Data'!$A171:$CN743,81,FALSE),"unknown")</f>
        <v>Male</v>
      </c>
      <c r="AW170" s="159">
        <f>IFERROR(VLOOKUP(Table1[[#This Row],[RespondentID]],'All Data'!$A171:$CN743,82,FALSE),"unknown")</f>
        <v>33</v>
      </c>
      <c r="AX170" s="159" t="str">
        <f>IFERROR(VLOOKUP(Table1[[#This Row],[RespondentID]],'All Data'!$A171:$CN743,83,FALSE),"unknown")</f>
        <v>Nassau</v>
      </c>
      <c r="AY170" s="159" t="str">
        <f>IFERROR(VLOOKUP(Table1[[#This Row],[RespondentID]],'All Data'!$A171:$CN743,84,FALSE),"unknown")</f>
        <v>Elmont, 11003</v>
      </c>
      <c r="AZ170" s="159" t="str">
        <f>IFERROR(VLOOKUP(Table1[[#This Row],[RespondentID]],'All Data'!$A171:$CN743,85,FALSE),"unknown")</f>
        <v>Black/African American</v>
      </c>
      <c r="BA170" s="159" t="str">
        <f>IFERROR(VLOOKUP(Table1[[#This Row],[RespondentID]],'All Data'!$A171:$CN743,86,FALSE),"unknown")</f>
        <v>No</v>
      </c>
      <c r="BB170" s="159" t="str">
        <f>IFERROR(VLOOKUP(Table1[[#This Row],[RespondentID]],'All Data'!$A171:$CN743,87,FALSE),"unknown")</f>
        <v xml:space="preserve">English </v>
      </c>
      <c r="BC170" s="159" t="str">
        <f>IFERROR(VLOOKUP(Table1[[#This Row],[RespondentID]],'All Data'!$A171:$CN743,88,FALSE),"unknown")</f>
        <v>$75,000 to $125,000</v>
      </c>
      <c r="BD170" s="159" t="str">
        <f>IFERROR(VLOOKUP(Table1[[#This Row],[RespondentID]],'All Data'!$A171:$CN743,89,FALSE),"unknown")</f>
        <v>Some college</v>
      </c>
      <c r="BE170" s="159" t="str">
        <f>IFERROR(VLOOKUP(Table1[[#This Row],[RespondentID]],'All Data'!$A171:$CN743,90,FALSE),"unknown")</f>
        <v>Employed for wages</v>
      </c>
      <c r="BF170" s="159" t="str">
        <f>IFERROR(VLOOKUP(Table1[[#This Row],[RespondentID]],'All Data'!$A171:$CN743,91,FALSE),"unknown")</f>
        <v>Yes</v>
      </c>
      <c r="BG170" s="159" t="str">
        <f>IFERROR(VLOOKUP(Table1[[#This Row],[RespondentID]],'All Data'!$A171:$CN743,92,FALSE),"unknown")</f>
        <v>Yes</v>
      </c>
    </row>
    <row r="171" spans="1:59" x14ac:dyDescent="0.35">
      <c r="A171" s="6">
        <v>7068518657</v>
      </c>
      <c r="B171" s="6"/>
      <c r="C171" s="6"/>
      <c r="D171" s="6"/>
      <c r="E171" s="6"/>
      <c r="F171" s="6"/>
      <c r="G171" s="6"/>
      <c r="H171" s="6" t="s">
        <v>57</v>
      </c>
      <c r="I171" s="6"/>
      <c r="J171" s="6"/>
      <c r="K171" s="6"/>
      <c r="L171" s="6"/>
      <c r="M171" s="6" t="s">
        <v>62</v>
      </c>
      <c r="N171" s="6" t="s">
        <v>26</v>
      </c>
      <c r="O171" s="6"/>
      <c r="P171" s="6"/>
      <c r="Q171" s="6"/>
      <c r="R171" s="6"/>
      <c r="S171" s="6" t="s">
        <v>66</v>
      </c>
      <c r="T171" s="43"/>
      <c r="U171" s="43">
        <f t="shared" si="46"/>
        <v>4</v>
      </c>
      <c r="V171" s="43">
        <f t="shared" si="47"/>
        <v>0.75</v>
      </c>
      <c r="W171" s="43"/>
      <c r="X171" s="43">
        <f t="shared" si="48"/>
        <v>0</v>
      </c>
      <c r="Y171" s="43">
        <f t="shared" si="49"/>
        <v>0</v>
      </c>
      <c r="Z171" s="43">
        <f t="shared" si="50"/>
        <v>0</v>
      </c>
      <c r="AA171" s="43">
        <f t="shared" si="51"/>
        <v>0</v>
      </c>
      <c r="AB171" s="43">
        <f t="shared" si="52"/>
        <v>0</v>
      </c>
      <c r="AC171" s="43">
        <f t="shared" si="53"/>
        <v>0</v>
      </c>
      <c r="AD171" s="43">
        <f t="shared" si="54"/>
        <v>0.75</v>
      </c>
      <c r="AE171" s="43">
        <f t="shared" si="55"/>
        <v>0</v>
      </c>
      <c r="AF171" s="43">
        <f t="shared" si="56"/>
        <v>0</v>
      </c>
      <c r="AG171" s="43">
        <f t="shared" si="57"/>
        <v>0</v>
      </c>
      <c r="AH171" s="43">
        <f t="shared" si="58"/>
        <v>0</v>
      </c>
      <c r="AI171" s="43">
        <f t="shared" si="59"/>
        <v>0.75</v>
      </c>
      <c r="AJ171" s="43">
        <f t="shared" si="60"/>
        <v>0.75</v>
      </c>
      <c r="AK171" s="43">
        <f t="shared" si="61"/>
        <v>0</v>
      </c>
      <c r="AL171" s="43">
        <f t="shared" si="62"/>
        <v>0</v>
      </c>
      <c r="AM171" s="43">
        <f t="shared" si="63"/>
        <v>0</v>
      </c>
      <c r="AN171" s="43">
        <f t="shared" si="64"/>
        <v>0</v>
      </c>
      <c r="AO171" s="43">
        <f t="shared" si="65"/>
        <v>0.75</v>
      </c>
      <c r="AP171" s="43"/>
      <c r="AQ171" s="43"/>
      <c r="AR171" s="43">
        <f t="shared" si="66"/>
        <v>3</v>
      </c>
      <c r="AS171" s="43">
        <f t="shared" si="67"/>
        <v>4</v>
      </c>
      <c r="AT171" s="43" t="str">
        <f t="shared" si="68"/>
        <v>Correct</v>
      </c>
      <c r="AU171" s="43"/>
      <c r="AV171" s="159" t="str">
        <f>IFERROR(VLOOKUP(Table1[[#This Row],[RespondentID]],'All Data'!$A172:$CN744,81,FALSE),"unknown")</f>
        <v>Female</v>
      </c>
      <c r="AW171" s="159">
        <f>IFERROR(VLOOKUP(Table1[[#This Row],[RespondentID]],'All Data'!$A172:$CN744,82,FALSE),"unknown")</f>
        <v>55</v>
      </c>
      <c r="AX171" s="159" t="str">
        <f>IFERROR(VLOOKUP(Table1[[#This Row],[RespondentID]],'All Data'!$A172:$CN744,83,FALSE),"unknown")</f>
        <v>Suffolk</v>
      </c>
      <c r="AY171" s="159" t="str">
        <f>IFERROR(VLOOKUP(Table1[[#This Row],[RespondentID]],'All Data'!$A172:$CN744,84,FALSE),"unknown")</f>
        <v>Amityville, 11701</v>
      </c>
      <c r="AZ171" s="159" t="str">
        <f>IFERROR(VLOOKUP(Table1[[#This Row],[RespondentID]],'All Data'!$A172:$CN744,85,FALSE),"unknown")</f>
        <v>White/Caucasian</v>
      </c>
      <c r="BA171" s="159">
        <f>IFERROR(VLOOKUP(Table1[[#This Row],[RespondentID]],'All Data'!$A172:$CN744,86,FALSE),"unknown")</f>
        <v>0</v>
      </c>
      <c r="BB171" s="159" t="str">
        <f>IFERROR(VLOOKUP(Table1[[#This Row],[RespondentID]],'All Data'!$A172:$CN744,87,FALSE),"unknown")</f>
        <v xml:space="preserve">English </v>
      </c>
      <c r="BC171" s="159">
        <f>IFERROR(VLOOKUP(Table1[[#This Row],[RespondentID]],'All Data'!$A172:$CN744,88,FALSE),"unknown")</f>
        <v>0</v>
      </c>
      <c r="BD171" s="159" t="str">
        <f>IFERROR(VLOOKUP(Table1[[#This Row],[RespondentID]],'All Data'!$A172:$CN744,89,FALSE),"unknown")</f>
        <v>High school graduate</v>
      </c>
      <c r="BE171" s="159" t="str">
        <f>IFERROR(VLOOKUP(Table1[[#This Row],[RespondentID]],'All Data'!$A172:$CN744,90,FALSE),"unknown")</f>
        <v>Employed for wages</v>
      </c>
      <c r="BF171" s="159">
        <f>IFERROR(VLOOKUP(Table1[[#This Row],[RespondentID]],'All Data'!$A172:$CN744,91,FALSE),"unknown")</f>
        <v>0</v>
      </c>
      <c r="BG171" s="159" t="str">
        <f>IFERROR(VLOOKUP(Table1[[#This Row],[RespondentID]],'All Data'!$A172:$CN744,92,FALSE),"unknown")</f>
        <v>Yes</v>
      </c>
    </row>
    <row r="172" spans="1:59" x14ac:dyDescent="0.35">
      <c r="A172" s="6">
        <v>7068518551</v>
      </c>
      <c r="B172" s="6" t="s">
        <v>52</v>
      </c>
      <c r="C172" s="6" t="s">
        <v>53</v>
      </c>
      <c r="D172" s="6"/>
      <c r="E172" s="6"/>
      <c r="F172" s="6"/>
      <c r="G172" s="6" t="s">
        <v>56</v>
      </c>
      <c r="H172" s="6" t="s">
        <v>57</v>
      </c>
      <c r="I172" s="6"/>
      <c r="J172" s="6"/>
      <c r="K172" s="6"/>
      <c r="L172" s="6"/>
      <c r="M172" s="6"/>
      <c r="N172" s="6" t="s">
        <v>26</v>
      </c>
      <c r="O172" s="6"/>
      <c r="P172" s="6"/>
      <c r="Q172" s="6"/>
      <c r="R172" s="6"/>
      <c r="S172" s="6" t="s">
        <v>66</v>
      </c>
      <c r="T172" s="43"/>
      <c r="U172" s="43">
        <f t="shared" si="46"/>
        <v>6</v>
      </c>
      <c r="V172" s="43">
        <f t="shared" si="47"/>
        <v>0.5</v>
      </c>
      <c r="W172" s="43"/>
      <c r="X172" s="43">
        <f t="shared" si="48"/>
        <v>0.5</v>
      </c>
      <c r="Y172" s="43">
        <f t="shared" si="49"/>
        <v>0.5</v>
      </c>
      <c r="Z172" s="43">
        <f t="shared" si="50"/>
        <v>0</v>
      </c>
      <c r="AA172" s="43">
        <f t="shared" si="51"/>
        <v>0</v>
      </c>
      <c r="AB172" s="43">
        <f t="shared" si="52"/>
        <v>0</v>
      </c>
      <c r="AC172" s="43">
        <f t="shared" si="53"/>
        <v>0.5</v>
      </c>
      <c r="AD172" s="43">
        <f t="shared" si="54"/>
        <v>0.5</v>
      </c>
      <c r="AE172" s="43">
        <f t="shared" si="55"/>
        <v>0</v>
      </c>
      <c r="AF172" s="43">
        <f t="shared" si="56"/>
        <v>0</v>
      </c>
      <c r="AG172" s="43">
        <f t="shared" si="57"/>
        <v>0</v>
      </c>
      <c r="AH172" s="43">
        <f t="shared" si="58"/>
        <v>0</v>
      </c>
      <c r="AI172" s="43">
        <f t="shared" si="59"/>
        <v>0</v>
      </c>
      <c r="AJ172" s="43">
        <f t="shared" si="60"/>
        <v>0.5</v>
      </c>
      <c r="AK172" s="43">
        <f t="shared" si="61"/>
        <v>0</v>
      </c>
      <c r="AL172" s="43">
        <f t="shared" si="62"/>
        <v>0</v>
      </c>
      <c r="AM172" s="43">
        <f t="shared" si="63"/>
        <v>0</v>
      </c>
      <c r="AN172" s="43">
        <f t="shared" si="64"/>
        <v>0</v>
      </c>
      <c r="AO172" s="43">
        <f t="shared" si="65"/>
        <v>0.5</v>
      </c>
      <c r="AP172" s="43"/>
      <c r="AQ172" s="43"/>
      <c r="AR172" s="43">
        <f t="shared" si="66"/>
        <v>3</v>
      </c>
      <c r="AS172" s="43">
        <f t="shared" si="67"/>
        <v>6</v>
      </c>
      <c r="AT172" s="43" t="str">
        <f t="shared" si="68"/>
        <v>Correct</v>
      </c>
      <c r="AU172" s="43"/>
      <c r="AV172" s="159" t="str">
        <f>IFERROR(VLOOKUP(Table1[[#This Row],[RespondentID]],'All Data'!$A173:$CN745,81,FALSE),"unknown")</f>
        <v>Female</v>
      </c>
      <c r="AW172" s="159">
        <f>IFERROR(VLOOKUP(Table1[[#This Row],[RespondentID]],'All Data'!$A173:$CN745,82,FALSE),"unknown")</f>
        <v>70</v>
      </c>
      <c r="AX172" s="159" t="str">
        <f>IFERROR(VLOOKUP(Table1[[#This Row],[RespondentID]],'All Data'!$A173:$CN745,83,FALSE),"unknown")</f>
        <v>Nassau</v>
      </c>
      <c r="AY172" s="159" t="str">
        <f>IFERROR(VLOOKUP(Table1[[#This Row],[RespondentID]],'All Data'!$A173:$CN745,84,FALSE),"unknown")</f>
        <v>Massapequa, 11758</v>
      </c>
      <c r="AZ172" s="159" t="str">
        <f>IFERROR(VLOOKUP(Table1[[#This Row],[RespondentID]],'All Data'!$A173:$CN745,85,FALSE),"unknown")</f>
        <v>White/Caucasian</v>
      </c>
      <c r="BA172" s="159" t="str">
        <f>IFERROR(VLOOKUP(Table1[[#This Row],[RespondentID]],'All Data'!$A173:$CN745,86,FALSE),"unknown")</f>
        <v>No</v>
      </c>
      <c r="BB172" s="159" t="str">
        <f>IFERROR(VLOOKUP(Table1[[#This Row],[RespondentID]],'All Data'!$A173:$CN745,87,FALSE),"unknown")</f>
        <v xml:space="preserve">English </v>
      </c>
      <c r="BC172" s="159" t="str">
        <f>IFERROR(VLOOKUP(Table1[[#This Row],[RespondentID]],'All Data'!$A173:$CN745,88,FALSE),"unknown")</f>
        <v>$75,000 to $125,000</v>
      </c>
      <c r="BD172" s="159" t="str">
        <f>IFERROR(VLOOKUP(Table1[[#This Row],[RespondentID]],'All Data'!$A173:$CN745,89,FALSE),"unknown")</f>
        <v>Some college</v>
      </c>
      <c r="BE172" s="159" t="str">
        <f>IFERROR(VLOOKUP(Table1[[#This Row],[RespondentID]],'All Data'!$A173:$CN745,90,FALSE),"unknown")</f>
        <v>Retired</v>
      </c>
      <c r="BF172" s="159" t="str">
        <f>IFERROR(VLOOKUP(Table1[[#This Row],[RespondentID]],'All Data'!$A173:$CN745,91,FALSE),"unknown")</f>
        <v>Yes</v>
      </c>
      <c r="BG172" s="159" t="str">
        <f>IFERROR(VLOOKUP(Table1[[#This Row],[RespondentID]],'All Data'!$A173:$CN745,92,FALSE),"unknown")</f>
        <v>Yes</v>
      </c>
    </row>
    <row r="173" spans="1:59" x14ac:dyDescent="0.35">
      <c r="A173" s="6">
        <v>7068518380</v>
      </c>
      <c r="B173" s="6"/>
      <c r="C173" s="6"/>
      <c r="D173" s="6" t="s">
        <v>54</v>
      </c>
      <c r="E173" s="6"/>
      <c r="F173" s="6"/>
      <c r="G173" s="6" t="s">
        <v>56</v>
      </c>
      <c r="H173" s="6"/>
      <c r="I173" s="6"/>
      <c r="J173" s="6"/>
      <c r="K173" s="6"/>
      <c r="L173" s="6"/>
      <c r="M173" s="6"/>
      <c r="N173" s="6" t="s">
        <v>26</v>
      </c>
      <c r="O173" s="6"/>
      <c r="P173" s="6"/>
      <c r="Q173" s="6"/>
      <c r="R173" s="6" t="s">
        <v>65</v>
      </c>
      <c r="S173" s="6"/>
      <c r="T173" s="43"/>
      <c r="U173" s="43">
        <f t="shared" si="46"/>
        <v>4</v>
      </c>
      <c r="V173" s="43">
        <f t="shared" si="47"/>
        <v>0.75</v>
      </c>
      <c r="W173" s="43"/>
      <c r="X173" s="43">
        <f t="shared" si="48"/>
        <v>0</v>
      </c>
      <c r="Y173" s="43">
        <f t="shared" si="49"/>
        <v>0</v>
      </c>
      <c r="Z173" s="43">
        <f t="shared" si="50"/>
        <v>0.75</v>
      </c>
      <c r="AA173" s="43">
        <f t="shared" si="51"/>
        <v>0</v>
      </c>
      <c r="AB173" s="43">
        <f t="shared" si="52"/>
        <v>0</v>
      </c>
      <c r="AC173" s="43">
        <f t="shared" si="53"/>
        <v>0.75</v>
      </c>
      <c r="AD173" s="43">
        <f t="shared" si="54"/>
        <v>0</v>
      </c>
      <c r="AE173" s="43">
        <f t="shared" si="55"/>
        <v>0</v>
      </c>
      <c r="AF173" s="43">
        <f t="shared" si="56"/>
        <v>0</v>
      </c>
      <c r="AG173" s="43">
        <f t="shared" si="57"/>
        <v>0</v>
      </c>
      <c r="AH173" s="43">
        <f t="shared" si="58"/>
        <v>0</v>
      </c>
      <c r="AI173" s="43">
        <f t="shared" si="59"/>
        <v>0</v>
      </c>
      <c r="AJ173" s="43">
        <f t="shared" si="60"/>
        <v>0.75</v>
      </c>
      <c r="AK173" s="43">
        <f t="shared" si="61"/>
        <v>0</v>
      </c>
      <c r="AL173" s="43">
        <f t="shared" si="62"/>
        <v>0</v>
      </c>
      <c r="AM173" s="43">
        <f t="shared" si="63"/>
        <v>0</v>
      </c>
      <c r="AN173" s="43">
        <f t="shared" si="64"/>
        <v>0.75</v>
      </c>
      <c r="AO173" s="43">
        <f t="shared" si="65"/>
        <v>0</v>
      </c>
      <c r="AP173" s="43"/>
      <c r="AQ173" s="43"/>
      <c r="AR173" s="43">
        <f t="shared" si="66"/>
        <v>3</v>
      </c>
      <c r="AS173" s="43">
        <f t="shared" si="67"/>
        <v>4</v>
      </c>
      <c r="AT173" s="43" t="str">
        <f t="shared" si="68"/>
        <v>Correct</v>
      </c>
      <c r="AU173" s="43"/>
      <c r="AV173" s="159" t="str">
        <f>IFERROR(VLOOKUP(Table1[[#This Row],[RespondentID]],'All Data'!$A174:$CN746,81,FALSE),"unknown")</f>
        <v>Female</v>
      </c>
      <c r="AW173" s="159">
        <f>IFERROR(VLOOKUP(Table1[[#This Row],[RespondentID]],'All Data'!$A174:$CN746,82,FALSE),"unknown")</f>
        <v>40</v>
      </c>
      <c r="AX173" s="159" t="str">
        <f>IFERROR(VLOOKUP(Table1[[#This Row],[RespondentID]],'All Data'!$A174:$CN746,83,FALSE),"unknown")</f>
        <v>Nassau</v>
      </c>
      <c r="AY173" s="159" t="str">
        <f>IFERROR(VLOOKUP(Table1[[#This Row],[RespondentID]],'All Data'!$A174:$CN746,84,FALSE),"unknown")</f>
        <v>Massapequa, 11758</v>
      </c>
      <c r="AZ173" s="159" t="str">
        <f>IFERROR(VLOOKUP(Table1[[#This Row],[RespondentID]],'All Data'!$A174:$CN746,85,FALSE),"unknown")</f>
        <v>White/Caucasian</v>
      </c>
      <c r="BA173" s="159" t="str">
        <f>IFERROR(VLOOKUP(Table1[[#This Row],[RespondentID]],'All Data'!$A174:$CN746,86,FALSE),"unknown")</f>
        <v>No</v>
      </c>
      <c r="BB173" s="159" t="str">
        <f>IFERROR(VLOOKUP(Table1[[#This Row],[RespondentID]],'All Data'!$A174:$CN746,87,FALSE),"unknown")</f>
        <v xml:space="preserve">English </v>
      </c>
      <c r="BC173" s="159" t="str">
        <f>IFERROR(VLOOKUP(Table1[[#This Row],[RespondentID]],'All Data'!$A174:$CN746,88,FALSE),"unknown")</f>
        <v>$75,000 to $125,000</v>
      </c>
      <c r="BD173" s="159" t="str">
        <f>IFERROR(VLOOKUP(Table1[[#This Row],[RespondentID]],'All Data'!$A174:$CN746,89,FALSE),"unknown")</f>
        <v>College graduate</v>
      </c>
      <c r="BE173" s="159" t="str">
        <f>IFERROR(VLOOKUP(Table1[[#This Row],[RespondentID]],'All Data'!$A174:$CN746,90,FALSE),"unknown")</f>
        <v>Employed for wages</v>
      </c>
      <c r="BF173" s="159" t="str">
        <f>IFERROR(VLOOKUP(Table1[[#This Row],[RespondentID]],'All Data'!$A174:$CN746,91,FALSE),"unknown")</f>
        <v>Yes</v>
      </c>
      <c r="BG173" s="159" t="str">
        <f>IFERROR(VLOOKUP(Table1[[#This Row],[RespondentID]],'All Data'!$A174:$CN746,92,FALSE),"unknown")</f>
        <v>Yes</v>
      </c>
    </row>
    <row r="174" spans="1:59" x14ac:dyDescent="0.35">
      <c r="A174" s="6">
        <v>7068518213</v>
      </c>
      <c r="B174" s="6" t="s">
        <v>52</v>
      </c>
      <c r="C174" s="6"/>
      <c r="D174" s="6"/>
      <c r="E174" s="6"/>
      <c r="F174" s="6"/>
      <c r="G174" s="6"/>
      <c r="H174" s="6"/>
      <c r="I174" s="6"/>
      <c r="J174" s="6"/>
      <c r="K174" s="6"/>
      <c r="L174" s="6"/>
      <c r="M174" s="6"/>
      <c r="N174" s="6" t="s">
        <v>26</v>
      </c>
      <c r="O174" s="6"/>
      <c r="P174" s="6"/>
      <c r="Q174" s="6"/>
      <c r="R174" s="6"/>
      <c r="S174" s="6" t="s">
        <v>66</v>
      </c>
      <c r="T174" s="43"/>
      <c r="U174" s="43">
        <f t="shared" si="46"/>
        <v>3</v>
      </c>
      <c r="V174" s="43">
        <f t="shared" si="47"/>
        <v>1</v>
      </c>
      <c r="W174" s="43"/>
      <c r="X174" s="43">
        <f t="shared" si="48"/>
        <v>1</v>
      </c>
      <c r="Y174" s="43">
        <f t="shared" si="49"/>
        <v>0</v>
      </c>
      <c r="Z174" s="43">
        <f t="shared" si="50"/>
        <v>0</v>
      </c>
      <c r="AA174" s="43">
        <f t="shared" si="51"/>
        <v>0</v>
      </c>
      <c r="AB174" s="43">
        <f t="shared" si="52"/>
        <v>0</v>
      </c>
      <c r="AC174" s="43">
        <f t="shared" si="53"/>
        <v>0</v>
      </c>
      <c r="AD174" s="43">
        <f t="shared" si="54"/>
        <v>0</v>
      </c>
      <c r="AE174" s="43">
        <f t="shared" si="55"/>
        <v>0</v>
      </c>
      <c r="AF174" s="43">
        <f t="shared" si="56"/>
        <v>0</v>
      </c>
      <c r="AG174" s="43">
        <f t="shared" si="57"/>
        <v>0</v>
      </c>
      <c r="AH174" s="43">
        <f t="shared" si="58"/>
        <v>0</v>
      </c>
      <c r="AI174" s="43">
        <f t="shared" si="59"/>
        <v>0</v>
      </c>
      <c r="AJ174" s="43">
        <f t="shared" si="60"/>
        <v>1</v>
      </c>
      <c r="AK174" s="43">
        <f t="shared" si="61"/>
        <v>0</v>
      </c>
      <c r="AL174" s="43">
        <f t="shared" si="62"/>
        <v>0</v>
      </c>
      <c r="AM174" s="43">
        <f t="shared" si="63"/>
        <v>0</v>
      </c>
      <c r="AN174" s="43">
        <f t="shared" si="64"/>
        <v>0</v>
      </c>
      <c r="AO174" s="43">
        <f t="shared" si="65"/>
        <v>1</v>
      </c>
      <c r="AP174" s="43"/>
      <c r="AQ174" s="43"/>
      <c r="AR174" s="43">
        <f t="shared" si="66"/>
        <v>3</v>
      </c>
      <c r="AS174" s="43">
        <f t="shared" si="67"/>
        <v>3</v>
      </c>
      <c r="AT174" s="43" t="str">
        <f t="shared" si="68"/>
        <v>Correct</v>
      </c>
      <c r="AU174" s="43"/>
      <c r="AV174" s="159" t="str">
        <f>IFERROR(VLOOKUP(Table1[[#This Row],[RespondentID]],'All Data'!$A175:$CN747,81,FALSE),"unknown")</f>
        <v>Female</v>
      </c>
      <c r="AW174" s="159">
        <f>IFERROR(VLOOKUP(Table1[[#This Row],[RespondentID]],'All Data'!$A175:$CN747,82,FALSE),"unknown")</f>
        <v>57</v>
      </c>
      <c r="AX174" s="159" t="str">
        <f>IFERROR(VLOOKUP(Table1[[#This Row],[RespondentID]],'All Data'!$A175:$CN747,83,FALSE),"unknown")</f>
        <v>Suffolk</v>
      </c>
      <c r="AY174" s="159" t="str">
        <f>IFERROR(VLOOKUP(Table1[[#This Row],[RespondentID]],'All Data'!$A175:$CN747,84,FALSE),"unknown")</f>
        <v>Lindenhurst, 11757</v>
      </c>
      <c r="AZ174" s="159" t="str">
        <f>IFERROR(VLOOKUP(Table1[[#This Row],[RespondentID]],'All Data'!$A175:$CN747,85,FALSE),"unknown")</f>
        <v>White/Caucasian</v>
      </c>
      <c r="BA174" s="159" t="str">
        <f>IFERROR(VLOOKUP(Table1[[#This Row],[RespondentID]],'All Data'!$A175:$CN747,86,FALSE),"unknown")</f>
        <v>No</v>
      </c>
      <c r="BB174" s="159" t="str">
        <f>IFERROR(VLOOKUP(Table1[[#This Row],[RespondentID]],'All Data'!$A175:$CN747,87,FALSE),"unknown")</f>
        <v xml:space="preserve">English </v>
      </c>
      <c r="BC174" s="159" t="str">
        <f>IFERROR(VLOOKUP(Table1[[#This Row],[RespondentID]],'All Data'!$A175:$CN747,88,FALSE),"unknown")</f>
        <v>$35,000 to $49,999</v>
      </c>
      <c r="BD174" s="159" t="str">
        <f>IFERROR(VLOOKUP(Table1[[#This Row],[RespondentID]],'All Data'!$A175:$CN747,89,FALSE),"unknown")</f>
        <v>College graduate</v>
      </c>
      <c r="BE174" s="159" t="str">
        <f>IFERROR(VLOOKUP(Table1[[#This Row],[RespondentID]],'All Data'!$A175:$CN747,90,FALSE),"unknown")</f>
        <v>Employed for wages</v>
      </c>
      <c r="BF174" s="159" t="str">
        <f>IFERROR(VLOOKUP(Table1[[#This Row],[RespondentID]],'All Data'!$A175:$CN747,91,FALSE),"unknown")</f>
        <v>Yes</v>
      </c>
      <c r="BG174" s="159" t="str">
        <f>IFERROR(VLOOKUP(Table1[[#This Row],[RespondentID]],'All Data'!$A175:$CN747,92,FALSE),"unknown")</f>
        <v>Yes</v>
      </c>
    </row>
    <row r="175" spans="1:59" x14ac:dyDescent="0.35">
      <c r="A175" s="6">
        <v>7068518050</v>
      </c>
      <c r="B175" s="6" t="s">
        <v>52</v>
      </c>
      <c r="C175" s="6"/>
      <c r="D175" s="6" t="s">
        <v>54</v>
      </c>
      <c r="E175" s="6"/>
      <c r="F175" s="6"/>
      <c r="G175" s="6" t="s">
        <v>56</v>
      </c>
      <c r="H175" s="6"/>
      <c r="I175" s="6"/>
      <c r="J175" s="6"/>
      <c r="K175" s="6"/>
      <c r="L175" s="6"/>
      <c r="M175" s="6"/>
      <c r="N175" s="6"/>
      <c r="O175" s="6"/>
      <c r="P175" s="6"/>
      <c r="Q175" s="6"/>
      <c r="R175" s="6"/>
      <c r="S175" s="6"/>
      <c r="T175" s="43"/>
      <c r="U175" s="43">
        <f t="shared" si="46"/>
        <v>3</v>
      </c>
      <c r="V175" s="43">
        <f t="shared" si="47"/>
        <v>1</v>
      </c>
      <c r="W175" s="43"/>
      <c r="X175" s="43">
        <f t="shared" si="48"/>
        <v>1</v>
      </c>
      <c r="Y175" s="43">
        <f t="shared" si="49"/>
        <v>0</v>
      </c>
      <c r="Z175" s="43">
        <f t="shared" si="50"/>
        <v>1</v>
      </c>
      <c r="AA175" s="43">
        <f t="shared" si="51"/>
        <v>0</v>
      </c>
      <c r="AB175" s="43">
        <f t="shared" si="52"/>
        <v>0</v>
      </c>
      <c r="AC175" s="43">
        <f t="shared" si="53"/>
        <v>1</v>
      </c>
      <c r="AD175" s="43">
        <f t="shared" si="54"/>
        <v>0</v>
      </c>
      <c r="AE175" s="43">
        <f t="shared" si="55"/>
        <v>0</v>
      </c>
      <c r="AF175" s="43">
        <f t="shared" si="56"/>
        <v>0</v>
      </c>
      <c r="AG175" s="43">
        <f t="shared" si="57"/>
        <v>0</v>
      </c>
      <c r="AH175" s="43">
        <f t="shared" si="58"/>
        <v>0</v>
      </c>
      <c r="AI175" s="43">
        <f t="shared" si="59"/>
        <v>0</v>
      </c>
      <c r="AJ175" s="43">
        <f t="shared" si="60"/>
        <v>0</v>
      </c>
      <c r="AK175" s="43">
        <f t="shared" si="61"/>
        <v>0</v>
      </c>
      <c r="AL175" s="43">
        <f t="shared" si="62"/>
        <v>0</v>
      </c>
      <c r="AM175" s="43">
        <f t="shared" si="63"/>
        <v>0</v>
      </c>
      <c r="AN175" s="43">
        <f t="shared" si="64"/>
        <v>0</v>
      </c>
      <c r="AO175" s="43">
        <f t="shared" si="65"/>
        <v>0</v>
      </c>
      <c r="AP175" s="43"/>
      <c r="AQ175" s="43"/>
      <c r="AR175" s="43">
        <f t="shared" si="66"/>
        <v>3</v>
      </c>
      <c r="AS175" s="43">
        <f t="shared" si="67"/>
        <v>3</v>
      </c>
      <c r="AT175" s="43" t="str">
        <f t="shared" si="68"/>
        <v>Correct</v>
      </c>
      <c r="AU175" s="43"/>
      <c r="AV175" s="159" t="str">
        <f>IFERROR(VLOOKUP(Table1[[#This Row],[RespondentID]],'All Data'!$A176:$CN748,81,FALSE),"unknown")</f>
        <v>Female</v>
      </c>
      <c r="AW175" s="159">
        <f>IFERROR(VLOOKUP(Table1[[#This Row],[RespondentID]],'All Data'!$A176:$CN748,82,FALSE),"unknown")</f>
        <v>55</v>
      </c>
      <c r="AX175" s="159" t="str">
        <f>IFERROR(VLOOKUP(Table1[[#This Row],[RespondentID]],'All Data'!$A176:$CN748,83,FALSE),"unknown")</f>
        <v>Suffolk</v>
      </c>
      <c r="AY175" s="159">
        <f>IFERROR(VLOOKUP(Table1[[#This Row],[RespondentID]],'All Data'!$A176:$CN748,84,FALSE),"unknown")</f>
        <v>0</v>
      </c>
      <c r="AZ175" s="159" t="str">
        <f>IFERROR(VLOOKUP(Table1[[#This Row],[RespondentID]],'All Data'!$A176:$CN748,85,FALSE),"unknown")</f>
        <v>White/Caucasian</v>
      </c>
      <c r="BA175" s="159" t="str">
        <f>IFERROR(VLOOKUP(Table1[[#This Row],[RespondentID]],'All Data'!$A176:$CN748,86,FALSE),"unknown")</f>
        <v>No</v>
      </c>
      <c r="BB175" s="159" t="str">
        <f>IFERROR(VLOOKUP(Table1[[#This Row],[RespondentID]],'All Data'!$A176:$CN748,87,FALSE),"unknown")</f>
        <v xml:space="preserve">English </v>
      </c>
      <c r="BC175" s="159" t="str">
        <f>IFERROR(VLOOKUP(Table1[[#This Row],[RespondentID]],'All Data'!$A176:$CN748,88,FALSE),"unknown")</f>
        <v>$75,000 to $125,000</v>
      </c>
      <c r="BD175" s="159" t="str">
        <f>IFERROR(VLOOKUP(Table1[[#This Row],[RespondentID]],'All Data'!$A176:$CN748,89,FALSE),"unknown")</f>
        <v>High school graduate</v>
      </c>
      <c r="BE175" s="159" t="str">
        <f>IFERROR(VLOOKUP(Table1[[#This Row],[RespondentID]],'All Data'!$A176:$CN748,90,FALSE),"unknown")</f>
        <v>Employed for wages</v>
      </c>
      <c r="BF175" s="159" t="str">
        <f>IFERROR(VLOOKUP(Table1[[#This Row],[RespondentID]],'All Data'!$A176:$CN748,91,FALSE),"unknown")</f>
        <v>Yes</v>
      </c>
      <c r="BG175" s="159" t="str">
        <f>IFERROR(VLOOKUP(Table1[[#This Row],[RespondentID]],'All Data'!$A176:$CN748,92,FALSE),"unknown")</f>
        <v>Yes</v>
      </c>
    </row>
    <row r="176" spans="1:59" x14ac:dyDescent="0.35">
      <c r="A176" s="6">
        <v>7068517884</v>
      </c>
      <c r="B176" s="6"/>
      <c r="C176" s="6"/>
      <c r="D176" s="6"/>
      <c r="E176" s="6"/>
      <c r="F176" s="6"/>
      <c r="G176" s="6"/>
      <c r="H176" s="6"/>
      <c r="I176" s="6"/>
      <c r="J176" s="6"/>
      <c r="K176" s="6" t="s">
        <v>60</v>
      </c>
      <c r="L176" s="6"/>
      <c r="M176" s="6"/>
      <c r="N176" s="6"/>
      <c r="O176" s="6"/>
      <c r="P176" s="6"/>
      <c r="Q176" s="6"/>
      <c r="R176" s="6"/>
      <c r="S176" s="6"/>
      <c r="T176" s="43"/>
      <c r="U176" s="43">
        <f t="shared" si="46"/>
        <v>1</v>
      </c>
      <c r="V176" s="43">
        <f t="shared" si="47"/>
        <v>3</v>
      </c>
      <c r="W176" s="43"/>
      <c r="X176" s="43">
        <f t="shared" si="48"/>
        <v>0</v>
      </c>
      <c r="Y176" s="43">
        <f t="shared" si="49"/>
        <v>0</v>
      </c>
      <c r="Z176" s="43">
        <f t="shared" si="50"/>
        <v>0</v>
      </c>
      <c r="AA176" s="43">
        <f t="shared" si="51"/>
        <v>0</v>
      </c>
      <c r="AB176" s="43">
        <f t="shared" si="52"/>
        <v>0</v>
      </c>
      <c r="AC176" s="43">
        <f t="shared" si="53"/>
        <v>0</v>
      </c>
      <c r="AD176" s="43">
        <f t="shared" si="54"/>
        <v>0</v>
      </c>
      <c r="AE176" s="43">
        <f t="shared" si="55"/>
        <v>0</v>
      </c>
      <c r="AF176" s="43">
        <f t="shared" si="56"/>
        <v>0</v>
      </c>
      <c r="AG176" s="43">
        <f t="shared" si="57"/>
        <v>1</v>
      </c>
      <c r="AH176" s="43">
        <f t="shared" si="58"/>
        <v>0</v>
      </c>
      <c r="AI176" s="43">
        <f t="shared" si="59"/>
        <v>0</v>
      </c>
      <c r="AJ176" s="43">
        <f t="shared" si="60"/>
        <v>0</v>
      </c>
      <c r="AK176" s="43">
        <f t="shared" si="61"/>
        <v>0</v>
      </c>
      <c r="AL176" s="43">
        <f t="shared" si="62"/>
        <v>0</v>
      </c>
      <c r="AM176" s="43">
        <f t="shared" si="63"/>
        <v>0</v>
      </c>
      <c r="AN176" s="43">
        <f t="shared" si="64"/>
        <v>0</v>
      </c>
      <c r="AO176" s="43">
        <f t="shared" si="65"/>
        <v>0</v>
      </c>
      <c r="AP176" s="43"/>
      <c r="AQ176" s="43"/>
      <c r="AR176" s="43">
        <f t="shared" si="66"/>
        <v>1</v>
      </c>
      <c r="AS176" s="43">
        <f t="shared" si="67"/>
        <v>1</v>
      </c>
      <c r="AT176" s="43" t="str">
        <f t="shared" si="68"/>
        <v>Correct</v>
      </c>
      <c r="AU176" s="43"/>
      <c r="AV176" s="159" t="str">
        <f>IFERROR(VLOOKUP(Table1[[#This Row],[RespondentID]],'All Data'!$A177:$CN749,81,FALSE),"unknown")</f>
        <v>Male</v>
      </c>
      <c r="AW176" s="159">
        <f>IFERROR(VLOOKUP(Table1[[#This Row],[RespondentID]],'All Data'!$A177:$CN749,82,FALSE),"unknown")</f>
        <v>60</v>
      </c>
      <c r="AX176" s="159" t="str">
        <f>IFERROR(VLOOKUP(Table1[[#This Row],[RespondentID]],'All Data'!$A177:$CN749,83,FALSE),"unknown")</f>
        <v>Suffolk</v>
      </c>
      <c r="AY176" s="159" t="str">
        <f>IFERROR(VLOOKUP(Table1[[#This Row],[RespondentID]],'All Data'!$A177:$CN749,84,FALSE),"unknown")</f>
        <v>Islip, 11751</v>
      </c>
      <c r="AZ176" s="159" t="str">
        <f>IFERROR(VLOOKUP(Table1[[#This Row],[RespondentID]],'All Data'!$A177:$CN749,85,FALSE),"unknown")</f>
        <v>White/Caucasian</v>
      </c>
      <c r="BA176" s="159">
        <f>IFERROR(VLOOKUP(Table1[[#This Row],[RespondentID]],'All Data'!$A177:$CN749,86,FALSE),"unknown")</f>
        <v>0</v>
      </c>
      <c r="BB176" s="159" t="str">
        <f>IFERROR(VLOOKUP(Table1[[#This Row],[RespondentID]],'All Data'!$A177:$CN749,87,FALSE),"unknown")</f>
        <v xml:space="preserve">English </v>
      </c>
      <c r="BC176" s="159">
        <f>IFERROR(VLOOKUP(Table1[[#This Row],[RespondentID]],'All Data'!$A177:$CN749,88,FALSE),"unknown")</f>
        <v>0</v>
      </c>
      <c r="BD176" s="159" t="str">
        <f>IFERROR(VLOOKUP(Table1[[#This Row],[RespondentID]],'All Data'!$A177:$CN749,89,FALSE),"unknown")</f>
        <v>Some college</v>
      </c>
      <c r="BE176" s="159" t="str">
        <f>IFERROR(VLOOKUP(Table1[[#This Row],[RespondentID]],'All Data'!$A177:$CN749,90,FALSE),"unknown")</f>
        <v>Employed for wages</v>
      </c>
      <c r="BF176" s="159" t="str">
        <f>IFERROR(VLOOKUP(Table1[[#This Row],[RespondentID]],'All Data'!$A177:$CN749,91,FALSE),"unknown")</f>
        <v>Yes</v>
      </c>
      <c r="BG176" s="159" t="str">
        <f>IFERROR(VLOOKUP(Table1[[#This Row],[RespondentID]],'All Data'!$A177:$CN749,92,FALSE),"unknown")</f>
        <v>Yes</v>
      </c>
    </row>
    <row r="177" spans="1:59" x14ac:dyDescent="0.35">
      <c r="A177" s="6">
        <v>7068517759</v>
      </c>
      <c r="B177" s="6"/>
      <c r="C177" s="6"/>
      <c r="D177" s="6"/>
      <c r="E177" s="6"/>
      <c r="F177" s="6" t="s">
        <v>55</v>
      </c>
      <c r="G177" s="6"/>
      <c r="H177" s="6"/>
      <c r="I177" s="6"/>
      <c r="J177" s="6"/>
      <c r="K177" s="6"/>
      <c r="L177" s="6"/>
      <c r="M177" s="6"/>
      <c r="N177" s="6"/>
      <c r="O177" s="6"/>
      <c r="P177" s="6"/>
      <c r="Q177" s="6"/>
      <c r="R177" s="6"/>
      <c r="S177" s="6" t="s">
        <v>66</v>
      </c>
      <c r="T177" s="43"/>
      <c r="U177" s="43">
        <f t="shared" si="46"/>
        <v>2</v>
      </c>
      <c r="V177" s="43">
        <f t="shared" si="47"/>
        <v>1.5</v>
      </c>
      <c r="W177" s="43"/>
      <c r="X177" s="43">
        <f t="shared" si="48"/>
        <v>0</v>
      </c>
      <c r="Y177" s="43">
        <f t="shared" si="49"/>
        <v>0</v>
      </c>
      <c r="Z177" s="43">
        <f t="shared" si="50"/>
        <v>0</v>
      </c>
      <c r="AA177" s="43">
        <f t="shared" si="51"/>
        <v>0</v>
      </c>
      <c r="AB177" s="43">
        <f t="shared" si="52"/>
        <v>1</v>
      </c>
      <c r="AC177" s="43">
        <f t="shared" si="53"/>
        <v>0</v>
      </c>
      <c r="AD177" s="43">
        <f t="shared" si="54"/>
        <v>0</v>
      </c>
      <c r="AE177" s="43">
        <f t="shared" si="55"/>
        <v>0</v>
      </c>
      <c r="AF177" s="43">
        <f t="shared" si="56"/>
        <v>0</v>
      </c>
      <c r="AG177" s="43">
        <f t="shared" si="57"/>
        <v>0</v>
      </c>
      <c r="AH177" s="43">
        <f t="shared" si="58"/>
        <v>0</v>
      </c>
      <c r="AI177" s="43">
        <f t="shared" si="59"/>
        <v>0</v>
      </c>
      <c r="AJ177" s="43">
        <f t="shared" si="60"/>
        <v>0</v>
      </c>
      <c r="AK177" s="43">
        <f t="shared" si="61"/>
        <v>0</v>
      </c>
      <c r="AL177" s="43">
        <f t="shared" si="62"/>
        <v>0</v>
      </c>
      <c r="AM177" s="43">
        <f t="shared" si="63"/>
        <v>0</v>
      </c>
      <c r="AN177" s="43">
        <f t="shared" si="64"/>
        <v>0</v>
      </c>
      <c r="AO177" s="43">
        <f t="shared" si="65"/>
        <v>1</v>
      </c>
      <c r="AP177" s="43"/>
      <c r="AQ177" s="43"/>
      <c r="AR177" s="43">
        <f t="shared" si="66"/>
        <v>2</v>
      </c>
      <c r="AS177" s="43">
        <f t="shared" si="67"/>
        <v>2</v>
      </c>
      <c r="AT177" s="43" t="str">
        <f t="shared" si="68"/>
        <v>Correct</v>
      </c>
      <c r="AU177" s="43"/>
      <c r="AV177" s="159" t="str">
        <f>IFERROR(VLOOKUP(Table1[[#This Row],[RespondentID]],'All Data'!$A178:$CN750,81,FALSE),"unknown")</f>
        <v>Male</v>
      </c>
      <c r="AW177" s="159">
        <f>IFERROR(VLOOKUP(Table1[[#This Row],[RespondentID]],'All Data'!$A178:$CN750,82,FALSE),"unknown")</f>
        <v>51</v>
      </c>
      <c r="AX177" s="159" t="str">
        <f>IFERROR(VLOOKUP(Table1[[#This Row],[RespondentID]],'All Data'!$A178:$CN750,83,FALSE),"unknown")</f>
        <v>Nassau</v>
      </c>
      <c r="AY177" s="159" t="str">
        <f>IFERROR(VLOOKUP(Table1[[#This Row],[RespondentID]],'All Data'!$A178:$CN750,84,FALSE),"unknown")</f>
        <v>Franklin Square, 11010</v>
      </c>
      <c r="AZ177" s="159" t="str">
        <f>IFERROR(VLOOKUP(Table1[[#This Row],[RespondentID]],'All Data'!$A178:$CN750,85,FALSE),"unknown")</f>
        <v>White/Caucasian</v>
      </c>
      <c r="BA177" s="159" t="str">
        <f>IFERROR(VLOOKUP(Table1[[#This Row],[RespondentID]],'All Data'!$A178:$CN750,86,FALSE),"unknown")</f>
        <v>No</v>
      </c>
      <c r="BB177" s="159" t="str">
        <f>IFERROR(VLOOKUP(Table1[[#This Row],[RespondentID]],'All Data'!$A178:$CN750,87,FALSE),"unknown")</f>
        <v xml:space="preserve">English </v>
      </c>
      <c r="BC177" s="159" t="str">
        <f>IFERROR(VLOOKUP(Table1[[#This Row],[RespondentID]],'All Data'!$A178:$CN750,88,FALSE),"unknown")</f>
        <v>Over $125,000</v>
      </c>
      <c r="BD177" s="159" t="str">
        <f>IFERROR(VLOOKUP(Table1[[#This Row],[RespondentID]],'All Data'!$A178:$CN750,89,FALSE),"unknown")</f>
        <v>High school graduate</v>
      </c>
      <c r="BE177" s="159" t="str">
        <f>IFERROR(VLOOKUP(Table1[[#This Row],[RespondentID]],'All Data'!$A178:$CN750,90,FALSE),"unknown")</f>
        <v>Employed for wages</v>
      </c>
      <c r="BF177" s="159" t="str">
        <f>IFERROR(VLOOKUP(Table1[[#This Row],[RespondentID]],'All Data'!$A178:$CN750,91,FALSE),"unknown")</f>
        <v>Yes</v>
      </c>
      <c r="BG177" s="159" t="str">
        <f>IFERROR(VLOOKUP(Table1[[#This Row],[RespondentID]],'All Data'!$A178:$CN750,92,FALSE),"unknown")</f>
        <v>Yes</v>
      </c>
    </row>
    <row r="178" spans="1:59" x14ac:dyDescent="0.35">
      <c r="A178" s="6">
        <v>7068517636</v>
      </c>
      <c r="B178" s="6"/>
      <c r="C178" s="6"/>
      <c r="D178" s="6" t="s">
        <v>54</v>
      </c>
      <c r="E178" s="6"/>
      <c r="F178" s="6"/>
      <c r="G178" s="6" t="s">
        <v>56</v>
      </c>
      <c r="H178" s="6"/>
      <c r="I178" s="6"/>
      <c r="J178" s="6"/>
      <c r="K178" s="6"/>
      <c r="L178" s="6"/>
      <c r="M178" s="6"/>
      <c r="N178" s="6"/>
      <c r="O178" s="6"/>
      <c r="P178" s="6"/>
      <c r="Q178" s="6"/>
      <c r="R178" s="6"/>
      <c r="S178" s="6" t="s">
        <v>66</v>
      </c>
      <c r="T178" s="43"/>
      <c r="U178" s="43">
        <f t="shared" si="46"/>
        <v>3</v>
      </c>
      <c r="V178" s="43">
        <f t="shared" si="47"/>
        <v>1</v>
      </c>
      <c r="W178" s="43"/>
      <c r="X178" s="43">
        <f t="shared" si="48"/>
        <v>0</v>
      </c>
      <c r="Y178" s="43">
        <f t="shared" si="49"/>
        <v>0</v>
      </c>
      <c r="Z178" s="43">
        <f t="shared" si="50"/>
        <v>1</v>
      </c>
      <c r="AA178" s="43">
        <f t="shared" si="51"/>
        <v>0</v>
      </c>
      <c r="AB178" s="43">
        <f t="shared" si="52"/>
        <v>0</v>
      </c>
      <c r="AC178" s="43">
        <f t="shared" si="53"/>
        <v>1</v>
      </c>
      <c r="AD178" s="43">
        <f t="shared" si="54"/>
        <v>0</v>
      </c>
      <c r="AE178" s="43">
        <f t="shared" si="55"/>
        <v>0</v>
      </c>
      <c r="AF178" s="43">
        <f t="shared" si="56"/>
        <v>0</v>
      </c>
      <c r="AG178" s="43">
        <f t="shared" si="57"/>
        <v>0</v>
      </c>
      <c r="AH178" s="43">
        <f t="shared" si="58"/>
        <v>0</v>
      </c>
      <c r="AI178" s="43">
        <f t="shared" si="59"/>
        <v>0</v>
      </c>
      <c r="AJ178" s="43">
        <f t="shared" si="60"/>
        <v>0</v>
      </c>
      <c r="AK178" s="43">
        <f t="shared" si="61"/>
        <v>0</v>
      </c>
      <c r="AL178" s="43">
        <f t="shared" si="62"/>
        <v>0</v>
      </c>
      <c r="AM178" s="43">
        <f t="shared" si="63"/>
        <v>0</v>
      </c>
      <c r="AN178" s="43">
        <f t="shared" si="64"/>
        <v>0</v>
      </c>
      <c r="AO178" s="43">
        <f t="shared" si="65"/>
        <v>1</v>
      </c>
      <c r="AP178" s="43"/>
      <c r="AQ178" s="43"/>
      <c r="AR178" s="43">
        <f t="shared" si="66"/>
        <v>3</v>
      </c>
      <c r="AS178" s="43">
        <f t="shared" si="67"/>
        <v>3</v>
      </c>
      <c r="AT178" s="43" t="str">
        <f t="shared" si="68"/>
        <v>Correct</v>
      </c>
      <c r="AU178" s="43"/>
      <c r="AV178" s="159" t="str">
        <f>IFERROR(VLOOKUP(Table1[[#This Row],[RespondentID]],'All Data'!$A179:$CN751,81,FALSE),"unknown")</f>
        <v>Female</v>
      </c>
      <c r="AW178" s="159">
        <f>IFERROR(VLOOKUP(Table1[[#This Row],[RespondentID]],'All Data'!$A179:$CN751,82,FALSE),"unknown")</f>
        <v>40</v>
      </c>
      <c r="AX178" s="159" t="str">
        <f>IFERROR(VLOOKUP(Table1[[#This Row],[RespondentID]],'All Data'!$A179:$CN751,83,FALSE),"unknown")</f>
        <v>Nassau</v>
      </c>
      <c r="AY178" s="159" t="str">
        <f>IFERROR(VLOOKUP(Table1[[#This Row],[RespondentID]],'All Data'!$A179:$CN751,84,FALSE),"unknown")</f>
        <v>East Meadow, 11554</v>
      </c>
      <c r="AZ178" s="159" t="str">
        <f>IFERROR(VLOOKUP(Table1[[#This Row],[RespondentID]],'All Data'!$A179:$CN751,85,FALSE),"unknown")</f>
        <v>White/Caucasian</v>
      </c>
      <c r="BA178" s="159" t="str">
        <f>IFERROR(VLOOKUP(Table1[[#This Row],[RespondentID]],'All Data'!$A179:$CN751,86,FALSE),"unknown")</f>
        <v>No</v>
      </c>
      <c r="BB178" s="159" t="str">
        <f>IFERROR(VLOOKUP(Table1[[#This Row],[RespondentID]],'All Data'!$A179:$CN751,87,FALSE),"unknown")</f>
        <v xml:space="preserve">English </v>
      </c>
      <c r="BC178" s="159" t="str">
        <f>IFERROR(VLOOKUP(Table1[[#This Row],[RespondentID]],'All Data'!$A179:$CN751,88,FALSE),"unknown")</f>
        <v>Over $125,000</v>
      </c>
      <c r="BD178" s="159" t="str">
        <f>IFERROR(VLOOKUP(Table1[[#This Row],[RespondentID]],'All Data'!$A179:$CN751,89,FALSE),"unknown")</f>
        <v>Technical school</v>
      </c>
      <c r="BE178" s="159" t="str">
        <f>IFERROR(VLOOKUP(Table1[[#This Row],[RespondentID]],'All Data'!$A179:$CN751,90,FALSE),"unknown")</f>
        <v>Employed for wages</v>
      </c>
      <c r="BF178" s="159" t="str">
        <f>IFERROR(VLOOKUP(Table1[[#This Row],[RespondentID]],'All Data'!$A179:$CN751,91,FALSE),"unknown")</f>
        <v>Yes</v>
      </c>
      <c r="BG178" s="159" t="str">
        <f>IFERROR(VLOOKUP(Table1[[#This Row],[RespondentID]],'All Data'!$A179:$CN751,92,FALSE),"unknown")</f>
        <v>Yes</v>
      </c>
    </row>
    <row r="179" spans="1:59" x14ac:dyDescent="0.35">
      <c r="A179" s="6">
        <v>7068517529</v>
      </c>
      <c r="B179" s="6"/>
      <c r="C179" s="6"/>
      <c r="D179" s="6" t="s">
        <v>54</v>
      </c>
      <c r="E179" s="6"/>
      <c r="F179" s="6"/>
      <c r="G179" s="6"/>
      <c r="H179" s="6"/>
      <c r="I179" s="6"/>
      <c r="J179" s="6"/>
      <c r="K179" s="6"/>
      <c r="L179" s="6"/>
      <c r="M179" s="6"/>
      <c r="N179" s="6"/>
      <c r="O179" s="6"/>
      <c r="P179" s="6"/>
      <c r="Q179" s="6"/>
      <c r="R179" s="6" t="s">
        <v>65</v>
      </c>
      <c r="S179" s="6" t="s">
        <v>66</v>
      </c>
      <c r="T179" s="43"/>
      <c r="U179" s="43">
        <f t="shared" si="46"/>
        <v>3</v>
      </c>
      <c r="V179" s="43">
        <f t="shared" si="47"/>
        <v>1</v>
      </c>
      <c r="W179" s="43"/>
      <c r="X179" s="43">
        <f t="shared" si="48"/>
        <v>0</v>
      </c>
      <c r="Y179" s="43">
        <f t="shared" si="49"/>
        <v>0</v>
      </c>
      <c r="Z179" s="43">
        <f t="shared" si="50"/>
        <v>1</v>
      </c>
      <c r="AA179" s="43">
        <f t="shared" si="51"/>
        <v>0</v>
      </c>
      <c r="AB179" s="43">
        <f t="shared" si="52"/>
        <v>0</v>
      </c>
      <c r="AC179" s="43">
        <f t="shared" si="53"/>
        <v>0</v>
      </c>
      <c r="AD179" s="43">
        <f t="shared" si="54"/>
        <v>0</v>
      </c>
      <c r="AE179" s="43">
        <f t="shared" si="55"/>
        <v>0</v>
      </c>
      <c r="AF179" s="43">
        <f t="shared" si="56"/>
        <v>0</v>
      </c>
      <c r="AG179" s="43">
        <f t="shared" si="57"/>
        <v>0</v>
      </c>
      <c r="AH179" s="43">
        <f t="shared" si="58"/>
        <v>0</v>
      </c>
      <c r="AI179" s="43">
        <f t="shared" si="59"/>
        <v>0</v>
      </c>
      <c r="AJ179" s="43">
        <f t="shared" si="60"/>
        <v>0</v>
      </c>
      <c r="AK179" s="43">
        <f t="shared" si="61"/>
        <v>0</v>
      </c>
      <c r="AL179" s="43">
        <f t="shared" si="62"/>
        <v>0</v>
      </c>
      <c r="AM179" s="43">
        <f t="shared" si="63"/>
        <v>0</v>
      </c>
      <c r="AN179" s="43">
        <f t="shared" si="64"/>
        <v>1</v>
      </c>
      <c r="AO179" s="43">
        <f t="shared" si="65"/>
        <v>1</v>
      </c>
      <c r="AP179" s="43"/>
      <c r="AQ179" s="43"/>
      <c r="AR179" s="43">
        <f t="shared" si="66"/>
        <v>3</v>
      </c>
      <c r="AS179" s="43">
        <f t="shared" si="67"/>
        <v>3</v>
      </c>
      <c r="AT179" s="43" t="str">
        <f t="shared" si="68"/>
        <v>Correct</v>
      </c>
      <c r="AU179" s="43"/>
      <c r="AV179" s="159" t="str">
        <f>IFERROR(VLOOKUP(Table1[[#This Row],[RespondentID]],'All Data'!$A180:$CN752,81,FALSE),"unknown")</f>
        <v>Female</v>
      </c>
      <c r="AW179" s="159">
        <f>IFERROR(VLOOKUP(Table1[[#This Row],[RespondentID]],'All Data'!$A180:$CN752,82,FALSE),"unknown")</f>
        <v>47</v>
      </c>
      <c r="AX179" s="159" t="str">
        <f>IFERROR(VLOOKUP(Table1[[#This Row],[RespondentID]],'All Data'!$A180:$CN752,83,FALSE),"unknown")</f>
        <v>Nassau</v>
      </c>
      <c r="AY179" s="159" t="str">
        <f>IFERROR(VLOOKUP(Table1[[#This Row],[RespondentID]],'All Data'!$A180:$CN752,84,FALSE),"unknown")</f>
        <v>Westbury, 11590</v>
      </c>
      <c r="AZ179" s="159" t="str">
        <f>IFERROR(VLOOKUP(Table1[[#This Row],[RespondentID]],'All Data'!$A180:$CN752,85,FALSE),"unknown")</f>
        <v>White/Caucasian</v>
      </c>
      <c r="BA179" s="159" t="str">
        <f>IFERROR(VLOOKUP(Table1[[#This Row],[RespondentID]],'All Data'!$A180:$CN752,86,FALSE),"unknown")</f>
        <v>No</v>
      </c>
      <c r="BB179" s="159" t="str">
        <f>IFERROR(VLOOKUP(Table1[[#This Row],[RespondentID]],'All Data'!$A180:$CN752,87,FALSE),"unknown")</f>
        <v xml:space="preserve">English </v>
      </c>
      <c r="BC179" s="159">
        <f>IFERROR(VLOOKUP(Table1[[#This Row],[RespondentID]],'All Data'!$A180:$CN752,88,FALSE),"unknown")</f>
        <v>0</v>
      </c>
      <c r="BD179" s="159" t="str">
        <f>IFERROR(VLOOKUP(Table1[[#This Row],[RespondentID]],'All Data'!$A180:$CN752,89,FALSE),"unknown")</f>
        <v>College graduate</v>
      </c>
      <c r="BE179" s="159" t="str">
        <f>IFERROR(VLOOKUP(Table1[[#This Row],[RespondentID]],'All Data'!$A180:$CN752,90,FALSE),"unknown")</f>
        <v>Employed for wages</v>
      </c>
      <c r="BF179" s="159" t="str">
        <f>IFERROR(VLOOKUP(Table1[[#This Row],[RespondentID]],'All Data'!$A180:$CN752,91,FALSE),"unknown")</f>
        <v>Yes</v>
      </c>
      <c r="BG179" s="159" t="str">
        <f>IFERROR(VLOOKUP(Table1[[#This Row],[RespondentID]],'All Data'!$A180:$CN752,92,FALSE),"unknown")</f>
        <v>Yes</v>
      </c>
    </row>
    <row r="180" spans="1:59" x14ac:dyDescent="0.35">
      <c r="A180" s="6">
        <v>7068517418</v>
      </c>
      <c r="B180" s="6"/>
      <c r="C180" s="6"/>
      <c r="D180" s="6" t="s">
        <v>54</v>
      </c>
      <c r="E180" s="6" t="s">
        <v>19</v>
      </c>
      <c r="F180" s="6"/>
      <c r="G180" s="6"/>
      <c r="H180" s="6"/>
      <c r="I180" s="6"/>
      <c r="J180" s="6"/>
      <c r="K180" s="6"/>
      <c r="L180" s="6"/>
      <c r="M180" s="6"/>
      <c r="N180" s="6" t="s">
        <v>26</v>
      </c>
      <c r="O180" s="6"/>
      <c r="P180" s="6"/>
      <c r="Q180" s="6"/>
      <c r="R180" s="6"/>
      <c r="S180" s="6" t="s">
        <v>66</v>
      </c>
      <c r="T180" s="43"/>
      <c r="U180" s="43">
        <f t="shared" si="46"/>
        <v>4</v>
      </c>
      <c r="V180" s="43">
        <f t="shared" si="47"/>
        <v>0.75</v>
      </c>
      <c r="W180" s="43"/>
      <c r="X180" s="43">
        <f t="shared" si="48"/>
        <v>0</v>
      </c>
      <c r="Y180" s="43">
        <f t="shared" si="49"/>
        <v>0</v>
      </c>
      <c r="Z180" s="43">
        <f t="shared" si="50"/>
        <v>0.75</v>
      </c>
      <c r="AA180" s="43">
        <f t="shared" si="51"/>
        <v>0.75</v>
      </c>
      <c r="AB180" s="43">
        <f t="shared" si="52"/>
        <v>0</v>
      </c>
      <c r="AC180" s="43">
        <f t="shared" si="53"/>
        <v>0</v>
      </c>
      <c r="AD180" s="43">
        <f t="shared" si="54"/>
        <v>0</v>
      </c>
      <c r="AE180" s="43">
        <f t="shared" si="55"/>
        <v>0</v>
      </c>
      <c r="AF180" s="43">
        <f t="shared" si="56"/>
        <v>0</v>
      </c>
      <c r="AG180" s="43">
        <f t="shared" si="57"/>
        <v>0</v>
      </c>
      <c r="AH180" s="43">
        <f t="shared" si="58"/>
        <v>0</v>
      </c>
      <c r="AI180" s="43">
        <f t="shared" si="59"/>
        <v>0</v>
      </c>
      <c r="AJ180" s="43">
        <f t="shared" si="60"/>
        <v>0.75</v>
      </c>
      <c r="AK180" s="43">
        <f t="shared" si="61"/>
        <v>0</v>
      </c>
      <c r="AL180" s="43">
        <f t="shared" si="62"/>
        <v>0</v>
      </c>
      <c r="AM180" s="43">
        <f t="shared" si="63"/>
        <v>0</v>
      </c>
      <c r="AN180" s="43">
        <f t="shared" si="64"/>
        <v>0</v>
      </c>
      <c r="AO180" s="43">
        <f t="shared" si="65"/>
        <v>0.75</v>
      </c>
      <c r="AP180" s="43"/>
      <c r="AQ180" s="43"/>
      <c r="AR180" s="43">
        <f t="shared" si="66"/>
        <v>3</v>
      </c>
      <c r="AS180" s="43">
        <f t="shared" si="67"/>
        <v>4</v>
      </c>
      <c r="AT180" s="43" t="str">
        <f t="shared" si="68"/>
        <v>Correct</v>
      </c>
      <c r="AU180" s="43"/>
      <c r="AV180" s="159" t="str">
        <f>IFERROR(VLOOKUP(Table1[[#This Row],[RespondentID]],'All Data'!$A181:$CN753,81,FALSE),"unknown")</f>
        <v>Female</v>
      </c>
      <c r="AW180" s="159">
        <f>IFERROR(VLOOKUP(Table1[[#This Row],[RespondentID]],'All Data'!$A181:$CN753,82,FALSE),"unknown")</f>
        <v>51</v>
      </c>
      <c r="AX180" s="159" t="str">
        <f>IFERROR(VLOOKUP(Table1[[#This Row],[RespondentID]],'All Data'!$A181:$CN753,83,FALSE),"unknown")</f>
        <v>Nassau</v>
      </c>
      <c r="AY180" s="159" t="str">
        <f>IFERROR(VLOOKUP(Table1[[#This Row],[RespondentID]],'All Data'!$A181:$CN753,84,FALSE),"unknown")</f>
        <v>Rockville Centre, 11570</v>
      </c>
      <c r="AZ180" s="159" t="str">
        <f>IFERROR(VLOOKUP(Table1[[#This Row],[RespondentID]],'All Data'!$A181:$CN753,85,FALSE),"unknown")</f>
        <v>White/Caucasian</v>
      </c>
      <c r="BA180" s="159" t="str">
        <f>IFERROR(VLOOKUP(Table1[[#This Row],[RespondentID]],'All Data'!$A181:$CN753,86,FALSE),"unknown")</f>
        <v>No</v>
      </c>
      <c r="BB180" s="159" t="str">
        <f>IFERROR(VLOOKUP(Table1[[#This Row],[RespondentID]],'All Data'!$A181:$CN753,87,FALSE),"unknown")</f>
        <v xml:space="preserve">English </v>
      </c>
      <c r="BC180" s="159">
        <f>IFERROR(VLOOKUP(Table1[[#This Row],[RespondentID]],'All Data'!$A181:$CN753,88,FALSE),"unknown")</f>
        <v>0</v>
      </c>
      <c r="BD180" s="159" t="str">
        <f>IFERROR(VLOOKUP(Table1[[#This Row],[RespondentID]],'All Data'!$A181:$CN753,89,FALSE),"unknown")</f>
        <v>High school graduate</v>
      </c>
      <c r="BE180" s="159" t="str">
        <f>IFERROR(VLOOKUP(Table1[[#This Row],[RespondentID]],'All Data'!$A181:$CN753,90,FALSE),"unknown")</f>
        <v>Employed for wages</v>
      </c>
      <c r="BF180" s="159" t="str">
        <f>IFERROR(VLOOKUP(Table1[[#This Row],[RespondentID]],'All Data'!$A181:$CN753,91,FALSE),"unknown")</f>
        <v>Yes</v>
      </c>
      <c r="BG180" s="159" t="str">
        <f>IFERROR(VLOOKUP(Table1[[#This Row],[RespondentID]],'All Data'!$A181:$CN753,92,FALSE),"unknown")</f>
        <v>Yes</v>
      </c>
    </row>
    <row r="181" spans="1:59" x14ac:dyDescent="0.35">
      <c r="A181" s="6">
        <v>7068517280</v>
      </c>
      <c r="B181" s="6"/>
      <c r="C181" s="6"/>
      <c r="D181" s="6"/>
      <c r="E181" s="6" t="s">
        <v>19</v>
      </c>
      <c r="F181" s="6" t="s">
        <v>55</v>
      </c>
      <c r="G181" s="6"/>
      <c r="H181" s="6"/>
      <c r="I181" s="6" t="s">
        <v>58</v>
      </c>
      <c r="J181" s="6"/>
      <c r="K181" s="6"/>
      <c r="L181" s="6"/>
      <c r="M181" s="6"/>
      <c r="N181" s="6"/>
      <c r="O181" s="6"/>
      <c r="P181" s="6"/>
      <c r="Q181" s="6"/>
      <c r="R181" s="6"/>
      <c r="S181" s="6"/>
      <c r="T181" s="43"/>
      <c r="U181" s="43">
        <f t="shared" si="46"/>
        <v>3</v>
      </c>
      <c r="V181" s="43">
        <f t="shared" si="47"/>
        <v>1</v>
      </c>
      <c r="W181" s="43"/>
      <c r="X181" s="43">
        <f t="shared" si="48"/>
        <v>0</v>
      </c>
      <c r="Y181" s="43">
        <f t="shared" si="49"/>
        <v>0</v>
      </c>
      <c r="Z181" s="43">
        <f t="shared" si="50"/>
        <v>0</v>
      </c>
      <c r="AA181" s="43">
        <f t="shared" si="51"/>
        <v>1</v>
      </c>
      <c r="AB181" s="43">
        <f t="shared" si="52"/>
        <v>1</v>
      </c>
      <c r="AC181" s="43">
        <f t="shared" si="53"/>
        <v>0</v>
      </c>
      <c r="AD181" s="43">
        <f t="shared" si="54"/>
        <v>0</v>
      </c>
      <c r="AE181" s="43">
        <f t="shared" si="55"/>
        <v>1</v>
      </c>
      <c r="AF181" s="43">
        <f t="shared" si="56"/>
        <v>0</v>
      </c>
      <c r="AG181" s="43">
        <f t="shared" si="57"/>
        <v>0</v>
      </c>
      <c r="AH181" s="43">
        <f t="shared" si="58"/>
        <v>0</v>
      </c>
      <c r="AI181" s="43">
        <f t="shared" si="59"/>
        <v>0</v>
      </c>
      <c r="AJ181" s="43">
        <f t="shared" si="60"/>
        <v>0</v>
      </c>
      <c r="AK181" s="43">
        <f t="shared" si="61"/>
        <v>0</v>
      </c>
      <c r="AL181" s="43">
        <f t="shared" si="62"/>
        <v>0</v>
      </c>
      <c r="AM181" s="43">
        <f t="shared" si="63"/>
        <v>0</v>
      </c>
      <c r="AN181" s="43">
        <f t="shared" si="64"/>
        <v>0</v>
      </c>
      <c r="AO181" s="43">
        <f t="shared" si="65"/>
        <v>0</v>
      </c>
      <c r="AP181" s="43"/>
      <c r="AQ181" s="43"/>
      <c r="AR181" s="43">
        <f t="shared" si="66"/>
        <v>3</v>
      </c>
      <c r="AS181" s="43">
        <f t="shared" si="67"/>
        <v>3</v>
      </c>
      <c r="AT181" s="43" t="str">
        <f t="shared" si="68"/>
        <v>Correct</v>
      </c>
      <c r="AU181" s="43"/>
      <c r="AV181" s="159" t="str">
        <f>IFERROR(VLOOKUP(Table1[[#This Row],[RespondentID]],'All Data'!$A182:$CN754,81,FALSE),"unknown")</f>
        <v>Female</v>
      </c>
      <c r="AW181" s="159">
        <f>IFERROR(VLOOKUP(Table1[[#This Row],[RespondentID]],'All Data'!$A182:$CN754,82,FALSE),"unknown")</f>
        <v>89</v>
      </c>
      <c r="AX181" s="159" t="str">
        <f>IFERROR(VLOOKUP(Table1[[#This Row],[RespondentID]],'All Data'!$A182:$CN754,83,FALSE),"unknown")</f>
        <v>Nassau</v>
      </c>
      <c r="AY181" s="159" t="str">
        <f>IFERROR(VLOOKUP(Table1[[#This Row],[RespondentID]],'All Data'!$A182:$CN754,84,FALSE),"unknown")</f>
        <v>Lakeview, 11552</v>
      </c>
      <c r="AZ181" s="159" t="str">
        <f>IFERROR(VLOOKUP(Table1[[#This Row],[RespondentID]],'All Data'!$A182:$CN754,85,FALSE),"unknown")</f>
        <v>White/Caucasian</v>
      </c>
      <c r="BA181" s="159" t="str">
        <f>IFERROR(VLOOKUP(Table1[[#This Row],[RespondentID]],'All Data'!$A182:$CN754,86,FALSE),"unknown")</f>
        <v>No</v>
      </c>
      <c r="BB181" s="159" t="str">
        <f>IFERROR(VLOOKUP(Table1[[#This Row],[RespondentID]],'All Data'!$A182:$CN754,87,FALSE),"unknown")</f>
        <v xml:space="preserve">English </v>
      </c>
      <c r="BC181" s="159">
        <f>IFERROR(VLOOKUP(Table1[[#This Row],[RespondentID]],'All Data'!$A182:$CN754,88,FALSE),"unknown")</f>
        <v>0</v>
      </c>
      <c r="BD181" s="159" t="str">
        <f>IFERROR(VLOOKUP(Table1[[#This Row],[RespondentID]],'All Data'!$A182:$CN754,89,FALSE),"unknown")</f>
        <v>High school graduate</v>
      </c>
      <c r="BE181" s="159" t="str">
        <f>IFERROR(VLOOKUP(Table1[[#This Row],[RespondentID]],'All Data'!$A182:$CN754,90,FALSE),"unknown")</f>
        <v>Retired</v>
      </c>
      <c r="BF181" s="159" t="str">
        <f>IFERROR(VLOOKUP(Table1[[#This Row],[RespondentID]],'All Data'!$A182:$CN754,91,FALSE),"unknown")</f>
        <v>Yes</v>
      </c>
      <c r="BG181" s="159" t="str">
        <f>IFERROR(VLOOKUP(Table1[[#This Row],[RespondentID]],'All Data'!$A182:$CN754,92,FALSE),"unknown")</f>
        <v>No</v>
      </c>
    </row>
    <row r="182" spans="1:59" x14ac:dyDescent="0.35">
      <c r="A182" s="6">
        <v>7068517167</v>
      </c>
      <c r="B182" s="6" t="s">
        <v>52</v>
      </c>
      <c r="C182" s="6"/>
      <c r="D182" s="6"/>
      <c r="E182" s="6"/>
      <c r="F182" s="6"/>
      <c r="G182" s="6"/>
      <c r="H182" s="6"/>
      <c r="I182" s="6" t="s">
        <v>58</v>
      </c>
      <c r="J182" s="6"/>
      <c r="K182" s="6"/>
      <c r="L182" s="6"/>
      <c r="M182" s="6"/>
      <c r="N182" s="6"/>
      <c r="O182" s="6"/>
      <c r="P182" s="6"/>
      <c r="Q182" s="6"/>
      <c r="R182" s="6"/>
      <c r="S182" s="6"/>
      <c r="T182" s="43"/>
      <c r="U182" s="43">
        <f t="shared" si="46"/>
        <v>2</v>
      </c>
      <c r="V182" s="43">
        <f t="shared" si="47"/>
        <v>1.5</v>
      </c>
      <c r="W182" s="43"/>
      <c r="X182" s="43">
        <f t="shared" si="48"/>
        <v>1</v>
      </c>
      <c r="Y182" s="43">
        <f t="shared" si="49"/>
        <v>0</v>
      </c>
      <c r="Z182" s="43">
        <f t="shared" si="50"/>
        <v>0</v>
      </c>
      <c r="AA182" s="43">
        <f t="shared" si="51"/>
        <v>0</v>
      </c>
      <c r="AB182" s="43">
        <f t="shared" si="52"/>
        <v>0</v>
      </c>
      <c r="AC182" s="43">
        <f t="shared" si="53"/>
        <v>0</v>
      </c>
      <c r="AD182" s="43">
        <f t="shared" si="54"/>
        <v>0</v>
      </c>
      <c r="AE182" s="43">
        <f t="shared" si="55"/>
        <v>1</v>
      </c>
      <c r="AF182" s="43">
        <f t="shared" si="56"/>
        <v>0</v>
      </c>
      <c r="AG182" s="43">
        <f t="shared" si="57"/>
        <v>0</v>
      </c>
      <c r="AH182" s="43">
        <f t="shared" si="58"/>
        <v>0</v>
      </c>
      <c r="AI182" s="43">
        <f t="shared" si="59"/>
        <v>0</v>
      </c>
      <c r="AJ182" s="43">
        <f t="shared" si="60"/>
        <v>0</v>
      </c>
      <c r="AK182" s="43">
        <f t="shared" si="61"/>
        <v>0</v>
      </c>
      <c r="AL182" s="43">
        <f t="shared" si="62"/>
        <v>0</v>
      </c>
      <c r="AM182" s="43">
        <f t="shared" si="63"/>
        <v>0</v>
      </c>
      <c r="AN182" s="43">
        <f t="shared" si="64"/>
        <v>0</v>
      </c>
      <c r="AO182" s="43">
        <f t="shared" si="65"/>
        <v>0</v>
      </c>
      <c r="AP182" s="43"/>
      <c r="AQ182" s="43"/>
      <c r="AR182" s="43">
        <f t="shared" si="66"/>
        <v>2</v>
      </c>
      <c r="AS182" s="43">
        <f t="shared" si="67"/>
        <v>2</v>
      </c>
      <c r="AT182" s="43" t="str">
        <f t="shared" si="68"/>
        <v>Correct</v>
      </c>
      <c r="AU182" s="43"/>
      <c r="AV182" s="159" t="str">
        <f>IFERROR(VLOOKUP(Table1[[#This Row],[RespondentID]],'All Data'!$A183:$CN755,81,FALSE),"unknown")</f>
        <v>Female</v>
      </c>
      <c r="AW182" s="159">
        <f>IFERROR(VLOOKUP(Table1[[#This Row],[RespondentID]],'All Data'!$A183:$CN755,82,FALSE),"unknown")</f>
        <v>69</v>
      </c>
      <c r="AX182" s="159" t="str">
        <f>IFERROR(VLOOKUP(Table1[[#This Row],[RespondentID]],'All Data'!$A183:$CN755,83,FALSE),"unknown")</f>
        <v>Nassau</v>
      </c>
      <c r="AY182" s="159" t="str">
        <f>IFERROR(VLOOKUP(Table1[[#This Row],[RespondentID]],'All Data'!$A183:$CN755,84,FALSE),"unknown")</f>
        <v>East Rockaway, 11518</v>
      </c>
      <c r="AZ182" s="159">
        <f>IFERROR(VLOOKUP(Table1[[#This Row],[RespondentID]],'All Data'!$A183:$CN755,85,FALSE),"unknown")</f>
        <v>0</v>
      </c>
      <c r="BA182" s="159">
        <f>IFERROR(VLOOKUP(Table1[[#This Row],[RespondentID]],'All Data'!$A183:$CN755,86,FALSE),"unknown")</f>
        <v>0</v>
      </c>
      <c r="BB182" s="159" t="str">
        <f>IFERROR(VLOOKUP(Table1[[#This Row],[RespondentID]],'All Data'!$A183:$CN755,87,FALSE),"unknown")</f>
        <v xml:space="preserve"> </v>
      </c>
      <c r="BC182" s="159">
        <f>IFERROR(VLOOKUP(Table1[[#This Row],[RespondentID]],'All Data'!$A183:$CN755,88,FALSE),"unknown")</f>
        <v>0</v>
      </c>
      <c r="BD182" s="159" t="str">
        <f>IFERROR(VLOOKUP(Table1[[#This Row],[RespondentID]],'All Data'!$A183:$CN755,89,FALSE),"unknown")</f>
        <v>High school graduate</v>
      </c>
      <c r="BE182" s="159" t="str">
        <f>IFERROR(VLOOKUP(Table1[[#This Row],[RespondentID]],'All Data'!$A183:$CN755,90,FALSE),"unknown")</f>
        <v>Retired</v>
      </c>
      <c r="BF182" s="159" t="str">
        <f>IFERROR(VLOOKUP(Table1[[#This Row],[RespondentID]],'All Data'!$A183:$CN755,91,FALSE),"unknown")</f>
        <v>Yes</v>
      </c>
      <c r="BG182" s="159" t="str">
        <f>IFERROR(VLOOKUP(Table1[[#This Row],[RespondentID]],'All Data'!$A183:$CN755,92,FALSE),"unknown")</f>
        <v>No</v>
      </c>
    </row>
    <row r="183" spans="1:59" x14ac:dyDescent="0.35">
      <c r="A183" s="6">
        <v>7068517045</v>
      </c>
      <c r="B183" s="6"/>
      <c r="C183" s="6"/>
      <c r="D183" s="6"/>
      <c r="E183" s="6"/>
      <c r="F183" s="6"/>
      <c r="G183" s="6"/>
      <c r="H183" s="6"/>
      <c r="I183" s="6"/>
      <c r="J183" s="6"/>
      <c r="K183" s="6"/>
      <c r="L183" s="6"/>
      <c r="M183" s="6"/>
      <c r="N183" s="6"/>
      <c r="O183" s="6"/>
      <c r="P183" s="6"/>
      <c r="Q183" s="6"/>
      <c r="R183" s="6"/>
      <c r="S183" s="6"/>
      <c r="T183" s="43"/>
      <c r="U183" s="43">
        <f t="shared" si="46"/>
        <v>0</v>
      </c>
      <c r="V183" s="43" t="e">
        <f t="shared" si="47"/>
        <v>#DIV/0!</v>
      </c>
      <c r="W183" s="43"/>
      <c r="X183" s="43">
        <f t="shared" si="48"/>
        <v>0</v>
      </c>
      <c r="Y183" s="43">
        <f t="shared" si="49"/>
        <v>0</v>
      </c>
      <c r="Z183" s="43">
        <f t="shared" si="50"/>
        <v>0</v>
      </c>
      <c r="AA183" s="43">
        <f t="shared" si="51"/>
        <v>0</v>
      </c>
      <c r="AB183" s="43">
        <f t="shared" si="52"/>
        <v>0</v>
      </c>
      <c r="AC183" s="43">
        <f t="shared" si="53"/>
        <v>0</v>
      </c>
      <c r="AD183" s="43">
        <f t="shared" si="54"/>
        <v>0</v>
      </c>
      <c r="AE183" s="43">
        <f t="shared" si="55"/>
        <v>0</v>
      </c>
      <c r="AF183" s="43">
        <f t="shared" si="56"/>
        <v>0</v>
      </c>
      <c r="AG183" s="43">
        <f t="shared" si="57"/>
        <v>0</v>
      </c>
      <c r="AH183" s="43">
        <f t="shared" si="58"/>
        <v>0</v>
      </c>
      <c r="AI183" s="43">
        <f t="shared" si="59"/>
        <v>0</v>
      </c>
      <c r="AJ183" s="43">
        <f t="shared" si="60"/>
        <v>0</v>
      </c>
      <c r="AK183" s="43">
        <f t="shared" si="61"/>
        <v>0</v>
      </c>
      <c r="AL183" s="43">
        <f t="shared" si="62"/>
        <v>0</v>
      </c>
      <c r="AM183" s="43">
        <f t="shared" si="63"/>
        <v>0</v>
      </c>
      <c r="AN183" s="43">
        <f t="shared" si="64"/>
        <v>0</v>
      </c>
      <c r="AO183" s="43">
        <f t="shared" si="65"/>
        <v>0</v>
      </c>
      <c r="AP183" s="43"/>
      <c r="AQ183" s="43"/>
      <c r="AR183" s="43">
        <f t="shared" si="66"/>
        <v>0</v>
      </c>
      <c r="AS183" s="43">
        <f t="shared" si="67"/>
        <v>0</v>
      </c>
      <c r="AT183" s="43" t="str">
        <f t="shared" si="68"/>
        <v>Correct</v>
      </c>
      <c r="AU183" s="43"/>
      <c r="AV183" s="159" t="str">
        <f>IFERROR(VLOOKUP(Table1[[#This Row],[RespondentID]],'All Data'!$A184:$CN756,81,FALSE),"unknown")</f>
        <v>Male</v>
      </c>
      <c r="AW183" s="159">
        <f>IFERROR(VLOOKUP(Table1[[#This Row],[RespondentID]],'All Data'!$A184:$CN756,82,FALSE),"unknown")</f>
        <v>75</v>
      </c>
      <c r="AX183" s="159" t="str">
        <f>IFERROR(VLOOKUP(Table1[[#This Row],[RespondentID]],'All Data'!$A184:$CN756,83,FALSE),"unknown")</f>
        <v>Nassau</v>
      </c>
      <c r="AY183" s="159">
        <f>IFERROR(VLOOKUP(Table1[[#This Row],[RespondentID]],'All Data'!$A184:$CN756,84,FALSE),"unknown")</f>
        <v>0</v>
      </c>
      <c r="AZ183" s="159" t="str">
        <f>IFERROR(VLOOKUP(Table1[[#This Row],[RespondentID]],'All Data'!$A184:$CN756,85,FALSE),"unknown")</f>
        <v>White/Caucasian</v>
      </c>
      <c r="BA183" s="159">
        <f>IFERROR(VLOOKUP(Table1[[#This Row],[RespondentID]],'All Data'!$A184:$CN756,86,FALSE),"unknown")</f>
        <v>0</v>
      </c>
      <c r="BB183" s="159" t="str">
        <f>IFERROR(VLOOKUP(Table1[[#This Row],[RespondentID]],'All Data'!$A184:$CN756,87,FALSE),"unknown")</f>
        <v xml:space="preserve"> </v>
      </c>
      <c r="BC183" s="159">
        <f>IFERROR(VLOOKUP(Table1[[#This Row],[RespondentID]],'All Data'!$A184:$CN756,88,FALSE),"unknown")</f>
        <v>0</v>
      </c>
      <c r="BD183" s="159">
        <f>IFERROR(VLOOKUP(Table1[[#This Row],[RespondentID]],'All Data'!$A184:$CN756,89,FALSE),"unknown")</f>
        <v>0</v>
      </c>
      <c r="BE183" s="159">
        <f>IFERROR(VLOOKUP(Table1[[#This Row],[RespondentID]],'All Data'!$A184:$CN756,90,FALSE),"unknown")</f>
        <v>0</v>
      </c>
      <c r="BF183" s="159" t="str">
        <f>IFERROR(VLOOKUP(Table1[[#This Row],[RespondentID]],'All Data'!$A184:$CN756,91,FALSE),"unknown")</f>
        <v>Yes</v>
      </c>
      <c r="BG183" s="159" t="str">
        <f>IFERROR(VLOOKUP(Table1[[#This Row],[RespondentID]],'All Data'!$A184:$CN756,92,FALSE),"unknown")</f>
        <v>No</v>
      </c>
    </row>
    <row r="184" spans="1:59" x14ac:dyDescent="0.35">
      <c r="A184" s="6">
        <v>7068516942</v>
      </c>
      <c r="B184" s="6"/>
      <c r="C184" s="6"/>
      <c r="D184" s="6"/>
      <c r="E184" s="6" t="s">
        <v>19</v>
      </c>
      <c r="F184" s="6"/>
      <c r="G184" s="6"/>
      <c r="H184" s="6"/>
      <c r="I184" s="6"/>
      <c r="J184" s="6"/>
      <c r="K184" s="6"/>
      <c r="L184" s="6"/>
      <c r="M184" s="6"/>
      <c r="N184" s="6" t="s">
        <v>26</v>
      </c>
      <c r="O184" s="6"/>
      <c r="P184" s="6"/>
      <c r="Q184" s="6"/>
      <c r="R184" s="6"/>
      <c r="S184" s="6" t="s">
        <v>66</v>
      </c>
      <c r="T184" s="43"/>
      <c r="U184" s="43">
        <f t="shared" si="46"/>
        <v>3</v>
      </c>
      <c r="V184" s="43">
        <f t="shared" si="47"/>
        <v>1</v>
      </c>
      <c r="W184" s="43"/>
      <c r="X184" s="43">
        <f t="shared" si="48"/>
        <v>0</v>
      </c>
      <c r="Y184" s="43">
        <f t="shared" si="49"/>
        <v>0</v>
      </c>
      <c r="Z184" s="43">
        <f t="shared" si="50"/>
        <v>0</v>
      </c>
      <c r="AA184" s="43">
        <f t="shared" si="51"/>
        <v>1</v>
      </c>
      <c r="AB184" s="43">
        <f t="shared" si="52"/>
        <v>0</v>
      </c>
      <c r="AC184" s="43">
        <f t="shared" si="53"/>
        <v>0</v>
      </c>
      <c r="AD184" s="43">
        <f t="shared" si="54"/>
        <v>0</v>
      </c>
      <c r="AE184" s="43">
        <f t="shared" si="55"/>
        <v>0</v>
      </c>
      <c r="AF184" s="43">
        <f t="shared" si="56"/>
        <v>0</v>
      </c>
      <c r="AG184" s="43">
        <f t="shared" si="57"/>
        <v>0</v>
      </c>
      <c r="AH184" s="43">
        <f t="shared" si="58"/>
        <v>0</v>
      </c>
      <c r="AI184" s="43">
        <f t="shared" si="59"/>
        <v>0</v>
      </c>
      <c r="AJ184" s="43">
        <f t="shared" si="60"/>
        <v>1</v>
      </c>
      <c r="AK184" s="43">
        <f t="shared" si="61"/>
        <v>0</v>
      </c>
      <c r="AL184" s="43">
        <f t="shared" si="62"/>
        <v>0</v>
      </c>
      <c r="AM184" s="43">
        <f t="shared" si="63"/>
        <v>0</v>
      </c>
      <c r="AN184" s="43">
        <f t="shared" si="64"/>
        <v>0</v>
      </c>
      <c r="AO184" s="43">
        <f t="shared" si="65"/>
        <v>1</v>
      </c>
      <c r="AP184" s="43"/>
      <c r="AQ184" s="43"/>
      <c r="AR184" s="43">
        <f t="shared" si="66"/>
        <v>3</v>
      </c>
      <c r="AS184" s="43">
        <f t="shared" si="67"/>
        <v>3</v>
      </c>
      <c r="AT184" s="43" t="str">
        <f t="shared" si="68"/>
        <v>Correct</v>
      </c>
      <c r="AU184" s="43"/>
      <c r="AV184" s="159" t="str">
        <f>IFERROR(VLOOKUP(Table1[[#This Row],[RespondentID]],'All Data'!$A185:$CN757,81,FALSE),"unknown")</f>
        <v>Male</v>
      </c>
      <c r="AW184" s="159">
        <f>IFERROR(VLOOKUP(Table1[[#This Row],[RespondentID]],'All Data'!$A185:$CN757,82,FALSE),"unknown")</f>
        <v>76</v>
      </c>
      <c r="AX184" s="159" t="str">
        <f>IFERROR(VLOOKUP(Table1[[#This Row],[RespondentID]],'All Data'!$A185:$CN757,83,FALSE),"unknown")</f>
        <v>Nassau</v>
      </c>
      <c r="AY184" s="159" t="str">
        <f>IFERROR(VLOOKUP(Table1[[#This Row],[RespondentID]],'All Data'!$A185:$CN757,84,FALSE),"unknown")</f>
        <v>Valley Stream, 11581</v>
      </c>
      <c r="AZ184" s="159" t="str">
        <f>IFERROR(VLOOKUP(Table1[[#This Row],[RespondentID]],'All Data'!$A185:$CN757,85,FALSE),"unknown")</f>
        <v>White/Caucasian</v>
      </c>
      <c r="BA184" s="159" t="str">
        <f>IFERROR(VLOOKUP(Table1[[#This Row],[RespondentID]],'All Data'!$A185:$CN757,86,FALSE),"unknown")</f>
        <v>No</v>
      </c>
      <c r="BB184" s="159" t="str">
        <f>IFERROR(VLOOKUP(Table1[[#This Row],[RespondentID]],'All Data'!$A185:$CN757,87,FALSE),"unknown")</f>
        <v xml:space="preserve">English </v>
      </c>
      <c r="BC184" s="159" t="str">
        <f>IFERROR(VLOOKUP(Table1[[#This Row],[RespondentID]],'All Data'!$A185:$CN757,88,FALSE),"unknown")</f>
        <v>$20,000 to $34,999</v>
      </c>
      <c r="BD184" s="159" t="str">
        <f>IFERROR(VLOOKUP(Table1[[#This Row],[RespondentID]],'All Data'!$A185:$CN757,89,FALSE),"unknown")</f>
        <v>High school graduate</v>
      </c>
      <c r="BE184" s="159" t="str">
        <f>IFERROR(VLOOKUP(Table1[[#This Row],[RespondentID]],'All Data'!$A185:$CN757,90,FALSE),"unknown")</f>
        <v>Retired</v>
      </c>
      <c r="BF184" s="159" t="str">
        <f>IFERROR(VLOOKUP(Table1[[#This Row],[RespondentID]],'All Data'!$A185:$CN757,91,FALSE),"unknown")</f>
        <v>Yes</v>
      </c>
      <c r="BG184" s="159" t="str">
        <f>IFERROR(VLOOKUP(Table1[[#This Row],[RespondentID]],'All Data'!$A185:$CN757,92,FALSE),"unknown")</f>
        <v>No</v>
      </c>
    </row>
    <row r="185" spans="1:59" x14ac:dyDescent="0.35">
      <c r="A185" s="6">
        <v>7068516801</v>
      </c>
      <c r="B185" s="6" t="s">
        <v>52</v>
      </c>
      <c r="C185" s="6"/>
      <c r="D185" s="6"/>
      <c r="E185" s="6"/>
      <c r="F185" s="6"/>
      <c r="G185" s="6"/>
      <c r="H185" s="6"/>
      <c r="I185" s="6" t="s">
        <v>58</v>
      </c>
      <c r="J185" s="6"/>
      <c r="K185" s="6"/>
      <c r="L185" s="6"/>
      <c r="M185" s="6"/>
      <c r="N185" s="6"/>
      <c r="O185" s="6"/>
      <c r="P185" s="6" t="s">
        <v>63</v>
      </c>
      <c r="Q185" s="6"/>
      <c r="R185" s="6"/>
      <c r="S185" s="6"/>
      <c r="T185" s="43"/>
      <c r="U185" s="43">
        <f t="shared" si="46"/>
        <v>3</v>
      </c>
      <c r="V185" s="43">
        <f t="shared" si="47"/>
        <v>1</v>
      </c>
      <c r="W185" s="43"/>
      <c r="X185" s="43">
        <f t="shared" si="48"/>
        <v>1</v>
      </c>
      <c r="Y185" s="43">
        <f t="shared" si="49"/>
        <v>0</v>
      </c>
      <c r="Z185" s="43">
        <f t="shared" si="50"/>
        <v>0</v>
      </c>
      <c r="AA185" s="43">
        <f t="shared" si="51"/>
        <v>0</v>
      </c>
      <c r="AB185" s="43">
        <f t="shared" si="52"/>
        <v>0</v>
      </c>
      <c r="AC185" s="43">
        <f t="shared" si="53"/>
        <v>0</v>
      </c>
      <c r="AD185" s="43">
        <f t="shared" si="54"/>
        <v>0</v>
      </c>
      <c r="AE185" s="43">
        <f t="shared" si="55"/>
        <v>1</v>
      </c>
      <c r="AF185" s="43">
        <f t="shared" si="56"/>
        <v>0</v>
      </c>
      <c r="AG185" s="43">
        <f t="shared" si="57"/>
        <v>0</v>
      </c>
      <c r="AH185" s="43">
        <f t="shared" si="58"/>
        <v>0</v>
      </c>
      <c r="AI185" s="43">
        <f t="shared" si="59"/>
        <v>0</v>
      </c>
      <c r="AJ185" s="43">
        <f t="shared" si="60"/>
        <v>0</v>
      </c>
      <c r="AK185" s="43">
        <f t="shared" si="61"/>
        <v>0</v>
      </c>
      <c r="AL185" s="43">
        <f t="shared" si="62"/>
        <v>1</v>
      </c>
      <c r="AM185" s="43">
        <f t="shared" si="63"/>
        <v>0</v>
      </c>
      <c r="AN185" s="43">
        <f t="shared" si="64"/>
        <v>0</v>
      </c>
      <c r="AO185" s="43">
        <f t="shared" si="65"/>
        <v>0</v>
      </c>
      <c r="AP185" s="43"/>
      <c r="AQ185" s="43"/>
      <c r="AR185" s="43">
        <f t="shared" si="66"/>
        <v>3</v>
      </c>
      <c r="AS185" s="43">
        <f t="shared" si="67"/>
        <v>3</v>
      </c>
      <c r="AT185" s="43" t="str">
        <f t="shared" si="68"/>
        <v>Correct</v>
      </c>
      <c r="AU185" s="43"/>
      <c r="AV185" s="159" t="str">
        <f>IFERROR(VLOOKUP(Table1[[#This Row],[RespondentID]],'All Data'!$A186:$CN758,81,FALSE),"unknown")</f>
        <v>Female</v>
      </c>
      <c r="AW185" s="159">
        <f>IFERROR(VLOOKUP(Table1[[#This Row],[RespondentID]],'All Data'!$A186:$CN758,82,FALSE),"unknown")</f>
        <v>60</v>
      </c>
      <c r="AX185" s="159" t="str">
        <f>IFERROR(VLOOKUP(Table1[[#This Row],[RespondentID]],'All Data'!$A186:$CN758,83,FALSE),"unknown")</f>
        <v>Nassau</v>
      </c>
      <c r="AY185" s="159" t="str">
        <f>IFERROR(VLOOKUP(Table1[[#This Row],[RespondentID]],'All Data'!$A186:$CN758,84,FALSE),"unknown")</f>
        <v>Valley Stream, 11580</v>
      </c>
      <c r="AZ185" s="159" t="str">
        <f>IFERROR(VLOOKUP(Table1[[#This Row],[RespondentID]],'All Data'!$A186:$CN758,85,FALSE),"unknown")</f>
        <v>White/Caucasian</v>
      </c>
      <c r="BA185" s="159" t="str">
        <f>IFERROR(VLOOKUP(Table1[[#This Row],[RespondentID]],'All Data'!$A186:$CN758,86,FALSE),"unknown")</f>
        <v>No</v>
      </c>
      <c r="BB185" s="159" t="str">
        <f>IFERROR(VLOOKUP(Table1[[#This Row],[RespondentID]],'All Data'!$A186:$CN758,87,FALSE),"unknown")</f>
        <v xml:space="preserve">English </v>
      </c>
      <c r="BC185" s="159" t="str">
        <f>IFERROR(VLOOKUP(Table1[[#This Row],[RespondentID]],'All Data'!$A186:$CN758,88,FALSE),"unknown")</f>
        <v>Over $125,000</v>
      </c>
      <c r="BD185" s="159" t="str">
        <f>IFERROR(VLOOKUP(Table1[[#This Row],[RespondentID]],'All Data'!$A186:$CN758,89,FALSE),"unknown")</f>
        <v>High school graduate</v>
      </c>
      <c r="BE185" s="159" t="str">
        <f>IFERROR(VLOOKUP(Table1[[#This Row],[RespondentID]],'All Data'!$A186:$CN758,90,FALSE),"unknown")</f>
        <v>Employed for wages</v>
      </c>
      <c r="BF185" s="159" t="str">
        <f>IFERROR(VLOOKUP(Table1[[#This Row],[RespondentID]],'All Data'!$A186:$CN758,91,FALSE),"unknown")</f>
        <v>Yes</v>
      </c>
      <c r="BG185" s="159" t="str">
        <f>IFERROR(VLOOKUP(Table1[[#This Row],[RespondentID]],'All Data'!$A186:$CN758,92,FALSE),"unknown")</f>
        <v>Yes</v>
      </c>
    </row>
    <row r="186" spans="1:59" x14ac:dyDescent="0.35">
      <c r="A186" s="6">
        <v>7068516673</v>
      </c>
      <c r="B186" s="6"/>
      <c r="C186" s="6"/>
      <c r="D186" s="6"/>
      <c r="E186" s="6"/>
      <c r="F186" s="6"/>
      <c r="G186" s="6"/>
      <c r="H186" s="6"/>
      <c r="I186" s="6"/>
      <c r="J186" s="6"/>
      <c r="K186" s="6"/>
      <c r="L186" s="6"/>
      <c r="M186" s="6"/>
      <c r="N186" s="6"/>
      <c r="O186" s="6"/>
      <c r="P186" s="6"/>
      <c r="Q186" s="6"/>
      <c r="R186" s="6" t="s">
        <v>65</v>
      </c>
      <c r="S186" s="6"/>
      <c r="T186" s="43"/>
      <c r="U186" s="43">
        <f t="shared" si="46"/>
        <v>1</v>
      </c>
      <c r="V186" s="43">
        <f t="shared" si="47"/>
        <v>3</v>
      </c>
      <c r="W186" s="43"/>
      <c r="X186" s="43">
        <f t="shared" si="48"/>
        <v>0</v>
      </c>
      <c r="Y186" s="43">
        <f t="shared" si="49"/>
        <v>0</v>
      </c>
      <c r="Z186" s="43">
        <f t="shared" si="50"/>
        <v>0</v>
      </c>
      <c r="AA186" s="43">
        <f t="shared" si="51"/>
        <v>0</v>
      </c>
      <c r="AB186" s="43">
        <f t="shared" si="52"/>
        <v>0</v>
      </c>
      <c r="AC186" s="43">
        <f t="shared" si="53"/>
        <v>0</v>
      </c>
      <c r="AD186" s="43">
        <f t="shared" si="54"/>
        <v>0</v>
      </c>
      <c r="AE186" s="43">
        <f t="shared" si="55"/>
        <v>0</v>
      </c>
      <c r="AF186" s="43">
        <f t="shared" si="56"/>
        <v>0</v>
      </c>
      <c r="AG186" s="43">
        <f t="shared" si="57"/>
        <v>0</v>
      </c>
      <c r="AH186" s="43">
        <f t="shared" si="58"/>
        <v>0</v>
      </c>
      <c r="AI186" s="43">
        <f t="shared" si="59"/>
        <v>0</v>
      </c>
      <c r="AJ186" s="43">
        <f t="shared" si="60"/>
        <v>0</v>
      </c>
      <c r="AK186" s="43">
        <f t="shared" si="61"/>
        <v>0</v>
      </c>
      <c r="AL186" s="43">
        <f t="shared" si="62"/>
        <v>0</v>
      </c>
      <c r="AM186" s="43">
        <f t="shared" si="63"/>
        <v>0</v>
      </c>
      <c r="AN186" s="43">
        <f t="shared" si="64"/>
        <v>1</v>
      </c>
      <c r="AO186" s="43">
        <f t="shared" si="65"/>
        <v>0</v>
      </c>
      <c r="AP186" s="43"/>
      <c r="AQ186" s="43"/>
      <c r="AR186" s="43">
        <f t="shared" si="66"/>
        <v>1</v>
      </c>
      <c r="AS186" s="43">
        <f t="shared" si="67"/>
        <v>1</v>
      </c>
      <c r="AT186" s="43" t="str">
        <f t="shared" si="68"/>
        <v>Correct</v>
      </c>
      <c r="AU186" s="43"/>
      <c r="AV186" s="159" t="str">
        <f>IFERROR(VLOOKUP(Table1[[#This Row],[RespondentID]],'All Data'!$A187:$CN759,81,FALSE),"unknown")</f>
        <v>Male</v>
      </c>
      <c r="AW186" s="159">
        <f>IFERROR(VLOOKUP(Table1[[#This Row],[RespondentID]],'All Data'!$A187:$CN759,82,FALSE),"unknown")</f>
        <v>69</v>
      </c>
      <c r="AX186" s="159" t="str">
        <f>IFERROR(VLOOKUP(Table1[[#This Row],[RespondentID]],'All Data'!$A187:$CN759,83,FALSE),"unknown")</f>
        <v>Nassau</v>
      </c>
      <c r="AY186" s="159" t="str">
        <f>IFERROR(VLOOKUP(Table1[[#This Row],[RespondentID]],'All Data'!$A187:$CN759,84,FALSE),"unknown")</f>
        <v>Valley Stream, 11580</v>
      </c>
      <c r="AZ186" s="159" t="str">
        <f>IFERROR(VLOOKUP(Table1[[#This Row],[RespondentID]],'All Data'!$A187:$CN759,85,FALSE),"unknown")</f>
        <v>White/Caucasian</v>
      </c>
      <c r="BA186" s="159" t="str">
        <f>IFERROR(VLOOKUP(Table1[[#This Row],[RespondentID]],'All Data'!$A187:$CN759,86,FALSE),"unknown")</f>
        <v>No</v>
      </c>
      <c r="BB186" s="159" t="str">
        <f>IFERROR(VLOOKUP(Table1[[#This Row],[RespondentID]],'All Data'!$A187:$CN759,87,FALSE),"unknown")</f>
        <v xml:space="preserve">English </v>
      </c>
      <c r="BC186" s="159" t="str">
        <f>IFERROR(VLOOKUP(Table1[[#This Row],[RespondentID]],'All Data'!$A187:$CN759,88,FALSE),"unknown")</f>
        <v>$75,000 to $125,000</v>
      </c>
      <c r="BD186" s="159" t="str">
        <f>IFERROR(VLOOKUP(Table1[[#This Row],[RespondentID]],'All Data'!$A187:$CN759,89,FALSE),"unknown")</f>
        <v>Some college</v>
      </c>
      <c r="BE186" s="159" t="str">
        <f>IFERROR(VLOOKUP(Table1[[#This Row],[RespondentID]],'All Data'!$A187:$CN759,90,FALSE),"unknown")</f>
        <v>Employed for wages</v>
      </c>
      <c r="BF186" s="159" t="str">
        <f>IFERROR(VLOOKUP(Table1[[#This Row],[RespondentID]],'All Data'!$A187:$CN759,91,FALSE),"unknown")</f>
        <v>Yes</v>
      </c>
      <c r="BG186" s="159" t="str">
        <f>IFERROR(VLOOKUP(Table1[[#This Row],[RespondentID]],'All Data'!$A187:$CN759,92,FALSE),"unknown")</f>
        <v>Yes</v>
      </c>
    </row>
    <row r="187" spans="1:59" x14ac:dyDescent="0.35">
      <c r="A187" s="6">
        <v>7068516565</v>
      </c>
      <c r="B187" s="6"/>
      <c r="C187" s="6"/>
      <c r="D187" s="6"/>
      <c r="E187" s="6"/>
      <c r="F187" s="6" t="s">
        <v>55</v>
      </c>
      <c r="G187" s="6"/>
      <c r="H187" s="6"/>
      <c r="I187" s="6" t="s">
        <v>58</v>
      </c>
      <c r="J187" s="6"/>
      <c r="K187" s="6"/>
      <c r="L187" s="6"/>
      <c r="M187" s="6"/>
      <c r="N187" s="6"/>
      <c r="O187" s="6"/>
      <c r="P187" s="6"/>
      <c r="Q187" s="6"/>
      <c r="R187" s="6"/>
      <c r="S187" s="6" t="s">
        <v>66</v>
      </c>
      <c r="T187" s="43"/>
      <c r="U187" s="43">
        <f t="shared" si="46"/>
        <v>3</v>
      </c>
      <c r="V187" s="43">
        <f t="shared" si="47"/>
        <v>1</v>
      </c>
      <c r="W187" s="43"/>
      <c r="X187" s="43">
        <f t="shared" si="48"/>
        <v>0</v>
      </c>
      <c r="Y187" s="43">
        <f t="shared" si="49"/>
        <v>0</v>
      </c>
      <c r="Z187" s="43">
        <f t="shared" si="50"/>
        <v>0</v>
      </c>
      <c r="AA187" s="43">
        <f t="shared" si="51"/>
        <v>0</v>
      </c>
      <c r="AB187" s="43">
        <f t="shared" si="52"/>
        <v>1</v>
      </c>
      <c r="AC187" s="43">
        <f t="shared" si="53"/>
        <v>0</v>
      </c>
      <c r="AD187" s="43">
        <f t="shared" si="54"/>
        <v>0</v>
      </c>
      <c r="AE187" s="43">
        <f t="shared" si="55"/>
        <v>1</v>
      </c>
      <c r="AF187" s="43">
        <f t="shared" si="56"/>
        <v>0</v>
      </c>
      <c r="AG187" s="43">
        <f t="shared" si="57"/>
        <v>0</v>
      </c>
      <c r="AH187" s="43">
        <f t="shared" si="58"/>
        <v>0</v>
      </c>
      <c r="AI187" s="43">
        <f t="shared" si="59"/>
        <v>0</v>
      </c>
      <c r="AJ187" s="43">
        <f t="shared" si="60"/>
        <v>0</v>
      </c>
      <c r="AK187" s="43">
        <f t="shared" si="61"/>
        <v>0</v>
      </c>
      <c r="AL187" s="43">
        <f t="shared" si="62"/>
        <v>0</v>
      </c>
      <c r="AM187" s="43">
        <f t="shared" si="63"/>
        <v>0</v>
      </c>
      <c r="AN187" s="43">
        <f t="shared" si="64"/>
        <v>0</v>
      </c>
      <c r="AO187" s="43">
        <f t="shared" si="65"/>
        <v>1</v>
      </c>
      <c r="AP187" s="43"/>
      <c r="AQ187" s="43"/>
      <c r="AR187" s="43">
        <f t="shared" si="66"/>
        <v>3</v>
      </c>
      <c r="AS187" s="43">
        <f t="shared" si="67"/>
        <v>3</v>
      </c>
      <c r="AT187" s="43" t="str">
        <f t="shared" si="68"/>
        <v>Correct</v>
      </c>
      <c r="AU187" s="43"/>
      <c r="AV187" s="159" t="str">
        <f>IFERROR(VLOOKUP(Table1[[#This Row],[RespondentID]],'All Data'!$A188:$CN760,81,FALSE),"unknown")</f>
        <v>Male</v>
      </c>
      <c r="AW187" s="159">
        <f>IFERROR(VLOOKUP(Table1[[#This Row],[RespondentID]],'All Data'!$A188:$CN760,82,FALSE),"unknown")</f>
        <v>76</v>
      </c>
      <c r="AX187" s="159" t="str">
        <f>IFERROR(VLOOKUP(Table1[[#This Row],[RespondentID]],'All Data'!$A188:$CN760,83,FALSE),"unknown")</f>
        <v>Nassau</v>
      </c>
      <c r="AY187" s="159" t="str">
        <f>IFERROR(VLOOKUP(Table1[[#This Row],[RespondentID]],'All Data'!$A188:$CN760,84,FALSE),"unknown")</f>
        <v>New Hyde Park, 11040</v>
      </c>
      <c r="AZ187" s="159" t="str">
        <f>IFERROR(VLOOKUP(Table1[[#This Row],[RespondentID]],'All Data'!$A188:$CN760,85,FALSE),"unknown")</f>
        <v>White/Caucasian</v>
      </c>
      <c r="BA187" s="159" t="str">
        <f>IFERROR(VLOOKUP(Table1[[#This Row],[RespondentID]],'All Data'!$A188:$CN760,86,FALSE),"unknown")</f>
        <v>No</v>
      </c>
      <c r="BB187" s="159" t="str">
        <f>IFERROR(VLOOKUP(Table1[[#This Row],[RespondentID]],'All Data'!$A188:$CN760,87,FALSE),"unknown")</f>
        <v xml:space="preserve">English </v>
      </c>
      <c r="BC187" s="159" t="str">
        <f>IFERROR(VLOOKUP(Table1[[#This Row],[RespondentID]],'All Data'!$A188:$CN760,88,FALSE),"unknown")</f>
        <v>$50,000 to $74,999</v>
      </c>
      <c r="BD187" s="159" t="str">
        <f>IFERROR(VLOOKUP(Table1[[#This Row],[RespondentID]],'All Data'!$A188:$CN760,89,FALSE),"unknown")</f>
        <v>High school graduate</v>
      </c>
      <c r="BE187" s="159" t="str">
        <f>IFERROR(VLOOKUP(Table1[[#This Row],[RespondentID]],'All Data'!$A188:$CN760,90,FALSE),"unknown")</f>
        <v>Retired</v>
      </c>
      <c r="BF187" s="159" t="str">
        <f>IFERROR(VLOOKUP(Table1[[#This Row],[RespondentID]],'All Data'!$A188:$CN760,91,FALSE),"unknown")</f>
        <v>Yes</v>
      </c>
      <c r="BG187" s="159" t="str">
        <f>IFERROR(VLOOKUP(Table1[[#This Row],[RespondentID]],'All Data'!$A188:$CN760,92,FALSE),"unknown")</f>
        <v>No</v>
      </c>
    </row>
    <row r="188" spans="1:59" x14ac:dyDescent="0.35">
      <c r="A188" s="6">
        <v>7068516419</v>
      </c>
      <c r="B188" s="6"/>
      <c r="C188" s="6"/>
      <c r="D188" s="6"/>
      <c r="E188" s="6"/>
      <c r="F188" s="6"/>
      <c r="G188" s="6"/>
      <c r="H188" s="6" t="s">
        <v>57</v>
      </c>
      <c r="I188" s="6" t="s">
        <v>58</v>
      </c>
      <c r="J188" s="6"/>
      <c r="K188" s="6"/>
      <c r="L188" s="6"/>
      <c r="M188" s="6"/>
      <c r="N188" s="6"/>
      <c r="O188" s="6"/>
      <c r="P188" s="6"/>
      <c r="Q188" s="6"/>
      <c r="R188" s="6"/>
      <c r="S188" s="6"/>
      <c r="T188" s="43"/>
      <c r="U188" s="43">
        <f t="shared" si="46"/>
        <v>2</v>
      </c>
      <c r="V188" s="43">
        <f t="shared" si="47"/>
        <v>1.5</v>
      </c>
      <c r="W188" s="43"/>
      <c r="X188" s="43">
        <f t="shared" si="48"/>
        <v>0</v>
      </c>
      <c r="Y188" s="43">
        <f t="shared" si="49"/>
        <v>0</v>
      </c>
      <c r="Z188" s="43">
        <f t="shared" si="50"/>
        <v>0</v>
      </c>
      <c r="AA188" s="43">
        <f t="shared" si="51"/>
        <v>0</v>
      </c>
      <c r="AB188" s="43">
        <f t="shared" si="52"/>
        <v>0</v>
      </c>
      <c r="AC188" s="43">
        <f t="shared" si="53"/>
        <v>0</v>
      </c>
      <c r="AD188" s="43">
        <f t="shared" si="54"/>
        <v>1</v>
      </c>
      <c r="AE188" s="43">
        <f t="shared" si="55"/>
        <v>1</v>
      </c>
      <c r="AF188" s="43">
        <f t="shared" si="56"/>
        <v>0</v>
      </c>
      <c r="AG188" s="43">
        <f t="shared" si="57"/>
        <v>0</v>
      </c>
      <c r="AH188" s="43">
        <f t="shared" si="58"/>
        <v>0</v>
      </c>
      <c r="AI188" s="43">
        <f t="shared" si="59"/>
        <v>0</v>
      </c>
      <c r="AJ188" s="43">
        <f t="shared" si="60"/>
        <v>0</v>
      </c>
      <c r="AK188" s="43">
        <f t="shared" si="61"/>
        <v>0</v>
      </c>
      <c r="AL188" s="43">
        <f t="shared" si="62"/>
        <v>0</v>
      </c>
      <c r="AM188" s="43">
        <f t="shared" si="63"/>
        <v>0</v>
      </c>
      <c r="AN188" s="43">
        <f t="shared" si="64"/>
        <v>0</v>
      </c>
      <c r="AO188" s="43">
        <f t="shared" si="65"/>
        <v>0</v>
      </c>
      <c r="AP188" s="43"/>
      <c r="AQ188" s="43"/>
      <c r="AR188" s="43">
        <f t="shared" si="66"/>
        <v>2</v>
      </c>
      <c r="AS188" s="43">
        <f t="shared" si="67"/>
        <v>2</v>
      </c>
      <c r="AT188" s="43" t="str">
        <f t="shared" si="68"/>
        <v>Correct</v>
      </c>
      <c r="AU188" s="43"/>
      <c r="AV188" s="159" t="str">
        <f>IFERROR(VLOOKUP(Table1[[#This Row],[RespondentID]],'All Data'!$A189:$CN761,81,FALSE),"unknown")</f>
        <v>Female</v>
      </c>
      <c r="AW188" s="159">
        <f>IFERROR(VLOOKUP(Table1[[#This Row],[RespondentID]],'All Data'!$A189:$CN761,82,FALSE),"unknown")</f>
        <v>63</v>
      </c>
      <c r="AX188" s="159" t="str">
        <f>IFERROR(VLOOKUP(Table1[[#This Row],[RespondentID]],'All Data'!$A189:$CN761,83,FALSE),"unknown")</f>
        <v>Suffolk</v>
      </c>
      <c r="AY188" s="159" t="str">
        <f>IFERROR(VLOOKUP(Table1[[#This Row],[RespondentID]],'All Data'!$A189:$CN761,84,FALSE),"unknown")</f>
        <v>Bay Shore, 11706</v>
      </c>
      <c r="AZ188" s="159" t="str">
        <f>IFERROR(VLOOKUP(Table1[[#This Row],[RespondentID]],'All Data'!$A189:$CN761,85,FALSE),"unknown")</f>
        <v>White/Caucasian</v>
      </c>
      <c r="BA188" s="159" t="str">
        <f>IFERROR(VLOOKUP(Table1[[#This Row],[RespondentID]],'All Data'!$A189:$CN761,86,FALSE),"unknown")</f>
        <v>No</v>
      </c>
      <c r="BB188" s="159" t="str">
        <f>IFERROR(VLOOKUP(Table1[[#This Row],[RespondentID]],'All Data'!$A189:$CN761,87,FALSE),"unknown")</f>
        <v xml:space="preserve">English </v>
      </c>
      <c r="BC188" s="159">
        <f>IFERROR(VLOOKUP(Table1[[#This Row],[RespondentID]],'All Data'!$A189:$CN761,88,FALSE),"unknown")</f>
        <v>0</v>
      </c>
      <c r="BD188" s="159" t="str">
        <f>IFERROR(VLOOKUP(Table1[[#This Row],[RespondentID]],'All Data'!$A189:$CN761,89,FALSE),"unknown")</f>
        <v>College graduate</v>
      </c>
      <c r="BE188" s="159" t="str">
        <f>IFERROR(VLOOKUP(Table1[[#This Row],[RespondentID]],'All Data'!$A189:$CN761,90,FALSE),"unknown")</f>
        <v>Retired</v>
      </c>
      <c r="BF188" s="159" t="str">
        <f>IFERROR(VLOOKUP(Table1[[#This Row],[RespondentID]],'All Data'!$A189:$CN761,91,FALSE),"unknown")</f>
        <v>Yes</v>
      </c>
      <c r="BG188" s="159" t="str">
        <f>IFERROR(VLOOKUP(Table1[[#This Row],[RespondentID]],'All Data'!$A189:$CN761,92,FALSE),"unknown")</f>
        <v>Yes</v>
      </c>
    </row>
    <row r="189" spans="1:59" x14ac:dyDescent="0.35">
      <c r="A189" s="6">
        <v>7068309689</v>
      </c>
      <c r="B189" s="6" t="s">
        <v>52</v>
      </c>
      <c r="C189" s="6"/>
      <c r="D189" s="6"/>
      <c r="E189" s="6" t="s">
        <v>19</v>
      </c>
      <c r="F189" s="6"/>
      <c r="G189" s="6"/>
      <c r="H189" s="6" t="s">
        <v>57</v>
      </c>
      <c r="I189" s="6"/>
      <c r="J189" s="6"/>
      <c r="K189" s="6"/>
      <c r="L189" s="6"/>
      <c r="M189" s="6"/>
      <c r="N189" s="6"/>
      <c r="O189" s="6"/>
      <c r="P189" s="6"/>
      <c r="Q189" s="6"/>
      <c r="R189" s="6"/>
      <c r="S189" s="6"/>
      <c r="T189" s="43"/>
      <c r="U189" s="43">
        <f t="shared" si="46"/>
        <v>3</v>
      </c>
      <c r="V189" s="43">
        <f t="shared" si="47"/>
        <v>1</v>
      </c>
      <c r="W189" s="43"/>
      <c r="X189" s="43">
        <f t="shared" si="48"/>
        <v>1</v>
      </c>
      <c r="Y189" s="43">
        <f t="shared" si="49"/>
        <v>0</v>
      </c>
      <c r="Z189" s="43">
        <f t="shared" si="50"/>
        <v>0</v>
      </c>
      <c r="AA189" s="43">
        <f t="shared" si="51"/>
        <v>1</v>
      </c>
      <c r="AB189" s="43">
        <f t="shared" si="52"/>
        <v>0</v>
      </c>
      <c r="AC189" s="43">
        <f t="shared" si="53"/>
        <v>0</v>
      </c>
      <c r="AD189" s="43">
        <f t="shared" si="54"/>
        <v>1</v>
      </c>
      <c r="AE189" s="43">
        <f t="shared" si="55"/>
        <v>0</v>
      </c>
      <c r="AF189" s="43">
        <f t="shared" si="56"/>
        <v>0</v>
      </c>
      <c r="AG189" s="43">
        <f t="shared" si="57"/>
        <v>0</v>
      </c>
      <c r="AH189" s="43">
        <f t="shared" si="58"/>
        <v>0</v>
      </c>
      <c r="AI189" s="43">
        <f t="shared" si="59"/>
        <v>0</v>
      </c>
      <c r="AJ189" s="43">
        <f t="shared" si="60"/>
        <v>0</v>
      </c>
      <c r="AK189" s="43">
        <f t="shared" si="61"/>
        <v>0</v>
      </c>
      <c r="AL189" s="43">
        <f t="shared" si="62"/>
        <v>0</v>
      </c>
      <c r="AM189" s="43">
        <f t="shared" si="63"/>
        <v>0</v>
      </c>
      <c r="AN189" s="43">
        <f t="shared" si="64"/>
        <v>0</v>
      </c>
      <c r="AO189" s="43">
        <f t="shared" si="65"/>
        <v>0</v>
      </c>
      <c r="AP189" s="43"/>
      <c r="AQ189" s="43"/>
      <c r="AR189" s="43">
        <f t="shared" si="66"/>
        <v>3</v>
      </c>
      <c r="AS189" s="43">
        <f t="shared" si="67"/>
        <v>3</v>
      </c>
      <c r="AT189" s="43" t="str">
        <f t="shared" si="68"/>
        <v>Correct</v>
      </c>
      <c r="AU189" s="43"/>
      <c r="AV189" s="159" t="str">
        <f>IFERROR(VLOOKUP(Table1[[#This Row],[RespondentID]],'All Data'!$A190:$CN762,81,FALSE),"unknown")</f>
        <v>Male</v>
      </c>
      <c r="AW189" s="159">
        <f>IFERROR(VLOOKUP(Table1[[#This Row],[RespondentID]],'All Data'!$A190:$CN762,82,FALSE),"unknown")</f>
        <v>77</v>
      </c>
      <c r="AX189" s="159" t="str">
        <f>IFERROR(VLOOKUP(Table1[[#This Row],[RespondentID]],'All Data'!$A190:$CN762,83,FALSE),"unknown")</f>
        <v>Nassau</v>
      </c>
      <c r="AY189" s="159" t="str">
        <f>IFERROR(VLOOKUP(Table1[[#This Row],[RespondentID]],'All Data'!$A190:$CN762,84,FALSE),"unknown")</f>
        <v>Valley Stream, 11580</v>
      </c>
      <c r="AZ189" s="159" t="str">
        <f>IFERROR(VLOOKUP(Table1[[#This Row],[RespondentID]],'All Data'!$A190:$CN762,85,FALSE),"unknown")</f>
        <v>White/Caucasian</v>
      </c>
      <c r="BA189" s="159" t="str">
        <f>IFERROR(VLOOKUP(Table1[[#This Row],[RespondentID]],'All Data'!$A190:$CN762,86,FALSE),"unknown")</f>
        <v>No</v>
      </c>
      <c r="BB189" s="159" t="str">
        <f>IFERROR(VLOOKUP(Table1[[#This Row],[RespondentID]],'All Data'!$A190:$CN762,87,FALSE),"unknown")</f>
        <v xml:space="preserve">English </v>
      </c>
      <c r="BC189" s="159">
        <f>IFERROR(VLOOKUP(Table1[[#This Row],[RespondentID]],'All Data'!$A190:$CN762,88,FALSE),"unknown")</f>
        <v>0</v>
      </c>
      <c r="BD189" s="159" t="str">
        <f>IFERROR(VLOOKUP(Table1[[#This Row],[RespondentID]],'All Data'!$A190:$CN762,89,FALSE),"unknown")</f>
        <v>College graduate</v>
      </c>
      <c r="BE189" s="159" t="str">
        <f>IFERROR(VLOOKUP(Table1[[#This Row],[RespondentID]],'All Data'!$A190:$CN762,90,FALSE),"unknown")</f>
        <v>Retired</v>
      </c>
      <c r="BF189" s="159" t="str">
        <f>IFERROR(VLOOKUP(Table1[[#This Row],[RespondentID]],'All Data'!$A190:$CN762,91,FALSE),"unknown")</f>
        <v>Yes</v>
      </c>
      <c r="BG189" s="159" t="str">
        <f>IFERROR(VLOOKUP(Table1[[#This Row],[RespondentID]],'All Data'!$A190:$CN762,92,FALSE),"unknown")</f>
        <v>No</v>
      </c>
    </row>
    <row r="190" spans="1:59" x14ac:dyDescent="0.35">
      <c r="A190" s="6">
        <v>7068309576</v>
      </c>
      <c r="B190" s="6"/>
      <c r="C190" s="6"/>
      <c r="D190" s="6"/>
      <c r="E190" s="6"/>
      <c r="F190" s="6"/>
      <c r="G190" s="6"/>
      <c r="H190" s="6"/>
      <c r="I190" s="6"/>
      <c r="J190" s="6"/>
      <c r="K190" s="6"/>
      <c r="L190" s="6"/>
      <c r="M190" s="6"/>
      <c r="N190" s="6"/>
      <c r="O190" s="6"/>
      <c r="P190" s="6"/>
      <c r="Q190" s="6"/>
      <c r="R190" s="6" t="s">
        <v>65</v>
      </c>
      <c r="S190" s="6"/>
      <c r="T190" s="43"/>
      <c r="U190" s="43">
        <f t="shared" si="46"/>
        <v>1</v>
      </c>
      <c r="V190" s="43">
        <f t="shared" si="47"/>
        <v>3</v>
      </c>
      <c r="W190" s="43"/>
      <c r="X190" s="43">
        <f t="shared" si="48"/>
        <v>0</v>
      </c>
      <c r="Y190" s="43">
        <f t="shared" si="49"/>
        <v>0</v>
      </c>
      <c r="Z190" s="43">
        <f t="shared" si="50"/>
        <v>0</v>
      </c>
      <c r="AA190" s="43">
        <f t="shared" si="51"/>
        <v>0</v>
      </c>
      <c r="AB190" s="43">
        <f t="shared" si="52"/>
        <v>0</v>
      </c>
      <c r="AC190" s="43">
        <f t="shared" si="53"/>
        <v>0</v>
      </c>
      <c r="AD190" s="43">
        <f t="shared" si="54"/>
        <v>0</v>
      </c>
      <c r="AE190" s="43">
        <f t="shared" si="55"/>
        <v>0</v>
      </c>
      <c r="AF190" s="43">
        <f t="shared" si="56"/>
        <v>0</v>
      </c>
      <c r="AG190" s="43">
        <f t="shared" si="57"/>
        <v>0</v>
      </c>
      <c r="AH190" s="43">
        <f t="shared" si="58"/>
        <v>0</v>
      </c>
      <c r="AI190" s="43">
        <f t="shared" si="59"/>
        <v>0</v>
      </c>
      <c r="AJ190" s="43">
        <f t="shared" si="60"/>
        <v>0</v>
      </c>
      <c r="AK190" s="43">
        <f t="shared" si="61"/>
        <v>0</v>
      </c>
      <c r="AL190" s="43">
        <f t="shared" si="62"/>
        <v>0</v>
      </c>
      <c r="AM190" s="43">
        <f t="shared" si="63"/>
        <v>0</v>
      </c>
      <c r="AN190" s="43">
        <f t="shared" si="64"/>
        <v>1</v>
      </c>
      <c r="AO190" s="43">
        <f t="shared" si="65"/>
        <v>0</v>
      </c>
      <c r="AP190" s="43"/>
      <c r="AQ190" s="43"/>
      <c r="AR190" s="43">
        <f t="shared" si="66"/>
        <v>1</v>
      </c>
      <c r="AS190" s="43">
        <f t="shared" si="67"/>
        <v>1</v>
      </c>
      <c r="AT190" s="43" t="str">
        <f t="shared" si="68"/>
        <v>Correct</v>
      </c>
      <c r="AU190" s="43"/>
      <c r="AV190" s="159" t="str">
        <f>IFERROR(VLOOKUP(Table1[[#This Row],[RespondentID]],'All Data'!$A191:$CN763,81,FALSE),"unknown")</f>
        <v>Female</v>
      </c>
      <c r="AW190" s="159">
        <f>IFERROR(VLOOKUP(Table1[[#This Row],[RespondentID]],'All Data'!$A191:$CN763,82,FALSE),"unknown")</f>
        <v>59</v>
      </c>
      <c r="AX190" s="159" t="str">
        <f>IFERROR(VLOOKUP(Table1[[#This Row],[RespondentID]],'All Data'!$A191:$CN763,83,FALSE),"unknown")</f>
        <v>Nassau</v>
      </c>
      <c r="AY190" s="159" t="str">
        <f>IFERROR(VLOOKUP(Table1[[#This Row],[RespondentID]],'All Data'!$A191:$CN763,84,FALSE),"unknown")</f>
        <v>Valley Stream, 11581</v>
      </c>
      <c r="AZ190" s="159" t="str">
        <f>IFERROR(VLOOKUP(Table1[[#This Row],[RespondentID]],'All Data'!$A191:$CN763,85,FALSE),"unknown")</f>
        <v>White/Caucasian</v>
      </c>
      <c r="BA190" s="159" t="str">
        <f>IFERROR(VLOOKUP(Table1[[#This Row],[RespondentID]],'All Data'!$A191:$CN763,86,FALSE),"unknown")</f>
        <v>No</v>
      </c>
      <c r="BB190" s="159" t="str">
        <f>IFERROR(VLOOKUP(Table1[[#This Row],[RespondentID]],'All Data'!$A191:$CN763,87,FALSE),"unknown")</f>
        <v xml:space="preserve">English </v>
      </c>
      <c r="BC190" s="159" t="str">
        <f>IFERROR(VLOOKUP(Table1[[#This Row],[RespondentID]],'All Data'!$A191:$CN763,88,FALSE),"unknown")</f>
        <v>$75,000 to $125,000</v>
      </c>
      <c r="BD190" s="159" t="str">
        <f>IFERROR(VLOOKUP(Table1[[#This Row],[RespondentID]],'All Data'!$A191:$CN763,89,FALSE),"unknown")</f>
        <v>College graduate</v>
      </c>
      <c r="BE190" s="159" t="str">
        <f>IFERROR(VLOOKUP(Table1[[#This Row],[RespondentID]],'All Data'!$A191:$CN763,90,FALSE),"unknown")</f>
        <v>Retired</v>
      </c>
      <c r="BF190" s="159" t="str">
        <f>IFERROR(VLOOKUP(Table1[[#This Row],[RespondentID]],'All Data'!$A191:$CN763,91,FALSE),"unknown")</f>
        <v>Yes</v>
      </c>
      <c r="BG190" s="159" t="str">
        <f>IFERROR(VLOOKUP(Table1[[#This Row],[RespondentID]],'All Data'!$A191:$CN763,92,FALSE),"unknown")</f>
        <v>Yes</v>
      </c>
    </row>
    <row r="191" spans="1:59" x14ac:dyDescent="0.35">
      <c r="A191" s="6">
        <v>7068309414</v>
      </c>
      <c r="B191" s="6"/>
      <c r="C191" s="6"/>
      <c r="D191" s="6"/>
      <c r="E191" s="6" t="s">
        <v>19</v>
      </c>
      <c r="F191" s="6"/>
      <c r="G191" s="6" t="s">
        <v>56</v>
      </c>
      <c r="H191" s="6"/>
      <c r="I191" s="6"/>
      <c r="J191" s="6"/>
      <c r="K191" s="6" t="s">
        <v>60</v>
      </c>
      <c r="L191" s="6"/>
      <c r="M191" s="6"/>
      <c r="N191" s="6"/>
      <c r="O191" s="6"/>
      <c r="P191" s="6"/>
      <c r="Q191" s="6"/>
      <c r="R191" s="6"/>
      <c r="S191" s="6"/>
      <c r="T191" s="43"/>
      <c r="U191" s="43">
        <f t="shared" si="46"/>
        <v>3</v>
      </c>
      <c r="V191" s="43">
        <f t="shared" si="47"/>
        <v>1</v>
      </c>
      <c r="W191" s="43"/>
      <c r="X191" s="43">
        <f t="shared" si="48"/>
        <v>0</v>
      </c>
      <c r="Y191" s="43">
        <f t="shared" si="49"/>
        <v>0</v>
      </c>
      <c r="Z191" s="43">
        <f t="shared" si="50"/>
        <v>0</v>
      </c>
      <c r="AA191" s="43">
        <f t="shared" si="51"/>
        <v>1</v>
      </c>
      <c r="AB191" s="43">
        <f t="shared" si="52"/>
        <v>0</v>
      </c>
      <c r="AC191" s="43">
        <f t="shared" si="53"/>
        <v>1</v>
      </c>
      <c r="AD191" s="43">
        <f t="shared" si="54"/>
        <v>0</v>
      </c>
      <c r="AE191" s="43">
        <f t="shared" si="55"/>
        <v>0</v>
      </c>
      <c r="AF191" s="43">
        <f t="shared" si="56"/>
        <v>0</v>
      </c>
      <c r="AG191" s="43">
        <f t="shared" si="57"/>
        <v>1</v>
      </c>
      <c r="AH191" s="43">
        <f t="shared" si="58"/>
        <v>0</v>
      </c>
      <c r="AI191" s="43">
        <f t="shared" si="59"/>
        <v>0</v>
      </c>
      <c r="AJ191" s="43">
        <f t="shared" si="60"/>
        <v>0</v>
      </c>
      <c r="AK191" s="43">
        <f t="shared" si="61"/>
        <v>0</v>
      </c>
      <c r="AL191" s="43">
        <f t="shared" si="62"/>
        <v>0</v>
      </c>
      <c r="AM191" s="43">
        <f t="shared" si="63"/>
        <v>0</v>
      </c>
      <c r="AN191" s="43">
        <f t="shared" si="64"/>
        <v>0</v>
      </c>
      <c r="AO191" s="43">
        <f t="shared" si="65"/>
        <v>0</v>
      </c>
      <c r="AP191" s="43"/>
      <c r="AQ191" s="43"/>
      <c r="AR191" s="43">
        <f t="shared" si="66"/>
        <v>3</v>
      </c>
      <c r="AS191" s="43">
        <f t="shared" si="67"/>
        <v>3</v>
      </c>
      <c r="AT191" s="43" t="str">
        <f t="shared" si="68"/>
        <v>Correct</v>
      </c>
      <c r="AU191" s="43"/>
      <c r="AV191" s="159" t="str">
        <f>IFERROR(VLOOKUP(Table1[[#This Row],[RespondentID]],'All Data'!$A192:$CN764,81,FALSE),"unknown")</f>
        <v>Female</v>
      </c>
      <c r="AW191" s="159">
        <f>IFERROR(VLOOKUP(Table1[[#This Row],[RespondentID]],'All Data'!$A192:$CN764,82,FALSE),"unknown")</f>
        <v>72</v>
      </c>
      <c r="AX191" s="159" t="str">
        <f>IFERROR(VLOOKUP(Table1[[#This Row],[RespondentID]],'All Data'!$A192:$CN764,83,FALSE),"unknown")</f>
        <v>Nassau</v>
      </c>
      <c r="AY191" s="159" t="str">
        <f>IFERROR(VLOOKUP(Table1[[#This Row],[RespondentID]],'All Data'!$A192:$CN764,84,FALSE),"unknown")</f>
        <v>Syosset, 11791</v>
      </c>
      <c r="AZ191" s="159" t="str">
        <f>IFERROR(VLOOKUP(Table1[[#This Row],[RespondentID]],'All Data'!$A192:$CN764,85,FALSE),"unknown")</f>
        <v>White/Caucasian</v>
      </c>
      <c r="BA191" s="159" t="str">
        <f>IFERROR(VLOOKUP(Table1[[#This Row],[RespondentID]],'All Data'!$A192:$CN764,86,FALSE),"unknown")</f>
        <v>Yes</v>
      </c>
      <c r="BB191" s="159" t="str">
        <f>IFERROR(VLOOKUP(Table1[[#This Row],[RespondentID]],'All Data'!$A192:$CN764,87,FALSE),"unknown")</f>
        <v xml:space="preserve">English Spanish </v>
      </c>
      <c r="BC191" s="159" t="str">
        <f>IFERROR(VLOOKUP(Table1[[#This Row],[RespondentID]],'All Data'!$A192:$CN764,88,FALSE),"unknown")</f>
        <v>$75,000 to $125,000</v>
      </c>
      <c r="BD191" s="159" t="str">
        <f>IFERROR(VLOOKUP(Table1[[#This Row],[RespondentID]],'All Data'!$A192:$CN764,89,FALSE),"unknown")</f>
        <v>Graduate school</v>
      </c>
      <c r="BE191" s="159" t="str">
        <f>IFERROR(VLOOKUP(Table1[[#This Row],[RespondentID]],'All Data'!$A192:$CN764,90,FALSE),"unknown")</f>
        <v>Retired</v>
      </c>
      <c r="BF191" s="159" t="str">
        <f>IFERROR(VLOOKUP(Table1[[#This Row],[RespondentID]],'All Data'!$A192:$CN764,91,FALSE),"unknown")</f>
        <v>Yes</v>
      </c>
      <c r="BG191" s="159" t="str">
        <f>IFERROR(VLOOKUP(Table1[[#This Row],[RespondentID]],'All Data'!$A192:$CN764,92,FALSE),"unknown")</f>
        <v>Yes</v>
      </c>
    </row>
    <row r="192" spans="1:59" x14ac:dyDescent="0.35">
      <c r="A192" s="6">
        <v>7068309286</v>
      </c>
      <c r="B192" s="6"/>
      <c r="C192" s="6"/>
      <c r="D192" s="6"/>
      <c r="E192" s="6"/>
      <c r="F192" s="6"/>
      <c r="G192" s="6"/>
      <c r="H192" s="6"/>
      <c r="I192" s="6" t="s">
        <v>58</v>
      </c>
      <c r="J192" s="6"/>
      <c r="K192" s="6"/>
      <c r="L192" s="6"/>
      <c r="M192" s="6" t="s">
        <v>62</v>
      </c>
      <c r="N192" s="6"/>
      <c r="O192" s="6"/>
      <c r="P192" s="6"/>
      <c r="Q192" s="6"/>
      <c r="R192" s="6"/>
      <c r="S192" s="6"/>
      <c r="T192" s="43"/>
      <c r="U192" s="43">
        <f t="shared" si="46"/>
        <v>2</v>
      </c>
      <c r="V192" s="43">
        <f t="shared" si="47"/>
        <v>1.5</v>
      </c>
      <c r="W192" s="43"/>
      <c r="X192" s="43">
        <f t="shared" si="48"/>
        <v>0</v>
      </c>
      <c r="Y192" s="43">
        <f t="shared" si="49"/>
        <v>0</v>
      </c>
      <c r="Z192" s="43">
        <f t="shared" si="50"/>
        <v>0</v>
      </c>
      <c r="AA192" s="43">
        <f t="shared" si="51"/>
        <v>0</v>
      </c>
      <c r="AB192" s="43">
        <f t="shared" si="52"/>
        <v>0</v>
      </c>
      <c r="AC192" s="43">
        <f t="shared" si="53"/>
        <v>0</v>
      </c>
      <c r="AD192" s="43">
        <f t="shared" si="54"/>
        <v>0</v>
      </c>
      <c r="AE192" s="43">
        <f t="shared" si="55"/>
        <v>1</v>
      </c>
      <c r="AF192" s="43">
        <f t="shared" si="56"/>
        <v>0</v>
      </c>
      <c r="AG192" s="43">
        <f t="shared" si="57"/>
        <v>0</v>
      </c>
      <c r="AH192" s="43">
        <f t="shared" si="58"/>
        <v>0</v>
      </c>
      <c r="AI192" s="43">
        <f t="shared" si="59"/>
        <v>1</v>
      </c>
      <c r="AJ192" s="43">
        <f t="shared" si="60"/>
        <v>0</v>
      </c>
      <c r="AK192" s="43">
        <f t="shared" si="61"/>
        <v>0</v>
      </c>
      <c r="AL192" s="43">
        <f t="shared" si="62"/>
        <v>0</v>
      </c>
      <c r="AM192" s="43">
        <f t="shared" si="63"/>
        <v>0</v>
      </c>
      <c r="AN192" s="43">
        <f t="shared" si="64"/>
        <v>0</v>
      </c>
      <c r="AO192" s="43">
        <f t="shared" si="65"/>
        <v>0</v>
      </c>
      <c r="AP192" s="43"/>
      <c r="AQ192" s="43"/>
      <c r="AR192" s="43">
        <f t="shared" si="66"/>
        <v>2</v>
      </c>
      <c r="AS192" s="43">
        <f t="shared" si="67"/>
        <v>2</v>
      </c>
      <c r="AT192" s="43" t="str">
        <f t="shared" si="68"/>
        <v>Correct</v>
      </c>
      <c r="AU192" s="43"/>
      <c r="AV192" s="159" t="str">
        <f>IFERROR(VLOOKUP(Table1[[#This Row],[RespondentID]],'All Data'!$A193:$CN765,81,FALSE),"unknown")</f>
        <v>Female</v>
      </c>
      <c r="AW192" s="159">
        <f>IFERROR(VLOOKUP(Table1[[#This Row],[RespondentID]],'All Data'!$A193:$CN765,82,FALSE),"unknown")</f>
        <v>77</v>
      </c>
      <c r="AX192" s="159" t="str">
        <f>IFERROR(VLOOKUP(Table1[[#This Row],[RespondentID]],'All Data'!$A193:$CN765,83,FALSE),"unknown")</f>
        <v>Nassau</v>
      </c>
      <c r="AY192" s="159" t="str">
        <f>IFERROR(VLOOKUP(Table1[[#This Row],[RespondentID]],'All Data'!$A193:$CN765,84,FALSE),"unknown")</f>
        <v>Hicksville, 11801</v>
      </c>
      <c r="AZ192" s="159" t="str">
        <f>IFERROR(VLOOKUP(Table1[[#This Row],[RespondentID]],'All Data'!$A193:$CN765,85,FALSE),"unknown")</f>
        <v>White/Caucasian</v>
      </c>
      <c r="BA192" s="159" t="str">
        <f>IFERROR(VLOOKUP(Table1[[#This Row],[RespondentID]],'All Data'!$A193:$CN765,86,FALSE),"unknown")</f>
        <v>No</v>
      </c>
      <c r="BB192" s="159" t="str">
        <f>IFERROR(VLOOKUP(Table1[[#This Row],[RespondentID]],'All Data'!$A193:$CN765,87,FALSE),"unknown")</f>
        <v xml:space="preserve">English </v>
      </c>
      <c r="BC192" s="159">
        <f>IFERROR(VLOOKUP(Table1[[#This Row],[RespondentID]],'All Data'!$A193:$CN765,88,FALSE),"unknown")</f>
        <v>0</v>
      </c>
      <c r="BD192" s="159" t="str">
        <f>IFERROR(VLOOKUP(Table1[[#This Row],[RespondentID]],'All Data'!$A193:$CN765,89,FALSE),"unknown")</f>
        <v>Some college</v>
      </c>
      <c r="BE192" s="159" t="str">
        <f>IFERROR(VLOOKUP(Table1[[#This Row],[RespondentID]],'All Data'!$A193:$CN765,90,FALSE),"unknown")</f>
        <v>Retired</v>
      </c>
      <c r="BF192" s="159" t="str">
        <f>IFERROR(VLOOKUP(Table1[[#This Row],[RespondentID]],'All Data'!$A193:$CN765,91,FALSE),"unknown")</f>
        <v>Yes</v>
      </c>
      <c r="BG192" s="159" t="str">
        <f>IFERROR(VLOOKUP(Table1[[#This Row],[RespondentID]],'All Data'!$A193:$CN765,92,FALSE),"unknown")</f>
        <v>No</v>
      </c>
    </row>
    <row r="193" spans="1:59" x14ac:dyDescent="0.35">
      <c r="A193" s="6">
        <v>7068309141</v>
      </c>
      <c r="B193" s="6"/>
      <c r="C193" s="6"/>
      <c r="D193" s="6"/>
      <c r="E193" s="6"/>
      <c r="F193" s="6"/>
      <c r="G193" s="6"/>
      <c r="H193" s="6" t="s">
        <v>57</v>
      </c>
      <c r="I193" s="6"/>
      <c r="J193" s="6"/>
      <c r="K193" s="6"/>
      <c r="L193" s="6"/>
      <c r="M193" s="6"/>
      <c r="N193" s="6" t="s">
        <v>26</v>
      </c>
      <c r="O193" s="6"/>
      <c r="P193" s="6"/>
      <c r="Q193" s="6"/>
      <c r="R193" s="6"/>
      <c r="S193" s="6"/>
      <c r="T193" s="43"/>
      <c r="U193" s="43">
        <f t="shared" si="46"/>
        <v>2</v>
      </c>
      <c r="V193" s="43">
        <f t="shared" si="47"/>
        <v>1.5</v>
      </c>
      <c r="W193" s="43"/>
      <c r="X193" s="43">
        <f t="shared" si="48"/>
        <v>0</v>
      </c>
      <c r="Y193" s="43">
        <f t="shared" si="49"/>
        <v>0</v>
      </c>
      <c r="Z193" s="43">
        <f t="shared" si="50"/>
        <v>0</v>
      </c>
      <c r="AA193" s="43">
        <f t="shared" si="51"/>
        <v>0</v>
      </c>
      <c r="AB193" s="43">
        <f t="shared" si="52"/>
        <v>0</v>
      </c>
      <c r="AC193" s="43">
        <f t="shared" si="53"/>
        <v>0</v>
      </c>
      <c r="AD193" s="43">
        <f t="shared" si="54"/>
        <v>1</v>
      </c>
      <c r="AE193" s="43">
        <f t="shared" si="55"/>
        <v>0</v>
      </c>
      <c r="AF193" s="43">
        <f t="shared" si="56"/>
        <v>0</v>
      </c>
      <c r="AG193" s="43">
        <f t="shared" si="57"/>
        <v>0</v>
      </c>
      <c r="AH193" s="43">
        <f t="shared" si="58"/>
        <v>0</v>
      </c>
      <c r="AI193" s="43">
        <f t="shared" si="59"/>
        <v>0</v>
      </c>
      <c r="AJ193" s="43">
        <f t="shared" si="60"/>
        <v>1</v>
      </c>
      <c r="AK193" s="43">
        <f t="shared" si="61"/>
        <v>0</v>
      </c>
      <c r="AL193" s="43">
        <f t="shared" si="62"/>
        <v>0</v>
      </c>
      <c r="AM193" s="43">
        <f t="shared" si="63"/>
        <v>0</v>
      </c>
      <c r="AN193" s="43">
        <f t="shared" si="64"/>
        <v>0</v>
      </c>
      <c r="AO193" s="43">
        <f t="shared" si="65"/>
        <v>0</v>
      </c>
      <c r="AP193" s="43"/>
      <c r="AQ193" s="43"/>
      <c r="AR193" s="43">
        <f t="shared" si="66"/>
        <v>2</v>
      </c>
      <c r="AS193" s="43">
        <f t="shared" si="67"/>
        <v>2</v>
      </c>
      <c r="AT193" s="43" t="str">
        <f t="shared" si="68"/>
        <v>Correct</v>
      </c>
      <c r="AU193" s="43"/>
      <c r="AV193" s="159" t="str">
        <f>IFERROR(VLOOKUP(Table1[[#This Row],[RespondentID]],'All Data'!$A194:$CN766,81,FALSE),"unknown")</f>
        <v>Female</v>
      </c>
      <c r="AW193" s="159">
        <f>IFERROR(VLOOKUP(Table1[[#This Row],[RespondentID]],'All Data'!$A194:$CN766,82,FALSE),"unknown")</f>
        <v>49</v>
      </c>
      <c r="AX193" s="159" t="str">
        <f>IFERROR(VLOOKUP(Table1[[#This Row],[RespondentID]],'All Data'!$A194:$CN766,83,FALSE),"unknown")</f>
        <v>Nassau</v>
      </c>
      <c r="AY193" s="159" t="str">
        <f>IFERROR(VLOOKUP(Table1[[#This Row],[RespondentID]],'All Data'!$A194:$CN766,84,FALSE),"unknown")</f>
        <v>Westbury, 11590</v>
      </c>
      <c r="AZ193" s="159" t="str">
        <f>IFERROR(VLOOKUP(Table1[[#This Row],[RespondentID]],'All Data'!$A194:$CN766,85,FALSE),"unknown")</f>
        <v>Asian/Pacific Islander</v>
      </c>
      <c r="BA193" s="159" t="str">
        <f>IFERROR(VLOOKUP(Table1[[#This Row],[RespondentID]],'All Data'!$A194:$CN766,86,FALSE),"unknown")</f>
        <v>No</v>
      </c>
      <c r="BB193" s="159" t="str">
        <f>IFERROR(VLOOKUP(Table1[[#This Row],[RespondentID]],'All Data'!$A194:$CN766,87,FALSE),"unknown")</f>
        <v xml:space="preserve">English </v>
      </c>
      <c r="BC193" s="159" t="str">
        <f>IFERROR(VLOOKUP(Table1[[#This Row],[RespondentID]],'All Data'!$A194:$CN766,88,FALSE),"unknown")</f>
        <v>$35,000 to $49,999</v>
      </c>
      <c r="BD193" s="159" t="str">
        <f>IFERROR(VLOOKUP(Table1[[#This Row],[RespondentID]],'All Data'!$A194:$CN766,89,FALSE),"unknown")</f>
        <v>College graduate</v>
      </c>
      <c r="BE193" s="159" t="str">
        <f>IFERROR(VLOOKUP(Table1[[#This Row],[RespondentID]],'All Data'!$A194:$CN766,90,FALSE),"unknown")</f>
        <v>Employed for wages</v>
      </c>
      <c r="BF193" s="159" t="str">
        <f>IFERROR(VLOOKUP(Table1[[#This Row],[RespondentID]],'All Data'!$A194:$CN766,91,FALSE),"unknown")</f>
        <v>Yes</v>
      </c>
      <c r="BG193" s="159" t="str">
        <f>IFERROR(VLOOKUP(Table1[[#This Row],[RespondentID]],'All Data'!$A194:$CN766,92,FALSE),"unknown")</f>
        <v>Yes</v>
      </c>
    </row>
    <row r="194" spans="1:59" x14ac:dyDescent="0.35">
      <c r="A194" s="6">
        <v>7068308975</v>
      </c>
      <c r="B194" s="6"/>
      <c r="C194" s="6"/>
      <c r="D194" s="6"/>
      <c r="E194" s="6"/>
      <c r="F194" s="6" t="s">
        <v>55</v>
      </c>
      <c r="G194" s="6"/>
      <c r="H194" s="6"/>
      <c r="I194" s="6" t="s">
        <v>58</v>
      </c>
      <c r="J194" s="6"/>
      <c r="K194" s="6"/>
      <c r="L194" s="6"/>
      <c r="M194" s="6"/>
      <c r="N194" s="6"/>
      <c r="O194" s="6"/>
      <c r="P194" s="6" t="s">
        <v>63</v>
      </c>
      <c r="Q194" s="6"/>
      <c r="R194" s="6"/>
      <c r="S194" s="6"/>
      <c r="T194" s="43"/>
      <c r="U194" s="43">
        <f t="shared" ref="U194:U257" si="69">COUNTA(B194:T194)</f>
        <v>3</v>
      </c>
      <c r="V194" s="43">
        <f t="shared" ref="V194:V257" si="70">3/U194</f>
        <v>1</v>
      </c>
      <c r="W194" s="43"/>
      <c r="X194" s="43">
        <f t="shared" ref="X194:X257" si="71">IF($U194&lt;3,IF($B194=$B$1,1,0),IF($B194=$B$1,$V194,0))</f>
        <v>0</v>
      </c>
      <c r="Y194" s="43">
        <f t="shared" ref="Y194:Y257" si="72">IF($U194&lt;3,IF($C194=$C$1,1,0),IF($C194=$C$1,$V194,0))</f>
        <v>0</v>
      </c>
      <c r="Z194" s="43">
        <f t="shared" ref="Z194:Z257" si="73">IF($U194&lt;3,IF($D194=$D$1,1,0),IF($D194=$D$1,$V194,0))</f>
        <v>0</v>
      </c>
      <c r="AA194" s="43">
        <f t="shared" ref="AA194:AA257" si="74">IF($U194&lt;3,IF($E194=$E$1,1,0),IF($E194=$E$1,$V194,0))</f>
        <v>0</v>
      </c>
      <c r="AB194" s="43">
        <f t="shared" ref="AB194:AB257" si="75">IF($U194&lt;3,IF($F194=$F$1,1,0),IF($F194=$F$1,$V194,0))</f>
        <v>1</v>
      </c>
      <c r="AC194" s="43">
        <f t="shared" ref="AC194:AC257" si="76">IF($U194&lt;3,IF($G194=$G$1,1,0),IF($G194=$G$1,$V194,0))</f>
        <v>0</v>
      </c>
      <c r="AD194" s="43">
        <f t="shared" ref="AD194:AD257" si="77">IF($U194&lt;3,IF($H194=$H$1,1,0),IF($H194=$H$1,$V194,0))</f>
        <v>0</v>
      </c>
      <c r="AE194" s="43">
        <f t="shared" ref="AE194:AE257" si="78">IF($U194&lt;3,IF($I194=$I$1,1,0),IF($I194=$I$1,$V194,0))</f>
        <v>1</v>
      </c>
      <c r="AF194" s="43">
        <f t="shared" ref="AF194:AF257" si="79">IF($U194&lt;3,IF($J194=$J$1,1,0),IF($J194=$J$1,$V194,0))</f>
        <v>0</v>
      </c>
      <c r="AG194" s="43">
        <f t="shared" ref="AG194:AG257" si="80">IF($U194&lt;3,IF($K194=$K$1,1,0),IF($K194=$K$1,$V194,0))</f>
        <v>0</v>
      </c>
      <c r="AH194" s="43">
        <f t="shared" ref="AH194:AH257" si="81">IF($U194&lt;3,IF($L194=$L$1,1,0),IF($L194=$L$1,$V194,0))</f>
        <v>0</v>
      </c>
      <c r="AI194" s="43">
        <f t="shared" ref="AI194:AI257" si="82">IF($U194&lt;3,IF($M194=$M$1,1,0),IF($M194=$M$1,$V194,0))</f>
        <v>0</v>
      </c>
      <c r="AJ194" s="43">
        <f t="shared" ref="AJ194:AJ257" si="83">IF($U194&lt;3,IF($N194=$N$1,1,0),IF($N194=$N$1,$V194,0))</f>
        <v>0</v>
      </c>
      <c r="AK194" s="43">
        <f t="shared" ref="AK194:AK257" si="84">IF($U194&lt;3,IF($O194=$O$1,1,0),IF($O194=$O$1,$V194,0))</f>
        <v>0</v>
      </c>
      <c r="AL194" s="43">
        <f t="shared" ref="AL194:AL257" si="85">IF($U194&lt;3,IF($P194=$P$1,1,0),IF($P194=$P$1,$V194,0))</f>
        <v>1</v>
      </c>
      <c r="AM194" s="43">
        <f t="shared" ref="AM194:AM257" si="86">IF($U194&lt;3,IF($Q194=$Q$1,1,0),IF($Q194=$Q$1,$V194,0))</f>
        <v>0</v>
      </c>
      <c r="AN194" s="43">
        <f t="shared" ref="AN194:AN257" si="87">IF($U194&lt;3,IF($R194=$R$1,1,0),IF($R194=$R$1,$V194,0))</f>
        <v>0</v>
      </c>
      <c r="AO194" s="43">
        <f t="shared" ref="AO194:AO257" si="88">IF($U194&lt;3,IF($S194=$S$1,1,0),IF($S194=$S$1,$V194,0))</f>
        <v>0</v>
      </c>
      <c r="AP194" s="43"/>
      <c r="AQ194" s="43"/>
      <c r="AR194" s="43">
        <f t="shared" ref="AR194:AR257" si="89">SUM(X194:AP194)</f>
        <v>3</v>
      </c>
      <c r="AS194" s="43">
        <f t="shared" ref="AS194:AS257" si="90">U194</f>
        <v>3</v>
      </c>
      <c r="AT194" s="43" t="str">
        <f t="shared" ref="AT194:AT257" si="91">IF(AR194=AS194,"Correct",IF(AR194=3,"Correct","Wrong"))</f>
        <v>Correct</v>
      </c>
      <c r="AU194" s="43"/>
      <c r="AV194" s="159" t="str">
        <f>IFERROR(VLOOKUP(Table1[[#This Row],[RespondentID]],'All Data'!$A195:$CN767,81,FALSE),"unknown")</f>
        <v>Female</v>
      </c>
      <c r="AW194" s="159">
        <f>IFERROR(VLOOKUP(Table1[[#This Row],[RespondentID]],'All Data'!$A195:$CN767,82,FALSE),"unknown")</f>
        <v>71</v>
      </c>
      <c r="AX194" s="159" t="str">
        <f>IFERROR(VLOOKUP(Table1[[#This Row],[RespondentID]],'All Data'!$A195:$CN767,83,FALSE),"unknown")</f>
        <v>Nassau</v>
      </c>
      <c r="AY194" s="159" t="str">
        <f>IFERROR(VLOOKUP(Table1[[#This Row],[RespondentID]],'All Data'!$A195:$CN767,84,FALSE),"unknown")</f>
        <v>Syosset, 11791</v>
      </c>
      <c r="AZ194" s="159" t="str">
        <f>IFERROR(VLOOKUP(Table1[[#This Row],[RespondentID]],'All Data'!$A195:$CN767,85,FALSE),"unknown")</f>
        <v>White/Caucasian</v>
      </c>
      <c r="BA194" s="159" t="str">
        <f>IFERROR(VLOOKUP(Table1[[#This Row],[RespondentID]],'All Data'!$A195:$CN767,86,FALSE),"unknown")</f>
        <v>No</v>
      </c>
      <c r="BB194" s="159" t="str">
        <f>IFERROR(VLOOKUP(Table1[[#This Row],[RespondentID]],'All Data'!$A195:$CN767,87,FALSE),"unknown")</f>
        <v xml:space="preserve">English </v>
      </c>
      <c r="BC194" s="159">
        <f>IFERROR(VLOOKUP(Table1[[#This Row],[RespondentID]],'All Data'!$A195:$CN767,88,FALSE),"unknown")</f>
        <v>0</v>
      </c>
      <c r="BD194" s="159" t="str">
        <f>IFERROR(VLOOKUP(Table1[[#This Row],[RespondentID]],'All Data'!$A195:$CN767,89,FALSE),"unknown")</f>
        <v>Some college</v>
      </c>
      <c r="BE194" s="159" t="str">
        <f>IFERROR(VLOOKUP(Table1[[#This Row],[RespondentID]],'All Data'!$A195:$CN767,90,FALSE),"unknown")</f>
        <v>Retired</v>
      </c>
      <c r="BF194" s="159" t="str">
        <f>IFERROR(VLOOKUP(Table1[[#This Row],[RespondentID]],'All Data'!$A195:$CN767,91,FALSE),"unknown")</f>
        <v>Yes</v>
      </c>
      <c r="BG194" s="159" t="str">
        <f>IFERROR(VLOOKUP(Table1[[#This Row],[RespondentID]],'All Data'!$A195:$CN767,92,FALSE),"unknown")</f>
        <v>No</v>
      </c>
    </row>
    <row r="195" spans="1:59" x14ac:dyDescent="0.35">
      <c r="A195" s="6">
        <v>7068308829</v>
      </c>
      <c r="B195" s="6"/>
      <c r="C195" s="6"/>
      <c r="D195" s="6"/>
      <c r="E195" s="6"/>
      <c r="F195" s="6"/>
      <c r="G195" s="6" t="s">
        <v>56</v>
      </c>
      <c r="H195" s="6"/>
      <c r="I195" s="6" t="s">
        <v>58</v>
      </c>
      <c r="J195" s="6"/>
      <c r="K195" s="6"/>
      <c r="L195" s="6"/>
      <c r="M195" s="6"/>
      <c r="N195" s="6"/>
      <c r="O195" s="6"/>
      <c r="P195" s="6" t="s">
        <v>63</v>
      </c>
      <c r="Q195" s="6"/>
      <c r="R195" s="6"/>
      <c r="S195" s="6"/>
      <c r="T195" s="43"/>
      <c r="U195" s="43">
        <f t="shared" si="69"/>
        <v>3</v>
      </c>
      <c r="V195" s="43">
        <f t="shared" si="70"/>
        <v>1</v>
      </c>
      <c r="W195" s="43"/>
      <c r="X195" s="43">
        <f t="shared" si="71"/>
        <v>0</v>
      </c>
      <c r="Y195" s="43">
        <f t="shared" si="72"/>
        <v>0</v>
      </c>
      <c r="Z195" s="43">
        <f t="shared" si="73"/>
        <v>0</v>
      </c>
      <c r="AA195" s="43">
        <f t="shared" si="74"/>
        <v>0</v>
      </c>
      <c r="AB195" s="43">
        <f t="shared" si="75"/>
        <v>0</v>
      </c>
      <c r="AC195" s="43">
        <f t="shared" si="76"/>
        <v>1</v>
      </c>
      <c r="AD195" s="43">
        <f t="shared" si="77"/>
        <v>0</v>
      </c>
      <c r="AE195" s="43">
        <f t="shared" si="78"/>
        <v>1</v>
      </c>
      <c r="AF195" s="43">
        <f t="shared" si="79"/>
        <v>0</v>
      </c>
      <c r="AG195" s="43">
        <f t="shared" si="80"/>
        <v>0</v>
      </c>
      <c r="AH195" s="43">
        <f t="shared" si="81"/>
        <v>0</v>
      </c>
      <c r="AI195" s="43">
        <f t="shared" si="82"/>
        <v>0</v>
      </c>
      <c r="AJ195" s="43">
        <f t="shared" si="83"/>
        <v>0</v>
      </c>
      <c r="AK195" s="43">
        <f t="shared" si="84"/>
        <v>0</v>
      </c>
      <c r="AL195" s="43">
        <f t="shared" si="85"/>
        <v>1</v>
      </c>
      <c r="AM195" s="43">
        <f t="shared" si="86"/>
        <v>0</v>
      </c>
      <c r="AN195" s="43">
        <f t="shared" si="87"/>
        <v>0</v>
      </c>
      <c r="AO195" s="43">
        <f t="shared" si="88"/>
        <v>0</v>
      </c>
      <c r="AP195" s="43"/>
      <c r="AQ195" s="43"/>
      <c r="AR195" s="43">
        <f t="shared" si="89"/>
        <v>3</v>
      </c>
      <c r="AS195" s="43">
        <f t="shared" si="90"/>
        <v>3</v>
      </c>
      <c r="AT195" s="43" t="str">
        <f t="shared" si="91"/>
        <v>Correct</v>
      </c>
      <c r="AU195" s="43"/>
      <c r="AV195" s="159" t="str">
        <f>IFERROR(VLOOKUP(Table1[[#This Row],[RespondentID]],'All Data'!$A196:$CN768,81,FALSE),"unknown")</f>
        <v>Female</v>
      </c>
      <c r="AW195" s="159">
        <f>IFERROR(VLOOKUP(Table1[[#This Row],[RespondentID]],'All Data'!$A196:$CN768,82,FALSE),"unknown")</f>
        <v>70</v>
      </c>
      <c r="AX195" s="159" t="str">
        <f>IFERROR(VLOOKUP(Table1[[#This Row],[RespondentID]],'All Data'!$A196:$CN768,83,FALSE),"unknown")</f>
        <v>Nassau</v>
      </c>
      <c r="AY195" s="159" t="str">
        <f>IFERROR(VLOOKUP(Table1[[#This Row],[RespondentID]],'All Data'!$A196:$CN768,84,FALSE),"unknown")</f>
        <v>Woodbury, 11797</v>
      </c>
      <c r="AZ195" s="159" t="str">
        <f>IFERROR(VLOOKUP(Table1[[#This Row],[RespondentID]],'All Data'!$A196:$CN768,85,FALSE),"unknown")</f>
        <v>White/Caucasian</v>
      </c>
      <c r="BA195" s="159" t="str">
        <f>IFERROR(VLOOKUP(Table1[[#This Row],[RespondentID]],'All Data'!$A196:$CN768,86,FALSE),"unknown")</f>
        <v>No</v>
      </c>
      <c r="BB195" s="159" t="str">
        <f>IFERROR(VLOOKUP(Table1[[#This Row],[RespondentID]],'All Data'!$A196:$CN768,87,FALSE),"unknown")</f>
        <v xml:space="preserve">English </v>
      </c>
      <c r="BC195" s="159" t="str">
        <f>IFERROR(VLOOKUP(Table1[[#This Row],[RespondentID]],'All Data'!$A196:$CN768,88,FALSE),"unknown")</f>
        <v>$50,000 to $74,999</v>
      </c>
      <c r="BD195" s="159" t="str">
        <f>IFERROR(VLOOKUP(Table1[[#This Row],[RespondentID]],'All Data'!$A196:$CN768,89,FALSE),"unknown")</f>
        <v>College graduate</v>
      </c>
      <c r="BE195" s="159" t="str">
        <f>IFERROR(VLOOKUP(Table1[[#This Row],[RespondentID]],'All Data'!$A196:$CN768,90,FALSE),"unknown")</f>
        <v>Retired</v>
      </c>
      <c r="BF195" s="159" t="str">
        <f>IFERROR(VLOOKUP(Table1[[#This Row],[RespondentID]],'All Data'!$A196:$CN768,91,FALSE),"unknown")</f>
        <v>Yes</v>
      </c>
      <c r="BG195" s="159" t="str">
        <f>IFERROR(VLOOKUP(Table1[[#This Row],[RespondentID]],'All Data'!$A196:$CN768,92,FALSE),"unknown")</f>
        <v>Yes</v>
      </c>
    </row>
    <row r="196" spans="1:59" x14ac:dyDescent="0.35">
      <c r="A196" s="6">
        <v>7068308671</v>
      </c>
      <c r="B196" s="6" t="s">
        <v>52</v>
      </c>
      <c r="C196" s="6"/>
      <c r="D196" s="6"/>
      <c r="E196" s="6"/>
      <c r="F196" s="6"/>
      <c r="G196" s="6"/>
      <c r="H196" s="6" t="s">
        <v>57</v>
      </c>
      <c r="I196" s="6"/>
      <c r="J196" s="6"/>
      <c r="K196" s="6"/>
      <c r="L196" s="6"/>
      <c r="M196" s="6"/>
      <c r="N196" s="6" t="s">
        <v>26</v>
      </c>
      <c r="O196" s="6"/>
      <c r="P196" s="6"/>
      <c r="Q196" s="6"/>
      <c r="R196" s="6"/>
      <c r="S196" s="6"/>
      <c r="T196" s="43"/>
      <c r="U196" s="43">
        <f t="shared" si="69"/>
        <v>3</v>
      </c>
      <c r="V196" s="43">
        <f t="shared" si="70"/>
        <v>1</v>
      </c>
      <c r="W196" s="43"/>
      <c r="X196" s="43">
        <f t="shared" si="71"/>
        <v>1</v>
      </c>
      <c r="Y196" s="43">
        <f t="shared" si="72"/>
        <v>0</v>
      </c>
      <c r="Z196" s="43">
        <f t="shared" si="73"/>
        <v>0</v>
      </c>
      <c r="AA196" s="43">
        <f t="shared" si="74"/>
        <v>0</v>
      </c>
      <c r="AB196" s="43">
        <f t="shared" si="75"/>
        <v>0</v>
      </c>
      <c r="AC196" s="43">
        <f t="shared" si="76"/>
        <v>0</v>
      </c>
      <c r="AD196" s="43">
        <f t="shared" si="77"/>
        <v>1</v>
      </c>
      <c r="AE196" s="43">
        <f t="shared" si="78"/>
        <v>0</v>
      </c>
      <c r="AF196" s="43">
        <f t="shared" si="79"/>
        <v>0</v>
      </c>
      <c r="AG196" s="43">
        <f t="shared" si="80"/>
        <v>0</v>
      </c>
      <c r="AH196" s="43">
        <f t="shared" si="81"/>
        <v>0</v>
      </c>
      <c r="AI196" s="43">
        <f t="shared" si="82"/>
        <v>0</v>
      </c>
      <c r="AJ196" s="43">
        <f t="shared" si="83"/>
        <v>1</v>
      </c>
      <c r="AK196" s="43">
        <f t="shared" si="84"/>
        <v>0</v>
      </c>
      <c r="AL196" s="43">
        <f t="shared" si="85"/>
        <v>0</v>
      </c>
      <c r="AM196" s="43">
        <f t="shared" si="86"/>
        <v>0</v>
      </c>
      <c r="AN196" s="43">
        <f t="shared" si="87"/>
        <v>0</v>
      </c>
      <c r="AO196" s="43">
        <f t="shared" si="88"/>
        <v>0</v>
      </c>
      <c r="AP196" s="43"/>
      <c r="AQ196" s="43"/>
      <c r="AR196" s="43">
        <f t="shared" si="89"/>
        <v>3</v>
      </c>
      <c r="AS196" s="43">
        <f t="shared" si="90"/>
        <v>3</v>
      </c>
      <c r="AT196" s="43" t="str">
        <f t="shared" si="91"/>
        <v>Correct</v>
      </c>
      <c r="AU196" s="43"/>
      <c r="AV196" s="159" t="str">
        <f>IFERROR(VLOOKUP(Table1[[#This Row],[RespondentID]],'All Data'!$A197:$CN769,81,FALSE),"unknown")</f>
        <v>Male</v>
      </c>
      <c r="AW196" s="159">
        <f>IFERROR(VLOOKUP(Table1[[#This Row],[RespondentID]],'All Data'!$A197:$CN769,82,FALSE),"unknown")</f>
        <v>65</v>
      </c>
      <c r="AX196" s="159" t="str">
        <f>IFERROR(VLOOKUP(Table1[[#This Row],[RespondentID]],'All Data'!$A197:$CN769,83,FALSE),"unknown")</f>
        <v>Nassau</v>
      </c>
      <c r="AY196" s="159" t="str">
        <f>IFERROR(VLOOKUP(Table1[[#This Row],[RespondentID]],'All Data'!$A197:$CN769,84,FALSE),"unknown")</f>
        <v>Hicksville, 11801</v>
      </c>
      <c r="AZ196" s="159" t="str">
        <f>IFERROR(VLOOKUP(Table1[[#This Row],[RespondentID]],'All Data'!$A197:$CN769,85,FALSE),"unknown")</f>
        <v>White/Caucasian</v>
      </c>
      <c r="BA196" s="159" t="str">
        <f>IFERROR(VLOOKUP(Table1[[#This Row],[RespondentID]],'All Data'!$A197:$CN769,86,FALSE),"unknown")</f>
        <v>No</v>
      </c>
      <c r="BB196" s="159" t="str">
        <f>IFERROR(VLOOKUP(Table1[[#This Row],[RespondentID]],'All Data'!$A197:$CN769,87,FALSE),"unknown")</f>
        <v xml:space="preserve">English </v>
      </c>
      <c r="BC196" s="159" t="str">
        <f>IFERROR(VLOOKUP(Table1[[#This Row],[RespondentID]],'All Data'!$A197:$CN769,88,FALSE),"unknown")</f>
        <v>$75,000 to $125,000</v>
      </c>
      <c r="BD196" s="159" t="str">
        <f>IFERROR(VLOOKUP(Table1[[#This Row],[RespondentID]],'All Data'!$A197:$CN769,89,FALSE),"unknown")</f>
        <v>College graduate</v>
      </c>
      <c r="BE196" s="159" t="str">
        <f>IFERROR(VLOOKUP(Table1[[#This Row],[RespondentID]],'All Data'!$A197:$CN769,90,FALSE),"unknown")</f>
        <v>Retired</v>
      </c>
      <c r="BF196" s="159" t="str">
        <f>IFERROR(VLOOKUP(Table1[[#This Row],[RespondentID]],'All Data'!$A197:$CN769,91,FALSE),"unknown")</f>
        <v>Yes</v>
      </c>
      <c r="BG196" s="159" t="str">
        <f>IFERROR(VLOOKUP(Table1[[#This Row],[RespondentID]],'All Data'!$A197:$CN769,92,FALSE),"unknown")</f>
        <v>No</v>
      </c>
    </row>
    <row r="197" spans="1:59" x14ac:dyDescent="0.35">
      <c r="A197" s="6">
        <v>7068308550</v>
      </c>
      <c r="B197" s="6" t="s">
        <v>52</v>
      </c>
      <c r="C197" s="6"/>
      <c r="D197" s="6"/>
      <c r="E197" s="6"/>
      <c r="F197" s="6"/>
      <c r="G197" s="6"/>
      <c r="H197" s="6"/>
      <c r="I197" s="6" t="s">
        <v>58</v>
      </c>
      <c r="J197" s="6"/>
      <c r="K197" s="6" t="s">
        <v>60</v>
      </c>
      <c r="L197" s="6"/>
      <c r="M197" s="6"/>
      <c r="N197" s="6"/>
      <c r="O197" s="6"/>
      <c r="P197" s="6"/>
      <c r="Q197" s="6"/>
      <c r="R197" s="6"/>
      <c r="S197" s="6"/>
      <c r="T197" s="43"/>
      <c r="U197" s="43">
        <f t="shared" si="69"/>
        <v>3</v>
      </c>
      <c r="V197" s="43">
        <f t="shared" si="70"/>
        <v>1</v>
      </c>
      <c r="W197" s="43"/>
      <c r="X197" s="43">
        <f t="shared" si="71"/>
        <v>1</v>
      </c>
      <c r="Y197" s="43">
        <f t="shared" si="72"/>
        <v>0</v>
      </c>
      <c r="Z197" s="43">
        <f t="shared" si="73"/>
        <v>0</v>
      </c>
      <c r="AA197" s="43">
        <f t="shared" si="74"/>
        <v>0</v>
      </c>
      <c r="AB197" s="43">
        <f t="shared" si="75"/>
        <v>0</v>
      </c>
      <c r="AC197" s="43">
        <f t="shared" si="76"/>
        <v>0</v>
      </c>
      <c r="AD197" s="43">
        <f t="shared" si="77"/>
        <v>0</v>
      </c>
      <c r="AE197" s="43">
        <f t="shared" si="78"/>
        <v>1</v>
      </c>
      <c r="AF197" s="43">
        <f t="shared" si="79"/>
        <v>0</v>
      </c>
      <c r="AG197" s="43">
        <f t="shared" si="80"/>
        <v>1</v>
      </c>
      <c r="AH197" s="43">
        <f t="shared" si="81"/>
        <v>0</v>
      </c>
      <c r="AI197" s="43">
        <f t="shared" si="82"/>
        <v>0</v>
      </c>
      <c r="AJ197" s="43">
        <f t="shared" si="83"/>
        <v>0</v>
      </c>
      <c r="AK197" s="43">
        <f t="shared" si="84"/>
        <v>0</v>
      </c>
      <c r="AL197" s="43">
        <f t="shared" si="85"/>
        <v>0</v>
      </c>
      <c r="AM197" s="43">
        <f t="shared" si="86"/>
        <v>0</v>
      </c>
      <c r="AN197" s="43">
        <f t="shared" si="87"/>
        <v>0</v>
      </c>
      <c r="AO197" s="43">
        <f t="shared" si="88"/>
        <v>0</v>
      </c>
      <c r="AP197" s="43"/>
      <c r="AQ197" s="43"/>
      <c r="AR197" s="43">
        <f t="shared" si="89"/>
        <v>3</v>
      </c>
      <c r="AS197" s="43">
        <f t="shared" si="90"/>
        <v>3</v>
      </c>
      <c r="AT197" s="43" t="str">
        <f t="shared" si="91"/>
        <v>Correct</v>
      </c>
      <c r="AU197" s="43"/>
      <c r="AV197" s="159" t="str">
        <f>IFERROR(VLOOKUP(Table1[[#This Row],[RespondentID]],'All Data'!$A198:$CN770,81,FALSE),"unknown")</f>
        <v>Female</v>
      </c>
      <c r="AW197" s="159">
        <f>IFERROR(VLOOKUP(Table1[[#This Row],[RespondentID]],'All Data'!$A198:$CN770,82,FALSE),"unknown")</f>
        <v>76</v>
      </c>
      <c r="AX197" s="159" t="str">
        <f>IFERROR(VLOOKUP(Table1[[#This Row],[RespondentID]],'All Data'!$A198:$CN770,83,FALSE),"unknown")</f>
        <v>Nassau</v>
      </c>
      <c r="AY197" s="159" t="str">
        <f>IFERROR(VLOOKUP(Table1[[#This Row],[RespondentID]],'All Data'!$A198:$CN770,84,FALSE),"unknown")</f>
        <v>Woodbury, 11797</v>
      </c>
      <c r="AZ197" s="159" t="str">
        <f>IFERROR(VLOOKUP(Table1[[#This Row],[RespondentID]],'All Data'!$A198:$CN770,85,FALSE),"unknown")</f>
        <v>White/Caucasian</v>
      </c>
      <c r="BA197" s="159" t="str">
        <f>IFERROR(VLOOKUP(Table1[[#This Row],[RespondentID]],'All Data'!$A198:$CN770,86,FALSE),"unknown")</f>
        <v>No</v>
      </c>
      <c r="BB197" s="159" t="str">
        <f>IFERROR(VLOOKUP(Table1[[#This Row],[RespondentID]],'All Data'!$A198:$CN770,87,FALSE),"unknown")</f>
        <v xml:space="preserve">English </v>
      </c>
      <c r="BC197" s="159" t="str">
        <f>IFERROR(VLOOKUP(Table1[[#This Row],[RespondentID]],'All Data'!$A198:$CN770,88,FALSE),"unknown")</f>
        <v>$0-$19,999</v>
      </c>
      <c r="BD197" s="159" t="str">
        <f>IFERROR(VLOOKUP(Table1[[#This Row],[RespondentID]],'All Data'!$A198:$CN770,89,FALSE),"unknown")</f>
        <v>High school graduate</v>
      </c>
      <c r="BE197" s="159" t="str">
        <f>IFERROR(VLOOKUP(Table1[[#This Row],[RespondentID]],'All Data'!$A198:$CN770,90,FALSE),"unknown")</f>
        <v>Retired</v>
      </c>
      <c r="BF197" s="159" t="str">
        <f>IFERROR(VLOOKUP(Table1[[#This Row],[RespondentID]],'All Data'!$A198:$CN770,91,FALSE),"unknown")</f>
        <v>Yes</v>
      </c>
      <c r="BG197" s="159" t="str">
        <f>IFERROR(VLOOKUP(Table1[[#This Row],[RespondentID]],'All Data'!$A198:$CN770,92,FALSE),"unknown")</f>
        <v>No</v>
      </c>
    </row>
    <row r="198" spans="1:59" x14ac:dyDescent="0.35">
      <c r="A198" s="6">
        <v>7068308392</v>
      </c>
      <c r="B198" s="6" t="s">
        <v>52</v>
      </c>
      <c r="C198" s="6"/>
      <c r="D198" s="6"/>
      <c r="E198" s="6" t="s">
        <v>19</v>
      </c>
      <c r="F198" s="6"/>
      <c r="G198" s="6"/>
      <c r="H198" s="6" t="s">
        <v>57</v>
      </c>
      <c r="I198" s="6"/>
      <c r="J198" s="6"/>
      <c r="K198" s="6"/>
      <c r="L198" s="6"/>
      <c r="M198" s="6"/>
      <c r="N198" s="6"/>
      <c r="O198" s="6"/>
      <c r="P198" s="6"/>
      <c r="Q198" s="6"/>
      <c r="R198" s="6"/>
      <c r="S198" s="6"/>
      <c r="T198" s="43"/>
      <c r="U198" s="43">
        <f t="shared" si="69"/>
        <v>3</v>
      </c>
      <c r="V198" s="43">
        <f t="shared" si="70"/>
        <v>1</v>
      </c>
      <c r="W198" s="43"/>
      <c r="X198" s="43">
        <f t="shared" si="71"/>
        <v>1</v>
      </c>
      <c r="Y198" s="43">
        <f t="shared" si="72"/>
        <v>0</v>
      </c>
      <c r="Z198" s="43">
        <f t="shared" si="73"/>
        <v>0</v>
      </c>
      <c r="AA198" s="43">
        <f t="shared" si="74"/>
        <v>1</v>
      </c>
      <c r="AB198" s="43">
        <f t="shared" si="75"/>
        <v>0</v>
      </c>
      <c r="AC198" s="43">
        <f t="shared" si="76"/>
        <v>0</v>
      </c>
      <c r="AD198" s="43">
        <f t="shared" si="77"/>
        <v>1</v>
      </c>
      <c r="AE198" s="43">
        <f t="shared" si="78"/>
        <v>0</v>
      </c>
      <c r="AF198" s="43">
        <f t="shared" si="79"/>
        <v>0</v>
      </c>
      <c r="AG198" s="43">
        <f t="shared" si="80"/>
        <v>0</v>
      </c>
      <c r="AH198" s="43">
        <f t="shared" si="81"/>
        <v>0</v>
      </c>
      <c r="AI198" s="43">
        <f t="shared" si="82"/>
        <v>0</v>
      </c>
      <c r="AJ198" s="43">
        <f t="shared" si="83"/>
        <v>0</v>
      </c>
      <c r="AK198" s="43">
        <f t="shared" si="84"/>
        <v>0</v>
      </c>
      <c r="AL198" s="43">
        <f t="shared" si="85"/>
        <v>0</v>
      </c>
      <c r="AM198" s="43">
        <f t="shared" si="86"/>
        <v>0</v>
      </c>
      <c r="AN198" s="43">
        <f t="shared" si="87"/>
        <v>0</v>
      </c>
      <c r="AO198" s="43">
        <f t="shared" si="88"/>
        <v>0</v>
      </c>
      <c r="AP198" s="43"/>
      <c r="AQ198" s="43"/>
      <c r="AR198" s="43">
        <f t="shared" si="89"/>
        <v>3</v>
      </c>
      <c r="AS198" s="43">
        <f t="shared" si="90"/>
        <v>3</v>
      </c>
      <c r="AT198" s="43" t="str">
        <f t="shared" si="91"/>
        <v>Correct</v>
      </c>
      <c r="AU198" s="43"/>
      <c r="AV198" s="159" t="str">
        <f>IFERROR(VLOOKUP(Table1[[#This Row],[RespondentID]],'All Data'!$A199:$CN771,81,FALSE),"unknown")</f>
        <v>Female</v>
      </c>
      <c r="AW198" s="159">
        <f>IFERROR(VLOOKUP(Table1[[#This Row],[RespondentID]],'All Data'!$A199:$CN771,82,FALSE),"unknown")</f>
        <v>77</v>
      </c>
      <c r="AX198" s="159" t="str">
        <f>IFERROR(VLOOKUP(Table1[[#This Row],[RespondentID]],'All Data'!$A199:$CN771,83,FALSE),"unknown")</f>
        <v>Nassau</v>
      </c>
      <c r="AY198" s="159" t="str">
        <f>IFERROR(VLOOKUP(Table1[[#This Row],[RespondentID]],'All Data'!$A199:$CN771,84,FALSE),"unknown")</f>
        <v>North Massapequa, 11758</v>
      </c>
      <c r="AZ198" s="159" t="str">
        <f>IFERROR(VLOOKUP(Table1[[#This Row],[RespondentID]],'All Data'!$A199:$CN771,85,FALSE),"unknown")</f>
        <v>White/Caucasian</v>
      </c>
      <c r="BA198" s="159" t="str">
        <f>IFERROR(VLOOKUP(Table1[[#This Row],[RespondentID]],'All Data'!$A199:$CN771,86,FALSE),"unknown")</f>
        <v>No</v>
      </c>
      <c r="BB198" s="159" t="str">
        <f>IFERROR(VLOOKUP(Table1[[#This Row],[RespondentID]],'All Data'!$A199:$CN771,87,FALSE),"unknown")</f>
        <v xml:space="preserve"> </v>
      </c>
      <c r="BC198" s="159">
        <f>IFERROR(VLOOKUP(Table1[[#This Row],[RespondentID]],'All Data'!$A199:$CN771,88,FALSE),"unknown")</f>
        <v>0</v>
      </c>
      <c r="BD198" s="159" t="str">
        <f>IFERROR(VLOOKUP(Table1[[#This Row],[RespondentID]],'All Data'!$A199:$CN771,89,FALSE),"unknown")</f>
        <v>Some college</v>
      </c>
      <c r="BE198" s="159" t="str">
        <f>IFERROR(VLOOKUP(Table1[[#This Row],[RespondentID]],'All Data'!$A199:$CN771,90,FALSE),"unknown")</f>
        <v>Retired</v>
      </c>
      <c r="BF198" s="159" t="str">
        <f>IFERROR(VLOOKUP(Table1[[#This Row],[RespondentID]],'All Data'!$A199:$CN771,91,FALSE),"unknown")</f>
        <v>Yes</v>
      </c>
      <c r="BG198" s="159" t="str">
        <f>IFERROR(VLOOKUP(Table1[[#This Row],[RespondentID]],'All Data'!$A199:$CN771,92,FALSE),"unknown")</f>
        <v>Yes</v>
      </c>
    </row>
    <row r="199" spans="1:59" x14ac:dyDescent="0.35">
      <c r="A199" s="6">
        <v>7068308266</v>
      </c>
      <c r="B199" s="6" t="s">
        <v>52</v>
      </c>
      <c r="C199" s="6"/>
      <c r="D199" s="6"/>
      <c r="E199" s="6"/>
      <c r="F199" s="6" t="s">
        <v>55</v>
      </c>
      <c r="G199" s="6"/>
      <c r="H199" s="6"/>
      <c r="I199" s="6"/>
      <c r="J199" s="6"/>
      <c r="K199" s="6"/>
      <c r="L199" s="6"/>
      <c r="M199" s="6"/>
      <c r="N199" s="6"/>
      <c r="O199" s="6"/>
      <c r="P199" s="6"/>
      <c r="Q199" s="6"/>
      <c r="R199" s="6"/>
      <c r="S199" s="6" t="s">
        <v>66</v>
      </c>
      <c r="T199" s="43"/>
      <c r="U199" s="43">
        <f t="shared" si="69"/>
        <v>3</v>
      </c>
      <c r="V199" s="43">
        <f t="shared" si="70"/>
        <v>1</v>
      </c>
      <c r="W199" s="43"/>
      <c r="X199" s="43">
        <f t="shared" si="71"/>
        <v>1</v>
      </c>
      <c r="Y199" s="43">
        <f t="shared" si="72"/>
        <v>0</v>
      </c>
      <c r="Z199" s="43">
        <f t="shared" si="73"/>
        <v>0</v>
      </c>
      <c r="AA199" s="43">
        <f t="shared" si="74"/>
        <v>0</v>
      </c>
      <c r="AB199" s="43">
        <f t="shared" si="75"/>
        <v>1</v>
      </c>
      <c r="AC199" s="43">
        <f t="shared" si="76"/>
        <v>0</v>
      </c>
      <c r="AD199" s="43">
        <f t="shared" si="77"/>
        <v>0</v>
      </c>
      <c r="AE199" s="43">
        <f t="shared" si="78"/>
        <v>0</v>
      </c>
      <c r="AF199" s="43">
        <f t="shared" si="79"/>
        <v>0</v>
      </c>
      <c r="AG199" s="43">
        <f t="shared" si="80"/>
        <v>0</v>
      </c>
      <c r="AH199" s="43">
        <f t="shared" si="81"/>
        <v>0</v>
      </c>
      <c r="AI199" s="43">
        <f t="shared" si="82"/>
        <v>0</v>
      </c>
      <c r="AJ199" s="43">
        <f t="shared" si="83"/>
        <v>0</v>
      </c>
      <c r="AK199" s="43">
        <f t="shared" si="84"/>
        <v>0</v>
      </c>
      <c r="AL199" s="43">
        <f t="shared" si="85"/>
        <v>0</v>
      </c>
      <c r="AM199" s="43">
        <f t="shared" si="86"/>
        <v>0</v>
      </c>
      <c r="AN199" s="43">
        <f t="shared" si="87"/>
        <v>0</v>
      </c>
      <c r="AO199" s="43">
        <f t="shared" si="88"/>
        <v>1</v>
      </c>
      <c r="AP199" s="43"/>
      <c r="AQ199" s="43"/>
      <c r="AR199" s="43">
        <f t="shared" si="89"/>
        <v>3</v>
      </c>
      <c r="AS199" s="43">
        <f t="shared" si="90"/>
        <v>3</v>
      </c>
      <c r="AT199" s="43" t="str">
        <f t="shared" si="91"/>
        <v>Correct</v>
      </c>
      <c r="AU199" s="43"/>
      <c r="AV199" s="159" t="str">
        <f>IFERROR(VLOOKUP(Table1[[#This Row],[RespondentID]],'All Data'!$A200:$CN772,81,FALSE),"unknown")</f>
        <v>Female</v>
      </c>
      <c r="AW199" s="159">
        <f>IFERROR(VLOOKUP(Table1[[#This Row],[RespondentID]],'All Data'!$A200:$CN772,82,FALSE),"unknown")</f>
        <v>63</v>
      </c>
      <c r="AX199" s="159" t="str">
        <f>IFERROR(VLOOKUP(Table1[[#This Row],[RespondentID]],'All Data'!$A200:$CN772,83,FALSE),"unknown")</f>
        <v>Nassau</v>
      </c>
      <c r="AY199" s="159" t="str">
        <f>IFERROR(VLOOKUP(Table1[[#This Row],[RespondentID]],'All Data'!$A200:$CN772,84,FALSE),"unknown")</f>
        <v>Hicksville, 11801</v>
      </c>
      <c r="AZ199" s="159" t="str">
        <f>IFERROR(VLOOKUP(Table1[[#This Row],[RespondentID]],'All Data'!$A200:$CN772,85,FALSE),"unknown")</f>
        <v>White/Caucasian</v>
      </c>
      <c r="BA199" s="159" t="str">
        <f>IFERROR(VLOOKUP(Table1[[#This Row],[RespondentID]],'All Data'!$A200:$CN772,86,FALSE),"unknown")</f>
        <v>No</v>
      </c>
      <c r="BB199" s="159" t="str">
        <f>IFERROR(VLOOKUP(Table1[[#This Row],[RespondentID]],'All Data'!$A200:$CN772,87,FALSE),"unknown")</f>
        <v xml:space="preserve">English </v>
      </c>
      <c r="BC199" s="159">
        <f>IFERROR(VLOOKUP(Table1[[#This Row],[RespondentID]],'All Data'!$A200:$CN772,88,FALSE),"unknown")</f>
        <v>0</v>
      </c>
      <c r="BD199" s="159" t="str">
        <f>IFERROR(VLOOKUP(Table1[[#This Row],[RespondentID]],'All Data'!$A200:$CN772,89,FALSE),"unknown")</f>
        <v>High school graduate</v>
      </c>
      <c r="BE199" s="159" t="str">
        <f>IFERROR(VLOOKUP(Table1[[#This Row],[RespondentID]],'All Data'!$A200:$CN772,90,FALSE),"unknown")</f>
        <v>Retired</v>
      </c>
      <c r="BF199" s="159" t="str">
        <f>IFERROR(VLOOKUP(Table1[[#This Row],[RespondentID]],'All Data'!$A200:$CN772,91,FALSE),"unknown")</f>
        <v>Yes</v>
      </c>
      <c r="BG199" s="159" t="str">
        <f>IFERROR(VLOOKUP(Table1[[#This Row],[RespondentID]],'All Data'!$A200:$CN772,92,FALSE),"unknown")</f>
        <v>Yes</v>
      </c>
    </row>
    <row r="200" spans="1:59" x14ac:dyDescent="0.35">
      <c r="A200" s="6">
        <v>7068308122</v>
      </c>
      <c r="B200" s="6" t="s">
        <v>52</v>
      </c>
      <c r="C200" s="6"/>
      <c r="D200" s="6"/>
      <c r="E200" s="6"/>
      <c r="F200" s="6"/>
      <c r="G200" s="6"/>
      <c r="H200" s="6" t="s">
        <v>57</v>
      </c>
      <c r="I200" s="6"/>
      <c r="J200" s="6"/>
      <c r="K200" s="6"/>
      <c r="L200" s="6" t="s">
        <v>61</v>
      </c>
      <c r="M200" s="6"/>
      <c r="N200" s="6" t="s">
        <v>26</v>
      </c>
      <c r="O200" s="6"/>
      <c r="P200" s="6"/>
      <c r="Q200" s="6"/>
      <c r="R200" s="6"/>
      <c r="S200" s="6"/>
      <c r="T200" s="43"/>
      <c r="U200" s="43">
        <f t="shared" si="69"/>
        <v>4</v>
      </c>
      <c r="V200" s="43">
        <f t="shared" si="70"/>
        <v>0.75</v>
      </c>
      <c r="W200" s="43"/>
      <c r="X200" s="43">
        <f t="shared" si="71"/>
        <v>0.75</v>
      </c>
      <c r="Y200" s="43">
        <f t="shared" si="72"/>
        <v>0</v>
      </c>
      <c r="Z200" s="43">
        <f t="shared" si="73"/>
        <v>0</v>
      </c>
      <c r="AA200" s="43">
        <f t="shared" si="74"/>
        <v>0</v>
      </c>
      <c r="AB200" s="43">
        <f t="shared" si="75"/>
        <v>0</v>
      </c>
      <c r="AC200" s="43">
        <f t="shared" si="76"/>
        <v>0</v>
      </c>
      <c r="AD200" s="43">
        <f t="shared" si="77"/>
        <v>0.75</v>
      </c>
      <c r="AE200" s="43">
        <f t="shared" si="78"/>
        <v>0</v>
      </c>
      <c r="AF200" s="43">
        <f t="shared" si="79"/>
        <v>0</v>
      </c>
      <c r="AG200" s="43">
        <f t="shared" si="80"/>
        <v>0</v>
      </c>
      <c r="AH200" s="43">
        <f t="shared" si="81"/>
        <v>0.75</v>
      </c>
      <c r="AI200" s="43">
        <f t="shared" si="82"/>
        <v>0</v>
      </c>
      <c r="AJ200" s="43">
        <f t="shared" si="83"/>
        <v>0.75</v>
      </c>
      <c r="AK200" s="43">
        <f t="shared" si="84"/>
        <v>0</v>
      </c>
      <c r="AL200" s="43">
        <f t="shared" si="85"/>
        <v>0</v>
      </c>
      <c r="AM200" s="43">
        <f t="shared" si="86"/>
        <v>0</v>
      </c>
      <c r="AN200" s="43">
        <f t="shared" si="87"/>
        <v>0</v>
      </c>
      <c r="AO200" s="43">
        <f t="shared" si="88"/>
        <v>0</v>
      </c>
      <c r="AP200" s="43"/>
      <c r="AQ200" s="43"/>
      <c r="AR200" s="43">
        <f t="shared" si="89"/>
        <v>3</v>
      </c>
      <c r="AS200" s="43">
        <f t="shared" si="90"/>
        <v>4</v>
      </c>
      <c r="AT200" s="43" t="str">
        <f t="shared" si="91"/>
        <v>Correct</v>
      </c>
      <c r="AU200" s="43"/>
      <c r="AV200" s="159" t="str">
        <f>IFERROR(VLOOKUP(Table1[[#This Row],[RespondentID]],'All Data'!$A201:$CN773,81,FALSE),"unknown")</f>
        <v>Female</v>
      </c>
      <c r="AW200" s="159">
        <f>IFERROR(VLOOKUP(Table1[[#This Row],[RespondentID]],'All Data'!$A201:$CN773,82,FALSE),"unknown")</f>
        <v>84</v>
      </c>
      <c r="AX200" s="159" t="str">
        <f>IFERROR(VLOOKUP(Table1[[#This Row],[RespondentID]],'All Data'!$A201:$CN773,83,FALSE),"unknown")</f>
        <v>Nassau</v>
      </c>
      <c r="AY200" s="159">
        <f>IFERROR(VLOOKUP(Table1[[#This Row],[RespondentID]],'All Data'!$A201:$CN773,84,FALSE),"unknown")</f>
        <v>0</v>
      </c>
      <c r="AZ200" s="159" t="str">
        <f>IFERROR(VLOOKUP(Table1[[#This Row],[RespondentID]],'All Data'!$A201:$CN773,85,FALSE),"unknown")</f>
        <v>White/Caucasian</v>
      </c>
      <c r="BA200" s="159" t="str">
        <f>IFERROR(VLOOKUP(Table1[[#This Row],[RespondentID]],'All Data'!$A201:$CN773,86,FALSE),"unknown")</f>
        <v>No</v>
      </c>
      <c r="BB200" s="159" t="str">
        <f>IFERROR(VLOOKUP(Table1[[#This Row],[RespondentID]],'All Data'!$A201:$CN773,87,FALSE),"unknown")</f>
        <v xml:space="preserve">English Italian </v>
      </c>
      <c r="BC200" s="159" t="str">
        <f>IFERROR(VLOOKUP(Table1[[#This Row],[RespondentID]],'All Data'!$A201:$CN773,88,FALSE),"unknown")</f>
        <v>$50,000 to $74,999</v>
      </c>
      <c r="BD200" s="159" t="str">
        <f>IFERROR(VLOOKUP(Table1[[#This Row],[RespondentID]],'All Data'!$A201:$CN773,89,FALSE),"unknown")</f>
        <v>High school graduate</v>
      </c>
      <c r="BE200" s="159" t="str">
        <f>IFERROR(VLOOKUP(Table1[[#This Row],[RespondentID]],'All Data'!$A201:$CN773,90,FALSE),"unknown")</f>
        <v>Retired</v>
      </c>
      <c r="BF200" s="159" t="str">
        <f>IFERROR(VLOOKUP(Table1[[#This Row],[RespondentID]],'All Data'!$A201:$CN773,91,FALSE),"unknown")</f>
        <v>Yes</v>
      </c>
      <c r="BG200" s="159" t="str">
        <f>IFERROR(VLOOKUP(Table1[[#This Row],[RespondentID]],'All Data'!$A201:$CN773,92,FALSE),"unknown")</f>
        <v>Yes</v>
      </c>
    </row>
    <row r="201" spans="1:59" x14ac:dyDescent="0.35">
      <c r="A201" s="6">
        <v>7068307980</v>
      </c>
      <c r="B201" s="6" t="s">
        <v>52</v>
      </c>
      <c r="C201" s="6"/>
      <c r="D201" s="6"/>
      <c r="E201" s="6" t="s">
        <v>19</v>
      </c>
      <c r="F201" s="6"/>
      <c r="G201" s="6" t="s">
        <v>56</v>
      </c>
      <c r="H201" s="6"/>
      <c r="I201" s="6" t="s">
        <v>58</v>
      </c>
      <c r="J201" s="6"/>
      <c r="K201" s="6" t="s">
        <v>60</v>
      </c>
      <c r="L201" s="6"/>
      <c r="M201" s="6"/>
      <c r="N201" s="6"/>
      <c r="O201" s="6"/>
      <c r="P201" s="6"/>
      <c r="Q201" s="6"/>
      <c r="R201" s="6"/>
      <c r="S201" s="6"/>
      <c r="T201" s="43"/>
      <c r="U201" s="43">
        <f t="shared" si="69"/>
        <v>5</v>
      </c>
      <c r="V201" s="43">
        <f t="shared" si="70"/>
        <v>0.6</v>
      </c>
      <c r="W201" s="43"/>
      <c r="X201" s="43">
        <f t="shared" si="71"/>
        <v>0.6</v>
      </c>
      <c r="Y201" s="43">
        <f t="shared" si="72"/>
        <v>0</v>
      </c>
      <c r="Z201" s="43">
        <f t="shared" si="73"/>
        <v>0</v>
      </c>
      <c r="AA201" s="43">
        <f t="shared" si="74"/>
        <v>0.6</v>
      </c>
      <c r="AB201" s="43">
        <f t="shared" si="75"/>
        <v>0</v>
      </c>
      <c r="AC201" s="43">
        <f t="shared" si="76"/>
        <v>0.6</v>
      </c>
      <c r="AD201" s="43">
        <f t="shared" si="77"/>
        <v>0</v>
      </c>
      <c r="AE201" s="43">
        <f t="shared" si="78"/>
        <v>0.6</v>
      </c>
      <c r="AF201" s="43">
        <f t="shared" si="79"/>
        <v>0</v>
      </c>
      <c r="AG201" s="43">
        <f t="shared" si="80"/>
        <v>0.6</v>
      </c>
      <c r="AH201" s="43">
        <f t="shared" si="81"/>
        <v>0</v>
      </c>
      <c r="AI201" s="43">
        <f t="shared" si="82"/>
        <v>0</v>
      </c>
      <c r="AJ201" s="43">
        <f t="shared" si="83"/>
        <v>0</v>
      </c>
      <c r="AK201" s="43">
        <f t="shared" si="84"/>
        <v>0</v>
      </c>
      <c r="AL201" s="43">
        <f t="shared" si="85"/>
        <v>0</v>
      </c>
      <c r="AM201" s="43">
        <f t="shared" si="86"/>
        <v>0</v>
      </c>
      <c r="AN201" s="43">
        <f t="shared" si="87"/>
        <v>0</v>
      </c>
      <c r="AO201" s="43">
        <f t="shared" si="88"/>
        <v>0</v>
      </c>
      <c r="AP201" s="43"/>
      <c r="AQ201" s="43"/>
      <c r="AR201" s="43">
        <f t="shared" si="89"/>
        <v>3</v>
      </c>
      <c r="AS201" s="43">
        <f t="shared" si="90"/>
        <v>5</v>
      </c>
      <c r="AT201" s="43" t="str">
        <f t="shared" si="91"/>
        <v>Correct</v>
      </c>
      <c r="AU201" s="43"/>
      <c r="AV201" s="159" t="str">
        <f>IFERROR(VLOOKUP(Table1[[#This Row],[RespondentID]],'All Data'!$A202:$CN774,81,FALSE),"unknown")</f>
        <v>Female</v>
      </c>
      <c r="AW201" s="159">
        <f>IFERROR(VLOOKUP(Table1[[#This Row],[RespondentID]],'All Data'!$A202:$CN774,82,FALSE),"unknown")</f>
        <v>66</v>
      </c>
      <c r="AX201" s="159" t="str">
        <f>IFERROR(VLOOKUP(Table1[[#This Row],[RespondentID]],'All Data'!$A202:$CN774,83,FALSE),"unknown")</f>
        <v>Nassau</v>
      </c>
      <c r="AY201" s="159" t="str">
        <f>IFERROR(VLOOKUP(Table1[[#This Row],[RespondentID]],'All Data'!$A202:$CN774,84,FALSE),"unknown")</f>
        <v>New Cassel, 11590</v>
      </c>
      <c r="AZ201" s="159" t="str">
        <f>IFERROR(VLOOKUP(Table1[[#This Row],[RespondentID]],'All Data'!$A202:$CN774,85,FALSE),"unknown")</f>
        <v>White/Caucasian</v>
      </c>
      <c r="BA201" s="159">
        <f>IFERROR(VLOOKUP(Table1[[#This Row],[RespondentID]],'All Data'!$A202:$CN774,86,FALSE),"unknown")</f>
        <v>0</v>
      </c>
      <c r="BB201" s="159" t="str">
        <f>IFERROR(VLOOKUP(Table1[[#This Row],[RespondentID]],'All Data'!$A202:$CN774,87,FALSE),"unknown")</f>
        <v xml:space="preserve">English </v>
      </c>
      <c r="BC201" s="159" t="str">
        <f>IFERROR(VLOOKUP(Table1[[#This Row],[RespondentID]],'All Data'!$A202:$CN774,88,FALSE),"unknown")</f>
        <v>$50,000 to $74,999</v>
      </c>
      <c r="BD201" s="159" t="str">
        <f>IFERROR(VLOOKUP(Table1[[#This Row],[RespondentID]],'All Data'!$A202:$CN774,89,FALSE),"unknown")</f>
        <v>Some college</v>
      </c>
      <c r="BE201" s="159" t="str">
        <f>IFERROR(VLOOKUP(Table1[[#This Row],[RespondentID]],'All Data'!$A202:$CN774,90,FALSE),"unknown")</f>
        <v>Retired</v>
      </c>
      <c r="BF201" s="159" t="str">
        <f>IFERROR(VLOOKUP(Table1[[#This Row],[RespondentID]],'All Data'!$A202:$CN774,91,FALSE),"unknown")</f>
        <v>Yes</v>
      </c>
      <c r="BG201" s="159" t="str">
        <f>IFERROR(VLOOKUP(Table1[[#This Row],[RespondentID]],'All Data'!$A202:$CN774,92,FALSE),"unknown")</f>
        <v>Yes</v>
      </c>
    </row>
    <row r="202" spans="1:59" x14ac:dyDescent="0.35">
      <c r="A202" s="6">
        <v>7068307803</v>
      </c>
      <c r="B202" s="6" t="s">
        <v>52</v>
      </c>
      <c r="C202" s="6"/>
      <c r="D202" s="6"/>
      <c r="E202" s="6" t="s">
        <v>19</v>
      </c>
      <c r="F202" s="6"/>
      <c r="G202" s="6"/>
      <c r="H202" s="6"/>
      <c r="I202" s="6"/>
      <c r="J202" s="6"/>
      <c r="K202" s="6"/>
      <c r="L202" s="6"/>
      <c r="M202" s="6"/>
      <c r="N202" s="6" t="s">
        <v>26</v>
      </c>
      <c r="O202" s="6"/>
      <c r="P202" s="6"/>
      <c r="Q202" s="6"/>
      <c r="R202" s="6"/>
      <c r="S202" s="6"/>
      <c r="T202" s="43"/>
      <c r="U202" s="43">
        <f t="shared" si="69"/>
        <v>3</v>
      </c>
      <c r="V202" s="43">
        <f t="shared" si="70"/>
        <v>1</v>
      </c>
      <c r="W202" s="43"/>
      <c r="X202" s="43">
        <f t="shared" si="71"/>
        <v>1</v>
      </c>
      <c r="Y202" s="43">
        <f t="shared" si="72"/>
        <v>0</v>
      </c>
      <c r="Z202" s="43">
        <f t="shared" si="73"/>
        <v>0</v>
      </c>
      <c r="AA202" s="43">
        <f t="shared" si="74"/>
        <v>1</v>
      </c>
      <c r="AB202" s="43">
        <f t="shared" si="75"/>
        <v>0</v>
      </c>
      <c r="AC202" s="43">
        <f t="shared" si="76"/>
        <v>0</v>
      </c>
      <c r="AD202" s="43">
        <f t="shared" si="77"/>
        <v>0</v>
      </c>
      <c r="AE202" s="43">
        <f t="shared" si="78"/>
        <v>0</v>
      </c>
      <c r="AF202" s="43">
        <f t="shared" si="79"/>
        <v>0</v>
      </c>
      <c r="AG202" s="43">
        <f t="shared" si="80"/>
        <v>0</v>
      </c>
      <c r="AH202" s="43">
        <f t="shared" si="81"/>
        <v>0</v>
      </c>
      <c r="AI202" s="43">
        <f t="shared" si="82"/>
        <v>0</v>
      </c>
      <c r="AJ202" s="43">
        <f t="shared" si="83"/>
        <v>1</v>
      </c>
      <c r="AK202" s="43">
        <f t="shared" si="84"/>
        <v>0</v>
      </c>
      <c r="AL202" s="43">
        <f t="shared" si="85"/>
        <v>0</v>
      </c>
      <c r="AM202" s="43">
        <f t="shared" si="86"/>
        <v>0</v>
      </c>
      <c r="AN202" s="43">
        <f t="shared" si="87"/>
        <v>0</v>
      </c>
      <c r="AO202" s="43">
        <f t="shared" si="88"/>
        <v>0</v>
      </c>
      <c r="AP202" s="43"/>
      <c r="AQ202" s="43"/>
      <c r="AR202" s="43">
        <f t="shared" si="89"/>
        <v>3</v>
      </c>
      <c r="AS202" s="43">
        <f t="shared" si="90"/>
        <v>3</v>
      </c>
      <c r="AT202" s="43" t="str">
        <f t="shared" si="91"/>
        <v>Correct</v>
      </c>
      <c r="AU202" s="43"/>
      <c r="AV202" s="159" t="str">
        <f>IFERROR(VLOOKUP(Table1[[#This Row],[RespondentID]],'All Data'!$A203:$CN775,81,FALSE),"unknown")</f>
        <v>Male</v>
      </c>
      <c r="AW202" s="159">
        <f>IFERROR(VLOOKUP(Table1[[#This Row],[RespondentID]],'All Data'!$A203:$CN775,82,FALSE),"unknown")</f>
        <v>82</v>
      </c>
      <c r="AX202" s="159" t="str">
        <f>IFERROR(VLOOKUP(Table1[[#This Row],[RespondentID]],'All Data'!$A203:$CN775,83,FALSE),"unknown")</f>
        <v>Nassau</v>
      </c>
      <c r="AY202" s="159">
        <f>IFERROR(VLOOKUP(Table1[[#This Row],[RespondentID]],'All Data'!$A203:$CN775,84,FALSE),"unknown")</f>
        <v>0</v>
      </c>
      <c r="AZ202" s="159" t="str">
        <f>IFERROR(VLOOKUP(Table1[[#This Row],[RespondentID]],'All Data'!$A203:$CN775,85,FALSE),"unknown")</f>
        <v>Multi-racial</v>
      </c>
      <c r="BA202" s="159" t="str">
        <f>IFERROR(VLOOKUP(Table1[[#This Row],[RespondentID]],'All Data'!$A203:$CN775,86,FALSE),"unknown")</f>
        <v>No</v>
      </c>
      <c r="BB202" s="159" t="str">
        <f>IFERROR(VLOOKUP(Table1[[#This Row],[RespondentID]],'All Data'!$A203:$CN775,87,FALSE),"unknown")</f>
        <v xml:space="preserve">English </v>
      </c>
      <c r="BC202" s="159">
        <f>IFERROR(VLOOKUP(Table1[[#This Row],[RespondentID]],'All Data'!$A203:$CN775,88,FALSE),"unknown")</f>
        <v>0</v>
      </c>
      <c r="BD202" s="159" t="str">
        <f>IFERROR(VLOOKUP(Table1[[#This Row],[RespondentID]],'All Data'!$A203:$CN775,89,FALSE),"unknown")</f>
        <v>College graduate</v>
      </c>
      <c r="BE202" s="159" t="str">
        <f>IFERROR(VLOOKUP(Table1[[#This Row],[RespondentID]],'All Data'!$A203:$CN775,90,FALSE),"unknown")</f>
        <v>Retired</v>
      </c>
      <c r="BF202" s="159" t="str">
        <f>IFERROR(VLOOKUP(Table1[[#This Row],[RespondentID]],'All Data'!$A203:$CN775,91,FALSE),"unknown")</f>
        <v>Yes</v>
      </c>
      <c r="BG202" s="159" t="str">
        <f>IFERROR(VLOOKUP(Table1[[#This Row],[RespondentID]],'All Data'!$A203:$CN775,92,FALSE),"unknown")</f>
        <v>Yes</v>
      </c>
    </row>
    <row r="203" spans="1:59" x14ac:dyDescent="0.35">
      <c r="A203" s="6">
        <v>7068307692</v>
      </c>
      <c r="B203" s="6" t="s">
        <v>52</v>
      </c>
      <c r="C203" s="6"/>
      <c r="D203" s="6"/>
      <c r="E203" s="6"/>
      <c r="F203" s="6"/>
      <c r="G203" s="6"/>
      <c r="H203" s="6" t="s">
        <v>57</v>
      </c>
      <c r="I203" s="6"/>
      <c r="J203" s="6"/>
      <c r="K203" s="6"/>
      <c r="L203" s="6"/>
      <c r="M203" s="6"/>
      <c r="N203" s="6" t="s">
        <v>26</v>
      </c>
      <c r="O203" s="6"/>
      <c r="P203" s="6"/>
      <c r="Q203" s="6"/>
      <c r="R203" s="6"/>
      <c r="S203" s="6"/>
      <c r="T203" s="43"/>
      <c r="U203" s="43">
        <f t="shared" si="69"/>
        <v>3</v>
      </c>
      <c r="V203" s="43">
        <f t="shared" si="70"/>
        <v>1</v>
      </c>
      <c r="W203" s="43"/>
      <c r="X203" s="43">
        <f t="shared" si="71"/>
        <v>1</v>
      </c>
      <c r="Y203" s="43">
        <f t="shared" si="72"/>
        <v>0</v>
      </c>
      <c r="Z203" s="43">
        <f t="shared" si="73"/>
        <v>0</v>
      </c>
      <c r="AA203" s="43">
        <f t="shared" si="74"/>
        <v>0</v>
      </c>
      <c r="AB203" s="43">
        <f t="shared" si="75"/>
        <v>0</v>
      </c>
      <c r="AC203" s="43">
        <f t="shared" si="76"/>
        <v>0</v>
      </c>
      <c r="AD203" s="43">
        <f t="shared" si="77"/>
        <v>1</v>
      </c>
      <c r="AE203" s="43">
        <f t="shared" si="78"/>
        <v>0</v>
      </c>
      <c r="AF203" s="43">
        <f t="shared" si="79"/>
        <v>0</v>
      </c>
      <c r="AG203" s="43">
        <f t="shared" si="80"/>
        <v>0</v>
      </c>
      <c r="AH203" s="43">
        <f t="shared" si="81"/>
        <v>0</v>
      </c>
      <c r="AI203" s="43">
        <f t="shared" si="82"/>
        <v>0</v>
      </c>
      <c r="AJ203" s="43">
        <f t="shared" si="83"/>
        <v>1</v>
      </c>
      <c r="AK203" s="43">
        <f t="shared" si="84"/>
        <v>0</v>
      </c>
      <c r="AL203" s="43">
        <f t="shared" si="85"/>
        <v>0</v>
      </c>
      <c r="AM203" s="43">
        <f t="shared" si="86"/>
        <v>0</v>
      </c>
      <c r="AN203" s="43">
        <f t="shared" si="87"/>
        <v>0</v>
      </c>
      <c r="AO203" s="43">
        <f t="shared" si="88"/>
        <v>0</v>
      </c>
      <c r="AP203" s="43"/>
      <c r="AQ203" s="43"/>
      <c r="AR203" s="43">
        <f t="shared" si="89"/>
        <v>3</v>
      </c>
      <c r="AS203" s="43">
        <f t="shared" si="90"/>
        <v>3</v>
      </c>
      <c r="AT203" s="43" t="str">
        <f t="shared" si="91"/>
        <v>Correct</v>
      </c>
      <c r="AU203" s="43"/>
      <c r="AV203" s="159" t="str">
        <f>IFERROR(VLOOKUP(Table1[[#This Row],[RespondentID]],'All Data'!$A204:$CN776,81,FALSE),"unknown")</f>
        <v>Male</v>
      </c>
      <c r="AW203" s="159">
        <f>IFERROR(VLOOKUP(Table1[[#This Row],[RespondentID]],'All Data'!$A204:$CN776,82,FALSE),"unknown")</f>
        <v>72</v>
      </c>
      <c r="AX203" s="159" t="str">
        <f>IFERROR(VLOOKUP(Table1[[#This Row],[RespondentID]],'All Data'!$A204:$CN776,83,FALSE),"unknown")</f>
        <v>Nassau</v>
      </c>
      <c r="AY203" s="159" t="str">
        <f>IFERROR(VLOOKUP(Table1[[#This Row],[RespondentID]],'All Data'!$A204:$CN776,84,FALSE),"unknown")</f>
        <v>Carle Place, 11514</v>
      </c>
      <c r="AZ203" s="159">
        <f>IFERROR(VLOOKUP(Table1[[#This Row],[RespondentID]],'All Data'!$A204:$CN776,85,FALSE),"unknown")</f>
        <v>0</v>
      </c>
      <c r="BA203" s="159">
        <f>IFERROR(VLOOKUP(Table1[[#This Row],[RespondentID]],'All Data'!$A204:$CN776,86,FALSE),"unknown")</f>
        <v>0</v>
      </c>
      <c r="BB203" s="159" t="str">
        <f>IFERROR(VLOOKUP(Table1[[#This Row],[RespondentID]],'All Data'!$A204:$CN776,87,FALSE),"unknown")</f>
        <v xml:space="preserve">English </v>
      </c>
      <c r="BC203" s="159" t="str">
        <f>IFERROR(VLOOKUP(Table1[[#This Row],[RespondentID]],'All Data'!$A204:$CN776,88,FALSE),"unknown")</f>
        <v>$20,000 to $34,999</v>
      </c>
      <c r="BD203" s="159" t="str">
        <f>IFERROR(VLOOKUP(Table1[[#This Row],[RespondentID]],'All Data'!$A204:$CN776,89,FALSE),"unknown")</f>
        <v>Technical school</v>
      </c>
      <c r="BE203" s="159" t="str">
        <f>IFERROR(VLOOKUP(Table1[[#This Row],[RespondentID]],'All Data'!$A204:$CN776,90,FALSE),"unknown")</f>
        <v>Retired</v>
      </c>
      <c r="BF203" s="159" t="str">
        <f>IFERROR(VLOOKUP(Table1[[#This Row],[RespondentID]],'All Data'!$A204:$CN776,91,FALSE),"unknown")</f>
        <v>Yes</v>
      </c>
      <c r="BG203" s="159" t="str">
        <f>IFERROR(VLOOKUP(Table1[[#This Row],[RespondentID]],'All Data'!$A204:$CN776,92,FALSE),"unknown")</f>
        <v>Yes</v>
      </c>
    </row>
    <row r="204" spans="1:59" x14ac:dyDescent="0.35">
      <c r="A204" s="6">
        <v>7068307580</v>
      </c>
      <c r="B204" s="6" t="s">
        <v>52</v>
      </c>
      <c r="C204" s="6"/>
      <c r="D204" s="6"/>
      <c r="E204" s="6"/>
      <c r="F204" s="6"/>
      <c r="G204" s="6"/>
      <c r="H204" s="6" t="s">
        <v>57</v>
      </c>
      <c r="I204" s="6" t="s">
        <v>58</v>
      </c>
      <c r="J204" s="6"/>
      <c r="K204" s="6"/>
      <c r="L204" s="6"/>
      <c r="M204" s="6"/>
      <c r="N204" s="6" t="s">
        <v>26</v>
      </c>
      <c r="O204" s="6"/>
      <c r="P204" s="6"/>
      <c r="Q204" s="6"/>
      <c r="R204" s="6"/>
      <c r="S204" s="6"/>
      <c r="T204" s="43"/>
      <c r="U204" s="43">
        <f t="shared" si="69"/>
        <v>4</v>
      </c>
      <c r="V204" s="43">
        <f t="shared" si="70"/>
        <v>0.75</v>
      </c>
      <c r="W204" s="43"/>
      <c r="X204" s="43">
        <f t="shared" si="71"/>
        <v>0.75</v>
      </c>
      <c r="Y204" s="43">
        <f t="shared" si="72"/>
        <v>0</v>
      </c>
      <c r="Z204" s="43">
        <f t="shared" si="73"/>
        <v>0</v>
      </c>
      <c r="AA204" s="43">
        <f t="shared" si="74"/>
        <v>0</v>
      </c>
      <c r="AB204" s="43">
        <f t="shared" si="75"/>
        <v>0</v>
      </c>
      <c r="AC204" s="43">
        <f t="shared" si="76"/>
        <v>0</v>
      </c>
      <c r="AD204" s="43">
        <f t="shared" si="77"/>
        <v>0.75</v>
      </c>
      <c r="AE204" s="43">
        <f t="shared" si="78"/>
        <v>0.75</v>
      </c>
      <c r="AF204" s="43">
        <f t="shared" si="79"/>
        <v>0</v>
      </c>
      <c r="AG204" s="43">
        <f t="shared" si="80"/>
        <v>0</v>
      </c>
      <c r="AH204" s="43">
        <f t="shared" si="81"/>
        <v>0</v>
      </c>
      <c r="AI204" s="43">
        <f t="shared" si="82"/>
        <v>0</v>
      </c>
      <c r="AJ204" s="43">
        <f t="shared" si="83"/>
        <v>0.75</v>
      </c>
      <c r="AK204" s="43">
        <f t="shared" si="84"/>
        <v>0</v>
      </c>
      <c r="AL204" s="43">
        <f t="shared" si="85"/>
        <v>0</v>
      </c>
      <c r="AM204" s="43">
        <f t="shared" si="86"/>
        <v>0</v>
      </c>
      <c r="AN204" s="43">
        <f t="shared" si="87"/>
        <v>0</v>
      </c>
      <c r="AO204" s="43">
        <f t="shared" si="88"/>
        <v>0</v>
      </c>
      <c r="AP204" s="43"/>
      <c r="AQ204" s="43"/>
      <c r="AR204" s="43">
        <f t="shared" si="89"/>
        <v>3</v>
      </c>
      <c r="AS204" s="43">
        <f t="shared" si="90"/>
        <v>4</v>
      </c>
      <c r="AT204" s="43" t="str">
        <f t="shared" si="91"/>
        <v>Correct</v>
      </c>
      <c r="AU204" s="43"/>
      <c r="AV204" s="159" t="str">
        <f>IFERROR(VLOOKUP(Table1[[#This Row],[RespondentID]],'All Data'!$A205:$CN777,81,FALSE),"unknown")</f>
        <v>Female</v>
      </c>
      <c r="AW204" s="159">
        <f>IFERROR(VLOOKUP(Table1[[#This Row],[RespondentID]],'All Data'!$A205:$CN777,82,FALSE),"unknown")</f>
        <v>69</v>
      </c>
      <c r="AX204" s="159" t="str">
        <f>IFERROR(VLOOKUP(Table1[[#This Row],[RespondentID]],'All Data'!$A205:$CN777,83,FALSE),"unknown")</f>
        <v>Nassau</v>
      </c>
      <c r="AY204" s="159" t="str">
        <f>IFERROR(VLOOKUP(Table1[[#This Row],[RespondentID]],'All Data'!$A205:$CN777,84,FALSE),"unknown")</f>
        <v>New Hyde Park, 11040</v>
      </c>
      <c r="AZ204" s="159" t="str">
        <f>IFERROR(VLOOKUP(Table1[[#This Row],[RespondentID]],'All Data'!$A205:$CN777,85,FALSE),"unknown")</f>
        <v>Asian/Pacific Islander</v>
      </c>
      <c r="BA204" s="159" t="str">
        <f>IFERROR(VLOOKUP(Table1[[#This Row],[RespondentID]],'All Data'!$A205:$CN777,86,FALSE),"unknown")</f>
        <v>No</v>
      </c>
      <c r="BB204" s="159" t="str">
        <f>IFERROR(VLOOKUP(Table1[[#This Row],[RespondentID]],'All Data'!$A205:$CN777,87,FALSE),"unknown")</f>
        <v xml:space="preserve"> </v>
      </c>
      <c r="BC204" s="159" t="str">
        <f>IFERROR(VLOOKUP(Table1[[#This Row],[RespondentID]],'All Data'!$A205:$CN777,88,FALSE),"unknown")</f>
        <v>$35,000 to $49,999</v>
      </c>
      <c r="BD204" s="159">
        <f>IFERROR(VLOOKUP(Table1[[#This Row],[RespondentID]],'All Data'!$A205:$CN777,89,FALSE),"unknown")</f>
        <v>0</v>
      </c>
      <c r="BE204" s="159" t="str">
        <f>IFERROR(VLOOKUP(Table1[[#This Row],[RespondentID]],'All Data'!$A205:$CN777,90,FALSE),"unknown")</f>
        <v>Retired</v>
      </c>
      <c r="BF204" s="159" t="str">
        <f>IFERROR(VLOOKUP(Table1[[#This Row],[RespondentID]],'All Data'!$A205:$CN777,91,FALSE),"unknown")</f>
        <v>Yes</v>
      </c>
      <c r="BG204" s="159">
        <f>IFERROR(VLOOKUP(Table1[[#This Row],[RespondentID]],'All Data'!$A205:$CN777,92,FALSE),"unknown")</f>
        <v>0</v>
      </c>
    </row>
    <row r="205" spans="1:59" x14ac:dyDescent="0.35">
      <c r="A205" s="6">
        <v>7068307429</v>
      </c>
      <c r="B205" s="6" t="s">
        <v>52</v>
      </c>
      <c r="C205" s="6"/>
      <c r="D205" s="6"/>
      <c r="E205" s="6"/>
      <c r="F205" s="6"/>
      <c r="G205" s="6"/>
      <c r="H205" s="6" t="s">
        <v>57</v>
      </c>
      <c r="I205" s="6" t="s">
        <v>58</v>
      </c>
      <c r="J205" s="6"/>
      <c r="K205" s="6"/>
      <c r="L205" s="6"/>
      <c r="M205" s="6"/>
      <c r="N205" s="6"/>
      <c r="O205" s="6"/>
      <c r="P205" s="6"/>
      <c r="Q205" s="6" t="s">
        <v>64</v>
      </c>
      <c r="R205" s="6"/>
      <c r="S205" s="6"/>
      <c r="T205" s="43"/>
      <c r="U205" s="43">
        <f t="shared" si="69"/>
        <v>4</v>
      </c>
      <c r="V205" s="43">
        <f t="shared" si="70"/>
        <v>0.75</v>
      </c>
      <c r="W205" s="43"/>
      <c r="X205" s="43">
        <f t="shared" si="71"/>
        <v>0.75</v>
      </c>
      <c r="Y205" s="43">
        <f t="shared" si="72"/>
        <v>0</v>
      </c>
      <c r="Z205" s="43">
        <f t="shared" si="73"/>
        <v>0</v>
      </c>
      <c r="AA205" s="43">
        <f t="shared" si="74"/>
        <v>0</v>
      </c>
      <c r="AB205" s="43">
        <f t="shared" si="75"/>
        <v>0</v>
      </c>
      <c r="AC205" s="43">
        <f t="shared" si="76"/>
        <v>0</v>
      </c>
      <c r="AD205" s="43">
        <f t="shared" si="77"/>
        <v>0.75</v>
      </c>
      <c r="AE205" s="43">
        <f t="shared" si="78"/>
        <v>0.75</v>
      </c>
      <c r="AF205" s="43">
        <f t="shared" si="79"/>
        <v>0</v>
      </c>
      <c r="AG205" s="43">
        <f t="shared" si="80"/>
        <v>0</v>
      </c>
      <c r="AH205" s="43">
        <f t="shared" si="81"/>
        <v>0</v>
      </c>
      <c r="AI205" s="43">
        <f t="shared" si="82"/>
        <v>0</v>
      </c>
      <c r="AJ205" s="43">
        <f t="shared" si="83"/>
        <v>0</v>
      </c>
      <c r="AK205" s="43">
        <f t="shared" si="84"/>
        <v>0</v>
      </c>
      <c r="AL205" s="43">
        <f t="shared" si="85"/>
        <v>0</v>
      </c>
      <c r="AM205" s="43">
        <f t="shared" si="86"/>
        <v>0.75</v>
      </c>
      <c r="AN205" s="43">
        <f t="shared" si="87"/>
        <v>0</v>
      </c>
      <c r="AO205" s="43">
        <f t="shared" si="88"/>
        <v>0</v>
      </c>
      <c r="AP205" s="43"/>
      <c r="AQ205" s="43"/>
      <c r="AR205" s="43">
        <f t="shared" si="89"/>
        <v>3</v>
      </c>
      <c r="AS205" s="43">
        <f t="shared" si="90"/>
        <v>4</v>
      </c>
      <c r="AT205" s="43" t="str">
        <f t="shared" si="91"/>
        <v>Correct</v>
      </c>
      <c r="AU205" s="43"/>
      <c r="AV205" s="159" t="str">
        <f>IFERROR(VLOOKUP(Table1[[#This Row],[RespondentID]],'All Data'!$A206:$CN778,81,FALSE),"unknown")</f>
        <v>Male</v>
      </c>
      <c r="AW205" s="159">
        <f>IFERROR(VLOOKUP(Table1[[#This Row],[RespondentID]],'All Data'!$A206:$CN778,82,FALSE),"unknown")</f>
        <v>76</v>
      </c>
      <c r="AX205" s="159" t="str">
        <f>IFERROR(VLOOKUP(Table1[[#This Row],[RespondentID]],'All Data'!$A206:$CN778,83,FALSE),"unknown")</f>
        <v>Nassau</v>
      </c>
      <c r="AY205" s="159" t="str">
        <f>IFERROR(VLOOKUP(Table1[[#This Row],[RespondentID]],'All Data'!$A206:$CN778,84,FALSE),"unknown")</f>
        <v>Great Neck, 11021</v>
      </c>
      <c r="AZ205" s="159" t="str">
        <f>IFERROR(VLOOKUP(Table1[[#This Row],[RespondentID]],'All Data'!$A206:$CN778,85,FALSE),"unknown")</f>
        <v>White/Caucasian</v>
      </c>
      <c r="BA205" s="159" t="str">
        <f>IFERROR(VLOOKUP(Table1[[#This Row],[RespondentID]],'All Data'!$A206:$CN778,86,FALSE),"unknown")</f>
        <v>No</v>
      </c>
      <c r="BB205" s="159" t="str">
        <f>IFERROR(VLOOKUP(Table1[[#This Row],[RespondentID]],'All Data'!$A206:$CN778,87,FALSE),"unknown")</f>
        <v xml:space="preserve">English </v>
      </c>
      <c r="BC205" s="159" t="str">
        <f>IFERROR(VLOOKUP(Table1[[#This Row],[RespondentID]],'All Data'!$A206:$CN778,88,FALSE),"unknown")</f>
        <v>$20,000 to $34,999</v>
      </c>
      <c r="BD205" s="159" t="str">
        <f>IFERROR(VLOOKUP(Table1[[#This Row],[RespondentID]],'All Data'!$A206:$CN778,89,FALSE),"unknown")</f>
        <v>Some college</v>
      </c>
      <c r="BE205" s="159" t="str">
        <f>IFERROR(VLOOKUP(Table1[[#This Row],[RespondentID]],'All Data'!$A206:$CN778,90,FALSE),"unknown")</f>
        <v>Retired</v>
      </c>
      <c r="BF205" s="159" t="str">
        <f>IFERROR(VLOOKUP(Table1[[#This Row],[RespondentID]],'All Data'!$A206:$CN778,91,FALSE),"unknown")</f>
        <v>Yes</v>
      </c>
      <c r="BG205" s="159" t="str">
        <f>IFERROR(VLOOKUP(Table1[[#This Row],[RespondentID]],'All Data'!$A206:$CN778,92,FALSE),"unknown")</f>
        <v>Yes</v>
      </c>
    </row>
    <row r="206" spans="1:59" x14ac:dyDescent="0.35">
      <c r="A206" s="6">
        <v>7068307208</v>
      </c>
      <c r="B206" s="6" t="s">
        <v>52</v>
      </c>
      <c r="C206" s="6"/>
      <c r="D206" s="6"/>
      <c r="E206" s="6" t="s">
        <v>19</v>
      </c>
      <c r="F206" s="6" t="s">
        <v>55</v>
      </c>
      <c r="G206" s="6"/>
      <c r="H206" s="6" t="s">
        <v>57</v>
      </c>
      <c r="I206" s="6" t="s">
        <v>58</v>
      </c>
      <c r="J206" s="6"/>
      <c r="K206" s="6"/>
      <c r="L206" s="6" t="s">
        <v>61</v>
      </c>
      <c r="M206" s="6"/>
      <c r="N206" s="6" t="s">
        <v>26</v>
      </c>
      <c r="O206" s="6"/>
      <c r="P206" s="6"/>
      <c r="Q206" s="6"/>
      <c r="R206" s="6"/>
      <c r="S206" s="6"/>
      <c r="T206" s="43"/>
      <c r="U206" s="43">
        <f t="shared" si="69"/>
        <v>7</v>
      </c>
      <c r="V206" s="43">
        <f t="shared" si="70"/>
        <v>0.42857142857142855</v>
      </c>
      <c r="W206" s="43"/>
      <c r="X206" s="43">
        <f t="shared" si="71"/>
        <v>0.42857142857142855</v>
      </c>
      <c r="Y206" s="43">
        <f t="shared" si="72"/>
        <v>0</v>
      </c>
      <c r="Z206" s="43">
        <f t="shared" si="73"/>
        <v>0</v>
      </c>
      <c r="AA206" s="43">
        <f t="shared" si="74"/>
        <v>0.42857142857142855</v>
      </c>
      <c r="AB206" s="43">
        <f t="shared" si="75"/>
        <v>0.42857142857142855</v>
      </c>
      <c r="AC206" s="43">
        <f t="shared" si="76"/>
        <v>0</v>
      </c>
      <c r="AD206" s="43">
        <f t="shared" si="77"/>
        <v>0.42857142857142855</v>
      </c>
      <c r="AE206" s="43">
        <f t="shared" si="78"/>
        <v>0.42857142857142855</v>
      </c>
      <c r="AF206" s="43">
        <f t="shared" si="79"/>
        <v>0</v>
      </c>
      <c r="AG206" s="43">
        <f t="shared" si="80"/>
        <v>0</v>
      </c>
      <c r="AH206" s="43">
        <f t="shared" si="81"/>
        <v>0.42857142857142855</v>
      </c>
      <c r="AI206" s="43">
        <f t="shared" si="82"/>
        <v>0</v>
      </c>
      <c r="AJ206" s="43">
        <f t="shared" si="83"/>
        <v>0.42857142857142855</v>
      </c>
      <c r="AK206" s="43">
        <f t="shared" si="84"/>
        <v>0</v>
      </c>
      <c r="AL206" s="43">
        <f t="shared" si="85"/>
        <v>0</v>
      </c>
      <c r="AM206" s="43">
        <f t="shared" si="86"/>
        <v>0</v>
      </c>
      <c r="AN206" s="43">
        <f t="shared" si="87"/>
        <v>0</v>
      </c>
      <c r="AO206" s="43">
        <f t="shared" si="88"/>
        <v>0</v>
      </c>
      <c r="AP206" s="43"/>
      <c r="AQ206" s="43"/>
      <c r="AR206" s="43">
        <f t="shared" si="89"/>
        <v>2.9999999999999996</v>
      </c>
      <c r="AS206" s="43">
        <f t="shared" si="90"/>
        <v>7</v>
      </c>
      <c r="AT206" s="43" t="str">
        <f t="shared" si="91"/>
        <v>Correct</v>
      </c>
      <c r="AU206" s="43"/>
      <c r="AV206" s="159" t="str">
        <f>IFERROR(VLOOKUP(Table1[[#This Row],[RespondentID]],'All Data'!$A207:$CN779,81,FALSE),"unknown")</f>
        <v>Male</v>
      </c>
      <c r="AW206" s="159">
        <f>IFERROR(VLOOKUP(Table1[[#This Row],[RespondentID]],'All Data'!$A207:$CN779,82,FALSE),"unknown")</f>
        <v>77</v>
      </c>
      <c r="AX206" s="159" t="str">
        <f>IFERROR(VLOOKUP(Table1[[#This Row],[RespondentID]],'All Data'!$A207:$CN779,83,FALSE),"unknown")</f>
        <v>Nassau</v>
      </c>
      <c r="AY206" s="159" t="str">
        <f>IFERROR(VLOOKUP(Table1[[#This Row],[RespondentID]],'All Data'!$A207:$CN779,84,FALSE),"unknown")</f>
        <v>Franklin Square, 11010</v>
      </c>
      <c r="AZ206" s="159" t="str">
        <f>IFERROR(VLOOKUP(Table1[[#This Row],[RespondentID]],'All Data'!$A207:$CN779,85,FALSE),"unknown")</f>
        <v>White/Caucasian</v>
      </c>
      <c r="BA206" s="159">
        <f>IFERROR(VLOOKUP(Table1[[#This Row],[RespondentID]],'All Data'!$A207:$CN779,86,FALSE),"unknown")</f>
        <v>0</v>
      </c>
      <c r="BB206" s="159" t="str">
        <f>IFERROR(VLOOKUP(Table1[[#This Row],[RespondentID]],'All Data'!$A207:$CN779,87,FALSE),"unknown")</f>
        <v xml:space="preserve">English </v>
      </c>
      <c r="BC206" s="159" t="str">
        <f>IFERROR(VLOOKUP(Table1[[#This Row],[RespondentID]],'All Data'!$A207:$CN779,88,FALSE),"unknown")</f>
        <v>$50,000 to $74,999</v>
      </c>
      <c r="BD206" s="159" t="str">
        <f>IFERROR(VLOOKUP(Table1[[#This Row],[RespondentID]],'All Data'!$A207:$CN779,89,FALSE),"unknown")</f>
        <v>College graduate</v>
      </c>
      <c r="BE206" s="159" t="str">
        <f>IFERROR(VLOOKUP(Table1[[#This Row],[RespondentID]],'All Data'!$A207:$CN779,90,FALSE),"unknown")</f>
        <v>Retired</v>
      </c>
      <c r="BF206" s="159" t="str">
        <f>IFERROR(VLOOKUP(Table1[[#This Row],[RespondentID]],'All Data'!$A207:$CN779,91,FALSE),"unknown")</f>
        <v>Yes</v>
      </c>
      <c r="BG206" s="159" t="str">
        <f>IFERROR(VLOOKUP(Table1[[#This Row],[RespondentID]],'All Data'!$A207:$CN779,92,FALSE),"unknown")</f>
        <v>Yes</v>
      </c>
    </row>
    <row r="207" spans="1:59" x14ac:dyDescent="0.35">
      <c r="A207" s="6">
        <v>7045796123</v>
      </c>
      <c r="B207" s="6"/>
      <c r="C207" s="6"/>
      <c r="D207" s="6"/>
      <c r="E207" s="6"/>
      <c r="F207" s="6"/>
      <c r="G207" s="6"/>
      <c r="H207" s="6"/>
      <c r="I207" s="6"/>
      <c r="J207" s="6"/>
      <c r="K207" s="6"/>
      <c r="L207" s="6"/>
      <c r="M207" s="6"/>
      <c r="N207" s="6"/>
      <c r="O207" s="6"/>
      <c r="P207" s="6"/>
      <c r="Q207" s="6"/>
      <c r="R207" s="6"/>
      <c r="S207" s="6"/>
      <c r="T207" s="43"/>
      <c r="U207" s="43">
        <f t="shared" si="69"/>
        <v>0</v>
      </c>
      <c r="V207" s="43" t="e">
        <f t="shared" si="70"/>
        <v>#DIV/0!</v>
      </c>
      <c r="W207" s="43"/>
      <c r="X207" s="43">
        <f t="shared" si="71"/>
        <v>0</v>
      </c>
      <c r="Y207" s="43">
        <f t="shared" si="72"/>
        <v>0</v>
      </c>
      <c r="Z207" s="43">
        <f t="shared" si="73"/>
        <v>0</v>
      </c>
      <c r="AA207" s="43">
        <f t="shared" si="74"/>
        <v>0</v>
      </c>
      <c r="AB207" s="43">
        <f t="shared" si="75"/>
        <v>0</v>
      </c>
      <c r="AC207" s="43">
        <f t="shared" si="76"/>
        <v>0</v>
      </c>
      <c r="AD207" s="43">
        <f t="shared" si="77"/>
        <v>0</v>
      </c>
      <c r="AE207" s="43">
        <f t="shared" si="78"/>
        <v>0</v>
      </c>
      <c r="AF207" s="43">
        <f t="shared" si="79"/>
        <v>0</v>
      </c>
      <c r="AG207" s="43">
        <f t="shared" si="80"/>
        <v>0</v>
      </c>
      <c r="AH207" s="43">
        <f t="shared" si="81"/>
        <v>0</v>
      </c>
      <c r="AI207" s="43">
        <f t="shared" si="82"/>
        <v>0</v>
      </c>
      <c r="AJ207" s="43">
        <f t="shared" si="83"/>
        <v>0</v>
      </c>
      <c r="AK207" s="43">
        <f t="shared" si="84"/>
        <v>0</v>
      </c>
      <c r="AL207" s="43">
        <f t="shared" si="85"/>
        <v>0</v>
      </c>
      <c r="AM207" s="43">
        <f t="shared" si="86"/>
        <v>0</v>
      </c>
      <c r="AN207" s="43">
        <f t="shared" si="87"/>
        <v>0</v>
      </c>
      <c r="AO207" s="43">
        <f t="shared" si="88"/>
        <v>0</v>
      </c>
      <c r="AP207" s="43"/>
      <c r="AQ207" s="43"/>
      <c r="AR207" s="43">
        <f t="shared" si="89"/>
        <v>0</v>
      </c>
      <c r="AS207" s="43">
        <f t="shared" si="90"/>
        <v>0</v>
      </c>
      <c r="AT207" s="43" t="str">
        <f t="shared" si="91"/>
        <v>Correct</v>
      </c>
      <c r="AU207" s="43"/>
      <c r="AV207" s="159" t="str">
        <f>IFERROR(VLOOKUP(Table1[[#This Row],[RespondentID]],'All Data'!$A208:$CN780,81,FALSE),"unknown")</f>
        <v>Female</v>
      </c>
      <c r="AW207" s="159">
        <f>IFERROR(VLOOKUP(Table1[[#This Row],[RespondentID]],'All Data'!$A208:$CN780,82,FALSE),"unknown")</f>
        <v>86</v>
      </c>
      <c r="AX207" s="159" t="str">
        <f>IFERROR(VLOOKUP(Table1[[#This Row],[RespondentID]],'All Data'!$A208:$CN780,83,FALSE),"unknown")</f>
        <v>Suffolk</v>
      </c>
      <c r="AY207" s="159" t="str">
        <f>IFERROR(VLOOKUP(Table1[[#This Row],[RespondentID]],'All Data'!$A208:$CN780,84,FALSE),"unknown")</f>
        <v>West Babylon, 11704</v>
      </c>
      <c r="AZ207" s="159" t="str">
        <f>IFERROR(VLOOKUP(Table1[[#This Row],[RespondentID]],'All Data'!$A208:$CN780,85,FALSE),"unknown")</f>
        <v>White/Caucasian</v>
      </c>
      <c r="BA207" s="159" t="str">
        <f>IFERROR(VLOOKUP(Table1[[#This Row],[RespondentID]],'All Data'!$A208:$CN780,86,FALSE),"unknown")</f>
        <v>No</v>
      </c>
      <c r="BB207" s="159" t="str">
        <f>IFERROR(VLOOKUP(Table1[[#This Row],[RespondentID]],'All Data'!$A208:$CN780,87,FALSE),"unknown")</f>
        <v xml:space="preserve">English </v>
      </c>
      <c r="BC207" s="159" t="str">
        <f>IFERROR(VLOOKUP(Table1[[#This Row],[RespondentID]],'All Data'!$A208:$CN780,88,FALSE),"unknown")</f>
        <v>$0-$19,999</v>
      </c>
      <c r="BD207" s="159" t="str">
        <f>IFERROR(VLOOKUP(Table1[[#This Row],[RespondentID]],'All Data'!$A208:$CN780,89,FALSE),"unknown")</f>
        <v>High school graduate</v>
      </c>
      <c r="BE207" s="159" t="str">
        <f>IFERROR(VLOOKUP(Table1[[#This Row],[RespondentID]],'All Data'!$A208:$CN780,90,FALSE),"unknown")</f>
        <v>Retired</v>
      </c>
      <c r="BF207" s="159" t="str">
        <f>IFERROR(VLOOKUP(Table1[[#This Row],[RespondentID]],'All Data'!$A208:$CN780,91,FALSE),"unknown")</f>
        <v>Yes</v>
      </c>
      <c r="BG207" s="159" t="str">
        <f>IFERROR(VLOOKUP(Table1[[#This Row],[RespondentID]],'All Data'!$A208:$CN780,92,FALSE),"unknown")</f>
        <v>No</v>
      </c>
    </row>
    <row r="208" spans="1:59" x14ac:dyDescent="0.35">
      <c r="A208" s="6">
        <v>7045795942</v>
      </c>
      <c r="B208" s="6"/>
      <c r="C208" s="6" t="s">
        <v>53</v>
      </c>
      <c r="D208" s="6" t="s">
        <v>54</v>
      </c>
      <c r="E208" s="6"/>
      <c r="F208" s="6"/>
      <c r="G208" s="6"/>
      <c r="H208" s="6"/>
      <c r="I208" s="6"/>
      <c r="J208" s="6"/>
      <c r="K208" s="6"/>
      <c r="L208" s="6"/>
      <c r="M208" s="6"/>
      <c r="N208" s="6"/>
      <c r="O208" s="6"/>
      <c r="P208" s="6"/>
      <c r="Q208" s="6"/>
      <c r="R208" s="6"/>
      <c r="S208" s="6" t="s">
        <v>66</v>
      </c>
      <c r="T208" s="43"/>
      <c r="U208" s="43">
        <f t="shared" si="69"/>
        <v>3</v>
      </c>
      <c r="V208" s="43">
        <f t="shared" si="70"/>
        <v>1</v>
      </c>
      <c r="W208" s="43"/>
      <c r="X208" s="43">
        <f t="shared" si="71"/>
        <v>0</v>
      </c>
      <c r="Y208" s="43">
        <f t="shared" si="72"/>
        <v>1</v>
      </c>
      <c r="Z208" s="43">
        <f t="shared" si="73"/>
        <v>1</v>
      </c>
      <c r="AA208" s="43">
        <f t="shared" si="74"/>
        <v>0</v>
      </c>
      <c r="AB208" s="43">
        <f t="shared" si="75"/>
        <v>0</v>
      </c>
      <c r="AC208" s="43">
        <f t="shared" si="76"/>
        <v>0</v>
      </c>
      <c r="AD208" s="43">
        <f t="shared" si="77"/>
        <v>0</v>
      </c>
      <c r="AE208" s="43">
        <f t="shared" si="78"/>
        <v>0</v>
      </c>
      <c r="AF208" s="43">
        <f t="shared" si="79"/>
        <v>0</v>
      </c>
      <c r="AG208" s="43">
        <f t="shared" si="80"/>
        <v>0</v>
      </c>
      <c r="AH208" s="43">
        <f t="shared" si="81"/>
        <v>0</v>
      </c>
      <c r="AI208" s="43">
        <f t="shared" si="82"/>
        <v>0</v>
      </c>
      <c r="AJ208" s="43">
        <f t="shared" si="83"/>
        <v>0</v>
      </c>
      <c r="AK208" s="43">
        <f t="shared" si="84"/>
        <v>0</v>
      </c>
      <c r="AL208" s="43">
        <f t="shared" si="85"/>
        <v>0</v>
      </c>
      <c r="AM208" s="43">
        <f t="shared" si="86"/>
        <v>0</v>
      </c>
      <c r="AN208" s="43">
        <f t="shared" si="87"/>
        <v>0</v>
      </c>
      <c r="AO208" s="43">
        <f t="shared" si="88"/>
        <v>1</v>
      </c>
      <c r="AP208" s="43"/>
      <c r="AQ208" s="43"/>
      <c r="AR208" s="43">
        <f t="shared" si="89"/>
        <v>3</v>
      </c>
      <c r="AS208" s="43">
        <f t="shared" si="90"/>
        <v>3</v>
      </c>
      <c r="AT208" s="43" t="str">
        <f t="shared" si="91"/>
        <v>Correct</v>
      </c>
      <c r="AU208" s="43"/>
      <c r="AV208" s="159" t="str">
        <f>IFERROR(VLOOKUP(Table1[[#This Row],[RespondentID]],'All Data'!$A209:$CN781,81,FALSE),"unknown")</f>
        <v>Female</v>
      </c>
      <c r="AW208" s="159">
        <f>IFERROR(VLOOKUP(Table1[[#This Row],[RespondentID]],'All Data'!$A209:$CN781,82,FALSE),"unknown")</f>
        <v>67</v>
      </c>
      <c r="AX208" s="159" t="str">
        <f>IFERROR(VLOOKUP(Table1[[#This Row],[RespondentID]],'All Data'!$A209:$CN781,83,FALSE),"unknown")</f>
        <v>Suffolk</v>
      </c>
      <c r="AY208" s="159" t="str">
        <f>IFERROR(VLOOKUP(Table1[[#This Row],[RespondentID]],'All Data'!$A209:$CN781,84,FALSE),"unknown")</f>
        <v>Deer Park, 11729</v>
      </c>
      <c r="AZ208" s="159" t="str">
        <f>IFERROR(VLOOKUP(Table1[[#This Row],[RespondentID]],'All Data'!$A209:$CN781,85,FALSE),"unknown")</f>
        <v>White/Caucasian</v>
      </c>
      <c r="BA208" s="159">
        <f>IFERROR(VLOOKUP(Table1[[#This Row],[RespondentID]],'All Data'!$A209:$CN781,86,FALSE),"unknown")</f>
        <v>0</v>
      </c>
      <c r="BB208" s="159" t="str">
        <f>IFERROR(VLOOKUP(Table1[[#This Row],[RespondentID]],'All Data'!$A209:$CN781,87,FALSE),"unknown")</f>
        <v xml:space="preserve">English </v>
      </c>
      <c r="BC208" s="159" t="str">
        <f>IFERROR(VLOOKUP(Table1[[#This Row],[RespondentID]],'All Data'!$A209:$CN781,88,FALSE),"unknown")</f>
        <v>$35,000 to $49,999</v>
      </c>
      <c r="BD208" s="159" t="str">
        <f>IFERROR(VLOOKUP(Table1[[#This Row],[RespondentID]],'All Data'!$A209:$CN781,89,FALSE),"unknown")</f>
        <v>High school graduate</v>
      </c>
      <c r="BE208" s="159" t="str">
        <f>IFERROR(VLOOKUP(Table1[[#This Row],[RespondentID]],'All Data'!$A209:$CN781,90,FALSE),"unknown")</f>
        <v>Retired</v>
      </c>
      <c r="BF208" s="159" t="str">
        <f>IFERROR(VLOOKUP(Table1[[#This Row],[RespondentID]],'All Data'!$A209:$CN781,91,FALSE),"unknown")</f>
        <v>Yes</v>
      </c>
      <c r="BG208" s="159" t="str">
        <f>IFERROR(VLOOKUP(Table1[[#This Row],[RespondentID]],'All Data'!$A209:$CN781,92,FALSE),"unknown")</f>
        <v>Yes</v>
      </c>
    </row>
    <row r="209" spans="1:59" x14ac:dyDescent="0.35">
      <c r="A209" s="6">
        <v>7045795683</v>
      </c>
      <c r="B209" s="6"/>
      <c r="C209" s="6"/>
      <c r="D209" s="6"/>
      <c r="E209" s="6"/>
      <c r="F209" s="6"/>
      <c r="G209" s="6"/>
      <c r="H209" s="6"/>
      <c r="I209" s="6"/>
      <c r="J209" s="6"/>
      <c r="K209" s="6"/>
      <c r="L209" s="6"/>
      <c r="M209" s="6"/>
      <c r="N209" s="6"/>
      <c r="O209" s="6"/>
      <c r="P209" s="6"/>
      <c r="Q209" s="6"/>
      <c r="R209" s="6"/>
      <c r="S209" s="6" t="s">
        <v>66</v>
      </c>
      <c r="T209" s="43"/>
      <c r="U209" s="43">
        <f t="shared" si="69"/>
        <v>1</v>
      </c>
      <c r="V209" s="43">
        <f t="shared" si="70"/>
        <v>3</v>
      </c>
      <c r="W209" s="43"/>
      <c r="X209" s="43">
        <f t="shared" si="71"/>
        <v>0</v>
      </c>
      <c r="Y209" s="43">
        <f t="shared" si="72"/>
        <v>0</v>
      </c>
      <c r="Z209" s="43">
        <f t="shared" si="73"/>
        <v>0</v>
      </c>
      <c r="AA209" s="43">
        <f t="shared" si="74"/>
        <v>0</v>
      </c>
      <c r="AB209" s="43">
        <f t="shared" si="75"/>
        <v>0</v>
      </c>
      <c r="AC209" s="43">
        <f t="shared" si="76"/>
        <v>0</v>
      </c>
      <c r="AD209" s="43">
        <f t="shared" si="77"/>
        <v>0</v>
      </c>
      <c r="AE209" s="43">
        <f t="shared" si="78"/>
        <v>0</v>
      </c>
      <c r="AF209" s="43">
        <f t="shared" si="79"/>
        <v>0</v>
      </c>
      <c r="AG209" s="43">
        <f t="shared" si="80"/>
        <v>0</v>
      </c>
      <c r="AH209" s="43">
        <f t="shared" si="81"/>
        <v>0</v>
      </c>
      <c r="AI209" s="43">
        <f t="shared" si="82"/>
        <v>0</v>
      </c>
      <c r="AJ209" s="43">
        <f t="shared" si="83"/>
        <v>0</v>
      </c>
      <c r="AK209" s="43">
        <f t="shared" si="84"/>
        <v>0</v>
      </c>
      <c r="AL209" s="43">
        <f t="shared" si="85"/>
        <v>0</v>
      </c>
      <c r="AM209" s="43">
        <f t="shared" si="86"/>
        <v>0</v>
      </c>
      <c r="AN209" s="43">
        <f t="shared" si="87"/>
        <v>0</v>
      </c>
      <c r="AO209" s="43">
        <f t="shared" si="88"/>
        <v>1</v>
      </c>
      <c r="AP209" s="43"/>
      <c r="AQ209" s="43"/>
      <c r="AR209" s="43">
        <f t="shared" si="89"/>
        <v>1</v>
      </c>
      <c r="AS209" s="43">
        <f t="shared" si="90"/>
        <v>1</v>
      </c>
      <c r="AT209" s="43" t="str">
        <f t="shared" si="91"/>
        <v>Correct</v>
      </c>
      <c r="AU209" s="43"/>
      <c r="AV209" s="159" t="str">
        <f>IFERROR(VLOOKUP(Table1[[#This Row],[RespondentID]],'All Data'!$A210:$CN782,81,FALSE),"unknown")</f>
        <v>Female</v>
      </c>
      <c r="AW209" s="159">
        <f>IFERROR(VLOOKUP(Table1[[#This Row],[RespondentID]],'All Data'!$A210:$CN782,82,FALSE),"unknown")</f>
        <v>0</v>
      </c>
      <c r="AX209" s="159" t="str">
        <f>IFERROR(VLOOKUP(Table1[[#This Row],[RespondentID]],'All Data'!$A210:$CN782,83,FALSE),"unknown")</f>
        <v>Suffolk</v>
      </c>
      <c r="AY209" s="159" t="str">
        <f>IFERROR(VLOOKUP(Table1[[#This Row],[RespondentID]],'All Data'!$A210:$CN782,84,FALSE),"unknown")</f>
        <v>Bay Shore, 11706</v>
      </c>
      <c r="AZ209" s="159" t="str">
        <f>IFERROR(VLOOKUP(Table1[[#This Row],[RespondentID]],'All Data'!$A210:$CN782,85,FALSE),"unknown")</f>
        <v>White/Caucasian</v>
      </c>
      <c r="BA209" s="159" t="str">
        <f>IFERROR(VLOOKUP(Table1[[#This Row],[RespondentID]],'All Data'!$A210:$CN782,86,FALSE),"unknown")</f>
        <v>No</v>
      </c>
      <c r="BB209" s="159" t="str">
        <f>IFERROR(VLOOKUP(Table1[[#This Row],[RespondentID]],'All Data'!$A210:$CN782,87,FALSE),"unknown")</f>
        <v xml:space="preserve">English </v>
      </c>
      <c r="BC209" s="159" t="str">
        <f>IFERROR(VLOOKUP(Table1[[#This Row],[RespondentID]],'All Data'!$A210:$CN782,88,FALSE),"unknown")</f>
        <v>$75,000 to $125,000</v>
      </c>
      <c r="BD209" s="159" t="str">
        <f>IFERROR(VLOOKUP(Table1[[#This Row],[RespondentID]],'All Data'!$A210:$CN782,89,FALSE),"unknown")</f>
        <v>Some college</v>
      </c>
      <c r="BE209" s="159" t="str">
        <f>IFERROR(VLOOKUP(Table1[[#This Row],[RespondentID]],'All Data'!$A210:$CN782,90,FALSE),"unknown")</f>
        <v>Retired</v>
      </c>
      <c r="BF209" s="159" t="str">
        <f>IFERROR(VLOOKUP(Table1[[#This Row],[RespondentID]],'All Data'!$A210:$CN782,91,FALSE),"unknown")</f>
        <v>Yes</v>
      </c>
      <c r="BG209" s="159" t="str">
        <f>IFERROR(VLOOKUP(Table1[[#This Row],[RespondentID]],'All Data'!$A210:$CN782,92,FALSE),"unknown")</f>
        <v>Yes</v>
      </c>
    </row>
    <row r="210" spans="1:59" x14ac:dyDescent="0.35">
      <c r="A210" s="6">
        <v>7045795390</v>
      </c>
      <c r="B210" s="6"/>
      <c r="C210" s="6"/>
      <c r="D210" s="6" t="s">
        <v>54</v>
      </c>
      <c r="E210" s="6" t="s">
        <v>19</v>
      </c>
      <c r="F210" s="6"/>
      <c r="G210" s="6"/>
      <c r="H210" s="6"/>
      <c r="I210" s="6"/>
      <c r="J210" s="6"/>
      <c r="K210" s="6" t="s">
        <v>60</v>
      </c>
      <c r="L210" s="6"/>
      <c r="M210" s="6"/>
      <c r="N210" s="6"/>
      <c r="O210" s="6"/>
      <c r="P210" s="6"/>
      <c r="Q210" s="6"/>
      <c r="R210" s="6"/>
      <c r="S210" s="6"/>
      <c r="T210" s="43"/>
      <c r="U210" s="43">
        <f t="shared" si="69"/>
        <v>3</v>
      </c>
      <c r="V210" s="43">
        <f t="shared" si="70"/>
        <v>1</v>
      </c>
      <c r="W210" s="43"/>
      <c r="X210" s="43">
        <f t="shared" si="71"/>
        <v>0</v>
      </c>
      <c r="Y210" s="43">
        <f t="shared" si="72"/>
        <v>0</v>
      </c>
      <c r="Z210" s="43">
        <f t="shared" si="73"/>
        <v>1</v>
      </c>
      <c r="AA210" s="43">
        <f t="shared" si="74"/>
        <v>1</v>
      </c>
      <c r="AB210" s="43">
        <f t="shared" si="75"/>
        <v>0</v>
      </c>
      <c r="AC210" s="43">
        <f t="shared" si="76"/>
        <v>0</v>
      </c>
      <c r="AD210" s="43">
        <f t="shared" si="77"/>
        <v>0</v>
      </c>
      <c r="AE210" s="43">
        <f t="shared" si="78"/>
        <v>0</v>
      </c>
      <c r="AF210" s="43">
        <f t="shared" si="79"/>
        <v>0</v>
      </c>
      <c r="AG210" s="43">
        <f t="shared" si="80"/>
        <v>1</v>
      </c>
      <c r="AH210" s="43">
        <f t="shared" si="81"/>
        <v>0</v>
      </c>
      <c r="AI210" s="43">
        <f t="shared" si="82"/>
        <v>0</v>
      </c>
      <c r="AJ210" s="43">
        <f t="shared" si="83"/>
        <v>0</v>
      </c>
      <c r="AK210" s="43">
        <f t="shared" si="84"/>
        <v>0</v>
      </c>
      <c r="AL210" s="43">
        <f t="shared" si="85"/>
        <v>0</v>
      </c>
      <c r="AM210" s="43">
        <f t="shared" si="86"/>
        <v>0</v>
      </c>
      <c r="AN210" s="43">
        <f t="shared" si="87"/>
        <v>0</v>
      </c>
      <c r="AO210" s="43">
        <f t="shared" si="88"/>
        <v>0</v>
      </c>
      <c r="AP210" s="43"/>
      <c r="AQ210" s="43"/>
      <c r="AR210" s="43">
        <f t="shared" si="89"/>
        <v>3</v>
      </c>
      <c r="AS210" s="43">
        <f t="shared" si="90"/>
        <v>3</v>
      </c>
      <c r="AT210" s="43" t="str">
        <f t="shared" si="91"/>
        <v>Correct</v>
      </c>
      <c r="AU210" s="43"/>
      <c r="AV210" s="159" t="str">
        <f>IFERROR(VLOOKUP(Table1[[#This Row],[RespondentID]],'All Data'!$A211:$CN783,81,FALSE),"unknown")</f>
        <v>Female</v>
      </c>
      <c r="AW210" s="159">
        <f>IFERROR(VLOOKUP(Table1[[#This Row],[RespondentID]],'All Data'!$A211:$CN783,82,FALSE),"unknown")</f>
        <v>0</v>
      </c>
      <c r="AX210" s="159" t="str">
        <f>IFERROR(VLOOKUP(Table1[[#This Row],[RespondentID]],'All Data'!$A211:$CN783,83,FALSE),"unknown")</f>
        <v>Suffolk</v>
      </c>
      <c r="AY210" s="159" t="str">
        <f>IFERROR(VLOOKUP(Table1[[#This Row],[RespondentID]],'All Data'!$A211:$CN783,84,FALSE),"unknown")</f>
        <v>Babylon, 11703</v>
      </c>
      <c r="AZ210" s="159" t="str">
        <f>IFERROR(VLOOKUP(Table1[[#This Row],[RespondentID]],'All Data'!$A211:$CN783,85,FALSE),"unknown")</f>
        <v>White/Caucasian</v>
      </c>
      <c r="BA210" s="159" t="str">
        <f>IFERROR(VLOOKUP(Table1[[#This Row],[RespondentID]],'All Data'!$A211:$CN783,86,FALSE),"unknown")</f>
        <v>No</v>
      </c>
      <c r="BB210" s="159" t="str">
        <f>IFERROR(VLOOKUP(Table1[[#This Row],[RespondentID]],'All Data'!$A211:$CN783,87,FALSE),"unknown")</f>
        <v xml:space="preserve">English </v>
      </c>
      <c r="BC210" s="159">
        <f>IFERROR(VLOOKUP(Table1[[#This Row],[RespondentID]],'All Data'!$A211:$CN783,88,FALSE),"unknown")</f>
        <v>0</v>
      </c>
      <c r="BD210" s="159" t="str">
        <f>IFERROR(VLOOKUP(Table1[[#This Row],[RespondentID]],'All Data'!$A211:$CN783,89,FALSE),"unknown")</f>
        <v>Technical school</v>
      </c>
      <c r="BE210" s="159" t="str">
        <f>IFERROR(VLOOKUP(Table1[[#This Row],[RespondentID]],'All Data'!$A211:$CN783,90,FALSE),"unknown")</f>
        <v>Retired</v>
      </c>
      <c r="BF210" s="159" t="str">
        <f>IFERROR(VLOOKUP(Table1[[#This Row],[RespondentID]],'All Data'!$A211:$CN783,91,FALSE),"unknown")</f>
        <v>Yes</v>
      </c>
      <c r="BG210" s="159" t="str">
        <f>IFERROR(VLOOKUP(Table1[[#This Row],[RespondentID]],'All Data'!$A211:$CN783,92,FALSE),"unknown")</f>
        <v>No</v>
      </c>
    </row>
    <row r="211" spans="1:59" x14ac:dyDescent="0.35">
      <c r="A211" s="6">
        <v>7045795153</v>
      </c>
      <c r="B211" s="6" t="s">
        <v>52</v>
      </c>
      <c r="C211" s="6"/>
      <c r="D211" s="6"/>
      <c r="E211" s="6" t="s">
        <v>19</v>
      </c>
      <c r="F211" s="6"/>
      <c r="G211" s="6" t="s">
        <v>56</v>
      </c>
      <c r="H211" s="6" t="s">
        <v>57</v>
      </c>
      <c r="I211" s="6"/>
      <c r="J211" s="6"/>
      <c r="K211" s="6"/>
      <c r="L211" s="6" t="s">
        <v>61</v>
      </c>
      <c r="M211" s="6"/>
      <c r="N211" s="6" t="s">
        <v>26</v>
      </c>
      <c r="O211" s="6"/>
      <c r="P211" s="6"/>
      <c r="Q211" s="6"/>
      <c r="R211" s="6" t="s">
        <v>65</v>
      </c>
      <c r="S211" s="6"/>
      <c r="T211" s="43"/>
      <c r="U211" s="43">
        <f t="shared" si="69"/>
        <v>7</v>
      </c>
      <c r="V211" s="43">
        <f t="shared" si="70"/>
        <v>0.42857142857142855</v>
      </c>
      <c r="W211" s="43"/>
      <c r="X211" s="43">
        <f t="shared" si="71"/>
        <v>0.42857142857142855</v>
      </c>
      <c r="Y211" s="43">
        <f t="shared" si="72"/>
        <v>0</v>
      </c>
      <c r="Z211" s="43">
        <f t="shared" si="73"/>
        <v>0</v>
      </c>
      <c r="AA211" s="43">
        <f t="shared" si="74"/>
        <v>0.42857142857142855</v>
      </c>
      <c r="AB211" s="43">
        <f t="shared" si="75"/>
        <v>0</v>
      </c>
      <c r="AC211" s="43">
        <f t="shared" si="76"/>
        <v>0.42857142857142855</v>
      </c>
      <c r="AD211" s="43">
        <f t="shared" si="77"/>
        <v>0.42857142857142855</v>
      </c>
      <c r="AE211" s="43">
        <f t="shared" si="78"/>
        <v>0</v>
      </c>
      <c r="AF211" s="43">
        <f t="shared" si="79"/>
        <v>0</v>
      </c>
      <c r="AG211" s="43">
        <f t="shared" si="80"/>
        <v>0</v>
      </c>
      <c r="AH211" s="43">
        <f t="shared" si="81"/>
        <v>0.42857142857142855</v>
      </c>
      <c r="AI211" s="43">
        <f t="shared" si="82"/>
        <v>0</v>
      </c>
      <c r="AJ211" s="43">
        <f t="shared" si="83"/>
        <v>0.42857142857142855</v>
      </c>
      <c r="AK211" s="43">
        <f t="shared" si="84"/>
        <v>0</v>
      </c>
      <c r="AL211" s="43">
        <f t="shared" si="85"/>
        <v>0</v>
      </c>
      <c r="AM211" s="43">
        <f t="shared" si="86"/>
        <v>0</v>
      </c>
      <c r="AN211" s="43">
        <f t="shared" si="87"/>
        <v>0.42857142857142855</v>
      </c>
      <c r="AO211" s="43">
        <f t="shared" si="88"/>
        <v>0</v>
      </c>
      <c r="AP211" s="43"/>
      <c r="AQ211" s="43"/>
      <c r="AR211" s="43">
        <f t="shared" si="89"/>
        <v>2.9999999999999996</v>
      </c>
      <c r="AS211" s="43">
        <f t="shared" si="90"/>
        <v>7</v>
      </c>
      <c r="AT211" s="43" t="str">
        <f t="shared" si="91"/>
        <v>Correct</v>
      </c>
      <c r="AU211" s="43"/>
      <c r="AV211" s="159" t="str">
        <f>IFERROR(VLOOKUP(Table1[[#This Row],[RespondentID]],'All Data'!$A212:$CN784,81,FALSE),"unknown")</f>
        <v>Female</v>
      </c>
      <c r="AW211" s="159">
        <f>IFERROR(VLOOKUP(Table1[[#This Row],[RespondentID]],'All Data'!$A212:$CN784,82,FALSE),"unknown")</f>
        <v>80</v>
      </c>
      <c r="AX211" s="159" t="str">
        <f>IFERROR(VLOOKUP(Table1[[#This Row],[RespondentID]],'All Data'!$A212:$CN784,83,FALSE),"unknown")</f>
        <v>Suffolk</v>
      </c>
      <c r="AY211" s="159" t="str">
        <f>IFERROR(VLOOKUP(Table1[[#This Row],[RespondentID]],'All Data'!$A212:$CN784,84,FALSE),"unknown")</f>
        <v>West Babylon, 11704</v>
      </c>
      <c r="AZ211" s="159" t="str">
        <f>IFERROR(VLOOKUP(Table1[[#This Row],[RespondentID]],'All Data'!$A212:$CN784,85,FALSE),"unknown")</f>
        <v>White/Caucasian</v>
      </c>
      <c r="BA211" s="159" t="str">
        <f>IFERROR(VLOOKUP(Table1[[#This Row],[RespondentID]],'All Data'!$A212:$CN784,86,FALSE),"unknown")</f>
        <v>No</v>
      </c>
      <c r="BB211" s="159" t="str">
        <f>IFERROR(VLOOKUP(Table1[[#This Row],[RespondentID]],'All Data'!$A212:$CN784,87,FALSE),"unknown")</f>
        <v xml:space="preserve">English </v>
      </c>
      <c r="BC211" s="159" t="str">
        <f>IFERROR(VLOOKUP(Table1[[#This Row],[RespondentID]],'All Data'!$A212:$CN784,88,FALSE),"unknown")</f>
        <v>$0-$19,999</v>
      </c>
      <c r="BD211" s="159" t="str">
        <f>IFERROR(VLOOKUP(Table1[[#This Row],[RespondentID]],'All Data'!$A212:$CN784,89,FALSE),"unknown")</f>
        <v>High school graduate</v>
      </c>
      <c r="BE211" s="159" t="str">
        <f>IFERROR(VLOOKUP(Table1[[#This Row],[RespondentID]],'All Data'!$A212:$CN784,90,FALSE),"unknown")</f>
        <v>Retired</v>
      </c>
      <c r="BF211" s="159" t="str">
        <f>IFERROR(VLOOKUP(Table1[[#This Row],[RespondentID]],'All Data'!$A212:$CN784,91,FALSE),"unknown")</f>
        <v>Yes</v>
      </c>
      <c r="BG211" s="159" t="str">
        <f>IFERROR(VLOOKUP(Table1[[#This Row],[RespondentID]],'All Data'!$A212:$CN784,92,FALSE),"unknown")</f>
        <v>Yes</v>
      </c>
    </row>
    <row r="212" spans="1:59" x14ac:dyDescent="0.35">
      <c r="A212" s="6">
        <v>7045794933</v>
      </c>
      <c r="B212" s="6" t="s">
        <v>52</v>
      </c>
      <c r="C212" s="6"/>
      <c r="D212" s="6" t="s">
        <v>54</v>
      </c>
      <c r="E212" s="6" t="s">
        <v>19</v>
      </c>
      <c r="F212" s="6"/>
      <c r="G212" s="6"/>
      <c r="H212" s="6" t="s">
        <v>57</v>
      </c>
      <c r="I212" s="6" t="s">
        <v>58</v>
      </c>
      <c r="J212" s="6"/>
      <c r="K212" s="6"/>
      <c r="L212" s="6" t="s">
        <v>61</v>
      </c>
      <c r="M212" s="6"/>
      <c r="N212" s="6"/>
      <c r="O212" s="6"/>
      <c r="P212" s="6" t="s">
        <v>63</v>
      </c>
      <c r="Q212" s="6"/>
      <c r="R212" s="6"/>
      <c r="S212" s="6"/>
      <c r="T212" s="43"/>
      <c r="U212" s="43">
        <f t="shared" si="69"/>
        <v>7</v>
      </c>
      <c r="V212" s="43">
        <f t="shared" si="70"/>
        <v>0.42857142857142855</v>
      </c>
      <c r="W212" s="43"/>
      <c r="X212" s="43">
        <f t="shared" si="71"/>
        <v>0.42857142857142855</v>
      </c>
      <c r="Y212" s="43">
        <f t="shared" si="72"/>
        <v>0</v>
      </c>
      <c r="Z212" s="43">
        <f t="shared" si="73"/>
        <v>0.42857142857142855</v>
      </c>
      <c r="AA212" s="43">
        <f t="shared" si="74"/>
        <v>0.42857142857142855</v>
      </c>
      <c r="AB212" s="43">
        <f t="shared" si="75"/>
        <v>0</v>
      </c>
      <c r="AC212" s="43">
        <f t="shared" si="76"/>
        <v>0</v>
      </c>
      <c r="AD212" s="43">
        <f t="shared" si="77"/>
        <v>0.42857142857142855</v>
      </c>
      <c r="AE212" s="43">
        <f t="shared" si="78"/>
        <v>0.42857142857142855</v>
      </c>
      <c r="AF212" s="43">
        <f t="shared" si="79"/>
        <v>0</v>
      </c>
      <c r="AG212" s="43">
        <f t="shared" si="80"/>
        <v>0</v>
      </c>
      <c r="AH212" s="43">
        <f t="shared" si="81"/>
        <v>0.42857142857142855</v>
      </c>
      <c r="AI212" s="43">
        <f t="shared" si="82"/>
        <v>0</v>
      </c>
      <c r="AJ212" s="43">
        <f t="shared" si="83"/>
        <v>0</v>
      </c>
      <c r="AK212" s="43">
        <f t="shared" si="84"/>
        <v>0</v>
      </c>
      <c r="AL212" s="43">
        <f t="shared" si="85"/>
        <v>0.42857142857142855</v>
      </c>
      <c r="AM212" s="43">
        <f t="shared" si="86"/>
        <v>0</v>
      </c>
      <c r="AN212" s="43">
        <f t="shared" si="87"/>
        <v>0</v>
      </c>
      <c r="AO212" s="43">
        <f t="shared" si="88"/>
        <v>0</v>
      </c>
      <c r="AP212" s="43"/>
      <c r="AQ212" s="43"/>
      <c r="AR212" s="43">
        <f t="shared" si="89"/>
        <v>2.9999999999999996</v>
      </c>
      <c r="AS212" s="43">
        <f t="shared" si="90"/>
        <v>7</v>
      </c>
      <c r="AT212" s="43" t="str">
        <f t="shared" si="91"/>
        <v>Correct</v>
      </c>
      <c r="AU212" s="43"/>
      <c r="AV212" s="159" t="str">
        <f>IFERROR(VLOOKUP(Table1[[#This Row],[RespondentID]],'All Data'!$A213:$CN785,81,FALSE),"unknown")</f>
        <v>Female</v>
      </c>
      <c r="AW212" s="159">
        <f>IFERROR(VLOOKUP(Table1[[#This Row],[RespondentID]],'All Data'!$A213:$CN785,82,FALSE),"unknown")</f>
        <v>74</v>
      </c>
      <c r="AX212" s="159" t="str">
        <f>IFERROR(VLOOKUP(Table1[[#This Row],[RespondentID]],'All Data'!$A213:$CN785,83,FALSE),"unknown")</f>
        <v>Suffolk</v>
      </c>
      <c r="AY212" s="159" t="str">
        <f>IFERROR(VLOOKUP(Table1[[#This Row],[RespondentID]],'All Data'!$A213:$CN785,84,FALSE),"unknown")</f>
        <v>West Babylon, 11704</v>
      </c>
      <c r="AZ212" s="159" t="str">
        <f>IFERROR(VLOOKUP(Table1[[#This Row],[RespondentID]],'All Data'!$A213:$CN785,85,FALSE),"unknown")</f>
        <v>White/Caucasian</v>
      </c>
      <c r="BA212" s="159">
        <f>IFERROR(VLOOKUP(Table1[[#This Row],[RespondentID]],'All Data'!$A213:$CN785,86,FALSE),"unknown")</f>
        <v>0</v>
      </c>
      <c r="BB212" s="159" t="str">
        <f>IFERROR(VLOOKUP(Table1[[#This Row],[RespondentID]],'All Data'!$A213:$CN785,87,FALSE),"unknown")</f>
        <v xml:space="preserve"> </v>
      </c>
      <c r="BC212" s="159">
        <f>IFERROR(VLOOKUP(Table1[[#This Row],[RespondentID]],'All Data'!$A213:$CN785,88,FALSE),"unknown")</f>
        <v>0</v>
      </c>
      <c r="BD212" s="159" t="str">
        <f>IFERROR(VLOOKUP(Table1[[#This Row],[RespondentID]],'All Data'!$A213:$CN785,89,FALSE),"unknown")</f>
        <v>Some college</v>
      </c>
      <c r="BE212" s="159" t="str">
        <f>IFERROR(VLOOKUP(Table1[[#This Row],[RespondentID]],'All Data'!$A213:$CN785,90,FALSE),"unknown")</f>
        <v>Retired</v>
      </c>
      <c r="BF212" s="159" t="str">
        <f>IFERROR(VLOOKUP(Table1[[#This Row],[RespondentID]],'All Data'!$A213:$CN785,91,FALSE),"unknown")</f>
        <v>Yes</v>
      </c>
      <c r="BG212" s="159" t="str">
        <f>IFERROR(VLOOKUP(Table1[[#This Row],[RespondentID]],'All Data'!$A213:$CN785,92,FALSE),"unknown")</f>
        <v>Yes</v>
      </c>
    </row>
    <row r="213" spans="1:59" x14ac:dyDescent="0.35">
      <c r="A213" s="6">
        <v>7045794685</v>
      </c>
      <c r="B213" s="6"/>
      <c r="C213" s="6"/>
      <c r="D213" s="6"/>
      <c r="E213" s="6"/>
      <c r="F213" s="6"/>
      <c r="G213" s="6"/>
      <c r="H213" s="6" t="s">
        <v>57</v>
      </c>
      <c r="I213" s="6" t="s">
        <v>58</v>
      </c>
      <c r="J213" s="6"/>
      <c r="K213" s="6"/>
      <c r="L213" s="6"/>
      <c r="M213" s="6" t="s">
        <v>62</v>
      </c>
      <c r="N213" s="6"/>
      <c r="O213" s="6"/>
      <c r="P213" s="6"/>
      <c r="Q213" s="6"/>
      <c r="R213" s="6"/>
      <c r="S213" s="6"/>
      <c r="T213" s="43"/>
      <c r="U213" s="43">
        <f t="shared" si="69"/>
        <v>3</v>
      </c>
      <c r="V213" s="43">
        <f t="shared" si="70"/>
        <v>1</v>
      </c>
      <c r="W213" s="43"/>
      <c r="X213" s="43">
        <f t="shared" si="71"/>
        <v>0</v>
      </c>
      <c r="Y213" s="43">
        <f t="shared" si="72"/>
        <v>0</v>
      </c>
      <c r="Z213" s="43">
        <f t="shared" si="73"/>
        <v>0</v>
      </c>
      <c r="AA213" s="43">
        <f t="shared" si="74"/>
        <v>0</v>
      </c>
      <c r="AB213" s="43">
        <f t="shared" si="75"/>
        <v>0</v>
      </c>
      <c r="AC213" s="43">
        <f t="shared" si="76"/>
        <v>0</v>
      </c>
      <c r="AD213" s="43">
        <f t="shared" si="77"/>
        <v>1</v>
      </c>
      <c r="AE213" s="43">
        <f t="shared" si="78"/>
        <v>1</v>
      </c>
      <c r="AF213" s="43">
        <f t="shared" si="79"/>
        <v>0</v>
      </c>
      <c r="AG213" s="43">
        <f t="shared" si="80"/>
        <v>0</v>
      </c>
      <c r="AH213" s="43">
        <f t="shared" si="81"/>
        <v>0</v>
      </c>
      <c r="AI213" s="43">
        <f t="shared" si="82"/>
        <v>1</v>
      </c>
      <c r="AJ213" s="43">
        <f t="shared" si="83"/>
        <v>0</v>
      </c>
      <c r="AK213" s="43">
        <f t="shared" si="84"/>
        <v>0</v>
      </c>
      <c r="AL213" s="43">
        <f t="shared" si="85"/>
        <v>0</v>
      </c>
      <c r="AM213" s="43">
        <f t="shared" si="86"/>
        <v>0</v>
      </c>
      <c r="AN213" s="43">
        <f t="shared" si="87"/>
        <v>0</v>
      </c>
      <c r="AO213" s="43">
        <f t="shared" si="88"/>
        <v>0</v>
      </c>
      <c r="AP213" s="43"/>
      <c r="AQ213" s="43"/>
      <c r="AR213" s="43">
        <f t="shared" si="89"/>
        <v>3</v>
      </c>
      <c r="AS213" s="43">
        <f t="shared" si="90"/>
        <v>3</v>
      </c>
      <c r="AT213" s="43" t="str">
        <f t="shared" si="91"/>
        <v>Correct</v>
      </c>
      <c r="AU213" s="43"/>
      <c r="AV213" s="159" t="str">
        <f>IFERROR(VLOOKUP(Table1[[#This Row],[RespondentID]],'All Data'!$A214:$CN786,81,FALSE),"unknown")</f>
        <v>Female</v>
      </c>
      <c r="AW213" s="159">
        <f>IFERROR(VLOOKUP(Table1[[#This Row],[RespondentID]],'All Data'!$A214:$CN786,82,FALSE),"unknown")</f>
        <v>86</v>
      </c>
      <c r="AX213" s="159" t="str">
        <f>IFERROR(VLOOKUP(Table1[[#This Row],[RespondentID]],'All Data'!$A214:$CN786,83,FALSE),"unknown")</f>
        <v>Suffolk</v>
      </c>
      <c r="AY213" s="159" t="str">
        <f>IFERROR(VLOOKUP(Table1[[#This Row],[RespondentID]],'All Data'!$A214:$CN786,84,FALSE),"unknown")</f>
        <v>West Islip, 11795</v>
      </c>
      <c r="AZ213" s="159" t="str">
        <f>IFERROR(VLOOKUP(Table1[[#This Row],[RespondentID]],'All Data'!$A214:$CN786,85,FALSE),"unknown")</f>
        <v>White/Caucasian</v>
      </c>
      <c r="BA213" s="159" t="str">
        <f>IFERROR(VLOOKUP(Table1[[#This Row],[RespondentID]],'All Data'!$A214:$CN786,86,FALSE),"unknown")</f>
        <v>No</v>
      </c>
      <c r="BB213" s="159" t="str">
        <f>IFERROR(VLOOKUP(Table1[[#This Row],[RespondentID]],'All Data'!$A214:$CN786,87,FALSE),"unknown")</f>
        <v xml:space="preserve">English </v>
      </c>
      <c r="BC213" s="159" t="str">
        <f>IFERROR(VLOOKUP(Table1[[#This Row],[RespondentID]],'All Data'!$A214:$CN786,88,FALSE),"unknown")</f>
        <v>$50,000 to $74,999</v>
      </c>
      <c r="BD213" s="159" t="str">
        <f>IFERROR(VLOOKUP(Table1[[#This Row],[RespondentID]],'All Data'!$A214:$CN786,89,FALSE),"unknown")</f>
        <v>Some college</v>
      </c>
      <c r="BE213" s="159" t="str">
        <f>IFERROR(VLOOKUP(Table1[[#This Row],[RespondentID]],'All Data'!$A214:$CN786,90,FALSE),"unknown")</f>
        <v>Retired</v>
      </c>
      <c r="BF213" s="159" t="str">
        <f>IFERROR(VLOOKUP(Table1[[#This Row],[RespondentID]],'All Data'!$A214:$CN786,91,FALSE),"unknown")</f>
        <v>Yes</v>
      </c>
      <c r="BG213" s="159">
        <f>IFERROR(VLOOKUP(Table1[[#This Row],[RespondentID]],'All Data'!$A214:$CN786,92,FALSE),"unknown")</f>
        <v>0</v>
      </c>
    </row>
    <row r="214" spans="1:59" x14ac:dyDescent="0.35">
      <c r="A214" s="6">
        <v>7045794478</v>
      </c>
      <c r="B214" s="6"/>
      <c r="C214" s="6"/>
      <c r="D214" s="6"/>
      <c r="E214" s="6"/>
      <c r="F214" s="6"/>
      <c r="G214" s="6"/>
      <c r="H214" s="6"/>
      <c r="I214" s="6"/>
      <c r="J214" s="6"/>
      <c r="K214" s="6"/>
      <c r="L214" s="6"/>
      <c r="M214" s="6"/>
      <c r="N214" s="6"/>
      <c r="O214" s="6"/>
      <c r="P214" s="6"/>
      <c r="Q214" s="6"/>
      <c r="R214" s="6"/>
      <c r="S214" s="6"/>
      <c r="T214" s="43"/>
      <c r="U214" s="43">
        <f t="shared" si="69"/>
        <v>0</v>
      </c>
      <c r="V214" s="43" t="e">
        <f t="shared" si="70"/>
        <v>#DIV/0!</v>
      </c>
      <c r="W214" s="43"/>
      <c r="X214" s="43">
        <f t="shared" si="71"/>
        <v>0</v>
      </c>
      <c r="Y214" s="43">
        <f t="shared" si="72"/>
        <v>0</v>
      </c>
      <c r="Z214" s="43">
        <f t="shared" si="73"/>
        <v>0</v>
      </c>
      <c r="AA214" s="43">
        <f t="shared" si="74"/>
        <v>0</v>
      </c>
      <c r="AB214" s="43">
        <f t="shared" si="75"/>
        <v>0</v>
      </c>
      <c r="AC214" s="43">
        <f t="shared" si="76"/>
        <v>0</v>
      </c>
      <c r="AD214" s="43">
        <f t="shared" si="77"/>
        <v>0</v>
      </c>
      <c r="AE214" s="43">
        <f t="shared" si="78"/>
        <v>0</v>
      </c>
      <c r="AF214" s="43">
        <f t="shared" si="79"/>
        <v>0</v>
      </c>
      <c r="AG214" s="43">
        <f t="shared" si="80"/>
        <v>0</v>
      </c>
      <c r="AH214" s="43">
        <f t="shared" si="81"/>
        <v>0</v>
      </c>
      <c r="AI214" s="43">
        <f t="shared" si="82"/>
        <v>0</v>
      </c>
      <c r="AJ214" s="43">
        <f t="shared" si="83"/>
        <v>0</v>
      </c>
      <c r="AK214" s="43">
        <f t="shared" si="84"/>
        <v>0</v>
      </c>
      <c r="AL214" s="43">
        <f t="shared" si="85"/>
        <v>0</v>
      </c>
      <c r="AM214" s="43">
        <f t="shared" si="86"/>
        <v>0</v>
      </c>
      <c r="AN214" s="43">
        <f t="shared" si="87"/>
        <v>0</v>
      </c>
      <c r="AO214" s="43">
        <f t="shared" si="88"/>
        <v>0</v>
      </c>
      <c r="AP214" s="43"/>
      <c r="AQ214" s="43"/>
      <c r="AR214" s="43">
        <f t="shared" si="89"/>
        <v>0</v>
      </c>
      <c r="AS214" s="43">
        <f t="shared" si="90"/>
        <v>0</v>
      </c>
      <c r="AT214" s="43" t="str">
        <f t="shared" si="91"/>
        <v>Correct</v>
      </c>
      <c r="AU214" s="43"/>
      <c r="AV214" s="159" t="str">
        <f>IFERROR(VLOOKUP(Table1[[#This Row],[RespondentID]],'All Data'!$A215:$CN787,81,FALSE),"unknown")</f>
        <v>Female</v>
      </c>
      <c r="AW214" s="159">
        <f>IFERROR(VLOOKUP(Table1[[#This Row],[RespondentID]],'All Data'!$A215:$CN787,82,FALSE),"unknown")</f>
        <v>48</v>
      </c>
      <c r="AX214" s="159" t="str">
        <f>IFERROR(VLOOKUP(Table1[[#This Row],[RespondentID]],'All Data'!$A215:$CN787,83,FALSE),"unknown")</f>
        <v>Suffolk</v>
      </c>
      <c r="AY214" s="159" t="str">
        <f>IFERROR(VLOOKUP(Table1[[#This Row],[RespondentID]],'All Data'!$A215:$CN787,84,FALSE),"unknown")</f>
        <v>Holbrook, 11741</v>
      </c>
      <c r="AZ214" s="159" t="str">
        <f>IFERROR(VLOOKUP(Table1[[#This Row],[RespondentID]],'All Data'!$A215:$CN787,85,FALSE),"unknown")</f>
        <v>White/Caucasian</v>
      </c>
      <c r="BA214" s="159" t="str">
        <f>IFERROR(VLOOKUP(Table1[[#This Row],[RespondentID]],'All Data'!$A215:$CN787,86,FALSE),"unknown")</f>
        <v>No</v>
      </c>
      <c r="BB214" s="159" t="str">
        <f>IFERROR(VLOOKUP(Table1[[#This Row],[RespondentID]],'All Data'!$A215:$CN787,87,FALSE),"unknown")</f>
        <v xml:space="preserve">English </v>
      </c>
      <c r="BC214" s="159">
        <f>IFERROR(VLOOKUP(Table1[[#This Row],[RespondentID]],'All Data'!$A215:$CN787,88,FALSE),"unknown")</f>
        <v>0</v>
      </c>
      <c r="BD214" s="159">
        <f>IFERROR(VLOOKUP(Table1[[#This Row],[RespondentID]],'All Data'!$A215:$CN787,89,FALSE),"unknown")</f>
        <v>0</v>
      </c>
      <c r="BE214" s="159" t="str">
        <f>IFERROR(VLOOKUP(Table1[[#This Row],[RespondentID]],'All Data'!$A215:$CN787,90,FALSE),"unknown")</f>
        <v>Employed for wages</v>
      </c>
      <c r="BF214" s="159" t="str">
        <f>IFERROR(VLOOKUP(Table1[[#This Row],[RespondentID]],'All Data'!$A215:$CN787,91,FALSE),"unknown")</f>
        <v>Yes</v>
      </c>
      <c r="BG214" s="159" t="str">
        <f>IFERROR(VLOOKUP(Table1[[#This Row],[RespondentID]],'All Data'!$A215:$CN787,92,FALSE),"unknown")</f>
        <v>Yes</v>
      </c>
    </row>
    <row r="215" spans="1:59" x14ac:dyDescent="0.35">
      <c r="A215" s="6">
        <v>7045794249</v>
      </c>
      <c r="B215" s="6"/>
      <c r="C215" s="6"/>
      <c r="D215" s="6" t="s">
        <v>54</v>
      </c>
      <c r="E215" s="6" t="s">
        <v>19</v>
      </c>
      <c r="F215" s="6"/>
      <c r="G215" s="6"/>
      <c r="H215" s="6"/>
      <c r="I215" s="6"/>
      <c r="J215" s="6"/>
      <c r="K215" s="6"/>
      <c r="L215" s="6"/>
      <c r="M215" s="6"/>
      <c r="N215" s="6" t="s">
        <v>26</v>
      </c>
      <c r="O215" s="6"/>
      <c r="P215" s="6"/>
      <c r="Q215" s="6"/>
      <c r="R215" s="6"/>
      <c r="S215" s="6"/>
      <c r="T215" s="43"/>
      <c r="U215" s="43">
        <f t="shared" si="69"/>
        <v>3</v>
      </c>
      <c r="V215" s="43">
        <f t="shared" si="70"/>
        <v>1</v>
      </c>
      <c r="W215" s="43"/>
      <c r="X215" s="43">
        <f t="shared" si="71"/>
        <v>0</v>
      </c>
      <c r="Y215" s="43">
        <f t="shared" si="72"/>
        <v>0</v>
      </c>
      <c r="Z215" s="43">
        <f t="shared" si="73"/>
        <v>1</v>
      </c>
      <c r="AA215" s="43">
        <f t="shared" si="74"/>
        <v>1</v>
      </c>
      <c r="AB215" s="43">
        <f t="shared" si="75"/>
        <v>0</v>
      </c>
      <c r="AC215" s="43">
        <f t="shared" si="76"/>
        <v>0</v>
      </c>
      <c r="AD215" s="43">
        <f t="shared" si="77"/>
        <v>0</v>
      </c>
      <c r="AE215" s="43">
        <f t="shared" si="78"/>
        <v>0</v>
      </c>
      <c r="AF215" s="43">
        <f t="shared" si="79"/>
        <v>0</v>
      </c>
      <c r="AG215" s="43">
        <f t="shared" si="80"/>
        <v>0</v>
      </c>
      <c r="AH215" s="43">
        <f t="shared" si="81"/>
        <v>0</v>
      </c>
      <c r="AI215" s="43">
        <f t="shared" si="82"/>
        <v>0</v>
      </c>
      <c r="AJ215" s="43">
        <f t="shared" si="83"/>
        <v>1</v>
      </c>
      <c r="AK215" s="43">
        <f t="shared" si="84"/>
        <v>0</v>
      </c>
      <c r="AL215" s="43">
        <f t="shared" si="85"/>
        <v>0</v>
      </c>
      <c r="AM215" s="43">
        <f t="shared" si="86"/>
        <v>0</v>
      </c>
      <c r="AN215" s="43">
        <f t="shared" si="87"/>
        <v>0</v>
      </c>
      <c r="AO215" s="43">
        <f t="shared" si="88"/>
        <v>0</v>
      </c>
      <c r="AP215" s="43"/>
      <c r="AQ215" s="43"/>
      <c r="AR215" s="43">
        <f t="shared" si="89"/>
        <v>3</v>
      </c>
      <c r="AS215" s="43">
        <f t="shared" si="90"/>
        <v>3</v>
      </c>
      <c r="AT215" s="43" t="str">
        <f t="shared" si="91"/>
        <v>Correct</v>
      </c>
      <c r="AU215" s="43"/>
      <c r="AV215" s="159" t="str">
        <f>IFERROR(VLOOKUP(Table1[[#This Row],[RespondentID]],'All Data'!$A216:$CN788,81,FALSE),"unknown")</f>
        <v>Female</v>
      </c>
      <c r="AW215" s="159">
        <f>IFERROR(VLOOKUP(Table1[[#This Row],[RespondentID]],'All Data'!$A216:$CN788,82,FALSE),"unknown")</f>
        <v>43</v>
      </c>
      <c r="AX215" s="159" t="str">
        <f>IFERROR(VLOOKUP(Table1[[#This Row],[RespondentID]],'All Data'!$A216:$CN788,83,FALSE),"unknown")</f>
        <v>Nassau</v>
      </c>
      <c r="AY215" s="159" t="str">
        <f>IFERROR(VLOOKUP(Table1[[#This Row],[RespondentID]],'All Data'!$A216:$CN788,84,FALSE),"unknown")</f>
        <v>Merrick, 11566</v>
      </c>
      <c r="AZ215" s="159" t="str">
        <f>IFERROR(VLOOKUP(Table1[[#This Row],[RespondentID]],'All Data'!$A216:$CN788,85,FALSE),"unknown")</f>
        <v>White/Caucasian</v>
      </c>
      <c r="BA215" s="159" t="str">
        <f>IFERROR(VLOOKUP(Table1[[#This Row],[RespondentID]],'All Data'!$A216:$CN788,86,FALSE),"unknown")</f>
        <v>No</v>
      </c>
      <c r="BB215" s="159" t="str">
        <f>IFERROR(VLOOKUP(Table1[[#This Row],[RespondentID]],'All Data'!$A216:$CN788,87,FALSE),"unknown")</f>
        <v xml:space="preserve">English </v>
      </c>
      <c r="BC215" s="159" t="str">
        <f>IFERROR(VLOOKUP(Table1[[#This Row],[RespondentID]],'All Data'!$A216:$CN788,88,FALSE),"unknown")</f>
        <v>$50,000 to $74,999</v>
      </c>
      <c r="BD215" s="159" t="str">
        <f>IFERROR(VLOOKUP(Table1[[#This Row],[RespondentID]],'All Data'!$A216:$CN788,89,FALSE),"unknown")</f>
        <v>Graduate school</v>
      </c>
      <c r="BE215" s="159" t="str">
        <f>IFERROR(VLOOKUP(Table1[[#This Row],[RespondentID]],'All Data'!$A216:$CN788,90,FALSE),"unknown")</f>
        <v>Employed for wages</v>
      </c>
      <c r="BF215" s="159" t="str">
        <f>IFERROR(VLOOKUP(Table1[[#This Row],[RespondentID]],'All Data'!$A216:$CN788,91,FALSE),"unknown")</f>
        <v>Yes</v>
      </c>
      <c r="BG215" s="159" t="str">
        <f>IFERROR(VLOOKUP(Table1[[#This Row],[RespondentID]],'All Data'!$A216:$CN788,92,FALSE),"unknown")</f>
        <v>Yes</v>
      </c>
    </row>
    <row r="216" spans="1:59" x14ac:dyDescent="0.35">
      <c r="A216" s="6">
        <v>7045793996</v>
      </c>
      <c r="B216" s="6" t="s">
        <v>52</v>
      </c>
      <c r="C216" s="6"/>
      <c r="D216" s="6"/>
      <c r="E216" s="6" t="s">
        <v>19</v>
      </c>
      <c r="F216" s="6"/>
      <c r="G216" s="6"/>
      <c r="H216" s="6"/>
      <c r="I216" s="6"/>
      <c r="J216" s="6"/>
      <c r="K216" s="6"/>
      <c r="L216" s="6"/>
      <c r="M216" s="6"/>
      <c r="N216" s="6" t="s">
        <v>26</v>
      </c>
      <c r="O216" s="6"/>
      <c r="P216" s="6"/>
      <c r="Q216" s="6"/>
      <c r="R216" s="6"/>
      <c r="S216" s="6"/>
      <c r="T216" s="43"/>
      <c r="U216" s="43">
        <f t="shared" si="69"/>
        <v>3</v>
      </c>
      <c r="V216" s="43">
        <f t="shared" si="70"/>
        <v>1</v>
      </c>
      <c r="W216" s="43"/>
      <c r="X216" s="43">
        <f t="shared" si="71"/>
        <v>1</v>
      </c>
      <c r="Y216" s="43">
        <f t="shared" si="72"/>
        <v>0</v>
      </c>
      <c r="Z216" s="43">
        <f t="shared" si="73"/>
        <v>0</v>
      </c>
      <c r="AA216" s="43">
        <f t="shared" si="74"/>
        <v>1</v>
      </c>
      <c r="AB216" s="43">
        <f t="shared" si="75"/>
        <v>0</v>
      </c>
      <c r="AC216" s="43">
        <f t="shared" si="76"/>
        <v>0</v>
      </c>
      <c r="AD216" s="43">
        <f t="shared" si="77"/>
        <v>0</v>
      </c>
      <c r="AE216" s="43">
        <f t="shared" si="78"/>
        <v>0</v>
      </c>
      <c r="AF216" s="43">
        <f t="shared" si="79"/>
        <v>0</v>
      </c>
      <c r="AG216" s="43">
        <f t="shared" si="80"/>
        <v>0</v>
      </c>
      <c r="AH216" s="43">
        <f t="shared" si="81"/>
        <v>0</v>
      </c>
      <c r="AI216" s="43">
        <f t="shared" si="82"/>
        <v>0</v>
      </c>
      <c r="AJ216" s="43">
        <f t="shared" si="83"/>
        <v>1</v>
      </c>
      <c r="AK216" s="43">
        <f t="shared" si="84"/>
        <v>0</v>
      </c>
      <c r="AL216" s="43">
        <f t="shared" si="85"/>
        <v>0</v>
      </c>
      <c r="AM216" s="43">
        <f t="shared" si="86"/>
        <v>0</v>
      </c>
      <c r="AN216" s="43">
        <f t="shared" si="87"/>
        <v>0</v>
      </c>
      <c r="AO216" s="43">
        <f t="shared" si="88"/>
        <v>0</v>
      </c>
      <c r="AP216" s="43"/>
      <c r="AQ216" s="43"/>
      <c r="AR216" s="43">
        <f t="shared" si="89"/>
        <v>3</v>
      </c>
      <c r="AS216" s="43">
        <f t="shared" si="90"/>
        <v>3</v>
      </c>
      <c r="AT216" s="43" t="str">
        <f t="shared" si="91"/>
        <v>Correct</v>
      </c>
      <c r="AU216" s="43"/>
      <c r="AV216" s="159" t="str">
        <f>IFERROR(VLOOKUP(Table1[[#This Row],[RespondentID]],'All Data'!$A217:$CN789,81,FALSE),"unknown")</f>
        <v>Male</v>
      </c>
      <c r="AW216" s="159">
        <f>IFERROR(VLOOKUP(Table1[[#This Row],[RespondentID]],'All Data'!$A217:$CN789,82,FALSE),"unknown")</f>
        <v>53</v>
      </c>
      <c r="AX216" s="159" t="str">
        <f>IFERROR(VLOOKUP(Table1[[#This Row],[RespondentID]],'All Data'!$A217:$CN789,83,FALSE),"unknown")</f>
        <v>Suffolk</v>
      </c>
      <c r="AY216" s="159" t="str">
        <f>IFERROR(VLOOKUP(Table1[[#This Row],[RespondentID]],'All Data'!$A217:$CN789,84,FALSE),"unknown")</f>
        <v>West Islip, 11795</v>
      </c>
      <c r="AZ216" s="159" t="str">
        <f>IFERROR(VLOOKUP(Table1[[#This Row],[RespondentID]],'All Data'!$A217:$CN789,85,FALSE),"unknown")</f>
        <v>White/Caucasian</v>
      </c>
      <c r="BA216" s="159" t="str">
        <f>IFERROR(VLOOKUP(Table1[[#This Row],[RespondentID]],'All Data'!$A217:$CN789,86,FALSE),"unknown")</f>
        <v>Yes</v>
      </c>
      <c r="BB216" s="159" t="str">
        <f>IFERROR(VLOOKUP(Table1[[#This Row],[RespondentID]],'All Data'!$A217:$CN789,87,FALSE),"unknown")</f>
        <v xml:space="preserve"> </v>
      </c>
      <c r="BC216" s="159" t="str">
        <f>IFERROR(VLOOKUP(Table1[[#This Row],[RespondentID]],'All Data'!$A217:$CN789,88,FALSE),"unknown")</f>
        <v>Over $125,000</v>
      </c>
      <c r="BD216" s="159" t="str">
        <f>IFERROR(VLOOKUP(Table1[[#This Row],[RespondentID]],'All Data'!$A217:$CN789,89,FALSE),"unknown")</f>
        <v>Some college</v>
      </c>
      <c r="BE216" s="159" t="str">
        <f>IFERROR(VLOOKUP(Table1[[#This Row],[RespondentID]],'All Data'!$A217:$CN789,90,FALSE),"unknown")</f>
        <v>Employed for wages</v>
      </c>
      <c r="BF216" s="159" t="str">
        <f>IFERROR(VLOOKUP(Table1[[#This Row],[RespondentID]],'All Data'!$A217:$CN789,91,FALSE),"unknown")</f>
        <v>Yes</v>
      </c>
      <c r="BG216" s="159" t="str">
        <f>IFERROR(VLOOKUP(Table1[[#This Row],[RespondentID]],'All Data'!$A217:$CN789,92,FALSE),"unknown")</f>
        <v>Yes</v>
      </c>
    </row>
    <row r="217" spans="1:59" x14ac:dyDescent="0.35">
      <c r="A217" s="6">
        <v>7045793721</v>
      </c>
      <c r="B217" s="6"/>
      <c r="C217" s="6"/>
      <c r="D217" s="6" t="s">
        <v>54</v>
      </c>
      <c r="E217" s="6"/>
      <c r="F217" s="6" t="s">
        <v>55</v>
      </c>
      <c r="G217" s="6"/>
      <c r="H217" s="6"/>
      <c r="I217" s="6"/>
      <c r="J217" s="6"/>
      <c r="K217" s="6"/>
      <c r="L217" s="6"/>
      <c r="M217" s="6"/>
      <c r="N217" s="6"/>
      <c r="O217" s="6"/>
      <c r="P217" s="6"/>
      <c r="Q217" s="6"/>
      <c r="R217" s="6" t="s">
        <v>65</v>
      </c>
      <c r="S217" s="6"/>
      <c r="T217" s="43"/>
      <c r="U217" s="43">
        <f t="shared" si="69"/>
        <v>3</v>
      </c>
      <c r="V217" s="43">
        <f t="shared" si="70"/>
        <v>1</v>
      </c>
      <c r="W217" s="43"/>
      <c r="X217" s="43">
        <f t="shared" si="71"/>
        <v>0</v>
      </c>
      <c r="Y217" s="43">
        <f t="shared" si="72"/>
        <v>0</v>
      </c>
      <c r="Z217" s="43">
        <f t="shared" si="73"/>
        <v>1</v>
      </c>
      <c r="AA217" s="43">
        <f t="shared" si="74"/>
        <v>0</v>
      </c>
      <c r="AB217" s="43">
        <f t="shared" si="75"/>
        <v>1</v>
      </c>
      <c r="AC217" s="43">
        <f t="shared" si="76"/>
        <v>0</v>
      </c>
      <c r="AD217" s="43">
        <f t="shared" si="77"/>
        <v>0</v>
      </c>
      <c r="AE217" s="43">
        <f t="shared" si="78"/>
        <v>0</v>
      </c>
      <c r="AF217" s="43">
        <f t="shared" si="79"/>
        <v>0</v>
      </c>
      <c r="AG217" s="43">
        <f t="shared" si="80"/>
        <v>0</v>
      </c>
      <c r="AH217" s="43">
        <f t="shared" si="81"/>
        <v>0</v>
      </c>
      <c r="AI217" s="43">
        <f t="shared" si="82"/>
        <v>0</v>
      </c>
      <c r="AJ217" s="43">
        <f t="shared" si="83"/>
        <v>0</v>
      </c>
      <c r="AK217" s="43">
        <f t="shared" si="84"/>
        <v>0</v>
      </c>
      <c r="AL217" s="43">
        <f t="shared" si="85"/>
        <v>0</v>
      </c>
      <c r="AM217" s="43">
        <f t="shared" si="86"/>
        <v>0</v>
      </c>
      <c r="AN217" s="43">
        <f t="shared" si="87"/>
        <v>1</v>
      </c>
      <c r="AO217" s="43">
        <f t="shared" si="88"/>
        <v>0</v>
      </c>
      <c r="AP217" s="43"/>
      <c r="AQ217" s="43"/>
      <c r="AR217" s="43">
        <f t="shared" si="89"/>
        <v>3</v>
      </c>
      <c r="AS217" s="43">
        <f t="shared" si="90"/>
        <v>3</v>
      </c>
      <c r="AT217" s="43" t="str">
        <f t="shared" si="91"/>
        <v>Correct</v>
      </c>
      <c r="AU217" s="43"/>
      <c r="AV217" s="159" t="str">
        <f>IFERROR(VLOOKUP(Table1[[#This Row],[RespondentID]],'All Data'!$A218:$CN790,81,FALSE),"unknown")</f>
        <v>Female</v>
      </c>
      <c r="AW217" s="159">
        <f>IFERROR(VLOOKUP(Table1[[#This Row],[RespondentID]],'All Data'!$A218:$CN790,82,FALSE),"unknown")</f>
        <v>52</v>
      </c>
      <c r="AX217" s="159" t="str">
        <f>IFERROR(VLOOKUP(Table1[[#This Row],[RespondentID]],'All Data'!$A218:$CN790,83,FALSE),"unknown")</f>
        <v>Suffolk</v>
      </c>
      <c r="AY217" s="159" t="str">
        <f>IFERROR(VLOOKUP(Table1[[#This Row],[RespondentID]],'All Data'!$A218:$CN790,84,FALSE),"unknown")</f>
        <v>West Islip, 11795</v>
      </c>
      <c r="AZ217" s="159" t="str">
        <f>IFERROR(VLOOKUP(Table1[[#This Row],[RespondentID]],'All Data'!$A218:$CN790,85,FALSE),"unknown")</f>
        <v>White/Caucasian</v>
      </c>
      <c r="BA217" s="159" t="str">
        <f>IFERROR(VLOOKUP(Table1[[#This Row],[RespondentID]],'All Data'!$A218:$CN790,86,FALSE),"unknown")</f>
        <v>No</v>
      </c>
      <c r="BB217" s="159" t="str">
        <f>IFERROR(VLOOKUP(Table1[[#This Row],[RespondentID]],'All Data'!$A218:$CN790,87,FALSE),"unknown")</f>
        <v xml:space="preserve">English </v>
      </c>
      <c r="BC217" s="159" t="str">
        <f>IFERROR(VLOOKUP(Table1[[#This Row],[RespondentID]],'All Data'!$A218:$CN790,88,FALSE),"unknown")</f>
        <v>Over $125,000</v>
      </c>
      <c r="BD217" s="159" t="str">
        <f>IFERROR(VLOOKUP(Table1[[#This Row],[RespondentID]],'All Data'!$A218:$CN790,89,FALSE),"unknown")</f>
        <v>Graduate school</v>
      </c>
      <c r="BE217" s="159" t="str">
        <f>IFERROR(VLOOKUP(Table1[[#This Row],[RespondentID]],'All Data'!$A218:$CN790,90,FALSE),"unknown")</f>
        <v>Employed for wages</v>
      </c>
      <c r="BF217" s="159" t="str">
        <f>IFERROR(VLOOKUP(Table1[[#This Row],[RespondentID]],'All Data'!$A218:$CN790,91,FALSE),"unknown")</f>
        <v>Yes</v>
      </c>
      <c r="BG217" s="159" t="str">
        <f>IFERROR(VLOOKUP(Table1[[#This Row],[RespondentID]],'All Data'!$A218:$CN790,92,FALSE),"unknown")</f>
        <v>Yes</v>
      </c>
    </row>
    <row r="218" spans="1:59" x14ac:dyDescent="0.35">
      <c r="A218" s="6">
        <v>7045793252</v>
      </c>
      <c r="B218" s="6"/>
      <c r="C218" s="6"/>
      <c r="D218" s="6"/>
      <c r="E218" s="6"/>
      <c r="F218" s="6"/>
      <c r="G218" s="6"/>
      <c r="H218" s="6" t="s">
        <v>57</v>
      </c>
      <c r="I218" s="6"/>
      <c r="J218" s="6"/>
      <c r="K218" s="6"/>
      <c r="L218" s="6"/>
      <c r="M218" s="6"/>
      <c r="N218" s="6"/>
      <c r="O218" s="6"/>
      <c r="P218" s="6"/>
      <c r="Q218" s="6"/>
      <c r="R218" s="6"/>
      <c r="S218" s="6"/>
      <c r="T218" s="43"/>
      <c r="U218" s="43">
        <f t="shared" si="69"/>
        <v>1</v>
      </c>
      <c r="V218" s="43">
        <f t="shared" si="70"/>
        <v>3</v>
      </c>
      <c r="W218" s="43"/>
      <c r="X218" s="43">
        <f t="shared" si="71"/>
        <v>0</v>
      </c>
      <c r="Y218" s="43">
        <f t="shared" si="72"/>
        <v>0</v>
      </c>
      <c r="Z218" s="43">
        <f t="shared" si="73"/>
        <v>0</v>
      </c>
      <c r="AA218" s="43">
        <f t="shared" si="74"/>
        <v>0</v>
      </c>
      <c r="AB218" s="43">
        <f t="shared" si="75"/>
        <v>0</v>
      </c>
      <c r="AC218" s="43">
        <f t="shared" si="76"/>
        <v>0</v>
      </c>
      <c r="AD218" s="43">
        <f t="shared" si="77"/>
        <v>1</v>
      </c>
      <c r="AE218" s="43">
        <f t="shared" si="78"/>
        <v>0</v>
      </c>
      <c r="AF218" s="43">
        <f t="shared" si="79"/>
        <v>0</v>
      </c>
      <c r="AG218" s="43">
        <f t="shared" si="80"/>
        <v>0</v>
      </c>
      <c r="AH218" s="43">
        <f t="shared" si="81"/>
        <v>0</v>
      </c>
      <c r="AI218" s="43">
        <f t="shared" si="82"/>
        <v>0</v>
      </c>
      <c r="AJ218" s="43">
        <f t="shared" si="83"/>
        <v>0</v>
      </c>
      <c r="AK218" s="43">
        <f t="shared" si="84"/>
        <v>0</v>
      </c>
      <c r="AL218" s="43">
        <f t="shared" si="85"/>
        <v>0</v>
      </c>
      <c r="AM218" s="43">
        <f t="shared" si="86"/>
        <v>0</v>
      </c>
      <c r="AN218" s="43">
        <f t="shared" si="87"/>
        <v>0</v>
      </c>
      <c r="AO218" s="43">
        <f t="shared" si="88"/>
        <v>0</v>
      </c>
      <c r="AP218" s="43"/>
      <c r="AQ218" s="43"/>
      <c r="AR218" s="43">
        <f t="shared" si="89"/>
        <v>1</v>
      </c>
      <c r="AS218" s="43">
        <f t="shared" si="90"/>
        <v>1</v>
      </c>
      <c r="AT218" s="43" t="str">
        <f t="shared" si="91"/>
        <v>Correct</v>
      </c>
      <c r="AU218" s="43"/>
      <c r="AV218" s="159" t="str">
        <f>IFERROR(VLOOKUP(Table1[[#This Row],[RespondentID]],'All Data'!$A219:$CN791,81,FALSE),"unknown")</f>
        <v>Female</v>
      </c>
      <c r="AW218" s="159">
        <f>IFERROR(VLOOKUP(Table1[[#This Row],[RespondentID]],'All Data'!$A219:$CN791,82,FALSE),"unknown")</f>
        <v>73</v>
      </c>
      <c r="AX218" s="159" t="str">
        <f>IFERROR(VLOOKUP(Table1[[#This Row],[RespondentID]],'All Data'!$A219:$CN791,83,FALSE),"unknown")</f>
        <v>Suffolk</v>
      </c>
      <c r="AY218" s="159" t="str">
        <f>IFERROR(VLOOKUP(Table1[[#This Row],[RespondentID]],'All Data'!$A219:$CN791,84,FALSE),"unknown")</f>
        <v>Babylon, 11702</v>
      </c>
      <c r="AZ218" s="159" t="str">
        <f>IFERROR(VLOOKUP(Table1[[#This Row],[RespondentID]],'All Data'!$A219:$CN791,85,FALSE),"unknown")</f>
        <v>Multi-racial</v>
      </c>
      <c r="BA218" s="159" t="str">
        <f>IFERROR(VLOOKUP(Table1[[#This Row],[RespondentID]],'All Data'!$A219:$CN791,86,FALSE),"unknown")</f>
        <v>No</v>
      </c>
      <c r="BB218" s="159" t="str">
        <f>IFERROR(VLOOKUP(Table1[[#This Row],[RespondentID]],'All Data'!$A219:$CN791,87,FALSE),"unknown")</f>
        <v xml:space="preserve">English </v>
      </c>
      <c r="BC218" s="159" t="str">
        <f>IFERROR(VLOOKUP(Table1[[#This Row],[RespondentID]],'All Data'!$A219:$CN791,88,FALSE),"unknown")</f>
        <v>$35,000 to $49,999</v>
      </c>
      <c r="BD218" s="159" t="str">
        <f>IFERROR(VLOOKUP(Table1[[#This Row],[RespondentID]],'All Data'!$A219:$CN791,89,FALSE),"unknown")</f>
        <v>College graduate</v>
      </c>
      <c r="BE218" s="159" t="str">
        <f>IFERROR(VLOOKUP(Table1[[#This Row],[RespondentID]],'All Data'!$A219:$CN791,90,FALSE),"unknown")</f>
        <v>Retired</v>
      </c>
      <c r="BF218" s="159" t="str">
        <f>IFERROR(VLOOKUP(Table1[[#This Row],[RespondentID]],'All Data'!$A219:$CN791,91,FALSE),"unknown")</f>
        <v>Yes</v>
      </c>
      <c r="BG218" s="159" t="str">
        <f>IFERROR(VLOOKUP(Table1[[#This Row],[RespondentID]],'All Data'!$A219:$CN791,92,FALSE),"unknown")</f>
        <v>Yes</v>
      </c>
    </row>
    <row r="219" spans="1:59" x14ac:dyDescent="0.35">
      <c r="A219" s="6">
        <v>7045792997</v>
      </c>
      <c r="B219" s="6"/>
      <c r="C219" s="6"/>
      <c r="D219" s="6"/>
      <c r="E219" s="6"/>
      <c r="F219" s="6" t="s">
        <v>55</v>
      </c>
      <c r="G219" s="6"/>
      <c r="H219" s="6"/>
      <c r="I219" s="6"/>
      <c r="J219" s="6"/>
      <c r="K219" s="6" t="s">
        <v>60</v>
      </c>
      <c r="L219" s="6"/>
      <c r="M219" s="6"/>
      <c r="N219" s="6"/>
      <c r="O219" s="6"/>
      <c r="P219" s="6"/>
      <c r="Q219" s="6"/>
      <c r="R219" s="6"/>
      <c r="S219" s="6"/>
      <c r="T219" s="43"/>
      <c r="U219" s="43">
        <f t="shared" si="69"/>
        <v>2</v>
      </c>
      <c r="V219" s="43">
        <f t="shared" si="70"/>
        <v>1.5</v>
      </c>
      <c r="W219" s="43"/>
      <c r="X219" s="43">
        <f t="shared" si="71"/>
        <v>0</v>
      </c>
      <c r="Y219" s="43">
        <f t="shared" si="72"/>
        <v>0</v>
      </c>
      <c r="Z219" s="43">
        <f t="shared" si="73"/>
        <v>0</v>
      </c>
      <c r="AA219" s="43">
        <f t="shared" si="74"/>
        <v>0</v>
      </c>
      <c r="AB219" s="43">
        <f t="shared" si="75"/>
        <v>1</v>
      </c>
      <c r="AC219" s="43">
        <f t="shared" si="76"/>
        <v>0</v>
      </c>
      <c r="AD219" s="43">
        <f t="shared" si="77"/>
        <v>0</v>
      </c>
      <c r="AE219" s="43">
        <f t="shared" si="78"/>
        <v>0</v>
      </c>
      <c r="AF219" s="43">
        <f t="shared" si="79"/>
        <v>0</v>
      </c>
      <c r="AG219" s="43">
        <f t="shared" si="80"/>
        <v>1</v>
      </c>
      <c r="AH219" s="43">
        <f t="shared" si="81"/>
        <v>0</v>
      </c>
      <c r="AI219" s="43">
        <f t="shared" si="82"/>
        <v>0</v>
      </c>
      <c r="AJ219" s="43">
        <f t="shared" si="83"/>
        <v>0</v>
      </c>
      <c r="AK219" s="43">
        <f t="shared" si="84"/>
        <v>0</v>
      </c>
      <c r="AL219" s="43">
        <f t="shared" si="85"/>
        <v>0</v>
      </c>
      <c r="AM219" s="43">
        <f t="shared" si="86"/>
        <v>0</v>
      </c>
      <c r="AN219" s="43">
        <f t="shared" si="87"/>
        <v>0</v>
      </c>
      <c r="AO219" s="43">
        <f t="shared" si="88"/>
        <v>0</v>
      </c>
      <c r="AP219" s="43"/>
      <c r="AQ219" s="43"/>
      <c r="AR219" s="43">
        <f t="shared" si="89"/>
        <v>2</v>
      </c>
      <c r="AS219" s="43">
        <f t="shared" si="90"/>
        <v>2</v>
      </c>
      <c r="AT219" s="43" t="str">
        <f t="shared" si="91"/>
        <v>Correct</v>
      </c>
      <c r="AU219" s="43"/>
      <c r="AV219" s="159" t="str">
        <f>IFERROR(VLOOKUP(Table1[[#This Row],[RespondentID]],'All Data'!$A220:$CN792,81,FALSE),"unknown")</f>
        <v>Male</v>
      </c>
      <c r="AW219" s="159">
        <f>IFERROR(VLOOKUP(Table1[[#This Row],[RespondentID]],'All Data'!$A220:$CN792,82,FALSE),"unknown")</f>
        <v>81</v>
      </c>
      <c r="AX219" s="159" t="str">
        <f>IFERROR(VLOOKUP(Table1[[#This Row],[RespondentID]],'All Data'!$A220:$CN792,83,FALSE),"unknown")</f>
        <v>Suffolk</v>
      </c>
      <c r="AY219" s="159" t="str">
        <f>IFERROR(VLOOKUP(Table1[[#This Row],[RespondentID]],'All Data'!$A220:$CN792,84,FALSE),"unknown")</f>
        <v>West Babylon, 11704</v>
      </c>
      <c r="AZ219" s="159" t="str">
        <f>IFERROR(VLOOKUP(Table1[[#This Row],[RespondentID]],'All Data'!$A220:$CN792,85,FALSE),"unknown")</f>
        <v>White/Caucasian</v>
      </c>
      <c r="BA219" s="159">
        <f>IFERROR(VLOOKUP(Table1[[#This Row],[RespondentID]],'All Data'!$A220:$CN792,86,FALSE),"unknown")</f>
        <v>0</v>
      </c>
      <c r="BB219" s="159" t="str">
        <f>IFERROR(VLOOKUP(Table1[[#This Row],[RespondentID]],'All Data'!$A220:$CN792,87,FALSE),"unknown")</f>
        <v xml:space="preserve">English </v>
      </c>
      <c r="BC219" s="159" t="str">
        <f>IFERROR(VLOOKUP(Table1[[#This Row],[RespondentID]],'All Data'!$A220:$CN792,88,FALSE),"unknown")</f>
        <v>$50,000 to $74,999</v>
      </c>
      <c r="BD219" s="159" t="str">
        <f>IFERROR(VLOOKUP(Table1[[#This Row],[RespondentID]],'All Data'!$A220:$CN792,89,FALSE),"unknown")</f>
        <v>Some college</v>
      </c>
      <c r="BE219" s="159" t="str">
        <f>IFERROR(VLOOKUP(Table1[[#This Row],[RespondentID]],'All Data'!$A220:$CN792,90,FALSE),"unknown")</f>
        <v>Retired</v>
      </c>
      <c r="BF219" s="159" t="str">
        <f>IFERROR(VLOOKUP(Table1[[#This Row],[RespondentID]],'All Data'!$A220:$CN792,91,FALSE),"unknown")</f>
        <v>Yes</v>
      </c>
      <c r="BG219" s="159" t="str">
        <f>IFERROR(VLOOKUP(Table1[[#This Row],[RespondentID]],'All Data'!$A220:$CN792,92,FALSE),"unknown")</f>
        <v>Yes</v>
      </c>
    </row>
    <row r="220" spans="1:59" x14ac:dyDescent="0.35">
      <c r="A220" s="6">
        <v>7045792767</v>
      </c>
      <c r="B220" s="6" t="s">
        <v>52</v>
      </c>
      <c r="C220" s="6"/>
      <c r="D220" s="6" t="s">
        <v>54</v>
      </c>
      <c r="E220" s="6"/>
      <c r="F220" s="6"/>
      <c r="G220" s="6"/>
      <c r="H220" s="6"/>
      <c r="I220" s="6" t="s">
        <v>58</v>
      </c>
      <c r="J220" s="6"/>
      <c r="K220" s="6"/>
      <c r="L220" s="6"/>
      <c r="M220" s="6"/>
      <c r="N220" s="6"/>
      <c r="O220" s="6"/>
      <c r="P220" s="6"/>
      <c r="Q220" s="6"/>
      <c r="R220" s="6"/>
      <c r="S220" s="6"/>
      <c r="T220" s="43"/>
      <c r="U220" s="43">
        <f t="shared" si="69"/>
        <v>3</v>
      </c>
      <c r="V220" s="43">
        <f t="shared" si="70"/>
        <v>1</v>
      </c>
      <c r="W220" s="43"/>
      <c r="X220" s="43">
        <f t="shared" si="71"/>
        <v>1</v>
      </c>
      <c r="Y220" s="43">
        <f t="shared" si="72"/>
        <v>0</v>
      </c>
      <c r="Z220" s="43">
        <f t="shared" si="73"/>
        <v>1</v>
      </c>
      <c r="AA220" s="43">
        <f t="shared" si="74"/>
        <v>0</v>
      </c>
      <c r="AB220" s="43">
        <f t="shared" si="75"/>
        <v>0</v>
      </c>
      <c r="AC220" s="43">
        <f t="shared" si="76"/>
        <v>0</v>
      </c>
      <c r="AD220" s="43">
        <f t="shared" si="77"/>
        <v>0</v>
      </c>
      <c r="AE220" s="43">
        <f t="shared" si="78"/>
        <v>1</v>
      </c>
      <c r="AF220" s="43">
        <f t="shared" si="79"/>
        <v>0</v>
      </c>
      <c r="AG220" s="43">
        <f t="shared" si="80"/>
        <v>0</v>
      </c>
      <c r="AH220" s="43">
        <f t="shared" si="81"/>
        <v>0</v>
      </c>
      <c r="AI220" s="43">
        <f t="shared" si="82"/>
        <v>0</v>
      </c>
      <c r="AJ220" s="43">
        <f t="shared" si="83"/>
        <v>0</v>
      </c>
      <c r="AK220" s="43">
        <f t="shared" si="84"/>
        <v>0</v>
      </c>
      <c r="AL220" s="43">
        <f t="shared" si="85"/>
        <v>0</v>
      </c>
      <c r="AM220" s="43">
        <f t="shared" si="86"/>
        <v>0</v>
      </c>
      <c r="AN220" s="43">
        <f t="shared" si="87"/>
        <v>0</v>
      </c>
      <c r="AO220" s="43">
        <f t="shared" si="88"/>
        <v>0</v>
      </c>
      <c r="AP220" s="43"/>
      <c r="AQ220" s="43"/>
      <c r="AR220" s="43">
        <f t="shared" si="89"/>
        <v>3</v>
      </c>
      <c r="AS220" s="43">
        <f t="shared" si="90"/>
        <v>3</v>
      </c>
      <c r="AT220" s="43" t="str">
        <f t="shared" si="91"/>
        <v>Correct</v>
      </c>
      <c r="AU220" s="43"/>
      <c r="AV220" s="159" t="str">
        <f>IFERROR(VLOOKUP(Table1[[#This Row],[RespondentID]],'All Data'!$A221:$CN793,81,FALSE),"unknown")</f>
        <v>Female</v>
      </c>
      <c r="AW220" s="159">
        <f>IFERROR(VLOOKUP(Table1[[#This Row],[RespondentID]],'All Data'!$A221:$CN793,82,FALSE),"unknown")</f>
        <v>92</v>
      </c>
      <c r="AX220" s="159" t="str">
        <f>IFERROR(VLOOKUP(Table1[[#This Row],[RespondentID]],'All Data'!$A221:$CN793,83,FALSE),"unknown")</f>
        <v>Suffolk</v>
      </c>
      <c r="AY220" s="159" t="str">
        <f>IFERROR(VLOOKUP(Table1[[#This Row],[RespondentID]],'All Data'!$A221:$CN793,84,FALSE),"unknown")</f>
        <v>North Babylon, 11703</v>
      </c>
      <c r="AZ220" s="159" t="str">
        <f>IFERROR(VLOOKUP(Table1[[#This Row],[RespondentID]],'All Data'!$A221:$CN793,85,FALSE),"unknown")</f>
        <v>White/Caucasian</v>
      </c>
      <c r="BA220" s="159" t="str">
        <f>IFERROR(VLOOKUP(Table1[[#This Row],[RespondentID]],'All Data'!$A221:$CN793,86,FALSE),"unknown")</f>
        <v>No</v>
      </c>
      <c r="BB220" s="159" t="str">
        <f>IFERROR(VLOOKUP(Table1[[#This Row],[RespondentID]],'All Data'!$A221:$CN793,87,FALSE),"unknown")</f>
        <v xml:space="preserve"> </v>
      </c>
      <c r="BC220" s="159" t="str">
        <f>IFERROR(VLOOKUP(Table1[[#This Row],[RespondentID]],'All Data'!$A221:$CN793,88,FALSE),"unknown")</f>
        <v>$20,000 to $34,999</v>
      </c>
      <c r="BD220" s="159" t="str">
        <f>IFERROR(VLOOKUP(Table1[[#This Row],[RespondentID]],'All Data'!$A221:$CN793,89,FALSE),"unknown")</f>
        <v>Some college</v>
      </c>
      <c r="BE220" s="159" t="str">
        <f>IFERROR(VLOOKUP(Table1[[#This Row],[RespondentID]],'All Data'!$A221:$CN793,90,FALSE),"unknown")</f>
        <v>Retired</v>
      </c>
      <c r="BF220" s="159" t="str">
        <f>IFERROR(VLOOKUP(Table1[[#This Row],[RespondentID]],'All Data'!$A221:$CN793,91,FALSE),"unknown")</f>
        <v>Yes</v>
      </c>
      <c r="BG220" s="159" t="str">
        <f>IFERROR(VLOOKUP(Table1[[#This Row],[RespondentID]],'All Data'!$A221:$CN793,92,FALSE),"unknown")</f>
        <v>Yes</v>
      </c>
    </row>
    <row r="221" spans="1:59" x14ac:dyDescent="0.35">
      <c r="A221" s="6">
        <v>7045792414</v>
      </c>
      <c r="B221" s="6"/>
      <c r="C221" s="6"/>
      <c r="D221" s="6"/>
      <c r="E221" s="6"/>
      <c r="F221" s="6"/>
      <c r="G221" s="6"/>
      <c r="H221" s="6"/>
      <c r="I221" s="6"/>
      <c r="J221" s="6"/>
      <c r="K221" s="6"/>
      <c r="L221" s="6"/>
      <c r="M221" s="6"/>
      <c r="N221" s="6"/>
      <c r="O221" s="6"/>
      <c r="P221" s="6"/>
      <c r="Q221" s="6"/>
      <c r="R221" s="6"/>
      <c r="S221" s="6"/>
      <c r="T221" s="43"/>
      <c r="U221" s="43">
        <f t="shared" si="69"/>
        <v>0</v>
      </c>
      <c r="V221" s="43" t="e">
        <f t="shared" si="70"/>
        <v>#DIV/0!</v>
      </c>
      <c r="W221" s="43"/>
      <c r="X221" s="43">
        <f t="shared" si="71"/>
        <v>0</v>
      </c>
      <c r="Y221" s="43">
        <f t="shared" si="72"/>
        <v>0</v>
      </c>
      <c r="Z221" s="43">
        <f t="shared" si="73"/>
        <v>0</v>
      </c>
      <c r="AA221" s="43">
        <f t="shared" si="74"/>
        <v>0</v>
      </c>
      <c r="AB221" s="43">
        <f t="shared" si="75"/>
        <v>0</v>
      </c>
      <c r="AC221" s="43">
        <f t="shared" si="76"/>
        <v>0</v>
      </c>
      <c r="AD221" s="43">
        <f t="shared" si="77"/>
        <v>0</v>
      </c>
      <c r="AE221" s="43">
        <f t="shared" si="78"/>
        <v>0</v>
      </c>
      <c r="AF221" s="43">
        <f t="shared" si="79"/>
        <v>0</v>
      </c>
      <c r="AG221" s="43">
        <f t="shared" si="80"/>
        <v>0</v>
      </c>
      <c r="AH221" s="43">
        <f t="shared" si="81"/>
        <v>0</v>
      </c>
      <c r="AI221" s="43">
        <f t="shared" si="82"/>
        <v>0</v>
      </c>
      <c r="AJ221" s="43">
        <f t="shared" si="83"/>
        <v>0</v>
      </c>
      <c r="AK221" s="43">
        <f t="shared" si="84"/>
        <v>0</v>
      </c>
      <c r="AL221" s="43">
        <f t="shared" si="85"/>
        <v>0</v>
      </c>
      <c r="AM221" s="43">
        <f t="shared" si="86"/>
        <v>0</v>
      </c>
      <c r="AN221" s="43">
        <f t="shared" si="87"/>
        <v>0</v>
      </c>
      <c r="AO221" s="43">
        <f t="shared" si="88"/>
        <v>0</v>
      </c>
      <c r="AP221" s="43"/>
      <c r="AQ221" s="43"/>
      <c r="AR221" s="43">
        <f t="shared" si="89"/>
        <v>0</v>
      </c>
      <c r="AS221" s="43">
        <f t="shared" si="90"/>
        <v>0</v>
      </c>
      <c r="AT221" s="43" t="str">
        <f t="shared" si="91"/>
        <v>Correct</v>
      </c>
      <c r="AU221" s="43"/>
      <c r="AV221" s="159" t="str">
        <f>IFERROR(VLOOKUP(Table1[[#This Row],[RespondentID]],'All Data'!$A222:$CN794,81,FALSE),"unknown")</f>
        <v>Female</v>
      </c>
      <c r="AW221" s="159">
        <f>IFERROR(VLOOKUP(Table1[[#This Row],[RespondentID]],'All Data'!$A222:$CN794,82,FALSE),"unknown")</f>
        <v>73</v>
      </c>
      <c r="AX221" s="159" t="str">
        <f>IFERROR(VLOOKUP(Table1[[#This Row],[RespondentID]],'All Data'!$A222:$CN794,83,FALSE),"unknown")</f>
        <v>Suffolk</v>
      </c>
      <c r="AY221" s="159" t="str">
        <f>IFERROR(VLOOKUP(Table1[[#This Row],[RespondentID]],'All Data'!$A222:$CN794,84,FALSE),"unknown")</f>
        <v>Deer Park, 11729</v>
      </c>
      <c r="AZ221" s="159" t="str">
        <f>IFERROR(VLOOKUP(Table1[[#This Row],[RespondentID]],'All Data'!$A222:$CN794,85,FALSE),"unknown")</f>
        <v>Black/African American</v>
      </c>
      <c r="BA221" s="159" t="str">
        <f>IFERROR(VLOOKUP(Table1[[#This Row],[RespondentID]],'All Data'!$A222:$CN794,86,FALSE),"unknown")</f>
        <v>No</v>
      </c>
      <c r="BB221" s="159" t="str">
        <f>IFERROR(VLOOKUP(Table1[[#This Row],[RespondentID]],'All Data'!$A222:$CN794,87,FALSE),"unknown")</f>
        <v xml:space="preserve">English </v>
      </c>
      <c r="BC221" s="159" t="str">
        <f>IFERROR(VLOOKUP(Table1[[#This Row],[RespondentID]],'All Data'!$A222:$CN794,88,FALSE),"unknown")</f>
        <v>$50,000 to $74,999</v>
      </c>
      <c r="BD221" s="159" t="str">
        <f>IFERROR(VLOOKUP(Table1[[#This Row],[RespondentID]],'All Data'!$A222:$CN794,89,FALSE),"unknown")</f>
        <v>Some college</v>
      </c>
      <c r="BE221" s="159" t="str">
        <f>IFERROR(VLOOKUP(Table1[[#This Row],[RespondentID]],'All Data'!$A222:$CN794,90,FALSE),"unknown")</f>
        <v>Retired</v>
      </c>
      <c r="BF221" s="159" t="str">
        <f>IFERROR(VLOOKUP(Table1[[#This Row],[RespondentID]],'All Data'!$A222:$CN794,91,FALSE),"unknown")</f>
        <v>Yes</v>
      </c>
      <c r="BG221" s="159" t="str">
        <f>IFERROR(VLOOKUP(Table1[[#This Row],[RespondentID]],'All Data'!$A222:$CN794,92,FALSE),"unknown")</f>
        <v>Yes</v>
      </c>
    </row>
    <row r="222" spans="1:59" x14ac:dyDescent="0.35">
      <c r="A222" s="6">
        <v>7045792166</v>
      </c>
      <c r="B222" s="6"/>
      <c r="C222" s="6"/>
      <c r="D222" s="6"/>
      <c r="E222" s="6"/>
      <c r="F222" s="6"/>
      <c r="G222" s="6"/>
      <c r="H222" s="6"/>
      <c r="I222" s="6"/>
      <c r="J222" s="6"/>
      <c r="K222" s="6"/>
      <c r="L222" s="6"/>
      <c r="M222" s="6"/>
      <c r="N222" s="6"/>
      <c r="O222" s="6"/>
      <c r="P222" s="6"/>
      <c r="Q222" s="6"/>
      <c r="R222" s="6"/>
      <c r="S222" s="6"/>
      <c r="T222" s="43"/>
      <c r="U222" s="43">
        <f t="shared" si="69"/>
        <v>0</v>
      </c>
      <c r="V222" s="43" t="e">
        <f t="shared" si="70"/>
        <v>#DIV/0!</v>
      </c>
      <c r="W222" s="43"/>
      <c r="X222" s="43">
        <f t="shared" si="71"/>
        <v>0</v>
      </c>
      <c r="Y222" s="43">
        <f t="shared" si="72"/>
        <v>0</v>
      </c>
      <c r="Z222" s="43">
        <f t="shared" si="73"/>
        <v>0</v>
      </c>
      <c r="AA222" s="43">
        <f t="shared" si="74"/>
        <v>0</v>
      </c>
      <c r="AB222" s="43">
        <f t="shared" si="75"/>
        <v>0</v>
      </c>
      <c r="AC222" s="43">
        <f t="shared" si="76"/>
        <v>0</v>
      </c>
      <c r="AD222" s="43">
        <f t="shared" si="77"/>
        <v>0</v>
      </c>
      <c r="AE222" s="43">
        <f t="shared" si="78"/>
        <v>0</v>
      </c>
      <c r="AF222" s="43">
        <f t="shared" si="79"/>
        <v>0</v>
      </c>
      <c r="AG222" s="43">
        <f t="shared" si="80"/>
        <v>0</v>
      </c>
      <c r="AH222" s="43">
        <f t="shared" si="81"/>
        <v>0</v>
      </c>
      <c r="AI222" s="43">
        <f t="shared" si="82"/>
        <v>0</v>
      </c>
      <c r="AJ222" s="43">
        <f t="shared" si="83"/>
        <v>0</v>
      </c>
      <c r="AK222" s="43">
        <f t="shared" si="84"/>
        <v>0</v>
      </c>
      <c r="AL222" s="43">
        <f t="shared" si="85"/>
        <v>0</v>
      </c>
      <c r="AM222" s="43">
        <f t="shared" si="86"/>
        <v>0</v>
      </c>
      <c r="AN222" s="43">
        <f t="shared" si="87"/>
        <v>0</v>
      </c>
      <c r="AO222" s="43">
        <f t="shared" si="88"/>
        <v>0</v>
      </c>
      <c r="AP222" s="43"/>
      <c r="AQ222" s="43"/>
      <c r="AR222" s="43">
        <f t="shared" si="89"/>
        <v>0</v>
      </c>
      <c r="AS222" s="43">
        <f t="shared" si="90"/>
        <v>0</v>
      </c>
      <c r="AT222" s="43" t="str">
        <f t="shared" si="91"/>
        <v>Correct</v>
      </c>
      <c r="AU222" s="43"/>
      <c r="AV222" s="159" t="str">
        <f>IFERROR(VLOOKUP(Table1[[#This Row],[RespondentID]],'All Data'!$A223:$CN795,81,FALSE),"unknown")</f>
        <v>Female</v>
      </c>
      <c r="AW222" s="159">
        <f>IFERROR(VLOOKUP(Table1[[#This Row],[RespondentID]],'All Data'!$A223:$CN795,82,FALSE),"unknown")</f>
        <v>88</v>
      </c>
      <c r="AX222" s="159" t="str">
        <f>IFERROR(VLOOKUP(Table1[[#This Row],[RespondentID]],'All Data'!$A223:$CN795,83,FALSE),"unknown")</f>
        <v>Suffolk</v>
      </c>
      <c r="AY222" s="159" t="str">
        <f>IFERROR(VLOOKUP(Table1[[#This Row],[RespondentID]],'All Data'!$A223:$CN795,84,FALSE),"unknown")</f>
        <v>Amityville, 11701</v>
      </c>
      <c r="AZ222" s="159" t="str">
        <f>IFERROR(VLOOKUP(Table1[[#This Row],[RespondentID]],'All Data'!$A223:$CN795,85,FALSE),"unknown")</f>
        <v>White/Caucasian</v>
      </c>
      <c r="BA222" s="159" t="str">
        <f>IFERROR(VLOOKUP(Table1[[#This Row],[RespondentID]],'All Data'!$A223:$CN795,86,FALSE),"unknown")</f>
        <v>No</v>
      </c>
      <c r="BB222" s="159" t="str">
        <f>IFERROR(VLOOKUP(Table1[[#This Row],[RespondentID]],'All Data'!$A223:$CN795,87,FALSE),"unknown")</f>
        <v xml:space="preserve"> </v>
      </c>
      <c r="BC222" s="159" t="str">
        <f>IFERROR(VLOOKUP(Table1[[#This Row],[RespondentID]],'All Data'!$A223:$CN795,88,FALSE),"unknown")</f>
        <v>$20,000 to $34,999</v>
      </c>
      <c r="BD222" s="159" t="str">
        <f>IFERROR(VLOOKUP(Table1[[#This Row],[RespondentID]],'All Data'!$A223:$CN795,89,FALSE),"unknown")</f>
        <v>College graduate</v>
      </c>
      <c r="BE222" s="159" t="str">
        <f>IFERROR(VLOOKUP(Table1[[#This Row],[RespondentID]],'All Data'!$A223:$CN795,90,FALSE),"unknown")</f>
        <v>Retired</v>
      </c>
      <c r="BF222" s="159" t="str">
        <f>IFERROR(VLOOKUP(Table1[[#This Row],[RespondentID]],'All Data'!$A223:$CN795,91,FALSE),"unknown")</f>
        <v>No</v>
      </c>
      <c r="BG222" s="159" t="str">
        <f>IFERROR(VLOOKUP(Table1[[#This Row],[RespondentID]],'All Data'!$A223:$CN795,92,FALSE),"unknown")</f>
        <v>No</v>
      </c>
    </row>
    <row r="223" spans="1:59" x14ac:dyDescent="0.35">
      <c r="A223" s="6">
        <v>7045791736</v>
      </c>
      <c r="B223" s="6"/>
      <c r="C223" s="6"/>
      <c r="D223" s="6"/>
      <c r="E223" s="6"/>
      <c r="F223" s="6" t="s">
        <v>55</v>
      </c>
      <c r="G223" s="6"/>
      <c r="H223" s="6"/>
      <c r="I223" s="6" t="s">
        <v>58</v>
      </c>
      <c r="J223" s="6"/>
      <c r="K223" s="6"/>
      <c r="L223" s="6"/>
      <c r="M223" s="6"/>
      <c r="N223" s="6"/>
      <c r="O223" s="6"/>
      <c r="P223" s="6"/>
      <c r="Q223" s="6" t="s">
        <v>64</v>
      </c>
      <c r="R223" s="6"/>
      <c r="S223" s="6"/>
      <c r="T223" s="43"/>
      <c r="U223" s="43">
        <f t="shared" si="69"/>
        <v>3</v>
      </c>
      <c r="V223" s="43">
        <f t="shared" si="70"/>
        <v>1</v>
      </c>
      <c r="W223" s="43"/>
      <c r="X223" s="43">
        <f t="shared" si="71"/>
        <v>0</v>
      </c>
      <c r="Y223" s="43">
        <f t="shared" si="72"/>
        <v>0</v>
      </c>
      <c r="Z223" s="43">
        <f t="shared" si="73"/>
        <v>0</v>
      </c>
      <c r="AA223" s="43">
        <f t="shared" si="74"/>
        <v>0</v>
      </c>
      <c r="AB223" s="43">
        <f t="shared" si="75"/>
        <v>1</v>
      </c>
      <c r="AC223" s="43">
        <f t="shared" si="76"/>
        <v>0</v>
      </c>
      <c r="AD223" s="43">
        <f t="shared" si="77"/>
        <v>0</v>
      </c>
      <c r="AE223" s="43">
        <f t="shared" si="78"/>
        <v>1</v>
      </c>
      <c r="AF223" s="43">
        <f t="shared" si="79"/>
        <v>0</v>
      </c>
      <c r="AG223" s="43">
        <f t="shared" si="80"/>
        <v>0</v>
      </c>
      <c r="AH223" s="43">
        <f t="shared" si="81"/>
        <v>0</v>
      </c>
      <c r="AI223" s="43">
        <f t="shared" si="82"/>
        <v>0</v>
      </c>
      <c r="AJ223" s="43">
        <f t="shared" si="83"/>
        <v>0</v>
      </c>
      <c r="AK223" s="43">
        <f t="shared" si="84"/>
        <v>0</v>
      </c>
      <c r="AL223" s="43">
        <f t="shared" si="85"/>
        <v>0</v>
      </c>
      <c r="AM223" s="43">
        <f t="shared" si="86"/>
        <v>1</v>
      </c>
      <c r="AN223" s="43">
        <f t="shared" si="87"/>
        <v>0</v>
      </c>
      <c r="AO223" s="43">
        <f t="shared" si="88"/>
        <v>0</v>
      </c>
      <c r="AP223" s="43"/>
      <c r="AQ223" s="43"/>
      <c r="AR223" s="43">
        <f t="shared" si="89"/>
        <v>3</v>
      </c>
      <c r="AS223" s="43">
        <f t="shared" si="90"/>
        <v>3</v>
      </c>
      <c r="AT223" s="43" t="str">
        <f t="shared" si="91"/>
        <v>Correct</v>
      </c>
      <c r="AU223" s="43"/>
      <c r="AV223" s="159" t="str">
        <f>IFERROR(VLOOKUP(Table1[[#This Row],[RespondentID]],'All Data'!$A224:$CN796,81,FALSE),"unknown")</f>
        <v>Female</v>
      </c>
      <c r="AW223" s="159">
        <f>IFERROR(VLOOKUP(Table1[[#This Row],[RespondentID]],'All Data'!$A224:$CN796,82,FALSE),"unknown")</f>
        <v>59</v>
      </c>
      <c r="AX223" s="159" t="str">
        <f>IFERROR(VLOOKUP(Table1[[#This Row],[RespondentID]],'All Data'!$A224:$CN796,83,FALSE),"unknown")</f>
        <v>Suffolk</v>
      </c>
      <c r="AY223" s="159" t="str">
        <f>IFERROR(VLOOKUP(Table1[[#This Row],[RespondentID]],'All Data'!$A224:$CN796,84,FALSE),"unknown")</f>
        <v>West Babylon, 11704</v>
      </c>
      <c r="AZ223" s="159" t="str">
        <f>IFERROR(VLOOKUP(Table1[[#This Row],[RespondentID]],'All Data'!$A224:$CN796,85,FALSE),"unknown")</f>
        <v>White/Caucasian</v>
      </c>
      <c r="BA223" s="159" t="str">
        <f>IFERROR(VLOOKUP(Table1[[#This Row],[RespondentID]],'All Data'!$A224:$CN796,86,FALSE),"unknown")</f>
        <v>No</v>
      </c>
      <c r="BB223" s="159" t="str">
        <f>IFERROR(VLOOKUP(Table1[[#This Row],[RespondentID]],'All Data'!$A224:$CN796,87,FALSE),"unknown")</f>
        <v xml:space="preserve">English </v>
      </c>
      <c r="BC223" s="159" t="str">
        <f>IFERROR(VLOOKUP(Table1[[#This Row],[RespondentID]],'All Data'!$A224:$CN796,88,FALSE),"unknown")</f>
        <v>$50,000 to $74,999</v>
      </c>
      <c r="BD223" s="159" t="str">
        <f>IFERROR(VLOOKUP(Table1[[#This Row],[RespondentID]],'All Data'!$A224:$CN796,89,FALSE),"unknown")</f>
        <v>Some college</v>
      </c>
      <c r="BE223" s="159" t="str">
        <f>IFERROR(VLOOKUP(Table1[[#This Row],[RespondentID]],'All Data'!$A224:$CN796,90,FALSE),"unknown")</f>
        <v>Employed for wages</v>
      </c>
      <c r="BF223" s="159" t="str">
        <f>IFERROR(VLOOKUP(Table1[[#This Row],[RespondentID]],'All Data'!$A224:$CN796,91,FALSE),"unknown")</f>
        <v>Yes</v>
      </c>
      <c r="BG223" s="159" t="str">
        <f>IFERROR(VLOOKUP(Table1[[#This Row],[RespondentID]],'All Data'!$A224:$CN796,92,FALSE),"unknown")</f>
        <v>Yes</v>
      </c>
    </row>
    <row r="224" spans="1:59" x14ac:dyDescent="0.35">
      <c r="A224" s="6">
        <v>7045791498</v>
      </c>
      <c r="B224" s="6"/>
      <c r="C224" s="6"/>
      <c r="D224" s="6"/>
      <c r="E224" s="6"/>
      <c r="F224" s="6" t="s">
        <v>55</v>
      </c>
      <c r="G224" s="6"/>
      <c r="H224" s="6"/>
      <c r="I224" s="6" t="s">
        <v>58</v>
      </c>
      <c r="J224" s="6"/>
      <c r="K224" s="6"/>
      <c r="L224" s="6"/>
      <c r="M224" s="6"/>
      <c r="N224" s="6"/>
      <c r="O224" s="6"/>
      <c r="P224" s="6"/>
      <c r="Q224" s="6" t="s">
        <v>64</v>
      </c>
      <c r="R224" s="6"/>
      <c r="S224" s="6"/>
      <c r="T224" s="43"/>
      <c r="U224" s="43">
        <f t="shared" si="69"/>
        <v>3</v>
      </c>
      <c r="V224" s="43">
        <f t="shared" si="70"/>
        <v>1</v>
      </c>
      <c r="W224" s="43"/>
      <c r="X224" s="43">
        <f t="shared" si="71"/>
        <v>0</v>
      </c>
      <c r="Y224" s="43">
        <f t="shared" si="72"/>
        <v>0</v>
      </c>
      <c r="Z224" s="43">
        <f t="shared" si="73"/>
        <v>0</v>
      </c>
      <c r="AA224" s="43">
        <f t="shared" si="74"/>
        <v>0</v>
      </c>
      <c r="AB224" s="43">
        <f t="shared" si="75"/>
        <v>1</v>
      </c>
      <c r="AC224" s="43">
        <f t="shared" si="76"/>
        <v>0</v>
      </c>
      <c r="AD224" s="43">
        <f t="shared" si="77"/>
        <v>0</v>
      </c>
      <c r="AE224" s="43">
        <f t="shared" si="78"/>
        <v>1</v>
      </c>
      <c r="AF224" s="43">
        <f t="shared" si="79"/>
        <v>0</v>
      </c>
      <c r="AG224" s="43">
        <f t="shared" si="80"/>
        <v>0</v>
      </c>
      <c r="AH224" s="43">
        <f t="shared" si="81"/>
        <v>0</v>
      </c>
      <c r="AI224" s="43">
        <f t="shared" si="82"/>
        <v>0</v>
      </c>
      <c r="AJ224" s="43">
        <f t="shared" si="83"/>
        <v>0</v>
      </c>
      <c r="AK224" s="43">
        <f t="shared" si="84"/>
        <v>0</v>
      </c>
      <c r="AL224" s="43">
        <f t="shared" si="85"/>
        <v>0</v>
      </c>
      <c r="AM224" s="43">
        <f t="shared" si="86"/>
        <v>1</v>
      </c>
      <c r="AN224" s="43">
        <f t="shared" si="87"/>
        <v>0</v>
      </c>
      <c r="AO224" s="43">
        <f t="shared" si="88"/>
        <v>0</v>
      </c>
      <c r="AP224" s="43"/>
      <c r="AQ224" s="43"/>
      <c r="AR224" s="43">
        <f t="shared" si="89"/>
        <v>3</v>
      </c>
      <c r="AS224" s="43">
        <f t="shared" si="90"/>
        <v>3</v>
      </c>
      <c r="AT224" s="43" t="str">
        <f t="shared" si="91"/>
        <v>Correct</v>
      </c>
      <c r="AU224" s="43"/>
      <c r="AV224" s="159" t="str">
        <f>IFERROR(VLOOKUP(Table1[[#This Row],[RespondentID]],'All Data'!$A225:$CN797,81,FALSE),"unknown")</f>
        <v>Female</v>
      </c>
      <c r="AW224" s="159">
        <f>IFERROR(VLOOKUP(Table1[[#This Row],[RespondentID]],'All Data'!$A225:$CN797,82,FALSE),"unknown")</f>
        <v>59</v>
      </c>
      <c r="AX224" s="159" t="str">
        <f>IFERROR(VLOOKUP(Table1[[#This Row],[RespondentID]],'All Data'!$A225:$CN797,83,FALSE),"unknown")</f>
        <v>Suffolk</v>
      </c>
      <c r="AY224" s="159">
        <f>IFERROR(VLOOKUP(Table1[[#This Row],[RespondentID]],'All Data'!$A225:$CN797,84,FALSE),"unknown")</f>
        <v>0</v>
      </c>
      <c r="AZ224" s="159">
        <f>IFERROR(VLOOKUP(Table1[[#This Row],[RespondentID]],'All Data'!$A225:$CN797,85,FALSE),"unknown")</f>
        <v>0</v>
      </c>
      <c r="BA224" s="159">
        <f>IFERROR(VLOOKUP(Table1[[#This Row],[RespondentID]],'All Data'!$A225:$CN797,86,FALSE),"unknown")</f>
        <v>0</v>
      </c>
      <c r="BB224" s="159" t="str">
        <f>IFERROR(VLOOKUP(Table1[[#This Row],[RespondentID]],'All Data'!$A225:$CN797,87,FALSE),"unknown")</f>
        <v xml:space="preserve"> </v>
      </c>
      <c r="BC224" s="159">
        <f>IFERROR(VLOOKUP(Table1[[#This Row],[RespondentID]],'All Data'!$A225:$CN797,88,FALSE),"unknown")</f>
        <v>0</v>
      </c>
      <c r="BD224" s="159">
        <f>IFERROR(VLOOKUP(Table1[[#This Row],[RespondentID]],'All Data'!$A225:$CN797,89,FALSE),"unknown")</f>
        <v>0</v>
      </c>
      <c r="BE224" s="159">
        <f>IFERROR(VLOOKUP(Table1[[#This Row],[RespondentID]],'All Data'!$A225:$CN797,90,FALSE),"unknown")</f>
        <v>0</v>
      </c>
      <c r="BF224" s="159">
        <f>IFERROR(VLOOKUP(Table1[[#This Row],[RespondentID]],'All Data'!$A225:$CN797,91,FALSE),"unknown")</f>
        <v>0</v>
      </c>
      <c r="BG224" s="159">
        <f>IFERROR(VLOOKUP(Table1[[#This Row],[RespondentID]],'All Data'!$A225:$CN797,92,FALSE),"unknown")</f>
        <v>0</v>
      </c>
    </row>
    <row r="225" spans="1:59" x14ac:dyDescent="0.35">
      <c r="A225" s="6">
        <v>7045791218</v>
      </c>
      <c r="B225" s="6"/>
      <c r="C225" s="6"/>
      <c r="D225" s="6"/>
      <c r="E225" s="6"/>
      <c r="F225" s="6"/>
      <c r="G225" s="6" t="s">
        <v>56</v>
      </c>
      <c r="H225" s="6" t="s">
        <v>57</v>
      </c>
      <c r="I225" s="6" t="s">
        <v>58</v>
      </c>
      <c r="J225" s="6"/>
      <c r="K225" s="6"/>
      <c r="L225" s="6"/>
      <c r="M225" s="6"/>
      <c r="N225" s="6"/>
      <c r="O225" s="6"/>
      <c r="P225" s="6"/>
      <c r="Q225" s="6"/>
      <c r="R225" s="6"/>
      <c r="S225" s="6"/>
      <c r="T225" s="43"/>
      <c r="U225" s="43">
        <f t="shared" si="69"/>
        <v>3</v>
      </c>
      <c r="V225" s="43">
        <f t="shared" si="70"/>
        <v>1</v>
      </c>
      <c r="W225" s="43"/>
      <c r="X225" s="43">
        <f t="shared" si="71"/>
        <v>0</v>
      </c>
      <c r="Y225" s="43">
        <f t="shared" si="72"/>
        <v>0</v>
      </c>
      <c r="Z225" s="43">
        <f t="shared" si="73"/>
        <v>0</v>
      </c>
      <c r="AA225" s="43">
        <f t="shared" si="74"/>
        <v>0</v>
      </c>
      <c r="AB225" s="43">
        <f t="shared" si="75"/>
        <v>0</v>
      </c>
      <c r="AC225" s="43">
        <f t="shared" si="76"/>
        <v>1</v>
      </c>
      <c r="AD225" s="43">
        <f t="shared" si="77"/>
        <v>1</v>
      </c>
      <c r="AE225" s="43">
        <f t="shared" si="78"/>
        <v>1</v>
      </c>
      <c r="AF225" s="43">
        <f t="shared" si="79"/>
        <v>0</v>
      </c>
      <c r="AG225" s="43">
        <f t="shared" si="80"/>
        <v>0</v>
      </c>
      <c r="AH225" s="43">
        <f t="shared" si="81"/>
        <v>0</v>
      </c>
      <c r="AI225" s="43">
        <f t="shared" si="82"/>
        <v>0</v>
      </c>
      <c r="AJ225" s="43">
        <f t="shared" si="83"/>
        <v>0</v>
      </c>
      <c r="AK225" s="43">
        <f t="shared" si="84"/>
        <v>0</v>
      </c>
      <c r="AL225" s="43">
        <f t="shared" si="85"/>
        <v>0</v>
      </c>
      <c r="AM225" s="43">
        <f t="shared" si="86"/>
        <v>0</v>
      </c>
      <c r="AN225" s="43">
        <f t="shared" si="87"/>
        <v>0</v>
      </c>
      <c r="AO225" s="43">
        <f t="shared" si="88"/>
        <v>0</v>
      </c>
      <c r="AP225" s="43"/>
      <c r="AQ225" s="43"/>
      <c r="AR225" s="43">
        <f t="shared" si="89"/>
        <v>3</v>
      </c>
      <c r="AS225" s="43">
        <f t="shared" si="90"/>
        <v>3</v>
      </c>
      <c r="AT225" s="43" t="str">
        <f t="shared" si="91"/>
        <v>Correct</v>
      </c>
      <c r="AU225" s="43"/>
      <c r="AV225" s="159" t="str">
        <f>IFERROR(VLOOKUP(Table1[[#This Row],[RespondentID]],'All Data'!$A226:$CN798,81,FALSE),"unknown")</f>
        <v>Female</v>
      </c>
      <c r="AW225" s="159">
        <f>IFERROR(VLOOKUP(Table1[[#This Row],[RespondentID]],'All Data'!$A226:$CN798,82,FALSE),"unknown")</f>
        <v>55</v>
      </c>
      <c r="AX225" s="159" t="str">
        <f>IFERROR(VLOOKUP(Table1[[#This Row],[RespondentID]],'All Data'!$A226:$CN798,83,FALSE),"unknown")</f>
        <v>Suffolk</v>
      </c>
      <c r="AY225" s="159" t="str">
        <f>IFERROR(VLOOKUP(Table1[[#This Row],[RespondentID]],'All Data'!$A226:$CN798,84,FALSE),"unknown")</f>
        <v>Islip Terrace, 11752</v>
      </c>
      <c r="AZ225" s="159" t="str">
        <f>IFERROR(VLOOKUP(Table1[[#This Row],[RespondentID]],'All Data'!$A226:$CN798,85,FALSE),"unknown")</f>
        <v>White/Caucasian</v>
      </c>
      <c r="BA225" s="159" t="str">
        <f>IFERROR(VLOOKUP(Table1[[#This Row],[RespondentID]],'All Data'!$A226:$CN798,86,FALSE),"unknown")</f>
        <v>No</v>
      </c>
      <c r="BB225" s="159" t="str">
        <f>IFERROR(VLOOKUP(Table1[[#This Row],[RespondentID]],'All Data'!$A226:$CN798,87,FALSE),"unknown")</f>
        <v xml:space="preserve">English </v>
      </c>
      <c r="BC225" s="159" t="str">
        <f>IFERROR(VLOOKUP(Table1[[#This Row],[RespondentID]],'All Data'!$A226:$CN798,88,FALSE),"unknown")</f>
        <v>Over $125,000</v>
      </c>
      <c r="BD225" s="159" t="str">
        <f>IFERROR(VLOOKUP(Table1[[#This Row],[RespondentID]],'All Data'!$A226:$CN798,89,FALSE),"unknown")</f>
        <v>College graduate</v>
      </c>
      <c r="BE225" s="159" t="str">
        <f>IFERROR(VLOOKUP(Table1[[#This Row],[RespondentID]],'All Data'!$A226:$CN798,90,FALSE),"unknown")</f>
        <v>Employed for wages</v>
      </c>
      <c r="BF225" s="159" t="str">
        <f>IFERROR(VLOOKUP(Table1[[#This Row],[RespondentID]],'All Data'!$A226:$CN798,91,FALSE),"unknown")</f>
        <v>Yes</v>
      </c>
      <c r="BG225" s="159" t="str">
        <f>IFERROR(VLOOKUP(Table1[[#This Row],[RespondentID]],'All Data'!$A226:$CN798,92,FALSE),"unknown")</f>
        <v>Yes</v>
      </c>
    </row>
    <row r="226" spans="1:59" x14ac:dyDescent="0.35">
      <c r="A226" s="6">
        <v>7045791022</v>
      </c>
      <c r="B226" s="6"/>
      <c r="C226" s="6"/>
      <c r="D226" s="6"/>
      <c r="E226" s="6"/>
      <c r="F226" s="6" t="s">
        <v>55</v>
      </c>
      <c r="G226" s="6" t="s">
        <v>56</v>
      </c>
      <c r="H226" s="6"/>
      <c r="I226" s="6"/>
      <c r="J226" s="6"/>
      <c r="K226" s="6"/>
      <c r="L226" s="6"/>
      <c r="M226" s="6"/>
      <c r="N226" s="6"/>
      <c r="O226" s="6"/>
      <c r="P226" s="6" t="s">
        <v>63</v>
      </c>
      <c r="Q226" s="6"/>
      <c r="R226" s="6"/>
      <c r="S226" s="6"/>
      <c r="T226" s="43"/>
      <c r="U226" s="43">
        <f t="shared" si="69"/>
        <v>3</v>
      </c>
      <c r="V226" s="43">
        <f t="shared" si="70"/>
        <v>1</v>
      </c>
      <c r="W226" s="43"/>
      <c r="X226" s="43">
        <f t="shared" si="71"/>
        <v>0</v>
      </c>
      <c r="Y226" s="43">
        <f t="shared" si="72"/>
        <v>0</v>
      </c>
      <c r="Z226" s="43">
        <f t="shared" si="73"/>
        <v>0</v>
      </c>
      <c r="AA226" s="43">
        <f t="shared" si="74"/>
        <v>0</v>
      </c>
      <c r="AB226" s="43">
        <f t="shared" si="75"/>
        <v>1</v>
      </c>
      <c r="AC226" s="43">
        <f t="shared" si="76"/>
        <v>1</v>
      </c>
      <c r="AD226" s="43">
        <f t="shared" si="77"/>
        <v>0</v>
      </c>
      <c r="AE226" s="43">
        <f t="shared" si="78"/>
        <v>0</v>
      </c>
      <c r="AF226" s="43">
        <f t="shared" si="79"/>
        <v>0</v>
      </c>
      <c r="AG226" s="43">
        <f t="shared" si="80"/>
        <v>0</v>
      </c>
      <c r="AH226" s="43">
        <f t="shared" si="81"/>
        <v>0</v>
      </c>
      <c r="AI226" s="43">
        <f t="shared" si="82"/>
        <v>0</v>
      </c>
      <c r="AJ226" s="43">
        <f t="shared" si="83"/>
        <v>0</v>
      </c>
      <c r="AK226" s="43">
        <f t="shared" si="84"/>
        <v>0</v>
      </c>
      <c r="AL226" s="43">
        <f t="shared" si="85"/>
        <v>1</v>
      </c>
      <c r="AM226" s="43">
        <f t="shared" si="86"/>
        <v>0</v>
      </c>
      <c r="AN226" s="43">
        <f t="shared" si="87"/>
        <v>0</v>
      </c>
      <c r="AO226" s="43">
        <f t="shared" si="88"/>
        <v>0</v>
      </c>
      <c r="AP226" s="43"/>
      <c r="AQ226" s="43"/>
      <c r="AR226" s="43">
        <f t="shared" si="89"/>
        <v>3</v>
      </c>
      <c r="AS226" s="43">
        <f t="shared" si="90"/>
        <v>3</v>
      </c>
      <c r="AT226" s="43" t="str">
        <f t="shared" si="91"/>
        <v>Correct</v>
      </c>
      <c r="AU226" s="43"/>
      <c r="AV226" s="159" t="str">
        <f>IFERROR(VLOOKUP(Table1[[#This Row],[RespondentID]],'All Data'!$A227:$CN799,81,FALSE),"unknown")</f>
        <v>Female</v>
      </c>
      <c r="AW226" s="159">
        <f>IFERROR(VLOOKUP(Table1[[#This Row],[RespondentID]],'All Data'!$A227:$CN799,82,FALSE),"unknown")</f>
        <v>89</v>
      </c>
      <c r="AX226" s="159" t="str">
        <f>IFERROR(VLOOKUP(Table1[[#This Row],[RespondentID]],'All Data'!$A227:$CN799,83,FALSE),"unknown")</f>
        <v>Suffolk</v>
      </c>
      <c r="AY226" s="159" t="str">
        <f>IFERROR(VLOOKUP(Table1[[#This Row],[RespondentID]],'All Data'!$A227:$CN799,84,FALSE),"unknown")</f>
        <v>Bay Shore, 11706</v>
      </c>
      <c r="AZ226" s="159" t="str">
        <f>IFERROR(VLOOKUP(Table1[[#This Row],[RespondentID]],'All Data'!$A227:$CN799,85,FALSE),"unknown")</f>
        <v>White/Caucasian</v>
      </c>
      <c r="BA226" s="159" t="str">
        <f>IFERROR(VLOOKUP(Table1[[#This Row],[RespondentID]],'All Data'!$A227:$CN799,86,FALSE),"unknown")</f>
        <v>No</v>
      </c>
      <c r="BB226" s="159" t="str">
        <f>IFERROR(VLOOKUP(Table1[[#This Row],[RespondentID]],'All Data'!$A227:$CN799,87,FALSE),"unknown")</f>
        <v xml:space="preserve">English </v>
      </c>
      <c r="BC226" s="159">
        <f>IFERROR(VLOOKUP(Table1[[#This Row],[RespondentID]],'All Data'!$A227:$CN799,88,FALSE),"unknown")</f>
        <v>0</v>
      </c>
      <c r="BD226" s="159">
        <f>IFERROR(VLOOKUP(Table1[[#This Row],[RespondentID]],'All Data'!$A227:$CN799,89,FALSE),"unknown")</f>
        <v>0</v>
      </c>
      <c r="BE226" s="159" t="str">
        <f>IFERROR(VLOOKUP(Table1[[#This Row],[RespondentID]],'All Data'!$A227:$CN799,90,FALSE),"unknown")</f>
        <v>Retired</v>
      </c>
      <c r="BF226" s="159" t="str">
        <f>IFERROR(VLOOKUP(Table1[[#This Row],[RespondentID]],'All Data'!$A227:$CN799,91,FALSE),"unknown")</f>
        <v>Yes</v>
      </c>
      <c r="BG226" s="159">
        <f>IFERROR(VLOOKUP(Table1[[#This Row],[RespondentID]],'All Data'!$A227:$CN799,92,FALSE),"unknown")</f>
        <v>0</v>
      </c>
    </row>
    <row r="227" spans="1:59" x14ac:dyDescent="0.35">
      <c r="A227" s="6">
        <v>7045790768</v>
      </c>
      <c r="B227" s="6"/>
      <c r="C227" s="6"/>
      <c r="D227" s="6"/>
      <c r="E227" s="6"/>
      <c r="F227" s="6"/>
      <c r="G227" s="6"/>
      <c r="H227" s="6"/>
      <c r="I227" s="6"/>
      <c r="J227" s="6"/>
      <c r="K227" s="6"/>
      <c r="L227" s="6"/>
      <c r="M227" s="6"/>
      <c r="N227" s="6"/>
      <c r="O227" s="6"/>
      <c r="P227" s="6"/>
      <c r="Q227" s="6"/>
      <c r="R227" s="6"/>
      <c r="S227" s="6" t="s">
        <v>66</v>
      </c>
      <c r="T227" s="43"/>
      <c r="U227" s="43">
        <f t="shared" si="69"/>
        <v>1</v>
      </c>
      <c r="V227" s="43">
        <f t="shared" si="70"/>
        <v>3</v>
      </c>
      <c r="W227" s="43"/>
      <c r="X227" s="43">
        <f t="shared" si="71"/>
        <v>0</v>
      </c>
      <c r="Y227" s="43">
        <f t="shared" si="72"/>
        <v>0</v>
      </c>
      <c r="Z227" s="43">
        <f t="shared" si="73"/>
        <v>0</v>
      </c>
      <c r="AA227" s="43">
        <f t="shared" si="74"/>
        <v>0</v>
      </c>
      <c r="AB227" s="43">
        <f t="shared" si="75"/>
        <v>0</v>
      </c>
      <c r="AC227" s="43">
        <f t="shared" si="76"/>
        <v>0</v>
      </c>
      <c r="AD227" s="43">
        <f t="shared" si="77"/>
        <v>0</v>
      </c>
      <c r="AE227" s="43">
        <f t="shared" si="78"/>
        <v>0</v>
      </c>
      <c r="AF227" s="43">
        <f t="shared" si="79"/>
        <v>0</v>
      </c>
      <c r="AG227" s="43">
        <f t="shared" si="80"/>
        <v>0</v>
      </c>
      <c r="AH227" s="43">
        <f t="shared" si="81"/>
        <v>0</v>
      </c>
      <c r="AI227" s="43">
        <f t="shared" si="82"/>
        <v>0</v>
      </c>
      <c r="AJ227" s="43">
        <f t="shared" si="83"/>
        <v>0</v>
      </c>
      <c r="AK227" s="43">
        <f t="shared" si="84"/>
        <v>0</v>
      </c>
      <c r="AL227" s="43">
        <f t="shared" si="85"/>
        <v>0</v>
      </c>
      <c r="AM227" s="43">
        <f t="shared" si="86"/>
        <v>0</v>
      </c>
      <c r="AN227" s="43">
        <f t="shared" si="87"/>
        <v>0</v>
      </c>
      <c r="AO227" s="43">
        <f t="shared" si="88"/>
        <v>1</v>
      </c>
      <c r="AP227" s="43"/>
      <c r="AQ227" s="43"/>
      <c r="AR227" s="43">
        <f t="shared" si="89"/>
        <v>1</v>
      </c>
      <c r="AS227" s="43">
        <f t="shared" si="90"/>
        <v>1</v>
      </c>
      <c r="AT227" s="43" t="str">
        <f t="shared" si="91"/>
        <v>Correct</v>
      </c>
      <c r="AU227" s="43"/>
      <c r="AV227" s="159" t="str">
        <f>IFERROR(VLOOKUP(Table1[[#This Row],[RespondentID]],'All Data'!$A228:$CN800,81,FALSE),"unknown")</f>
        <v>Female</v>
      </c>
      <c r="AW227" s="159">
        <f>IFERROR(VLOOKUP(Table1[[#This Row],[RespondentID]],'All Data'!$A228:$CN800,82,FALSE),"unknown")</f>
        <v>84</v>
      </c>
      <c r="AX227" s="159" t="str">
        <f>IFERROR(VLOOKUP(Table1[[#This Row],[RespondentID]],'All Data'!$A228:$CN800,83,FALSE),"unknown")</f>
        <v>Suffolk</v>
      </c>
      <c r="AY227" s="159" t="str">
        <f>IFERROR(VLOOKUP(Table1[[#This Row],[RespondentID]],'All Data'!$A228:$CN800,84,FALSE),"unknown")</f>
        <v>Lindenhurst, 11757</v>
      </c>
      <c r="AZ227" s="159" t="str">
        <f>IFERROR(VLOOKUP(Table1[[#This Row],[RespondentID]],'All Data'!$A228:$CN800,85,FALSE),"unknown")</f>
        <v>White/Caucasian</v>
      </c>
      <c r="BA227" s="159" t="str">
        <f>IFERROR(VLOOKUP(Table1[[#This Row],[RespondentID]],'All Data'!$A228:$CN800,86,FALSE),"unknown")</f>
        <v>No</v>
      </c>
      <c r="BB227" s="159" t="str">
        <f>IFERROR(VLOOKUP(Table1[[#This Row],[RespondentID]],'All Data'!$A228:$CN800,87,FALSE),"unknown")</f>
        <v xml:space="preserve">English Italian </v>
      </c>
      <c r="BC227" s="159" t="str">
        <f>IFERROR(VLOOKUP(Table1[[#This Row],[RespondentID]],'All Data'!$A228:$CN800,88,FALSE),"unknown")</f>
        <v>$35,000 to $49,999</v>
      </c>
      <c r="BD227" s="159" t="str">
        <f>IFERROR(VLOOKUP(Table1[[#This Row],[RespondentID]],'All Data'!$A228:$CN800,89,FALSE),"unknown")</f>
        <v>High school graduate</v>
      </c>
      <c r="BE227" s="159" t="str">
        <f>IFERROR(VLOOKUP(Table1[[#This Row],[RespondentID]],'All Data'!$A228:$CN800,90,FALSE),"unknown")</f>
        <v>Retired</v>
      </c>
      <c r="BF227" s="159" t="str">
        <f>IFERROR(VLOOKUP(Table1[[#This Row],[RespondentID]],'All Data'!$A228:$CN800,91,FALSE),"unknown")</f>
        <v>Yes</v>
      </c>
      <c r="BG227" s="159" t="str">
        <f>IFERROR(VLOOKUP(Table1[[#This Row],[RespondentID]],'All Data'!$A228:$CN800,92,FALSE),"unknown")</f>
        <v>Yes</v>
      </c>
    </row>
    <row r="228" spans="1:59" x14ac:dyDescent="0.35">
      <c r="A228" s="6">
        <v>7045790517</v>
      </c>
      <c r="B228" s="6" t="s">
        <v>52</v>
      </c>
      <c r="C228" s="6"/>
      <c r="D228" s="6"/>
      <c r="E228" s="6" t="s">
        <v>19</v>
      </c>
      <c r="F228" s="6"/>
      <c r="G228" s="6" t="s">
        <v>56</v>
      </c>
      <c r="H228" s="6"/>
      <c r="I228" s="6"/>
      <c r="J228" s="6"/>
      <c r="K228" s="6"/>
      <c r="L228" s="6"/>
      <c r="M228" s="6"/>
      <c r="N228" s="6" t="s">
        <v>26</v>
      </c>
      <c r="O228" s="6"/>
      <c r="P228" s="6"/>
      <c r="Q228" s="6"/>
      <c r="R228" s="6"/>
      <c r="S228" s="6"/>
      <c r="T228" s="43"/>
      <c r="U228" s="43">
        <f t="shared" si="69"/>
        <v>4</v>
      </c>
      <c r="V228" s="43">
        <f t="shared" si="70"/>
        <v>0.75</v>
      </c>
      <c r="W228" s="43"/>
      <c r="X228" s="43">
        <f t="shared" si="71"/>
        <v>0.75</v>
      </c>
      <c r="Y228" s="43">
        <f t="shared" si="72"/>
        <v>0</v>
      </c>
      <c r="Z228" s="43">
        <f t="shared" si="73"/>
        <v>0</v>
      </c>
      <c r="AA228" s="43">
        <f t="shared" si="74"/>
        <v>0.75</v>
      </c>
      <c r="AB228" s="43">
        <f t="shared" si="75"/>
        <v>0</v>
      </c>
      <c r="AC228" s="43">
        <f t="shared" si="76"/>
        <v>0.75</v>
      </c>
      <c r="AD228" s="43">
        <f t="shared" si="77"/>
        <v>0</v>
      </c>
      <c r="AE228" s="43">
        <f t="shared" si="78"/>
        <v>0</v>
      </c>
      <c r="AF228" s="43">
        <f t="shared" si="79"/>
        <v>0</v>
      </c>
      <c r="AG228" s="43">
        <f t="shared" si="80"/>
        <v>0</v>
      </c>
      <c r="AH228" s="43">
        <f t="shared" si="81"/>
        <v>0</v>
      </c>
      <c r="AI228" s="43">
        <f t="shared" si="82"/>
        <v>0</v>
      </c>
      <c r="AJ228" s="43">
        <f t="shared" si="83"/>
        <v>0.75</v>
      </c>
      <c r="AK228" s="43">
        <f t="shared" si="84"/>
        <v>0</v>
      </c>
      <c r="AL228" s="43">
        <f t="shared" si="85"/>
        <v>0</v>
      </c>
      <c r="AM228" s="43">
        <f t="shared" si="86"/>
        <v>0</v>
      </c>
      <c r="AN228" s="43">
        <f t="shared" si="87"/>
        <v>0</v>
      </c>
      <c r="AO228" s="43">
        <f t="shared" si="88"/>
        <v>0</v>
      </c>
      <c r="AP228" s="43"/>
      <c r="AQ228" s="43"/>
      <c r="AR228" s="43">
        <f t="shared" si="89"/>
        <v>3</v>
      </c>
      <c r="AS228" s="43">
        <f t="shared" si="90"/>
        <v>4</v>
      </c>
      <c r="AT228" s="43" t="str">
        <f t="shared" si="91"/>
        <v>Correct</v>
      </c>
      <c r="AU228" s="43"/>
      <c r="AV228" s="159" t="str">
        <f>IFERROR(VLOOKUP(Table1[[#This Row],[RespondentID]],'All Data'!$A229:$CN801,81,FALSE),"unknown")</f>
        <v>Female</v>
      </c>
      <c r="AW228" s="159">
        <f>IFERROR(VLOOKUP(Table1[[#This Row],[RespondentID]],'All Data'!$A229:$CN801,82,FALSE),"unknown")</f>
        <v>78</v>
      </c>
      <c r="AX228" s="159" t="str">
        <f>IFERROR(VLOOKUP(Table1[[#This Row],[RespondentID]],'All Data'!$A229:$CN801,83,FALSE),"unknown")</f>
        <v>Suffolk</v>
      </c>
      <c r="AY228" s="159" t="str">
        <f>IFERROR(VLOOKUP(Table1[[#This Row],[RespondentID]],'All Data'!$A229:$CN801,84,FALSE),"unknown")</f>
        <v>Copiague, 11726</v>
      </c>
      <c r="AZ228" s="159" t="str">
        <f>IFERROR(VLOOKUP(Table1[[#This Row],[RespondentID]],'All Data'!$A229:$CN801,85,FALSE),"unknown")</f>
        <v>White/Caucasian</v>
      </c>
      <c r="BA228" s="159">
        <f>IFERROR(VLOOKUP(Table1[[#This Row],[RespondentID]],'All Data'!$A229:$CN801,86,FALSE),"unknown")</f>
        <v>0</v>
      </c>
      <c r="BB228" s="159" t="str">
        <f>IFERROR(VLOOKUP(Table1[[#This Row],[RespondentID]],'All Data'!$A229:$CN801,87,FALSE),"unknown")</f>
        <v xml:space="preserve">English </v>
      </c>
      <c r="BC228" s="159">
        <f>IFERROR(VLOOKUP(Table1[[#This Row],[RespondentID]],'All Data'!$A229:$CN801,88,FALSE),"unknown")</f>
        <v>0</v>
      </c>
      <c r="BD228" s="159" t="str">
        <f>IFERROR(VLOOKUP(Table1[[#This Row],[RespondentID]],'All Data'!$A229:$CN801,89,FALSE),"unknown")</f>
        <v>Some high school</v>
      </c>
      <c r="BE228" s="159" t="str">
        <f>IFERROR(VLOOKUP(Table1[[#This Row],[RespondentID]],'All Data'!$A229:$CN801,90,FALSE),"unknown")</f>
        <v>Retired</v>
      </c>
      <c r="BF228" s="159" t="str">
        <f>IFERROR(VLOOKUP(Table1[[#This Row],[RespondentID]],'All Data'!$A229:$CN801,91,FALSE),"unknown")</f>
        <v>Yes</v>
      </c>
      <c r="BG228" s="159" t="str">
        <f>IFERROR(VLOOKUP(Table1[[#This Row],[RespondentID]],'All Data'!$A229:$CN801,92,FALSE),"unknown")</f>
        <v>No</v>
      </c>
    </row>
    <row r="229" spans="1:59" x14ac:dyDescent="0.35">
      <c r="A229" s="6">
        <v>7045790301</v>
      </c>
      <c r="B229" s="6"/>
      <c r="C229" s="6"/>
      <c r="D229" s="6"/>
      <c r="E229" s="6"/>
      <c r="F229" s="6"/>
      <c r="G229" s="6" t="s">
        <v>56</v>
      </c>
      <c r="H229" s="6"/>
      <c r="I229" s="6"/>
      <c r="J229" s="6"/>
      <c r="K229" s="6"/>
      <c r="L229" s="6"/>
      <c r="M229" s="6" t="s">
        <v>62</v>
      </c>
      <c r="N229" s="6"/>
      <c r="O229" s="6"/>
      <c r="P229" s="6"/>
      <c r="Q229" s="6"/>
      <c r="R229" s="6"/>
      <c r="S229" s="6"/>
      <c r="T229" s="43"/>
      <c r="U229" s="43">
        <f t="shared" si="69"/>
        <v>2</v>
      </c>
      <c r="V229" s="43">
        <f t="shared" si="70"/>
        <v>1.5</v>
      </c>
      <c r="W229" s="43"/>
      <c r="X229" s="43">
        <f t="shared" si="71"/>
        <v>0</v>
      </c>
      <c r="Y229" s="43">
        <f t="shared" si="72"/>
        <v>0</v>
      </c>
      <c r="Z229" s="43">
        <f t="shared" si="73"/>
        <v>0</v>
      </c>
      <c r="AA229" s="43">
        <f t="shared" si="74"/>
        <v>0</v>
      </c>
      <c r="AB229" s="43">
        <f t="shared" si="75"/>
        <v>0</v>
      </c>
      <c r="AC229" s="43">
        <f t="shared" si="76"/>
        <v>1</v>
      </c>
      <c r="AD229" s="43">
        <f t="shared" si="77"/>
        <v>0</v>
      </c>
      <c r="AE229" s="43">
        <f t="shared" si="78"/>
        <v>0</v>
      </c>
      <c r="AF229" s="43">
        <f t="shared" si="79"/>
        <v>0</v>
      </c>
      <c r="AG229" s="43">
        <f t="shared" si="80"/>
        <v>0</v>
      </c>
      <c r="AH229" s="43">
        <f t="shared" si="81"/>
        <v>0</v>
      </c>
      <c r="AI229" s="43">
        <f t="shared" si="82"/>
        <v>1</v>
      </c>
      <c r="AJ229" s="43">
        <f t="shared" si="83"/>
        <v>0</v>
      </c>
      <c r="AK229" s="43">
        <f t="shared" si="84"/>
        <v>0</v>
      </c>
      <c r="AL229" s="43">
        <f t="shared" si="85"/>
        <v>0</v>
      </c>
      <c r="AM229" s="43">
        <f t="shared" si="86"/>
        <v>0</v>
      </c>
      <c r="AN229" s="43">
        <f t="shared" si="87"/>
        <v>0</v>
      </c>
      <c r="AO229" s="43">
        <f t="shared" si="88"/>
        <v>0</v>
      </c>
      <c r="AP229" s="43"/>
      <c r="AQ229" s="43"/>
      <c r="AR229" s="43">
        <f t="shared" si="89"/>
        <v>2</v>
      </c>
      <c r="AS229" s="43">
        <f t="shared" si="90"/>
        <v>2</v>
      </c>
      <c r="AT229" s="43" t="str">
        <f t="shared" si="91"/>
        <v>Correct</v>
      </c>
      <c r="AU229" s="43"/>
      <c r="AV229" s="159" t="str">
        <f>IFERROR(VLOOKUP(Table1[[#This Row],[RespondentID]],'All Data'!$A230:$CN802,81,FALSE),"unknown")</f>
        <v>Female</v>
      </c>
      <c r="AW229" s="159">
        <f>IFERROR(VLOOKUP(Table1[[#This Row],[RespondentID]],'All Data'!$A230:$CN802,82,FALSE),"unknown")</f>
        <v>30</v>
      </c>
      <c r="AX229" s="159" t="str">
        <f>IFERROR(VLOOKUP(Table1[[#This Row],[RespondentID]],'All Data'!$A230:$CN802,83,FALSE),"unknown")</f>
        <v>Suffolk</v>
      </c>
      <c r="AY229" s="159" t="str">
        <f>IFERROR(VLOOKUP(Table1[[#This Row],[RespondentID]],'All Data'!$A230:$CN802,84,FALSE),"unknown")</f>
        <v>Sayville, 11782</v>
      </c>
      <c r="AZ229" s="159">
        <f>IFERROR(VLOOKUP(Table1[[#This Row],[RespondentID]],'All Data'!$A230:$CN802,85,FALSE),"unknown")</f>
        <v>0</v>
      </c>
      <c r="BA229" s="159" t="str">
        <f>IFERROR(VLOOKUP(Table1[[#This Row],[RespondentID]],'All Data'!$A230:$CN802,86,FALSE),"unknown")</f>
        <v>No</v>
      </c>
      <c r="BB229" s="159" t="str">
        <f>IFERROR(VLOOKUP(Table1[[#This Row],[RespondentID]],'All Data'!$A230:$CN802,87,FALSE),"unknown")</f>
        <v xml:space="preserve">English </v>
      </c>
      <c r="BC229" s="159" t="str">
        <f>IFERROR(VLOOKUP(Table1[[#This Row],[RespondentID]],'All Data'!$A230:$CN802,88,FALSE),"unknown")</f>
        <v>$75,000 to $125,000</v>
      </c>
      <c r="BD229" s="159" t="str">
        <f>IFERROR(VLOOKUP(Table1[[#This Row],[RespondentID]],'All Data'!$A230:$CN802,89,FALSE),"unknown")</f>
        <v>Graduate school</v>
      </c>
      <c r="BE229" s="159" t="str">
        <f>IFERROR(VLOOKUP(Table1[[#This Row],[RespondentID]],'All Data'!$A230:$CN802,90,FALSE),"unknown")</f>
        <v>Employed for wages</v>
      </c>
      <c r="BF229" s="159" t="str">
        <f>IFERROR(VLOOKUP(Table1[[#This Row],[RespondentID]],'All Data'!$A230:$CN802,91,FALSE),"unknown")</f>
        <v>Yes</v>
      </c>
      <c r="BG229" s="159" t="str">
        <f>IFERROR(VLOOKUP(Table1[[#This Row],[RespondentID]],'All Data'!$A230:$CN802,92,FALSE),"unknown")</f>
        <v>Yes</v>
      </c>
    </row>
    <row r="230" spans="1:59" x14ac:dyDescent="0.35">
      <c r="A230" s="6">
        <v>7045790047</v>
      </c>
      <c r="B230" s="6" t="s">
        <v>52</v>
      </c>
      <c r="C230" s="6"/>
      <c r="D230" s="6"/>
      <c r="E230" s="6"/>
      <c r="F230" s="6"/>
      <c r="G230" s="6"/>
      <c r="H230" s="6"/>
      <c r="I230" s="6"/>
      <c r="J230" s="6"/>
      <c r="K230" s="6"/>
      <c r="L230" s="6"/>
      <c r="M230" s="6"/>
      <c r="N230" s="6"/>
      <c r="O230" s="6"/>
      <c r="P230" s="6"/>
      <c r="Q230" s="6"/>
      <c r="R230" s="6"/>
      <c r="S230" s="6"/>
      <c r="T230" s="43"/>
      <c r="U230" s="43">
        <f t="shared" si="69"/>
        <v>1</v>
      </c>
      <c r="V230" s="43">
        <f t="shared" si="70"/>
        <v>3</v>
      </c>
      <c r="W230" s="43"/>
      <c r="X230" s="43">
        <f t="shared" si="71"/>
        <v>1</v>
      </c>
      <c r="Y230" s="43">
        <f t="shared" si="72"/>
        <v>0</v>
      </c>
      <c r="Z230" s="43">
        <f t="shared" si="73"/>
        <v>0</v>
      </c>
      <c r="AA230" s="43">
        <f t="shared" si="74"/>
        <v>0</v>
      </c>
      <c r="AB230" s="43">
        <f t="shared" si="75"/>
        <v>0</v>
      </c>
      <c r="AC230" s="43">
        <f t="shared" si="76"/>
        <v>0</v>
      </c>
      <c r="AD230" s="43">
        <f t="shared" si="77"/>
        <v>0</v>
      </c>
      <c r="AE230" s="43">
        <f t="shared" si="78"/>
        <v>0</v>
      </c>
      <c r="AF230" s="43">
        <f t="shared" si="79"/>
        <v>0</v>
      </c>
      <c r="AG230" s="43">
        <f t="shared" si="80"/>
        <v>0</v>
      </c>
      <c r="AH230" s="43">
        <f t="shared" si="81"/>
        <v>0</v>
      </c>
      <c r="AI230" s="43">
        <f t="shared" si="82"/>
        <v>0</v>
      </c>
      <c r="AJ230" s="43">
        <f t="shared" si="83"/>
        <v>0</v>
      </c>
      <c r="AK230" s="43">
        <f t="shared" si="84"/>
        <v>0</v>
      </c>
      <c r="AL230" s="43">
        <f t="shared" si="85"/>
        <v>0</v>
      </c>
      <c r="AM230" s="43">
        <f t="shared" si="86"/>
        <v>0</v>
      </c>
      <c r="AN230" s="43">
        <f t="shared" si="87"/>
        <v>0</v>
      </c>
      <c r="AO230" s="43">
        <f t="shared" si="88"/>
        <v>0</v>
      </c>
      <c r="AP230" s="43"/>
      <c r="AQ230" s="43"/>
      <c r="AR230" s="43">
        <f t="shared" si="89"/>
        <v>1</v>
      </c>
      <c r="AS230" s="43">
        <f t="shared" si="90"/>
        <v>1</v>
      </c>
      <c r="AT230" s="43" t="str">
        <f t="shared" si="91"/>
        <v>Correct</v>
      </c>
      <c r="AU230" s="43"/>
      <c r="AV230" s="159" t="str">
        <f>IFERROR(VLOOKUP(Table1[[#This Row],[RespondentID]],'All Data'!$A231:$CN803,81,FALSE),"unknown")</f>
        <v>Female</v>
      </c>
      <c r="AW230" s="159">
        <f>IFERROR(VLOOKUP(Table1[[#This Row],[RespondentID]],'All Data'!$A231:$CN803,82,FALSE),"unknown")</f>
        <v>70</v>
      </c>
      <c r="AX230" s="159" t="str">
        <f>IFERROR(VLOOKUP(Table1[[#This Row],[RespondentID]],'All Data'!$A231:$CN803,83,FALSE),"unknown")</f>
        <v>Suffolk</v>
      </c>
      <c r="AY230" s="159" t="str">
        <f>IFERROR(VLOOKUP(Table1[[#This Row],[RespondentID]],'All Data'!$A231:$CN803,84,FALSE),"unknown")</f>
        <v>Sayville, 11782</v>
      </c>
      <c r="AZ230" s="159" t="str">
        <f>IFERROR(VLOOKUP(Table1[[#This Row],[RespondentID]],'All Data'!$A231:$CN803,85,FALSE),"unknown")</f>
        <v>White/Caucasian</v>
      </c>
      <c r="BA230" s="159" t="str">
        <f>IFERROR(VLOOKUP(Table1[[#This Row],[RespondentID]],'All Data'!$A231:$CN803,86,FALSE),"unknown")</f>
        <v>No</v>
      </c>
      <c r="BB230" s="159" t="str">
        <f>IFERROR(VLOOKUP(Table1[[#This Row],[RespondentID]],'All Data'!$A231:$CN803,87,FALSE),"unknown")</f>
        <v xml:space="preserve">English </v>
      </c>
      <c r="BC230" s="159" t="str">
        <f>IFERROR(VLOOKUP(Table1[[#This Row],[RespondentID]],'All Data'!$A231:$CN803,88,FALSE),"unknown")</f>
        <v>$35,000 to $49,999</v>
      </c>
      <c r="BD230" s="159" t="str">
        <f>IFERROR(VLOOKUP(Table1[[#This Row],[RespondentID]],'All Data'!$A231:$CN803,89,FALSE),"unknown")</f>
        <v>Graduate school</v>
      </c>
      <c r="BE230" s="159" t="str">
        <f>IFERROR(VLOOKUP(Table1[[#This Row],[RespondentID]],'All Data'!$A231:$CN803,90,FALSE),"unknown")</f>
        <v>Retired</v>
      </c>
      <c r="BF230" s="159" t="str">
        <f>IFERROR(VLOOKUP(Table1[[#This Row],[RespondentID]],'All Data'!$A231:$CN803,91,FALSE),"unknown")</f>
        <v>Yes</v>
      </c>
      <c r="BG230" s="159" t="str">
        <f>IFERROR(VLOOKUP(Table1[[#This Row],[RespondentID]],'All Data'!$A231:$CN803,92,FALSE),"unknown")</f>
        <v>Yes</v>
      </c>
    </row>
    <row r="231" spans="1:59" x14ac:dyDescent="0.35">
      <c r="A231" s="6">
        <v>7045789790</v>
      </c>
      <c r="B231" s="6"/>
      <c r="C231" s="6"/>
      <c r="D231" s="6"/>
      <c r="E231" s="6" t="s">
        <v>19</v>
      </c>
      <c r="F231" s="6"/>
      <c r="G231" s="6" t="s">
        <v>56</v>
      </c>
      <c r="H231" s="6"/>
      <c r="I231" s="6" t="s">
        <v>58</v>
      </c>
      <c r="J231" s="6"/>
      <c r="K231" s="6"/>
      <c r="L231" s="6"/>
      <c r="M231" s="6"/>
      <c r="N231" s="6"/>
      <c r="O231" s="6"/>
      <c r="P231" s="6"/>
      <c r="Q231" s="6"/>
      <c r="R231" s="6"/>
      <c r="S231" s="6"/>
      <c r="T231" s="43"/>
      <c r="U231" s="43">
        <f t="shared" si="69"/>
        <v>3</v>
      </c>
      <c r="V231" s="43">
        <f t="shared" si="70"/>
        <v>1</v>
      </c>
      <c r="W231" s="43"/>
      <c r="X231" s="43">
        <f t="shared" si="71"/>
        <v>0</v>
      </c>
      <c r="Y231" s="43">
        <f t="shared" si="72"/>
        <v>0</v>
      </c>
      <c r="Z231" s="43">
        <f t="shared" si="73"/>
        <v>0</v>
      </c>
      <c r="AA231" s="43">
        <f t="shared" si="74"/>
        <v>1</v>
      </c>
      <c r="AB231" s="43">
        <f t="shared" si="75"/>
        <v>0</v>
      </c>
      <c r="AC231" s="43">
        <f t="shared" si="76"/>
        <v>1</v>
      </c>
      <c r="AD231" s="43">
        <f t="shared" si="77"/>
        <v>0</v>
      </c>
      <c r="AE231" s="43">
        <f t="shared" si="78"/>
        <v>1</v>
      </c>
      <c r="AF231" s="43">
        <f t="shared" si="79"/>
        <v>0</v>
      </c>
      <c r="AG231" s="43">
        <f t="shared" si="80"/>
        <v>0</v>
      </c>
      <c r="AH231" s="43">
        <f t="shared" si="81"/>
        <v>0</v>
      </c>
      <c r="AI231" s="43">
        <f t="shared" si="82"/>
        <v>0</v>
      </c>
      <c r="AJ231" s="43">
        <f t="shared" si="83"/>
        <v>0</v>
      </c>
      <c r="AK231" s="43">
        <f t="shared" si="84"/>
        <v>0</v>
      </c>
      <c r="AL231" s="43">
        <f t="shared" si="85"/>
        <v>0</v>
      </c>
      <c r="AM231" s="43">
        <f t="shared" si="86"/>
        <v>0</v>
      </c>
      <c r="AN231" s="43">
        <f t="shared" si="87"/>
        <v>0</v>
      </c>
      <c r="AO231" s="43">
        <f t="shared" si="88"/>
        <v>0</v>
      </c>
      <c r="AP231" s="43"/>
      <c r="AQ231" s="43"/>
      <c r="AR231" s="43">
        <f t="shared" si="89"/>
        <v>3</v>
      </c>
      <c r="AS231" s="43">
        <f t="shared" si="90"/>
        <v>3</v>
      </c>
      <c r="AT231" s="43" t="str">
        <f t="shared" si="91"/>
        <v>Correct</v>
      </c>
      <c r="AU231" s="43"/>
      <c r="AV231" s="159" t="str">
        <f>IFERROR(VLOOKUP(Table1[[#This Row],[RespondentID]],'All Data'!$A232:$CN804,81,FALSE),"unknown")</f>
        <v>Female</v>
      </c>
      <c r="AW231" s="159">
        <f>IFERROR(VLOOKUP(Table1[[#This Row],[RespondentID]],'All Data'!$A232:$CN804,82,FALSE),"unknown")</f>
        <v>60</v>
      </c>
      <c r="AX231" s="159" t="str">
        <f>IFERROR(VLOOKUP(Table1[[#This Row],[RespondentID]],'All Data'!$A232:$CN804,83,FALSE),"unknown")</f>
        <v>Suffolk</v>
      </c>
      <c r="AY231" s="159" t="str">
        <f>IFERROR(VLOOKUP(Table1[[#This Row],[RespondentID]],'All Data'!$A232:$CN804,84,FALSE),"unknown")</f>
        <v>Stony Brook, 11790</v>
      </c>
      <c r="AZ231" s="159" t="str">
        <f>IFERROR(VLOOKUP(Table1[[#This Row],[RespondentID]],'All Data'!$A232:$CN804,85,FALSE),"unknown")</f>
        <v>White/Caucasian</v>
      </c>
      <c r="BA231" s="159" t="str">
        <f>IFERROR(VLOOKUP(Table1[[#This Row],[RespondentID]],'All Data'!$A232:$CN804,86,FALSE),"unknown")</f>
        <v>No</v>
      </c>
      <c r="BB231" s="159" t="str">
        <f>IFERROR(VLOOKUP(Table1[[#This Row],[RespondentID]],'All Data'!$A232:$CN804,87,FALSE),"unknown")</f>
        <v xml:space="preserve">English Spanish </v>
      </c>
      <c r="BC231" s="159" t="str">
        <f>IFERROR(VLOOKUP(Table1[[#This Row],[RespondentID]],'All Data'!$A232:$CN804,88,FALSE),"unknown")</f>
        <v>$75,000 to $125,000</v>
      </c>
      <c r="BD231" s="159" t="str">
        <f>IFERROR(VLOOKUP(Table1[[#This Row],[RespondentID]],'All Data'!$A232:$CN804,89,FALSE),"unknown")</f>
        <v>College graduate</v>
      </c>
      <c r="BE231" s="159" t="str">
        <f>IFERROR(VLOOKUP(Table1[[#This Row],[RespondentID]],'All Data'!$A232:$CN804,90,FALSE),"unknown")</f>
        <v>Retired</v>
      </c>
      <c r="BF231" s="159" t="str">
        <f>IFERROR(VLOOKUP(Table1[[#This Row],[RespondentID]],'All Data'!$A232:$CN804,91,FALSE),"unknown")</f>
        <v>Yes</v>
      </c>
      <c r="BG231" s="159" t="str">
        <f>IFERROR(VLOOKUP(Table1[[#This Row],[RespondentID]],'All Data'!$A232:$CN804,92,FALSE),"unknown")</f>
        <v>Yes</v>
      </c>
    </row>
    <row r="232" spans="1:59" x14ac:dyDescent="0.35">
      <c r="A232" s="6">
        <v>7045789365</v>
      </c>
      <c r="B232" s="6"/>
      <c r="C232" s="6"/>
      <c r="D232" s="6"/>
      <c r="E232" s="6"/>
      <c r="F232" s="6"/>
      <c r="G232" s="6"/>
      <c r="H232" s="6"/>
      <c r="I232" s="6"/>
      <c r="J232" s="6"/>
      <c r="K232" s="6"/>
      <c r="L232" s="6"/>
      <c r="M232" s="6"/>
      <c r="N232" s="6"/>
      <c r="O232" s="6"/>
      <c r="P232" s="6"/>
      <c r="Q232" s="6"/>
      <c r="R232" s="6"/>
      <c r="S232" s="6"/>
      <c r="T232" s="43"/>
      <c r="U232" s="43">
        <f t="shared" si="69"/>
        <v>0</v>
      </c>
      <c r="V232" s="43" t="e">
        <f t="shared" si="70"/>
        <v>#DIV/0!</v>
      </c>
      <c r="W232" s="43"/>
      <c r="X232" s="43">
        <f t="shared" si="71"/>
        <v>0</v>
      </c>
      <c r="Y232" s="43">
        <f t="shared" si="72"/>
        <v>0</v>
      </c>
      <c r="Z232" s="43">
        <f t="shared" si="73"/>
        <v>0</v>
      </c>
      <c r="AA232" s="43">
        <f t="shared" si="74"/>
        <v>0</v>
      </c>
      <c r="AB232" s="43">
        <f t="shared" si="75"/>
        <v>0</v>
      </c>
      <c r="AC232" s="43">
        <f t="shared" si="76"/>
        <v>0</v>
      </c>
      <c r="AD232" s="43">
        <f t="shared" si="77"/>
        <v>0</v>
      </c>
      <c r="AE232" s="43">
        <f t="shared" si="78"/>
        <v>0</v>
      </c>
      <c r="AF232" s="43">
        <f t="shared" si="79"/>
        <v>0</v>
      </c>
      <c r="AG232" s="43">
        <f t="shared" si="80"/>
        <v>0</v>
      </c>
      <c r="AH232" s="43">
        <f t="shared" si="81"/>
        <v>0</v>
      </c>
      <c r="AI232" s="43">
        <f t="shared" si="82"/>
        <v>0</v>
      </c>
      <c r="AJ232" s="43">
        <f t="shared" si="83"/>
        <v>0</v>
      </c>
      <c r="AK232" s="43">
        <f t="shared" si="84"/>
        <v>0</v>
      </c>
      <c r="AL232" s="43">
        <f t="shared" si="85"/>
        <v>0</v>
      </c>
      <c r="AM232" s="43">
        <f t="shared" si="86"/>
        <v>0</v>
      </c>
      <c r="AN232" s="43">
        <f t="shared" si="87"/>
        <v>0</v>
      </c>
      <c r="AO232" s="43">
        <f t="shared" si="88"/>
        <v>0</v>
      </c>
      <c r="AP232" s="43"/>
      <c r="AQ232" s="43"/>
      <c r="AR232" s="43">
        <f t="shared" si="89"/>
        <v>0</v>
      </c>
      <c r="AS232" s="43">
        <f t="shared" si="90"/>
        <v>0</v>
      </c>
      <c r="AT232" s="43" t="str">
        <f t="shared" si="91"/>
        <v>Correct</v>
      </c>
      <c r="AU232" s="43"/>
      <c r="AV232" s="159" t="str">
        <f>IFERROR(VLOOKUP(Table1[[#This Row],[RespondentID]],'All Data'!$A233:$CN805,81,FALSE),"unknown")</f>
        <v>Female</v>
      </c>
      <c r="AW232" s="159">
        <f>IFERROR(VLOOKUP(Table1[[#This Row],[RespondentID]],'All Data'!$A233:$CN805,82,FALSE),"unknown")</f>
        <v>90</v>
      </c>
      <c r="AX232" s="159" t="str">
        <f>IFERROR(VLOOKUP(Table1[[#This Row],[RespondentID]],'All Data'!$A233:$CN805,83,FALSE),"unknown")</f>
        <v>Suffolk</v>
      </c>
      <c r="AY232" s="159" t="str">
        <f>IFERROR(VLOOKUP(Table1[[#This Row],[RespondentID]],'All Data'!$A233:$CN805,84,FALSE),"unknown")</f>
        <v>West Islip, 11795</v>
      </c>
      <c r="AZ232" s="159" t="str">
        <f>IFERROR(VLOOKUP(Table1[[#This Row],[RespondentID]],'All Data'!$A233:$CN805,85,FALSE),"unknown")</f>
        <v>White/Caucasian</v>
      </c>
      <c r="BA232" s="159" t="str">
        <f>IFERROR(VLOOKUP(Table1[[#This Row],[RespondentID]],'All Data'!$A233:$CN805,86,FALSE),"unknown")</f>
        <v>No</v>
      </c>
      <c r="BB232" s="159" t="str">
        <f>IFERROR(VLOOKUP(Table1[[#This Row],[RespondentID]],'All Data'!$A233:$CN805,87,FALSE),"unknown")</f>
        <v xml:space="preserve">English </v>
      </c>
      <c r="BC232" s="159" t="str">
        <f>IFERROR(VLOOKUP(Table1[[#This Row],[RespondentID]],'All Data'!$A233:$CN805,88,FALSE),"unknown")</f>
        <v>$20,000 to $34,999</v>
      </c>
      <c r="BD232" s="159" t="str">
        <f>IFERROR(VLOOKUP(Table1[[#This Row],[RespondentID]],'All Data'!$A233:$CN805,89,FALSE),"unknown")</f>
        <v>Some college</v>
      </c>
      <c r="BE232" s="159" t="str">
        <f>IFERROR(VLOOKUP(Table1[[#This Row],[RespondentID]],'All Data'!$A233:$CN805,90,FALSE),"unknown")</f>
        <v>Retired</v>
      </c>
      <c r="BF232" s="159" t="str">
        <f>IFERROR(VLOOKUP(Table1[[#This Row],[RespondentID]],'All Data'!$A233:$CN805,91,FALSE),"unknown")</f>
        <v>Yes</v>
      </c>
      <c r="BG232" s="159" t="str">
        <f>IFERROR(VLOOKUP(Table1[[#This Row],[RespondentID]],'All Data'!$A233:$CN805,92,FALSE),"unknown")</f>
        <v>No</v>
      </c>
    </row>
    <row r="233" spans="1:59" x14ac:dyDescent="0.35">
      <c r="A233" s="6">
        <v>7045789067</v>
      </c>
      <c r="B233" s="6"/>
      <c r="C233" s="6"/>
      <c r="D233" s="6"/>
      <c r="E233" s="6"/>
      <c r="F233" s="6"/>
      <c r="G233" s="6"/>
      <c r="H233" s="6"/>
      <c r="I233" s="6"/>
      <c r="J233" s="6"/>
      <c r="K233" s="6"/>
      <c r="L233" s="6"/>
      <c r="M233" s="6"/>
      <c r="N233" s="6"/>
      <c r="O233" s="6"/>
      <c r="P233" s="6"/>
      <c r="Q233" s="6"/>
      <c r="R233" s="6"/>
      <c r="S233" s="6"/>
      <c r="T233" s="43"/>
      <c r="U233" s="43">
        <f t="shared" si="69"/>
        <v>0</v>
      </c>
      <c r="V233" s="43" t="e">
        <f t="shared" si="70"/>
        <v>#DIV/0!</v>
      </c>
      <c r="W233" s="43"/>
      <c r="X233" s="43">
        <f t="shared" si="71"/>
        <v>0</v>
      </c>
      <c r="Y233" s="43">
        <f t="shared" si="72"/>
        <v>0</v>
      </c>
      <c r="Z233" s="43">
        <f t="shared" si="73"/>
        <v>0</v>
      </c>
      <c r="AA233" s="43">
        <f t="shared" si="74"/>
        <v>0</v>
      </c>
      <c r="AB233" s="43">
        <f t="shared" si="75"/>
        <v>0</v>
      </c>
      <c r="AC233" s="43">
        <f t="shared" si="76"/>
        <v>0</v>
      </c>
      <c r="AD233" s="43">
        <f t="shared" si="77"/>
        <v>0</v>
      </c>
      <c r="AE233" s="43">
        <f t="shared" si="78"/>
        <v>0</v>
      </c>
      <c r="AF233" s="43">
        <f t="shared" si="79"/>
        <v>0</v>
      </c>
      <c r="AG233" s="43">
        <f t="shared" si="80"/>
        <v>0</v>
      </c>
      <c r="AH233" s="43">
        <f t="shared" si="81"/>
        <v>0</v>
      </c>
      <c r="AI233" s="43">
        <f t="shared" si="82"/>
        <v>0</v>
      </c>
      <c r="AJ233" s="43">
        <f t="shared" si="83"/>
        <v>0</v>
      </c>
      <c r="AK233" s="43">
        <f t="shared" si="84"/>
        <v>0</v>
      </c>
      <c r="AL233" s="43">
        <f t="shared" si="85"/>
        <v>0</v>
      </c>
      <c r="AM233" s="43">
        <f t="shared" si="86"/>
        <v>0</v>
      </c>
      <c r="AN233" s="43">
        <f t="shared" si="87"/>
        <v>0</v>
      </c>
      <c r="AO233" s="43">
        <f t="shared" si="88"/>
        <v>0</v>
      </c>
      <c r="AP233" s="43"/>
      <c r="AQ233" s="43"/>
      <c r="AR233" s="43">
        <f t="shared" si="89"/>
        <v>0</v>
      </c>
      <c r="AS233" s="43">
        <f t="shared" si="90"/>
        <v>0</v>
      </c>
      <c r="AT233" s="43" t="str">
        <f t="shared" si="91"/>
        <v>Correct</v>
      </c>
      <c r="AU233" s="43"/>
      <c r="AV233" s="159" t="str">
        <f>IFERROR(VLOOKUP(Table1[[#This Row],[RespondentID]],'All Data'!$A234:$CN806,81,FALSE),"unknown")</f>
        <v>Female</v>
      </c>
      <c r="AW233" s="159">
        <f>IFERROR(VLOOKUP(Table1[[#This Row],[RespondentID]],'All Data'!$A234:$CN806,82,FALSE),"unknown")</f>
        <v>71</v>
      </c>
      <c r="AX233" s="159" t="str">
        <f>IFERROR(VLOOKUP(Table1[[#This Row],[RespondentID]],'All Data'!$A234:$CN806,83,FALSE),"unknown")</f>
        <v>Suffolk</v>
      </c>
      <c r="AY233" s="159" t="str">
        <f>IFERROR(VLOOKUP(Table1[[#This Row],[RespondentID]],'All Data'!$A234:$CN806,84,FALSE),"unknown")</f>
        <v>Lindenhurst, 11757</v>
      </c>
      <c r="AZ233" s="159" t="str">
        <f>IFERROR(VLOOKUP(Table1[[#This Row],[RespondentID]],'All Data'!$A234:$CN806,85,FALSE),"unknown")</f>
        <v>White/Caucasian</v>
      </c>
      <c r="BA233" s="159" t="str">
        <f>IFERROR(VLOOKUP(Table1[[#This Row],[RespondentID]],'All Data'!$A234:$CN806,86,FALSE),"unknown")</f>
        <v>No</v>
      </c>
      <c r="BB233" s="159" t="str">
        <f>IFERROR(VLOOKUP(Table1[[#This Row],[RespondentID]],'All Data'!$A234:$CN806,87,FALSE),"unknown")</f>
        <v xml:space="preserve">English </v>
      </c>
      <c r="BC233" s="159" t="str">
        <f>IFERROR(VLOOKUP(Table1[[#This Row],[RespondentID]],'All Data'!$A234:$CN806,88,FALSE),"unknown")</f>
        <v>$75,000 to $125,000</v>
      </c>
      <c r="BD233" s="159" t="str">
        <f>IFERROR(VLOOKUP(Table1[[#This Row],[RespondentID]],'All Data'!$A234:$CN806,89,FALSE),"unknown")</f>
        <v>High school graduate</v>
      </c>
      <c r="BE233" s="159" t="str">
        <f>IFERROR(VLOOKUP(Table1[[#This Row],[RespondentID]],'All Data'!$A234:$CN806,90,FALSE),"unknown")</f>
        <v>Retired</v>
      </c>
      <c r="BF233" s="159" t="str">
        <f>IFERROR(VLOOKUP(Table1[[#This Row],[RespondentID]],'All Data'!$A234:$CN806,91,FALSE),"unknown")</f>
        <v>Yes</v>
      </c>
      <c r="BG233" s="159" t="str">
        <f>IFERROR(VLOOKUP(Table1[[#This Row],[RespondentID]],'All Data'!$A234:$CN806,92,FALSE),"unknown")</f>
        <v>Yes</v>
      </c>
    </row>
    <row r="234" spans="1:59" x14ac:dyDescent="0.35">
      <c r="A234" s="6">
        <v>7045788871</v>
      </c>
      <c r="B234" s="6"/>
      <c r="C234" s="6"/>
      <c r="D234" s="6"/>
      <c r="E234" s="6"/>
      <c r="F234" s="6"/>
      <c r="G234" s="6"/>
      <c r="H234" s="6"/>
      <c r="I234" s="6" t="s">
        <v>58</v>
      </c>
      <c r="J234" s="6"/>
      <c r="K234" s="6"/>
      <c r="L234" s="6" t="s">
        <v>61</v>
      </c>
      <c r="M234" s="6"/>
      <c r="N234" s="6"/>
      <c r="O234" s="6"/>
      <c r="P234" s="6"/>
      <c r="Q234" s="6"/>
      <c r="R234" s="6"/>
      <c r="S234" s="6"/>
      <c r="T234" s="43"/>
      <c r="U234" s="43">
        <f t="shared" si="69"/>
        <v>2</v>
      </c>
      <c r="V234" s="43">
        <f t="shared" si="70"/>
        <v>1.5</v>
      </c>
      <c r="W234" s="43"/>
      <c r="X234" s="43">
        <f t="shared" si="71"/>
        <v>0</v>
      </c>
      <c r="Y234" s="43">
        <f t="shared" si="72"/>
        <v>0</v>
      </c>
      <c r="Z234" s="43">
        <f t="shared" si="73"/>
        <v>0</v>
      </c>
      <c r="AA234" s="43">
        <f t="shared" si="74"/>
        <v>0</v>
      </c>
      <c r="AB234" s="43">
        <f t="shared" si="75"/>
        <v>0</v>
      </c>
      <c r="AC234" s="43">
        <f t="shared" si="76"/>
        <v>0</v>
      </c>
      <c r="AD234" s="43">
        <f t="shared" si="77"/>
        <v>0</v>
      </c>
      <c r="AE234" s="43">
        <f t="shared" si="78"/>
        <v>1</v>
      </c>
      <c r="AF234" s="43">
        <f t="shared" si="79"/>
        <v>0</v>
      </c>
      <c r="AG234" s="43">
        <f t="shared" si="80"/>
        <v>0</v>
      </c>
      <c r="AH234" s="43">
        <f t="shared" si="81"/>
        <v>1</v>
      </c>
      <c r="AI234" s="43">
        <f t="shared" si="82"/>
        <v>0</v>
      </c>
      <c r="AJ234" s="43">
        <f t="shared" si="83"/>
        <v>0</v>
      </c>
      <c r="AK234" s="43">
        <f t="shared" si="84"/>
        <v>0</v>
      </c>
      <c r="AL234" s="43">
        <f t="shared" si="85"/>
        <v>0</v>
      </c>
      <c r="AM234" s="43">
        <f t="shared" si="86"/>
        <v>0</v>
      </c>
      <c r="AN234" s="43">
        <f t="shared" si="87"/>
        <v>0</v>
      </c>
      <c r="AO234" s="43">
        <f t="shared" si="88"/>
        <v>0</v>
      </c>
      <c r="AP234" s="43"/>
      <c r="AQ234" s="43"/>
      <c r="AR234" s="43">
        <f t="shared" si="89"/>
        <v>2</v>
      </c>
      <c r="AS234" s="43">
        <f t="shared" si="90"/>
        <v>2</v>
      </c>
      <c r="AT234" s="43" t="str">
        <f t="shared" si="91"/>
        <v>Correct</v>
      </c>
      <c r="AU234" s="43"/>
      <c r="AV234" s="159" t="str">
        <f>IFERROR(VLOOKUP(Table1[[#This Row],[RespondentID]],'All Data'!$A235:$CN807,81,FALSE),"unknown")</f>
        <v>Male</v>
      </c>
      <c r="AW234" s="159">
        <f>IFERROR(VLOOKUP(Table1[[#This Row],[RespondentID]],'All Data'!$A235:$CN807,82,FALSE),"unknown")</f>
        <v>68</v>
      </c>
      <c r="AX234" s="159" t="str">
        <f>IFERROR(VLOOKUP(Table1[[#This Row],[RespondentID]],'All Data'!$A235:$CN807,83,FALSE),"unknown")</f>
        <v>Suffolk</v>
      </c>
      <c r="AY234" s="159" t="str">
        <f>IFERROR(VLOOKUP(Table1[[#This Row],[RespondentID]],'All Data'!$A235:$CN807,84,FALSE),"unknown")</f>
        <v>Lindenhurst, 11757</v>
      </c>
      <c r="AZ234" s="159" t="str">
        <f>IFERROR(VLOOKUP(Table1[[#This Row],[RespondentID]],'All Data'!$A235:$CN807,85,FALSE),"unknown")</f>
        <v>White/Caucasian</v>
      </c>
      <c r="BA234" s="159" t="str">
        <f>IFERROR(VLOOKUP(Table1[[#This Row],[RespondentID]],'All Data'!$A235:$CN807,86,FALSE),"unknown")</f>
        <v>No</v>
      </c>
      <c r="BB234" s="159" t="str">
        <f>IFERROR(VLOOKUP(Table1[[#This Row],[RespondentID]],'All Data'!$A235:$CN807,87,FALSE),"unknown")</f>
        <v xml:space="preserve">English </v>
      </c>
      <c r="BC234" s="159" t="str">
        <f>IFERROR(VLOOKUP(Table1[[#This Row],[RespondentID]],'All Data'!$A235:$CN807,88,FALSE),"unknown")</f>
        <v>$75,000 to $125,000</v>
      </c>
      <c r="BD234" s="159" t="str">
        <f>IFERROR(VLOOKUP(Table1[[#This Row],[RespondentID]],'All Data'!$A235:$CN807,89,FALSE),"unknown")</f>
        <v>College graduate</v>
      </c>
      <c r="BE234" s="159" t="str">
        <f>IFERROR(VLOOKUP(Table1[[#This Row],[RespondentID]],'All Data'!$A235:$CN807,90,FALSE),"unknown")</f>
        <v>Employed for wages</v>
      </c>
      <c r="BF234" s="159" t="str">
        <f>IFERROR(VLOOKUP(Table1[[#This Row],[RespondentID]],'All Data'!$A235:$CN807,91,FALSE),"unknown")</f>
        <v>Yes</v>
      </c>
      <c r="BG234" s="159" t="str">
        <f>IFERROR(VLOOKUP(Table1[[#This Row],[RespondentID]],'All Data'!$A235:$CN807,92,FALSE),"unknown")</f>
        <v>Yes</v>
      </c>
    </row>
    <row r="235" spans="1:59" x14ac:dyDescent="0.35">
      <c r="A235" s="6">
        <v>7045788643</v>
      </c>
      <c r="B235" s="6"/>
      <c r="C235" s="6"/>
      <c r="D235" s="6"/>
      <c r="E235" s="6"/>
      <c r="F235" s="6"/>
      <c r="G235" s="6"/>
      <c r="H235" s="6" t="s">
        <v>57</v>
      </c>
      <c r="I235" s="6"/>
      <c r="J235" s="6"/>
      <c r="K235" s="6"/>
      <c r="L235" s="6"/>
      <c r="M235" s="6"/>
      <c r="N235" s="6"/>
      <c r="O235" s="6"/>
      <c r="P235" s="6"/>
      <c r="Q235" s="6"/>
      <c r="R235" s="6"/>
      <c r="S235" s="6"/>
      <c r="T235" s="43"/>
      <c r="U235" s="43">
        <f t="shared" si="69"/>
        <v>1</v>
      </c>
      <c r="V235" s="43">
        <f t="shared" si="70"/>
        <v>3</v>
      </c>
      <c r="W235" s="43"/>
      <c r="X235" s="43">
        <f t="shared" si="71"/>
        <v>0</v>
      </c>
      <c r="Y235" s="43">
        <f t="shared" si="72"/>
        <v>0</v>
      </c>
      <c r="Z235" s="43">
        <f t="shared" si="73"/>
        <v>0</v>
      </c>
      <c r="AA235" s="43">
        <f t="shared" si="74"/>
        <v>0</v>
      </c>
      <c r="AB235" s="43">
        <f t="shared" si="75"/>
        <v>0</v>
      </c>
      <c r="AC235" s="43">
        <f t="shared" si="76"/>
        <v>0</v>
      </c>
      <c r="AD235" s="43">
        <f t="shared" si="77"/>
        <v>1</v>
      </c>
      <c r="AE235" s="43">
        <f t="shared" si="78"/>
        <v>0</v>
      </c>
      <c r="AF235" s="43">
        <f t="shared" si="79"/>
        <v>0</v>
      </c>
      <c r="AG235" s="43">
        <f t="shared" si="80"/>
        <v>0</v>
      </c>
      <c r="AH235" s="43">
        <f t="shared" si="81"/>
        <v>0</v>
      </c>
      <c r="AI235" s="43">
        <f t="shared" si="82"/>
        <v>0</v>
      </c>
      <c r="AJ235" s="43">
        <f t="shared" si="83"/>
        <v>0</v>
      </c>
      <c r="AK235" s="43">
        <f t="shared" si="84"/>
        <v>0</v>
      </c>
      <c r="AL235" s="43">
        <f t="shared" si="85"/>
        <v>0</v>
      </c>
      <c r="AM235" s="43">
        <f t="shared" si="86"/>
        <v>0</v>
      </c>
      <c r="AN235" s="43">
        <f t="shared" si="87"/>
        <v>0</v>
      </c>
      <c r="AO235" s="43">
        <f t="shared" si="88"/>
        <v>0</v>
      </c>
      <c r="AP235" s="43"/>
      <c r="AQ235" s="43"/>
      <c r="AR235" s="43">
        <f t="shared" si="89"/>
        <v>1</v>
      </c>
      <c r="AS235" s="43">
        <f t="shared" si="90"/>
        <v>1</v>
      </c>
      <c r="AT235" s="43" t="str">
        <f t="shared" si="91"/>
        <v>Correct</v>
      </c>
      <c r="AU235" s="43"/>
      <c r="AV235" s="159" t="str">
        <f>IFERROR(VLOOKUP(Table1[[#This Row],[RespondentID]],'All Data'!$A236:$CN808,81,FALSE),"unknown")</f>
        <v>Female</v>
      </c>
      <c r="AW235" s="159">
        <f>IFERROR(VLOOKUP(Table1[[#This Row],[RespondentID]],'All Data'!$A236:$CN808,82,FALSE),"unknown")</f>
        <v>0</v>
      </c>
      <c r="AX235" s="159" t="str">
        <f>IFERROR(VLOOKUP(Table1[[#This Row],[RespondentID]],'All Data'!$A236:$CN808,83,FALSE),"unknown")</f>
        <v>Suffolk</v>
      </c>
      <c r="AY235" s="159" t="str">
        <f>IFERROR(VLOOKUP(Table1[[#This Row],[RespondentID]],'All Data'!$A236:$CN808,84,FALSE),"unknown")</f>
        <v>North Babylon, 11703</v>
      </c>
      <c r="AZ235" s="159" t="str">
        <f>IFERROR(VLOOKUP(Table1[[#This Row],[RespondentID]],'All Data'!$A236:$CN808,85,FALSE),"unknown")</f>
        <v>White/Caucasian</v>
      </c>
      <c r="BA235" s="159" t="str">
        <f>IFERROR(VLOOKUP(Table1[[#This Row],[RespondentID]],'All Data'!$A236:$CN808,86,FALSE),"unknown")</f>
        <v>No</v>
      </c>
      <c r="BB235" s="159" t="str">
        <f>IFERROR(VLOOKUP(Table1[[#This Row],[RespondentID]],'All Data'!$A236:$CN808,87,FALSE),"unknown")</f>
        <v xml:space="preserve">English </v>
      </c>
      <c r="BC235" s="159" t="str">
        <f>IFERROR(VLOOKUP(Table1[[#This Row],[RespondentID]],'All Data'!$A236:$CN808,88,FALSE),"unknown")</f>
        <v>$75,000 to $125,000</v>
      </c>
      <c r="BD235" s="159" t="str">
        <f>IFERROR(VLOOKUP(Table1[[#This Row],[RespondentID]],'All Data'!$A236:$CN808,89,FALSE),"unknown")</f>
        <v>Graduate school</v>
      </c>
      <c r="BE235" s="159" t="str">
        <f>IFERROR(VLOOKUP(Table1[[#This Row],[RespondentID]],'All Data'!$A236:$CN808,90,FALSE),"unknown")</f>
        <v>Retired</v>
      </c>
      <c r="BF235" s="159" t="str">
        <f>IFERROR(VLOOKUP(Table1[[#This Row],[RespondentID]],'All Data'!$A236:$CN808,91,FALSE),"unknown")</f>
        <v>Yes</v>
      </c>
      <c r="BG235" s="159" t="str">
        <f>IFERROR(VLOOKUP(Table1[[#This Row],[RespondentID]],'All Data'!$A236:$CN808,92,FALSE),"unknown")</f>
        <v>Yes</v>
      </c>
    </row>
    <row r="236" spans="1:59" x14ac:dyDescent="0.35">
      <c r="A236" s="6">
        <v>7045788405</v>
      </c>
      <c r="B236" s="6" t="s">
        <v>52</v>
      </c>
      <c r="C236" s="6"/>
      <c r="D236" s="6"/>
      <c r="E236" s="6" t="s">
        <v>19</v>
      </c>
      <c r="F236" s="6"/>
      <c r="G236" s="6"/>
      <c r="H236" s="6" t="s">
        <v>57</v>
      </c>
      <c r="I236" s="6"/>
      <c r="J236" s="6"/>
      <c r="K236" s="6"/>
      <c r="L236" s="6"/>
      <c r="M236" s="6"/>
      <c r="N236" s="6"/>
      <c r="O236" s="6"/>
      <c r="P236" s="6"/>
      <c r="Q236" s="6"/>
      <c r="R236" s="6"/>
      <c r="S236" s="6"/>
      <c r="T236" s="43"/>
      <c r="U236" s="43">
        <f t="shared" si="69"/>
        <v>3</v>
      </c>
      <c r="V236" s="43">
        <f t="shared" si="70"/>
        <v>1</v>
      </c>
      <c r="W236" s="43"/>
      <c r="X236" s="43">
        <f t="shared" si="71"/>
        <v>1</v>
      </c>
      <c r="Y236" s="43">
        <f t="shared" si="72"/>
        <v>0</v>
      </c>
      <c r="Z236" s="43">
        <f t="shared" si="73"/>
        <v>0</v>
      </c>
      <c r="AA236" s="43">
        <f t="shared" si="74"/>
        <v>1</v>
      </c>
      <c r="AB236" s="43">
        <f t="shared" si="75"/>
        <v>0</v>
      </c>
      <c r="AC236" s="43">
        <f t="shared" si="76"/>
        <v>0</v>
      </c>
      <c r="AD236" s="43">
        <f t="shared" si="77"/>
        <v>1</v>
      </c>
      <c r="AE236" s="43">
        <f t="shared" si="78"/>
        <v>0</v>
      </c>
      <c r="AF236" s="43">
        <f t="shared" si="79"/>
        <v>0</v>
      </c>
      <c r="AG236" s="43">
        <f t="shared" si="80"/>
        <v>0</v>
      </c>
      <c r="AH236" s="43">
        <f t="shared" si="81"/>
        <v>0</v>
      </c>
      <c r="AI236" s="43">
        <f t="shared" si="82"/>
        <v>0</v>
      </c>
      <c r="AJ236" s="43">
        <f t="shared" si="83"/>
        <v>0</v>
      </c>
      <c r="AK236" s="43">
        <f t="shared" si="84"/>
        <v>0</v>
      </c>
      <c r="AL236" s="43">
        <f t="shared" si="85"/>
        <v>0</v>
      </c>
      <c r="AM236" s="43">
        <f t="shared" si="86"/>
        <v>0</v>
      </c>
      <c r="AN236" s="43">
        <f t="shared" si="87"/>
        <v>0</v>
      </c>
      <c r="AO236" s="43">
        <f t="shared" si="88"/>
        <v>0</v>
      </c>
      <c r="AP236" s="43"/>
      <c r="AQ236" s="43"/>
      <c r="AR236" s="43">
        <f t="shared" si="89"/>
        <v>3</v>
      </c>
      <c r="AS236" s="43">
        <f t="shared" si="90"/>
        <v>3</v>
      </c>
      <c r="AT236" s="43" t="str">
        <f t="shared" si="91"/>
        <v>Correct</v>
      </c>
      <c r="AU236" s="43"/>
      <c r="AV236" s="159" t="str">
        <f>IFERROR(VLOOKUP(Table1[[#This Row],[RespondentID]],'All Data'!$A237:$CN809,81,FALSE),"unknown")</f>
        <v>Male</v>
      </c>
      <c r="AW236" s="159">
        <f>IFERROR(VLOOKUP(Table1[[#This Row],[RespondentID]],'All Data'!$A237:$CN809,82,FALSE),"unknown")</f>
        <v>75</v>
      </c>
      <c r="AX236" s="159" t="str">
        <f>IFERROR(VLOOKUP(Table1[[#This Row],[RespondentID]],'All Data'!$A237:$CN809,83,FALSE),"unknown")</f>
        <v>Suffolk</v>
      </c>
      <c r="AY236" s="159" t="str">
        <f>IFERROR(VLOOKUP(Table1[[#This Row],[RespondentID]],'All Data'!$A237:$CN809,84,FALSE),"unknown")</f>
        <v>North Babylon, 11703</v>
      </c>
      <c r="AZ236" s="159" t="str">
        <f>IFERROR(VLOOKUP(Table1[[#This Row],[RespondentID]],'All Data'!$A237:$CN809,85,FALSE),"unknown")</f>
        <v>White/Caucasian</v>
      </c>
      <c r="BA236" s="159" t="str">
        <f>IFERROR(VLOOKUP(Table1[[#This Row],[RespondentID]],'All Data'!$A237:$CN809,86,FALSE),"unknown")</f>
        <v>No</v>
      </c>
      <c r="BB236" s="159" t="str">
        <f>IFERROR(VLOOKUP(Table1[[#This Row],[RespondentID]],'All Data'!$A237:$CN809,87,FALSE),"unknown")</f>
        <v xml:space="preserve">English </v>
      </c>
      <c r="BC236" s="159" t="str">
        <f>IFERROR(VLOOKUP(Table1[[#This Row],[RespondentID]],'All Data'!$A237:$CN809,88,FALSE),"unknown")</f>
        <v>$75,000 to $125,000</v>
      </c>
      <c r="BD236" s="159" t="str">
        <f>IFERROR(VLOOKUP(Table1[[#This Row],[RespondentID]],'All Data'!$A237:$CN809,89,FALSE),"unknown")</f>
        <v>College graduate</v>
      </c>
      <c r="BE236" s="159" t="str">
        <f>IFERROR(VLOOKUP(Table1[[#This Row],[RespondentID]],'All Data'!$A237:$CN809,90,FALSE),"unknown")</f>
        <v>Retired</v>
      </c>
      <c r="BF236" s="159" t="str">
        <f>IFERROR(VLOOKUP(Table1[[#This Row],[RespondentID]],'All Data'!$A237:$CN809,91,FALSE),"unknown")</f>
        <v>Yes</v>
      </c>
      <c r="BG236" s="159" t="str">
        <f>IFERROR(VLOOKUP(Table1[[#This Row],[RespondentID]],'All Data'!$A237:$CN809,92,FALSE),"unknown")</f>
        <v>Yes</v>
      </c>
    </row>
    <row r="237" spans="1:59" x14ac:dyDescent="0.35">
      <c r="A237" s="6">
        <v>7045788173</v>
      </c>
      <c r="B237" s="6"/>
      <c r="C237" s="6"/>
      <c r="D237" s="6"/>
      <c r="E237" s="6"/>
      <c r="F237" s="6"/>
      <c r="G237" s="6"/>
      <c r="H237" s="6"/>
      <c r="I237" s="6"/>
      <c r="J237" s="6"/>
      <c r="K237" s="6"/>
      <c r="L237" s="6"/>
      <c r="M237" s="6"/>
      <c r="N237" s="6"/>
      <c r="O237" s="6"/>
      <c r="P237" s="6"/>
      <c r="Q237" s="6"/>
      <c r="R237" s="6"/>
      <c r="S237" s="6"/>
      <c r="T237" s="43"/>
      <c r="U237" s="43">
        <f t="shared" si="69"/>
        <v>0</v>
      </c>
      <c r="V237" s="43" t="e">
        <f t="shared" si="70"/>
        <v>#DIV/0!</v>
      </c>
      <c r="W237" s="43"/>
      <c r="X237" s="43">
        <f t="shared" si="71"/>
        <v>0</v>
      </c>
      <c r="Y237" s="43">
        <f t="shared" si="72"/>
        <v>0</v>
      </c>
      <c r="Z237" s="43">
        <f t="shared" si="73"/>
        <v>0</v>
      </c>
      <c r="AA237" s="43">
        <f t="shared" si="74"/>
        <v>0</v>
      </c>
      <c r="AB237" s="43">
        <f t="shared" si="75"/>
        <v>0</v>
      </c>
      <c r="AC237" s="43">
        <f t="shared" si="76"/>
        <v>0</v>
      </c>
      <c r="AD237" s="43">
        <f t="shared" si="77"/>
        <v>0</v>
      </c>
      <c r="AE237" s="43">
        <f t="shared" si="78"/>
        <v>0</v>
      </c>
      <c r="AF237" s="43">
        <f t="shared" si="79"/>
        <v>0</v>
      </c>
      <c r="AG237" s="43">
        <f t="shared" si="80"/>
        <v>0</v>
      </c>
      <c r="AH237" s="43">
        <f t="shared" si="81"/>
        <v>0</v>
      </c>
      <c r="AI237" s="43">
        <f t="shared" si="82"/>
        <v>0</v>
      </c>
      <c r="AJ237" s="43">
        <f t="shared" si="83"/>
        <v>0</v>
      </c>
      <c r="AK237" s="43">
        <f t="shared" si="84"/>
        <v>0</v>
      </c>
      <c r="AL237" s="43">
        <f t="shared" si="85"/>
        <v>0</v>
      </c>
      <c r="AM237" s="43">
        <f t="shared" si="86"/>
        <v>0</v>
      </c>
      <c r="AN237" s="43">
        <f t="shared" si="87"/>
        <v>0</v>
      </c>
      <c r="AO237" s="43">
        <f t="shared" si="88"/>
        <v>0</v>
      </c>
      <c r="AP237" s="43"/>
      <c r="AQ237" s="43"/>
      <c r="AR237" s="43">
        <f t="shared" si="89"/>
        <v>0</v>
      </c>
      <c r="AS237" s="43">
        <f t="shared" si="90"/>
        <v>0</v>
      </c>
      <c r="AT237" s="43" t="str">
        <f t="shared" si="91"/>
        <v>Correct</v>
      </c>
      <c r="AU237" s="43"/>
      <c r="AV237" s="159" t="str">
        <f>IFERROR(VLOOKUP(Table1[[#This Row],[RespondentID]],'All Data'!$A238:$CN810,81,FALSE),"unknown")</f>
        <v>Female</v>
      </c>
      <c r="AW237" s="159">
        <f>IFERROR(VLOOKUP(Table1[[#This Row],[RespondentID]],'All Data'!$A238:$CN810,82,FALSE),"unknown")</f>
        <v>76</v>
      </c>
      <c r="AX237" s="159" t="str">
        <f>IFERROR(VLOOKUP(Table1[[#This Row],[RespondentID]],'All Data'!$A238:$CN810,83,FALSE),"unknown")</f>
        <v>Suffolk</v>
      </c>
      <c r="AY237" s="159" t="str">
        <f>IFERROR(VLOOKUP(Table1[[#This Row],[RespondentID]],'All Data'!$A238:$CN810,84,FALSE),"unknown")</f>
        <v>Hampton Bays, 11946</v>
      </c>
      <c r="AZ237" s="159" t="str">
        <f>IFERROR(VLOOKUP(Table1[[#This Row],[RespondentID]],'All Data'!$A238:$CN810,85,FALSE),"unknown")</f>
        <v>White/Caucasian</v>
      </c>
      <c r="BA237" s="159" t="str">
        <f>IFERROR(VLOOKUP(Table1[[#This Row],[RespondentID]],'All Data'!$A238:$CN810,86,FALSE),"unknown")</f>
        <v>No</v>
      </c>
      <c r="BB237" s="159" t="str">
        <f>IFERROR(VLOOKUP(Table1[[#This Row],[RespondentID]],'All Data'!$A238:$CN810,87,FALSE),"unknown")</f>
        <v xml:space="preserve">English </v>
      </c>
      <c r="BC237" s="159" t="str">
        <f>IFERROR(VLOOKUP(Table1[[#This Row],[RespondentID]],'All Data'!$A238:$CN810,88,FALSE),"unknown")</f>
        <v>$75,000 to $125,000</v>
      </c>
      <c r="BD237" s="159" t="str">
        <f>IFERROR(VLOOKUP(Table1[[#This Row],[RespondentID]],'All Data'!$A238:$CN810,89,FALSE),"unknown")</f>
        <v>College graduate</v>
      </c>
      <c r="BE237" s="159" t="str">
        <f>IFERROR(VLOOKUP(Table1[[#This Row],[RespondentID]],'All Data'!$A238:$CN810,90,FALSE),"unknown")</f>
        <v>Retired</v>
      </c>
      <c r="BF237" s="159" t="str">
        <f>IFERROR(VLOOKUP(Table1[[#This Row],[RespondentID]],'All Data'!$A238:$CN810,91,FALSE),"unknown")</f>
        <v>Yes</v>
      </c>
      <c r="BG237" s="159" t="str">
        <f>IFERROR(VLOOKUP(Table1[[#This Row],[RespondentID]],'All Data'!$A238:$CN810,92,FALSE),"unknown")</f>
        <v>Yes</v>
      </c>
    </row>
    <row r="238" spans="1:59" x14ac:dyDescent="0.35">
      <c r="A238" s="6">
        <v>7045787901</v>
      </c>
      <c r="B238" s="6"/>
      <c r="C238" s="6"/>
      <c r="D238" s="6"/>
      <c r="E238" s="6"/>
      <c r="F238" s="6"/>
      <c r="G238" s="6"/>
      <c r="H238" s="6"/>
      <c r="I238" s="6"/>
      <c r="J238" s="6"/>
      <c r="K238" s="6"/>
      <c r="L238" s="6"/>
      <c r="M238" s="6"/>
      <c r="N238" s="6"/>
      <c r="O238" s="6"/>
      <c r="P238" s="6"/>
      <c r="Q238" s="6"/>
      <c r="R238" s="6"/>
      <c r="S238" s="6"/>
      <c r="T238" s="43"/>
      <c r="U238" s="43">
        <f t="shared" si="69"/>
        <v>0</v>
      </c>
      <c r="V238" s="43" t="e">
        <f t="shared" si="70"/>
        <v>#DIV/0!</v>
      </c>
      <c r="W238" s="43"/>
      <c r="X238" s="43">
        <f t="shared" si="71"/>
        <v>0</v>
      </c>
      <c r="Y238" s="43">
        <f t="shared" si="72"/>
        <v>0</v>
      </c>
      <c r="Z238" s="43">
        <f t="shared" si="73"/>
        <v>0</v>
      </c>
      <c r="AA238" s="43">
        <f t="shared" si="74"/>
        <v>0</v>
      </c>
      <c r="AB238" s="43">
        <f t="shared" si="75"/>
        <v>0</v>
      </c>
      <c r="AC238" s="43">
        <f t="shared" si="76"/>
        <v>0</v>
      </c>
      <c r="AD238" s="43">
        <f t="shared" si="77"/>
        <v>0</v>
      </c>
      <c r="AE238" s="43">
        <f t="shared" si="78"/>
        <v>0</v>
      </c>
      <c r="AF238" s="43">
        <f t="shared" si="79"/>
        <v>0</v>
      </c>
      <c r="AG238" s="43">
        <f t="shared" si="80"/>
        <v>0</v>
      </c>
      <c r="AH238" s="43">
        <f t="shared" si="81"/>
        <v>0</v>
      </c>
      <c r="AI238" s="43">
        <f t="shared" si="82"/>
        <v>0</v>
      </c>
      <c r="AJ238" s="43">
        <f t="shared" si="83"/>
        <v>0</v>
      </c>
      <c r="AK238" s="43">
        <f t="shared" si="84"/>
        <v>0</v>
      </c>
      <c r="AL238" s="43">
        <f t="shared" si="85"/>
        <v>0</v>
      </c>
      <c r="AM238" s="43">
        <f t="shared" si="86"/>
        <v>0</v>
      </c>
      <c r="AN238" s="43">
        <f t="shared" si="87"/>
        <v>0</v>
      </c>
      <c r="AO238" s="43">
        <f t="shared" si="88"/>
        <v>0</v>
      </c>
      <c r="AP238" s="43"/>
      <c r="AQ238" s="43"/>
      <c r="AR238" s="43">
        <f t="shared" si="89"/>
        <v>0</v>
      </c>
      <c r="AS238" s="43">
        <f t="shared" si="90"/>
        <v>0</v>
      </c>
      <c r="AT238" s="43" t="str">
        <f t="shared" si="91"/>
        <v>Correct</v>
      </c>
      <c r="AU238" s="43"/>
      <c r="AV238" s="159" t="str">
        <f>IFERROR(VLOOKUP(Table1[[#This Row],[RespondentID]],'All Data'!$A239:$CN811,81,FALSE),"unknown")</f>
        <v>Male</v>
      </c>
      <c r="AW238" s="159">
        <f>IFERROR(VLOOKUP(Table1[[#This Row],[RespondentID]],'All Data'!$A239:$CN811,82,FALSE),"unknown")</f>
        <v>76</v>
      </c>
      <c r="AX238" s="159" t="str">
        <f>IFERROR(VLOOKUP(Table1[[#This Row],[RespondentID]],'All Data'!$A239:$CN811,83,FALSE),"unknown")</f>
        <v>Suffolk</v>
      </c>
      <c r="AY238" s="159" t="str">
        <f>IFERROR(VLOOKUP(Table1[[#This Row],[RespondentID]],'All Data'!$A239:$CN811,84,FALSE),"unknown")</f>
        <v>Hampton Bays, 11946</v>
      </c>
      <c r="AZ238" s="159" t="str">
        <f>IFERROR(VLOOKUP(Table1[[#This Row],[RespondentID]],'All Data'!$A239:$CN811,85,FALSE),"unknown")</f>
        <v>White/Caucasian</v>
      </c>
      <c r="BA238" s="159" t="str">
        <f>IFERROR(VLOOKUP(Table1[[#This Row],[RespondentID]],'All Data'!$A239:$CN811,86,FALSE),"unknown")</f>
        <v>No</v>
      </c>
      <c r="BB238" s="159" t="str">
        <f>IFERROR(VLOOKUP(Table1[[#This Row],[RespondentID]],'All Data'!$A239:$CN811,87,FALSE),"unknown")</f>
        <v xml:space="preserve">English </v>
      </c>
      <c r="BC238" s="159">
        <f>IFERROR(VLOOKUP(Table1[[#This Row],[RespondentID]],'All Data'!$A239:$CN811,88,FALSE),"unknown")</f>
        <v>0</v>
      </c>
      <c r="BD238" s="159" t="str">
        <f>IFERROR(VLOOKUP(Table1[[#This Row],[RespondentID]],'All Data'!$A239:$CN811,89,FALSE),"unknown")</f>
        <v>Some college</v>
      </c>
      <c r="BE238" s="159" t="str">
        <f>IFERROR(VLOOKUP(Table1[[#This Row],[RespondentID]],'All Data'!$A239:$CN811,90,FALSE),"unknown")</f>
        <v>Retired</v>
      </c>
      <c r="BF238" s="159" t="str">
        <f>IFERROR(VLOOKUP(Table1[[#This Row],[RespondentID]],'All Data'!$A239:$CN811,91,FALSE),"unknown")</f>
        <v>Yes</v>
      </c>
      <c r="BG238" s="159" t="str">
        <f>IFERROR(VLOOKUP(Table1[[#This Row],[RespondentID]],'All Data'!$A239:$CN811,92,FALSE),"unknown")</f>
        <v>Yes</v>
      </c>
    </row>
    <row r="239" spans="1:59" x14ac:dyDescent="0.35">
      <c r="A239" s="6">
        <v>7045787624</v>
      </c>
      <c r="B239" s="6"/>
      <c r="C239" s="6"/>
      <c r="D239" s="6"/>
      <c r="E239" s="6"/>
      <c r="F239" s="6"/>
      <c r="G239" s="6" t="s">
        <v>56</v>
      </c>
      <c r="H239" s="6" t="s">
        <v>57</v>
      </c>
      <c r="I239" s="6" t="s">
        <v>58</v>
      </c>
      <c r="J239" s="6"/>
      <c r="K239" s="6"/>
      <c r="L239" s="6"/>
      <c r="M239" s="6"/>
      <c r="N239" s="6"/>
      <c r="O239" s="6"/>
      <c r="P239" s="6"/>
      <c r="Q239" s="6"/>
      <c r="R239" s="6"/>
      <c r="S239" s="6"/>
      <c r="T239" s="43"/>
      <c r="U239" s="43">
        <f t="shared" si="69"/>
        <v>3</v>
      </c>
      <c r="V239" s="43">
        <f t="shared" si="70"/>
        <v>1</v>
      </c>
      <c r="W239" s="43"/>
      <c r="X239" s="43">
        <f t="shared" si="71"/>
        <v>0</v>
      </c>
      <c r="Y239" s="43">
        <f t="shared" si="72"/>
        <v>0</v>
      </c>
      <c r="Z239" s="43">
        <f t="shared" si="73"/>
        <v>0</v>
      </c>
      <c r="AA239" s="43">
        <f t="shared" si="74"/>
        <v>0</v>
      </c>
      <c r="AB239" s="43">
        <f t="shared" si="75"/>
        <v>0</v>
      </c>
      <c r="AC239" s="43">
        <f t="shared" si="76"/>
        <v>1</v>
      </c>
      <c r="AD239" s="43">
        <f t="shared" si="77"/>
        <v>1</v>
      </c>
      <c r="AE239" s="43">
        <f t="shared" si="78"/>
        <v>1</v>
      </c>
      <c r="AF239" s="43">
        <f t="shared" si="79"/>
        <v>0</v>
      </c>
      <c r="AG239" s="43">
        <f t="shared" si="80"/>
        <v>0</v>
      </c>
      <c r="AH239" s="43">
        <f t="shared" si="81"/>
        <v>0</v>
      </c>
      <c r="AI239" s="43">
        <f t="shared" si="82"/>
        <v>0</v>
      </c>
      <c r="AJ239" s="43">
        <f t="shared" si="83"/>
        <v>0</v>
      </c>
      <c r="AK239" s="43">
        <f t="shared" si="84"/>
        <v>0</v>
      </c>
      <c r="AL239" s="43">
        <f t="shared" si="85"/>
        <v>0</v>
      </c>
      <c r="AM239" s="43">
        <f t="shared" si="86"/>
        <v>0</v>
      </c>
      <c r="AN239" s="43">
        <f t="shared" si="87"/>
        <v>0</v>
      </c>
      <c r="AO239" s="43">
        <f t="shared" si="88"/>
        <v>0</v>
      </c>
      <c r="AP239" s="43"/>
      <c r="AQ239" s="43"/>
      <c r="AR239" s="43">
        <f t="shared" si="89"/>
        <v>3</v>
      </c>
      <c r="AS239" s="43">
        <f t="shared" si="90"/>
        <v>3</v>
      </c>
      <c r="AT239" s="43" t="str">
        <f t="shared" si="91"/>
        <v>Correct</v>
      </c>
      <c r="AU239" s="43"/>
      <c r="AV239" s="159" t="str">
        <f>IFERROR(VLOOKUP(Table1[[#This Row],[RespondentID]],'All Data'!$A240:$CN812,81,FALSE),"unknown")</f>
        <v>Female</v>
      </c>
      <c r="AW239" s="159">
        <f>IFERROR(VLOOKUP(Table1[[#This Row],[RespondentID]],'All Data'!$A240:$CN812,82,FALSE),"unknown")</f>
        <v>65</v>
      </c>
      <c r="AX239" s="159" t="str">
        <f>IFERROR(VLOOKUP(Table1[[#This Row],[RespondentID]],'All Data'!$A240:$CN812,83,FALSE),"unknown")</f>
        <v>Suffolk</v>
      </c>
      <c r="AY239" s="159" t="str">
        <f>IFERROR(VLOOKUP(Table1[[#This Row],[RespondentID]],'All Data'!$A240:$CN812,84,FALSE),"unknown")</f>
        <v>Brentwood, 11717</v>
      </c>
      <c r="AZ239" s="159">
        <f>IFERROR(VLOOKUP(Table1[[#This Row],[RespondentID]],'All Data'!$A240:$CN812,85,FALSE),"unknown")</f>
        <v>0</v>
      </c>
      <c r="BA239" s="159" t="str">
        <f>IFERROR(VLOOKUP(Table1[[#This Row],[RespondentID]],'All Data'!$A240:$CN812,86,FALSE),"unknown")</f>
        <v>Yes</v>
      </c>
      <c r="BB239" s="159" t="str">
        <f>IFERROR(VLOOKUP(Table1[[#This Row],[RespondentID]],'All Data'!$A240:$CN812,87,FALSE),"unknown")</f>
        <v xml:space="preserve">English </v>
      </c>
      <c r="BC239" s="159" t="str">
        <f>IFERROR(VLOOKUP(Table1[[#This Row],[RespondentID]],'All Data'!$A240:$CN812,88,FALSE),"unknown")</f>
        <v>$75,000 to $125,000</v>
      </c>
      <c r="BD239" s="159" t="str">
        <f>IFERROR(VLOOKUP(Table1[[#This Row],[RespondentID]],'All Data'!$A240:$CN812,89,FALSE),"unknown")</f>
        <v>Some college</v>
      </c>
      <c r="BE239" s="159" t="str">
        <f>IFERROR(VLOOKUP(Table1[[#This Row],[RespondentID]],'All Data'!$A240:$CN812,90,FALSE),"unknown")</f>
        <v>Retired</v>
      </c>
      <c r="BF239" s="159" t="str">
        <f>IFERROR(VLOOKUP(Table1[[#This Row],[RespondentID]],'All Data'!$A240:$CN812,91,FALSE),"unknown")</f>
        <v>Yes</v>
      </c>
      <c r="BG239" s="159" t="str">
        <f>IFERROR(VLOOKUP(Table1[[#This Row],[RespondentID]],'All Data'!$A240:$CN812,92,FALSE),"unknown")</f>
        <v>Yes</v>
      </c>
    </row>
    <row r="240" spans="1:59" x14ac:dyDescent="0.35">
      <c r="A240" s="6">
        <v>7045787280</v>
      </c>
      <c r="B240" s="6" t="s">
        <v>52</v>
      </c>
      <c r="C240" s="6"/>
      <c r="D240" s="6"/>
      <c r="E240" s="6"/>
      <c r="F240" s="6" t="s">
        <v>55</v>
      </c>
      <c r="G240" s="6"/>
      <c r="H240" s="6"/>
      <c r="I240" s="6"/>
      <c r="J240" s="6"/>
      <c r="K240" s="6" t="s">
        <v>60</v>
      </c>
      <c r="L240" s="6"/>
      <c r="M240" s="6"/>
      <c r="N240" s="6"/>
      <c r="O240" s="6"/>
      <c r="P240" s="6"/>
      <c r="Q240" s="6"/>
      <c r="R240" s="6"/>
      <c r="S240" s="6"/>
      <c r="T240" s="43"/>
      <c r="U240" s="43">
        <f t="shared" si="69"/>
        <v>3</v>
      </c>
      <c r="V240" s="43">
        <f t="shared" si="70"/>
        <v>1</v>
      </c>
      <c r="W240" s="43"/>
      <c r="X240" s="43">
        <f t="shared" si="71"/>
        <v>1</v>
      </c>
      <c r="Y240" s="43">
        <f t="shared" si="72"/>
        <v>0</v>
      </c>
      <c r="Z240" s="43">
        <f t="shared" si="73"/>
        <v>0</v>
      </c>
      <c r="AA240" s="43">
        <f t="shared" si="74"/>
        <v>0</v>
      </c>
      <c r="AB240" s="43">
        <f t="shared" si="75"/>
        <v>1</v>
      </c>
      <c r="AC240" s="43">
        <f t="shared" si="76"/>
        <v>0</v>
      </c>
      <c r="AD240" s="43">
        <f t="shared" si="77"/>
        <v>0</v>
      </c>
      <c r="AE240" s="43">
        <f t="shared" si="78"/>
        <v>0</v>
      </c>
      <c r="AF240" s="43">
        <f t="shared" si="79"/>
        <v>0</v>
      </c>
      <c r="AG240" s="43">
        <f t="shared" si="80"/>
        <v>1</v>
      </c>
      <c r="AH240" s="43">
        <f t="shared" si="81"/>
        <v>0</v>
      </c>
      <c r="AI240" s="43">
        <f t="shared" si="82"/>
        <v>0</v>
      </c>
      <c r="AJ240" s="43">
        <f t="shared" si="83"/>
        <v>0</v>
      </c>
      <c r="AK240" s="43">
        <f t="shared" si="84"/>
        <v>0</v>
      </c>
      <c r="AL240" s="43">
        <f t="shared" si="85"/>
        <v>0</v>
      </c>
      <c r="AM240" s="43">
        <f t="shared" si="86"/>
        <v>0</v>
      </c>
      <c r="AN240" s="43">
        <f t="shared" si="87"/>
        <v>0</v>
      </c>
      <c r="AO240" s="43">
        <f t="shared" si="88"/>
        <v>0</v>
      </c>
      <c r="AP240" s="43"/>
      <c r="AQ240" s="43"/>
      <c r="AR240" s="43">
        <f t="shared" si="89"/>
        <v>3</v>
      </c>
      <c r="AS240" s="43">
        <f t="shared" si="90"/>
        <v>3</v>
      </c>
      <c r="AT240" s="43" t="str">
        <f t="shared" si="91"/>
        <v>Correct</v>
      </c>
      <c r="AU240" s="43"/>
      <c r="AV240" s="159" t="str">
        <f>IFERROR(VLOOKUP(Table1[[#This Row],[RespondentID]],'All Data'!$A241:$CN813,81,FALSE),"unknown")</f>
        <v>Male</v>
      </c>
      <c r="AW240" s="159">
        <f>IFERROR(VLOOKUP(Table1[[#This Row],[RespondentID]],'All Data'!$A241:$CN813,82,FALSE),"unknown")</f>
        <v>75</v>
      </c>
      <c r="AX240" s="159" t="str">
        <f>IFERROR(VLOOKUP(Table1[[#This Row],[RespondentID]],'All Data'!$A241:$CN813,83,FALSE),"unknown")</f>
        <v>Suffolk</v>
      </c>
      <c r="AY240" s="159" t="str">
        <f>IFERROR(VLOOKUP(Table1[[#This Row],[RespondentID]],'All Data'!$A241:$CN813,84,FALSE),"unknown")</f>
        <v>Huntington Station, 11746</v>
      </c>
      <c r="AZ240" s="159">
        <f>IFERROR(VLOOKUP(Table1[[#This Row],[RespondentID]],'All Data'!$A241:$CN813,85,FALSE),"unknown")</f>
        <v>0</v>
      </c>
      <c r="BA240" s="159">
        <f>IFERROR(VLOOKUP(Table1[[#This Row],[RespondentID]],'All Data'!$A241:$CN813,86,FALSE),"unknown")</f>
        <v>0</v>
      </c>
      <c r="BB240" s="159" t="str">
        <f>IFERROR(VLOOKUP(Table1[[#This Row],[RespondentID]],'All Data'!$A241:$CN813,87,FALSE),"unknown")</f>
        <v xml:space="preserve">English </v>
      </c>
      <c r="BC240" s="159" t="str">
        <f>IFERROR(VLOOKUP(Table1[[#This Row],[RespondentID]],'All Data'!$A241:$CN813,88,FALSE),"unknown")</f>
        <v>$75,000 to $125,000</v>
      </c>
      <c r="BD240" s="159" t="str">
        <f>IFERROR(VLOOKUP(Table1[[#This Row],[RespondentID]],'All Data'!$A241:$CN813,89,FALSE),"unknown")</f>
        <v>College graduate</v>
      </c>
      <c r="BE240" s="159" t="str">
        <f>IFERROR(VLOOKUP(Table1[[#This Row],[RespondentID]],'All Data'!$A241:$CN813,90,FALSE),"unknown")</f>
        <v>Retired</v>
      </c>
      <c r="BF240" s="159" t="str">
        <f>IFERROR(VLOOKUP(Table1[[#This Row],[RespondentID]],'All Data'!$A241:$CN813,91,FALSE),"unknown")</f>
        <v>Yes</v>
      </c>
      <c r="BG240" s="159">
        <f>IFERROR(VLOOKUP(Table1[[#This Row],[RespondentID]],'All Data'!$A241:$CN813,92,FALSE),"unknown")</f>
        <v>0</v>
      </c>
    </row>
    <row r="241" spans="1:59" x14ac:dyDescent="0.35">
      <c r="A241" s="6">
        <v>7045787020</v>
      </c>
      <c r="B241" s="6"/>
      <c r="C241" s="6"/>
      <c r="D241" s="6"/>
      <c r="E241" s="6" t="s">
        <v>19</v>
      </c>
      <c r="F241" s="6"/>
      <c r="G241" s="6"/>
      <c r="H241" s="6"/>
      <c r="I241" s="6"/>
      <c r="J241" s="6"/>
      <c r="K241" s="6"/>
      <c r="L241" s="6" t="s">
        <v>61</v>
      </c>
      <c r="M241" s="6"/>
      <c r="N241" s="6" t="s">
        <v>26</v>
      </c>
      <c r="O241" s="6"/>
      <c r="P241" s="6"/>
      <c r="Q241" s="6"/>
      <c r="R241" s="6"/>
      <c r="S241" s="6"/>
      <c r="T241" s="43"/>
      <c r="U241" s="43">
        <f t="shared" si="69"/>
        <v>3</v>
      </c>
      <c r="V241" s="43">
        <f t="shared" si="70"/>
        <v>1</v>
      </c>
      <c r="W241" s="43"/>
      <c r="X241" s="43">
        <f t="shared" si="71"/>
        <v>0</v>
      </c>
      <c r="Y241" s="43">
        <f t="shared" si="72"/>
        <v>0</v>
      </c>
      <c r="Z241" s="43">
        <f t="shared" si="73"/>
        <v>0</v>
      </c>
      <c r="AA241" s="43">
        <f t="shared" si="74"/>
        <v>1</v>
      </c>
      <c r="AB241" s="43">
        <f t="shared" si="75"/>
        <v>0</v>
      </c>
      <c r="AC241" s="43">
        <f t="shared" si="76"/>
        <v>0</v>
      </c>
      <c r="AD241" s="43">
        <f t="shared" si="77"/>
        <v>0</v>
      </c>
      <c r="AE241" s="43">
        <f t="shared" si="78"/>
        <v>0</v>
      </c>
      <c r="AF241" s="43">
        <f t="shared" si="79"/>
        <v>0</v>
      </c>
      <c r="AG241" s="43">
        <f t="shared" si="80"/>
        <v>0</v>
      </c>
      <c r="AH241" s="43">
        <f t="shared" si="81"/>
        <v>1</v>
      </c>
      <c r="AI241" s="43">
        <f t="shared" si="82"/>
        <v>0</v>
      </c>
      <c r="AJ241" s="43">
        <f t="shared" si="83"/>
        <v>1</v>
      </c>
      <c r="AK241" s="43">
        <f t="shared" si="84"/>
        <v>0</v>
      </c>
      <c r="AL241" s="43">
        <f t="shared" si="85"/>
        <v>0</v>
      </c>
      <c r="AM241" s="43">
        <f t="shared" si="86"/>
        <v>0</v>
      </c>
      <c r="AN241" s="43">
        <f t="shared" si="87"/>
        <v>0</v>
      </c>
      <c r="AO241" s="43">
        <f t="shared" si="88"/>
        <v>0</v>
      </c>
      <c r="AP241" s="43"/>
      <c r="AQ241" s="43"/>
      <c r="AR241" s="43">
        <f t="shared" si="89"/>
        <v>3</v>
      </c>
      <c r="AS241" s="43">
        <f t="shared" si="90"/>
        <v>3</v>
      </c>
      <c r="AT241" s="43" t="str">
        <f t="shared" si="91"/>
        <v>Correct</v>
      </c>
      <c r="AU241" s="43"/>
      <c r="AV241" s="159" t="str">
        <f>IFERROR(VLOOKUP(Table1[[#This Row],[RespondentID]],'All Data'!$A242:$CN814,81,FALSE),"unknown")</f>
        <v>Female</v>
      </c>
      <c r="AW241" s="159">
        <f>IFERROR(VLOOKUP(Table1[[#This Row],[RespondentID]],'All Data'!$A242:$CN814,82,FALSE),"unknown")</f>
        <v>79</v>
      </c>
      <c r="AX241" s="159" t="str">
        <f>IFERROR(VLOOKUP(Table1[[#This Row],[RespondentID]],'All Data'!$A242:$CN814,83,FALSE),"unknown")</f>
        <v>Suffolk</v>
      </c>
      <c r="AY241" s="159" t="str">
        <f>IFERROR(VLOOKUP(Table1[[#This Row],[RespondentID]],'All Data'!$A242:$CN814,84,FALSE),"unknown")</f>
        <v>Deer Park, 11729</v>
      </c>
      <c r="AZ241" s="159" t="str">
        <f>IFERROR(VLOOKUP(Table1[[#This Row],[RespondentID]],'All Data'!$A242:$CN814,85,FALSE),"unknown")</f>
        <v>White/Caucasian</v>
      </c>
      <c r="BA241" s="159" t="str">
        <f>IFERROR(VLOOKUP(Table1[[#This Row],[RespondentID]],'All Data'!$A242:$CN814,86,FALSE),"unknown")</f>
        <v>No</v>
      </c>
      <c r="BB241" s="159" t="str">
        <f>IFERROR(VLOOKUP(Table1[[#This Row],[RespondentID]],'All Data'!$A242:$CN814,87,FALSE),"unknown")</f>
        <v xml:space="preserve">English </v>
      </c>
      <c r="BC241" s="159">
        <f>IFERROR(VLOOKUP(Table1[[#This Row],[RespondentID]],'All Data'!$A242:$CN814,88,FALSE),"unknown")</f>
        <v>0</v>
      </c>
      <c r="BD241" s="159" t="str">
        <f>IFERROR(VLOOKUP(Table1[[#This Row],[RespondentID]],'All Data'!$A242:$CN814,89,FALSE),"unknown")</f>
        <v>Some college</v>
      </c>
      <c r="BE241" s="159" t="str">
        <f>IFERROR(VLOOKUP(Table1[[#This Row],[RespondentID]],'All Data'!$A242:$CN814,90,FALSE),"unknown")</f>
        <v>Retired</v>
      </c>
      <c r="BF241" s="159" t="str">
        <f>IFERROR(VLOOKUP(Table1[[#This Row],[RespondentID]],'All Data'!$A242:$CN814,91,FALSE),"unknown")</f>
        <v>Yes</v>
      </c>
      <c r="BG241" s="159">
        <f>IFERROR(VLOOKUP(Table1[[#This Row],[RespondentID]],'All Data'!$A242:$CN814,92,FALSE),"unknown")</f>
        <v>0</v>
      </c>
    </row>
    <row r="242" spans="1:59" x14ac:dyDescent="0.35">
      <c r="A242" s="6">
        <v>7045786734</v>
      </c>
      <c r="B242" s="6" t="s">
        <v>52</v>
      </c>
      <c r="C242" s="6"/>
      <c r="D242" s="6"/>
      <c r="E242" s="6"/>
      <c r="F242" s="6"/>
      <c r="G242" s="6"/>
      <c r="H242" s="6" t="s">
        <v>57</v>
      </c>
      <c r="I242" s="6" t="s">
        <v>58</v>
      </c>
      <c r="J242" s="6"/>
      <c r="K242" s="6"/>
      <c r="L242" s="6"/>
      <c r="M242" s="6"/>
      <c r="N242" s="6"/>
      <c r="O242" s="6"/>
      <c r="P242" s="6"/>
      <c r="Q242" s="6"/>
      <c r="R242" s="6"/>
      <c r="S242" s="6"/>
      <c r="T242" s="43"/>
      <c r="U242" s="43">
        <f t="shared" si="69"/>
        <v>3</v>
      </c>
      <c r="V242" s="43">
        <f t="shared" si="70"/>
        <v>1</v>
      </c>
      <c r="W242" s="43"/>
      <c r="X242" s="43">
        <f t="shared" si="71"/>
        <v>1</v>
      </c>
      <c r="Y242" s="43">
        <f t="shared" si="72"/>
        <v>0</v>
      </c>
      <c r="Z242" s="43">
        <f t="shared" si="73"/>
        <v>0</v>
      </c>
      <c r="AA242" s="43">
        <f t="shared" si="74"/>
        <v>0</v>
      </c>
      <c r="AB242" s="43">
        <f t="shared" si="75"/>
        <v>0</v>
      </c>
      <c r="AC242" s="43">
        <f t="shared" si="76"/>
        <v>0</v>
      </c>
      <c r="AD242" s="43">
        <f t="shared" si="77"/>
        <v>1</v>
      </c>
      <c r="AE242" s="43">
        <f t="shared" si="78"/>
        <v>1</v>
      </c>
      <c r="AF242" s="43">
        <f t="shared" si="79"/>
        <v>0</v>
      </c>
      <c r="AG242" s="43">
        <f t="shared" si="80"/>
        <v>0</v>
      </c>
      <c r="AH242" s="43">
        <f t="shared" si="81"/>
        <v>0</v>
      </c>
      <c r="AI242" s="43">
        <f t="shared" si="82"/>
        <v>0</v>
      </c>
      <c r="AJ242" s="43">
        <f t="shared" si="83"/>
        <v>0</v>
      </c>
      <c r="AK242" s="43">
        <f t="shared" si="84"/>
        <v>0</v>
      </c>
      <c r="AL242" s="43">
        <f t="shared" si="85"/>
        <v>0</v>
      </c>
      <c r="AM242" s="43">
        <f t="shared" si="86"/>
        <v>0</v>
      </c>
      <c r="AN242" s="43">
        <f t="shared" si="87"/>
        <v>0</v>
      </c>
      <c r="AO242" s="43">
        <f t="shared" si="88"/>
        <v>0</v>
      </c>
      <c r="AP242" s="43"/>
      <c r="AQ242" s="43"/>
      <c r="AR242" s="43">
        <f t="shared" si="89"/>
        <v>3</v>
      </c>
      <c r="AS242" s="43">
        <f t="shared" si="90"/>
        <v>3</v>
      </c>
      <c r="AT242" s="43" t="str">
        <f t="shared" si="91"/>
        <v>Correct</v>
      </c>
      <c r="AU242" s="43"/>
      <c r="AV242" s="159" t="str">
        <f>IFERROR(VLOOKUP(Table1[[#This Row],[RespondentID]],'All Data'!$A243:$CN815,81,FALSE),"unknown")</f>
        <v>Female</v>
      </c>
      <c r="AW242" s="159">
        <f>IFERROR(VLOOKUP(Table1[[#This Row],[RespondentID]],'All Data'!$A243:$CN815,82,FALSE),"unknown")</f>
        <v>61</v>
      </c>
      <c r="AX242" s="159" t="str">
        <f>IFERROR(VLOOKUP(Table1[[#This Row],[RespondentID]],'All Data'!$A243:$CN815,83,FALSE),"unknown")</f>
        <v>Suffolk</v>
      </c>
      <c r="AY242" s="159" t="str">
        <f>IFERROR(VLOOKUP(Table1[[#This Row],[RespondentID]],'All Data'!$A243:$CN815,84,FALSE),"unknown")</f>
        <v>Islip Terrace, 11752</v>
      </c>
      <c r="AZ242" s="159" t="str">
        <f>IFERROR(VLOOKUP(Table1[[#This Row],[RespondentID]],'All Data'!$A243:$CN815,85,FALSE),"unknown")</f>
        <v>White/Caucasian</v>
      </c>
      <c r="BA242" s="159" t="str">
        <f>IFERROR(VLOOKUP(Table1[[#This Row],[RespondentID]],'All Data'!$A243:$CN815,86,FALSE),"unknown")</f>
        <v>No</v>
      </c>
      <c r="BB242" s="159" t="str">
        <f>IFERROR(VLOOKUP(Table1[[#This Row],[RespondentID]],'All Data'!$A243:$CN815,87,FALSE),"unknown")</f>
        <v xml:space="preserve">English </v>
      </c>
      <c r="BC242" s="159" t="str">
        <f>IFERROR(VLOOKUP(Table1[[#This Row],[RespondentID]],'All Data'!$A243:$CN815,88,FALSE),"unknown")</f>
        <v>Over $125,000</v>
      </c>
      <c r="BD242" s="159" t="str">
        <f>IFERROR(VLOOKUP(Table1[[#This Row],[RespondentID]],'All Data'!$A243:$CN815,89,FALSE),"unknown")</f>
        <v>College graduate</v>
      </c>
      <c r="BE242" s="159" t="str">
        <f>IFERROR(VLOOKUP(Table1[[#This Row],[RespondentID]],'All Data'!$A243:$CN815,90,FALSE),"unknown")</f>
        <v>Retired</v>
      </c>
      <c r="BF242" s="159" t="str">
        <f>IFERROR(VLOOKUP(Table1[[#This Row],[RespondentID]],'All Data'!$A243:$CN815,91,FALSE),"unknown")</f>
        <v>Yes</v>
      </c>
      <c r="BG242" s="159" t="str">
        <f>IFERROR(VLOOKUP(Table1[[#This Row],[RespondentID]],'All Data'!$A243:$CN815,92,FALSE),"unknown")</f>
        <v>Yes</v>
      </c>
    </row>
    <row r="243" spans="1:59" x14ac:dyDescent="0.35">
      <c r="A243" s="6">
        <v>7045786541</v>
      </c>
      <c r="B243" s="6"/>
      <c r="C243" s="6"/>
      <c r="D243" s="6" t="s">
        <v>54</v>
      </c>
      <c r="E243" s="6"/>
      <c r="F243" s="6"/>
      <c r="G243" s="6"/>
      <c r="H243" s="6"/>
      <c r="I243" s="6"/>
      <c r="J243" s="6"/>
      <c r="K243" s="6"/>
      <c r="L243" s="6"/>
      <c r="M243" s="6"/>
      <c r="N243" s="6"/>
      <c r="O243" s="6"/>
      <c r="P243" s="6"/>
      <c r="Q243" s="6" t="s">
        <v>64</v>
      </c>
      <c r="R243" s="6"/>
      <c r="S243" s="6" t="s">
        <v>66</v>
      </c>
      <c r="T243" s="43"/>
      <c r="U243" s="43">
        <f t="shared" si="69"/>
        <v>3</v>
      </c>
      <c r="V243" s="43">
        <f t="shared" si="70"/>
        <v>1</v>
      </c>
      <c r="W243" s="43"/>
      <c r="X243" s="43">
        <f t="shared" si="71"/>
        <v>0</v>
      </c>
      <c r="Y243" s="43">
        <f t="shared" si="72"/>
        <v>0</v>
      </c>
      <c r="Z243" s="43">
        <f t="shared" si="73"/>
        <v>1</v>
      </c>
      <c r="AA243" s="43">
        <f t="shared" si="74"/>
        <v>0</v>
      </c>
      <c r="AB243" s="43">
        <f t="shared" si="75"/>
        <v>0</v>
      </c>
      <c r="AC243" s="43">
        <f t="shared" si="76"/>
        <v>0</v>
      </c>
      <c r="AD243" s="43">
        <f t="shared" si="77"/>
        <v>0</v>
      </c>
      <c r="AE243" s="43">
        <f t="shared" si="78"/>
        <v>0</v>
      </c>
      <c r="AF243" s="43">
        <f t="shared" si="79"/>
        <v>0</v>
      </c>
      <c r="AG243" s="43">
        <f t="shared" si="80"/>
        <v>0</v>
      </c>
      <c r="AH243" s="43">
        <f t="shared" si="81"/>
        <v>0</v>
      </c>
      <c r="AI243" s="43">
        <f t="shared" si="82"/>
        <v>0</v>
      </c>
      <c r="AJ243" s="43">
        <f t="shared" si="83"/>
        <v>0</v>
      </c>
      <c r="AK243" s="43">
        <f t="shared" si="84"/>
        <v>0</v>
      </c>
      <c r="AL243" s="43">
        <f t="shared" si="85"/>
        <v>0</v>
      </c>
      <c r="AM243" s="43">
        <f t="shared" si="86"/>
        <v>1</v>
      </c>
      <c r="AN243" s="43">
        <f t="shared" si="87"/>
        <v>0</v>
      </c>
      <c r="AO243" s="43">
        <f t="shared" si="88"/>
        <v>1</v>
      </c>
      <c r="AP243" s="43"/>
      <c r="AQ243" s="43"/>
      <c r="AR243" s="43">
        <f t="shared" si="89"/>
        <v>3</v>
      </c>
      <c r="AS243" s="43">
        <f t="shared" si="90"/>
        <v>3</v>
      </c>
      <c r="AT243" s="43" t="str">
        <f t="shared" si="91"/>
        <v>Correct</v>
      </c>
      <c r="AU243" s="43"/>
      <c r="AV243" s="159" t="str">
        <f>IFERROR(VLOOKUP(Table1[[#This Row],[RespondentID]],'All Data'!$A244:$CN816,81,FALSE),"unknown")</f>
        <v>Female</v>
      </c>
      <c r="AW243" s="159">
        <f>IFERROR(VLOOKUP(Table1[[#This Row],[RespondentID]],'All Data'!$A244:$CN816,82,FALSE),"unknown")</f>
        <v>50</v>
      </c>
      <c r="AX243" s="159" t="str">
        <f>IFERROR(VLOOKUP(Table1[[#This Row],[RespondentID]],'All Data'!$A244:$CN816,83,FALSE),"unknown")</f>
        <v>Suffolk</v>
      </c>
      <c r="AY243" s="159" t="str">
        <f>IFERROR(VLOOKUP(Table1[[#This Row],[RespondentID]],'All Data'!$A244:$CN816,84,FALSE),"unknown")</f>
        <v>Medford, 11763</v>
      </c>
      <c r="AZ243" s="159" t="str">
        <f>IFERROR(VLOOKUP(Table1[[#This Row],[RespondentID]],'All Data'!$A244:$CN816,85,FALSE),"unknown")</f>
        <v>White/Caucasian</v>
      </c>
      <c r="BA243" s="159" t="str">
        <f>IFERROR(VLOOKUP(Table1[[#This Row],[RespondentID]],'All Data'!$A244:$CN816,86,FALSE),"unknown")</f>
        <v>No</v>
      </c>
      <c r="BB243" s="159" t="str">
        <f>IFERROR(VLOOKUP(Table1[[#This Row],[RespondentID]],'All Data'!$A244:$CN816,87,FALSE),"unknown")</f>
        <v xml:space="preserve">English </v>
      </c>
      <c r="BC243" s="159" t="str">
        <f>IFERROR(VLOOKUP(Table1[[#This Row],[RespondentID]],'All Data'!$A244:$CN816,88,FALSE),"unknown")</f>
        <v>$75,000 to $125,000</v>
      </c>
      <c r="BD243" s="159" t="str">
        <f>IFERROR(VLOOKUP(Table1[[#This Row],[RespondentID]],'All Data'!$A244:$CN816,89,FALSE),"unknown")</f>
        <v>College graduate</v>
      </c>
      <c r="BE243" s="159" t="str">
        <f>IFERROR(VLOOKUP(Table1[[#This Row],[RespondentID]],'All Data'!$A244:$CN816,90,FALSE),"unknown")</f>
        <v>Employed for wages</v>
      </c>
      <c r="BF243" s="159" t="str">
        <f>IFERROR(VLOOKUP(Table1[[#This Row],[RespondentID]],'All Data'!$A244:$CN816,91,FALSE),"unknown")</f>
        <v>Yes</v>
      </c>
      <c r="BG243" s="159" t="str">
        <f>IFERROR(VLOOKUP(Table1[[#This Row],[RespondentID]],'All Data'!$A244:$CN816,92,FALSE),"unknown")</f>
        <v>Yes</v>
      </c>
    </row>
    <row r="244" spans="1:59" x14ac:dyDescent="0.35">
      <c r="A244" s="6">
        <v>7045786308</v>
      </c>
      <c r="B244" s="6"/>
      <c r="C244" s="6"/>
      <c r="D244" s="6"/>
      <c r="E244" s="6"/>
      <c r="F244" s="6" t="s">
        <v>55</v>
      </c>
      <c r="G244" s="6"/>
      <c r="H244" s="6"/>
      <c r="I244" s="6" t="s">
        <v>58</v>
      </c>
      <c r="J244" s="6"/>
      <c r="K244" s="6" t="s">
        <v>60</v>
      </c>
      <c r="L244" s="6"/>
      <c r="M244" s="6"/>
      <c r="N244" s="6"/>
      <c r="O244" s="6"/>
      <c r="P244" s="6"/>
      <c r="Q244" s="6"/>
      <c r="R244" s="6"/>
      <c r="S244" s="6"/>
      <c r="T244" s="43"/>
      <c r="U244" s="43">
        <f t="shared" si="69"/>
        <v>3</v>
      </c>
      <c r="V244" s="43">
        <f t="shared" si="70"/>
        <v>1</v>
      </c>
      <c r="W244" s="43"/>
      <c r="X244" s="43">
        <f t="shared" si="71"/>
        <v>0</v>
      </c>
      <c r="Y244" s="43">
        <f t="shared" si="72"/>
        <v>0</v>
      </c>
      <c r="Z244" s="43">
        <f t="shared" si="73"/>
        <v>0</v>
      </c>
      <c r="AA244" s="43">
        <f t="shared" si="74"/>
        <v>0</v>
      </c>
      <c r="AB244" s="43">
        <f t="shared" si="75"/>
        <v>1</v>
      </c>
      <c r="AC244" s="43">
        <f t="shared" si="76"/>
        <v>0</v>
      </c>
      <c r="AD244" s="43">
        <f t="shared" si="77"/>
        <v>0</v>
      </c>
      <c r="AE244" s="43">
        <f t="shared" si="78"/>
        <v>1</v>
      </c>
      <c r="AF244" s="43">
        <f t="shared" si="79"/>
        <v>0</v>
      </c>
      <c r="AG244" s="43">
        <f t="shared" si="80"/>
        <v>1</v>
      </c>
      <c r="AH244" s="43">
        <f t="shared" si="81"/>
        <v>0</v>
      </c>
      <c r="AI244" s="43">
        <f t="shared" si="82"/>
        <v>0</v>
      </c>
      <c r="AJ244" s="43">
        <f t="shared" si="83"/>
        <v>0</v>
      </c>
      <c r="AK244" s="43">
        <f t="shared" si="84"/>
        <v>0</v>
      </c>
      <c r="AL244" s="43">
        <f t="shared" si="85"/>
        <v>0</v>
      </c>
      <c r="AM244" s="43">
        <f t="shared" si="86"/>
        <v>0</v>
      </c>
      <c r="AN244" s="43">
        <f t="shared" si="87"/>
        <v>0</v>
      </c>
      <c r="AO244" s="43">
        <f t="shared" si="88"/>
        <v>0</v>
      </c>
      <c r="AP244" s="43"/>
      <c r="AQ244" s="43"/>
      <c r="AR244" s="43">
        <f t="shared" si="89"/>
        <v>3</v>
      </c>
      <c r="AS244" s="43">
        <f t="shared" si="90"/>
        <v>3</v>
      </c>
      <c r="AT244" s="43" t="str">
        <f t="shared" si="91"/>
        <v>Correct</v>
      </c>
      <c r="AU244" s="43"/>
      <c r="AV244" s="159" t="str">
        <f>IFERROR(VLOOKUP(Table1[[#This Row],[RespondentID]],'All Data'!$A245:$CN817,81,FALSE),"unknown")</f>
        <v>Female</v>
      </c>
      <c r="AW244" s="159">
        <f>IFERROR(VLOOKUP(Table1[[#This Row],[RespondentID]],'All Data'!$A245:$CN817,82,FALSE),"unknown")</f>
        <v>0</v>
      </c>
      <c r="AX244" s="159" t="str">
        <f>IFERROR(VLOOKUP(Table1[[#This Row],[RespondentID]],'All Data'!$A245:$CN817,83,FALSE),"unknown")</f>
        <v>Suffolk</v>
      </c>
      <c r="AY244" s="159" t="str">
        <f>IFERROR(VLOOKUP(Table1[[#This Row],[RespondentID]],'All Data'!$A245:$CN817,84,FALSE),"unknown")</f>
        <v>Lindenhurst, 11757</v>
      </c>
      <c r="AZ244" s="159" t="str">
        <f>IFERROR(VLOOKUP(Table1[[#This Row],[RespondentID]],'All Data'!$A245:$CN817,85,FALSE),"unknown")</f>
        <v>White/Caucasian</v>
      </c>
      <c r="BA244" s="159" t="str">
        <f>IFERROR(VLOOKUP(Table1[[#This Row],[RespondentID]],'All Data'!$A245:$CN817,86,FALSE),"unknown")</f>
        <v>No</v>
      </c>
      <c r="BB244" s="159" t="str">
        <f>IFERROR(VLOOKUP(Table1[[#This Row],[RespondentID]],'All Data'!$A245:$CN817,87,FALSE),"unknown")</f>
        <v xml:space="preserve">English </v>
      </c>
      <c r="BC244" s="159" t="str">
        <f>IFERROR(VLOOKUP(Table1[[#This Row],[RespondentID]],'All Data'!$A245:$CN817,88,FALSE),"unknown")</f>
        <v>$50,000 to $74,999</v>
      </c>
      <c r="BD244" s="159" t="str">
        <f>IFERROR(VLOOKUP(Table1[[#This Row],[RespondentID]],'All Data'!$A245:$CN817,89,FALSE),"unknown")</f>
        <v>Some college</v>
      </c>
      <c r="BE244" s="159" t="str">
        <f>IFERROR(VLOOKUP(Table1[[#This Row],[RespondentID]],'All Data'!$A245:$CN817,90,FALSE),"unknown")</f>
        <v>Retired</v>
      </c>
      <c r="BF244" s="159" t="str">
        <f>IFERROR(VLOOKUP(Table1[[#This Row],[RespondentID]],'All Data'!$A245:$CN817,91,FALSE),"unknown")</f>
        <v>Yes</v>
      </c>
      <c r="BG244" s="159" t="str">
        <f>IFERROR(VLOOKUP(Table1[[#This Row],[RespondentID]],'All Data'!$A245:$CN817,92,FALSE),"unknown")</f>
        <v>No</v>
      </c>
    </row>
    <row r="245" spans="1:59" x14ac:dyDescent="0.35">
      <c r="A245" s="6">
        <v>7045786079</v>
      </c>
      <c r="B245" s="6"/>
      <c r="C245" s="6"/>
      <c r="D245" s="6"/>
      <c r="E245" s="6" t="s">
        <v>19</v>
      </c>
      <c r="F245" s="6"/>
      <c r="G245" s="6" t="s">
        <v>56</v>
      </c>
      <c r="H245" s="6"/>
      <c r="I245" s="6" t="s">
        <v>58</v>
      </c>
      <c r="J245" s="6"/>
      <c r="K245" s="6"/>
      <c r="L245" s="6"/>
      <c r="M245" s="6"/>
      <c r="N245" s="6"/>
      <c r="O245" s="6"/>
      <c r="P245" s="6"/>
      <c r="Q245" s="6"/>
      <c r="R245" s="6"/>
      <c r="S245" s="6"/>
      <c r="T245" s="43"/>
      <c r="U245" s="43">
        <f t="shared" si="69"/>
        <v>3</v>
      </c>
      <c r="V245" s="43">
        <f t="shared" si="70"/>
        <v>1</v>
      </c>
      <c r="W245" s="43"/>
      <c r="X245" s="43">
        <f t="shared" si="71"/>
        <v>0</v>
      </c>
      <c r="Y245" s="43">
        <f t="shared" si="72"/>
        <v>0</v>
      </c>
      <c r="Z245" s="43">
        <f t="shared" si="73"/>
        <v>0</v>
      </c>
      <c r="AA245" s="43">
        <f t="shared" si="74"/>
        <v>1</v>
      </c>
      <c r="AB245" s="43">
        <f t="shared" si="75"/>
        <v>0</v>
      </c>
      <c r="AC245" s="43">
        <f t="shared" si="76"/>
        <v>1</v>
      </c>
      <c r="AD245" s="43">
        <f t="shared" si="77"/>
        <v>0</v>
      </c>
      <c r="AE245" s="43">
        <f t="shared" si="78"/>
        <v>1</v>
      </c>
      <c r="AF245" s="43">
        <f t="shared" si="79"/>
        <v>0</v>
      </c>
      <c r="AG245" s="43">
        <f t="shared" si="80"/>
        <v>0</v>
      </c>
      <c r="AH245" s="43">
        <f t="shared" si="81"/>
        <v>0</v>
      </c>
      <c r="AI245" s="43">
        <f t="shared" si="82"/>
        <v>0</v>
      </c>
      <c r="AJ245" s="43">
        <f t="shared" si="83"/>
        <v>0</v>
      </c>
      <c r="AK245" s="43">
        <f t="shared" si="84"/>
        <v>0</v>
      </c>
      <c r="AL245" s="43">
        <f t="shared" si="85"/>
        <v>0</v>
      </c>
      <c r="AM245" s="43">
        <f t="shared" si="86"/>
        <v>0</v>
      </c>
      <c r="AN245" s="43">
        <f t="shared" si="87"/>
        <v>0</v>
      </c>
      <c r="AO245" s="43">
        <f t="shared" si="88"/>
        <v>0</v>
      </c>
      <c r="AP245" s="43"/>
      <c r="AQ245" s="43"/>
      <c r="AR245" s="43">
        <f t="shared" si="89"/>
        <v>3</v>
      </c>
      <c r="AS245" s="43">
        <f t="shared" si="90"/>
        <v>3</v>
      </c>
      <c r="AT245" s="43" t="str">
        <f t="shared" si="91"/>
        <v>Correct</v>
      </c>
      <c r="AU245" s="43"/>
      <c r="AV245" s="159" t="str">
        <f>IFERROR(VLOOKUP(Table1[[#This Row],[RespondentID]],'All Data'!$A246:$CN818,81,FALSE),"unknown")</f>
        <v>Female</v>
      </c>
      <c r="AW245" s="159">
        <f>IFERROR(VLOOKUP(Table1[[#This Row],[RespondentID]],'All Data'!$A246:$CN818,82,FALSE),"unknown")</f>
        <v>53</v>
      </c>
      <c r="AX245" s="159" t="str">
        <f>IFERROR(VLOOKUP(Table1[[#This Row],[RespondentID]],'All Data'!$A246:$CN818,83,FALSE),"unknown")</f>
        <v>Suffolk</v>
      </c>
      <c r="AY245" s="159" t="str">
        <f>IFERROR(VLOOKUP(Table1[[#This Row],[RespondentID]],'All Data'!$A246:$CN818,84,FALSE),"unknown")</f>
        <v>Smithtown, 11787</v>
      </c>
      <c r="AZ245" s="159" t="str">
        <f>IFERROR(VLOOKUP(Table1[[#This Row],[RespondentID]],'All Data'!$A246:$CN818,85,FALSE),"unknown")</f>
        <v>White/Caucasian</v>
      </c>
      <c r="BA245" s="159" t="str">
        <f>IFERROR(VLOOKUP(Table1[[#This Row],[RespondentID]],'All Data'!$A246:$CN818,86,FALSE),"unknown")</f>
        <v>No</v>
      </c>
      <c r="BB245" s="159" t="str">
        <f>IFERROR(VLOOKUP(Table1[[#This Row],[RespondentID]],'All Data'!$A246:$CN818,87,FALSE),"unknown")</f>
        <v xml:space="preserve">English </v>
      </c>
      <c r="BC245" s="159">
        <f>IFERROR(VLOOKUP(Table1[[#This Row],[RespondentID]],'All Data'!$A246:$CN818,88,FALSE),"unknown")</f>
        <v>0</v>
      </c>
      <c r="BD245" s="159" t="str">
        <f>IFERROR(VLOOKUP(Table1[[#This Row],[RespondentID]],'All Data'!$A246:$CN818,89,FALSE),"unknown")</f>
        <v>College graduate</v>
      </c>
      <c r="BE245" s="159" t="str">
        <f>IFERROR(VLOOKUP(Table1[[#This Row],[RespondentID]],'All Data'!$A246:$CN818,90,FALSE),"unknown")</f>
        <v>Out of work, but not currently looking</v>
      </c>
      <c r="BF245" s="159" t="str">
        <f>IFERROR(VLOOKUP(Table1[[#This Row],[RespondentID]],'All Data'!$A246:$CN818,91,FALSE),"unknown")</f>
        <v>Yes</v>
      </c>
      <c r="BG245" s="159" t="str">
        <f>IFERROR(VLOOKUP(Table1[[#This Row],[RespondentID]],'All Data'!$A246:$CN818,92,FALSE),"unknown")</f>
        <v>Yes</v>
      </c>
    </row>
    <row r="246" spans="1:59" x14ac:dyDescent="0.35">
      <c r="A246" s="6">
        <v>7045785812</v>
      </c>
      <c r="B246" s="6" t="s">
        <v>52</v>
      </c>
      <c r="C246" s="6" t="s">
        <v>53</v>
      </c>
      <c r="D246" s="6"/>
      <c r="E246" s="6" t="s">
        <v>19</v>
      </c>
      <c r="F246" s="6"/>
      <c r="G246" s="6" t="s">
        <v>56</v>
      </c>
      <c r="H246" s="6"/>
      <c r="I246" s="6" t="s">
        <v>58</v>
      </c>
      <c r="J246" s="6"/>
      <c r="K246" s="6"/>
      <c r="L246" s="6"/>
      <c r="M246" s="6"/>
      <c r="N246" s="6" t="s">
        <v>26</v>
      </c>
      <c r="O246" s="6"/>
      <c r="P246" s="6"/>
      <c r="Q246" s="6"/>
      <c r="R246" s="6"/>
      <c r="S246" s="6"/>
      <c r="T246" s="43"/>
      <c r="U246" s="43">
        <f t="shared" si="69"/>
        <v>6</v>
      </c>
      <c r="V246" s="43">
        <f t="shared" si="70"/>
        <v>0.5</v>
      </c>
      <c r="W246" s="43"/>
      <c r="X246" s="43">
        <f t="shared" si="71"/>
        <v>0.5</v>
      </c>
      <c r="Y246" s="43">
        <f t="shared" si="72"/>
        <v>0.5</v>
      </c>
      <c r="Z246" s="43">
        <f t="shared" si="73"/>
        <v>0</v>
      </c>
      <c r="AA246" s="43">
        <f t="shared" si="74"/>
        <v>0.5</v>
      </c>
      <c r="AB246" s="43">
        <f t="shared" si="75"/>
        <v>0</v>
      </c>
      <c r="AC246" s="43">
        <f t="shared" si="76"/>
        <v>0.5</v>
      </c>
      <c r="AD246" s="43">
        <f t="shared" si="77"/>
        <v>0</v>
      </c>
      <c r="AE246" s="43">
        <f t="shared" si="78"/>
        <v>0.5</v>
      </c>
      <c r="AF246" s="43">
        <f t="shared" si="79"/>
        <v>0</v>
      </c>
      <c r="AG246" s="43">
        <f t="shared" si="80"/>
        <v>0</v>
      </c>
      <c r="AH246" s="43">
        <f t="shared" si="81"/>
        <v>0</v>
      </c>
      <c r="AI246" s="43">
        <f t="shared" si="82"/>
        <v>0</v>
      </c>
      <c r="AJ246" s="43">
        <f t="shared" si="83"/>
        <v>0.5</v>
      </c>
      <c r="AK246" s="43">
        <f t="shared" si="84"/>
        <v>0</v>
      </c>
      <c r="AL246" s="43">
        <f t="shared" si="85"/>
        <v>0</v>
      </c>
      <c r="AM246" s="43">
        <f t="shared" si="86"/>
        <v>0</v>
      </c>
      <c r="AN246" s="43">
        <f t="shared" si="87"/>
        <v>0</v>
      </c>
      <c r="AO246" s="43">
        <f t="shared" si="88"/>
        <v>0</v>
      </c>
      <c r="AP246" s="43"/>
      <c r="AQ246" s="43"/>
      <c r="AR246" s="43">
        <f t="shared" si="89"/>
        <v>3</v>
      </c>
      <c r="AS246" s="43">
        <f t="shared" si="90"/>
        <v>6</v>
      </c>
      <c r="AT246" s="43" t="str">
        <f t="shared" si="91"/>
        <v>Correct</v>
      </c>
      <c r="AU246" s="43"/>
      <c r="AV246" s="159" t="str">
        <f>IFERROR(VLOOKUP(Table1[[#This Row],[RespondentID]],'All Data'!$A247:$CN819,81,FALSE),"unknown")</f>
        <v>Female</v>
      </c>
      <c r="AW246" s="159">
        <f>IFERROR(VLOOKUP(Table1[[#This Row],[RespondentID]],'All Data'!$A247:$CN819,82,FALSE),"unknown")</f>
        <v>73</v>
      </c>
      <c r="AX246" s="159" t="str">
        <f>IFERROR(VLOOKUP(Table1[[#This Row],[RespondentID]],'All Data'!$A247:$CN819,83,FALSE),"unknown")</f>
        <v>Suffolk</v>
      </c>
      <c r="AY246" s="159" t="str">
        <f>IFERROR(VLOOKUP(Table1[[#This Row],[RespondentID]],'All Data'!$A247:$CN819,84,FALSE),"unknown")</f>
        <v>Huntington, 11743</v>
      </c>
      <c r="AZ246" s="159" t="str">
        <f>IFERROR(VLOOKUP(Table1[[#This Row],[RespondentID]],'All Data'!$A247:$CN819,85,FALSE),"unknown")</f>
        <v>White/Caucasian</v>
      </c>
      <c r="BA246" s="159">
        <f>IFERROR(VLOOKUP(Table1[[#This Row],[RespondentID]],'All Data'!$A247:$CN819,86,FALSE),"unknown")</f>
        <v>0</v>
      </c>
      <c r="BB246" s="159" t="str">
        <f>IFERROR(VLOOKUP(Table1[[#This Row],[RespondentID]],'All Data'!$A247:$CN819,87,FALSE),"unknown")</f>
        <v xml:space="preserve"> </v>
      </c>
      <c r="BC246" s="159">
        <f>IFERROR(VLOOKUP(Table1[[#This Row],[RespondentID]],'All Data'!$A247:$CN819,88,FALSE),"unknown")</f>
        <v>0</v>
      </c>
      <c r="BD246" s="159" t="str">
        <f>IFERROR(VLOOKUP(Table1[[#This Row],[RespondentID]],'All Data'!$A247:$CN819,89,FALSE),"unknown")</f>
        <v>Some college</v>
      </c>
      <c r="BE246" s="159" t="str">
        <f>IFERROR(VLOOKUP(Table1[[#This Row],[RespondentID]],'All Data'!$A247:$CN819,90,FALSE),"unknown")</f>
        <v>Retired</v>
      </c>
      <c r="BF246" s="159" t="str">
        <f>IFERROR(VLOOKUP(Table1[[#This Row],[RespondentID]],'All Data'!$A247:$CN819,91,FALSE),"unknown")</f>
        <v>Yes</v>
      </c>
      <c r="BG246" s="159" t="str">
        <f>IFERROR(VLOOKUP(Table1[[#This Row],[RespondentID]],'All Data'!$A247:$CN819,92,FALSE),"unknown")</f>
        <v>Yes</v>
      </c>
    </row>
    <row r="247" spans="1:59" x14ac:dyDescent="0.35">
      <c r="A247" s="6">
        <v>7045785380</v>
      </c>
      <c r="B247" s="6" t="s">
        <v>52</v>
      </c>
      <c r="C247" s="6"/>
      <c r="D247" s="6"/>
      <c r="E247" s="6" t="s">
        <v>19</v>
      </c>
      <c r="F247" s="6"/>
      <c r="G247" s="6"/>
      <c r="H247" s="6"/>
      <c r="I247" s="6"/>
      <c r="J247" s="6"/>
      <c r="K247" s="6"/>
      <c r="L247" s="6" t="s">
        <v>61</v>
      </c>
      <c r="M247" s="6"/>
      <c r="N247" s="6"/>
      <c r="O247" s="6"/>
      <c r="P247" s="6"/>
      <c r="Q247" s="6"/>
      <c r="R247" s="6"/>
      <c r="S247" s="6"/>
      <c r="T247" s="43"/>
      <c r="U247" s="43">
        <f t="shared" si="69"/>
        <v>3</v>
      </c>
      <c r="V247" s="43">
        <f t="shared" si="70"/>
        <v>1</v>
      </c>
      <c r="W247" s="43"/>
      <c r="X247" s="43">
        <f t="shared" si="71"/>
        <v>1</v>
      </c>
      <c r="Y247" s="43">
        <f t="shared" si="72"/>
        <v>0</v>
      </c>
      <c r="Z247" s="43">
        <f t="shared" si="73"/>
        <v>0</v>
      </c>
      <c r="AA247" s="43">
        <f t="shared" si="74"/>
        <v>1</v>
      </c>
      <c r="AB247" s="43">
        <f t="shared" si="75"/>
        <v>0</v>
      </c>
      <c r="AC247" s="43">
        <f t="shared" si="76"/>
        <v>0</v>
      </c>
      <c r="AD247" s="43">
        <f t="shared" si="77"/>
        <v>0</v>
      </c>
      <c r="AE247" s="43">
        <f t="shared" si="78"/>
        <v>0</v>
      </c>
      <c r="AF247" s="43">
        <f t="shared" si="79"/>
        <v>0</v>
      </c>
      <c r="AG247" s="43">
        <f t="shared" si="80"/>
        <v>0</v>
      </c>
      <c r="AH247" s="43">
        <f t="shared" si="81"/>
        <v>1</v>
      </c>
      <c r="AI247" s="43">
        <f t="shared" si="82"/>
        <v>0</v>
      </c>
      <c r="AJ247" s="43">
        <f t="shared" si="83"/>
        <v>0</v>
      </c>
      <c r="AK247" s="43">
        <f t="shared" si="84"/>
        <v>0</v>
      </c>
      <c r="AL247" s="43">
        <f t="shared" si="85"/>
        <v>0</v>
      </c>
      <c r="AM247" s="43">
        <f t="shared" si="86"/>
        <v>0</v>
      </c>
      <c r="AN247" s="43">
        <f t="shared" si="87"/>
        <v>0</v>
      </c>
      <c r="AO247" s="43">
        <f t="shared" si="88"/>
        <v>0</v>
      </c>
      <c r="AP247" s="43"/>
      <c r="AQ247" s="43"/>
      <c r="AR247" s="43">
        <f t="shared" si="89"/>
        <v>3</v>
      </c>
      <c r="AS247" s="43">
        <f t="shared" si="90"/>
        <v>3</v>
      </c>
      <c r="AT247" s="43" t="str">
        <f t="shared" si="91"/>
        <v>Correct</v>
      </c>
      <c r="AU247" s="43"/>
      <c r="AV247" s="159" t="str">
        <f>IFERROR(VLOOKUP(Table1[[#This Row],[RespondentID]],'All Data'!$A248:$CN820,81,FALSE),"unknown")</f>
        <v>Female</v>
      </c>
      <c r="AW247" s="159">
        <f>IFERROR(VLOOKUP(Table1[[#This Row],[RespondentID]],'All Data'!$A248:$CN820,82,FALSE),"unknown")</f>
        <v>35</v>
      </c>
      <c r="AX247" s="159" t="str">
        <f>IFERROR(VLOOKUP(Table1[[#This Row],[RespondentID]],'All Data'!$A248:$CN820,83,FALSE),"unknown")</f>
        <v>Suffolk</v>
      </c>
      <c r="AY247" s="159" t="str">
        <f>IFERROR(VLOOKUP(Table1[[#This Row],[RespondentID]],'All Data'!$A248:$CN820,84,FALSE),"unknown")</f>
        <v>West Babylon, 11704</v>
      </c>
      <c r="AZ247" s="159" t="str">
        <f>IFERROR(VLOOKUP(Table1[[#This Row],[RespondentID]],'All Data'!$A248:$CN820,85,FALSE),"unknown")</f>
        <v>White/Caucasian</v>
      </c>
      <c r="BA247" s="159">
        <f>IFERROR(VLOOKUP(Table1[[#This Row],[RespondentID]],'All Data'!$A248:$CN820,86,FALSE),"unknown")</f>
        <v>0</v>
      </c>
      <c r="BB247" s="159" t="str">
        <f>IFERROR(VLOOKUP(Table1[[#This Row],[RespondentID]],'All Data'!$A248:$CN820,87,FALSE),"unknown")</f>
        <v xml:space="preserve">English </v>
      </c>
      <c r="BC247" s="159" t="str">
        <f>IFERROR(VLOOKUP(Table1[[#This Row],[RespondentID]],'All Data'!$A248:$CN820,88,FALSE),"unknown")</f>
        <v>$50,000 to $74,999</v>
      </c>
      <c r="BD247" s="159" t="str">
        <f>IFERROR(VLOOKUP(Table1[[#This Row],[RespondentID]],'All Data'!$A248:$CN820,89,FALSE),"unknown")</f>
        <v>College graduate</v>
      </c>
      <c r="BE247" s="159" t="str">
        <f>IFERROR(VLOOKUP(Table1[[#This Row],[RespondentID]],'All Data'!$A248:$CN820,90,FALSE),"unknown")</f>
        <v>Employed for wages</v>
      </c>
      <c r="BF247" s="159" t="str">
        <f>IFERROR(VLOOKUP(Table1[[#This Row],[RespondentID]],'All Data'!$A248:$CN820,91,FALSE),"unknown")</f>
        <v>Yes</v>
      </c>
      <c r="BG247" s="159" t="str">
        <f>IFERROR(VLOOKUP(Table1[[#This Row],[RespondentID]],'All Data'!$A248:$CN820,92,FALSE),"unknown")</f>
        <v>Yes</v>
      </c>
    </row>
    <row r="248" spans="1:59" x14ac:dyDescent="0.35">
      <c r="A248" s="6">
        <v>7045785081</v>
      </c>
      <c r="B248" s="6" t="s">
        <v>52</v>
      </c>
      <c r="C248" s="6"/>
      <c r="D248" s="6"/>
      <c r="E248" s="6"/>
      <c r="F248" s="6"/>
      <c r="G248" s="6" t="s">
        <v>56</v>
      </c>
      <c r="H248" s="6"/>
      <c r="I248" s="6" t="s">
        <v>58</v>
      </c>
      <c r="J248" s="6"/>
      <c r="K248" s="6"/>
      <c r="L248" s="6"/>
      <c r="M248" s="6"/>
      <c r="N248" s="6"/>
      <c r="O248" s="6"/>
      <c r="P248" s="6"/>
      <c r="Q248" s="6"/>
      <c r="R248" s="6"/>
      <c r="S248" s="6"/>
      <c r="T248" s="43"/>
      <c r="U248" s="43">
        <f t="shared" si="69"/>
        <v>3</v>
      </c>
      <c r="V248" s="43">
        <f t="shared" si="70"/>
        <v>1</v>
      </c>
      <c r="W248" s="43"/>
      <c r="X248" s="43">
        <f t="shared" si="71"/>
        <v>1</v>
      </c>
      <c r="Y248" s="43">
        <f t="shared" si="72"/>
        <v>0</v>
      </c>
      <c r="Z248" s="43">
        <f t="shared" si="73"/>
        <v>0</v>
      </c>
      <c r="AA248" s="43">
        <f t="shared" si="74"/>
        <v>0</v>
      </c>
      <c r="AB248" s="43">
        <f t="shared" si="75"/>
        <v>0</v>
      </c>
      <c r="AC248" s="43">
        <f t="shared" si="76"/>
        <v>1</v>
      </c>
      <c r="AD248" s="43">
        <f t="shared" si="77"/>
        <v>0</v>
      </c>
      <c r="AE248" s="43">
        <f t="shared" si="78"/>
        <v>1</v>
      </c>
      <c r="AF248" s="43">
        <f t="shared" si="79"/>
        <v>0</v>
      </c>
      <c r="AG248" s="43">
        <f t="shared" si="80"/>
        <v>0</v>
      </c>
      <c r="AH248" s="43">
        <f t="shared" si="81"/>
        <v>0</v>
      </c>
      <c r="AI248" s="43">
        <f t="shared" si="82"/>
        <v>0</v>
      </c>
      <c r="AJ248" s="43">
        <f t="shared" si="83"/>
        <v>0</v>
      </c>
      <c r="AK248" s="43">
        <f t="shared" si="84"/>
        <v>0</v>
      </c>
      <c r="AL248" s="43">
        <f t="shared" si="85"/>
        <v>0</v>
      </c>
      <c r="AM248" s="43">
        <f t="shared" si="86"/>
        <v>0</v>
      </c>
      <c r="AN248" s="43">
        <f t="shared" si="87"/>
        <v>0</v>
      </c>
      <c r="AO248" s="43">
        <f t="shared" si="88"/>
        <v>0</v>
      </c>
      <c r="AP248" s="43"/>
      <c r="AQ248" s="43"/>
      <c r="AR248" s="43">
        <f t="shared" si="89"/>
        <v>3</v>
      </c>
      <c r="AS248" s="43">
        <f t="shared" si="90"/>
        <v>3</v>
      </c>
      <c r="AT248" s="43" t="str">
        <f t="shared" si="91"/>
        <v>Correct</v>
      </c>
      <c r="AU248" s="43"/>
      <c r="AV248" s="159" t="str">
        <f>IFERROR(VLOOKUP(Table1[[#This Row],[RespondentID]],'All Data'!$A249:$CN821,81,FALSE),"unknown")</f>
        <v>Female</v>
      </c>
      <c r="AW248" s="159">
        <f>IFERROR(VLOOKUP(Table1[[#This Row],[RespondentID]],'All Data'!$A249:$CN821,82,FALSE),"unknown")</f>
        <v>22</v>
      </c>
      <c r="AX248" s="159" t="str">
        <f>IFERROR(VLOOKUP(Table1[[#This Row],[RespondentID]],'All Data'!$A249:$CN821,83,FALSE),"unknown")</f>
        <v>Queens</v>
      </c>
      <c r="AY248" s="159">
        <f>IFERROR(VLOOKUP(Table1[[#This Row],[RespondentID]],'All Data'!$A249:$CN821,84,FALSE),"unknown")</f>
        <v>0</v>
      </c>
      <c r="AZ248" s="159" t="str">
        <f>IFERROR(VLOOKUP(Table1[[#This Row],[RespondentID]],'All Data'!$A249:$CN821,85,FALSE),"unknown")</f>
        <v>Black/African American</v>
      </c>
      <c r="BA248" s="159" t="str">
        <f>IFERROR(VLOOKUP(Table1[[#This Row],[RespondentID]],'All Data'!$A249:$CN821,86,FALSE),"unknown")</f>
        <v>No</v>
      </c>
      <c r="BB248" s="159" t="str">
        <f>IFERROR(VLOOKUP(Table1[[#This Row],[RespondentID]],'All Data'!$A249:$CN821,87,FALSE),"unknown")</f>
        <v xml:space="preserve">English </v>
      </c>
      <c r="BC248" s="159" t="str">
        <f>IFERROR(VLOOKUP(Table1[[#This Row],[RespondentID]],'All Data'!$A249:$CN821,88,FALSE),"unknown")</f>
        <v>$0-$19,999</v>
      </c>
      <c r="BD248" s="159" t="str">
        <f>IFERROR(VLOOKUP(Table1[[#This Row],[RespondentID]],'All Data'!$A249:$CN821,89,FALSE),"unknown")</f>
        <v>Some college</v>
      </c>
      <c r="BE248" s="159" t="str">
        <f>IFERROR(VLOOKUP(Table1[[#This Row],[RespondentID]],'All Data'!$A249:$CN821,90,FALSE),"unknown")</f>
        <v>Student</v>
      </c>
      <c r="BF248" s="159" t="str">
        <f>IFERROR(VLOOKUP(Table1[[#This Row],[RespondentID]],'All Data'!$A249:$CN821,91,FALSE),"unknown")</f>
        <v>Yes</v>
      </c>
      <c r="BG248" s="159" t="str">
        <f>IFERROR(VLOOKUP(Table1[[#This Row],[RespondentID]],'All Data'!$A249:$CN821,92,FALSE),"unknown")</f>
        <v>Yes</v>
      </c>
    </row>
    <row r="249" spans="1:59" x14ac:dyDescent="0.35">
      <c r="A249" s="6">
        <v>7045784878</v>
      </c>
      <c r="B249" s="6"/>
      <c r="C249" s="6"/>
      <c r="D249" s="6" t="s">
        <v>54</v>
      </c>
      <c r="E249" s="6"/>
      <c r="F249" s="6"/>
      <c r="G249" s="6"/>
      <c r="H249" s="6"/>
      <c r="I249" s="6" t="s">
        <v>58</v>
      </c>
      <c r="J249" s="6"/>
      <c r="K249" s="6" t="s">
        <v>60</v>
      </c>
      <c r="L249" s="6"/>
      <c r="M249" s="6"/>
      <c r="N249" s="6"/>
      <c r="O249" s="6"/>
      <c r="P249" s="6"/>
      <c r="Q249" s="6"/>
      <c r="R249" s="6"/>
      <c r="S249" s="6"/>
      <c r="T249" s="43"/>
      <c r="U249" s="43">
        <f t="shared" si="69"/>
        <v>3</v>
      </c>
      <c r="V249" s="43">
        <f t="shared" si="70"/>
        <v>1</v>
      </c>
      <c r="W249" s="43"/>
      <c r="X249" s="43">
        <f t="shared" si="71"/>
        <v>0</v>
      </c>
      <c r="Y249" s="43">
        <f t="shared" si="72"/>
        <v>0</v>
      </c>
      <c r="Z249" s="43">
        <f t="shared" si="73"/>
        <v>1</v>
      </c>
      <c r="AA249" s="43">
        <f t="shared" si="74"/>
        <v>0</v>
      </c>
      <c r="AB249" s="43">
        <f t="shared" si="75"/>
        <v>0</v>
      </c>
      <c r="AC249" s="43">
        <f t="shared" si="76"/>
        <v>0</v>
      </c>
      <c r="AD249" s="43">
        <f t="shared" si="77"/>
        <v>0</v>
      </c>
      <c r="AE249" s="43">
        <f t="shared" si="78"/>
        <v>1</v>
      </c>
      <c r="AF249" s="43">
        <f t="shared" si="79"/>
        <v>0</v>
      </c>
      <c r="AG249" s="43">
        <f t="shared" si="80"/>
        <v>1</v>
      </c>
      <c r="AH249" s="43">
        <f t="shared" si="81"/>
        <v>0</v>
      </c>
      <c r="AI249" s="43">
        <f t="shared" si="82"/>
        <v>0</v>
      </c>
      <c r="AJ249" s="43">
        <f t="shared" si="83"/>
        <v>0</v>
      </c>
      <c r="AK249" s="43">
        <f t="shared" si="84"/>
        <v>0</v>
      </c>
      <c r="AL249" s="43">
        <f t="shared" si="85"/>
        <v>0</v>
      </c>
      <c r="AM249" s="43">
        <f t="shared" si="86"/>
        <v>0</v>
      </c>
      <c r="AN249" s="43">
        <f t="shared" si="87"/>
        <v>0</v>
      </c>
      <c r="AO249" s="43">
        <f t="shared" si="88"/>
        <v>0</v>
      </c>
      <c r="AP249" s="43"/>
      <c r="AQ249" s="43"/>
      <c r="AR249" s="43">
        <f t="shared" si="89"/>
        <v>3</v>
      </c>
      <c r="AS249" s="43">
        <f t="shared" si="90"/>
        <v>3</v>
      </c>
      <c r="AT249" s="43" t="str">
        <f t="shared" si="91"/>
        <v>Correct</v>
      </c>
      <c r="AU249" s="43"/>
      <c r="AV249" s="159" t="str">
        <f>IFERROR(VLOOKUP(Table1[[#This Row],[RespondentID]],'All Data'!$A250:$CN822,81,FALSE),"unknown")</f>
        <v>Female</v>
      </c>
      <c r="AW249" s="159">
        <f>IFERROR(VLOOKUP(Table1[[#This Row],[RespondentID]],'All Data'!$A250:$CN822,82,FALSE),"unknown")</f>
        <v>58</v>
      </c>
      <c r="AX249" s="159" t="str">
        <f>IFERROR(VLOOKUP(Table1[[#This Row],[RespondentID]],'All Data'!$A250:$CN822,83,FALSE),"unknown")</f>
        <v>Suffolk</v>
      </c>
      <c r="AY249" s="159" t="str">
        <f>IFERROR(VLOOKUP(Table1[[#This Row],[RespondentID]],'All Data'!$A250:$CN822,84,FALSE),"unknown")</f>
        <v>Bay Shore, 11706</v>
      </c>
      <c r="AZ249" s="159" t="str">
        <f>IFERROR(VLOOKUP(Table1[[#This Row],[RespondentID]],'All Data'!$A250:$CN822,85,FALSE),"unknown")</f>
        <v>White/Caucasian</v>
      </c>
      <c r="BA249" s="159" t="str">
        <f>IFERROR(VLOOKUP(Table1[[#This Row],[RespondentID]],'All Data'!$A250:$CN822,86,FALSE),"unknown")</f>
        <v>No</v>
      </c>
      <c r="BB249" s="159" t="str">
        <f>IFERROR(VLOOKUP(Table1[[#This Row],[RespondentID]],'All Data'!$A250:$CN822,87,FALSE),"unknown")</f>
        <v xml:space="preserve">English </v>
      </c>
      <c r="BC249" s="159" t="str">
        <f>IFERROR(VLOOKUP(Table1[[#This Row],[RespondentID]],'All Data'!$A250:$CN822,88,FALSE),"unknown")</f>
        <v>$75,000 to $125,000</v>
      </c>
      <c r="BD249" s="159" t="str">
        <f>IFERROR(VLOOKUP(Table1[[#This Row],[RespondentID]],'All Data'!$A250:$CN822,89,FALSE),"unknown")</f>
        <v>High school graduate</v>
      </c>
      <c r="BE249" s="159" t="str">
        <f>IFERROR(VLOOKUP(Table1[[#This Row],[RespondentID]],'All Data'!$A250:$CN822,90,FALSE),"unknown")</f>
        <v>Employed for wages</v>
      </c>
      <c r="BF249" s="159" t="str">
        <f>IFERROR(VLOOKUP(Table1[[#This Row],[RespondentID]],'All Data'!$A250:$CN822,91,FALSE),"unknown")</f>
        <v>Yes</v>
      </c>
      <c r="BG249" s="159" t="str">
        <f>IFERROR(VLOOKUP(Table1[[#This Row],[RespondentID]],'All Data'!$A250:$CN822,92,FALSE),"unknown")</f>
        <v>Yes</v>
      </c>
    </row>
    <row r="250" spans="1:59" x14ac:dyDescent="0.35">
      <c r="A250" s="6">
        <v>7045784577</v>
      </c>
      <c r="B250" s="6"/>
      <c r="C250" s="6"/>
      <c r="D250" s="6"/>
      <c r="E250" s="6" t="s">
        <v>19</v>
      </c>
      <c r="F250" s="6"/>
      <c r="G250" s="6" t="s">
        <v>56</v>
      </c>
      <c r="H250" s="6"/>
      <c r="I250" s="6" t="s">
        <v>58</v>
      </c>
      <c r="J250" s="6"/>
      <c r="K250" s="6"/>
      <c r="L250" s="6"/>
      <c r="M250" s="6"/>
      <c r="N250" s="6"/>
      <c r="O250" s="6"/>
      <c r="P250" s="6"/>
      <c r="Q250" s="6"/>
      <c r="R250" s="6"/>
      <c r="S250" s="6"/>
      <c r="T250" s="43"/>
      <c r="U250" s="43">
        <f t="shared" si="69"/>
        <v>3</v>
      </c>
      <c r="V250" s="43">
        <f t="shared" si="70"/>
        <v>1</v>
      </c>
      <c r="W250" s="43"/>
      <c r="X250" s="43">
        <f t="shared" si="71"/>
        <v>0</v>
      </c>
      <c r="Y250" s="43">
        <f t="shared" si="72"/>
        <v>0</v>
      </c>
      <c r="Z250" s="43">
        <f t="shared" si="73"/>
        <v>0</v>
      </c>
      <c r="AA250" s="43">
        <f t="shared" si="74"/>
        <v>1</v>
      </c>
      <c r="AB250" s="43">
        <f t="shared" si="75"/>
        <v>0</v>
      </c>
      <c r="AC250" s="43">
        <f t="shared" si="76"/>
        <v>1</v>
      </c>
      <c r="AD250" s="43">
        <f t="shared" si="77"/>
        <v>0</v>
      </c>
      <c r="AE250" s="43">
        <f t="shared" si="78"/>
        <v>1</v>
      </c>
      <c r="AF250" s="43">
        <f t="shared" si="79"/>
        <v>0</v>
      </c>
      <c r="AG250" s="43">
        <f t="shared" si="80"/>
        <v>0</v>
      </c>
      <c r="AH250" s="43">
        <f t="shared" si="81"/>
        <v>0</v>
      </c>
      <c r="AI250" s="43">
        <f t="shared" si="82"/>
        <v>0</v>
      </c>
      <c r="AJ250" s="43">
        <f t="shared" si="83"/>
        <v>0</v>
      </c>
      <c r="AK250" s="43">
        <f t="shared" si="84"/>
        <v>0</v>
      </c>
      <c r="AL250" s="43">
        <f t="shared" si="85"/>
        <v>0</v>
      </c>
      <c r="AM250" s="43">
        <f t="shared" si="86"/>
        <v>0</v>
      </c>
      <c r="AN250" s="43">
        <f t="shared" si="87"/>
        <v>0</v>
      </c>
      <c r="AO250" s="43">
        <f t="shared" si="88"/>
        <v>0</v>
      </c>
      <c r="AP250" s="43"/>
      <c r="AQ250" s="43"/>
      <c r="AR250" s="43">
        <f t="shared" si="89"/>
        <v>3</v>
      </c>
      <c r="AS250" s="43">
        <f t="shared" si="90"/>
        <v>3</v>
      </c>
      <c r="AT250" s="43" t="str">
        <f t="shared" si="91"/>
        <v>Correct</v>
      </c>
      <c r="AU250" s="43"/>
      <c r="AV250" s="159" t="str">
        <f>IFERROR(VLOOKUP(Table1[[#This Row],[RespondentID]],'All Data'!$A251:$CN823,81,FALSE),"unknown")</f>
        <v>Female</v>
      </c>
      <c r="AW250" s="159">
        <f>IFERROR(VLOOKUP(Table1[[#This Row],[RespondentID]],'All Data'!$A251:$CN823,82,FALSE),"unknown")</f>
        <v>67</v>
      </c>
      <c r="AX250" s="159" t="str">
        <f>IFERROR(VLOOKUP(Table1[[#This Row],[RespondentID]],'All Data'!$A251:$CN823,83,FALSE),"unknown")</f>
        <v>Suffolk</v>
      </c>
      <c r="AY250" s="159" t="str">
        <f>IFERROR(VLOOKUP(Table1[[#This Row],[RespondentID]],'All Data'!$A251:$CN823,84,FALSE),"unknown")</f>
        <v>Oakdale, 11769</v>
      </c>
      <c r="AZ250" s="159" t="str">
        <f>IFERROR(VLOOKUP(Table1[[#This Row],[RespondentID]],'All Data'!$A251:$CN823,85,FALSE),"unknown")</f>
        <v>White/Caucasian</v>
      </c>
      <c r="BA250" s="159" t="str">
        <f>IFERROR(VLOOKUP(Table1[[#This Row],[RespondentID]],'All Data'!$A251:$CN823,86,FALSE),"unknown")</f>
        <v>No</v>
      </c>
      <c r="BB250" s="159" t="str">
        <f>IFERROR(VLOOKUP(Table1[[#This Row],[RespondentID]],'All Data'!$A251:$CN823,87,FALSE),"unknown")</f>
        <v xml:space="preserve">English </v>
      </c>
      <c r="BC250" s="159" t="str">
        <f>IFERROR(VLOOKUP(Table1[[#This Row],[RespondentID]],'All Data'!$A251:$CN823,88,FALSE),"unknown")</f>
        <v>$75,000 to $125,000</v>
      </c>
      <c r="BD250" s="159" t="str">
        <f>IFERROR(VLOOKUP(Table1[[#This Row],[RespondentID]],'All Data'!$A251:$CN823,89,FALSE),"unknown")</f>
        <v>Technical school</v>
      </c>
      <c r="BE250" s="159" t="str">
        <f>IFERROR(VLOOKUP(Table1[[#This Row],[RespondentID]],'All Data'!$A251:$CN823,90,FALSE),"unknown")</f>
        <v>Employed for wages</v>
      </c>
      <c r="BF250" s="159" t="str">
        <f>IFERROR(VLOOKUP(Table1[[#This Row],[RespondentID]],'All Data'!$A251:$CN823,91,FALSE),"unknown")</f>
        <v>Yes</v>
      </c>
      <c r="BG250" s="159" t="str">
        <f>IFERROR(VLOOKUP(Table1[[#This Row],[RespondentID]],'All Data'!$A251:$CN823,92,FALSE),"unknown")</f>
        <v>Yes</v>
      </c>
    </row>
    <row r="251" spans="1:59" x14ac:dyDescent="0.35">
      <c r="A251" s="6">
        <v>7045784181</v>
      </c>
      <c r="B251" s="6" t="s">
        <v>52</v>
      </c>
      <c r="C251" s="6"/>
      <c r="D251" s="6"/>
      <c r="E251" s="6" t="s">
        <v>19</v>
      </c>
      <c r="F251" s="6"/>
      <c r="G251" s="6"/>
      <c r="H251" s="6"/>
      <c r="I251" s="6" t="s">
        <v>58</v>
      </c>
      <c r="J251" s="6"/>
      <c r="K251" s="6"/>
      <c r="L251" s="6"/>
      <c r="M251" s="6"/>
      <c r="N251" s="6"/>
      <c r="O251" s="6"/>
      <c r="P251" s="6"/>
      <c r="Q251" s="6"/>
      <c r="R251" s="6"/>
      <c r="S251" s="6"/>
      <c r="T251" s="43"/>
      <c r="U251" s="43">
        <f t="shared" si="69"/>
        <v>3</v>
      </c>
      <c r="V251" s="43">
        <f t="shared" si="70"/>
        <v>1</v>
      </c>
      <c r="W251" s="43"/>
      <c r="X251" s="43">
        <f t="shared" si="71"/>
        <v>1</v>
      </c>
      <c r="Y251" s="43">
        <f t="shared" si="72"/>
        <v>0</v>
      </c>
      <c r="Z251" s="43">
        <f t="shared" si="73"/>
        <v>0</v>
      </c>
      <c r="AA251" s="43">
        <f t="shared" si="74"/>
        <v>1</v>
      </c>
      <c r="AB251" s="43">
        <f t="shared" si="75"/>
        <v>0</v>
      </c>
      <c r="AC251" s="43">
        <f t="shared" si="76"/>
        <v>0</v>
      </c>
      <c r="AD251" s="43">
        <f t="shared" si="77"/>
        <v>0</v>
      </c>
      <c r="AE251" s="43">
        <f t="shared" si="78"/>
        <v>1</v>
      </c>
      <c r="AF251" s="43">
        <f t="shared" si="79"/>
        <v>0</v>
      </c>
      <c r="AG251" s="43">
        <f t="shared" si="80"/>
        <v>0</v>
      </c>
      <c r="AH251" s="43">
        <f t="shared" si="81"/>
        <v>0</v>
      </c>
      <c r="AI251" s="43">
        <f t="shared" si="82"/>
        <v>0</v>
      </c>
      <c r="AJ251" s="43">
        <f t="shared" si="83"/>
        <v>0</v>
      </c>
      <c r="AK251" s="43">
        <f t="shared" si="84"/>
        <v>0</v>
      </c>
      <c r="AL251" s="43">
        <f t="shared" si="85"/>
        <v>0</v>
      </c>
      <c r="AM251" s="43">
        <f t="shared" si="86"/>
        <v>0</v>
      </c>
      <c r="AN251" s="43">
        <f t="shared" si="87"/>
        <v>0</v>
      </c>
      <c r="AO251" s="43">
        <f t="shared" si="88"/>
        <v>0</v>
      </c>
      <c r="AP251" s="43"/>
      <c r="AQ251" s="43"/>
      <c r="AR251" s="43">
        <f t="shared" si="89"/>
        <v>3</v>
      </c>
      <c r="AS251" s="43">
        <f t="shared" si="90"/>
        <v>3</v>
      </c>
      <c r="AT251" s="43" t="str">
        <f t="shared" si="91"/>
        <v>Correct</v>
      </c>
      <c r="AU251" s="43"/>
      <c r="AV251" s="159" t="str">
        <f>IFERROR(VLOOKUP(Table1[[#This Row],[RespondentID]],'All Data'!$A252:$CN824,81,FALSE),"unknown")</f>
        <v>Female</v>
      </c>
      <c r="AW251" s="159">
        <f>IFERROR(VLOOKUP(Table1[[#This Row],[RespondentID]],'All Data'!$A252:$CN824,82,FALSE),"unknown")</f>
        <v>60</v>
      </c>
      <c r="AX251" s="159" t="str">
        <f>IFERROR(VLOOKUP(Table1[[#This Row],[RespondentID]],'All Data'!$A252:$CN824,83,FALSE),"unknown")</f>
        <v>Suffolk</v>
      </c>
      <c r="AY251" s="159" t="str">
        <f>IFERROR(VLOOKUP(Table1[[#This Row],[RespondentID]],'All Data'!$A252:$CN824,84,FALSE),"unknown")</f>
        <v>Bay Shore, 11706</v>
      </c>
      <c r="AZ251" s="159">
        <f>IFERROR(VLOOKUP(Table1[[#This Row],[RespondentID]],'All Data'!$A252:$CN824,85,FALSE),"unknown")</f>
        <v>0</v>
      </c>
      <c r="BA251" s="159">
        <f>IFERROR(VLOOKUP(Table1[[#This Row],[RespondentID]],'All Data'!$A252:$CN824,86,FALSE),"unknown")</f>
        <v>0</v>
      </c>
      <c r="BB251" s="159" t="str">
        <f>IFERROR(VLOOKUP(Table1[[#This Row],[RespondentID]],'All Data'!$A252:$CN824,87,FALSE),"unknown")</f>
        <v xml:space="preserve">English Spanish </v>
      </c>
      <c r="BC251" s="159" t="str">
        <f>IFERROR(VLOOKUP(Table1[[#This Row],[RespondentID]],'All Data'!$A252:$CN824,88,FALSE),"unknown")</f>
        <v>$75,000 to $125,000</v>
      </c>
      <c r="BD251" s="159" t="str">
        <f>IFERROR(VLOOKUP(Table1[[#This Row],[RespondentID]],'All Data'!$A252:$CN824,89,FALSE),"unknown")</f>
        <v>High school graduate</v>
      </c>
      <c r="BE251" s="159" t="str">
        <f>IFERROR(VLOOKUP(Table1[[#This Row],[RespondentID]],'All Data'!$A252:$CN824,90,FALSE),"unknown")</f>
        <v>Retired</v>
      </c>
      <c r="BF251" s="159" t="str">
        <f>IFERROR(VLOOKUP(Table1[[#This Row],[RespondentID]],'All Data'!$A252:$CN824,91,FALSE),"unknown")</f>
        <v>Yes</v>
      </c>
      <c r="BG251" s="159" t="str">
        <f>IFERROR(VLOOKUP(Table1[[#This Row],[RespondentID]],'All Data'!$A252:$CN824,92,FALSE),"unknown")</f>
        <v>No</v>
      </c>
    </row>
    <row r="252" spans="1:59" x14ac:dyDescent="0.35">
      <c r="A252" s="6">
        <v>7045783975</v>
      </c>
      <c r="B252" s="6" t="s">
        <v>52</v>
      </c>
      <c r="C252" s="6"/>
      <c r="D252" s="6"/>
      <c r="E252" s="6" t="s">
        <v>19</v>
      </c>
      <c r="F252" s="6"/>
      <c r="G252" s="6"/>
      <c r="H252" s="6" t="s">
        <v>57</v>
      </c>
      <c r="I252" s="6"/>
      <c r="J252" s="6"/>
      <c r="K252" s="6"/>
      <c r="L252" s="6"/>
      <c r="M252" s="6"/>
      <c r="N252" s="6"/>
      <c r="O252" s="6"/>
      <c r="P252" s="6"/>
      <c r="Q252" s="6"/>
      <c r="R252" s="6"/>
      <c r="S252" s="6"/>
      <c r="T252" s="43"/>
      <c r="U252" s="43">
        <f t="shared" si="69"/>
        <v>3</v>
      </c>
      <c r="V252" s="43">
        <f t="shared" si="70"/>
        <v>1</v>
      </c>
      <c r="W252" s="43"/>
      <c r="X252" s="43">
        <f t="shared" si="71"/>
        <v>1</v>
      </c>
      <c r="Y252" s="43">
        <f t="shared" si="72"/>
        <v>0</v>
      </c>
      <c r="Z252" s="43">
        <f t="shared" si="73"/>
        <v>0</v>
      </c>
      <c r="AA252" s="43">
        <f t="shared" si="74"/>
        <v>1</v>
      </c>
      <c r="AB252" s="43">
        <f t="shared" si="75"/>
        <v>0</v>
      </c>
      <c r="AC252" s="43">
        <f t="shared" si="76"/>
        <v>0</v>
      </c>
      <c r="AD252" s="43">
        <f t="shared" si="77"/>
        <v>1</v>
      </c>
      <c r="AE252" s="43">
        <f t="shared" si="78"/>
        <v>0</v>
      </c>
      <c r="AF252" s="43">
        <f t="shared" si="79"/>
        <v>0</v>
      </c>
      <c r="AG252" s="43">
        <f t="shared" si="80"/>
        <v>0</v>
      </c>
      <c r="AH252" s="43">
        <f t="shared" si="81"/>
        <v>0</v>
      </c>
      <c r="AI252" s="43">
        <f t="shared" si="82"/>
        <v>0</v>
      </c>
      <c r="AJ252" s="43">
        <f t="shared" si="83"/>
        <v>0</v>
      </c>
      <c r="AK252" s="43">
        <f t="shared" si="84"/>
        <v>0</v>
      </c>
      <c r="AL252" s="43">
        <f t="shared" si="85"/>
        <v>0</v>
      </c>
      <c r="AM252" s="43">
        <f t="shared" si="86"/>
        <v>0</v>
      </c>
      <c r="AN252" s="43">
        <f t="shared" si="87"/>
        <v>0</v>
      </c>
      <c r="AO252" s="43">
        <f t="shared" si="88"/>
        <v>0</v>
      </c>
      <c r="AP252" s="43"/>
      <c r="AQ252" s="43"/>
      <c r="AR252" s="43">
        <f t="shared" si="89"/>
        <v>3</v>
      </c>
      <c r="AS252" s="43">
        <f t="shared" si="90"/>
        <v>3</v>
      </c>
      <c r="AT252" s="43" t="str">
        <f t="shared" si="91"/>
        <v>Correct</v>
      </c>
      <c r="AU252" s="43"/>
      <c r="AV252" s="159" t="str">
        <f>IFERROR(VLOOKUP(Table1[[#This Row],[RespondentID]],'All Data'!$A253:$CN825,81,FALSE),"unknown")</f>
        <v>Male</v>
      </c>
      <c r="AW252" s="159">
        <f>IFERROR(VLOOKUP(Table1[[#This Row],[RespondentID]],'All Data'!$A253:$CN825,82,FALSE),"unknown")</f>
        <v>78</v>
      </c>
      <c r="AX252" s="159" t="str">
        <f>IFERROR(VLOOKUP(Table1[[#This Row],[RespondentID]],'All Data'!$A253:$CN825,83,FALSE),"unknown")</f>
        <v>Suffolk</v>
      </c>
      <c r="AY252" s="159" t="str">
        <f>IFERROR(VLOOKUP(Table1[[#This Row],[RespondentID]],'All Data'!$A253:$CN825,84,FALSE),"unknown")</f>
        <v>West Islip, 11795</v>
      </c>
      <c r="AZ252" s="159" t="str">
        <f>IFERROR(VLOOKUP(Table1[[#This Row],[RespondentID]],'All Data'!$A253:$CN825,85,FALSE),"unknown")</f>
        <v>White/Caucasian</v>
      </c>
      <c r="BA252" s="159" t="str">
        <f>IFERROR(VLOOKUP(Table1[[#This Row],[RespondentID]],'All Data'!$A253:$CN825,86,FALSE),"unknown")</f>
        <v>Yes</v>
      </c>
      <c r="BB252" s="159" t="str">
        <f>IFERROR(VLOOKUP(Table1[[#This Row],[RespondentID]],'All Data'!$A253:$CN825,87,FALSE),"unknown")</f>
        <v xml:space="preserve">English </v>
      </c>
      <c r="BC252" s="159" t="str">
        <f>IFERROR(VLOOKUP(Table1[[#This Row],[RespondentID]],'All Data'!$A253:$CN825,88,FALSE),"unknown")</f>
        <v>Over $125,000</v>
      </c>
      <c r="BD252" s="159" t="str">
        <f>IFERROR(VLOOKUP(Table1[[#This Row],[RespondentID]],'All Data'!$A253:$CN825,89,FALSE),"unknown")</f>
        <v>Graduate school</v>
      </c>
      <c r="BE252" s="159" t="str">
        <f>IFERROR(VLOOKUP(Table1[[#This Row],[RespondentID]],'All Data'!$A253:$CN825,90,FALSE),"unknown")</f>
        <v>Retired</v>
      </c>
      <c r="BF252" s="159" t="str">
        <f>IFERROR(VLOOKUP(Table1[[#This Row],[RespondentID]],'All Data'!$A253:$CN825,91,FALSE),"unknown")</f>
        <v>Yes</v>
      </c>
      <c r="BG252" s="159" t="str">
        <f>IFERROR(VLOOKUP(Table1[[#This Row],[RespondentID]],'All Data'!$A253:$CN825,92,FALSE),"unknown")</f>
        <v>Yes</v>
      </c>
    </row>
    <row r="253" spans="1:59" x14ac:dyDescent="0.35">
      <c r="A253" s="6">
        <v>7045783563</v>
      </c>
      <c r="B253" s="6"/>
      <c r="C253" s="6"/>
      <c r="D253" s="6"/>
      <c r="E253" s="6"/>
      <c r="F253" s="6" t="s">
        <v>55</v>
      </c>
      <c r="G253" s="6"/>
      <c r="H253" s="6"/>
      <c r="I253" s="6"/>
      <c r="J253" s="6"/>
      <c r="K253" s="6"/>
      <c r="L253" s="6"/>
      <c r="M253" s="6"/>
      <c r="N253" s="6"/>
      <c r="O253" s="6"/>
      <c r="P253" s="6"/>
      <c r="Q253" s="6"/>
      <c r="R253" s="6"/>
      <c r="S253" s="6"/>
      <c r="T253" s="43"/>
      <c r="U253" s="43">
        <f t="shared" si="69"/>
        <v>1</v>
      </c>
      <c r="V253" s="43">
        <f t="shared" si="70"/>
        <v>3</v>
      </c>
      <c r="W253" s="43"/>
      <c r="X253" s="43">
        <f t="shared" si="71"/>
        <v>0</v>
      </c>
      <c r="Y253" s="43">
        <f t="shared" si="72"/>
        <v>0</v>
      </c>
      <c r="Z253" s="43">
        <f t="shared" si="73"/>
        <v>0</v>
      </c>
      <c r="AA253" s="43">
        <f t="shared" si="74"/>
        <v>0</v>
      </c>
      <c r="AB253" s="43">
        <f t="shared" si="75"/>
        <v>1</v>
      </c>
      <c r="AC253" s="43">
        <f t="shared" si="76"/>
        <v>0</v>
      </c>
      <c r="AD253" s="43">
        <f t="shared" si="77"/>
        <v>0</v>
      </c>
      <c r="AE253" s="43">
        <f t="shared" si="78"/>
        <v>0</v>
      </c>
      <c r="AF253" s="43">
        <f t="shared" si="79"/>
        <v>0</v>
      </c>
      <c r="AG253" s="43">
        <f t="shared" si="80"/>
        <v>0</v>
      </c>
      <c r="AH253" s="43">
        <f t="shared" si="81"/>
        <v>0</v>
      </c>
      <c r="AI253" s="43">
        <f t="shared" si="82"/>
        <v>0</v>
      </c>
      <c r="AJ253" s="43">
        <f t="shared" si="83"/>
        <v>0</v>
      </c>
      <c r="AK253" s="43">
        <f t="shared" si="84"/>
        <v>0</v>
      </c>
      <c r="AL253" s="43">
        <f t="shared" si="85"/>
        <v>0</v>
      </c>
      <c r="AM253" s="43">
        <f t="shared" si="86"/>
        <v>0</v>
      </c>
      <c r="AN253" s="43">
        <f t="shared" si="87"/>
        <v>0</v>
      </c>
      <c r="AO253" s="43">
        <f t="shared" si="88"/>
        <v>0</v>
      </c>
      <c r="AP253" s="43"/>
      <c r="AQ253" s="43"/>
      <c r="AR253" s="43">
        <f t="shared" si="89"/>
        <v>1</v>
      </c>
      <c r="AS253" s="43">
        <f t="shared" si="90"/>
        <v>1</v>
      </c>
      <c r="AT253" s="43" t="str">
        <f t="shared" si="91"/>
        <v>Correct</v>
      </c>
      <c r="AU253" s="43"/>
      <c r="AV253" s="159" t="str">
        <f>IFERROR(VLOOKUP(Table1[[#This Row],[RespondentID]],'All Data'!$A254:$CN826,81,FALSE),"unknown")</f>
        <v>Female</v>
      </c>
      <c r="AW253" s="159">
        <f>IFERROR(VLOOKUP(Table1[[#This Row],[RespondentID]],'All Data'!$A254:$CN826,82,FALSE),"unknown")</f>
        <v>78</v>
      </c>
      <c r="AX253" s="159" t="str">
        <f>IFERROR(VLOOKUP(Table1[[#This Row],[RespondentID]],'All Data'!$A254:$CN826,83,FALSE),"unknown")</f>
        <v>Suffolk</v>
      </c>
      <c r="AY253" s="159" t="str">
        <f>IFERROR(VLOOKUP(Table1[[#This Row],[RespondentID]],'All Data'!$A254:$CN826,84,FALSE),"unknown")</f>
        <v>West Islip, 11795</v>
      </c>
      <c r="AZ253" s="159" t="str">
        <f>IFERROR(VLOOKUP(Table1[[#This Row],[RespondentID]],'All Data'!$A254:$CN826,85,FALSE),"unknown")</f>
        <v>White/Caucasian</v>
      </c>
      <c r="BA253" s="159" t="str">
        <f>IFERROR(VLOOKUP(Table1[[#This Row],[RespondentID]],'All Data'!$A254:$CN826,86,FALSE),"unknown")</f>
        <v>No</v>
      </c>
      <c r="BB253" s="159" t="str">
        <f>IFERROR(VLOOKUP(Table1[[#This Row],[RespondentID]],'All Data'!$A254:$CN826,87,FALSE),"unknown")</f>
        <v xml:space="preserve">English Spanish </v>
      </c>
      <c r="BC253" s="159">
        <f>IFERROR(VLOOKUP(Table1[[#This Row],[RespondentID]],'All Data'!$A254:$CN826,88,FALSE),"unknown")</f>
        <v>0</v>
      </c>
      <c r="BD253" s="159" t="str">
        <f>IFERROR(VLOOKUP(Table1[[#This Row],[RespondentID]],'All Data'!$A254:$CN826,89,FALSE),"unknown")</f>
        <v>Graduate school</v>
      </c>
      <c r="BE253" s="159" t="str">
        <f>IFERROR(VLOOKUP(Table1[[#This Row],[RespondentID]],'All Data'!$A254:$CN826,90,FALSE),"unknown")</f>
        <v>Retired</v>
      </c>
      <c r="BF253" s="159" t="str">
        <f>IFERROR(VLOOKUP(Table1[[#This Row],[RespondentID]],'All Data'!$A254:$CN826,91,FALSE),"unknown")</f>
        <v>Yes</v>
      </c>
      <c r="BG253" s="159" t="str">
        <f>IFERROR(VLOOKUP(Table1[[#This Row],[RespondentID]],'All Data'!$A254:$CN826,92,FALSE),"unknown")</f>
        <v>No</v>
      </c>
    </row>
    <row r="254" spans="1:59" x14ac:dyDescent="0.35">
      <c r="A254" s="6">
        <v>7045783316</v>
      </c>
      <c r="B254" s="6"/>
      <c r="C254" s="6"/>
      <c r="D254" s="6" t="s">
        <v>54</v>
      </c>
      <c r="E254" s="6"/>
      <c r="F254" s="6" t="s">
        <v>55</v>
      </c>
      <c r="G254" s="6"/>
      <c r="H254" s="6"/>
      <c r="I254" s="6"/>
      <c r="J254" s="6"/>
      <c r="K254" s="6"/>
      <c r="L254" s="6"/>
      <c r="M254" s="6"/>
      <c r="N254" s="6"/>
      <c r="O254" s="6"/>
      <c r="P254" s="6"/>
      <c r="Q254" s="6"/>
      <c r="R254" s="6"/>
      <c r="S254" s="6" t="s">
        <v>66</v>
      </c>
      <c r="T254" s="43"/>
      <c r="U254" s="43">
        <f t="shared" si="69"/>
        <v>3</v>
      </c>
      <c r="V254" s="43">
        <f t="shared" si="70"/>
        <v>1</v>
      </c>
      <c r="W254" s="43"/>
      <c r="X254" s="43">
        <f t="shared" si="71"/>
        <v>0</v>
      </c>
      <c r="Y254" s="43">
        <f t="shared" si="72"/>
        <v>0</v>
      </c>
      <c r="Z254" s="43">
        <f t="shared" si="73"/>
        <v>1</v>
      </c>
      <c r="AA254" s="43">
        <f t="shared" si="74"/>
        <v>0</v>
      </c>
      <c r="AB254" s="43">
        <f t="shared" si="75"/>
        <v>1</v>
      </c>
      <c r="AC254" s="43">
        <f t="shared" si="76"/>
        <v>0</v>
      </c>
      <c r="AD254" s="43">
        <f t="shared" si="77"/>
        <v>0</v>
      </c>
      <c r="AE254" s="43">
        <f t="shared" si="78"/>
        <v>0</v>
      </c>
      <c r="AF254" s="43">
        <f t="shared" si="79"/>
        <v>0</v>
      </c>
      <c r="AG254" s="43">
        <f t="shared" si="80"/>
        <v>0</v>
      </c>
      <c r="AH254" s="43">
        <f t="shared" si="81"/>
        <v>0</v>
      </c>
      <c r="AI254" s="43">
        <f t="shared" si="82"/>
        <v>0</v>
      </c>
      <c r="AJ254" s="43">
        <f t="shared" si="83"/>
        <v>0</v>
      </c>
      <c r="AK254" s="43">
        <f t="shared" si="84"/>
        <v>0</v>
      </c>
      <c r="AL254" s="43">
        <f t="shared" si="85"/>
        <v>0</v>
      </c>
      <c r="AM254" s="43">
        <f t="shared" si="86"/>
        <v>0</v>
      </c>
      <c r="AN254" s="43">
        <f t="shared" si="87"/>
        <v>0</v>
      </c>
      <c r="AO254" s="43">
        <f t="shared" si="88"/>
        <v>1</v>
      </c>
      <c r="AP254" s="43"/>
      <c r="AQ254" s="43"/>
      <c r="AR254" s="43">
        <f t="shared" si="89"/>
        <v>3</v>
      </c>
      <c r="AS254" s="43">
        <f t="shared" si="90"/>
        <v>3</v>
      </c>
      <c r="AT254" s="43" t="str">
        <f t="shared" si="91"/>
        <v>Correct</v>
      </c>
      <c r="AU254" s="43"/>
      <c r="AV254" s="159" t="str">
        <f>IFERROR(VLOOKUP(Table1[[#This Row],[RespondentID]],'All Data'!$A255:$CN827,81,FALSE),"unknown")</f>
        <v>Female</v>
      </c>
      <c r="AW254" s="159">
        <f>IFERROR(VLOOKUP(Table1[[#This Row],[RespondentID]],'All Data'!$A255:$CN827,82,FALSE),"unknown")</f>
        <v>73</v>
      </c>
      <c r="AX254" s="159" t="str">
        <f>IFERROR(VLOOKUP(Table1[[#This Row],[RespondentID]],'All Data'!$A255:$CN827,83,FALSE),"unknown")</f>
        <v>Suffolk</v>
      </c>
      <c r="AY254" s="159" t="str">
        <f>IFERROR(VLOOKUP(Table1[[#This Row],[RespondentID]],'All Data'!$A255:$CN827,84,FALSE),"unknown")</f>
        <v>Selden, 11784</v>
      </c>
      <c r="AZ254" s="159" t="str">
        <f>IFERROR(VLOOKUP(Table1[[#This Row],[RespondentID]],'All Data'!$A255:$CN827,85,FALSE),"unknown")</f>
        <v>White/Caucasian</v>
      </c>
      <c r="BA254" s="159" t="str">
        <f>IFERROR(VLOOKUP(Table1[[#This Row],[RespondentID]],'All Data'!$A255:$CN827,86,FALSE),"unknown")</f>
        <v>No</v>
      </c>
      <c r="BB254" s="159" t="str">
        <f>IFERROR(VLOOKUP(Table1[[#This Row],[RespondentID]],'All Data'!$A255:$CN827,87,FALSE),"unknown")</f>
        <v xml:space="preserve">English </v>
      </c>
      <c r="BC254" s="159">
        <f>IFERROR(VLOOKUP(Table1[[#This Row],[RespondentID]],'All Data'!$A255:$CN827,88,FALSE),"unknown")</f>
        <v>0</v>
      </c>
      <c r="BD254" s="159" t="str">
        <f>IFERROR(VLOOKUP(Table1[[#This Row],[RespondentID]],'All Data'!$A255:$CN827,89,FALSE),"unknown")</f>
        <v>College graduate</v>
      </c>
      <c r="BE254" s="159" t="str">
        <f>IFERROR(VLOOKUP(Table1[[#This Row],[RespondentID]],'All Data'!$A255:$CN827,90,FALSE),"unknown")</f>
        <v>Retired</v>
      </c>
      <c r="BF254" s="159" t="str">
        <f>IFERROR(VLOOKUP(Table1[[#This Row],[RespondentID]],'All Data'!$A255:$CN827,91,FALSE),"unknown")</f>
        <v>Yes</v>
      </c>
      <c r="BG254" s="159" t="str">
        <f>IFERROR(VLOOKUP(Table1[[#This Row],[RespondentID]],'All Data'!$A255:$CN827,92,FALSE),"unknown")</f>
        <v>Yes</v>
      </c>
    </row>
    <row r="255" spans="1:59" x14ac:dyDescent="0.35">
      <c r="A255" s="6">
        <v>7045782626</v>
      </c>
      <c r="B255" s="6"/>
      <c r="C255" s="6"/>
      <c r="D255" s="6"/>
      <c r="E255" s="6"/>
      <c r="F255" s="6" t="s">
        <v>55</v>
      </c>
      <c r="G255" s="6"/>
      <c r="H255" s="6"/>
      <c r="I255" s="6"/>
      <c r="J255" s="6"/>
      <c r="K255" s="6"/>
      <c r="L255" s="6"/>
      <c r="M255" s="6"/>
      <c r="N255" s="6" t="s">
        <v>26</v>
      </c>
      <c r="O255" s="6"/>
      <c r="P255" s="6"/>
      <c r="Q255" s="6"/>
      <c r="R255" s="6" t="s">
        <v>65</v>
      </c>
      <c r="S255" s="6"/>
      <c r="T255" s="43"/>
      <c r="U255" s="43">
        <f t="shared" si="69"/>
        <v>3</v>
      </c>
      <c r="V255" s="43">
        <f t="shared" si="70"/>
        <v>1</v>
      </c>
      <c r="W255" s="43"/>
      <c r="X255" s="43">
        <f t="shared" si="71"/>
        <v>0</v>
      </c>
      <c r="Y255" s="43">
        <f t="shared" si="72"/>
        <v>0</v>
      </c>
      <c r="Z255" s="43">
        <f t="shared" si="73"/>
        <v>0</v>
      </c>
      <c r="AA255" s="43">
        <f t="shared" si="74"/>
        <v>0</v>
      </c>
      <c r="AB255" s="43">
        <f t="shared" si="75"/>
        <v>1</v>
      </c>
      <c r="AC255" s="43">
        <f t="shared" si="76"/>
        <v>0</v>
      </c>
      <c r="AD255" s="43">
        <f t="shared" si="77"/>
        <v>0</v>
      </c>
      <c r="AE255" s="43">
        <f t="shared" si="78"/>
        <v>0</v>
      </c>
      <c r="AF255" s="43">
        <f t="shared" si="79"/>
        <v>0</v>
      </c>
      <c r="AG255" s="43">
        <f t="shared" si="80"/>
        <v>0</v>
      </c>
      <c r="AH255" s="43">
        <f t="shared" si="81"/>
        <v>0</v>
      </c>
      <c r="AI255" s="43">
        <f t="shared" si="82"/>
        <v>0</v>
      </c>
      <c r="AJ255" s="43">
        <f t="shared" si="83"/>
        <v>1</v>
      </c>
      <c r="AK255" s="43">
        <f t="shared" si="84"/>
        <v>0</v>
      </c>
      <c r="AL255" s="43">
        <f t="shared" si="85"/>
        <v>0</v>
      </c>
      <c r="AM255" s="43">
        <f t="shared" si="86"/>
        <v>0</v>
      </c>
      <c r="AN255" s="43">
        <f t="shared" si="87"/>
        <v>1</v>
      </c>
      <c r="AO255" s="43">
        <f t="shared" si="88"/>
        <v>0</v>
      </c>
      <c r="AP255" s="43"/>
      <c r="AQ255" s="43"/>
      <c r="AR255" s="43">
        <f t="shared" si="89"/>
        <v>3</v>
      </c>
      <c r="AS255" s="43">
        <f t="shared" si="90"/>
        <v>3</v>
      </c>
      <c r="AT255" s="43" t="str">
        <f t="shared" si="91"/>
        <v>Correct</v>
      </c>
      <c r="AU255" s="43"/>
      <c r="AV255" s="159" t="str">
        <f>IFERROR(VLOOKUP(Table1[[#This Row],[RespondentID]],'All Data'!$A256:$CN828,81,FALSE),"unknown")</f>
        <v>Male</v>
      </c>
      <c r="AW255" s="159">
        <f>IFERROR(VLOOKUP(Table1[[#This Row],[RespondentID]],'All Data'!$A256:$CN828,82,FALSE),"unknown")</f>
        <v>65</v>
      </c>
      <c r="AX255" s="159" t="str">
        <f>IFERROR(VLOOKUP(Table1[[#This Row],[RespondentID]],'All Data'!$A256:$CN828,83,FALSE),"unknown")</f>
        <v>Suffolk</v>
      </c>
      <c r="AY255" s="159" t="str">
        <f>IFERROR(VLOOKUP(Table1[[#This Row],[RespondentID]],'All Data'!$A256:$CN828,84,FALSE),"unknown")</f>
        <v>Deer Park, 11729</v>
      </c>
      <c r="AZ255" s="159" t="str">
        <f>IFERROR(VLOOKUP(Table1[[#This Row],[RespondentID]],'All Data'!$A256:$CN828,85,FALSE),"unknown")</f>
        <v>White/Caucasian</v>
      </c>
      <c r="BA255" s="159" t="str">
        <f>IFERROR(VLOOKUP(Table1[[#This Row],[RespondentID]],'All Data'!$A256:$CN828,86,FALSE),"unknown")</f>
        <v>No</v>
      </c>
      <c r="BB255" s="159" t="str">
        <f>IFERROR(VLOOKUP(Table1[[#This Row],[RespondentID]],'All Data'!$A256:$CN828,87,FALSE),"unknown")</f>
        <v xml:space="preserve">English </v>
      </c>
      <c r="BC255" s="159">
        <f>IFERROR(VLOOKUP(Table1[[#This Row],[RespondentID]],'All Data'!$A256:$CN828,88,FALSE),"unknown")</f>
        <v>0</v>
      </c>
      <c r="BD255" s="159" t="str">
        <f>IFERROR(VLOOKUP(Table1[[#This Row],[RespondentID]],'All Data'!$A256:$CN828,89,FALSE),"unknown")</f>
        <v>Doctorate</v>
      </c>
      <c r="BE255" s="159" t="str">
        <f>IFERROR(VLOOKUP(Table1[[#This Row],[RespondentID]],'All Data'!$A256:$CN828,90,FALSE),"unknown")</f>
        <v>Retired</v>
      </c>
      <c r="BF255" s="159" t="str">
        <f>IFERROR(VLOOKUP(Table1[[#This Row],[RespondentID]],'All Data'!$A256:$CN828,91,FALSE),"unknown")</f>
        <v>Yes</v>
      </c>
      <c r="BG255" s="159" t="str">
        <f>IFERROR(VLOOKUP(Table1[[#This Row],[RespondentID]],'All Data'!$A256:$CN828,92,FALSE),"unknown")</f>
        <v>Yes</v>
      </c>
    </row>
    <row r="256" spans="1:59" x14ac:dyDescent="0.35">
      <c r="A256" s="6">
        <v>7045782234</v>
      </c>
      <c r="B256" s="6"/>
      <c r="C256" s="6"/>
      <c r="D256" s="6" t="s">
        <v>54</v>
      </c>
      <c r="E256" s="6"/>
      <c r="F256" s="6" t="s">
        <v>55</v>
      </c>
      <c r="G256" s="6"/>
      <c r="H256" s="6"/>
      <c r="I256" s="6"/>
      <c r="J256" s="6"/>
      <c r="K256" s="6"/>
      <c r="L256" s="6"/>
      <c r="M256" s="6"/>
      <c r="N256" s="6"/>
      <c r="O256" s="6"/>
      <c r="P256" s="6"/>
      <c r="Q256" s="6"/>
      <c r="R256" s="6"/>
      <c r="S256" s="6"/>
      <c r="T256" s="43"/>
      <c r="U256" s="43">
        <f t="shared" si="69"/>
        <v>2</v>
      </c>
      <c r="V256" s="43">
        <f t="shared" si="70"/>
        <v>1.5</v>
      </c>
      <c r="W256" s="43"/>
      <c r="X256" s="43">
        <f t="shared" si="71"/>
        <v>0</v>
      </c>
      <c r="Y256" s="43">
        <f t="shared" si="72"/>
        <v>0</v>
      </c>
      <c r="Z256" s="43">
        <f t="shared" si="73"/>
        <v>1</v>
      </c>
      <c r="AA256" s="43">
        <f t="shared" si="74"/>
        <v>0</v>
      </c>
      <c r="AB256" s="43">
        <f t="shared" si="75"/>
        <v>1</v>
      </c>
      <c r="AC256" s="43">
        <f t="shared" si="76"/>
        <v>0</v>
      </c>
      <c r="AD256" s="43">
        <f t="shared" si="77"/>
        <v>0</v>
      </c>
      <c r="AE256" s="43">
        <f t="shared" si="78"/>
        <v>0</v>
      </c>
      <c r="AF256" s="43">
        <f t="shared" si="79"/>
        <v>0</v>
      </c>
      <c r="AG256" s="43">
        <f t="shared" si="80"/>
        <v>0</v>
      </c>
      <c r="AH256" s="43">
        <f t="shared" si="81"/>
        <v>0</v>
      </c>
      <c r="AI256" s="43">
        <f t="shared" si="82"/>
        <v>0</v>
      </c>
      <c r="AJ256" s="43">
        <f t="shared" si="83"/>
        <v>0</v>
      </c>
      <c r="AK256" s="43">
        <f t="shared" si="84"/>
        <v>0</v>
      </c>
      <c r="AL256" s="43">
        <f t="shared" si="85"/>
        <v>0</v>
      </c>
      <c r="AM256" s="43">
        <f t="shared" si="86"/>
        <v>0</v>
      </c>
      <c r="AN256" s="43">
        <f t="shared" si="87"/>
        <v>0</v>
      </c>
      <c r="AO256" s="43">
        <f t="shared" si="88"/>
        <v>0</v>
      </c>
      <c r="AP256" s="43"/>
      <c r="AQ256" s="43"/>
      <c r="AR256" s="43">
        <f t="shared" si="89"/>
        <v>2</v>
      </c>
      <c r="AS256" s="43">
        <f t="shared" si="90"/>
        <v>2</v>
      </c>
      <c r="AT256" s="43" t="str">
        <f t="shared" si="91"/>
        <v>Correct</v>
      </c>
      <c r="AU256" s="43"/>
      <c r="AV256" s="159" t="str">
        <f>IFERROR(VLOOKUP(Table1[[#This Row],[RespondentID]],'All Data'!$A257:$CN829,81,FALSE),"unknown")</f>
        <v>Female</v>
      </c>
      <c r="AW256" s="159">
        <f>IFERROR(VLOOKUP(Table1[[#This Row],[RespondentID]],'All Data'!$A257:$CN829,82,FALSE),"unknown")</f>
        <v>57</v>
      </c>
      <c r="AX256" s="159" t="str">
        <f>IFERROR(VLOOKUP(Table1[[#This Row],[RespondentID]],'All Data'!$A257:$CN829,83,FALSE),"unknown")</f>
        <v>Suffolk</v>
      </c>
      <c r="AY256" s="159" t="str">
        <f>IFERROR(VLOOKUP(Table1[[#This Row],[RespondentID]],'All Data'!$A257:$CN829,84,FALSE),"unknown")</f>
        <v>Babylon, 11702</v>
      </c>
      <c r="AZ256" s="159" t="str">
        <f>IFERROR(VLOOKUP(Table1[[#This Row],[RespondentID]],'All Data'!$A257:$CN829,85,FALSE),"unknown")</f>
        <v>White/Caucasian</v>
      </c>
      <c r="BA256" s="159">
        <f>IFERROR(VLOOKUP(Table1[[#This Row],[RespondentID]],'All Data'!$A257:$CN829,86,FALSE),"unknown")</f>
        <v>0</v>
      </c>
      <c r="BB256" s="159" t="str">
        <f>IFERROR(VLOOKUP(Table1[[#This Row],[RespondentID]],'All Data'!$A257:$CN829,87,FALSE),"unknown")</f>
        <v xml:space="preserve">English </v>
      </c>
      <c r="BC256" s="159" t="str">
        <f>IFERROR(VLOOKUP(Table1[[#This Row],[RespondentID]],'All Data'!$A257:$CN829,88,FALSE),"unknown")</f>
        <v>Over $125,000</v>
      </c>
      <c r="BD256" s="159" t="str">
        <f>IFERROR(VLOOKUP(Table1[[#This Row],[RespondentID]],'All Data'!$A257:$CN829,89,FALSE),"unknown")</f>
        <v>Graduate school</v>
      </c>
      <c r="BE256" s="159" t="str">
        <f>IFERROR(VLOOKUP(Table1[[#This Row],[RespondentID]],'All Data'!$A257:$CN829,90,FALSE),"unknown")</f>
        <v>Employed for wages</v>
      </c>
      <c r="BF256" s="159" t="str">
        <f>IFERROR(VLOOKUP(Table1[[#This Row],[RespondentID]],'All Data'!$A257:$CN829,91,FALSE),"unknown")</f>
        <v>Yes</v>
      </c>
      <c r="BG256" s="159" t="str">
        <f>IFERROR(VLOOKUP(Table1[[#This Row],[RespondentID]],'All Data'!$A257:$CN829,92,FALSE),"unknown")</f>
        <v>Yes</v>
      </c>
    </row>
    <row r="257" spans="1:59" x14ac:dyDescent="0.35">
      <c r="A257" s="6">
        <v>7045781500</v>
      </c>
      <c r="B257" s="6" t="s">
        <v>52</v>
      </c>
      <c r="C257" s="6"/>
      <c r="D257" s="6"/>
      <c r="E257" s="6"/>
      <c r="F257" s="6"/>
      <c r="G257" s="6" t="s">
        <v>56</v>
      </c>
      <c r="H257" s="6" t="s">
        <v>57</v>
      </c>
      <c r="I257" s="6"/>
      <c r="J257" s="6"/>
      <c r="K257" s="6"/>
      <c r="L257" s="6" t="s">
        <v>61</v>
      </c>
      <c r="M257" s="6"/>
      <c r="N257" s="6" t="s">
        <v>26</v>
      </c>
      <c r="O257" s="6"/>
      <c r="P257" s="6"/>
      <c r="Q257" s="6"/>
      <c r="R257" s="6"/>
      <c r="S257" s="6"/>
      <c r="T257" s="43"/>
      <c r="U257" s="43">
        <f t="shared" si="69"/>
        <v>5</v>
      </c>
      <c r="V257" s="43">
        <f t="shared" si="70"/>
        <v>0.6</v>
      </c>
      <c r="W257" s="43"/>
      <c r="X257" s="43">
        <f t="shared" si="71"/>
        <v>0.6</v>
      </c>
      <c r="Y257" s="43">
        <f t="shared" si="72"/>
        <v>0</v>
      </c>
      <c r="Z257" s="43">
        <f t="shared" si="73"/>
        <v>0</v>
      </c>
      <c r="AA257" s="43">
        <f t="shared" si="74"/>
        <v>0</v>
      </c>
      <c r="AB257" s="43">
        <f t="shared" si="75"/>
        <v>0</v>
      </c>
      <c r="AC257" s="43">
        <f t="shared" si="76"/>
        <v>0.6</v>
      </c>
      <c r="AD257" s="43">
        <f t="shared" si="77"/>
        <v>0.6</v>
      </c>
      <c r="AE257" s="43">
        <f t="shared" si="78"/>
        <v>0</v>
      </c>
      <c r="AF257" s="43">
        <f t="shared" si="79"/>
        <v>0</v>
      </c>
      <c r="AG257" s="43">
        <f t="shared" si="80"/>
        <v>0</v>
      </c>
      <c r="AH257" s="43">
        <f t="shared" si="81"/>
        <v>0.6</v>
      </c>
      <c r="AI257" s="43">
        <f t="shared" si="82"/>
        <v>0</v>
      </c>
      <c r="AJ257" s="43">
        <f t="shared" si="83"/>
        <v>0.6</v>
      </c>
      <c r="AK257" s="43">
        <f t="shared" si="84"/>
        <v>0</v>
      </c>
      <c r="AL257" s="43">
        <f t="shared" si="85"/>
        <v>0</v>
      </c>
      <c r="AM257" s="43">
        <f t="shared" si="86"/>
        <v>0</v>
      </c>
      <c r="AN257" s="43">
        <f t="shared" si="87"/>
        <v>0</v>
      </c>
      <c r="AO257" s="43">
        <f t="shared" si="88"/>
        <v>0</v>
      </c>
      <c r="AP257" s="43"/>
      <c r="AQ257" s="43"/>
      <c r="AR257" s="43">
        <f t="shared" si="89"/>
        <v>3</v>
      </c>
      <c r="AS257" s="43">
        <f t="shared" si="90"/>
        <v>5</v>
      </c>
      <c r="AT257" s="43" t="str">
        <f t="shared" si="91"/>
        <v>Correct</v>
      </c>
      <c r="AU257" s="43"/>
      <c r="AV257" s="159" t="str">
        <f>IFERROR(VLOOKUP(Table1[[#This Row],[RespondentID]],'All Data'!$A258:$CN830,81,FALSE),"unknown")</f>
        <v>Male</v>
      </c>
      <c r="AW257" s="159">
        <f>IFERROR(VLOOKUP(Table1[[#This Row],[RespondentID]],'All Data'!$A258:$CN830,82,FALSE),"unknown")</f>
        <v>67</v>
      </c>
      <c r="AX257" s="159" t="str">
        <f>IFERROR(VLOOKUP(Table1[[#This Row],[RespondentID]],'All Data'!$A258:$CN830,83,FALSE),"unknown")</f>
        <v>Suffolk</v>
      </c>
      <c r="AY257" s="159" t="str">
        <f>IFERROR(VLOOKUP(Table1[[#This Row],[RespondentID]],'All Data'!$A258:$CN830,84,FALSE),"unknown")</f>
        <v>Deer Park, 11729</v>
      </c>
      <c r="AZ257" s="159" t="str">
        <f>IFERROR(VLOOKUP(Table1[[#This Row],[RespondentID]],'All Data'!$A258:$CN830,85,FALSE),"unknown")</f>
        <v>White/Caucasian</v>
      </c>
      <c r="BA257" s="159" t="str">
        <f>IFERROR(VLOOKUP(Table1[[#This Row],[RespondentID]],'All Data'!$A258:$CN830,86,FALSE),"unknown")</f>
        <v>No</v>
      </c>
      <c r="BB257" s="159" t="str">
        <f>IFERROR(VLOOKUP(Table1[[#This Row],[RespondentID]],'All Data'!$A258:$CN830,87,FALSE),"unknown")</f>
        <v xml:space="preserve">English </v>
      </c>
      <c r="BC257" s="159">
        <f>IFERROR(VLOOKUP(Table1[[#This Row],[RespondentID]],'All Data'!$A258:$CN830,88,FALSE),"unknown")</f>
        <v>0</v>
      </c>
      <c r="BD257" s="159" t="str">
        <f>IFERROR(VLOOKUP(Table1[[#This Row],[RespondentID]],'All Data'!$A258:$CN830,89,FALSE),"unknown")</f>
        <v>Graduate school</v>
      </c>
      <c r="BE257" s="159" t="str">
        <f>IFERROR(VLOOKUP(Table1[[#This Row],[RespondentID]],'All Data'!$A258:$CN830,90,FALSE),"unknown")</f>
        <v>Retired</v>
      </c>
      <c r="BF257" s="159" t="str">
        <f>IFERROR(VLOOKUP(Table1[[#This Row],[RespondentID]],'All Data'!$A258:$CN830,91,FALSE),"unknown")</f>
        <v>Yes</v>
      </c>
      <c r="BG257" s="159" t="str">
        <f>IFERROR(VLOOKUP(Table1[[#This Row],[RespondentID]],'All Data'!$A258:$CN830,92,FALSE),"unknown")</f>
        <v>Yes</v>
      </c>
    </row>
    <row r="258" spans="1:59" x14ac:dyDescent="0.35">
      <c r="A258" s="6">
        <v>7045781034</v>
      </c>
      <c r="B258" s="6"/>
      <c r="C258" s="6" t="s">
        <v>53</v>
      </c>
      <c r="D258" s="6"/>
      <c r="E258" s="6"/>
      <c r="F258" s="6"/>
      <c r="G258" s="6" t="s">
        <v>56</v>
      </c>
      <c r="H258" s="6"/>
      <c r="I258" s="6" t="s">
        <v>58</v>
      </c>
      <c r="J258" s="6"/>
      <c r="K258" s="6"/>
      <c r="L258" s="6"/>
      <c r="M258" s="6"/>
      <c r="N258" s="6"/>
      <c r="O258" s="6"/>
      <c r="P258" s="6"/>
      <c r="Q258" s="6"/>
      <c r="R258" s="6"/>
      <c r="S258" s="6"/>
      <c r="T258" s="43"/>
      <c r="U258" s="43">
        <f t="shared" ref="U258:U321" si="92">COUNTA(B258:T258)</f>
        <v>3</v>
      </c>
      <c r="V258" s="43">
        <f t="shared" ref="V258:V321" si="93">3/U258</f>
        <v>1</v>
      </c>
      <c r="W258" s="43"/>
      <c r="X258" s="43">
        <f t="shared" ref="X258:X321" si="94">IF($U258&lt;3,IF($B258=$B$1,1,0),IF($B258=$B$1,$V258,0))</f>
        <v>0</v>
      </c>
      <c r="Y258" s="43">
        <f t="shared" ref="Y258:Y321" si="95">IF($U258&lt;3,IF($C258=$C$1,1,0),IF($C258=$C$1,$V258,0))</f>
        <v>1</v>
      </c>
      <c r="Z258" s="43">
        <f t="shared" ref="Z258:Z321" si="96">IF($U258&lt;3,IF($D258=$D$1,1,0),IF($D258=$D$1,$V258,0))</f>
        <v>0</v>
      </c>
      <c r="AA258" s="43">
        <f t="shared" ref="AA258:AA321" si="97">IF($U258&lt;3,IF($E258=$E$1,1,0),IF($E258=$E$1,$V258,0))</f>
        <v>0</v>
      </c>
      <c r="AB258" s="43">
        <f t="shared" ref="AB258:AB321" si="98">IF($U258&lt;3,IF($F258=$F$1,1,0),IF($F258=$F$1,$V258,0))</f>
        <v>0</v>
      </c>
      <c r="AC258" s="43">
        <f t="shared" ref="AC258:AC321" si="99">IF($U258&lt;3,IF($G258=$G$1,1,0),IF($G258=$G$1,$V258,0))</f>
        <v>1</v>
      </c>
      <c r="AD258" s="43">
        <f t="shared" ref="AD258:AD321" si="100">IF($U258&lt;3,IF($H258=$H$1,1,0),IF($H258=$H$1,$V258,0))</f>
        <v>0</v>
      </c>
      <c r="AE258" s="43">
        <f t="shared" ref="AE258:AE321" si="101">IF($U258&lt;3,IF($I258=$I$1,1,0),IF($I258=$I$1,$V258,0))</f>
        <v>1</v>
      </c>
      <c r="AF258" s="43">
        <f t="shared" ref="AF258:AF321" si="102">IF($U258&lt;3,IF($J258=$J$1,1,0),IF($J258=$J$1,$V258,0))</f>
        <v>0</v>
      </c>
      <c r="AG258" s="43">
        <f t="shared" ref="AG258:AG321" si="103">IF($U258&lt;3,IF($K258=$K$1,1,0),IF($K258=$K$1,$V258,0))</f>
        <v>0</v>
      </c>
      <c r="AH258" s="43">
        <f t="shared" ref="AH258:AH321" si="104">IF($U258&lt;3,IF($L258=$L$1,1,0),IF($L258=$L$1,$V258,0))</f>
        <v>0</v>
      </c>
      <c r="AI258" s="43">
        <f t="shared" ref="AI258:AI321" si="105">IF($U258&lt;3,IF($M258=$M$1,1,0),IF($M258=$M$1,$V258,0))</f>
        <v>0</v>
      </c>
      <c r="AJ258" s="43">
        <f t="shared" ref="AJ258:AJ321" si="106">IF($U258&lt;3,IF($N258=$N$1,1,0),IF($N258=$N$1,$V258,0))</f>
        <v>0</v>
      </c>
      <c r="AK258" s="43">
        <f t="shared" ref="AK258:AK321" si="107">IF($U258&lt;3,IF($O258=$O$1,1,0),IF($O258=$O$1,$V258,0))</f>
        <v>0</v>
      </c>
      <c r="AL258" s="43">
        <f t="shared" ref="AL258:AL321" si="108">IF($U258&lt;3,IF($P258=$P$1,1,0),IF($P258=$P$1,$V258,0))</f>
        <v>0</v>
      </c>
      <c r="AM258" s="43">
        <f t="shared" ref="AM258:AM321" si="109">IF($U258&lt;3,IF($Q258=$Q$1,1,0),IF($Q258=$Q$1,$V258,0))</f>
        <v>0</v>
      </c>
      <c r="AN258" s="43">
        <f t="shared" ref="AN258:AN321" si="110">IF($U258&lt;3,IF($R258=$R$1,1,0),IF($R258=$R$1,$V258,0))</f>
        <v>0</v>
      </c>
      <c r="AO258" s="43">
        <f t="shared" ref="AO258:AO321" si="111">IF($U258&lt;3,IF($S258=$S$1,1,0),IF($S258=$S$1,$V258,0))</f>
        <v>0</v>
      </c>
      <c r="AP258" s="43"/>
      <c r="AQ258" s="43"/>
      <c r="AR258" s="43">
        <f t="shared" ref="AR258:AR321" si="112">SUM(X258:AP258)</f>
        <v>3</v>
      </c>
      <c r="AS258" s="43">
        <f t="shared" ref="AS258:AS321" si="113">U258</f>
        <v>3</v>
      </c>
      <c r="AT258" s="43" t="str">
        <f t="shared" ref="AT258:AT321" si="114">IF(AR258=AS258,"Correct",IF(AR258=3,"Correct","Wrong"))</f>
        <v>Correct</v>
      </c>
      <c r="AU258" s="43"/>
      <c r="AV258" s="159" t="str">
        <f>IFERROR(VLOOKUP(Table1[[#This Row],[RespondentID]],'All Data'!$A259:$CN831,81,FALSE),"unknown")</f>
        <v>Male</v>
      </c>
      <c r="AW258" s="159">
        <f>IFERROR(VLOOKUP(Table1[[#This Row],[RespondentID]],'All Data'!$A259:$CN831,82,FALSE),"unknown")</f>
        <v>62</v>
      </c>
      <c r="AX258" s="159" t="str">
        <f>IFERROR(VLOOKUP(Table1[[#This Row],[RespondentID]],'All Data'!$A259:$CN831,83,FALSE),"unknown")</f>
        <v>Nassau</v>
      </c>
      <c r="AY258" s="159" t="str">
        <f>IFERROR(VLOOKUP(Table1[[#This Row],[RespondentID]],'All Data'!$A259:$CN831,84,FALSE),"unknown")</f>
        <v>Seaford, 11783</v>
      </c>
      <c r="AZ258" s="159" t="str">
        <f>IFERROR(VLOOKUP(Table1[[#This Row],[RespondentID]],'All Data'!$A259:$CN831,85,FALSE),"unknown")</f>
        <v>White/Caucasian</v>
      </c>
      <c r="BA258" s="159" t="str">
        <f>IFERROR(VLOOKUP(Table1[[#This Row],[RespondentID]],'All Data'!$A259:$CN831,86,FALSE),"unknown")</f>
        <v>No</v>
      </c>
      <c r="BB258" s="159" t="str">
        <f>IFERROR(VLOOKUP(Table1[[#This Row],[RespondentID]],'All Data'!$A259:$CN831,87,FALSE),"unknown")</f>
        <v xml:space="preserve">English </v>
      </c>
      <c r="BC258" s="159" t="str">
        <f>IFERROR(VLOOKUP(Table1[[#This Row],[RespondentID]],'All Data'!$A259:$CN831,88,FALSE),"unknown")</f>
        <v>$75,000 to $125,000</v>
      </c>
      <c r="BD258" s="159" t="str">
        <f>IFERROR(VLOOKUP(Table1[[#This Row],[RespondentID]],'All Data'!$A259:$CN831,89,FALSE),"unknown")</f>
        <v>High school graduate</v>
      </c>
      <c r="BE258" s="159" t="str">
        <f>IFERROR(VLOOKUP(Table1[[#This Row],[RespondentID]],'All Data'!$A259:$CN831,90,FALSE),"unknown")</f>
        <v>Retired</v>
      </c>
      <c r="BF258" s="159" t="str">
        <f>IFERROR(VLOOKUP(Table1[[#This Row],[RespondentID]],'All Data'!$A259:$CN831,91,FALSE),"unknown")</f>
        <v>Yes</v>
      </c>
      <c r="BG258" s="159" t="str">
        <f>IFERROR(VLOOKUP(Table1[[#This Row],[RespondentID]],'All Data'!$A259:$CN831,92,FALSE),"unknown")</f>
        <v>Yes</v>
      </c>
    </row>
    <row r="259" spans="1:59" x14ac:dyDescent="0.35">
      <c r="A259" s="6">
        <v>7045780595</v>
      </c>
      <c r="B259" s="6"/>
      <c r="C259" s="6"/>
      <c r="D259" s="6"/>
      <c r="E259" s="6"/>
      <c r="F259" s="6" t="s">
        <v>55</v>
      </c>
      <c r="G259" s="6"/>
      <c r="H259" s="6"/>
      <c r="I259" s="6" t="s">
        <v>58</v>
      </c>
      <c r="J259" s="6"/>
      <c r="K259" s="6"/>
      <c r="L259" s="6"/>
      <c r="M259" s="6"/>
      <c r="N259" s="6"/>
      <c r="O259" s="6"/>
      <c r="P259" s="6"/>
      <c r="Q259" s="6"/>
      <c r="R259" s="6"/>
      <c r="S259" s="6"/>
      <c r="T259" s="43"/>
      <c r="U259" s="43">
        <f t="shared" si="92"/>
        <v>2</v>
      </c>
      <c r="V259" s="43">
        <f t="shared" si="93"/>
        <v>1.5</v>
      </c>
      <c r="W259" s="43"/>
      <c r="X259" s="43">
        <f t="shared" si="94"/>
        <v>0</v>
      </c>
      <c r="Y259" s="43">
        <f t="shared" si="95"/>
        <v>0</v>
      </c>
      <c r="Z259" s="43">
        <f t="shared" si="96"/>
        <v>0</v>
      </c>
      <c r="AA259" s="43">
        <f t="shared" si="97"/>
        <v>0</v>
      </c>
      <c r="AB259" s="43">
        <f t="shared" si="98"/>
        <v>1</v>
      </c>
      <c r="AC259" s="43">
        <f t="shared" si="99"/>
        <v>0</v>
      </c>
      <c r="AD259" s="43">
        <f t="shared" si="100"/>
        <v>0</v>
      </c>
      <c r="AE259" s="43">
        <f t="shared" si="101"/>
        <v>1</v>
      </c>
      <c r="AF259" s="43">
        <f t="shared" si="102"/>
        <v>0</v>
      </c>
      <c r="AG259" s="43">
        <f t="shared" si="103"/>
        <v>0</v>
      </c>
      <c r="AH259" s="43">
        <f t="shared" si="104"/>
        <v>0</v>
      </c>
      <c r="AI259" s="43">
        <f t="shared" si="105"/>
        <v>0</v>
      </c>
      <c r="AJ259" s="43">
        <f t="shared" si="106"/>
        <v>0</v>
      </c>
      <c r="AK259" s="43">
        <f t="shared" si="107"/>
        <v>0</v>
      </c>
      <c r="AL259" s="43">
        <f t="shared" si="108"/>
        <v>0</v>
      </c>
      <c r="AM259" s="43">
        <f t="shared" si="109"/>
        <v>0</v>
      </c>
      <c r="AN259" s="43">
        <f t="shared" si="110"/>
        <v>0</v>
      </c>
      <c r="AO259" s="43">
        <f t="shared" si="111"/>
        <v>0</v>
      </c>
      <c r="AP259" s="43"/>
      <c r="AQ259" s="43"/>
      <c r="AR259" s="43">
        <f t="shared" si="112"/>
        <v>2</v>
      </c>
      <c r="AS259" s="43">
        <f t="shared" si="113"/>
        <v>2</v>
      </c>
      <c r="AT259" s="43" t="str">
        <f t="shared" si="114"/>
        <v>Correct</v>
      </c>
      <c r="AU259" s="43"/>
      <c r="AV259" s="159" t="str">
        <f>IFERROR(VLOOKUP(Table1[[#This Row],[RespondentID]],'All Data'!$A260:$CN832,81,FALSE),"unknown")</f>
        <v>Female</v>
      </c>
      <c r="AW259" s="159">
        <f>IFERROR(VLOOKUP(Table1[[#This Row],[RespondentID]],'All Data'!$A260:$CN832,82,FALSE),"unknown")</f>
        <v>80</v>
      </c>
      <c r="AX259" s="159" t="str">
        <f>IFERROR(VLOOKUP(Table1[[#This Row],[RespondentID]],'All Data'!$A260:$CN832,83,FALSE),"unknown")</f>
        <v>Suffolk</v>
      </c>
      <c r="AY259" s="159" t="str">
        <f>IFERROR(VLOOKUP(Table1[[#This Row],[RespondentID]],'All Data'!$A260:$CN832,84,FALSE),"unknown")</f>
        <v>Hauppauge, 11788</v>
      </c>
      <c r="AZ259" s="159" t="str">
        <f>IFERROR(VLOOKUP(Table1[[#This Row],[RespondentID]],'All Data'!$A260:$CN832,85,FALSE),"unknown")</f>
        <v>White/Caucasian</v>
      </c>
      <c r="BA259" s="159" t="str">
        <f>IFERROR(VLOOKUP(Table1[[#This Row],[RespondentID]],'All Data'!$A260:$CN832,86,FALSE),"unknown")</f>
        <v>No</v>
      </c>
      <c r="BB259" s="159" t="str">
        <f>IFERROR(VLOOKUP(Table1[[#This Row],[RespondentID]],'All Data'!$A260:$CN832,87,FALSE),"unknown")</f>
        <v xml:space="preserve">English </v>
      </c>
      <c r="BC259" s="159">
        <f>IFERROR(VLOOKUP(Table1[[#This Row],[RespondentID]],'All Data'!$A260:$CN832,88,FALSE),"unknown")</f>
        <v>0</v>
      </c>
      <c r="BD259" s="159" t="str">
        <f>IFERROR(VLOOKUP(Table1[[#This Row],[RespondentID]],'All Data'!$A260:$CN832,89,FALSE),"unknown")</f>
        <v>Graduate school</v>
      </c>
      <c r="BE259" s="159">
        <f>IFERROR(VLOOKUP(Table1[[#This Row],[RespondentID]],'All Data'!$A260:$CN832,90,FALSE),"unknown")</f>
        <v>0</v>
      </c>
      <c r="BF259" s="159">
        <f>IFERROR(VLOOKUP(Table1[[#This Row],[RespondentID]],'All Data'!$A260:$CN832,91,FALSE),"unknown")</f>
        <v>0</v>
      </c>
      <c r="BG259" s="159">
        <f>IFERROR(VLOOKUP(Table1[[#This Row],[RespondentID]],'All Data'!$A260:$CN832,92,FALSE),"unknown")</f>
        <v>0</v>
      </c>
    </row>
    <row r="260" spans="1:59" x14ac:dyDescent="0.35">
      <c r="A260" s="6">
        <v>7045780203</v>
      </c>
      <c r="B260" s="6" t="s">
        <v>52</v>
      </c>
      <c r="C260" s="6"/>
      <c r="D260" s="6"/>
      <c r="E260" s="6" t="s">
        <v>19</v>
      </c>
      <c r="F260" s="6"/>
      <c r="G260" s="6" t="s">
        <v>56</v>
      </c>
      <c r="H260" s="6" t="s">
        <v>57</v>
      </c>
      <c r="I260" s="6" t="s">
        <v>58</v>
      </c>
      <c r="J260" s="6"/>
      <c r="K260" s="6"/>
      <c r="L260" s="6"/>
      <c r="M260" s="6"/>
      <c r="N260" s="6"/>
      <c r="O260" s="6"/>
      <c r="P260" s="6"/>
      <c r="Q260" s="6"/>
      <c r="R260" s="6"/>
      <c r="S260" s="6"/>
      <c r="T260" s="43"/>
      <c r="U260" s="43">
        <f t="shared" si="92"/>
        <v>5</v>
      </c>
      <c r="V260" s="43">
        <f t="shared" si="93"/>
        <v>0.6</v>
      </c>
      <c r="W260" s="43"/>
      <c r="X260" s="43">
        <f t="shared" si="94"/>
        <v>0.6</v>
      </c>
      <c r="Y260" s="43">
        <f t="shared" si="95"/>
        <v>0</v>
      </c>
      <c r="Z260" s="43">
        <f t="shared" si="96"/>
        <v>0</v>
      </c>
      <c r="AA260" s="43">
        <f t="shared" si="97"/>
        <v>0.6</v>
      </c>
      <c r="AB260" s="43">
        <f t="shared" si="98"/>
        <v>0</v>
      </c>
      <c r="AC260" s="43">
        <f t="shared" si="99"/>
        <v>0.6</v>
      </c>
      <c r="AD260" s="43">
        <f t="shared" si="100"/>
        <v>0.6</v>
      </c>
      <c r="AE260" s="43">
        <f t="shared" si="101"/>
        <v>0.6</v>
      </c>
      <c r="AF260" s="43">
        <f t="shared" si="102"/>
        <v>0</v>
      </c>
      <c r="AG260" s="43">
        <f t="shared" si="103"/>
        <v>0</v>
      </c>
      <c r="AH260" s="43">
        <f t="shared" si="104"/>
        <v>0</v>
      </c>
      <c r="AI260" s="43">
        <f t="shared" si="105"/>
        <v>0</v>
      </c>
      <c r="AJ260" s="43">
        <f t="shared" si="106"/>
        <v>0</v>
      </c>
      <c r="AK260" s="43">
        <f t="shared" si="107"/>
        <v>0</v>
      </c>
      <c r="AL260" s="43">
        <f t="shared" si="108"/>
        <v>0</v>
      </c>
      <c r="AM260" s="43">
        <f t="shared" si="109"/>
        <v>0</v>
      </c>
      <c r="AN260" s="43">
        <f t="shared" si="110"/>
        <v>0</v>
      </c>
      <c r="AO260" s="43">
        <f t="shared" si="111"/>
        <v>0</v>
      </c>
      <c r="AP260" s="43"/>
      <c r="AQ260" s="43"/>
      <c r="AR260" s="43">
        <f t="shared" si="112"/>
        <v>3</v>
      </c>
      <c r="AS260" s="43">
        <f t="shared" si="113"/>
        <v>5</v>
      </c>
      <c r="AT260" s="43" t="str">
        <f t="shared" si="114"/>
        <v>Correct</v>
      </c>
      <c r="AU260" s="43"/>
      <c r="AV260" s="159" t="str">
        <f>IFERROR(VLOOKUP(Table1[[#This Row],[RespondentID]],'All Data'!$A261:$CN833,81,FALSE),"unknown")</f>
        <v>Female</v>
      </c>
      <c r="AW260" s="159">
        <f>IFERROR(VLOOKUP(Table1[[#This Row],[RespondentID]],'All Data'!$A261:$CN833,82,FALSE),"unknown")</f>
        <v>83</v>
      </c>
      <c r="AX260" s="159" t="str">
        <f>IFERROR(VLOOKUP(Table1[[#This Row],[RespondentID]],'All Data'!$A261:$CN833,83,FALSE),"unknown")</f>
        <v>Suffolk</v>
      </c>
      <c r="AY260" s="159" t="str">
        <f>IFERROR(VLOOKUP(Table1[[#This Row],[RespondentID]],'All Data'!$A261:$CN833,84,FALSE),"unknown")</f>
        <v>Islip, 11751</v>
      </c>
      <c r="AZ260" s="159" t="str">
        <f>IFERROR(VLOOKUP(Table1[[#This Row],[RespondentID]],'All Data'!$A261:$CN833,85,FALSE),"unknown")</f>
        <v>White/Caucasian</v>
      </c>
      <c r="BA260" s="159" t="str">
        <f>IFERROR(VLOOKUP(Table1[[#This Row],[RespondentID]],'All Data'!$A261:$CN833,86,FALSE),"unknown")</f>
        <v>No</v>
      </c>
      <c r="BB260" s="159" t="str">
        <f>IFERROR(VLOOKUP(Table1[[#This Row],[RespondentID]],'All Data'!$A261:$CN833,87,FALSE),"unknown")</f>
        <v xml:space="preserve">English </v>
      </c>
      <c r="BC260" s="159" t="str">
        <f>IFERROR(VLOOKUP(Table1[[#This Row],[RespondentID]],'All Data'!$A261:$CN833,88,FALSE),"unknown")</f>
        <v>Over $125,000</v>
      </c>
      <c r="BD260" s="159" t="str">
        <f>IFERROR(VLOOKUP(Table1[[#This Row],[RespondentID]],'All Data'!$A261:$CN833,89,FALSE),"unknown")</f>
        <v>Graduate school</v>
      </c>
      <c r="BE260" s="159" t="str">
        <f>IFERROR(VLOOKUP(Table1[[#This Row],[RespondentID]],'All Data'!$A261:$CN833,90,FALSE),"unknown")</f>
        <v>Retired</v>
      </c>
      <c r="BF260" s="159" t="str">
        <f>IFERROR(VLOOKUP(Table1[[#This Row],[RespondentID]],'All Data'!$A261:$CN833,91,FALSE),"unknown")</f>
        <v>Yes</v>
      </c>
      <c r="BG260" s="159" t="str">
        <f>IFERROR(VLOOKUP(Table1[[#This Row],[RespondentID]],'All Data'!$A261:$CN833,92,FALSE),"unknown")</f>
        <v>Yes</v>
      </c>
    </row>
    <row r="261" spans="1:59" x14ac:dyDescent="0.35">
      <c r="A261" s="6">
        <v>7045779729</v>
      </c>
      <c r="B261" s="6"/>
      <c r="C261" s="6" t="s">
        <v>53</v>
      </c>
      <c r="D261" s="6"/>
      <c r="E261" s="6" t="s">
        <v>19</v>
      </c>
      <c r="F261" s="6"/>
      <c r="G261" s="6"/>
      <c r="H261" s="6"/>
      <c r="I261" s="6"/>
      <c r="J261" s="6"/>
      <c r="K261" s="6"/>
      <c r="L261" s="6"/>
      <c r="M261" s="6"/>
      <c r="N261" s="6" t="s">
        <v>26</v>
      </c>
      <c r="O261" s="6"/>
      <c r="P261" s="6"/>
      <c r="Q261" s="6"/>
      <c r="R261" s="6"/>
      <c r="S261" s="6"/>
      <c r="T261" s="43"/>
      <c r="U261" s="43">
        <f t="shared" si="92"/>
        <v>3</v>
      </c>
      <c r="V261" s="43">
        <f t="shared" si="93"/>
        <v>1</v>
      </c>
      <c r="W261" s="43"/>
      <c r="X261" s="43">
        <f t="shared" si="94"/>
        <v>0</v>
      </c>
      <c r="Y261" s="43">
        <f t="shared" si="95"/>
        <v>1</v>
      </c>
      <c r="Z261" s="43">
        <f t="shared" si="96"/>
        <v>0</v>
      </c>
      <c r="AA261" s="43">
        <f t="shared" si="97"/>
        <v>1</v>
      </c>
      <c r="AB261" s="43">
        <f t="shared" si="98"/>
        <v>0</v>
      </c>
      <c r="AC261" s="43">
        <f t="shared" si="99"/>
        <v>0</v>
      </c>
      <c r="AD261" s="43">
        <f t="shared" si="100"/>
        <v>0</v>
      </c>
      <c r="AE261" s="43">
        <f t="shared" si="101"/>
        <v>0</v>
      </c>
      <c r="AF261" s="43">
        <f t="shared" si="102"/>
        <v>0</v>
      </c>
      <c r="AG261" s="43">
        <f t="shared" si="103"/>
        <v>0</v>
      </c>
      <c r="AH261" s="43">
        <f t="shared" si="104"/>
        <v>0</v>
      </c>
      <c r="AI261" s="43">
        <f t="shared" si="105"/>
        <v>0</v>
      </c>
      <c r="AJ261" s="43">
        <f t="shared" si="106"/>
        <v>1</v>
      </c>
      <c r="AK261" s="43">
        <f t="shared" si="107"/>
        <v>0</v>
      </c>
      <c r="AL261" s="43">
        <f t="shared" si="108"/>
        <v>0</v>
      </c>
      <c r="AM261" s="43">
        <f t="shared" si="109"/>
        <v>0</v>
      </c>
      <c r="AN261" s="43">
        <f t="shared" si="110"/>
        <v>0</v>
      </c>
      <c r="AO261" s="43">
        <f t="shared" si="111"/>
        <v>0</v>
      </c>
      <c r="AP261" s="43"/>
      <c r="AQ261" s="43"/>
      <c r="AR261" s="43">
        <f t="shared" si="112"/>
        <v>3</v>
      </c>
      <c r="AS261" s="43">
        <f t="shared" si="113"/>
        <v>3</v>
      </c>
      <c r="AT261" s="43" t="str">
        <f t="shared" si="114"/>
        <v>Correct</v>
      </c>
      <c r="AU261" s="43"/>
      <c r="AV261" s="159" t="str">
        <f>IFERROR(VLOOKUP(Table1[[#This Row],[RespondentID]],'All Data'!$A262:$CN834,81,FALSE),"unknown")</f>
        <v>Female</v>
      </c>
      <c r="AW261" s="159">
        <f>IFERROR(VLOOKUP(Table1[[#This Row],[RespondentID]],'All Data'!$A262:$CN834,82,FALSE),"unknown")</f>
        <v>91</v>
      </c>
      <c r="AX261" s="159" t="str">
        <f>IFERROR(VLOOKUP(Table1[[#This Row],[RespondentID]],'All Data'!$A262:$CN834,83,FALSE),"unknown")</f>
        <v>Suffolk</v>
      </c>
      <c r="AY261" s="159" t="str">
        <f>IFERROR(VLOOKUP(Table1[[#This Row],[RespondentID]],'All Data'!$A262:$CN834,84,FALSE),"unknown")</f>
        <v>West Islip, 11795</v>
      </c>
      <c r="AZ261" s="159" t="str">
        <f>IFERROR(VLOOKUP(Table1[[#This Row],[RespondentID]],'All Data'!$A262:$CN834,85,FALSE),"unknown")</f>
        <v>Native American</v>
      </c>
      <c r="BA261" s="159" t="str">
        <f>IFERROR(VLOOKUP(Table1[[#This Row],[RespondentID]],'All Data'!$A262:$CN834,86,FALSE),"unknown")</f>
        <v>No</v>
      </c>
      <c r="BB261" s="159" t="str">
        <f>IFERROR(VLOOKUP(Table1[[#This Row],[RespondentID]],'All Data'!$A262:$CN834,87,FALSE),"unknown")</f>
        <v xml:space="preserve">English </v>
      </c>
      <c r="BC261" s="159" t="str">
        <f>IFERROR(VLOOKUP(Table1[[#This Row],[RespondentID]],'All Data'!$A262:$CN834,88,FALSE),"unknown")</f>
        <v>$0-$19,999</v>
      </c>
      <c r="BD261" s="159" t="str">
        <f>IFERROR(VLOOKUP(Table1[[#This Row],[RespondentID]],'All Data'!$A262:$CN834,89,FALSE),"unknown")</f>
        <v>High school graduate</v>
      </c>
      <c r="BE261" s="159" t="str">
        <f>IFERROR(VLOOKUP(Table1[[#This Row],[RespondentID]],'All Data'!$A262:$CN834,90,FALSE),"unknown")</f>
        <v>Self-employed</v>
      </c>
      <c r="BF261" s="159" t="str">
        <f>IFERROR(VLOOKUP(Table1[[#This Row],[RespondentID]],'All Data'!$A262:$CN834,91,FALSE),"unknown")</f>
        <v>Yes</v>
      </c>
      <c r="BG261" s="159" t="str">
        <f>IFERROR(VLOOKUP(Table1[[#This Row],[RespondentID]],'All Data'!$A262:$CN834,92,FALSE),"unknown")</f>
        <v>No</v>
      </c>
    </row>
    <row r="262" spans="1:59" x14ac:dyDescent="0.35">
      <c r="A262" s="6">
        <v>7045779436</v>
      </c>
      <c r="B262" s="6"/>
      <c r="C262" s="6"/>
      <c r="D262" s="6"/>
      <c r="E262" s="6"/>
      <c r="F262" s="6"/>
      <c r="G262" s="6" t="s">
        <v>56</v>
      </c>
      <c r="H262" s="6"/>
      <c r="I262" s="6" t="s">
        <v>58</v>
      </c>
      <c r="J262" s="6"/>
      <c r="K262" s="6"/>
      <c r="L262" s="6"/>
      <c r="M262" s="6"/>
      <c r="N262" s="6"/>
      <c r="O262" s="6"/>
      <c r="P262" s="6"/>
      <c r="Q262" s="6"/>
      <c r="R262" s="6"/>
      <c r="S262" s="6"/>
      <c r="T262" s="43"/>
      <c r="U262" s="43">
        <f t="shared" si="92"/>
        <v>2</v>
      </c>
      <c r="V262" s="43">
        <f t="shared" si="93"/>
        <v>1.5</v>
      </c>
      <c r="W262" s="43"/>
      <c r="X262" s="43">
        <f t="shared" si="94"/>
        <v>0</v>
      </c>
      <c r="Y262" s="43">
        <f t="shared" si="95"/>
        <v>0</v>
      </c>
      <c r="Z262" s="43">
        <f t="shared" si="96"/>
        <v>0</v>
      </c>
      <c r="AA262" s="43">
        <f t="shared" si="97"/>
        <v>0</v>
      </c>
      <c r="AB262" s="43">
        <f t="shared" si="98"/>
        <v>0</v>
      </c>
      <c r="AC262" s="43">
        <f t="shared" si="99"/>
        <v>1</v>
      </c>
      <c r="AD262" s="43">
        <f t="shared" si="100"/>
        <v>0</v>
      </c>
      <c r="AE262" s="43">
        <f t="shared" si="101"/>
        <v>1</v>
      </c>
      <c r="AF262" s="43">
        <f t="shared" si="102"/>
        <v>0</v>
      </c>
      <c r="AG262" s="43">
        <f t="shared" si="103"/>
        <v>0</v>
      </c>
      <c r="AH262" s="43">
        <f t="shared" si="104"/>
        <v>0</v>
      </c>
      <c r="AI262" s="43">
        <f t="shared" si="105"/>
        <v>0</v>
      </c>
      <c r="AJ262" s="43">
        <f t="shared" si="106"/>
        <v>0</v>
      </c>
      <c r="AK262" s="43">
        <f t="shared" si="107"/>
        <v>0</v>
      </c>
      <c r="AL262" s="43">
        <f t="shared" si="108"/>
        <v>0</v>
      </c>
      <c r="AM262" s="43">
        <f t="shared" si="109"/>
        <v>0</v>
      </c>
      <c r="AN262" s="43">
        <f t="shared" si="110"/>
        <v>0</v>
      </c>
      <c r="AO262" s="43">
        <f t="shared" si="111"/>
        <v>0</v>
      </c>
      <c r="AP262" s="43"/>
      <c r="AQ262" s="43"/>
      <c r="AR262" s="43">
        <f t="shared" si="112"/>
        <v>2</v>
      </c>
      <c r="AS262" s="43">
        <f t="shared" si="113"/>
        <v>2</v>
      </c>
      <c r="AT262" s="43" t="str">
        <f t="shared" si="114"/>
        <v>Correct</v>
      </c>
      <c r="AU262" s="43"/>
      <c r="AV262" s="159" t="str">
        <f>IFERROR(VLOOKUP(Table1[[#This Row],[RespondentID]],'All Data'!$A263:$CN835,81,FALSE),"unknown")</f>
        <v>Female</v>
      </c>
      <c r="AW262" s="159">
        <f>IFERROR(VLOOKUP(Table1[[#This Row],[RespondentID]],'All Data'!$A263:$CN835,82,FALSE),"unknown")</f>
        <v>90</v>
      </c>
      <c r="AX262" s="159" t="str">
        <f>IFERROR(VLOOKUP(Table1[[#This Row],[RespondentID]],'All Data'!$A263:$CN835,83,FALSE),"unknown")</f>
        <v>Suffolk</v>
      </c>
      <c r="AY262" s="159" t="str">
        <f>IFERROR(VLOOKUP(Table1[[#This Row],[RespondentID]],'All Data'!$A263:$CN835,84,FALSE),"unknown")</f>
        <v>Bay Shore, 11706</v>
      </c>
      <c r="AZ262" s="159" t="str">
        <f>IFERROR(VLOOKUP(Table1[[#This Row],[RespondentID]],'All Data'!$A263:$CN835,85,FALSE),"unknown")</f>
        <v>White/Caucasian</v>
      </c>
      <c r="BA262" s="159" t="str">
        <f>IFERROR(VLOOKUP(Table1[[#This Row],[RespondentID]],'All Data'!$A263:$CN835,86,FALSE),"unknown")</f>
        <v>No</v>
      </c>
      <c r="BB262" s="159" t="str">
        <f>IFERROR(VLOOKUP(Table1[[#This Row],[RespondentID]],'All Data'!$A263:$CN835,87,FALSE),"unknown")</f>
        <v xml:space="preserve"> </v>
      </c>
      <c r="BC262" s="159" t="str">
        <f>IFERROR(VLOOKUP(Table1[[#This Row],[RespondentID]],'All Data'!$A263:$CN835,88,FALSE),"unknown")</f>
        <v>$0-$19,999</v>
      </c>
      <c r="BD262" s="159" t="str">
        <f>IFERROR(VLOOKUP(Table1[[#This Row],[RespondentID]],'All Data'!$A263:$CN835,89,FALSE),"unknown")</f>
        <v>High school graduate</v>
      </c>
      <c r="BE262" s="159" t="str">
        <f>IFERROR(VLOOKUP(Table1[[#This Row],[RespondentID]],'All Data'!$A263:$CN835,90,FALSE),"unknown")</f>
        <v>Retired</v>
      </c>
      <c r="BF262" s="159" t="str">
        <f>IFERROR(VLOOKUP(Table1[[#This Row],[RespondentID]],'All Data'!$A263:$CN835,91,FALSE),"unknown")</f>
        <v>Yes</v>
      </c>
      <c r="BG262" s="159" t="str">
        <f>IFERROR(VLOOKUP(Table1[[#This Row],[RespondentID]],'All Data'!$A263:$CN835,92,FALSE),"unknown")</f>
        <v>No</v>
      </c>
    </row>
    <row r="263" spans="1:59" x14ac:dyDescent="0.35">
      <c r="A263" s="6">
        <v>7045779097</v>
      </c>
      <c r="B263" s="6" t="s">
        <v>52</v>
      </c>
      <c r="C263" s="6"/>
      <c r="D263" s="6"/>
      <c r="E263" s="6"/>
      <c r="F263" s="6"/>
      <c r="G263" s="6"/>
      <c r="H263" s="6" t="s">
        <v>57</v>
      </c>
      <c r="I263" s="6"/>
      <c r="J263" s="6"/>
      <c r="K263" s="6"/>
      <c r="L263" s="6"/>
      <c r="M263" s="6"/>
      <c r="N263" s="6" t="s">
        <v>26</v>
      </c>
      <c r="O263" s="6"/>
      <c r="P263" s="6"/>
      <c r="Q263" s="6"/>
      <c r="R263" s="6"/>
      <c r="S263" s="6"/>
      <c r="T263" s="43"/>
      <c r="U263" s="43">
        <f t="shared" si="92"/>
        <v>3</v>
      </c>
      <c r="V263" s="43">
        <f t="shared" si="93"/>
        <v>1</v>
      </c>
      <c r="W263" s="43"/>
      <c r="X263" s="43">
        <f t="shared" si="94"/>
        <v>1</v>
      </c>
      <c r="Y263" s="43">
        <f t="shared" si="95"/>
        <v>0</v>
      </c>
      <c r="Z263" s="43">
        <f t="shared" si="96"/>
        <v>0</v>
      </c>
      <c r="AA263" s="43">
        <f t="shared" si="97"/>
        <v>0</v>
      </c>
      <c r="AB263" s="43">
        <f t="shared" si="98"/>
        <v>0</v>
      </c>
      <c r="AC263" s="43">
        <f t="shared" si="99"/>
        <v>0</v>
      </c>
      <c r="AD263" s="43">
        <f t="shared" si="100"/>
        <v>1</v>
      </c>
      <c r="AE263" s="43">
        <f t="shared" si="101"/>
        <v>0</v>
      </c>
      <c r="AF263" s="43">
        <f t="shared" si="102"/>
        <v>0</v>
      </c>
      <c r="AG263" s="43">
        <f t="shared" si="103"/>
        <v>0</v>
      </c>
      <c r="AH263" s="43">
        <f t="shared" si="104"/>
        <v>0</v>
      </c>
      <c r="AI263" s="43">
        <f t="shared" si="105"/>
        <v>0</v>
      </c>
      <c r="AJ263" s="43">
        <f t="shared" si="106"/>
        <v>1</v>
      </c>
      <c r="AK263" s="43">
        <f t="shared" si="107"/>
        <v>0</v>
      </c>
      <c r="AL263" s="43">
        <f t="shared" si="108"/>
        <v>0</v>
      </c>
      <c r="AM263" s="43">
        <f t="shared" si="109"/>
        <v>0</v>
      </c>
      <c r="AN263" s="43">
        <f t="shared" si="110"/>
        <v>0</v>
      </c>
      <c r="AO263" s="43">
        <f t="shared" si="111"/>
        <v>0</v>
      </c>
      <c r="AP263" s="43"/>
      <c r="AQ263" s="43"/>
      <c r="AR263" s="43">
        <f t="shared" si="112"/>
        <v>3</v>
      </c>
      <c r="AS263" s="43">
        <f t="shared" si="113"/>
        <v>3</v>
      </c>
      <c r="AT263" s="43" t="str">
        <f t="shared" si="114"/>
        <v>Correct</v>
      </c>
      <c r="AU263" s="43"/>
      <c r="AV263" s="159" t="str">
        <f>IFERROR(VLOOKUP(Table1[[#This Row],[RespondentID]],'All Data'!$A264:$CN836,81,FALSE),"unknown")</f>
        <v>Male</v>
      </c>
      <c r="AW263" s="159">
        <f>IFERROR(VLOOKUP(Table1[[#This Row],[RespondentID]],'All Data'!$A264:$CN836,82,FALSE),"unknown")</f>
        <v>89</v>
      </c>
      <c r="AX263" s="159" t="str">
        <f>IFERROR(VLOOKUP(Table1[[#This Row],[RespondentID]],'All Data'!$A264:$CN836,83,FALSE),"unknown")</f>
        <v>Suffolk</v>
      </c>
      <c r="AY263" s="159" t="str">
        <f>IFERROR(VLOOKUP(Table1[[#This Row],[RespondentID]],'All Data'!$A264:$CN836,84,FALSE),"unknown")</f>
        <v>Islip, 11751</v>
      </c>
      <c r="AZ263" s="159" t="str">
        <f>IFERROR(VLOOKUP(Table1[[#This Row],[RespondentID]],'All Data'!$A264:$CN836,85,FALSE),"unknown")</f>
        <v>White/Caucasian</v>
      </c>
      <c r="BA263" s="159" t="str">
        <f>IFERROR(VLOOKUP(Table1[[#This Row],[RespondentID]],'All Data'!$A264:$CN836,86,FALSE),"unknown")</f>
        <v>No</v>
      </c>
      <c r="BB263" s="159" t="str">
        <f>IFERROR(VLOOKUP(Table1[[#This Row],[RespondentID]],'All Data'!$A264:$CN836,87,FALSE),"unknown")</f>
        <v xml:space="preserve"> </v>
      </c>
      <c r="BC263" s="159" t="str">
        <f>IFERROR(VLOOKUP(Table1[[#This Row],[RespondentID]],'All Data'!$A264:$CN836,88,FALSE),"unknown")</f>
        <v>$75,000 to $125,000</v>
      </c>
      <c r="BD263" s="159" t="str">
        <f>IFERROR(VLOOKUP(Table1[[#This Row],[RespondentID]],'All Data'!$A264:$CN836,89,FALSE),"unknown")</f>
        <v>High school graduate</v>
      </c>
      <c r="BE263" s="159" t="str">
        <f>IFERROR(VLOOKUP(Table1[[#This Row],[RespondentID]],'All Data'!$A264:$CN836,90,FALSE),"unknown")</f>
        <v>Retired</v>
      </c>
      <c r="BF263" s="159" t="str">
        <f>IFERROR(VLOOKUP(Table1[[#This Row],[RespondentID]],'All Data'!$A264:$CN836,91,FALSE),"unknown")</f>
        <v>Yes</v>
      </c>
      <c r="BG263" s="159" t="str">
        <f>IFERROR(VLOOKUP(Table1[[#This Row],[RespondentID]],'All Data'!$A264:$CN836,92,FALSE),"unknown")</f>
        <v>No</v>
      </c>
    </row>
    <row r="264" spans="1:59" x14ac:dyDescent="0.35">
      <c r="A264" s="6">
        <v>7045778782</v>
      </c>
      <c r="B264" s="6" t="s">
        <v>52</v>
      </c>
      <c r="C264" s="6"/>
      <c r="D264" s="6"/>
      <c r="E264" s="6"/>
      <c r="F264" s="6"/>
      <c r="G264" s="6"/>
      <c r="H264" s="6" t="s">
        <v>57</v>
      </c>
      <c r="I264" s="6"/>
      <c r="J264" s="6"/>
      <c r="K264" s="6"/>
      <c r="L264" s="6"/>
      <c r="M264" s="6"/>
      <c r="N264" s="6"/>
      <c r="O264" s="6"/>
      <c r="P264" s="6"/>
      <c r="Q264" s="6"/>
      <c r="R264" s="6"/>
      <c r="S264" s="6"/>
      <c r="T264" s="43"/>
      <c r="U264" s="43">
        <f t="shared" si="92"/>
        <v>2</v>
      </c>
      <c r="V264" s="43">
        <f t="shared" si="93"/>
        <v>1.5</v>
      </c>
      <c r="W264" s="43"/>
      <c r="X264" s="43">
        <f t="shared" si="94"/>
        <v>1</v>
      </c>
      <c r="Y264" s="43">
        <f t="shared" si="95"/>
        <v>0</v>
      </c>
      <c r="Z264" s="43">
        <f t="shared" si="96"/>
        <v>0</v>
      </c>
      <c r="AA264" s="43">
        <f t="shared" si="97"/>
        <v>0</v>
      </c>
      <c r="AB264" s="43">
        <f t="shared" si="98"/>
        <v>0</v>
      </c>
      <c r="AC264" s="43">
        <f t="shared" si="99"/>
        <v>0</v>
      </c>
      <c r="AD264" s="43">
        <f t="shared" si="100"/>
        <v>1</v>
      </c>
      <c r="AE264" s="43">
        <f t="shared" si="101"/>
        <v>0</v>
      </c>
      <c r="AF264" s="43">
        <f t="shared" si="102"/>
        <v>0</v>
      </c>
      <c r="AG264" s="43">
        <f t="shared" si="103"/>
        <v>0</v>
      </c>
      <c r="AH264" s="43">
        <f t="shared" si="104"/>
        <v>0</v>
      </c>
      <c r="AI264" s="43">
        <f t="shared" si="105"/>
        <v>0</v>
      </c>
      <c r="AJ264" s="43">
        <f t="shared" si="106"/>
        <v>0</v>
      </c>
      <c r="AK264" s="43">
        <f t="shared" si="107"/>
        <v>0</v>
      </c>
      <c r="AL264" s="43">
        <f t="shared" si="108"/>
        <v>0</v>
      </c>
      <c r="AM264" s="43">
        <f t="shared" si="109"/>
        <v>0</v>
      </c>
      <c r="AN264" s="43">
        <f t="shared" si="110"/>
        <v>0</v>
      </c>
      <c r="AO264" s="43">
        <f t="shared" si="111"/>
        <v>0</v>
      </c>
      <c r="AP264" s="43"/>
      <c r="AQ264" s="43"/>
      <c r="AR264" s="43">
        <f t="shared" si="112"/>
        <v>2</v>
      </c>
      <c r="AS264" s="43">
        <f t="shared" si="113"/>
        <v>2</v>
      </c>
      <c r="AT264" s="43" t="str">
        <f t="shared" si="114"/>
        <v>Correct</v>
      </c>
      <c r="AU264" s="43"/>
      <c r="AV264" s="159" t="str">
        <f>IFERROR(VLOOKUP(Table1[[#This Row],[RespondentID]],'All Data'!$A265:$CN837,81,FALSE),"unknown")</f>
        <v>Male</v>
      </c>
      <c r="AW264" s="159">
        <f>IFERROR(VLOOKUP(Table1[[#This Row],[RespondentID]],'All Data'!$A265:$CN837,82,FALSE),"unknown")</f>
        <v>0</v>
      </c>
      <c r="AX264" s="159" t="str">
        <f>IFERROR(VLOOKUP(Table1[[#This Row],[RespondentID]],'All Data'!$A265:$CN837,83,FALSE),"unknown")</f>
        <v>Suffolk</v>
      </c>
      <c r="AY264" s="159" t="str">
        <f>IFERROR(VLOOKUP(Table1[[#This Row],[RespondentID]],'All Data'!$A265:$CN837,84,FALSE),"unknown")</f>
        <v>Islip, 11751</v>
      </c>
      <c r="AZ264" s="159" t="str">
        <f>IFERROR(VLOOKUP(Table1[[#This Row],[RespondentID]],'All Data'!$A265:$CN837,85,FALSE),"unknown")</f>
        <v>White/Caucasian</v>
      </c>
      <c r="BA264" s="159" t="str">
        <f>IFERROR(VLOOKUP(Table1[[#This Row],[RespondentID]],'All Data'!$A265:$CN837,86,FALSE),"unknown")</f>
        <v>No</v>
      </c>
      <c r="BB264" s="159" t="str">
        <f>IFERROR(VLOOKUP(Table1[[#This Row],[RespondentID]],'All Data'!$A265:$CN837,87,FALSE),"unknown")</f>
        <v xml:space="preserve">English </v>
      </c>
      <c r="BC264" s="159" t="str">
        <f>IFERROR(VLOOKUP(Table1[[#This Row],[RespondentID]],'All Data'!$A265:$CN837,88,FALSE),"unknown")</f>
        <v>$75,000 to $125,000</v>
      </c>
      <c r="BD264" s="159" t="str">
        <f>IFERROR(VLOOKUP(Table1[[#This Row],[RespondentID]],'All Data'!$A265:$CN837,89,FALSE),"unknown")</f>
        <v>Technical school</v>
      </c>
      <c r="BE264" s="159" t="str">
        <f>IFERROR(VLOOKUP(Table1[[#This Row],[RespondentID]],'All Data'!$A265:$CN837,90,FALSE),"unknown")</f>
        <v>Retired</v>
      </c>
      <c r="BF264" s="159" t="str">
        <f>IFERROR(VLOOKUP(Table1[[#This Row],[RespondentID]],'All Data'!$A265:$CN837,91,FALSE),"unknown")</f>
        <v>No</v>
      </c>
      <c r="BG264" s="159" t="str">
        <f>IFERROR(VLOOKUP(Table1[[#This Row],[RespondentID]],'All Data'!$A265:$CN837,92,FALSE),"unknown")</f>
        <v>Yes</v>
      </c>
    </row>
    <row r="265" spans="1:59" x14ac:dyDescent="0.35">
      <c r="A265" s="6">
        <v>7045778531</v>
      </c>
      <c r="B265" s="6"/>
      <c r="C265" s="6"/>
      <c r="D265" s="6"/>
      <c r="E265" s="6"/>
      <c r="F265" s="6" t="s">
        <v>55</v>
      </c>
      <c r="G265" s="6" t="s">
        <v>56</v>
      </c>
      <c r="H265" s="6" t="s">
        <v>57</v>
      </c>
      <c r="I265" s="6"/>
      <c r="J265" s="6"/>
      <c r="K265" s="6" t="s">
        <v>60</v>
      </c>
      <c r="L265" s="6" t="s">
        <v>61</v>
      </c>
      <c r="M265" s="6" t="s">
        <v>62</v>
      </c>
      <c r="N265" s="6" t="s">
        <v>26</v>
      </c>
      <c r="O265" s="6"/>
      <c r="P265" s="6"/>
      <c r="Q265" s="6"/>
      <c r="R265" s="6"/>
      <c r="S265" s="6"/>
      <c r="T265" s="43"/>
      <c r="U265" s="43">
        <f t="shared" si="92"/>
        <v>7</v>
      </c>
      <c r="V265" s="43">
        <f t="shared" si="93"/>
        <v>0.42857142857142855</v>
      </c>
      <c r="W265" s="43"/>
      <c r="X265" s="43">
        <f t="shared" si="94"/>
        <v>0</v>
      </c>
      <c r="Y265" s="43">
        <f t="shared" si="95"/>
        <v>0</v>
      </c>
      <c r="Z265" s="43">
        <f t="shared" si="96"/>
        <v>0</v>
      </c>
      <c r="AA265" s="43">
        <f t="shared" si="97"/>
        <v>0</v>
      </c>
      <c r="AB265" s="43">
        <f t="shared" si="98"/>
        <v>0.42857142857142855</v>
      </c>
      <c r="AC265" s="43">
        <f t="shared" si="99"/>
        <v>0.42857142857142855</v>
      </c>
      <c r="AD265" s="43">
        <f t="shared" si="100"/>
        <v>0.42857142857142855</v>
      </c>
      <c r="AE265" s="43">
        <f t="shared" si="101"/>
        <v>0</v>
      </c>
      <c r="AF265" s="43">
        <f t="shared" si="102"/>
        <v>0</v>
      </c>
      <c r="AG265" s="43">
        <f t="shared" si="103"/>
        <v>0.42857142857142855</v>
      </c>
      <c r="AH265" s="43">
        <f t="shared" si="104"/>
        <v>0.42857142857142855</v>
      </c>
      <c r="AI265" s="43">
        <f t="shared" si="105"/>
        <v>0.42857142857142855</v>
      </c>
      <c r="AJ265" s="43">
        <f t="shared" si="106"/>
        <v>0.42857142857142855</v>
      </c>
      <c r="AK265" s="43">
        <f t="shared" si="107"/>
        <v>0</v>
      </c>
      <c r="AL265" s="43">
        <f t="shared" si="108"/>
        <v>0</v>
      </c>
      <c r="AM265" s="43">
        <f t="shared" si="109"/>
        <v>0</v>
      </c>
      <c r="AN265" s="43">
        <f t="shared" si="110"/>
        <v>0</v>
      </c>
      <c r="AO265" s="43">
        <f t="shared" si="111"/>
        <v>0</v>
      </c>
      <c r="AP265" s="43"/>
      <c r="AQ265" s="43"/>
      <c r="AR265" s="43">
        <f t="shared" si="112"/>
        <v>2.9999999999999996</v>
      </c>
      <c r="AS265" s="43">
        <f t="shared" si="113"/>
        <v>7</v>
      </c>
      <c r="AT265" s="43" t="str">
        <f t="shared" si="114"/>
        <v>Correct</v>
      </c>
      <c r="AU265" s="43"/>
      <c r="AV265" s="159" t="str">
        <f>IFERROR(VLOOKUP(Table1[[#This Row],[RespondentID]],'All Data'!$A266:$CN838,81,FALSE),"unknown")</f>
        <v>Female</v>
      </c>
      <c r="AW265" s="159">
        <f>IFERROR(VLOOKUP(Table1[[#This Row],[RespondentID]],'All Data'!$A266:$CN838,82,FALSE),"unknown")</f>
        <v>70</v>
      </c>
      <c r="AX265" s="159" t="str">
        <f>IFERROR(VLOOKUP(Table1[[#This Row],[RespondentID]],'All Data'!$A266:$CN838,83,FALSE),"unknown")</f>
        <v>Suffolk</v>
      </c>
      <c r="AY265" s="159" t="str">
        <f>IFERROR(VLOOKUP(Table1[[#This Row],[RespondentID]],'All Data'!$A266:$CN838,84,FALSE),"unknown")</f>
        <v>Lindenhurst, 11757</v>
      </c>
      <c r="AZ265" s="159" t="str">
        <f>IFERROR(VLOOKUP(Table1[[#This Row],[RespondentID]],'All Data'!$A266:$CN838,85,FALSE),"unknown")</f>
        <v>Native American</v>
      </c>
      <c r="BA265" s="159" t="str">
        <f>IFERROR(VLOOKUP(Table1[[#This Row],[RespondentID]],'All Data'!$A266:$CN838,86,FALSE),"unknown")</f>
        <v>No</v>
      </c>
      <c r="BB265" s="159" t="str">
        <f>IFERROR(VLOOKUP(Table1[[#This Row],[RespondentID]],'All Data'!$A266:$CN838,87,FALSE),"unknown")</f>
        <v xml:space="preserve">English </v>
      </c>
      <c r="BC265" s="159" t="str">
        <f>IFERROR(VLOOKUP(Table1[[#This Row],[RespondentID]],'All Data'!$A266:$CN838,88,FALSE),"unknown")</f>
        <v>$50,000 to $74,999</v>
      </c>
      <c r="BD265" s="159" t="str">
        <f>IFERROR(VLOOKUP(Table1[[#This Row],[RespondentID]],'All Data'!$A266:$CN838,89,FALSE),"unknown")</f>
        <v>Graduate school</v>
      </c>
      <c r="BE265" s="159" t="str">
        <f>IFERROR(VLOOKUP(Table1[[#This Row],[RespondentID]],'All Data'!$A266:$CN838,90,FALSE),"unknown")</f>
        <v>Retired</v>
      </c>
      <c r="BF265" s="159" t="str">
        <f>IFERROR(VLOOKUP(Table1[[#This Row],[RespondentID]],'All Data'!$A266:$CN838,91,FALSE),"unknown")</f>
        <v>Yes</v>
      </c>
      <c r="BG265" s="159" t="str">
        <f>IFERROR(VLOOKUP(Table1[[#This Row],[RespondentID]],'All Data'!$A266:$CN838,92,FALSE),"unknown")</f>
        <v>Yes</v>
      </c>
    </row>
    <row r="266" spans="1:59" x14ac:dyDescent="0.35">
      <c r="A266" s="6">
        <v>7045777758</v>
      </c>
      <c r="B266" s="6"/>
      <c r="C266" s="6"/>
      <c r="D266" s="6"/>
      <c r="E266" s="6"/>
      <c r="F266" s="6"/>
      <c r="G266" s="6"/>
      <c r="H266" s="6"/>
      <c r="I266" s="6"/>
      <c r="J266" s="6"/>
      <c r="K266" s="6"/>
      <c r="L266" s="6"/>
      <c r="M266" s="6"/>
      <c r="N266" s="6"/>
      <c r="O266" s="6"/>
      <c r="P266" s="6"/>
      <c r="Q266" s="6"/>
      <c r="R266" s="6"/>
      <c r="S266" s="6"/>
      <c r="T266" s="43"/>
      <c r="U266" s="43">
        <f t="shared" si="92"/>
        <v>0</v>
      </c>
      <c r="V266" s="43" t="e">
        <f t="shared" si="93"/>
        <v>#DIV/0!</v>
      </c>
      <c r="W266" s="43"/>
      <c r="X266" s="43">
        <f t="shared" si="94"/>
        <v>0</v>
      </c>
      <c r="Y266" s="43">
        <f t="shared" si="95"/>
        <v>0</v>
      </c>
      <c r="Z266" s="43">
        <f t="shared" si="96"/>
        <v>0</v>
      </c>
      <c r="AA266" s="43">
        <f t="shared" si="97"/>
        <v>0</v>
      </c>
      <c r="AB266" s="43">
        <f t="shared" si="98"/>
        <v>0</v>
      </c>
      <c r="AC266" s="43">
        <f t="shared" si="99"/>
        <v>0</v>
      </c>
      <c r="AD266" s="43">
        <f t="shared" si="100"/>
        <v>0</v>
      </c>
      <c r="AE266" s="43">
        <f t="shared" si="101"/>
        <v>0</v>
      </c>
      <c r="AF266" s="43">
        <f t="shared" si="102"/>
        <v>0</v>
      </c>
      <c r="AG266" s="43">
        <f t="shared" si="103"/>
        <v>0</v>
      </c>
      <c r="AH266" s="43">
        <f t="shared" si="104"/>
        <v>0</v>
      </c>
      <c r="AI266" s="43">
        <f t="shared" si="105"/>
        <v>0</v>
      </c>
      <c r="AJ266" s="43">
        <f t="shared" si="106"/>
        <v>0</v>
      </c>
      <c r="AK266" s="43">
        <f t="shared" si="107"/>
        <v>0</v>
      </c>
      <c r="AL266" s="43">
        <f t="shared" si="108"/>
        <v>0</v>
      </c>
      <c r="AM266" s="43">
        <f t="shared" si="109"/>
        <v>0</v>
      </c>
      <c r="AN266" s="43">
        <f t="shared" si="110"/>
        <v>0</v>
      </c>
      <c r="AO266" s="43">
        <f t="shared" si="111"/>
        <v>0</v>
      </c>
      <c r="AP266" s="43"/>
      <c r="AQ266" s="43"/>
      <c r="AR266" s="43">
        <f t="shared" si="112"/>
        <v>0</v>
      </c>
      <c r="AS266" s="43">
        <f t="shared" si="113"/>
        <v>0</v>
      </c>
      <c r="AT266" s="43" t="str">
        <f t="shared" si="114"/>
        <v>Correct</v>
      </c>
      <c r="AU266" s="43"/>
      <c r="AV266" s="159" t="str">
        <f>IFERROR(VLOOKUP(Table1[[#This Row],[RespondentID]],'All Data'!$A267:$CN839,81,FALSE),"unknown")</f>
        <v>Female</v>
      </c>
      <c r="AW266" s="159">
        <f>IFERROR(VLOOKUP(Table1[[#This Row],[RespondentID]],'All Data'!$A267:$CN839,82,FALSE),"unknown")</f>
        <v>58</v>
      </c>
      <c r="AX266" s="159" t="str">
        <f>IFERROR(VLOOKUP(Table1[[#This Row],[RespondentID]],'All Data'!$A267:$CN839,83,FALSE),"unknown")</f>
        <v>Suffolk</v>
      </c>
      <c r="AY266" s="159" t="str">
        <f>IFERROR(VLOOKUP(Table1[[#This Row],[RespondentID]],'All Data'!$A267:$CN839,84,FALSE),"unknown")</f>
        <v>Blue Point, 11715</v>
      </c>
      <c r="AZ266" s="159" t="str">
        <f>IFERROR(VLOOKUP(Table1[[#This Row],[RespondentID]],'All Data'!$A267:$CN839,85,FALSE),"unknown")</f>
        <v>White/Caucasian</v>
      </c>
      <c r="BA266" s="159" t="str">
        <f>IFERROR(VLOOKUP(Table1[[#This Row],[RespondentID]],'All Data'!$A267:$CN839,86,FALSE),"unknown")</f>
        <v>No</v>
      </c>
      <c r="BB266" s="159" t="str">
        <f>IFERROR(VLOOKUP(Table1[[#This Row],[RespondentID]],'All Data'!$A267:$CN839,87,FALSE),"unknown")</f>
        <v xml:space="preserve">English </v>
      </c>
      <c r="BC266" s="159" t="str">
        <f>IFERROR(VLOOKUP(Table1[[#This Row],[RespondentID]],'All Data'!$A267:$CN839,88,FALSE),"unknown")</f>
        <v>Over $125,000</v>
      </c>
      <c r="BD266" s="159" t="str">
        <f>IFERROR(VLOOKUP(Table1[[#This Row],[RespondentID]],'All Data'!$A267:$CN839,89,FALSE),"unknown")</f>
        <v>College graduate</v>
      </c>
      <c r="BE266" s="159" t="str">
        <f>IFERROR(VLOOKUP(Table1[[#This Row],[RespondentID]],'All Data'!$A267:$CN839,90,FALSE),"unknown")</f>
        <v>Employed for wages</v>
      </c>
      <c r="BF266" s="159" t="str">
        <f>IFERROR(VLOOKUP(Table1[[#This Row],[RespondentID]],'All Data'!$A267:$CN839,91,FALSE),"unknown")</f>
        <v>Yes</v>
      </c>
      <c r="BG266" s="159" t="str">
        <f>IFERROR(VLOOKUP(Table1[[#This Row],[RespondentID]],'All Data'!$A267:$CN839,92,FALSE),"unknown")</f>
        <v>Yes</v>
      </c>
    </row>
    <row r="267" spans="1:59" x14ac:dyDescent="0.35">
      <c r="A267" s="6">
        <v>7045777498</v>
      </c>
      <c r="B267" s="6"/>
      <c r="C267" s="6"/>
      <c r="D267" s="6"/>
      <c r="E267" s="6"/>
      <c r="F267" s="6"/>
      <c r="G267" s="6" t="s">
        <v>56</v>
      </c>
      <c r="H267" s="6"/>
      <c r="I267" s="6" t="s">
        <v>58</v>
      </c>
      <c r="J267" s="6"/>
      <c r="K267" s="6"/>
      <c r="L267" s="6"/>
      <c r="M267" s="6"/>
      <c r="N267" s="6" t="s">
        <v>26</v>
      </c>
      <c r="O267" s="6"/>
      <c r="P267" s="6"/>
      <c r="Q267" s="6" t="s">
        <v>64</v>
      </c>
      <c r="R267" s="6"/>
      <c r="S267" s="6"/>
      <c r="T267" s="43"/>
      <c r="U267" s="43">
        <f t="shared" si="92"/>
        <v>4</v>
      </c>
      <c r="V267" s="43">
        <f t="shared" si="93"/>
        <v>0.75</v>
      </c>
      <c r="W267" s="43"/>
      <c r="X267" s="43">
        <f t="shared" si="94"/>
        <v>0</v>
      </c>
      <c r="Y267" s="43">
        <f t="shared" si="95"/>
        <v>0</v>
      </c>
      <c r="Z267" s="43">
        <f t="shared" si="96"/>
        <v>0</v>
      </c>
      <c r="AA267" s="43">
        <f t="shared" si="97"/>
        <v>0</v>
      </c>
      <c r="AB267" s="43">
        <f t="shared" si="98"/>
        <v>0</v>
      </c>
      <c r="AC267" s="43">
        <f t="shared" si="99"/>
        <v>0.75</v>
      </c>
      <c r="AD267" s="43">
        <f t="shared" si="100"/>
        <v>0</v>
      </c>
      <c r="AE267" s="43">
        <f t="shared" si="101"/>
        <v>0.75</v>
      </c>
      <c r="AF267" s="43">
        <f t="shared" si="102"/>
        <v>0</v>
      </c>
      <c r="AG267" s="43">
        <f t="shared" si="103"/>
        <v>0</v>
      </c>
      <c r="AH267" s="43">
        <f t="shared" si="104"/>
        <v>0</v>
      </c>
      <c r="AI267" s="43">
        <f t="shared" si="105"/>
        <v>0</v>
      </c>
      <c r="AJ267" s="43">
        <f t="shared" si="106"/>
        <v>0.75</v>
      </c>
      <c r="AK267" s="43">
        <f t="shared" si="107"/>
        <v>0</v>
      </c>
      <c r="AL267" s="43">
        <f t="shared" si="108"/>
        <v>0</v>
      </c>
      <c r="AM267" s="43">
        <f t="shared" si="109"/>
        <v>0.75</v>
      </c>
      <c r="AN267" s="43">
        <f t="shared" si="110"/>
        <v>0</v>
      </c>
      <c r="AO267" s="43">
        <f t="shared" si="111"/>
        <v>0</v>
      </c>
      <c r="AP267" s="43"/>
      <c r="AQ267" s="43"/>
      <c r="AR267" s="43">
        <f t="shared" si="112"/>
        <v>3</v>
      </c>
      <c r="AS267" s="43">
        <f t="shared" si="113"/>
        <v>4</v>
      </c>
      <c r="AT267" s="43" t="str">
        <f t="shared" si="114"/>
        <v>Correct</v>
      </c>
      <c r="AU267" s="43"/>
      <c r="AV267" s="159" t="str">
        <f>IFERROR(VLOOKUP(Table1[[#This Row],[RespondentID]],'All Data'!$A268:$CN840,81,FALSE),"unknown")</f>
        <v>Female</v>
      </c>
      <c r="AW267" s="159">
        <f>IFERROR(VLOOKUP(Table1[[#This Row],[RespondentID]],'All Data'!$A268:$CN840,82,FALSE),"unknown")</f>
        <v>86</v>
      </c>
      <c r="AX267" s="159" t="str">
        <f>IFERROR(VLOOKUP(Table1[[#This Row],[RespondentID]],'All Data'!$A268:$CN840,83,FALSE),"unknown")</f>
        <v>Suffolk</v>
      </c>
      <c r="AY267" s="159" t="str">
        <f>IFERROR(VLOOKUP(Table1[[#This Row],[RespondentID]],'All Data'!$A268:$CN840,84,FALSE),"unknown")</f>
        <v>Babylon, 11704</v>
      </c>
      <c r="AZ267" s="159" t="str">
        <f>IFERROR(VLOOKUP(Table1[[#This Row],[RespondentID]],'All Data'!$A268:$CN840,85,FALSE),"unknown")</f>
        <v>White/Caucasian</v>
      </c>
      <c r="BA267" s="159">
        <f>IFERROR(VLOOKUP(Table1[[#This Row],[RespondentID]],'All Data'!$A268:$CN840,86,FALSE),"unknown")</f>
        <v>0</v>
      </c>
      <c r="BB267" s="159" t="str">
        <f>IFERROR(VLOOKUP(Table1[[#This Row],[RespondentID]],'All Data'!$A268:$CN840,87,FALSE),"unknown")</f>
        <v xml:space="preserve">English </v>
      </c>
      <c r="BC267" s="159" t="str">
        <f>IFERROR(VLOOKUP(Table1[[#This Row],[RespondentID]],'All Data'!$A268:$CN840,88,FALSE),"unknown")</f>
        <v>$0-$19,999</v>
      </c>
      <c r="BD267" s="159" t="str">
        <f>IFERROR(VLOOKUP(Table1[[#This Row],[RespondentID]],'All Data'!$A268:$CN840,89,FALSE),"unknown")</f>
        <v>High school graduate</v>
      </c>
      <c r="BE267" s="159" t="str">
        <f>IFERROR(VLOOKUP(Table1[[#This Row],[RespondentID]],'All Data'!$A268:$CN840,90,FALSE),"unknown")</f>
        <v>Self-employed</v>
      </c>
      <c r="BF267" s="159" t="str">
        <f>IFERROR(VLOOKUP(Table1[[#This Row],[RespondentID]],'All Data'!$A268:$CN840,91,FALSE),"unknown")</f>
        <v>Yes</v>
      </c>
      <c r="BG267" s="159" t="str">
        <f>IFERROR(VLOOKUP(Table1[[#This Row],[RespondentID]],'All Data'!$A268:$CN840,92,FALSE),"unknown")</f>
        <v>Yes</v>
      </c>
    </row>
    <row r="268" spans="1:59" x14ac:dyDescent="0.35">
      <c r="A268" s="6">
        <v>7045777256</v>
      </c>
      <c r="B268" s="6"/>
      <c r="C268" s="6"/>
      <c r="D268" s="6" t="s">
        <v>54</v>
      </c>
      <c r="E268" s="6"/>
      <c r="F268" s="6" t="s">
        <v>55</v>
      </c>
      <c r="G268" s="6" t="s">
        <v>56</v>
      </c>
      <c r="H268" s="6"/>
      <c r="I268" s="6"/>
      <c r="J268" s="6"/>
      <c r="K268" s="6"/>
      <c r="L268" s="6"/>
      <c r="M268" s="6"/>
      <c r="N268" s="6"/>
      <c r="O268" s="6"/>
      <c r="P268" s="6"/>
      <c r="Q268" s="6"/>
      <c r="R268" s="6"/>
      <c r="S268" s="6"/>
      <c r="T268" s="43"/>
      <c r="U268" s="43">
        <f t="shared" si="92"/>
        <v>3</v>
      </c>
      <c r="V268" s="43">
        <f t="shared" si="93"/>
        <v>1</v>
      </c>
      <c r="W268" s="43"/>
      <c r="X268" s="43">
        <f t="shared" si="94"/>
        <v>0</v>
      </c>
      <c r="Y268" s="43">
        <f t="shared" si="95"/>
        <v>0</v>
      </c>
      <c r="Z268" s="43">
        <f t="shared" si="96"/>
        <v>1</v>
      </c>
      <c r="AA268" s="43">
        <f t="shared" si="97"/>
        <v>0</v>
      </c>
      <c r="AB268" s="43">
        <f t="shared" si="98"/>
        <v>1</v>
      </c>
      <c r="AC268" s="43">
        <f t="shared" si="99"/>
        <v>1</v>
      </c>
      <c r="AD268" s="43">
        <f t="shared" si="100"/>
        <v>0</v>
      </c>
      <c r="AE268" s="43">
        <f t="shared" si="101"/>
        <v>0</v>
      </c>
      <c r="AF268" s="43">
        <f t="shared" si="102"/>
        <v>0</v>
      </c>
      <c r="AG268" s="43">
        <f t="shared" si="103"/>
        <v>0</v>
      </c>
      <c r="AH268" s="43">
        <f t="shared" si="104"/>
        <v>0</v>
      </c>
      <c r="AI268" s="43">
        <f t="shared" si="105"/>
        <v>0</v>
      </c>
      <c r="AJ268" s="43">
        <f t="shared" si="106"/>
        <v>0</v>
      </c>
      <c r="AK268" s="43">
        <f t="shared" si="107"/>
        <v>0</v>
      </c>
      <c r="AL268" s="43">
        <f t="shared" si="108"/>
        <v>0</v>
      </c>
      <c r="AM268" s="43">
        <f t="shared" si="109"/>
        <v>0</v>
      </c>
      <c r="AN268" s="43">
        <f t="shared" si="110"/>
        <v>0</v>
      </c>
      <c r="AO268" s="43">
        <f t="shared" si="111"/>
        <v>0</v>
      </c>
      <c r="AP268" s="43"/>
      <c r="AQ268" s="43"/>
      <c r="AR268" s="43">
        <f t="shared" si="112"/>
        <v>3</v>
      </c>
      <c r="AS268" s="43">
        <f t="shared" si="113"/>
        <v>3</v>
      </c>
      <c r="AT268" s="43" t="str">
        <f t="shared" si="114"/>
        <v>Correct</v>
      </c>
      <c r="AU268" s="43"/>
      <c r="AV268" s="159" t="str">
        <f>IFERROR(VLOOKUP(Table1[[#This Row],[RespondentID]],'All Data'!$A269:$CN841,81,FALSE),"unknown")</f>
        <v>Male</v>
      </c>
      <c r="AW268" s="159">
        <f>IFERROR(VLOOKUP(Table1[[#This Row],[RespondentID]],'All Data'!$A269:$CN841,82,FALSE),"unknown")</f>
        <v>59</v>
      </c>
      <c r="AX268" s="159" t="str">
        <f>IFERROR(VLOOKUP(Table1[[#This Row],[RespondentID]],'All Data'!$A269:$CN841,83,FALSE),"unknown")</f>
        <v>Suffolk</v>
      </c>
      <c r="AY268" s="159" t="str">
        <f>IFERROR(VLOOKUP(Table1[[#This Row],[RespondentID]],'All Data'!$A269:$CN841,84,FALSE),"unknown")</f>
        <v>West Babylon, 11704</v>
      </c>
      <c r="AZ268" s="159" t="str">
        <f>IFERROR(VLOOKUP(Table1[[#This Row],[RespondentID]],'All Data'!$A269:$CN841,85,FALSE),"unknown")</f>
        <v>White/Caucasian</v>
      </c>
      <c r="BA268" s="159" t="str">
        <f>IFERROR(VLOOKUP(Table1[[#This Row],[RespondentID]],'All Data'!$A269:$CN841,86,FALSE),"unknown")</f>
        <v>No</v>
      </c>
      <c r="BB268" s="159" t="str">
        <f>IFERROR(VLOOKUP(Table1[[#This Row],[RespondentID]],'All Data'!$A269:$CN841,87,FALSE),"unknown")</f>
        <v xml:space="preserve">English </v>
      </c>
      <c r="BC268" s="159" t="str">
        <f>IFERROR(VLOOKUP(Table1[[#This Row],[RespondentID]],'All Data'!$A269:$CN841,88,FALSE),"unknown")</f>
        <v>$75,000 to $125,000</v>
      </c>
      <c r="BD268" s="159" t="str">
        <f>IFERROR(VLOOKUP(Table1[[#This Row],[RespondentID]],'All Data'!$A269:$CN841,89,FALSE),"unknown")</f>
        <v>Some college</v>
      </c>
      <c r="BE268" s="159" t="str">
        <f>IFERROR(VLOOKUP(Table1[[#This Row],[RespondentID]],'All Data'!$A269:$CN841,90,FALSE),"unknown")</f>
        <v>Employed for wages</v>
      </c>
      <c r="BF268" s="159" t="str">
        <f>IFERROR(VLOOKUP(Table1[[#This Row],[RespondentID]],'All Data'!$A269:$CN841,91,FALSE),"unknown")</f>
        <v>Yes</v>
      </c>
      <c r="BG268" s="159" t="str">
        <f>IFERROR(VLOOKUP(Table1[[#This Row],[RespondentID]],'All Data'!$A269:$CN841,92,FALSE),"unknown")</f>
        <v>No</v>
      </c>
    </row>
    <row r="269" spans="1:59" x14ac:dyDescent="0.35">
      <c r="A269" s="6">
        <v>7045776774</v>
      </c>
      <c r="B269" s="6"/>
      <c r="C269" s="6"/>
      <c r="D269" s="6"/>
      <c r="E269" s="6"/>
      <c r="F269" s="6"/>
      <c r="G269" s="6" t="s">
        <v>56</v>
      </c>
      <c r="H269" s="6"/>
      <c r="I269" s="6"/>
      <c r="J269" s="6"/>
      <c r="K269" s="6" t="s">
        <v>60</v>
      </c>
      <c r="L269" s="6"/>
      <c r="M269" s="6"/>
      <c r="N269" s="6"/>
      <c r="O269" s="6"/>
      <c r="P269" s="6"/>
      <c r="Q269" s="6"/>
      <c r="R269" s="6" t="s">
        <v>65</v>
      </c>
      <c r="S269" s="6"/>
      <c r="T269" s="43"/>
      <c r="U269" s="43">
        <f t="shared" si="92"/>
        <v>3</v>
      </c>
      <c r="V269" s="43">
        <f t="shared" si="93"/>
        <v>1</v>
      </c>
      <c r="W269" s="43"/>
      <c r="X269" s="43">
        <f t="shared" si="94"/>
        <v>0</v>
      </c>
      <c r="Y269" s="43">
        <f t="shared" si="95"/>
        <v>0</v>
      </c>
      <c r="Z269" s="43">
        <f t="shared" si="96"/>
        <v>0</v>
      </c>
      <c r="AA269" s="43">
        <f t="shared" si="97"/>
        <v>0</v>
      </c>
      <c r="AB269" s="43">
        <f t="shared" si="98"/>
        <v>0</v>
      </c>
      <c r="AC269" s="43">
        <f t="shared" si="99"/>
        <v>1</v>
      </c>
      <c r="AD269" s="43">
        <f t="shared" si="100"/>
        <v>0</v>
      </c>
      <c r="AE269" s="43">
        <f t="shared" si="101"/>
        <v>0</v>
      </c>
      <c r="AF269" s="43">
        <f t="shared" si="102"/>
        <v>0</v>
      </c>
      <c r="AG269" s="43">
        <f t="shared" si="103"/>
        <v>1</v>
      </c>
      <c r="AH269" s="43">
        <f t="shared" si="104"/>
        <v>0</v>
      </c>
      <c r="AI269" s="43">
        <f t="shared" si="105"/>
        <v>0</v>
      </c>
      <c r="AJ269" s="43">
        <f t="shared" si="106"/>
        <v>0</v>
      </c>
      <c r="AK269" s="43">
        <f t="shared" si="107"/>
        <v>0</v>
      </c>
      <c r="AL269" s="43">
        <f t="shared" si="108"/>
        <v>0</v>
      </c>
      <c r="AM269" s="43">
        <f t="shared" si="109"/>
        <v>0</v>
      </c>
      <c r="AN269" s="43">
        <f t="shared" si="110"/>
        <v>1</v>
      </c>
      <c r="AO269" s="43">
        <f t="shared" si="111"/>
        <v>0</v>
      </c>
      <c r="AP269" s="43"/>
      <c r="AQ269" s="43"/>
      <c r="AR269" s="43">
        <f t="shared" si="112"/>
        <v>3</v>
      </c>
      <c r="AS269" s="43">
        <f t="shared" si="113"/>
        <v>3</v>
      </c>
      <c r="AT269" s="43" t="str">
        <f t="shared" si="114"/>
        <v>Correct</v>
      </c>
      <c r="AU269" s="43"/>
      <c r="AV269" s="159" t="str">
        <f>IFERROR(VLOOKUP(Table1[[#This Row],[RespondentID]],'All Data'!$A270:$CN842,81,FALSE),"unknown")</f>
        <v>Female</v>
      </c>
      <c r="AW269" s="159">
        <f>IFERROR(VLOOKUP(Table1[[#This Row],[RespondentID]],'All Data'!$A270:$CN842,82,FALSE),"unknown")</f>
        <v>68</v>
      </c>
      <c r="AX269" s="159" t="str">
        <f>IFERROR(VLOOKUP(Table1[[#This Row],[RespondentID]],'All Data'!$A270:$CN842,83,FALSE),"unknown")</f>
        <v>Suffolk</v>
      </c>
      <c r="AY269" s="159" t="str">
        <f>IFERROR(VLOOKUP(Table1[[#This Row],[RespondentID]],'All Data'!$A270:$CN842,84,FALSE),"unknown")</f>
        <v>Oakdale, 11769</v>
      </c>
      <c r="AZ269" s="159" t="str">
        <f>IFERROR(VLOOKUP(Table1[[#This Row],[RespondentID]],'All Data'!$A270:$CN842,85,FALSE),"unknown")</f>
        <v>White/Caucasian</v>
      </c>
      <c r="BA269" s="159" t="str">
        <f>IFERROR(VLOOKUP(Table1[[#This Row],[RespondentID]],'All Data'!$A270:$CN842,86,FALSE),"unknown")</f>
        <v>No</v>
      </c>
      <c r="BB269" s="159" t="str">
        <f>IFERROR(VLOOKUP(Table1[[#This Row],[RespondentID]],'All Data'!$A270:$CN842,87,FALSE),"unknown")</f>
        <v xml:space="preserve">English </v>
      </c>
      <c r="BC269" s="159" t="str">
        <f>IFERROR(VLOOKUP(Table1[[#This Row],[RespondentID]],'All Data'!$A270:$CN842,88,FALSE),"unknown")</f>
        <v>$35,000 to $49,999</v>
      </c>
      <c r="BD269" s="159" t="str">
        <f>IFERROR(VLOOKUP(Table1[[#This Row],[RespondentID]],'All Data'!$A270:$CN842,89,FALSE),"unknown")</f>
        <v>High school graduate</v>
      </c>
      <c r="BE269" s="159" t="str">
        <f>IFERROR(VLOOKUP(Table1[[#This Row],[RespondentID]],'All Data'!$A270:$CN842,90,FALSE),"unknown")</f>
        <v>Retired</v>
      </c>
      <c r="BF269" s="159" t="str">
        <f>IFERROR(VLOOKUP(Table1[[#This Row],[RespondentID]],'All Data'!$A270:$CN842,91,FALSE),"unknown")</f>
        <v>Yes</v>
      </c>
      <c r="BG269" s="159" t="str">
        <f>IFERROR(VLOOKUP(Table1[[#This Row],[RespondentID]],'All Data'!$A270:$CN842,92,FALSE),"unknown")</f>
        <v>No</v>
      </c>
    </row>
    <row r="270" spans="1:59" x14ac:dyDescent="0.35">
      <c r="A270" s="6">
        <v>7045776404</v>
      </c>
      <c r="B270" s="6"/>
      <c r="C270" s="6"/>
      <c r="D270" s="6" t="s">
        <v>54</v>
      </c>
      <c r="E270" s="6" t="s">
        <v>19</v>
      </c>
      <c r="F270" s="6"/>
      <c r="G270" s="6"/>
      <c r="H270" s="6"/>
      <c r="I270" s="6"/>
      <c r="J270" s="6"/>
      <c r="K270" s="6"/>
      <c r="L270" s="6" t="s">
        <v>61</v>
      </c>
      <c r="M270" s="6"/>
      <c r="N270" s="6"/>
      <c r="O270" s="6"/>
      <c r="P270" s="6"/>
      <c r="Q270" s="6"/>
      <c r="R270" s="6"/>
      <c r="S270" s="6"/>
      <c r="T270" s="43"/>
      <c r="U270" s="43">
        <f t="shared" si="92"/>
        <v>3</v>
      </c>
      <c r="V270" s="43">
        <f t="shared" si="93"/>
        <v>1</v>
      </c>
      <c r="W270" s="43"/>
      <c r="X270" s="43">
        <f t="shared" si="94"/>
        <v>0</v>
      </c>
      <c r="Y270" s="43">
        <f t="shared" si="95"/>
        <v>0</v>
      </c>
      <c r="Z270" s="43">
        <f t="shared" si="96"/>
        <v>1</v>
      </c>
      <c r="AA270" s="43">
        <f t="shared" si="97"/>
        <v>1</v>
      </c>
      <c r="AB270" s="43">
        <f t="shared" si="98"/>
        <v>0</v>
      </c>
      <c r="AC270" s="43">
        <f t="shared" si="99"/>
        <v>0</v>
      </c>
      <c r="AD270" s="43">
        <f t="shared" si="100"/>
        <v>0</v>
      </c>
      <c r="AE270" s="43">
        <f t="shared" si="101"/>
        <v>0</v>
      </c>
      <c r="AF270" s="43">
        <f t="shared" si="102"/>
        <v>0</v>
      </c>
      <c r="AG270" s="43">
        <f t="shared" si="103"/>
        <v>0</v>
      </c>
      <c r="AH270" s="43">
        <f t="shared" si="104"/>
        <v>1</v>
      </c>
      <c r="AI270" s="43">
        <f t="shared" si="105"/>
        <v>0</v>
      </c>
      <c r="AJ270" s="43">
        <f t="shared" si="106"/>
        <v>0</v>
      </c>
      <c r="AK270" s="43">
        <f t="shared" si="107"/>
        <v>0</v>
      </c>
      <c r="AL270" s="43">
        <f t="shared" si="108"/>
        <v>0</v>
      </c>
      <c r="AM270" s="43">
        <f t="shared" si="109"/>
        <v>0</v>
      </c>
      <c r="AN270" s="43">
        <f t="shared" si="110"/>
        <v>0</v>
      </c>
      <c r="AO270" s="43">
        <f t="shared" si="111"/>
        <v>0</v>
      </c>
      <c r="AP270" s="43"/>
      <c r="AQ270" s="43"/>
      <c r="AR270" s="43">
        <f t="shared" si="112"/>
        <v>3</v>
      </c>
      <c r="AS270" s="43">
        <f t="shared" si="113"/>
        <v>3</v>
      </c>
      <c r="AT270" s="43" t="str">
        <f t="shared" si="114"/>
        <v>Correct</v>
      </c>
      <c r="AU270" s="43"/>
      <c r="AV270" s="159" t="str">
        <f>IFERROR(VLOOKUP(Table1[[#This Row],[RespondentID]],'All Data'!$A271:$CN843,81,FALSE),"unknown")</f>
        <v>Female</v>
      </c>
      <c r="AW270" s="159">
        <f>IFERROR(VLOOKUP(Table1[[#This Row],[RespondentID]],'All Data'!$A271:$CN843,82,FALSE),"unknown")</f>
        <v>68</v>
      </c>
      <c r="AX270" s="159" t="str">
        <f>IFERROR(VLOOKUP(Table1[[#This Row],[RespondentID]],'All Data'!$A271:$CN843,83,FALSE),"unknown")</f>
        <v>Suffolk</v>
      </c>
      <c r="AY270" s="159" t="str">
        <f>IFERROR(VLOOKUP(Table1[[#This Row],[RespondentID]],'All Data'!$A271:$CN843,84,FALSE),"unknown")</f>
        <v>Lindenhurst, 11757</v>
      </c>
      <c r="AZ270" s="159" t="str">
        <f>IFERROR(VLOOKUP(Table1[[#This Row],[RespondentID]],'All Data'!$A271:$CN843,85,FALSE),"unknown")</f>
        <v>White/Caucasian</v>
      </c>
      <c r="BA270" s="159" t="str">
        <f>IFERROR(VLOOKUP(Table1[[#This Row],[RespondentID]],'All Data'!$A271:$CN843,86,FALSE),"unknown")</f>
        <v>No</v>
      </c>
      <c r="BB270" s="159" t="str">
        <f>IFERROR(VLOOKUP(Table1[[#This Row],[RespondentID]],'All Data'!$A271:$CN843,87,FALSE),"unknown")</f>
        <v xml:space="preserve">English </v>
      </c>
      <c r="BC270" s="159" t="str">
        <f>IFERROR(VLOOKUP(Table1[[#This Row],[RespondentID]],'All Data'!$A271:$CN843,88,FALSE),"unknown")</f>
        <v>Over $125,000</v>
      </c>
      <c r="BD270" s="159" t="str">
        <f>IFERROR(VLOOKUP(Table1[[#This Row],[RespondentID]],'All Data'!$A271:$CN843,89,FALSE),"unknown")</f>
        <v>Graduate school</v>
      </c>
      <c r="BE270" s="159" t="str">
        <f>IFERROR(VLOOKUP(Table1[[#This Row],[RespondentID]],'All Data'!$A271:$CN843,90,FALSE),"unknown")</f>
        <v>Retired</v>
      </c>
      <c r="BF270" s="159" t="str">
        <f>IFERROR(VLOOKUP(Table1[[#This Row],[RespondentID]],'All Data'!$A271:$CN843,91,FALSE),"unknown")</f>
        <v>Yes</v>
      </c>
      <c r="BG270" s="159" t="str">
        <f>IFERROR(VLOOKUP(Table1[[#This Row],[RespondentID]],'All Data'!$A271:$CN843,92,FALSE),"unknown")</f>
        <v>Yes</v>
      </c>
    </row>
    <row r="271" spans="1:59" x14ac:dyDescent="0.35">
      <c r="A271" s="6">
        <v>7045776139</v>
      </c>
      <c r="B271" s="6"/>
      <c r="C271" s="6"/>
      <c r="D271" s="6" t="s">
        <v>54</v>
      </c>
      <c r="E271" s="6"/>
      <c r="F271" s="6"/>
      <c r="G271" s="6"/>
      <c r="H271" s="6" t="s">
        <v>57</v>
      </c>
      <c r="I271" s="6"/>
      <c r="J271" s="6"/>
      <c r="K271" s="6"/>
      <c r="L271" s="6" t="s">
        <v>61</v>
      </c>
      <c r="M271" s="6"/>
      <c r="N271" s="6"/>
      <c r="O271" s="6"/>
      <c r="P271" s="6"/>
      <c r="Q271" s="6"/>
      <c r="R271" s="6"/>
      <c r="S271" s="6"/>
      <c r="T271" s="43"/>
      <c r="U271" s="43">
        <f t="shared" si="92"/>
        <v>3</v>
      </c>
      <c r="V271" s="43">
        <f t="shared" si="93"/>
        <v>1</v>
      </c>
      <c r="W271" s="43"/>
      <c r="X271" s="43">
        <f t="shared" si="94"/>
        <v>0</v>
      </c>
      <c r="Y271" s="43">
        <f t="shared" si="95"/>
        <v>0</v>
      </c>
      <c r="Z271" s="43">
        <f t="shared" si="96"/>
        <v>1</v>
      </c>
      <c r="AA271" s="43">
        <f t="shared" si="97"/>
        <v>0</v>
      </c>
      <c r="AB271" s="43">
        <f t="shared" si="98"/>
        <v>0</v>
      </c>
      <c r="AC271" s="43">
        <f t="shared" si="99"/>
        <v>0</v>
      </c>
      <c r="AD271" s="43">
        <f t="shared" si="100"/>
        <v>1</v>
      </c>
      <c r="AE271" s="43">
        <f t="shared" si="101"/>
        <v>0</v>
      </c>
      <c r="AF271" s="43">
        <f t="shared" si="102"/>
        <v>0</v>
      </c>
      <c r="AG271" s="43">
        <f t="shared" si="103"/>
        <v>0</v>
      </c>
      <c r="AH271" s="43">
        <f t="shared" si="104"/>
        <v>1</v>
      </c>
      <c r="AI271" s="43">
        <f t="shared" si="105"/>
        <v>0</v>
      </c>
      <c r="AJ271" s="43">
        <f t="shared" si="106"/>
        <v>0</v>
      </c>
      <c r="AK271" s="43">
        <f t="shared" si="107"/>
        <v>0</v>
      </c>
      <c r="AL271" s="43">
        <f t="shared" si="108"/>
        <v>0</v>
      </c>
      <c r="AM271" s="43">
        <f t="shared" si="109"/>
        <v>0</v>
      </c>
      <c r="AN271" s="43">
        <f t="shared" si="110"/>
        <v>0</v>
      </c>
      <c r="AO271" s="43">
        <f t="shared" si="111"/>
        <v>0</v>
      </c>
      <c r="AP271" s="43"/>
      <c r="AQ271" s="43"/>
      <c r="AR271" s="43">
        <f t="shared" si="112"/>
        <v>3</v>
      </c>
      <c r="AS271" s="43">
        <f t="shared" si="113"/>
        <v>3</v>
      </c>
      <c r="AT271" s="43" t="str">
        <f t="shared" si="114"/>
        <v>Correct</v>
      </c>
      <c r="AU271" s="43"/>
      <c r="AV271" s="159" t="str">
        <f>IFERROR(VLOOKUP(Table1[[#This Row],[RespondentID]],'All Data'!$A272:$CN844,81,FALSE),"unknown")</f>
        <v>Female</v>
      </c>
      <c r="AW271" s="159">
        <f>IFERROR(VLOOKUP(Table1[[#This Row],[RespondentID]],'All Data'!$A272:$CN844,82,FALSE),"unknown")</f>
        <v>71</v>
      </c>
      <c r="AX271" s="159" t="str">
        <f>IFERROR(VLOOKUP(Table1[[#This Row],[RespondentID]],'All Data'!$A272:$CN844,83,FALSE),"unknown")</f>
        <v>Suffolk</v>
      </c>
      <c r="AY271" s="159" t="str">
        <f>IFERROR(VLOOKUP(Table1[[#This Row],[RespondentID]],'All Data'!$A272:$CN844,84,FALSE),"unknown")</f>
        <v>Lindenhurst, 11757</v>
      </c>
      <c r="AZ271" s="159" t="str">
        <f>IFERROR(VLOOKUP(Table1[[#This Row],[RespondentID]],'All Data'!$A272:$CN844,85,FALSE),"unknown")</f>
        <v>White/Caucasian</v>
      </c>
      <c r="BA271" s="159" t="str">
        <f>IFERROR(VLOOKUP(Table1[[#This Row],[RespondentID]],'All Data'!$A272:$CN844,86,FALSE),"unknown")</f>
        <v>No</v>
      </c>
      <c r="BB271" s="159" t="str">
        <f>IFERROR(VLOOKUP(Table1[[#This Row],[RespondentID]],'All Data'!$A272:$CN844,87,FALSE),"unknown")</f>
        <v xml:space="preserve">English </v>
      </c>
      <c r="BC271" s="159" t="str">
        <f>IFERROR(VLOOKUP(Table1[[#This Row],[RespondentID]],'All Data'!$A272:$CN844,88,FALSE),"unknown")</f>
        <v>Over $125,000</v>
      </c>
      <c r="BD271" s="159" t="str">
        <f>IFERROR(VLOOKUP(Table1[[#This Row],[RespondentID]],'All Data'!$A272:$CN844,89,FALSE),"unknown")</f>
        <v>Graduate school</v>
      </c>
      <c r="BE271" s="159" t="str">
        <f>IFERROR(VLOOKUP(Table1[[#This Row],[RespondentID]],'All Data'!$A272:$CN844,90,FALSE),"unknown")</f>
        <v>Retired</v>
      </c>
      <c r="BF271" s="159" t="str">
        <f>IFERROR(VLOOKUP(Table1[[#This Row],[RespondentID]],'All Data'!$A272:$CN844,91,FALSE),"unknown")</f>
        <v>Yes</v>
      </c>
      <c r="BG271" s="159" t="str">
        <f>IFERROR(VLOOKUP(Table1[[#This Row],[RespondentID]],'All Data'!$A272:$CN844,92,FALSE),"unknown")</f>
        <v>Yes</v>
      </c>
    </row>
    <row r="272" spans="1:59" x14ac:dyDescent="0.35">
      <c r="A272" s="6">
        <v>7045775644</v>
      </c>
      <c r="B272" s="6"/>
      <c r="C272" s="6"/>
      <c r="D272" s="6"/>
      <c r="E272" s="6"/>
      <c r="F272" s="6"/>
      <c r="G272" s="6"/>
      <c r="H272" s="6"/>
      <c r="I272" s="6"/>
      <c r="J272" s="6"/>
      <c r="K272" s="6"/>
      <c r="L272" s="6"/>
      <c r="M272" s="6"/>
      <c r="N272" s="6"/>
      <c r="O272" s="6"/>
      <c r="P272" s="6"/>
      <c r="Q272" s="6"/>
      <c r="R272" s="6"/>
      <c r="S272" s="6"/>
      <c r="T272" s="43"/>
      <c r="U272" s="43">
        <f t="shared" si="92"/>
        <v>0</v>
      </c>
      <c r="V272" s="43" t="e">
        <f t="shared" si="93"/>
        <v>#DIV/0!</v>
      </c>
      <c r="W272" s="43"/>
      <c r="X272" s="43">
        <f t="shared" si="94"/>
        <v>0</v>
      </c>
      <c r="Y272" s="43">
        <f t="shared" si="95"/>
        <v>0</v>
      </c>
      <c r="Z272" s="43">
        <f t="shared" si="96"/>
        <v>0</v>
      </c>
      <c r="AA272" s="43">
        <f t="shared" si="97"/>
        <v>0</v>
      </c>
      <c r="AB272" s="43">
        <f t="shared" si="98"/>
        <v>0</v>
      </c>
      <c r="AC272" s="43">
        <f t="shared" si="99"/>
        <v>0</v>
      </c>
      <c r="AD272" s="43">
        <f t="shared" si="100"/>
        <v>0</v>
      </c>
      <c r="AE272" s="43">
        <f t="shared" si="101"/>
        <v>0</v>
      </c>
      <c r="AF272" s="43">
        <f t="shared" si="102"/>
        <v>0</v>
      </c>
      <c r="AG272" s="43">
        <f t="shared" si="103"/>
        <v>0</v>
      </c>
      <c r="AH272" s="43">
        <f t="shared" si="104"/>
        <v>0</v>
      </c>
      <c r="AI272" s="43">
        <f t="shared" si="105"/>
        <v>0</v>
      </c>
      <c r="AJ272" s="43">
        <f t="shared" si="106"/>
        <v>0</v>
      </c>
      <c r="AK272" s="43">
        <f t="shared" si="107"/>
        <v>0</v>
      </c>
      <c r="AL272" s="43">
        <f t="shared" si="108"/>
        <v>0</v>
      </c>
      <c r="AM272" s="43">
        <f t="shared" si="109"/>
        <v>0</v>
      </c>
      <c r="AN272" s="43">
        <f t="shared" si="110"/>
        <v>0</v>
      </c>
      <c r="AO272" s="43">
        <f t="shared" si="111"/>
        <v>0</v>
      </c>
      <c r="AP272" s="43"/>
      <c r="AQ272" s="43"/>
      <c r="AR272" s="43">
        <f t="shared" si="112"/>
        <v>0</v>
      </c>
      <c r="AS272" s="43">
        <f t="shared" si="113"/>
        <v>0</v>
      </c>
      <c r="AT272" s="43" t="str">
        <f t="shared" si="114"/>
        <v>Correct</v>
      </c>
      <c r="AU272" s="43"/>
      <c r="AV272" s="159" t="str">
        <f>IFERROR(VLOOKUP(Table1[[#This Row],[RespondentID]],'All Data'!$A273:$CN845,81,FALSE),"unknown")</f>
        <v>Male</v>
      </c>
      <c r="AW272" s="159">
        <f>IFERROR(VLOOKUP(Table1[[#This Row],[RespondentID]],'All Data'!$A273:$CN845,82,FALSE),"unknown")</f>
        <v>0</v>
      </c>
      <c r="AX272" s="159" t="str">
        <f>IFERROR(VLOOKUP(Table1[[#This Row],[RespondentID]],'All Data'!$A273:$CN845,83,FALSE),"unknown")</f>
        <v>Suffolk</v>
      </c>
      <c r="AY272" s="159" t="str">
        <f>IFERROR(VLOOKUP(Table1[[#This Row],[RespondentID]],'All Data'!$A273:$CN845,84,FALSE),"unknown")</f>
        <v>Copiague, 11726</v>
      </c>
      <c r="AZ272" s="159" t="str">
        <f>IFERROR(VLOOKUP(Table1[[#This Row],[RespondentID]],'All Data'!$A273:$CN845,85,FALSE),"unknown")</f>
        <v>White/Caucasian</v>
      </c>
      <c r="BA272" s="159" t="str">
        <f>IFERROR(VLOOKUP(Table1[[#This Row],[RespondentID]],'All Data'!$A273:$CN845,86,FALSE),"unknown")</f>
        <v>No</v>
      </c>
      <c r="BB272" s="159" t="str">
        <f>IFERROR(VLOOKUP(Table1[[#This Row],[RespondentID]],'All Data'!$A273:$CN845,87,FALSE),"unknown")</f>
        <v xml:space="preserve">English </v>
      </c>
      <c r="BC272" s="159" t="str">
        <f>IFERROR(VLOOKUP(Table1[[#This Row],[RespondentID]],'All Data'!$A273:$CN845,88,FALSE),"unknown")</f>
        <v>$20,000 to $34,999</v>
      </c>
      <c r="BD272" s="159" t="str">
        <f>IFERROR(VLOOKUP(Table1[[#This Row],[RespondentID]],'All Data'!$A273:$CN845,89,FALSE),"unknown")</f>
        <v>High school graduate</v>
      </c>
      <c r="BE272" s="159" t="str">
        <f>IFERROR(VLOOKUP(Table1[[#This Row],[RespondentID]],'All Data'!$A273:$CN845,90,FALSE),"unknown")</f>
        <v>Employed for wages</v>
      </c>
      <c r="BF272" s="159" t="str">
        <f>IFERROR(VLOOKUP(Table1[[#This Row],[RespondentID]],'All Data'!$A273:$CN845,91,FALSE),"unknown")</f>
        <v>Yes</v>
      </c>
      <c r="BG272" s="159" t="str">
        <f>IFERROR(VLOOKUP(Table1[[#This Row],[RespondentID]],'All Data'!$A273:$CN845,92,FALSE),"unknown")</f>
        <v>No</v>
      </c>
    </row>
    <row r="273" spans="1:59" x14ac:dyDescent="0.35">
      <c r="A273" s="6">
        <v>7045775443</v>
      </c>
      <c r="B273" s="6"/>
      <c r="C273" s="6"/>
      <c r="D273" s="6"/>
      <c r="E273" s="6"/>
      <c r="F273" s="6"/>
      <c r="G273" s="6"/>
      <c r="H273" s="6"/>
      <c r="I273" s="6"/>
      <c r="J273" s="6"/>
      <c r="K273" s="6"/>
      <c r="L273" s="6"/>
      <c r="M273" s="6"/>
      <c r="N273" s="6"/>
      <c r="O273" s="6"/>
      <c r="P273" s="6"/>
      <c r="Q273" s="6"/>
      <c r="R273" s="6"/>
      <c r="S273" s="6"/>
      <c r="T273" s="43"/>
      <c r="U273" s="43">
        <f t="shared" si="92"/>
        <v>0</v>
      </c>
      <c r="V273" s="43" t="e">
        <f t="shared" si="93"/>
        <v>#DIV/0!</v>
      </c>
      <c r="W273" s="43"/>
      <c r="X273" s="43">
        <f t="shared" si="94"/>
        <v>0</v>
      </c>
      <c r="Y273" s="43">
        <f t="shared" si="95"/>
        <v>0</v>
      </c>
      <c r="Z273" s="43">
        <f t="shared" si="96"/>
        <v>0</v>
      </c>
      <c r="AA273" s="43">
        <f t="shared" si="97"/>
        <v>0</v>
      </c>
      <c r="AB273" s="43">
        <f t="shared" si="98"/>
        <v>0</v>
      </c>
      <c r="AC273" s="43">
        <f t="shared" si="99"/>
        <v>0</v>
      </c>
      <c r="AD273" s="43">
        <f t="shared" si="100"/>
        <v>0</v>
      </c>
      <c r="AE273" s="43">
        <f t="shared" si="101"/>
        <v>0</v>
      </c>
      <c r="AF273" s="43">
        <f t="shared" si="102"/>
        <v>0</v>
      </c>
      <c r="AG273" s="43">
        <f t="shared" si="103"/>
        <v>0</v>
      </c>
      <c r="AH273" s="43">
        <f t="shared" si="104"/>
        <v>0</v>
      </c>
      <c r="AI273" s="43">
        <f t="shared" si="105"/>
        <v>0</v>
      </c>
      <c r="AJ273" s="43">
        <f t="shared" si="106"/>
        <v>0</v>
      </c>
      <c r="AK273" s="43">
        <f t="shared" si="107"/>
        <v>0</v>
      </c>
      <c r="AL273" s="43">
        <f t="shared" si="108"/>
        <v>0</v>
      </c>
      <c r="AM273" s="43">
        <f t="shared" si="109"/>
        <v>0</v>
      </c>
      <c r="AN273" s="43">
        <f t="shared" si="110"/>
        <v>0</v>
      </c>
      <c r="AO273" s="43">
        <f t="shared" si="111"/>
        <v>0</v>
      </c>
      <c r="AP273" s="43"/>
      <c r="AQ273" s="43"/>
      <c r="AR273" s="43">
        <f t="shared" si="112"/>
        <v>0</v>
      </c>
      <c r="AS273" s="43">
        <f t="shared" si="113"/>
        <v>0</v>
      </c>
      <c r="AT273" s="43" t="str">
        <f t="shared" si="114"/>
        <v>Correct</v>
      </c>
      <c r="AU273" s="43"/>
      <c r="AV273" s="159" t="str">
        <f>IFERROR(VLOOKUP(Table1[[#This Row],[RespondentID]],'All Data'!$A274:$CN846,81,FALSE),"unknown")</f>
        <v>Female</v>
      </c>
      <c r="AW273" s="159">
        <f>IFERROR(VLOOKUP(Table1[[#This Row],[RespondentID]],'All Data'!$A274:$CN846,82,FALSE),"unknown")</f>
        <v>71</v>
      </c>
      <c r="AX273" s="159" t="str">
        <f>IFERROR(VLOOKUP(Table1[[#This Row],[RespondentID]],'All Data'!$A274:$CN846,83,FALSE),"unknown")</f>
        <v>Suffolk</v>
      </c>
      <c r="AY273" s="159" t="str">
        <f>IFERROR(VLOOKUP(Table1[[#This Row],[RespondentID]],'All Data'!$A274:$CN846,84,FALSE),"unknown")</f>
        <v>Copiague, 11726</v>
      </c>
      <c r="AZ273" s="159" t="str">
        <f>IFERROR(VLOOKUP(Table1[[#This Row],[RespondentID]],'All Data'!$A274:$CN846,85,FALSE),"unknown")</f>
        <v>White/Caucasian</v>
      </c>
      <c r="BA273" s="159" t="str">
        <f>IFERROR(VLOOKUP(Table1[[#This Row],[RespondentID]],'All Data'!$A274:$CN846,86,FALSE),"unknown")</f>
        <v>No</v>
      </c>
      <c r="BB273" s="159" t="str">
        <f>IFERROR(VLOOKUP(Table1[[#This Row],[RespondentID]],'All Data'!$A274:$CN846,87,FALSE),"unknown")</f>
        <v xml:space="preserve">English </v>
      </c>
      <c r="BC273" s="159" t="str">
        <f>IFERROR(VLOOKUP(Table1[[#This Row],[RespondentID]],'All Data'!$A274:$CN846,88,FALSE),"unknown")</f>
        <v>$20,000 to $34,999</v>
      </c>
      <c r="BD273" s="159" t="str">
        <f>IFERROR(VLOOKUP(Table1[[#This Row],[RespondentID]],'All Data'!$A274:$CN846,89,FALSE),"unknown")</f>
        <v>Some college</v>
      </c>
      <c r="BE273" s="159" t="str">
        <f>IFERROR(VLOOKUP(Table1[[#This Row],[RespondentID]],'All Data'!$A274:$CN846,90,FALSE),"unknown")</f>
        <v>Retired</v>
      </c>
      <c r="BF273" s="159" t="str">
        <f>IFERROR(VLOOKUP(Table1[[#This Row],[RespondentID]],'All Data'!$A274:$CN846,91,FALSE),"unknown")</f>
        <v>Yes</v>
      </c>
      <c r="BG273" s="159" t="str">
        <f>IFERROR(VLOOKUP(Table1[[#This Row],[RespondentID]],'All Data'!$A274:$CN846,92,FALSE),"unknown")</f>
        <v>Yes</v>
      </c>
    </row>
    <row r="274" spans="1:59" x14ac:dyDescent="0.35">
      <c r="A274" s="6">
        <v>7045775235</v>
      </c>
      <c r="B274" s="6"/>
      <c r="C274" s="6"/>
      <c r="D274" s="6"/>
      <c r="E274" s="6"/>
      <c r="F274" s="6"/>
      <c r="G274" s="6"/>
      <c r="H274" s="6"/>
      <c r="I274" s="6"/>
      <c r="J274" s="6"/>
      <c r="K274" s="6"/>
      <c r="L274" s="6"/>
      <c r="M274" s="6"/>
      <c r="N274" s="6"/>
      <c r="O274" s="6"/>
      <c r="P274" s="6"/>
      <c r="Q274" s="6"/>
      <c r="R274" s="6"/>
      <c r="S274" s="6"/>
      <c r="T274" s="43"/>
      <c r="U274" s="43">
        <f t="shared" si="92"/>
        <v>0</v>
      </c>
      <c r="V274" s="43" t="e">
        <f t="shared" si="93"/>
        <v>#DIV/0!</v>
      </c>
      <c r="W274" s="43"/>
      <c r="X274" s="43">
        <f t="shared" si="94"/>
        <v>0</v>
      </c>
      <c r="Y274" s="43">
        <f t="shared" si="95"/>
        <v>0</v>
      </c>
      <c r="Z274" s="43">
        <f t="shared" si="96"/>
        <v>0</v>
      </c>
      <c r="AA274" s="43">
        <f t="shared" si="97"/>
        <v>0</v>
      </c>
      <c r="AB274" s="43">
        <f t="shared" si="98"/>
        <v>0</v>
      </c>
      <c r="AC274" s="43">
        <f t="shared" si="99"/>
        <v>0</v>
      </c>
      <c r="AD274" s="43">
        <f t="shared" si="100"/>
        <v>0</v>
      </c>
      <c r="AE274" s="43">
        <f t="shared" si="101"/>
        <v>0</v>
      </c>
      <c r="AF274" s="43">
        <f t="shared" si="102"/>
        <v>0</v>
      </c>
      <c r="AG274" s="43">
        <f t="shared" si="103"/>
        <v>0</v>
      </c>
      <c r="AH274" s="43">
        <f t="shared" si="104"/>
        <v>0</v>
      </c>
      <c r="AI274" s="43">
        <f t="shared" si="105"/>
        <v>0</v>
      </c>
      <c r="AJ274" s="43">
        <f t="shared" si="106"/>
        <v>0</v>
      </c>
      <c r="AK274" s="43">
        <f t="shared" si="107"/>
        <v>0</v>
      </c>
      <c r="AL274" s="43">
        <f t="shared" si="108"/>
        <v>0</v>
      </c>
      <c r="AM274" s="43">
        <f t="shared" si="109"/>
        <v>0</v>
      </c>
      <c r="AN274" s="43">
        <f t="shared" si="110"/>
        <v>0</v>
      </c>
      <c r="AO274" s="43">
        <f t="shared" si="111"/>
        <v>0</v>
      </c>
      <c r="AP274" s="43"/>
      <c r="AQ274" s="43"/>
      <c r="AR274" s="43">
        <f t="shared" si="112"/>
        <v>0</v>
      </c>
      <c r="AS274" s="43">
        <f t="shared" si="113"/>
        <v>0</v>
      </c>
      <c r="AT274" s="43" t="str">
        <f t="shared" si="114"/>
        <v>Correct</v>
      </c>
      <c r="AU274" s="43"/>
      <c r="AV274" s="159">
        <f>IFERROR(VLOOKUP(Table1[[#This Row],[RespondentID]],'All Data'!$A275:$CN847,81,FALSE),"unknown")</f>
        <v>0</v>
      </c>
      <c r="AW274" s="159">
        <f>IFERROR(VLOOKUP(Table1[[#This Row],[RespondentID]],'All Data'!$A275:$CN847,82,FALSE),"unknown")</f>
        <v>0</v>
      </c>
      <c r="AX274" s="159" t="str">
        <f>IFERROR(VLOOKUP(Table1[[#This Row],[RespondentID]],'All Data'!$A275:$CN847,83,FALSE),"unknown")</f>
        <v>Suffolk</v>
      </c>
      <c r="AY274" s="159" t="str">
        <f>IFERROR(VLOOKUP(Table1[[#This Row],[RespondentID]],'All Data'!$A275:$CN847,84,FALSE),"unknown")</f>
        <v>East Islip, 11730</v>
      </c>
      <c r="AZ274" s="159" t="str">
        <f>IFERROR(VLOOKUP(Table1[[#This Row],[RespondentID]],'All Data'!$A275:$CN847,85,FALSE),"unknown")</f>
        <v>White/Caucasian</v>
      </c>
      <c r="BA274" s="159" t="str">
        <f>IFERROR(VLOOKUP(Table1[[#This Row],[RespondentID]],'All Data'!$A275:$CN847,86,FALSE),"unknown")</f>
        <v>No</v>
      </c>
      <c r="BB274" s="159" t="str">
        <f>IFERROR(VLOOKUP(Table1[[#This Row],[RespondentID]],'All Data'!$A275:$CN847,87,FALSE),"unknown")</f>
        <v xml:space="preserve">English </v>
      </c>
      <c r="BC274" s="159" t="str">
        <f>IFERROR(VLOOKUP(Table1[[#This Row],[RespondentID]],'All Data'!$A275:$CN847,88,FALSE),"unknown")</f>
        <v>$75,000 to $125,000</v>
      </c>
      <c r="BD274" s="159" t="str">
        <f>IFERROR(VLOOKUP(Table1[[#This Row],[RespondentID]],'All Data'!$A275:$CN847,89,FALSE),"unknown")</f>
        <v>Some college</v>
      </c>
      <c r="BE274" s="159" t="str">
        <f>IFERROR(VLOOKUP(Table1[[#This Row],[RespondentID]],'All Data'!$A275:$CN847,90,FALSE),"unknown")</f>
        <v>Retired</v>
      </c>
      <c r="BF274" s="159" t="str">
        <f>IFERROR(VLOOKUP(Table1[[#This Row],[RespondentID]],'All Data'!$A275:$CN847,91,FALSE),"unknown")</f>
        <v>Yes</v>
      </c>
      <c r="BG274" s="159" t="str">
        <f>IFERROR(VLOOKUP(Table1[[#This Row],[RespondentID]],'All Data'!$A275:$CN847,92,FALSE),"unknown")</f>
        <v>Yes</v>
      </c>
    </row>
    <row r="275" spans="1:59" x14ac:dyDescent="0.35">
      <c r="A275" s="6">
        <v>7045775058</v>
      </c>
      <c r="B275" s="6" t="s">
        <v>52</v>
      </c>
      <c r="C275" s="6"/>
      <c r="D275" s="6"/>
      <c r="E275" s="6"/>
      <c r="F275" s="6"/>
      <c r="G275" s="6"/>
      <c r="H275" s="6"/>
      <c r="I275" s="6"/>
      <c r="J275" s="6"/>
      <c r="K275" s="6"/>
      <c r="L275" s="6"/>
      <c r="M275" s="6"/>
      <c r="N275" s="6" t="s">
        <v>26</v>
      </c>
      <c r="O275" s="6"/>
      <c r="P275" s="6"/>
      <c r="Q275" s="6"/>
      <c r="R275" s="6"/>
      <c r="S275" s="6" t="s">
        <v>66</v>
      </c>
      <c r="T275" s="43"/>
      <c r="U275" s="43">
        <f t="shared" si="92"/>
        <v>3</v>
      </c>
      <c r="V275" s="43">
        <f t="shared" si="93"/>
        <v>1</v>
      </c>
      <c r="W275" s="43"/>
      <c r="X275" s="43">
        <f t="shared" si="94"/>
        <v>1</v>
      </c>
      <c r="Y275" s="43">
        <f t="shared" si="95"/>
        <v>0</v>
      </c>
      <c r="Z275" s="43">
        <f t="shared" si="96"/>
        <v>0</v>
      </c>
      <c r="AA275" s="43">
        <f t="shared" si="97"/>
        <v>0</v>
      </c>
      <c r="AB275" s="43">
        <f t="shared" si="98"/>
        <v>0</v>
      </c>
      <c r="AC275" s="43">
        <f t="shared" si="99"/>
        <v>0</v>
      </c>
      <c r="AD275" s="43">
        <f t="shared" si="100"/>
        <v>0</v>
      </c>
      <c r="AE275" s="43">
        <f t="shared" si="101"/>
        <v>0</v>
      </c>
      <c r="AF275" s="43">
        <f t="shared" si="102"/>
        <v>0</v>
      </c>
      <c r="AG275" s="43">
        <f t="shared" si="103"/>
        <v>0</v>
      </c>
      <c r="AH275" s="43">
        <f t="shared" si="104"/>
        <v>0</v>
      </c>
      <c r="AI275" s="43">
        <f t="shared" si="105"/>
        <v>0</v>
      </c>
      <c r="AJ275" s="43">
        <f t="shared" si="106"/>
        <v>1</v>
      </c>
      <c r="AK275" s="43">
        <f t="shared" si="107"/>
        <v>0</v>
      </c>
      <c r="AL275" s="43">
        <f t="shared" si="108"/>
        <v>0</v>
      </c>
      <c r="AM275" s="43">
        <f t="shared" si="109"/>
        <v>0</v>
      </c>
      <c r="AN275" s="43">
        <f t="shared" si="110"/>
        <v>0</v>
      </c>
      <c r="AO275" s="43">
        <f t="shared" si="111"/>
        <v>1</v>
      </c>
      <c r="AP275" s="43"/>
      <c r="AQ275" s="43"/>
      <c r="AR275" s="43">
        <f t="shared" si="112"/>
        <v>3</v>
      </c>
      <c r="AS275" s="43">
        <f t="shared" si="113"/>
        <v>3</v>
      </c>
      <c r="AT275" s="43" t="str">
        <f t="shared" si="114"/>
        <v>Correct</v>
      </c>
      <c r="AU275" s="43"/>
      <c r="AV275" s="159" t="str">
        <f>IFERROR(VLOOKUP(Table1[[#This Row],[RespondentID]],'All Data'!$A276:$CN848,81,FALSE),"unknown")</f>
        <v>Male</v>
      </c>
      <c r="AW275" s="159">
        <f>IFERROR(VLOOKUP(Table1[[#This Row],[RespondentID]],'All Data'!$A276:$CN848,82,FALSE),"unknown")</f>
        <v>89</v>
      </c>
      <c r="AX275" s="159" t="str">
        <f>IFERROR(VLOOKUP(Table1[[#This Row],[RespondentID]],'All Data'!$A276:$CN848,83,FALSE),"unknown")</f>
        <v>Suffolk</v>
      </c>
      <c r="AY275" s="159" t="str">
        <f>IFERROR(VLOOKUP(Table1[[#This Row],[RespondentID]],'All Data'!$A276:$CN848,84,FALSE),"unknown")</f>
        <v>East Islip, 11730</v>
      </c>
      <c r="AZ275" s="159" t="str">
        <f>IFERROR(VLOOKUP(Table1[[#This Row],[RespondentID]],'All Data'!$A276:$CN848,85,FALSE),"unknown")</f>
        <v>White/Caucasian</v>
      </c>
      <c r="BA275" s="159">
        <f>IFERROR(VLOOKUP(Table1[[#This Row],[RespondentID]],'All Data'!$A276:$CN848,86,FALSE),"unknown")</f>
        <v>0</v>
      </c>
      <c r="BB275" s="159" t="str">
        <f>IFERROR(VLOOKUP(Table1[[#This Row],[RespondentID]],'All Data'!$A276:$CN848,87,FALSE),"unknown")</f>
        <v xml:space="preserve">English </v>
      </c>
      <c r="BC275" s="159" t="str">
        <f>IFERROR(VLOOKUP(Table1[[#This Row],[RespondentID]],'All Data'!$A276:$CN848,88,FALSE),"unknown")</f>
        <v>$75,000 to $125,000</v>
      </c>
      <c r="BD275" s="159" t="str">
        <f>IFERROR(VLOOKUP(Table1[[#This Row],[RespondentID]],'All Data'!$A276:$CN848,89,FALSE),"unknown")</f>
        <v>Some college</v>
      </c>
      <c r="BE275" s="159" t="str">
        <f>IFERROR(VLOOKUP(Table1[[#This Row],[RespondentID]],'All Data'!$A276:$CN848,90,FALSE),"unknown")</f>
        <v>Retired</v>
      </c>
      <c r="BF275" s="159" t="str">
        <f>IFERROR(VLOOKUP(Table1[[#This Row],[RespondentID]],'All Data'!$A276:$CN848,91,FALSE),"unknown")</f>
        <v>Yes</v>
      </c>
      <c r="BG275" s="159" t="str">
        <f>IFERROR(VLOOKUP(Table1[[#This Row],[RespondentID]],'All Data'!$A276:$CN848,92,FALSE),"unknown")</f>
        <v>Yes</v>
      </c>
    </row>
    <row r="276" spans="1:59" x14ac:dyDescent="0.35">
      <c r="A276" s="6">
        <v>7045774846</v>
      </c>
      <c r="B276" s="6"/>
      <c r="C276" s="6"/>
      <c r="D276" s="6"/>
      <c r="E276" s="6"/>
      <c r="F276" s="6"/>
      <c r="G276" s="6"/>
      <c r="H276" s="6"/>
      <c r="I276" s="6"/>
      <c r="J276" s="6"/>
      <c r="K276" s="6"/>
      <c r="L276" s="6"/>
      <c r="M276" s="6"/>
      <c r="N276" s="6"/>
      <c r="O276" s="6"/>
      <c r="P276" s="6"/>
      <c r="Q276" s="6"/>
      <c r="R276" s="6"/>
      <c r="S276" s="6"/>
      <c r="T276" s="43"/>
      <c r="U276" s="43">
        <f t="shared" si="92"/>
        <v>0</v>
      </c>
      <c r="V276" s="43" t="e">
        <f t="shared" si="93"/>
        <v>#DIV/0!</v>
      </c>
      <c r="W276" s="43"/>
      <c r="X276" s="43">
        <f t="shared" si="94"/>
        <v>0</v>
      </c>
      <c r="Y276" s="43">
        <f t="shared" si="95"/>
        <v>0</v>
      </c>
      <c r="Z276" s="43">
        <f t="shared" si="96"/>
        <v>0</v>
      </c>
      <c r="AA276" s="43">
        <f t="shared" si="97"/>
        <v>0</v>
      </c>
      <c r="AB276" s="43">
        <f t="shared" si="98"/>
        <v>0</v>
      </c>
      <c r="AC276" s="43">
        <f t="shared" si="99"/>
        <v>0</v>
      </c>
      <c r="AD276" s="43">
        <f t="shared" si="100"/>
        <v>0</v>
      </c>
      <c r="AE276" s="43">
        <f t="shared" si="101"/>
        <v>0</v>
      </c>
      <c r="AF276" s="43">
        <f t="shared" si="102"/>
        <v>0</v>
      </c>
      <c r="AG276" s="43">
        <f t="shared" si="103"/>
        <v>0</v>
      </c>
      <c r="AH276" s="43">
        <f t="shared" si="104"/>
        <v>0</v>
      </c>
      <c r="AI276" s="43">
        <f t="shared" si="105"/>
        <v>0</v>
      </c>
      <c r="AJ276" s="43">
        <f t="shared" si="106"/>
        <v>0</v>
      </c>
      <c r="AK276" s="43">
        <f t="shared" si="107"/>
        <v>0</v>
      </c>
      <c r="AL276" s="43">
        <f t="shared" si="108"/>
        <v>0</v>
      </c>
      <c r="AM276" s="43">
        <f t="shared" si="109"/>
        <v>0</v>
      </c>
      <c r="AN276" s="43">
        <f t="shared" si="110"/>
        <v>0</v>
      </c>
      <c r="AO276" s="43">
        <f t="shared" si="111"/>
        <v>0</v>
      </c>
      <c r="AP276" s="43"/>
      <c r="AQ276" s="43"/>
      <c r="AR276" s="43">
        <f t="shared" si="112"/>
        <v>0</v>
      </c>
      <c r="AS276" s="43">
        <f t="shared" si="113"/>
        <v>0</v>
      </c>
      <c r="AT276" s="43" t="str">
        <f t="shared" si="114"/>
        <v>Correct</v>
      </c>
      <c r="AU276" s="43"/>
      <c r="AV276" s="159" t="str">
        <f>IFERROR(VLOOKUP(Table1[[#This Row],[RespondentID]],'All Data'!$A277:$CN849,81,FALSE),"unknown")</f>
        <v>Female</v>
      </c>
      <c r="AW276" s="159">
        <f>IFERROR(VLOOKUP(Table1[[#This Row],[RespondentID]],'All Data'!$A277:$CN849,82,FALSE),"unknown")</f>
        <v>84</v>
      </c>
      <c r="AX276" s="159" t="str">
        <f>IFERROR(VLOOKUP(Table1[[#This Row],[RespondentID]],'All Data'!$A277:$CN849,83,FALSE),"unknown")</f>
        <v>Suffolk</v>
      </c>
      <c r="AY276" s="159" t="str">
        <f>IFERROR(VLOOKUP(Table1[[#This Row],[RespondentID]],'All Data'!$A277:$CN849,84,FALSE),"unknown")</f>
        <v>East Islip, 11730</v>
      </c>
      <c r="AZ276" s="159" t="str">
        <f>IFERROR(VLOOKUP(Table1[[#This Row],[RespondentID]],'All Data'!$A277:$CN849,85,FALSE),"unknown")</f>
        <v>White/Caucasian</v>
      </c>
      <c r="BA276" s="159" t="str">
        <f>IFERROR(VLOOKUP(Table1[[#This Row],[RespondentID]],'All Data'!$A277:$CN849,86,FALSE),"unknown")</f>
        <v>No</v>
      </c>
      <c r="BB276" s="159" t="str">
        <f>IFERROR(VLOOKUP(Table1[[#This Row],[RespondentID]],'All Data'!$A277:$CN849,87,FALSE),"unknown")</f>
        <v xml:space="preserve">English </v>
      </c>
      <c r="BC276" s="159" t="str">
        <f>IFERROR(VLOOKUP(Table1[[#This Row],[RespondentID]],'All Data'!$A277:$CN849,88,FALSE),"unknown")</f>
        <v>$35,000 to $49,999</v>
      </c>
      <c r="BD276" s="159" t="str">
        <f>IFERROR(VLOOKUP(Table1[[#This Row],[RespondentID]],'All Data'!$A277:$CN849,89,FALSE),"unknown")</f>
        <v>High school graduate</v>
      </c>
      <c r="BE276" s="159" t="str">
        <f>IFERROR(VLOOKUP(Table1[[#This Row],[RespondentID]],'All Data'!$A277:$CN849,90,FALSE),"unknown")</f>
        <v>Retired</v>
      </c>
      <c r="BF276" s="159" t="str">
        <f>IFERROR(VLOOKUP(Table1[[#This Row],[RespondentID]],'All Data'!$A277:$CN849,91,FALSE),"unknown")</f>
        <v>Yes</v>
      </c>
      <c r="BG276" s="159" t="str">
        <f>IFERROR(VLOOKUP(Table1[[#This Row],[RespondentID]],'All Data'!$A277:$CN849,92,FALSE),"unknown")</f>
        <v>No</v>
      </c>
    </row>
    <row r="277" spans="1:59" x14ac:dyDescent="0.35">
      <c r="A277" s="6">
        <v>7045774221</v>
      </c>
      <c r="B277" s="6" t="s">
        <v>52</v>
      </c>
      <c r="C277" s="6"/>
      <c r="D277" s="6"/>
      <c r="E277" s="6" t="s">
        <v>19</v>
      </c>
      <c r="F277" s="6"/>
      <c r="G277" s="6"/>
      <c r="H277" s="6"/>
      <c r="I277" s="6"/>
      <c r="J277" s="6"/>
      <c r="K277" s="6"/>
      <c r="L277" s="6" t="s">
        <v>61</v>
      </c>
      <c r="M277" s="6"/>
      <c r="N277" s="6"/>
      <c r="O277" s="6"/>
      <c r="P277" s="6"/>
      <c r="Q277" s="6"/>
      <c r="R277" s="6"/>
      <c r="S277" s="6"/>
      <c r="T277" s="43"/>
      <c r="U277" s="43">
        <f t="shared" si="92"/>
        <v>3</v>
      </c>
      <c r="V277" s="43">
        <f t="shared" si="93"/>
        <v>1</v>
      </c>
      <c r="W277" s="43"/>
      <c r="X277" s="43">
        <f t="shared" si="94"/>
        <v>1</v>
      </c>
      <c r="Y277" s="43">
        <f t="shared" si="95"/>
        <v>0</v>
      </c>
      <c r="Z277" s="43">
        <f t="shared" si="96"/>
        <v>0</v>
      </c>
      <c r="AA277" s="43">
        <f t="shared" si="97"/>
        <v>1</v>
      </c>
      <c r="AB277" s="43">
        <f t="shared" si="98"/>
        <v>0</v>
      </c>
      <c r="AC277" s="43">
        <f t="shared" si="99"/>
        <v>0</v>
      </c>
      <c r="AD277" s="43">
        <f t="shared" si="100"/>
        <v>0</v>
      </c>
      <c r="AE277" s="43">
        <f t="shared" si="101"/>
        <v>0</v>
      </c>
      <c r="AF277" s="43">
        <f t="shared" si="102"/>
        <v>0</v>
      </c>
      <c r="AG277" s="43">
        <f t="shared" si="103"/>
        <v>0</v>
      </c>
      <c r="AH277" s="43">
        <f t="shared" si="104"/>
        <v>1</v>
      </c>
      <c r="AI277" s="43">
        <f t="shared" si="105"/>
        <v>0</v>
      </c>
      <c r="AJ277" s="43">
        <f t="shared" si="106"/>
        <v>0</v>
      </c>
      <c r="AK277" s="43">
        <f t="shared" si="107"/>
        <v>0</v>
      </c>
      <c r="AL277" s="43">
        <f t="shared" si="108"/>
        <v>0</v>
      </c>
      <c r="AM277" s="43">
        <f t="shared" si="109"/>
        <v>0</v>
      </c>
      <c r="AN277" s="43">
        <f t="shared" si="110"/>
        <v>0</v>
      </c>
      <c r="AO277" s="43">
        <f t="shared" si="111"/>
        <v>0</v>
      </c>
      <c r="AP277" s="43"/>
      <c r="AQ277" s="43"/>
      <c r="AR277" s="43">
        <f t="shared" si="112"/>
        <v>3</v>
      </c>
      <c r="AS277" s="43">
        <f t="shared" si="113"/>
        <v>3</v>
      </c>
      <c r="AT277" s="43" t="str">
        <f t="shared" si="114"/>
        <v>Correct</v>
      </c>
      <c r="AU277" s="43"/>
      <c r="AV277" s="159" t="str">
        <f>IFERROR(VLOOKUP(Table1[[#This Row],[RespondentID]],'All Data'!$A278:$CN850,81,FALSE),"unknown")</f>
        <v>Female</v>
      </c>
      <c r="AW277" s="159">
        <f>IFERROR(VLOOKUP(Table1[[#This Row],[RespondentID]],'All Data'!$A278:$CN850,82,FALSE),"unknown")</f>
        <v>71</v>
      </c>
      <c r="AX277" s="159" t="str">
        <f>IFERROR(VLOOKUP(Table1[[#This Row],[RespondentID]],'All Data'!$A278:$CN850,83,FALSE),"unknown")</f>
        <v>Suffolk</v>
      </c>
      <c r="AY277" s="159" t="str">
        <f>IFERROR(VLOOKUP(Table1[[#This Row],[RespondentID]],'All Data'!$A278:$CN850,84,FALSE),"unknown")</f>
        <v>Lindenhurst, 11757</v>
      </c>
      <c r="AZ277" s="159" t="str">
        <f>IFERROR(VLOOKUP(Table1[[#This Row],[RespondentID]],'All Data'!$A278:$CN850,85,FALSE),"unknown")</f>
        <v>White/Caucasian</v>
      </c>
      <c r="BA277" s="159" t="str">
        <f>IFERROR(VLOOKUP(Table1[[#This Row],[RespondentID]],'All Data'!$A278:$CN850,86,FALSE),"unknown")</f>
        <v>No</v>
      </c>
      <c r="BB277" s="159" t="str">
        <f>IFERROR(VLOOKUP(Table1[[#This Row],[RespondentID]],'All Data'!$A278:$CN850,87,FALSE),"unknown")</f>
        <v xml:space="preserve">English </v>
      </c>
      <c r="BC277" s="159">
        <f>IFERROR(VLOOKUP(Table1[[#This Row],[RespondentID]],'All Data'!$A278:$CN850,88,FALSE),"unknown")</f>
        <v>0</v>
      </c>
      <c r="BD277" s="159" t="str">
        <f>IFERROR(VLOOKUP(Table1[[#This Row],[RespondentID]],'All Data'!$A278:$CN850,89,FALSE),"unknown")</f>
        <v>Graduate school</v>
      </c>
      <c r="BE277" s="159" t="str">
        <f>IFERROR(VLOOKUP(Table1[[#This Row],[RespondentID]],'All Data'!$A278:$CN850,90,FALSE),"unknown")</f>
        <v>Retired</v>
      </c>
      <c r="BF277" s="159" t="str">
        <f>IFERROR(VLOOKUP(Table1[[#This Row],[RespondentID]],'All Data'!$A278:$CN850,91,FALSE),"unknown")</f>
        <v>Yes</v>
      </c>
      <c r="BG277" s="159" t="str">
        <f>IFERROR(VLOOKUP(Table1[[#This Row],[RespondentID]],'All Data'!$A278:$CN850,92,FALSE),"unknown")</f>
        <v>Yes</v>
      </c>
    </row>
    <row r="278" spans="1:59" x14ac:dyDescent="0.35">
      <c r="A278" s="6">
        <v>7045773962</v>
      </c>
      <c r="B278" s="6"/>
      <c r="C278" s="6"/>
      <c r="D278" s="6"/>
      <c r="E278" s="6" t="s">
        <v>19</v>
      </c>
      <c r="F278" s="6"/>
      <c r="G278" s="6"/>
      <c r="H278" s="6"/>
      <c r="I278" s="6" t="s">
        <v>58</v>
      </c>
      <c r="J278" s="6"/>
      <c r="K278" s="6"/>
      <c r="L278" s="6"/>
      <c r="M278" s="6"/>
      <c r="N278" s="6"/>
      <c r="O278" s="6"/>
      <c r="P278" s="6"/>
      <c r="Q278" s="6"/>
      <c r="R278" s="6"/>
      <c r="S278" s="6" t="s">
        <v>66</v>
      </c>
      <c r="T278" s="43"/>
      <c r="U278" s="43">
        <f t="shared" si="92"/>
        <v>3</v>
      </c>
      <c r="V278" s="43">
        <f t="shared" si="93"/>
        <v>1</v>
      </c>
      <c r="W278" s="43"/>
      <c r="X278" s="43">
        <f t="shared" si="94"/>
        <v>0</v>
      </c>
      <c r="Y278" s="43">
        <f t="shared" si="95"/>
        <v>0</v>
      </c>
      <c r="Z278" s="43">
        <f t="shared" si="96"/>
        <v>0</v>
      </c>
      <c r="AA278" s="43">
        <f t="shared" si="97"/>
        <v>1</v>
      </c>
      <c r="AB278" s="43">
        <f t="shared" si="98"/>
        <v>0</v>
      </c>
      <c r="AC278" s="43">
        <f t="shared" si="99"/>
        <v>0</v>
      </c>
      <c r="AD278" s="43">
        <f t="shared" si="100"/>
        <v>0</v>
      </c>
      <c r="AE278" s="43">
        <f t="shared" si="101"/>
        <v>1</v>
      </c>
      <c r="AF278" s="43">
        <f t="shared" si="102"/>
        <v>0</v>
      </c>
      <c r="AG278" s="43">
        <f t="shared" si="103"/>
        <v>0</v>
      </c>
      <c r="AH278" s="43">
        <f t="shared" si="104"/>
        <v>0</v>
      </c>
      <c r="AI278" s="43">
        <f t="shared" si="105"/>
        <v>0</v>
      </c>
      <c r="AJ278" s="43">
        <f t="shared" si="106"/>
        <v>0</v>
      </c>
      <c r="AK278" s="43">
        <f t="shared" si="107"/>
        <v>0</v>
      </c>
      <c r="AL278" s="43">
        <f t="shared" si="108"/>
        <v>0</v>
      </c>
      <c r="AM278" s="43">
        <f t="shared" si="109"/>
        <v>0</v>
      </c>
      <c r="AN278" s="43">
        <f t="shared" si="110"/>
        <v>0</v>
      </c>
      <c r="AO278" s="43">
        <f t="shared" si="111"/>
        <v>1</v>
      </c>
      <c r="AP278" s="43"/>
      <c r="AQ278" s="43"/>
      <c r="AR278" s="43">
        <f t="shared" si="112"/>
        <v>3</v>
      </c>
      <c r="AS278" s="43">
        <f t="shared" si="113"/>
        <v>3</v>
      </c>
      <c r="AT278" s="43" t="str">
        <f t="shared" si="114"/>
        <v>Correct</v>
      </c>
      <c r="AU278" s="43"/>
      <c r="AV278" s="159" t="str">
        <f>IFERROR(VLOOKUP(Table1[[#This Row],[RespondentID]],'All Data'!$A279:$CN851,81,FALSE),"unknown")</f>
        <v>Female</v>
      </c>
      <c r="AW278" s="159">
        <f>IFERROR(VLOOKUP(Table1[[#This Row],[RespondentID]],'All Data'!$A279:$CN851,82,FALSE),"unknown")</f>
        <v>69</v>
      </c>
      <c r="AX278" s="159" t="str">
        <f>IFERROR(VLOOKUP(Table1[[#This Row],[RespondentID]],'All Data'!$A279:$CN851,83,FALSE),"unknown")</f>
        <v>Suffolk</v>
      </c>
      <c r="AY278" s="159" t="str">
        <f>IFERROR(VLOOKUP(Table1[[#This Row],[RespondentID]],'All Data'!$A279:$CN851,84,FALSE),"unknown")</f>
        <v>East Setauket, 11733</v>
      </c>
      <c r="AZ278" s="159" t="str">
        <f>IFERROR(VLOOKUP(Table1[[#This Row],[RespondentID]],'All Data'!$A279:$CN851,85,FALSE),"unknown")</f>
        <v>White/Caucasian</v>
      </c>
      <c r="BA278" s="159" t="str">
        <f>IFERROR(VLOOKUP(Table1[[#This Row],[RespondentID]],'All Data'!$A279:$CN851,86,FALSE),"unknown")</f>
        <v>No</v>
      </c>
      <c r="BB278" s="159" t="str">
        <f>IFERROR(VLOOKUP(Table1[[#This Row],[RespondentID]],'All Data'!$A279:$CN851,87,FALSE),"unknown")</f>
        <v xml:space="preserve">English </v>
      </c>
      <c r="BC278" s="159" t="str">
        <f>IFERROR(VLOOKUP(Table1[[#This Row],[RespondentID]],'All Data'!$A279:$CN851,88,FALSE),"unknown")</f>
        <v>$50,000 to $74,999</v>
      </c>
      <c r="BD278" s="159" t="str">
        <f>IFERROR(VLOOKUP(Table1[[#This Row],[RespondentID]],'All Data'!$A279:$CN851,89,FALSE),"unknown")</f>
        <v>Graduate school</v>
      </c>
      <c r="BE278" s="159" t="str">
        <f>IFERROR(VLOOKUP(Table1[[#This Row],[RespondentID]],'All Data'!$A279:$CN851,90,FALSE),"unknown")</f>
        <v>Retired</v>
      </c>
      <c r="BF278" s="159" t="str">
        <f>IFERROR(VLOOKUP(Table1[[#This Row],[RespondentID]],'All Data'!$A279:$CN851,91,FALSE),"unknown")</f>
        <v>Yes</v>
      </c>
      <c r="BG278" s="159" t="str">
        <f>IFERROR(VLOOKUP(Table1[[#This Row],[RespondentID]],'All Data'!$A279:$CN851,92,FALSE),"unknown")</f>
        <v>Yes</v>
      </c>
    </row>
    <row r="279" spans="1:59" x14ac:dyDescent="0.35">
      <c r="A279" s="6">
        <v>7045773524</v>
      </c>
      <c r="B279" s="6" t="s">
        <v>52</v>
      </c>
      <c r="C279" s="6"/>
      <c r="D279" s="6" t="s">
        <v>54</v>
      </c>
      <c r="E279" s="6"/>
      <c r="F279" s="6"/>
      <c r="G279" s="6"/>
      <c r="H279" s="6"/>
      <c r="I279" s="6"/>
      <c r="J279" s="6"/>
      <c r="K279" s="6"/>
      <c r="L279" s="6"/>
      <c r="M279" s="6"/>
      <c r="N279" s="6" t="s">
        <v>26</v>
      </c>
      <c r="O279" s="6"/>
      <c r="P279" s="6"/>
      <c r="Q279" s="6"/>
      <c r="R279" s="6"/>
      <c r="S279" s="6"/>
      <c r="T279" s="43"/>
      <c r="U279" s="43">
        <f t="shared" si="92"/>
        <v>3</v>
      </c>
      <c r="V279" s="43">
        <f t="shared" si="93"/>
        <v>1</v>
      </c>
      <c r="W279" s="43"/>
      <c r="X279" s="43">
        <f t="shared" si="94"/>
        <v>1</v>
      </c>
      <c r="Y279" s="43">
        <f t="shared" si="95"/>
        <v>0</v>
      </c>
      <c r="Z279" s="43">
        <f t="shared" si="96"/>
        <v>1</v>
      </c>
      <c r="AA279" s="43">
        <f t="shared" si="97"/>
        <v>0</v>
      </c>
      <c r="AB279" s="43">
        <f t="shared" si="98"/>
        <v>0</v>
      </c>
      <c r="AC279" s="43">
        <f t="shared" si="99"/>
        <v>0</v>
      </c>
      <c r="AD279" s="43">
        <f t="shared" si="100"/>
        <v>0</v>
      </c>
      <c r="AE279" s="43">
        <f t="shared" si="101"/>
        <v>0</v>
      </c>
      <c r="AF279" s="43">
        <f t="shared" si="102"/>
        <v>0</v>
      </c>
      <c r="AG279" s="43">
        <f t="shared" si="103"/>
        <v>0</v>
      </c>
      <c r="AH279" s="43">
        <f t="shared" si="104"/>
        <v>0</v>
      </c>
      <c r="AI279" s="43">
        <f t="shared" si="105"/>
        <v>0</v>
      </c>
      <c r="AJ279" s="43">
        <f t="shared" si="106"/>
        <v>1</v>
      </c>
      <c r="AK279" s="43">
        <f t="shared" si="107"/>
        <v>0</v>
      </c>
      <c r="AL279" s="43">
        <f t="shared" si="108"/>
        <v>0</v>
      </c>
      <c r="AM279" s="43">
        <f t="shared" si="109"/>
        <v>0</v>
      </c>
      <c r="AN279" s="43">
        <f t="shared" si="110"/>
        <v>0</v>
      </c>
      <c r="AO279" s="43">
        <f t="shared" si="111"/>
        <v>0</v>
      </c>
      <c r="AP279" s="43"/>
      <c r="AQ279" s="43"/>
      <c r="AR279" s="43">
        <f t="shared" si="112"/>
        <v>3</v>
      </c>
      <c r="AS279" s="43">
        <f t="shared" si="113"/>
        <v>3</v>
      </c>
      <c r="AT279" s="43" t="str">
        <f t="shared" si="114"/>
        <v>Correct</v>
      </c>
      <c r="AU279" s="43"/>
      <c r="AV279" s="159" t="str">
        <f>IFERROR(VLOOKUP(Table1[[#This Row],[RespondentID]],'All Data'!$A280:$CN852,81,FALSE),"unknown")</f>
        <v>Female</v>
      </c>
      <c r="AW279" s="159">
        <f>IFERROR(VLOOKUP(Table1[[#This Row],[RespondentID]],'All Data'!$A280:$CN852,82,FALSE),"unknown")</f>
        <v>66</v>
      </c>
      <c r="AX279" s="159" t="str">
        <f>IFERROR(VLOOKUP(Table1[[#This Row],[RespondentID]],'All Data'!$A280:$CN852,83,FALSE),"unknown")</f>
        <v>Suffolk</v>
      </c>
      <c r="AY279" s="159" t="str">
        <f>IFERROR(VLOOKUP(Table1[[#This Row],[RespondentID]],'All Data'!$A280:$CN852,84,FALSE),"unknown")</f>
        <v>Bay Shore, 11706</v>
      </c>
      <c r="AZ279" s="159" t="str">
        <f>IFERROR(VLOOKUP(Table1[[#This Row],[RespondentID]],'All Data'!$A280:$CN852,85,FALSE),"unknown")</f>
        <v>White/Caucasian</v>
      </c>
      <c r="BA279" s="159" t="str">
        <f>IFERROR(VLOOKUP(Table1[[#This Row],[RespondentID]],'All Data'!$A280:$CN852,86,FALSE),"unknown")</f>
        <v>No</v>
      </c>
      <c r="BB279" s="159" t="str">
        <f>IFERROR(VLOOKUP(Table1[[#This Row],[RespondentID]],'All Data'!$A280:$CN852,87,FALSE),"unknown")</f>
        <v xml:space="preserve">English </v>
      </c>
      <c r="BC279" s="159" t="str">
        <f>IFERROR(VLOOKUP(Table1[[#This Row],[RespondentID]],'All Data'!$A280:$CN852,88,FALSE),"unknown")</f>
        <v>$50,000 to $74,999</v>
      </c>
      <c r="BD279" s="159" t="str">
        <f>IFERROR(VLOOKUP(Table1[[#This Row],[RespondentID]],'All Data'!$A280:$CN852,89,FALSE),"unknown")</f>
        <v>College graduate</v>
      </c>
      <c r="BE279" s="159" t="str">
        <f>IFERROR(VLOOKUP(Table1[[#This Row],[RespondentID]],'All Data'!$A280:$CN852,90,FALSE),"unknown")</f>
        <v>Retired</v>
      </c>
      <c r="BF279" s="159" t="str">
        <f>IFERROR(VLOOKUP(Table1[[#This Row],[RespondentID]],'All Data'!$A280:$CN852,91,FALSE),"unknown")</f>
        <v>Yes</v>
      </c>
      <c r="BG279" s="159" t="str">
        <f>IFERROR(VLOOKUP(Table1[[#This Row],[RespondentID]],'All Data'!$A280:$CN852,92,FALSE),"unknown")</f>
        <v>Yes</v>
      </c>
    </row>
    <row r="280" spans="1:59" x14ac:dyDescent="0.35">
      <c r="A280" s="6">
        <v>7045773232</v>
      </c>
      <c r="B280" s="6"/>
      <c r="C280" s="6"/>
      <c r="D280" s="6" t="s">
        <v>54</v>
      </c>
      <c r="E280" s="6"/>
      <c r="F280" s="6"/>
      <c r="G280" s="6"/>
      <c r="H280" s="6"/>
      <c r="I280" s="6"/>
      <c r="J280" s="6"/>
      <c r="K280" s="6"/>
      <c r="L280" s="6"/>
      <c r="M280" s="6"/>
      <c r="N280" s="6"/>
      <c r="O280" s="6"/>
      <c r="P280" s="6"/>
      <c r="Q280" s="6"/>
      <c r="R280" s="6"/>
      <c r="S280" s="6"/>
      <c r="T280" s="43"/>
      <c r="U280" s="43">
        <f t="shared" si="92"/>
        <v>1</v>
      </c>
      <c r="V280" s="43">
        <f t="shared" si="93"/>
        <v>3</v>
      </c>
      <c r="W280" s="43"/>
      <c r="X280" s="43">
        <f t="shared" si="94"/>
        <v>0</v>
      </c>
      <c r="Y280" s="43">
        <f t="shared" si="95"/>
        <v>0</v>
      </c>
      <c r="Z280" s="43">
        <f t="shared" si="96"/>
        <v>1</v>
      </c>
      <c r="AA280" s="43">
        <f t="shared" si="97"/>
        <v>0</v>
      </c>
      <c r="AB280" s="43">
        <f t="shared" si="98"/>
        <v>0</v>
      </c>
      <c r="AC280" s="43">
        <f t="shared" si="99"/>
        <v>0</v>
      </c>
      <c r="AD280" s="43">
        <f t="shared" si="100"/>
        <v>0</v>
      </c>
      <c r="AE280" s="43">
        <f t="shared" si="101"/>
        <v>0</v>
      </c>
      <c r="AF280" s="43">
        <f t="shared" si="102"/>
        <v>0</v>
      </c>
      <c r="AG280" s="43">
        <f t="shared" si="103"/>
        <v>0</v>
      </c>
      <c r="AH280" s="43">
        <f t="shared" si="104"/>
        <v>0</v>
      </c>
      <c r="AI280" s="43">
        <f t="shared" si="105"/>
        <v>0</v>
      </c>
      <c r="AJ280" s="43">
        <f t="shared" si="106"/>
        <v>0</v>
      </c>
      <c r="AK280" s="43">
        <f t="shared" si="107"/>
        <v>0</v>
      </c>
      <c r="AL280" s="43">
        <f t="shared" si="108"/>
        <v>0</v>
      </c>
      <c r="AM280" s="43">
        <f t="shared" si="109"/>
        <v>0</v>
      </c>
      <c r="AN280" s="43">
        <f t="shared" si="110"/>
        <v>0</v>
      </c>
      <c r="AO280" s="43">
        <f t="shared" si="111"/>
        <v>0</v>
      </c>
      <c r="AP280" s="43"/>
      <c r="AQ280" s="43"/>
      <c r="AR280" s="43">
        <f t="shared" si="112"/>
        <v>1</v>
      </c>
      <c r="AS280" s="43">
        <f t="shared" si="113"/>
        <v>1</v>
      </c>
      <c r="AT280" s="43" t="str">
        <f t="shared" si="114"/>
        <v>Correct</v>
      </c>
      <c r="AU280" s="43"/>
      <c r="AV280" s="159" t="str">
        <f>IFERROR(VLOOKUP(Table1[[#This Row],[RespondentID]],'All Data'!$A281:$CN853,81,FALSE),"unknown")</f>
        <v>Female</v>
      </c>
      <c r="AW280" s="159">
        <f>IFERROR(VLOOKUP(Table1[[#This Row],[RespondentID]],'All Data'!$A281:$CN853,82,FALSE),"unknown")</f>
        <v>62</v>
      </c>
      <c r="AX280" s="159" t="str">
        <f>IFERROR(VLOOKUP(Table1[[#This Row],[RespondentID]],'All Data'!$A281:$CN853,83,FALSE),"unknown")</f>
        <v>Suffolk</v>
      </c>
      <c r="AY280" s="159" t="str">
        <f>IFERROR(VLOOKUP(Table1[[#This Row],[RespondentID]],'All Data'!$A281:$CN853,84,FALSE),"unknown")</f>
        <v>Brentwood, 11717</v>
      </c>
      <c r="AZ280" s="159" t="str">
        <f>IFERROR(VLOOKUP(Table1[[#This Row],[RespondentID]],'All Data'!$A281:$CN853,85,FALSE),"unknown")</f>
        <v>Multi-racial</v>
      </c>
      <c r="BA280" s="159" t="str">
        <f>IFERROR(VLOOKUP(Table1[[#This Row],[RespondentID]],'All Data'!$A281:$CN853,86,FALSE),"unknown")</f>
        <v>Yes</v>
      </c>
      <c r="BB280" s="159" t="str">
        <f>IFERROR(VLOOKUP(Table1[[#This Row],[RespondentID]],'All Data'!$A281:$CN853,87,FALSE),"unknown")</f>
        <v xml:space="preserve">English Spanish </v>
      </c>
      <c r="BC280" s="159" t="str">
        <f>IFERROR(VLOOKUP(Table1[[#This Row],[RespondentID]],'All Data'!$A281:$CN853,88,FALSE),"unknown")</f>
        <v>$50,000 to $74,999</v>
      </c>
      <c r="BD280" s="159" t="str">
        <f>IFERROR(VLOOKUP(Table1[[#This Row],[RespondentID]],'All Data'!$A281:$CN853,89,FALSE),"unknown")</f>
        <v>Graduate school</v>
      </c>
      <c r="BE280" s="159" t="str">
        <f>IFERROR(VLOOKUP(Table1[[#This Row],[RespondentID]],'All Data'!$A281:$CN853,90,FALSE),"unknown")</f>
        <v>Employed for wages</v>
      </c>
      <c r="BF280" s="159" t="str">
        <f>IFERROR(VLOOKUP(Table1[[#This Row],[RespondentID]],'All Data'!$A281:$CN853,91,FALSE),"unknown")</f>
        <v>Yes</v>
      </c>
      <c r="BG280" s="159" t="str">
        <f>IFERROR(VLOOKUP(Table1[[#This Row],[RespondentID]],'All Data'!$A281:$CN853,92,FALSE),"unknown")</f>
        <v>Yes</v>
      </c>
    </row>
    <row r="281" spans="1:59" x14ac:dyDescent="0.35">
      <c r="A281" s="6">
        <v>7045772808</v>
      </c>
      <c r="B281" s="6" t="s">
        <v>52</v>
      </c>
      <c r="C281" s="6"/>
      <c r="D281" s="6"/>
      <c r="E281" s="6" t="s">
        <v>19</v>
      </c>
      <c r="F281" s="6"/>
      <c r="G281" s="6"/>
      <c r="H281" s="6"/>
      <c r="I281" s="6"/>
      <c r="J281" s="6"/>
      <c r="K281" s="6" t="s">
        <v>60</v>
      </c>
      <c r="L281" s="6"/>
      <c r="M281" s="6"/>
      <c r="N281" s="6"/>
      <c r="O281" s="6"/>
      <c r="P281" s="6"/>
      <c r="Q281" s="6"/>
      <c r="R281" s="6"/>
      <c r="S281" s="6"/>
      <c r="T281" s="43"/>
      <c r="U281" s="43">
        <f t="shared" si="92"/>
        <v>3</v>
      </c>
      <c r="V281" s="43">
        <f t="shared" si="93"/>
        <v>1</v>
      </c>
      <c r="W281" s="43"/>
      <c r="X281" s="43">
        <f t="shared" si="94"/>
        <v>1</v>
      </c>
      <c r="Y281" s="43">
        <f t="shared" si="95"/>
        <v>0</v>
      </c>
      <c r="Z281" s="43">
        <f t="shared" si="96"/>
        <v>0</v>
      </c>
      <c r="AA281" s="43">
        <f t="shared" si="97"/>
        <v>1</v>
      </c>
      <c r="AB281" s="43">
        <f t="shared" si="98"/>
        <v>0</v>
      </c>
      <c r="AC281" s="43">
        <f t="shared" si="99"/>
        <v>0</v>
      </c>
      <c r="AD281" s="43">
        <f t="shared" si="100"/>
        <v>0</v>
      </c>
      <c r="AE281" s="43">
        <f t="shared" si="101"/>
        <v>0</v>
      </c>
      <c r="AF281" s="43">
        <f t="shared" si="102"/>
        <v>0</v>
      </c>
      <c r="AG281" s="43">
        <f t="shared" si="103"/>
        <v>1</v>
      </c>
      <c r="AH281" s="43">
        <f t="shared" si="104"/>
        <v>0</v>
      </c>
      <c r="AI281" s="43">
        <f t="shared" si="105"/>
        <v>0</v>
      </c>
      <c r="AJ281" s="43">
        <f t="shared" si="106"/>
        <v>0</v>
      </c>
      <c r="AK281" s="43">
        <f t="shared" si="107"/>
        <v>0</v>
      </c>
      <c r="AL281" s="43">
        <f t="shared" si="108"/>
        <v>0</v>
      </c>
      <c r="AM281" s="43">
        <f t="shared" si="109"/>
        <v>0</v>
      </c>
      <c r="AN281" s="43">
        <f t="shared" si="110"/>
        <v>0</v>
      </c>
      <c r="AO281" s="43">
        <f t="shared" si="111"/>
        <v>0</v>
      </c>
      <c r="AP281" s="43"/>
      <c r="AQ281" s="43"/>
      <c r="AR281" s="43">
        <f t="shared" si="112"/>
        <v>3</v>
      </c>
      <c r="AS281" s="43">
        <f t="shared" si="113"/>
        <v>3</v>
      </c>
      <c r="AT281" s="43" t="str">
        <f t="shared" si="114"/>
        <v>Correct</v>
      </c>
      <c r="AU281" s="43"/>
      <c r="AV281" s="159" t="str">
        <f>IFERROR(VLOOKUP(Table1[[#This Row],[RespondentID]],'All Data'!$A282:$CN854,81,FALSE),"unknown")</f>
        <v>Female</v>
      </c>
      <c r="AW281" s="159">
        <f>IFERROR(VLOOKUP(Table1[[#This Row],[RespondentID]],'All Data'!$A282:$CN854,82,FALSE),"unknown")</f>
        <v>78</v>
      </c>
      <c r="AX281" s="159" t="str">
        <f>IFERROR(VLOOKUP(Table1[[#This Row],[RespondentID]],'All Data'!$A282:$CN854,83,FALSE),"unknown")</f>
        <v>Suffolk</v>
      </c>
      <c r="AY281" s="159" t="str">
        <f>IFERROR(VLOOKUP(Table1[[#This Row],[RespondentID]],'All Data'!$A282:$CN854,84,FALSE),"unknown")</f>
        <v>Bay Shore, 11706</v>
      </c>
      <c r="AZ281" s="159" t="str">
        <f>IFERROR(VLOOKUP(Table1[[#This Row],[RespondentID]],'All Data'!$A282:$CN854,85,FALSE),"unknown")</f>
        <v>Black/African American</v>
      </c>
      <c r="BA281" s="159" t="str">
        <f>IFERROR(VLOOKUP(Table1[[#This Row],[RespondentID]],'All Data'!$A282:$CN854,86,FALSE),"unknown")</f>
        <v>No</v>
      </c>
      <c r="BB281" s="159" t="str">
        <f>IFERROR(VLOOKUP(Table1[[#This Row],[RespondentID]],'All Data'!$A282:$CN854,87,FALSE),"unknown")</f>
        <v xml:space="preserve">English </v>
      </c>
      <c r="BC281" s="159" t="str">
        <f>IFERROR(VLOOKUP(Table1[[#This Row],[RespondentID]],'All Data'!$A282:$CN854,88,FALSE),"unknown")</f>
        <v>$50,000 to $74,999</v>
      </c>
      <c r="BD281" s="159" t="str">
        <f>IFERROR(VLOOKUP(Table1[[#This Row],[RespondentID]],'All Data'!$A282:$CN854,89,FALSE),"unknown")</f>
        <v>Some college</v>
      </c>
      <c r="BE281" s="159" t="str">
        <f>IFERROR(VLOOKUP(Table1[[#This Row],[RespondentID]],'All Data'!$A282:$CN854,90,FALSE),"unknown")</f>
        <v>Retired</v>
      </c>
      <c r="BF281" s="159" t="str">
        <f>IFERROR(VLOOKUP(Table1[[#This Row],[RespondentID]],'All Data'!$A282:$CN854,91,FALSE),"unknown")</f>
        <v>Yes</v>
      </c>
      <c r="BG281" s="159" t="str">
        <f>IFERROR(VLOOKUP(Table1[[#This Row],[RespondentID]],'All Data'!$A282:$CN854,92,FALSE),"unknown")</f>
        <v>Yes</v>
      </c>
    </row>
    <row r="282" spans="1:59" x14ac:dyDescent="0.35">
      <c r="A282" s="6">
        <v>7045772515</v>
      </c>
      <c r="B282" s="6"/>
      <c r="C282" s="6"/>
      <c r="D282" s="6" t="s">
        <v>54</v>
      </c>
      <c r="E282" s="6"/>
      <c r="F282" s="6" t="s">
        <v>55</v>
      </c>
      <c r="G282" s="6"/>
      <c r="H282" s="6"/>
      <c r="I282" s="6"/>
      <c r="J282" s="6"/>
      <c r="K282" s="6"/>
      <c r="L282" s="6"/>
      <c r="M282" s="6"/>
      <c r="N282" s="6"/>
      <c r="O282" s="6"/>
      <c r="P282" s="6"/>
      <c r="Q282" s="6" t="s">
        <v>64</v>
      </c>
      <c r="R282" s="6"/>
      <c r="S282" s="6"/>
      <c r="T282" s="43"/>
      <c r="U282" s="43">
        <f t="shared" si="92"/>
        <v>3</v>
      </c>
      <c r="V282" s="43">
        <f t="shared" si="93"/>
        <v>1</v>
      </c>
      <c r="W282" s="43"/>
      <c r="X282" s="43">
        <f t="shared" si="94"/>
        <v>0</v>
      </c>
      <c r="Y282" s="43">
        <f t="shared" si="95"/>
        <v>0</v>
      </c>
      <c r="Z282" s="43">
        <f t="shared" si="96"/>
        <v>1</v>
      </c>
      <c r="AA282" s="43">
        <f t="shared" si="97"/>
        <v>0</v>
      </c>
      <c r="AB282" s="43">
        <f t="shared" si="98"/>
        <v>1</v>
      </c>
      <c r="AC282" s="43">
        <f t="shared" si="99"/>
        <v>0</v>
      </c>
      <c r="AD282" s="43">
        <f t="shared" si="100"/>
        <v>0</v>
      </c>
      <c r="AE282" s="43">
        <f t="shared" si="101"/>
        <v>0</v>
      </c>
      <c r="AF282" s="43">
        <f t="shared" si="102"/>
        <v>0</v>
      </c>
      <c r="AG282" s="43">
        <f t="shared" si="103"/>
        <v>0</v>
      </c>
      <c r="AH282" s="43">
        <f t="shared" si="104"/>
        <v>0</v>
      </c>
      <c r="AI282" s="43">
        <f t="shared" si="105"/>
        <v>0</v>
      </c>
      <c r="AJ282" s="43">
        <f t="shared" si="106"/>
        <v>0</v>
      </c>
      <c r="AK282" s="43">
        <f t="shared" si="107"/>
        <v>0</v>
      </c>
      <c r="AL282" s="43">
        <f t="shared" si="108"/>
        <v>0</v>
      </c>
      <c r="AM282" s="43">
        <f t="shared" si="109"/>
        <v>1</v>
      </c>
      <c r="AN282" s="43">
        <f t="shared" si="110"/>
        <v>0</v>
      </c>
      <c r="AO282" s="43">
        <f t="shared" si="111"/>
        <v>0</v>
      </c>
      <c r="AP282" s="43"/>
      <c r="AQ282" s="43"/>
      <c r="AR282" s="43">
        <f t="shared" si="112"/>
        <v>3</v>
      </c>
      <c r="AS282" s="43">
        <f t="shared" si="113"/>
        <v>3</v>
      </c>
      <c r="AT282" s="43" t="str">
        <f t="shared" si="114"/>
        <v>Correct</v>
      </c>
      <c r="AU282" s="43"/>
      <c r="AV282" s="159" t="str">
        <f>IFERROR(VLOOKUP(Table1[[#This Row],[RespondentID]],'All Data'!$A283:$CN855,81,FALSE),"unknown")</f>
        <v>Female</v>
      </c>
      <c r="AW282" s="159">
        <f>IFERROR(VLOOKUP(Table1[[#This Row],[RespondentID]],'All Data'!$A283:$CN855,82,FALSE),"unknown")</f>
        <v>82</v>
      </c>
      <c r="AX282" s="159" t="str">
        <f>IFERROR(VLOOKUP(Table1[[#This Row],[RespondentID]],'All Data'!$A283:$CN855,83,FALSE),"unknown")</f>
        <v>Suffolk</v>
      </c>
      <c r="AY282" s="159" t="str">
        <f>IFERROR(VLOOKUP(Table1[[#This Row],[RespondentID]],'All Data'!$A283:$CN855,84,FALSE),"unknown")</f>
        <v>Islip Terrace, 11752</v>
      </c>
      <c r="AZ282" s="159" t="str">
        <f>IFERROR(VLOOKUP(Table1[[#This Row],[RespondentID]],'All Data'!$A283:$CN855,85,FALSE),"unknown")</f>
        <v>White/Caucasian</v>
      </c>
      <c r="BA282" s="159" t="str">
        <f>IFERROR(VLOOKUP(Table1[[#This Row],[RespondentID]],'All Data'!$A283:$CN855,86,FALSE),"unknown")</f>
        <v>No</v>
      </c>
      <c r="BB282" s="159" t="str">
        <f>IFERROR(VLOOKUP(Table1[[#This Row],[RespondentID]],'All Data'!$A283:$CN855,87,FALSE),"unknown")</f>
        <v xml:space="preserve">English </v>
      </c>
      <c r="BC282" s="159" t="str">
        <f>IFERROR(VLOOKUP(Table1[[#This Row],[RespondentID]],'All Data'!$A283:$CN855,88,FALSE),"unknown")</f>
        <v>$20,000 to $34,999</v>
      </c>
      <c r="BD282" s="159" t="str">
        <f>IFERROR(VLOOKUP(Table1[[#This Row],[RespondentID]],'All Data'!$A283:$CN855,89,FALSE),"unknown")</f>
        <v>Graduate school</v>
      </c>
      <c r="BE282" s="159" t="str">
        <f>IFERROR(VLOOKUP(Table1[[#This Row],[RespondentID]],'All Data'!$A283:$CN855,90,FALSE),"unknown")</f>
        <v>Employed for wages</v>
      </c>
      <c r="BF282" s="159" t="str">
        <f>IFERROR(VLOOKUP(Table1[[#This Row],[RespondentID]],'All Data'!$A283:$CN855,91,FALSE),"unknown")</f>
        <v>Yes</v>
      </c>
      <c r="BG282" s="159" t="str">
        <f>IFERROR(VLOOKUP(Table1[[#This Row],[RespondentID]],'All Data'!$A283:$CN855,92,FALSE),"unknown")</f>
        <v>No</v>
      </c>
    </row>
    <row r="283" spans="1:59" x14ac:dyDescent="0.35">
      <c r="A283" s="6">
        <v>7045772328</v>
      </c>
      <c r="B283" s="6" t="s">
        <v>52</v>
      </c>
      <c r="C283" s="6"/>
      <c r="D283" s="6"/>
      <c r="E283" s="6" t="s">
        <v>19</v>
      </c>
      <c r="F283" s="6"/>
      <c r="G283" s="6"/>
      <c r="H283" s="6" t="s">
        <v>57</v>
      </c>
      <c r="I283" s="6"/>
      <c r="J283" s="6"/>
      <c r="K283" s="6"/>
      <c r="L283" s="6"/>
      <c r="M283" s="6"/>
      <c r="N283" s="6"/>
      <c r="O283" s="6"/>
      <c r="P283" s="6"/>
      <c r="Q283" s="6"/>
      <c r="R283" s="6"/>
      <c r="S283" s="6"/>
      <c r="T283" s="43"/>
      <c r="U283" s="43">
        <f t="shared" si="92"/>
        <v>3</v>
      </c>
      <c r="V283" s="43">
        <f t="shared" si="93"/>
        <v>1</v>
      </c>
      <c r="W283" s="43"/>
      <c r="X283" s="43">
        <f t="shared" si="94"/>
        <v>1</v>
      </c>
      <c r="Y283" s="43">
        <f t="shared" si="95"/>
        <v>0</v>
      </c>
      <c r="Z283" s="43">
        <f t="shared" si="96"/>
        <v>0</v>
      </c>
      <c r="AA283" s="43">
        <f t="shared" si="97"/>
        <v>1</v>
      </c>
      <c r="AB283" s="43">
        <f t="shared" si="98"/>
        <v>0</v>
      </c>
      <c r="AC283" s="43">
        <f t="shared" si="99"/>
        <v>0</v>
      </c>
      <c r="AD283" s="43">
        <f t="shared" si="100"/>
        <v>1</v>
      </c>
      <c r="AE283" s="43">
        <f t="shared" si="101"/>
        <v>0</v>
      </c>
      <c r="AF283" s="43">
        <f t="shared" si="102"/>
        <v>0</v>
      </c>
      <c r="AG283" s="43">
        <f t="shared" si="103"/>
        <v>0</v>
      </c>
      <c r="AH283" s="43">
        <f t="shared" si="104"/>
        <v>0</v>
      </c>
      <c r="AI283" s="43">
        <f t="shared" si="105"/>
        <v>0</v>
      </c>
      <c r="AJ283" s="43">
        <f t="shared" si="106"/>
        <v>0</v>
      </c>
      <c r="AK283" s="43">
        <f t="shared" si="107"/>
        <v>0</v>
      </c>
      <c r="AL283" s="43">
        <f t="shared" si="108"/>
        <v>0</v>
      </c>
      <c r="AM283" s="43">
        <f t="shared" si="109"/>
        <v>0</v>
      </c>
      <c r="AN283" s="43">
        <f t="shared" si="110"/>
        <v>0</v>
      </c>
      <c r="AO283" s="43">
        <f t="shared" si="111"/>
        <v>0</v>
      </c>
      <c r="AP283" s="43"/>
      <c r="AQ283" s="43"/>
      <c r="AR283" s="43">
        <f t="shared" si="112"/>
        <v>3</v>
      </c>
      <c r="AS283" s="43">
        <f t="shared" si="113"/>
        <v>3</v>
      </c>
      <c r="AT283" s="43" t="str">
        <f t="shared" si="114"/>
        <v>Correct</v>
      </c>
      <c r="AU283" s="43"/>
      <c r="AV283" s="159" t="str">
        <f>IFERROR(VLOOKUP(Table1[[#This Row],[RespondentID]],'All Data'!$A284:$CN856,81,FALSE),"unknown")</f>
        <v>Female</v>
      </c>
      <c r="AW283" s="159">
        <f>IFERROR(VLOOKUP(Table1[[#This Row],[RespondentID]],'All Data'!$A284:$CN856,82,FALSE),"unknown")</f>
        <v>54</v>
      </c>
      <c r="AX283" s="159" t="str">
        <f>IFERROR(VLOOKUP(Table1[[#This Row],[RespondentID]],'All Data'!$A284:$CN856,83,FALSE),"unknown")</f>
        <v>Suffolk</v>
      </c>
      <c r="AY283" s="159" t="str">
        <f>IFERROR(VLOOKUP(Table1[[#This Row],[RespondentID]],'All Data'!$A284:$CN856,84,FALSE),"unknown")</f>
        <v>Central Islip, 11722</v>
      </c>
      <c r="AZ283" s="159" t="str">
        <f>IFERROR(VLOOKUP(Table1[[#This Row],[RespondentID]],'All Data'!$A284:$CN856,85,FALSE),"unknown")</f>
        <v>White/Caucasian</v>
      </c>
      <c r="BA283" s="159" t="str">
        <f>IFERROR(VLOOKUP(Table1[[#This Row],[RespondentID]],'All Data'!$A284:$CN856,86,FALSE),"unknown")</f>
        <v>No</v>
      </c>
      <c r="BB283" s="159" t="str">
        <f>IFERROR(VLOOKUP(Table1[[#This Row],[RespondentID]],'All Data'!$A284:$CN856,87,FALSE),"unknown")</f>
        <v xml:space="preserve">English </v>
      </c>
      <c r="BC283" s="159" t="str">
        <f>IFERROR(VLOOKUP(Table1[[#This Row],[RespondentID]],'All Data'!$A284:$CN856,88,FALSE),"unknown")</f>
        <v>$35,000 to $49,999</v>
      </c>
      <c r="BD283" s="159" t="str">
        <f>IFERROR(VLOOKUP(Table1[[#This Row],[RespondentID]],'All Data'!$A284:$CN856,89,FALSE),"unknown")</f>
        <v>College graduate</v>
      </c>
      <c r="BE283" s="159" t="str">
        <f>IFERROR(VLOOKUP(Table1[[#This Row],[RespondentID]],'All Data'!$A284:$CN856,90,FALSE),"unknown")</f>
        <v>Retired</v>
      </c>
      <c r="BF283" s="159" t="str">
        <f>IFERROR(VLOOKUP(Table1[[#This Row],[RespondentID]],'All Data'!$A284:$CN856,91,FALSE),"unknown")</f>
        <v>Yes</v>
      </c>
      <c r="BG283" s="159" t="str">
        <f>IFERROR(VLOOKUP(Table1[[#This Row],[RespondentID]],'All Data'!$A284:$CN856,92,FALSE),"unknown")</f>
        <v>No</v>
      </c>
    </row>
    <row r="284" spans="1:59" x14ac:dyDescent="0.35">
      <c r="A284" s="6">
        <v>7045772084</v>
      </c>
      <c r="B284" s="6"/>
      <c r="C284" s="6"/>
      <c r="D284" s="6"/>
      <c r="E284" s="6"/>
      <c r="F284" s="6"/>
      <c r="G284" s="6"/>
      <c r="H284" s="6"/>
      <c r="I284" s="6"/>
      <c r="J284" s="6"/>
      <c r="K284" s="6"/>
      <c r="L284" s="6"/>
      <c r="M284" s="6"/>
      <c r="N284" s="6"/>
      <c r="O284" s="6"/>
      <c r="P284" s="6"/>
      <c r="Q284" s="6"/>
      <c r="R284" s="6"/>
      <c r="S284" s="6"/>
      <c r="T284" s="43"/>
      <c r="U284" s="43">
        <f t="shared" si="92"/>
        <v>0</v>
      </c>
      <c r="V284" s="43" t="e">
        <f t="shared" si="93"/>
        <v>#DIV/0!</v>
      </c>
      <c r="W284" s="43"/>
      <c r="X284" s="43">
        <f t="shared" si="94"/>
        <v>0</v>
      </c>
      <c r="Y284" s="43">
        <f t="shared" si="95"/>
        <v>0</v>
      </c>
      <c r="Z284" s="43">
        <f t="shared" si="96"/>
        <v>0</v>
      </c>
      <c r="AA284" s="43">
        <f t="shared" si="97"/>
        <v>0</v>
      </c>
      <c r="AB284" s="43">
        <f t="shared" si="98"/>
        <v>0</v>
      </c>
      <c r="AC284" s="43">
        <f t="shared" si="99"/>
        <v>0</v>
      </c>
      <c r="AD284" s="43">
        <f t="shared" si="100"/>
        <v>0</v>
      </c>
      <c r="AE284" s="43">
        <f t="shared" si="101"/>
        <v>0</v>
      </c>
      <c r="AF284" s="43">
        <f t="shared" si="102"/>
        <v>0</v>
      </c>
      <c r="AG284" s="43">
        <f t="shared" si="103"/>
        <v>0</v>
      </c>
      <c r="AH284" s="43">
        <f t="shared" si="104"/>
        <v>0</v>
      </c>
      <c r="AI284" s="43">
        <f t="shared" si="105"/>
        <v>0</v>
      </c>
      <c r="AJ284" s="43">
        <f t="shared" si="106"/>
        <v>0</v>
      </c>
      <c r="AK284" s="43">
        <f t="shared" si="107"/>
        <v>0</v>
      </c>
      <c r="AL284" s="43">
        <f t="shared" si="108"/>
        <v>0</v>
      </c>
      <c r="AM284" s="43">
        <f t="shared" si="109"/>
        <v>0</v>
      </c>
      <c r="AN284" s="43">
        <f t="shared" si="110"/>
        <v>0</v>
      </c>
      <c r="AO284" s="43">
        <f t="shared" si="111"/>
        <v>0</v>
      </c>
      <c r="AP284" s="43"/>
      <c r="AQ284" s="43"/>
      <c r="AR284" s="43">
        <f t="shared" si="112"/>
        <v>0</v>
      </c>
      <c r="AS284" s="43">
        <f t="shared" si="113"/>
        <v>0</v>
      </c>
      <c r="AT284" s="43" t="str">
        <f t="shared" si="114"/>
        <v>Correct</v>
      </c>
      <c r="AU284" s="43"/>
      <c r="AV284" s="159" t="str">
        <f>IFERROR(VLOOKUP(Table1[[#This Row],[RespondentID]],'All Data'!$A285:$CN857,81,FALSE),"unknown")</f>
        <v>Male</v>
      </c>
      <c r="AW284" s="159">
        <f>IFERROR(VLOOKUP(Table1[[#This Row],[RespondentID]],'All Data'!$A285:$CN857,82,FALSE),"unknown")</f>
        <v>74</v>
      </c>
      <c r="AX284" s="159" t="str">
        <f>IFERROR(VLOOKUP(Table1[[#This Row],[RespondentID]],'All Data'!$A285:$CN857,83,FALSE),"unknown")</f>
        <v>Suffolk</v>
      </c>
      <c r="AY284" s="159" t="str">
        <f>IFERROR(VLOOKUP(Table1[[#This Row],[RespondentID]],'All Data'!$A285:$CN857,84,FALSE),"unknown")</f>
        <v>West Islip, 11795</v>
      </c>
      <c r="AZ284" s="159" t="str">
        <f>IFERROR(VLOOKUP(Table1[[#This Row],[RespondentID]],'All Data'!$A285:$CN857,85,FALSE),"unknown")</f>
        <v>White/Caucasian</v>
      </c>
      <c r="BA284" s="159" t="str">
        <f>IFERROR(VLOOKUP(Table1[[#This Row],[RespondentID]],'All Data'!$A285:$CN857,86,FALSE),"unknown")</f>
        <v>No</v>
      </c>
      <c r="BB284" s="159" t="str">
        <f>IFERROR(VLOOKUP(Table1[[#This Row],[RespondentID]],'All Data'!$A285:$CN857,87,FALSE),"unknown")</f>
        <v xml:space="preserve">English </v>
      </c>
      <c r="BC284" s="159" t="str">
        <f>IFERROR(VLOOKUP(Table1[[#This Row],[RespondentID]],'All Data'!$A285:$CN857,88,FALSE),"unknown")</f>
        <v>Over $125,000</v>
      </c>
      <c r="BD284" s="159" t="str">
        <f>IFERROR(VLOOKUP(Table1[[#This Row],[RespondentID]],'All Data'!$A285:$CN857,89,FALSE),"unknown")</f>
        <v>College graduate</v>
      </c>
      <c r="BE284" s="159" t="str">
        <f>IFERROR(VLOOKUP(Table1[[#This Row],[RespondentID]],'All Data'!$A285:$CN857,90,FALSE),"unknown")</f>
        <v>Retired</v>
      </c>
      <c r="BF284" s="159" t="str">
        <f>IFERROR(VLOOKUP(Table1[[#This Row],[RespondentID]],'All Data'!$A285:$CN857,91,FALSE),"unknown")</f>
        <v>Yes</v>
      </c>
      <c r="BG284" s="159" t="str">
        <f>IFERROR(VLOOKUP(Table1[[#This Row],[RespondentID]],'All Data'!$A285:$CN857,92,FALSE),"unknown")</f>
        <v>No</v>
      </c>
    </row>
    <row r="285" spans="1:59" x14ac:dyDescent="0.35">
      <c r="A285" s="6">
        <v>7045771777</v>
      </c>
      <c r="B285" s="6" t="s">
        <v>52</v>
      </c>
      <c r="C285" s="6" t="s">
        <v>53</v>
      </c>
      <c r="D285" s="6" t="s">
        <v>54</v>
      </c>
      <c r="E285" s="6" t="s">
        <v>19</v>
      </c>
      <c r="F285" s="6" t="s">
        <v>55</v>
      </c>
      <c r="G285" s="6" t="s">
        <v>56</v>
      </c>
      <c r="H285" s="6" t="s">
        <v>57</v>
      </c>
      <c r="I285" s="6" t="s">
        <v>58</v>
      </c>
      <c r="J285" s="6" t="s">
        <v>59</v>
      </c>
      <c r="K285" s="6" t="s">
        <v>60</v>
      </c>
      <c r="L285" s="6" t="s">
        <v>61</v>
      </c>
      <c r="M285" s="6" t="s">
        <v>62</v>
      </c>
      <c r="N285" s="6" t="s">
        <v>26</v>
      </c>
      <c r="O285" s="6" t="s">
        <v>22</v>
      </c>
      <c r="P285" s="6" t="s">
        <v>63</v>
      </c>
      <c r="Q285" s="6" t="s">
        <v>64</v>
      </c>
      <c r="R285" s="6" t="s">
        <v>65</v>
      </c>
      <c r="S285" s="6" t="s">
        <v>66</v>
      </c>
      <c r="T285" s="43"/>
      <c r="U285" s="43">
        <f t="shared" si="92"/>
        <v>18</v>
      </c>
      <c r="V285" s="43">
        <f t="shared" si="93"/>
        <v>0.16666666666666666</v>
      </c>
      <c r="W285" s="43"/>
      <c r="X285" s="43">
        <f t="shared" si="94"/>
        <v>0.16666666666666666</v>
      </c>
      <c r="Y285" s="43">
        <f t="shared" si="95"/>
        <v>0.16666666666666666</v>
      </c>
      <c r="Z285" s="43">
        <f t="shared" si="96"/>
        <v>0.16666666666666666</v>
      </c>
      <c r="AA285" s="43">
        <f t="shared" si="97"/>
        <v>0.16666666666666666</v>
      </c>
      <c r="AB285" s="43">
        <f t="shared" si="98"/>
        <v>0.16666666666666666</v>
      </c>
      <c r="AC285" s="43">
        <f t="shared" si="99"/>
        <v>0.16666666666666666</v>
      </c>
      <c r="AD285" s="43">
        <f t="shared" si="100"/>
        <v>0.16666666666666666</v>
      </c>
      <c r="AE285" s="43">
        <f t="shared" si="101"/>
        <v>0.16666666666666666</v>
      </c>
      <c r="AF285" s="43">
        <f t="shared" si="102"/>
        <v>0.16666666666666666</v>
      </c>
      <c r="AG285" s="43">
        <f t="shared" si="103"/>
        <v>0.16666666666666666</v>
      </c>
      <c r="AH285" s="43">
        <f t="shared" si="104"/>
        <v>0.16666666666666666</v>
      </c>
      <c r="AI285" s="43">
        <f t="shared" si="105"/>
        <v>0.16666666666666666</v>
      </c>
      <c r="AJ285" s="43">
        <f t="shared" si="106"/>
        <v>0.16666666666666666</v>
      </c>
      <c r="AK285" s="43">
        <f t="shared" si="107"/>
        <v>0.16666666666666666</v>
      </c>
      <c r="AL285" s="43">
        <f t="shared" si="108"/>
        <v>0.16666666666666666</v>
      </c>
      <c r="AM285" s="43">
        <f t="shared" si="109"/>
        <v>0.16666666666666666</v>
      </c>
      <c r="AN285" s="43">
        <f t="shared" si="110"/>
        <v>0.16666666666666666</v>
      </c>
      <c r="AO285" s="43">
        <f t="shared" si="111"/>
        <v>0.16666666666666666</v>
      </c>
      <c r="AP285" s="43"/>
      <c r="AQ285" s="43"/>
      <c r="AR285" s="43">
        <f t="shared" si="112"/>
        <v>2.9999999999999991</v>
      </c>
      <c r="AS285" s="43">
        <f t="shared" si="113"/>
        <v>18</v>
      </c>
      <c r="AT285" s="43" t="str">
        <f t="shared" si="114"/>
        <v>Correct</v>
      </c>
      <c r="AU285" s="43"/>
      <c r="AV285" s="159" t="str">
        <f>IFERROR(VLOOKUP(Table1[[#This Row],[RespondentID]],'All Data'!$A286:$CN858,81,FALSE),"unknown")</f>
        <v>Female</v>
      </c>
      <c r="AW285" s="159">
        <f>IFERROR(VLOOKUP(Table1[[#This Row],[RespondentID]],'All Data'!$A286:$CN858,82,FALSE),"unknown")</f>
        <v>62</v>
      </c>
      <c r="AX285" s="159" t="str">
        <f>IFERROR(VLOOKUP(Table1[[#This Row],[RespondentID]],'All Data'!$A286:$CN858,83,FALSE),"unknown")</f>
        <v>Suffolk</v>
      </c>
      <c r="AY285" s="159" t="str">
        <f>IFERROR(VLOOKUP(Table1[[#This Row],[RespondentID]],'All Data'!$A286:$CN858,84,FALSE),"unknown")</f>
        <v>Brentwood, 11717</v>
      </c>
      <c r="AZ285" s="159" t="str">
        <f>IFERROR(VLOOKUP(Table1[[#This Row],[RespondentID]],'All Data'!$A286:$CN858,85,FALSE),"unknown")</f>
        <v>White/Caucasian</v>
      </c>
      <c r="BA285" s="159" t="str">
        <f>IFERROR(VLOOKUP(Table1[[#This Row],[RespondentID]],'All Data'!$A286:$CN858,86,FALSE),"unknown")</f>
        <v>No</v>
      </c>
      <c r="BB285" s="159" t="str">
        <f>IFERROR(VLOOKUP(Table1[[#This Row],[RespondentID]],'All Data'!$A286:$CN858,87,FALSE),"unknown")</f>
        <v xml:space="preserve">English </v>
      </c>
      <c r="BC285" s="159" t="str">
        <f>IFERROR(VLOOKUP(Table1[[#This Row],[RespondentID]],'All Data'!$A286:$CN858,88,FALSE),"unknown")</f>
        <v>$75,000 to $125,000</v>
      </c>
      <c r="BD285" s="159" t="str">
        <f>IFERROR(VLOOKUP(Table1[[#This Row],[RespondentID]],'All Data'!$A286:$CN858,89,FALSE),"unknown")</f>
        <v>Graduate school</v>
      </c>
      <c r="BE285" s="159" t="str">
        <f>IFERROR(VLOOKUP(Table1[[#This Row],[RespondentID]],'All Data'!$A286:$CN858,90,FALSE),"unknown")</f>
        <v>Employed for wages</v>
      </c>
      <c r="BF285" s="159" t="str">
        <f>IFERROR(VLOOKUP(Table1[[#This Row],[RespondentID]],'All Data'!$A286:$CN858,91,FALSE),"unknown")</f>
        <v>Yes</v>
      </c>
      <c r="BG285" s="159" t="str">
        <f>IFERROR(VLOOKUP(Table1[[#This Row],[RespondentID]],'All Data'!$A286:$CN858,92,FALSE),"unknown")</f>
        <v>Yes</v>
      </c>
    </row>
    <row r="286" spans="1:59" x14ac:dyDescent="0.35">
      <c r="A286" s="6">
        <v>7045771436</v>
      </c>
      <c r="B286" s="6"/>
      <c r="C286" s="6"/>
      <c r="D286" s="6" t="s">
        <v>54</v>
      </c>
      <c r="E286" s="6"/>
      <c r="F286" s="6"/>
      <c r="G286" s="6"/>
      <c r="H286" s="6"/>
      <c r="I286" s="6" t="s">
        <v>58</v>
      </c>
      <c r="J286" s="6"/>
      <c r="K286" s="6"/>
      <c r="L286" s="6"/>
      <c r="M286" s="6"/>
      <c r="N286" s="6" t="s">
        <v>26</v>
      </c>
      <c r="O286" s="6"/>
      <c r="P286" s="6"/>
      <c r="Q286" s="6"/>
      <c r="R286" s="6"/>
      <c r="S286" s="6"/>
      <c r="T286" s="43"/>
      <c r="U286" s="43">
        <f t="shared" si="92"/>
        <v>3</v>
      </c>
      <c r="V286" s="43">
        <f t="shared" si="93"/>
        <v>1</v>
      </c>
      <c r="W286" s="43"/>
      <c r="X286" s="43">
        <f t="shared" si="94"/>
        <v>0</v>
      </c>
      <c r="Y286" s="43">
        <f t="shared" si="95"/>
        <v>0</v>
      </c>
      <c r="Z286" s="43">
        <f t="shared" si="96"/>
        <v>1</v>
      </c>
      <c r="AA286" s="43">
        <f t="shared" si="97"/>
        <v>0</v>
      </c>
      <c r="AB286" s="43">
        <f t="shared" si="98"/>
        <v>0</v>
      </c>
      <c r="AC286" s="43">
        <f t="shared" si="99"/>
        <v>0</v>
      </c>
      <c r="AD286" s="43">
        <f t="shared" si="100"/>
        <v>0</v>
      </c>
      <c r="AE286" s="43">
        <f t="shared" si="101"/>
        <v>1</v>
      </c>
      <c r="AF286" s="43">
        <f t="shared" si="102"/>
        <v>0</v>
      </c>
      <c r="AG286" s="43">
        <f t="shared" si="103"/>
        <v>0</v>
      </c>
      <c r="AH286" s="43">
        <f t="shared" si="104"/>
        <v>0</v>
      </c>
      <c r="AI286" s="43">
        <f t="shared" si="105"/>
        <v>0</v>
      </c>
      <c r="AJ286" s="43">
        <f t="shared" si="106"/>
        <v>1</v>
      </c>
      <c r="AK286" s="43">
        <f t="shared" si="107"/>
        <v>0</v>
      </c>
      <c r="AL286" s="43">
        <f t="shared" si="108"/>
        <v>0</v>
      </c>
      <c r="AM286" s="43">
        <f t="shared" si="109"/>
        <v>0</v>
      </c>
      <c r="AN286" s="43">
        <f t="shared" si="110"/>
        <v>0</v>
      </c>
      <c r="AO286" s="43">
        <f t="shared" si="111"/>
        <v>0</v>
      </c>
      <c r="AP286" s="43"/>
      <c r="AQ286" s="43"/>
      <c r="AR286" s="43">
        <f t="shared" si="112"/>
        <v>3</v>
      </c>
      <c r="AS286" s="43">
        <f t="shared" si="113"/>
        <v>3</v>
      </c>
      <c r="AT286" s="43" t="str">
        <f t="shared" si="114"/>
        <v>Correct</v>
      </c>
      <c r="AU286" s="43"/>
      <c r="AV286" s="159" t="str">
        <f>IFERROR(VLOOKUP(Table1[[#This Row],[RespondentID]],'All Data'!$A287:$CN859,81,FALSE),"unknown")</f>
        <v>Female</v>
      </c>
      <c r="AW286" s="159">
        <f>IFERROR(VLOOKUP(Table1[[#This Row],[RespondentID]],'All Data'!$A287:$CN859,82,FALSE),"unknown")</f>
        <v>62</v>
      </c>
      <c r="AX286" s="159" t="str">
        <f>IFERROR(VLOOKUP(Table1[[#This Row],[RespondentID]],'All Data'!$A287:$CN859,83,FALSE),"unknown")</f>
        <v>Suffolk</v>
      </c>
      <c r="AY286" s="159" t="str">
        <f>IFERROR(VLOOKUP(Table1[[#This Row],[RespondentID]],'All Data'!$A287:$CN859,84,FALSE),"unknown")</f>
        <v>Mastic Beach, 11951</v>
      </c>
      <c r="AZ286" s="159" t="str">
        <f>IFERROR(VLOOKUP(Table1[[#This Row],[RespondentID]],'All Data'!$A287:$CN859,85,FALSE),"unknown")</f>
        <v>White/Caucasian</v>
      </c>
      <c r="BA286" s="159" t="str">
        <f>IFERROR(VLOOKUP(Table1[[#This Row],[RespondentID]],'All Data'!$A287:$CN859,86,FALSE),"unknown")</f>
        <v>No</v>
      </c>
      <c r="BB286" s="159" t="str">
        <f>IFERROR(VLOOKUP(Table1[[#This Row],[RespondentID]],'All Data'!$A287:$CN859,87,FALSE),"unknown")</f>
        <v xml:space="preserve">English </v>
      </c>
      <c r="BC286" s="159" t="str">
        <f>IFERROR(VLOOKUP(Table1[[#This Row],[RespondentID]],'All Data'!$A287:$CN859,88,FALSE),"unknown")</f>
        <v>Over $125,000</v>
      </c>
      <c r="BD286" s="159" t="str">
        <f>IFERROR(VLOOKUP(Table1[[#This Row],[RespondentID]],'All Data'!$A287:$CN859,89,FALSE),"unknown")</f>
        <v>College graduate</v>
      </c>
      <c r="BE286" s="159" t="str">
        <f>IFERROR(VLOOKUP(Table1[[#This Row],[RespondentID]],'All Data'!$A287:$CN859,90,FALSE),"unknown")</f>
        <v>Retired</v>
      </c>
      <c r="BF286" s="159" t="str">
        <f>IFERROR(VLOOKUP(Table1[[#This Row],[RespondentID]],'All Data'!$A287:$CN859,91,FALSE),"unknown")</f>
        <v>Yes</v>
      </c>
      <c r="BG286" s="159" t="str">
        <f>IFERROR(VLOOKUP(Table1[[#This Row],[RespondentID]],'All Data'!$A287:$CN859,92,FALSE),"unknown")</f>
        <v>Yes</v>
      </c>
    </row>
    <row r="287" spans="1:59" x14ac:dyDescent="0.35">
      <c r="A287" s="6">
        <v>7045771204</v>
      </c>
      <c r="B287" s="6" t="s">
        <v>52</v>
      </c>
      <c r="C287" s="6" t="s">
        <v>53</v>
      </c>
      <c r="D287" s="6"/>
      <c r="E287" s="6"/>
      <c r="F287" s="6"/>
      <c r="G287" s="6"/>
      <c r="H287" s="6" t="s">
        <v>57</v>
      </c>
      <c r="I287" s="6" t="s">
        <v>58</v>
      </c>
      <c r="J287" s="6"/>
      <c r="K287" s="6" t="s">
        <v>60</v>
      </c>
      <c r="L287" s="6"/>
      <c r="M287" s="6"/>
      <c r="N287" s="6" t="s">
        <v>26</v>
      </c>
      <c r="O287" s="6"/>
      <c r="P287" s="6"/>
      <c r="Q287" s="6"/>
      <c r="R287" s="6"/>
      <c r="S287" s="6"/>
      <c r="T287" s="43"/>
      <c r="U287" s="43">
        <f t="shared" si="92"/>
        <v>6</v>
      </c>
      <c r="V287" s="43">
        <f t="shared" si="93"/>
        <v>0.5</v>
      </c>
      <c r="W287" s="43"/>
      <c r="X287" s="43">
        <f t="shared" si="94"/>
        <v>0.5</v>
      </c>
      <c r="Y287" s="43">
        <f t="shared" si="95"/>
        <v>0.5</v>
      </c>
      <c r="Z287" s="43">
        <f t="shared" si="96"/>
        <v>0</v>
      </c>
      <c r="AA287" s="43">
        <f t="shared" si="97"/>
        <v>0</v>
      </c>
      <c r="AB287" s="43">
        <f t="shared" si="98"/>
        <v>0</v>
      </c>
      <c r="AC287" s="43">
        <f t="shared" si="99"/>
        <v>0</v>
      </c>
      <c r="AD287" s="43">
        <f t="shared" si="100"/>
        <v>0.5</v>
      </c>
      <c r="AE287" s="43">
        <f t="shared" si="101"/>
        <v>0.5</v>
      </c>
      <c r="AF287" s="43">
        <f t="shared" si="102"/>
        <v>0</v>
      </c>
      <c r="AG287" s="43">
        <f t="shared" si="103"/>
        <v>0.5</v>
      </c>
      <c r="AH287" s="43">
        <f t="shared" si="104"/>
        <v>0</v>
      </c>
      <c r="AI287" s="43">
        <f t="shared" si="105"/>
        <v>0</v>
      </c>
      <c r="AJ287" s="43">
        <f t="shared" si="106"/>
        <v>0.5</v>
      </c>
      <c r="AK287" s="43">
        <f t="shared" si="107"/>
        <v>0</v>
      </c>
      <c r="AL287" s="43">
        <f t="shared" si="108"/>
        <v>0</v>
      </c>
      <c r="AM287" s="43">
        <f t="shared" si="109"/>
        <v>0</v>
      </c>
      <c r="AN287" s="43">
        <f t="shared" si="110"/>
        <v>0</v>
      </c>
      <c r="AO287" s="43">
        <f t="shared" si="111"/>
        <v>0</v>
      </c>
      <c r="AP287" s="43"/>
      <c r="AQ287" s="43"/>
      <c r="AR287" s="43">
        <f t="shared" si="112"/>
        <v>3</v>
      </c>
      <c r="AS287" s="43">
        <f t="shared" si="113"/>
        <v>6</v>
      </c>
      <c r="AT287" s="43" t="str">
        <f t="shared" si="114"/>
        <v>Correct</v>
      </c>
      <c r="AU287" s="43"/>
      <c r="AV287" s="159" t="str">
        <f>IFERROR(VLOOKUP(Table1[[#This Row],[RespondentID]],'All Data'!$A288:$CN860,81,FALSE),"unknown")</f>
        <v>Female</v>
      </c>
      <c r="AW287" s="159">
        <f>IFERROR(VLOOKUP(Table1[[#This Row],[RespondentID]],'All Data'!$A288:$CN860,82,FALSE),"unknown")</f>
        <v>68</v>
      </c>
      <c r="AX287" s="159" t="str">
        <f>IFERROR(VLOOKUP(Table1[[#This Row],[RespondentID]],'All Data'!$A288:$CN860,83,FALSE),"unknown")</f>
        <v>Suffolk</v>
      </c>
      <c r="AY287" s="159" t="str">
        <f>IFERROR(VLOOKUP(Table1[[#This Row],[RespondentID]],'All Data'!$A288:$CN860,84,FALSE),"unknown")</f>
        <v>Islip Terrace, 11752</v>
      </c>
      <c r="AZ287" s="159" t="str">
        <f>IFERROR(VLOOKUP(Table1[[#This Row],[RespondentID]],'All Data'!$A288:$CN860,85,FALSE),"unknown")</f>
        <v>White/Caucasian</v>
      </c>
      <c r="BA287" s="159" t="str">
        <f>IFERROR(VLOOKUP(Table1[[#This Row],[RespondentID]],'All Data'!$A288:$CN860,86,FALSE),"unknown")</f>
        <v>No</v>
      </c>
      <c r="BB287" s="159" t="str">
        <f>IFERROR(VLOOKUP(Table1[[#This Row],[RespondentID]],'All Data'!$A288:$CN860,87,FALSE),"unknown")</f>
        <v xml:space="preserve">English </v>
      </c>
      <c r="BC287" s="159">
        <f>IFERROR(VLOOKUP(Table1[[#This Row],[RespondentID]],'All Data'!$A288:$CN860,88,FALSE),"unknown")</f>
        <v>0</v>
      </c>
      <c r="BD287" s="159">
        <f>IFERROR(VLOOKUP(Table1[[#This Row],[RespondentID]],'All Data'!$A288:$CN860,89,FALSE),"unknown")</f>
        <v>0</v>
      </c>
      <c r="BE287" s="159" t="str">
        <f>IFERROR(VLOOKUP(Table1[[#This Row],[RespondentID]],'All Data'!$A288:$CN860,90,FALSE),"unknown")</f>
        <v>Retired</v>
      </c>
      <c r="BF287" s="159" t="str">
        <f>IFERROR(VLOOKUP(Table1[[#This Row],[RespondentID]],'All Data'!$A288:$CN860,91,FALSE),"unknown")</f>
        <v>Yes</v>
      </c>
      <c r="BG287" s="159" t="str">
        <f>IFERROR(VLOOKUP(Table1[[#This Row],[RespondentID]],'All Data'!$A288:$CN860,92,FALSE),"unknown")</f>
        <v>Yes</v>
      </c>
    </row>
    <row r="288" spans="1:59" x14ac:dyDescent="0.35">
      <c r="A288" s="6">
        <v>7045770957</v>
      </c>
      <c r="B288" s="6"/>
      <c r="C288" s="6"/>
      <c r="D288" s="6"/>
      <c r="E288" s="6"/>
      <c r="F288" s="6"/>
      <c r="G288" s="6" t="s">
        <v>56</v>
      </c>
      <c r="H288" s="6"/>
      <c r="I288" s="6"/>
      <c r="J288" s="6"/>
      <c r="K288" s="6"/>
      <c r="L288" s="6"/>
      <c r="M288" s="6"/>
      <c r="N288" s="6"/>
      <c r="O288" s="6"/>
      <c r="P288" s="6"/>
      <c r="Q288" s="6"/>
      <c r="R288" s="6"/>
      <c r="S288" s="6" t="s">
        <v>66</v>
      </c>
      <c r="T288" s="43"/>
      <c r="U288" s="43">
        <f t="shared" si="92"/>
        <v>2</v>
      </c>
      <c r="V288" s="43">
        <f t="shared" si="93"/>
        <v>1.5</v>
      </c>
      <c r="W288" s="43"/>
      <c r="X288" s="43">
        <f t="shared" si="94"/>
        <v>0</v>
      </c>
      <c r="Y288" s="43">
        <f t="shared" si="95"/>
        <v>0</v>
      </c>
      <c r="Z288" s="43">
        <f t="shared" si="96"/>
        <v>0</v>
      </c>
      <c r="AA288" s="43">
        <f t="shared" si="97"/>
        <v>0</v>
      </c>
      <c r="AB288" s="43">
        <f t="shared" si="98"/>
        <v>0</v>
      </c>
      <c r="AC288" s="43">
        <f t="shared" si="99"/>
        <v>1</v>
      </c>
      <c r="AD288" s="43">
        <f t="shared" si="100"/>
        <v>0</v>
      </c>
      <c r="AE288" s="43">
        <f t="shared" si="101"/>
        <v>0</v>
      </c>
      <c r="AF288" s="43">
        <f t="shared" si="102"/>
        <v>0</v>
      </c>
      <c r="AG288" s="43">
        <f t="shared" si="103"/>
        <v>0</v>
      </c>
      <c r="AH288" s="43">
        <f t="shared" si="104"/>
        <v>0</v>
      </c>
      <c r="AI288" s="43">
        <f t="shared" si="105"/>
        <v>0</v>
      </c>
      <c r="AJ288" s="43">
        <f t="shared" si="106"/>
        <v>0</v>
      </c>
      <c r="AK288" s="43">
        <f t="shared" si="107"/>
        <v>0</v>
      </c>
      <c r="AL288" s="43">
        <f t="shared" si="108"/>
        <v>0</v>
      </c>
      <c r="AM288" s="43">
        <f t="shared" si="109"/>
        <v>0</v>
      </c>
      <c r="AN288" s="43">
        <f t="shared" si="110"/>
        <v>0</v>
      </c>
      <c r="AO288" s="43">
        <f t="shared" si="111"/>
        <v>1</v>
      </c>
      <c r="AP288" s="43"/>
      <c r="AQ288" s="43"/>
      <c r="AR288" s="43">
        <f t="shared" si="112"/>
        <v>2</v>
      </c>
      <c r="AS288" s="43">
        <f t="shared" si="113"/>
        <v>2</v>
      </c>
      <c r="AT288" s="43" t="str">
        <f t="shared" si="114"/>
        <v>Correct</v>
      </c>
      <c r="AU288" s="43"/>
      <c r="AV288" s="159" t="str">
        <f>IFERROR(VLOOKUP(Table1[[#This Row],[RespondentID]],'All Data'!$A289:$CN861,81,FALSE),"unknown")</f>
        <v>Female</v>
      </c>
      <c r="AW288" s="159">
        <f>IFERROR(VLOOKUP(Table1[[#This Row],[RespondentID]],'All Data'!$A289:$CN861,82,FALSE),"unknown")</f>
        <v>70</v>
      </c>
      <c r="AX288" s="159" t="str">
        <f>IFERROR(VLOOKUP(Table1[[#This Row],[RespondentID]],'All Data'!$A289:$CN861,83,FALSE),"unknown")</f>
        <v>Suffolk</v>
      </c>
      <c r="AY288" s="159" t="str">
        <f>IFERROR(VLOOKUP(Table1[[#This Row],[RespondentID]],'All Data'!$A289:$CN861,84,FALSE),"unknown")</f>
        <v>Islip Terrace, 11752</v>
      </c>
      <c r="AZ288" s="159" t="str">
        <f>IFERROR(VLOOKUP(Table1[[#This Row],[RespondentID]],'All Data'!$A289:$CN861,85,FALSE),"unknown")</f>
        <v>White/Caucasian</v>
      </c>
      <c r="BA288" s="159" t="str">
        <f>IFERROR(VLOOKUP(Table1[[#This Row],[RespondentID]],'All Data'!$A289:$CN861,86,FALSE),"unknown")</f>
        <v>No</v>
      </c>
      <c r="BB288" s="159" t="str">
        <f>IFERROR(VLOOKUP(Table1[[#This Row],[RespondentID]],'All Data'!$A289:$CN861,87,FALSE),"unknown")</f>
        <v xml:space="preserve">English </v>
      </c>
      <c r="BC288" s="159" t="str">
        <f>IFERROR(VLOOKUP(Table1[[#This Row],[RespondentID]],'All Data'!$A289:$CN861,88,FALSE),"unknown")</f>
        <v>$50,000 to $74,999</v>
      </c>
      <c r="BD288" s="159" t="str">
        <f>IFERROR(VLOOKUP(Table1[[#This Row],[RespondentID]],'All Data'!$A289:$CN861,89,FALSE),"unknown")</f>
        <v>Some college</v>
      </c>
      <c r="BE288" s="159" t="str">
        <f>IFERROR(VLOOKUP(Table1[[#This Row],[RespondentID]],'All Data'!$A289:$CN861,90,FALSE),"unknown")</f>
        <v>Retired</v>
      </c>
      <c r="BF288" s="159" t="str">
        <f>IFERROR(VLOOKUP(Table1[[#This Row],[RespondentID]],'All Data'!$A289:$CN861,91,FALSE),"unknown")</f>
        <v>Yes</v>
      </c>
      <c r="BG288" s="159" t="str">
        <f>IFERROR(VLOOKUP(Table1[[#This Row],[RespondentID]],'All Data'!$A289:$CN861,92,FALSE),"unknown")</f>
        <v>Yes</v>
      </c>
    </row>
    <row r="289" spans="1:59" x14ac:dyDescent="0.35">
      <c r="A289" s="6">
        <v>7045770683</v>
      </c>
      <c r="B289" s="6"/>
      <c r="C289" s="6"/>
      <c r="D289" s="6" t="s">
        <v>54</v>
      </c>
      <c r="E289" s="6"/>
      <c r="F289" s="6"/>
      <c r="G289" s="6" t="s">
        <v>56</v>
      </c>
      <c r="H289" s="6"/>
      <c r="I289" s="6"/>
      <c r="J289" s="6"/>
      <c r="K289" s="6"/>
      <c r="L289" s="6"/>
      <c r="M289" s="6"/>
      <c r="N289" s="6"/>
      <c r="O289" s="6"/>
      <c r="P289" s="6"/>
      <c r="Q289" s="6"/>
      <c r="R289" s="6" t="s">
        <v>65</v>
      </c>
      <c r="S289" s="6"/>
      <c r="T289" s="43"/>
      <c r="U289" s="43">
        <f t="shared" si="92"/>
        <v>3</v>
      </c>
      <c r="V289" s="43">
        <f t="shared" si="93"/>
        <v>1</v>
      </c>
      <c r="W289" s="43"/>
      <c r="X289" s="43">
        <f t="shared" si="94"/>
        <v>0</v>
      </c>
      <c r="Y289" s="43">
        <f t="shared" si="95"/>
        <v>0</v>
      </c>
      <c r="Z289" s="43">
        <f t="shared" si="96"/>
        <v>1</v>
      </c>
      <c r="AA289" s="43">
        <f t="shared" si="97"/>
        <v>0</v>
      </c>
      <c r="AB289" s="43">
        <f t="shared" si="98"/>
        <v>0</v>
      </c>
      <c r="AC289" s="43">
        <f t="shared" si="99"/>
        <v>1</v>
      </c>
      <c r="AD289" s="43">
        <f t="shared" si="100"/>
        <v>0</v>
      </c>
      <c r="AE289" s="43">
        <f t="shared" si="101"/>
        <v>0</v>
      </c>
      <c r="AF289" s="43">
        <f t="shared" si="102"/>
        <v>0</v>
      </c>
      <c r="AG289" s="43">
        <f t="shared" si="103"/>
        <v>0</v>
      </c>
      <c r="AH289" s="43">
        <f t="shared" si="104"/>
        <v>0</v>
      </c>
      <c r="AI289" s="43">
        <f t="shared" si="105"/>
        <v>0</v>
      </c>
      <c r="AJ289" s="43">
        <f t="shared" si="106"/>
        <v>0</v>
      </c>
      <c r="AK289" s="43">
        <f t="shared" si="107"/>
        <v>0</v>
      </c>
      <c r="AL289" s="43">
        <f t="shared" si="108"/>
        <v>0</v>
      </c>
      <c r="AM289" s="43">
        <f t="shared" si="109"/>
        <v>0</v>
      </c>
      <c r="AN289" s="43">
        <f t="shared" si="110"/>
        <v>1</v>
      </c>
      <c r="AO289" s="43">
        <f t="shared" si="111"/>
        <v>0</v>
      </c>
      <c r="AP289" s="43"/>
      <c r="AQ289" s="43"/>
      <c r="AR289" s="43">
        <f t="shared" si="112"/>
        <v>3</v>
      </c>
      <c r="AS289" s="43">
        <f t="shared" si="113"/>
        <v>3</v>
      </c>
      <c r="AT289" s="43" t="str">
        <f t="shared" si="114"/>
        <v>Correct</v>
      </c>
      <c r="AU289" s="43"/>
      <c r="AV289" s="159" t="str">
        <f>IFERROR(VLOOKUP(Table1[[#This Row],[RespondentID]],'All Data'!$A290:$CN862,81,FALSE),"unknown")</f>
        <v>Female</v>
      </c>
      <c r="AW289" s="159">
        <f>IFERROR(VLOOKUP(Table1[[#This Row],[RespondentID]],'All Data'!$A290:$CN862,82,FALSE),"unknown")</f>
        <v>34</v>
      </c>
      <c r="AX289" s="159" t="str">
        <f>IFERROR(VLOOKUP(Table1[[#This Row],[RespondentID]],'All Data'!$A290:$CN862,83,FALSE),"unknown")</f>
        <v>Suffolk</v>
      </c>
      <c r="AY289" s="159" t="str">
        <f>IFERROR(VLOOKUP(Table1[[#This Row],[RespondentID]],'All Data'!$A290:$CN862,84,FALSE),"unknown")</f>
        <v>Islip Terrace, 11752</v>
      </c>
      <c r="AZ289" s="159" t="str">
        <f>IFERROR(VLOOKUP(Table1[[#This Row],[RespondentID]],'All Data'!$A290:$CN862,85,FALSE),"unknown")</f>
        <v>White/Caucasian</v>
      </c>
      <c r="BA289" s="159" t="str">
        <f>IFERROR(VLOOKUP(Table1[[#This Row],[RespondentID]],'All Data'!$A290:$CN862,86,FALSE),"unknown")</f>
        <v>Yes</v>
      </c>
      <c r="BB289" s="159" t="str">
        <f>IFERROR(VLOOKUP(Table1[[#This Row],[RespondentID]],'All Data'!$A290:$CN862,87,FALSE),"unknown")</f>
        <v xml:space="preserve">English </v>
      </c>
      <c r="BC289" s="159" t="str">
        <f>IFERROR(VLOOKUP(Table1[[#This Row],[RespondentID]],'All Data'!$A290:$CN862,88,FALSE),"unknown")</f>
        <v>Over $125,000</v>
      </c>
      <c r="BD289" s="159" t="str">
        <f>IFERROR(VLOOKUP(Table1[[#This Row],[RespondentID]],'All Data'!$A290:$CN862,89,FALSE),"unknown")</f>
        <v>College graduate</v>
      </c>
      <c r="BE289" s="159" t="str">
        <f>IFERROR(VLOOKUP(Table1[[#This Row],[RespondentID]],'All Data'!$A290:$CN862,90,FALSE),"unknown")</f>
        <v>Out of work, but not currently looking</v>
      </c>
      <c r="BF289" s="159" t="str">
        <f>IFERROR(VLOOKUP(Table1[[#This Row],[RespondentID]],'All Data'!$A290:$CN862,91,FALSE),"unknown")</f>
        <v>Yes</v>
      </c>
      <c r="BG289" s="159" t="str">
        <f>IFERROR(VLOOKUP(Table1[[#This Row],[RespondentID]],'All Data'!$A290:$CN862,92,FALSE),"unknown")</f>
        <v>Yes</v>
      </c>
    </row>
    <row r="290" spans="1:59" x14ac:dyDescent="0.35">
      <c r="A290" s="6">
        <v>7045770126</v>
      </c>
      <c r="B290" s="6" t="s">
        <v>52</v>
      </c>
      <c r="C290" s="6" t="s">
        <v>53</v>
      </c>
      <c r="D290" s="6"/>
      <c r="E290" s="6"/>
      <c r="F290" s="6"/>
      <c r="G290" s="6"/>
      <c r="H290" s="6" t="s">
        <v>57</v>
      </c>
      <c r="I290" s="6"/>
      <c r="J290" s="6"/>
      <c r="K290" s="6"/>
      <c r="L290" s="6"/>
      <c r="M290" s="6"/>
      <c r="N290" s="6"/>
      <c r="O290" s="6"/>
      <c r="P290" s="6"/>
      <c r="Q290" s="6"/>
      <c r="R290" s="6"/>
      <c r="S290" s="6" t="s">
        <v>66</v>
      </c>
      <c r="T290" s="43"/>
      <c r="U290" s="43">
        <f t="shared" si="92"/>
        <v>4</v>
      </c>
      <c r="V290" s="43">
        <f t="shared" si="93"/>
        <v>0.75</v>
      </c>
      <c r="W290" s="43"/>
      <c r="X290" s="43">
        <f t="shared" si="94"/>
        <v>0.75</v>
      </c>
      <c r="Y290" s="43">
        <f t="shared" si="95"/>
        <v>0.75</v>
      </c>
      <c r="Z290" s="43">
        <f t="shared" si="96"/>
        <v>0</v>
      </c>
      <c r="AA290" s="43">
        <f t="shared" si="97"/>
        <v>0</v>
      </c>
      <c r="AB290" s="43">
        <f t="shared" si="98"/>
        <v>0</v>
      </c>
      <c r="AC290" s="43">
        <f t="shared" si="99"/>
        <v>0</v>
      </c>
      <c r="AD290" s="43">
        <f t="shared" si="100"/>
        <v>0.75</v>
      </c>
      <c r="AE290" s="43">
        <f t="shared" si="101"/>
        <v>0</v>
      </c>
      <c r="AF290" s="43">
        <f t="shared" si="102"/>
        <v>0</v>
      </c>
      <c r="AG290" s="43">
        <f t="shared" si="103"/>
        <v>0</v>
      </c>
      <c r="AH290" s="43">
        <f t="shared" si="104"/>
        <v>0</v>
      </c>
      <c r="AI290" s="43">
        <f t="shared" si="105"/>
        <v>0</v>
      </c>
      <c r="AJ290" s="43">
        <f t="shared" si="106"/>
        <v>0</v>
      </c>
      <c r="AK290" s="43">
        <f t="shared" si="107"/>
        <v>0</v>
      </c>
      <c r="AL290" s="43">
        <f t="shared" si="108"/>
        <v>0</v>
      </c>
      <c r="AM290" s="43">
        <f t="shared" si="109"/>
        <v>0</v>
      </c>
      <c r="AN290" s="43">
        <f t="shared" si="110"/>
        <v>0</v>
      </c>
      <c r="AO290" s="43">
        <f t="shared" si="111"/>
        <v>0.75</v>
      </c>
      <c r="AP290" s="43"/>
      <c r="AQ290" s="43"/>
      <c r="AR290" s="43">
        <f t="shared" si="112"/>
        <v>3</v>
      </c>
      <c r="AS290" s="43">
        <f t="shared" si="113"/>
        <v>4</v>
      </c>
      <c r="AT290" s="43" t="str">
        <f t="shared" si="114"/>
        <v>Correct</v>
      </c>
      <c r="AU290" s="43"/>
      <c r="AV290" s="159" t="str">
        <f>IFERROR(VLOOKUP(Table1[[#This Row],[RespondentID]],'All Data'!$A291:$CN863,81,FALSE),"unknown")</f>
        <v>Female</v>
      </c>
      <c r="AW290" s="159">
        <f>IFERROR(VLOOKUP(Table1[[#This Row],[RespondentID]],'All Data'!$A291:$CN863,82,FALSE),"unknown")</f>
        <v>69</v>
      </c>
      <c r="AX290" s="159" t="str">
        <f>IFERROR(VLOOKUP(Table1[[#This Row],[RespondentID]],'All Data'!$A291:$CN863,83,FALSE),"unknown")</f>
        <v>Suffolk</v>
      </c>
      <c r="AY290" s="159" t="str">
        <f>IFERROR(VLOOKUP(Table1[[#This Row],[RespondentID]],'All Data'!$A291:$CN863,84,FALSE),"unknown")</f>
        <v>Brentwood, 11717</v>
      </c>
      <c r="AZ290" s="159" t="str">
        <f>IFERROR(VLOOKUP(Table1[[#This Row],[RespondentID]],'All Data'!$A291:$CN863,85,FALSE),"unknown")</f>
        <v>White/Caucasian</v>
      </c>
      <c r="BA290" s="159">
        <f>IFERROR(VLOOKUP(Table1[[#This Row],[RespondentID]],'All Data'!$A291:$CN863,86,FALSE),"unknown")</f>
        <v>0</v>
      </c>
      <c r="BB290" s="159" t="str">
        <f>IFERROR(VLOOKUP(Table1[[#This Row],[RespondentID]],'All Data'!$A291:$CN863,87,FALSE),"unknown")</f>
        <v xml:space="preserve">English </v>
      </c>
      <c r="BC290" s="159" t="str">
        <f>IFERROR(VLOOKUP(Table1[[#This Row],[RespondentID]],'All Data'!$A291:$CN863,88,FALSE),"unknown")</f>
        <v>$20,000 to $34,999</v>
      </c>
      <c r="BD290" s="159" t="str">
        <f>IFERROR(VLOOKUP(Table1[[#This Row],[RespondentID]],'All Data'!$A291:$CN863,89,FALSE),"unknown")</f>
        <v>College graduate</v>
      </c>
      <c r="BE290" s="159" t="str">
        <f>IFERROR(VLOOKUP(Table1[[#This Row],[RespondentID]],'All Data'!$A291:$CN863,90,FALSE),"unknown")</f>
        <v>Retired</v>
      </c>
      <c r="BF290" s="159" t="str">
        <f>IFERROR(VLOOKUP(Table1[[#This Row],[RespondentID]],'All Data'!$A291:$CN863,91,FALSE),"unknown")</f>
        <v>Yes</v>
      </c>
      <c r="BG290" s="159" t="str">
        <f>IFERROR(VLOOKUP(Table1[[#This Row],[RespondentID]],'All Data'!$A291:$CN863,92,FALSE),"unknown")</f>
        <v>Yes</v>
      </c>
    </row>
    <row r="291" spans="1:59" x14ac:dyDescent="0.35">
      <c r="A291" s="6">
        <v>7045769863</v>
      </c>
      <c r="B291" s="6"/>
      <c r="C291" s="6"/>
      <c r="D291" s="6"/>
      <c r="E291" s="6"/>
      <c r="F291" s="6"/>
      <c r="G291" s="6" t="s">
        <v>56</v>
      </c>
      <c r="H291" s="6"/>
      <c r="I291" s="6"/>
      <c r="J291" s="6"/>
      <c r="K291" s="6" t="s">
        <v>60</v>
      </c>
      <c r="L291" s="6"/>
      <c r="M291" s="6" t="s">
        <v>62</v>
      </c>
      <c r="N291" s="6"/>
      <c r="O291" s="6"/>
      <c r="P291" s="6"/>
      <c r="Q291" s="6"/>
      <c r="R291" s="6"/>
      <c r="S291" s="6"/>
      <c r="T291" s="43"/>
      <c r="U291" s="43">
        <f t="shared" si="92"/>
        <v>3</v>
      </c>
      <c r="V291" s="43">
        <f t="shared" si="93"/>
        <v>1</v>
      </c>
      <c r="W291" s="43"/>
      <c r="X291" s="43">
        <f t="shared" si="94"/>
        <v>0</v>
      </c>
      <c r="Y291" s="43">
        <f t="shared" si="95"/>
        <v>0</v>
      </c>
      <c r="Z291" s="43">
        <f t="shared" si="96"/>
        <v>0</v>
      </c>
      <c r="AA291" s="43">
        <f t="shared" si="97"/>
        <v>0</v>
      </c>
      <c r="AB291" s="43">
        <f t="shared" si="98"/>
        <v>0</v>
      </c>
      <c r="AC291" s="43">
        <f t="shared" si="99"/>
        <v>1</v>
      </c>
      <c r="AD291" s="43">
        <f t="shared" si="100"/>
        <v>0</v>
      </c>
      <c r="AE291" s="43">
        <f t="shared" si="101"/>
        <v>0</v>
      </c>
      <c r="AF291" s="43">
        <f t="shared" si="102"/>
        <v>0</v>
      </c>
      <c r="AG291" s="43">
        <f t="shared" si="103"/>
        <v>1</v>
      </c>
      <c r="AH291" s="43">
        <f t="shared" si="104"/>
        <v>0</v>
      </c>
      <c r="AI291" s="43">
        <f t="shared" si="105"/>
        <v>1</v>
      </c>
      <c r="AJ291" s="43">
        <f t="shared" si="106"/>
        <v>0</v>
      </c>
      <c r="AK291" s="43">
        <f t="shared" si="107"/>
        <v>0</v>
      </c>
      <c r="AL291" s="43">
        <f t="shared" si="108"/>
        <v>0</v>
      </c>
      <c r="AM291" s="43">
        <f t="shared" si="109"/>
        <v>0</v>
      </c>
      <c r="AN291" s="43">
        <f t="shared" si="110"/>
        <v>0</v>
      </c>
      <c r="AO291" s="43">
        <f t="shared" si="111"/>
        <v>0</v>
      </c>
      <c r="AP291" s="43"/>
      <c r="AQ291" s="43"/>
      <c r="AR291" s="43">
        <f t="shared" si="112"/>
        <v>3</v>
      </c>
      <c r="AS291" s="43">
        <f t="shared" si="113"/>
        <v>3</v>
      </c>
      <c r="AT291" s="43" t="str">
        <f t="shared" si="114"/>
        <v>Correct</v>
      </c>
      <c r="AU291" s="43"/>
      <c r="AV291" s="159" t="str">
        <f>IFERROR(VLOOKUP(Table1[[#This Row],[RespondentID]],'All Data'!$A292:$CN864,81,FALSE),"unknown")</f>
        <v>Female</v>
      </c>
      <c r="AW291" s="159">
        <f>IFERROR(VLOOKUP(Table1[[#This Row],[RespondentID]],'All Data'!$A292:$CN864,82,FALSE),"unknown")</f>
        <v>72</v>
      </c>
      <c r="AX291" s="159" t="str">
        <f>IFERROR(VLOOKUP(Table1[[#This Row],[RespondentID]],'All Data'!$A292:$CN864,83,FALSE),"unknown")</f>
        <v>Suffolk</v>
      </c>
      <c r="AY291" s="159" t="str">
        <f>IFERROR(VLOOKUP(Table1[[#This Row],[RespondentID]],'All Data'!$A292:$CN864,84,FALSE),"unknown")</f>
        <v>West Islip, 11795</v>
      </c>
      <c r="AZ291" s="159" t="str">
        <f>IFERROR(VLOOKUP(Table1[[#This Row],[RespondentID]],'All Data'!$A292:$CN864,85,FALSE),"unknown")</f>
        <v>White/Caucasian</v>
      </c>
      <c r="BA291" s="159" t="str">
        <f>IFERROR(VLOOKUP(Table1[[#This Row],[RespondentID]],'All Data'!$A292:$CN864,86,FALSE),"unknown")</f>
        <v>No</v>
      </c>
      <c r="BB291" s="159" t="str">
        <f>IFERROR(VLOOKUP(Table1[[#This Row],[RespondentID]],'All Data'!$A292:$CN864,87,FALSE),"unknown")</f>
        <v xml:space="preserve">English </v>
      </c>
      <c r="BC291" s="159" t="str">
        <f>IFERROR(VLOOKUP(Table1[[#This Row],[RespondentID]],'All Data'!$A292:$CN864,88,FALSE),"unknown")</f>
        <v>$75,000 to $125,000</v>
      </c>
      <c r="BD291" s="159" t="str">
        <f>IFERROR(VLOOKUP(Table1[[#This Row],[RespondentID]],'All Data'!$A292:$CN864,89,FALSE),"unknown")</f>
        <v>Some college</v>
      </c>
      <c r="BE291" s="159" t="str">
        <f>IFERROR(VLOOKUP(Table1[[#This Row],[RespondentID]],'All Data'!$A292:$CN864,90,FALSE),"unknown")</f>
        <v>Retired</v>
      </c>
      <c r="BF291" s="159" t="str">
        <f>IFERROR(VLOOKUP(Table1[[#This Row],[RespondentID]],'All Data'!$A292:$CN864,91,FALSE),"unknown")</f>
        <v>Yes</v>
      </c>
      <c r="BG291" s="159" t="str">
        <f>IFERROR(VLOOKUP(Table1[[#This Row],[RespondentID]],'All Data'!$A292:$CN864,92,FALSE),"unknown")</f>
        <v>Yes</v>
      </c>
    </row>
    <row r="292" spans="1:59" x14ac:dyDescent="0.35">
      <c r="A292" s="6">
        <v>7045769603</v>
      </c>
      <c r="B292" s="6"/>
      <c r="C292" s="6"/>
      <c r="D292" s="6"/>
      <c r="E292" s="6"/>
      <c r="F292" s="6"/>
      <c r="G292" s="6"/>
      <c r="H292" s="6"/>
      <c r="I292" s="6"/>
      <c r="J292" s="6"/>
      <c r="K292" s="6" t="s">
        <v>60</v>
      </c>
      <c r="L292" s="6"/>
      <c r="M292" s="6"/>
      <c r="N292" s="6"/>
      <c r="O292" s="6"/>
      <c r="P292" s="6"/>
      <c r="Q292" s="6" t="s">
        <v>64</v>
      </c>
      <c r="R292" s="6" t="s">
        <v>65</v>
      </c>
      <c r="S292" s="6"/>
      <c r="T292" s="43"/>
      <c r="U292" s="43">
        <f t="shared" si="92"/>
        <v>3</v>
      </c>
      <c r="V292" s="43">
        <f t="shared" si="93"/>
        <v>1</v>
      </c>
      <c r="W292" s="43"/>
      <c r="X292" s="43">
        <f t="shared" si="94"/>
        <v>0</v>
      </c>
      <c r="Y292" s="43">
        <f t="shared" si="95"/>
        <v>0</v>
      </c>
      <c r="Z292" s="43">
        <f t="shared" si="96"/>
        <v>0</v>
      </c>
      <c r="AA292" s="43">
        <f t="shared" si="97"/>
        <v>0</v>
      </c>
      <c r="AB292" s="43">
        <f t="shared" si="98"/>
        <v>0</v>
      </c>
      <c r="AC292" s="43">
        <f t="shared" si="99"/>
        <v>0</v>
      </c>
      <c r="AD292" s="43">
        <f t="shared" si="100"/>
        <v>0</v>
      </c>
      <c r="AE292" s="43">
        <f t="shared" si="101"/>
        <v>0</v>
      </c>
      <c r="AF292" s="43">
        <f t="shared" si="102"/>
        <v>0</v>
      </c>
      <c r="AG292" s="43">
        <f t="shared" si="103"/>
        <v>1</v>
      </c>
      <c r="AH292" s="43">
        <f t="shared" si="104"/>
        <v>0</v>
      </c>
      <c r="AI292" s="43">
        <f t="shared" si="105"/>
        <v>0</v>
      </c>
      <c r="AJ292" s="43">
        <f t="shared" si="106"/>
        <v>0</v>
      </c>
      <c r="AK292" s="43">
        <f t="shared" si="107"/>
        <v>0</v>
      </c>
      <c r="AL292" s="43">
        <f t="shared" si="108"/>
        <v>0</v>
      </c>
      <c r="AM292" s="43">
        <f t="shared" si="109"/>
        <v>1</v>
      </c>
      <c r="AN292" s="43">
        <f t="shared" si="110"/>
        <v>1</v>
      </c>
      <c r="AO292" s="43">
        <f t="shared" si="111"/>
        <v>0</v>
      </c>
      <c r="AP292" s="43"/>
      <c r="AQ292" s="43"/>
      <c r="AR292" s="43">
        <f t="shared" si="112"/>
        <v>3</v>
      </c>
      <c r="AS292" s="43">
        <f t="shared" si="113"/>
        <v>3</v>
      </c>
      <c r="AT292" s="43" t="str">
        <f t="shared" si="114"/>
        <v>Correct</v>
      </c>
      <c r="AU292" s="43"/>
      <c r="AV292" s="159" t="str">
        <f>IFERROR(VLOOKUP(Table1[[#This Row],[RespondentID]],'All Data'!$A293:$CN865,81,FALSE),"unknown")</f>
        <v>Male</v>
      </c>
      <c r="AW292" s="159">
        <f>IFERROR(VLOOKUP(Table1[[#This Row],[RespondentID]],'All Data'!$A293:$CN865,82,FALSE),"unknown")</f>
        <v>73</v>
      </c>
      <c r="AX292" s="159" t="str">
        <f>IFERROR(VLOOKUP(Table1[[#This Row],[RespondentID]],'All Data'!$A293:$CN865,83,FALSE),"unknown")</f>
        <v>Suffolk</v>
      </c>
      <c r="AY292" s="159" t="str">
        <f>IFERROR(VLOOKUP(Table1[[#This Row],[RespondentID]],'All Data'!$A293:$CN865,84,FALSE),"unknown")</f>
        <v>Bay Shore, 11706</v>
      </c>
      <c r="AZ292" s="159" t="str">
        <f>IFERROR(VLOOKUP(Table1[[#This Row],[RespondentID]],'All Data'!$A293:$CN865,85,FALSE),"unknown")</f>
        <v>White/Caucasian</v>
      </c>
      <c r="BA292" s="159">
        <f>IFERROR(VLOOKUP(Table1[[#This Row],[RespondentID]],'All Data'!$A293:$CN865,86,FALSE),"unknown")</f>
        <v>0</v>
      </c>
      <c r="BB292" s="159" t="str">
        <f>IFERROR(VLOOKUP(Table1[[#This Row],[RespondentID]],'All Data'!$A293:$CN865,87,FALSE),"unknown")</f>
        <v xml:space="preserve">English </v>
      </c>
      <c r="BC292" s="159" t="str">
        <f>IFERROR(VLOOKUP(Table1[[#This Row],[RespondentID]],'All Data'!$A293:$CN865,88,FALSE),"unknown")</f>
        <v>$75,000 to $125,000</v>
      </c>
      <c r="BD292" s="159" t="str">
        <f>IFERROR(VLOOKUP(Table1[[#This Row],[RespondentID]],'All Data'!$A293:$CN865,89,FALSE),"unknown")</f>
        <v>High school graduate</v>
      </c>
      <c r="BE292" s="159" t="str">
        <f>IFERROR(VLOOKUP(Table1[[#This Row],[RespondentID]],'All Data'!$A293:$CN865,90,FALSE),"unknown")</f>
        <v>Retired</v>
      </c>
      <c r="BF292" s="159" t="str">
        <f>IFERROR(VLOOKUP(Table1[[#This Row],[RespondentID]],'All Data'!$A293:$CN865,91,FALSE),"unknown")</f>
        <v>Yes</v>
      </c>
      <c r="BG292" s="159" t="str">
        <f>IFERROR(VLOOKUP(Table1[[#This Row],[RespondentID]],'All Data'!$A293:$CN865,92,FALSE),"unknown")</f>
        <v>No</v>
      </c>
    </row>
    <row r="293" spans="1:59" x14ac:dyDescent="0.35">
      <c r="A293" s="6">
        <v>7045769363</v>
      </c>
      <c r="B293" s="6"/>
      <c r="C293" s="6" t="s">
        <v>53</v>
      </c>
      <c r="D293" s="6"/>
      <c r="E293" s="6"/>
      <c r="F293" s="6"/>
      <c r="G293" s="6" t="s">
        <v>56</v>
      </c>
      <c r="H293" s="6"/>
      <c r="I293" s="6" t="s">
        <v>58</v>
      </c>
      <c r="J293" s="6"/>
      <c r="K293" s="6"/>
      <c r="L293" s="6"/>
      <c r="M293" s="6"/>
      <c r="N293" s="6"/>
      <c r="O293" s="6"/>
      <c r="P293" s="6"/>
      <c r="Q293" s="6"/>
      <c r="R293" s="6"/>
      <c r="S293" s="6"/>
      <c r="T293" s="43"/>
      <c r="U293" s="43">
        <f t="shared" si="92"/>
        <v>3</v>
      </c>
      <c r="V293" s="43">
        <f t="shared" si="93"/>
        <v>1</v>
      </c>
      <c r="W293" s="43"/>
      <c r="X293" s="43">
        <f t="shared" si="94"/>
        <v>0</v>
      </c>
      <c r="Y293" s="43">
        <f t="shared" si="95"/>
        <v>1</v>
      </c>
      <c r="Z293" s="43">
        <f t="shared" si="96"/>
        <v>0</v>
      </c>
      <c r="AA293" s="43">
        <f t="shared" si="97"/>
        <v>0</v>
      </c>
      <c r="AB293" s="43">
        <f t="shared" si="98"/>
        <v>0</v>
      </c>
      <c r="AC293" s="43">
        <f t="shared" si="99"/>
        <v>1</v>
      </c>
      <c r="AD293" s="43">
        <f t="shared" si="100"/>
        <v>0</v>
      </c>
      <c r="AE293" s="43">
        <f t="shared" si="101"/>
        <v>1</v>
      </c>
      <c r="AF293" s="43">
        <f t="shared" si="102"/>
        <v>0</v>
      </c>
      <c r="AG293" s="43">
        <f t="shared" si="103"/>
        <v>0</v>
      </c>
      <c r="AH293" s="43">
        <f t="shared" si="104"/>
        <v>0</v>
      </c>
      <c r="AI293" s="43">
        <f t="shared" si="105"/>
        <v>0</v>
      </c>
      <c r="AJ293" s="43">
        <f t="shared" si="106"/>
        <v>0</v>
      </c>
      <c r="AK293" s="43">
        <f t="shared" si="107"/>
        <v>0</v>
      </c>
      <c r="AL293" s="43">
        <f t="shared" si="108"/>
        <v>0</v>
      </c>
      <c r="AM293" s="43">
        <f t="shared" si="109"/>
        <v>0</v>
      </c>
      <c r="AN293" s="43">
        <f t="shared" si="110"/>
        <v>0</v>
      </c>
      <c r="AO293" s="43">
        <f t="shared" si="111"/>
        <v>0</v>
      </c>
      <c r="AP293" s="43"/>
      <c r="AQ293" s="43"/>
      <c r="AR293" s="43">
        <f t="shared" si="112"/>
        <v>3</v>
      </c>
      <c r="AS293" s="43">
        <f t="shared" si="113"/>
        <v>3</v>
      </c>
      <c r="AT293" s="43" t="str">
        <f t="shared" si="114"/>
        <v>Correct</v>
      </c>
      <c r="AU293" s="43"/>
      <c r="AV293" s="159" t="str">
        <f>IFERROR(VLOOKUP(Table1[[#This Row],[RespondentID]],'All Data'!$A294:$CN866,81,FALSE),"unknown")</f>
        <v>Female</v>
      </c>
      <c r="AW293" s="159">
        <f>IFERROR(VLOOKUP(Table1[[#This Row],[RespondentID]],'All Data'!$A294:$CN866,82,FALSE),"unknown")</f>
        <v>59</v>
      </c>
      <c r="AX293" s="159" t="str">
        <f>IFERROR(VLOOKUP(Table1[[#This Row],[RespondentID]],'All Data'!$A294:$CN866,83,FALSE),"unknown")</f>
        <v>Suffolk</v>
      </c>
      <c r="AY293" s="159" t="str">
        <f>IFERROR(VLOOKUP(Table1[[#This Row],[RespondentID]],'All Data'!$A294:$CN866,84,FALSE),"unknown")</f>
        <v>Centereach, 11720</v>
      </c>
      <c r="AZ293" s="159" t="str">
        <f>IFERROR(VLOOKUP(Table1[[#This Row],[RespondentID]],'All Data'!$A294:$CN866,85,FALSE),"unknown")</f>
        <v>White/Caucasian</v>
      </c>
      <c r="BA293" s="159" t="str">
        <f>IFERROR(VLOOKUP(Table1[[#This Row],[RespondentID]],'All Data'!$A294:$CN866,86,FALSE),"unknown")</f>
        <v>No</v>
      </c>
      <c r="BB293" s="159" t="str">
        <f>IFERROR(VLOOKUP(Table1[[#This Row],[RespondentID]],'All Data'!$A294:$CN866,87,FALSE),"unknown")</f>
        <v xml:space="preserve">English </v>
      </c>
      <c r="BC293" s="159" t="str">
        <f>IFERROR(VLOOKUP(Table1[[#This Row],[RespondentID]],'All Data'!$A294:$CN866,88,FALSE),"unknown")</f>
        <v>Over $125,000</v>
      </c>
      <c r="BD293" s="159" t="str">
        <f>IFERROR(VLOOKUP(Table1[[#This Row],[RespondentID]],'All Data'!$A294:$CN866,89,FALSE),"unknown")</f>
        <v>College graduate</v>
      </c>
      <c r="BE293" s="159" t="str">
        <f>IFERROR(VLOOKUP(Table1[[#This Row],[RespondentID]],'All Data'!$A294:$CN866,90,FALSE),"unknown")</f>
        <v>Employed for wages</v>
      </c>
      <c r="BF293" s="159" t="str">
        <f>IFERROR(VLOOKUP(Table1[[#This Row],[RespondentID]],'All Data'!$A294:$CN866,91,FALSE),"unknown")</f>
        <v>Yes</v>
      </c>
      <c r="BG293" s="159" t="str">
        <f>IFERROR(VLOOKUP(Table1[[#This Row],[RespondentID]],'All Data'!$A294:$CN866,92,FALSE),"unknown")</f>
        <v>Yes</v>
      </c>
    </row>
    <row r="294" spans="1:59" x14ac:dyDescent="0.35">
      <c r="A294" s="6">
        <v>7045769068</v>
      </c>
      <c r="B294" s="6"/>
      <c r="C294" s="6"/>
      <c r="D294" s="6"/>
      <c r="E294" s="6"/>
      <c r="F294" s="6"/>
      <c r="G294" s="6"/>
      <c r="H294" s="6"/>
      <c r="I294" s="6" t="s">
        <v>58</v>
      </c>
      <c r="J294" s="6"/>
      <c r="K294" s="6"/>
      <c r="L294" s="6"/>
      <c r="M294" s="6"/>
      <c r="N294" s="6"/>
      <c r="O294" s="6"/>
      <c r="P294" s="6"/>
      <c r="Q294" s="6"/>
      <c r="R294" s="6" t="s">
        <v>65</v>
      </c>
      <c r="S294" s="6"/>
      <c r="T294" s="43"/>
      <c r="U294" s="43">
        <f t="shared" si="92"/>
        <v>2</v>
      </c>
      <c r="V294" s="43">
        <f t="shared" si="93"/>
        <v>1.5</v>
      </c>
      <c r="W294" s="43"/>
      <c r="X294" s="43">
        <f t="shared" si="94"/>
        <v>0</v>
      </c>
      <c r="Y294" s="43">
        <f t="shared" si="95"/>
        <v>0</v>
      </c>
      <c r="Z294" s="43">
        <f t="shared" si="96"/>
        <v>0</v>
      </c>
      <c r="AA294" s="43">
        <f t="shared" si="97"/>
        <v>0</v>
      </c>
      <c r="AB294" s="43">
        <f t="shared" si="98"/>
        <v>0</v>
      </c>
      <c r="AC294" s="43">
        <f t="shared" si="99"/>
        <v>0</v>
      </c>
      <c r="AD294" s="43">
        <f t="shared" si="100"/>
        <v>0</v>
      </c>
      <c r="AE294" s="43">
        <f t="shared" si="101"/>
        <v>1</v>
      </c>
      <c r="AF294" s="43">
        <f t="shared" si="102"/>
        <v>0</v>
      </c>
      <c r="AG294" s="43">
        <f t="shared" si="103"/>
        <v>0</v>
      </c>
      <c r="AH294" s="43">
        <f t="shared" si="104"/>
        <v>0</v>
      </c>
      <c r="AI294" s="43">
        <f t="shared" si="105"/>
        <v>0</v>
      </c>
      <c r="AJ294" s="43">
        <f t="shared" si="106"/>
        <v>0</v>
      </c>
      <c r="AK294" s="43">
        <f t="shared" si="107"/>
        <v>0</v>
      </c>
      <c r="AL294" s="43">
        <f t="shared" si="108"/>
        <v>0</v>
      </c>
      <c r="AM294" s="43">
        <f t="shared" si="109"/>
        <v>0</v>
      </c>
      <c r="AN294" s="43">
        <f t="shared" si="110"/>
        <v>1</v>
      </c>
      <c r="AO294" s="43">
        <f t="shared" si="111"/>
        <v>0</v>
      </c>
      <c r="AP294" s="43"/>
      <c r="AQ294" s="43"/>
      <c r="AR294" s="43">
        <f t="shared" si="112"/>
        <v>2</v>
      </c>
      <c r="AS294" s="43">
        <f t="shared" si="113"/>
        <v>2</v>
      </c>
      <c r="AT294" s="43" t="str">
        <f t="shared" si="114"/>
        <v>Correct</v>
      </c>
      <c r="AU294" s="43"/>
      <c r="AV294" s="159" t="str">
        <f>IFERROR(VLOOKUP(Table1[[#This Row],[RespondentID]],'All Data'!$A295:$CN867,81,FALSE),"unknown")</f>
        <v>Female</v>
      </c>
      <c r="AW294" s="159">
        <f>IFERROR(VLOOKUP(Table1[[#This Row],[RespondentID]],'All Data'!$A295:$CN867,82,FALSE),"unknown")</f>
        <v>66</v>
      </c>
      <c r="AX294" s="159" t="str">
        <f>IFERROR(VLOOKUP(Table1[[#This Row],[RespondentID]],'All Data'!$A295:$CN867,83,FALSE),"unknown")</f>
        <v>Suffolk</v>
      </c>
      <c r="AY294" s="159" t="str">
        <f>IFERROR(VLOOKUP(Table1[[#This Row],[RespondentID]],'All Data'!$A295:$CN867,84,FALSE),"unknown")</f>
        <v>Stony Brook, 11790</v>
      </c>
      <c r="AZ294" s="159" t="str">
        <f>IFERROR(VLOOKUP(Table1[[#This Row],[RespondentID]],'All Data'!$A295:$CN867,85,FALSE),"unknown")</f>
        <v>White/Caucasian</v>
      </c>
      <c r="BA294" s="159" t="str">
        <f>IFERROR(VLOOKUP(Table1[[#This Row],[RespondentID]],'All Data'!$A295:$CN867,86,FALSE),"unknown")</f>
        <v>No</v>
      </c>
      <c r="BB294" s="159" t="str">
        <f>IFERROR(VLOOKUP(Table1[[#This Row],[RespondentID]],'All Data'!$A295:$CN867,87,FALSE),"unknown")</f>
        <v xml:space="preserve">English </v>
      </c>
      <c r="BC294" s="159" t="str">
        <f>IFERROR(VLOOKUP(Table1[[#This Row],[RespondentID]],'All Data'!$A295:$CN867,88,FALSE),"unknown")</f>
        <v>$75,000 to $125,000</v>
      </c>
      <c r="BD294" s="159" t="str">
        <f>IFERROR(VLOOKUP(Table1[[#This Row],[RespondentID]],'All Data'!$A295:$CN867,89,FALSE),"unknown")</f>
        <v>Some college</v>
      </c>
      <c r="BE294" s="159" t="str">
        <f>IFERROR(VLOOKUP(Table1[[#This Row],[RespondentID]],'All Data'!$A295:$CN867,90,FALSE),"unknown")</f>
        <v>Retired</v>
      </c>
      <c r="BF294" s="159" t="str">
        <f>IFERROR(VLOOKUP(Table1[[#This Row],[RespondentID]],'All Data'!$A295:$CN867,91,FALSE),"unknown")</f>
        <v>Yes</v>
      </c>
      <c r="BG294" s="159" t="str">
        <f>IFERROR(VLOOKUP(Table1[[#This Row],[RespondentID]],'All Data'!$A295:$CN867,92,FALSE),"unknown")</f>
        <v>Yes</v>
      </c>
    </row>
    <row r="295" spans="1:59" x14ac:dyDescent="0.35">
      <c r="A295" s="6">
        <v>7045768707</v>
      </c>
      <c r="B295" s="6"/>
      <c r="C295" s="6"/>
      <c r="D295" s="6"/>
      <c r="E295" s="6"/>
      <c r="F295" s="6"/>
      <c r="G295" s="6" t="s">
        <v>56</v>
      </c>
      <c r="H295" s="6"/>
      <c r="I295" s="6"/>
      <c r="J295" s="6"/>
      <c r="K295" s="6"/>
      <c r="L295" s="6"/>
      <c r="M295" s="6"/>
      <c r="N295" s="6"/>
      <c r="O295" s="6"/>
      <c r="P295" s="6"/>
      <c r="Q295" s="6"/>
      <c r="R295" s="6" t="s">
        <v>65</v>
      </c>
      <c r="S295" s="6"/>
      <c r="T295" s="43"/>
      <c r="U295" s="43">
        <f t="shared" si="92"/>
        <v>2</v>
      </c>
      <c r="V295" s="43">
        <f t="shared" si="93"/>
        <v>1.5</v>
      </c>
      <c r="W295" s="43"/>
      <c r="X295" s="43">
        <f t="shared" si="94"/>
        <v>0</v>
      </c>
      <c r="Y295" s="43">
        <f t="shared" si="95"/>
        <v>0</v>
      </c>
      <c r="Z295" s="43">
        <f t="shared" si="96"/>
        <v>0</v>
      </c>
      <c r="AA295" s="43">
        <f t="shared" si="97"/>
        <v>0</v>
      </c>
      <c r="AB295" s="43">
        <f t="shared" si="98"/>
        <v>0</v>
      </c>
      <c r="AC295" s="43">
        <f t="shared" si="99"/>
        <v>1</v>
      </c>
      <c r="AD295" s="43">
        <f t="shared" si="100"/>
        <v>0</v>
      </c>
      <c r="AE295" s="43">
        <f t="shared" si="101"/>
        <v>0</v>
      </c>
      <c r="AF295" s="43">
        <f t="shared" si="102"/>
        <v>0</v>
      </c>
      <c r="AG295" s="43">
        <f t="shared" si="103"/>
        <v>0</v>
      </c>
      <c r="AH295" s="43">
        <f t="shared" si="104"/>
        <v>0</v>
      </c>
      <c r="AI295" s="43">
        <f t="shared" si="105"/>
        <v>0</v>
      </c>
      <c r="AJ295" s="43">
        <f t="shared" si="106"/>
        <v>0</v>
      </c>
      <c r="AK295" s="43">
        <f t="shared" si="107"/>
        <v>0</v>
      </c>
      <c r="AL295" s="43">
        <f t="shared" si="108"/>
        <v>0</v>
      </c>
      <c r="AM295" s="43">
        <f t="shared" si="109"/>
        <v>0</v>
      </c>
      <c r="AN295" s="43">
        <f t="shared" si="110"/>
        <v>1</v>
      </c>
      <c r="AO295" s="43">
        <f t="shared" si="111"/>
        <v>0</v>
      </c>
      <c r="AP295" s="43"/>
      <c r="AQ295" s="43"/>
      <c r="AR295" s="43">
        <f t="shared" si="112"/>
        <v>2</v>
      </c>
      <c r="AS295" s="43">
        <f t="shared" si="113"/>
        <v>2</v>
      </c>
      <c r="AT295" s="43" t="str">
        <f t="shared" si="114"/>
        <v>Correct</v>
      </c>
      <c r="AU295" s="43"/>
      <c r="AV295" s="159" t="str">
        <f>IFERROR(VLOOKUP(Table1[[#This Row],[RespondentID]],'All Data'!$A296:$CN868,81,FALSE),"unknown")</f>
        <v>Male</v>
      </c>
      <c r="AW295" s="159">
        <f>IFERROR(VLOOKUP(Table1[[#This Row],[RespondentID]],'All Data'!$A296:$CN868,82,FALSE),"unknown")</f>
        <v>84</v>
      </c>
      <c r="AX295" s="159" t="str">
        <f>IFERROR(VLOOKUP(Table1[[#This Row],[RespondentID]],'All Data'!$A296:$CN868,83,FALSE),"unknown")</f>
        <v>Suffolk</v>
      </c>
      <c r="AY295" s="159" t="str">
        <f>IFERROR(VLOOKUP(Table1[[#This Row],[RespondentID]],'All Data'!$A296:$CN868,84,FALSE),"unknown")</f>
        <v>Northport, 11768</v>
      </c>
      <c r="AZ295" s="159" t="str">
        <f>IFERROR(VLOOKUP(Table1[[#This Row],[RespondentID]],'All Data'!$A296:$CN868,85,FALSE),"unknown")</f>
        <v>White/Caucasian</v>
      </c>
      <c r="BA295" s="159" t="str">
        <f>IFERROR(VLOOKUP(Table1[[#This Row],[RespondentID]],'All Data'!$A296:$CN868,86,FALSE),"unknown")</f>
        <v>No</v>
      </c>
      <c r="BB295" s="159" t="str">
        <f>IFERROR(VLOOKUP(Table1[[#This Row],[RespondentID]],'All Data'!$A296:$CN868,87,FALSE),"unknown")</f>
        <v xml:space="preserve">English </v>
      </c>
      <c r="BC295" s="159" t="str">
        <f>IFERROR(VLOOKUP(Table1[[#This Row],[RespondentID]],'All Data'!$A296:$CN868,88,FALSE),"unknown")</f>
        <v>Over $125,000</v>
      </c>
      <c r="BD295" s="159" t="str">
        <f>IFERROR(VLOOKUP(Table1[[#This Row],[RespondentID]],'All Data'!$A296:$CN868,89,FALSE),"unknown")</f>
        <v>Some college</v>
      </c>
      <c r="BE295" s="159" t="str">
        <f>IFERROR(VLOOKUP(Table1[[#This Row],[RespondentID]],'All Data'!$A296:$CN868,90,FALSE),"unknown")</f>
        <v>Retired</v>
      </c>
      <c r="BF295" s="159" t="str">
        <f>IFERROR(VLOOKUP(Table1[[#This Row],[RespondentID]],'All Data'!$A296:$CN868,91,FALSE),"unknown")</f>
        <v>Yes</v>
      </c>
      <c r="BG295" s="159" t="str">
        <f>IFERROR(VLOOKUP(Table1[[#This Row],[RespondentID]],'All Data'!$A296:$CN868,92,FALSE),"unknown")</f>
        <v>Yes</v>
      </c>
    </row>
    <row r="296" spans="1:59" x14ac:dyDescent="0.35">
      <c r="A296" s="6">
        <v>7045768471</v>
      </c>
      <c r="B296" s="6" t="s">
        <v>52</v>
      </c>
      <c r="C296" s="6"/>
      <c r="D296" s="6"/>
      <c r="E296" s="6"/>
      <c r="F296" s="6"/>
      <c r="G296" s="6" t="s">
        <v>56</v>
      </c>
      <c r="H296" s="6" t="s">
        <v>57</v>
      </c>
      <c r="I296" s="6" t="s">
        <v>58</v>
      </c>
      <c r="J296" s="6"/>
      <c r="K296" s="6"/>
      <c r="L296" s="6" t="s">
        <v>61</v>
      </c>
      <c r="M296" s="6"/>
      <c r="N296" s="6"/>
      <c r="O296" s="6"/>
      <c r="P296" s="6"/>
      <c r="Q296" s="6"/>
      <c r="R296" s="6"/>
      <c r="S296" s="6"/>
      <c r="T296" s="43"/>
      <c r="U296" s="43">
        <f t="shared" si="92"/>
        <v>5</v>
      </c>
      <c r="V296" s="43">
        <f t="shared" si="93"/>
        <v>0.6</v>
      </c>
      <c r="W296" s="43"/>
      <c r="X296" s="43">
        <f t="shared" si="94"/>
        <v>0.6</v>
      </c>
      <c r="Y296" s="43">
        <f t="shared" si="95"/>
        <v>0</v>
      </c>
      <c r="Z296" s="43">
        <f t="shared" si="96"/>
        <v>0</v>
      </c>
      <c r="AA296" s="43">
        <f t="shared" si="97"/>
        <v>0</v>
      </c>
      <c r="AB296" s="43">
        <f t="shared" si="98"/>
        <v>0</v>
      </c>
      <c r="AC296" s="43">
        <f t="shared" si="99"/>
        <v>0.6</v>
      </c>
      <c r="AD296" s="43">
        <f t="shared" si="100"/>
        <v>0.6</v>
      </c>
      <c r="AE296" s="43">
        <f t="shared" si="101"/>
        <v>0.6</v>
      </c>
      <c r="AF296" s="43">
        <f t="shared" si="102"/>
        <v>0</v>
      </c>
      <c r="AG296" s="43">
        <f t="shared" si="103"/>
        <v>0</v>
      </c>
      <c r="AH296" s="43">
        <f t="shared" si="104"/>
        <v>0.6</v>
      </c>
      <c r="AI296" s="43">
        <f t="shared" si="105"/>
        <v>0</v>
      </c>
      <c r="AJ296" s="43">
        <f t="shared" si="106"/>
        <v>0</v>
      </c>
      <c r="AK296" s="43">
        <f t="shared" si="107"/>
        <v>0</v>
      </c>
      <c r="AL296" s="43">
        <f t="shared" si="108"/>
        <v>0</v>
      </c>
      <c r="AM296" s="43">
        <f t="shared" si="109"/>
        <v>0</v>
      </c>
      <c r="AN296" s="43">
        <f t="shared" si="110"/>
        <v>0</v>
      </c>
      <c r="AO296" s="43">
        <f t="shared" si="111"/>
        <v>0</v>
      </c>
      <c r="AP296" s="43"/>
      <c r="AQ296" s="43"/>
      <c r="AR296" s="43">
        <f t="shared" si="112"/>
        <v>3</v>
      </c>
      <c r="AS296" s="43">
        <f t="shared" si="113"/>
        <v>5</v>
      </c>
      <c r="AT296" s="43" t="str">
        <f t="shared" si="114"/>
        <v>Correct</v>
      </c>
      <c r="AU296" s="43"/>
      <c r="AV296" s="159" t="str">
        <f>IFERROR(VLOOKUP(Table1[[#This Row],[RespondentID]],'All Data'!$A297:$CN869,81,FALSE),"unknown")</f>
        <v>Female</v>
      </c>
      <c r="AW296" s="159">
        <f>IFERROR(VLOOKUP(Table1[[#This Row],[RespondentID]],'All Data'!$A297:$CN869,82,FALSE),"unknown")</f>
        <v>83</v>
      </c>
      <c r="AX296" s="159" t="str">
        <f>IFERROR(VLOOKUP(Table1[[#This Row],[RespondentID]],'All Data'!$A297:$CN869,83,FALSE),"unknown")</f>
        <v>Suffolk</v>
      </c>
      <c r="AY296" s="159" t="str">
        <f>IFERROR(VLOOKUP(Table1[[#This Row],[RespondentID]],'All Data'!$A297:$CN869,84,FALSE),"unknown")</f>
        <v>Fort Salonga, 11768</v>
      </c>
      <c r="AZ296" s="159" t="str">
        <f>IFERROR(VLOOKUP(Table1[[#This Row],[RespondentID]],'All Data'!$A297:$CN869,85,FALSE),"unknown")</f>
        <v>White/Caucasian</v>
      </c>
      <c r="BA296" s="159" t="str">
        <f>IFERROR(VLOOKUP(Table1[[#This Row],[RespondentID]],'All Data'!$A297:$CN869,86,FALSE),"unknown")</f>
        <v>No</v>
      </c>
      <c r="BB296" s="159" t="str">
        <f>IFERROR(VLOOKUP(Table1[[#This Row],[RespondentID]],'All Data'!$A297:$CN869,87,FALSE),"unknown")</f>
        <v xml:space="preserve"> </v>
      </c>
      <c r="BC296" s="159" t="str">
        <f>IFERROR(VLOOKUP(Table1[[#This Row],[RespondentID]],'All Data'!$A297:$CN869,88,FALSE),"unknown")</f>
        <v>Over $125,000</v>
      </c>
      <c r="BD296" s="159" t="str">
        <f>IFERROR(VLOOKUP(Table1[[#This Row],[RespondentID]],'All Data'!$A297:$CN869,89,FALSE),"unknown")</f>
        <v>Some college</v>
      </c>
      <c r="BE296" s="159" t="str">
        <f>IFERROR(VLOOKUP(Table1[[#This Row],[RespondentID]],'All Data'!$A297:$CN869,90,FALSE),"unknown")</f>
        <v>Retired</v>
      </c>
      <c r="BF296" s="159" t="str">
        <f>IFERROR(VLOOKUP(Table1[[#This Row],[RespondentID]],'All Data'!$A297:$CN869,91,FALSE),"unknown")</f>
        <v>Yes</v>
      </c>
      <c r="BG296" s="159" t="str">
        <f>IFERROR(VLOOKUP(Table1[[#This Row],[RespondentID]],'All Data'!$A297:$CN869,92,FALSE),"unknown")</f>
        <v>Yes</v>
      </c>
    </row>
    <row r="297" spans="1:59" x14ac:dyDescent="0.35">
      <c r="A297" s="6">
        <v>7045768190</v>
      </c>
      <c r="B297" s="6"/>
      <c r="C297" s="6"/>
      <c r="D297" s="6"/>
      <c r="E297" s="6"/>
      <c r="F297" s="6"/>
      <c r="G297" s="6"/>
      <c r="H297" s="6"/>
      <c r="I297" s="6"/>
      <c r="J297" s="6"/>
      <c r="K297" s="6"/>
      <c r="L297" s="6"/>
      <c r="M297" s="6"/>
      <c r="N297" s="6"/>
      <c r="O297" s="6"/>
      <c r="P297" s="6"/>
      <c r="Q297" s="6"/>
      <c r="R297" s="6"/>
      <c r="S297" s="6"/>
      <c r="T297" s="43"/>
      <c r="U297" s="43">
        <f t="shared" si="92"/>
        <v>0</v>
      </c>
      <c r="V297" s="43" t="e">
        <f t="shared" si="93"/>
        <v>#DIV/0!</v>
      </c>
      <c r="W297" s="43"/>
      <c r="X297" s="43">
        <f t="shared" si="94"/>
        <v>0</v>
      </c>
      <c r="Y297" s="43">
        <f t="shared" si="95"/>
        <v>0</v>
      </c>
      <c r="Z297" s="43">
        <f t="shared" si="96"/>
        <v>0</v>
      </c>
      <c r="AA297" s="43">
        <f t="shared" si="97"/>
        <v>0</v>
      </c>
      <c r="AB297" s="43">
        <f t="shared" si="98"/>
        <v>0</v>
      </c>
      <c r="AC297" s="43">
        <f t="shared" si="99"/>
        <v>0</v>
      </c>
      <c r="AD297" s="43">
        <f t="shared" si="100"/>
        <v>0</v>
      </c>
      <c r="AE297" s="43">
        <f t="shared" si="101"/>
        <v>0</v>
      </c>
      <c r="AF297" s="43">
        <f t="shared" si="102"/>
        <v>0</v>
      </c>
      <c r="AG297" s="43">
        <f t="shared" si="103"/>
        <v>0</v>
      </c>
      <c r="AH297" s="43">
        <f t="shared" si="104"/>
        <v>0</v>
      </c>
      <c r="AI297" s="43">
        <f t="shared" si="105"/>
        <v>0</v>
      </c>
      <c r="AJ297" s="43">
        <f t="shared" si="106"/>
        <v>0</v>
      </c>
      <c r="AK297" s="43">
        <f t="shared" si="107"/>
        <v>0</v>
      </c>
      <c r="AL297" s="43">
        <f t="shared" si="108"/>
        <v>0</v>
      </c>
      <c r="AM297" s="43">
        <f t="shared" si="109"/>
        <v>0</v>
      </c>
      <c r="AN297" s="43">
        <f t="shared" si="110"/>
        <v>0</v>
      </c>
      <c r="AO297" s="43">
        <f t="shared" si="111"/>
        <v>0</v>
      </c>
      <c r="AP297" s="43"/>
      <c r="AQ297" s="43"/>
      <c r="AR297" s="43">
        <f t="shared" si="112"/>
        <v>0</v>
      </c>
      <c r="AS297" s="43">
        <f t="shared" si="113"/>
        <v>0</v>
      </c>
      <c r="AT297" s="43" t="str">
        <f t="shared" si="114"/>
        <v>Correct</v>
      </c>
      <c r="AU297" s="43"/>
      <c r="AV297" s="159" t="str">
        <f>IFERROR(VLOOKUP(Table1[[#This Row],[RespondentID]],'All Data'!$A298:$CN870,81,FALSE),"unknown")</f>
        <v>Female</v>
      </c>
      <c r="AW297" s="159">
        <f>IFERROR(VLOOKUP(Table1[[#This Row],[RespondentID]],'All Data'!$A298:$CN870,82,FALSE),"unknown")</f>
        <v>32</v>
      </c>
      <c r="AX297" s="159" t="str">
        <f>IFERROR(VLOOKUP(Table1[[#This Row],[RespondentID]],'All Data'!$A298:$CN870,83,FALSE),"unknown")</f>
        <v>Suffolk</v>
      </c>
      <c r="AY297" s="159" t="str">
        <f>IFERROR(VLOOKUP(Table1[[#This Row],[RespondentID]],'All Data'!$A298:$CN870,84,FALSE),"unknown")</f>
        <v>Lindenhurst, 11757</v>
      </c>
      <c r="AZ297" s="159" t="str">
        <f>IFERROR(VLOOKUP(Table1[[#This Row],[RespondentID]],'All Data'!$A298:$CN870,85,FALSE),"unknown")</f>
        <v>White/Caucasian</v>
      </c>
      <c r="BA297" s="159" t="str">
        <f>IFERROR(VLOOKUP(Table1[[#This Row],[RespondentID]],'All Data'!$A298:$CN870,86,FALSE),"unknown")</f>
        <v>No</v>
      </c>
      <c r="BB297" s="159" t="str">
        <f>IFERROR(VLOOKUP(Table1[[#This Row],[RespondentID]],'All Data'!$A298:$CN870,87,FALSE),"unknown")</f>
        <v xml:space="preserve">English </v>
      </c>
      <c r="BC297" s="159" t="str">
        <f>IFERROR(VLOOKUP(Table1[[#This Row],[RespondentID]],'All Data'!$A298:$CN870,88,FALSE),"unknown")</f>
        <v>$50,000 to $74,999</v>
      </c>
      <c r="BD297" s="159" t="str">
        <f>IFERROR(VLOOKUP(Table1[[#This Row],[RespondentID]],'All Data'!$A298:$CN870,89,FALSE),"unknown")</f>
        <v>Graduate school</v>
      </c>
      <c r="BE297" s="159" t="str">
        <f>IFERROR(VLOOKUP(Table1[[#This Row],[RespondentID]],'All Data'!$A298:$CN870,90,FALSE),"unknown")</f>
        <v>Employed for wages</v>
      </c>
      <c r="BF297" s="159" t="str">
        <f>IFERROR(VLOOKUP(Table1[[#This Row],[RespondentID]],'All Data'!$A298:$CN870,91,FALSE),"unknown")</f>
        <v>Yes</v>
      </c>
      <c r="BG297" s="159" t="str">
        <f>IFERROR(VLOOKUP(Table1[[#This Row],[RespondentID]],'All Data'!$A298:$CN870,92,FALSE),"unknown")</f>
        <v>Yes</v>
      </c>
    </row>
    <row r="298" spans="1:59" x14ac:dyDescent="0.35">
      <c r="A298" s="6">
        <v>7045767996</v>
      </c>
      <c r="B298" s="6" t="s">
        <v>52</v>
      </c>
      <c r="C298" s="6"/>
      <c r="D298" s="6"/>
      <c r="E298" s="6" t="s">
        <v>19</v>
      </c>
      <c r="F298" s="6"/>
      <c r="G298" s="6"/>
      <c r="H298" s="6"/>
      <c r="I298" s="6"/>
      <c r="J298" s="6"/>
      <c r="K298" s="6"/>
      <c r="L298" s="6"/>
      <c r="M298" s="6"/>
      <c r="N298" s="6"/>
      <c r="O298" s="6" t="s">
        <v>22</v>
      </c>
      <c r="P298" s="6"/>
      <c r="Q298" s="6"/>
      <c r="R298" s="6"/>
      <c r="S298" s="6"/>
      <c r="T298" s="43"/>
      <c r="U298" s="43">
        <f t="shared" si="92"/>
        <v>3</v>
      </c>
      <c r="V298" s="43">
        <f t="shared" si="93"/>
        <v>1</v>
      </c>
      <c r="W298" s="43"/>
      <c r="X298" s="43">
        <f t="shared" si="94"/>
        <v>1</v>
      </c>
      <c r="Y298" s="43">
        <f t="shared" si="95"/>
        <v>0</v>
      </c>
      <c r="Z298" s="43">
        <f t="shared" si="96"/>
        <v>0</v>
      </c>
      <c r="AA298" s="43">
        <f t="shared" si="97"/>
        <v>1</v>
      </c>
      <c r="AB298" s="43">
        <f t="shared" si="98"/>
        <v>0</v>
      </c>
      <c r="AC298" s="43">
        <f t="shared" si="99"/>
        <v>0</v>
      </c>
      <c r="AD298" s="43">
        <f t="shared" si="100"/>
        <v>0</v>
      </c>
      <c r="AE298" s="43">
        <f t="shared" si="101"/>
        <v>0</v>
      </c>
      <c r="AF298" s="43">
        <f t="shared" si="102"/>
        <v>0</v>
      </c>
      <c r="AG298" s="43">
        <f t="shared" si="103"/>
        <v>0</v>
      </c>
      <c r="AH298" s="43">
        <f t="shared" si="104"/>
        <v>0</v>
      </c>
      <c r="AI298" s="43">
        <f t="shared" si="105"/>
        <v>0</v>
      </c>
      <c r="AJ298" s="43">
        <f t="shared" si="106"/>
        <v>0</v>
      </c>
      <c r="AK298" s="43">
        <f t="shared" si="107"/>
        <v>1</v>
      </c>
      <c r="AL298" s="43">
        <f t="shared" si="108"/>
        <v>0</v>
      </c>
      <c r="AM298" s="43">
        <f t="shared" si="109"/>
        <v>0</v>
      </c>
      <c r="AN298" s="43">
        <f t="shared" si="110"/>
        <v>0</v>
      </c>
      <c r="AO298" s="43">
        <f t="shared" si="111"/>
        <v>0</v>
      </c>
      <c r="AP298" s="43"/>
      <c r="AQ298" s="43"/>
      <c r="AR298" s="43">
        <f t="shared" si="112"/>
        <v>3</v>
      </c>
      <c r="AS298" s="43">
        <f t="shared" si="113"/>
        <v>3</v>
      </c>
      <c r="AT298" s="43" t="str">
        <f t="shared" si="114"/>
        <v>Correct</v>
      </c>
      <c r="AU298" s="43"/>
      <c r="AV298" s="159" t="str">
        <f>IFERROR(VLOOKUP(Table1[[#This Row],[RespondentID]],'All Data'!$A299:$CN871,81,FALSE),"unknown")</f>
        <v>Female</v>
      </c>
      <c r="AW298" s="159">
        <f>IFERROR(VLOOKUP(Table1[[#This Row],[RespondentID]],'All Data'!$A299:$CN871,82,FALSE),"unknown")</f>
        <v>0</v>
      </c>
      <c r="AX298" s="159" t="str">
        <f>IFERROR(VLOOKUP(Table1[[#This Row],[RespondentID]],'All Data'!$A299:$CN871,83,FALSE),"unknown")</f>
        <v>Suffolk</v>
      </c>
      <c r="AY298" s="159" t="str">
        <f>IFERROR(VLOOKUP(Table1[[#This Row],[RespondentID]],'All Data'!$A299:$CN871,84,FALSE),"unknown")</f>
        <v>Bay Shore, 11706</v>
      </c>
      <c r="AZ298" s="159" t="str">
        <f>IFERROR(VLOOKUP(Table1[[#This Row],[RespondentID]],'All Data'!$A299:$CN871,85,FALSE),"unknown")</f>
        <v>Black/African American</v>
      </c>
      <c r="BA298" s="159">
        <f>IFERROR(VLOOKUP(Table1[[#This Row],[RespondentID]],'All Data'!$A299:$CN871,86,FALSE),"unknown")</f>
        <v>0</v>
      </c>
      <c r="BB298" s="159" t="str">
        <f>IFERROR(VLOOKUP(Table1[[#This Row],[RespondentID]],'All Data'!$A299:$CN871,87,FALSE),"unknown")</f>
        <v xml:space="preserve"> </v>
      </c>
      <c r="BC298" s="159" t="str">
        <f>IFERROR(VLOOKUP(Table1[[#This Row],[RespondentID]],'All Data'!$A299:$CN871,88,FALSE),"unknown")</f>
        <v>$75,000 to $125,000</v>
      </c>
      <c r="BD298" s="159" t="str">
        <f>IFERROR(VLOOKUP(Table1[[#This Row],[RespondentID]],'All Data'!$A299:$CN871,89,FALSE),"unknown")</f>
        <v>College graduate</v>
      </c>
      <c r="BE298" s="159" t="str">
        <f>IFERROR(VLOOKUP(Table1[[#This Row],[RespondentID]],'All Data'!$A299:$CN871,90,FALSE),"unknown")</f>
        <v>Employed for wages</v>
      </c>
      <c r="BF298" s="159" t="str">
        <f>IFERROR(VLOOKUP(Table1[[#This Row],[RespondentID]],'All Data'!$A299:$CN871,91,FALSE),"unknown")</f>
        <v>Yes</v>
      </c>
      <c r="BG298" s="159" t="str">
        <f>IFERROR(VLOOKUP(Table1[[#This Row],[RespondentID]],'All Data'!$A299:$CN871,92,FALSE),"unknown")</f>
        <v>Yes</v>
      </c>
    </row>
    <row r="299" spans="1:59" x14ac:dyDescent="0.35">
      <c r="A299" s="6">
        <v>7045767642</v>
      </c>
      <c r="B299" s="6"/>
      <c r="C299" s="6"/>
      <c r="D299" s="6" t="s">
        <v>54</v>
      </c>
      <c r="E299" s="6"/>
      <c r="F299" s="6"/>
      <c r="G299" s="6" t="s">
        <v>56</v>
      </c>
      <c r="H299" s="6"/>
      <c r="I299" s="6"/>
      <c r="J299" s="6"/>
      <c r="K299" s="6"/>
      <c r="L299" s="6"/>
      <c r="M299" s="6"/>
      <c r="N299" s="6"/>
      <c r="O299" s="6"/>
      <c r="P299" s="6" t="s">
        <v>63</v>
      </c>
      <c r="Q299" s="6"/>
      <c r="R299" s="6"/>
      <c r="S299" s="6"/>
      <c r="T299" s="43"/>
      <c r="U299" s="43">
        <f t="shared" si="92"/>
        <v>3</v>
      </c>
      <c r="V299" s="43">
        <f t="shared" si="93"/>
        <v>1</v>
      </c>
      <c r="W299" s="43"/>
      <c r="X299" s="43">
        <f t="shared" si="94"/>
        <v>0</v>
      </c>
      <c r="Y299" s="43">
        <f t="shared" si="95"/>
        <v>0</v>
      </c>
      <c r="Z299" s="43">
        <f t="shared" si="96"/>
        <v>1</v>
      </c>
      <c r="AA299" s="43">
        <f t="shared" si="97"/>
        <v>0</v>
      </c>
      <c r="AB299" s="43">
        <f t="shared" si="98"/>
        <v>0</v>
      </c>
      <c r="AC299" s="43">
        <f t="shared" si="99"/>
        <v>1</v>
      </c>
      <c r="AD299" s="43">
        <f t="shared" si="100"/>
        <v>0</v>
      </c>
      <c r="AE299" s="43">
        <f t="shared" si="101"/>
        <v>0</v>
      </c>
      <c r="AF299" s="43">
        <f t="shared" si="102"/>
        <v>0</v>
      </c>
      <c r="AG299" s="43">
        <f t="shared" si="103"/>
        <v>0</v>
      </c>
      <c r="AH299" s="43">
        <f t="shared" si="104"/>
        <v>0</v>
      </c>
      <c r="AI299" s="43">
        <f t="shared" si="105"/>
        <v>0</v>
      </c>
      <c r="AJ299" s="43">
        <f t="shared" si="106"/>
        <v>0</v>
      </c>
      <c r="AK299" s="43">
        <f t="shared" si="107"/>
        <v>0</v>
      </c>
      <c r="AL299" s="43">
        <f t="shared" si="108"/>
        <v>1</v>
      </c>
      <c r="AM299" s="43">
        <f t="shared" si="109"/>
        <v>0</v>
      </c>
      <c r="AN299" s="43">
        <f t="shared" si="110"/>
        <v>0</v>
      </c>
      <c r="AO299" s="43">
        <f t="shared" si="111"/>
        <v>0</v>
      </c>
      <c r="AP299" s="43"/>
      <c r="AQ299" s="43"/>
      <c r="AR299" s="43">
        <f t="shared" si="112"/>
        <v>3</v>
      </c>
      <c r="AS299" s="43">
        <f t="shared" si="113"/>
        <v>3</v>
      </c>
      <c r="AT299" s="43" t="str">
        <f t="shared" si="114"/>
        <v>Correct</v>
      </c>
      <c r="AU299" s="43"/>
      <c r="AV299" s="159" t="str">
        <f>IFERROR(VLOOKUP(Table1[[#This Row],[RespondentID]],'All Data'!$A300:$CN872,81,FALSE),"unknown")</f>
        <v>Female</v>
      </c>
      <c r="AW299" s="159">
        <f>IFERROR(VLOOKUP(Table1[[#This Row],[RespondentID]],'All Data'!$A300:$CN872,82,FALSE),"unknown")</f>
        <v>75</v>
      </c>
      <c r="AX299" s="159" t="str">
        <f>IFERROR(VLOOKUP(Table1[[#This Row],[RespondentID]],'All Data'!$A300:$CN872,83,FALSE),"unknown")</f>
        <v>Suffolk</v>
      </c>
      <c r="AY299" s="159" t="str">
        <f>IFERROR(VLOOKUP(Table1[[#This Row],[RespondentID]],'All Data'!$A300:$CN872,84,FALSE),"unknown")</f>
        <v>Lindenhurst, 11757</v>
      </c>
      <c r="AZ299" s="159" t="str">
        <f>IFERROR(VLOOKUP(Table1[[#This Row],[RespondentID]],'All Data'!$A300:$CN872,85,FALSE),"unknown")</f>
        <v>White/Caucasian</v>
      </c>
      <c r="BA299" s="159" t="str">
        <f>IFERROR(VLOOKUP(Table1[[#This Row],[RespondentID]],'All Data'!$A300:$CN872,86,FALSE),"unknown")</f>
        <v>No</v>
      </c>
      <c r="BB299" s="159" t="str">
        <f>IFERROR(VLOOKUP(Table1[[#This Row],[RespondentID]],'All Data'!$A300:$CN872,87,FALSE),"unknown")</f>
        <v xml:space="preserve">English Spanish </v>
      </c>
      <c r="BC299" s="159" t="str">
        <f>IFERROR(VLOOKUP(Table1[[#This Row],[RespondentID]],'All Data'!$A300:$CN872,88,FALSE),"unknown")</f>
        <v>$50,000 to $74,999</v>
      </c>
      <c r="BD299" s="159" t="str">
        <f>IFERROR(VLOOKUP(Table1[[#This Row],[RespondentID]],'All Data'!$A300:$CN872,89,FALSE),"unknown")</f>
        <v>High school graduate</v>
      </c>
      <c r="BE299" s="159" t="str">
        <f>IFERROR(VLOOKUP(Table1[[#This Row],[RespondentID]],'All Data'!$A300:$CN872,90,FALSE),"unknown")</f>
        <v>Retired</v>
      </c>
      <c r="BF299" s="159" t="str">
        <f>IFERROR(VLOOKUP(Table1[[#This Row],[RespondentID]],'All Data'!$A300:$CN872,91,FALSE),"unknown")</f>
        <v>Yes</v>
      </c>
      <c r="BG299" s="159" t="str">
        <f>IFERROR(VLOOKUP(Table1[[#This Row],[RespondentID]],'All Data'!$A300:$CN872,92,FALSE),"unknown")</f>
        <v>Yes</v>
      </c>
    </row>
    <row r="300" spans="1:59" x14ac:dyDescent="0.35">
      <c r="A300" s="6">
        <v>7045767140</v>
      </c>
      <c r="B300" s="6"/>
      <c r="C300" s="6"/>
      <c r="D300" s="6"/>
      <c r="E300" s="6"/>
      <c r="F300" s="6"/>
      <c r="G300" s="6"/>
      <c r="H300" s="6"/>
      <c r="I300" s="6"/>
      <c r="J300" s="6"/>
      <c r="K300" s="6"/>
      <c r="L300" s="6"/>
      <c r="M300" s="6"/>
      <c r="N300" s="6"/>
      <c r="O300" s="6"/>
      <c r="P300" s="6"/>
      <c r="Q300" s="6"/>
      <c r="R300" s="6"/>
      <c r="S300" s="6"/>
      <c r="T300" s="43"/>
      <c r="U300" s="43">
        <f t="shared" si="92"/>
        <v>0</v>
      </c>
      <c r="V300" s="43" t="e">
        <f t="shared" si="93"/>
        <v>#DIV/0!</v>
      </c>
      <c r="W300" s="43"/>
      <c r="X300" s="43">
        <f t="shared" si="94"/>
        <v>0</v>
      </c>
      <c r="Y300" s="43">
        <f t="shared" si="95"/>
        <v>0</v>
      </c>
      <c r="Z300" s="43">
        <f t="shared" si="96"/>
        <v>0</v>
      </c>
      <c r="AA300" s="43">
        <f t="shared" si="97"/>
        <v>0</v>
      </c>
      <c r="AB300" s="43">
        <f t="shared" si="98"/>
        <v>0</v>
      </c>
      <c r="AC300" s="43">
        <f t="shared" si="99"/>
        <v>0</v>
      </c>
      <c r="AD300" s="43">
        <f t="shared" si="100"/>
        <v>0</v>
      </c>
      <c r="AE300" s="43">
        <f t="shared" si="101"/>
        <v>0</v>
      </c>
      <c r="AF300" s="43">
        <f t="shared" si="102"/>
        <v>0</v>
      </c>
      <c r="AG300" s="43">
        <f t="shared" si="103"/>
        <v>0</v>
      </c>
      <c r="AH300" s="43">
        <f t="shared" si="104"/>
        <v>0</v>
      </c>
      <c r="AI300" s="43">
        <f t="shared" si="105"/>
        <v>0</v>
      </c>
      <c r="AJ300" s="43">
        <f t="shared" si="106"/>
        <v>0</v>
      </c>
      <c r="AK300" s="43">
        <f t="shared" si="107"/>
        <v>0</v>
      </c>
      <c r="AL300" s="43">
        <f t="shared" si="108"/>
        <v>0</v>
      </c>
      <c r="AM300" s="43">
        <f t="shared" si="109"/>
        <v>0</v>
      </c>
      <c r="AN300" s="43">
        <f t="shared" si="110"/>
        <v>0</v>
      </c>
      <c r="AO300" s="43">
        <f t="shared" si="111"/>
        <v>0</v>
      </c>
      <c r="AP300" s="43"/>
      <c r="AQ300" s="43"/>
      <c r="AR300" s="43">
        <f t="shared" si="112"/>
        <v>0</v>
      </c>
      <c r="AS300" s="43">
        <f t="shared" si="113"/>
        <v>0</v>
      </c>
      <c r="AT300" s="43" t="str">
        <f t="shared" si="114"/>
        <v>Correct</v>
      </c>
      <c r="AU300" s="43"/>
      <c r="AV300" s="159" t="str">
        <f>IFERROR(VLOOKUP(Table1[[#This Row],[RespondentID]],'All Data'!$A301:$CN873,81,FALSE),"unknown")</f>
        <v>Female</v>
      </c>
      <c r="AW300" s="159">
        <f>IFERROR(VLOOKUP(Table1[[#This Row],[RespondentID]],'All Data'!$A301:$CN873,82,FALSE),"unknown")</f>
        <v>55</v>
      </c>
      <c r="AX300" s="159" t="str">
        <f>IFERROR(VLOOKUP(Table1[[#This Row],[RespondentID]],'All Data'!$A301:$CN873,83,FALSE),"unknown")</f>
        <v>Suffolk</v>
      </c>
      <c r="AY300" s="159" t="str">
        <f>IFERROR(VLOOKUP(Table1[[#This Row],[RespondentID]],'All Data'!$A301:$CN873,84,FALSE),"unknown")</f>
        <v>Yaphank, 11980</v>
      </c>
      <c r="AZ300" s="159" t="str">
        <f>IFERROR(VLOOKUP(Table1[[#This Row],[RespondentID]],'All Data'!$A301:$CN873,85,FALSE),"unknown")</f>
        <v>White/Caucasian</v>
      </c>
      <c r="BA300" s="159" t="str">
        <f>IFERROR(VLOOKUP(Table1[[#This Row],[RespondentID]],'All Data'!$A301:$CN873,86,FALSE),"unknown")</f>
        <v>No</v>
      </c>
      <c r="BB300" s="159" t="str">
        <f>IFERROR(VLOOKUP(Table1[[#This Row],[RespondentID]],'All Data'!$A301:$CN873,87,FALSE),"unknown")</f>
        <v xml:space="preserve">English </v>
      </c>
      <c r="BC300" s="159" t="str">
        <f>IFERROR(VLOOKUP(Table1[[#This Row],[RespondentID]],'All Data'!$A301:$CN873,88,FALSE),"unknown")</f>
        <v>$75,000 to $125,000</v>
      </c>
      <c r="BD300" s="159" t="str">
        <f>IFERROR(VLOOKUP(Table1[[#This Row],[RespondentID]],'All Data'!$A301:$CN873,89,FALSE),"unknown")</f>
        <v>Technical school</v>
      </c>
      <c r="BE300" s="159" t="str">
        <f>IFERROR(VLOOKUP(Table1[[#This Row],[RespondentID]],'All Data'!$A301:$CN873,90,FALSE),"unknown")</f>
        <v>Self-employed</v>
      </c>
      <c r="BF300" s="159" t="str">
        <f>IFERROR(VLOOKUP(Table1[[#This Row],[RespondentID]],'All Data'!$A301:$CN873,91,FALSE),"unknown")</f>
        <v>Yes</v>
      </c>
      <c r="BG300" s="159" t="str">
        <f>IFERROR(VLOOKUP(Table1[[#This Row],[RespondentID]],'All Data'!$A301:$CN873,92,FALSE),"unknown")</f>
        <v>Yes</v>
      </c>
    </row>
    <row r="301" spans="1:59" x14ac:dyDescent="0.35">
      <c r="A301" s="6">
        <v>7045766657</v>
      </c>
      <c r="B301" s="6"/>
      <c r="C301" s="6"/>
      <c r="D301" s="6"/>
      <c r="E301" s="6"/>
      <c r="F301" s="6"/>
      <c r="G301" s="6"/>
      <c r="H301" s="6" t="s">
        <v>57</v>
      </c>
      <c r="I301" s="6" t="s">
        <v>58</v>
      </c>
      <c r="J301" s="6"/>
      <c r="K301" s="6"/>
      <c r="L301" s="6"/>
      <c r="M301" s="6"/>
      <c r="N301" s="6"/>
      <c r="O301" s="6"/>
      <c r="P301" s="6"/>
      <c r="Q301" s="6"/>
      <c r="R301" s="6" t="s">
        <v>65</v>
      </c>
      <c r="S301" s="6"/>
      <c r="T301" s="43"/>
      <c r="U301" s="43">
        <f t="shared" si="92"/>
        <v>3</v>
      </c>
      <c r="V301" s="43">
        <f t="shared" si="93"/>
        <v>1</v>
      </c>
      <c r="W301" s="43"/>
      <c r="X301" s="43">
        <f t="shared" si="94"/>
        <v>0</v>
      </c>
      <c r="Y301" s="43">
        <f t="shared" si="95"/>
        <v>0</v>
      </c>
      <c r="Z301" s="43">
        <f t="shared" si="96"/>
        <v>0</v>
      </c>
      <c r="AA301" s="43">
        <f t="shared" si="97"/>
        <v>0</v>
      </c>
      <c r="AB301" s="43">
        <f t="shared" si="98"/>
        <v>0</v>
      </c>
      <c r="AC301" s="43">
        <f t="shared" si="99"/>
        <v>0</v>
      </c>
      <c r="AD301" s="43">
        <f t="shared" si="100"/>
        <v>1</v>
      </c>
      <c r="AE301" s="43">
        <f t="shared" si="101"/>
        <v>1</v>
      </c>
      <c r="AF301" s="43">
        <f t="shared" si="102"/>
        <v>0</v>
      </c>
      <c r="AG301" s="43">
        <f t="shared" si="103"/>
        <v>0</v>
      </c>
      <c r="AH301" s="43">
        <f t="shared" si="104"/>
        <v>0</v>
      </c>
      <c r="AI301" s="43">
        <f t="shared" si="105"/>
        <v>0</v>
      </c>
      <c r="AJ301" s="43">
        <f t="shared" si="106"/>
        <v>0</v>
      </c>
      <c r="AK301" s="43">
        <f t="shared" si="107"/>
        <v>0</v>
      </c>
      <c r="AL301" s="43">
        <f t="shared" si="108"/>
        <v>0</v>
      </c>
      <c r="AM301" s="43">
        <f t="shared" si="109"/>
        <v>0</v>
      </c>
      <c r="AN301" s="43">
        <f t="shared" si="110"/>
        <v>1</v>
      </c>
      <c r="AO301" s="43">
        <f t="shared" si="111"/>
        <v>0</v>
      </c>
      <c r="AP301" s="43"/>
      <c r="AQ301" s="43"/>
      <c r="AR301" s="43">
        <f t="shared" si="112"/>
        <v>3</v>
      </c>
      <c r="AS301" s="43">
        <f t="shared" si="113"/>
        <v>3</v>
      </c>
      <c r="AT301" s="43" t="str">
        <f t="shared" si="114"/>
        <v>Correct</v>
      </c>
      <c r="AU301" s="43"/>
      <c r="AV301" s="159" t="str">
        <f>IFERROR(VLOOKUP(Table1[[#This Row],[RespondentID]],'All Data'!$A302:$CN874,81,FALSE),"unknown")</f>
        <v>Female</v>
      </c>
      <c r="AW301" s="159">
        <f>IFERROR(VLOOKUP(Table1[[#This Row],[RespondentID]],'All Data'!$A302:$CN874,82,FALSE),"unknown")</f>
        <v>0</v>
      </c>
      <c r="AX301" s="159" t="str">
        <f>IFERROR(VLOOKUP(Table1[[#This Row],[RespondentID]],'All Data'!$A302:$CN874,83,FALSE),"unknown")</f>
        <v>Suffolk</v>
      </c>
      <c r="AY301" s="159" t="str">
        <f>IFERROR(VLOOKUP(Table1[[#This Row],[RespondentID]],'All Data'!$A302:$CN874,84,FALSE),"unknown")</f>
        <v>Lindenhurst, 11757</v>
      </c>
      <c r="AZ301" s="159" t="str">
        <f>IFERROR(VLOOKUP(Table1[[#This Row],[RespondentID]],'All Data'!$A302:$CN874,85,FALSE),"unknown")</f>
        <v>White/Caucasian</v>
      </c>
      <c r="BA301" s="159" t="str">
        <f>IFERROR(VLOOKUP(Table1[[#This Row],[RespondentID]],'All Data'!$A302:$CN874,86,FALSE),"unknown")</f>
        <v>No</v>
      </c>
      <c r="BB301" s="159" t="str">
        <f>IFERROR(VLOOKUP(Table1[[#This Row],[RespondentID]],'All Data'!$A302:$CN874,87,FALSE),"unknown")</f>
        <v xml:space="preserve">English </v>
      </c>
      <c r="BC301" s="159">
        <f>IFERROR(VLOOKUP(Table1[[#This Row],[RespondentID]],'All Data'!$A302:$CN874,88,FALSE),"unknown")</f>
        <v>0</v>
      </c>
      <c r="BD301" s="159">
        <f>IFERROR(VLOOKUP(Table1[[#This Row],[RespondentID]],'All Data'!$A302:$CN874,89,FALSE),"unknown")</f>
        <v>0</v>
      </c>
      <c r="BE301" s="159" t="str">
        <f>IFERROR(VLOOKUP(Table1[[#This Row],[RespondentID]],'All Data'!$A302:$CN874,90,FALSE),"unknown")</f>
        <v>Retired</v>
      </c>
      <c r="BF301" s="159" t="str">
        <f>IFERROR(VLOOKUP(Table1[[#This Row],[RespondentID]],'All Data'!$A302:$CN874,91,FALSE),"unknown")</f>
        <v>Yes</v>
      </c>
      <c r="BG301" s="159" t="str">
        <f>IFERROR(VLOOKUP(Table1[[#This Row],[RespondentID]],'All Data'!$A302:$CN874,92,FALSE),"unknown")</f>
        <v>Yes</v>
      </c>
    </row>
    <row r="302" spans="1:59" x14ac:dyDescent="0.35">
      <c r="A302" s="6">
        <v>7045766406</v>
      </c>
      <c r="B302" s="6"/>
      <c r="C302" s="6"/>
      <c r="D302" s="6"/>
      <c r="E302" s="6"/>
      <c r="F302" s="6"/>
      <c r="G302" s="6"/>
      <c r="H302" s="6"/>
      <c r="I302" s="6"/>
      <c r="J302" s="6"/>
      <c r="K302" s="6"/>
      <c r="L302" s="6"/>
      <c r="M302" s="6"/>
      <c r="N302" s="6"/>
      <c r="O302" s="6"/>
      <c r="P302" s="6"/>
      <c r="Q302" s="6"/>
      <c r="R302" s="6"/>
      <c r="S302" s="6"/>
      <c r="T302" s="43"/>
      <c r="U302" s="43">
        <f t="shared" si="92"/>
        <v>0</v>
      </c>
      <c r="V302" s="43" t="e">
        <f t="shared" si="93"/>
        <v>#DIV/0!</v>
      </c>
      <c r="W302" s="43"/>
      <c r="X302" s="43">
        <f t="shared" si="94"/>
        <v>0</v>
      </c>
      <c r="Y302" s="43">
        <f t="shared" si="95"/>
        <v>0</v>
      </c>
      <c r="Z302" s="43">
        <f t="shared" si="96"/>
        <v>0</v>
      </c>
      <c r="AA302" s="43">
        <f t="shared" si="97"/>
        <v>0</v>
      </c>
      <c r="AB302" s="43">
        <f t="shared" si="98"/>
        <v>0</v>
      </c>
      <c r="AC302" s="43">
        <f t="shared" si="99"/>
        <v>0</v>
      </c>
      <c r="AD302" s="43">
        <f t="shared" si="100"/>
        <v>0</v>
      </c>
      <c r="AE302" s="43">
        <f t="shared" si="101"/>
        <v>0</v>
      </c>
      <c r="AF302" s="43">
        <f t="shared" si="102"/>
        <v>0</v>
      </c>
      <c r="AG302" s="43">
        <f t="shared" si="103"/>
        <v>0</v>
      </c>
      <c r="AH302" s="43">
        <f t="shared" si="104"/>
        <v>0</v>
      </c>
      <c r="AI302" s="43">
        <f t="shared" si="105"/>
        <v>0</v>
      </c>
      <c r="AJ302" s="43">
        <f t="shared" si="106"/>
        <v>0</v>
      </c>
      <c r="AK302" s="43">
        <f t="shared" si="107"/>
        <v>0</v>
      </c>
      <c r="AL302" s="43">
        <f t="shared" si="108"/>
        <v>0</v>
      </c>
      <c r="AM302" s="43">
        <f t="shared" si="109"/>
        <v>0</v>
      </c>
      <c r="AN302" s="43">
        <f t="shared" si="110"/>
        <v>0</v>
      </c>
      <c r="AO302" s="43">
        <f t="shared" si="111"/>
        <v>0</v>
      </c>
      <c r="AP302" s="43"/>
      <c r="AQ302" s="43"/>
      <c r="AR302" s="43">
        <f t="shared" si="112"/>
        <v>0</v>
      </c>
      <c r="AS302" s="43">
        <f t="shared" si="113"/>
        <v>0</v>
      </c>
      <c r="AT302" s="43" t="str">
        <f t="shared" si="114"/>
        <v>Correct</v>
      </c>
      <c r="AU302" s="43"/>
      <c r="AV302" s="159" t="str">
        <f>IFERROR(VLOOKUP(Table1[[#This Row],[RespondentID]],'All Data'!$A303:$CN875,81,FALSE),"unknown")</f>
        <v>Female</v>
      </c>
      <c r="AW302" s="159">
        <f>IFERROR(VLOOKUP(Table1[[#This Row],[RespondentID]],'All Data'!$A303:$CN875,82,FALSE),"unknown")</f>
        <v>73</v>
      </c>
      <c r="AX302" s="159" t="str">
        <f>IFERROR(VLOOKUP(Table1[[#This Row],[RespondentID]],'All Data'!$A303:$CN875,83,FALSE),"unknown")</f>
        <v>Suffolk</v>
      </c>
      <c r="AY302" s="159" t="str">
        <f>IFERROR(VLOOKUP(Table1[[#This Row],[RespondentID]],'All Data'!$A303:$CN875,84,FALSE),"unknown")</f>
        <v>West Islip, 11795</v>
      </c>
      <c r="AZ302" s="159" t="str">
        <f>IFERROR(VLOOKUP(Table1[[#This Row],[RespondentID]],'All Data'!$A303:$CN875,85,FALSE),"unknown")</f>
        <v>White/Caucasian</v>
      </c>
      <c r="BA302" s="159" t="str">
        <f>IFERROR(VLOOKUP(Table1[[#This Row],[RespondentID]],'All Data'!$A303:$CN875,86,FALSE),"unknown")</f>
        <v>No</v>
      </c>
      <c r="BB302" s="159" t="str">
        <f>IFERROR(VLOOKUP(Table1[[#This Row],[RespondentID]],'All Data'!$A303:$CN875,87,FALSE),"unknown")</f>
        <v xml:space="preserve">English </v>
      </c>
      <c r="BC302" s="159">
        <f>IFERROR(VLOOKUP(Table1[[#This Row],[RespondentID]],'All Data'!$A303:$CN875,88,FALSE),"unknown")</f>
        <v>0</v>
      </c>
      <c r="BD302" s="159" t="str">
        <f>IFERROR(VLOOKUP(Table1[[#This Row],[RespondentID]],'All Data'!$A303:$CN875,89,FALSE),"unknown")</f>
        <v>Graduate school</v>
      </c>
      <c r="BE302" s="159" t="str">
        <f>IFERROR(VLOOKUP(Table1[[#This Row],[RespondentID]],'All Data'!$A303:$CN875,90,FALSE),"unknown")</f>
        <v>Retired</v>
      </c>
      <c r="BF302" s="159" t="str">
        <f>IFERROR(VLOOKUP(Table1[[#This Row],[RespondentID]],'All Data'!$A303:$CN875,91,FALSE),"unknown")</f>
        <v>Yes</v>
      </c>
      <c r="BG302" s="159" t="str">
        <f>IFERROR(VLOOKUP(Table1[[#This Row],[RespondentID]],'All Data'!$A303:$CN875,92,FALSE),"unknown")</f>
        <v>No</v>
      </c>
    </row>
    <row r="303" spans="1:59" x14ac:dyDescent="0.35">
      <c r="A303" s="6">
        <v>7045766046</v>
      </c>
      <c r="B303" s="6"/>
      <c r="C303" s="6"/>
      <c r="D303" s="6"/>
      <c r="E303" s="6"/>
      <c r="F303" s="6"/>
      <c r="G303" s="6"/>
      <c r="H303" s="6"/>
      <c r="I303" s="6"/>
      <c r="J303" s="6"/>
      <c r="K303" s="6"/>
      <c r="L303" s="6"/>
      <c r="M303" s="6"/>
      <c r="N303" s="6"/>
      <c r="O303" s="6"/>
      <c r="P303" s="6"/>
      <c r="Q303" s="6"/>
      <c r="R303" s="6"/>
      <c r="S303" s="6"/>
      <c r="T303" s="43"/>
      <c r="U303" s="43">
        <f t="shared" si="92"/>
        <v>0</v>
      </c>
      <c r="V303" s="43" t="e">
        <f t="shared" si="93"/>
        <v>#DIV/0!</v>
      </c>
      <c r="W303" s="43"/>
      <c r="X303" s="43">
        <f t="shared" si="94"/>
        <v>0</v>
      </c>
      <c r="Y303" s="43">
        <f t="shared" si="95"/>
        <v>0</v>
      </c>
      <c r="Z303" s="43">
        <f t="shared" si="96"/>
        <v>0</v>
      </c>
      <c r="AA303" s="43">
        <f t="shared" si="97"/>
        <v>0</v>
      </c>
      <c r="AB303" s="43">
        <f t="shared" si="98"/>
        <v>0</v>
      </c>
      <c r="AC303" s="43">
        <f t="shared" si="99"/>
        <v>0</v>
      </c>
      <c r="AD303" s="43">
        <f t="shared" si="100"/>
        <v>0</v>
      </c>
      <c r="AE303" s="43">
        <f t="shared" si="101"/>
        <v>0</v>
      </c>
      <c r="AF303" s="43">
        <f t="shared" si="102"/>
        <v>0</v>
      </c>
      <c r="AG303" s="43">
        <f t="shared" si="103"/>
        <v>0</v>
      </c>
      <c r="AH303" s="43">
        <f t="shared" si="104"/>
        <v>0</v>
      </c>
      <c r="AI303" s="43">
        <f t="shared" si="105"/>
        <v>0</v>
      </c>
      <c r="AJ303" s="43">
        <f t="shared" si="106"/>
        <v>0</v>
      </c>
      <c r="AK303" s="43">
        <f t="shared" si="107"/>
        <v>0</v>
      </c>
      <c r="AL303" s="43">
        <f t="shared" si="108"/>
        <v>0</v>
      </c>
      <c r="AM303" s="43">
        <f t="shared" si="109"/>
        <v>0</v>
      </c>
      <c r="AN303" s="43">
        <f t="shared" si="110"/>
        <v>0</v>
      </c>
      <c r="AO303" s="43">
        <f t="shared" si="111"/>
        <v>0</v>
      </c>
      <c r="AP303" s="43"/>
      <c r="AQ303" s="43"/>
      <c r="AR303" s="43">
        <f t="shared" si="112"/>
        <v>0</v>
      </c>
      <c r="AS303" s="43">
        <f t="shared" si="113"/>
        <v>0</v>
      </c>
      <c r="AT303" s="43" t="str">
        <f t="shared" si="114"/>
        <v>Correct</v>
      </c>
      <c r="AU303" s="43"/>
      <c r="AV303" s="159" t="str">
        <f>IFERROR(VLOOKUP(Table1[[#This Row],[RespondentID]],'All Data'!$A304:$CN876,81,FALSE),"unknown")</f>
        <v>Female</v>
      </c>
      <c r="AW303" s="159">
        <f>IFERROR(VLOOKUP(Table1[[#This Row],[RespondentID]],'All Data'!$A304:$CN876,82,FALSE),"unknown")</f>
        <v>80</v>
      </c>
      <c r="AX303" s="159" t="str">
        <f>IFERROR(VLOOKUP(Table1[[#This Row],[RespondentID]],'All Data'!$A304:$CN876,83,FALSE),"unknown")</f>
        <v>Suffolk</v>
      </c>
      <c r="AY303" s="159" t="str">
        <f>IFERROR(VLOOKUP(Table1[[#This Row],[RespondentID]],'All Data'!$A304:$CN876,84,FALSE),"unknown")</f>
        <v>Babylon, 11704</v>
      </c>
      <c r="AZ303" s="159" t="str">
        <f>IFERROR(VLOOKUP(Table1[[#This Row],[RespondentID]],'All Data'!$A304:$CN876,85,FALSE),"unknown")</f>
        <v>Multi-racial</v>
      </c>
      <c r="BA303" s="159" t="str">
        <f>IFERROR(VLOOKUP(Table1[[#This Row],[RespondentID]],'All Data'!$A304:$CN876,86,FALSE),"unknown")</f>
        <v>No</v>
      </c>
      <c r="BB303" s="159" t="str">
        <f>IFERROR(VLOOKUP(Table1[[#This Row],[RespondentID]],'All Data'!$A304:$CN876,87,FALSE),"unknown")</f>
        <v xml:space="preserve">English </v>
      </c>
      <c r="BC303" s="159" t="str">
        <f>IFERROR(VLOOKUP(Table1[[#This Row],[RespondentID]],'All Data'!$A304:$CN876,88,FALSE),"unknown")</f>
        <v>$75,000 to $125,000</v>
      </c>
      <c r="BD303" s="159" t="str">
        <f>IFERROR(VLOOKUP(Table1[[#This Row],[RespondentID]],'All Data'!$A304:$CN876,89,FALSE),"unknown")</f>
        <v>Graduate school</v>
      </c>
      <c r="BE303" s="159" t="str">
        <f>IFERROR(VLOOKUP(Table1[[#This Row],[RespondentID]],'All Data'!$A304:$CN876,90,FALSE),"unknown")</f>
        <v>Retired</v>
      </c>
      <c r="BF303" s="159" t="str">
        <f>IFERROR(VLOOKUP(Table1[[#This Row],[RespondentID]],'All Data'!$A304:$CN876,91,FALSE),"unknown")</f>
        <v>Yes</v>
      </c>
      <c r="BG303" s="159" t="str">
        <f>IFERROR(VLOOKUP(Table1[[#This Row],[RespondentID]],'All Data'!$A304:$CN876,92,FALSE),"unknown")</f>
        <v>Yes</v>
      </c>
    </row>
    <row r="304" spans="1:59" x14ac:dyDescent="0.35">
      <c r="A304" s="6">
        <v>7045765746</v>
      </c>
      <c r="B304" s="6"/>
      <c r="C304" s="6"/>
      <c r="D304" s="6"/>
      <c r="E304" s="6"/>
      <c r="F304" s="6"/>
      <c r="G304" s="6" t="s">
        <v>56</v>
      </c>
      <c r="H304" s="6"/>
      <c r="I304" s="6"/>
      <c r="J304" s="6"/>
      <c r="K304" s="6" t="s">
        <v>60</v>
      </c>
      <c r="L304" s="6"/>
      <c r="M304" s="6"/>
      <c r="N304" s="6"/>
      <c r="O304" s="6"/>
      <c r="P304" s="6"/>
      <c r="Q304" s="6"/>
      <c r="R304" s="6"/>
      <c r="S304" s="6" t="s">
        <v>66</v>
      </c>
      <c r="T304" s="43"/>
      <c r="U304" s="43">
        <f t="shared" si="92"/>
        <v>3</v>
      </c>
      <c r="V304" s="43">
        <f t="shared" si="93"/>
        <v>1</v>
      </c>
      <c r="W304" s="43"/>
      <c r="X304" s="43">
        <f t="shared" si="94"/>
        <v>0</v>
      </c>
      <c r="Y304" s="43">
        <f t="shared" si="95"/>
        <v>0</v>
      </c>
      <c r="Z304" s="43">
        <f t="shared" si="96"/>
        <v>0</v>
      </c>
      <c r="AA304" s="43">
        <f t="shared" si="97"/>
        <v>0</v>
      </c>
      <c r="AB304" s="43">
        <f t="shared" si="98"/>
        <v>0</v>
      </c>
      <c r="AC304" s="43">
        <f t="shared" si="99"/>
        <v>1</v>
      </c>
      <c r="AD304" s="43">
        <f t="shared" si="100"/>
        <v>0</v>
      </c>
      <c r="AE304" s="43">
        <f t="shared" si="101"/>
        <v>0</v>
      </c>
      <c r="AF304" s="43">
        <f t="shared" si="102"/>
        <v>0</v>
      </c>
      <c r="AG304" s="43">
        <f t="shared" si="103"/>
        <v>1</v>
      </c>
      <c r="AH304" s="43">
        <f t="shared" si="104"/>
        <v>0</v>
      </c>
      <c r="AI304" s="43">
        <f t="shared" si="105"/>
        <v>0</v>
      </c>
      <c r="AJ304" s="43">
        <f t="shared" si="106"/>
        <v>0</v>
      </c>
      <c r="AK304" s="43">
        <f t="shared" si="107"/>
        <v>0</v>
      </c>
      <c r="AL304" s="43">
        <f t="shared" si="108"/>
        <v>0</v>
      </c>
      <c r="AM304" s="43">
        <f t="shared" si="109"/>
        <v>0</v>
      </c>
      <c r="AN304" s="43">
        <f t="shared" si="110"/>
        <v>0</v>
      </c>
      <c r="AO304" s="43">
        <f t="shared" si="111"/>
        <v>1</v>
      </c>
      <c r="AP304" s="43"/>
      <c r="AQ304" s="43"/>
      <c r="AR304" s="43">
        <f t="shared" si="112"/>
        <v>3</v>
      </c>
      <c r="AS304" s="43">
        <f t="shared" si="113"/>
        <v>3</v>
      </c>
      <c r="AT304" s="43" t="str">
        <f t="shared" si="114"/>
        <v>Correct</v>
      </c>
      <c r="AU304" s="43"/>
      <c r="AV304" s="159" t="str">
        <f>IFERROR(VLOOKUP(Table1[[#This Row],[RespondentID]],'All Data'!$A305:$CN877,81,FALSE),"unknown")</f>
        <v>Female</v>
      </c>
      <c r="AW304" s="159">
        <f>IFERROR(VLOOKUP(Table1[[#This Row],[RespondentID]],'All Data'!$A305:$CN877,82,FALSE),"unknown")</f>
        <v>73</v>
      </c>
      <c r="AX304" s="159" t="str">
        <f>IFERROR(VLOOKUP(Table1[[#This Row],[RespondentID]],'All Data'!$A305:$CN877,83,FALSE),"unknown")</f>
        <v>Suffolk</v>
      </c>
      <c r="AY304" s="159" t="str">
        <f>IFERROR(VLOOKUP(Table1[[#This Row],[RespondentID]],'All Data'!$A305:$CN877,84,FALSE),"unknown")</f>
        <v>Bay Shore, 11706</v>
      </c>
      <c r="AZ304" s="159" t="str">
        <f>IFERROR(VLOOKUP(Table1[[#This Row],[RespondentID]],'All Data'!$A305:$CN877,85,FALSE),"unknown")</f>
        <v>White/Caucasian</v>
      </c>
      <c r="BA304" s="159" t="str">
        <f>IFERROR(VLOOKUP(Table1[[#This Row],[RespondentID]],'All Data'!$A305:$CN877,86,FALSE),"unknown")</f>
        <v>No</v>
      </c>
      <c r="BB304" s="159" t="str">
        <f>IFERROR(VLOOKUP(Table1[[#This Row],[RespondentID]],'All Data'!$A305:$CN877,87,FALSE),"unknown")</f>
        <v xml:space="preserve">English </v>
      </c>
      <c r="BC304" s="159" t="str">
        <f>IFERROR(VLOOKUP(Table1[[#This Row],[RespondentID]],'All Data'!$A305:$CN877,88,FALSE),"unknown")</f>
        <v>$20,000 to $34,999</v>
      </c>
      <c r="BD304" s="159" t="str">
        <f>IFERROR(VLOOKUP(Table1[[#This Row],[RespondentID]],'All Data'!$A305:$CN877,89,FALSE),"unknown")</f>
        <v>College graduate</v>
      </c>
      <c r="BE304" s="159" t="str">
        <f>IFERROR(VLOOKUP(Table1[[#This Row],[RespondentID]],'All Data'!$A305:$CN877,90,FALSE),"unknown")</f>
        <v>Out of work, but not currently looking</v>
      </c>
      <c r="BF304" s="159" t="str">
        <f>IFERROR(VLOOKUP(Table1[[#This Row],[RespondentID]],'All Data'!$A305:$CN877,91,FALSE),"unknown")</f>
        <v>Yes</v>
      </c>
      <c r="BG304" s="159" t="str">
        <f>IFERROR(VLOOKUP(Table1[[#This Row],[RespondentID]],'All Data'!$A305:$CN877,92,FALSE),"unknown")</f>
        <v>No</v>
      </c>
    </row>
    <row r="305" spans="1:59" x14ac:dyDescent="0.35">
      <c r="A305" s="6">
        <v>7045765475</v>
      </c>
      <c r="B305" s="6" t="s">
        <v>52</v>
      </c>
      <c r="C305" s="6"/>
      <c r="D305" s="6"/>
      <c r="E305" s="6" t="s">
        <v>19</v>
      </c>
      <c r="F305" s="6" t="s">
        <v>55</v>
      </c>
      <c r="G305" s="6"/>
      <c r="H305" s="6"/>
      <c r="I305" s="6"/>
      <c r="J305" s="6"/>
      <c r="K305" s="6"/>
      <c r="L305" s="6"/>
      <c r="M305" s="6"/>
      <c r="N305" s="6"/>
      <c r="O305" s="6"/>
      <c r="P305" s="6"/>
      <c r="Q305" s="6"/>
      <c r="R305" s="6"/>
      <c r="S305" s="6"/>
      <c r="T305" s="43"/>
      <c r="U305" s="43">
        <f t="shared" si="92"/>
        <v>3</v>
      </c>
      <c r="V305" s="43">
        <f t="shared" si="93"/>
        <v>1</v>
      </c>
      <c r="W305" s="43"/>
      <c r="X305" s="43">
        <f t="shared" si="94"/>
        <v>1</v>
      </c>
      <c r="Y305" s="43">
        <f t="shared" si="95"/>
        <v>0</v>
      </c>
      <c r="Z305" s="43">
        <f t="shared" si="96"/>
        <v>0</v>
      </c>
      <c r="AA305" s="43">
        <f t="shared" si="97"/>
        <v>1</v>
      </c>
      <c r="AB305" s="43">
        <f t="shared" si="98"/>
        <v>1</v>
      </c>
      <c r="AC305" s="43">
        <f t="shared" si="99"/>
        <v>0</v>
      </c>
      <c r="AD305" s="43">
        <f t="shared" si="100"/>
        <v>0</v>
      </c>
      <c r="AE305" s="43">
        <f t="shared" si="101"/>
        <v>0</v>
      </c>
      <c r="AF305" s="43">
        <f t="shared" si="102"/>
        <v>0</v>
      </c>
      <c r="AG305" s="43">
        <f t="shared" si="103"/>
        <v>0</v>
      </c>
      <c r="AH305" s="43">
        <f t="shared" si="104"/>
        <v>0</v>
      </c>
      <c r="AI305" s="43">
        <f t="shared" si="105"/>
        <v>0</v>
      </c>
      <c r="AJ305" s="43">
        <f t="shared" si="106"/>
        <v>0</v>
      </c>
      <c r="AK305" s="43">
        <f t="shared" si="107"/>
        <v>0</v>
      </c>
      <c r="AL305" s="43">
        <f t="shared" si="108"/>
        <v>0</v>
      </c>
      <c r="AM305" s="43">
        <f t="shared" si="109"/>
        <v>0</v>
      </c>
      <c r="AN305" s="43">
        <f t="shared" si="110"/>
        <v>0</v>
      </c>
      <c r="AO305" s="43">
        <f t="shared" si="111"/>
        <v>0</v>
      </c>
      <c r="AP305" s="43"/>
      <c r="AQ305" s="43"/>
      <c r="AR305" s="43">
        <f t="shared" si="112"/>
        <v>3</v>
      </c>
      <c r="AS305" s="43">
        <f t="shared" si="113"/>
        <v>3</v>
      </c>
      <c r="AT305" s="43" t="str">
        <f t="shared" si="114"/>
        <v>Correct</v>
      </c>
      <c r="AU305" s="43"/>
      <c r="AV305" s="159" t="str">
        <f>IFERROR(VLOOKUP(Table1[[#This Row],[RespondentID]],'All Data'!$A306:$CN878,81,FALSE),"unknown")</f>
        <v>Female</v>
      </c>
      <c r="AW305" s="159">
        <f>IFERROR(VLOOKUP(Table1[[#This Row],[RespondentID]],'All Data'!$A306:$CN878,82,FALSE),"unknown")</f>
        <v>81</v>
      </c>
      <c r="AX305" s="159" t="str">
        <f>IFERROR(VLOOKUP(Table1[[#This Row],[RespondentID]],'All Data'!$A306:$CN878,83,FALSE),"unknown")</f>
        <v>Suffolk</v>
      </c>
      <c r="AY305" s="159" t="str">
        <f>IFERROR(VLOOKUP(Table1[[#This Row],[RespondentID]],'All Data'!$A306:$CN878,84,FALSE),"unknown")</f>
        <v>West Islip, 11795</v>
      </c>
      <c r="AZ305" s="159" t="str">
        <f>IFERROR(VLOOKUP(Table1[[#This Row],[RespondentID]],'All Data'!$A306:$CN878,85,FALSE),"unknown")</f>
        <v>White/Caucasian</v>
      </c>
      <c r="BA305" s="159">
        <f>IFERROR(VLOOKUP(Table1[[#This Row],[RespondentID]],'All Data'!$A306:$CN878,86,FALSE),"unknown")</f>
        <v>0</v>
      </c>
      <c r="BB305" s="159" t="str">
        <f>IFERROR(VLOOKUP(Table1[[#This Row],[RespondentID]],'All Data'!$A306:$CN878,87,FALSE),"unknown")</f>
        <v xml:space="preserve">English </v>
      </c>
      <c r="BC305" s="159">
        <f>IFERROR(VLOOKUP(Table1[[#This Row],[RespondentID]],'All Data'!$A306:$CN878,88,FALSE),"unknown")</f>
        <v>0</v>
      </c>
      <c r="BD305" s="159" t="str">
        <f>IFERROR(VLOOKUP(Table1[[#This Row],[RespondentID]],'All Data'!$A306:$CN878,89,FALSE),"unknown")</f>
        <v>Technical school</v>
      </c>
      <c r="BE305" s="159" t="str">
        <f>IFERROR(VLOOKUP(Table1[[#This Row],[RespondentID]],'All Data'!$A306:$CN878,90,FALSE),"unknown")</f>
        <v>Retired</v>
      </c>
      <c r="BF305" s="159" t="str">
        <f>IFERROR(VLOOKUP(Table1[[#This Row],[RespondentID]],'All Data'!$A306:$CN878,91,FALSE),"unknown")</f>
        <v>Yes</v>
      </c>
      <c r="BG305" s="159" t="str">
        <f>IFERROR(VLOOKUP(Table1[[#This Row],[RespondentID]],'All Data'!$A306:$CN878,92,FALSE),"unknown")</f>
        <v>Yes</v>
      </c>
    </row>
    <row r="306" spans="1:59" x14ac:dyDescent="0.35">
      <c r="A306" s="6">
        <v>7045765204</v>
      </c>
      <c r="B306" s="6" t="s">
        <v>52</v>
      </c>
      <c r="C306" s="6"/>
      <c r="D306" s="6"/>
      <c r="E306" s="6"/>
      <c r="F306" s="6"/>
      <c r="G306" s="6" t="s">
        <v>56</v>
      </c>
      <c r="H306" s="6"/>
      <c r="I306" s="6"/>
      <c r="J306" s="6"/>
      <c r="K306" s="6"/>
      <c r="L306" s="6" t="s">
        <v>61</v>
      </c>
      <c r="M306" s="6"/>
      <c r="N306" s="6"/>
      <c r="O306" s="6"/>
      <c r="P306" s="6"/>
      <c r="Q306" s="6"/>
      <c r="R306" s="6"/>
      <c r="S306" s="6"/>
      <c r="T306" s="43"/>
      <c r="U306" s="43">
        <f t="shared" si="92"/>
        <v>3</v>
      </c>
      <c r="V306" s="43">
        <f t="shared" si="93"/>
        <v>1</v>
      </c>
      <c r="W306" s="43"/>
      <c r="X306" s="43">
        <f t="shared" si="94"/>
        <v>1</v>
      </c>
      <c r="Y306" s="43">
        <f t="shared" si="95"/>
        <v>0</v>
      </c>
      <c r="Z306" s="43">
        <f t="shared" si="96"/>
        <v>0</v>
      </c>
      <c r="AA306" s="43">
        <f t="shared" si="97"/>
        <v>0</v>
      </c>
      <c r="AB306" s="43">
        <f t="shared" si="98"/>
        <v>0</v>
      </c>
      <c r="AC306" s="43">
        <f t="shared" si="99"/>
        <v>1</v>
      </c>
      <c r="AD306" s="43">
        <f t="shared" si="100"/>
        <v>0</v>
      </c>
      <c r="AE306" s="43">
        <f t="shared" si="101"/>
        <v>0</v>
      </c>
      <c r="AF306" s="43">
        <f t="shared" si="102"/>
        <v>0</v>
      </c>
      <c r="AG306" s="43">
        <f t="shared" si="103"/>
        <v>0</v>
      </c>
      <c r="AH306" s="43">
        <f t="shared" si="104"/>
        <v>1</v>
      </c>
      <c r="AI306" s="43">
        <f t="shared" si="105"/>
        <v>0</v>
      </c>
      <c r="AJ306" s="43">
        <f t="shared" si="106"/>
        <v>0</v>
      </c>
      <c r="AK306" s="43">
        <f t="shared" si="107"/>
        <v>0</v>
      </c>
      <c r="AL306" s="43">
        <f t="shared" si="108"/>
        <v>0</v>
      </c>
      <c r="AM306" s="43">
        <f t="shared" si="109"/>
        <v>0</v>
      </c>
      <c r="AN306" s="43">
        <f t="shared" si="110"/>
        <v>0</v>
      </c>
      <c r="AO306" s="43">
        <f t="shared" si="111"/>
        <v>0</v>
      </c>
      <c r="AP306" s="43"/>
      <c r="AQ306" s="43"/>
      <c r="AR306" s="43">
        <f t="shared" si="112"/>
        <v>3</v>
      </c>
      <c r="AS306" s="43">
        <f t="shared" si="113"/>
        <v>3</v>
      </c>
      <c r="AT306" s="43" t="str">
        <f t="shared" si="114"/>
        <v>Correct</v>
      </c>
      <c r="AU306" s="43"/>
      <c r="AV306" s="159" t="str">
        <f>IFERROR(VLOOKUP(Table1[[#This Row],[RespondentID]],'All Data'!$A307:$CN879,81,FALSE),"unknown")</f>
        <v>Female</v>
      </c>
      <c r="AW306" s="159">
        <f>IFERROR(VLOOKUP(Table1[[#This Row],[RespondentID]],'All Data'!$A307:$CN879,82,FALSE),"unknown")</f>
        <v>69</v>
      </c>
      <c r="AX306" s="159" t="str">
        <f>IFERROR(VLOOKUP(Table1[[#This Row],[RespondentID]],'All Data'!$A307:$CN879,83,FALSE),"unknown")</f>
        <v>Suffolk</v>
      </c>
      <c r="AY306" s="159" t="str">
        <f>IFERROR(VLOOKUP(Table1[[#This Row],[RespondentID]],'All Data'!$A307:$CN879,84,FALSE),"unknown")</f>
        <v>West Islip, 11795</v>
      </c>
      <c r="AZ306" s="159" t="str">
        <f>IFERROR(VLOOKUP(Table1[[#This Row],[RespondentID]],'All Data'!$A307:$CN879,85,FALSE),"unknown")</f>
        <v>White/Caucasian</v>
      </c>
      <c r="BA306" s="159" t="str">
        <f>IFERROR(VLOOKUP(Table1[[#This Row],[RespondentID]],'All Data'!$A307:$CN879,86,FALSE),"unknown")</f>
        <v>No</v>
      </c>
      <c r="BB306" s="159" t="str">
        <f>IFERROR(VLOOKUP(Table1[[#This Row],[RespondentID]],'All Data'!$A307:$CN879,87,FALSE),"unknown")</f>
        <v xml:space="preserve">English </v>
      </c>
      <c r="BC306" s="159" t="str">
        <f>IFERROR(VLOOKUP(Table1[[#This Row],[RespondentID]],'All Data'!$A307:$CN879,88,FALSE),"unknown")</f>
        <v>$75,000 to $125,000</v>
      </c>
      <c r="BD306" s="159" t="str">
        <f>IFERROR(VLOOKUP(Table1[[#This Row],[RespondentID]],'All Data'!$A307:$CN879,89,FALSE),"unknown")</f>
        <v>High school graduate</v>
      </c>
      <c r="BE306" s="159" t="str">
        <f>IFERROR(VLOOKUP(Table1[[#This Row],[RespondentID]],'All Data'!$A307:$CN879,90,FALSE),"unknown")</f>
        <v>Retired</v>
      </c>
      <c r="BF306" s="159" t="str">
        <f>IFERROR(VLOOKUP(Table1[[#This Row],[RespondentID]],'All Data'!$A307:$CN879,91,FALSE),"unknown")</f>
        <v>Yes</v>
      </c>
      <c r="BG306" s="159" t="str">
        <f>IFERROR(VLOOKUP(Table1[[#This Row],[RespondentID]],'All Data'!$A307:$CN879,92,FALSE),"unknown")</f>
        <v>No</v>
      </c>
    </row>
    <row r="307" spans="1:59" x14ac:dyDescent="0.35">
      <c r="A307" s="6">
        <v>7045764917</v>
      </c>
      <c r="B307" s="6"/>
      <c r="C307" s="6"/>
      <c r="D307" s="6"/>
      <c r="E307" s="6" t="s">
        <v>19</v>
      </c>
      <c r="F307" s="6"/>
      <c r="G307" s="6" t="s">
        <v>56</v>
      </c>
      <c r="H307" s="6"/>
      <c r="I307" s="6"/>
      <c r="J307" s="6"/>
      <c r="K307" s="6"/>
      <c r="L307" s="6" t="s">
        <v>61</v>
      </c>
      <c r="M307" s="6"/>
      <c r="N307" s="6"/>
      <c r="O307" s="6"/>
      <c r="P307" s="6"/>
      <c r="Q307" s="6"/>
      <c r="R307" s="6"/>
      <c r="S307" s="6"/>
      <c r="T307" s="43"/>
      <c r="U307" s="43">
        <f t="shared" si="92"/>
        <v>3</v>
      </c>
      <c r="V307" s="43">
        <f t="shared" si="93"/>
        <v>1</v>
      </c>
      <c r="W307" s="43"/>
      <c r="X307" s="43">
        <f t="shared" si="94"/>
        <v>0</v>
      </c>
      <c r="Y307" s="43">
        <f t="shared" si="95"/>
        <v>0</v>
      </c>
      <c r="Z307" s="43">
        <f t="shared" si="96"/>
        <v>0</v>
      </c>
      <c r="AA307" s="43">
        <f t="shared" si="97"/>
        <v>1</v>
      </c>
      <c r="AB307" s="43">
        <f t="shared" si="98"/>
        <v>0</v>
      </c>
      <c r="AC307" s="43">
        <f t="shared" si="99"/>
        <v>1</v>
      </c>
      <c r="AD307" s="43">
        <f t="shared" si="100"/>
        <v>0</v>
      </c>
      <c r="AE307" s="43">
        <f t="shared" si="101"/>
        <v>0</v>
      </c>
      <c r="AF307" s="43">
        <f t="shared" si="102"/>
        <v>0</v>
      </c>
      <c r="AG307" s="43">
        <f t="shared" si="103"/>
        <v>0</v>
      </c>
      <c r="AH307" s="43">
        <f t="shared" si="104"/>
        <v>1</v>
      </c>
      <c r="AI307" s="43">
        <f t="shared" si="105"/>
        <v>0</v>
      </c>
      <c r="AJ307" s="43">
        <f t="shared" si="106"/>
        <v>0</v>
      </c>
      <c r="AK307" s="43">
        <f t="shared" si="107"/>
        <v>0</v>
      </c>
      <c r="AL307" s="43">
        <f t="shared" si="108"/>
        <v>0</v>
      </c>
      <c r="AM307" s="43">
        <f t="shared" si="109"/>
        <v>0</v>
      </c>
      <c r="AN307" s="43">
        <f t="shared" si="110"/>
        <v>0</v>
      </c>
      <c r="AO307" s="43">
        <f t="shared" si="111"/>
        <v>0</v>
      </c>
      <c r="AP307" s="43"/>
      <c r="AQ307" s="43"/>
      <c r="AR307" s="43">
        <f t="shared" si="112"/>
        <v>3</v>
      </c>
      <c r="AS307" s="43">
        <f t="shared" si="113"/>
        <v>3</v>
      </c>
      <c r="AT307" s="43" t="str">
        <f t="shared" si="114"/>
        <v>Correct</v>
      </c>
      <c r="AU307" s="43"/>
      <c r="AV307" s="159" t="str">
        <f>IFERROR(VLOOKUP(Table1[[#This Row],[RespondentID]],'All Data'!$A308:$CN880,81,FALSE),"unknown")</f>
        <v>Male</v>
      </c>
      <c r="AW307" s="159">
        <f>IFERROR(VLOOKUP(Table1[[#This Row],[RespondentID]],'All Data'!$A308:$CN880,82,FALSE),"unknown")</f>
        <v>75</v>
      </c>
      <c r="AX307" s="159" t="str">
        <f>IFERROR(VLOOKUP(Table1[[#This Row],[RespondentID]],'All Data'!$A308:$CN880,83,FALSE),"unknown")</f>
        <v>Suffolk</v>
      </c>
      <c r="AY307" s="159" t="str">
        <f>IFERROR(VLOOKUP(Table1[[#This Row],[RespondentID]],'All Data'!$A308:$CN880,84,FALSE),"unknown")</f>
        <v>West Islip, 11795</v>
      </c>
      <c r="AZ307" s="159" t="str">
        <f>IFERROR(VLOOKUP(Table1[[#This Row],[RespondentID]],'All Data'!$A308:$CN880,85,FALSE),"unknown")</f>
        <v>White/Caucasian</v>
      </c>
      <c r="BA307" s="159" t="str">
        <f>IFERROR(VLOOKUP(Table1[[#This Row],[RespondentID]],'All Data'!$A308:$CN880,86,FALSE),"unknown")</f>
        <v>No</v>
      </c>
      <c r="BB307" s="159" t="str">
        <f>IFERROR(VLOOKUP(Table1[[#This Row],[RespondentID]],'All Data'!$A308:$CN880,87,FALSE),"unknown")</f>
        <v xml:space="preserve">English </v>
      </c>
      <c r="BC307" s="159" t="str">
        <f>IFERROR(VLOOKUP(Table1[[#This Row],[RespondentID]],'All Data'!$A308:$CN880,88,FALSE),"unknown")</f>
        <v>$75,000 to $125,000</v>
      </c>
      <c r="BD307" s="159" t="str">
        <f>IFERROR(VLOOKUP(Table1[[#This Row],[RespondentID]],'All Data'!$A308:$CN880,89,FALSE),"unknown")</f>
        <v>High school graduate</v>
      </c>
      <c r="BE307" s="159" t="str">
        <f>IFERROR(VLOOKUP(Table1[[#This Row],[RespondentID]],'All Data'!$A308:$CN880,90,FALSE),"unknown")</f>
        <v>Retired</v>
      </c>
      <c r="BF307" s="159" t="str">
        <f>IFERROR(VLOOKUP(Table1[[#This Row],[RespondentID]],'All Data'!$A308:$CN880,91,FALSE),"unknown")</f>
        <v>Yes</v>
      </c>
      <c r="BG307" s="159" t="str">
        <f>IFERROR(VLOOKUP(Table1[[#This Row],[RespondentID]],'All Data'!$A308:$CN880,92,FALSE),"unknown")</f>
        <v>No</v>
      </c>
    </row>
    <row r="308" spans="1:59" x14ac:dyDescent="0.35">
      <c r="A308" s="6">
        <v>7045764558</v>
      </c>
      <c r="B308" s="6"/>
      <c r="C308" s="6"/>
      <c r="D308" s="6" t="s">
        <v>54</v>
      </c>
      <c r="E308" s="6"/>
      <c r="F308" s="6"/>
      <c r="G308" s="6"/>
      <c r="H308" s="6"/>
      <c r="I308" s="6"/>
      <c r="J308" s="6"/>
      <c r="K308" s="6"/>
      <c r="L308" s="6"/>
      <c r="M308" s="6" t="s">
        <v>62</v>
      </c>
      <c r="N308" s="6"/>
      <c r="O308" s="6"/>
      <c r="P308" s="6"/>
      <c r="Q308" s="6" t="s">
        <v>64</v>
      </c>
      <c r="R308" s="6"/>
      <c r="S308" s="6"/>
      <c r="T308" s="43"/>
      <c r="U308" s="43">
        <f t="shared" si="92"/>
        <v>3</v>
      </c>
      <c r="V308" s="43">
        <f t="shared" si="93"/>
        <v>1</v>
      </c>
      <c r="W308" s="43"/>
      <c r="X308" s="43">
        <f t="shared" si="94"/>
        <v>0</v>
      </c>
      <c r="Y308" s="43">
        <f t="shared" si="95"/>
        <v>0</v>
      </c>
      <c r="Z308" s="43">
        <f t="shared" si="96"/>
        <v>1</v>
      </c>
      <c r="AA308" s="43">
        <f t="shared" si="97"/>
        <v>0</v>
      </c>
      <c r="AB308" s="43">
        <f t="shared" si="98"/>
        <v>0</v>
      </c>
      <c r="AC308" s="43">
        <f t="shared" si="99"/>
        <v>0</v>
      </c>
      <c r="AD308" s="43">
        <f t="shared" si="100"/>
        <v>0</v>
      </c>
      <c r="AE308" s="43">
        <f t="shared" si="101"/>
        <v>0</v>
      </c>
      <c r="AF308" s="43">
        <f t="shared" si="102"/>
        <v>0</v>
      </c>
      <c r="AG308" s="43">
        <f t="shared" si="103"/>
        <v>0</v>
      </c>
      <c r="AH308" s="43">
        <f t="shared" si="104"/>
        <v>0</v>
      </c>
      <c r="AI308" s="43">
        <f t="shared" si="105"/>
        <v>1</v>
      </c>
      <c r="AJ308" s="43">
        <f t="shared" si="106"/>
        <v>0</v>
      </c>
      <c r="AK308" s="43">
        <f t="shared" si="107"/>
        <v>0</v>
      </c>
      <c r="AL308" s="43">
        <f t="shared" si="108"/>
        <v>0</v>
      </c>
      <c r="AM308" s="43">
        <f t="shared" si="109"/>
        <v>1</v>
      </c>
      <c r="AN308" s="43">
        <f t="shared" si="110"/>
        <v>0</v>
      </c>
      <c r="AO308" s="43">
        <f t="shared" si="111"/>
        <v>0</v>
      </c>
      <c r="AP308" s="43"/>
      <c r="AQ308" s="43"/>
      <c r="AR308" s="43">
        <f t="shared" si="112"/>
        <v>3</v>
      </c>
      <c r="AS308" s="43">
        <f t="shared" si="113"/>
        <v>3</v>
      </c>
      <c r="AT308" s="43" t="str">
        <f t="shared" si="114"/>
        <v>Correct</v>
      </c>
      <c r="AU308" s="43"/>
      <c r="AV308" s="159" t="str">
        <f>IFERROR(VLOOKUP(Table1[[#This Row],[RespondentID]],'All Data'!$A309:$CN881,81,FALSE),"unknown")</f>
        <v>Female</v>
      </c>
      <c r="AW308" s="159">
        <f>IFERROR(VLOOKUP(Table1[[#This Row],[RespondentID]],'All Data'!$A309:$CN881,82,FALSE),"unknown")</f>
        <v>77</v>
      </c>
      <c r="AX308" s="159" t="str">
        <f>IFERROR(VLOOKUP(Table1[[#This Row],[RespondentID]],'All Data'!$A309:$CN881,83,FALSE),"unknown")</f>
        <v>Suffolk</v>
      </c>
      <c r="AY308" s="159" t="str">
        <f>IFERROR(VLOOKUP(Table1[[#This Row],[RespondentID]],'All Data'!$A309:$CN881,84,FALSE),"unknown")</f>
        <v>Babylon, 11702</v>
      </c>
      <c r="AZ308" s="159" t="str">
        <f>IFERROR(VLOOKUP(Table1[[#This Row],[RespondentID]],'All Data'!$A309:$CN881,85,FALSE),"unknown")</f>
        <v>White/Caucasian</v>
      </c>
      <c r="BA308" s="159" t="str">
        <f>IFERROR(VLOOKUP(Table1[[#This Row],[RespondentID]],'All Data'!$A309:$CN881,86,FALSE),"unknown")</f>
        <v>No</v>
      </c>
      <c r="BB308" s="159" t="str">
        <f>IFERROR(VLOOKUP(Table1[[#This Row],[RespondentID]],'All Data'!$A309:$CN881,87,FALSE),"unknown")</f>
        <v xml:space="preserve">English </v>
      </c>
      <c r="BC308" s="159" t="str">
        <f>IFERROR(VLOOKUP(Table1[[#This Row],[RespondentID]],'All Data'!$A309:$CN881,88,FALSE),"unknown")</f>
        <v>$20,000 to $34,999</v>
      </c>
      <c r="BD308" s="159" t="str">
        <f>IFERROR(VLOOKUP(Table1[[#This Row],[RespondentID]],'All Data'!$A309:$CN881,89,FALSE),"unknown")</f>
        <v>High school graduate</v>
      </c>
      <c r="BE308" s="159" t="str">
        <f>IFERROR(VLOOKUP(Table1[[#This Row],[RespondentID]],'All Data'!$A309:$CN881,90,FALSE),"unknown")</f>
        <v>Retired</v>
      </c>
      <c r="BF308" s="159" t="str">
        <f>IFERROR(VLOOKUP(Table1[[#This Row],[RespondentID]],'All Data'!$A309:$CN881,91,FALSE),"unknown")</f>
        <v>Yes</v>
      </c>
      <c r="BG308" s="159" t="str">
        <f>IFERROR(VLOOKUP(Table1[[#This Row],[RespondentID]],'All Data'!$A309:$CN881,92,FALSE),"unknown")</f>
        <v>No</v>
      </c>
    </row>
    <row r="309" spans="1:59" x14ac:dyDescent="0.35">
      <c r="A309" s="6">
        <v>7045764300</v>
      </c>
      <c r="B309" s="6"/>
      <c r="C309" s="6"/>
      <c r="D309" s="6"/>
      <c r="E309" s="6"/>
      <c r="F309" s="6"/>
      <c r="G309" s="6"/>
      <c r="H309" s="6"/>
      <c r="I309" s="6"/>
      <c r="J309" s="6"/>
      <c r="K309" s="6" t="s">
        <v>60</v>
      </c>
      <c r="L309" s="6"/>
      <c r="M309" s="6"/>
      <c r="N309" s="6" t="s">
        <v>26</v>
      </c>
      <c r="O309" s="6"/>
      <c r="P309" s="6"/>
      <c r="Q309" s="6"/>
      <c r="R309" s="6"/>
      <c r="S309" s="6" t="s">
        <v>66</v>
      </c>
      <c r="T309" s="43"/>
      <c r="U309" s="43">
        <f t="shared" si="92"/>
        <v>3</v>
      </c>
      <c r="V309" s="43">
        <f t="shared" si="93"/>
        <v>1</v>
      </c>
      <c r="W309" s="43"/>
      <c r="X309" s="43">
        <f t="shared" si="94"/>
        <v>0</v>
      </c>
      <c r="Y309" s="43">
        <f t="shared" si="95"/>
        <v>0</v>
      </c>
      <c r="Z309" s="43">
        <f t="shared" si="96"/>
        <v>0</v>
      </c>
      <c r="AA309" s="43">
        <f t="shared" si="97"/>
        <v>0</v>
      </c>
      <c r="AB309" s="43">
        <f t="shared" si="98"/>
        <v>0</v>
      </c>
      <c r="AC309" s="43">
        <f t="shared" si="99"/>
        <v>0</v>
      </c>
      <c r="AD309" s="43">
        <f t="shared" si="100"/>
        <v>0</v>
      </c>
      <c r="AE309" s="43">
        <f t="shared" si="101"/>
        <v>0</v>
      </c>
      <c r="AF309" s="43">
        <f t="shared" si="102"/>
        <v>0</v>
      </c>
      <c r="AG309" s="43">
        <f t="shared" si="103"/>
        <v>1</v>
      </c>
      <c r="AH309" s="43">
        <f t="shared" si="104"/>
        <v>0</v>
      </c>
      <c r="AI309" s="43">
        <f t="shared" si="105"/>
        <v>0</v>
      </c>
      <c r="AJ309" s="43">
        <f t="shared" si="106"/>
        <v>1</v>
      </c>
      <c r="AK309" s="43">
        <f t="shared" si="107"/>
        <v>0</v>
      </c>
      <c r="AL309" s="43">
        <f t="shared" si="108"/>
        <v>0</v>
      </c>
      <c r="AM309" s="43">
        <f t="shared" si="109"/>
        <v>0</v>
      </c>
      <c r="AN309" s="43">
        <f t="shared" si="110"/>
        <v>0</v>
      </c>
      <c r="AO309" s="43">
        <f t="shared" si="111"/>
        <v>1</v>
      </c>
      <c r="AP309" s="43"/>
      <c r="AQ309" s="43"/>
      <c r="AR309" s="43">
        <f t="shared" si="112"/>
        <v>3</v>
      </c>
      <c r="AS309" s="43">
        <f t="shared" si="113"/>
        <v>3</v>
      </c>
      <c r="AT309" s="43" t="str">
        <f t="shared" si="114"/>
        <v>Correct</v>
      </c>
      <c r="AU309" s="43"/>
      <c r="AV309" s="159" t="str">
        <f>IFERROR(VLOOKUP(Table1[[#This Row],[RespondentID]],'All Data'!$A310:$CN882,81,FALSE),"unknown")</f>
        <v>Female</v>
      </c>
      <c r="AW309" s="159">
        <f>IFERROR(VLOOKUP(Table1[[#This Row],[RespondentID]],'All Data'!$A310:$CN882,82,FALSE),"unknown")</f>
        <v>49</v>
      </c>
      <c r="AX309" s="159" t="str">
        <f>IFERROR(VLOOKUP(Table1[[#This Row],[RespondentID]],'All Data'!$A310:$CN882,83,FALSE),"unknown")</f>
        <v>Suffolk</v>
      </c>
      <c r="AY309" s="159" t="str">
        <f>IFERROR(VLOOKUP(Table1[[#This Row],[RespondentID]],'All Data'!$A310:$CN882,84,FALSE),"unknown")</f>
        <v>Deer Park, 11729</v>
      </c>
      <c r="AZ309" s="159" t="str">
        <f>IFERROR(VLOOKUP(Table1[[#This Row],[RespondentID]],'All Data'!$A310:$CN882,85,FALSE),"unknown")</f>
        <v>White/Caucasian</v>
      </c>
      <c r="BA309" s="159" t="str">
        <f>IFERROR(VLOOKUP(Table1[[#This Row],[RespondentID]],'All Data'!$A310:$CN882,86,FALSE),"unknown")</f>
        <v>No</v>
      </c>
      <c r="BB309" s="159" t="str">
        <f>IFERROR(VLOOKUP(Table1[[#This Row],[RespondentID]],'All Data'!$A310:$CN882,87,FALSE),"unknown")</f>
        <v xml:space="preserve">English </v>
      </c>
      <c r="BC309" s="159" t="str">
        <f>IFERROR(VLOOKUP(Table1[[#This Row],[RespondentID]],'All Data'!$A310:$CN882,88,FALSE),"unknown")</f>
        <v>$35,000 to $49,999</v>
      </c>
      <c r="BD309" s="159" t="str">
        <f>IFERROR(VLOOKUP(Table1[[#This Row],[RespondentID]],'All Data'!$A310:$CN882,89,FALSE),"unknown")</f>
        <v>Some college</v>
      </c>
      <c r="BE309" s="159" t="str">
        <f>IFERROR(VLOOKUP(Table1[[#This Row],[RespondentID]],'All Data'!$A310:$CN882,90,FALSE),"unknown")</f>
        <v>Employed for wages</v>
      </c>
      <c r="BF309" s="159" t="str">
        <f>IFERROR(VLOOKUP(Table1[[#This Row],[RespondentID]],'All Data'!$A310:$CN882,91,FALSE),"unknown")</f>
        <v>Yes</v>
      </c>
      <c r="BG309" s="159" t="str">
        <f>IFERROR(VLOOKUP(Table1[[#This Row],[RespondentID]],'All Data'!$A310:$CN882,92,FALSE),"unknown")</f>
        <v>Yes</v>
      </c>
    </row>
    <row r="310" spans="1:59" x14ac:dyDescent="0.35">
      <c r="A310" s="6">
        <v>7045763969</v>
      </c>
      <c r="B310" s="6"/>
      <c r="C310" s="6"/>
      <c r="D310" s="6"/>
      <c r="E310" s="6"/>
      <c r="F310" s="6" t="s">
        <v>55</v>
      </c>
      <c r="G310" s="6"/>
      <c r="H310" s="6"/>
      <c r="I310" s="6"/>
      <c r="J310" s="6"/>
      <c r="K310" s="6"/>
      <c r="L310" s="6"/>
      <c r="M310" s="6"/>
      <c r="N310" s="6"/>
      <c r="O310" s="6"/>
      <c r="P310" s="6"/>
      <c r="Q310" s="6"/>
      <c r="R310" s="6"/>
      <c r="S310" s="6" t="s">
        <v>66</v>
      </c>
      <c r="T310" s="43"/>
      <c r="U310" s="43">
        <f t="shared" si="92"/>
        <v>2</v>
      </c>
      <c r="V310" s="43">
        <f t="shared" si="93"/>
        <v>1.5</v>
      </c>
      <c r="W310" s="43"/>
      <c r="X310" s="43">
        <f t="shared" si="94"/>
        <v>0</v>
      </c>
      <c r="Y310" s="43">
        <f t="shared" si="95"/>
        <v>0</v>
      </c>
      <c r="Z310" s="43">
        <f t="shared" si="96"/>
        <v>0</v>
      </c>
      <c r="AA310" s="43">
        <f t="shared" si="97"/>
        <v>0</v>
      </c>
      <c r="AB310" s="43">
        <f t="shared" si="98"/>
        <v>1</v>
      </c>
      <c r="AC310" s="43">
        <f t="shared" si="99"/>
        <v>0</v>
      </c>
      <c r="AD310" s="43">
        <f t="shared" si="100"/>
        <v>0</v>
      </c>
      <c r="AE310" s="43">
        <f t="shared" si="101"/>
        <v>0</v>
      </c>
      <c r="AF310" s="43">
        <f t="shared" si="102"/>
        <v>0</v>
      </c>
      <c r="AG310" s="43">
        <f t="shared" si="103"/>
        <v>0</v>
      </c>
      <c r="AH310" s="43">
        <f t="shared" si="104"/>
        <v>0</v>
      </c>
      <c r="AI310" s="43">
        <f t="shared" si="105"/>
        <v>0</v>
      </c>
      <c r="AJ310" s="43">
        <f t="shared" si="106"/>
        <v>0</v>
      </c>
      <c r="AK310" s="43">
        <f t="shared" si="107"/>
        <v>0</v>
      </c>
      <c r="AL310" s="43">
        <f t="shared" si="108"/>
        <v>0</v>
      </c>
      <c r="AM310" s="43">
        <f t="shared" si="109"/>
        <v>0</v>
      </c>
      <c r="AN310" s="43">
        <f t="shared" si="110"/>
        <v>0</v>
      </c>
      <c r="AO310" s="43">
        <f t="shared" si="111"/>
        <v>1</v>
      </c>
      <c r="AP310" s="43"/>
      <c r="AQ310" s="43"/>
      <c r="AR310" s="43">
        <f t="shared" si="112"/>
        <v>2</v>
      </c>
      <c r="AS310" s="43">
        <f t="shared" si="113"/>
        <v>2</v>
      </c>
      <c r="AT310" s="43" t="str">
        <f t="shared" si="114"/>
        <v>Correct</v>
      </c>
      <c r="AU310" s="43"/>
      <c r="AV310" s="159" t="str">
        <f>IFERROR(VLOOKUP(Table1[[#This Row],[RespondentID]],'All Data'!$A311:$CN883,81,FALSE),"unknown")</f>
        <v>Female</v>
      </c>
      <c r="AW310" s="159">
        <f>IFERROR(VLOOKUP(Table1[[#This Row],[RespondentID]],'All Data'!$A311:$CN883,82,FALSE),"unknown")</f>
        <v>67</v>
      </c>
      <c r="AX310" s="159" t="str">
        <f>IFERROR(VLOOKUP(Table1[[#This Row],[RespondentID]],'All Data'!$A311:$CN883,83,FALSE),"unknown")</f>
        <v>Suffolk</v>
      </c>
      <c r="AY310" s="159" t="str">
        <f>IFERROR(VLOOKUP(Table1[[#This Row],[RespondentID]],'All Data'!$A311:$CN883,84,FALSE),"unknown")</f>
        <v>Bay Shore, 11706</v>
      </c>
      <c r="AZ310" s="159" t="str">
        <f>IFERROR(VLOOKUP(Table1[[#This Row],[RespondentID]],'All Data'!$A311:$CN883,85,FALSE),"unknown")</f>
        <v>White/Caucasian</v>
      </c>
      <c r="BA310" s="159" t="str">
        <f>IFERROR(VLOOKUP(Table1[[#This Row],[RespondentID]],'All Data'!$A311:$CN883,86,FALSE),"unknown")</f>
        <v>No</v>
      </c>
      <c r="BB310" s="159" t="str">
        <f>IFERROR(VLOOKUP(Table1[[#This Row],[RespondentID]],'All Data'!$A311:$CN883,87,FALSE),"unknown")</f>
        <v xml:space="preserve">English </v>
      </c>
      <c r="BC310" s="159" t="str">
        <f>IFERROR(VLOOKUP(Table1[[#This Row],[RespondentID]],'All Data'!$A311:$CN883,88,FALSE),"unknown")</f>
        <v>$75,000 to $125,000</v>
      </c>
      <c r="BD310" s="159" t="str">
        <f>IFERROR(VLOOKUP(Table1[[#This Row],[RespondentID]],'All Data'!$A311:$CN883,89,FALSE),"unknown")</f>
        <v>Some college</v>
      </c>
      <c r="BE310" s="159" t="str">
        <f>IFERROR(VLOOKUP(Table1[[#This Row],[RespondentID]],'All Data'!$A311:$CN883,90,FALSE),"unknown")</f>
        <v>Employed for wages</v>
      </c>
      <c r="BF310" s="159" t="str">
        <f>IFERROR(VLOOKUP(Table1[[#This Row],[RespondentID]],'All Data'!$A311:$CN883,91,FALSE),"unknown")</f>
        <v>Yes</v>
      </c>
      <c r="BG310" s="159" t="str">
        <f>IFERROR(VLOOKUP(Table1[[#This Row],[RespondentID]],'All Data'!$A311:$CN883,92,FALSE),"unknown")</f>
        <v>Yes</v>
      </c>
    </row>
    <row r="311" spans="1:59" x14ac:dyDescent="0.35">
      <c r="A311" s="6">
        <v>7045763694</v>
      </c>
      <c r="B311" s="6"/>
      <c r="C311" s="6"/>
      <c r="D311" s="6"/>
      <c r="E311" s="6"/>
      <c r="F311" s="6"/>
      <c r="G311" s="6" t="s">
        <v>56</v>
      </c>
      <c r="H311" s="6" t="s">
        <v>57</v>
      </c>
      <c r="I311" s="6"/>
      <c r="J311" s="6"/>
      <c r="K311" s="6" t="s">
        <v>60</v>
      </c>
      <c r="L311" s="6"/>
      <c r="M311" s="6"/>
      <c r="N311" s="6"/>
      <c r="O311" s="6"/>
      <c r="P311" s="6"/>
      <c r="Q311" s="6"/>
      <c r="R311" s="6" t="s">
        <v>65</v>
      </c>
      <c r="S311" s="6"/>
      <c r="T311" s="43"/>
      <c r="U311" s="43">
        <f t="shared" si="92"/>
        <v>4</v>
      </c>
      <c r="V311" s="43">
        <f t="shared" si="93"/>
        <v>0.75</v>
      </c>
      <c r="W311" s="43"/>
      <c r="X311" s="43">
        <f t="shared" si="94"/>
        <v>0</v>
      </c>
      <c r="Y311" s="43">
        <f t="shared" si="95"/>
        <v>0</v>
      </c>
      <c r="Z311" s="43">
        <f t="shared" si="96"/>
        <v>0</v>
      </c>
      <c r="AA311" s="43">
        <f t="shared" si="97"/>
        <v>0</v>
      </c>
      <c r="AB311" s="43">
        <f t="shared" si="98"/>
        <v>0</v>
      </c>
      <c r="AC311" s="43">
        <f t="shared" si="99"/>
        <v>0.75</v>
      </c>
      <c r="AD311" s="43">
        <f t="shared" si="100"/>
        <v>0.75</v>
      </c>
      <c r="AE311" s="43">
        <f t="shared" si="101"/>
        <v>0</v>
      </c>
      <c r="AF311" s="43">
        <f t="shared" si="102"/>
        <v>0</v>
      </c>
      <c r="AG311" s="43">
        <f t="shared" si="103"/>
        <v>0.75</v>
      </c>
      <c r="AH311" s="43">
        <f t="shared" si="104"/>
        <v>0</v>
      </c>
      <c r="AI311" s="43">
        <f t="shared" si="105"/>
        <v>0</v>
      </c>
      <c r="AJ311" s="43">
        <f t="shared" si="106"/>
        <v>0</v>
      </c>
      <c r="AK311" s="43">
        <f t="shared" si="107"/>
        <v>0</v>
      </c>
      <c r="AL311" s="43">
        <f t="shared" si="108"/>
        <v>0</v>
      </c>
      <c r="AM311" s="43">
        <f t="shared" si="109"/>
        <v>0</v>
      </c>
      <c r="AN311" s="43">
        <f t="shared" si="110"/>
        <v>0.75</v>
      </c>
      <c r="AO311" s="43">
        <f t="shared" si="111"/>
        <v>0</v>
      </c>
      <c r="AP311" s="43"/>
      <c r="AQ311" s="43"/>
      <c r="AR311" s="43">
        <f t="shared" si="112"/>
        <v>3</v>
      </c>
      <c r="AS311" s="43">
        <f t="shared" si="113"/>
        <v>4</v>
      </c>
      <c r="AT311" s="43" t="str">
        <f t="shared" si="114"/>
        <v>Correct</v>
      </c>
      <c r="AU311" s="43"/>
      <c r="AV311" s="159" t="str">
        <f>IFERROR(VLOOKUP(Table1[[#This Row],[RespondentID]],'All Data'!$A312:$CN884,81,FALSE),"unknown")</f>
        <v>Female</v>
      </c>
      <c r="AW311" s="159">
        <f>IFERROR(VLOOKUP(Table1[[#This Row],[RespondentID]],'All Data'!$A312:$CN884,82,FALSE),"unknown")</f>
        <v>87</v>
      </c>
      <c r="AX311" s="159" t="str">
        <f>IFERROR(VLOOKUP(Table1[[#This Row],[RespondentID]],'All Data'!$A312:$CN884,83,FALSE),"unknown")</f>
        <v>Suffolk</v>
      </c>
      <c r="AY311" s="159" t="str">
        <f>IFERROR(VLOOKUP(Table1[[#This Row],[RespondentID]],'All Data'!$A312:$CN884,84,FALSE),"unknown")</f>
        <v>Babylon, 11702</v>
      </c>
      <c r="AZ311" s="159" t="str">
        <f>IFERROR(VLOOKUP(Table1[[#This Row],[RespondentID]],'All Data'!$A312:$CN884,85,FALSE),"unknown")</f>
        <v>White/Caucasian</v>
      </c>
      <c r="BA311" s="159" t="str">
        <f>IFERROR(VLOOKUP(Table1[[#This Row],[RespondentID]],'All Data'!$A312:$CN884,86,FALSE),"unknown")</f>
        <v>No</v>
      </c>
      <c r="BB311" s="159" t="str">
        <f>IFERROR(VLOOKUP(Table1[[#This Row],[RespondentID]],'All Data'!$A312:$CN884,87,FALSE),"unknown")</f>
        <v xml:space="preserve">English </v>
      </c>
      <c r="BC311" s="159" t="str">
        <f>IFERROR(VLOOKUP(Table1[[#This Row],[RespondentID]],'All Data'!$A312:$CN884,88,FALSE),"unknown")</f>
        <v>$50,000 to $74,999</v>
      </c>
      <c r="BD311" s="159" t="str">
        <f>IFERROR(VLOOKUP(Table1[[#This Row],[RespondentID]],'All Data'!$A312:$CN884,89,FALSE),"unknown")</f>
        <v>Graduate school</v>
      </c>
      <c r="BE311" s="159" t="str">
        <f>IFERROR(VLOOKUP(Table1[[#This Row],[RespondentID]],'All Data'!$A312:$CN884,90,FALSE),"unknown")</f>
        <v>Retired</v>
      </c>
      <c r="BF311" s="159" t="str">
        <f>IFERROR(VLOOKUP(Table1[[#This Row],[RespondentID]],'All Data'!$A312:$CN884,91,FALSE),"unknown")</f>
        <v>Yes</v>
      </c>
      <c r="BG311" s="159" t="str">
        <f>IFERROR(VLOOKUP(Table1[[#This Row],[RespondentID]],'All Data'!$A312:$CN884,92,FALSE),"unknown")</f>
        <v>No</v>
      </c>
    </row>
    <row r="312" spans="1:59" x14ac:dyDescent="0.35">
      <c r="A312" s="6">
        <v>7045763386</v>
      </c>
      <c r="B312" s="6"/>
      <c r="C312" s="6"/>
      <c r="D312" s="6"/>
      <c r="E312" s="6" t="s">
        <v>19</v>
      </c>
      <c r="F312" s="6"/>
      <c r="G312" s="6"/>
      <c r="H312" s="6"/>
      <c r="I312" s="6"/>
      <c r="J312" s="6"/>
      <c r="K312" s="6"/>
      <c r="L312" s="6"/>
      <c r="M312" s="6"/>
      <c r="N312" s="6"/>
      <c r="O312" s="6"/>
      <c r="P312" s="6"/>
      <c r="Q312" s="6" t="s">
        <v>64</v>
      </c>
      <c r="R312" s="6" t="s">
        <v>65</v>
      </c>
      <c r="S312" s="6"/>
      <c r="T312" s="43"/>
      <c r="U312" s="43">
        <f t="shared" si="92"/>
        <v>3</v>
      </c>
      <c r="V312" s="43">
        <f t="shared" si="93"/>
        <v>1</v>
      </c>
      <c r="W312" s="43"/>
      <c r="X312" s="43">
        <f t="shared" si="94"/>
        <v>0</v>
      </c>
      <c r="Y312" s="43">
        <f t="shared" si="95"/>
        <v>0</v>
      </c>
      <c r="Z312" s="43">
        <f t="shared" si="96"/>
        <v>0</v>
      </c>
      <c r="AA312" s="43">
        <f t="shared" si="97"/>
        <v>1</v>
      </c>
      <c r="AB312" s="43">
        <f t="shared" si="98"/>
        <v>0</v>
      </c>
      <c r="AC312" s="43">
        <f t="shared" si="99"/>
        <v>0</v>
      </c>
      <c r="AD312" s="43">
        <f t="shared" si="100"/>
        <v>0</v>
      </c>
      <c r="AE312" s="43">
        <f t="shared" si="101"/>
        <v>0</v>
      </c>
      <c r="AF312" s="43">
        <f t="shared" si="102"/>
        <v>0</v>
      </c>
      <c r="AG312" s="43">
        <f t="shared" si="103"/>
        <v>0</v>
      </c>
      <c r="AH312" s="43">
        <f t="shared" si="104"/>
        <v>0</v>
      </c>
      <c r="AI312" s="43">
        <f t="shared" si="105"/>
        <v>0</v>
      </c>
      <c r="AJ312" s="43">
        <f t="shared" si="106"/>
        <v>0</v>
      </c>
      <c r="AK312" s="43">
        <f t="shared" si="107"/>
        <v>0</v>
      </c>
      <c r="AL312" s="43">
        <f t="shared" si="108"/>
        <v>0</v>
      </c>
      <c r="AM312" s="43">
        <f t="shared" si="109"/>
        <v>1</v>
      </c>
      <c r="AN312" s="43">
        <f t="shared" si="110"/>
        <v>1</v>
      </c>
      <c r="AO312" s="43">
        <f t="shared" si="111"/>
        <v>0</v>
      </c>
      <c r="AP312" s="43"/>
      <c r="AQ312" s="43"/>
      <c r="AR312" s="43">
        <f t="shared" si="112"/>
        <v>3</v>
      </c>
      <c r="AS312" s="43">
        <f t="shared" si="113"/>
        <v>3</v>
      </c>
      <c r="AT312" s="43" t="str">
        <f t="shared" si="114"/>
        <v>Correct</v>
      </c>
      <c r="AU312" s="43"/>
      <c r="AV312" s="159" t="str">
        <f>IFERROR(VLOOKUP(Table1[[#This Row],[RespondentID]],'All Data'!$A313:$CN885,81,FALSE),"unknown")</f>
        <v>Female</v>
      </c>
      <c r="AW312" s="159">
        <f>IFERROR(VLOOKUP(Table1[[#This Row],[RespondentID]],'All Data'!$A313:$CN885,82,FALSE),"unknown")</f>
        <v>67</v>
      </c>
      <c r="AX312" s="159" t="str">
        <f>IFERROR(VLOOKUP(Table1[[#This Row],[RespondentID]],'All Data'!$A313:$CN885,83,FALSE),"unknown")</f>
        <v>Suffolk</v>
      </c>
      <c r="AY312" s="159" t="str">
        <f>IFERROR(VLOOKUP(Table1[[#This Row],[RespondentID]],'All Data'!$A313:$CN885,84,FALSE),"unknown")</f>
        <v>Fair Harbor, 11706</v>
      </c>
      <c r="AZ312" s="159" t="str">
        <f>IFERROR(VLOOKUP(Table1[[#This Row],[RespondentID]],'All Data'!$A313:$CN885,85,FALSE),"unknown")</f>
        <v>White/Caucasian</v>
      </c>
      <c r="BA312" s="159" t="str">
        <f>IFERROR(VLOOKUP(Table1[[#This Row],[RespondentID]],'All Data'!$A313:$CN885,86,FALSE),"unknown")</f>
        <v>No</v>
      </c>
      <c r="BB312" s="159" t="str">
        <f>IFERROR(VLOOKUP(Table1[[#This Row],[RespondentID]],'All Data'!$A313:$CN885,87,FALSE),"unknown")</f>
        <v xml:space="preserve">English Italian </v>
      </c>
      <c r="BC312" s="159">
        <f>IFERROR(VLOOKUP(Table1[[#This Row],[RespondentID]],'All Data'!$A313:$CN885,88,FALSE),"unknown")</f>
        <v>0</v>
      </c>
      <c r="BD312" s="159" t="str">
        <f>IFERROR(VLOOKUP(Table1[[#This Row],[RespondentID]],'All Data'!$A313:$CN885,89,FALSE),"unknown")</f>
        <v>Some college</v>
      </c>
      <c r="BE312" s="159" t="str">
        <f>IFERROR(VLOOKUP(Table1[[#This Row],[RespondentID]],'All Data'!$A313:$CN885,90,FALSE),"unknown")</f>
        <v>Self-employed</v>
      </c>
      <c r="BF312" s="159" t="str">
        <f>IFERROR(VLOOKUP(Table1[[#This Row],[RespondentID]],'All Data'!$A313:$CN885,91,FALSE),"unknown")</f>
        <v>Yes</v>
      </c>
      <c r="BG312" s="159">
        <f>IFERROR(VLOOKUP(Table1[[#This Row],[RespondentID]],'All Data'!$A313:$CN885,92,FALSE),"unknown")</f>
        <v>0</v>
      </c>
    </row>
    <row r="313" spans="1:59" x14ac:dyDescent="0.35">
      <c r="A313" s="6">
        <v>7045763139</v>
      </c>
      <c r="B313" s="6"/>
      <c r="C313" s="6"/>
      <c r="D313" s="6"/>
      <c r="E313" s="6" t="s">
        <v>19</v>
      </c>
      <c r="F313" s="6"/>
      <c r="G313" s="6"/>
      <c r="H313" s="6"/>
      <c r="I313" s="6"/>
      <c r="J313" s="6"/>
      <c r="K313" s="6"/>
      <c r="L313" s="6"/>
      <c r="M313" s="6"/>
      <c r="N313" s="6" t="s">
        <v>26</v>
      </c>
      <c r="O313" s="6"/>
      <c r="P313" s="6"/>
      <c r="Q313" s="6"/>
      <c r="R313" s="6"/>
      <c r="S313" s="6"/>
      <c r="T313" s="43"/>
      <c r="U313" s="43">
        <f t="shared" si="92"/>
        <v>2</v>
      </c>
      <c r="V313" s="43">
        <f t="shared" si="93"/>
        <v>1.5</v>
      </c>
      <c r="W313" s="43"/>
      <c r="X313" s="43">
        <f t="shared" si="94"/>
        <v>0</v>
      </c>
      <c r="Y313" s="43">
        <f t="shared" si="95"/>
        <v>0</v>
      </c>
      <c r="Z313" s="43">
        <f t="shared" si="96"/>
        <v>0</v>
      </c>
      <c r="AA313" s="43">
        <f t="shared" si="97"/>
        <v>1</v>
      </c>
      <c r="AB313" s="43">
        <f t="shared" si="98"/>
        <v>0</v>
      </c>
      <c r="AC313" s="43">
        <f t="shared" si="99"/>
        <v>0</v>
      </c>
      <c r="AD313" s="43">
        <f t="shared" si="100"/>
        <v>0</v>
      </c>
      <c r="AE313" s="43">
        <f t="shared" si="101"/>
        <v>0</v>
      </c>
      <c r="AF313" s="43">
        <f t="shared" si="102"/>
        <v>0</v>
      </c>
      <c r="AG313" s="43">
        <f t="shared" si="103"/>
        <v>0</v>
      </c>
      <c r="AH313" s="43">
        <f t="shared" si="104"/>
        <v>0</v>
      </c>
      <c r="AI313" s="43">
        <f t="shared" si="105"/>
        <v>0</v>
      </c>
      <c r="AJ313" s="43">
        <f t="shared" si="106"/>
        <v>1</v>
      </c>
      <c r="AK313" s="43">
        <f t="shared" si="107"/>
        <v>0</v>
      </c>
      <c r="AL313" s="43">
        <f t="shared" si="108"/>
        <v>0</v>
      </c>
      <c r="AM313" s="43">
        <f t="shared" si="109"/>
        <v>0</v>
      </c>
      <c r="AN313" s="43">
        <f t="shared" si="110"/>
        <v>0</v>
      </c>
      <c r="AO313" s="43">
        <f t="shared" si="111"/>
        <v>0</v>
      </c>
      <c r="AP313" s="43"/>
      <c r="AQ313" s="43"/>
      <c r="AR313" s="43">
        <f t="shared" si="112"/>
        <v>2</v>
      </c>
      <c r="AS313" s="43">
        <f t="shared" si="113"/>
        <v>2</v>
      </c>
      <c r="AT313" s="43" t="str">
        <f t="shared" si="114"/>
        <v>Correct</v>
      </c>
      <c r="AU313" s="43"/>
      <c r="AV313" s="159" t="str">
        <f>IFERROR(VLOOKUP(Table1[[#This Row],[RespondentID]],'All Data'!$A314:$CN886,81,FALSE),"unknown")</f>
        <v>Female</v>
      </c>
      <c r="AW313" s="159">
        <f>IFERROR(VLOOKUP(Table1[[#This Row],[RespondentID]],'All Data'!$A314:$CN886,82,FALSE),"unknown")</f>
        <v>50</v>
      </c>
      <c r="AX313" s="159" t="str">
        <f>IFERROR(VLOOKUP(Table1[[#This Row],[RespondentID]],'All Data'!$A314:$CN886,83,FALSE),"unknown")</f>
        <v>Suffolk</v>
      </c>
      <c r="AY313" s="159" t="str">
        <f>IFERROR(VLOOKUP(Table1[[#This Row],[RespondentID]],'All Data'!$A314:$CN886,84,FALSE),"unknown")</f>
        <v>Commack, 11725</v>
      </c>
      <c r="AZ313" s="159" t="str">
        <f>IFERROR(VLOOKUP(Table1[[#This Row],[RespondentID]],'All Data'!$A314:$CN886,85,FALSE),"unknown")</f>
        <v>White/Caucasian</v>
      </c>
      <c r="BA313" s="159" t="str">
        <f>IFERROR(VLOOKUP(Table1[[#This Row],[RespondentID]],'All Data'!$A314:$CN886,86,FALSE),"unknown")</f>
        <v>No</v>
      </c>
      <c r="BB313" s="159" t="str">
        <f>IFERROR(VLOOKUP(Table1[[#This Row],[RespondentID]],'All Data'!$A314:$CN886,87,FALSE),"unknown")</f>
        <v xml:space="preserve">English </v>
      </c>
      <c r="BC313" s="159" t="str">
        <f>IFERROR(VLOOKUP(Table1[[#This Row],[RespondentID]],'All Data'!$A314:$CN886,88,FALSE),"unknown")</f>
        <v>Over $125,000</v>
      </c>
      <c r="BD313" s="159" t="str">
        <f>IFERROR(VLOOKUP(Table1[[#This Row],[RespondentID]],'All Data'!$A314:$CN886,89,FALSE),"unknown")</f>
        <v>College graduate</v>
      </c>
      <c r="BE313" s="159" t="str">
        <f>IFERROR(VLOOKUP(Table1[[#This Row],[RespondentID]],'All Data'!$A314:$CN886,90,FALSE),"unknown")</f>
        <v>Employed for wages</v>
      </c>
      <c r="BF313" s="159" t="str">
        <f>IFERROR(VLOOKUP(Table1[[#This Row],[RespondentID]],'All Data'!$A314:$CN886,91,FALSE),"unknown")</f>
        <v>Yes</v>
      </c>
      <c r="BG313" s="159" t="str">
        <f>IFERROR(VLOOKUP(Table1[[#This Row],[RespondentID]],'All Data'!$A314:$CN886,92,FALSE),"unknown")</f>
        <v>Yes</v>
      </c>
    </row>
    <row r="314" spans="1:59" x14ac:dyDescent="0.35">
      <c r="A314" s="6">
        <v>7045762910</v>
      </c>
      <c r="B314" s="6"/>
      <c r="C314" s="6"/>
      <c r="D314" s="6"/>
      <c r="E314" s="6" t="s">
        <v>19</v>
      </c>
      <c r="F314" s="6"/>
      <c r="G314" s="6"/>
      <c r="H314" s="6"/>
      <c r="I314" s="6"/>
      <c r="J314" s="6"/>
      <c r="K314" s="6"/>
      <c r="L314" s="6" t="s">
        <v>61</v>
      </c>
      <c r="M314" s="6"/>
      <c r="N314" s="6" t="s">
        <v>26</v>
      </c>
      <c r="O314" s="6"/>
      <c r="P314" s="6"/>
      <c r="Q314" s="6"/>
      <c r="R314" s="6"/>
      <c r="S314" s="6"/>
      <c r="T314" s="43"/>
      <c r="U314" s="43">
        <f t="shared" si="92"/>
        <v>3</v>
      </c>
      <c r="V314" s="43">
        <f t="shared" si="93"/>
        <v>1</v>
      </c>
      <c r="W314" s="43"/>
      <c r="X314" s="43">
        <f t="shared" si="94"/>
        <v>0</v>
      </c>
      <c r="Y314" s="43">
        <f t="shared" si="95"/>
        <v>0</v>
      </c>
      <c r="Z314" s="43">
        <f t="shared" si="96"/>
        <v>0</v>
      </c>
      <c r="AA314" s="43">
        <f t="shared" si="97"/>
        <v>1</v>
      </c>
      <c r="AB314" s="43">
        <f t="shared" si="98"/>
        <v>0</v>
      </c>
      <c r="AC314" s="43">
        <f t="shared" si="99"/>
        <v>0</v>
      </c>
      <c r="AD314" s="43">
        <f t="shared" si="100"/>
        <v>0</v>
      </c>
      <c r="AE314" s="43">
        <f t="shared" si="101"/>
        <v>0</v>
      </c>
      <c r="AF314" s="43">
        <f t="shared" si="102"/>
        <v>0</v>
      </c>
      <c r="AG314" s="43">
        <f t="shared" si="103"/>
        <v>0</v>
      </c>
      <c r="AH314" s="43">
        <f t="shared" si="104"/>
        <v>1</v>
      </c>
      <c r="AI314" s="43">
        <f t="shared" si="105"/>
        <v>0</v>
      </c>
      <c r="AJ314" s="43">
        <f t="shared" si="106"/>
        <v>1</v>
      </c>
      <c r="AK314" s="43">
        <f t="shared" si="107"/>
        <v>0</v>
      </c>
      <c r="AL314" s="43">
        <f t="shared" si="108"/>
        <v>0</v>
      </c>
      <c r="AM314" s="43">
        <f t="shared" si="109"/>
        <v>0</v>
      </c>
      <c r="AN314" s="43">
        <f t="shared" si="110"/>
        <v>0</v>
      </c>
      <c r="AO314" s="43">
        <f t="shared" si="111"/>
        <v>0</v>
      </c>
      <c r="AP314" s="43"/>
      <c r="AQ314" s="43"/>
      <c r="AR314" s="43">
        <f t="shared" si="112"/>
        <v>3</v>
      </c>
      <c r="AS314" s="43">
        <f t="shared" si="113"/>
        <v>3</v>
      </c>
      <c r="AT314" s="43" t="str">
        <f t="shared" si="114"/>
        <v>Correct</v>
      </c>
      <c r="AU314" s="43"/>
      <c r="AV314" s="159" t="str">
        <f>IFERROR(VLOOKUP(Table1[[#This Row],[RespondentID]],'All Data'!$A315:$CN887,81,FALSE),"unknown")</f>
        <v>Male</v>
      </c>
      <c r="AW314" s="159">
        <f>IFERROR(VLOOKUP(Table1[[#This Row],[RespondentID]],'All Data'!$A315:$CN887,82,FALSE),"unknown")</f>
        <v>77</v>
      </c>
      <c r="AX314" s="159" t="str">
        <f>IFERROR(VLOOKUP(Table1[[#This Row],[RespondentID]],'All Data'!$A315:$CN887,83,FALSE),"unknown")</f>
        <v>Suffolk</v>
      </c>
      <c r="AY314" s="159" t="str">
        <f>IFERROR(VLOOKUP(Table1[[#This Row],[RespondentID]],'All Data'!$A315:$CN887,84,FALSE),"unknown")</f>
        <v>Babylon, 11704</v>
      </c>
      <c r="AZ314" s="159" t="str">
        <f>IFERROR(VLOOKUP(Table1[[#This Row],[RespondentID]],'All Data'!$A315:$CN887,85,FALSE),"unknown")</f>
        <v>White/Caucasian</v>
      </c>
      <c r="BA314" s="159" t="str">
        <f>IFERROR(VLOOKUP(Table1[[#This Row],[RespondentID]],'All Data'!$A315:$CN887,86,FALSE),"unknown")</f>
        <v>No</v>
      </c>
      <c r="BB314" s="159" t="str">
        <f>IFERROR(VLOOKUP(Table1[[#This Row],[RespondentID]],'All Data'!$A315:$CN887,87,FALSE),"unknown")</f>
        <v xml:space="preserve">English </v>
      </c>
      <c r="BC314" s="159" t="str">
        <f>IFERROR(VLOOKUP(Table1[[#This Row],[RespondentID]],'All Data'!$A315:$CN887,88,FALSE),"unknown")</f>
        <v>$50,000 to $74,999</v>
      </c>
      <c r="BD314" s="159" t="str">
        <f>IFERROR(VLOOKUP(Table1[[#This Row],[RespondentID]],'All Data'!$A315:$CN887,89,FALSE),"unknown")</f>
        <v>Technical school</v>
      </c>
      <c r="BE314" s="159" t="str">
        <f>IFERROR(VLOOKUP(Table1[[#This Row],[RespondentID]],'All Data'!$A315:$CN887,90,FALSE),"unknown")</f>
        <v>Retired</v>
      </c>
      <c r="BF314" s="159" t="str">
        <f>IFERROR(VLOOKUP(Table1[[#This Row],[RespondentID]],'All Data'!$A315:$CN887,91,FALSE),"unknown")</f>
        <v>Yes</v>
      </c>
      <c r="BG314" s="159" t="str">
        <f>IFERROR(VLOOKUP(Table1[[#This Row],[RespondentID]],'All Data'!$A315:$CN887,92,FALSE),"unknown")</f>
        <v>Yes</v>
      </c>
    </row>
    <row r="315" spans="1:59" x14ac:dyDescent="0.35">
      <c r="A315" s="6">
        <v>7045762645</v>
      </c>
      <c r="B315" s="6" t="s">
        <v>52</v>
      </c>
      <c r="C315" s="6"/>
      <c r="D315" s="6"/>
      <c r="E315" s="6"/>
      <c r="F315" s="6"/>
      <c r="G315" s="6"/>
      <c r="H315" s="6"/>
      <c r="I315" s="6"/>
      <c r="J315" s="6"/>
      <c r="K315" s="6"/>
      <c r="L315" s="6" t="s">
        <v>61</v>
      </c>
      <c r="M315" s="6"/>
      <c r="N315" s="6" t="s">
        <v>26</v>
      </c>
      <c r="O315" s="6"/>
      <c r="P315" s="6"/>
      <c r="Q315" s="6"/>
      <c r="R315" s="6"/>
      <c r="S315" s="6"/>
      <c r="T315" s="43"/>
      <c r="U315" s="43">
        <f t="shared" si="92"/>
        <v>3</v>
      </c>
      <c r="V315" s="43">
        <f t="shared" si="93"/>
        <v>1</v>
      </c>
      <c r="W315" s="43"/>
      <c r="X315" s="43">
        <f t="shared" si="94"/>
        <v>1</v>
      </c>
      <c r="Y315" s="43">
        <f t="shared" si="95"/>
        <v>0</v>
      </c>
      <c r="Z315" s="43">
        <f t="shared" si="96"/>
        <v>0</v>
      </c>
      <c r="AA315" s="43">
        <f t="shared" si="97"/>
        <v>0</v>
      </c>
      <c r="AB315" s="43">
        <f t="shared" si="98"/>
        <v>0</v>
      </c>
      <c r="AC315" s="43">
        <f t="shared" si="99"/>
        <v>0</v>
      </c>
      <c r="AD315" s="43">
        <f t="shared" si="100"/>
        <v>0</v>
      </c>
      <c r="AE315" s="43">
        <f t="shared" si="101"/>
        <v>0</v>
      </c>
      <c r="AF315" s="43">
        <f t="shared" si="102"/>
        <v>0</v>
      </c>
      <c r="AG315" s="43">
        <f t="shared" si="103"/>
        <v>0</v>
      </c>
      <c r="AH315" s="43">
        <f t="shared" si="104"/>
        <v>1</v>
      </c>
      <c r="AI315" s="43">
        <f t="shared" si="105"/>
        <v>0</v>
      </c>
      <c r="AJ315" s="43">
        <f t="shared" si="106"/>
        <v>1</v>
      </c>
      <c r="AK315" s="43">
        <f t="shared" si="107"/>
        <v>0</v>
      </c>
      <c r="AL315" s="43">
        <f t="shared" si="108"/>
        <v>0</v>
      </c>
      <c r="AM315" s="43">
        <f t="shared" si="109"/>
        <v>0</v>
      </c>
      <c r="AN315" s="43">
        <f t="shared" si="110"/>
        <v>0</v>
      </c>
      <c r="AO315" s="43">
        <f t="shared" si="111"/>
        <v>0</v>
      </c>
      <c r="AP315" s="43"/>
      <c r="AQ315" s="43"/>
      <c r="AR315" s="43">
        <f t="shared" si="112"/>
        <v>3</v>
      </c>
      <c r="AS315" s="43">
        <f t="shared" si="113"/>
        <v>3</v>
      </c>
      <c r="AT315" s="43" t="str">
        <f t="shared" si="114"/>
        <v>Correct</v>
      </c>
      <c r="AU315" s="43"/>
      <c r="AV315" s="159" t="str">
        <f>IFERROR(VLOOKUP(Table1[[#This Row],[RespondentID]],'All Data'!$A316:$CN888,81,FALSE),"unknown")</f>
        <v>Female</v>
      </c>
      <c r="AW315" s="159">
        <f>IFERROR(VLOOKUP(Table1[[#This Row],[RespondentID]],'All Data'!$A316:$CN888,82,FALSE),"unknown")</f>
        <v>69</v>
      </c>
      <c r="AX315" s="159" t="str">
        <f>IFERROR(VLOOKUP(Table1[[#This Row],[RespondentID]],'All Data'!$A316:$CN888,83,FALSE),"unknown")</f>
        <v>Suffolk</v>
      </c>
      <c r="AY315" s="159" t="str">
        <f>IFERROR(VLOOKUP(Table1[[#This Row],[RespondentID]],'All Data'!$A316:$CN888,84,FALSE),"unknown")</f>
        <v>Central Islip, 11722</v>
      </c>
      <c r="AZ315" s="159" t="str">
        <f>IFERROR(VLOOKUP(Table1[[#This Row],[RespondentID]],'All Data'!$A316:$CN888,85,FALSE),"unknown")</f>
        <v>White/Caucasian</v>
      </c>
      <c r="BA315" s="159" t="str">
        <f>IFERROR(VLOOKUP(Table1[[#This Row],[RespondentID]],'All Data'!$A316:$CN888,86,FALSE),"unknown")</f>
        <v>No</v>
      </c>
      <c r="BB315" s="159" t="str">
        <f>IFERROR(VLOOKUP(Table1[[#This Row],[RespondentID]],'All Data'!$A316:$CN888,87,FALSE),"unknown")</f>
        <v xml:space="preserve">English </v>
      </c>
      <c r="BC315" s="159" t="str">
        <f>IFERROR(VLOOKUP(Table1[[#This Row],[RespondentID]],'All Data'!$A316:$CN888,88,FALSE),"unknown")</f>
        <v>$20,000 to $34,999</v>
      </c>
      <c r="BD315" s="159" t="str">
        <f>IFERROR(VLOOKUP(Table1[[#This Row],[RespondentID]],'All Data'!$A316:$CN888,89,FALSE),"unknown")</f>
        <v>Some college</v>
      </c>
      <c r="BE315" s="159" t="str">
        <f>IFERROR(VLOOKUP(Table1[[#This Row],[RespondentID]],'All Data'!$A316:$CN888,90,FALSE),"unknown")</f>
        <v>Retired</v>
      </c>
      <c r="BF315" s="159" t="str">
        <f>IFERROR(VLOOKUP(Table1[[#This Row],[RespondentID]],'All Data'!$A316:$CN888,91,FALSE),"unknown")</f>
        <v>Yes</v>
      </c>
      <c r="BG315" s="159" t="str">
        <f>IFERROR(VLOOKUP(Table1[[#This Row],[RespondentID]],'All Data'!$A316:$CN888,92,FALSE),"unknown")</f>
        <v>Yes</v>
      </c>
    </row>
    <row r="316" spans="1:59" x14ac:dyDescent="0.35">
      <c r="A316" s="6">
        <v>7045762357</v>
      </c>
      <c r="B316" s="6"/>
      <c r="C316" s="6"/>
      <c r="D316" s="6"/>
      <c r="E316" s="6"/>
      <c r="F316" s="6"/>
      <c r="G316" s="6"/>
      <c r="H316" s="6"/>
      <c r="I316" s="6"/>
      <c r="J316" s="6"/>
      <c r="K316" s="6"/>
      <c r="L316" s="6"/>
      <c r="M316" s="6"/>
      <c r="N316" s="6"/>
      <c r="O316" s="6"/>
      <c r="P316" s="6"/>
      <c r="Q316" s="6"/>
      <c r="R316" s="6"/>
      <c r="S316" s="6"/>
      <c r="T316" s="43"/>
      <c r="U316" s="43">
        <f t="shared" si="92"/>
        <v>0</v>
      </c>
      <c r="V316" s="43" t="e">
        <f t="shared" si="93"/>
        <v>#DIV/0!</v>
      </c>
      <c r="W316" s="43"/>
      <c r="X316" s="43">
        <f t="shared" si="94"/>
        <v>0</v>
      </c>
      <c r="Y316" s="43">
        <f t="shared" si="95"/>
        <v>0</v>
      </c>
      <c r="Z316" s="43">
        <f t="shared" si="96"/>
        <v>0</v>
      </c>
      <c r="AA316" s="43">
        <f t="shared" si="97"/>
        <v>0</v>
      </c>
      <c r="AB316" s="43">
        <f t="shared" si="98"/>
        <v>0</v>
      </c>
      <c r="AC316" s="43">
        <f t="shared" si="99"/>
        <v>0</v>
      </c>
      <c r="AD316" s="43">
        <f t="shared" si="100"/>
        <v>0</v>
      </c>
      <c r="AE316" s="43">
        <f t="shared" si="101"/>
        <v>0</v>
      </c>
      <c r="AF316" s="43">
        <f t="shared" si="102"/>
        <v>0</v>
      </c>
      <c r="AG316" s="43">
        <f t="shared" si="103"/>
        <v>0</v>
      </c>
      <c r="AH316" s="43">
        <f t="shared" si="104"/>
        <v>0</v>
      </c>
      <c r="AI316" s="43">
        <f t="shared" si="105"/>
        <v>0</v>
      </c>
      <c r="AJ316" s="43">
        <f t="shared" si="106"/>
        <v>0</v>
      </c>
      <c r="AK316" s="43">
        <f t="shared" si="107"/>
        <v>0</v>
      </c>
      <c r="AL316" s="43">
        <f t="shared" si="108"/>
        <v>0</v>
      </c>
      <c r="AM316" s="43">
        <f t="shared" si="109"/>
        <v>0</v>
      </c>
      <c r="AN316" s="43">
        <f t="shared" si="110"/>
        <v>0</v>
      </c>
      <c r="AO316" s="43">
        <f t="shared" si="111"/>
        <v>0</v>
      </c>
      <c r="AP316" s="43"/>
      <c r="AQ316" s="43"/>
      <c r="AR316" s="43">
        <f t="shared" si="112"/>
        <v>0</v>
      </c>
      <c r="AS316" s="43">
        <f t="shared" si="113"/>
        <v>0</v>
      </c>
      <c r="AT316" s="43" t="str">
        <f t="shared" si="114"/>
        <v>Correct</v>
      </c>
      <c r="AU316" s="43"/>
      <c r="AV316" s="159" t="str">
        <f>IFERROR(VLOOKUP(Table1[[#This Row],[RespondentID]],'All Data'!$A317:$CN889,81,FALSE),"unknown")</f>
        <v>Female</v>
      </c>
      <c r="AW316" s="159">
        <f>IFERROR(VLOOKUP(Table1[[#This Row],[RespondentID]],'All Data'!$A317:$CN889,82,FALSE),"unknown")</f>
        <v>72</v>
      </c>
      <c r="AX316" s="159" t="str">
        <f>IFERROR(VLOOKUP(Table1[[#This Row],[RespondentID]],'All Data'!$A317:$CN889,83,FALSE),"unknown")</f>
        <v>Suffolk</v>
      </c>
      <c r="AY316" s="159" t="str">
        <f>IFERROR(VLOOKUP(Table1[[#This Row],[RespondentID]],'All Data'!$A317:$CN889,84,FALSE),"unknown")</f>
        <v>West Babylon, 11704</v>
      </c>
      <c r="AZ316" s="159" t="str">
        <f>IFERROR(VLOOKUP(Table1[[#This Row],[RespondentID]],'All Data'!$A317:$CN889,85,FALSE),"unknown")</f>
        <v>White/Caucasian</v>
      </c>
      <c r="BA316" s="159" t="str">
        <f>IFERROR(VLOOKUP(Table1[[#This Row],[RespondentID]],'All Data'!$A317:$CN889,86,FALSE),"unknown")</f>
        <v>No</v>
      </c>
      <c r="BB316" s="159" t="str">
        <f>IFERROR(VLOOKUP(Table1[[#This Row],[RespondentID]],'All Data'!$A317:$CN889,87,FALSE),"unknown")</f>
        <v xml:space="preserve">English </v>
      </c>
      <c r="BC316" s="159" t="str">
        <f>IFERROR(VLOOKUP(Table1[[#This Row],[RespondentID]],'All Data'!$A317:$CN889,88,FALSE),"unknown")</f>
        <v>$20,000 to $34,999</v>
      </c>
      <c r="BD316" s="159" t="str">
        <f>IFERROR(VLOOKUP(Table1[[#This Row],[RespondentID]],'All Data'!$A317:$CN889,89,FALSE),"unknown")</f>
        <v>High school graduate</v>
      </c>
      <c r="BE316" s="159" t="str">
        <f>IFERROR(VLOOKUP(Table1[[#This Row],[RespondentID]],'All Data'!$A317:$CN889,90,FALSE),"unknown")</f>
        <v>Retired</v>
      </c>
      <c r="BF316" s="159" t="str">
        <f>IFERROR(VLOOKUP(Table1[[#This Row],[RespondentID]],'All Data'!$A317:$CN889,91,FALSE),"unknown")</f>
        <v>Yes</v>
      </c>
      <c r="BG316" s="159" t="str">
        <f>IFERROR(VLOOKUP(Table1[[#This Row],[RespondentID]],'All Data'!$A317:$CN889,92,FALSE),"unknown")</f>
        <v>Yes</v>
      </c>
    </row>
    <row r="317" spans="1:59" x14ac:dyDescent="0.35">
      <c r="A317" s="6">
        <v>7045762133</v>
      </c>
      <c r="B317" s="6" t="s">
        <v>52</v>
      </c>
      <c r="C317" s="6"/>
      <c r="D317" s="6"/>
      <c r="E317" s="6" t="s">
        <v>19</v>
      </c>
      <c r="F317" s="6"/>
      <c r="G317" s="6"/>
      <c r="H317" s="6" t="s">
        <v>57</v>
      </c>
      <c r="I317" s="6"/>
      <c r="J317" s="6"/>
      <c r="K317" s="6" t="s">
        <v>60</v>
      </c>
      <c r="L317" s="6"/>
      <c r="M317" s="6"/>
      <c r="N317" s="6"/>
      <c r="O317" s="6"/>
      <c r="P317" s="6"/>
      <c r="Q317" s="6"/>
      <c r="R317" s="6"/>
      <c r="S317" s="6"/>
      <c r="T317" s="43"/>
      <c r="U317" s="43">
        <f t="shared" si="92"/>
        <v>4</v>
      </c>
      <c r="V317" s="43">
        <f t="shared" si="93"/>
        <v>0.75</v>
      </c>
      <c r="W317" s="43"/>
      <c r="X317" s="43">
        <f t="shared" si="94"/>
        <v>0.75</v>
      </c>
      <c r="Y317" s="43">
        <f t="shared" si="95"/>
        <v>0</v>
      </c>
      <c r="Z317" s="43">
        <f t="shared" si="96"/>
        <v>0</v>
      </c>
      <c r="AA317" s="43">
        <f t="shared" si="97"/>
        <v>0.75</v>
      </c>
      <c r="AB317" s="43">
        <f t="shared" si="98"/>
        <v>0</v>
      </c>
      <c r="AC317" s="43">
        <f t="shared" si="99"/>
        <v>0</v>
      </c>
      <c r="AD317" s="43">
        <f t="shared" si="100"/>
        <v>0.75</v>
      </c>
      <c r="AE317" s="43">
        <f t="shared" si="101"/>
        <v>0</v>
      </c>
      <c r="AF317" s="43">
        <f t="shared" si="102"/>
        <v>0</v>
      </c>
      <c r="AG317" s="43">
        <f t="shared" si="103"/>
        <v>0.75</v>
      </c>
      <c r="AH317" s="43">
        <f t="shared" si="104"/>
        <v>0</v>
      </c>
      <c r="AI317" s="43">
        <f t="shared" si="105"/>
        <v>0</v>
      </c>
      <c r="AJ317" s="43">
        <f t="shared" si="106"/>
        <v>0</v>
      </c>
      <c r="AK317" s="43">
        <f t="shared" si="107"/>
        <v>0</v>
      </c>
      <c r="AL317" s="43">
        <f t="shared" si="108"/>
        <v>0</v>
      </c>
      <c r="AM317" s="43">
        <f t="shared" si="109"/>
        <v>0</v>
      </c>
      <c r="AN317" s="43">
        <f t="shared" si="110"/>
        <v>0</v>
      </c>
      <c r="AO317" s="43">
        <f t="shared" si="111"/>
        <v>0</v>
      </c>
      <c r="AP317" s="43"/>
      <c r="AQ317" s="43"/>
      <c r="AR317" s="43">
        <f t="shared" si="112"/>
        <v>3</v>
      </c>
      <c r="AS317" s="43">
        <f t="shared" si="113"/>
        <v>4</v>
      </c>
      <c r="AT317" s="43" t="str">
        <f t="shared" si="114"/>
        <v>Correct</v>
      </c>
      <c r="AU317" s="43"/>
      <c r="AV317" s="159" t="str">
        <f>IFERROR(VLOOKUP(Table1[[#This Row],[RespondentID]],'All Data'!$A318:$CN890,81,FALSE),"unknown")</f>
        <v>Female</v>
      </c>
      <c r="AW317" s="159">
        <f>IFERROR(VLOOKUP(Table1[[#This Row],[RespondentID]],'All Data'!$A318:$CN890,82,FALSE),"unknown")</f>
        <v>50</v>
      </c>
      <c r="AX317" s="159" t="str">
        <f>IFERROR(VLOOKUP(Table1[[#This Row],[RespondentID]],'All Data'!$A318:$CN890,83,FALSE),"unknown")</f>
        <v>Suffolk</v>
      </c>
      <c r="AY317" s="159" t="str">
        <f>IFERROR(VLOOKUP(Table1[[#This Row],[RespondentID]],'All Data'!$A318:$CN890,84,FALSE),"unknown")</f>
        <v>Babylon, 11703</v>
      </c>
      <c r="AZ317" s="159" t="str">
        <f>IFERROR(VLOOKUP(Table1[[#This Row],[RespondentID]],'All Data'!$A318:$CN890,85,FALSE),"unknown")</f>
        <v>White/Caucasian</v>
      </c>
      <c r="BA317" s="159">
        <f>IFERROR(VLOOKUP(Table1[[#This Row],[RespondentID]],'All Data'!$A318:$CN890,86,FALSE),"unknown")</f>
        <v>0</v>
      </c>
      <c r="BB317" s="159" t="str">
        <f>IFERROR(VLOOKUP(Table1[[#This Row],[RespondentID]],'All Data'!$A318:$CN890,87,FALSE),"unknown")</f>
        <v xml:space="preserve">English </v>
      </c>
      <c r="BC317" s="159" t="str">
        <f>IFERROR(VLOOKUP(Table1[[#This Row],[RespondentID]],'All Data'!$A318:$CN890,88,FALSE),"unknown")</f>
        <v>$50,000 to $74,999</v>
      </c>
      <c r="BD317" s="159" t="str">
        <f>IFERROR(VLOOKUP(Table1[[#This Row],[RespondentID]],'All Data'!$A318:$CN890,89,FALSE),"unknown")</f>
        <v>Technical school</v>
      </c>
      <c r="BE317" s="159" t="str">
        <f>IFERROR(VLOOKUP(Table1[[#This Row],[RespondentID]],'All Data'!$A318:$CN890,90,FALSE),"unknown")</f>
        <v>Retired</v>
      </c>
      <c r="BF317" s="159" t="str">
        <f>IFERROR(VLOOKUP(Table1[[#This Row],[RespondentID]],'All Data'!$A318:$CN890,91,FALSE),"unknown")</f>
        <v>Yes</v>
      </c>
      <c r="BG317" s="159" t="str">
        <f>IFERROR(VLOOKUP(Table1[[#This Row],[RespondentID]],'All Data'!$A318:$CN890,92,FALSE),"unknown")</f>
        <v>No</v>
      </c>
    </row>
    <row r="318" spans="1:59" x14ac:dyDescent="0.35">
      <c r="A318" s="6">
        <v>7045761778</v>
      </c>
      <c r="B318" s="6"/>
      <c r="C318" s="6"/>
      <c r="D318" s="6"/>
      <c r="E318" s="6" t="s">
        <v>19</v>
      </c>
      <c r="F318" s="6"/>
      <c r="G318" s="6" t="s">
        <v>56</v>
      </c>
      <c r="H318" s="6"/>
      <c r="I318" s="6" t="s">
        <v>58</v>
      </c>
      <c r="J318" s="6"/>
      <c r="K318" s="6" t="s">
        <v>60</v>
      </c>
      <c r="L318" s="6"/>
      <c r="M318" s="6" t="s">
        <v>62</v>
      </c>
      <c r="N318" s="6" t="s">
        <v>26</v>
      </c>
      <c r="O318" s="6"/>
      <c r="P318" s="6"/>
      <c r="Q318" s="6"/>
      <c r="R318" s="6"/>
      <c r="S318" s="6" t="s">
        <v>66</v>
      </c>
      <c r="T318" s="43"/>
      <c r="U318" s="43">
        <f t="shared" si="92"/>
        <v>7</v>
      </c>
      <c r="V318" s="43">
        <f t="shared" si="93"/>
        <v>0.42857142857142855</v>
      </c>
      <c r="W318" s="43"/>
      <c r="X318" s="43">
        <f t="shared" si="94"/>
        <v>0</v>
      </c>
      <c r="Y318" s="43">
        <f t="shared" si="95"/>
        <v>0</v>
      </c>
      <c r="Z318" s="43">
        <f t="shared" si="96"/>
        <v>0</v>
      </c>
      <c r="AA318" s="43">
        <f t="shared" si="97"/>
        <v>0.42857142857142855</v>
      </c>
      <c r="AB318" s="43">
        <f t="shared" si="98"/>
        <v>0</v>
      </c>
      <c r="AC318" s="43">
        <f t="shared" si="99"/>
        <v>0.42857142857142855</v>
      </c>
      <c r="AD318" s="43">
        <f t="shared" si="100"/>
        <v>0</v>
      </c>
      <c r="AE318" s="43">
        <f t="shared" si="101"/>
        <v>0.42857142857142855</v>
      </c>
      <c r="AF318" s="43">
        <f t="shared" si="102"/>
        <v>0</v>
      </c>
      <c r="AG318" s="43">
        <f t="shared" si="103"/>
        <v>0.42857142857142855</v>
      </c>
      <c r="AH318" s="43">
        <f t="shared" si="104"/>
        <v>0</v>
      </c>
      <c r="AI318" s="43">
        <f t="shared" si="105"/>
        <v>0.42857142857142855</v>
      </c>
      <c r="AJ318" s="43">
        <f t="shared" si="106"/>
        <v>0.42857142857142855</v>
      </c>
      <c r="AK318" s="43">
        <f t="shared" si="107"/>
        <v>0</v>
      </c>
      <c r="AL318" s="43">
        <f t="shared" si="108"/>
        <v>0</v>
      </c>
      <c r="AM318" s="43">
        <f t="shared" si="109"/>
        <v>0</v>
      </c>
      <c r="AN318" s="43">
        <f t="shared" si="110"/>
        <v>0</v>
      </c>
      <c r="AO318" s="43">
        <f t="shared" si="111"/>
        <v>0.42857142857142855</v>
      </c>
      <c r="AP318" s="43"/>
      <c r="AQ318" s="43"/>
      <c r="AR318" s="43">
        <f t="shared" si="112"/>
        <v>2.9999999999999996</v>
      </c>
      <c r="AS318" s="43">
        <f t="shared" si="113"/>
        <v>7</v>
      </c>
      <c r="AT318" s="43" t="str">
        <f t="shared" si="114"/>
        <v>Correct</v>
      </c>
      <c r="AU318" s="43"/>
      <c r="AV318" s="159" t="str">
        <f>IFERROR(VLOOKUP(Table1[[#This Row],[RespondentID]],'All Data'!$A319:$CN891,81,FALSE),"unknown")</f>
        <v>Female</v>
      </c>
      <c r="AW318" s="159">
        <f>IFERROR(VLOOKUP(Table1[[#This Row],[RespondentID]],'All Data'!$A319:$CN891,82,FALSE),"unknown")</f>
        <v>59</v>
      </c>
      <c r="AX318" s="159" t="str">
        <f>IFERROR(VLOOKUP(Table1[[#This Row],[RespondentID]],'All Data'!$A319:$CN891,83,FALSE),"unknown")</f>
        <v>Suffolk</v>
      </c>
      <c r="AY318" s="159" t="str">
        <f>IFERROR(VLOOKUP(Table1[[#This Row],[RespondentID]],'All Data'!$A319:$CN891,84,FALSE),"unknown")</f>
        <v>Huntington Station, 11746</v>
      </c>
      <c r="AZ318" s="159" t="str">
        <f>IFERROR(VLOOKUP(Table1[[#This Row],[RespondentID]],'All Data'!$A319:$CN891,85,FALSE),"unknown")</f>
        <v>White/Caucasian</v>
      </c>
      <c r="BA318" s="159" t="str">
        <f>IFERROR(VLOOKUP(Table1[[#This Row],[RespondentID]],'All Data'!$A319:$CN891,86,FALSE),"unknown")</f>
        <v>No</v>
      </c>
      <c r="BB318" s="159" t="str">
        <f>IFERROR(VLOOKUP(Table1[[#This Row],[RespondentID]],'All Data'!$A319:$CN891,87,FALSE),"unknown")</f>
        <v xml:space="preserve">English </v>
      </c>
      <c r="BC318" s="159" t="str">
        <f>IFERROR(VLOOKUP(Table1[[#This Row],[RespondentID]],'All Data'!$A319:$CN891,88,FALSE),"unknown")</f>
        <v>$0-$19,999</v>
      </c>
      <c r="BD318" s="159" t="str">
        <f>IFERROR(VLOOKUP(Table1[[#This Row],[RespondentID]],'All Data'!$A319:$CN891,89,FALSE),"unknown")</f>
        <v>Other (please specify)</v>
      </c>
      <c r="BE318" s="159" t="str">
        <f>IFERROR(VLOOKUP(Table1[[#This Row],[RespondentID]],'All Data'!$A319:$CN891,90,FALSE),"unknown")</f>
        <v>Employed for wages</v>
      </c>
      <c r="BF318" s="159" t="str">
        <f>IFERROR(VLOOKUP(Table1[[#This Row],[RespondentID]],'All Data'!$A319:$CN891,91,FALSE),"unknown")</f>
        <v>Yes</v>
      </c>
      <c r="BG318" s="159" t="str">
        <f>IFERROR(VLOOKUP(Table1[[#This Row],[RespondentID]],'All Data'!$A319:$CN891,92,FALSE),"unknown")</f>
        <v>Yes</v>
      </c>
    </row>
    <row r="319" spans="1:59" x14ac:dyDescent="0.35">
      <c r="A319" s="6">
        <v>7045761476</v>
      </c>
      <c r="B319" s="6" t="s">
        <v>52</v>
      </c>
      <c r="C319" s="6"/>
      <c r="D319" s="6"/>
      <c r="E319" s="6"/>
      <c r="F319" s="6"/>
      <c r="G319" s="6"/>
      <c r="H319" s="6"/>
      <c r="I319" s="6"/>
      <c r="J319" s="6"/>
      <c r="K319" s="6"/>
      <c r="L319" s="6"/>
      <c r="M319" s="6"/>
      <c r="N319" s="6" t="s">
        <v>26</v>
      </c>
      <c r="O319" s="6"/>
      <c r="P319" s="6"/>
      <c r="Q319" s="6"/>
      <c r="R319" s="6"/>
      <c r="S319" s="6" t="s">
        <v>66</v>
      </c>
      <c r="T319" s="43"/>
      <c r="U319" s="43">
        <f t="shared" si="92"/>
        <v>3</v>
      </c>
      <c r="V319" s="43">
        <f t="shared" si="93"/>
        <v>1</v>
      </c>
      <c r="W319" s="43"/>
      <c r="X319" s="43">
        <f t="shared" si="94"/>
        <v>1</v>
      </c>
      <c r="Y319" s="43">
        <f t="shared" si="95"/>
        <v>0</v>
      </c>
      <c r="Z319" s="43">
        <f t="shared" si="96"/>
        <v>0</v>
      </c>
      <c r="AA319" s="43">
        <f t="shared" si="97"/>
        <v>0</v>
      </c>
      <c r="AB319" s="43">
        <f t="shared" si="98"/>
        <v>0</v>
      </c>
      <c r="AC319" s="43">
        <f t="shared" si="99"/>
        <v>0</v>
      </c>
      <c r="AD319" s="43">
        <f t="shared" si="100"/>
        <v>0</v>
      </c>
      <c r="AE319" s="43">
        <f t="shared" si="101"/>
        <v>0</v>
      </c>
      <c r="AF319" s="43">
        <f t="shared" si="102"/>
        <v>0</v>
      </c>
      <c r="AG319" s="43">
        <f t="shared" si="103"/>
        <v>0</v>
      </c>
      <c r="AH319" s="43">
        <f t="shared" si="104"/>
        <v>0</v>
      </c>
      <c r="AI319" s="43">
        <f t="shared" si="105"/>
        <v>0</v>
      </c>
      <c r="AJ319" s="43">
        <f t="shared" si="106"/>
        <v>1</v>
      </c>
      <c r="AK319" s="43">
        <f t="shared" si="107"/>
        <v>0</v>
      </c>
      <c r="AL319" s="43">
        <f t="shared" si="108"/>
        <v>0</v>
      </c>
      <c r="AM319" s="43">
        <f t="shared" si="109"/>
        <v>0</v>
      </c>
      <c r="AN319" s="43">
        <f t="shared" si="110"/>
        <v>0</v>
      </c>
      <c r="AO319" s="43">
        <f t="shared" si="111"/>
        <v>1</v>
      </c>
      <c r="AP319" s="43"/>
      <c r="AQ319" s="43"/>
      <c r="AR319" s="43">
        <f t="shared" si="112"/>
        <v>3</v>
      </c>
      <c r="AS319" s="43">
        <f t="shared" si="113"/>
        <v>3</v>
      </c>
      <c r="AT319" s="43" t="str">
        <f t="shared" si="114"/>
        <v>Correct</v>
      </c>
      <c r="AU319" s="43"/>
      <c r="AV319" s="159" t="str">
        <f>IFERROR(VLOOKUP(Table1[[#This Row],[RespondentID]],'All Data'!$A320:$CN892,81,FALSE),"unknown")</f>
        <v>Female</v>
      </c>
      <c r="AW319" s="159">
        <f>IFERROR(VLOOKUP(Table1[[#This Row],[RespondentID]],'All Data'!$A320:$CN892,82,FALSE),"unknown")</f>
        <v>55</v>
      </c>
      <c r="AX319" s="159" t="str">
        <f>IFERROR(VLOOKUP(Table1[[#This Row],[RespondentID]],'All Data'!$A320:$CN892,83,FALSE),"unknown")</f>
        <v>Suffolk</v>
      </c>
      <c r="AY319" s="159" t="str">
        <f>IFERROR(VLOOKUP(Table1[[#This Row],[RespondentID]],'All Data'!$A320:$CN892,84,FALSE),"unknown")</f>
        <v>Amityville, 11701</v>
      </c>
      <c r="AZ319" s="159" t="str">
        <f>IFERROR(VLOOKUP(Table1[[#This Row],[RespondentID]],'All Data'!$A320:$CN892,85,FALSE),"unknown")</f>
        <v>Black/African American</v>
      </c>
      <c r="BA319" s="159" t="str">
        <f>IFERROR(VLOOKUP(Table1[[#This Row],[RespondentID]],'All Data'!$A320:$CN892,86,FALSE),"unknown")</f>
        <v>No</v>
      </c>
      <c r="BB319" s="159" t="str">
        <f>IFERROR(VLOOKUP(Table1[[#This Row],[RespondentID]],'All Data'!$A320:$CN892,87,FALSE),"unknown")</f>
        <v xml:space="preserve">English </v>
      </c>
      <c r="BC319" s="159" t="str">
        <f>IFERROR(VLOOKUP(Table1[[#This Row],[RespondentID]],'All Data'!$A320:$CN892,88,FALSE),"unknown")</f>
        <v>$50,000 to $74,999</v>
      </c>
      <c r="BD319" s="159" t="str">
        <f>IFERROR(VLOOKUP(Table1[[#This Row],[RespondentID]],'All Data'!$A320:$CN892,89,FALSE),"unknown")</f>
        <v>Some college</v>
      </c>
      <c r="BE319" s="159" t="str">
        <f>IFERROR(VLOOKUP(Table1[[#This Row],[RespondentID]],'All Data'!$A320:$CN892,90,FALSE),"unknown")</f>
        <v>Employed for wages</v>
      </c>
      <c r="BF319" s="159" t="str">
        <f>IFERROR(VLOOKUP(Table1[[#This Row],[RespondentID]],'All Data'!$A320:$CN892,91,FALSE),"unknown")</f>
        <v>Yes</v>
      </c>
      <c r="BG319" s="159" t="str">
        <f>IFERROR(VLOOKUP(Table1[[#This Row],[RespondentID]],'All Data'!$A320:$CN892,92,FALSE),"unknown")</f>
        <v>Yes</v>
      </c>
    </row>
    <row r="320" spans="1:59" x14ac:dyDescent="0.35">
      <c r="A320" s="6">
        <v>7045761108</v>
      </c>
      <c r="B320" s="6" t="s">
        <v>52</v>
      </c>
      <c r="C320" s="6"/>
      <c r="D320" s="6"/>
      <c r="E320" s="6" t="s">
        <v>19</v>
      </c>
      <c r="F320" s="6"/>
      <c r="G320" s="6"/>
      <c r="H320" s="6"/>
      <c r="I320" s="6" t="s">
        <v>58</v>
      </c>
      <c r="J320" s="6"/>
      <c r="K320" s="6"/>
      <c r="L320" s="6"/>
      <c r="M320" s="6"/>
      <c r="N320" s="6"/>
      <c r="O320" s="6"/>
      <c r="P320" s="6"/>
      <c r="Q320" s="6"/>
      <c r="R320" s="6"/>
      <c r="S320" s="6"/>
      <c r="T320" s="43"/>
      <c r="U320" s="43">
        <f t="shared" si="92"/>
        <v>3</v>
      </c>
      <c r="V320" s="43">
        <f t="shared" si="93"/>
        <v>1</v>
      </c>
      <c r="W320" s="43"/>
      <c r="X320" s="43">
        <f t="shared" si="94"/>
        <v>1</v>
      </c>
      <c r="Y320" s="43">
        <f t="shared" si="95"/>
        <v>0</v>
      </c>
      <c r="Z320" s="43">
        <f t="shared" si="96"/>
        <v>0</v>
      </c>
      <c r="AA320" s="43">
        <f t="shared" si="97"/>
        <v>1</v>
      </c>
      <c r="AB320" s="43">
        <f t="shared" si="98"/>
        <v>0</v>
      </c>
      <c r="AC320" s="43">
        <f t="shared" si="99"/>
        <v>0</v>
      </c>
      <c r="AD320" s="43">
        <f t="shared" si="100"/>
        <v>0</v>
      </c>
      <c r="AE320" s="43">
        <f t="shared" si="101"/>
        <v>1</v>
      </c>
      <c r="AF320" s="43">
        <f t="shared" si="102"/>
        <v>0</v>
      </c>
      <c r="AG320" s="43">
        <f t="shared" si="103"/>
        <v>0</v>
      </c>
      <c r="AH320" s="43">
        <f t="shared" si="104"/>
        <v>0</v>
      </c>
      <c r="AI320" s="43">
        <f t="shared" si="105"/>
        <v>0</v>
      </c>
      <c r="AJ320" s="43">
        <f t="shared" si="106"/>
        <v>0</v>
      </c>
      <c r="AK320" s="43">
        <f t="shared" si="107"/>
        <v>0</v>
      </c>
      <c r="AL320" s="43">
        <f t="shared" si="108"/>
        <v>0</v>
      </c>
      <c r="AM320" s="43">
        <f t="shared" si="109"/>
        <v>0</v>
      </c>
      <c r="AN320" s="43">
        <f t="shared" si="110"/>
        <v>0</v>
      </c>
      <c r="AO320" s="43">
        <f t="shared" si="111"/>
        <v>0</v>
      </c>
      <c r="AP320" s="43"/>
      <c r="AQ320" s="43"/>
      <c r="AR320" s="43">
        <f t="shared" si="112"/>
        <v>3</v>
      </c>
      <c r="AS320" s="43">
        <f t="shared" si="113"/>
        <v>3</v>
      </c>
      <c r="AT320" s="43" t="str">
        <f t="shared" si="114"/>
        <v>Correct</v>
      </c>
      <c r="AU320" s="43"/>
      <c r="AV320" s="159" t="str">
        <f>IFERROR(VLOOKUP(Table1[[#This Row],[RespondentID]],'All Data'!$A321:$CN893,81,FALSE),"unknown")</f>
        <v>Female</v>
      </c>
      <c r="AW320" s="159">
        <f>IFERROR(VLOOKUP(Table1[[#This Row],[RespondentID]],'All Data'!$A321:$CN893,82,FALSE),"unknown")</f>
        <v>75</v>
      </c>
      <c r="AX320" s="159" t="str">
        <f>IFERROR(VLOOKUP(Table1[[#This Row],[RespondentID]],'All Data'!$A321:$CN893,83,FALSE),"unknown")</f>
        <v>Suffolk</v>
      </c>
      <c r="AY320" s="159" t="str">
        <f>IFERROR(VLOOKUP(Table1[[#This Row],[RespondentID]],'All Data'!$A321:$CN893,84,FALSE),"unknown")</f>
        <v>Farmingville, 11738</v>
      </c>
      <c r="AZ320" s="159">
        <f>IFERROR(VLOOKUP(Table1[[#This Row],[RespondentID]],'All Data'!$A321:$CN893,85,FALSE),"unknown")</f>
        <v>0</v>
      </c>
      <c r="BA320" s="159" t="str">
        <f>IFERROR(VLOOKUP(Table1[[#This Row],[RespondentID]],'All Data'!$A321:$CN893,86,FALSE),"unknown")</f>
        <v>No</v>
      </c>
      <c r="BB320" s="159" t="str">
        <f>IFERROR(VLOOKUP(Table1[[#This Row],[RespondentID]],'All Data'!$A321:$CN893,87,FALSE),"unknown")</f>
        <v xml:space="preserve">English </v>
      </c>
      <c r="BC320" s="159" t="str">
        <f>IFERROR(VLOOKUP(Table1[[#This Row],[RespondentID]],'All Data'!$A321:$CN893,88,FALSE),"unknown")</f>
        <v>$50,000 to $74,999</v>
      </c>
      <c r="BD320" s="159" t="str">
        <f>IFERROR(VLOOKUP(Table1[[#This Row],[RespondentID]],'All Data'!$A321:$CN893,89,FALSE),"unknown")</f>
        <v>Graduate school</v>
      </c>
      <c r="BE320" s="159" t="str">
        <f>IFERROR(VLOOKUP(Table1[[#This Row],[RespondentID]],'All Data'!$A321:$CN893,90,FALSE),"unknown")</f>
        <v>Retired</v>
      </c>
      <c r="BF320" s="159" t="str">
        <f>IFERROR(VLOOKUP(Table1[[#This Row],[RespondentID]],'All Data'!$A321:$CN893,91,FALSE),"unknown")</f>
        <v>Yes</v>
      </c>
      <c r="BG320" s="159" t="str">
        <f>IFERROR(VLOOKUP(Table1[[#This Row],[RespondentID]],'All Data'!$A321:$CN893,92,FALSE),"unknown")</f>
        <v>Yes</v>
      </c>
    </row>
    <row r="321" spans="1:59" x14ac:dyDescent="0.35">
      <c r="A321" s="6">
        <v>7045760855</v>
      </c>
      <c r="B321" s="6"/>
      <c r="C321" s="6" t="s">
        <v>53</v>
      </c>
      <c r="D321" s="6"/>
      <c r="E321" s="6" t="s">
        <v>19</v>
      </c>
      <c r="F321" s="6"/>
      <c r="G321" s="6"/>
      <c r="H321" s="6" t="s">
        <v>57</v>
      </c>
      <c r="I321" s="6"/>
      <c r="J321" s="6"/>
      <c r="K321" s="6"/>
      <c r="L321" s="6"/>
      <c r="M321" s="6"/>
      <c r="N321" s="6"/>
      <c r="O321" s="6"/>
      <c r="P321" s="6"/>
      <c r="Q321" s="6"/>
      <c r="R321" s="6"/>
      <c r="S321" s="6" t="s">
        <v>66</v>
      </c>
      <c r="T321" s="43"/>
      <c r="U321" s="43">
        <f t="shared" si="92"/>
        <v>4</v>
      </c>
      <c r="V321" s="43">
        <f t="shared" si="93"/>
        <v>0.75</v>
      </c>
      <c r="W321" s="43"/>
      <c r="X321" s="43">
        <f t="shared" si="94"/>
        <v>0</v>
      </c>
      <c r="Y321" s="43">
        <f t="shared" si="95"/>
        <v>0.75</v>
      </c>
      <c r="Z321" s="43">
        <f t="shared" si="96"/>
        <v>0</v>
      </c>
      <c r="AA321" s="43">
        <f t="shared" si="97"/>
        <v>0.75</v>
      </c>
      <c r="AB321" s="43">
        <f t="shared" si="98"/>
        <v>0</v>
      </c>
      <c r="AC321" s="43">
        <f t="shared" si="99"/>
        <v>0</v>
      </c>
      <c r="AD321" s="43">
        <f t="shared" si="100"/>
        <v>0.75</v>
      </c>
      <c r="AE321" s="43">
        <f t="shared" si="101"/>
        <v>0</v>
      </c>
      <c r="AF321" s="43">
        <f t="shared" si="102"/>
        <v>0</v>
      </c>
      <c r="AG321" s="43">
        <f t="shared" si="103"/>
        <v>0</v>
      </c>
      <c r="AH321" s="43">
        <f t="shared" si="104"/>
        <v>0</v>
      </c>
      <c r="AI321" s="43">
        <f t="shared" si="105"/>
        <v>0</v>
      </c>
      <c r="AJ321" s="43">
        <f t="shared" si="106"/>
        <v>0</v>
      </c>
      <c r="AK321" s="43">
        <f t="shared" si="107"/>
        <v>0</v>
      </c>
      <c r="AL321" s="43">
        <f t="shared" si="108"/>
        <v>0</v>
      </c>
      <c r="AM321" s="43">
        <f t="shared" si="109"/>
        <v>0</v>
      </c>
      <c r="AN321" s="43">
        <f t="shared" si="110"/>
        <v>0</v>
      </c>
      <c r="AO321" s="43">
        <f t="shared" si="111"/>
        <v>0.75</v>
      </c>
      <c r="AP321" s="43"/>
      <c r="AQ321" s="43"/>
      <c r="AR321" s="43">
        <f t="shared" si="112"/>
        <v>3</v>
      </c>
      <c r="AS321" s="43">
        <f t="shared" si="113"/>
        <v>4</v>
      </c>
      <c r="AT321" s="43" t="str">
        <f t="shared" si="114"/>
        <v>Correct</v>
      </c>
      <c r="AU321" s="43"/>
      <c r="AV321" s="159" t="str">
        <f>IFERROR(VLOOKUP(Table1[[#This Row],[RespondentID]],'All Data'!$A322:$CN894,81,FALSE),"unknown")</f>
        <v>Female</v>
      </c>
      <c r="AW321" s="159">
        <f>IFERROR(VLOOKUP(Table1[[#This Row],[RespondentID]],'All Data'!$A322:$CN894,82,FALSE),"unknown")</f>
        <v>64</v>
      </c>
      <c r="AX321" s="159" t="str">
        <f>IFERROR(VLOOKUP(Table1[[#This Row],[RespondentID]],'All Data'!$A322:$CN894,83,FALSE),"unknown")</f>
        <v>Suffolk</v>
      </c>
      <c r="AY321" s="159" t="str">
        <f>IFERROR(VLOOKUP(Table1[[#This Row],[RespondentID]],'All Data'!$A322:$CN894,84,FALSE),"unknown")</f>
        <v>West Babylon, 11704</v>
      </c>
      <c r="AZ321" s="159" t="str">
        <f>IFERROR(VLOOKUP(Table1[[#This Row],[RespondentID]],'All Data'!$A322:$CN894,85,FALSE),"unknown")</f>
        <v>Black/African American</v>
      </c>
      <c r="BA321" s="159" t="str">
        <f>IFERROR(VLOOKUP(Table1[[#This Row],[RespondentID]],'All Data'!$A322:$CN894,86,FALSE),"unknown")</f>
        <v>No</v>
      </c>
      <c r="BB321" s="159" t="str">
        <f>IFERROR(VLOOKUP(Table1[[#This Row],[RespondentID]],'All Data'!$A322:$CN894,87,FALSE),"unknown")</f>
        <v xml:space="preserve">English </v>
      </c>
      <c r="BC321" s="159" t="str">
        <f>IFERROR(VLOOKUP(Table1[[#This Row],[RespondentID]],'All Data'!$A322:$CN894,88,FALSE),"unknown")</f>
        <v>$20,000 to $34,999</v>
      </c>
      <c r="BD321" s="159" t="str">
        <f>IFERROR(VLOOKUP(Table1[[#This Row],[RespondentID]],'All Data'!$A322:$CN894,89,FALSE),"unknown")</f>
        <v>Some college</v>
      </c>
      <c r="BE321" s="159" t="str">
        <f>IFERROR(VLOOKUP(Table1[[#This Row],[RespondentID]],'All Data'!$A322:$CN894,90,FALSE),"unknown")</f>
        <v>Out of work and looking for work</v>
      </c>
      <c r="BF321" s="159" t="str">
        <f>IFERROR(VLOOKUP(Table1[[#This Row],[RespondentID]],'All Data'!$A322:$CN894,91,FALSE),"unknown")</f>
        <v>Yes</v>
      </c>
      <c r="BG321" s="159" t="str">
        <f>IFERROR(VLOOKUP(Table1[[#This Row],[RespondentID]],'All Data'!$A322:$CN894,92,FALSE),"unknown")</f>
        <v>Yes</v>
      </c>
    </row>
    <row r="322" spans="1:59" x14ac:dyDescent="0.35">
      <c r="A322" s="6">
        <v>7045760604</v>
      </c>
      <c r="B322" s="6"/>
      <c r="C322" s="6"/>
      <c r="D322" s="6"/>
      <c r="E322" s="6"/>
      <c r="F322" s="6" t="s">
        <v>55</v>
      </c>
      <c r="G322" s="6"/>
      <c r="H322" s="6"/>
      <c r="I322" s="6"/>
      <c r="J322" s="6"/>
      <c r="K322" s="6"/>
      <c r="L322" s="6"/>
      <c r="M322" s="6"/>
      <c r="N322" s="6"/>
      <c r="O322" s="6"/>
      <c r="P322" s="6"/>
      <c r="Q322" s="6"/>
      <c r="R322" s="6"/>
      <c r="S322" s="6"/>
      <c r="T322" s="43"/>
      <c r="U322" s="43">
        <f t="shared" ref="U322:U385" si="115">COUNTA(B322:T322)</f>
        <v>1</v>
      </c>
      <c r="V322" s="43">
        <f t="shared" ref="V322:V385" si="116">3/U322</f>
        <v>3</v>
      </c>
      <c r="W322" s="43"/>
      <c r="X322" s="43">
        <f t="shared" ref="X322:X385" si="117">IF($U322&lt;3,IF($B322=$B$1,1,0),IF($B322=$B$1,$V322,0))</f>
        <v>0</v>
      </c>
      <c r="Y322" s="43">
        <f t="shared" ref="Y322:Y385" si="118">IF($U322&lt;3,IF($C322=$C$1,1,0),IF($C322=$C$1,$V322,0))</f>
        <v>0</v>
      </c>
      <c r="Z322" s="43">
        <f t="shared" ref="Z322:Z385" si="119">IF($U322&lt;3,IF($D322=$D$1,1,0),IF($D322=$D$1,$V322,0))</f>
        <v>0</v>
      </c>
      <c r="AA322" s="43">
        <f t="shared" ref="AA322:AA385" si="120">IF($U322&lt;3,IF($E322=$E$1,1,0),IF($E322=$E$1,$V322,0))</f>
        <v>0</v>
      </c>
      <c r="AB322" s="43">
        <f t="shared" ref="AB322:AB385" si="121">IF($U322&lt;3,IF($F322=$F$1,1,0),IF($F322=$F$1,$V322,0))</f>
        <v>1</v>
      </c>
      <c r="AC322" s="43">
        <f t="shared" ref="AC322:AC385" si="122">IF($U322&lt;3,IF($G322=$G$1,1,0),IF($G322=$G$1,$V322,0))</f>
        <v>0</v>
      </c>
      <c r="AD322" s="43">
        <f t="shared" ref="AD322:AD385" si="123">IF($U322&lt;3,IF($H322=$H$1,1,0),IF($H322=$H$1,$V322,0))</f>
        <v>0</v>
      </c>
      <c r="AE322" s="43">
        <f t="shared" ref="AE322:AE385" si="124">IF($U322&lt;3,IF($I322=$I$1,1,0),IF($I322=$I$1,$V322,0))</f>
        <v>0</v>
      </c>
      <c r="AF322" s="43">
        <f t="shared" ref="AF322:AF385" si="125">IF($U322&lt;3,IF($J322=$J$1,1,0),IF($J322=$J$1,$V322,0))</f>
        <v>0</v>
      </c>
      <c r="AG322" s="43">
        <f t="shared" ref="AG322:AG385" si="126">IF($U322&lt;3,IF($K322=$K$1,1,0),IF($K322=$K$1,$V322,0))</f>
        <v>0</v>
      </c>
      <c r="AH322" s="43">
        <f t="shared" ref="AH322:AH385" si="127">IF($U322&lt;3,IF($L322=$L$1,1,0),IF($L322=$L$1,$V322,0))</f>
        <v>0</v>
      </c>
      <c r="AI322" s="43">
        <f t="shared" ref="AI322:AI385" si="128">IF($U322&lt;3,IF($M322=$M$1,1,0),IF($M322=$M$1,$V322,0))</f>
        <v>0</v>
      </c>
      <c r="AJ322" s="43">
        <f t="shared" ref="AJ322:AJ385" si="129">IF($U322&lt;3,IF($N322=$N$1,1,0),IF($N322=$N$1,$V322,0))</f>
        <v>0</v>
      </c>
      <c r="AK322" s="43">
        <f t="shared" ref="AK322:AK385" si="130">IF($U322&lt;3,IF($O322=$O$1,1,0),IF($O322=$O$1,$V322,0))</f>
        <v>0</v>
      </c>
      <c r="AL322" s="43">
        <f t="shared" ref="AL322:AL385" si="131">IF($U322&lt;3,IF($P322=$P$1,1,0),IF($P322=$P$1,$V322,0))</f>
        <v>0</v>
      </c>
      <c r="AM322" s="43">
        <f t="shared" ref="AM322:AM385" si="132">IF($U322&lt;3,IF($Q322=$Q$1,1,0),IF($Q322=$Q$1,$V322,0))</f>
        <v>0</v>
      </c>
      <c r="AN322" s="43">
        <f t="shared" ref="AN322:AN385" si="133">IF($U322&lt;3,IF($R322=$R$1,1,0),IF($R322=$R$1,$V322,0))</f>
        <v>0</v>
      </c>
      <c r="AO322" s="43">
        <f t="shared" ref="AO322:AO385" si="134">IF($U322&lt;3,IF($S322=$S$1,1,0),IF($S322=$S$1,$V322,0))</f>
        <v>0</v>
      </c>
      <c r="AP322" s="43"/>
      <c r="AQ322" s="43"/>
      <c r="AR322" s="43">
        <f t="shared" ref="AR322:AR385" si="135">SUM(X322:AP322)</f>
        <v>1</v>
      </c>
      <c r="AS322" s="43">
        <f t="shared" ref="AS322:AS385" si="136">U322</f>
        <v>1</v>
      </c>
      <c r="AT322" s="43" t="str">
        <f t="shared" ref="AT322:AT385" si="137">IF(AR322=AS322,"Correct",IF(AR322=3,"Correct","Wrong"))</f>
        <v>Correct</v>
      </c>
      <c r="AU322" s="43"/>
      <c r="AV322" s="159" t="str">
        <f>IFERROR(VLOOKUP(Table1[[#This Row],[RespondentID]],'All Data'!$A323:$CN895,81,FALSE),"unknown")</f>
        <v>Female</v>
      </c>
      <c r="AW322" s="159">
        <f>IFERROR(VLOOKUP(Table1[[#This Row],[RespondentID]],'All Data'!$A323:$CN895,82,FALSE),"unknown")</f>
        <v>72</v>
      </c>
      <c r="AX322" s="159" t="str">
        <f>IFERROR(VLOOKUP(Table1[[#This Row],[RespondentID]],'All Data'!$A323:$CN895,83,FALSE),"unknown")</f>
        <v>Suffolk</v>
      </c>
      <c r="AY322" s="159" t="str">
        <f>IFERROR(VLOOKUP(Table1[[#This Row],[RespondentID]],'All Data'!$A323:$CN895,84,FALSE),"unknown")</f>
        <v>Lindenhurst, 11757</v>
      </c>
      <c r="AZ322" s="159">
        <f>IFERROR(VLOOKUP(Table1[[#This Row],[RespondentID]],'All Data'!$A323:$CN895,85,FALSE),"unknown")</f>
        <v>0</v>
      </c>
      <c r="BA322" s="159" t="str">
        <f>IFERROR(VLOOKUP(Table1[[#This Row],[RespondentID]],'All Data'!$A323:$CN895,86,FALSE),"unknown")</f>
        <v>No</v>
      </c>
      <c r="BB322" s="159" t="str">
        <f>IFERROR(VLOOKUP(Table1[[#This Row],[RespondentID]],'All Data'!$A323:$CN895,87,FALSE),"unknown")</f>
        <v xml:space="preserve">English </v>
      </c>
      <c r="BC322" s="159" t="str">
        <f>IFERROR(VLOOKUP(Table1[[#This Row],[RespondentID]],'All Data'!$A323:$CN895,88,FALSE),"unknown")</f>
        <v>$20,000 to $34,999</v>
      </c>
      <c r="BD322" s="159" t="str">
        <f>IFERROR(VLOOKUP(Table1[[#This Row],[RespondentID]],'All Data'!$A323:$CN895,89,FALSE),"unknown")</f>
        <v>Some college</v>
      </c>
      <c r="BE322" s="159" t="str">
        <f>IFERROR(VLOOKUP(Table1[[#This Row],[RespondentID]],'All Data'!$A323:$CN895,90,FALSE),"unknown")</f>
        <v>Retired</v>
      </c>
      <c r="BF322" s="159" t="str">
        <f>IFERROR(VLOOKUP(Table1[[#This Row],[RespondentID]],'All Data'!$A323:$CN895,91,FALSE),"unknown")</f>
        <v>Yes</v>
      </c>
      <c r="BG322" s="159">
        <f>IFERROR(VLOOKUP(Table1[[#This Row],[RespondentID]],'All Data'!$A323:$CN895,92,FALSE),"unknown")</f>
        <v>0</v>
      </c>
    </row>
    <row r="323" spans="1:59" x14ac:dyDescent="0.35">
      <c r="A323" s="6">
        <v>7045760342</v>
      </c>
      <c r="B323" s="6" t="s">
        <v>52</v>
      </c>
      <c r="C323" s="6"/>
      <c r="D323" s="6"/>
      <c r="E323" s="6" t="s">
        <v>19</v>
      </c>
      <c r="F323" s="6"/>
      <c r="G323" s="6"/>
      <c r="H323" s="6"/>
      <c r="I323" s="6"/>
      <c r="J323" s="6"/>
      <c r="K323" s="6"/>
      <c r="L323" s="6"/>
      <c r="M323" s="6"/>
      <c r="N323" s="6" t="s">
        <v>26</v>
      </c>
      <c r="O323" s="6"/>
      <c r="P323" s="6"/>
      <c r="Q323" s="6"/>
      <c r="R323" s="6"/>
      <c r="S323" s="6"/>
      <c r="T323" s="43"/>
      <c r="U323" s="43">
        <f t="shared" si="115"/>
        <v>3</v>
      </c>
      <c r="V323" s="43">
        <f t="shared" si="116"/>
        <v>1</v>
      </c>
      <c r="W323" s="43"/>
      <c r="X323" s="43">
        <f t="shared" si="117"/>
        <v>1</v>
      </c>
      <c r="Y323" s="43">
        <f t="shared" si="118"/>
        <v>0</v>
      </c>
      <c r="Z323" s="43">
        <f t="shared" si="119"/>
        <v>0</v>
      </c>
      <c r="AA323" s="43">
        <f t="shared" si="120"/>
        <v>1</v>
      </c>
      <c r="AB323" s="43">
        <f t="shared" si="121"/>
        <v>0</v>
      </c>
      <c r="AC323" s="43">
        <f t="shared" si="122"/>
        <v>0</v>
      </c>
      <c r="AD323" s="43">
        <f t="shared" si="123"/>
        <v>0</v>
      </c>
      <c r="AE323" s="43">
        <f t="shared" si="124"/>
        <v>0</v>
      </c>
      <c r="AF323" s="43">
        <f t="shared" si="125"/>
        <v>0</v>
      </c>
      <c r="AG323" s="43">
        <f t="shared" si="126"/>
        <v>0</v>
      </c>
      <c r="AH323" s="43">
        <f t="shared" si="127"/>
        <v>0</v>
      </c>
      <c r="AI323" s="43">
        <f t="shared" si="128"/>
        <v>0</v>
      </c>
      <c r="AJ323" s="43">
        <f t="shared" si="129"/>
        <v>1</v>
      </c>
      <c r="AK323" s="43">
        <f t="shared" si="130"/>
        <v>0</v>
      </c>
      <c r="AL323" s="43">
        <f t="shared" si="131"/>
        <v>0</v>
      </c>
      <c r="AM323" s="43">
        <f t="shared" si="132"/>
        <v>0</v>
      </c>
      <c r="AN323" s="43">
        <f t="shared" si="133"/>
        <v>0</v>
      </c>
      <c r="AO323" s="43">
        <f t="shared" si="134"/>
        <v>0</v>
      </c>
      <c r="AP323" s="43"/>
      <c r="AQ323" s="43"/>
      <c r="AR323" s="43">
        <f t="shared" si="135"/>
        <v>3</v>
      </c>
      <c r="AS323" s="43">
        <f t="shared" si="136"/>
        <v>3</v>
      </c>
      <c r="AT323" s="43" t="str">
        <f t="shared" si="137"/>
        <v>Correct</v>
      </c>
      <c r="AU323" s="43"/>
      <c r="AV323" s="159" t="str">
        <f>IFERROR(VLOOKUP(Table1[[#This Row],[RespondentID]],'All Data'!$A324:$CN896,81,FALSE),"unknown")</f>
        <v>Female</v>
      </c>
      <c r="AW323" s="159">
        <f>IFERROR(VLOOKUP(Table1[[#This Row],[RespondentID]],'All Data'!$A324:$CN896,82,FALSE),"unknown")</f>
        <v>60</v>
      </c>
      <c r="AX323" s="159" t="str">
        <f>IFERROR(VLOOKUP(Table1[[#This Row],[RespondentID]],'All Data'!$A324:$CN896,83,FALSE),"unknown")</f>
        <v>Suffolk</v>
      </c>
      <c r="AY323" s="159" t="str">
        <f>IFERROR(VLOOKUP(Table1[[#This Row],[RespondentID]],'All Data'!$A324:$CN896,84,FALSE),"unknown")</f>
        <v>North Babylon, 11703</v>
      </c>
      <c r="AZ323" s="159" t="str">
        <f>IFERROR(VLOOKUP(Table1[[#This Row],[RespondentID]],'All Data'!$A324:$CN896,85,FALSE),"unknown")</f>
        <v>Black/African American</v>
      </c>
      <c r="BA323" s="159">
        <f>IFERROR(VLOOKUP(Table1[[#This Row],[RespondentID]],'All Data'!$A324:$CN896,86,FALSE),"unknown")</f>
        <v>0</v>
      </c>
      <c r="BB323" s="159" t="str">
        <f>IFERROR(VLOOKUP(Table1[[#This Row],[RespondentID]],'All Data'!$A324:$CN896,87,FALSE),"unknown")</f>
        <v xml:space="preserve">English </v>
      </c>
      <c r="BC323" s="159" t="str">
        <f>IFERROR(VLOOKUP(Table1[[#This Row],[RespondentID]],'All Data'!$A324:$CN896,88,FALSE),"unknown")</f>
        <v>$35,000 to $49,999</v>
      </c>
      <c r="BD323" s="159" t="str">
        <f>IFERROR(VLOOKUP(Table1[[#This Row],[RespondentID]],'All Data'!$A324:$CN896,89,FALSE),"unknown")</f>
        <v>Some college</v>
      </c>
      <c r="BE323" s="159" t="str">
        <f>IFERROR(VLOOKUP(Table1[[#This Row],[RespondentID]],'All Data'!$A324:$CN896,90,FALSE),"unknown")</f>
        <v>Retired</v>
      </c>
      <c r="BF323" s="159" t="str">
        <f>IFERROR(VLOOKUP(Table1[[#This Row],[RespondentID]],'All Data'!$A324:$CN896,91,FALSE),"unknown")</f>
        <v>Yes</v>
      </c>
      <c r="BG323" s="159" t="str">
        <f>IFERROR(VLOOKUP(Table1[[#This Row],[RespondentID]],'All Data'!$A324:$CN896,92,FALSE),"unknown")</f>
        <v>Yes</v>
      </c>
    </row>
    <row r="324" spans="1:59" x14ac:dyDescent="0.35">
      <c r="A324" s="6">
        <v>7045760037</v>
      </c>
      <c r="B324" s="6"/>
      <c r="C324" s="6" t="s">
        <v>53</v>
      </c>
      <c r="D324" s="6"/>
      <c r="E324" s="6" t="s">
        <v>19</v>
      </c>
      <c r="F324" s="6"/>
      <c r="G324" s="6"/>
      <c r="H324" s="6"/>
      <c r="I324" s="6"/>
      <c r="J324" s="6" t="s">
        <v>59</v>
      </c>
      <c r="K324" s="6"/>
      <c r="L324" s="6"/>
      <c r="M324" s="6"/>
      <c r="N324" s="6" t="s">
        <v>26</v>
      </c>
      <c r="O324" s="6"/>
      <c r="P324" s="6"/>
      <c r="Q324" s="6"/>
      <c r="R324" s="6"/>
      <c r="S324" s="6"/>
      <c r="T324" s="43"/>
      <c r="U324" s="43">
        <f t="shared" si="115"/>
        <v>4</v>
      </c>
      <c r="V324" s="43">
        <f t="shared" si="116"/>
        <v>0.75</v>
      </c>
      <c r="W324" s="43"/>
      <c r="X324" s="43">
        <f t="shared" si="117"/>
        <v>0</v>
      </c>
      <c r="Y324" s="43">
        <f t="shared" si="118"/>
        <v>0.75</v>
      </c>
      <c r="Z324" s="43">
        <f t="shared" si="119"/>
        <v>0</v>
      </c>
      <c r="AA324" s="43">
        <f t="shared" si="120"/>
        <v>0.75</v>
      </c>
      <c r="AB324" s="43">
        <f t="shared" si="121"/>
        <v>0</v>
      </c>
      <c r="AC324" s="43">
        <f t="shared" si="122"/>
        <v>0</v>
      </c>
      <c r="AD324" s="43">
        <f t="shared" si="123"/>
        <v>0</v>
      </c>
      <c r="AE324" s="43">
        <f t="shared" si="124"/>
        <v>0</v>
      </c>
      <c r="AF324" s="43">
        <f t="shared" si="125"/>
        <v>0.75</v>
      </c>
      <c r="AG324" s="43">
        <f t="shared" si="126"/>
        <v>0</v>
      </c>
      <c r="AH324" s="43">
        <f t="shared" si="127"/>
        <v>0</v>
      </c>
      <c r="AI324" s="43">
        <f t="shared" si="128"/>
        <v>0</v>
      </c>
      <c r="AJ324" s="43">
        <f t="shared" si="129"/>
        <v>0.75</v>
      </c>
      <c r="AK324" s="43">
        <f t="shared" si="130"/>
        <v>0</v>
      </c>
      <c r="AL324" s="43">
        <f t="shared" si="131"/>
        <v>0</v>
      </c>
      <c r="AM324" s="43">
        <f t="shared" si="132"/>
        <v>0</v>
      </c>
      <c r="AN324" s="43">
        <f t="shared" si="133"/>
        <v>0</v>
      </c>
      <c r="AO324" s="43">
        <f t="shared" si="134"/>
        <v>0</v>
      </c>
      <c r="AP324" s="43"/>
      <c r="AQ324" s="43"/>
      <c r="AR324" s="43">
        <f t="shared" si="135"/>
        <v>3</v>
      </c>
      <c r="AS324" s="43">
        <f t="shared" si="136"/>
        <v>4</v>
      </c>
      <c r="AT324" s="43" t="str">
        <f t="shared" si="137"/>
        <v>Correct</v>
      </c>
      <c r="AU324" s="43"/>
      <c r="AV324" s="159" t="str">
        <f>IFERROR(VLOOKUP(Table1[[#This Row],[RespondentID]],'All Data'!$A325:$CN897,81,FALSE),"unknown")</f>
        <v>Female</v>
      </c>
      <c r="AW324" s="159">
        <f>IFERROR(VLOOKUP(Table1[[#This Row],[RespondentID]],'All Data'!$A325:$CN897,82,FALSE),"unknown")</f>
        <v>40</v>
      </c>
      <c r="AX324" s="159" t="str">
        <f>IFERROR(VLOOKUP(Table1[[#This Row],[RespondentID]],'All Data'!$A325:$CN897,83,FALSE),"unknown")</f>
        <v>Suffolk</v>
      </c>
      <c r="AY324" s="159" t="str">
        <f>IFERROR(VLOOKUP(Table1[[#This Row],[RespondentID]],'All Data'!$A325:$CN897,84,FALSE),"unknown")</f>
        <v>Lindenhurst, 11757</v>
      </c>
      <c r="AZ324" s="159" t="str">
        <f>IFERROR(VLOOKUP(Table1[[#This Row],[RespondentID]],'All Data'!$A325:$CN897,85,FALSE),"unknown")</f>
        <v>White/Caucasian</v>
      </c>
      <c r="BA324" s="159" t="str">
        <f>IFERROR(VLOOKUP(Table1[[#This Row],[RespondentID]],'All Data'!$A325:$CN897,86,FALSE),"unknown")</f>
        <v>Yes</v>
      </c>
      <c r="BB324" s="159" t="str">
        <f>IFERROR(VLOOKUP(Table1[[#This Row],[RespondentID]],'All Data'!$A325:$CN897,87,FALSE),"unknown")</f>
        <v xml:space="preserve">English Spanish </v>
      </c>
      <c r="BC324" s="159" t="str">
        <f>IFERROR(VLOOKUP(Table1[[#This Row],[RespondentID]],'All Data'!$A325:$CN897,88,FALSE),"unknown")</f>
        <v>$35,000 to $49,999</v>
      </c>
      <c r="BD324" s="159" t="str">
        <f>IFERROR(VLOOKUP(Table1[[#This Row],[RespondentID]],'All Data'!$A325:$CN897,89,FALSE),"unknown")</f>
        <v>Technical school</v>
      </c>
      <c r="BE324" s="159" t="str">
        <f>IFERROR(VLOOKUP(Table1[[#This Row],[RespondentID]],'All Data'!$A325:$CN897,90,FALSE),"unknown")</f>
        <v>Employed for wages</v>
      </c>
      <c r="BF324" s="159" t="str">
        <f>IFERROR(VLOOKUP(Table1[[#This Row],[RespondentID]],'All Data'!$A325:$CN897,91,FALSE),"unknown")</f>
        <v>Yes</v>
      </c>
      <c r="BG324" s="159" t="str">
        <f>IFERROR(VLOOKUP(Table1[[#This Row],[RespondentID]],'All Data'!$A325:$CN897,92,FALSE),"unknown")</f>
        <v>Yes</v>
      </c>
    </row>
    <row r="325" spans="1:59" x14ac:dyDescent="0.35">
      <c r="A325" s="6">
        <v>7045759762</v>
      </c>
      <c r="B325" s="6" t="s">
        <v>52</v>
      </c>
      <c r="C325" s="6"/>
      <c r="D325" s="6"/>
      <c r="E325" s="6" t="s">
        <v>19</v>
      </c>
      <c r="F325" s="6"/>
      <c r="G325" s="6" t="s">
        <v>56</v>
      </c>
      <c r="H325" s="6" t="s">
        <v>57</v>
      </c>
      <c r="I325" s="6" t="s">
        <v>58</v>
      </c>
      <c r="J325" s="6" t="s">
        <v>59</v>
      </c>
      <c r="K325" s="6" t="s">
        <v>60</v>
      </c>
      <c r="L325" s="6" t="s">
        <v>61</v>
      </c>
      <c r="M325" s="6" t="s">
        <v>62</v>
      </c>
      <c r="N325" s="6"/>
      <c r="O325" s="6"/>
      <c r="P325" s="6" t="s">
        <v>63</v>
      </c>
      <c r="Q325" s="6"/>
      <c r="R325" s="6" t="s">
        <v>65</v>
      </c>
      <c r="S325" s="6" t="s">
        <v>66</v>
      </c>
      <c r="T325" s="43"/>
      <c r="U325" s="43">
        <f t="shared" si="115"/>
        <v>12</v>
      </c>
      <c r="V325" s="43">
        <f t="shared" si="116"/>
        <v>0.25</v>
      </c>
      <c r="W325" s="43"/>
      <c r="X325" s="43">
        <f t="shared" si="117"/>
        <v>0.25</v>
      </c>
      <c r="Y325" s="43">
        <f t="shared" si="118"/>
        <v>0</v>
      </c>
      <c r="Z325" s="43">
        <f t="shared" si="119"/>
        <v>0</v>
      </c>
      <c r="AA325" s="43">
        <f t="shared" si="120"/>
        <v>0.25</v>
      </c>
      <c r="AB325" s="43">
        <f t="shared" si="121"/>
        <v>0</v>
      </c>
      <c r="AC325" s="43">
        <f t="shared" si="122"/>
        <v>0.25</v>
      </c>
      <c r="AD325" s="43">
        <f t="shared" si="123"/>
        <v>0.25</v>
      </c>
      <c r="AE325" s="43">
        <f t="shared" si="124"/>
        <v>0.25</v>
      </c>
      <c r="AF325" s="43">
        <f t="shared" si="125"/>
        <v>0.25</v>
      </c>
      <c r="AG325" s="43">
        <f t="shared" si="126"/>
        <v>0.25</v>
      </c>
      <c r="AH325" s="43">
        <f t="shared" si="127"/>
        <v>0.25</v>
      </c>
      <c r="AI325" s="43">
        <f t="shared" si="128"/>
        <v>0.25</v>
      </c>
      <c r="AJ325" s="43">
        <f t="shared" si="129"/>
        <v>0</v>
      </c>
      <c r="AK325" s="43">
        <f t="shared" si="130"/>
        <v>0</v>
      </c>
      <c r="AL325" s="43">
        <f t="shared" si="131"/>
        <v>0.25</v>
      </c>
      <c r="AM325" s="43">
        <f t="shared" si="132"/>
        <v>0</v>
      </c>
      <c r="AN325" s="43">
        <f t="shared" si="133"/>
        <v>0.25</v>
      </c>
      <c r="AO325" s="43">
        <f t="shared" si="134"/>
        <v>0.25</v>
      </c>
      <c r="AP325" s="43"/>
      <c r="AQ325" s="43"/>
      <c r="AR325" s="43">
        <f t="shared" si="135"/>
        <v>3</v>
      </c>
      <c r="AS325" s="43">
        <f t="shared" si="136"/>
        <v>12</v>
      </c>
      <c r="AT325" s="43" t="str">
        <f t="shared" si="137"/>
        <v>Correct</v>
      </c>
      <c r="AU325" s="43"/>
      <c r="AV325" s="159" t="str">
        <f>IFERROR(VLOOKUP(Table1[[#This Row],[RespondentID]],'All Data'!$A326:$CN898,81,FALSE),"unknown")</f>
        <v>Female</v>
      </c>
      <c r="AW325" s="159">
        <f>IFERROR(VLOOKUP(Table1[[#This Row],[RespondentID]],'All Data'!$A326:$CN898,82,FALSE),"unknown")</f>
        <v>13</v>
      </c>
      <c r="AX325" s="159" t="str">
        <f>IFERROR(VLOOKUP(Table1[[#This Row],[RespondentID]],'All Data'!$A326:$CN898,83,FALSE),"unknown")</f>
        <v>Suffolk</v>
      </c>
      <c r="AY325" s="159" t="str">
        <f>IFERROR(VLOOKUP(Table1[[#This Row],[RespondentID]],'All Data'!$A326:$CN898,84,FALSE),"unknown")</f>
        <v>Lindenhurst, 11757</v>
      </c>
      <c r="AZ325" s="159" t="str">
        <f>IFERROR(VLOOKUP(Table1[[#This Row],[RespondentID]],'All Data'!$A326:$CN898,85,FALSE),"unknown")</f>
        <v>White/Caucasian</v>
      </c>
      <c r="BA325" s="159" t="str">
        <f>IFERROR(VLOOKUP(Table1[[#This Row],[RespondentID]],'All Data'!$A326:$CN898,86,FALSE),"unknown")</f>
        <v>Yes</v>
      </c>
      <c r="BB325" s="159" t="str">
        <f>IFERROR(VLOOKUP(Table1[[#This Row],[RespondentID]],'All Data'!$A326:$CN898,87,FALSE),"unknown")</f>
        <v xml:space="preserve">English Spanish </v>
      </c>
      <c r="BC325" s="159">
        <f>IFERROR(VLOOKUP(Table1[[#This Row],[RespondentID]],'All Data'!$A326:$CN898,88,FALSE),"unknown")</f>
        <v>0</v>
      </c>
      <c r="BD325" s="159" t="str">
        <f>IFERROR(VLOOKUP(Table1[[#This Row],[RespondentID]],'All Data'!$A326:$CN898,89,FALSE),"unknown")</f>
        <v>K-8 grade</v>
      </c>
      <c r="BE325" s="159" t="str">
        <f>IFERROR(VLOOKUP(Table1[[#This Row],[RespondentID]],'All Data'!$A326:$CN898,90,FALSE),"unknown")</f>
        <v>Student</v>
      </c>
      <c r="BF325" s="159" t="str">
        <f>IFERROR(VLOOKUP(Table1[[#This Row],[RespondentID]],'All Data'!$A326:$CN898,91,FALSE),"unknown")</f>
        <v>Yes</v>
      </c>
      <c r="BG325" s="159" t="str">
        <f>IFERROR(VLOOKUP(Table1[[#This Row],[RespondentID]],'All Data'!$A326:$CN898,92,FALSE),"unknown")</f>
        <v>Yes</v>
      </c>
    </row>
    <row r="326" spans="1:59" x14ac:dyDescent="0.35">
      <c r="A326" s="6">
        <v>7045759383</v>
      </c>
      <c r="B326" s="6"/>
      <c r="C326" s="6"/>
      <c r="D326" s="6"/>
      <c r="E326" s="6"/>
      <c r="F326" s="6"/>
      <c r="G326" s="6"/>
      <c r="H326" s="6"/>
      <c r="I326" s="6"/>
      <c r="J326" s="6"/>
      <c r="K326" s="6"/>
      <c r="L326" s="6"/>
      <c r="M326" s="6"/>
      <c r="N326" s="6"/>
      <c r="O326" s="6"/>
      <c r="P326" s="6"/>
      <c r="Q326" s="6"/>
      <c r="R326" s="6"/>
      <c r="S326" s="6"/>
      <c r="T326" s="43"/>
      <c r="U326" s="43">
        <f t="shared" si="115"/>
        <v>0</v>
      </c>
      <c r="V326" s="43" t="e">
        <f t="shared" si="116"/>
        <v>#DIV/0!</v>
      </c>
      <c r="W326" s="43"/>
      <c r="X326" s="43">
        <f t="shared" si="117"/>
        <v>0</v>
      </c>
      <c r="Y326" s="43">
        <f t="shared" si="118"/>
        <v>0</v>
      </c>
      <c r="Z326" s="43">
        <f t="shared" si="119"/>
        <v>0</v>
      </c>
      <c r="AA326" s="43">
        <f t="shared" si="120"/>
        <v>0</v>
      </c>
      <c r="AB326" s="43">
        <f t="shared" si="121"/>
        <v>0</v>
      </c>
      <c r="AC326" s="43">
        <f t="shared" si="122"/>
        <v>0</v>
      </c>
      <c r="AD326" s="43">
        <f t="shared" si="123"/>
        <v>0</v>
      </c>
      <c r="AE326" s="43">
        <f t="shared" si="124"/>
        <v>0</v>
      </c>
      <c r="AF326" s="43">
        <f t="shared" si="125"/>
        <v>0</v>
      </c>
      <c r="AG326" s="43">
        <f t="shared" si="126"/>
        <v>0</v>
      </c>
      <c r="AH326" s="43">
        <f t="shared" si="127"/>
        <v>0</v>
      </c>
      <c r="AI326" s="43">
        <f t="shared" si="128"/>
        <v>0</v>
      </c>
      <c r="AJ326" s="43">
        <f t="shared" si="129"/>
        <v>0</v>
      </c>
      <c r="AK326" s="43">
        <f t="shared" si="130"/>
        <v>0</v>
      </c>
      <c r="AL326" s="43">
        <f t="shared" si="131"/>
        <v>0</v>
      </c>
      <c r="AM326" s="43">
        <f t="shared" si="132"/>
        <v>0</v>
      </c>
      <c r="AN326" s="43">
        <f t="shared" si="133"/>
        <v>0</v>
      </c>
      <c r="AO326" s="43">
        <f t="shared" si="134"/>
        <v>0</v>
      </c>
      <c r="AP326" s="43"/>
      <c r="AQ326" s="43"/>
      <c r="AR326" s="43">
        <f t="shared" si="135"/>
        <v>0</v>
      </c>
      <c r="AS326" s="43">
        <f t="shared" si="136"/>
        <v>0</v>
      </c>
      <c r="AT326" s="43" t="str">
        <f t="shared" si="137"/>
        <v>Correct</v>
      </c>
      <c r="AU326" s="43"/>
      <c r="AV326" s="159" t="str">
        <f>IFERROR(VLOOKUP(Table1[[#This Row],[RespondentID]],'All Data'!$A327:$CN899,81,FALSE),"unknown")</f>
        <v>Female</v>
      </c>
      <c r="AW326" s="159">
        <f>IFERROR(VLOOKUP(Table1[[#This Row],[RespondentID]],'All Data'!$A327:$CN899,82,FALSE),"unknown")</f>
        <v>60</v>
      </c>
      <c r="AX326" s="159" t="str">
        <f>IFERROR(VLOOKUP(Table1[[#This Row],[RespondentID]],'All Data'!$A327:$CN899,83,FALSE),"unknown")</f>
        <v>Suffolk</v>
      </c>
      <c r="AY326" s="159" t="str">
        <f>IFERROR(VLOOKUP(Table1[[#This Row],[RespondentID]],'All Data'!$A327:$CN899,84,FALSE),"unknown")</f>
        <v>Lindenhurst, 11757</v>
      </c>
      <c r="AZ326" s="159" t="str">
        <f>IFERROR(VLOOKUP(Table1[[#This Row],[RespondentID]],'All Data'!$A327:$CN899,85,FALSE),"unknown")</f>
        <v>Other (please specify)</v>
      </c>
      <c r="BA326" s="159" t="str">
        <f>IFERROR(VLOOKUP(Table1[[#This Row],[RespondentID]],'All Data'!$A327:$CN899,86,FALSE),"unknown")</f>
        <v>Yes</v>
      </c>
      <c r="BB326" s="159" t="str">
        <f>IFERROR(VLOOKUP(Table1[[#This Row],[RespondentID]],'All Data'!$A327:$CN899,87,FALSE),"unknown")</f>
        <v xml:space="preserve">English Spanish </v>
      </c>
      <c r="BC326" s="159" t="str">
        <f>IFERROR(VLOOKUP(Table1[[#This Row],[RespondentID]],'All Data'!$A327:$CN899,88,FALSE),"unknown")</f>
        <v>$75,000 to $125,000</v>
      </c>
      <c r="BD326" s="159" t="str">
        <f>IFERROR(VLOOKUP(Table1[[#This Row],[RespondentID]],'All Data'!$A327:$CN899,89,FALSE),"unknown")</f>
        <v>Other (please specify)</v>
      </c>
      <c r="BE326" s="159" t="str">
        <f>IFERROR(VLOOKUP(Table1[[#This Row],[RespondentID]],'All Data'!$A327:$CN899,90,FALSE),"unknown")</f>
        <v>Employed for wages</v>
      </c>
      <c r="BF326" s="159" t="str">
        <f>IFERROR(VLOOKUP(Table1[[#This Row],[RespondentID]],'All Data'!$A327:$CN899,91,FALSE),"unknown")</f>
        <v>Yes</v>
      </c>
      <c r="BG326" s="159" t="str">
        <f>IFERROR(VLOOKUP(Table1[[#This Row],[RespondentID]],'All Data'!$A327:$CN899,92,FALSE),"unknown")</f>
        <v>Yes</v>
      </c>
    </row>
    <row r="327" spans="1:59" x14ac:dyDescent="0.35">
      <c r="A327" s="6">
        <v>7045759020</v>
      </c>
      <c r="B327" s="6"/>
      <c r="C327" s="6"/>
      <c r="D327" s="6"/>
      <c r="E327" s="6"/>
      <c r="F327" s="6"/>
      <c r="G327" s="6"/>
      <c r="H327" s="6"/>
      <c r="I327" s="6"/>
      <c r="J327" s="6"/>
      <c r="K327" s="6"/>
      <c r="L327" s="6"/>
      <c r="M327" s="6"/>
      <c r="N327" s="6"/>
      <c r="O327" s="6"/>
      <c r="P327" s="6"/>
      <c r="Q327" s="6"/>
      <c r="R327" s="6" t="s">
        <v>65</v>
      </c>
      <c r="S327" s="6"/>
      <c r="T327" s="43"/>
      <c r="U327" s="43">
        <f t="shared" si="115"/>
        <v>1</v>
      </c>
      <c r="V327" s="43">
        <f t="shared" si="116"/>
        <v>3</v>
      </c>
      <c r="W327" s="43"/>
      <c r="X327" s="43">
        <f t="shared" si="117"/>
        <v>0</v>
      </c>
      <c r="Y327" s="43">
        <f t="shared" si="118"/>
        <v>0</v>
      </c>
      <c r="Z327" s="43">
        <f t="shared" si="119"/>
        <v>0</v>
      </c>
      <c r="AA327" s="43">
        <f t="shared" si="120"/>
        <v>0</v>
      </c>
      <c r="AB327" s="43">
        <f t="shared" si="121"/>
        <v>0</v>
      </c>
      <c r="AC327" s="43">
        <f t="shared" si="122"/>
        <v>0</v>
      </c>
      <c r="AD327" s="43">
        <f t="shared" si="123"/>
        <v>0</v>
      </c>
      <c r="AE327" s="43">
        <f t="shared" si="124"/>
        <v>0</v>
      </c>
      <c r="AF327" s="43">
        <f t="shared" si="125"/>
        <v>0</v>
      </c>
      <c r="AG327" s="43">
        <f t="shared" si="126"/>
        <v>0</v>
      </c>
      <c r="AH327" s="43">
        <f t="shared" si="127"/>
        <v>0</v>
      </c>
      <c r="AI327" s="43">
        <f t="shared" si="128"/>
        <v>0</v>
      </c>
      <c r="AJ327" s="43">
        <f t="shared" si="129"/>
        <v>0</v>
      </c>
      <c r="AK327" s="43">
        <f t="shared" si="130"/>
        <v>0</v>
      </c>
      <c r="AL327" s="43">
        <f t="shared" si="131"/>
        <v>0</v>
      </c>
      <c r="AM327" s="43">
        <f t="shared" si="132"/>
        <v>0</v>
      </c>
      <c r="AN327" s="43">
        <f t="shared" si="133"/>
        <v>1</v>
      </c>
      <c r="AO327" s="43">
        <f t="shared" si="134"/>
        <v>0</v>
      </c>
      <c r="AP327" s="43"/>
      <c r="AQ327" s="43"/>
      <c r="AR327" s="43">
        <f t="shared" si="135"/>
        <v>1</v>
      </c>
      <c r="AS327" s="43">
        <f t="shared" si="136"/>
        <v>1</v>
      </c>
      <c r="AT327" s="43" t="str">
        <f t="shared" si="137"/>
        <v>Correct</v>
      </c>
      <c r="AU327" s="43"/>
      <c r="AV327" s="159" t="str">
        <f>IFERROR(VLOOKUP(Table1[[#This Row],[RespondentID]],'All Data'!$A328:$CN900,81,FALSE),"unknown")</f>
        <v>Male</v>
      </c>
      <c r="AW327" s="159">
        <f>IFERROR(VLOOKUP(Table1[[#This Row],[RespondentID]],'All Data'!$A328:$CN900,82,FALSE),"unknown")</f>
        <v>47</v>
      </c>
      <c r="AX327" s="159" t="str">
        <f>IFERROR(VLOOKUP(Table1[[#This Row],[RespondentID]],'All Data'!$A328:$CN900,83,FALSE),"unknown")</f>
        <v>Suffolk</v>
      </c>
      <c r="AY327" s="159" t="str">
        <f>IFERROR(VLOOKUP(Table1[[#This Row],[RespondentID]],'All Data'!$A328:$CN900,84,FALSE),"unknown")</f>
        <v>Lindenhurst, 11757</v>
      </c>
      <c r="AZ327" s="159" t="str">
        <f>IFERROR(VLOOKUP(Table1[[#This Row],[RespondentID]],'All Data'!$A328:$CN900,85,FALSE),"unknown")</f>
        <v>Black/African American</v>
      </c>
      <c r="BA327" s="159" t="str">
        <f>IFERROR(VLOOKUP(Table1[[#This Row],[RespondentID]],'All Data'!$A328:$CN900,86,FALSE),"unknown")</f>
        <v>No</v>
      </c>
      <c r="BB327" s="159" t="str">
        <f>IFERROR(VLOOKUP(Table1[[#This Row],[RespondentID]],'All Data'!$A328:$CN900,87,FALSE),"unknown")</f>
        <v xml:space="preserve">English </v>
      </c>
      <c r="BC327" s="159" t="str">
        <f>IFERROR(VLOOKUP(Table1[[#This Row],[RespondentID]],'All Data'!$A328:$CN900,88,FALSE),"unknown")</f>
        <v>$75,000 to $125,000</v>
      </c>
      <c r="BD327" s="159" t="str">
        <f>IFERROR(VLOOKUP(Table1[[#This Row],[RespondentID]],'All Data'!$A328:$CN900,89,FALSE),"unknown")</f>
        <v>Some high school</v>
      </c>
      <c r="BE327" s="159" t="str">
        <f>IFERROR(VLOOKUP(Table1[[#This Row],[RespondentID]],'All Data'!$A328:$CN900,90,FALSE),"unknown")</f>
        <v>Employed for wages</v>
      </c>
      <c r="BF327" s="159" t="str">
        <f>IFERROR(VLOOKUP(Table1[[#This Row],[RespondentID]],'All Data'!$A328:$CN900,91,FALSE),"unknown")</f>
        <v>Yes</v>
      </c>
      <c r="BG327" s="159" t="str">
        <f>IFERROR(VLOOKUP(Table1[[#This Row],[RespondentID]],'All Data'!$A328:$CN900,92,FALSE),"unknown")</f>
        <v>Yes</v>
      </c>
    </row>
    <row r="328" spans="1:59" x14ac:dyDescent="0.35">
      <c r="A328" s="6">
        <v>7045758702</v>
      </c>
      <c r="B328" s="6"/>
      <c r="C328" s="6"/>
      <c r="D328" s="6"/>
      <c r="E328" s="6" t="s">
        <v>19</v>
      </c>
      <c r="F328" s="6"/>
      <c r="G328" s="6"/>
      <c r="H328" s="6"/>
      <c r="I328" s="6"/>
      <c r="J328" s="6"/>
      <c r="K328" s="6"/>
      <c r="L328" s="6"/>
      <c r="M328" s="6" t="s">
        <v>62</v>
      </c>
      <c r="N328" s="6"/>
      <c r="O328" s="6"/>
      <c r="P328" s="6"/>
      <c r="Q328" s="6"/>
      <c r="R328" s="6"/>
      <c r="S328" s="6"/>
      <c r="T328" s="43"/>
      <c r="U328" s="43">
        <f t="shared" si="115"/>
        <v>2</v>
      </c>
      <c r="V328" s="43">
        <f t="shared" si="116"/>
        <v>1.5</v>
      </c>
      <c r="W328" s="43"/>
      <c r="X328" s="43">
        <f t="shared" si="117"/>
        <v>0</v>
      </c>
      <c r="Y328" s="43">
        <f t="shared" si="118"/>
        <v>0</v>
      </c>
      <c r="Z328" s="43">
        <f t="shared" si="119"/>
        <v>0</v>
      </c>
      <c r="AA328" s="43">
        <f t="shared" si="120"/>
        <v>1</v>
      </c>
      <c r="AB328" s="43">
        <f t="shared" si="121"/>
        <v>0</v>
      </c>
      <c r="AC328" s="43">
        <f t="shared" si="122"/>
        <v>0</v>
      </c>
      <c r="AD328" s="43">
        <f t="shared" si="123"/>
        <v>0</v>
      </c>
      <c r="AE328" s="43">
        <f t="shared" si="124"/>
        <v>0</v>
      </c>
      <c r="AF328" s="43">
        <f t="shared" si="125"/>
        <v>0</v>
      </c>
      <c r="AG328" s="43">
        <f t="shared" si="126"/>
        <v>0</v>
      </c>
      <c r="AH328" s="43">
        <f t="shared" si="127"/>
        <v>0</v>
      </c>
      <c r="AI328" s="43">
        <f t="shared" si="128"/>
        <v>1</v>
      </c>
      <c r="AJ328" s="43">
        <f t="shared" si="129"/>
        <v>0</v>
      </c>
      <c r="AK328" s="43">
        <f t="shared" si="130"/>
        <v>0</v>
      </c>
      <c r="AL328" s="43">
        <f t="shared" si="131"/>
        <v>0</v>
      </c>
      <c r="AM328" s="43">
        <f t="shared" si="132"/>
        <v>0</v>
      </c>
      <c r="AN328" s="43">
        <f t="shared" si="133"/>
        <v>0</v>
      </c>
      <c r="AO328" s="43">
        <f t="shared" si="134"/>
        <v>0</v>
      </c>
      <c r="AP328" s="43"/>
      <c r="AQ328" s="43"/>
      <c r="AR328" s="43">
        <f t="shared" si="135"/>
        <v>2</v>
      </c>
      <c r="AS328" s="43">
        <f t="shared" si="136"/>
        <v>2</v>
      </c>
      <c r="AT328" s="43" t="str">
        <f t="shared" si="137"/>
        <v>Correct</v>
      </c>
      <c r="AU328" s="43"/>
      <c r="AV328" s="159" t="str">
        <f>IFERROR(VLOOKUP(Table1[[#This Row],[RespondentID]],'All Data'!$A329:$CN901,81,FALSE),"unknown")</f>
        <v>Female</v>
      </c>
      <c r="AW328" s="159">
        <f>IFERROR(VLOOKUP(Table1[[#This Row],[RespondentID]],'All Data'!$A329:$CN901,82,FALSE),"unknown")</f>
        <v>98</v>
      </c>
      <c r="AX328" s="159" t="str">
        <f>IFERROR(VLOOKUP(Table1[[#This Row],[RespondentID]],'All Data'!$A329:$CN901,83,FALSE),"unknown")</f>
        <v>Suffolk</v>
      </c>
      <c r="AY328" s="159" t="str">
        <f>IFERROR(VLOOKUP(Table1[[#This Row],[RespondentID]],'All Data'!$A329:$CN901,84,FALSE),"unknown")</f>
        <v>Commack, 11725</v>
      </c>
      <c r="AZ328" s="159" t="str">
        <f>IFERROR(VLOOKUP(Table1[[#This Row],[RespondentID]],'All Data'!$A329:$CN901,85,FALSE),"unknown")</f>
        <v>White/Caucasian</v>
      </c>
      <c r="BA328" s="159" t="str">
        <f>IFERROR(VLOOKUP(Table1[[#This Row],[RespondentID]],'All Data'!$A329:$CN901,86,FALSE),"unknown")</f>
        <v>No</v>
      </c>
      <c r="BB328" s="159" t="str">
        <f>IFERROR(VLOOKUP(Table1[[#This Row],[RespondentID]],'All Data'!$A329:$CN901,87,FALSE),"unknown")</f>
        <v xml:space="preserve">English </v>
      </c>
      <c r="BC328" s="159" t="str">
        <f>IFERROR(VLOOKUP(Table1[[#This Row],[RespondentID]],'All Data'!$A329:$CN901,88,FALSE),"unknown")</f>
        <v>$75,000 to $125,000</v>
      </c>
      <c r="BD328" s="159" t="str">
        <f>IFERROR(VLOOKUP(Table1[[#This Row],[RespondentID]],'All Data'!$A329:$CN901,89,FALSE),"unknown")</f>
        <v>Other (please specify)</v>
      </c>
      <c r="BE328" s="159" t="str">
        <f>IFERROR(VLOOKUP(Table1[[#This Row],[RespondentID]],'All Data'!$A329:$CN901,90,FALSE),"unknown")</f>
        <v>Retired</v>
      </c>
      <c r="BF328" s="159" t="str">
        <f>IFERROR(VLOOKUP(Table1[[#This Row],[RespondentID]],'All Data'!$A329:$CN901,91,FALSE),"unknown")</f>
        <v>Yes</v>
      </c>
      <c r="BG328" s="159" t="str">
        <f>IFERROR(VLOOKUP(Table1[[#This Row],[RespondentID]],'All Data'!$A329:$CN901,92,FALSE),"unknown")</f>
        <v>No</v>
      </c>
    </row>
    <row r="329" spans="1:59" x14ac:dyDescent="0.35">
      <c r="A329" s="6">
        <v>7045758460</v>
      </c>
      <c r="B329" s="6" t="s">
        <v>52</v>
      </c>
      <c r="C329" s="6"/>
      <c r="D329" s="6"/>
      <c r="E329" s="6" t="s">
        <v>19</v>
      </c>
      <c r="F329" s="6"/>
      <c r="G329" s="6"/>
      <c r="H329" s="6"/>
      <c r="I329" s="6"/>
      <c r="J329" s="6"/>
      <c r="K329" s="6"/>
      <c r="L329" s="6" t="s">
        <v>61</v>
      </c>
      <c r="M329" s="6"/>
      <c r="N329" s="6"/>
      <c r="O329" s="6"/>
      <c r="P329" s="6"/>
      <c r="Q329" s="6"/>
      <c r="R329" s="6" t="s">
        <v>65</v>
      </c>
      <c r="S329" s="6"/>
      <c r="T329" s="43"/>
      <c r="U329" s="43">
        <f t="shared" si="115"/>
        <v>4</v>
      </c>
      <c r="V329" s="43">
        <f t="shared" si="116"/>
        <v>0.75</v>
      </c>
      <c r="W329" s="43"/>
      <c r="X329" s="43">
        <f t="shared" si="117"/>
        <v>0.75</v>
      </c>
      <c r="Y329" s="43">
        <f t="shared" si="118"/>
        <v>0</v>
      </c>
      <c r="Z329" s="43">
        <f t="shared" si="119"/>
        <v>0</v>
      </c>
      <c r="AA329" s="43">
        <f t="shared" si="120"/>
        <v>0.75</v>
      </c>
      <c r="AB329" s="43">
        <f t="shared" si="121"/>
        <v>0</v>
      </c>
      <c r="AC329" s="43">
        <f t="shared" si="122"/>
        <v>0</v>
      </c>
      <c r="AD329" s="43">
        <f t="shared" si="123"/>
        <v>0</v>
      </c>
      <c r="AE329" s="43">
        <f t="shared" si="124"/>
        <v>0</v>
      </c>
      <c r="AF329" s="43">
        <f t="shared" si="125"/>
        <v>0</v>
      </c>
      <c r="AG329" s="43">
        <f t="shared" si="126"/>
        <v>0</v>
      </c>
      <c r="AH329" s="43">
        <f t="shared" si="127"/>
        <v>0.75</v>
      </c>
      <c r="AI329" s="43">
        <f t="shared" si="128"/>
        <v>0</v>
      </c>
      <c r="AJ329" s="43">
        <f t="shared" si="129"/>
        <v>0</v>
      </c>
      <c r="AK329" s="43">
        <f t="shared" si="130"/>
        <v>0</v>
      </c>
      <c r="AL329" s="43">
        <f t="shared" si="131"/>
        <v>0</v>
      </c>
      <c r="AM329" s="43">
        <f t="shared" si="132"/>
        <v>0</v>
      </c>
      <c r="AN329" s="43">
        <f t="shared" si="133"/>
        <v>0.75</v>
      </c>
      <c r="AO329" s="43">
        <f t="shared" si="134"/>
        <v>0</v>
      </c>
      <c r="AP329" s="43"/>
      <c r="AQ329" s="43"/>
      <c r="AR329" s="43">
        <f t="shared" si="135"/>
        <v>3</v>
      </c>
      <c r="AS329" s="43">
        <f t="shared" si="136"/>
        <v>4</v>
      </c>
      <c r="AT329" s="43" t="str">
        <f t="shared" si="137"/>
        <v>Correct</v>
      </c>
      <c r="AU329" s="43"/>
      <c r="AV329" s="159" t="str">
        <f>IFERROR(VLOOKUP(Table1[[#This Row],[RespondentID]],'All Data'!$A330:$CN902,81,FALSE),"unknown")</f>
        <v>Female</v>
      </c>
      <c r="AW329" s="159">
        <f>IFERROR(VLOOKUP(Table1[[#This Row],[RespondentID]],'All Data'!$A330:$CN902,82,FALSE),"unknown")</f>
        <v>77</v>
      </c>
      <c r="AX329" s="159" t="str">
        <f>IFERROR(VLOOKUP(Table1[[#This Row],[RespondentID]],'All Data'!$A330:$CN902,83,FALSE),"unknown")</f>
        <v>Suffolk</v>
      </c>
      <c r="AY329" s="159" t="str">
        <f>IFERROR(VLOOKUP(Table1[[#This Row],[RespondentID]],'All Data'!$A330:$CN902,84,FALSE),"unknown")</f>
        <v>Amityville, 11701</v>
      </c>
      <c r="AZ329" s="159" t="str">
        <f>IFERROR(VLOOKUP(Table1[[#This Row],[RespondentID]],'All Data'!$A330:$CN902,85,FALSE),"unknown")</f>
        <v>Black/African American</v>
      </c>
      <c r="BA329" s="159" t="str">
        <f>IFERROR(VLOOKUP(Table1[[#This Row],[RespondentID]],'All Data'!$A330:$CN902,86,FALSE),"unknown")</f>
        <v>No</v>
      </c>
      <c r="BB329" s="159" t="str">
        <f>IFERROR(VLOOKUP(Table1[[#This Row],[RespondentID]],'All Data'!$A330:$CN902,87,FALSE),"unknown")</f>
        <v xml:space="preserve">English </v>
      </c>
      <c r="BC329" s="159" t="str">
        <f>IFERROR(VLOOKUP(Table1[[#This Row],[RespondentID]],'All Data'!$A330:$CN902,88,FALSE),"unknown")</f>
        <v>$50,000 to $74,999</v>
      </c>
      <c r="BD329" s="159" t="str">
        <f>IFERROR(VLOOKUP(Table1[[#This Row],[RespondentID]],'All Data'!$A330:$CN902,89,FALSE),"unknown")</f>
        <v>Graduate school</v>
      </c>
      <c r="BE329" s="159" t="str">
        <f>IFERROR(VLOOKUP(Table1[[#This Row],[RespondentID]],'All Data'!$A330:$CN902,90,FALSE),"unknown")</f>
        <v>Retired</v>
      </c>
      <c r="BF329" s="159" t="str">
        <f>IFERROR(VLOOKUP(Table1[[#This Row],[RespondentID]],'All Data'!$A330:$CN902,91,FALSE),"unknown")</f>
        <v>Yes</v>
      </c>
      <c r="BG329" s="159" t="str">
        <f>IFERROR(VLOOKUP(Table1[[#This Row],[RespondentID]],'All Data'!$A330:$CN902,92,FALSE),"unknown")</f>
        <v>Yes</v>
      </c>
    </row>
    <row r="330" spans="1:59" x14ac:dyDescent="0.35">
      <c r="A330" s="6">
        <v>7045758181</v>
      </c>
      <c r="B330" s="6" t="s">
        <v>52</v>
      </c>
      <c r="C330" s="6"/>
      <c r="D330" s="6"/>
      <c r="E330" s="6" t="s">
        <v>19</v>
      </c>
      <c r="F330" s="6"/>
      <c r="G330" s="6" t="s">
        <v>56</v>
      </c>
      <c r="H330" s="6" t="s">
        <v>57</v>
      </c>
      <c r="I330" s="6" t="s">
        <v>58</v>
      </c>
      <c r="J330" s="6"/>
      <c r="K330" s="6" t="s">
        <v>60</v>
      </c>
      <c r="L330" s="6" t="s">
        <v>61</v>
      </c>
      <c r="M330" s="6"/>
      <c r="N330" s="6"/>
      <c r="O330" s="6"/>
      <c r="P330" s="6"/>
      <c r="Q330" s="6"/>
      <c r="R330" s="6" t="s">
        <v>65</v>
      </c>
      <c r="S330" s="6"/>
      <c r="T330" s="43"/>
      <c r="U330" s="43">
        <f t="shared" si="115"/>
        <v>8</v>
      </c>
      <c r="V330" s="43">
        <f t="shared" si="116"/>
        <v>0.375</v>
      </c>
      <c r="W330" s="43"/>
      <c r="X330" s="43">
        <f t="shared" si="117"/>
        <v>0.375</v>
      </c>
      <c r="Y330" s="43">
        <f t="shared" si="118"/>
        <v>0</v>
      </c>
      <c r="Z330" s="43">
        <f t="shared" si="119"/>
        <v>0</v>
      </c>
      <c r="AA330" s="43">
        <f t="shared" si="120"/>
        <v>0.375</v>
      </c>
      <c r="AB330" s="43">
        <f t="shared" si="121"/>
        <v>0</v>
      </c>
      <c r="AC330" s="43">
        <f t="shared" si="122"/>
        <v>0.375</v>
      </c>
      <c r="AD330" s="43">
        <f t="shared" si="123"/>
        <v>0.375</v>
      </c>
      <c r="AE330" s="43">
        <f t="shared" si="124"/>
        <v>0.375</v>
      </c>
      <c r="AF330" s="43">
        <f t="shared" si="125"/>
        <v>0</v>
      </c>
      <c r="AG330" s="43">
        <f t="shared" si="126"/>
        <v>0.375</v>
      </c>
      <c r="AH330" s="43">
        <f t="shared" si="127"/>
        <v>0.375</v>
      </c>
      <c r="AI330" s="43">
        <f t="shared" si="128"/>
        <v>0</v>
      </c>
      <c r="AJ330" s="43">
        <f t="shared" si="129"/>
        <v>0</v>
      </c>
      <c r="AK330" s="43">
        <f t="shared" si="130"/>
        <v>0</v>
      </c>
      <c r="AL330" s="43">
        <f t="shared" si="131"/>
        <v>0</v>
      </c>
      <c r="AM330" s="43">
        <f t="shared" si="132"/>
        <v>0</v>
      </c>
      <c r="AN330" s="43">
        <f t="shared" si="133"/>
        <v>0.375</v>
      </c>
      <c r="AO330" s="43">
        <f t="shared" si="134"/>
        <v>0</v>
      </c>
      <c r="AP330" s="43"/>
      <c r="AQ330" s="43"/>
      <c r="AR330" s="43">
        <f t="shared" si="135"/>
        <v>3</v>
      </c>
      <c r="AS330" s="43">
        <f t="shared" si="136"/>
        <v>8</v>
      </c>
      <c r="AT330" s="43" t="str">
        <f t="shared" si="137"/>
        <v>Correct</v>
      </c>
      <c r="AU330" s="43"/>
      <c r="AV330" s="159" t="str">
        <f>IFERROR(VLOOKUP(Table1[[#This Row],[RespondentID]],'All Data'!$A331:$CN903,81,FALSE),"unknown")</f>
        <v>Female</v>
      </c>
      <c r="AW330" s="159">
        <f>IFERROR(VLOOKUP(Table1[[#This Row],[RespondentID]],'All Data'!$A331:$CN903,82,FALSE),"unknown")</f>
        <v>70</v>
      </c>
      <c r="AX330" s="159" t="str">
        <f>IFERROR(VLOOKUP(Table1[[#This Row],[RespondentID]],'All Data'!$A331:$CN903,83,FALSE),"unknown")</f>
        <v>Suffolk</v>
      </c>
      <c r="AY330" s="159" t="str">
        <f>IFERROR(VLOOKUP(Table1[[#This Row],[RespondentID]],'All Data'!$A331:$CN903,84,FALSE),"unknown")</f>
        <v>Amityville, 11701</v>
      </c>
      <c r="AZ330" s="159" t="str">
        <f>IFERROR(VLOOKUP(Table1[[#This Row],[RespondentID]],'All Data'!$A331:$CN903,85,FALSE),"unknown")</f>
        <v>Black/African American</v>
      </c>
      <c r="BA330" s="159" t="str">
        <f>IFERROR(VLOOKUP(Table1[[#This Row],[RespondentID]],'All Data'!$A331:$CN903,86,FALSE),"unknown")</f>
        <v>No</v>
      </c>
      <c r="BB330" s="159" t="str">
        <f>IFERROR(VLOOKUP(Table1[[#This Row],[RespondentID]],'All Data'!$A331:$CN903,87,FALSE),"unknown")</f>
        <v xml:space="preserve">English </v>
      </c>
      <c r="BC330" s="159" t="str">
        <f>IFERROR(VLOOKUP(Table1[[#This Row],[RespondentID]],'All Data'!$A331:$CN903,88,FALSE),"unknown")</f>
        <v>$35,000 to $49,999</v>
      </c>
      <c r="BD330" s="159" t="str">
        <f>IFERROR(VLOOKUP(Table1[[#This Row],[RespondentID]],'All Data'!$A331:$CN903,89,FALSE),"unknown")</f>
        <v>Other (please specify)</v>
      </c>
      <c r="BE330" s="159" t="str">
        <f>IFERROR(VLOOKUP(Table1[[#This Row],[RespondentID]],'All Data'!$A331:$CN903,90,FALSE),"unknown")</f>
        <v>Employed for wages</v>
      </c>
      <c r="BF330" s="159" t="str">
        <f>IFERROR(VLOOKUP(Table1[[#This Row],[RespondentID]],'All Data'!$A331:$CN903,91,FALSE),"unknown")</f>
        <v>No, but I did in the past</v>
      </c>
      <c r="BG330" s="159" t="str">
        <f>IFERROR(VLOOKUP(Table1[[#This Row],[RespondentID]],'All Data'!$A331:$CN903,92,FALSE),"unknown")</f>
        <v>No</v>
      </c>
    </row>
    <row r="331" spans="1:59" x14ac:dyDescent="0.35">
      <c r="A331" s="6">
        <v>7045757888</v>
      </c>
      <c r="B331" s="6" t="s">
        <v>52</v>
      </c>
      <c r="C331" s="6"/>
      <c r="D331" s="6" t="s">
        <v>54</v>
      </c>
      <c r="E331" s="6"/>
      <c r="F331" s="6" t="s">
        <v>55</v>
      </c>
      <c r="G331" s="6"/>
      <c r="H331" s="6" t="s">
        <v>57</v>
      </c>
      <c r="I331" s="6"/>
      <c r="J331" s="6"/>
      <c r="K331" s="6" t="s">
        <v>60</v>
      </c>
      <c r="L331" s="6" t="s">
        <v>61</v>
      </c>
      <c r="M331" s="6" t="s">
        <v>62</v>
      </c>
      <c r="N331" s="6"/>
      <c r="O331" s="6"/>
      <c r="P331" s="6"/>
      <c r="Q331" s="6" t="s">
        <v>64</v>
      </c>
      <c r="R331" s="6" t="s">
        <v>65</v>
      </c>
      <c r="S331" s="6" t="s">
        <v>66</v>
      </c>
      <c r="T331" s="43"/>
      <c r="U331" s="43">
        <f t="shared" si="115"/>
        <v>10</v>
      </c>
      <c r="V331" s="43">
        <f t="shared" si="116"/>
        <v>0.3</v>
      </c>
      <c r="W331" s="43"/>
      <c r="X331" s="43">
        <f t="shared" si="117"/>
        <v>0.3</v>
      </c>
      <c r="Y331" s="43">
        <f t="shared" si="118"/>
        <v>0</v>
      </c>
      <c r="Z331" s="43">
        <f t="shared" si="119"/>
        <v>0.3</v>
      </c>
      <c r="AA331" s="43">
        <f t="shared" si="120"/>
        <v>0</v>
      </c>
      <c r="AB331" s="43">
        <f t="shared" si="121"/>
        <v>0.3</v>
      </c>
      <c r="AC331" s="43">
        <f t="shared" si="122"/>
        <v>0</v>
      </c>
      <c r="AD331" s="43">
        <f t="shared" si="123"/>
        <v>0.3</v>
      </c>
      <c r="AE331" s="43">
        <f t="shared" si="124"/>
        <v>0</v>
      </c>
      <c r="AF331" s="43">
        <f t="shared" si="125"/>
        <v>0</v>
      </c>
      <c r="AG331" s="43">
        <f t="shared" si="126"/>
        <v>0.3</v>
      </c>
      <c r="AH331" s="43">
        <f t="shared" si="127"/>
        <v>0.3</v>
      </c>
      <c r="AI331" s="43">
        <f t="shared" si="128"/>
        <v>0.3</v>
      </c>
      <c r="AJ331" s="43">
        <f t="shared" si="129"/>
        <v>0</v>
      </c>
      <c r="AK331" s="43">
        <f t="shared" si="130"/>
        <v>0</v>
      </c>
      <c r="AL331" s="43">
        <f t="shared" si="131"/>
        <v>0</v>
      </c>
      <c r="AM331" s="43">
        <f t="shared" si="132"/>
        <v>0.3</v>
      </c>
      <c r="AN331" s="43">
        <f t="shared" si="133"/>
        <v>0.3</v>
      </c>
      <c r="AO331" s="43">
        <f t="shared" si="134"/>
        <v>0.3</v>
      </c>
      <c r="AP331" s="43"/>
      <c r="AQ331" s="43"/>
      <c r="AR331" s="43">
        <f t="shared" si="135"/>
        <v>2.9999999999999996</v>
      </c>
      <c r="AS331" s="43">
        <f t="shared" si="136"/>
        <v>10</v>
      </c>
      <c r="AT331" s="43" t="str">
        <f t="shared" si="137"/>
        <v>Correct</v>
      </c>
      <c r="AU331" s="43"/>
      <c r="AV331" s="159" t="str">
        <f>IFERROR(VLOOKUP(Table1[[#This Row],[RespondentID]],'All Data'!$A332:$CN904,81,FALSE),"unknown")</f>
        <v>Female</v>
      </c>
      <c r="AW331" s="159">
        <f>IFERROR(VLOOKUP(Table1[[#This Row],[RespondentID]],'All Data'!$A332:$CN904,82,FALSE),"unknown")</f>
        <v>63</v>
      </c>
      <c r="AX331" s="159" t="str">
        <f>IFERROR(VLOOKUP(Table1[[#This Row],[RespondentID]],'All Data'!$A332:$CN904,83,FALSE),"unknown")</f>
        <v>Suffolk</v>
      </c>
      <c r="AY331" s="159" t="str">
        <f>IFERROR(VLOOKUP(Table1[[#This Row],[RespondentID]],'All Data'!$A332:$CN904,84,FALSE),"unknown")</f>
        <v>Oakdale, 11769</v>
      </c>
      <c r="AZ331" s="159" t="str">
        <f>IFERROR(VLOOKUP(Table1[[#This Row],[RespondentID]],'All Data'!$A332:$CN904,85,FALSE),"unknown")</f>
        <v>Multi-racial</v>
      </c>
      <c r="BA331" s="159" t="str">
        <f>IFERROR(VLOOKUP(Table1[[#This Row],[RespondentID]],'All Data'!$A332:$CN904,86,FALSE),"unknown")</f>
        <v>Yes</v>
      </c>
      <c r="BB331" s="159" t="str">
        <f>IFERROR(VLOOKUP(Table1[[#This Row],[RespondentID]],'All Data'!$A332:$CN904,87,FALSE),"unknown")</f>
        <v xml:space="preserve">English </v>
      </c>
      <c r="BC331" s="159">
        <f>IFERROR(VLOOKUP(Table1[[#This Row],[RespondentID]],'All Data'!$A332:$CN904,88,FALSE),"unknown")</f>
        <v>0</v>
      </c>
      <c r="BD331" s="159" t="str">
        <f>IFERROR(VLOOKUP(Table1[[#This Row],[RespondentID]],'All Data'!$A332:$CN904,89,FALSE),"unknown")</f>
        <v>Some college</v>
      </c>
      <c r="BE331" s="159" t="str">
        <f>IFERROR(VLOOKUP(Table1[[#This Row],[RespondentID]],'All Data'!$A332:$CN904,90,FALSE),"unknown")</f>
        <v>Retired</v>
      </c>
      <c r="BF331" s="159" t="str">
        <f>IFERROR(VLOOKUP(Table1[[#This Row],[RespondentID]],'All Data'!$A332:$CN904,91,FALSE),"unknown")</f>
        <v>No</v>
      </c>
      <c r="BG331" s="159">
        <f>IFERROR(VLOOKUP(Table1[[#This Row],[RespondentID]],'All Data'!$A332:$CN904,92,FALSE),"unknown")</f>
        <v>0</v>
      </c>
    </row>
    <row r="332" spans="1:59" x14ac:dyDescent="0.35">
      <c r="A332" s="6">
        <v>7045757487</v>
      </c>
      <c r="B332" s="6"/>
      <c r="C332" s="6"/>
      <c r="D332" s="6"/>
      <c r="E332" s="6"/>
      <c r="F332" s="6"/>
      <c r="G332" s="6"/>
      <c r="H332" s="6"/>
      <c r="I332" s="6"/>
      <c r="J332" s="6"/>
      <c r="K332" s="6"/>
      <c r="L332" s="6"/>
      <c r="M332" s="6"/>
      <c r="N332" s="6"/>
      <c r="O332" s="6"/>
      <c r="P332" s="6"/>
      <c r="Q332" s="6"/>
      <c r="R332" s="6"/>
      <c r="S332" s="6"/>
      <c r="T332" s="43"/>
      <c r="U332" s="43">
        <f t="shared" si="115"/>
        <v>0</v>
      </c>
      <c r="V332" s="43" t="e">
        <f t="shared" si="116"/>
        <v>#DIV/0!</v>
      </c>
      <c r="W332" s="43"/>
      <c r="X332" s="43">
        <f t="shared" si="117"/>
        <v>0</v>
      </c>
      <c r="Y332" s="43">
        <f t="shared" si="118"/>
        <v>0</v>
      </c>
      <c r="Z332" s="43">
        <f t="shared" si="119"/>
        <v>0</v>
      </c>
      <c r="AA332" s="43">
        <f t="shared" si="120"/>
        <v>0</v>
      </c>
      <c r="AB332" s="43">
        <f t="shared" si="121"/>
        <v>0</v>
      </c>
      <c r="AC332" s="43">
        <f t="shared" si="122"/>
        <v>0</v>
      </c>
      <c r="AD332" s="43">
        <f t="shared" si="123"/>
        <v>0</v>
      </c>
      <c r="AE332" s="43">
        <f t="shared" si="124"/>
        <v>0</v>
      </c>
      <c r="AF332" s="43">
        <f t="shared" si="125"/>
        <v>0</v>
      </c>
      <c r="AG332" s="43">
        <f t="shared" si="126"/>
        <v>0</v>
      </c>
      <c r="AH332" s="43">
        <f t="shared" si="127"/>
        <v>0</v>
      </c>
      <c r="AI332" s="43">
        <f t="shared" si="128"/>
        <v>0</v>
      </c>
      <c r="AJ332" s="43">
        <f t="shared" si="129"/>
        <v>0</v>
      </c>
      <c r="AK332" s="43">
        <f t="shared" si="130"/>
        <v>0</v>
      </c>
      <c r="AL332" s="43">
        <f t="shared" si="131"/>
        <v>0</v>
      </c>
      <c r="AM332" s="43">
        <f t="shared" si="132"/>
        <v>0</v>
      </c>
      <c r="AN332" s="43">
        <f t="shared" si="133"/>
        <v>0</v>
      </c>
      <c r="AO332" s="43">
        <f t="shared" si="134"/>
        <v>0</v>
      </c>
      <c r="AP332" s="43"/>
      <c r="AQ332" s="43"/>
      <c r="AR332" s="43">
        <f t="shared" si="135"/>
        <v>0</v>
      </c>
      <c r="AS332" s="43">
        <f t="shared" si="136"/>
        <v>0</v>
      </c>
      <c r="AT332" s="43" t="str">
        <f t="shared" si="137"/>
        <v>Correct</v>
      </c>
      <c r="AU332" s="43"/>
      <c r="AV332" s="159" t="str">
        <f>IFERROR(VLOOKUP(Table1[[#This Row],[RespondentID]],'All Data'!$A333:$CN905,81,FALSE),"unknown")</f>
        <v>Male</v>
      </c>
      <c r="AW332" s="159">
        <f>IFERROR(VLOOKUP(Table1[[#This Row],[RespondentID]],'All Data'!$A333:$CN905,82,FALSE),"unknown")</f>
        <v>86</v>
      </c>
      <c r="AX332" s="159" t="str">
        <f>IFERROR(VLOOKUP(Table1[[#This Row],[RespondentID]],'All Data'!$A333:$CN905,83,FALSE),"unknown")</f>
        <v>Suffolk</v>
      </c>
      <c r="AY332" s="159" t="str">
        <f>IFERROR(VLOOKUP(Table1[[#This Row],[RespondentID]],'All Data'!$A333:$CN905,84,FALSE),"unknown")</f>
        <v>West Islip, 11795</v>
      </c>
      <c r="AZ332" s="159" t="str">
        <f>IFERROR(VLOOKUP(Table1[[#This Row],[RespondentID]],'All Data'!$A333:$CN905,85,FALSE),"unknown")</f>
        <v>White/Caucasian</v>
      </c>
      <c r="BA332" s="159" t="str">
        <f>IFERROR(VLOOKUP(Table1[[#This Row],[RespondentID]],'All Data'!$A333:$CN905,86,FALSE),"unknown")</f>
        <v>No</v>
      </c>
      <c r="BB332" s="159" t="str">
        <f>IFERROR(VLOOKUP(Table1[[#This Row],[RespondentID]],'All Data'!$A333:$CN905,87,FALSE),"unknown")</f>
        <v xml:space="preserve">English </v>
      </c>
      <c r="BC332" s="159">
        <f>IFERROR(VLOOKUP(Table1[[#This Row],[RespondentID]],'All Data'!$A333:$CN905,88,FALSE),"unknown")</f>
        <v>0</v>
      </c>
      <c r="BD332" s="159" t="str">
        <f>IFERROR(VLOOKUP(Table1[[#This Row],[RespondentID]],'All Data'!$A333:$CN905,89,FALSE),"unknown")</f>
        <v>Some college</v>
      </c>
      <c r="BE332" s="159" t="str">
        <f>IFERROR(VLOOKUP(Table1[[#This Row],[RespondentID]],'All Data'!$A333:$CN905,90,FALSE),"unknown")</f>
        <v>Retired</v>
      </c>
      <c r="BF332" s="159" t="str">
        <f>IFERROR(VLOOKUP(Table1[[#This Row],[RespondentID]],'All Data'!$A333:$CN905,91,FALSE),"unknown")</f>
        <v>Yes</v>
      </c>
      <c r="BG332" s="159" t="str">
        <f>IFERROR(VLOOKUP(Table1[[#This Row],[RespondentID]],'All Data'!$A333:$CN905,92,FALSE),"unknown")</f>
        <v>No</v>
      </c>
    </row>
    <row r="333" spans="1:59" x14ac:dyDescent="0.35">
      <c r="A333" s="6">
        <v>7045757208</v>
      </c>
      <c r="B333" s="6"/>
      <c r="C333" s="6"/>
      <c r="D333" s="6"/>
      <c r="E333" s="6"/>
      <c r="F333" s="6"/>
      <c r="G333" s="6"/>
      <c r="H333" s="6"/>
      <c r="I333" s="6"/>
      <c r="J333" s="6"/>
      <c r="K333" s="6"/>
      <c r="L333" s="6"/>
      <c r="M333" s="6"/>
      <c r="N333" s="6"/>
      <c r="O333" s="6"/>
      <c r="P333" s="6"/>
      <c r="Q333" s="6"/>
      <c r="R333" s="6"/>
      <c r="S333" s="6"/>
      <c r="T333" s="43"/>
      <c r="U333" s="43">
        <f t="shared" si="115"/>
        <v>0</v>
      </c>
      <c r="V333" s="43" t="e">
        <f t="shared" si="116"/>
        <v>#DIV/0!</v>
      </c>
      <c r="W333" s="43"/>
      <c r="X333" s="43">
        <f t="shared" si="117"/>
        <v>0</v>
      </c>
      <c r="Y333" s="43">
        <f t="shared" si="118"/>
        <v>0</v>
      </c>
      <c r="Z333" s="43">
        <f t="shared" si="119"/>
        <v>0</v>
      </c>
      <c r="AA333" s="43">
        <f t="shared" si="120"/>
        <v>0</v>
      </c>
      <c r="AB333" s="43">
        <f t="shared" si="121"/>
        <v>0</v>
      </c>
      <c r="AC333" s="43">
        <f t="shared" si="122"/>
        <v>0</v>
      </c>
      <c r="AD333" s="43">
        <f t="shared" si="123"/>
        <v>0</v>
      </c>
      <c r="AE333" s="43">
        <f t="shared" si="124"/>
        <v>0</v>
      </c>
      <c r="AF333" s="43">
        <f t="shared" si="125"/>
        <v>0</v>
      </c>
      <c r="AG333" s="43">
        <f t="shared" si="126"/>
        <v>0</v>
      </c>
      <c r="AH333" s="43">
        <f t="shared" si="127"/>
        <v>0</v>
      </c>
      <c r="AI333" s="43">
        <f t="shared" si="128"/>
        <v>0</v>
      </c>
      <c r="AJ333" s="43">
        <f t="shared" si="129"/>
        <v>0</v>
      </c>
      <c r="AK333" s="43">
        <f t="shared" si="130"/>
        <v>0</v>
      </c>
      <c r="AL333" s="43">
        <f t="shared" si="131"/>
        <v>0</v>
      </c>
      <c r="AM333" s="43">
        <f t="shared" si="132"/>
        <v>0</v>
      </c>
      <c r="AN333" s="43">
        <f t="shared" si="133"/>
        <v>0</v>
      </c>
      <c r="AO333" s="43">
        <f t="shared" si="134"/>
        <v>0</v>
      </c>
      <c r="AP333" s="43"/>
      <c r="AQ333" s="43"/>
      <c r="AR333" s="43">
        <f t="shared" si="135"/>
        <v>0</v>
      </c>
      <c r="AS333" s="43">
        <f t="shared" si="136"/>
        <v>0</v>
      </c>
      <c r="AT333" s="43" t="str">
        <f t="shared" si="137"/>
        <v>Correct</v>
      </c>
      <c r="AU333" s="43"/>
      <c r="AV333" s="159" t="str">
        <f>IFERROR(VLOOKUP(Table1[[#This Row],[RespondentID]],'All Data'!$A334:$CN906,81,FALSE),"unknown")</f>
        <v>Male</v>
      </c>
      <c r="AW333" s="159">
        <f>IFERROR(VLOOKUP(Table1[[#This Row],[RespondentID]],'All Data'!$A334:$CN906,82,FALSE),"unknown")</f>
        <v>90</v>
      </c>
      <c r="AX333" s="159" t="str">
        <f>IFERROR(VLOOKUP(Table1[[#This Row],[RespondentID]],'All Data'!$A334:$CN906,83,FALSE),"unknown")</f>
        <v>Suffolk</v>
      </c>
      <c r="AY333" s="159" t="str">
        <f>IFERROR(VLOOKUP(Table1[[#This Row],[RespondentID]],'All Data'!$A334:$CN906,84,FALSE),"unknown")</f>
        <v>Sayville, 11782</v>
      </c>
      <c r="AZ333" s="159" t="str">
        <f>IFERROR(VLOOKUP(Table1[[#This Row],[RespondentID]],'All Data'!$A334:$CN906,85,FALSE),"unknown")</f>
        <v>White/Caucasian</v>
      </c>
      <c r="BA333" s="159" t="str">
        <f>IFERROR(VLOOKUP(Table1[[#This Row],[RespondentID]],'All Data'!$A334:$CN906,86,FALSE),"unknown")</f>
        <v>No</v>
      </c>
      <c r="BB333" s="159" t="str">
        <f>IFERROR(VLOOKUP(Table1[[#This Row],[RespondentID]],'All Data'!$A334:$CN906,87,FALSE),"unknown")</f>
        <v xml:space="preserve">English </v>
      </c>
      <c r="BC333" s="159" t="str">
        <f>IFERROR(VLOOKUP(Table1[[#This Row],[RespondentID]],'All Data'!$A334:$CN906,88,FALSE),"unknown")</f>
        <v>$75,000 to $125,000</v>
      </c>
      <c r="BD333" s="159" t="str">
        <f>IFERROR(VLOOKUP(Table1[[#This Row],[RespondentID]],'All Data'!$A334:$CN906,89,FALSE),"unknown")</f>
        <v>Some college</v>
      </c>
      <c r="BE333" s="159" t="str">
        <f>IFERROR(VLOOKUP(Table1[[#This Row],[RespondentID]],'All Data'!$A334:$CN906,90,FALSE),"unknown")</f>
        <v>Retired</v>
      </c>
      <c r="BF333" s="159" t="str">
        <f>IFERROR(VLOOKUP(Table1[[#This Row],[RespondentID]],'All Data'!$A334:$CN906,91,FALSE),"unknown")</f>
        <v>Yes</v>
      </c>
      <c r="BG333" s="159" t="str">
        <f>IFERROR(VLOOKUP(Table1[[#This Row],[RespondentID]],'All Data'!$A334:$CN906,92,FALSE),"unknown")</f>
        <v>No</v>
      </c>
    </row>
    <row r="334" spans="1:59" x14ac:dyDescent="0.35">
      <c r="A334" s="6">
        <v>7045756828</v>
      </c>
      <c r="B334" s="6" t="s">
        <v>52</v>
      </c>
      <c r="C334" s="6"/>
      <c r="D334" s="6"/>
      <c r="E334" s="6"/>
      <c r="F334" s="6"/>
      <c r="G334" s="6"/>
      <c r="H334" s="6"/>
      <c r="I334" s="6"/>
      <c r="J334" s="6"/>
      <c r="K334" s="6"/>
      <c r="L334" s="6"/>
      <c r="M334" s="6"/>
      <c r="N334" s="6"/>
      <c r="O334" s="6"/>
      <c r="P334" s="6"/>
      <c r="Q334" s="6"/>
      <c r="R334" s="6" t="s">
        <v>65</v>
      </c>
      <c r="S334" s="6" t="s">
        <v>66</v>
      </c>
      <c r="T334" s="43"/>
      <c r="U334" s="43">
        <f t="shared" si="115"/>
        <v>3</v>
      </c>
      <c r="V334" s="43">
        <f t="shared" si="116"/>
        <v>1</v>
      </c>
      <c r="W334" s="43"/>
      <c r="X334" s="43">
        <f t="shared" si="117"/>
        <v>1</v>
      </c>
      <c r="Y334" s="43">
        <f t="shared" si="118"/>
        <v>0</v>
      </c>
      <c r="Z334" s="43">
        <f t="shared" si="119"/>
        <v>0</v>
      </c>
      <c r="AA334" s="43">
        <f t="shared" si="120"/>
        <v>0</v>
      </c>
      <c r="AB334" s="43">
        <f t="shared" si="121"/>
        <v>0</v>
      </c>
      <c r="AC334" s="43">
        <f t="shared" si="122"/>
        <v>0</v>
      </c>
      <c r="AD334" s="43">
        <f t="shared" si="123"/>
        <v>0</v>
      </c>
      <c r="AE334" s="43">
        <f t="shared" si="124"/>
        <v>0</v>
      </c>
      <c r="AF334" s="43">
        <f t="shared" si="125"/>
        <v>0</v>
      </c>
      <c r="AG334" s="43">
        <f t="shared" si="126"/>
        <v>0</v>
      </c>
      <c r="AH334" s="43">
        <f t="shared" si="127"/>
        <v>0</v>
      </c>
      <c r="AI334" s="43">
        <f t="shared" si="128"/>
        <v>0</v>
      </c>
      <c r="AJ334" s="43">
        <f t="shared" si="129"/>
        <v>0</v>
      </c>
      <c r="AK334" s="43">
        <f t="shared" si="130"/>
        <v>0</v>
      </c>
      <c r="AL334" s="43">
        <f t="shared" si="131"/>
        <v>0</v>
      </c>
      <c r="AM334" s="43">
        <f t="shared" si="132"/>
        <v>0</v>
      </c>
      <c r="AN334" s="43">
        <f t="shared" si="133"/>
        <v>1</v>
      </c>
      <c r="AO334" s="43">
        <f t="shared" si="134"/>
        <v>1</v>
      </c>
      <c r="AP334" s="43"/>
      <c r="AQ334" s="43"/>
      <c r="AR334" s="43">
        <f t="shared" si="135"/>
        <v>3</v>
      </c>
      <c r="AS334" s="43">
        <f t="shared" si="136"/>
        <v>3</v>
      </c>
      <c r="AT334" s="43" t="str">
        <f t="shared" si="137"/>
        <v>Correct</v>
      </c>
      <c r="AU334" s="43"/>
      <c r="AV334" s="159" t="str">
        <f>IFERROR(VLOOKUP(Table1[[#This Row],[RespondentID]],'All Data'!$A335:$CN907,81,FALSE),"unknown")</f>
        <v>Male</v>
      </c>
      <c r="AW334" s="159">
        <f>IFERROR(VLOOKUP(Table1[[#This Row],[RespondentID]],'All Data'!$A335:$CN907,82,FALSE),"unknown")</f>
        <v>70</v>
      </c>
      <c r="AX334" s="159" t="str">
        <f>IFERROR(VLOOKUP(Table1[[#This Row],[RespondentID]],'All Data'!$A335:$CN907,83,FALSE),"unknown")</f>
        <v>Suffolk</v>
      </c>
      <c r="AY334" s="159" t="str">
        <f>IFERROR(VLOOKUP(Table1[[#This Row],[RespondentID]],'All Data'!$A335:$CN907,84,FALSE),"unknown")</f>
        <v>Smithtown, 11787</v>
      </c>
      <c r="AZ334" s="159" t="str">
        <f>IFERROR(VLOOKUP(Table1[[#This Row],[RespondentID]],'All Data'!$A335:$CN907,85,FALSE),"unknown")</f>
        <v>White/Caucasian</v>
      </c>
      <c r="BA334" s="159" t="str">
        <f>IFERROR(VLOOKUP(Table1[[#This Row],[RespondentID]],'All Data'!$A335:$CN907,86,FALSE),"unknown")</f>
        <v>No</v>
      </c>
      <c r="BB334" s="159" t="str">
        <f>IFERROR(VLOOKUP(Table1[[#This Row],[RespondentID]],'All Data'!$A335:$CN907,87,FALSE),"unknown")</f>
        <v xml:space="preserve">English </v>
      </c>
      <c r="BC334" s="159" t="str">
        <f>IFERROR(VLOOKUP(Table1[[#This Row],[RespondentID]],'All Data'!$A335:$CN907,88,FALSE),"unknown")</f>
        <v>Over $125,000</v>
      </c>
      <c r="BD334" s="159" t="str">
        <f>IFERROR(VLOOKUP(Table1[[#This Row],[RespondentID]],'All Data'!$A335:$CN907,89,FALSE),"unknown")</f>
        <v>Graduate school</v>
      </c>
      <c r="BE334" s="159" t="str">
        <f>IFERROR(VLOOKUP(Table1[[#This Row],[RespondentID]],'All Data'!$A335:$CN907,90,FALSE),"unknown")</f>
        <v>Retired</v>
      </c>
      <c r="BF334" s="159" t="str">
        <f>IFERROR(VLOOKUP(Table1[[#This Row],[RespondentID]],'All Data'!$A335:$CN907,91,FALSE),"unknown")</f>
        <v>Yes</v>
      </c>
      <c r="BG334" s="159" t="str">
        <f>IFERROR(VLOOKUP(Table1[[#This Row],[RespondentID]],'All Data'!$A335:$CN907,92,FALSE),"unknown")</f>
        <v>Yes</v>
      </c>
    </row>
    <row r="335" spans="1:59" x14ac:dyDescent="0.35">
      <c r="A335" s="6">
        <v>7045756469</v>
      </c>
      <c r="B335" s="6"/>
      <c r="C335" s="6"/>
      <c r="D335" s="6" t="s">
        <v>54</v>
      </c>
      <c r="E335" s="6" t="s">
        <v>19</v>
      </c>
      <c r="F335" s="6"/>
      <c r="G335" s="6" t="s">
        <v>56</v>
      </c>
      <c r="H335" s="6"/>
      <c r="I335" s="6"/>
      <c r="J335" s="6"/>
      <c r="K335" s="6" t="s">
        <v>60</v>
      </c>
      <c r="L335" s="6"/>
      <c r="M335" s="6"/>
      <c r="N335" s="6" t="s">
        <v>26</v>
      </c>
      <c r="O335" s="6"/>
      <c r="P335" s="6"/>
      <c r="Q335" s="6"/>
      <c r="R335" s="6"/>
      <c r="S335" s="6"/>
      <c r="T335" s="43"/>
      <c r="U335" s="43">
        <f t="shared" si="115"/>
        <v>5</v>
      </c>
      <c r="V335" s="43">
        <f t="shared" si="116"/>
        <v>0.6</v>
      </c>
      <c r="W335" s="43"/>
      <c r="X335" s="43">
        <f t="shared" si="117"/>
        <v>0</v>
      </c>
      <c r="Y335" s="43">
        <f t="shared" si="118"/>
        <v>0</v>
      </c>
      <c r="Z335" s="43">
        <f t="shared" si="119"/>
        <v>0.6</v>
      </c>
      <c r="AA335" s="43">
        <f t="shared" si="120"/>
        <v>0.6</v>
      </c>
      <c r="AB335" s="43">
        <f t="shared" si="121"/>
        <v>0</v>
      </c>
      <c r="AC335" s="43">
        <f t="shared" si="122"/>
        <v>0.6</v>
      </c>
      <c r="AD335" s="43">
        <f t="shared" si="123"/>
        <v>0</v>
      </c>
      <c r="AE335" s="43">
        <f t="shared" si="124"/>
        <v>0</v>
      </c>
      <c r="AF335" s="43">
        <f t="shared" si="125"/>
        <v>0</v>
      </c>
      <c r="AG335" s="43">
        <f t="shared" si="126"/>
        <v>0.6</v>
      </c>
      <c r="AH335" s="43">
        <f t="shared" si="127"/>
        <v>0</v>
      </c>
      <c r="AI335" s="43">
        <f t="shared" si="128"/>
        <v>0</v>
      </c>
      <c r="AJ335" s="43">
        <f t="shared" si="129"/>
        <v>0.6</v>
      </c>
      <c r="AK335" s="43">
        <f t="shared" si="130"/>
        <v>0</v>
      </c>
      <c r="AL335" s="43">
        <f t="shared" si="131"/>
        <v>0</v>
      </c>
      <c r="AM335" s="43">
        <f t="shared" si="132"/>
        <v>0</v>
      </c>
      <c r="AN335" s="43">
        <f t="shared" si="133"/>
        <v>0</v>
      </c>
      <c r="AO335" s="43">
        <f t="shared" si="134"/>
        <v>0</v>
      </c>
      <c r="AP335" s="43"/>
      <c r="AQ335" s="43"/>
      <c r="AR335" s="43">
        <f t="shared" si="135"/>
        <v>3</v>
      </c>
      <c r="AS335" s="43">
        <f t="shared" si="136"/>
        <v>5</v>
      </c>
      <c r="AT335" s="43" t="str">
        <f t="shared" si="137"/>
        <v>Correct</v>
      </c>
      <c r="AU335" s="43"/>
      <c r="AV335" s="159" t="str">
        <f>IFERROR(VLOOKUP(Table1[[#This Row],[RespondentID]],'All Data'!$A336:$CN908,81,FALSE),"unknown")</f>
        <v>Female</v>
      </c>
      <c r="AW335" s="159">
        <f>IFERROR(VLOOKUP(Table1[[#This Row],[RespondentID]],'All Data'!$A336:$CN908,82,FALSE),"unknown")</f>
        <v>65</v>
      </c>
      <c r="AX335" s="159" t="str">
        <f>IFERROR(VLOOKUP(Table1[[#This Row],[RespondentID]],'All Data'!$A336:$CN908,83,FALSE),"unknown")</f>
        <v>Suffolk</v>
      </c>
      <c r="AY335" s="159" t="str">
        <f>IFERROR(VLOOKUP(Table1[[#This Row],[RespondentID]],'All Data'!$A336:$CN908,84,FALSE),"unknown")</f>
        <v>Bay Shore, 11706</v>
      </c>
      <c r="AZ335" s="159" t="str">
        <f>IFERROR(VLOOKUP(Table1[[#This Row],[RespondentID]],'All Data'!$A336:$CN908,85,FALSE),"unknown")</f>
        <v>White/Caucasian</v>
      </c>
      <c r="BA335" s="159" t="str">
        <f>IFERROR(VLOOKUP(Table1[[#This Row],[RespondentID]],'All Data'!$A336:$CN908,86,FALSE),"unknown")</f>
        <v>No</v>
      </c>
      <c r="BB335" s="159" t="str">
        <f>IFERROR(VLOOKUP(Table1[[#This Row],[RespondentID]],'All Data'!$A336:$CN908,87,FALSE),"unknown")</f>
        <v xml:space="preserve"> </v>
      </c>
      <c r="BC335" s="159" t="str">
        <f>IFERROR(VLOOKUP(Table1[[#This Row],[RespondentID]],'All Data'!$A336:$CN908,88,FALSE),"unknown")</f>
        <v>$50,000 to $74,999</v>
      </c>
      <c r="BD335" s="159" t="str">
        <f>IFERROR(VLOOKUP(Table1[[#This Row],[RespondentID]],'All Data'!$A336:$CN908,89,FALSE),"unknown")</f>
        <v>College graduate</v>
      </c>
      <c r="BE335" s="159" t="str">
        <f>IFERROR(VLOOKUP(Table1[[#This Row],[RespondentID]],'All Data'!$A336:$CN908,90,FALSE),"unknown")</f>
        <v>Employed for wages</v>
      </c>
      <c r="BF335" s="159" t="str">
        <f>IFERROR(VLOOKUP(Table1[[#This Row],[RespondentID]],'All Data'!$A336:$CN908,91,FALSE),"unknown")</f>
        <v>Yes</v>
      </c>
      <c r="BG335" s="159" t="str">
        <f>IFERROR(VLOOKUP(Table1[[#This Row],[RespondentID]],'All Data'!$A336:$CN908,92,FALSE),"unknown")</f>
        <v>Yes</v>
      </c>
    </row>
    <row r="336" spans="1:59" x14ac:dyDescent="0.35">
      <c r="A336" s="6">
        <v>7045755927</v>
      </c>
      <c r="B336" s="6"/>
      <c r="C336" s="6"/>
      <c r="D336" s="6"/>
      <c r="E336" s="6"/>
      <c r="F336" s="6"/>
      <c r="G336" s="6"/>
      <c r="H336" s="6"/>
      <c r="I336" s="6"/>
      <c r="J336" s="6"/>
      <c r="K336" s="6"/>
      <c r="L336" s="6"/>
      <c r="M336" s="6"/>
      <c r="N336" s="6"/>
      <c r="O336" s="6"/>
      <c r="P336" s="6"/>
      <c r="Q336" s="6"/>
      <c r="R336" s="6"/>
      <c r="S336" s="6"/>
      <c r="T336" s="43"/>
      <c r="U336" s="43">
        <f t="shared" si="115"/>
        <v>0</v>
      </c>
      <c r="V336" s="43" t="e">
        <f t="shared" si="116"/>
        <v>#DIV/0!</v>
      </c>
      <c r="W336" s="43"/>
      <c r="X336" s="43">
        <f t="shared" si="117"/>
        <v>0</v>
      </c>
      <c r="Y336" s="43">
        <f t="shared" si="118"/>
        <v>0</v>
      </c>
      <c r="Z336" s="43">
        <f t="shared" si="119"/>
        <v>0</v>
      </c>
      <c r="AA336" s="43">
        <f t="shared" si="120"/>
        <v>0</v>
      </c>
      <c r="AB336" s="43">
        <f t="shared" si="121"/>
        <v>0</v>
      </c>
      <c r="AC336" s="43">
        <f t="shared" si="122"/>
        <v>0</v>
      </c>
      <c r="AD336" s="43">
        <f t="shared" si="123"/>
        <v>0</v>
      </c>
      <c r="AE336" s="43">
        <f t="shared" si="124"/>
        <v>0</v>
      </c>
      <c r="AF336" s="43">
        <f t="shared" si="125"/>
        <v>0</v>
      </c>
      <c r="AG336" s="43">
        <f t="shared" si="126"/>
        <v>0</v>
      </c>
      <c r="AH336" s="43">
        <f t="shared" si="127"/>
        <v>0</v>
      </c>
      <c r="AI336" s="43">
        <f t="shared" si="128"/>
        <v>0</v>
      </c>
      <c r="AJ336" s="43">
        <f t="shared" si="129"/>
        <v>0</v>
      </c>
      <c r="AK336" s="43">
        <f t="shared" si="130"/>
        <v>0</v>
      </c>
      <c r="AL336" s="43">
        <f t="shared" si="131"/>
        <v>0</v>
      </c>
      <c r="AM336" s="43">
        <f t="shared" si="132"/>
        <v>0</v>
      </c>
      <c r="AN336" s="43">
        <f t="shared" si="133"/>
        <v>0</v>
      </c>
      <c r="AO336" s="43">
        <f t="shared" si="134"/>
        <v>0</v>
      </c>
      <c r="AP336" s="43"/>
      <c r="AQ336" s="43"/>
      <c r="AR336" s="43">
        <f t="shared" si="135"/>
        <v>0</v>
      </c>
      <c r="AS336" s="43">
        <f t="shared" si="136"/>
        <v>0</v>
      </c>
      <c r="AT336" s="43" t="str">
        <f t="shared" si="137"/>
        <v>Correct</v>
      </c>
      <c r="AU336" s="43"/>
      <c r="AV336" s="159" t="str">
        <f>IFERROR(VLOOKUP(Table1[[#This Row],[RespondentID]],'All Data'!$A337:$CN909,81,FALSE),"unknown")</f>
        <v>Female</v>
      </c>
      <c r="AW336" s="159">
        <f>IFERROR(VLOOKUP(Table1[[#This Row],[RespondentID]],'All Data'!$A337:$CN909,82,FALSE),"unknown")</f>
        <v>83</v>
      </c>
      <c r="AX336" s="159" t="str">
        <f>IFERROR(VLOOKUP(Table1[[#This Row],[RespondentID]],'All Data'!$A337:$CN909,83,FALSE),"unknown")</f>
        <v>Suffolk</v>
      </c>
      <c r="AY336" s="159" t="str">
        <f>IFERROR(VLOOKUP(Table1[[#This Row],[RespondentID]],'All Data'!$A337:$CN909,84,FALSE),"unknown")</f>
        <v>West Islip, 11795</v>
      </c>
      <c r="AZ336" s="159" t="str">
        <f>IFERROR(VLOOKUP(Table1[[#This Row],[RespondentID]],'All Data'!$A337:$CN909,85,FALSE),"unknown")</f>
        <v>White/Caucasian</v>
      </c>
      <c r="BA336" s="159" t="str">
        <f>IFERROR(VLOOKUP(Table1[[#This Row],[RespondentID]],'All Data'!$A337:$CN909,86,FALSE),"unknown")</f>
        <v>No</v>
      </c>
      <c r="BB336" s="159" t="str">
        <f>IFERROR(VLOOKUP(Table1[[#This Row],[RespondentID]],'All Data'!$A337:$CN909,87,FALSE),"unknown")</f>
        <v xml:space="preserve">English </v>
      </c>
      <c r="BC336" s="159">
        <f>IFERROR(VLOOKUP(Table1[[#This Row],[RespondentID]],'All Data'!$A337:$CN909,88,FALSE),"unknown")</f>
        <v>0</v>
      </c>
      <c r="BD336" s="159" t="str">
        <f>IFERROR(VLOOKUP(Table1[[#This Row],[RespondentID]],'All Data'!$A337:$CN909,89,FALSE),"unknown")</f>
        <v>Technical school</v>
      </c>
      <c r="BE336" s="159" t="str">
        <f>IFERROR(VLOOKUP(Table1[[#This Row],[RespondentID]],'All Data'!$A337:$CN909,90,FALSE),"unknown")</f>
        <v>Retired</v>
      </c>
      <c r="BF336" s="159" t="str">
        <f>IFERROR(VLOOKUP(Table1[[#This Row],[RespondentID]],'All Data'!$A337:$CN909,91,FALSE),"unknown")</f>
        <v>Yes</v>
      </c>
      <c r="BG336" s="159" t="str">
        <f>IFERROR(VLOOKUP(Table1[[#This Row],[RespondentID]],'All Data'!$A337:$CN909,92,FALSE),"unknown")</f>
        <v>No</v>
      </c>
    </row>
    <row r="337" spans="1:59" x14ac:dyDescent="0.35">
      <c r="A337" s="6">
        <v>7045755681</v>
      </c>
      <c r="B337" s="6" t="s">
        <v>52</v>
      </c>
      <c r="C337" s="6"/>
      <c r="D337" s="6" t="s">
        <v>54</v>
      </c>
      <c r="E337" s="6" t="s">
        <v>19</v>
      </c>
      <c r="F337" s="6"/>
      <c r="G337" s="6"/>
      <c r="H337" s="6" t="s">
        <v>57</v>
      </c>
      <c r="I337" s="6"/>
      <c r="J337" s="6"/>
      <c r="K337" s="6"/>
      <c r="L337" s="6"/>
      <c r="M337" s="6"/>
      <c r="N337" s="6"/>
      <c r="O337" s="6"/>
      <c r="P337" s="6"/>
      <c r="Q337" s="6"/>
      <c r="R337" s="6"/>
      <c r="S337" s="6"/>
      <c r="T337" s="43"/>
      <c r="U337" s="43">
        <f t="shared" si="115"/>
        <v>4</v>
      </c>
      <c r="V337" s="43">
        <f t="shared" si="116"/>
        <v>0.75</v>
      </c>
      <c r="W337" s="43"/>
      <c r="X337" s="43">
        <f t="shared" si="117"/>
        <v>0.75</v>
      </c>
      <c r="Y337" s="43">
        <f t="shared" si="118"/>
        <v>0</v>
      </c>
      <c r="Z337" s="43">
        <f t="shared" si="119"/>
        <v>0.75</v>
      </c>
      <c r="AA337" s="43">
        <f t="shared" si="120"/>
        <v>0.75</v>
      </c>
      <c r="AB337" s="43">
        <f t="shared" si="121"/>
        <v>0</v>
      </c>
      <c r="AC337" s="43">
        <f t="shared" si="122"/>
        <v>0</v>
      </c>
      <c r="AD337" s="43">
        <f t="shared" si="123"/>
        <v>0.75</v>
      </c>
      <c r="AE337" s="43">
        <f t="shared" si="124"/>
        <v>0</v>
      </c>
      <c r="AF337" s="43">
        <f t="shared" si="125"/>
        <v>0</v>
      </c>
      <c r="AG337" s="43">
        <f t="shared" si="126"/>
        <v>0</v>
      </c>
      <c r="AH337" s="43">
        <f t="shared" si="127"/>
        <v>0</v>
      </c>
      <c r="AI337" s="43">
        <f t="shared" si="128"/>
        <v>0</v>
      </c>
      <c r="AJ337" s="43">
        <f t="shared" si="129"/>
        <v>0</v>
      </c>
      <c r="AK337" s="43">
        <f t="shared" si="130"/>
        <v>0</v>
      </c>
      <c r="AL337" s="43">
        <f t="shared" si="131"/>
        <v>0</v>
      </c>
      <c r="AM337" s="43">
        <f t="shared" si="132"/>
        <v>0</v>
      </c>
      <c r="AN337" s="43">
        <f t="shared" si="133"/>
        <v>0</v>
      </c>
      <c r="AO337" s="43">
        <f t="shared" si="134"/>
        <v>0</v>
      </c>
      <c r="AP337" s="43"/>
      <c r="AQ337" s="43"/>
      <c r="AR337" s="43">
        <f t="shared" si="135"/>
        <v>3</v>
      </c>
      <c r="AS337" s="43">
        <f t="shared" si="136"/>
        <v>4</v>
      </c>
      <c r="AT337" s="43" t="str">
        <f t="shared" si="137"/>
        <v>Correct</v>
      </c>
      <c r="AU337" s="43"/>
      <c r="AV337" s="159" t="str">
        <f>IFERROR(VLOOKUP(Table1[[#This Row],[RespondentID]],'All Data'!$A338:$CN910,81,FALSE),"unknown")</f>
        <v>Female</v>
      </c>
      <c r="AW337" s="159">
        <f>IFERROR(VLOOKUP(Table1[[#This Row],[RespondentID]],'All Data'!$A338:$CN910,82,FALSE),"unknown")</f>
        <v>57</v>
      </c>
      <c r="AX337" s="159" t="str">
        <f>IFERROR(VLOOKUP(Table1[[#This Row],[RespondentID]],'All Data'!$A338:$CN910,83,FALSE),"unknown")</f>
        <v>Suffolk</v>
      </c>
      <c r="AY337" s="159" t="str">
        <f>IFERROR(VLOOKUP(Table1[[#This Row],[RespondentID]],'All Data'!$A338:$CN910,84,FALSE),"unknown")</f>
        <v>Medford, 11763</v>
      </c>
      <c r="AZ337" s="159" t="str">
        <f>IFERROR(VLOOKUP(Table1[[#This Row],[RespondentID]],'All Data'!$A338:$CN910,85,FALSE),"unknown")</f>
        <v>White/Caucasian</v>
      </c>
      <c r="BA337" s="159" t="str">
        <f>IFERROR(VLOOKUP(Table1[[#This Row],[RespondentID]],'All Data'!$A338:$CN910,86,FALSE),"unknown")</f>
        <v>No</v>
      </c>
      <c r="BB337" s="159" t="str">
        <f>IFERROR(VLOOKUP(Table1[[#This Row],[RespondentID]],'All Data'!$A338:$CN910,87,FALSE),"unknown")</f>
        <v xml:space="preserve">English </v>
      </c>
      <c r="BC337" s="159" t="str">
        <f>IFERROR(VLOOKUP(Table1[[#This Row],[RespondentID]],'All Data'!$A338:$CN910,88,FALSE),"unknown")</f>
        <v>$20,000 to $34,999</v>
      </c>
      <c r="BD337" s="159" t="str">
        <f>IFERROR(VLOOKUP(Table1[[#This Row],[RespondentID]],'All Data'!$A338:$CN910,89,FALSE),"unknown")</f>
        <v>Some high school</v>
      </c>
      <c r="BE337" s="159" t="str">
        <f>IFERROR(VLOOKUP(Table1[[#This Row],[RespondentID]],'All Data'!$A338:$CN910,90,FALSE),"unknown")</f>
        <v>Retired</v>
      </c>
      <c r="BF337" s="159" t="str">
        <f>IFERROR(VLOOKUP(Table1[[#This Row],[RespondentID]],'All Data'!$A338:$CN910,91,FALSE),"unknown")</f>
        <v>Yes</v>
      </c>
      <c r="BG337" s="159" t="str">
        <f>IFERROR(VLOOKUP(Table1[[#This Row],[RespondentID]],'All Data'!$A338:$CN910,92,FALSE),"unknown")</f>
        <v>Yes</v>
      </c>
    </row>
    <row r="338" spans="1:59" x14ac:dyDescent="0.35">
      <c r="A338" s="6">
        <v>7045755397</v>
      </c>
      <c r="B338" s="6" t="s">
        <v>52</v>
      </c>
      <c r="C338" s="6" t="s">
        <v>53</v>
      </c>
      <c r="D338" s="6"/>
      <c r="E338" s="6"/>
      <c r="F338" s="6"/>
      <c r="G338" s="6" t="s">
        <v>56</v>
      </c>
      <c r="H338" s="6"/>
      <c r="I338" s="6"/>
      <c r="J338" s="6"/>
      <c r="K338" s="6"/>
      <c r="L338" s="6"/>
      <c r="M338" s="6"/>
      <c r="N338" s="6"/>
      <c r="O338" s="6"/>
      <c r="P338" s="6"/>
      <c r="Q338" s="6"/>
      <c r="R338" s="6"/>
      <c r="S338" s="6"/>
      <c r="T338" s="43"/>
      <c r="U338" s="43">
        <f t="shared" si="115"/>
        <v>3</v>
      </c>
      <c r="V338" s="43">
        <f t="shared" si="116"/>
        <v>1</v>
      </c>
      <c r="W338" s="43"/>
      <c r="X338" s="43">
        <f t="shared" si="117"/>
        <v>1</v>
      </c>
      <c r="Y338" s="43">
        <f t="shared" si="118"/>
        <v>1</v>
      </c>
      <c r="Z338" s="43">
        <f t="shared" si="119"/>
        <v>0</v>
      </c>
      <c r="AA338" s="43">
        <f t="shared" si="120"/>
        <v>0</v>
      </c>
      <c r="AB338" s="43">
        <f t="shared" si="121"/>
        <v>0</v>
      </c>
      <c r="AC338" s="43">
        <f t="shared" si="122"/>
        <v>1</v>
      </c>
      <c r="AD338" s="43">
        <f t="shared" si="123"/>
        <v>0</v>
      </c>
      <c r="AE338" s="43">
        <f t="shared" si="124"/>
        <v>0</v>
      </c>
      <c r="AF338" s="43">
        <f t="shared" si="125"/>
        <v>0</v>
      </c>
      <c r="AG338" s="43">
        <f t="shared" si="126"/>
        <v>0</v>
      </c>
      <c r="AH338" s="43">
        <f t="shared" si="127"/>
        <v>0</v>
      </c>
      <c r="AI338" s="43">
        <f t="shared" si="128"/>
        <v>0</v>
      </c>
      <c r="AJ338" s="43">
        <f t="shared" si="129"/>
        <v>0</v>
      </c>
      <c r="AK338" s="43">
        <f t="shared" si="130"/>
        <v>0</v>
      </c>
      <c r="AL338" s="43">
        <f t="shared" si="131"/>
        <v>0</v>
      </c>
      <c r="AM338" s="43">
        <f t="shared" si="132"/>
        <v>0</v>
      </c>
      <c r="AN338" s="43">
        <f t="shared" si="133"/>
        <v>0</v>
      </c>
      <c r="AO338" s="43">
        <f t="shared" si="134"/>
        <v>0</v>
      </c>
      <c r="AP338" s="43"/>
      <c r="AQ338" s="43"/>
      <c r="AR338" s="43">
        <f t="shared" si="135"/>
        <v>3</v>
      </c>
      <c r="AS338" s="43">
        <f t="shared" si="136"/>
        <v>3</v>
      </c>
      <c r="AT338" s="43" t="str">
        <f t="shared" si="137"/>
        <v>Correct</v>
      </c>
      <c r="AU338" s="43"/>
      <c r="AV338" s="159" t="str">
        <f>IFERROR(VLOOKUP(Table1[[#This Row],[RespondentID]],'All Data'!$A339:$CN911,81,FALSE),"unknown")</f>
        <v>Female</v>
      </c>
      <c r="AW338" s="159">
        <f>IFERROR(VLOOKUP(Table1[[#This Row],[RespondentID]],'All Data'!$A339:$CN911,82,FALSE),"unknown")</f>
        <v>53</v>
      </c>
      <c r="AX338" s="159" t="str">
        <f>IFERROR(VLOOKUP(Table1[[#This Row],[RespondentID]],'All Data'!$A339:$CN911,83,FALSE),"unknown")</f>
        <v>Suffolk</v>
      </c>
      <c r="AY338" s="159" t="str">
        <f>IFERROR(VLOOKUP(Table1[[#This Row],[RespondentID]],'All Data'!$A339:$CN911,84,FALSE),"unknown")</f>
        <v>Bohemia, 11716</v>
      </c>
      <c r="AZ338" s="159" t="str">
        <f>IFERROR(VLOOKUP(Table1[[#This Row],[RespondentID]],'All Data'!$A339:$CN911,85,FALSE),"unknown")</f>
        <v>White/Caucasian</v>
      </c>
      <c r="BA338" s="159" t="str">
        <f>IFERROR(VLOOKUP(Table1[[#This Row],[RespondentID]],'All Data'!$A339:$CN911,86,FALSE),"unknown")</f>
        <v>No</v>
      </c>
      <c r="BB338" s="159" t="str">
        <f>IFERROR(VLOOKUP(Table1[[#This Row],[RespondentID]],'All Data'!$A339:$CN911,87,FALSE),"unknown")</f>
        <v xml:space="preserve">English </v>
      </c>
      <c r="BC338" s="159" t="str">
        <f>IFERROR(VLOOKUP(Table1[[#This Row],[RespondentID]],'All Data'!$A339:$CN911,88,FALSE),"unknown")</f>
        <v>Over $125,000</v>
      </c>
      <c r="BD338" s="159" t="str">
        <f>IFERROR(VLOOKUP(Table1[[#This Row],[RespondentID]],'All Data'!$A339:$CN911,89,FALSE),"unknown")</f>
        <v>Graduate school</v>
      </c>
      <c r="BE338" s="159" t="str">
        <f>IFERROR(VLOOKUP(Table1[[#This Row],[RespondentID]],'All Data'!$A339:$CN911,90,FALSE),"unknown")</f>
        <v>Employed for wages</v>
      </c>
      <c r="BF338" s="159" t="str">
        <f>IFERROR(VLOOKUP(Table1[[#This Row],[RespondentID]],'All Data'!$A339:$CN911,91,FALSE),"unknown")</f>
        <v>Yes</v>
      </c>
      <c r="BG338" s="159" t="str">
        <f>IFERROR(VLOOKUP(Table1[[#This Row],[RespondentID]],'All Data'!$A339:$CN911,92,FALSE),"unknown")</f>
        <v>Yes</v>
      </c>
    </row>
    <row r="339" spans="1:59" x14ac:dyDescent="0.35">
      <c r="A339" s="6">
        <v>7045755170</v>
      </c>
      <c r="B339" s="6"/>
      <c r="C339" s="6"/>
      <c r="D339" s="6"/>
      <c r="E339" s="6"/>
      <c r="F339" s="6"/>
      <c r="G339" s="6" t="s">
        <v>56</v>
      </c>
      <c r="H339" s="6"/>
      <c r="I339" s="6"/>
      <c r="J339" s="6"/>
      <c r="K339" s="6"/>
      <c r="L339" s="6"/>
      <c r="M339" s="6"/>
      <c r="N339" s="6" t="s">
        <v>26</v>
      </c>
      <c r="O339" s="6"/>
      <c r="P339" s="6"/>
      <c r="Q339" s="6" t="s">
        <v>64</v>
      </c>
      <c r="R339" s="6"/>
      <c r="S339" s="6"/>
      <c r="T339" s="43"/>
      <c r="U339" s="43">
        <f t="shared" si="115"/>
        <v>3</v>
      </c>
      <c r="V339" s="43">
        <f t="shared" si="116"/>
        <v>1</v>
      </c>
      <c r="W339" s="43"/>
      <c r="X339" s="43">
        <f t="shared" si="117"/>
        <v>0</v>
      </c>
      <c r="Y339" s="43">
        <f t="shared" si="118"/>
        <v>0</v>
      </c>
      <c r="Z339" s="43">
        <f t="shared" si="119"/>
        <v>0</v>
      </c>
      <c r="AA339" s="43">
        <f t="shared" si="120"/>
        <v>0</v>
      </c>
      <c r="AB339" s="43">
        <f t="shared" si="121"/>
        <v>0</v>
      </c>
      <c r="AC339" s="43">
        <f t="shared" si="122"/>
        <v>1</v>
      </c>
      <c r="AD339" s="43">
        <f t="shared" si="123"/>
        <v>0</v>
      </c>
      <c r="AE339" s="43">
        <f t="shared" si="124"/>
        <v>0</v>
      </c>
      <c r="AF339" s="43">
        <f t="shared" si="125"/>
        <v>0</v>
      </c>
      <c r="AG339" s="43">
        <f t="shared" si="126"/>
        <v>0</v>
      </c>
      <c r="AH339" s="43">
        <f t="shared" si="127"/>
        <v>0</v>
      </c>
      <c r="AI339" s="43">
        <f t="shared" si="128"/>
        <v>0</v>
      </c>
      <c r="AJ339" s="43">
        <f t="shared" si="129"/>
        <v>1</v>
      </c>
      <c r="AK339" s="43">
        <f t="shared" si="130"/>
        <v>0</v>
      </c>
      <c r="AL339" s="43">
        <f t="shared" si="131"/>
        <v>0</v>
      </c>
      <c r="AM339" s="43">
        <f t="shared" si="132"/>
        <v>1</v>
      </c>
      <c r="AN339" s="43">
        <f t="shared" si="133"/>
        <v>0</v>
      </c>
      <c r="AO339" s="43">
        <f t="shared" si="134"/>
        <v>0</v>
      </c>
      <c r="AP339" s="43"/>
      <c r="AQ339" s="43"/>
      <c r="AR339" s="43">
        <f t="shared" si="135"/>
        <v>3</v>
      </c>
      <c r="AS339" s="43">
        <f t="shared" si="136"/>
        <v>3</v>
      </c>
      <c r="AT339" s="43" t="str">
        <f t="shared" si="137"/>
        <v>Correct</v>
      </c>
      <c r="AU339" s="43"/>
      <c r="AV339" s="159" t="str">
        <f>IFERROR(VLOOKUP(Table1[[#This Row],[RespondentID]],'All Data'!$A340:$CN912,81,FALSE),"unknown")</f>
        <v>Female</v>
      </c>
      <c r="AW339" s="159">
        <f>IFERROR(VLOOKUP(Table1[[#This Row],[RespondentID]],'All Data'!$A340:$CN912,82,FALSE),"unknown")</f>
        <v>19</v>
      </c>
      <c r="AX339" s="159" t="str">
        <f>IFERROR(VLOOKUP(Table1[[#This Row],[RespondentID]],'All Data'!$A340:$CN912,83,FALSE),"unknown")</f>
        <v>Suffolk</v>
      </c>
      <c r="AY339" s="159" t="str">
        <f>IFERROR(VLOOKUP(Table1[[#This Row],[RespondentID]],'All Data'!$A340:$CN912,84,FALSE),"unknown")</f>
        <v>Bohemia, 11716</v>
      </c>
      <c r="AZ339" s="159" t="str">
        <f>IFERROR(VLOOKUP(Table1[[#This Row],[RespondentID]],'All Data'!$A340:$CN912,85,FALSE),"unknown")</f>
        <v>White/Caucasian</v>
      </c>
      <c r="BA339" s="159" t="str">
        <f>IFERROR(VLOOKUP(Table1[[#This Row],[RespondentID]],'All Data'!$A340:$CN912,86,FALSE),"unknown")</f>
        <v>No</v>
      </c>
      <c r="BB339" s="159" t="str">
        <f>IFERROR(VLOOKUP(Table1[[#This Row],[RespondentID]],'All Data'!$A340:$CN912,87,FALSE),"unknown")</f>
        <v xml:space="preserve">English </v>
      </c>
      <c r="BC339" s="159" t="str">
        <f>IFERROR(VLOOKUP(Table1[[#This Row],[RespondentID]],'All Data'!$A340:$CN912,88,FALSE),"unknown")</f>
        <v>Over $125,000</v>
      </c>
      <c r="BD339" s="159" t="str">
        <f>IFERROR(VLOOKUP(Table1[[#This Row],[RespondentID]],'All Data'!$A340:$CN912,89,FALSE),"unknown")</f>
        <v>Some college</v>
      </c>
      <c r="BE339" s="159" t="str">
        <f>IFERROR(VLOOKUP(Table1[[#This Row],[RespondentID]],'All Data'!$A340:$CN912,90,FALSE),"unknown")</f>
        <v>Employed for wages</v>
      </c>
      <c r="BF339" s="159" t="str">
        <f>IFERROR(VLOOKUP(Table1[[#This Row],[RespondentID]],'All Data'!$A340:$CN912,91,FALSE),"unknown")</f>
        <v>Yes</v>
      </c>
      <c r="BG339" s="159" t="str">
        <f>IFERROR(VLOOKUP(Table1[[#This Row],[RespondentID]],'All Data'!$A340:$CN912,92,FALSE),"unknown")</f>
        <v>Yes</v>
      </c>
    </row>
    <row r="340" spans="1:59" x14ac:dyDescent="0.35">
      <c r="A340" s="6">
        <v>7045754897</v>
      </c>
      <c r="B340" s="6"/>
      <c r="C340" s="6"/>
      <c r="D340" s="6"/>
      <c r="E340" s="6"/>
      <c r="F340" s="6"/>
      <c r="G340" s="6"/>
      <c r="H340" s="6"/>
      <c r="I340" s="6"/>
      <c r="J340" s="6"/>
      <c r="K340" s="6"/>
      <c r="L340" s="6"/>
      <c r="M340" s="6"/>
      <c r="N340" s="6"/>
      <c r="O340" s="6"/>
      <c r="P340" s="6"/>
      <c r="Q340" s="6"/>
      <c r="R340" s="6"/>
      <c r="S340" s="6"/>
      <c r="T340" s="43"/>
      <c r="U340" s="43">
        <f t="shared" si="115"/>
        <v>0</v>
      </c>
      <c r="V340" s="43" t="e">
        <f t="shared" si="116"/>
        <v>#DIV/0!</v>
      </c>
      <c r="W340" s="43"/>
      <c r="X340" s="43">
        <f t="shared" si="117"/>
        <v>0</v>
      </c>
      <c r="Y340" s="43">
        <f t="shared" si="118"/>
        <v>0</v>
      </c>
      <c r="Z340" s="43">
        <f t="shared" si="119"/>
        <v>0</v>
      </c>
      <c r="AA340" s="43">
        <f t="shared" si="120"/>
        <v>0</v>
      </c>
      <c r="AB340" s="43">
        <f t="shared" si="121"/>
        <v>0</v>
      </c>
      <c r="AC340" s="43">
        <f t="shared" si="122"/>
        <v>0</v>
      </c>
      <c r="AD340" s="43">
        <f t="shared" si="123"/>
        <v>0</v>
      </c>
      <c r="AE340" s="43">
        <f t="shared" si="124"/>
        <v>0</v>
      </c>
      <c r="AF340" s="43">
        <f t="shared" si="125"/>
        <v>0</v>
      </c>
      <c r="AG340" s="43">
        <f t="shared" si="126"/>
        <v>0</v>
      </c>
      <c r="AH340" s="43">
        <f t="shared" si="127"/>
        <v>0</v>
      </c>
      <c r="AI340" s="43">
        <f t="shared" si="128"/>
        <v>0</v>
      </c>
      <c r="AJ340" s="43">
        <f t="shared" si="129"/>
        <v>0</v>
      </c>
      <c r="AK340" s="43">
        <f t="shared" si="130"/>
        <v>0</v>
      </c>
      <c r="AL340" s="43">
        <f t="shared" si="131"/>
        <v>0</v>
      </c>
      <c r="AM340" s="43">
        <f t="shared" si="132"/>
        <v>0</v>
      </c>
      <c r="AN340" s="43">
        <f t="shared" si="133"/>
        <v>0</v>
      </c>
      <c r="AO340" s="43">
        <f t="shared" si="134"/>
        <v>0</v>
      </c>
      <c r="AP340" s="43"/>
      <c r="AQ340" s="43"/>
      <c r="AR340" s="43">
        <f t="shared" si="135"/>
        <v>0</v>
      </c>
      <c r="AS340" s="43">
        <f t="shared" si="136"/>
        <v>0</v>
      </c>
      <c r="AT340" s="43" t="str">
        <f t="shared" si="137"/>
        <v>Correct</v>
      </c>
      <c r="AU340" s="43"/>
      <c r="AV340" s="159" t="str">
        <f>IFERROR(VLOOKUP(Table1[[#This Row],[RespondentID]],'All Data'!$A341:$CN913,81,FALSE),"unknown")</f>
        <v>Female</v>
      </c>
      <c r="AW340" s="159">
        <f>IFERROR(VLOOKUP(Table1[[#This Row],[RespondentID]],'All Data'!$A341:$CN913,82,FALSE),"unknown")</f>
        <v>51</v>
      </c>
      <c r="AX340" s="159" t="str">
        <f>IFERROR(VLOOKUP(Table1[[#This Row],[RespondentID]],'All Data'!$A341:$CN913,83,FALSE),"unknown")</f>
        <v>Suffolk</v>
      </c>
      <c r="AY340" s="159" t="str">
        <f>IFERROR(VLOOKUP(Table1[[#This Row],[RespondentID]],'All Data'!$A341:$CN913,84,FALSE),"unknown")</f>
        <v>Holtsville, 11742</v>
      </c>
      <c r="AZ340" s="159" t="str">
        <f>IFERROR(VLOOKUP(Table1[[#This Row],[RespondentID]],'All Data'!$A341:$CN913,85,FALSE),"unknown")</f>
        <v>White/Caucasian</v>
      </c>
      <c r="BA340" s="159" t="str">
        <f>IFERROR(VLOOKUP(Table1[[#This Row],[RespondentID]],'All Data'!$A341:$CN913,86,FALSE),"unknown")</f>
        <v>No</v>
      </c>
      <c r="BB340" s="159" t="str">
        <f>IFERROR(VLOOKUP(Table1[[#This Row],[RespondentID]],'All Data'!$A341:$CN913,87,FALSE),"unknown")</f>
        <v xml:space="preserve">English </v>
      </c>
      <c r="BC340" s="159">
        <f>IFERROR(VLOOKUP(Table1[[#This Row],[RespondentID]],'All Data'!$A341:$CN913,88,FALSE),"unknown")</f>
        <v>0</v>
      </c>
      <c r="BD340" s="159" t="str">
        <f>IFERROR(VLOOKUP(Table1[[#This Row],[RespondentID]],'All Data'!$A341:$CN913,89,FALSE),"unknown")</f>
        <v>Technical school</v>
      </c>
      <c r="BE340" s="159" t="str">
        <f>IFERROR(VLOOKUP(Table1[[#This Row],[RespondentID]],'All Data'!$A341:$CN913,90,FALSE),"unknown")</f>
        <v>Employed for wages</v>
      </c>
      <c r="BF340" s="159" t="str">
        <f>IFERROR(VLOOKUP(Table1[[#This Row],[RespondentID]],'All Data'!$A341:$CN913,91,FALSE),"unknown")</f>
        <v>Yes</v>
      </c>
      <c r="BG340" s="159" t="str">
        <f>IFERROR(VLOOKUP(Table1[[#This Row],[RespondentID]],'All Data'!$A341:$CN913,92,FALSE),"unknown")</f>
        <v>Yes</v>
      </c>
    </row>
    <row r="341" spans="1:59" x14ac:dyDescent="0.35">
      <c r="A341" s="6">
        <v>7045754626</v>
      </c>
      <c r="B341" s="6"/>
      <c r="C341" s="6"/>
      <c r="D341" s="6"/>
      <c r="E341" s="6"/>
      <c r="F341" s="6"/>
      <c r="G341" s="6"/>
      <c r="H341" s="6"/>
      <c r="I341" s="6"/>
      <c r="J341" s="6"/>
      <c r="K341" s="6"/>
      <c r="L341" s="6"/>
      <c r="M341" s="6"/>
      <c r="N341" s="6"/>
      <c r="O341" s="6"/>
      <c r="P341" s="6"/>
      <c r="Q341" s="6"/>
      <c r="R341" s="6"/>
      <c r="S341" s="6"/>
      <c r="T341" s="43"/>
      <c r="U341" s="43">
        <f t="shared" si="115"/>
        <v>0</v>
      </c>
      <c r="V341" s="43" t="e">
        <f t="shared" si="116"/>
        <v>#DIV/0!</v>
      </c>
      <c r="W341" s="43"/>
      <c r="X341" s="43">
        <f t="shared" si="117"/>
        <v>0</v>
      </c>
      <c r="Y341" s="43">
        <f t="shared" si="118"/>
        <v>0</v>
      </c>
      <c r="Z341" s="43">
        <f t="shared" si="119"/>
        <v>0</v>
      </c>
      <c r="AA341" s="43">
        <f t="shared" si="120"/>
        <v>0</v>
      </c>
      <c r="AB341" s="43">
        <f t="shared" si="121"/>
        <v>0</v>
      </c>
      <c r="AC341" s="43">
        <f t="shared" si="122"/>
        <v>0</v>
      </c>
      <c r="AD341" s="43">
        <f t="shared" si="123"/>
        <v>0</v>
      </c>
      <c r="AE341" s="43">
        <f t="shared" si="124"/>
        <v>0</v>
      </c>
      <c r="AF341" s="43">
        <f t="shared" si="125"/>
        <v>0</v>
      </c>
      <c r="AG341" s="43">
        <f t="shared" si="126"/>
        <v>0</v>
      </c>
      <c r="AH341" s="43">
        <f t="shared" si="127"/>
        <v>0</v>
      </c>
      <c r="AI341" s="43">
        <f t="shared" si="128"/>
        <v>0</v>
      </c>
      <c r="AJ341" s="43">
        <f t="shared" si="129"/>
        <v>0</v>
      </c>
      <c r="AK341" s="43">
        <f t="shared" si="130"/>
        <v>0</v>
      </c>
      <c r="AL341" s="43">
        <f t="shared" si="131"/>
        <v>0</v>
      </c>
      <c r="AM341" s="43">
        <f t="shared" si="132"/>
        <v>0</v>
      </c>
      <c r="AN341" s="43">
        <f t="shared" si="133"/>
        <v>0</v>
      </c>
      <c r="AO341" s="43">
        <f t="shared" si="134"/>
        <v>0</v>
      </c>
      <c r="AP341" s="43"/>
      <c r="AQ341" s="43"/>
      <c r="AR341" s="43">
        <f t="shared" si="135"/>
        <v>0</v>
      </c>
      <c r="AS341" s="43">
        <f t="shared" si="136"/>
        <v>0</v>
      </c>
      <c r="AT341" s="43" t="str">
        <f t="shared" si="137"/>
        <v>Correct</v>
      </c>
      <c r="AU341" s="43"/>
      <c r="AV341" s="159" t="str">
        <f>IFERROR(VLOOKUP(Table1[[#This Row],[RespondentID]],'All Data'!$A342:$CN914,81,FALSE),"unknown")</f>
        <v>Female</v>
      </c>
      <c r="AW341" s="159">
        <f>IFERROR(VLOOKUP(Table1[[#This Row],[RespondentID]],'All Data'!$A342:$CN914,82,FALSE),"unknown")</f>
        <v>47</v>
      </c>
      <c r="AX341" s="159" t="str">
        <f>IFERROR(VLOOKUP(Table1[[#This Row],[RespondentID]],'All Data'!$A342:$CN914,83,FALSE),"unknown")</f>
        <v>Suffolk</v>
      </c>
      <c r="AY341" s="159" t="str">
        <f>IFERROR(VLOOKUP(Table1[[#This Row],[RespondentID]],'All Data'!$A342:$CN914,84,FALSE),"unknown")</f>
        <v>Ridge, 11961</v>
      </c>
      <c r="AZ341" s="159" t="str">
        <f>IFERROR(VLOOKUP(Table1[[#This Row],[RespondentID]],'All Data'!$A342:$CN914,85,FALSE),"unknown")</f>
        <v>White/Caucasian</v>
      </c>
      <c r="BA341" s="159" t="str">
        <f>IFERROR(VLOOKUP(Table1[[#This Row],[RespondentID]],'All Data'!$A342:$CN914,86,FALSE),"unknown")</f>
        <v>No</v>
      </c>
      <c r="BB341" s="159" t="str">
        <f>IFERROR(VLOOKUP(Table1[[#This Row],[RespondentID]],'All Data'!$A342:$CN914,87,FALSE),"unknown")</f>
        <v xml:space="preserve">English </v>
      </c>
      <c r="BC341" s="159" t="str">
        <f>IFERROR(VLOOKUP(Table1[[#This Row],[RespondentID]],'All Data'!$A342:$CN914,88,FALSE),"unknown")</f>
        <v>Over $125,000</v>
      </c>
      <c r="BD341" s="159" t="str">
        <f>IFERROR(VLOOKUP(Table1[[#This Row],[RespondentID]],'All Data'!$A342:$CN914,89,FALSE),"unknown")</f>
        <v>Graduate school</v>
      </c>
      <c r="BE341" s="159" t="str">
        <f>IFERROR(VLOOKUP(Table1[[#This Row],[RespondentID]],'All Data'!$A342:$CN914,90,FALSE),"unknown")</f>
        <v>Employed for wages</v>
      </c>
      <c r="BF341" s="159" t="str">
        <f>IFERROR(VLOOKUP(Table1[[#This Row],[RespondentID]],'All Data'!$A342:$CN914,91,FALSE),"unknown")</f>
        <v>Yes</v>
      </c>
      <c r="BG341" s="159" t="str">
        <f>IFERROR(VLOOKUP(Table1[[#This Row],[RespondentID]],'All Data'!$A342:$CN914,92,FALSE),"unknown")</f>
        <v>Yes</v>
      </c>
    </row>
    <row r="342" spans="1:59" x14ac:dyDescent="0.35">
      <c r="A342" s="6">
        <v>7045754300</v>
      </c>
      <c r="B342" s="6"/>
      <c r="C342" s="6"/>
      <c r="D342" s="6"/>
      <c r="E342" s="6" t="s">
        <v>19</v>
      </c>
      <c r="F342" s="6"/>
      <c r="G342" s="6"/>
      <c r="H342" s="6"/>
      <c r="I342" s="6" t="s">
        <v>58</v>
      </c>
      <c r="J342" s="6"/>
      <c r="K342" s="6"/>
      <c r="L342" s="6"/>
      <c r="M342" s="6"/>
      <c r="N342" s="6"/>
      <c r="O342" s="6"/>
      <c r="P342" s="6"/>
      <c r="Q342" s="6"/>
      <c r="R342" s="6"/>
      <c r="S342" s="6"/>
      <c r="T342" s="43"/>
      <c r="U342" s="43">
        <f t="shared" si="115"/>
        <v>2</v>
      </c>
      <c r="V342" s="43">
        <f t="shared" si="116"/>
        <v>1.5</v>
      </c>
      <c r="W342" s="43"/>
      <c r="X342" s="43">
        <f t="shared" si="117"/>
        <v>0</v>
      </c>
      <c r="Y342" s="43">
        <f t="shared" si="118"/>
        <v>0</v>
      </c>
      <c r="Z342" s="43">
        <f t="shared" si="119"/>
        <v>0</v>
      </c>
      <c r="AA342" s="43">
        <f t="shared" si="120"/>
        <v>1</v>
      </c>
      <c r="AB342" s="43">
        <f t="shared" si="121"/>
        <v>0</v>
      </c>
      <c r="AC342" s="43">
        <f t="shared" si="122"/>
        <v>0</v>
      </c>
      <c r="AD342" s="43">
        <f t="shared" si="123"/>
        <v>0</v>
      </c>
      <c r="AE342" s="43">
        <f t="shared" si="124"/>
        <v>1</v>
      </c>
      <c r="AF342" s="43">
        <f t="shared" si="125"/>
        <v>0</v>
      </c>
      <c r="AG342" s="43">
        <f t="shared" si="126"/>
        <v>0</v>
      </c>
      <c r="AH342" s="43">
        <f t="shared" si="127"/>
        <v>0</v>
      </c>
      <c r="AI342" s="43">
        <f t="shared" si="128"/>
        <v>0</v>
      </c>
      <c r="AJ342" s="43">
        <f t="shared" si="129"/>
        <v>0</v>
      </c>
      <c r="AK342" s="43">
        <f t="shared" si="130"/>
        <v>0</v>
      </c>
      <c r="AL342" s="43">
        <f t="shared" si="131"/>
        <v>0</v>
      </c>
      <c r="AM342" s="43">
        <f t="shared" si="132"/>
        <v>0</v>
      </c>
      <c r="AN342" s="43">
        <f t="shared" si="133"/>
        <v>0</v>
      </c>
      <c r="AO342" s="43">
        <f t="shared" si="134"/>
        <v>0</v>
      </c>
      <c r="AP342" s="43"/>
      <c r="AQ342" s="43"/>
      <c r="AR342" s="43">
        <f t="shared" si="135"/>
        <v>2</v>
      </c>
      <c r="AS342" s="43">
        <f t="shared" si="136"/>
        <v>2</v>
      </c>
      <c r="AT342" s="43" t="str">
        <f t="shared" si="137"/>
        <v>Correct</v>
      </c>
      <c r="AU342" s="43"/>
      <c r="AV342" s="159" t="str">
        <f>IFERROR(VLOOKUP(Table1[[#This Row],[RespondentID]],'All Data'!$A343:$CN915,81,FALSE),"unknown")</f>
        <v>Male</v>
      </c>
      <c r="AW342" s="159">
        <f>IFERROR(VLOOKUP(Table1[[#This Row],[RespondentID]],'All Data'!$A343:$CN915,82,FALSE),"unknown")</f>
        <v>91</v>
      </c>
      <c r="AX342" s="159" t="str">
        <f>IFERROR(VLOOKUP(Table1[[#This Row],[RespondentID]],'All Data'!$A343:$CN915,83,FALSE),"unknown")</f>
        <v>Suffolk</v>
      </c>
      <c r="AY342" s="159" t="str">
        <f>IFERROR(VLOOKUP(Table1[[#This Row],[RespondentID]],'All Data'!$A343:$CN915,84,FALSE),"unknown")</f>
        <v>Bay Shore, 11706</v>
      </c>
      <c r="AZ342" s="159" t="str">
        <f>IFERROR(VLOOKUP(Table1[[#This Row],[RespondentID]],'All Data'!$A343:$CN915,85,FALSE),"unknown")</f>
        <v>White/Caucasian</v>
      </c>
      <c r="BA342" s="159">
        <f>IFERROR(VLOOKUP(Table1[[#This Row],[RespondentID]],'All Data'!$A343:$CN915,86,FALSE),"unknown")</f>
        <v>0</v>
      </c>
      <c r="BB342" s="159" t="str">
        <f>IFERROR(VLOOKUP(Table1[[#This Row],[RespondentID]],'All Data'!$A343:$CN915,87,FALSE),"unknown")</f>
        <v xml:space="preserve">English Spanish </v>
      </c>
      <c r="BC342" s="159">
        <f>IFERROR(VLOOKUP(Table1[[#This Row],[RespondentID]],'All Data'!$A343:$CN915,88,FALSE),"unknown")</f>
        <v>0</v>
      </c>
      <c r="BD342" s="159" t="str">
        <f>IFERROR(VLOOKUP(Table1[[#This Row],[RespondentID]],'All Data'!$A343:$CN915,89,FALSE),"unknown")</f>
        <v>Graduate school</v>
      </c>
      <c r="BE342" s="159" t="str">
        <f>IFERROR(VLOOKUP(Table1[[#This Row],[RespondentID]],'All Data'!$A343:$CN915,90,FALSE),"unknown")</f>
        <v>Retired</v>
      </c>
      <c r="BF342" s="159" t="str">
        <f>IFERROR(VLOOKUP(Table1[[#This Row],[RespondentID]],'All Data'!$A343:$CN915,91,FALSE),"unknown")</f>
        <v>Yes</v>
      </c>
      <c r="BG342" s="159" t="str">
        <f>IFERROR(VLOOKUP(Table1[[#This Row],[RespondentID]],'All Data'!$A343:$CN915,92,FALSE),"unknown")</f>
        <v>No</v>
      </c>
    </row>
    <row r="343" spans="1:59" x14ac:dyDescent="0.35">
      <c r="A343" s="6">
        <v>7045753843</v>
      </c>
      <c r="B343" s="6" t="s">
        <v>52</v>
      </c>
      <c r="C343" s="6"/>
      <c r="D343" s="6"/>
      <c r="E343" s="6" t="s">
        <v>19</v>
      </c>
      <c r="F343" s="6"/>
      <c r="G343" s="6" t="s">
        <v>56</v>
      </c>
      <c r="H343" s="6" t="s">
        <v>57</v>
      </c>
      <c r="I343" s="6"/>
      <c r="J343" s="6"/>
      <c r="K343" s="6"/>
      <c r="L343" s="6" t="s">
        <v>61</v>
      </c>
      <c r="M343" s="6"/>
      <c r="N343" s="6" t="s">
        <v>26</v>
      </c>
      <c r="O343" s="6"/>
      <c r="P343" s="6"/>
      <c r="Q343" s="6"/>
      <c r="R343" s="6"/>
      <c r="S343" s="6"/>
      <c r="T343" s="43"/>
      <c r="U343" s="43">
        <f t="shared" si="115"/>
        <v>6</v>
      </c>
      <c r="V343" s="43">
        <f t="shared" si="116"/>
        <v>0.5</v>
      </c>
      <c r="W343" s="43"/>
      <c r="X343" s="43">
        <f t="shared" si="117"/>
        <v>0.5</v>
      </c>
      <c r="Y343" s="43">
        <f t="shared" si="118"/>
        <v>0</v>
      </c>
      <c r="Z343" s="43">
        <f t="shared" si="119"/>
        <v>0</v>
      </c>
      <c r="AA343" s="43">
        <f t="shared" si="120"/>
        <v>0.5</v>
      </c>
      <c r="AB343" s="43">
        <f t="shared" si="121"/>
        <v>0</v>
      </c>
      <c r="AC343" s="43">
        <f t="shared" si="122"/>
        <v>0.5</v>
      </c>
      <c r="AD343" s="43">
        <f t="shared" si="123"/>
        <v>0.5</v>
      </c>
      <c r="AE343" s="43">
        <f t="shared" si="124"/>
        <v>0</v>
      </c>
      <c r="AF343" s="43">
        <f t="shared" si="125"/>
        <v>0</v>
      </c>
      <c r="AG343" s="43">
        <f t="shared" si="126"/>
        <v>0</v>
      </c>
      <c r="AH343" s="43">
        <f t="shared" si="127"/>
        <v>0.5</v>
      </c>
      <c r="AI343" s="43">
        <f t="shared" si="128"/>
        <v>0</v>
      </c>
      <c r="AJ343" s="43">
        <f t="shared" si="129"/>
        <v>0.5</v>
      </c>
      <c r="AK343" s="43">
        <f t="shared" si="130"/>
        <v>0</v>
      </c>
      <c r="AL343" s="43">
        <f t="shared" si="131"/>
        <v>0</v>
      </c>
      <c r="AM343" s="43">
        <f t="shared" si="132"/>
        <v>0</v>
      </c>
      <c r="AN343" s="43">
        <f t="shared" si="133"/>
        <v>0</v>
      </c>
      <c r="AO343" s="43">
        <f t="shared" si="134"/>
        <v>0</v>
      </c>
      <c r="AP343" s="43"/>
      <c r="AQ343" s="43"/>
      <c r="AR343" s="43">
        <f t="shared" si="135"/>
        <v>3</v>
      </c>
      <c r="AS343" s="43">
        <f t="shared" si="136"/>
        <v>6</v>
      </c>
      <c r="AT343" s="43" t="str">
        <f t="shared" si="137"/>
        <v>Correct</v>
      </c>
      <c r="AU343" s="43"/>
      <c r="AV343" s="159" t="str">
        <f>IFERROR(VLOOKUP(Table1[[#This Row],[RespondentID]],'All Data'!$A344:$CN916,81,FALSE),"unknown")</f>
        <v>Female</v>
      </c>
      <c r="AW343" s="159">
        <f>IFERROR(VLOOKUP(Table1[[#This Row],[RespondentID]],'All Data'!$A344:$CN916,82,FALSE),"unknown")</f>
        <v>80</v>
      </c>
      <c r="AX343" s="159" t="str">
        <f>IFERROR(VLOOKUP(Table1[[#This Row],[RespondentID]],'All Data'!$A344:$CN916,83,FALSE),"unknown")</f>
        <v>Suffolk</v>
      </c>
      <c r="AY343" s="159" t="str">
        <f>IFERROR(VLOOKUP(Table1[[#This Row],[RespondentID]],'All Data'!$A344:$CN916,84,FALSE),"unknown")</f>
        <v>Bay Shore, 11706</v>
      </c>
      <c r="AZ343" s="159" t="str">
        <f>IFERROR(VLOOKUP(Table1[[#This Row],[RespondentID]],'All Data'!$A344:$CN916,85,FALSE),"unknown")</f>
        <v>White/Caucasian</v>
      </c>
      <c r="BA343" s="159">
        <f>IFERROR(VLOOKUP(Table1[[#This Row],[RespondentID]],'All Data'!$A344:$CN916,86,FALSE),"unknown")</f>
        <v>0</v>
      </c>
      <c r="BB343" s="159" t="str">
        <f>IFERROR(VLOOKUP(Table1[[#This Row],[RespondentID]],'All Data'!$A344:$CN916,87,FALSE),"unknown")</f>
        <v xml:space="preserve">English Spanish </v>
      </c>
      <c r="BC343" s="159">
        <f>IFERROR(VLOOKUP(Table1[[#This Row],[RespondentID]],'All Data'!$A344:$CN916,88,FALSE),"unknown")</f>
        <v>0</v>
      </c>
      <c r="BD343" s="159" t="str">
        <f>IFERROR(VLOOKUP(Table1[[#This Row],[RespondentID]],'All Data'!$A344:$CN916,89,FALSE),"unknown")</f>
        <v>College graduate</v>
      </c>
      <c r="BE343" s="159" t="str">
        <f>IFERROR(VLOOKUP(Table1[[#This Row],[RespondentID]],'All Data'!$A344:$CN916,90,FALSE),"unknown")</f>
        <v>Retired</v>
      </c>
      <c r="BF343" s="159" t="str">
        <f>IFERROR(VLOOKUP(Table1[[#This Row],[RespondentID]],'All Data'!$A344:$CN916,91,FALSE),"unknown")</f>
        <v>Yes</v>
      </c>
      <c r="BG343" s="159" t="str">
        <f>IFERROR(VLOOKUP(Table1[[#This Row],[RespondentID]],'All Data'!$A344:$CN916,92,FALSE),"unknown")</f>
        <v>Yes</v>
      </c>
    </row>
    <row r="344" spans="1:59" x14ac:dyDescent="0.35">
      <c r="A344" s="6">
        <v>7045753561</v>
      </c>
      <c r="B344" s="6"/>
      <c r="C344" s="6" t="s">
        <v>53</v>
      </c>
      <c r="D344" s="6"/>
      <c r="E344" s="6" t="s">
        <v>19</v>
      </c>
      <c r="F344" s="6"/>
      <c r="G344" s="6"/>
      <c r="H344" s="6"/>
      <c r="I344" s="6" t="s">
        <v>58</v>
      </c>
      <c r="J344" s="6"/>
      <c r="K344" s="6"/>
      <c r="L344" s="6"/>
      <c r="M344" s="6"/>
      <c r="N344" s="6"/>
      <c r="O344" s="6"/>
      <c r="P344" s="6"/>
      <c r="Q344" s="6"/>
      <c r="R344" s="6" t="s">
        <v>65</v>
      </c>
      <c r="S344" s="6" t="s">
        <v>66</v>
      </c>
      <c r="T344" s="43"/>
      <c r="U344" s="43">
        <f t="shared" si="115"/>
        <v>5</v>
      </c>
      <c r="V344" s="43">
        <f t="shared" si="116"/>
        <v>0.6</v>
      </c>
      <c r="W344" s="43"/>
      <c r="X344" s="43">
        <f t="shared" si="117"/>
        <v>0</v>
      </c>
      <c r="Y344" s="43">
        <f t="shared" si="118"/>
        <v>0.6</v>
      </c>
      <c r="Z344" s="43">
        <f t="shared" si="119"/>
        <v>0</v>
      </c>
      <c r="AA344" s="43">
        <f t="shared" si="120"/>
        <v>0.6</v>
      </c>
      <c r="AB344" s="43">
        <f t="shared" si="121"/>
        <v>0</v>
      </c>
      <c r="AC344" s="43">
        <f t="shared" si="122"/>
        <v>0</v>
      </c>
      <c r="AD344" s="43">
        <f t="shared" si="123"/>
        <v>0</v>
      </c>
      <c r="AE344" s="43">
        <f t="shared" si="124"/>
        <v>0.6</v>
      </c>
      <c r="AF344" s="43">
        <f t="shared" si="125"/>
        <v>0</v>
      </c>
      <c r="AG344" s="43">
        <f t="shared" si="126"/>
        <v>0</v>
      </c>
      <c r="AH344" s="43">
        <f t="shared" si="127"/>
        <v>0</v>
      </c>
      <c r="AI344" s="43">
        <f t="shared" si="128"/>
        <v>0</v>
      </c>
      <c r="AJ344" s="43">
        <f t="shared" si="129"/>
        <v>0</v>
      </c>
      <c r="AK344" s="43">
        <f t="shared" si="130"/>
        <v>0</v>
      </c>
      <c r="AL344" s="43">
        <f t="shared" si="131"/>
        <v>0</v>
      </c>
      <c r="AM344" s="43">
        <f t="shared" si="132"/>
        <v>0</v>
      </c>
      <c r="AN344" s="43">
        <f t="shared" si="133"/>
        <v>0.6</v>
      </c>
      <c r="AO344" s="43">
        <f t="shared" si="134"/>
        <v>0.6</v>
      </c>
      <c r="AP344" s="43"/>
      <c r="AQ344" s="43"/>
      <c r="AR344" s="43">
        <f t="shared" si="135"/>
        <v>3</v>
      </c>
      <c r="AS344" s="43">
        <f t="shared" si="136"/>
        <v>5</v>
      </c>
      <c r="AT344" s="43" t="str">
        <f t="shared" si="137"/>
        <v>Correct</v>
      </c>
      <c r="AU344" s="43"/>
      <c r="AV344" s="159" t="str">
        <f>IFERROR(VLOOKUP(Table1[[#This Row],[RespondentID]],'All Data'!$A345:$CN917,81,FALSE),"unknown")</f>
        <v>Male</v>
      </c>
      <c r="AW344" s="159">
        <f>IFERROR(VLOOKUP(Table1[[#This Row],[RespondentID]],'All Data'!$A345:$CN917,82,FALSE),"unknown")</f>
        <v>65</v>
      </c>
      <c r="AX344" s="159" t="str">
        <f>IFERROR(VLOOKUP(Table1[[#This Row],[RespondentID]],'All Data'!$A345:$CN917,83,FALSE),"unknown")</f>
        <v>Suffolk</v>
      </c>
      <c r="AY344" s="159" t="str">
        <f>IFERROR(VLOOKUP(Table1[[#This Row],[RespondentID]],'All Data'!$A345:$CN917,84,FALSE),"unknown")</f>
        <v>East Islip, 11730</v>
      </c>
      <c r="AZ344" s="159" t="str">
        <f>IFERROR(VLOOKUP(Table1[[#This Row],[RespondentID]],'All Data'!$A345:$CN917,85,FALSE),"unknown")</f>
        <v>White/Caucasian</v>
      </c>
      <c r="BA344" s="159">
        <f>IFERROR(VLOOKUP(Table1[[#This Row],[RespondentID]],'All Data'!$A345:$CN917,86,FALSE),"unknown")</f>
        <v>0</v>
      </c>
      <c r="BB344" s="159" t="str">
        <f>IFERROR(VLOOKUP(Table1[[#This Row],[RespondentID]],'All Data'!$A345:$CN917,87,FALSE),"unknown")</f>
        <v xml:space="preserve">English Spanish Italian </v>
      </c>
      <c r="BC344" s="159" t="str">
        <f>IFERROR(VLOOKUP(Table1[[#This Row],[RespondentID]],'All Data'!$A345:$CN917,88,FALSE),"unknown")</f>
        <v>Over $125,000</v>
      </c>
      <c r="BD344" s="159" t="str">
        <f>IFERROR(VLOOKUP(Table1[[#This Row],[RespondentID]],'All Data'!$A345:$CN917,89,FALSE),"unknown")</f>
        <v>Doctorate</v>
      </c>
      <c r="BE344" s="159" t="str">
        <f>IFERROR(VLOOKUP(Table1[[#This Row],[RespondentID]],'All Data'!$A345:$CN917,90,FALSE),"unknown")</f>
        <v>Employed for wages</v>
      </c>
      <c r="BF344" s="159" t="str">
        <f>IFERROR(VLOOKUP(Table1[[#This Row],[RespondentID]],'All Data'!$A345:$CN917,91,FALSE),"unknown")</f>
        <v>Yes</v>
      </c>
      <c r="BG344" s="159">
        <f>IFERROR(VLOOKUP(Table1[[#This Row],[RespondentID]],'All Data'!$A345:$CN917,92,FALSE),"unknown")</f>
        <v>0</v>
      </c>
    </row>
    <row r="345" spans="1:59" x14ac:dyDescent="0.35">
      <c r="A345" s="6">
        <v>7045753184</v>
      </c>
      <c r="B345" s="6"/>
      <c r="C345" s="6"/>
      <c r="D345" s="6" t="s">
        <v>54</v>
      </c>
      <c r="E345" s="6"/>
      <c r="F345" s="6"/>
      <c r="G345" s="6"/>
      <c r="H345" s="6"/>
      <c r="I345" s="6" t="s">
        <v>58</v>
      </c>
      <c r="J345" s="6"/>
      <c r="K345" s="6"/>
      <c r="L345" s="6"/>
      <c r="M345" s="6"/>
      <c r="N345" s="6"/>
      <c r="O345" s="6"/>
      <c r="P345" s="6"/>
      <c r="Q345" s="6"/>
      <c r="R345" s="6"/>
      <c r="S345" s="6"/>
      <c r="T345" s="43"/>
      <c r="U345" s="43">
        <f t="shared" si="115"/>
        <v>2</v>
      </c>
      <c r="V345" s="43">
        <f t="shared" si="116"/>
        <v>1.5</v>
      </c>
      <c r="W345" s="43"/>
      <c r="X345" s="43">
        <f t="shared" si="117"/>
        <v>0</v>
      </c>
      <c r="Y345" s="43">
        <f t="shared" si="118"/>
        <v>0</v>
      </c>
      <c r="Z345" s="43">
        <f t="shared" si="119"/>
        <v>1</v>
      </c>
      <c r="AA345" s="43">
        <f t="shared" si="120"/>
        <v>0</v>
      </c>
      <c r="AB345" s="43">
        <f t="shared" si="121"/>
        <v>0</v>
      </c>
      <c r="AC345" s="43">
        <f t="shared" si="122"/>
        <v>0</v>
      </c>
      <c r="AD345" s="43">
        <f t="shared" si="123"/>
        <v>0</v>
      </c>
      <c r="AE345" s="43">
        <f t="shared" si="124"/>
        <v>1</v>
      </c>
      <c r="AF345" s="43">
        <f t="shared" si="125"/>
        <v>0</v>
      </c>
      <c r="AG345" s="43">
        <f t="shared" si="126"/>
        <v>0</v>
      </c>
      <c r="AH345" s="43">
        <f t="shared" si="127"/>
        <v>0</v>
      </c>
      <c r="AI345" s="43">
        <f t="shared" si="128"/>
        <v>0</v>
      </c>
      <c r="AJ345" s="43">
        <f t="shared" si="129"/>
        <v>0</v>
      </c>
      <c r="AK345" s="43">
        <f t="shared" si="130"/>
        <v>0</v>
      </c>
      <c r="AL345" s="43">
        <f t="shared" si="131"/>
        <v>0</v>
      </c>
      <c r="AM345" s="43">
        <f t="shared" si="132"/>
        <v>0</v>
      </c>
      <c r="AN345" s="43">
        <f t="shared" si="133"/>
        <v>0</v>
      </c>
      <c r="AO345" s="43">
        <f t="shared" si="134"/>
        <v>0</v>
      </c>
      <c r="AP345" s="43"/>
      <c r="AQ345" s="43"/>
      <c r="AR345" s="43">
        <f t="shared" si="135"/>
        <v>2</v>
      </c>
      <c r="AS345" s="43">
        <f t="shared" si="136"/>
        <v>2</v>
      </c>
      <c r="AT345" s="43" t="str">
        <f t="shared" si="137"/>
        <v>Correct</v>
      </c>
      <c r="AU345" s="43"/>
      <c r="AV345" s="159" t="str">
        <f>IFERROR(VLOOKUP(Table1[[#This Row],[RespondentID]],'All Data'!$A346:$CN918,81,FALSE),"unknown")</f>
        <v>Male</v>
      </c>
      <c r="AW345" s="159">
        <f>IFERROR(VLOOKUP(Table1[[#This Row],[RespondentID]],'All Data'!$A346:$CN918,82,FALSE),"unknown")</f>
        <v>55</v>
      </c>
      <c r="AX345" s="159" t="str">
        <f>IFERROR(VLOOKUP(Table1[[#This Row],[RespondentID]],'All Data'!$A346:$CN918,83,FALSE),"unknown")</f>
        <v>Suffolk</v>
      </c>
      <c r="AY345" s="159" t="str">
        <f>IFERROR(VLOOKUP(Table1[[#This Row],[RespondentID]],'All Data'!$A346:$CN918,84,FALSE),"unknown")</f>
        <v>Patchogue, 11772</v>
      </c>
      <c r="AZ345" s="159" t="str">
        <f>IFERROR(VLOOKUP(Table1[[#This Row],[RespondentID]],'All Data'!$A346:$CN918,85,FALSE),"unknown")</f>
        <v>White/Caucasian</v>
      </c>
      <c r="BA345" s="159" t="str">
        <f>IFERROR(VLOOKUP(Table1[[#This Row],[RespondentID]],'All Data'!$A346:$CN918,86,FALSE),"unknown")</f>
        <v>No</v>
      </c>
      <c r="BB345" s="159" t="str">
        <f>IFERROR(VLOOKUP(Table1[[#This Row],[RespondentID]],'All Data'!$A346:$CN918,87,FALSE),"unknown")</f>
        <v xml:space="preserve">English </v>
      </c>
      <c r="BC345" s="159" t="str">
        <f>IFERROR(VLOOKUP(Table1[[#This Row],[RespondentID]],'All Data'!$A346:$CN918,88,FALSE),"unknown")</f>
        <v>$50,000 to $74,999</v>
      </c>
      <c r="BD345" s="159" t="str">
        <f>IFERROR(VLOOKUP(Table1[[#This Row],[RespondentID]],'All Data'!$A346:$CN918,89,FALSE),"unknown")</f>
        <v>Graduate school</v>
      </c>
      <c r="BE345" s="159" t="str">
        <f>IFERROR(VLOOKUP(Table1[[#This Row],[RespondentID]],'All Data'!$A346:$CN918,90,FALSE),"unknown")</f>
        <v>Employed for wages</v>
      </c>
      <c r="BF345" s="159" t="str">
        <f>IFERROR(VLOOKUP(Table1[[#This Row],[RespondentID]],'All Data'!$A346:$CN918,91,FALSE),"unknown")</f>
        <v>Yes</v>
      </c>
      <c r="BG345" s="159" t="str">
        <f>IFERROR(VLOOKUP(Table1[[#This Row],[RespondentID]],'All Data'!$A346:$CN918,92,FALSE),"unknown")</f>
        <v>No</v>
      </c>
    </row>
    <row r="346" spans="1:59" x14ac:dyDescent="0.35">
      <c r="A346" s="6">
        <v>7044865350</v>
      </c>
      <c r="B346" s="6" t="s">
        <v>52</v>
      </c>
      <c r="C346" s="6"/>
      <c r="D346" s="6"/>
      <c r="E346" s="6" t="s">
        <v>19</v>
      </c>
      <c r="F346" s="6"/>
      <c r="G346" s="6"/>
      <c r="H346" s="6"/>
      <c r="I346" s="6"/>
      <c r="J346" s="6"/>
      <c r="K346" s="6"/>
      <c r="L346" s="6"/>
      <c r="M346" s="6"/>
      <c r="N346" s="6"/>
      <c r="O346" s="6"/>
      <c r="P346" s="6"/>
      <c r="Q346" s="6"/>
      <c r="R346" s="6"/>
      <c r="S346" s="6"/>
      <c r="T346" s="43"/>
      <c r="U346" s="43">
        <f t="shared" si="115"/>
        <v>2</v>
      </c>
      <c r="V346" s="43">
        <f t="shared" si="116"/>
        <v>1.5</v>
      </c>
      <c r="W346" s="43"/>
      <c r="X346" s="43">
        <f t="shared" si="117"/>
        <v>1</v>
      </c>
      <c r="Y346" s="43">
        <f t="shared" si="118"/>
        <v>0</v>
      </c>
      <c r="Z346" s="43">
        <f t="shared" si="119"/>
        <v>0</v>
      </c>
      <c r="AA346" s="43">
        <f t="shared" si="120"/>
        <v>1</v>
      </c>
      <c r="AB346" s="43">
        <f t="shared" si="121"/>
        <v>0</v>
      </c>
      <c r="AC346" s="43">
        <f t="shared" si="122"/>
        <v>0</v>
      </c>
      <c r="AD346" s="43">
        <f t="shared" si="123"/>
        <v>0</v>
      </c>
      <c r="AE346" s="43">
        <f t="shared" si="124"/>
        <v>0</v>
      </c>
      <c r="AF346" s="43">
        <f t="shared" si="125"/>
        <v>0</v>
      </c>
      <c r="AG346" s="43">
        <f t="shared" si="126"/>
        <v>0</v>
      </c>
      <c r="AH346" s="43">
        <f t="shared" si="127"/>
        <v>0</v>
      </c>
      <c r="AI346" s="43">
        <f t="shared" si="128"/>
        <v>0</v>
      </c>
      <c r="AJ346" s="43">
        <f t="shared" si="129"/>
        <v>0</v>
      </c>
      <c r="AK346" s="43">
        <f t="shared" si="130"/>
        <v>0</v>
      </c>
      <c r="AL346" s="43">
        <f t="shared" si="131"/>
        <v>0</v>
      </c>
      <c r="AM346" s="43">
        <f t="shared" si="132"/>
        <v>0</v>
      </c>
      <c r="AN346" s="43">
        <f t="shared" si="133"/>
        <v>0</v>
      </c>
      <c r="AO346" s="43">
        <f t="shared" si="134"/>
        <v>0</v>
      </c>
      <c r="AP346" s="43"/>
      <c r="AQ346" s="43"/>
      <c r="AR346" s="43">
        <f t="shared" si="135"/>
        <v>2</v>
      </c>
      <c r="AS346" s="43">
        <f t="shared" si="136"/>
        <v>2</v>
      </c>
      <c r="AT346" s="43" t="str">
        <f t="shared" si="137"/>
        <v>Correct</v>
      </c>
      <c r="AU346" s="43"/>
      <c r="AV346" s="159" t="str">
        <f>IFERROR(VLOOKUP(Table1[[#This Row],[RespondentID]],'All Data'!$A347:$CN919,81,FALSE),"unknown")</f>
        <v>Female</v>
      </c>
      <c r="AW346" s="159">
        <f>IFERROR(VLOOKUP(Table1[[#This Row],[RespondentID]],'All Data'!$A347:$CN919,82,FALSE),"unknown")</f>
        <v>56</v>
      </c>
      <c r="AX346" s="159" t="str">
        <f>IFERROR(VLOOKUP(Table1[[#This Row],[RespondentID]],'All Data'!$A347:$CN919,83,FALSE),"unknown")</f>
        <v>Nassau</v>
      </c>
      <c r="AY346" s="159" t="str">
        <f>IFERROR(VLOOKUP(Table1[[#This Row],[RespondentID]],'All Data'!$A347:$CN919,84,FALSE),"unknown")</f>
        <v>Farmingdale, 11735</v>
      </c>
      <c r="AZ346" s="159" t="str">
        <f>IFERROR(VLOOKUP(Table1[[#This Row],[RespondentID]],'All Data'!$A347:$CN919,85,FALSE),"unknown")</f>
        <v>Black/African American</v>
      </c>
      <c r="BA346" s="159" t="str">
        <f>IFERROR(VLOOKUP(Table1[[#This Row],[RespondentID]],'All Data'!$A347:$CN919,86,FALSE),"unknown")</f>
        <v>No</v>
      </c>
      <c r="BB346" s="159" t="str">
        <f>IFERROR(VLOOKUP(Table1[[#This Row],[RespondentID]],'All Data'!$A347:$CN919,87,FALSE),"unknown")</f>
        <v xml:space="preserve">English </v>
      </c>
      <c r="BC346" s="159" t="str">
        <f>IFERROR(VLOOKUP(Table1[[#This Row],[RespondentID]],'All Data'!$A347:$CN919,88,FALSE),"unknown")</f>
        <v>$50,000 to $74,999</v>
      </c>
      <c r="BD346" s="159" t="str">
        <f>IFERROR(VLOOKUP(Table1[[#This Row],[RespondentID]],'All Data'!$A347:$CN919,89,FALSE),"unknown")</f>
        <v>College graduate</v>
      </c>
      <c r="BE346" s="159" t="str">
        <f>IFERROR(VLOOKUP(Table1[[#This Row],[RespondentID]],'All Data'!$A347:$CN919,90,FALSE),"unknown")</f>
        <v>Out of work and looking for work</v>
      </c>
      <c r="BF346" s="159" t="str">
        <f>IFERROR(VLOOKUP(Table1[[#This Row],[RespondentID]],'All Data'!$A347:$CN919,91,FALSE),"unknown")</f>
        <v>Yes</v>
      </c>
      <c r="BG346" s="159" t="str">
        <f>IFERROR(VLOOKUP(Table1[[#This Row],[RespondentID]],'All Data'!$A347:$CN919,92,FALSE),"unknown")</f>
        <v>Yes</v>
      </c>
    </row>
    <row r="347" spans="1:59" x14ac:dyDescent="0.35">
      <c r="A347" s="6">
        <v>7044864721</v>
      </c>
      <c r="B347" s="6" t="s">
        <v>52</v>
      </c>
      <c r="C347" s="6" t="s">
        <v>53</v>
      </c>
      <c r="D347" s="6" t="s">
        <v>54</v>
      </c>
      <c r="E347" s="6" t="s">
        <v>19</v>
      </c>
      <c r="F347" s="6"/>
      <c r="G347" s="6"/>
      <c r="H347" s="6" t="s">
        <v>57</v>
      </c>
      <c r="I347" s="6"/>
      <c r="J347" s="6"/>
      <c r="K347" s="6"/>
      <c r="L347" s="6"/>
      <c r="M347" s="6"/>
      <c r="N347" s="6" t="s">
        <v>26</v>
      </c>
      <c r="O347" s="6"/>
      <c r="P347" s="6"/>
      <c r="Q347" s="6"/>
      <c r="R347" s="6"/>
      <c r="S347" s="6"/>
      <c r="T347" s="43"/>
      <c r="U347" s="43">
        <f t="shared" si="115"/>
        <v>6</v>
      </c>
      <c r="V347" s="43">
        <f t="shared" si="116"/>
        <v>0.5</v>
      </c>
      <c r="W347" s="43"/>
      <c r="X347" s="43">
        <f t="shared" si="117"/>
        <v>0.5</v>
      </c>
      <c r="Y347" s="43">
        <f t="shared" si="118"/>
        <v>0.5</v>
      </c>
      <c r="Z347" s="43">
        <f t="shared" si="119"/>
        <v>0.5</v>
      </c>
      <c r="AA347" s="43">
        <f t="shared" si="120"/>
        <v>0.5</v>
      </c>
      <c r="AB347" s="43">
        <f t="shared" si="121"/>
        <v>0</v>
      </c>
      <c r="AC347" s="43">
        <f t="shared" si="122"/>
        <v>0</v>
      </c>
      <c r="AD347" s="43">
        <f t="shared" si="123"/>
        <v>0.5</v>
      </c>
      <c r="AE347" s="43">
        <f t="shared" si="124"/>
        <v>0</v>
      </c>
      <c r="AF347" s="43">
        <f t="shared" si="125"/>
        <v>0</v>
      </c>
      <c r="AG347" s="43">
        <f t="shared" si="126"/>
        <v>0</v>
      </c>
      <c r="AH347" s="43">
        <f t="shared" si="127"/>
        <v>0</v>
      </c>
      <c r="AI347" s="43">
        <f t="shared" si="128"/>
        <v>0</v>
      </c>
      <c r="AJ347" s="43">
        <f t="shared" si="129"/>
        <v>0.5</v>
      </c>
      <c r="AK347" s="43">
        <f t="shared" si="130"/>
        <v>0</v>
      </c>
      <c r="AL347" s="43">
        <f t="shared" si="131"/>
        <v>0</v>
      </c>
      <c r="AM347" s="43">
        <f t="shared" si="132"/>
        <v>0</v>
      </c>
      <c r="AN347" s="43">
        <f t="shared" si="133"/>
        <v>0</v>
      </c>
      <c r="AO347" s="43">
        <f t="shared" si="134"/>
        <v>0</v>
      </c>
      <c r="AP347" s="43"/>
      <c r="AQ347" s="43"/>
      <c r="AR347" s="43">
        <f t="shared" si="135"/>
        <v>3</v>
      </c>
      <c r="AS347" s="43">
        <f t="shared" si="136"/>
        <v>6</v>
      </c>
      <c r="AT347" s="43" t="str">
        <f t="shared" si="137"/>
        <v>Correct</v>
      </c>
      <c r="AU347" s="43"/>
      <c r="AV347" s="159" t="str">
        <f>IFERROR(VLOOKUP(Table1[[#This Row],[RespondentID]],'All Data'!$A348:$CN920,81,FALSE),"unknown")</f>
        <v>Female</v>
      </c>
      <c r="AW347" s="159">
        <f>IFERROR(VLOOKUP(Table1[[#This Row],[RespondentID]],'All Data'!$A348:$CN920,82,FALSE),"unknown")</f>
        <v>63</v>
      </c>
      <c r="AX347" s="159" t="str">
        <f>IFERROR(VLOOKUP(Table1[[#This Row],[RespondentID]],'All Data'!$A348:$CN920,83,FALSE),"unknown")</f>
        <v>Suffolk</v>
      </c>
      <c r="AY347" s="159" t="str">
        <f>IFERROR(VLOOKUP(Table1[[#This Row],[RespondentID]],'All Data'!$A348:$CN920,84,FALSE),"unknown")</f>
        <v>Wyandanch, 11798</v>
      </c>
      <c r="AZ347" s="159">
        <f>IFERROR(VLOOKUP(Table1[[#This Row],[RespondentID]],'All Data'!$A348:$CN920,85,FALSE),"unknown")</f>
        <v>0</v>
      </c>
      <c r="BA347" s="159" t="str">
        <f>IFERROR(VLOOKUP(Table1[[#This Row],[RespondentID]],'All Data'!$A348:$CN920,86,FALSE),"unknown")</f>
        <v>No</v>
      </c>
      <c r="BB347" s="159" t="str">
        <f>IFERROR(VLOOKUP(Table1[[#This Row],[RespondentID]],'All Data'!$A348:$CN920,87,FALSE),"unknown")</f>
        <v xml:space="preserve">English </v>
      </c>
      <c r="BC347" s="159">
        <f>IFERROR(VLOOKUP(Table1[[#This Row],[RespondentID]],'All Data'!$A348:$CN920,88,FALSE),"unknown")</f>
        <v>0</v>
      </c>
      <c r="BD347" s="159" t="str">
        <f>IFERROR(VLOOKUP(Table1[[#This Row],[RespondentID]],'All Data'!$A348:$CN920,89,FALSE),"unknown")</f>
        <v>Technical school</v>
      </c>
      <c r="BE347" s="159" t="str">
        <f>IFERROR(VLOOKUP(Table1[[#This Row],[RespondentID]],'All Data'!$A348:$CN920,90,FALSE),"unknown")</f>
        <v>Employed for wages</v>
      </c>
      <c r="BF347" s="159" t="str">
        <f>IFERROR(VLOOKUP(Table1[[#This Row],[RespondentID]],'All Data'!$A348:$CN920,91,FALSE),"unknown")</f>
        <v>Yes</v>
      </c>
      <c r="BG347" s="159" t="str">
        <f>IFERROR(VLOOKUP(Table1[[#This Row],[RespondentID]],'All Data'!$A348:$CN920,92,FALSE),"unknown")</f>
        <v>Yes</v>
      </c>
    </row>
    <row r="348" spans="1:59" x14ac:dyDescent="0.35">
      <c r="A348" s="6">
        <v>7044864272</v>
      </c>
      <c r="B348" s="6"/>
      <c r="C348" s="6"/>
      <c r="D348" s="6"/>
      <c r="E348" s="6"/>
      <c r="F348" s="6"/>
      <c r="G348" s="6"/>
      <c r="H348" s="6"/>
      <c r="I348" s="6"/>
      <c r="J348" s="6"/>
      <c r="K348" s="6"/>
      <c r="L348" s="6"/>
      <c r="M348" s="6"/>
      <c r="N348" s="6"/>
      <c r="O348" s="6"/>
      <c r="P348" s="6"/>
      <c r="Q348" s="6"/>
      <c r="R348" s="6"/>
      <c r="S348" s="6" t="s">
        <v>66</v>
      </c>
      <c r="T348" s="43"/>
      <c r="U348" s="43">
        <f t="shared" si="115"/>
        <v>1</v>
      </c>
      <c r="V348" s="43">
        <f t="shared" si="116"/>
        <v>3</v>
      </c>
      <c r="W348" s="43"/>
      <c r="X348" s="43">
        <f t="shared" si="117"/>
        <v>0</v>
      </c>
      <c r="Y348" s="43">
        <f t="shared" si="118"/>
        <v>0</v>
      </c>
      <c r="Z348" s="43">
        <f t="shared" si="119"/>
        <v>0</v>
      </c>
      <c r="AA348" s="43">
        <f t="shared" si="120"/>
        <v>0</v>
      </c>
      <c r="AB348" s="43">
        <f t="shared" si="121"/>
        <v>0</v>
      </c>
      <c r="AC348" s="43">
        <f t="shared" si="122"/>
        <v>0</v>
      </c>
      <c r="AD348" s="43">
        <f t="shared" si="123"/>
        <v>0</v>
      </c>
      <c r="AE348" s="43">
        <f t="shared" si="124"/>
        <v>0</v>
      </c>
      <c r="AF348" s="43">
        <f t="shared" si="125"/>
        <v>0</v>
      </c>
      <c r="AG348" s="43">
        <f t="shared" si="126"/>
        <v>0</v>
      </c>
      <c r="AH348" s="43">
        <f t="shared" si="127"/>
        <v>0</v>
      </c>
      <c r="AI348" s="43">
        <f t="shared" si="128"/>
        <v>0</v>
      </c>
      <c r="AJ348" s="43">
        <f t="shared" si="129"/>
        <v>0</v>
      </c>
      <c r="AK348" s="43">
        <f t="shared" si="130"/>
        <v>0</v>
      </c>
      <c r="AL348" s="43">
        <f t="shared" si="131"/>
        <v>0</v>
      </c>
      <c r="AM348" s="43">
        <f t="shared" si="132"/>
        <v>0</v>
      </c>
      <c r="AN348" s="43">
        <f t="shared" si="133"/>
        <v>0</v>
      </c>
      <c r="AO348" s="43">
        <f t="shared" si="134"/>
        <v>1</v>
      </c>
      <c r="AP348" s="43"/>
      <c r="AQ348" s="43"/>
      <c r="AR348" s="43">
        <f t="shared" si="135"/>
        <v>1</v>
      </c>
      <c r="AS348" s="43">
        <f t="shared" si="136"/>
        <v>1</v>
      </c>
      <c r="AT348" s="43" t="str">
        <f t="shared" si="137"/>
        <v>Correct</v>
      </c>
      <c r="AU348" s="43"/>
      <c r="AV348" s="159" t="str">
        <f>IFERROR(VLOOKUP(Table1[[#This Row],[RespondentID]],'All Data'!$A349:$CN921,81,FALSE),"unknown")</f>
        <v>Female</v>
      </c>
      <c r="AW348" s="159">
        <f>IFERROR(VLOOKUP(Table1[[#This Row],[RespondentID]],'All Data'!$A349:$CN921,82,FALSE),"unknown")</f>
        <v>60</v>
      </c>
      <c r="AX348" s="159" t="str">
        <f>IFERROR(VLOOKUP(Table1[[#This Row],[RespondentID]],'All Data'!$A349:$CN921,83,FALSE),"unknown")</f>
        <v>Suffolk</v>
      </c>
      <c r="AY348" s="159" t="str">
        <f>IFERROR(VLOOKUP(Table1[[#This Row],[RespondentID]],'All Data'!$A349:$CN921,84,FALSE),"unknown")</f>
        <v>Brentwood, 11717</v>
      </c>
      <c r="AZ348" s="159" t="str">
        <f>IFERROR(VLOOKUP(Table1[[#This Row],[RespondentID]],'All Data'!$A349:$CN921,85,FALSE),"unknown")</f>
        <v>Multi-racial</v>
      </c>
      <c r="BA348" s="159" t="str">
        <f>IFERROR(VLOOKUP(Table1[[#This Row],[RespondentID]],'All Data'!$A349:$CN921,86,FALSE),"unknown")</f>
        <v>No</v>
      </c>
      <c r="BB348" s="159" t="str">
        <f>IFERROR(VLOOKUP(Table1[[#This Row],[RespondentID]],'All Data'!$A349:$CN921,87,FALSE),"unknown")</f>
        <v xml:space="preserve">English </v>
      </c>
      <c r="BC348" s="159">
        <f>IFERROR(VLOOKUP(Table1[[#This Row],[RespondentID]],'All Data'!$A349:$CN921,88,FALSE),"unknown")</f>
        <v>0</v>
      </c>
      <c r="BD348" s="159" t="str">
        <f>IFERROR(VLOOKUP(Table1[[#This Row],[RespondentID]],'All Data'!$A349:$CN921,89,FALSE),"unknown")</f>
        <v>Some college</v>
      </c>
      <c r="BE348" s="159" t="str">
        <f>IFERROR(VLOOKUP(Table1[[#This Row],[RespondentID]],'All Data'!$A349:$CN921,90,FALSE),"unknown")</f>
        <v>Employed for wages</v>
      </c>
      <c r="BF348" s="159" t="str">
        <f>IFERROR(VLOOKUP(Table1[[#This Row],[RespondentID]],'All Data'!$A349:$CN921,91,FALSE),"unknown")</f>
        <v>Yes</v>
      </c>
      <c r="BG348" s="159" t="str">
        <f>IFERROR(VLOOKUP(Table1[[#This Row],[RespondentID]],'All Data'!$A349:$CN921,92,FALSE),"unknown")</f>
        <v>Yes</v>
      </c>
    </row>
    <row r="349" spans="1:59" x14ac:dyDescent="0.35">
      <c r="A349" s="6">
        <v>7044864023</v>
      </c>
      <c r="B349" s="6" t="s">
        <v>52</v>
      </c>
      <c r="C349" s="6"/>
      <c r="D349" s="6" t="s">
        <v>54</v>
      </c>
      <c r="E349" s="6" t="s">
        <v>19</v>
      </c>
      <c r="F349" s="6"/>
      <c r="G349" s="6" t="s">
        <v>56</v>
      </c>
      <c r="H349" s="6" t="s">
        <v>57</v>
      </c>
      <c r="I349" s="6" t="s">
        <v>58</v>
      </c>
      <c r="J349" s="6"/>
      <c r="K349" s="6"/>
      <c r="L349" s="6" t="s">
        <v>61</v>
      </c>
      <c r="M349" s="6"/>
      <c r="N349" s="6" t="s">
        <v>26</v>
      </c>
      <c r="O349" s="6"/>
      <c r="P349" s="6"/>
      <c r="Q349" s="6"/>
      <c r="R349" s="6"/>
      <c r="S349" s="6" t="s">
        <v>66</v>
      </c>
      <c r="T349" s="43"/>
      <c r="U349" s="43">
        <f t="shared" si="115"/>
        <v>9</v>
      </c>
      <c r="V349" s="43">
        <f t="shared" si="116"/>
        <v>0.33333333333333331</v>
      </c>
      <c r="W349" s="43"/>
      <c r="X349" s="43">
        <f t="shared" si="117"/>
        <v>0.33333333333333331</v>
      </c>
      <c r="Y349" s="43">
        <f t="shared" si="118"/>
        <v>0</v>
      </c>
      <c r="Z349" s="43">
        <f t="shared" si="119"/>
        <v>0.33333333333333331</v>
      </c>
      <c r="AA349" s="43">
        <f t="shared" si="120"/>
        <v>0.33333333333333331</v>
      </c>
      <c r="AB349" s="43">
        <f t="shared" si="121"/>
        <v>0</v>
      </c>
      <c r="AC349" s="43">
        <f t="shared" si="122"/>
        <v>0.33333333333333331</v>
      </c>
      <c r="AD349" s="43">
        <f t="shared" si="123"/>
        <v>0.33333333333333331</v>
      </c>
      <c r="AE349" s="43">
        <f t="shared" si="124"/>
        <v>0.33333333333333331</v>
      </c>
      <c r="AF349" s="43">
        <f t="shared" si="125"/>
        <v>0</v>
      </c>
      <c r="AG349" s="43">
        <f t="shared" si="126"/>
        <v>0</v>
      </c>
      <c r="AH349" s="43">
        <f t="shared" si="127"/>
        <v>0.33333333333333331</v>
      </c>
      <c r="AI349" s="43">
        <f t="shared" si="128"/>
        <v>0</v>
      </c>
      <c r="AJ349" s="43">
        <f t="shared" si="129"/>
        <v>0.33333333333333331</v>
      </c>
      <c r="AK349" s="43">
        <f t="shared" si="130"/>
        <v>0</v>
      </c>
      <c r="AL349" s="43">
        <f t="shared" si="131"/>
        <v>0</v>
      </c>
      <c r="AM349" s="43">
        <f t="shared" si="132"/>
        <v>0</v>
      </c>
      <c r="AN349" s="43">
        <f t="shared" si="133"/>
        <v>0</v>
      </c>
      <c r="AO349" s="43">
        <f t="shared" si="134"/>
        <v>0.33333333333333331</v>
      </c>
      <c r="AP349" s="43"/>
      <c r="AQ349" s="43"/>
      <c r="AR349" s="43">
        <f t="shared" si="135"/>
        <v>3</v>
      </c>
      <c r="AS349" s="43">
        <f t="shared" si="136"/>
        <v>9</v>
      </c>
      <c r="AT349" s="43" t="str">
        <f t="shared" si="137"/>
        <v>Correct</v>
      </c>
      <c r="AU349" s="43"/>
      <c r="AV349" s="159" t="str">
        <f>IFERROR(VLOOKUP(Table1[[#This Row],[RespondentID]],'All Data'!$A350:$CN922,81,FALSE),"unknown")</f>
        <v>Female</v>
      </c>
      <c r="AW349" s="159">
        <f>IFERROR(VLOOKUP(Table1[[#This Row],[RespondentID]],'All Data'!$A350:$CN922,82,FALSE),"unknown")</f>
        <v>68</v>
      </c>
      <c r="AX349" s="159" t="str">
        <f>IFERROR(VLOOKUP(Table1[[#This Row],[RespondentID]],'All Data'!$A350:$CN922,83,FALSE),"unknown")</f>
        <v>Suffolk</v>
      </c>
      <c r="AY349" s="159" t="str">
        <f>IFERROR(VLOOKUP(Table1[[#This Row],[RespondentID]],'All Data'!$A350:$CN922,84,FALSE),"unknown")</f>
        <v>West Islip, 11795</v>
      </c>
      <c r="AZ349" s="159" t="str">
        <f>IFERROR(VLOOKUP(Table1[[#This Row],[RespondentID]],'All Data'!$A350:$CN922,85,FALSE),"unknown")</f>
        <v>White/Caucasian</v>
      </c>
      <c r="BA349" s="159" t="str">
        <f>IFERROR(VLOOKUP(Table1[[#This Row],[RespondentID]],'All Data'!$A350:$CN922,86,FALSE),"unknown")</f>
        <v>No</v>
      </c>
      <c r="BB349" s="159" t="str">
        <f>IFERROR(VLOOKUP(Table1[[#This Row],[RespondentID]],'All Data'!$A350:$CN922,87,FALSE),"unknown")</f>
        <v xml:space="preserve">English </v>
      </c>
      <c r="BC349" s="159">
        <f>IFERROR(VLOOKUP(Table1[[#This Row],[RespondentID]],'All Data'!$A350:$CN922,88,FALSE),"unknown")</f>
        <v>0</v>
      </c>
      <c r="BD349" s="159" t="str">
        <f>IFERROR(VLOOKUP(Table1[[#This Row],[RespondentID]],'All Data'!$A350:$CN922,89,FALSE),"unknown")</f>
        <v>Graduate school</v>
      </c>
      <c r="BE349" s="159" t="str">
        <f>IFERROR(VLOOKUP(Table1[[#This Row],[RespondentID]],'All Data'!$A350:$CN922,90,FALSE),"unknown")</f>
        <v>Retired</v>
      </c>
      <c r="BF349" s="159" t="str">
        <f>IFERROR(VLOOKUP(Table1[[#This Row],[RespondentID]],'All Data'!$A350:$CN922,91,FALSE),"unknown")</f>
        <v>Yes</v>
      </c>
      <c r="BG349" s="159" t="str">
        <f>IFERROR(VLOOKUP(Table1[[#This Row],[RespondentID]],'All Data'!$A350:$CN922,92,FALSE),"unknown")</f>
        <v>Yes</v>
      </c>
    </row>
    <row r="350" spans="1:59" x14ac:dyDescent="0.35">
      <c r="A350" s="6">
        <v>7044863617</v>
      </c>
      <c r="B350" s="6"/>
      <c r="C350" s="6"/>
      <c r="D350" s="6"/>
      <c r="E350" s="6"/>
      <c r="F350" s="6"/>
      <c r="G350" s="6"/>
      <c r="H350" s="6"/>
      <c r="I350" s="6"/>
      <c r="J350" s="6"/>
      <c r="K350" s="6"/>
      <c r="L350" s="6"/>
      <c r="M350" s="6"/>
      <c r="N350" s="6"/>
      <c r="O350" s="6"/>
      <c r="P350" s="6"/>
      <c r="Q350" s="6"/>
      <c r="R350" s="6"/>
      <c r="S350" s="6"/>
      <c r="T350" s="43"/>
      <c r="U350" s="43">
        <f t="shared" si="115"/>
        <v>0</v>
      </c>
      <c r="V350" s="43" t="e">
        <f t="shared" si="116"/>
        <v>#DIV/0!</v>
      </c>
      <c r="W350" s="43"/>
      <c r="X350" s="43">
        <f t="shared" si="117"/>
        <v>0</v>
      </c>
      <c r="Y350" s="43">
        <f t="shared" si="118"/>
        <v>0</v>
      </c>
      <c r="Z350" s="43">
        <f t="shared" si="119"/>
        <v>0</v>
      </c>
      <c r="AA350" s="43">
        <f t="shared" si="120"/>
        <v>0</v>
      </c>
      <c r="AB350" s="43">
        <f t="shared" si="121"/>
        <v>0</v>
      </c>
      <c r="AC350" s="43">
        <f t="shared" si="122"/>
        <v>0</v>
      </c>
      <c r="AD350" s="43">
        <f t="shared" si="123"/>
        <v>0</v>
      </c>
      <c r="AE350" s="43">
        <f t="shared" si="124"/>
        <v>0</v>
      </c>
      <c r="AF350" s="43">
        <f t="shared" si="125"/>
        <v>0</v>
      </c>
      <c r="AG350" s="43">
        <f t="shared" si="126"/>
        <v>0</v>
      </c>
      <c r="AH350" s="43">
        <f t="shared" si="127"/>
        <v>0</v>
      </c>
      <c r="AI350" s="43">
        <f t="shared" si="128"/>
        <v>0</v>
      </c>
      <c r="AJ350" s="43">
        <f t="shared" si="129"/>
        <v>0</v>
      </c>
      <c r="AK350" s="43">
        <f t="shared" si="130"/>
        <v>0</v>
      </c>
      <c r="AL350" s="43">
        <f t="shared" si="131"/>
        <v>0</v>
      </c>
      <c r="AM350" s="43">
        <f t="shared" si="132"/>
        <v>0</v>
      </c>
      <c r="AN350" s="43">
        <f t="shared" si="133"/>
        <v>0</v>
      </c>
      <c r="AO350" s="43">
        <f t="shared" si="134"/>
        <v>0</v>
      </c>
      <c r="AP350" s="43"/>
      <c r="AQ350" s="43"/>
      <c r="AR350" s="43">
        <f t="shared" si="135"/>
        <v>0</v>
      </c>
      <c r="AS350" s="43">
        <f t="shared" si="136"/>
        <v>0</v>
      </c>
      <c r="AT350" s="43" t="str">
        <f t="shared" si="137"/>
        <v>Correct</v>
      </c>
      <c r="AU350" s="43"/>
      <c r="AV350" s="159" t="str">
        <f>IFERROR(VLOOKUP(Table1[[#This Row],[RespondentID]],'All Data'!$A351:$CN923,81,FALSE),"unknown")</f>
        <v>Male</v>
      </c>
      <c r="AW350" s="159">
        <f>IFERROR(VLOOKUP(Table1[[#This Row],[RespondentID]],'All Data'!$A351:$CN923,82,FALSE),"unknown")</f>
        <v>56</v>
      </c>
      <c r="AX350" s="159" t="str">
        <f>IFERROR(VLOOKUP(Table1[[#This Row],[RespondentID]],'All Data'!$A351:$CN923,83,FALSE),"unknown")</f>
        <v>Suffolk</v>
      </c>
      <c r="AY350" s="159" t="str">
        <f>IFERROR(VLOOKUP(Table1[[#This Row],[RespondentID]],'All Data'!$A351:$CN923,84,FALSE),"unknown")</f>
        <v>Farmingville, 11738</v>
      </c>
      <c r="AZ350" s="159" t="str">
        <f>IFERROR(VLOOKUP(Table1[[#This Row],[RespondentID]],'All Data'!$A351:$CN923,85,FALSE),"unknown")</f>
        <v>White/Caucasian</v>
      </c>
      <c r="BA350" s="159" t="str">
        <f>IFERROR(VLOOKUP(Table1[[#This Row],[RespondentID]],'All Data'!$A351:$CN923,86,FALSE),"unknown")</f>
        <v>No</v>
      </c>
      <c r="BB350" s="159" t="str">
        <f>IFERROR(VLOOKUP(Table1[[#This Row],[RespondentID]],'All Data'!$A351:$CN923,87,FALSE),"unknown")</f>
        <v xml:space="preserve">English </v>
      </c>
      <c r="BC350" s="159" t="str">
        <f>IFERROR(VLOOKUP(Table1[[#This Row],[RespondentID]],'All Data'!$A351:$CN923,88,FALSE),"unknown")</f>
        <v>Over $125,000</v>
      </c>
      <c r="BD350" s="159" t="str">
        <f>IFERROR(VLOOKUP(Table1[[#This Row],[RespondentID]],'All Data'!$A351:$CN923,89,FALSE),"unknown")</f>
        <v>High school graduate</v>
      </c>
      <c r="BE350" s="159" t="str">
        <f>IFERROR(VLOOKUP(Table1[[#This Row],[RespondentID]],'All Data'!$A351:$CN923,90,FALSE),"unknown")</f>
        <v>Employed for wages</v>
      </c>
      <c r="BF350" s="159" t="str">
        <f>IFERROR(VLOOKUP(Table1[[#This Row],[RespondentID]],'All Data'!$A351:$CN923,91,FALSE),"unknown")</f>
        <v>Yes</v>
      </c>
      <c r="BG350" s="159" t="str">
        <f>IFERROR(VLOOKUP(Table1[[#This Row],[RespondentID]],'All Data'!$A351:$CN923,92,FALSE),"unknown")</f>
        <v>Yes</v>
      </c>
    </row>
    <row r="351" spans="1:59" x14ac:dyDescent="0.35">
      <c r="A351" s="6">
        <v>7044863279</v>
      </c>
      <c r="B351" s="6"/>
      <c r="C351" s="6"/>
      <c r="D351" s="6" t="s">
        <v>54</v>
      </c>
      <c r="E351" s="6" t="s">
        <v>19</v>
      </c>
      <c r="F351" s="6"/>
      <c r="G351" s="6"/>
      <c r="H351" s="6"/>
      <c r="I351" s="6"/>
      <c r="J351" s="6"/>
      <c r="K351" s="6"/>
      <c r="L351" s="6"/>
      <c r="M351" s="6"/>
      <c r="N351" s="6" t="s">
        <v>26</v>
      </c>
      <c r="O351" s="6"/>
      <c r="P351" s="6"/>
      <c r="Q351" s="6"/>
      <c r="R351" s="6"/>
      <c r="S351" s="6"/>
      <c r="T351" s="43"/>
      <c r="U351" s="43">
        <f t="shared" si="115"/>
        <v>3</v>
      </c>
      <c r="V351" s="43">
        <f t="shared" si="116"/>
        <v>1</v>
      </c>
      <c r="W351" s="43"/>
      <c r="X351" s="43">
        <f t="shared" si="117"/>
        <v>0</v>
      </c>
      <c r="Y351" s="43">
        <f t="shared" si="118"/>
        <v>0</v>
      </c>
      <c r="Z351" s="43">
        <f t="shared" si="119"/>
        <v>1</v>
      </c>
      <c r="AA351" s="43">
        <f t="shared" si="120"/>
        <v>1</v>
      </c>
      <c r="AB351" s="43">
        <f t="shared" si="121"/>
        <v>0</v>
      </c>
      <c r="AC351" s="43">
        <f t="shared" si="122"/>
        <v>0</v>
      </c>
      <c r="AD351" s="43">
        <f t="shared" si="123"/>
        <v>0</v>
      </c>
      <c r="AE351" s="43">
        <f t="shared" si="124"/>
        <v>0</v>
      </c>
      <c r="AF351" s="43">
        <f t="shared" si="125"/>
        <v>0</v>
      </c>
      <c r="AG351" s="43">
        <f t="shared" si="126"/>
        <v>0</v>
      </c>
      <c r="AH351" s="43">
        <f t="shared" si="127"/>
        <v>0</v>
      </c>
      <c r="AI351" s="43">
        <f t="shared" si="128"/>
        <v>0</v>
      </c>
      <c r="AJ351" s="43">
        <f t="shared" si="129"/>
        <v>1</v>
      </c>
      <c r="AK351" s="43">
        <f t="shared" si="130"/>
        <v>0</v>
      </c>
      <c r="AL351" s="43">
        <f t="shared" si="131"/>
        <v>0</v>
      </c>
      <c r="AM351" s="43">
        <f t="shared" si="132"/>
        <v>0</v>
      </c>
      <c r="AN351" s="43">
        <f t="shared" si="133"/>
        <v>0</v>
      </c>
      <c r="AO351" s="43">
        <f t="shared" si="134"/>
        <v>0</v>
      </c>
      <c r="AP351" s="43"/>
      <c r="AQ351" s="43"/>
      <c r="AR351" s="43">
        <f t="shared" si="135"/>
        <v>3</v>
      </c>
      <c r="AS351" s="43">
        <f t="shared" si="136"/>
        <v>3</v>
      </c>
      <c r="AT351" s="43" t="str">
        <f t="shared" si="137"/>
        <v>Correct</v>
      </c>
      <c r="AU351" s="43"/>
      <c r="AV351" s="159" t="str">
        <f>IFERROR(VLOOKUP(Table1[[#This Row],[RespondentID]],'All Data'!$A352:$CN924,81,FALSE),"unknown")</f>
        <v>Female</v>
      </c>
      <c r="AW351" s="159">
        <f>IFERROR(VLOOKUP(Table1[[#This Row],[RespondentID]],'All Data'!$A352:$CN924,82,FALSE),"unknown")</f>
        <v>82</v>
      </c>
      <c r="AX351" s="159" t="str">
        <f>IFERROR(VLOOKUP(Table1[[#This Row],[RespondentID]],'All Data'!$A352:$CN924,83,FALSE),"unknown")</f>
        <v>Suffolk</v>
      </c>
      <c r="AY351" s="159" t="str">
        <f>IFERROR(VLOOKUP(Table1[[#This Row],[RespondentID]],'All Data'!$A352:$CN924,84,FALSE),"unknown")</f>
        <v>West Islip, 11795</v>
      </c>
      <c r="AZ351" s="159" t="str">
        <f>IFERROR(VLOOKUP(Table1[[#This Row],[RespondentID]],'All Data'!$A352:$CN924,85,FALSE),"unknown")</f>
        <v>White/Caucasian</v>
      </c>
      <c r="BA351" s="159">
        <f>IFERROR(VLOOKUP(Table1[[#This Row],[RespondentID]],'All Data'!$A352:$CN924,86,FALSE),"unknown")</f>
        <v>0</v>
      </c>
      <c r="BB351" s="159" t="str">
        <f>IFERROR(VLOOKUP(Table1[[#This Row],[RespondentID]],'All Data'!$A352:$CN924,87,FALSE),"unknown")</f>
        <v xml:space="preserve">English Italian </v>
      </c>
      <c r="BC351" s="159" t="str">
        <f>IFERROR(VLOOKUP(Table1[[#This Row],[RespondentID]],'All Data'!$A352:$CN924,88,FALSE),"unknown")</f>
        <v>$50,000 to $74,999</v>
      </c>
      <c r="BD351" s="159" t="str">
        <f>IFERROR(VLOOKUP(Table1[[#This Row],[RespondentID]],'All Data'!$A352:$CN924,89,FALSE),"unknown")</f>
        <v>High school graduate</v>
      </c>
      <c r="BE351" s="159" t="str">
        <f>IFERROR(VLOOKUP(Table1[[#This Row],[RespondentID]],'All Data'!$A352:$CN924,90,FALSE),"unknown")</f>
        <v>Retired</v>
      </c>
      <c r="BF351" s="159" t="str">
        <f>IFERROR(VLOOKUP(Table1[[#This Row],[RespondentID]],'All Data'!$A352:$CN924,91,FALSE),"unknown")</f>
        <v>Yes</v>
      </c>
      <c r="BG351" s="159" t="str">
        <f>IFERROR(VLOOKUP(Table1[[#This Row],[RespondentID]],'All Data'!$A352:$CN924,92,FALSE),"unknown")</f>
        <v>No</v>
      </c>
    </row>
    <row r="352" spans="1:59" x14ac:dyDescent="0.35">
      <c r="A352" s="6">
        <v>7044863002</v>
      </c>
      <c r="B352" s="6" t="s">
        <v>52</v>
      </c>
      <c r="C352" s="6"/>
      <c r="D352" s="6" t="s">
        <v>54</v>
      </c>
      <c r="E352" s="6"/>
      <c r="F352" s="6"/>
      <c r="G352" s="6"/>
      <c r="H352" s="6"/>
      <c r="I352" s="6"/>
      <c r="J352" s="6"/>
      <c r="K352" s="6" t="s">
        <v>60</v>
      </c>
      <c r="L352" s="6"/>
      <c r="M352" s="6"/>
      <c r="N352" s="6"/>
      <c r="O352" s="6"/>
      <c r="P352" s="6"/>
      <c r="Q352" s="6"/>
      <c r="R352" s="6"/>
      <c r="S352" s="6"/>
      <c r="T352" s="43"/>
      <c r="U352" s="43">
        <f t="shared" si="115"/>
        <v>3</v>
      </c>
      <c r="V352" s="43">
        <f t="shared" si="116"/>
        <v>1</v>
      </c>
      <c r="W352" s="43"/>
      <c r="X352" s="43">
        <f t="shared" si="117"/>
        <v>1</v>
      </c>
      <c r="Y352" s="43">
        <f t="shared" si="118"/>
        <v>0</v>
      </c>
      <c r="Z352" s="43">
        <f t="shared" si="119"/>
        <v>1</v>
      </c>
      <c r="AA352" s="43">
        <f t="shared" si="120"/>
        <v>0</v>
      </c>
      <c r="AB352" s="43">
        <f t="shared" si="121"/>
        <v>0</v>
      </c>
      <c r="AC352" s="43">
        <f t="shared" si="122"/>
        <v>0</v>
      </c>
      <c r="AD352" s="43">
        <f t="shared" si="123"/>
        <v>0</v>
      </c>
      <c r="AE352" s="43">
        <f t="shared" si="124"/>
        <v>0</v>
      </c>
      <c r="AF352" s="43">
        <f t="shared" si="125"/>
        <v>0</v>
      </c>
      <c r="AG352" s="43">
        <f t="shared" si="126"/>
        <v>1</v>
      </c>
      <c r="AH352" s="43">
        <f t="shared" si="127"/>
        <v>0</v>
      </c>
      <c r="AI352" s="43">
        <f t="shared" si="128"/>
        <v>0</v>
      </c>
      <c r="AJ352" s="43">
        <f t="shared" si="129"/>
        <v>0</v>
      </c>
      <c r="AK352" s="43">
        <f t="shared" si="130"/>
        <v>0</v>
      </c>
      <c r="AL352" s="43">
        <f t="shared" si="131"/>
        <v>0</v>
      </c>
      <c r="AM352" s="43">
        <f t="shared" si="132"/>
        <v>0</v>
      </c>
      <c r="AN352" s="43">
        <f t="shared" si="133"/>
        <v>0</v>
      </c>
      <c r="AO352" s="43">
        <f t="shared" si="134"/>
        <v>0</v>
      </c>
      <c r="AP352" s="43"/>
      <c r="AQ352" s="43"/>
      <c r="AR352" s="43">
        <f t="shared" si="135"/>
        <v>3</v>
      </c>
      <c r="AS352" s="43">
        <f t="shared" si="136"/>
        <v>3</v>
      </c>
      <c r="AT352" s="43" t="str">
        <f t="shared" si="137"/>
        <v>Correct</v>
      </c>
      <c r="AU352" s="43"/>
      <c r="AV352" s="159" t="str">
        <f>IFERROR(VLOOKUP(Table1[[#This Row],[RespondentID]],'All Data'!$A353:$CN925,81,FALSE),"unknown")</f>
        <v>Male</v>
      </c>
      <c r="AW352" s="159">
        <f>IFERROR(VLOOKUP(Table1[[#This Row],[RespondentID]],'All Data'!$A353:$CN925,82,FALSE),"unknown")</f>
        <v>72</v>
      </c>
      <c r="AX352" s="159" t="str">
        <f>IFERROR(VLOOKUP(Table1[[#This Row],[RespondentID]],'All Data'!$A353:$CN925,83,FALSE),"unknown")</f>
        <v>Suffolk</v>
      </c>
      <c r="AY352" s="159" t="str">
        <f>IFERROR(VLOOKUP(Table1[[#This Row],[RespondentID]],'All Data'!$A353:$CN925,84,FALSE),"unknown")</f>
        <v>Lindenhurst, 11757</v>
      </c>
      <c r="AZ352" s="159" t="str">
        <f>IFERROR(VLOOKUP(Table1[[#This Row],[RespondentID]],'All Data'!$A353:$CN925,85,FALSE),"unknown")</f>
        <v>White/Caucasian</v>
      </c>
      <c r="BA352" s="159">
        <f>IFERROR(VLOOKUP(Table1[[#This Row],[RespondentID]],'All Data'!$A353:$CN925,86,FALSE),"unknown")</f>
        <v>0</v>
      </c>
      <c r="BB352" s="159" t="str">
        <f>IFERROR(VLOOKUP(Table1[[#This Row],[RespondentID]],'All Data'!$A353:$CN925,87,FALSE),"unknown")</f>
        <v xml:space="preserve">English </v>
      </c>
      <c r="BC352" s="159" t="str">
        <f>IFERROR(VLOOKUP(Table1[[#This Row],[RespondentID]],'All Data'!$A353:$CN925,88,FALSE),"unknown")</f>
        <v>$20,000 to $34,999</v>
      </c>
      <c r="BD352" s="159" t="str">
        <f>IFERROR(VLOOKUP(Table1[[#This Row],[RespondentID]],'All Data'!$A353:$CN925,89,FALSE),"unknown")</f>
        <v>Some college</v>
      </c>
      <c r="BE352" s="159" t="str">
        <f>IFERROR(VLOOKUP(Table1[[#This Row],[RespondentID]],'All Data'!$A353:$CN925,90,FALSE),"unknown")</f>
        <v>Retired</v>
      </c>
      <c r="BF352" s="159" t="str">
        <f>IFERROR(VLOOKUP(Table1[[#This Row],[RespondentID]],'All Data'!$A353:$CN925,91,FALSE),"unknown")</f>
        <v>No, but I did in the past</v>
      </c>
      <c r="BG352" s="159">
        <f>IFERROR(VLOOKUP(Table1[[#This Row],[RespondentID]],'All Data'!$A353:$CN925,92,FALSE),"unknown")</f>
        <v>0</v>
      </c>
    </row>
    <row r="353" spans="1:59" x14ac:dyDescent="0.35">
      <c r="A353" s="6">
        <v>7044862661</v>
      </c>
      <c r="B353" s="6" t="s">
        <v>52</v>
      </c>
      <c r="C353" s="6"/>
      <c r="D353" s="6"/>
      <c r="E353" s="6" t="s">
        <v>19</v>
      </c>
      <c r="F353" s="6"/>
      <c r="G353" s="6"/>
      <c r="H353" s="6" t="s">
        <v>57</v>
      </c>
      <c r="I353" s="6"/>
      <c r="J353" s="6"/>
      <c r="K353" s="6"/>
      <c r="L353" s="6"/>
      <c r="M353" s="6"/>
      <c r="N353" s="6"/>
      <c r="O353" s="6"/>
      <c r="P353" s="6"/>
      <c r="Q353" s="6"/>
      <c r="R353" s="6"/>
      <c r="S353" s="6"/>
      <c r="T353" s="43"/>
      <c r="U353" s="43">
        <f t="shared" si="115"/>
        <v>3</v>
      </c>
      <c r="V353" s="43">
        <f t="shared" si="116"/>
        <v>1</v>
      </c>
      <c r="W353" s="43"/>
      <c r="X353" s="43">
        <f t="shared" si="117"/>
        <v>1</v>
      </c>
      <c r="Y353" s="43">
        <f t="shared" si="118"/>
        <v>0</v>
      </c>
      <c r="Z353" s="43">
        <f t="shared" si="119"/>
        <v>0</v>
      </c>
      <c r="AA353" s="43">
        <f t="shared" si="120"/>
        <v>1</v>
      </c>
      <c r="AB353" s="43">
        <f t="shared" si="121"/>
        <v>0</v>
      </c>
      <c r="AC353" s="43">
        <f t="shared" si="122"/>
        <v>0</v>
      </c>
      <c r="AD353" s="43">
        <f t="shared" si="123"/>
        <v>1</v>
      </c>
      <c r="AE353" s="43">
        <f t="shared" si="124"/>
        <v>0</v>
      </c>
      <c r="AF353" s="43">
        <f t="shared" si="125"/>
        <v>0</v>
      </c>
      <c r="AG353" s="43">
        <f t="shared" si="126"/>
        <v>0</v>
      </c>
      <c r="AH353" s="43">
        <f t="shared" si="127"/>
        <v>0</v>
      </c>
      <c r="AI353" s="43">
        <f t="shared" si="128"/>
        <v>0</v>
      </c>
      <c r="AJ353" s="43">
        <f t="shared" si="129"/>
        <v>0</v>
      </c>
      <c r="AK353" s="43">
        <f t="shared" si="130"/>
        <v>0</v>
      </c>
      <c r="AL353" s="43">
        <f t="shared" si="131"/>
        <v>0</v>
      </c>
      <c r="AM353" s="43">
        <f t="shared" si="132"/>
        <v>0</v>
      </c>
      <c r="AN353" s="43">
        <f t="shared" si="133"/>
        <v>0</v>
      </c>
      <c r="AO353" s="43">
        <f t="shared" si="134"/>
        <v>0</v>
      </c>
      <c r="AP353" s="43"/>
      <c r="AQ353" s="43"/>
      <c r="AR353" s="43">
        <f t="shared" si="135"/>
        <v>3</v>
      </c>
      <c r="AS353" s="43">
        <f t="shared" si="136"/>
        <v>3</v>
      </c>
      <c r="AT353" s="43" t="str">
        <f t="shared" si="137"/>
        <v>Correct</v>
      </c>
      <c r="AU353" s="43"/>
      <c r="AV353" s="159" t="str">
        <f>IFERROR(VLOOKUP(Table1[[#This Row],[RespondentID]],'All Data'!$A354:$CN926,81,FALSE),"unknown")</f>
        <v>Female</v>
      </c>
      <c r="AW353" s="159">
        <f>IFERROR(VLOOKUP(Table1[[#This Row],[RespondentID]],'All Data'!$A354:$CN926,82,FALSE),"unknown")</f>
        <v>75</v>
      </c>
      <c r="AX353" s="159" t="str">
        <f>IFERROR(VLOOKUP(Table1[[#This Row],[RespondentID]],'All Data'!$A354:$CN926,83,FALSE),"unknown")</f>
        <v>Suffolk</v>
      </c>
      <c r="AY353" s="159" t="str">
        <f>IFERROR(VLOOKUP(Table1[[#This Row],[RespondentID]],'All Data'!$A354:$CN926,84,FALSE),"unknown")</f>
        <v>Lindenhurst, 11757</v>
      </c>
      <c r="AZ353" s="159" t="str">
        <f>IFERROR(VLOOKUP(Table1[[#This Row],[RespondentID]],'All Data'!$A354:$CN926,85,FALSE),"unknown")</f>
        <v>White/Caucasian</v>
      </c>
      <c r="BA353" s="159">
        <f>IFERROR(VLOOKUP(Table1[[#This Row],[RespondentID]],'All Data'!$A354:$CN926,86,FALSE),"unknown")</f>
        <v>0</v>
      </c>
      <c r="BB353" s="159" t="str">
        <f>IFERROR(VLOOKUP(Table1[[#This Row],[RespondentID]],'All Data'!$A354:$CN926,87,FALSE),"unknown")</f>
        <v xml:space="preserve">English </v>
      </c>
      <c r="BC353" s="159" t="str">
        <f>IFERROR(VLOOKUP(Table1[[#This Row],[RespondentID]],'All Data'!$A354:$CN926,88,FALSE),"unknown")</f>
        <v>$50,000 to $74,999</v>
      </c>
      <c r="BD353" s="159" t="str">
        <f>IFERROR(VLOOKUP(Table1[[#This Row],[RespondentID]],'All Data'!$A354:$CN926,89,FALSE),"unknown")</f>
        <v>College graduate</v>
      </c>
      <c r="BE353" s="159" t="str">
        <f>IFERROR(VLOOKUP(Table1[[#This Row],[RespondentID]],'All Data'!$A354:$CN926,90,FALSE),"unknown")</f>
        <v>Retired</v>
      </c>
      <c r="BF353" s="159" t="str">
        <f>IFERROR(VLOOKUP(Table1[[#This Row],[RespondentID]],'All Data'!$A354:$CN926,91,FALSE),"unknown")</f>
        <v>Yes</v>
      </c>
      <c r="BG353" s="159" t="str">
        <f>IFERROR(VLOOKUP(Table1[[#This Row],[RespondentID]],'All Data'!$A354:$CN926,92,FALSE),"unknown")</f>
        <v>Yes</v>
      </c>
    </row>
    <row r="354" spans="1:59" x14ac:dyDescent="0.35">
      <c r="A354" s="6">
        <v>7044862388</v>
      </c>
      <c r="B354" s="6" t="s">
        <v>52</v>
      </c>
      <c r="C354" s="6"/>
      <c r="D354" s="6"/>
      <c r="E354" s="6"/>
      <c r="F354" s="6"/>
      <c r="G354" s="6"/>
      <c r="H354" s="6"/>
      <c r="I354" s="6" t="s">
        <v>58</v>
      </c>
      <c r="J354" s="6"/>
      <c r="K354" s="6"/>
      <c r="L354" s="6"/>
      <c r="M354" s="6"/>
      <c r="N354" s="6"/>
      <c r="O354" s="6"/>
      <c r="P354" s="6"/>
      <c r="Q354" s="6"/>
      <c r="R354" s="6"/>
      <c r="S354" s="6"/>
      <c r="T354" s="43"/>
      <c r="U354" s="43">
        <f t="shared" si="115"/>
        <v>2</v>
      </c>
      <c r="V354" s="43">
        <f t="shared" si="116"/>
        <v>1.5</v>
      </c>
      <c r="W354" s="43"/>
      <c r="X354" s="43">
        <f t="shared" si="117"/>
        <v>1</v>
      </c>
      <c r="Y354" s="43">
        <f t="shared" si="118"/>
        <v>0</v>
      </c>
      <c r="Z354" s="43">
        <f t="shared" si="119"/>
        <v>0</v>
      </c>
      <c r="AA354" s="43">
        <f t="shared" si="120"/>
        <v>0</v>
      </c>
      <c r="AB354" s="43">
        <f t="shared" si="121"/>
        <v>0</v>
      </c>
      <c r="AC354" s="43">
        <f t="shared" si="122"/>
        <v>0</v>
      </c>
      <c r="AD354" s="43">
        <f t="shared" si="123"/>
        <v>0</v>
      </c>
      <c r="AE354" s="43">
        <f t="shared" si="124"/>
        <v>1</v>
      </c>
      <c r="AF354" s="43">
        <f t="shared" si="125"/>
        <v>0</v>
      </c>
      <c r="AG354" s="43">
        <f t="shared" si="126"/>
        <v>0</v>
      </c>
      <c r="AH354" s="43">
        <f t="shared" si="127"/>
        <v>0</v>
      </c>
      <c r="AI354" s="43">
        <f t="shared" si="128"/>
        <v>0</v>
      </c>
      <c r="AJ354" s="43">
        <f t="shared" si="129"/>
        <v>0</v>
      </c>
      <c r="AK354" s="43">
        <f t="shared" si="130"/>
        <v>0</v>
      </c>
      <c r="AL354" s="43">
        <f t="shared" si="131"/>
        <v>0</v>
      </c>
      <c r="AM354" s="43">
        <f t="shared" si="132"/>
        <v>0</v>
      </c>
      <c r="AN354" s="43">
        <f t="shared" si="133"/>
        <v>0</v>
      </c>
      <c r="AO354" s="43">
        <f t="shared" si="134"/>
        <v>0</v>
      </c>
      <c r="AP354" s="43"/>
      <c r="AQ354" s="43"/>
      <c r="AR354" s="43">
        <f t="shared" si="135"/>
        <v>2</v>
      </c>
      <c r="AS354" s="43">
        <f t="shared" si="136"/>
        <v>2</v>
      </c>
      <c r="AT354" s="43" t="str">
        <f t="shared" si="137"/>
        <v>Correct</v>
      </c>
      <c r="AU354" s="43"/>
      <c r="AV354" s="159" t="str">
        <f>IFERROR(VLOOKUP(Table1[[#This Row],[RespondentID]],'All Data'!$A355:$CN927,81,FALSE),"unknown")</f>
        <v>Male</v>
      </c>
      <c r="AW354" s="159">
        <f>IFERROR(VLOOKUP(Table1[[#This Row],[RespondentID]],'All Data'!$A355:$CN927,82,FALSE),"unknown")</f>
        <v>52</v>
      </c>
      <c r="AX354" s="159" t="str">
        <f>IFERROR(VLOOKUP(Table1[[#This Row],[RespondentID]],'All Data'!$A355:$CN927,83,FALSE),"unknown")</f>
        <v>Suffolk</v>
      </c>
      <c r="AY354" s="159" t="str">
        <f>IFERROR(VLOOKUP(Table1[[#This Row],[RespondentID]],'All Data'!$A355:$CN927,84,FALSE),"unknown")</f>
        <v>Central Islip, 11722</v>
      </c>
      <c r="AZ354" s="159" t="str">
        <f>IFERROR(VLOOKUP(Table1[[#This Row],[RespondentID]],'All Data'!$A355:$CN927,85,FALSE),"unknown")</f>
        <v>Black/African American</v>
      </c>
      <c r="BA354" s="159" t="str">
        <f>IFERROR(VLOOKUP(Table1[[#This Row],[RespondentID]],'All Data'!$A355:$CN927,86,FALSE),"unknown")</f>
        <v>No</v>
      </c>
      <c r="BB354" s="159" t="str">
        <f>IFERROR(VLOOKUP(Table1[[#This Row],[RespondentID]],'All Data'!$A355:$CN927,87,FALSE),"unknown")</f>
        <v xml:space="preserve">English </v>
      </c>
      <c r="BC354" s="159" t="str">
        <f>IFERROR(VLOOKUP(Table1[[#This Row],[RespondentID]],'All Data'!$A355:$CN927,88,FALSE),"unknown")</f>
        <v>$50,000 to $74,999</v>
      </c>
      <c r="BD354" s="159" t="str">
        <f>IFERROR(VLOOKUP(Table1[[#This Row],[RespondentID]],'All Data'!$A355:$CN927,89,FALSE),"unknown")</f>
        <v>College graduate</v>
      </c>
      <c r="BE354" s="159" t="str">
        <f>IFERROR(VLOOKUP(Table1[[#This Row],[RespondentID]],'All Data'!$A355:$CN927,90,FALSE),"unknown")</f>
        <v>Employed for wages</v>
      </c>
      <c r="BF354" s="159" t="str">
        <f>IFERROR(VLOOKUP(Table1[[#This Row],[RespondentID]],'All Data'!$A355:$CN927,91,FALSE),"unknown")</f>
        <v>Yes</v>
      </c>
      <c r="BG354" s="159" t="str">
        <f>IFERROR(VLOOKUP(Table1[[#This Row],[RespondentID]],'All Data'!$A355:$CN927,92,FALSE),"unknown")</f>
        <v>Yes</v>
      </c>
    </row>
    <row r="355" spans="1:59" x14ac:dyDescent="0.35">
      <c r="A355" s="6">
        <v>7044862120</v>
      </c>
      <c r="B355" s="6"/>
      <c r="C355" s="6"/>
      <c r="D355" s="6"/>
      <c r="E355" s="6"/>
      <c r="F355" s="6"/>
      <c r="G355" s="6"/>
      <c r="H355" s="6"/>
      <c r="I355" s="6" t="s">
        <v>58</v>
      </c>
      <c r="J355" s="6"/>
      <c r="K355" s="6"/>
      <c r="L355" s="6" t="s">
        <v>61</v>
      </c>
      <c r="M355" s="6"/>
      <c r="N355" s="6" t="s">
        <v>26</v>
      </c>
      <c r="O355" s="6"/>
      <c r="P355" s="6"/>
      <c r="Q355" s="6"/>
      <c r="R355" s="6"/>
      <c r="S355" s="6"/>
      <c r="T355" s="43"/>
      <c r="U355" s="43">
        <f t="shared" si="115"/>
        <v>3</v>
      </c>
      <c r="V355" s="43">
        <f t="shared" si="116"/>
        <v>1</v>
      </c>
      <c r="W355" s="43"/>
      <c r="X355" s="43">
        <f t="shared" si="117"/>
        <v>0</v>
      </c>
      <c r="Y355" s="43">
        <f t="shared" si="118"/>
        <v>0</v>
      </c>
      <c r="Z355" s="43">
        <f t="shared" si="119"/>
        <v>0</v>
      </c>
      <c r="AA355" s="43">
        <f t="shared" si="120"/>
        <v>0</v>
      </c>
      <c r="AB355" s="43">
        <f t="shared" si="121"/>
        <v>0</v>
      </c>
      <c r="AC355" s="43">
        <f t="shared" si="122"/>
        <v>0</v>
      </c>
      <c r="AD355" s="43">
        <f t="shared" si="123"/>
        <v>0</v>
      </c>
      <c r="AE355" s="43">
        <f t="shared" si="124"/>
        <v>1</v>
      </c>
      <c r="AF355" s="43">
        <f t="shared" si="125"/>
        <v>0</v>
      </c>
      <c r="AG355" s="43">
        <f t="shared" si="126"/>
        <v>0</v>
      </c>
      <c r="AH355" s="43">
        <f t="shared" si="127"/>
        <v>1</v>
      </c>
      <c r="AI355" s="43">
        <f t="shared" si="128"/>
        <v>0</v>
      </c>
      <c r="AJ355" s="43">
        <f t="shared" si="129"/>
        <v>1</v>
      </c>
      <c r="AK355" s="43">
        <f t="shared" si="130"/>
        <v>0</v>
      </c>
      <c r="AL355" s="43">
        <f t="shared" si="131"/>
        <v>0</v>
      </c>
      <c r="AM355" s="43">
        <f t="shared" si="132"/>
        <v>0</v>
      </c>
      <c r="AN355" s="43">
        <f t="shared" si="133"/>
        <v>0</v>
      </c>
      <c r="AO355" s="43">
        <f t="shared" si="134"/>
        <v>0</v>
      </c>
      <c r="AP355" s="43"/>
      <c r="AQ355" s="43"/>
      <c r="AR355" s="43">
        <f t="shared" si="135"/>
        <v>3</v>
      </c>
      <c r="AS355" s="43">
        <f t="shared" si="136"/>
        <v>3</v>
      </c>
      <c r="AT355" s="43" t="str">
        <f t="shared" si="137"/>
        <v>Correct</v>
      </c>
      <c r="AU355" s="43"/>
      <c r="AV355" s="159" t="str">
        <f>IFERROR(VLOOKUP(Table1[[#This Row],[RespondentID]],'All Data'!$A356:$CN928,81,FALSE),"unknown")</f>
        <v>Female</v>
      </c>
      <c r="AW355" s="159">
        <f>IFERROR(VLOOKUP(Table1[[#This Row],[RespondentID]],'All Data'!$A356:$CN928,82,FALSE),"unknown")</f>
        <v>71</v>
      </c>
      <c r="AX355" s="159" t="str">
        <f>IFERROR(VLOOKUP(Table1[[#This Row],[RespondentID]],'All Data'!$A356:$CN928,83,FALSE),"unknown")</f>
        <v>Suffolk</v>
      </c>
      <c r="AY355" s="159" t="str">
        <f>IFERROR(VLOOKUP(Table1[[#This Row],[RespondentID]],'All Data'!$A356:$CN928,84,FALSE),"unknown")</f>
        <v>North Babylon, 11703</v>
      </c>
      <c r="AZ355" s="159" t="str">
        <f>IFERROR(VLOOKUP(Table1[[#This Row],[RespondentID]],'All Data'!$A356:$CN928,85,FALSE),"unknown")</f>
        <v>White/Caucasian</v>
      </c>
      <c r="BA355" s="159" t="str">
        <f>IFERROR(VLOOKUP(Table1[[#This Row],[RespondentID]],'All Data'!$A356:$CN928,86,FALSE),"unknown")</f>
        <v>No</v>
      </c>
      <c r="BB355" s="159" t="str">
        <f>IFERROR(VLOOKUP(Table1[[#This Row],[RespondentID]],'All Data'!$A356:$CN928,87,FALSE),"unknown")</f>
        <v xml:space="preserve">English </v>
      </c>
      <c r="BC355" s="159" t="str">
        <f>IFERROR(VLOOKUP(Table1[[#This Row],[RespondentID]],'All Data'!$A356:$CN928,88,FALSE),"unknown")</f>
        <v>$75,000 to $125,000</v>
      </c>
      <c r="BD355" s="159" t="str">
        <f>IFERROR(VLOOKUP(Table1[[#This Row],[RespondentID]],'All Data'!$A356:$CN928,89,FALSE),"unknown")</f>
        <v>High school graduate</v>
      </c>
      <c r="BE355" s="159" t="str">
        <f>IFERROR(VLOOKUP(Table1[[#This Row],[RespondentID]],'All Data'!$A356:$CN928,90,FALSE),"unknown")</f>
        <v>Retired</v>
      </c>
      <c r="BF355" s="159" t="str">
        <f>IFERROR(VLOOKUP(Table1[[#This Row],[RespondentID]],'All Data'!$A356:$CN928,91,FALSE),"unknown")</f>
        <v>Yes</v>
      </c>
      <c r="BG355" s="159" t="str">
        <f>IFERROR(VLOOKUP(Table1[[#This Row],[RespondentID]],'All Data'!$A356:$CN928,92,FALSE),"unknown")</f>
        <v>No</v>
      </c>
    </row>
    <row r="356" spans="1:59" x14ac:dyDescent="0.35">
      <c r="A356" s="6">
        <v>7044861779</v>
      </c>
      <c r="B356" s="6"/>
      <c r="C356" s="6"/>
      <c r="D356" s="6"/>
      <c r="E356" s="6"/>
      <c r="F356" s="6"/>
      <c r="G356" s="6" t="s">
        <v>56</v>
      </c>
      <c r="H356" s="6"/>
      <c r="I356" s="6"/>
      <c r="J356" s="6"/>
      <c r="K356" s="6" t="s">
        <v>60</v>
      </c>
      <c r="L356" s="6"/>
      <c r="M356" s="6"/>
      <c r="N356" s="6"/>
      <c r="O356" s="6"/>
      <c r="P356" s="6"/>
      <c r="Q356" s="6"/>
      <c r="R356" s="6" t="s">
        <v>65</v>
      </c>
      <c r="S356" s="6"/>
      <c r="T356" s="43"/>
      <c r="U356" s="43">
        <f t="shared" si="115"/>
        <v>3</v>
      </c>
      <c r="V356" s="43">
        <f t="shared" si="116"/>
        <v>1</v>
      </c>
      <c r="W356" s="43"/>
      <c r="X356" s="43">
        <f t="shared" si="117"/>
        <v>0</v>
      </c>
      <c r="Y356" s="43">
        <f t="shared" si="118"/>
        <v>0</v>
      </c>
      <c r="Z356" s="43">
        <f t="shared" si="119"/>
        <v>0</v>
      </c>
      <c r="AA356" s="43">
        <f t="shared" si="120"/>
        <v>0</v>
      </c>
      <c r="AB356" s="43">
        <f t="shared" si="121"/>
        <v>0</v>
      </c>
      <c r="AC356" s="43">
        <f t="shared" si="122"/>
        <v>1</v>
      </c>
      <c r="AD356" s="43">
        <f t="shared" si="123"/>
        <v>0</v>
      </c>
      <c r="AE356" s="43">
        <f t="shared" si="124"/>
        <v>0</v>
      </c>
      <c r="AF356" s="43">
        <f t="shared" si="125"/>
        <v>0</v>
      </c>
      <c r="AG356" s="43">
        <f t="shared" si="126"/>
        <v>1</v>
      </c>
      <c r="AH356" s="43">
        <f t="shared" si="127"/>
        <v>0</v>
      </c>
      <c r="AI356" s="43">
        <f t="shared" si="128"/>
        <v>0</v>
      </c>
      <c r="AJ356" s="43">
        <f t="shared" si="129"/>
        <v>0</v>
      </c>
      <c r="AK356" s="43">
        <f t="shared" si="130"/>
        <v>0</v>
      </c>
      <c r="AL356" s="43">
        <f t="shared" si="131"/>
        <v>0</v>
      </c>
      <c r="AM356" s="43">
        <f t="shared" si="132"/>
        <v>0</v>
      </c>
      <c r="AN356" s="43">
        <f t="shared" si="133"/>
        <v>1</v>
      </c>
      <c r="AO356" s="43">
        <f t="shared" si="134"/>
        <v>0</v>
      </c>
      <c r="AP356" s="43"/>
      <c r="AQ356" s="43"/>
      <c r="AR356" s="43">
        <f t="shared" si="135"/>
        <v>3</v>
      </c>
      <c r="AS356" s="43">
        <f t="shared" si="136"/>
        <v>3</v>
      </c>
      <c r="AT356" s="43" t="str">
        <f t="shared" si="137"/>
        <v>Correct</v>
      </c>
      <c r="AU356" s="43"/>
      <c r="AV356" s="159" t="str">
        <f>IFERROR(VLOOKUP(Table1[[#This Row],[RespondentID]],'All Data'!$A357:$CN929,81,FALSE),"unknown")</f>
        <v>Female</v>
      </c>
      <c r="AW356" s="159">
        <f>IFERROR(VLOOKUP(Table1[[#This Row],[RespondentID]],'All Data'!$A357:$CN929,82,FALSE),"unknown")</f>
        <v>64</v>
      </c>
      <c r="AX356" s="159" t="str">
        <f>IFERROR(VLOOKUP(Table1[[#This Row],[RespondentID]],'All Data'!$A357:$CN929,83,FALSE),"unknown")</f>
        <v>Suffolk</v>
      </c>
      <c r="AY356" s="159" t="str">
        <f>IFERROR(VLOOKUP(Table1[[#This Row],[RespondentID]],'All Data'!$A357:$CN929,84,FALSE),"unknown")</f>
        <v>West Islip, 11795</v>
      </c>
      <c r="AZ356" s="159" t="str">
        <f>IFERROR(VLOOKUP(Table1[[#This Row],[RespondentID]],'All Data'!$A357:$CN929,85,FALSE),"unknown")</f>
        <v>White/Caucasian</v>
      </c>
      <c r="BA356" s="159" t="str">
        <f>IFERROR(VLOOKUP(Table1[[#This Row],[RespondentID]],'All Data'!$A357:$CN929,86,FALSE),"unknown")</f>
        <v>No</v>
      </c>
      <c r="BB356" s="159" t="str">
        <f>IFERROR(VLOOKUP(Table1[[#This Row],[RespondentID]],'All Data'!$A357:$CN929,87,FALSE),"unknown")</f>
        <v xml:space="preserve">English </v>
      </c>
      <c r="BC356" s="159" t="str">
        <f>IFERROR(VLOOKUP(Table1[[#This Row],[RespondentID]],'All Data'!$A357:$CN929,88,FALSE),"unknown")</f>
        <v>$75,000 to $125,000</v>
      </c>
      <c r="BD356" s="159" t="str">
        <f>IFERROR(VLOOKUP(Table1[[#This Row],[RespondentID]],'All Data'!$A357:$CN929,89,FALSE),"unknown")</f>
        <v>College graduate</v>
      </c>
      <c r="BE356" s="159" t="str">
        <f>IFERROR(VLOOKUP(Table1[[#This Row],[RespondentID]],'All Data'!$A357:$CN929,90,FALSE),"unknown")</f>
        <v>Employed for wages</v>
      </c>
      <c r="BF356" s="159" t="str">
        <f>IFERROR(VLOOKUP(Table1[[#This Row],[RespondentID]],'All Data'!$A357:$CN929,91,FALSE),"unknown")</f>
        <v>Yes</v>
      </c>
      <c r="BG356" s="159" t="str">
        <f>IFERROR(VLOOKUP(Table1[[#This Row],[RespondentID]],'All Data'!$A357:$CN929,92,FALSE),"unknown")</f>
        <v>Yes</v>
      </c>
    </row>
    <row r="357" spans="1:59" x14ac:dyDescent="0.35">
      <c r="A357" s="6">
        <v>7044861411</v>
      </c>
      <c r="B357" s="6"/>
      <c r="C357" s="6"/>
      <c r="D357" s="6" t="s">
        <v>54</v>
      </c>
      <c r="E357" s="6" t="s">
        <v>19</v>
      </c>
      <c r="F357" s="6" t="s">
        <v>55</v>
      </c>
      <c r="G357" s="6"/>
      <c r="H357" s="6"/>
      <c r="I357" s="6"/>
      <c r="J357" s="6"/>
      <c r="K357" s="6"/>
      <c r="L357" s="6"/>
      <c r="M357" s="6"/>
      <c r="N357" s="6"/>
      <c r="O357" s="6"/>
      <c r="P357" s="6"/>
      <c r="Q357" s="6"/>
      <c r="R357" s="6"/>
      <c r="S357" s="6"/>
      <c r="T357" s="43"/>
      <c r="U357" s="43">
        <f t="shared" si="115"/>
        <v>3</v>
      </c>
      <c r="V357" s="43">
        <f t="shared" si="116"/>
        <v>1</v>
      </c>
      <c r="W357" s="43"/>
      <c r="X357" s="43">
        <f t="shared" si="117"/>
        <v>0</v>
      </c>
      <c r="Y357" s="43">
        <f t="shared" si="118"/>
        <v>0</v>
      </c>
      <c r="Z357" s="43">
        <f t="shared" si="119"/>
        <v>1</v>
      </c>
      <c r="AA357" s="43">
        <f t="shared" si="120"/>
        <v>1</v>
      </c>
      <c r="AB357" s="43">
        <f t="shared" si="121"/>
        <v>1</v>
      </c>
      <c r="AC357" s="43">
        <f t="shared" si="122"/>
        <v>0</v>
      </c>
      <c r="AD357" s="43">
        <f t="shared" si="123"/>
        <v>0</v>
      </c>
      <c r="AE357" s="43">
        <f t="shared" si="124"/>
        <v>0</v>
      </c>
      <c r="AF357" s="43">
        <f t="shared" si="125"/>
        <v>0</v>
      </c>
      <c r="AG357" s="43">
        <f t="shared" si="126"/>
        <v>0</v>
      </c>
      <c r="AH357" s="43">
        <f t="shared" si="127"/>
        <v>0</v>
      </c>
      <c r="AI357" s="43">
        <f t="shared" si="128"/>
        <v>0</v>
      </c>
      <c r="AJ357" s="43">
        <f t="shared" si="129"/>
        <v>0</v>
      </c>
      <c r="AK357" s="43">
        <f t="shared" si="130"/>
        <v>0</v>
      </c>
      <c r="AL357" s="43">
        <f t="shared" si="131"/>
        <v>0</v>
      </c>
      <c r="AM357" s="43">
        <f t="shared" si="132"/>
        <v>0</v>
      </c>
      <c r="AN357" s="43">
        <f t="shared" si="133"/>
        <v>0</v>
      </c>
      <c r="AO357" s="43">
        <f t="shared" si="134"/>
        <v>0</v>
      </c>
      <c r="AP357" s="43"/>
      <c r="AQ357" s="43"/>
      <c r="AR357" s="43">
        <f t="shared" si="135"/>
        <v>3</v>
      </c>
      <c r="AS357" s="43">
        <f t="shared" si="136"/>
        <v>3</v>
      </c>
      <c r="AT357" s="43" t="str">
        <f t="shared" si="137"/>
        <v>Correct</v>
      </c>
      <c r="AU357" s="43"/>
      <c r="AV357" s="159" t="str">
        <f>IFERROR(VLOOKUP(Table1[[#This Row],[RespondentID]],'All Data'!$A358:$CN930,81,FALSE),"unknown")</f>
        <v>Female</v>
      </c>
      <c r="AW357" s="159">
        <f>IFERROR(VLOOKUP(Table1[[#This Row],[RespondentID]],'All Data'!$A358:$CN930,82,FALSE),"unknown")</f>
        <v>59</v>
      </c>
      <c r="AX357" s="159" t="str">
        <f>IFERROR(VLOOKUP(Table1[[#This Row],[RespondentID]],'All Data'!$A358:$CN930,83,FALSE),"unknown")</f>
        <v>Suffolk</v>
      </c>
      <c r="AY357" s="159" t="str">
        <f>IFERROR(VLOOKUP(Table1[[#This Row],[RespondentID]],'All Data'!$A358:$CN930,84,FALSE),"unknown")</f>
        <v>Lindenhurst, 11757</v>
      </c>
      <c r="AZ357" s="159" t="str">
        <f>IFERROR(VLOOKUP(Table1[[#This Row],[RespondentID]],'All Data'!$A358:$CN930,85,FALSE),"unknown")</f>
        <v>White/Caucasian</v>
      </c>
      <c r="BA357" s="159" t="str">
        <f>IFERROR(VLOOKUP(Table1[[#This Row],[RespondentID]],'All Data'!$A358:$CN930,86,FALSE),"unknown")</f>
        <v>No</v>
      </c>
      <c r="BB357" s="159" t="str">
        <f>IFERROR(VLOOKUP(Table1[[#This Row],[RespondentID]],'All Data'!$A358:$CN930,87,FALSE),"unknown")</f>
        <v xml:space="preserve">English </v>
      </c>
      <c r="BC357" s="159" t="str">
        <f>IFERROR(VLOOKUP(Table1[[#This Row],[RespondentID]],'All Data'!$A358:$CN930,88,FALSE),"unknown")</f>
        <v>$20,000 to $34,999</v>
      </c>
      <c r="BD357" s="159" t="str">
        <f>IFERROR(VLOOKUP(Table1[[#This Row],[RespondentID]],'All Data'!$A358:$CN930,89,FALSE),"unknown")</f>
        <v>Some college</v>
      </c>
      <c r="BE357" s="159" t="str">
        <f>IFERROR(VLOOKUP(Table1[[#This Row],[RespondentID]],'All Data'!$A358:$CN930,90,FALSE),"unknown")</f>
        <v>Employed for wages</v>
      </c>
      <c r="BF357" s="159" t="str">
        <f>IFERROR(VLOOKUP(Table1[[#This Row],[RespondentID]],'All Data'!$A358:$CN930,91,FALSE),"unknown")</f>
        <v>Yes</v>
      </c>
      <c r="BG357" s="159" t="str">
        <f>IFERROR(VLOOKUP(Table1[[#This Row],[RespondentID]],'All Data'!$A358:$CN930,92,FALSE),"unknown")</f>
        <v>Yes</v>
      </c>
    </row>
    <row r="358" spans="1:59" x14ac:dyDescent="0.35">
      <c r="A358" s="6">
        <v>7044861110</v>
      </c>
      <c r="B358" s="6" t="s">
        <v>52</v>
      </c>
      <c r="C358" s="6"/>
      <c r="D358" s="6"/>
      <c r="E358" s="6" t="s">
        <v>19</v>
      </c>
      <c r="F358" s="6"/>
      <c r="G358" s="6"/>
      <c r="H358" s="6" t="s">
        <v>57</v>
      </c>
      <c r="I358" s="6"/>
      <c r="J358" s="6"/>
      <c r="K358" s="6"/>
      <c r="L358" s="6"/>
      <c r="M358" s="6"/>
      <c r="N358" s="6"/>
      <c r="O358" s="6"/>
      <c r="P358" s="6"/>
      <c r="Q358" s="6"/>
      <c r="R358" s="6"/>
      <c r="S358" s="6"/>
      <c r="T358" s="43"/>
      <c r="U358" s="43">
        <f t="shared" si="115"/>
        <v>3</v>
      </c>
      <c r="V358" s="43">
        <f t="shared" si="116"/>
        <v>1</v>
      </c>
      <c r="W358" s="43"/>
      <c r="X358" s="43">
        <f t="shared" si="117"/>
        <v>1</v>
      </c>
      <c r="Y358" s="43">
        <f t="shared" si="118"/>
        <v>0</v>
      </c>
      <c r="Z358" s="43">
        <f t="shared" si="119"/>
        <v>0</v>
      </c>
      <c r="AA358" s="43">
        <f t="shared" si="120"/>
        <v>1</v>
      </c>
      <c r="AB358" s="43">
        <f t="shared" si="121"/>
        <v>0</v>
      </c>
      <c r="AC358" s="43">
        <f t="shared" si="122"/>
        <v>0</v>
      </c>
      <c r="AD358" s="43">
        <f t="shared" si="123"/>
        <v>1</v>
      </c>
      <c r="AE358" s="43">
        <f t="shared" si="124"/>
        <v>0</v>
      </c>
      <c r="AF358" s="43">
        <f t="shared" si="125"/>
        <v>0</v>
      </c>
      <c r="AG358" s="43">
        <f t="shared" si="126"/>
        <v>0</v>
      </c>
      <c r="AH358" s="43">
        <f t="shared" si="127"/>
        <v>0</v>
      </c>
      <c r="AI358" s="43">
        <f t="shared" si="128"/>
        <v>0</v>
      </c>
      <c r="AJ358" s="43">
        <f t="shared" si="129"/>
        <v>0</v>
      </c>
      <c r="AK358" s="43">
        <f t="shared" si="130"/>
        <v>0</v>
      </c>
      <c r="AL358" s="43">
        <f t="shared" si="131"/>
        <v>0</v>
      </c>
      <c r="AM358" s="43">
        <f t="shared" si="132"/>
        <v>0</v>
      </c>
      <c r="AN358" s="43">
        <f t="shared" si="133"/>
        <v>0</v>
      </c>
      <c r="AO358" s="43">
        <f t="shared" si="134"/>
        <v>0</v>
      </c>
      <c r="AP358" s="43"/>
      <c r="AQ358" s="43"/>
      <c r="AR358" s="43">
        <f t="shared" si="135"/>
        <v>3</v>
      </c>
      <c r="AS358" s="43">
        <f t="shared" si="136"/>
        <v>3</v>
      </c>
      <c r="AT358" s="43" t="str">
        <f t="shared" si="137"/>
        <v>Correct</v>
      </c>
      <c r="AU358" s="43"/>
      <c r="AV358" s="159" t="str">
        <f>IFERROR(VLOOKUP(Table1[[#This Row],[RespondentID]],'All Data'!$A359:$CN931,81,FALSE),"unknown")</f>
        <v>Male</v>
      </c>
      <c r="AW358" s="159">
        <f>IFERROR(VLOOKUP(Table1[[#This Row],[RespondentID]],'All Data'!$A359:$CN931,82,FALSE),"unknown")</f>
        <v>71</v>
      </c>
      <c r="AX358" s="159" t="str">
        <f>IFERROR(VLOOKUP(Table1[[#This Row],[RespondentID]],'All Data'!$A359:$CN931,83,FALSE),"unknown")</f>
        <v>Nassau</v>
      </c>
      <c r="AY358" s="159" t="str">
        <f>IFERROR(VLOOKUP(Table1[[#This Row],[RespondentID]],'All Data'!$A359:$CN931,84,FALSE),"unknown")</f>
        <v>Farmingdale, 11735</v>
      </c>
      <c r="AZ358" s="159" t="str">
        <f>IFERROR(VLOOKUP(Table1[[#This Row],[RespondentID]],'All Data'!$A359:$CN931,85,FALSE),"unknown")</f>
        <v>White/Caucasian</v>
      </c>
      <c r="BA358" s="159" t="str">
        <f>IFERROR(VLOOKUP(Table1[[#This Row],[RespondentID]],'All Data'!$A359:$CN931,86,FALSE),"unknown")</f>
        <v>No</v>
      </c>
      <c r="BB358" s="159" t="str">
        <f>IFERROR(VLOOKUP(Table1[[#This Row],[RespondentID]],'All Data'!$A359:$CN931,87,FALSE),"unknown")</f>
        <v xml:space="preserve">English </v>
      </c>
      <c r="BC358" s="159" t="str">
        <f>IFERROR(VLOOKUP(Table1[[#This Row],[RespondentID]],'All Data'!$A359:$CN931,88,FALSE),"unknown")</f>
        <v>$75,000 to $125,000</v>
      </c>
      <c r="BD358" s="159" t="str">
        <f>IFERROR(VLOOKUP(Table1[[#This Row],[RespondentID]],'All Data'!$A359:$CN931,89,FALSE),"unknown")</f>
        <v>College graduate</v>
      </c>
      <c r="BE358" s="159" t="str">
        <f>IFERROR(VLOOKUP(Table1[[#This Row],[RespondentID]],'All Data'!$A359:$CN931,90,FALSE),"unknown")</f>
        <v>Retired</v>
      </c>
      <c r="BF358" s="159" t="str">
        <f>IFERROR(VLOOKUP(Table1[[#This Row],[RespondentID]],'All Data'!$A359:$CN931,91,FALSE),"unknown")</f>
        <v>Yes</v>
      </c>
      <c r="BG358" s="159" t="str">
        <f>IFERROR(VLOOKUP(Table1[[#This Row],[RespondentID]],'All Data'!$A359:$CN931,92,FALSE),"unknown")</f>
        <v>Yes</v>
      </c>
    </row>
    <row r="359" spans="1:59" x14ac:dyDescent="0.35">
      <c r="A359" s="6">
        <v>7044860846</v>
      </c>
      <c r="B359" s="6" t="s">
        <v>52</v>
      </c>
      <c r="C359" s="6"/>
      <c r="D359" s="6"/>
      <c r="E359" s="6"/>
      <c r="F359" s="6"/>
      <c r="G359" s="6"/>
      <c r="H359" s="6" t="s">
        <v>57</v>
      </c>
      <c r="I359" s="6"/>
      <c r="J359" s="6"/>
      <c r="K359" s="6"/>
      <c r="L359" s="6"/>
      <c r="M359" s="6"/>
      <c r="N359" s="6"/>
      <c r="O359" s="6"/>
      <c r="P359" s="6"/>
      <c r="Q359" s="6"/>
      <c r="R359" s="6"/>
      <c r="S359" s="6"/>
      <c r="T359" s="43"/>
      <c r="U359" s="43">
        <f t="shared" si="115"/>
        <v>2</v>
      </c>
      <c r="V359" s="43">
        <f t="shared" si="116"/>
        <v>1.5</v>
      </c>
      <c r="W359" s="43"/>
      <c r="X359" s="43">
        <f t="shared" si="117"/>
        <v>1</v>
      </c>
      <c r="Y359" s="43">
        <f t="shared" si="118"/>
        <v>0</v>
      </c>
      <c r="Z359" s="43">
        <f t="shared" si="119"/>
        <v>0</v>
      </c>
      <c r="AA359" s="43">
        <f t="shared" si="120"/>
        <v>0</v>
      </c>
      <c r="AB359" s="43">
        <f t="shared" si="121"/>
        <v>0</v>
      </c>
      <c r="AC359" s="43">
        <f t="shared" si="122"/>
        <v>0</v>
      </c>
      <c r="AD359" s="43">
        <f t="shared" si="123"/>
        <v>1</v>
      </c>
      <c r="AE359" s="43">
        <f t="shared" si="124"/>
        <v>0</v>
      </c>
      <c r="AF359" s="43">
        <f t="shared" si="125"/>
        <v>0</v>
      </c>
      <c r="AG359" s="43">
        <f t="shared" si="126"/>
        <v>0</v>
      </c>
      <c r="AH359" s="43">
        <f t="shared" si="127"/>
        <v>0</v>
      </c>
      <c r="AI359" s="43">
        <f t="shared" si="128"/>
        <v>0</v>
      </c>
      <c r="AJ359" s="43">
        <f t="shared" si="129"/>
        <v>0</v>
      </c>
      <c r="AK359" s="43">
        <f t="shared" si="130"/>
        <v>0</v>
      </c>
      <c r="AL359" s="43">
        <f t="shared" si="131"/>
        <v>0</v>
      </c>
      <c r="AM359" s="43">
        <f t="shared" si="132"/>
        <v>0</v>
      </c>
      <c r="AN359" s="43">
        <f t="shared" si="133"/>
        <v>0</v>
      </c>
      <c r="AO359" s="43">
        <f t="shared" si="134"/>
        <v>0</v>
      </c>
      <c r="AP359" s="43"/>
      <c r="AQ359" s="43"/>
      <c r="AR359" s="43">
        <f t="shared" si="135"/>
        <v>2</v>
      </c>
      <c r="AS359" s="43">
        <f t="shared" si="136"/>
        <v>2</v>
      </c>
      <c r="AT359" s="43" t="str">
        <f t="shared" si="137"/>
        <v>Correct</v>
      </c>
      <c r="AU359" s="43"/>
      <c r="AV359" s="159" t="str">
        <f>IFERROR(VLOOKUP(Table1[[#This Row],[RespondentID]],'All Data'!$A360:$CN932,81,FALSE),"unknown")</f>
        <v>Female</v>
      </c>
      <c r="AW359" s="159">
        <f>IFERROR(VLOOKUP(Table1[[#This Row],[RespondentID]],'All Data'!$A360:$CN932,82,FALSE),"unknown")</f>
        <v>70</v>
      </c>
      <c r="AX359" s="159" t="str">
        <f>IFERROR(VLOOKUP(Table1[[#This Row],[RespondentID]],'All Data'!$A360:$CN932,83,FALSE),"unknown")</f>
        <v>Nassau</v>
      </c>
      <c r="AY359" s="159" t="str">
        <f>IFERROR(VLOOKUP(Table1[[#This Row],[RespondentID]],'All Data'!$A360:$CN932,84,FALSE),"unknown")</f>
        <v>Farmingdale, 11735</v>
      </c>
      <c r="AZ359" s="159" t="str">
        <f>IFERROR(VLOOKUP(Table1[[#This Row],[RespondentID]],'All Data'!$A360:$CN932,85,FALSE),"unknown")</f>
        <v>Asian/Pacific Islander</v>
      </c>
      <c r="BA359" s="159" t="str">
        <f>IFERROR(VLOOKUP(Table1[[#This Row],[RespondentID]],'All Data'!$A360:$CN932,86,FALSE),"unknown")</f>
        <v>No</v>
      </c>
      <c r="BB359" s="159" t="str">
        <f>IFERROR(VLOOKUP(Table1[[#This Row],[RespondentID]],'All Data'!$A360:$CN932,87,FALSE),"unknown")</f>
        <v xml:space="preserve">English </v>
      </c>
      <c r="BC359" s="159" t="str">
        <f>IFERROR(VLOOKUP(Table1[[#This Row],[RespondentID]],'All Data'!$A360:$CN932,88,FALSE),"unknown")</f>
        <v>$20,000 to $34,999</v>
      </c>
      <c r="BD359" s="159">
        <f>IFERROR(VLOOKUP(Table1[[#This Row],[RespondentID]],'All Data'!$A360:$CN932,89,FALSE),"unknown")</f>
        <v>0</v>
      </c>
      <c r="BE359" s="159" t="str">
        <f>IFERROR(VLOOKUP(Table1[[#This Row],[RespondentID]],'All Data'!$A360:$CN932,90,FALSE),"unknown")</f>
        <v>Retired</v>
      </c>
      <c r="BF359" s="159" t="str">
        <f>IFERROR(VLOOKUP(Table1[[#This Row],[RespondentID]],'All Data'!$A360:$CN932,91,FALSE),"unknown")</f>
        <v>Yes</v>
      </c>
      <c r="BG359" s="159" t="str">
        <f>IFERROR(VLOOKUP(Table1[[#This Row],[RespondentID]],'All Data'!$A360:$CN932,92,FALSE),"unknown")</f>
        <v>No</v>
      </c>
    </row>
    <row r="360" spans="1:59" x14ac:dyDescent="0.35">
      <c r="A360" s="6">
        <v>7044860628</v>
      </c>
      <c r="B360" s="6" t="s">
        <v>52</v>
      </c>
      <c r="C360" s="6"/>
      <c r="D360" s="6"/>
      <c r="E360" s="6" t="s">
        <v>19</v>
      </c>
      <c r="F360" s="6"/>
      <c r="G360" s="6"/>
      <c r="H360" s="6" t="s">
        <v>57</v>
      </c>
      <c r="I360" s="6"/>
      <c r="J360" s="6"/>
      <c r="K360" s="6"/>
      <c r="L360" s="6"/>
      <c r="M360" s="6"/>
      <c r="N360" s="6"/>
      <c r="O360" s="6"/>
      <c r="P360" s="6"/>
      <c r="Q360" s="6"/>
      <c r="R360" s="6"/>
      <c r="S360" s="6"/>
      <c r="T360" s="43"/>
      <c r="U360" s="43">
        <f t="shared" si="115"/>
        <v>3</v>
      </c>
      <c r="V360" s="43">
        <f t="shared" si="116"/>
        <v>1</v>
      </c>
      <c r="W360" s="43"/>
      <c r="X360" s="43">
        <f t="shared" si="117"/>
        <v>1</v>
      </c>
      <c r="Y360" s="43">
        <f t="shared" si="118"/>
        <v>0</v>
      </c>
      <c r="Z360" s="43">
        <f t="shared" si="119"/>
        <v>0</v>
      </c>
      <c r="AA360" s="43">
        <f t="shared" si="120"/>
        <v>1</v>
      </c>
      <c r="AB360" s="43">
        <f t="shared" si="121"/>
        <v>0</v>
      </c>
      <c r="AC360" s="43">
        <f t="shared" si="122"/>
        <v>0</v>
      </c>
      <c r="AD360" s="43">
        <f t="shared" si="123"/>
        <v>1</v>
      </c>
      <c r="AE360" s="43">
        <f t="shared" si="124"/>
        <v>0</v>
      </c>
      <c r="AF360" s="43">
        <f t="shared" si="125"/>
        <v>0</v>
      </c>
      <c r="AG360" s="43">
        <f t="shared" si="126"/>
        <v>0</v>
      </c>
      <c r="AH360" s="43">
        <f t="shared" si="127"/>
        <v>0</v>
      </c>
      <c r="AI360" s="43">
        <f t="shared" si="128"/>
        <v>0</v>
      </c>
      <c r="AJ360" s="43">
        <f t="shared" si="129"/>
        <v>0</v>
      </c>
      <c r="AK360" s="43">
        <f t="shared" si="130"/>
        <v>0</v>
      </c>
      <c r="AL360" s="43">
        <f t="shared" si="131"/>
        <v>0</v>
      </c>
      <c r="AM360" s="43">
        <f t="shared" si="132"/>
        <v>0</v>
      </c>
      <c r="AN360" s="43">
        <f t="shared" si="133"/>
        <v>0</v>
      </c>
      <c r="AO360" s="43">
        <f t="shared" si="134"/>
        <v>0</v>
      </c>
      <c r="AP360" s="43"/>
      <c r="AQ360" s="43"/>
      <c r="AR360" s="43">
        <f t="shared" si="135"/>
        <v>3</v>
      </c>
      <c r="AS360" s="43">
        <f t="shared" si="136"/>
        <v>3</v>
      </c>
      <c r="AT360" s="43" t="str">
        <f t="shared" si="137"/>
        <v>Correct</v>
      </c>
      <c r="AU360" s="43"/>
      <c r="AV360" s="159" t="str">
        <f>IFERROR(VLOOKUP(Table1[[#This Row],[RespondentID]],'All Data'!$A361:$CN933,81,FALSE),"unknown")</f>
        <v>Female</v>
      </c>
      <c r="AW360" s="159">
        <f>IFERROR(VLOOKUP(Table1[[#This Row],[RespondentID]],'All Data'!$A361:$CN933,82,FALSE),"unknown")</f>
        <v>60</v>
      </c>
      <c r="AX360" s="159" t="str">
        <f>IFERROR(VLOOKUP(Table1[[#This Row],[RespondentID]],'All Data'!$A361:$CN933,83,FALSE),"unknown")</f>
        <v>Nassau</v>
      </c>
      <c r="AY360" s="159" t="str">
        <f>IFERROR(VLOOKUP(Table1[[#This Row],[RespondentID]],'All Data'!$A361:$CN933,84,FALSE),"unknown")</f>
        <v>Farmingdale, 11735</v>
      </c>
      <c r="AZ360" s="159" t="str">
        <f>IFERROR(VLOOKUP(Table1[[#This Row],[RespondentID]],'All Data'!$A361:$CN933,85,FALSE),"unknown")</f>
        <v>White/Caucasian</v>
      </c>
      <c r="BA360" s="159">
        <f>IFERROR(VLOOKUP(Table1[[#This Row],[RespondentID]],'All Data'!$A361:$CN933,86,FALSE),"unknown")</f>
        <v>0</v>
      </c>
      <c r="BB360" s="159" t="str">
        <f>IFERROR(VLOOKUP(Table1[[#This Row],[RespondentID]],'All Data'!$A361:$CN933,87,FALSE),"unknown")</f>
        <v xml:space="preserve">English </v>
      </c>
      <c r="BC360" s="159" t="str">
        <f>IFERROR(VLOOKUP(Table1[[#This Row],[RespondentID]],'All Data'!$A361:$CN933,88,FALSE),"unknown")</f>
        <v>$50,000 to $74,999</v>
      </c>
      <c r="BD360" s="159" t="str">
        <f>IFERROR(VLOOKUP(Table1[[#This Row],[RespondentID]],'All Data'!$A361:$CN933,89,FALSE),"unknown")</f>
        <v>Some high school</v>
      </c>
      <c r="BE360" s="159" t="str">
        <f>IFERROR(VLOOKUP(Table1[[#This Row],[RespondentID]],'All Data'!$A361:$CN933,90,FALSE),"unknown")</f>
        <v>Out of work, but not currently looking</v>
      </c>
      <c r="BF360" s="159" t="str">
        <f>IFERROR(VLOOKUP(Table1[[#This Row],[RespondentID]],'All Data'!$A361:$CN933,91,FALSE),"unknown")</f>
        <v>Yes</v>
      </c>
      <c r="BG360" s="159" t="str">
        <f>IFERROR(VLOOKUP(Table1[[#This Row],[RespondentID]],'All Data'!$A361:$CN933,92,FALSE),"unknown")</f>
        <v>Yes</v>
      </c>
    </row>
    <row r="361" spans="1:59" x14ac:dyDescent="0.35">
      <c r="A361" s="6">
        <v>7044860409</v>
      </c>
      <c r="B361" s="6" t="s">
        <v>52</v>
      </c>
      <c r="C361" s="6"/>
      <c r="D361" s="6"/>
      <c r="E361" s="6" t="s">
        <v>19</v>
      </c>
      <c r="F361" s="6"/>
      <c r="G361" s="6"/>
      <c r="H361" s="6" t="s">
        <v>57</v>
      </c>
      <c r="I361" s="6"/>
      <c r="J361" s="6"/>
      <c r="K361" s="6"/>
      <c r="L361" s="6"/>
      <c r="M361" s="6"/>
      <c r="N361" s="6"/>
      <c r="O361" s="6"/>
      <c r="P361" s="6"/>
      <c r="Q361" s="6"/>
      <c r="R361" s="6"/>
      <c r="S361" s="6"/>
      <c r="T361" s="43"/>
      <c r="U361" s="43">
        <f t="shared" si="115"/>
        <v>3</v>
      </c>
      <c r="V361" s="43">
        <f t="shared" si="116"/>
        <v>1</v>
      </c>
      <c r="W361" s="43"/>
      <c r="X361" s="43">
        <f t="shared" si="117"/>
        <v>1</v>
      </c>
      <c r="Y361" s="43">
        <f t="shared" si="118"/>
        <v>0</v>
      </c>
      <c r="Z361" s="43">
        <f t="shared" si="119"/>
        <v>0</v>
      </c>
      <c r="AA361" s="43">
        <f t="shared" si="120"/>
        <v>1</v>
      </c>
      <c r="AB361" s="43">
        <f t="shared" si="121"/>
        <v>0</v>
      </c>
      <c r="AC361" s="43">
        <f t="shared" si="122"/>
        <v>0</v>
      </c>
      <c r="AD361" s="43">
        <f t="shared" si="123"/>
        <v>1</v>
      </c>
      <c r="AE361" s="43">
        <f t="shared" si="124"/>
        <v>0</v>
      </c>
      <c r="AF361" s="43">
        <f t="shared" si="125"/>
        <v>0</v>
      </c>
      <c r="AG361" s="43">
        <f t="shared" si="126"/>
        <v>0</v>
      </c>
      <c r="AH361" s="43">
        <f t="shared" si="127"/>
        <v>0</v>
      </c>
      <c r="AI361" s="43">
        <f t="shared" si="128"/>
        <v>0</v>
      </c>
      <c r="AJ361" s="43">
        <f t="shared" si="129"/>
        <v>0</v>
      </c>
      <c r="AK361" s="43">
        <f t="shared" si="130"/>
        <v>0</v>
      </c>
      <c r="AL361" s="43">
        <f t="shared" si="131"/>
        <v>0</v>
      </c>
      <c r="AM361" s="43">
        <f t="shared" si="132"/>
        <v>0</v>
      </c>
      <c r="AN361" s="43">
        <f t="shared" si="133"/>
        <v>0</v>
      </c>
      <c r="AO361" s="43">
        <f t="shared" si="134"/>
        <v>0</v>
      </c>
      <c r="AP361" s="43"/>
      <c r="AQ361" s="43"/>
      <c r="AR361" s="43">
        <f t="shared" si="135"/>
        <v>3</v>
      </c>
      <c r="AS361" s="43">
        <f t="shared" si="136"/>
        <v>3</v>
      </c>
      <c r="AT361" s="43" t="str">
        <f t="shared" si="137"/>
        <v>Correct</v>
      </c>
      <c r="AU361" s="43"/>
      <c r="AV361" s="159" t="str">
        <f>IFERROR(VLOOKUP(Table1[[#This Row],[RespondentID]],'All Data'!$A362:$CN934,81,FALSE),"unknown")</f>
        <v>Male</v>
      </c>
      <c r="AW361" s="159">
        <f>IFERROR(VLOOKUP(Table1[[#This Row],[RespondentID]],'All Data'!$A362:$CN934,82,FALSE),"unknown")</f>
        <v>61</v>
      </c>
      <c r="AX361" s="159" t="str">
        <f>IFERROR(VLOOKUP(Table1[[#This Row],[RespondentID]],'All Data'!$A362:$CN934,83,FALSE),"unknown")</f>
        <v>Nassau</v>
      </c>
      <c r="AY361" s="159" t="str">
        <f>IFERROR(VLOOKUP(Table1[[#This Row],[RespondentID]],'All Data'!$A362:$CN934,84,FALSE),"unknown")</f>
        <v>Farmingdale, 11735</v>
      </c>
      <c r="AZ361" s="159" t="str">
        <f>IFERROR(VLOOKUP(Table1[[#This Row],[RespondentID]],'All Data'!$A362:$CN934,85,FALSE),"unknown")</f>
        <v>White/Caucasian</v>
      </c>
      <c r="BA361" s="159" t="str">
        <f>IFERROR(VLOOKUP(Table1[[#This Row],[RespondentID]],'All Data'!$A362:$CN934,86,FALSE),"unknown")</f>
        <v>No</v>
      </c>
      <c r="BB361" s="159" t="str">
        <f>IFERROR(VLOOKUP(Table1[[#This Row],[RespondentID]],'All Data'!$A362:$CN934,87,FALSE),"unknown")</f>
        <v xml:space="preserve">English </v>
      </c>
      <c r="BC361" s="159" t="str">
        <f>IFERROR(VLOOKUP(Table1[[#This Row],[RespondentID]],'All Data'!$A362:$CN934,88,FALSE),"unknown")</f>
        <v>$50,000 to $74,999</v>
      </c>
      <c r="BD361" s="159" t="str">
        <f>IFERROR(VLOOKUP(Table1[[#This Row],[RespondentID]],'All Data'!$A362:$CN934,89,FALSE),"unknown")</f>
        <v>High school graduate</v>
      </c>
      <c r="BE361" s="159" t="str">
        <f>IFERROR(VLOOKUP(Table1[[#This Row],[RespondentID]],'All Data'!$A362:$CN934,90,FALSE),"unknown")</f>
        <v>Employed for wages</v>
      </c>
      <c r="BF361" s="159" t="str">
        <f>IFERROR(VLOOKUP(Table1[[#This Row],[RespondentID]],'All Data'!$A362:$CN934,91,FALSE),"unknown")</f>
        <v>Yes</v>
      </c>
      <c r="BG361" s="159" t="str">
        <f>IFERROR(VLOOKUP(Table1[[#This Row],[RespondentID]],'All Data'!$A362:$CN934,92,FALSE),"unknown")</f>
        <v>Yes</v>
      </c>
    </row>
    <row r="362" spans="1:59" x14ac:dyDescent="0.35">
      <c r="A362" s="6">
        <v>7044860127</v>
      </c>
      <c r="B362" s="6"/>
      <c r="C362" s="6"/>
      <c r="D362" s="6"/>
      <c r="E362" s="6"/>
      <c r="F362" s="6"/>
      <c r="G362" s="6"/>
      <c r="H362" s="6"/>
      <c r="I362" s="6"/>
      <c r="J362" s="6"/>
      <c r="K362" s="6"/>
      <c r="L362" s="6"/>
      <c r="M362" s="6"/>
      <c r="N362" s="6"/>
      <c r="O362" s="6"/>
      <c r="P362" s="6"/>
      <c r="Q362" s="6"/>
      <c r="R362" s="6" t="s">
        <v>65</v>
      </c>
      <c r="S362" s="6"/>
      <c r="T362" s="43"/>
      <c r="U362" s="43">
        <f t="shared" si="115"/>
        <v>1</v>
      </c>
      <c r="V362" s="43">
        <f t="shared" si="116"/>
        <v>3</v>
      </c>
      <c r="W362" s="43"/>
      <c r="X362" s="43">
        <f t="shared" si="117"/>
        <v>0</v>
      </c>
      <c r="Y362" s="43">
        <f t="shared" si="118"/>
        <v>0</v>
      </c>
      <c r="Z362" s="43">
        <f t="shared" si="119"/>
        <v>0</v>
      </c>
      <c r="AA362" s="43">
        <f t="shared" si="120"/>
        <v>0</v>
      </c>
      <c r="AB362" s="43">
        <f t="shared" si="121"/>
        <v>0</v>
      </c>
      <c r="AC362" s="43">
        <f t="shared" si="122"/>
        <v>0</v>
      </c>
      <c r="AD362" s="43">
        <f t="shared" si="123"/>
        <v>0</v>
      </c>
      <c r="AE362" s="43">
        <f t="shared" si="124"/>
        <v>0</v>
      </c>
      <c r="AF362" s="43">
        <f t="shared" si="125"/>
        <v>0</v>
      </c>
      <c r="AG362" s="43">
        <f t="shared" si="126"/>
        <v>0</v>
      </c>
      <c r="AH362" s="43">
        <f t="shared" si="127"/>
        <v>0</v>
      </c>
      <c r="AI362" s="43">
        <f t="shared" si="128"/>
        <v>0</v>
      </c>
      <c r="AJ362" s="43">
        <f t="shared" si="129"/>
        <v>0</v>
      </c>
      <c r="AK362" s="43">
        <f t="shared" si="130"/>
        <v>0</v>
      </c>
      <c r="AL362" s="43">
        <f t="shared" si="131"/>
        <v>0</v>
      </c>
      <c r="AM362" s="43">
        <f t="shared" si="132"/>
        <v>0</v>
      </c>
      <c r="AN362" s="43">
        <f t="shared" si="133"/>
        <v>1</v>
      </c>
      <c r="AO362" s="43">
        <f t="shared" si="134"/>
        <v>0</v>
      </c>
      <c r="AP362" s="43"/>
      <c r="AQ362" s="43"/>
      <c r="AR362" s="43">
        <f t="shared" si="135"/>
        <v>1</v>
      </c>
      <c r="AS362" s="43">
        <f t="shared" si="136"/>
        <v>1</v>
      </c>
      <c r="AT362" s="43" t="str">
        <f t="shared" si="137"/>
        <v>Correct</v>
      </c>
      <c r="AU362" s="43"/>
      <c r="AV362" s="159" t="str">
        <f>IFERROR(VLOOKUP(Table1[[#This Row],[RespondentID]],'All Data'!$A363:$CN935,81,FALSE),"unknown")</f>
        <v>Male</v>
      </c>
      <c r="AW362" s="159">
        <f>IFERROR(VLOOKUP(Table1[[#This Row],[RespondentID]],'All Data'!$A363:$CN935,82,FALSE),"unknown")</f>
        <v>78</v>
      </c>
      <c r="AX362" s="159" t="str">
        <f>IFERROR(VLOOKUP(Table1[[#This Row],[RespondentID]],'All Data'!$A363:$CN935,83,FALSE),"unknown")</f>
        <v>Nassau</v>
      </c>
      <c r="AY362" s="159" t="str">
        <f>IFERROR(VLOOKUP(Table1[[#This Row],[RespondentID]],'All Data'!$A363:$CN935,84,FALSE),"unknown")</f>
        <v>Farmingdale, 11735</v>
      </c>
      <c r="AZ362" s="159" t="str">
        <f>IFERROR(VLOOKUP(Table1[[#This Row],[RespondentID]],'All Data'!$A363:$CN935,85,FALSE),"unknown")</f>
        <v>White/Caucasian</v>
      </c>
      <c r="BA362" s="159">
        <f>IFERROR(VLOOKUP(Table1[[#This Row],[RespondentID]],'All Data'!$A363:$CN935,86,FALSE),"unknown")</f>
        <v>0</v>
      </c>
      <c r="BB362" s="159" t="str">
        <f>IFERROR(VLOOKUP(Table1[[#This Row],[RespondentID]],'All Data'!$A363:$CN935,87,FALSE),"unknown")</f>
        <v xml:space="preserve"> </v>
      </c>
      <c r="BC362" s="159" t="str">
        <f>IFERROR(VLOOKUP(Table1[[#This Row],[RespondentID]],'All Data'!$A363:$CN935,88,FALSE),"unknown")</f>
        <v>$75,000 to $125,000</v>
      </c>
      <c r="BD362" s="159">
        <f>IFERROR(VLOOKUP(Table1[[#This Row],[RespondentID]],'All Data'!$A363:$CN935,89,FALSE),"unknown")</f>
        <v>0</v>
      </c>
      <c r="BE362" s="159" t="str">
        <f>IFERROR(VLOOKUP(Table1[[#This Row],[RespondentID]],'All Data'!$A363:$CN935,90,FALSE),"unknown")</f>
        <v>Employed for wages</v>
      </c>
      <c r="BF362" s="159" t="str">
        <f>IFERROR(VLOOKUP(Table1[[#This Row],[RespondentID]],'All Data'!$A363:$CN935,91,FALSE),"unknown")</f>
        <v>Yes</v>
      </c>
      <c r="BG362" s="159" t="str">
        <f>IFERROR(VLOOKUP(Table1[[#This Row],[RespondentID]],'All Data'!$A363:$CN935,92,FALSE),"unknown")</f>
        <v>Yes</v>
      </c>
    </row>
    <row r="363" spans="1:59" x14ac:dyDescent="0.35">
      <c r="A363" s="6">
        <v>7044859853</v>
      </c>
      <c r="B363" s="6"/>
      <c r="C363" s="6" t="s">
        <v>53</v>
      </c>
      <c r="D363" s="6" t="s">
        <v>54</v>
      </c>
      <c r="E363" s="6" t="s">
        <v>19</v>
      </c>
      <c r="F363" s="6" t="s">
        <v>55</v>
      </c>
      <c r="G363" s="6" t="s">
        <v>56</v>
      </c>
      <c r="H363" s="6" t="s">
        <v>57</v>
      </c>
      <c r="I363" s="6"/>
      <c r="J363" s="6"/>
      <c r="K363" s="6"/>
      <c r="L363" s="6"/>
      <c r="M363" s="6"/>
      <c r="N363" s="6"/>
      <c r="O363" s="6"/>
      <c r="P363" s="6"/>
      <c r="Q363" s="6" t="s">
        <v>64</v>
      </c>
      <c r="R363" s="6" t="s">
        <v>65</v>
      </c>
      <c r="S363" s="6" t="s">
        <v>66</v>
      </c>
      <c r="T363" s="43"/>
      <c r="U363" s="43">
        <f t="shared" si="115"/>
        <v>9</v>
      </c>
      <c r="V363" s="43">
        <f t="shared" si="116"/>
        <v>0.33333333333333331</v>
      </c>
      <c r="W363" s="43"/>
      <c r="X363" s="43">
        <f t="shared" si="117"/>
        <v>0</v>
      </c>
      <c r="Y363" s="43">
        <f t="shared" si="118"/>
        <v>0.33333333333333331</v>
      </c>
      <c r="Z363" s="43">
        <f t="shared" si="119"/>
        <v>0.33333333333333331</v>
      </c>
      <c r="AA363" s="43">
        <f t="shared" si="120"/>
        <v>0.33333333333333331</v>
      </c>
      <c r="AB363" s="43">
        <f t="shared" si="121"/>
        <v>0.33333333333333331</v>
      </c>
      <c r="AC363" s="43">
        <f t="shared" si="122"/>
        <v>0.33333333333333331</v>
      </c>
      <c r="AD363" s="43">
        <f t="shared" si="123"/>
        <v>0.33333333333333331</v>
      </c>
      <c r="AE363" s="43">
        <f t="shared" si="124"/>
        <v>0</v>
      </c>
      <c r="AF363" s="43">
        <f t="shared" si="125"/>
        <v>0</v>
      </c>
      <c r="AG363" s="43">
        <f t="shared" si="126"/>
        <v>0</v>
      </c>
      <c r="AH363" s="43">
        <f t="shared" si="127"/>
        <v>0</v>
      </c>
      <c r="AI363" s="43">
        <f t="shared" si="128"/>
        <v>0</v>
      </c>
      <c r="AJ363" s="43">
        <f t="shared" si="129"/>
        <v>0</v>
      </c>
      <c r="AK363" s="43">
        <f t="shared" si="130"/>
        <v>0</v>
      </c>
      <c r="AL363" s="43">
        <f t="shared" si="131"/>
        <v>0</v>
      </c>
      <c r="AM363" s="43">
        <f t="shared" si="132"/>
        <v>0.33333333333333331</v>
      </c>
      <c r="AN363" s="43">
        <f t="shared" si="133"/>
        <v>0.33333333333333331</v>
      </c>
      <c r="AO363" s="43">
        <f t="shared" si="134"/>
        <v>0.33333333333333331</v>
      </c>
      <c r="AP363" s="43"/>
      <c r="AQ363" s="43"/>
      <c r="AR363" s="43">
        <f t="shared" si="135"/>
        <v>3</v>
      </c>
      <c r="AS363" s="43">
        <f t="shared" si="136"/>
        <v>9</v>
      </c>
      <c r="AT363" s="43" t="str">
        <f t="shared" si="137"/>
        <v>Correct</v>
      </c>
      <c r="AU363" s="43"/>
      <c r="AV363" s="159" t="str">
        <f>IFERROR(VLOOKUP(Table1[[#This Row],[RespondentID]],'All Data'!$A364:$CN936,81,FALSE),"unknown")</f>
        <v>Female</v>
      </c>
      <c r="AW363" s="159">
        <f>IFERROR(VLOOKUP(Table1[[#This Row],[RespondentID]],'All Data'!$A364:$CN936,82,FALSE),"unknown")</f>
        <v>66</v>
      </c>
      <c r="AX363" s="159" t="str">
        <f>IFERROR(VLOOKUP(Table1[[#This Row],[RespondentID]],'All Data'!$A364:$CN936,83,FALSE),"unknown")</f>
        <v>Nassau</v>
      </c>
      <c r="AY363" s="159" t="str">
        <f>IFERROR(VLOOKUP(Table1[[#This Row],[RespondentID]],'All Data'!$A364:$CN936,84,FALSE),"unknown")</f>
        <v>Farmingdale, 11735</v>
      </c>
      <c r="AZ363" s="159" t="str">
        <f>IFERROR(VLOOKUP(Table1[[#This Row],[RespondentID]],'All Data'!$A364:$CN936,85,FALSE),"unknown")</f>
        <v>Other (please specify)</v>
      </c>
      <c r="BA363" s="159" t="str">
        <f>IFERROR(VLOOKUP(Table1[[#This Row],[RespondentID]],'All Data'!$A364:$CN936,86,FALSE),"unknown")</f>
        <v>Yes</v>
      </c>
      <c r="BB363" s="159" t="str">
        <f>IFERROR(VLOOKUP(Table1[[#This Row],[RespondentID]],'All Data'!$A364:$CN936,87,FALSE),"unknown")</f>
        <v xml:space="preserve">English </v>
      </c>
      <c r="BC363" s="159" t="str">
        <f>IFERROR(VLOOKUP(Table1[[#This Row],[RespondentID]],'All Data'!$A364:$CN936,88,FALSE),"unknown")</f>
        <v>$75,000 to $125,000</v>
      </c>
      <c r="BD363" s="159" t="str">
        <f>IFERROR(VLOOKUP(Table1[[#This Row],[RespondentID]],'All Data'!$A364:$CN936,89,FALSE),"unknown")</f>
        <v>Graduate school</v>
      </c>
      <c r="BE363" s="159" t="str">
        <f>IFERROR(VLOOKUP(Table1[[#This Row],[RespondentID]],'All Data'!$A364:$CN936,90,FALSE),"unknown")</f>
        <v>Employed for wages</v>
      </c>
      <c r="BF363" s="159" t="str">
        <f>IFERROR(VLOOKUP(Table1[[#This Row],[RespondentID]],'All Data'!$A364:$CN936,91,FALSE),"unknown")</f>
        <v>Yes</v>
      </c>
      <c r="BG363" s="159" t="str">
        <f>IFERROR(VLOOKUP(Table1[[#This Row],[RespondentID]],'All Data'!$A364:$CN936,92,FALSE),"unknown")</f>
        <v>Yes</v>
      </c>
    </row>
    <row r="364" spans="1:59" x14ac:dyDescent="0.35">
      <c r="A364" s="6">
        <v>7044859540</v>
      </c>
      <c r="B364" s="6" t="s">
        <v>52</v>
      </c>
      <c r="C364" s="6"/>
      <c r="D364" s="6"/>
      <c r="E364" s="6" t="s">
        <v>19</v>
      </c>
      <c r="F364" s="6"/>
      <c r="G364" s="6" t="s">
        <v>56</v>
      </c>
      <c r="H364" s="6" t="s">
        <v>57</v>
      </c>
      <c r="I364" s="6"/>
      <c r="J364" s="6"/>
      <c r="K364" s="6"/>
      <c r="L364" s="6"/>
      <c r="M364" s="6"/>
      <c r="N364" s="6"/>
      <c r="O364" s="6"/>
      <c r="P364" s="6"/>
      <c r="Q364" s="6"/>
      <c r="R364" s="6"/>
      <c r="S364" s="6"/>
      <c r="T364" s="43"/>
      <c r="U364" s="43">
        <f t="shared" si="115"/>
        <v>4</v>
      </c>
      <c r="V364" s="43">
        <f t="shared" si="116"/>
        <v>0.75</v>
      </c>
      <c r="W364" s="43"/>
      <c r="X364" s="43">
        <f t="shared" si="117"/>
        <v>0.75</v>
      </c>
      <c r="Y364" s="43">
        <f t="shared" si="118"/>
        <v>0</v>
      </c>
      <c r="Z364" s="43">
        <f t="shared" si="119"/>
        <v>0</v>
      </c>
      <c r="AA364" s="43">
        <f t="shared" si="120"/>
        <v>0.75</v>
      </c>
      <c r="AB364" s="43">
        <f t="shared" si="121"/>
        <v>0</v>
      </c>
      <c r="AC364" s="43">
        <f t="shared" si="122"/>
        <v>0.75</v>
      </c>
      <c r="AD364" s="43">
        <f t="shared" si="123"/>
        <v>0.75</v>
      </c>
      <c r="AE364" s="43">
        <f t="shared" si="124"/>
        <v>0</v>
      </c>
      <c r="AF364" s="43">
        <f t="shared" si="125"/>
        <v>0</v>
      </c>
      <c r="AG364" s="43">
        <f t="shared" si="126"/>
        <v>0</v>
      </c>
      <c r="AH364" s="43">
        <f t="shared" si="127"/>
        <v>0</v>
      </c>
      <c r="AI364" s="43">
        <f t="shared" si="128"/>
        <v>0</v>
      </c>
      <c r="AJ364" s="43">
        <f t="shared" si="129"/>
        <v>0</v>
      </c>
      <c r="AK364" s="43">
        <f t="shared" si="130"/>
        <v>0</v>
      </c>
      <c r="AL364" s="43">
        <f t="shared" si="131"/>
        <v>0</v>
      </c>
      <c r="AM364" s="43">
        <f t="shared" si="132"/>
        <v>0</v>
      </c>
      <c r="AN364" s="43">
        <f t="shared" si="133"/>
        <v>0</v>
      </c>
      <c r="AO364" s="43">
        <f t="shared" si="134"/>
        <v>0</v>
      </c>
      <c r="AP364" s="43"/>
      <c r="AQ364" s="43"/>
      <c r="AR364" s="43">
        <f t="shared" si="135"/>
        <v>3</v>
      </c>
      <c r="AS364" s="43">
        <f t="shared" si="136"/>
        <v>4</v>
      </c>
      <c r="AT364" s="43" t="str">
        <f t="shared" si="137"/>
        <v>Correct</v>
      </c>
      <c r="AU364" s="43"/>
      <c r="AV364" s="159" t="str">
        <f>IFERROR(VLOOKUP(Table1[[#This Row],[RespondentID]],'All Data'!$A365:$CN937,81,FALSE),"unknown")</f>
        <v>Male</v>
      </c>
      <c r="AW364" s="159">
        <f>IFERROR(VLOOKUP(Table1[[#This Row],[RespondentID]],'All Data'!$A365:$CN937,82,FALSE),"unknown")</f>
        <v>68</v>
      </c>
      <c r="AX364" s="159" t="str">
        <f>IFERROR(VLOOKUP(Table1[[#This Row],[RespondentID]],'All Data'!$A365:$CN937,83,FALSE),"unknown")</f>
        <v>Suffolk</v>
      </c>
      <c r="AY364" s="159" t="str">
        <f>IFERROR(VLOOKUP(Table1[[#This Row],[RespondentID]],'All Data'!$A365:$CN937,84,FALSE),"unknown")</f>
        <v>Northport, 11768</v>
      </c>
      <c r="AZ364" s="159" t="str">
        <f>IFERROR(VLOOKUP(Table1[[#This Row],[RespondentID]],'All Data'!$A365:$CN937,85,FALSE),"unknown")</f>
        <v>White/Caucasian</v>
      </c>
      <c r="BA364" s="159" t="str">
        <f>IFERROR(VLOOKUP(Table1[[#This Row],[RespondentID]],'All Data'!$A365:$CN937,86,FALSE),"unknown")</f>
        <v>No</v>
      </c>
      <c r="BB364" s="159" t="str">
        <f>IFERROR(VLOOKUP(Table1[[#This Row],[RespondentID]],'All Data'!$A365:$CN937,87,FALSE),"unknown")</f>
        <v xml:space="preserve">English </v>
      </c>
      <c r="BC364" s="159" t="str">
        <f>IFERROR(VLOOKUP(Table1[[#This Row],[RespondentID]],'All Data'!$A365:$CN937,88,FALSE),"unknown")</f>
        <v>$75,000 to $125,000</v>
      </c>
      <c r="BD364" s="159" t="str">
        <f>IFERROR(VLOOKUP(Table1[[#This Row],[RespondentID]],'All Data'!$A365:$CN937,89,FALSE),"unknown")</f>
        <v>Graduate school</v>
      </c>
      <c r="BE364" s="159" t="str">
        <f>IFERROR(VLOOKUP(Table1[[#This Row],[RespondentID]],'All Data'!$A365:$CN937,90,FALSE),"unknown")</f>
        <v>Retired</v>
      </c>
      <c r="BF364" s="159" t="str">
        <f>IFERROR(VLOOKUP(Table1[[#This Row],[RespondentID]],'All Data'!$A365:$CN937,91,FALSE),"unknown")</f>
        <v>Yes</v>
      </c>
      <c r="BG364" s="159" t="str">
        <f>IFERROR(VLOOKUP(Table1[[#This Row],[RespondentID]],'All Data'!$A365:$CN937,92,FALSE),"unknown")</f>
        <v>Yes</v>
      </c>
    </row>
    <row r="365" spans="1:59" x14ac:dyDescent="0.35">
      <c r="A365" s="6">
        <v>7044859265</v>
      </c>
      <c r="B365" s="6"/>
      <c r="C365" s="6"/>
      <c r="D365" s="6"/>
      <c r="E365" s="6"/>
      <c r="F365" s="6"/>
      <c r="G365" s="6" t="s">
        <v>56</v>
      </c>
      <c r="H365" s="6"/>
      <c r="I365" s="6" t="s">
        <v>58</v>
      </c>
      <c r="J365" s="6"/>
      <c r="K365" s="6" t="s">
        <v>60</v>
      </c>
      <c r="L365" s="6"/>
      <c r="M365" s="6"/>
      <c r="N365" s="6"/>
      <c r="O365" s="6"/>
      <c r="P365" s="6"/>
      <c r="Q365" s="6"/>
      <c r="R365" s="6"/>
      <c r="S365" s="6"/>
      <c r="T365" s="43"/>
      <c r="U365" s="43">
        <f t="shared" si="115"/>
        <v>3</v>
      </c>
      <c r="V365" s="43">
        <f t="shared" si="116"/>
        <v>1</v>
      </c>
      <c r="W365" s="43"/>
      <c r="X365" s="43">
        <f t="shared" si="117"/>
        <v>0</v>
      </c>
      <c r="Y365" s="43">
        <f t="shared" si="118"/>
        <v>0</v>
      </c>
      <c r="Z365" s="43">
        <f t="shared" si="119"/>
        <v>0</v>
      </c>
      <c r="AA365" s="43">
        <f t="shared" si="120"/>
        <v>0</v>
      </c>
      <c r="AB365" s="43">
        <f t="shared" si="121"/>
        <v>0</v>
      </c>
      <c r="AC365" s="43">
        <f t="shared" si="122"/>
        <v>1</v>
      </c>
      <c r="AD365" s="43">
        <f t="shared" si="123"/>
        <v>0</v>
      </c>
      <c r="AE365" s="43">
        <f t="shared" si="124"/>
        <v>1</v>
      </c>
      <c r="AF365" s="43">
        <f t="shared" si="125"/>
        <v>0</v>
      </c>
      <c r="AG365" s="43">
        <f t="shared" si="126"/>
        <v>1</v>
      </c>
      <c r="AH365" s="43">
        <f t="shared" si="127"/>
        <v>0</v>
      </c>
      <c r="AI365" s="43">
        <f t="shared" si="128"/>
        <v>0</v>
      </c>
      <c r="AJ365" s="43">
        <f t="shared" si="129"/>
        <v>0</v>
      </c>
      <c r="AK365" s="43">
        <f t="shared" si="130"/>
        <v>0</v>
      </c>
      <c r="AL365" s="43">
        <f t="shared" si="131"/>
        <v>0</v>
      </c>
      <c r="AM365" s="43">
        <f t="shared" si="132"/>
        <v>0</v>
      </c>
      <c r="AN365" s="43">
        <f t="shared" si="133"/>
        <v>0</v>
      </c>
      <c r="AO365" s="43">
        <f t="shared" si="134"/>
        <v>0</v>
      </c>
      <c r="AP365" s="43"/>
      <c r="AQ365" s="43"/>
      <c r="AR365" s="43">
        <f t="shared" si="135"/>
        <v>3</v>
      </c>
      <c r="AS365" s="43">
        <f t="shared" si="136"/>
        <v>3</v>
      </c>
      <c r="AT365" s="43" t="str">
        <f t="shared" si="137"/>
        <v>Correct</v>
      </c>
      <c r="AU365" s="43"/>
      <c r="AV365" s="159" t="str">
        <f>IFERROR(VLOOKUP(Table1[[#This Row],[RespondentID]],'All Data'!$A366:$CN938,81,FALSE),"unknown")</f>
        <v>Female</v>
      </c>
      <c r="AW365" s="159">
        <f>IFERROR(VLOOKUP(Table1[[#This Row],[RespondentID]],'All Data'!$A366:$CN938,82,FALSE),"unknown")</f>
        <v>82</v>
      </c>
      <c r="AX365" s="159" t="str">
        <f>IFERROR(VLOOKUP(Table1[[#This Row],[RespondentID]],'All Data'!$A366:$CN938,83,FALSE),"unknown")</f>
        <v>Suffolk</v>
      </c>
      <c r="AY365" s="159" t="str">
        <f>IFERROR(VLOOKUP(Table1[[#This Row],[RespondentID]],'All Data'!$A366:$CN938,84,FALSE),"unknown")</f>
        <v>Northport, 11768</v>
      </c>
      <c r="AZ365" s="159" t="str">
        <f>IFERROR(VLOOKUP(Table1[[#This Row],[RespondentID]],'All Data'!$A366:$CN938,85,FALSE),"unknown")</f>
        <v>White/Caucasian</v>
      </c>
      <c r="BA365" s="159">
        <f>IFERROR(VLOOKUP(Table1[[#This Row],[RespondentID]],'All Data'!$A366:$CN938,86,FALSE),"unknown")</f>
        <v>0</v>
      </c>
      <c r="BB365" s="159" t="str">
        <f>IFERROR(VLOOKUP(Table1[[#This Row],[RespondentID]],'All Data'!$A366:$CN938,87,FALSE),"unknown")</f>
        <v xml:space="preserve">English </v>
      </c>
      <c r="BC365" s="159" t="str">
        <f>IFERROR(VLOOKUP(Table1[[#This Row],[RespondentID]],'All Data'!$A366:$CN938,88,FALSE),"unknown")</f>
        <v>$20,000 to $34,999</v>
      </c>
      <c r="BD365" s="159" t="str">
        <f>IFERROR(VLOOKUP(Table1[[#This Row],[RespondentID]],'All Data'!$A366:$CN938,89,FALSE),"unknown")</f>
        <v>College graduate</v>
      </c>
      <c r="BE365" s="159" t="str">
        <f>IFERROR(VLOOKUP(Table1[[#This Row],[RespondentID]],'All Data'!$A366:$CN938,90,FALSE),"unknown")</f>
        <v>Retired</v>
      </c>
      <c r="BF365" s="159" t="str">
        <f>IFERROR(VLOOKUP(Table1[[#This Row],[RespondentID]],'All Data'!$A366:$CN938,91,FALSE),"unknown")</f>
        <v>Yes</v>
      </c>
      <c r="BG365" s="159" t="str">
        <f>IFERROR(VLOOKUP(Table1[[#This Row],[RespondentID]],'All Data'!$A366:$CN938,92,FALSE),"unknown")</f>
        <v>No</v>
      </c>
    </row>
    <row r="366" spans="1:59" x14ac:dyDescent="0.35">
      <c r="A366" s="6">
        <v>7044859000</v>
      </c>
      <c r="B366" s="6" t="s">
        <v>52</v>
      </c>
      <c r="C366" s="6" t="s">
        <v>53</v>
      </c>
      <c r="D366" s="6"/>
      <c r="E366" s="6"/>
      <c r="F366" s="6" t="s">
        <v>55</v>
      </c>
      <c r="G366" s="6" t="s">
        <v>56</v>
      </c>
      <c r="H366" s="6" t="s">
        <v>57</v>
      </c>
      <c r="I366" s="6" t="s">
        <v>58</v>
      </c>
      <c r="J366" s="6"/>
      <c r="K366" s="6"/>
      <c r="L366" s="6" t="s">
        <v>61</v>
      </c>
      <c r="M366" s="6" t="s">
        <v>62</v>
      </c>
      <c r="N366" s="6" t="s">
        <v>26</v>
      </c>
      <c r="O366" s="6"/>
      <c r="P366" s="6"/>
      <c r="Q366" s="6"/>
      <c r="R366" s="6"/>
      <c r="S366" s="6" t="s">
        <v>66</v>
      </c>
      <c r="T366" s="43"/>
      <c r="U366" s="43">
        <f t="shared" si="115"/>
        <v>10</v>
      </c>
      <c r="V366" s="43">
        <f t="shared" si="116"/>
        <v>0.3</v>
      </c>
      <c r="W366" s="43"/>
      <c r="X366" s="43">
        <f t="shared" si="117"/>
        <v>0.3</v>
      </c>
      <c r="Y366" s="43">
        <f t="shared" si="118"/>
        <v>0.3</v>
      </c>
      <c r="Z366" s="43">
        <f t="shared" si="119"/>
        <v>0</v>
      </c>
      <c r="AA366" s="43">
        <f t="shared" si="120"/>
        <v>0</v>
      </c>
      <c r="AB366" s="43">
        <f t="shared" si="121"/>
        <v>0.3</v>
      </c>
      <c r="AC366" s="43">
        <f t="shared" si="122"/>
        <v>0.3</v>
      </c>
      <c r="AD366" s="43">
        <f t="shared" si="123"/>
        <v>0.3</v>
      </c>
      <c r="AE366" s="43">
        <f t="shared" si="124"/>
        <v>0.3</v>
      </c>
      <c r="AF366" s="43">
        <f t="shared" si="125"/>
        <v>0</v>
      </c>
      <c r="AG366" s="43">
        <f t="shared" si="126"/>
        <v>0</v>
      </c>
      <c r="AH366" s="43">
        <f t="shared" si="127"/>
        <v>0.3</v>
      </c>
      <c r="AI366" s="43">
        <f t="shared" si="128"/>
        <v>0.3</v>
      </c>
      <c r="AJ366" s="43">
        <f t="shared" si="129"/>
        <v>0.3</v>
      </c>
      <c r="AK366" s="43">
        <f t="shared" si="130"/>
        <v>0</v>
      </c>
      <c r="AL366" s="43">
        <f t="shared" si="131"/>
        <v>0</v>
      </c>
      <c r="AM366" s="43">
        <f t="shared" si="132"/>
        <v>0</v>
      </c>
      <c r="AN366" s="43">
        <f t="shared" si="133"/>
        <v>0</v>
      </c>
      <c r="AO366" s="43">
        <f t="shared" si="134"/>
        <v>0.3</v>
      </c>
      <c r="AP366" s="43"/>
      <c r="AQ366" s="43"/>
      <c r="AR366" s="43">
        <f t="shared" si="135"/>
        <v>2.9999999999999996</v>
      </c>
      <c r="AS366" s="43">
        <f t="shared" si="136"/>
        <v>10</v>
      </c>
      <c r="AT366" s="43" t="str">
        <f t="shared" si="137"/>
        <v>Correct</v>
      </c>
      <c r="AU366" s="43"/>
      <c r="AV366" s="159" t="str">
        <f>IFERROR(VLOOKUP(Table1[[#This Row],[RespondentID]],'All Data'!$A367:$CN939,81,FALSE),"unknown")</f>
        <v>Female</v>
      </c>
      <c r="AW366" s="159">
        <f>IFERROR(VLOOKUP(Table1[[#This Row],[RespondentID]],'All Data'!$A367:$CN939,82,FALSE),"unknown")</f>
        <v>62</v>
      </c>
      <c r="AX366" s="159" t="str">
        <f>IFERROR(VLOOKUP(Table1[[#This Row],[RespondentID]],'All Data'!$A367:$CN939,83,FALSE),"unknown")</f>
        <v>Suffolk</v>
      </c>
      <c r="AY366" s="159" t="str">
        <f>IFERROR(VLOOKUP(Table1[[#This Row],[RespondentID]],'All Data'!$A367:$CN939,84,FALSE),"unknown")</f>
        <v>Elwood, 11731</v>
      </c>
      <c r="AZ366" s="159" t="str">
        <f>IFERROR(VLOOKUP(Table1[[#This Row],[RespondentID]],'All Data'!$A367:$CN939,85,FALSE),"unknown")</f>
        <v>White/Caucasian</v>
      </c>
      <c r="BA366" s="159" t="str">
        <f>IFERROR(VLOOKUP(Table1[[#This Row],[RespondentID]],'All Data'!$A367:$CN939,86,FALSE),"unknown")</f>
        <v>No</v>
      </c>
      <c r="BB366" s="159" t="str">
        <f>IFERROR(VLOOKUP(Table1[[#This Row],[RespondentID]],'All Data'!$A367:$CN939,87,FALSE),"unknown")</f>
        <v xml:space="preserve">English </v>
      </c>
      <c r="BC366" s="159" t="str">
        <f>IFERROR(VLOOKUP(Table1[[#This Row],[RespondentID]],'All Data'!$A367:$CN939,88,FALSE),"unknown")</f>
        <v>$20,000 to $34,999</v>
      </c>
      <c r="BD366" s="159" t="str">
        <f>IFERROR(VLOOKUP(Table1[[#This Row],[RespondentID]],'All Data'!$A367:$CN939,89,FALSE),"unknown")</f>
        <v>Some college</v>
      </c>
      <c r="BE366" s="159" t="str">
        <f>IFERROR(VLOOKUP(Table1[[#This Row],[RespondentID]],'All Data'!$A367:$CN939,90,FALSE),"unknown")</f>
        <v>Retired</v>
      </c>
      <c r="BF366" s="159" t="str">
        <f>IFERROR(VLOOKUP(Table1[[#This Row],[RespondentID]],'All Data'!$A367:$CN939,91,FALSE),"unknown")</f>
        <v>Yes</v>
      </c>
      <c r="BG366" s="159">
        <f>IFERROR(VLOOKUP(Table1[[#This Row],[RespondentID]],'All Data'!$A367:$CN939,92,FALSE),"unknown")</f>
        <v>0</v>
      </c>
    </row>
    <row r="367" spans="1:59" x14ac:dyDescent="0.35">
      <c r="A367" s="6">
        <v>7044858642</v>
      </c>
      <c r="B367" s="6"/>
      <c r="C367" s="6"/>
      <c r="D367" s="6"/>
      <c r="E367" s="6" t="s">
        <v>19</v>
      </c>
      <c r="F367" s="6"/>
      <c r="G367" s="6" t="s">
        <v>56</v>
      </c>
      <c r="H367" s="6"/>
      <c r="I367" s="6"/>
      <c r="J367" s="6"/>
      <c r="K367" s="6"/>
      <c r="L367" s="6"/>
      <c r="M367" s="6"/>
      <c r="N367" s="6"/>
      <c r="O367" s="6"/>
      <c r="P367" s="6"/>
      <c r="Q367" s="6"/>
      <c r="R367" s="6"/>
      <c r="S367" s="6"/>
      <c r="T367" s="43"/>
      <c r="U367" s="43">
        <f t="shared" si="115"/>
        <v>2</v>
      </c>
      <c r="V367" s="43">
        <f t="shared" si="116"/>
        <v>1.5</v>
      </c>
      <c r="W367" s="43"/>
      <c r="X367" s="43">
        <f t="shared" si="117"/>
        <v>0</v>
      </c>
      <c r="Y367" s="43">
        <f t="shared" si="118"/>
        <v>0</v>
      </c>
      <c r="Z367" s="43">
        <f t="shared" si="119"/>
        <v>0</v>
      </c>
      <c r="AA367" s="43">
        <f t="shared" si="120"/>
        <v>1</v>
      </c>
      <c r="AB367" s="43">
        <f t="shared" si="121"/>
        <v>0</v>
      </c>
      <c r="AC367" s="43">
        <f t="shared" si="122"/>
        <v>1</v>
      </c>
      <c r="AD367" s="43">
        <f t="shared" si="123"/>
        <v>0</v>
      </c>
      <c r="AE367" s="43">
        <f t="shared" si="124"/>
        <v>0</v>
      </c>
      <c r="AF367" s="43">
        <f t="shared" si="125"/>
        <v>0</v>
      </c>
      <c r="AG367" s="43">
        <f t="shared" si="126"/>
        <v>0</v>
      </c>
      <c r="AH367" s="43">
        <f t="shared" si="127"/>
        <v>0</v>
      </c>
      <c r="AI367" s="43">
        <f t="shared" si="128"/>
        <v>0</v>
      </c>
      <c r="AJ367" s="43">
        <f t="shared" si="129"/>
        <v>0</v>
      </c>
      <c r="AK367" s="43">
        <f t="shared" si="130"/>
        <v>0</v>
      </c>
      <c r="AL367" s="43">
        <f t="shared" si="131"/>
        <v>0</v>
      </c>
      <c r="AM367" s="43">
        <f t="shared" si="132"/>
        <v>0</v>
      </c>
      <c r="AN367" s="43">
        <f t="shared" si="133"/>
        <v>0</v>
      </c>
      <c r="AO367" s="43">
        <f t="shared" si="134"/>
        <v>0</v>
      </c>
      <c r="AP367" s="43"/>
      <c r="AQ367" s="43"/>
      <c r="AR367" s="43">
        <f t="shared" si="135"/>
        <v>2</v>
      </c>
      <c r="AS367" s="43">
        <f t="shared" si="136"/>
        <v>2</v>
      </c>
      <c r="AT367" s="43" t="str">
        <f t="shared" si="137"/>
        <v>Correct</v>
      </c>
      <c r="AU367" s="43"/>
      <c r="AV367" s="159" t="str">
        <f>IFERROR(VLOOKUP(Table1[[#This Row],[RespondentID]],'All Data'!$A368:$CN940,81,FALSE),"unknown")</f>
        <v>Female</v>
      </c>
      <c r="AW367" s="159">
        <f>IFERROR(VLOOKUP(Table1[[#This Row],[RespondentID]],'All Data'!$A368:$CN940,82,FALSE),"unknown")</f>
        <v>61</v>
      </c>
      <c r="AX367" s="159" t="str">
        <f>IFERROR(VLOOKUP(Table1[[#This Row],[RespondentID]],'All Data'!$A368:$CN940,83,FALSE),"unknown")</f>
        <v>Suffolk</v>
      </c>
      <c r="AY367" s="159" t="str">
        <f>IFERROR(VLOOKUP(Table1[[#This Row],[RespondentID]],'All Data'!$A368:$CN940,84,FALSE),"unknown")</f>
        <v>Elwood, 11731</v>
      </c>
      <c r="AZ367" s="159" t="str">
        <f>IFERROR(VLOOKUP(Table1[[#This Row],[RespondentID]],'All Data'!$A368:$CN940,85,FALSE),"unknown")</f>
        <v>Asian/Pacific Islander</v>
      </c>
      <c r="BA367" s="159" t="str">
        <f>IFERROR(VLOOKUP(Table1[[#This Row],[RespondentID]],'All Data'!$A368:$CN940,86,FALSE),"unknown")</f>
        <v>No</v>
      </c>
      <c r="BB367" s="159" t="str">
        <f>IFERROR(VLOOKUP(Table1[[#This Row],[RespondentID]],'All Data'!$A368:$CN940,87,FALSE),"unknown")</f>
        <v xml:space="preserve">English </v>
      </c>
      <c r="BC367" s="159" t="str">
        <f>IFERROR(VLOOKUP(Table1[[#This Row],[RespondentID]],'All Data'!$A368:$CN940,88,FALSE),"unknown")</f>
        <v>$50,000 to $74,999</v>
      </c>
      <c r="BD367" s="159" t="str">
        <f>IFERROR(VLOOKUP(Table1[[#This Row],[RespondentID]],'All Data'!$A368:$CN940,89,FALSE),"unknown")</f>
        <v>College graduate</v>
      </c>
      <c r="BE367" s="159" t="str">
        <f>IFERROR(VLOOKUP(Table1[[#This Row],[RespondentID]],'All Data'!$A368:$CN940,90,FALSE),"unknown")</f>
        <v>Retired</v>
      </c>
      <c r="BF367" s="159" t="str">
        <f>IFERROR(VLOOKUP(Table1[[#This Row],[RespondentID]],'All Data'!$A368:$CN940,91,FALSE),"unknown")</f>
        <v>Yes</v>
      </c>
      <c r="BG367" s="159" t="str">
        <f>IFERROR(VLOOKUP(Table1[[#This Row],[RespondentID]],'All Data'!$A368:$CN940,92,FALSE),"unknown")</f>
        <v>Yes</v>
      </c>
    </row>
    <row r="368" spans="1:59" x14ac:dyDescent="0.35">
      <c r="A368" s="6">
        <v>7044858325</v>
      </c>
      <c r="B368" s="6"/>
      <c r="C368" s="6"/>
      <c r="D368" s="6"/>
      <c r="E368" s="6"/>
      <c r="F368" s="6"/>
      <c r="G368" s="6"/>
      <c r="H368" s="6"/>
      <c r="I368" s="6" t="s">
        <v>58</v>
      </c>
      <c r="J368" s="6"/>
      <c r="K368" s="6"/>
      <c r="L368" s="6"/>
      <c r="M368" s="6"/>
      <c r="N368" s="6" t="s">
        <v>26</v>
      </c>
      <c r="O368" s="6"/>
      <c r="P368" s="6"/>
      <c r="Q368" s="6"/>
      <c r="R368" s="6"/>
      <c r="S368" s="6"/>
      <c r="T368" s="43"/>
      <c r="U368" s="43">
        <f t="shared" si="115"/>
        <v>2</v>
      </c>
      <c r="V368" s="43">
        <f t="shared" si="116"/>
        <v>1.5</v>
      </c>
      <c r="W368" s="43"/>
      <c r="X368" s="43">
        <f t="shared" si="117"/>
        <v>0</v>
      </c>
      <c r="Y368" s="43">
        <f t="shared" si="118"/>
        <v>0</v>
      </c>
      <c r="Z368" s="43">
        <f t="shared" si="119"/>
        <v>0</v>
      </c>
      <c r="AA368" s="43">
        <f t="shared" si="120"/>
        <v>0</v>
      </c>
      <c r="AB368" s="43">
        <f t="shared" si="121"/>
        <v>0</v>
      </c>
      <c r="AC368" s="43">
        <f t="shared" si="122"/>
        <v>0</v>
      </c>
      <c r="AD368" s="43">
        <f t="shared" si="123"/>
        <v>0</v>
      </c>
      <c r="AE368" s="43">
        <f t="shared" si="124"/>
        <v>1</v>
      </c>
      <c r="AF368" s="43">
        <f t="shared" si="125"/>
        <v>0</v>
      </c>
      <c r="AG368" s="43">
        <f t="shared" si="126"/>
        <v>0</v>
      </c>
      <c r="AH368" s="43">
        <f t="shared" si="127"/>
        <v>0</v>
      </c>
      <c r="AI368" s="43">
        <f t="shared" si="128"/>
        <v>0</v>
      </c>
      <c r="AJ368" s="43">
        <f t="shared" si="129"/>
        <v>1</v>
      </c>
      <c r="AK368" s="43">
        <f t="shared" si="130"/>
        <v>0</v>
      </c>
      <c r="AL368" s="43">
        <f t="shared" si="131"/>
        <v>0</v>
      </c>
      <c r="AM368" s="43">
        <f t="shared" si="132"/>
        <v>0</v>
      </c>
      <c r="AN368" s="43">
        <f t="shared" si="133"/>
        <v>0</v>
      </c>
      <c r="AO368" s="43">
        <f t="shared" si="134"/>
        <v>0</v>
      </c>
      <c r="AP368" s="43"/>
      <c r="AQ368" s="43"/>
      <c r="AR368" s="43">
        <f t="shared" si="135"/>
        <v>2</v>
      </c>
      <c r="AS368" s="43">
        <f t="shared" si="136"/>
        <v>2</v>
      </c>
      <c r="AT368" s="43" t="str">
        <f t="shared" si="137"/>
        <v>Correct</v>
      </c>
      <c r="AU368" s="43"/>
      <c r="AV368" s="159" t="str">
        <f>IFERROR(VLOOKUP(Table1[[#This Row],[RespondentID]],'All Data'!$A369:$CN941,81,FALSE),"unknown")</f>
        <v>Female</v>
      </c>
      <c r="AW368" s="159">
        <f>IFERROR(VLOOKUP(Table1[[#This Row],[RespondentID]],'All Data'!$A369:$CN941,82,FALSE),"unknown")</f>
        <v>68</v>
      </c>
      <c r="AX368" s="159" t="str">
        <f>IFERROR(VLOOKUP(Table1[[#This Row],[RespondentID]],'All Data'!$A369:$CN941,83,FALSE),"unknown")</f>
        <v>Suffolk</v>
      </c>
      <c r="AY368" s="159" t="str">
        <f>IFERROR(VLOOKUP(Table1[[#This Row],[RespondentID]],'All Data'!$A369:$CN941,84,FALSE),"unknown")</f>
        <v>Northport, 11768</v>
      </c>
      <c r="AZ368" s="159" t="str">
        <f>IFERROR(VLOOKUP(Table1[[#This Row],[RespondentID]],'All Data'!$A369:$CN941,85,FALSE),"unknown")</f>
        <v>White/Caucasian</v>
      </c>
      <c r="BA368" s="159">
        <f>IFERROR(VLOOKUP(Table1[[#This Row],[RespondentID]],'All Data'!$A369:$CN941,86,FALSE),"unknown")</f>
        <v>0</v>
      </c>
      <c r="BB368" s="159" t="str">
        <f>IFERROR(VLOOKUP(Table1[[#This Row],[RespondentID]],'All Data'!$A369:$CN941,87,FALSE),"unknown")</f>
        <v xml:space="preserve">English </v>
      </c>
      <c r="BC368" s="159" t="str">
        <f>IFERROR(VLOOKUP(Table1[[#This Row],[RespondentID]],'All Data'!$A369:$CN941,88,FALSE),"unknown")</f>
        <v>$75,000 to $125,000</v>
      </c>
      <c r="BD368" s="159" t="str">
        <f>IFERROR(VLOOKUP(Table1[[#This Row],[RespondentID]],'All Data'!$A369:$CN941,89,FALSE),"unknown")</f>
        <v>College graduate</v>
      </c>
      <c r="BE368" s="159" t="str">
        <f>IFERROR(VLOOKUP(Table1[[#This Row],[RespondentID]],'All Data'!$A369:$CN941,90,FALSE),"unknown")</f>
        <v>Retired</v>
      </c>
      <c r="BF368" s="159" t="str">
        <f>IFERROR(VLOOKUP(Table1[[#This Row],[RespondentID]],'All Data'!$A369:$CN941,91,FALSE),"unknown")</f>
        <v>Yes</v>
      </c>
      <c r="BG368" s="159" t="str">
        <f>IFERROR(VLOOKUP(Table1[[#This Row],[RespondentID]],'All Data'!$A369:$CN941,92,FALSE),"unknown")</f>
        <v>Yes</v>
      </c>
    </row>
    <row r="369" spans="1:59" x14ac:dyDescent="0.35">
      <c r="A369" s="6">
        <v>7044858127</v>
      </c>
      <c r="B369" s="6" t="s">
        <v>52</v>
      </c>
      <c r="C369" s="6"/>
      <c r="D369" s="6" t="s">
        <v>54</v>
      </c>
      <c r="E369" s="6"/>
      <c r="F369" s="6"/>
      <c r="G369" s="6" t="s">
        <v>56</v>
      </c>
      <c r="H369" s="6"/>
      <c r="I369" s="6"/>
      <c r="J369" s="6"/>
      <c r="K369" s="6"/>
      <c r="L369" s="6"/>
      <c r="M369" s="6"/>
      <c r="N369" s="6"/>
      <c r="O369" s="6"/>
      <c r="P369" s="6"/>
      <c r="Q369" s="6"/>
      <c r="R369" s="6"/>
      <c r="S369" s="6" t="s">
        <v>66</v>
      </c>
      <c r="T369" s="43"/>
      <c r="U369" s="43">
        <f t="shared" si="115"/>
        <v>4</v>
      </c>
      <c r="V369" s="43">
        <f t="shared" si="116"/>
        <v>0.75</v>
      </c>
      <c r="W369" s="43"/>
      <c r="X369" s="43">
        <f t="shared" si="117"/>
        <v>0.75</v>
      </c>
      <c r="Y369" s="43">
        <f t="shared" si="118"/>
        <v>0</v>
      </c>
      <c r="Z369" s="43">
        <f t="shared" si="119"/>
        <v>0.75</v>
      </c>
      <c r="AA369" s="43">
        <f t="shared" si="120"/>
        <v>0</v>
      </c>
      <c r="AB369" s="43">
        <f t="shared" si="121"/>
        <v>0</v>
      </c>
      <c r="AC369" s="43">
        <f t="shared" si="122"/>
        <v>0.75</v>
      </c>
      <c r="AD369" s="43">
        <f t="shared" si="123"/>
        <v>0</v>
      </c>
      <c r="AE369" s="43">
        <f t="shared" si="124"/>
        <v>0</v>
      </c>
      <c r="AF369" s="43">
        <f t="shared" si="125"/>
        <v>0</v>
      </c>
      <c r="AG369" s="43">
        <f t="shared" si="126"/>
        <v>0</v>
      </c>
      <c r="AH369" s="43">
        <f t="shared" si="127"/>
        <v>0</v>
      </c>
      <c r="AI369" s="43">
        <f t="shared" si="128"/>
        <v>0</v>
      </c>
      <c r="AJ369" s="43">
        <f t="shared" si="129"/>
        <v>0</v>
      </c>
      <c r="AK369" s="43">
        <f t="shared" si="130"/>
        <v>0</v>
      </c>
      <c r="AL369" s="43">
        <f t="shared" si="131"/>
        <v>0</v>
      </c>
      <c r="AM369" s="43">
        <f t="shared" si="132"/>
        <v>0</v>
      </c>
      <c r="AN369" s="43">
        <f t="shared" si="133"/>
        <v>0</v>
      </c>
      <c r="AO369" s="43">
        <f t="shared" si="134"/>
        <v>0.75</v>
      </c>
      <c r="AP369" s="43"/>
      <c r="AQ369" s="43"/>
      <c r="AR369" s="43">
        <f t="shared" si="135"/>
        <v>3</v>
      </c>
      <c r="AS369" s="43">
        <f t="shared" si="136"/>
        <v>4</v>
      </c>
      <c r="AT369" s="43" t="str">
        <f t="shared" si="137"/>
        <v>Correct</v>
      </c>
      <c r="AU369" s="43"/>
      <c r="AV369" s="159" t="str">
        <f>IFERROR(VLOOKUP(Table1[[#This Row],[RespondentID]],'All Data'!$A370:$CN942,81,FALSE),"unknown")</f>
        <v>Female</v>
      </c>
      <c r="AW369" s="159">
        <f>IFERROR(VLOOKUP(Table1[[#This Row],[RespondentID]],'All Data'!$A370:$CN942,82,FALSE),"unknown")</f>
        <v>57</v>
      </c>
      <c r="AX369" s="159" t="str">
        <f>IFERROR(VLOOKUP(Table1[[#This Row],[RespondentID]],'All Data'!$A370:$CN942,83,FALSE),"unknown")</f>
        <v>Nassau</v>
      </c>
      <c r="AY369" s="159" t="str">
        <f>IFERROR(VLOOKUP(Table1[[#This Row],[RespondentID]],'All Data'!$A370:$CN942,84,FALSE),"unknown")</f>
        <v>Freeport, 11520</v>
      </c>
      <c r="AZ369" s="159" t="str">
        <f>IFERROR(VLOOKUP(Table1[[#This Row],[RespondentID]],'All Data'!$A370:$CN942,85,FALSE),"unknown")</f>
        <v>Black/African American</v>
      </c>
      <c r="BA369" s="159" t="str">
        <f>IFERROR(VLOOKUP(Table1[[#This Row],[RespondentID]],'All Data'!$A370:$CN942,86,FALSE),"unknown")</f>
        <v>No</v>
      </c>
      <c r="BB369" s="159" t="str">
        <f>IFERROR(VLOOKUP(Table1[[#This Row],[RespondentID]],'All Data'!$A370:$CN942,87,FALSE),"unknown")</f>
        <v xml:space="preserve">English </v>
      </c>
      <c r="BC369" s="159" t="str">
        <f>IFERROR(VLOOKUP(Table1[[#This Row],[RespondentID]],'All Data'!$A370:$CN942,88,FALSE),"unknown")</f>
        <v>$50,000 to $74,999</v>
      </c>
      <c r="BD369" s="159" t="str">
        <f>IFERROR(VLOOKUP(Table1[[#This Row],[RespondentID]],'All Data'!$A370:$CN942,89,FALSE),"unknown")</f>
        <v>College graduate</v>
      </c>
      <c r="BE369" s="159" t="str">
        <f>IFERROR(VLOOKUP(Table1[[#This Row],[RespondentID]],'All Data'!$A370:$CN942,90,FALSE),"unknown")</f>
        <v>Retired</v>
      </c>
      <c r="BF369" s="159" t="str">
        <f>IFERROR(VLOOKUP(Table1[[#This Row],[RespondentID]],'All Data'!$A370:$CN942,91,FALSE),"unknown")</f>
        <v>Yes</v>
      </c>
      <c r="BG369" s="159" t="str">
        <f>IFERROR(VLOOKUP(Table1[[#This Row],[RespondentID]],'All Data'!$A370:$CN942,92,FALSE),"unknown")</f>
        <v>Yes</v>
      </c>
    </row>
    <row r="370" spans="1:59" x14ac:dyDescent="0.35">
      <c r="A370" s="6">
        <v>7044857865</v>
      </c>
      <c r="B370" s="6"/>
      <c r="C370" s="6"/>
      <c r="D370" s="6"/>
      <c r="E370" s="6"/>
      <c r="F370" s="6"/>
      <c r="G370" s="6"/>
      <c r="H370" s="6"/>
      <c r="I370" s="6"/>
      <c r="J370" s="6"/>
      <c r="K370" s="6"/>
      <c r="L370" s="6"/>
      <c r="M370" s="6"/>
      <c r="N370" s="6"/>
      <c r="O370" s="6"/>
      <c r="P370" s="6"/>
      <c r="Q370" s="6"/>
      <c r="R370" s="6" t="s">
        <v>65</v>
      </c>
      <c r="S370" s="6"/>
      <c r="T370" s="43"/>
      <c r="U370" s="43">
        <f t="shared" si="115"/>
        <v>1</v>
      </c>
      <c r="V370" s="43">
        <f t="shared" si="116"/>
        <v>3</v>
      </c>
      <c r="W370" s="43"/>
      <c r="X370" s="43">
        <f t="shared" si="117"/>
        <v>0</v>
      </c>
      <c r="Y370" s="43">
        <f t="shared" si="118"/>
        <v>0</v>
      </c>
      <c r="Z370" s="43">
        <f t="shared" si="119"/>
        <v>0</v>
      </c>
      <c r="AA370" s="43">
        <f t="shared" si="120"/>
        <v>0</v>
      </c>
      <c r="AB370" s="43">
        <f t="shared" si="121"/>
        <v>0</v>
      </c>
      <c r="AC370" s="43">
        <f t="shared" si="122"/>
        <v>0</v>
      </c>
      <c r="AD370" s="43">
        <f t="shared" si="123"/>
        <v>0</v>
      </c>
      <c r="AE370" s="43">
        <f t="shared" si="124"/>
        <v>0</v>
      </c>
      <c r="AF370" s="43">
        <f t="shared" si="125"/>
        <v>0</v>
      </c>
      <c r="AG370" s="43">
        <f t="shared" si="126"/>
        <v>0</v>
      </c>
      <c r="AH370" s="43">
        <f t="shared" si="127"/>
        <v>0</v>
      </c>
      <c r="AI370" s="43">
        <f t="shared" si="128"/>
        <v>0</v>
      </c>
      <c r="AJ370" s="43">
        <f t="shared" si="129"/>
        <v>0</v>
      </c>
      <c r="AK370" s="43">
        <f t="shared" si="130"/>
        <v>0</v>
      </c>
      <c r="AL370" s="43">
        <f t="shared" si="131"/>
        <v>0</v>
      </c>
      <c r="AM370" s="43">
        <f t="shared" si="132"/>
        <v>0</v>
      </c>
      <c r="AN370" s="43">
        <f t="shared" si="133"/>
        <v>1</v>
      </c>
      <c r="AO370" s="43">
        <f t="shared" si="134"/>
        <v>0</v>
      </c>
      <c r="AP370" s="43"/>
      <c r="AQ370" s="43"/>
      <c r="AR370" s="43">
        <f t="shared" si="135"/>
        <v>1</v>
      </c>
      <c r="AS370" s="43">
        <f t="shared" si="136"/>
        <v>1</v>
      </c>
      <c r="AT370" s="43" t="str">
        <f t="shared" si="137"/>
        <v>Correct</v>
      </c>
      <c r="AU370" s="43"/>
      <c r="AV370" s="159" t="str">
        <f>IFERROR(VLOOKUP(Table1[[#This Row],[RespondentID]],'All Data'!$A371:$CN943,81,FALSE),"unknown")</f>
        <v>Female</v>
      </c>
      <c r="AW370" s="159">
        <f>IFERROR(VLOOKUP(Table1[[#This Row],[RespondentID]],'All Data'!$A371:$CN943,82,FALSE),"unknown")</f>
        <v>79</v>
      </c>
      <c r="AX370" s="159" t="str">
        <f>IFERROR(VLOOKUP(Table1[[#This Row],[RespondentID]],'All Data'!$A371:$CN943,83,FALSE),"unknown")</f>
        <v>Nassau</v>
      </c>
      <c r="AY370" s="159" t="str">
        <f>IFERROR(VLOOKUP(Table1[[#This Row],[RespondentID]],'All Data'!$A371:$CN943,84,FALSE),"unknown")</f>
        <v>Long Beach, 11561</v>
      </c>
      <c r="AZ370" s="159" t="str">
        <f>IFERROR(VLOOKUP(Table1[[#This Row],[RespondentID]],'All Data'!$A371:$CN943,85,FALSE),"unknown")</f>
        <v>White/Caucasian</v>
      </c>
      <c r="BA370" s="159" t="str">
        <f>IFERROR(VLOOKUP(Table1[[#This Row],[RespondentID]],'All Data'!$A371:$CN943,86,FALSE),"unknown")</f>
        <v>Yes</v>
      </c>
      <c r="BB370" s="159" t="str">
        <f>IFERROR(VLOOKUP(Table1[[#This Row],[RespondentID]],'All Data'!$A371:$CN943,87,FALSE),"unknown")</f>
        <v xml:space="preserve">English Spanish </v>
      </c>
      <c r="BC370" s="159" t="str">
        <f>IFERROR(VLOOKUP(Table1[[#This Row],[RespondentID]],'All Data'!$A371:$CN943,88,FALSE),"unknown")</f>
        <v>$0-$19,999</v>
      </c>
      <c r="BD370" s="159" t="str">
        <f>IFERROR(VLOOKUP(Table1[[#This Row],[RespondentID]],'All Data'!$A371:$CN943,89,FALSE),"unknown")</f>
        <v>High school graduate</v>
      </c>
      <c r="BE370" s="159" t="str">
        <f>IFERROR(VLOOKUP(Table1[[#This Row],[RespondentID]],'All Data'!$A371:$CN943,90,FALSE),"unknown")</f>
        <v>Retired</v>
      </c>
      <c r="BF370" s="159" t="str">
        <f>IFERROR(VLOOKUP(Table1[[#This Row],[RespondentID]],'All Data'!$A371:$CN943,91,FALSE),"unknown")</f>
        <v>Yes</v>
      </c>
      <c r="BG370" s="159">
        <f>IFERROR(VLOOKUP(Table1[[#This Row],[RespondentID]],'All Data'!$A371:$CN943,92,FALSE),"unknown")</f>
        <v>0</v>
      </c>
    </row>
    <row r="371" spans="1:59" x14ac:dyDescent="0.35">
      <c r="A371" s="6">
        <v>7044857434</v>
      </c>
      <c r="B371" s="6" t="s">
        <v>52</v>
      </c>
      <c r="C371" s="6"/>
      <c r="D371" s="6"/>
      <c r="E371" s="6"/>
      <c r="F371" s="6"/>
      <c r="G371" s="6"/>
      <c r="H371" s="6" t="s">
        <v>57</v>
      </c>
      <c r="I371" s="6"/>
      <c r="J371" s="6"/>
      <c r="K371" s="6" t="s">
        <v>60</v>
      </c>
      <c r="L371" s="6"/>
      <c r="M371" s="6"/>
      <c r="N371" s="6"/>
      <c r="O371" s="6"/>
      <c r="P371" s="6"/>
      <c r="Q371" s="6"/>
      <c r="R371" s="6"/>
      <c r="S371" s="6"/>
      <c r="T371" s="43"/>
      <c r="U371" s="43">
        <f t="shared" si="115"/>
        <v>3</v>
      </c>
      <c r="V371" s="43">
        <f t="shared" si="116"/>
        <v>1</v>
      </c>
      <c r="W371" s="43"/>
      <c r="X371" s="43">
        <f t="shared" si="117"/>
        <v>1</v>
      </c>
      <c r="Y371" s="43">
        <f t="shared" si="118"/>
        <v>0</v>
      </c>
      <c r="Z371" s="43">
        <f t="shared" si="119"/>
        <v>0</v>
      </c>
      <c r="AA371" s="43">
        <f t="shared" si="120"/>
        <v>0</v>
      </c>
      <c r="AB371" s="43">
        <f t="shared" si="121"/>
        <v>0</v>
      </c>
      <c r="AC371" s="43">
        <f t="shared" si="122"/>
        <v>0</v>
      </c>
      <c r="AD371" s="43">
        <f t="shared" si="123"/>
        <v>1</v>
      </c>
      <c r="AE371" s="43">
        <f t="shared" si="124"/>
        <v>0</v>
      </c>
      <c r="AF371" s="43">
        <f t="shared" si="125"/>
        <v>0</v>
      </c>
      <c r="AG371" s="43">
        <f t="shared" si="126"/>
        <v>1</v>
      </c>
      <c r="AH371" s="43">
        <f t="shared" si="127"/>
        <v>0</v>
      </c>
      <c r="AI371" s="43">
        <f t="shared" si="128"/>
        <v>0</v>
      </c>
      <c r="AJ371" s="43">
        <f t="shared" si="129"/>
        <v>0</v>
      </c>
      <c r="AK371" s="43">
        <f t="shared" si="130"/>
        <v>0</v>
      </c>
      <c r="AL371" s="43">
        <f t="shared" si="131"/>
        <v>0</v>
      </c>
      <c r="AM371" s="43">
        <f t="shared" si="132"/>
        <v>0</v>
      </c>
      <c r="AN371" s="43">
        <f t="shared" si="133"/>
        <v>0</v>
      </c>
      <c r="AO371" s="43">
        <f t="shared" si="134"/>
        <v>0</v>
      </c>
      <c r="AP371" s="43"/>
      <c r="AQ371" s="43"/>
      <c r="AR371" s="43">
        <f t="shared" si="135"/>
        <v>3</v>
      </c>
      <c r="AS371" s="43">
        <f t="shared" si="136"/>
        <v>3</v>
      </c>
      <c r="AT371" s="43" t="str">
        <f t="shared" si="137"/>
        <v>Correct</v>
      </c>
      <c r="AU371" s="43"/>
      <c r="AV371" s="159" t="str">
        <f>IFERROR(VLOOKUP(Table1[[#This Row],[RespondentID]],'All Data'!$A372:$CN944,81,FALSE),"unknown")</f>
        <v>Female</v>
      </c>
      <c r="AW371" s="159">
        <f>IFERROR(VLOOKUP(Table1[[#This Row],[RespondentID]],'All Data'!$A372:$CN944,82,FALSE),"unknown")</f>
        <v>62</v>
      </c>
      <c r="AX371" s="159" t="str">
        <f>IFERROR(VLOOKUP(Table1[[#This Row],[RespondentID]],'All Data'!$A372:$CN944,83,FALSE),"unknown")</f>
        <v>Nassau</v>
      </c>
      <c r="AY371" s="159" t="str">
        <f>IFERROR(VLOOKUP(Table1[[#This Row],[RespondentID]],'All Data'!$A372:$CN944,84,FALSE),"unknown")</f>
        <v>Merrick, 11566</v>
      </c>
      <c r="AZ371" s="159">
        <f>IFERROR(VLOOKUP(Table1[[#This Row],[RespondentID]],'All Data'!$A372:$CN944,85,FALSE),"unknown")</f>
        <v>0</v>
      </c>
      <c r="BA371" s="159" t="str">
        <f>IFERROR(VLOOKUP(Table1[[#This Row],[RespondentID]],'All Data'!$A372:$CN944,86,FALSE),"unknown")</f>
        <v>Yes</v>
      </c>
      <c r="BB371" s="159" t="str">
        <f>IFERROR(VLOOKUP(Table1[[#This Row],[RespondentID]],'All Data'!$A372:$CN944,87,FALSE),"unknown")</f>
        <v xml:space="preserve">English </v>
      </c>
      <c r="BC371" s="159" t="str">
        <f>IFERROR(VLOOKUP(Table1[[#This Row],[RespondentID]],'All Data'!$A372:$CN944,88,FALSE),"unknown")</f>
        <v>$75,000 to $125,000</v>
      </c>
      <c r="BD371" s="159" t="str">
        <f>IFERROR(VLOOKUP(Table1[[#This Row],[RespondentID]],'All Data'!$A372:$CN944,89,FALSE),"unknown")</f>
        <v>College graduate</v>
      </c>
      <c r="BE371" s="159" t="str">
        <f>IFERROR(VLOOKUP(Table1[[#This Row],[RespondentID]],'All Data'!$A372:$CN944,90,FALSE),"unknown")</f>
        <v>Employed for wages</v>
      </c>
      <c r="BF371" s="159" t="str">
        <f>IFERROR(VLOOKUP(Table1[[#This Row],[RespondentID]],'All Data'!$A372:$CN944,91,FALSE),"unknown")</f>
        <v>Yes</v>
      </c>
      <c r="BG371" s="159" t="str">
        <f>IFERROR(VLOOKUP(Table1[[#This Row],[RespondentID]],'All Data'!$A372:$CN944,92,FALSE),"unknown")</f>
        <v>Yes</v>
      </c>
    </row>
    <row r="372" spans="1:59" x14ac:dyDescent="0.35">
      <c r="A372" s="6">
        <v>7044857149</v>
      </c>
      <c r="B372" s="6" t="s">
        <v>52</v>
      </c>
      <c r="C372" s="6"/>
      <c r="D372" s="6"/>
      <c r="E372" s="6"/>
      <c r="F372" s="6"/>
      <c r="G372" s="6"/>
      <c r="H372" s="6"/>
      <c r="I372" s="6"/>
      <c r="J372" s="6"/>
      <c r="K372" s="6"/>
      <c r="L372" s="6" t="s">
        <v>61</v>
      </c>
      <c r="M372" s="6"/>
      <c r="N372" s="6" t="s">
        <v>26</v>
      </c>
      <c r="O372" s="6"/>
      <c r="P372" s="6"/>
      <c r="Q372" s="6"/>
      <c r="R372" s="6"/>
      <c r="S372" s="6"/>
      <c r="T372" s="43"/>
      <c r="U372" s="43">
        <f t="shared" si="115"/>
        <v>3</v>
      </c>
      <c r="V372" s="43">
        <f t="shared" si="116"/>
        <v>1</v>
      </c>
      <c r="W372" s="43"/>
      <c r="X372" s="43">
        <f t="shared" si="117"/>
        <v>1</v>
      </c>
      <c r="Y372" s="43">
        <f t="shared" si="118"/>
        <v>0</v>
      </c>
      <c r="Z372" s="43">
        <f t="shared" si="119"/>
        <v>0</v>
      </c>
      <c r="AA372" s="43">
        <f t="shared" si="120"/>
        <v>0</v>
      </c>
      <c r="AB372" s="43">
        <f t="shared" si="121"/>
        <v>0</v>
      </c>
      <c r="AC372" s="43">
        <f t="shared" si="122"/>
        <v>0</v>
      </c>
      <c r="AD372" s="43">
        <f t="shared" si="123"/>
        <v>0</v>
      </c>
      <c r="AE372" s="43">
        <f t="shared" si="124"/>
        <v>0</v>
      </c>
      <c r="AF372" s="43">
        <f t="shared" si="125"/>
        <v>0</v>
      </c>
      <c r="AG372" s="43">
        <f t="shared" si="126"/>
        <v>0</v>
      </c>
      <c r="AH372" s="43">
        <f t="shared" si="127"/>
        <v>1</v>
      </c>
      <c r="AI372" s="43">
        <f t="shared" si="128"/>
        <v>0</v>
      </c>
      <c r="AJ372" s="43">
        <f t="shared" si="129"/>
        <v>1</v>
      </c>
      <c r="AK372" s="43">
        <f t="shared" si="130"/>
        <v>0</v>
      </c>
      <c r="AL372" s="43">
        <f t="shared" si="131"/>
        <v>0</v>
      </c>
      <c r="AM372" s="43">
        <f t="shared" si="132"/>
        <v>0</v>
      </c>
      <c r="AN372" s="43">
        <f t="shared" si="133"/>
        <v>0</v>
      </c>
      <c r="AO372" s="43">
        <f t="shared" si="134"/>
        <v>0</v>
      </c>
      <c r="AP372" s="43"/>
      <c r="AQ372" s="43"/>
      <c r="AR372" s="43">
        <f t="shared" si="135"/>
        <v>3</v>
      </c>
      <c r="AS372" s="43">
        <f t="shared" si="136"/>
        <v>3</v>
      </c>
      <c r="AT372" s="43" t="str">
        <f t="shared" si="137"/>
        <v>Correct</v>
      </c>
      <c r="AU372" s="43"/>
      <c r="AV372" s="159" t="str">
        <f>IFERROR(VLOOKUP(Table1[[#This Row],[RespondentID]],'All Data'!$A373:$CN945,81,FALSE),"unknown")</f>
        <v>Male</v>
      </c>
      <c r="AW372" s="159">
        <f>IFERROR(VLOOKUP(Table1[[#This Row],[RespondentID]],'All Data'!$A373:$CN945,82,FALSE),"unknown")</f>
        <v>87</v>
      </c>
      <c r="AX372" s="159" t="str">
        <f>IFERROR(VLOOKUP(Table1[[#This Row],[RespondentID]],'All Data'!$A373:$CN945,83,FALSE),"unknown")</f>
        <v>Nassau</v>
      </c>
      <c r="AY372" s="159" t="str">
        <f>IFERROR(VLOOKUP(Table1[[#This Row],[RespondentID]],'All Data'!$A373:$CN945,84,FALSE),"unknown")</f>
        <v>Great Neck, 11024</v>
      </c>
      <c r="AZ372" s="159" t="str">
        <f>IFERROR(VLOOKUP(Table1[[#This Row],[RespondentID]],'All Data'!$A373:$CN945,85,FALSE),"unknown")</f>
        <v>White/Caucasian</v>
      </c>
      <c r="BA372" s="159" t="str">
        <f>IFERROR(VLOOKUP(Table1[[#This Row],[RespondentID]],'All Data'!$A373:$CN945,86,FALSE),"unknown")</f>
        <v>No</v>
      </c>
      <c r="BB372" s="159" t="str">
        <f>IFERROR(VLOOKUP(Table1[[#This Row],[RespondentID]],'All Data'!$A373:$CN945,87,FALSE),"unknown")</f>
        <v xml:space="preserve"> </v>
      </c>
      <c r="BC372" s="159" t="str">
        <f>IFERROR(VLOOKUP(Table1[[#This Row],[RespondentID]],'All Data'!$A373:$CN945,88,FALSE),"unknown")</f>
        <v>Over $125,000</v>
      </c>
      <c r="BD372" s="159" t="str">
        <f>IFERROR(VLOOKUP(Table1[[#This Row],[RespondentID]],'All Data'!$A373:$CN945,89,FALSE),"unknown")</f>
        <v>Doctorate</v>
      </c>
      <c r="BE372" s="159" t="str">
        <f>IFERROR(VLOOKUP(Table1[[#This Row],[RespondentID]],'All Data'!$A373:$CN945,90,FALSE),"unknown")</f>
        <v>Retired</v>
      </c>
      <c r="BF372" s="159" t="str">
        <f>IFERROR(VLOOKUP(Table1[[#This Row],[RespondentID]],'All Data'!$A373:$CN945,91,FALSE),"unknown")</f>
        <v>Yes</v>
      </c>
      <c r="BG372" s="159" t="str">
        <f>IFERROR(VLOOKUP(Table1[[#This Row],[RespondentID]],'All Data'!$A373:$CN945,92,FALSE),"unknown")</f>
        <v>No</v>
      </c>
    </row>
    <row r="373" spans="1:59" x14ac:dyDescent="0.35">
      <c r="A373" s="6">
        <v>7044856872</v>
      </c>
      <c r="B373" s="6"/>
      <c r="C373" s="6"/>
      <c r="D373" s="6" t="s">
        <v>54</v>
      </c>
      <c r="E373" s="6" t="s">
        <v>19</v>
      </c>
      <c r="F373" s="6" t="s">
        <v>55</v>
      </c>
      <c r="G373" s="6"/>
      <c r="H373" s="6" t="s">
        <v>57</v>
      </c>
      <c r="I373" s="6" t="s">
        <v>58</v>
      </c>
      <c r="J373" s="6"/>
      <c r="K373" s="6"/>
      <c r="L373" s="6" t="s">
        <v>61</v>
      </c>
      <c r="M373" s="6" t="s">
        <v>62</v>
      </c>
      <c r="N373" s="6"/>
      <c r="O373" s="6"/>
      <c r="P373" s="6"/>
      <c r="Q373" s="6"/>
      <c r="R373" s="6"/>
      <c r="S373" s="6"/>
      <c r="T373" s="43"/>
      <c r="U373" s="43">
        <f t="shared" si="115"/>
        <v>7</v>
      </c>
      <c r="V373" s="43">
        <f t="shared" si="116"/>
        <v>0.42857142857142855</v>
      </c>
      <c r="W373" s="43"/>
      <c r="X373" s="43">
        <f t="shared" si="117"/>
        <v>0</v>
      </c>
      <c r="Y373" s="43">
        <f t="shared" si="118"/>
        <v>0</v>
      </c>
      <c r="Z373" s="43">
        <f t="shared" si="119"/>
        <v>0.42857142857142855</v>
      </c>
      <c r="AA373" s="43">
        <f t="shared" si="120"/>
        <v>0.42857142857142855</v>
      </c>
      <c r="AB373" s="43">
        <f t="shared" si="121"/>
        <v>0.42857142857142855</v>
      </c>
      <c r="AC373" s="43">
        <f t="shared" si="122"/>
        <v>0</v>
      </c>
      <c r="AD373" s="43">
        <f t="shared" si="123"/>
        <v>0.42857142857142855</v>
      </c>
      <c r="AE373" s="43">
        <f t="shared" si="124"/>
        <v>0.42857142857142855</v>
      </c>
      <c r="AF373" s="43">
        <f t="shared" si="125"/>
        <v>0</v>
      </c>
      <c r="AG373" s="43">
        <f t="shared" si="126"/>
        <v>0</v>
      </c>
      <c r="AH373" s="43">
        <f t="shared" si="127"/>
        <v>0.42857142857142855</v>
      </c>
      <c r="AI373" s="43">
        <f t="shared" si="128"/>
        <v>0.42857142857142855</v>
      </c>
      <c r="AJ373" s="43">
        <f t="shared" si="129"/>
        <v>0</v>
      </c>
      <c r="AK373" s="43">
        <f t="shared" si="130"/>
        <v>0</v>
      </c>
      <c r="AL373" s="43">
        <f t="shared" si="131"/>
        <v>0</v>
      </c>
      <c r="AM373" s="43">
        <f t="shared" si="132"/>
        <v>0</v>
      </c>
      <c r="AN373" s="43">
        <f t="shared" si="133"/>
        <v>0</v>
      </c>
      <c r="AO373" s="43">
        <f t="shared" si="134"/>
        <v>0</v>
      </c>
      <c r="AP373" s="43"/>
      <c r="AQ373" s="43"/>
      <c r="AR373" s="43">
        <f t="shared" si="135"/>
        <v>2.9999999999999996</v>
      </c>
      <c r="AS373" s="43">
        <f t="shared" si="136"/>
        <v>7</v>
      </c>
      <c r="AT373" s="43" t="str">
        <f t="shared" si="137"/>
        <v>Correct</v>
      </c>
      <c r="AU373" s="43"/>
      <c r="AV373" s="159" t="str">
        <f>IFERROR(VLOOKUP(Table1[[#This Row],[RespondentID]],'All Data'!$A374:$CN946,81,FALSE),"unknown")</f>
        <v>Female</v>
      </c>
      <c r="AW373" s="159">
        <f>IFERROR(VLOOKUP(Table1[[#This Row],[RespondentID]],'All Data'!$A374:$CN946,82,FALSE),"unknown")</f>
        <v>79</v>
      </c>
      <c r="AX373" s="159" t="str">
        <f>IFERROR(VLOOKUP(Table1[[#This Row],[RespondentID]],'All Data'!$A374:$CN946,83,FALSE),"unknown")</f>
        <v>Suffolk</v>
      </c>
      <c r="AY373" s="159" t="str">
        <f>IFERROR(VLOOKUP(Table1[[#This Row],[RespondentID]],'All Data'!$A374:$CN946,84,FALSE),"unknown")</f>
        <v>Babylon, 11702</v>
      </c>
      <c r="AZ373" s="159" t="str">
        <f>IFERROR(VLOOKUP(Table1[[#This Row],[RespondentID]],'All Data'!$A374:$CN946,85,FALSE),"unknown")</f>
        <v>White/Caucasian</v>
      </c>
      <c r="BA373" s="159">
        <f>IFERROR(VLOOKUP(Table1[[#This Row],[RespondentID]],'All Data'!$A374:$CN946,86,FALSE),"unknown")</f>
        <v>0</v>
      </c>
      <c r="BB373" s="159" t="str">
        <f>IFERROR(VLOOKUP(Table1[[#This Row],[RespondentID]],'All Data'!$A374:$CN946,87,FALSE),"unknown")</f>
        <v xml:space="preserve">English </v>
      </c>
      <c r="BC373" s="159" t="str">
        <f>IFERROR(VLOOKUP(Table1[[#This Row],[RespondentID]],'All Data'!$A374:$CN946,88,FALSE),"unknown")</f>
        <v>$0-$19,999</v>
      </c>
      <c r="BD373" s="159" t="str">
        <f>IFERROR(VLOOKUP(Table1[[#This Row],[RespondentID]],'All Data'!$A374:$CN946,89,FALSE),"unknown")</f>
        <v>High school graduate</v>
      </c>
      <c r="BE373" s="159" t="str">
        <f>IFERROR(VLOOKUP(Table1[[#This Row],[RespondentID]],'All Data'!$A374:$CN946,90,FALSE),"unknown")</f>
        <v>Retired</v>
      </c>
      <c r="BF373" s="159" t="str">
        <f>IFERROR(VLOOKUP(Table1[[#This Row],[RespondentID]],'All Data'!$A374:$CN946,91,FALSE),"unknown")</f>
        <v>Yes</v>
      </c>
      <c r="BG373" s="159">
        <f>IFERROR(VLOOKUP(Table1[[#This Row],[RespondentID]],'All Data'!$A374:$CN946,92,FALSE),"unknown")</f>
        <v>0</v>
      </c>
    </row>
    <row r="374" spans="1:59" x14ac:dyDescent="0.35">
      <c r="A374" s="6">
        <v>7044856550</v>
      </c>
      <c r="B374" s="6"/>
      <c r="C374" s="6"/>
      <c r="D374" s="6"/>
      <c r="E374" s="6"/>
      <c r="F374" s="6" t="s">
        <v>55</v>
      </c>
      <c r="G374" s="6"/>
      <c r="H374" s="6"/>
      <c r="I374" s="6"/>
      <c r="J374" s="6"/>
      <c r="K374" s="6" t="s">
        <v>60</v>
      </c>
      <c r="L374" s="6"/>
      <c r="M374" s="6"/>
      <c r="N374" s="6" t="s">
        <v>26</v>
      </c>
      <c r="O374" s="6"/>
      <c r="P374" s="6"/>
      <c r="Q374" s="6"/>
      <c r="R374" s="6"/>
      <c r="S374" s="6"/>
      <c r="T374" s="43"/>
      <c r="U374" s="43">
        <f t="shared" si="115"/>
        <v>3</v>
      </c>
      <c r="V374" s="43">
        <f t="shared" si="116"/>
        <v>1</v>
      </c>
      <c r="W374" s="43"/>
      <c r="X374" s="43">
        <f t="shared" si="117"/>
        <v>0</v>
      </c>
      <c r="Y374" s="43">
        <f t="shared" si="118"/>
        <v>0</v>
      </c>
      <c r="Z374" s="43">
        <f t="shared" si="119"/>
        <v>0</v>
      </c>
      <c r="AA374" s="43">
        <f t="shared" si="120"/>
        <v>0</v>
      </c>
      <c r="AB374" s="43">
        <f t="shared" si="121"/>
        <v>1</v>
      </c>
      <c r="AC374" s="43">
        <f t="shared" si="122"/>
        <v>0</v>
      </c>
      <c r="AD374" s="43">
        <f t="shared" si="123"/>
        <v>0</v>
      </c>
      <c r="AE374" s="43">
        <f t="shared" si="124"/>
        <v>0</v>
      </c>
      <c r="AF374" s="43">
        <f t="shared" si="125"/>
        <v>0</v>
      </c>
      <c r="AG374" s="43">
        <f t="shared" si="126"/>
        <v>1</v>
      </c>
      <c r="AH374" s="43">
        <f t="shared" si="127"/>
        <v>0</v>
      </c>
      <c r="AI374" s="43">
        <f t="shared" si="128"/>
        <v>0</v>
      </c>
      <c r="AJ374" s="43">
        <f t="shared" si="129"/>
        <v>1</v>
      </c>
      <c r="AK374" s="43">
        <f t="shared" si="130"/>
        <v>0</v>
      </c>
      <c r="AL374" s="43">
        <f t="shared" si="131"/>
        <v>0</v>
      </c>
      <c r="AM374" s="43">
        <f t="shared" si="132"/>
        <v>0</v>
      </c>
      <c r="AN374" s="43">
        <f t="shared" si="133"/>
        <v>0</v>
      </c>
      <c r="AO374" s="43">
        <f t="shared" si="134"/>
        <v>0</v>
      </c>
      <c r="AP374" s="43"/>
      <c r="AQ374" s="43"/>
      <c r="AR374" s="43">
        <f t="shared" si="135"/>
        <v>3</v>
      </c>
      <c r="AS374" s="43">
        <f t="shared" si="136"/>
        <v>3</v>
      </c>
      <c r="AT374" s="43" t="str">
        <f t="shared" si="137"/>
        <v>Correct</v>
      </c>
      <c r="AU374" s="43"/>
      <c r="AV374" s="159" t="str">
        <f>IFERROR(VLOOKUP(Table1[[#This Row],[RespondentID]],'All Data'!$A375:$CN947,81,FALSE),"unknown")</f>
        <v>Female</v>
      </c>
      <c r="AW374" s="159">
        <f>IFERROR(VLOOKUP(Table1[[#This Row],[RespondentID]],'All Data'!$A375:$CN947,82,FALSE),"unknown")</f>
        <v>71</v>
      </c>
      <c r="AX374" s="159" t="str">
        <f>IFERROR(VLOOKUP(Table1[[#This Row],[RespondentID]],'All Data'!$A375:$CN947,83,FALSE),"unknown")</f>
        <v>Nassau</v>
      </c>
      <c r="AY374" s="159" t="str">
        <f>IFERROR(VLOOKUP(Table1[[#This Row],[RespondentID]],'All Data'!$A375:$CN947,84,FALSE),"unknown")</f>
        <v>Freeport, 11520</v>
      </c>
      <c r="AZ374" s="159" t="str">
        <f>IFERROR(VLOOKUP(Table1[[#This Row],[RespondentID]],'All Data'!$A375:$CN947,85,FALSE),"unknown")</f>
        <v>Black/African American</v>
      </c>
      <c r="BA374" s="159" t="str">
        <f>IFERROR(VLOOKUP(Table1[[#This Row],[RespondentID]],'All Data'!$A375:$CN947,86,FALSE),"unknown")</f>
        <v>No</v>
      </c>
      <c r="BB374" s="159" t="str">
        <f>IFERROR(VLOOKUP(Table1[[#This Row],[RespondentID]],'All Data'!$A375:$CN947,87,FALSE),"unknown")</f>
        <v xml:space="preserve">English </v>
      </c>
      <c r="BC374" s="159" t="str">
        <f>IFERROR(VLOOKUP(Table1[[#This Row],[RespondentID]],'All Data'!$A375:$CN947,88,FALSE),"unknown")</f>
        <v>$0-$19,999</v>
      </c>
      <c r="BD374" s="159" t="str">
        <f>IFERROR(VLOOKUP(Table1[[#This Row],[RespondentID]],'All Data'!$A375:$CN947,89,FALSE),"unknown")</f>
        <v>Graduate school</v>
      </c>
      <c r="BE374" s="159" t="str">
        <f>IFERROR(VLOOKUP(Table1[[#This Row],[RespondentID]],'All Data'!$A375:$CN947,90,FALSE),"unknown")</f>
        <v>Retired</v>
      </c>
      <c r="BF374" s="159" t="str">
        <f>IFERROR(VLOOKUP(Table1[[#This Row],[RespondentID]],'All Data'!$A375:$CN947,91,FALSE),"unknown")</f>
        <v>Yes</v>
      </c>
      <c r="BG374" s="159" t="str">
        <f>IFERROR(VLOOKUP(Table1[[#This Row],[RespondentID]],'All Data'!$A375:$CN947,92,FALSE),"unknown")</f>
        <v>No</v>
      </c>
    </row>
    <row r="375" spans="1:59" x14ac:dyDescent="0.35">
      <c r="A375" s="6">
        <v>7044856191</v>
      </c>
      <c r="B375" s="6" t="s">
        <v>52</v>
      </c>
      <c r="C375" s="6" t="s">
        <v>53</v>
      </c>
      <c r="D375" s="6" t="s">
        <v>54</v>
      </c>
      <c r="E375" s="6"/>
      <c r="F375" s="6"/>
      <c r="G375" s="6"/>
      <c r="H375" s="6"/>
      <c r="I375" s="6"/>
      <c r="J375" s="6"/>
      <c r="K375" s="6"/>
      <c r="L375" s="6"/>
      <c r="M375" s="6" t="s">
        <v>62</v>
      </c>
      <c r="N375" s="6"/>
      <c r="O375" s="6"/>
      <c r="P375" s="6"/>
      <c r="Q375" s="6"/>
      <c r="R375" s="6"/>
      <c r="S375" s="6" t="s">
        <v>66</v>
      </c>
      <c r="T375" s="43"/>
      <c r="U375" s="43">
        <f t="shared" si="115"/>
        <v>5</v>
      </c>
      <c r="V375" s="43">
        <f t="shared" si="116"/>
        <v>0.6</v>
      </c>
      <c r="W375" s="43"/>
      <c r="X375" s="43">
        <f t="shared" si="117"/>
        <v>0.6</v>
      </c>
      <c r="Y375" s="43">
        <f t="shared" si="118"/>
        <v>0.6</v>
      </c>
      <c r="Z375" s="43">
        <f t="shared" si="119"/>
        <v>0.6</v>
      </c>
      <c r="AA375" s="43">
        <f t="shared" si="120"/>
        <v>0</v>
      </c>
      <c r="AB375" s="43">
        <f t="shared" si="121"/>
        <v>0</v>
      </c>
      <c r="AC375" s="43">
        <f t="shared" si="122"/>
        <v>0</v>
      </c>
      <c r="AD375" s="43">
        <f t="shared" si="123"/>
        <v>0</v>
      </c>
      <c r="AE375" s="43">
        <f t="shared" si="124"/>
        <v>0</v>
      </c>
      <c r="AF375" s="43">
        <f t="shared" si="125"/>
        <v>0</v>
      </c>
      <c r="AG375" s="43">
        <f t="shared" si="126"/>
        <v>0</v>
      </c>
      <c r="AH375" s="43">
        <f t="shared" si="127"/>
        <v>0</v>
      </c>
      <c r="AI375" s="43">
        <f t="shared" si="128"/>
        <v>0.6</v>
      </c>
      <c r="AJ375" s="43">
        <f t="shared" si="129"/>
        <v>0</v>
      </c>
      <c r="AK375" s="43">
        <f t="shared" si="130"/>
        <v>0</v>
      </c>
      <c r="AL375" s="43">
        <f t="shared" si="131"/>
        <v>0</v>
      </c>
      <c r="AM375" s="43">
        <f t="shared" si="132"/>
        <v>0</v>
      </c>
      <c r="AN375" s="43">
        <f t="shared" si="133"/>
        <v>0</v>
      </c>
      <c r="AO375" s="43">
        <f t="shared" si="134"/>
        <v>0.6</v>
      </c>
      <c r="AP375" s="43"/>
      <c r="AQ375" s="43"/>
      <c r="AR375" s="43">
        <f t="shared" si="135"/>
        <v>3</v>
      </c>
      <c r="AS375" s="43">
        <f t="shared" si="136"/>
        <v>5</v>
      </c>
      <c r="AT375" s="43" t="str">
        <f t="shared" si="137"/>
        <v>Correct</v>
      </c>
      <c r="AU375" s="43"/>
      <c r="AV375" s="159" t="str">
        <f>IFERROR(VLOOKUP(Table1[[#This Row],[RespondentID]],'All Data'!$A376:$CN948,81,FALSE),"unknown")</f>
        <v>Female</v>
      </c>
      <c r="AW375" s="159">
        <f>IFERROR(VLOOKUP(Table1[[#This Row],[RespondentID]],'All Data'!$A376:$CN948,82,FALSE),"unknown")</f>
        <v>74</v>
      </c>
      <c r="AX375" s="159" t="str">
        <f>IFERROR(VLOOKUP(Table1[[#This Row],[RespondentID]],'All Data'!$A376:$CN948,83,FALSE),"unknown")</f>
        <v>Nassau</v>
      </c>
      <c r="AY375" s="159" t="str">
        <f>IFERROR(VLOOKUP(Table1[[#This Row],[RespondentID]],'All Data'!$A376:$CN948,84,FALSE),"unknown")</f>
        <v>Great Neck, 11021</v>
      </c>
      <c r="AZ375" s="159" t="str">
        <f>IFERROR(VLOOKUP(Table1[[#This Row],[RespondentID]],'All Data'!$A376:$CN948,85,FALSE),"unknown")</f>
        <v>White/Caucasian</v>
      </c>
      <c r="BA375" s="159">
        <f>IFERROR(VLOOKUP(Table1[[#This Row],[RespondentID]],'All Data'!$A376:$CN948,86,FALSE),"unknown")</f>
        <v>0</v>
      </c>
      <c r="BB375" s="159" t="str">
        <f>IFERROR(VLOOKUP(Table1[[#This Row],[RespondentID]],'All Data'!$A376:$CN948,87,FALSE),"unknown")</f>
        <v xml:space="preserve">English </v>
      </c>
      <c r="BC375" s="159">
        <f>IFERROR(VLOOKUP(Table1[[#This Row],[RespondentID]],'All Data'!$A376:$CN948,88,FALSE),"unknown")</f>
        <v>0</v>
      </c>
      <c r="BD375" s="159" t="str">
        <f>IFERROR(VLOOKUP(Table1[[#This Row],[RespondentID]],'All Data'!$A376:$CN948,89,FALSE),"unknown")</f>
        <v>College graduate</v>
      </c>
      <c r="BE375" s="159" t="str">
        <f>IFERROR(VLOOKUP(Table1[[#This Row],[RespondentID]],'All Data'!$A376:$CN948,90,FALSE),"unknown")</f>
        <v>Retired</v>
      </c>
      <c r="BF375" s="159" t="str">
        <f>IFERROR(VLOOKUP(Table1[[#This Row],[RespondentID]],'All Data'!$A376:$CN948,91,FALSE),"unknown")</f>
        <v>Yes</v>
      </c>
      <c r="BG375" s="159" t="str">
        <f>IFERROR(VLOOKUP(Table1[[#This Row],[RespondentID]],'All Data'!$A376:$CN948,92,FALSE),"unknown")</f>
        <v>Yes</v>
      </c>
    </row>
    <row r="376" spans="1:59" x14ac:dyDescent="0.35">
      <c r="A376" s="6">
        <v>7044855874</v>
      </c>
      <c r="B376" s="6"/>
      <c r="C376" s="6"/>
      <c r="D376" s="6"/>
      <c r="E376" s="6" t="s">
        <v>19</v>
      </c>
      <c r="F376" s="6"/>
      <c r="G376" s="6"/>
      <c r="H376" s="6" t="s">
        <v>57</v>
      </c>
      <c r="I376" s="6"/>
      <c r="J376" s="6"/>
      <c r="K376" s="6"/>
      <c r="L376" s="6"/>
      <c r="M376" s="6"/>
      <c r="N376" s="6" t="s">
        <v>26</v>
      </c>
      <c r="O376" s="6"/>
      <c r="P376" s="6"/>
      <c r="Q376" s="6"/>
      <c r="R376" s="6"/>
      <c r="S376" s="6"/>
      <c r="T376" s="43"/>
      <c r="U376" s="43">
        <f t="shared" si="115"/>
        <v>3</v>
      </c>
      <c r="V376" s="43">
        <f t="shared" si="116"/>
        <v>1</v>
      </c>
      <c r="W376" s="43"/>
      <c r="X376" s="43">
        <f t="shared" si="117"/>
        <v>0</v>
      </c>
      <c r="Y376" s="43">
        <f t="shared" si="118"/>
        <v>0</v>
      </c>
      <c r="Z376" s="43">
        <f t="shared" si="119"/>
        <v>0</v>
      </c>
      <c r="AA376" s="43">
        <f t="shared" si="120"/>
        <v>1</v>
      </c>
      <c r="AB376" s="43">
        <f t="shared" si="121"/>
        <v>0</v>
      </c>
      <c r="AC376" s="43">
        <f t="shared" si="122"/>
        <v>0</v>
      </c>
      <c r="AD376" s="43">
        <f t="shared" si="123"/>
        <v>1</v>
      </c>
      <c r="AE376" s="43">
        <f t="shared" si="124"/>
        <v>0</v>
      </c>
      <c r="AF376" s="43">
        <f t="shared" si="125"/>
        <v>0</v>
      </c>
      <c r="AG376" s="43">
        <f t="shared" si="126"/>
        <v>0</v>
      </c>
      <c r="AH376" s="43">
        <f t="shared" si="127"/>
        <v>0</v>
      </c>
      <c r="AI376" s="43">
        <f t="shared" si="128"/>
        <v>0</v>
      </c>
      <c r="AJ376" s="43">
        <f t="shared" si="129"/>
        <v>1</v>
      </c>
      <c r="AK376" s="43">
        <f t="shared" si="130"/>
        <v>0</v>
      </c>
      <c r="AL376" s="43">
        <f t="shared" si="131"/>
        <v>0</v>
      </c>
      <c r="AM376" s="43">
        <f t="shared" si="132"/>
        <v>0</v>
      </c>
      <c r="AN376" s="43">
        <f t="shared" si="133"/>
        <v>0</v>
      </c>
      <c r="AO376" s="43">
        <f t="shared" si="134"/>
        <v>0</v>
      </c>
      <c r="AP376" s="43"/>
      <c r="AQ376" s="43"/>
      <c r="AR376" s="43">
        <f t="shared" si="135"/>
        <v>3</v>
      </c>
      <c r="AS376" s="43">
        <f t="shared" si="136"/>
        <v>3</v>
      </c>
      <c r="AT376" s="43" t="str">
        <f t="shared" si="137"/>
        <v>Correct</v>
      </c>
      <c r="AU376" s="43"/>
      <c r="AV376" s="159" t="str">
        <f>IFERROR(VLOOKUP(Table1[[#This Row],[RespondentID]],'All Data'!$A377:$CN949,81,FALSE),"unknown")</f>
        <v>Male</v>
      </c>
      <c r="AW376" s="159">
        <f>IFERROR(VLOOKUP(Table1[[#This Row],[RespondentID]],'All Data'!$A377:$CN949,82,FALSE),"unknown")</f>
        <v>78</v>
      </c>
      <c r="AX376" s="159" t="str">
        <f>IFERROR(VLOOKUP(Table1[[#This Row],[RespondentID]],'All Data'!$A377:$CN949,83,FALSE),"unknown")</f>
        <v>Nassau</v>
      </c>
      <c r="AY376" s="159" t="str">
        <f>IFERROR(VLOOKUP(Table1[[#This Row],[RespondentID]],'All Data'!$A377:$CN949,84,FALSE),"unknown")</f>
        <v>Great Neck, 11020</v>
      </c>
      <c r="AZ376" s="159" t="str">
        <f>IFERROR(VLOOKUP(Table1[[#This Row],[RespondentID]],'All Data'!$A377:$CN949,85,FALSE),"unknown")</f>
        <v>White/Caucasian</v>
      </c>
      <c r="BA376" s="159" t="str">
        <f>IFERROR(VLOOKUP(Table1[[#This Row],[RespondentID]],'All Data'!$A377:$CN949,86,FALSE),"unknown")</f>
        <v>No</v>
      </c>
      <c r="BB376" s="159" t="str">
        <f>IFERROR(VLOOKUP(Table1[[#This Row],[RespondentID]],'All Data'!$A377:$CN949,87,FALSE),"unknown")</f>
        <v xml:space="preserve">English </v>
      </c>
      <c r="BC376" s="159" t="str">
        <f>IFERROR(VLOOKUP(Table1[[#This Row],[RespondentID]],'All Data'!$A377:$CN949,88,FALSE),"unknown")</f>
        <v>Over $125,000</v>
      </c>
      <c r="BD376" s="159" t="str">
        <f>IFERROR(VLOOKUP(Table1[[#This Row],[RespondentID]],'All Data'!$A377:$CN949,89,FALSE),"unknown")</f>
        <v>Doctorate</v>
      </c>
      <c r="BE376" s="159" t="str">
        <f>IFERROR(VLOOKUP(Table1[[#This Row],[RespondentID]],'All Data'!$A377:$CN949,90,FALSE),"unknown")</f>
        <v>Employed for wages</v>
      </c>
      <c r="BF376" s="159" t="str">
        <f>IFERROR(VLOOKUP(Table1[[#This Row],[RespondentID]],'All Data'!$A377:$CN949,91,FALSE),"unknown")</f>
        <v>Yes</v>
      </c>
      <c r="BG376" s="159" t="str">
        <f>IFERROR(VLOOKUP(Table1[[#This Row],[RespondentID]],'All Data'!$A377:$CN949,92,FALSE),"unknown")</f>
        <v>No</v>
      </c>
    </row>
    <row r="377" spans="1:59" x14ac:dyDescent="0.35">
      <c r="A377" s="6">
        <v>7044855632</v>
      </c>
      <c r="B377" s="6"/>
      <c r="C377" s="6"/>
      <c r="D377" s="6"/>
      <c r="E377" s="6"/>
      <c r="F377" s="6"/>
      <c r="G377" s="6"/>
      <c r="H377" s="6"/>
      <c r="I377" s="6" t="s">
        <v>58</v>
      </c>
      <c r="J377" s="6"/>
      <c r="K377" s="6"/>
      <c r="L377" s="6"/>
      <c r="M377" s="6"/>
      <c r="N377" s="6"/>
      <c r="O377" s="6"/>
      <c r="P377" s="6" t="s">
        <v>63</v>
      </c>
      <c r="Q377" s="6"/>
      <c r="R377" s="6"/>
      <c r="S377" s="6"/>
      <c r="T377" s="43"/>
      <c r="U377" s="43">
        <f t="shared" si="115"/>
        <v>2</v>
      </c>
      <c r="V377" s="43">
        <f t="shared" si="116"/>
        <v>1.5</v>
      </c>
      <c r="W377" s="43"/>
      <c r="X377" s="43">
        <f t="shared" si="117"/>
        <v>0</v>
      </c>
      <c r="Y377" s="43">
        <f t="shared" si="118"/>
        <v>0</v>
      </c>
      <c r="Z377" s="43">
        <f t="shared" si="119"/>
        <v>0</v>
      </c>
      <c r="AA377" s="43">
        <f t="shared" si="120"/>
        <v>0</v>
      </c>
      <c r="AB377" s="43">
        <f t="shared" si="121"/>
        <v>0</v>
      </c>
      <c r="AC377" s="43">
        <f t="shared" si="122"/>
        <v>0</v>
      </c>
      <c r="AD377" s="43">
        <f t="shared" si="123"/>
        <v>0</v>
      </c>
      <c r="AE377" s="43">
        <f t="shared" si="124"/>
        <v>1</v>
      </c>
      <c r="AF377" s="43">
        <f t="shared" si="125"/>
        <v>0</v>
      </c>
      <c r="AG377" s="43">
        <f t="shared" si="126"/>
        <v>0</v>
      </c>
      <c r="AH377" s="43">
        <f t="shared" si="127"/>
        <v>0</v>
      </c>
      <c r="AI377" s="43">
        <f t="shared" si="128"/>
        <v>0</v>
      </c>
      <c r="AJ377" s="43">
        <f t="shared" si="129"/>
        <v>0</v>
      </c>
      <c r="AK377" s="43">
        <f t="shared" si="130"/>
        <v>0</v>
      </c>
      <c r="AL377" s="43">
        <f t="shared" si="131"/>
        <v>1</v>
      </c>
      <c r="AM377" s="43">
        <f t="shared" si="132"/>
        <v>0</v>
      </c>
      <c r="AN377" s="43">
        <f t="shared" si="133"/>
        <v>0</v>
      </c>
      <c r="AO377" s="43">
        <f t="shared" si="134"/>
        <v>0</v>
      </c>
      <c r="AP377" s="43"/>
      <c r="AQ377" s="43"/>
      <c r="AR377" s="43">
        <f t="shared" si="135"/>
        <v>2</v>
      </c>
      <c r="AS377" s="43">
        <f t="shared" si="136"/>
        <v>2</v>
      </c>
      <c r="AT377" s="43" t="str">
        <f t="shared" si="137"/>
        <v>Correct</v>
      </c>
      <c r="AU377" s="43"/>
      <c r="AV377" s="159" t="str">
        <f>IFERROR(VLOOKUP(Table1[[#This Row],[RespondentID]],'All Data'!$A378:$CN950,81,FALSE),"unknown")</f>
        <v>Female</v>
      </c>
      <c r="AW377" s="159">
        <f>IFERROR(VLOOKUP(Table1[[#This Row],[RespondentID]],'All Data'!$A378:$CN950,82,FALSE),"unknown")</f>
        <v>41</v>
      </c>
      <c r="AX377" s="159" t="str">
        <f>IFERROR(VLOOKUP(Table1[[#This Row],[RespondentID]],'All Data'!$A378:$CN950,83,FALSE),"unknown")</f>
        <v>Nassau</v>
      </c>
      <c r="AY377" s="159" t="str">
        <f>IFERROR(VLOOKUP(Table1[[#This Row],[RespondentID]],'All Data'!$A378:$CN950,84,FALSE),"unknown")</f>
        <v>Great Neck, 11021</v>
      </c>
      <c r="AZ377" s="159" t="str">
        <f>IFERROR(VLOOKUP(Table1[[#This Row],[RespondentID]],'All Data'!$A378:$CN950,85,FALSE),"unknown")</f>
        <v>Asian/Pacific Islander</v>
      </c>
      <c r="BA377" s="159" t="str">
        <f>IFERROR(VLOOKUP(Table1[[#This Row],[RespondentID]],'All Data'!$A378:$CN950,86,FALSE),"unknown")</f>
        <v>No</v>
      </c>
      <c r="BB377" s="159" t="str">
        <f>IFERROR(VLOOKUP(Table1[[#This Row],[RespondentID]],'All Data'!$A378:$CN950,87,FALSE),"unknown")</f>
        <v xml:space="preserve">English Korean </v>
      </c>
      <c r="BC377" s="159" t="str">
        <f>IFERROR(VLOOKUP(Table1[[#This Row],[RespondentID]],'All Data'!$A378:$CN950,88,FALSE),"unknown")</f>
        <v>$35,000 to $49,999</v>
      </c>
      <c r="BD377" s="159" t="str">
        <f>IFERROR(VLOOKUP(Table1[[#This Row],[RespondentID]],'All Data'!$A378:$CN950,89,FALSE),"unknown")</f>
        <v>Some college</v>
      </c>
      <c r="BE377" s="159" t="str">
        <f>IFERROR(VLOOKUP(Table1[[#This Row],[RespondentID]],'All Data'!$A378:$CN950,90,FALSE),"unknown")</f>
        <v>Self-employed</v>
      </c>
      <c r="BF377" s="159" t="str">
        <f>IFERROR(VLOOKUP(Table1[[#This Row],[RespondentID]],'All Data'!$A378:$CN950,91,FALSE),"unknown")</f>
        <v>Yes</v>
      </c>
      <c r="BG377" s="159" t="str">
        <f>IFERROR(VLOOKUP(Table1[[#This Row],[RespondentID]],'All Data'!$A378:$CN950,92,FALSE),"unknown")</f>
        <v>Yes</v>
      </c>
    </row>
    <row r="378" spans="1:59" x14ac:dyDescent="0.35">
      <c r="A378" s="6">
        <v>7044855191</v>
      </c>
      <c r="B378" s="6"/>
      <c r="C378" s="6"/>
      <c r="D378" s="6" t="s">
        <v>54</v>
      </c>
      <c r="E378" s="6" t="s">
        <v>19</v>
      </c>
      <c r="F378" s="6" t="s">
        <v>55</v>
      </c>
      <c r="G378" s="6" t="s">
        <v>56</v>
      </c>
      <c r="H378" s="6" t="s">
        <v>57</v>
      </c>
      <c r="I378" s="6"/>
      <c r="J378" s="6"/>
      <c r="K378" s="6"/>
      <c r="L378" s="6"/>
      <c r="M378" s="6"/>
      <c r="N378" s="6"/>
      <c r="O378" s="6"/>
      <c r="P378" s="6"/>
      <c r="Q378" s="6" t="s">
        <v>64</v>
      </c>
      <c r="R378" s="6"/>
      <c r="S378" s="6"/>
      <c r="T378" s="43"/>
      <c r="U378" s="43">
        <f t="shared" si="115"/>
        <v>6</v>
      </c>
      <c r="V378" s="43">
        <f t="shared" si="116"/>
        <v>0.5</v>
      </c>
      <c r="W378" s="43"/>
      <c r="X378" s="43">
        <f t="shared" si="117"/>
        <v>0</v>
      </c>
      <c r="Y378" s="43">
        <f t="shared" si="118"/>
        <v>0</v>
      </c>
      <c r="Z378" s="43">
        <f t="shared" si="119"/>
        <v>0.5</v>
      </c>
      <c r="AA378" s="43">
        <f t="shared" si="120"/>
        <v>0.5</v>
      </c>
      <c r="AB378" s="43">
        <f t="shared" si="121"/>
        <v>0.5</v>
      </c>
      <c r="AC378" s="43">
        <f t="shared" si="122"/>
        <v>0.5</v>
      </c>
      <c r="AD378" s="43">
        <f t="shared" si="123"/>
        <v>0.5</v>
      </c>
      <c r="AE378" s="43">
        <f t="shared" si="124"/>
        <v>0</v>
      </c>
      <c r="AF378" s="43">
        <f t="shared" si="125"/>
        <v>0</v>
      </c>
      <c r="AG378" s="43">
        <f t="shared" si="126"/>
        <v>0</v>
      </c>
      <c r="AH378" s="43">
        <f t="shared" si="127"/>
        <v>0</v>
      </c>
      <c r="AI378" s="43">
        <f t="shared" si="128"/>
        <v>0</v>
      </c>
      <c r="AJ378" s="43">
        <f t="shared" si="129"/>
        <v>0</v>
      </c>
      <c r="AK378" s="43">
        <f t="shared" si="130"/>
        <v>0</v>
      </c>
      <c r="AL378" s="43">
        <f t="shared" si="131"/>
        <v>0</v>
      </c>
      <c r="AM378" s="43">
        <f t="shared" si="132"/>
        <v>0.5</v>
      </c>
      <c r="AN378" s="43">
        <f t="shared" si="133"/>
        <v>0</v>
      </c>
      <c r="AO378" s="43">
        <f t="shared" si="134"/>
        <v>0</v>
      </c>
      <c r="AP378" s="43"/>
      <c r="AQ378" s="43"/>
      <c r="AR378" s="43">
        <f t="shared" si="135"/>
        <v>3</v>
      </c>
      <c r="AS378" s="43">
        <f t="shared" si="136"/>
        <v>6</v>
      </c>
      <c r="AT378" s="43" t="str">
        <f t="shared" si="137"/>
        <v>Correct</v>
      </c>
      <c r="AU378" s="43"/>
      <c r="AV378" s="159" t="str">
        <f>IFERROR(VLOOKUP(Table1[[#This Row],[RespondentID]],'All Data'!$A379:$CN951,81,FALSE),"unknown")</f>
        <v>Female</v>
      </c>
      <c r="AW378" s="159">
        <f>IFERROR(VLOOKUP(Table1[[#This Row],[RespondentID]],'All Data'!$A379:$CN951,82,FALSE),"unknown")</f>
        <v>70</v>
      </c>
      <c r="AX378" s="159" t="str">
        <f>IFERROR(VLOOKUP(Table1[[#This Row],[RespondentID]],'All Data'!$A379:$CN951,83,FALSE),"unknown")</f>
        <v>Queens</v>
      </c>
      <c r="AY378" s="159">
        <f>IFERROR(VLOOKUP(Table1[[#This Row],[RespondentID]],'All Data'!$A379:$CN951,84,FALSE),"unknown")</f>
        <v>0</v>
      </c>
      <c r="AZ378" s="159" t="str">
        <f>IFERROR(VLOOKUP(Table1[[#This Row],[RespondentID]],'All Data'!$A379:$CN951,85,FALSE),"unknown")</f>
        <v>White/Caucasian</v>
      </c>
      <c r="BA378" s="159" t="str">
        <f>IFERROR(VLOOKUP(Table1[[#This Row],[RespondentID]],'All Data'!$A379:$CN951,86,FALSE),"unknown")</f>
        <v>No</v>
      </c>
      <c r="BB378" s="159" t="str">
        <f>IFERROR(VLOOKUP(Table1[[#This Row],[RespondentID]],'All Data'!$A379:$CN951,87,FALSE),"unknown")</f>
        <v xml:space="preserve"> </v>
      </c>
      <c r="BC378" s="159">
        <f>IFERROR(VLOOKUP(Table1[[#This Row],[RespondentID]],'All Data'!$A379:$CN951,88,FALSE),"unknown")</f>
        <v>0</v>
      </c>
      <c r="BD378" s="159">
        <f>IFERROR(VLOOKUP(Table1[[#This Row],[RespondentID]],'All Data'!$A379:$CN951,89,FALSE),"unknown")</f>
        <v>0</v>
      </c>
      <c r="BE378" s="159" t="str">
        <f>IFERROR(VLOOKUP(Table1[[#This Row],[RespondentID]],'All Data'!$A379:$CN951,90,FALSE),"unknown")</f>
        <v>Retired</v>
      </c>
      <c r="BF378" s="159" t="str">
        <f>IFERROR(VLOOKUP(Table1[[#This Row],[RespondentID]],'All Data'!$A379:$CN951,91,FALSE),"unknown")</f>
        <v>Yes</v>
      </c>
      <c r="BG378" s="159" t="str">
        <f>IFERROR(VLOOKUP(Table1[[#This Row],[RespondentID]],'All Data'!$A379:$CN951,92,FALSE),"unknown")</f>
        <v>Yes</v>
      </c>
    </row>
    <row r="379" spans="1:59" x14ac:dyDescent="0.35">
      <c r="A379" s="6">
        <v>7044854800</v>
      </c>
      <c r="B379" s="6"/>
      <c r="C379" s="6"/>
      <c r="D379" s="6"/>
      <c r="E379" s="6"/>
      <c r="F379" s="6"/>
      <c r="G379" s="6" t="s">
        <v>56</v>
      </c>
      <c r="H379" s="6" t="s">
        <v>57</v>
      </c>
      <c r="I379" s="6" t="s">
        <v>58</v>
      </c>
      <c r="J379" s="6"/>
      <c r="K379" s="6"/>
      <c r="L379" s="6" t="s">
        <v>61</v>
      </c>
      <c r="M379" s="6"/>
      <c r="N379" s="6"/>
      <c r="O379" s="6"/>
      <c r="P379" s="6"/>
      <c r="Q379" s="6"/>
      <c r="R379" s="6"/>
      <c r="S379" s="6"/>
      <c r="T379" s="43"/>
      <c r="U379" s="43">
        <f t="shared" si="115"/>
        <v>4</v>
      </c>
      <c r="V379" s="43">
        <f t="shared" si="116"/>
        <v>0.75</v>
      </c>
      <c r="W379" s="43"/>
      <c r="X379" s="43">
        <f t="shared" si="117"/>
        <v>0</v>
      </c>
      <c r="Y379" s="43">
        <f t="shared" si="118"/>
        <v>0</v>
      </c>
      <c r="Z379" s="43">
        <f t="shared" si="119"/>
        <v>0</v>
      </c>
      <c r="AA379" s="43">
        <f t="shared" si="120"/>
        <v>0</v>
      </c>
      <c r="AB379" s="43">
        <f t="shared" si="121"/>
        <v>0</v>
      </c>
      <c r="AC379" s="43">
        <f t="shared" si="122"/>
        <v>0.75</v>
      </c>
      <c r="AD379" s="43">
        <f t="shared" si="123"/>
        <v>0.75</v>
      </c>
      <c r="AE379" s="43">
        <f t="shared" si="124"/>
        <v>0.75</v>
      </c>
      <c r="AF379" s="43">
        <f t="shared" si="125"/>
        <v>0</v>
      </c>
      <c r="AG379" s="43">
        <f t="shared" si="126"/>
        <v>0</v>
      </c>
      <c r="AH379" s="43">
        <f t="shared" si="127"/>
        <v>0.75</v>
      </c>
      <c r="AI379" s="43">
        <f t="shared" si="128"/>
        <v>0</v>
      </c>
      <c r="AJ379" s="43">
        <f t="shared" si="129"/>
        <v>0</v>
      </c>
      <c r="AK379" s="43">
        <f t="shared" si="130"/>
        <v>0</v>
      </c>
      <c r="AL379" s="43">
        <f t="shared" si="131"/>
        <v>0</v>
      </c>
      <c r="AM379" s="43">
        <f t="shared" si="132"/>
        <v>0</v>
      </c>
      <c r="AN379" s="43">
        <f t="shared" si="133"/>
        <v>0</v>
      </c>
      <c r="AO379" s="43">
        <f t="shared" si="134"/>
        <v>0</v>
      </c>
      <c r="AP379" s="43"/>
      <c r="AQ379" s="43"/>
      <c r="AR379" s="43">
        <f t="shared" si="135"/>
        <v>3</v>
      </c>
      <c r="AS379" s="43">
        <f t="shared" si="136"/>
        <v>4</v>
      </c>
      <c r="AT379" s="43" t="str">
        <f t="shared" si="137"/>
        <v>Correct</v>
      </c>
      <c r="AU379" s="43"/>
      <c r="AV379" s="159" t="str">
        <f>IFERROR(VLOOKUP(Table1[[#This Row],[RespondentID]],'All Data'!$A380:$CN952,81,FALSE),"unknown")</f>
        <v>Male</v>
      </c>
      <c r="AW379" s="159">
        <f>IFERROR(VLOOKUP(Table1[[#This Row],[RespondentID]],'All Data'!$A380:$CN952,82,FALSE),"unknown")</f>
        <v>74</v>
      </c>
      <c r="AX379" s="159" t="str">
        <f>IFERROR(VLOOKUP(Table1[[#This Row],[RespondentID]],'All Data'!$A380:$CN952,83,FALSE),"unknown")</f>
        <v>Nassau</v>
      </c>
      <c r="AY379" s="159" t="str">
        <f>IFERROR(VLOOKUP(Table1[[#This Row],[RespondentID]],'All Data'!$A380:$CN952,84,FALSE),"unknown")</f>
        <v>East Norwich, 11732</v>
      </c>
      <c r="AZ379" s="159" t="str">
        <f>IFERROR(VLOOKUP(Table1[[#This Row],[RespondentID]],'All Data'!$A380:$CN952,85,FALSE),"unknown")</f>
        <v>White/Caucasian</v>
      </c>
      <c r="BA379" s="159">
        <f>IFERROR(VLOOKUP(Table1[[#This Row],[RespondentID]],'All Data'!$A380:$CN952,86,FALSE),"unknown")</f>
        <v>0</v>
      </c>
      <c r="BB379" s="159" t="str">
        <f>IFERROR(VLOOKUP(Table1[[#This Row],[RespondentID]],'All Data'!$A380:$CN952,87,FALSE),"unknown")</f>
        <v xml:space="preserve">English </v>
      </c>
      <c r="BC379" s="159" t="str">
        <f>IFERROR(VLOOKUP(Table1[[#This Row],[RespondentID]],'All Data'!$A380:$CN952,88,FALSE),"unknown")</f>
        <v>$50,000 to $74,999</v>
      </c>
      <c r="BD379" s="159" t="str">
        <f>IFERROR(VLOOKUP(Table1[[#This Row],[RespondentID]],'All Data'!$A380:$CN952,89,FALSE),"unknown")</f>
        <v>Some college</v>
      </c>
      <c r="BE379" s="159" t="str">
        <f>IFERROR(VLOOKUP(Table1[[#This Row],[RespondentID]],'All Data'!$A380:$CN952,90,FALSE),"unknown")</f>
        <v>Retired</v>
      </c>
      <c r="BF379" s="159" t="str">
        <f>IFERROR(VLOOKUP(Table1[[#This Row],[RespondentID]],'All Data'!$A380:$CN952,91,FALSE),"unknown")</f>
        <v>Yes</v>
      </c>
      <c r="BG379" s="159">
        <f>IFERROR(VLOOKUP(Table1[[#This Row],[RespondentID]],'All Data'!$A380:$CN952,92,FALSE),"unknown")</f>
        <v>0</v>
      </c>
    </row>
    <row r="380" spans="1:59" x14ac:dyDescent="0.35">
      <c r="A380" s="6">
        <v>7044854509</v>
      </c>
      <c r="B380" s="6" t="s">
        <v>52</v>
      </c>
      <c r="C380" s="6"/>
      <c r="D380" s="6"/>
      <c r="E380" s="6" t="s">
        <v>19</v>
      </c>
      <c r="F380" s="6"/>
      <c r="G380" s="6"/>
      <c r="H380" s="6"/>
      <c r="I380" s="6"/>
      <c r="J380" s="6"/>
      <c r="K380" s="6"/>
      <c r="L380" s="6" t="s">
        <v>61</v>
      </c>
      <c r="M380" s="6"/>
      <c r="N380" s="6"/>
      <c r="O380" s="6"/>
      <c r="P380" s="6"/>
      <c r="Q380" s="6"/>
      <c r="R380" s="6"/>
      <c r="S380" s="6"/>
      <c r="T380" s="43"/>
      <c r="U380" s="43">
        <f t="shared" si="115"/>
        <v>3</v>
      </c>
      <c r="V380" s="43">
        <f t="shared" si="116"/>
        <v>1</v>
      </c>
      <c r="W380" s="43"/>
      <c r="X380" s="43">
        <f t="shared" si="117"/>
        <v>1</v>
      </c>
      <c r="Y380" s="43">
        <f t="shared" si="118"/>
        <v>0</v>
      </c>
      <c r="Z380" s="43">
        <f t="shared" si="119"/>
        <v>0</v>
      </c>
      <c r="AA380" s="43">
        <f t="shared" si="120"/>
        <v>1</v>
      </c>
      <c r="AB380" s="43">
        <f t="shared" si="121"/>
        <v>0</v>
      </c>
      <c r="AC380" s="43">
        <f t="shared" si="122"/>
        <v>0</v>
      </c>
      <c r="AD380" s="43">
        <f t="shared" si="123"/>
        <v>0</v>
      </c>
      <c r="AE380" s="43">
        <f t="shared" si="124"/>
        <v>0</v>
      </c>
      <c r="AF380" s="43">
        <f t="shared" si="125"/>
        <v>0</v>
      </c>
      <c r="AG380" s="43">
        <f t="shared" si="126"/>
        <v>0</v>
      </c>
      <c r="AH380" s="43">
        <f t="shared" si="127"/>
        <v>1</v>
      </c>
      <c r="AI380" s="43">
        <f t="shared" si="128"/>
        <v>0</v>
      </c>
      <c r="AJ380" s="43">
        <f t="shared" si="129"/>
        <v>0</v>
      </c>
      <c r="AK380" s="43">
        <f t="shared" si="130"/>
        <v>0</v>
      </c>
      <c r="AL380" s="43">
        <f t="shared" si="131"/>
        <v>0</v>
      </c>
      <c r="AM380" s="43">
        <f t="shared" si="132"/>
        <v>0</v>
      </c>
      <c r="AN380" s="43">
        <f t="shared" si="133"/>
        <v>0</v>
      </c>
      <c r="AO380" s="43">
        <f t="shared" si="134"/>
        <v>0</v>
      </c>
      <c r="AP380" s="43"/>
      <c r="AQ380" s="43"/>
      <c r="AR380" s="43">
        <f t="shared" si="135"/>
        <v>3</v>
      </c>
      <c r="AS380" s="43">
        <f t="shared" si="136"/>
        <v>3</v>
      </c>
      <c r="AT380" s="43" t="str">
        <f t="shared" si="137"/>
        <v>Correct</v>
      </c>
      <c r="AU380" s="43"/>
      <c r="AV380" s="159" t="str">
        <f>IFERROR(VLOOKUP(Table1[[#This Row],[RespondentID]],'All Data'!$A381:$CN953,81,FALSE),"unknown")</f>
        <v>Male</v>
      </c>
      <c r="AW380" s="159">
        <f>IFERROR(VLOOKUP(Table1[[#This Row],[RespondentID]],'All Data'!$A381:$CN953,82,FALSE),"unknown")</f>
        <v>47</v>
      </c>
      <c r="AX380" s="159" t="str">
        <f>IFERROR(VLOOKUP(Table1[[#This Row],[RespondentID]],'All Data'!$A381:$CN953,83,FALSE),"unknown")</f>
        <v>Nassau</v>
      </c>
      <c r="AY380" s="159" t="str">
        <f>IFERROR(VLOOKUP(Table1[[#This Row],[RespondentID]],'All Data'!$A381:$CN953,84,FALSE),"unknown")</f>
        <v>Baldwin, 11510</v>
      </c>
      <c r="AZ380" s="159" t="str">
        <f>IFERROR(VLOOKUP(Table1[[#This Row],[RespondentID]],'All Data'!$A381:$CN953,85,FALSE),"unknown")</f>
        <v>White/Caucasian</v>
      </c>
      <c r="BA380" s="159" t="str">
        <f>IFERROR(VLOOKUP(Table1[[#This Row],[RespondentID]],'All Data'!$A381:$CN953,86,FALSE),"unknown")</f>
        <v>No</v>
      </c>
      <c r="BB380" s="159" t="str">
        <f>IFERROR(VLOOKUP(Table1[[#This Row],[RespondentID]],'All Data'!$A381:$CN953,87,FALSE),"unknown")</f>
        <v xml:space="preserve">English </v>
      </c>
      <c r="BC380" s="159" t="str">
        <f>IFERROR(VLOOKUP(Table1[[#This Row],[RespondentID]],'All Data'!$A381:$CN953,88,FALSE),"unknown")</f>
        <v>Over $125,000</v>
      </c>
      <c r="BD380" s="159" t="str">
        <f>IFERROR(VLOOKUP(Table1[[#This Row],[RespondentID]],'All Data'!$A381:$CN953,89,FALSE),"unknown")</f>
        <v>Graduate school</v>
      </c>
      <c r="BE380" s="159" t="str">
        <f>IFERROR(VLOOKUP(Table1[[#This Row],[RespondentID]],'All Data'!$A381:$CN953,90,FALSE),"unknown")</f>
        <v>Employed for wages</v>
      </c>
      <c r="BF380" s="159" t="str">
        <f>IFERROR(VLOOKUP(Table1[[#This Row],[RespondentID]],'All Data'!$A381:$CN953,91,FALSE),"unknown")</f>
        <v>Yes</v>
      </c>
      <c r="BG380" s="159" t="str">
        <f>IFERROR(VLOOKUP(Table1[[#This Row],[RespondentID]],'All Data'!$A381:$CN953,92,FALSE),"unknown")</f>
        <v>Yes</v>
      </c>
    </row>
    <row r="381" spans="1:59" x14ac:dyDescent="0.35">
      <c r="A381" s="6">
        <v>7044854212</v>
      </c>
      <c r="B381" s="6"/>
      <c r="C381" s="6"/>
      <c r="D381" s="6" t="s">
        <v>54</v>
      </c>
      <c r="E381" s="6"/>
      <c r="F381" s="6"/>
      <c r="G381" s="6" t="s">
        <v>56</v>
      </c>
      <c r="H381" s="6"/>
      <c r="I381" s="6"/>
      <c r="J381" s="6"/>
      <c r="K381" s="6"/>
      <c r="L381" s="6"/>
      <c r="M381" s="6"/>
      <c r="N381" s="6"/>
      <c r="O381" s="6"/>
      <c r="P381" s="6"/>
      <c r="Q381" s="6"/>
      <c r="R381" s="6"/>
      <c r="S381" s="6"/>
      <c r="T381" s="43"/>
      <c r="U381" s="43">
        <f t="shared" si="115"/>
        <v>2</v>
      </c>
      <c r="V381" s="43">
        <f t="shared" si="116"/>
        <v>1.5</v>
      </c>
      <c r="W381" s="43"/>
      <c r="X381" s="43">
        <f t="shared" si="117"/>
        <v>0</v>
      </c>
      <c r="Y381" s="43">
        <f t="shared" si="118"/>
        <v>0</v>
      </c>
      <c r="Z381" s="43">
        <f t="shared" si="119"/>
        <v>1</v>
      </c>
      <c r="AA381" s="43">
        <f t="shared" si="120"/>
        <v>0</v>
      </c>
      <c r="AB381" s="43">
        <f t="shared" si="121"/>
        <v>0</v>
      </c>
      <c r="AC381" s="43">
        <f t="shared" si="122"/>
        <v>1</v>
      </c>
      <c r="AD381" s="43">
        <f t="shared" si="123"/>
        <v>0</v>
      </c>
      <c r="AE381" s="43">
        <f t="shared" si="124"/>
        <v>0</v>
      </c>
      <c r="AF381" s="43">
        <f t="shared" si="125"/>
        <v>0</v>
      </c>
      <c r="AG381" s="43">
        <f t="shared" si="126"/>
        <v>0</v>
      </c>
      <c r="AH381" s="43">
        <f t="shared" si="127"/>
        <v>0</v>
      </c>
      <c r="AI381" s="43">
        <f t="shared" si="128"/>
        <v>0</v>
      </c>
      <c r="AJ381" s="43">
        <f t="shared" si="129"/>
        <v>0</v>
      </c>
      <c r="AK381" s="43">
        <f t="shared" si="130"/>
        <v>0</v>
      </c>
      <c r="AL381" s="43">
        <f t="shared" si="131"/>
        <v>0</v>
      </c>
      <c r="AM381" s="43">
        <f t="shared" si="132"/>
        <v>0</v>
      </c>
      <c r="AN381" s="43">
        <f t="shared" si="133"/>
        <v>0</v>
      </c>
      <c r="AO381" s="43">
        <f t="shared" si="134"/>
        <v>0</v>
      </c>
      <c r="AP381" s="43"/>
      <c r="AQ381" s="43"/>
      <c r="AR381" s="43">
        <f t="shared" si="135"/>
        <v>2</v>
      </c>
      <c r="AS381" s="43">
        <f t="shared" si="136"/>
        <v>2</v>
      </c>
      <c r="AT381" s="43" t="str">
        <f t="shared" si="137"/>
        <v>Correct</v>
      </c>
      <c r="AU381" s="43"/>
      <c r="AV381" s="159" t="str">
        <f>IFERROR(VLOOKUP(Table1[[#This Row],[RespondentID]],'All Data'!$A382:$CN954,81,FALSE),"unknown")</f>
        <v>Female</v>
      </c>
      <c r="AW381" s="159">
        <f>IFERROR(VLOOKUP(Table1[[#This Row],[RespondentID]],'All Data'!$A382:$CN954,82,FALSE),"unknown")</f>
        <v>47</v>
      </c>
      <c r="AX381" s="159" t="str">
        <f>IFERROR(VLOOKUP(Table1[[#This Row],[RespondentID]],'All Data'!$A382:$CN954,83,FALSE),"unknown")</f>
        <v>Nassau</v>
      </c>
      <c r="AY381" s="159" t="str">
        <f>IFERROR(VLOOKUP(Table1[[#This Row],[RespondentID]],'All Data'!$A382:$CN954,84,FALSE),"unknown")</f>
        <v>Roosevelt, 11575</v>
      </c>
      <c r="AZ381" s="159" t="str">
        <f>IFERROR(VLOOKUP(Table1[[#This Row],[RespondentID]],'All Data'!$A382:$CN954,85,FALSE),"unknown")</f>
        <v>Asian/Pacific Islander</v>
      </c>
      <c r="BA381" s="159">
        <f>IFERROR(VLOOKUP(Table1[[#This Row],[RespondentID]],'All Data'!$A382:$CN954,86,FALSE),"unknown")</f>
        <v>0</v>
      </c>
      <c r="BB381" s="159" t="str">
        <f>IFERROR(VLOOKUP(Table1[[#This Row],[RespondentID]],'All Data'!$A382:$CN954,87,FALSE),"unknown")</f>
        <v xml:space="preserve"> </v>
      </c>
      <c r="BC381" s="159" t="str">
        <f>IFERROR(VLOOKUP(Table1[[#This Row],[RespondentID]],'All Data'!$A382:$CN954,88,FALSE),"unknown")</f>
        <v>$20,000 to $34,999</v>
      </c>
      <c r="BD381" s="159" t="str">
        <f>IFERROR(VLOOKUP(Table1[[#This Row],[RespondentID]],'All Data'!$A382:$CN954,89,FALSE),"unknown")</f>
        <v>College graduate</v>
      </c>
      <c r="BE381" s="159" t="str">
        <f>IFERROR(VLOOKUP(Table1[[#This Row],[RespondentID]],'All Data'!$A382:$CN954,90,FALSE),"unknown")</f>
        <v>Self-employed</v>
      </c>
      <c r="BF381" s="159" t="str">
        <f>IFERROR(VLOOKUP(Table1[[#This Row],[RespondentID]],'All Data'!$A382:$CN954,91,FALSE),"unknown")</f>
        <v>Yes</v>
      </c>
      <c r="BG381" s="159">
        <f>IFERROR(VLOOKUP(Table1[[#This Row],[RespondentID]],'All Data'!$A382:$CN954,92,FALSE),"unknown")</f>
        <v>0</v>
      </c>
    </row>
    <row r="382" spans="1:59" x14ac:dyDescent="0.35">
      <c r="A382" s="6">
        <v>7044853936</v>
      </c>
      <c r="B382" s="6"/>
      <c r="C382" s="6"/>
      <c r="D382" s="6" t="s">
        <v>54</v>
      </c>
      <c r="E382" s="6"/>
      <c r="F382" s="6"/>
      <c r="G382" s="6"/>
      <c r="H382" s="6"/>
      <c r="I382" s="6" t="s">
        <v>58</v>
      </c>
      <c r="J382" s="6"/>
      <c r="K382" s="6"/>
      <c r="L382" s="6"/>
      <c r="M382" s="6"/>
      <c r="N382" s="6"/>
      <c r="O382" s="6"/>
      <c r="P382" s="6"/>
      <c r="Q382" s="6"/>
      <c r="R382" s="6"/>
      <c r="S382" s="6" t="s">
        <v>66</v>
      </c>
      <c r="T382" s="43"/>
      <c r="U382" s="43">
        <f t="shared" si="115"/>
        <v>3</v>
      </c>
      <c r="V382" s="43">
        <f t="shared" si="116"/>
        <v>1</v>
      </c>
      <c r="W382" s="43"/>
      <c r="X382" s="43">
        <f t="shared" si="117"/>
        <v>0</v>
      </c>
      <c r="Y382" s="43">
        <f t="shared" si="118"/>
        <v>0</v>
      </c>
      <c r="Z382" s="43">
        <f t="shared" si="119"/>
        <v>1</v>
      </c>
      <c r="AA382" s="43">
        <f t="shared" si="120"/>
        <v>0</v>
      </c>
      <c r="AB382" s="43">
        <f t="shared" si="121"/>
        <v>0</v>
      </c>
      <c r="AC382" s="43">
        <f t="shared" si="122"/>
        <v>0</v>
      </c>
      <c r="AD382" s="43">
        <f t="shared" si="123"/>
        <v>0</v>
      </c>
      <c r="AE382" s="43">
        <f t="shared" si="124"/>
        <v>1</v>
      </c>
      <c r="AF382" s="43">
        <f t="shared" si="125"/>
        <v>0</v>
      </c>
      <c r="AG382" s="43">
        <f t="shared" si="126"/>
        <v>0</v>
      </c>
      <c r="AH382" s="43">
        <f t="shared" si="127"/>
        <v>0</v>
      </c>
      <c r="AI382" s="43">
        <f t="shared" si="128"/>
        <v>0</v>
      </c>
      <c r="AJ382" s="43">
        <f t="shared" si="129"/>
        <v>0</v>
      </c>
      <c r="AK382" s="43">
        <f t="shared" si="130"/>
        <v>0</v>
      </c>
      <c r="AL382" s="43">
        <f t="shared" si="131"/>
        <v>0</v>
      </c>
      <c r="AM382" s="43">
        <f t="shared" si="132"/>
        <v>0</v>
      </c>
      <c r="AN382" s="43">
        <f t="shared" si="133"/>
        <v>0</v>
      </c>
      <c r="AO382" s="43">
        <f t="shared" si="134"/>
        <v>1</v>
      </c>
      <c r="AP382" s="43"/>
      <c r="AQ382" s="43"/>
      <c r="AR382" s="43">
        <f t="shared" si="135"/>
        <v>3</v>
      </c>
      <c r="AS382" s="43">
        <f t="shared" si="136"/>
        <v>3</v>
      </c>
      <c r="AT382" s="43" t="str">
        <f t="shared" si="137"/>
        <v>Correct</v>
      </c>
      <c r="AU382" s="43"/>
      <c r="AV382" s="159" t="str">
        <f>IFERROR(VLOOKUP(Table1[[#This Row],[RespondentID]],'All Data'!$A383:$CN955,81,FALSE),"unknown")</f>
        <v>Female</v>
      </c>
      <c r="AW382" s="159">
        <f>IFERROR(VLOOKUP(Table1[[#This Row],[RespondentID]],'All Data'!$A383:$CN955,82,FALSE),"unknown")</f>
        <v>81</v>
      </c>
      <c r="AX382" s="159" t="str">
        <f>IFERROR(VLOOKUP(Table1[[#This Row],[RespondentID]],'All Data'!$A383:$CN955,83,FALSE),"unknown")</f>
        <v>Suffolk</v>
      </c>
      <c r="AY382" s="159" t="str">
        <f>IFERROR(VLOOKUP(Table1[[#This Row],[RespondentID]],'All Data'!$A383:$CN955,84,FALSE),"unknown")</f>
        <v>Babylon, 11702</v>
      </c>
      <c r="AZ382" s="159" t="str">
        <f>IFERROR(VLOOKUP(Table1[[#This Row],[RespondentID]],'All Data'!$A383:$CN955,85,FALSE),"unknown")</f>
        <v>White/Caucasian</v>
      </c>
      <c r="BA382" s="159" t="str">
        <f>IFERROR(VLOOKUP(Table1[[#This Row],[RespondentID]],'All Data'!$A383:$CN955,86,FALSE),"unknown")</f>
        <v>No</v>
      </c>
      <c r="BB382" s="159" t="str">
        <f>IFERROR(VLOOKUP(Table1[[#This Row],[RespondentID]],'All Data'!$A383:$CN955,87,FALSE),"unknown")</f>
        <v xml:space="preserve">English </v>
      </c>
      <c r="BC382" s="159" t="str">
        <f>IFERROR(VLOOKUP(Table1[[#This Row],[RespondentID]],'All Data'!$A383:$CN955,88,FALSE),"unknown")</f>
        <v>$50,000 to $74,999</v>
      </c>
      <c r="BD382" s="159" t="str">
        <f>IFERROR(VLOOKUP(Table1[[#This Row],[RespondentID]],'All Data'!$A383:$CN955,89,FALSE),"unknown")</f>
        <v>Graduate school</v>
      </c>
      <c r="BE382" s="159" t="str">
        <f>IFERROR(VLOOKUP(Table1[[#This Row],[RespondentID]],'All Data'!$A383:$CN955,90,FALSE),"unknown")</f>
        <v>Retired</v>
      </c>
      <c r="BF382" s="159" t="str">
        <f>IFERROR(VLOOKUP(Table1[[#This Row],[RespondentID]],'All Data'!$A383:$CN955,91,FALSE),"unknown")</f>
        <v>Yes</v>
      </c>
      <c r="BG382" s="159" t="str">
        <f>IFERROR(VLOOKUP(Table1[[#This Row],[RespondentID]],'All Data'!$A383:$CN955,92,FALSE),"unknown")</f>
        <v>No</v>
      </c>
    </row>
    <row r="383" spans="1:59" x14ac:dyDescent="0.35">
      <c r="A383" s="6">
        <v>7044853599</v>
      </c>
      <c r="B383" s="6"/>
      <c r="C383" s="6" t="s">
        <v>53</v>
      </c>
      <c r="D383" s="6"/>
      <c r="E383" s="6"/>
      <c r="F383" s="6"/>
      <c r="G383" s="6" t="s">
        <v>56</v>
      </c>
      <c r="H383" s="6"/>
      <c r="I383" s="6"/>
      <c r="J383" s="6"/>
      <c r="K383" s="6"/>
      <c r="L383" s="6"/>
      <c r="M383" s="6"/>
      <c r="N383" s="6"/>
      <c r="O383" s="6"/>
      <c r="P383" s="6"/>
      <c r="Q383" s="6"/>
      <c r="R383" s="6"/>
      <c r="S383" s="6"/>
      <c r="T383" s="43"/>
      <c r="U383" s="43">
        <f t="shared" si="115"/>
        <v>2</v>
      </c>
      <c r="V383" s="43">
        <f t="shared" si="116"/>
        <v>1.5</v>
      </c>
      <c r="W383" s="43"/>
      <c r="X383" s="43">
        <f t="shared" si="117"/>
        <v>0</v>
      </c>
      <c r="Y383" s="43">
        <f t="shared" si="118"/>
        <v>1</v>
      </c>
      <c r="Z383" s="43">
        <f t="shared" si="119"/>
        <v>0</v>
      </c>
      <c r="AA383" s="43">
        <f t="shared" si="120"/>
        <v>0</v>
      </c>
      <c r="AB383" s="43">
        <f t="shared" si="121"/>
        <v>0</v>
      </c>
      <c r="AC383" s="43">
        <f t="shared" si="122"/>
        <v>1</v>
      </c>
      <c r="AD383" s="43">
        <f t="shared" si="123"/>
        <v>0</v>
      </c>
      <c r="AE383" s="43">
        <f t="shared" si="124"/>
        <v>0</v>
      </c>
      <c r="AF383" s="43">
        <f t="shared" si="125"/>
        <v>0</v>
      </c>
      <c r="AG383" s="43">
        <f t="shared" si="126"/>
        <v>0</v>
      </c>
      <c r="AH383" s="43">
        <f t="shared" si="127"/>
        <v>0</v>
      </c>
      <c r="AI383" s="43">
        <f t="shared" si="128"/>
        <v>0</v>
      </c>
      <c r="AJ383" s="43">
        <f t="shared" si="129"/>
        <v>0</v>
      </c>
      <c r="AK383" s="43">
        <f t="shared" si="130"/>
        <v>0</v>
      </c>
      <c r="AL383" s="43">
        <f t="shared" si="131"/>
        <v>0</v>
      </c>
      <c r="AM383" s="43">
        <f t="shared" si="132"/>
        <v>0</v>
      </c>
      <c r="AN383" s="43">
        <f t="shared" si="133"/>
        <v>0</v>
      </c>
      <c r="AO383" s="43">
        <f t="shared" si="134"/>
        <v>0</v>
      </c>
      <c r="AP383" s="43"/>
      <c r="AQ383" s="43"/>
      <c r="AR383" s="43">
        <f t="shared" si="135"/>
        <v>2</v>
      </c>
      <c r="AS383" s="43">
        <f t="shared" si="136"/>
        <v>2</v>
      </c>
      <c r="AT383" s="43" t="str">
        <f t="shared" si="137"/>
        <v>Correct</v>
      </c>
      <c r="AU383" s="43"/>
      <c r="AV383" s="159" t="str">
        <f>IFERROR(VLOOKUP(Table1[[#This Row],[RespondentID]],'All Data'!$A384:$CN956,81,FALSE),"unknown")</f>
        <v>Male</v>
      </c>
      <c r="AW383" s="159">
        <f>IFERROR(VLOOKUP(Table1[[#This Row],[RespondentID]],'All Data'!$A384:$CN956,82,FALSE),"unknown")</f>
        <v>48</v>
      </c>
      <c r="AX383" s="159" t="str">
        <f>IFERROR(VLOOKUP(Table1[[#This Row],[RespondentID]],'All Data'!$A384:$CN956,83,FALSE),"unknown")</f>
        <v>Suffolk</v>
      </c>
      <c r="AY383" s="159" t="str">
        <f>IFERROR(VLOOKUP(Table1[[#This Row],[RespondentID]],'All Data'!$A384:$CN956,84,FALSE),"unknown")</f>
        <v>West Babylon, 11704</v>
      </c>
      <c r="AZ383" s="159" t="str">
        <f>IFERROR(VLOOKUP(Table1[[#This Row],[RespondentID]],'All Data'!$A384:$CN956,85,FALSE),"unknown")</f>
        <v>White/Caucasian</v>
      </c>
      <c r="BA383" s="159" t="str">
        <f>IFERROR(VLOOKUP(Table1[[#This Row],[RespondentID]],'All Data'!$A384:$CN956,86,FALSE),"unknown")</f>
        <v>No</v>
      </c>
      <c r="BB383" s="159" t="str">
        <f>IFERROR(VLOOKUP(Table1[[#This Row],[RespondentID]],'All Data'!$A384:$CN956,87,FALSE),"unknown")</f>
        <v xml:space="preserve">English </v>
      </c>
      <c r="BC383" s="159" t="str">
        <f>IFERROR(VLOOKUP(Table1[[#This Row],[RespondentID]],'All Data'!$A384:$CN956,88,FALSE),"unknown")</f>
        <v>Over $125,000</v>
      </c>
      <c r="BD383" s="159" t="str">
        <f>IFERROR(VLOOKUP(Table1[[#This Row],[RespondentID]],'All Data'!$A384:$CN956,89,FALSE),"unknown")</f>
        <v>College graduate</v>
      </c>
      <c r="BE383" s="159" t="str">
        <f>IFERROR(VLOOKUP(Table1[[#This Row],[RespondentID]],'All Data'!$A384:$CN956,90,FALSE),"unknown")</f>
        <v>Employed for wages</v>
      </c>
      <c r="BF383" s="159" t="str">
        <f>IFERROR(VLOOKUP(Table1[[#This Row],[RespondentID]],'All Data'!$A384:$CN956,91,FALSE),"unknown")</f>
        <v>Yes</v>
      </c>
      <c r="BG383" s="159" t="str">
        <f>IFERROR(VLOOKUP(Table1[[#This Row],[RespondentID]],'All Data'!$A384:$CN956,92,FALSE),"unknown")</f>
        <v>Yes</v>
      </c>
    </row>
    <row r="384" spans="1:59" x14ac:dyDescent="0.35">
      <c r="A384" s="6">
        <v>7044853354</v>
      </c>
      <c r="B384" s="6"/>
      <c r="C384" s="6"/>
      <c r="D384" s="6" t="s">
        <v>54</v>
      </c>
      <c r="E384" s="6"/>
      <c r="F384" s="6"/>
      <c r="G384" s="6"/>
      <c r="H384" s="6"/>
      <c r="I384" s="6"/>
      <c r="J384" s="6"/>
      <c r="K384" s="6"/>
      <c r="L384" s="6"/>
      <c r="M384" s="6"/>
      <c r="N384" s="6"/>
      <c r="O384" s="6"/>
      <c r="P384" s="6"/>
      <c r="Q384" s="6"/>
      <c r="R384" s="6"/>
      <c r="S384" s="6"/>
      <c r="T384" s="43"/>
      <c r="U384" s="43">
        <f t="shared" si="115"/>
        <v>1</v>
      </c>
      <c r="V384" s="43">
        <f t="shared" si="116"/>
        <v>3</v>
      </c>
      <c r="W384" s="43"/>
      <c r="X384" s="43">
        <f t="shared" si="117"/>
        <v>0</v>
      </c>
      <c r="Y384" s="43">
        <f t="shared" si="118"/>
        <v>0</v>
      </c>
      <c r="Z384" s="43">
        <f t="shared" si="119"/>
        <v>1</v>
      </c>
      <c r="AA384" s="43">
        <f t="shared" si="120"/>
        <v>0</v>
      </c>
      <c r="AB384" s="43">
        <f t="shared" si="121"/>
        <v>0</v>
      </c>
      <c r="AC384" s="43">
        <f t="shared" si="122"/>
        <v>0</v>
      </c>
      <c r="AD384" s="43">
        <f t="shared" si="123"/>
        <v>0</v>
      </c>
      <c r="AE384" s="43">
        <f t="shared" si="124"/>
        <v>0</v>
      </c>
      <c r="AF384" s="43">
        <f t="shared" si="125"/>
        <v>0</v>
      </c>
      <c r="AG384" s="43">
        <f t="shared" si="126"/>
        <v>0</v>
      </c>
      <c r="AH384" s="43">
        <f t="shared" si="127"/>
        <v>0</v>
      </c>
      <c r="AI384" s="43">
        <f t="shared" si="128"/>
        <v>0</v>
      </c>
      <c r="AJ384" s="43">
        <f t="shared" si="129"/>
        <v>0</v>
      </c>
      <c r="AK384" s="43">
        <f t="shared" si="130"/>
        <v>0</v>
      </c>
      <c r="AL384" s="43">
        <f t="shared" si="131"/>
        <v>0</v>
      </c>
      <c r="AM384" s="43">
        <f t="shared" si="132"/>
        <v>0</v>
      </c>
      <c r="AN384" s="43">
        <f t="shared" si="133"/>
        <v>0</v>
      </c>
      <c r="AO384" s="43">
        <f t="shared" si="134"/>
        <v>0</v>
      </c>
      <c r="AP384" s="43"/>
      <c r="AQ384" s="43"/>
      <c r="AR384" s="43">
        <f t="shared" si="135"/>
        <v>1</v>
      </c>
      <c r="AS384" s="43">
        <f t="shared" si="136"/>
        <v>1</v>
      </c>
      <c r="AT384" s="43" t="str">
        <f t="shared" si="137"/>
        <v>Correct</v>
      </c>
      <c r="AU384" s="43"/>
      <c r="AV384" s="159" t="str">
        <f>IFERROR(VLOOKUP(Table1[[#This Row],[RespondentID]],'All Data'!$A385:$CN957,81,FALSE),"unknown")</f>
        <v>Male</v>
      </c>
      <c r="AW384" s="159">
        <f>IFERROR(VLOOKUP(Table1[[#This Row],[RespondentID]],'All Data'!$A385:$CN957,82,FALSE),"unknown")</f>
        <v>50</v>
      </c>
      <c r="AX384" s="159" t="str">
        <f>IFERROR(VLOOKUP(Table1[[#This Row],[RespondentID]],'All Data'!$A385:$CN957,83,FALSE),"unknown")</f>
        <v>Nassau</v>
      </c>
      <c r="AY384" s="159" t="str">
        <f>IFERROR(VLOOKUP(Table1[[#This Row],[RespondentID]],'All Data'!$A385:$CN957,84,FALSE),"unknown")</f>
        <v>New Hyde Park, 11040</v>
      </c>
      <c r="AZ384" s="159" t="str">
        <f>IFERROR(VLOOKUP(Table1[[#This Row],[RespondentID]],'All Data'!$A385:$CN957,85,FALSE),"unknown")</f>
        <v>White/Caucasian</v>
      </c>
      <c r="BA384" s="159" t="str">
        <f>IFERROR(VLOOKUP(Table1[[#This Row],[RespondentID]],'All Data'!$A385:$CN957,86,FALSE),"unknown")</f>
        <v>Yes</v>
      </c>
      <c r="BB384" s="159" t="str">
        <f>IFERROR(VLOOKUP(Table1[[#This Row],[RespondentID]],'All Data'!$A385:$CN957,87,FALSE),"unknown")</f>
        <v xml:space="preserve">English </v>
      </c>
      <c r="BC384" s="159" t="str">
        <f>IFERROR(VLOOKUP(Table1[[#This Row],[RespondentID]],'All Data'!$A385:$CN957,88,FALSE),"unknown")</f>
        <v>Over $125,000</v>
      </c>
      <c r="BD384" s="159" t="str">
        <f>IFERROR(VLOOKUP(Table1[[#This Row],[RespondentID]],'All Data'!$A385:$CN957,89,FALSE),"unknown")</f>
        <v>High school graduate</v>
      </c>
      <c r="BE384" s="159" t="str">
        <f>IFERROR(VLOOKUP(Table1[[#This Row],[RespondentID]],'All Data'!$A385:$CN957,90,FALSE),"unknown")</f>
        <v>Employed for wages</v>
      </c>
      <c r="BF384" s="159" t="str">
        <f>IFERROR(VLOOKUP(Table1[[#This Row],[RespondentID]],'All Data'!$A385:$CN957,91,FALSE),"unknown")</f>
        <v>Yes</v>
      </c>
      <c r="BG384" s="159" t="str">
        <f>IFERROR(VLOOKUP(Table1[[#This Row],[RespondentID]],'All Data'!$A385:$CN957,92,FALSE),"unknown")</f>
        <v>Yes</v>
      </c>
    </row>
    <row r="385" spans="1:59" x14ac:dyDescent="0.35">
      <c r="A385" s="6">
        <v>7044853121</v>
      </c>
      <c r="B385" s="6"/>
      <c r="C385" s="6"/>
      <c r="D385" s="6"/>
      <c r="E385" s="6"/>
      <c r="F385" s="6"/>
      <c r="G385" s="6"/>
      <c r="H385" s="6"/>
      <c r="I385" s="6"/>
      <c r="J385" s="6"/>
      <c r="K385" s="6" t="s">
        <v>60</v>
      </c>
      <c r="L385" s="6"/>
      <c r="M385" s="6"/>
      <c r="N385" s="6"/>
      <c r="O385" s="6"/>
      <c r="P385" s="6"/>
      <c r="Q385" s="6"/>
      <c r="R385" s="6"/>
      <c r="S385" s="6"/>
      <c r="T385" s="43"/>
      <c r="U385" s="43">
        <f t="shared" si="115"/>
        <v>1</v>
      </c>
      <c r="V385" s="43">
        <f t="shared" si="116"/>
        <v>3</v>
      </c>
      <c r="W385" s="43"/>
      <c r="X385" s="43">
        <f t="shared" si="117"/>
        <v>0</v>
      </c>
      <c r="Y385" s="43">
        <f t="shared" si="118"/>
        <v>0</v>
      </c>
      <c r="Z385" s="43">
        <f t="shared" si="119"/>
        <v>0</v>
      </c>
      <c r="AA385" s="43">
        <f t="shared" si="120"/>
        <v>0</v>
      </c>
      <c r="AB385" s="43">
        <f t="shared" si="121"/>
        <v>0</v>
      </c>
      <c r="AC385" s="43">
        <f t="shared" si="122"/>
        <v>0</v>
      </c>
      <c r="AD385" s="43">
        <f t="shared" si="123"/>
        <v>0</v>
      </c>
      <c r="AE385" s="43">
        <f t="shared" si="124"/>
        <v>0</v>
      </c>
      <c r="AF385" s="43">
        <f t="shared" si="125"/>
        <v>0</v>
      </c>
      <c r="AG385" s="43">
        <f t="shared" si="126"/>
        <v>1</v>
      </c>
      <c r="AH385" s="43">
        <f t="shared" si="127"/>
        <v>0</v>
      </c>
      <c r="AI385" s="43">
        <f t="shared" si="128"/>
        <v>0</v>
      </c>
      <c r="AJ385" s="43">
        <f t="shared" si="129"/>
        <v>0</v>
      </c>
      <c r="AK385" s="43">
        <f t="shared" si="130"/>
        <v>0</v>
      </c>
      <c r="AL385" s="43">
        <f t="shared" si="131"/>
        <v>0</v>
      </c>
      <c r="AM385" s="43">
        <f t="shared" si="132"/>
        <v>0</v>
      </c>
      <c r="AN385" s="43">
        <f t="shared" si="133"/>
        <v>0</v>
      </c>
      <c r="AO385" s="43">
        <f t="shared" si="134"/>
        <v>0</v>
      </c>
      <c r="AP385" s="43"/>
      <c r="AQ385" s="43"/>
      <c r="AR385" s="43">
        <f t="shared" si="135"/>
        <v>1</v>
      </c>
      <c r="AS385" s="43">
        <f t="shared" si="136"/>
        <v>1</v>
      </c>
      <c r="AT385" s="43" t="str">
        <f t="shared" si="137"/>
        <v>Correct</v>
      </c>
      <c r="AU385" s="43"/>
      <c r="AV385" s="159" t="str">
        <f>IFERROR(VLOOKUP(Table1[[#This Row],[RespondentID]],'All Data'!$A386:$CN958,81,FALSE),"unknown")</f>
        <v>Female</v>
      </c>
      <c r="AW385" s="159">
        <f>IFERROR(VLOOKUP(Table1[[#This Row],[RespondentID]],'All Data'!$A386:$CN958,82,FALSE),"unknown")</f>
        <v>59</v>
      </c>
      <c r="AX385" s="159" t="str">
        <f>IFERROR(VLOOKUP(Table1[[#This Row],[RespondentID]],'All Data'!$A386:$CN958,83,FALSE),"unknown")</f>
        <v>Nassau</v>
      </c>
      <c r="AY385" s="159" t="str">
        <f>IFERROR(VLOOKUP(Table1[[#This Row],[RespondentID]],'All Data'!$A386:$CN958,84,FALSE),"unknown")</f>
        <v>New Hyde Park, 11040</v>
      </c>
      <c r="AZ385" s="159" t="str">
        <f>IFERROR(VLOOKUP(Table1[[#This Row],[RespondentID]],'All Data'!$A386:$CN958,85,FALSE),"unknown")</f>
        <v>White/Caucasian</v>
      </c>
      <c r="BA385" s="159">
        <f>IFERROR(VLOOKUP(Table1[[#This Row],[RespondentID]],'All Data'!$A386:$CN958,86,FALSE),"unknown")</f>
        <v>0</v>
      </c>
      <c r="BB385" s="159" t="str">
        <f>IFERROR(VLOOKUP(Table1[[#This Row],[RespondentID]],'All Data'!$A386:$CN958,87,FALSE),"unknown")</f>
        <v xml:space="preserve">English </v>
      </c>
      <c r="BC385" s="159" t="str">
        <f>IFERROR(VLOOKUP(Table1[[#This Row],[RespondentID]],'All Data'!$A386:$CN958,88,FALSE),"unknown")</f>
        <v>$50,000 to $74,999</v>
      </c>
      <c r="BD385" s="159" t="str">
        <f>IFERROR(VLOOKUP(Table1[[#This Row],[RespondentID]],'All Data'!$A386:$CN958,89,FALSE),"unknown")</f>
        <v>High school graduate</v>
      </c>
      <c r="BE385" s="159" t="str">
        <f>IFERROR(VLOOKUP(Table1[[#This Row],[RespondentID]],'All Data'!$A386:$CN958,90,FALSE),"unknown")</f>
        <v>Employed for wages</v>
      </c>
      <c r="BF385" s="159" t="str">
        <f>IFERROR(VLOOKUP(Table1[[#This Row],[RespondentID]],'All Data'!$A386:$CN958,91,FALSE),"unknown")</f>
        <v>Yes</v>
      </c>
      <c r="BG385" s="159" t="str">
        <f>IFERROR(VLOOKUP(Table1[[#This Row],[RespondentID]],'All Data'!$A386:$CN958,92,FALSE),"unknown")</f>
        <v>Yes</v>
      </c>
    </row>
    <row r="386" spans="1:59" x14ac:dyDescent="0.35">
      <c r="A386" s="6">
        <v>7044852962</v>
      </c>
      <c r="B386" s="6"/>
      <c r="C386" s="6"/>
      <c r="D386" s="6" t="s">
        <v>54</v>
      </c>
      <c r="E386" s="6" t="s">
        <v>19</v>
      </c>
      <c r="F386" s="6"/>
      <c r="G386" s="6"/>
      <c r="H386" s="6"/>
      <c r="I386" s="6" t="s">
        <v>58</v>
      </c>
      <c r="J386" s="6"/>
      <c r="K386" s="6"/>
      <c r="L386" s="6"/>
      <c r="M386" s="6"/>
      <c r="N386" s="6"/>
      <c r="O386" s="6"/>
      <c r="P386" s="6"/>
      <c r="Q386" s="6"/>
      <c r="R386" s="6"/>
      <c r="S386" s="6"/>
      <c r="T386" s="43"/>
      <c r="U386" s="43">
        <f t="shared" ref="U386:U449" si="138">COUNTA(B386:T386)</f>
        <v>3</v>
      </c>
      <c r="V386" s="43">
        <f t="shared" ref="V386:V449" si="139">3/U386</f>
        <v>1</v>
      </c>
      <c r="W386" s="43"/>
      <c r="X386" s="43">
        <f t="shared" ref="X386:X449" si="140">IF($U386&lt;3,IF($B386=$B$1,1,0),IF($B386=$B$1,$V386,0))</f>
        <v>0</v>
      </c>
      <c r="Y386" s="43">
        <f t="shared" ref="Y386:Y449" si="141">IF($U386&lt;3,IF($C386=$C$1,1,0),IF($C386=$C$1,$V386,0))</f>
        <v>0</v>
      </c>
      <c r="Z386" s="43">
        <f t="shared" ref="Z386:Z449" si="142">IF($U386&lt;3,IF($D386=$D$1,1,0),IF($D386=$D$1,$V386,0))</f>
        <v>1</v>
      </c>
      <c r="AA386" s="43">
        <f t="shared" ref="AA386:AA449" si="143">IF($U386&lt;3,IF($E386=$E$1,1,0),IF($E386=$E$1,$V386,0))</f>
        <v>1</v>
      </c>
      <c r="AB386" s="43">
        <f t="shared" ref="AB386:AB449" si="144">IF($U386&lt;3,IF($F386=$F$1,1,0),IF($F386=$F$1,$V386,0))</f>
        <v>0</v>
      </c>
      <c r="AC386" s="43">
        <f t="shared" ref="AC386:AC449" si="145">IF($U386&lt;3,IF($G386=$G$1,1,0),IF($G386=$G$1,$V386,0))</f>
        <v>0</v>
      </c>
      <c r="AD386" s="43">
        <f t="shared" ref="AD386:AD449" si="146">IF($U386&lt;3,IF($H386=$H$1,1,0),IF($H386=$H$1,$V386,0))</f>
        <v>0</v>
      </c>
      <c r="AE386" s="43">
        <f t="shared" ref="AE386:AE449" si="147">IF($U386&lt;3,IF($I386=$I$1,1,0),IF($I386=$I$1,$V386,0))</f>
        <v>1</v>
      </c>
      <c r="AF386" s="43">
        <f t="shared" ref="AF386:AF449" si="148">IF($U386&lt;3,IF($J386=$J$1,1,0),IF($J386=$J$1,$V386,0))</f>
        <v>0</v>
      </c>
      <c r="AG386" s="43">
        <f t="shared" ref="AG386:AG449" si="149">IF($U386&lt;3,IF($K386=$K$1,1,0),IF($K386=$K$1,$V386,0))</f>
        <v>0</v>
      </c>
      <c r="AH386" s="43">
        <f t="shared" ref="AH386:AH449" si="150">IF($U386&lt;3,IF($L386=$L$1,1,0),IF($L386=$L$1,$V386,0))</f>
        <v>0</v>
      </c>
      <c r="AI386" s="43">
        <f t="shared" ref="AI386:AI449" si="151">IF($U386&lt;3,IF($M386=$M$1,1,0),IF($M386=$M$1,$V386,0))</f>
        <v>0</v>
      </c>
      <c r="AJ386" s="43">
        <f t="shared" ref="AJ386:AJ449" si="152">IF($U386&lt;3,IF($N386=$N$1,1,0),IF($N386=$N$1,$V386,0))</f>
        <v>0</v>
      </c>
      <c r="AK386" s="43">
        <f t="shared" ref="AK386:AK449" si="153">IF($U386&lt;3,IF($O386=$O$1,1,0),IF($O386=$O$1,$V386,0))</f>
        <v>0</v>
      </c>
      <c r="AL386" s="43">
        <f t="shared" ref="AL386:AL449" si="154">IF($U386&lt;3,IF($P386=$P$1,1,0),IF($P386=$P$1,$V386,0))</f>
        <v>0</v>
      </c>
      <c r="AM386" s="43">
        <f t="shared" ref="AM386:AM449" si="155">IF($U386&lt;3,IF($Q386=$Q$1,1,0),IF($Q386=$Q$1,$V386,0))</f>
        <v>0</v>
      </c>
      <c r="AN386" s="43">
        <f t="shared" ref="AN386:AN449" si="156">IF($U386&lt;3,IF($R386=$R$1,1,0),IF($R386=$R$1,$V386,0))</f>
        <v>0</v>
      </c>
      <c r="AO386" s="43">
        <f t="shared" ref="AO386:AO449" si="157">IF($U386&lt;3,IF($S386=$S$1,1,0),IF($S386=$S$1,$V386,0))</f>
        <v>0</v>
      </c>
      <c r="AP386" s="43"/>
      <c r="AQ386" s="43"/>
      <c r="AR386" s="43">
        <f t="shared" ref="AR386:AR449" si="158">SUM(X386:AP386)</f>
        <v>3</v>
      </c>
      <c r="AS386" s="43">
        <f t="shared" ref="AS386:AS449" si="159">U386</f>
        <v>3</v>
      </c>
      <c r="AT386" s="43" t="str">
        <f t="shared" ref="AT386:AT449" si="160">IF(AR386=AS386,"Correct",IF(AR386=3,"Correct","Wrong"))</f>
        <v>Correct</v>
      </c>
      <c r="AU386" s="43"/>
      <c r="AV386" s="159" t="str">
        <f>IFERROR(VLOOKUP(Table1[[#This Row],[RespondentID]],'All Data'!$A387:$CN959,81,FALSE),"unknown")</f>
        <v>Female</v>
      </c>
      <c r="AW386" s="159">
        <f>IFERROR(VLOOKUP(Table1[[#This Row],[RespondentID]],'All Data'!$A387:$CN959,82,FALSE),"unknown")</f>
        <v>73</v>
      </c>
      <c r="AX386" s="159" t="str">
        <f>IFERROR(VLOOKUP(Table1[[#This Row],[RespondentID]],'All Data'!$A387:$CN959,83,FALSE),"unknown")</f>
        <v>Queens</v>
      </c>
      <c r="AY386" s="159">
        <f>IFERROR(VLOOKUP(Table1[[#This Row],[RespondentID]],'All Data'!$A387:$CN959,84,FALSE),"unknown")</f>
        <v>0</v>
      </c>
      <c r="AZ386" s="159" t="str">
        <f>IFERROR(VLOOKUP(Table1[[#This Row],[RespondentID]],'All Data'!$A387:$CN959,85,FALSE),"unknown")</f>
        <v>White/Caucasian</v>
      </c>
      <c r="BA386" s="159" t="str">
        <f>IFERROR(VLOOKUP(Table1[[#This Row],[RespondentID]],'All Data'!$A387:$CN959,86,FALSE),"unknown")</f>
        <v>No</v>
      </c>
      <c r="BB386" s="159" t="str">
        <f>IFERROR(VLOOKUP(Table1[[#This Row],[RespondentID]],'All Data'!$A387:$CN959,87,FALSE),"unknown")</f>
        <v xml:space="preserve">English </v>
      </c>
      <c r="BC386" s="159" t="str">
        <f>IFERROR(VLOOKUP(Table1[[#This Row],[RespondentID]],'All Data'!$A387:$CN959,88,FALSE),"unknown")</f>
        <v>$20,000 to $34,999</v>
      </c>
      <c r="BD386" s="159" t="str">
        <f>IFERROR(VLOOKUP(Table1[[#This Row],[RespondentID]],'All Data'!$A387:$CN959,89,FALSE),"unknown")</f>
        <v>High school graduate</v>
      </c>
      <c r="BE386" s="159" t="str">
        <f>IFERROR(VLOOKUP(Table1[[#This Row],[RespondentID]],'All Data'!$A387:$CN959,90,FALSE),"unknown")</f>
        <v>Retired</v>
      </c>
      <c r="BF386" s="159" t="str">
        <f>IFERROR(VLOOKUP(Table1[[#This Row],[RespondentID]],'All Data'!$A387:$CN959,91,FALSE),"unknown")</f>
        <v>Yes</v>
      </c>
      <c r="BG386" s="159">
        <f>IFERROR(VLOOKUP(Table1[[#This Row],[RespondentID]],'All Data'!$A387:$CN959,92,FALSE),"unknown")</f>
        <v>0</v>
      </c>
    </row>
    <row r="387" spans="1:59" x14ac:dyDescent="0.35">
      <c r="A387" s="6">
        <v>7044852737</v>
      </c>
      <c r="B387" s="6" t="s">
        <v>52</v>
      </c>
      <c r="C387" s="6"/>
      <c r="D387" s="6"/>
      <c r="E387" s="6"/>
      <c r="F387" s="6"/>
      <c r="G387" s="6" t="s">
        <v>56</v>
      </c>
      <c r="H387" s="6"/>
      <c r="I387" s="6" t="s">
        <v>58</v>
      </c>
      <c r="J387" s="6"/>
      <c r="K387" s="6"/>
      <c r="L387" s="6"/>
      <c r="M387" s="6"/>
      <c r="N387" s="6"/>
      <c r="O387" s="6"/>
      <c r="P387" s="6"/>
      <c r="Q387" s="6"/>
      <c r="R387" s="6"/>
      <c r="S387" s="6"/>
      <c r="T387" s="43"/>
      <c r="U387" s="43">
        <f t="shared" si="138"/>
        <v>3</v>
      </c>
      <c r="V387" s="43">
        <f t="shared" si="139"/>
        <v>1</v>
      </c>
      <c r="W387" s="43"/>
      <c r="X387" s="43">
        <f t="shared" si="140"/>
        <v>1</v>
      </c>
      <c r="Y387" s="43">
        <f t="shared" si="141"/>
        <v>0</v>
      </c>
      <c r="Z387" s="43">
        <f t="shared" si="142"/>
        <v>0</v>
      </c>
      <c r="AA387" s="43">
        <f t="shared" si="143"/>
        <v>0</v>
      </c>
      <c r="AB387" s="43">
        <f t="shared" si="144"/>
        <v>0</v>
      </c>
      <c r="AC387" s="43">
        <f t="shared" si="145"/>
        <v>1</v>
      </c>
      <c r="AD387" s="43">
        <f t="shared" si="146"/>
        <v>0</v>
      </c>
      <c r="AE387" s="43">
        <f t="shared" si="147"/>
        <v>1</v>
      </c>
      <c r="AF387" s="43">
        <f t="shared" si="148"/>
        <v>0</v>
      </c>
      <c r="AG387" s="43">
        <f t="shared" si="149"/>
        <v>0</v>
      </c>
      <c r="AH387" s="43">
        <f t="shared" si="150"/>
        <v>0</v>
      </c>
      <c r="AI387" s="43">
        <f t="shared" si="151"/>
        <v>0</v>
      </c>
      <c r="AJ387" s="43">
        <f t="shared" si="152"/>
        <v>0</v>
      </c>
      <c r="AK387" s="43">
        <f t="shared" si="153"/>
        <v>0</v>
      </c>
      <c r="AL387" s="43">
        <f t="shared" si="154"/>
        <v>0</v>
      </c>
      <c r="AM387" s="43">
        <f t="shared" si="155"/>
        <v>0</v>
      </c>
      <c r="AN387" s="43">
        <f t="shared" si="156"/>
        <v>0</v>
      </c>
      <c r="AO387" s="43">
        <f t="shared" si="157"/>
        <v>0</v>
      </c>
      <c r="AP387" s="43"/>
      <c r="AQ387" s="43"/>
      <c r="AR387" s="43">
        <f t="shared" si="158"/>
        <v>3</v>
      </c>
      <c r="AS387" s="43">
        <f t="shared" si="159"/>
        <v>3</v>
      </c>
      <c r="AT387" s="43" t="str">
        <f t="shared" si="160"/>
        <v>Correct</v>
      </c>
      <c r="AU387" s="43"/>
      <c r="AV387" s="159" t="str">
        <f>IFERROR(VLOOKUP(Table1[[#This Row],[RespondentID]],'All Data'!$A388:$CN960,81,FALSE),"unknown")</f>
        <v>Female</v>
      </c>
      <c r="AW387" s="159">
        <f>IFERROR(VLOOKUP(Table1[[#This Row],[RespondentID]],'All Data'!$A388:$CN960,82,FALSE),"unknown")</f>
        <v>88</v>
      </c>
      <c r="AX387" s="159" t="str">
        <f>IFERROR(VLOOKUP(Table1[[#This Row],[RespondentID]],'All Data'!$A388:$CN960,83,FALSE),"unknown")</f>
        <v>Nassau</v>
      </c>
      <c r="AY387" s="159" t="str">
        <f>IFERROR(VLOOKUP(Table1[[#This Row],[RespondentID]],'All Data'!$A388:$CN960,84,FALSE),"unknown")</f>
        <v>Garden City, 11530</v>
      </c>
      <c r="AZ387" s="159" t="str">
        <f>IFERROR(VLOOKUP(Table1[[#This Row],[RespondentID]],'All Data'!$A388:$CN960,85,FALSE),"unknown")</f>
        <v>White/Caucasian</v>
      </c>
      <c r="BA387" s="159" t="str">
        <f>IFERROR(VLOOKUP(Table1[[#This Row],[RespondentID]],'All Data'!$A388:$CN960,86,FALSE),"unknown")</f>
        <v>No</v>
      </c>
      <c r="BB387" s="159" t="str">
        <f>IFERROR(VLOOKUP(Table1[[#This Row],[RespondentID]],'All Data'!$A388:$CN960,87,FALSE),"unknown")</f>
        <v xml:space="preserve">English </v>
      </c>
      <c r="BC387" s="159" t="str">
        <f>IFERROR(VLOOKUP(Table1[[#This Row],[RespondentID]],'All Data'!$A388:$CN960,88,FALSE),"unknown")</f>
        <v>$20,000 to $34,999</v>
      </c>
      <c r="BD387" s="159" t="str">
        <f>IFERROR(VLOOKUP(Table1[[#This Row],[RespondentID]],'All Data'!$A388:$CN960,89,FALSE),"unknown")</f>
        <v>Some high school</v>
      </c>
      <c r="BE387" s="159" t="str">
        <f>IFERROR(VLOOKUP(Table1[[#This Row],[RespondentID]],'All Data'!$A388:$CN960,90,FALSE),"unknown")</f>
        <v>Retired</v>
      </c>
      <c r="BF387" s="159" t="str">
        <f>IFERROR(VLOOKUP(Table1[[#This Row],[RespondentID]],'All Data'!$A388:$CN960,91,FALSE),"unknown")</f>
        <v>Yes</v>
      </c>
      <c r="BG387" s="159" t="str">
        <f>IFERROR(VLOOKUP(Table1[[#This Row],[RespondentID]],'All Data'!$A388:$CN960,92,FALSE),"unknown")</f>
        <v>No</v>
      </c>
    </row>
    <row r="388" spans="1:59" x14ac:dyDescent="0.35">
      <c r="A388" s="6">
        <v>7044852441</v>
      </c>
      <c r="B388" s="6"/>
      <c r="C388" s="6" t="s">
        <v>53</v>
      </c>
      <c r="D388" s="6"/>
      <c r="E388" s="6" t="s">
        <v>19</v>
      </c>
      <c r="F388" s="6"/>
      <c r="G388" s="6"/>
      <c r="H388" s="6"/>
      <c r="I388" s="6"/>
      <c r="J388" s="6"/>
      <c r="K388" s="6"/>
      <c r="L388" s="6"/>
      <c r="M388" s="6"/>
      <c r="N388" s="6" t="s">
        <v>26</v>
      </c>
      <c r="O388" s="6"/>
      <c r="P388" s="6"/>
      <c r="Q388" s="6"/>
      <c r="R388" s="6"/>
      <c r="S388" s="6"/>
      <c r="T388" s="43"/>
      <c r="U388" s="43">
        <f t="shared" si="138"/>
        <v>3</v>
      </c>
      <c r="V388" s="43">
        <f t="shared" si="139"/>
        <v>1</v>
      </c>
      <c r="W388" s="43"/>
      <c r="X388" s="43">
        <f t="shared" si="140"/>
        <v>0</v>
      </c>
      <c r="Y388" s="43">
        <f t="shared" si="141"/>
        <v>1</v>
      </c>
      <c r="Z388" s="43">
        <f t="shared" si="142"/>
        <v>0</v>
      </c>
      <c r="AA388" s="43">
        <f t="shared" si="143"/>
        <v>1</v>
      </c>
      <c r="AB388" s="43">
        <f t="shared" si="144"/>
        <v>0</v>
      </c>
      <c r="AC388" s="43">
        <f t="shared" si="145"/>
        <v>0</v>
      </c>
      <c r="AD388" s="43">
        <f t="shared" si="146"/>
        <v>0</v>
      </c>
      <c r="AE388" s="43">
        <f t="shared" si="147"/>
        <v>0</v>
      </c>
      <c r="AF388" s="43">
        <f t="shared" si="148"/>
        <v>0</v>
      </c>
      <c r="AG388" s="43">
        <f t="shared" si="149"/>
        <v>0</v>
      </c>
      <c r="AH388" s="43">
        <f t="shared" si="150"/>
        <v>0</v>
      </c>
      <c r="AI388" s="43">
        <f t="shared" si="151"/>
        <v>0</v>
      </c>
      <c r="AJ388" s="43">
        <f t="shared" si="152"/>
        <v>1</v>
      </c>
      <c r="AK388" s="43">
        <f t="shared" si="153"/>
        <v>0</v>
      </c>
      <c r="AL388" s="43">
        <f t="shared" si="154"/>
        <v>0</v>
      </c>
      <c r="AM388" s="43">
        <f t="shared" si="155"/>
        <v>0</v>
      </c>
      <c r="AN388" s="43">
        <f t="shared" si="156"/>
        <v>0</v>
      </c>
      <c r="AO388" s="43">
        <f t="shared" si="157"/>
        <v>0</v>
      </c>
      <c r="AP388" s="43"/>
      <c r="AQ388" s="43"/>
      <c r="AR388" s="43">
        <f t="shared" si="158"/>
        <v>3</v>
      </c>
      <c r="AS388" s="43">
        <f t="shared" si="159"/>
        <v>3</v>
      </c>
      <c r="AT388" s="43" t="str">
        <f t="shared" si="160"/>
        <v>Correct</v>
      </c>
      <c r="AU388" s="43"/>
      <c r="AV388" s="159" t="str">
        <f>IFERROR(VLOOKUP(Table1[[#This Row],[RespondentID]],'All Data'!$A389:$CN961,81,FALSE),"unknown")</f>
        <v>Female</v>
      </c>
      <c r="AW388" s="159">
        <f>IFERROR(VLOOKUP(Table1[[#This Row],[RespondentID]],'All Data'!$A389:$CN961,82,FALSE),"unknown")</f>
        <v>67</v>
      </c>
      <c r="AX388" s="159" t="str">
        <f>IFERROR(VLOOKUP(Table1[[#This Row],[RespondentID]],'All Data'!$A389:$CN961,83,FALSE),"unknown")</f>
        <v>Nassau</v>
      </c>
      <c r="AY388" s="159" t="str">
        <f>IFERROR(VLOOKUP(Table1[[#This Row],[RespondentID]],'All Data'!$A389:$CN961,84,FALSE),"unknown")</f>
        <v>New Hyde Park, 11040</v>
      </c>
      <c r="AZ388" s="159" t="str">
        <f>IFERROR(VLOOKUP(Table1[[#This Row],[RespondentID]],'All Data'!$A389:$CN961,85,FALSE),"unknown")</f>
        <v>White/Caucasian</v>
      </c>
      <c r="BA388" s="159" t="str">
        <f>IFERROR(VLOOKUP(Table1[[#This Row],[RespondentID]],'All Data'!$A389:$CN961,86,FALSE),"unknown")</f>
        <v>No</v>
      </c>
      <c r="BB388" s="159" t="str">
        <f>IFERROR(VLOOKUP(Table1[[#This Row],[RespondentID]],'All Data'!$A389:$CN961,87,FALSE),"unknown")</f>
        <v xml:space="preserve">English </v>
      </c>
      <c r="BC388" s="159" t="str">
        <f>IFERROR(VLOOKUP(Table1[[#This Row],[RespondentID]],'All Data'!$A389:$CN961,88,FALSE),"unknown")</f>
        <v>$0-$19,999</v>
      </c>
      <c r="BD388" s="159" t="str">
        <f>IFERROR(VLOOKUP(Table1[[#This Row],[RespondentID]],'All Data'!$A389:$CN961,89,FALSE),"unknown")</f>
        <v>Some college</v>
      </c>
      <c r="BE388" s="159" t="str">
        <f>IFERROR(VLOOKUP(Table1[[#This Row],[RespondentID]],'All Data'!$A389:$CN961,90,FALSE),"unknown")</f>
        <v>Retired</v>
      </c>
      <c r="BF388" s="159" t="str">
        <f>IFERROR(VLOOKUP(Table1[[#This Row],[RespondentID]],'All Data'!$A389:$CN961,91,FALSE),"unknown")</f>
        <v>Yes</v>
      </c>
      <c r="BG388" s="159" t="str">
        <f>IFERROR(VLOOKUP(Table1[[#This Row],[RespondentID]],'All Data'!$A389:$CN961,92,FALSE),"unknown")</f>
        <v>No</v>
      </c>
    </row>
    <row r="389" spans="1:59" x14ac:dyDescent="0.35">
      <c r="A389" s="6">
        <v>7044852224</v>
      </c>
      <c r="B389" s="6"/>
      <c r="C389" s="6"/>
      <c r="D389" s="6" t="s">
        <v>54</v>
      </c>
      <c r="E389" s="6"/>
      <c r="F389" s="6"/>
      <c r="G389" s="6" t="s">
        <v>56</v>
      </c>
      <c r="H389" s="6"/>
      <c r="I389" s="6"/>
      <c r="J389" s="6"/>
      <c r="K389" s="6"/>
      <c r="L389" s="6" t="s">
        <v>61</v>
      </c>
      <c r="M389" s="6"/>
      <c r="N389" s="6"/>
      <c r="O389" s="6"/>
      <c r="P389" s="6"/>
      <c r="Q389" s="6"/>
      <c r="R389" s="6"/>
      <c r="S389" s="6"/>
      <c r="T389" s="43"/>
      <c r="U389" s="43">
        <f t="shared" si="138"/>
        <v>3</v>
      </c>
      <c r="V389" s="43">
        <f t="shared" si="139"/>
        <v>1</v>
      </c>
      <c r="W389" s="43"/>
      <c r="X389" s="43">
        <f t="shared" si="140"/>
        <v>0</v>
      </c>
      <c r="Y389" s="43">
        <f t="shared" si="141"/>
        <v>0</v>
      </c>
      <c r="Z389" s="43">
        <f t="shared" si="142"/>
        <v>1</v>
      </c>
      <c r="AA389" s="43">
        <f t="shared" si="143"/>
        <v>0</v>
      </c>
      <c r="AB389" s="43">
        <f t="shared" si="144"/>
        <v>0</v>
      </c>
      <c r="AC389" s="43">
        <f t="shared" si="145"/>
        <v>1</v>
      </c>
      <c r="AD389" s="43">
        <f t="shared" si="146"/>
        <v>0</v>
      </c>
      <c r="AE389" s="43">
        <f t="shared" si="147"/>
        <v>0</v>
      </c>
      <c r="AF389" s="43">
        <f t="shared" si="148"/>
        <v>0</v>
      </c>
      <c r="AG389" s="43">
        <f t="shared" si="149"/>
        <v>0</v>
      </c>
      <c r="AH389" s="43">
        <f t="shared" si="150"/>
        <v>1</v>
      </c>
      <c r="AI389" s="43">
        <f t="shared" si="151"/>
        <v>0</v>
      </c>
      <c r="AJ389" s="43">
        <f t="shared" si="152"/>
        <v>0</v>
      </c>
      <c r="AK389" s="43">
        <f t="shared" si="153"/>
        <v>0</v>
      </c>
      <c r="AL389" s="43">
        <f t="shared" si="154"/>
        <v>0</v>
      </c>
      <c r="AM389" s="43">
        <f t="shared" si="155"/>
        <v>0</v>
      </c>
      <c r="AN389" s="43">
        <f t="shared" si="156"/>
        <v>0</v>
      </c>
      <c r="AO389" s="43">
        <f t="shared" si="157"/>
        <v>0</v>
      </c>
      <c r="AP389" s="43"/>
      <c r="AQ389" s="43"/>
      <c r="AR389" s="43">
        <f t="shared" si="158"/>
        <v>3</v>
      </c>
      <c r="AS389" s="43">
        <f t="shared" si="159"/>
        <v>3</v>
      </c>
      <c r="AT389" s="43" t="str">
        <f t="shared" si="160"/>
        <v>Correct</v>
      </c>
      <c r="AU389" s="43"/>
      <c r="AV389" s="159" t="str">
        <f>IFERROR(VLOOKUP(Table1[[#This Row],[RespondentID]],'All Data'!$A390:$CN962,81,FALSE),"unknown")</f>
        <v>Female</v>
      </c>
      <c r="AW389" s="159">
        <f>IFERROR(VLOOKUP(Table1[[#This Row],[RespondentID]],'All Data'!$A390:$CN962,82,FALSE),"unknown")</f>
        <v>71</v>
      </c>
      <c r="AX389" s="159" t="str">
        <f>IFERROR(VLOOKUP(Table1[[#This Row],[RespondentID]],'All Data'!$A390:$CN962,83,FALSE),"unknown")</f>
        <v>Nassau</v>
      </c>
      <c r="AY389" s="159" t="str">
        <f>IFERROR(VLOOKUP(Table1[[#This Row],[RespondentID]],'All Data'!$A390:$CN962,84,FALSE),"unknown")</f>
        <v>New Hyde Park, 11040</v>
      </c>
      <c r="AZ389" s="159" t="str">
        <f>IFERROR(VLOOKUP(Table1[[#This Row],[RespondentID]],'All Data'!$A390:$CN962,85,FALSE),"unknown")</f>
        <v>White/Caucasian</v>
      </c>
      <c r="BA389" s="159" t="str">
        <f>IFERROR(VLOOKUP(Table1[[#This Row],[RespondentID]],'All Data'!$A390:$CN962,86,FALSE),"unknown")</f>
        <v>No</v>
      </c>
      <c r="BB389" s="159" t="str">
        <f>IFERROR(VLOOKUP(Table1[[#This Row],[RespondentID]],'All Data'!$A390:$CN962,87,FALSE),"unknown")</f>
        <v xml:space="preserve">English </v>
      </c>
      <c r="BC389" s="159" t="str">
        <f>IFERROR(VLOOKUP(Table1[[#This Row],[RespondentID]],'All Data'!$A390:$CN962,88,FALSE),"unknown")</f>
        <v>$50,000 to $74,999</v>
      </c>
      <c r="BD389" s="159" t="str">
        <f>IFERROR(VLOOKUP(Table1[[#This Row],[RespondentID]],'All Data'!$A390:$CN962,89,FALSE),"unknown")</f>
        <v>Some college</v>
      </c>
      <c r="BE389" s="159" t="str">
        <f>IFERROR(VLOOKUP(Table1[[#This Row],[RespondentID]],'All Data'!$A390:$CN962,90,FALSE),"unknown")</f>
        <v>Retired</v>
      </c>
      <c r="BF389" s="159" t="str">
        <f>IFERROR(VLOOKUP(Table1[[#This Row],[RespondentID]],'All Data'!$A390:$CN962,91,FALSE),"unknown")</f>
        <v>Yes</v>
      </c>
      <c r="BG389" s="159" t="str">
        <f>IFERROR(VLOOKUP(Table1[[#This Row],[RespondentID]],'All Data'!$A390:$CN962,92,FALSE),"unknown")</f>
        <v>Yes</v>
      </c>
    </row>
    <row r="390" spans="1:59" x14ac:dyDescent="0.35">
      <c r="A390" s="6">
        <v>7044851906</v>
      </c>
      <c r="B390" s="6" t="s">
        <v>52</v>
      </c>
      <c r="C390" s="6"/>
      <c r="D390" s="6"/>
      <c r="E390" s="6"/>
      <c r="F390" s="6"/>
      <c r="G390" s="6"/>
      <c r="H390" s="6" t="s">
        <v>57</v>
      </c>
      <c r="I390" s="6" t="s">
        <v>58</v>
      </c>
      <c r="J390" s="6"/>
      <c r="K390" s="6" t="s">
        <v>60</v>
      </c>
      <c r="L390" s="6"/>
      <c r="M390" s="6"/>
      <c r="N390" s="6" t="s">
        <v>26</v>
      </c>
      <c r="O390" s="6"/>
      <c r="P390" s="6"/>
      <c r="Q390" s="6"/>
      <c r="R390" s="6"/>
      <c r="S390" s="6"/>
      <c r="T390" s="43"/>
      <c r="U390" s="43">
        <f t="shared" si="138"/>
        <v>5</v>
      </c>
      <c r="V390" s="43">
        <f t="shared" si="139"/>
        <v>0.6</v>
      </c>
      <c r="W390" s="43"/>
      <c r="X390" s="43">
        <f t="shared" si="140"/>
        <v>0.6</v>
      </c>
      <c r="Y390" s="43">
        <f t="shared" si="141"/>
        <v>0</v>
      </c>
      <c r="Z390" s="43">
        <f t="shared" si="142"/>
        <v>0</v>
      </c>
      <c r="AA390" s="43">
        <f t="shared" si="143"/>
        <v>0</v>
      </c>
      <c r="AB390" s="43">
        <f t="shared" si="144"/>
        <v>0</v>
      </c>
      <c r="AC390" s="43">
        <f t="shared" si="145"/>
        <v>0</v>
      </c>
      <c r="AD390" s="43">
        <f t="shared" si="146"/>
        <v>0.6</v>
      </c>
      <c r="AE390" s="43">
        <f t="shared" si="147"/>
        <v>0.6</v>
      </c>
      <c r="AF390" s="43">
        <f t="shared" si="148"/>
        <v>0</v>
      </c>
      <c r="AG390" s="43">
        <f t="shared" si="149"/>
        <v>0.6</v>
      </c>
      <c r="AH390" s="43">
        <f t="shared" si="150"/>
        <v>0</v>
      </c>
      <c r="AI390" s="43">
        <f t="shared" si="151"/>
        <v>0</v>
      </c>
      <c r="AJ390" s="43">
        <f t="shared" si="152"/>
        <v>0.6</v>
      </c>
      <c r="AK390" s="43">
        <f t="shared" si="153"/>
        <v>0</v>
      </c>
      <c r="AL390" s="43">
        <f t="shared" si="154"/>
        <v>0</v>
      </c>
      <c r="AM390" s="43">
        <f t="shared" si="155"/>
        <v>0</v>
      </c>
      <c r="AN390" s="43">
        <f t="shared" si="156"/>
        <v>0</v>
      </c>
      <c r="AO390" s="43">
        <f t="shared" si="157"/>
        <v>0</v>
      </c>
      <c r="AP390" s="43"/>
      <c r="AQ390" s="43"/>
      <c r="AR390" s="43">
        <f t="shared" si="158"/>
        <v>3</v>
      </c>
      <c r="AS390" s="43">
        <f t="shared" si="159"/>
        <v>5</v>
      </c>
      <c r="AT390" s="43" t="str">
        <f t="shared" si="160"/>
        <v>Correct</v>
      </c>
      <c r="AU390" s="43"/>
      <c r="AV390" s="159" t="str">
        <f>IFERROR(VLOOKUP(Table1[[#This Row],[RespondentID]],'All Data'!$A391:$CN963,81,FALSE),"unknown")</f>
        <v>Female</v>
      </c>
      <c r="AW390" s="159">
        <f>IFERROR(VLOOKUP(Table1[[#This Row],[RespondentID]],'All Data'!$A391:$CN963,82,FALSE),"unknown")</f>
        <v>90</v>
      </c>
      <c r="AX390" s="159" t="str">
        <f>IFERROR(VLOOKUP(Table1[[#This Row],[RespondentID]],'All Data'!$A391:$CN963,83,FALSE),"unknown")</f>
        <v>Queens</v>
      </c>
      <c r="AY390" s="159">
        <f>IFERROR(VLOOKUP(Table1[[#This Row],[RespondentID]],'All Data'!$A391:$CN963,84,FALSE),"unknown")</f>
        <v>0</v>
      </c>
      <c r="AZ390" s="159" t="str">
        <f>IFERROR(VLOOKUP(Table1[[#This Row],[RespondentID]],'All Data'!$A391:$CN963,85,FALSE),"unknown")</f>
        <v>Asian/Pacific Islander</v>
      </c>
      <c r="BA390" s="159">
        <f>IFERROR(VLOOKUP(Table1[[#This Row],[RespondentID]],'All Data'!$A391:$CN963,86,FALSE),"unknown")</f>
        <v>0</v>
      </c>
      <c r="BB390" s="159" t="str">
        <f>IFERROR(VLOOKUP(Table1[[#This Row],[RespondentID]],'All Data'!$A391:$CN963,87,FALSE),"unknown")</f>
        <v xml:space="preserve">English </v>
      </c>
      <c r="BC390" s="159">
        <f>IFERROR(VLOOKUP(Table1[[#This Row],[RespondentID]],'All Data'!$A391:$CN963,88,FALSE),"unknown")</f>
        <v>0</v>
      </c>
      <c r="BD390" s="159" t="str">
        <f>IFERROR(VLOOKUP(Table1[[#This Row],[RespondentID]],'All Data'!$A391:$CN963,89,FALSE),"unknown")</f>
        <v>High school graduate</v>
      </c>
      <c r="BE390" s="159" t="str">
        <f>IFERROR(VLOOKUP(Table1[[#This Row],[RespondentID]],'All Data'!$A391:$CN963,90,FALSE),"unknown")</f>
        <v>Retired</v>
      </c>
      <c r="BF390" s="159" t="str">
        <f>IFERROR(VLOOKUP(Table1[[#This Row],[RespondentID]],'All Data'!$A391:$CN963,91,FALSE),"unknown")</f>
        <v>Yes</v>
      </c>
      <c r="BG390" s="159" t="str">
        <f>IFERROR(VLOOKUP(Table1[[#This Row],[RespondentID]],'All Data'!$A391:$CN963,92,FALSE),"unknown")</f>
        <v>No</v>
      </c>
    </row>
    <row r="391" spans="1:59" x14ac:dyDescent="0.35">
      <c r="A391" s="6">
        <v>7044851575</v>
      </c>
      <c r="B391" s="6"/>
      <c r="C391" s="6"/>
      <c r="D391" s="6"/>
      <c r="E391" s="6"/>
      <c r="F391" s="6"/>
      <c r="G391" s="6" t="s">
        <v>56</v>
      </c>
      <c r="H391" s="6" t="s">
        <v>57</v>
      </c>
      <c r="I391" s="6"/>
      <c r="J391" s="6"/>
      <c r="K391" s="6"/>
      <c r="L391" s="6"/>
      <c r="M391" s="6"/>
      <c r="N391" s="6"/>
      <c r="O391" s="6"/>
      <c r="P391" s="6"/>
      <c r="Q391" s="6"/>
      <c r="R391" s="6"/>
      <c r="S391" s="6"/>
      <c r="T391" s="43"/>
      <c r="U391" s="43">
        <f t="shared" si="138"/>
        <v>2</v>
      </c>
      <c r="V391" s="43">
        <f t="shared" si="139"/>
        <v>1.5</v>
      </c>
      <c r="W391" s="43"/>
      <c r="X391" s="43">
        <f t="shared" si="140"/>
        <v>0</v>
      </c>
      <c r="Y391" s="43">
        <f t="shared" si="141"/>
        <v>0</v>
      </c>
      <c r="Z391" s="43">
        <f t="shared" si="142"/>
        <v>0</v>
      </c>
      <c r="AA391" s="43">
        <f t="shared" si="143"/>
        <v>0</v>
      </c>
      <c r="AB391" s="43">
        <f t="shared" si="144"/>
        <v>0</v>
      </c>
      <c r="AC391" s="43">
        <f t="shared" si="145"/>
        <v>1</v>
      </c>
      <c r="AD391" s="43">
        <f t="shared" si="146"/>
        <v>1</v>
      </c>
      <c r="AE391" s="43">
        <f t="shared" si="147"/>
        <v>0</v>
      </c>
      <c r="AF391" s="43">
        <f t="shared" si="148"/>
        <v>0</v>
      </c>
      <c r="AG391" s="43">
        <f t="shared" si="149"/>
        <v>0</v>
      </c>
      <c r="AH391" s="43">
        <f t="shared" si="150"/>
        <v>0</v>
      </c>
      <c r="AI391" s="43">
        <f t="shared" si="151"/>
        <v>0</v>
      </c>
      <c r="AJ391" s="43">
        <f t="shared" si="152"/>
        <v>0</v>
      </c>
      <c r="AK391" s="43">
        <f t="shared" si="153"/>
        <v>0</v>
      </c>
      <c r="AL391" s="43">
        <f t="shared" si="154"/>
        <v>0</v>
      </c>
      <c r="AM391" s="43">
        <f t="shared" si="155"/>
        <v>0</v>
      </c>
      <c r="AN391" s="43">
        <f t="shared" si="156"/>
        <v>0</v>
      </c>
      <c r="AO391" s="43">
        <f t="shared" si="157"/>
        <v>0</v>
      </c>
      <c r="AP391" s="43"/>
      <c r="AQ391" s="43"/>
      <c r="AR391" s="43">
        <f t="shared" si="158"/>
        <v>2</v>
      </c>
      <c r="AS391" s="43">
        <f t="shared" si="159"/>
        <v>2</v>
      </c>
      <c r="AT391" s="43" t="str">
        <f t="shared" si="160"/>
        <v>Correct</v>
      </c>
      <c r="AU391" s="43"/>
      <c r="AV391" s="159" t="str">
        <f>IFERROR(VLOOKUP(Table1[[#This Row],[RespondentID]],'All Data'!$A392:$CN964,81,FALSE),"unknown")</f>
        <v>Female</v>
      </c>
      <c r="AW391" s="159">
        <f>IFERROR(VLOOKUP(Table1[[#This Row],[RespondentID]],'All Data'!$A392:$CN964,82,FALSE),"unknown")</f>
        <v>51</v>
      </c>
      <c r="AX391" s="159" t="str">
        <f>IFERROR(VLOOKUP(Table1[[#This Row],[RespondentID]],'All Data'!$A392:$CN964,83,FALSE),"unknown")</f>
        <v>Nassau</v>
      </c>
      <c r="AY391" s="159" t="str">
        <f>IFERROR(VLOOKUP(Table1[[#This Row],[RespondentID]],'All Data'!$A392:$CN964,84,FALSE),"unknown")</f>
        <v>New Hyde Park, 11040</v>
      </c>
      <c r="AZ391" s="159" t="str">
        <f>IFERROR(VLOOKUP(Table1[[#This Row],[RespondentID]],'All Data'!$A392:$CN964,85,FALSE),"unknown")</f>
        <v>White/Caucasian</v>
      </c>
      <c r="BA391" s="159" t="str">
        <f>IFERROR(VLOOKUP(Table1[[#This Row],[RespondentID]],'All Data'!$A392:$CN964,86,FALSE),"unknown")</f>
        <v>No</v>
      </c>
      <c r="BB391" s="159" t="str">
        <f>IFERROR(VLOOKUP(Table1[[#This Row],[RespondentID]],'All Data'!$A392:$CN964,87,FALSE),"unknown")</f>
        <v xml:space="preserve">English </v>
      </c>
      <c r="BC391" s="159">
        <f>IFERROR(VLOOKUP(Table1[[#This Row],[RespondentID]],'All Data'!$A392:$CN964,88,FALSE),"unknown")</f>
        <v>0</v>
      </c>
      <c r="BD391" s="159" t="str">
        <f>IFERROR(VLOOKUP(Table1[[#This Row],[RespondentID]],'All Data'!$A392:$CN964,89,FALSE),"unknown")</f>
        <v>High school graduate</v>
      </c>
      <c r="BE391" s="159">
        <f>IFERROR(VLOOKUP(Table1[[#This Row],[RespondentID]],'All Data'!$A392:$CN964,90,FALSE),"unknown")</f>
        <v>0</v>
      </c>
      <c r="BF391" s="159" t="str">
        <f>IFERROR(VLOOKUP(Table1[[#This Row],[RespondentID]],'All Data'!$A392:$CN964,91,FALSE),"unknown")</f>
        <v>Yes</v>
      </c>
      <c r="BG391" s="159" t="str">
        <f>IFERROR(VLOOKUP(Table1[[#This Row],[RespondentID]],'All Data'!$A392:$CN964,92,FALSE),"unknown")</f>
        <v>No</v>
      </c>
    </row>
    <row r="392" spans="1:59" x14ac:dyDescent="0.35">
      <c r="A392" s="6">
        <v>7044850932</v>
      </c>
      <c r="B392" s="6"/>
      <c r="C392" s="6"/>
      <c r="D392" s="6"/>
      <c r="E392" s="6"/>
      <c r="F392" s="6"/>
      <c r="G392" s="6"/>
      <c r="H392" s="6"/>
      <c r="I392" s="6"/>
      <c r="J392" s="6"/>
      <c r="K392" s="6"/>
      <c r="L392" s="6"/>
      <c r="M392" s="6"/>
      <c r="N392" s="6"/>
      <c r="O392" s="6"/>
      <c r="P392" s="6"/>
      <c r="Q392" s="6"/>
      <c r="R392" s="6"/>
      <c r="S392" s="6"/>
      <c r="T392" s="43"/>
      <c r="U392" s="43">
        <f t="shared" si="138"/>
        <v>0</v>
      </c>
      <c r="V392" s="43" t="e">
        <f t="shared" si="139"/>
        <v>#DIV/0!</v>
      </c>
      <c r="W392" s="43"/>
      <c r="X392" s="43">
        <f t="shared" si="140"/>
        <v>0</v>
      </c>
      <c r="Y392" s="43">
        <f t="shared" si="141"/>
        <v>0</v>
      </c>
      <c r="Z392" s="43">
        <f t="shared" si="142"/>
        <v>0</v>
      </c>
      <c r="AA392" s="43">
        <f t="shared" si="143"/>
        <v>0</v>
      </c>
      <c r="AB392" s="43">
        <f t="shared" si="144"/>
        <v>0</v>
      </c>
      <c r="AC392" s="43">
        <f t="shared" si="145"/>
        <v>0</v>
      </c>
      <c r="AD392" s="43">
        <f t="shared" si="146"/>
        <v>0</v>
      </c>
      <c r="AE392" s="43">
        <f t="shared" si="147"/>
        <v>0</v>
      </c>
      <c r="AF392" s="43">
        <f t="shared" si="148"/>
        <v>0</v>
      </c>
      <c r="AG392" s="43">
        <f t="shared" si="149"/>
        <v>0</v>
      </c>
      <c r="AH392" s="43">
        <f t="shared" si="150"/>
        <v>0</v>
      </c>
      <c r="AI392" s="43">
        <f t="shared" si="151"/>
        <v>0</v>
      </c>
      <c r="AJ392" s="43">
        <f t="shared" si="152"/>
        <v>0</v>
      </c>
      <c r="AK392" s="43">
        <f t="shared" si="153"/>
        <v>0</v>
      </c>
      <c r="AL392" s="43">
        <f t="shared" si="154"/>
        <v>0</v>
      </c>
      <c r="AM392" s="43">
        <f t="shared" si="155"/>
        <v>0</v>
      </c>
      <c r="AN392" s="43">
        <f t="shared" si="156"/>
        <v>0</v>
      </c>
      <c r="AO392" s="43">
        <f t="shared" si="157"/>
        <v>0</v>
      </c>
      <c r="AP392" s="43"/>
      <c r="AQ392" s="43"/>
      <c r="AR392" s="43">
        <f t="shared" si="158"/>
        <v>0</v>
      </c>
      <c r="AS392" s="43">
        <f t="shared" si="159"/>
        <v>0</v>
      </c>
      <c r="AT392" s="43" t="str">
        <f t="shared" si="160"/>
        <v>Correct</v>
      </c>
      <c r="AU392" s="43"/>
      <c r="AV392" s="159" t="str">
        <f>IFERROR(VLOOKUP(Table1[[#This Row],[RespondentID]],'All Data'!$A393:$CN965,81,FALSE),"unknown")</f>
        <v>Female</v>
      </c>
      <c r="AW392" s="159">
        <f>IFERROR(VLOOKUP(Table1[[#This Row],[RespondentID]],'All Data'!$A393:$CN965,82,FALSE),"unknown")</f>
        <v>69</v>
      </c>
      <c r="AX392" s="159" t="str">
        <f>IFERROR(VLOOKUP(Table1[[#This Row],[RespondentID]],'All Data'!$A393:$CN965,83,FALSE),"unknown")</f>
        <v>Nassau</v>
      </c>
      <c r="AY392" s="159" t="str">
        <f>IFERROR(VLOOKUP(Table1[[#This Row],[RespondentID]],'All Data'!$A393:$CN965,84,FALSE),"unknown")</f>
        <v>New Hyde Park, 11040</v>
      </c>
      <c r="AZ392" s="159" t="str">
        <f>IFERROR(VLOOKUP(Table1[[#This Row],[RespondentID]],'All Data'!$A393:$CN965,85,FALSE),"unknown")</f>
        <v>White/Caucasian</v>
      </c>
      <c r="BA392" s="159" t="str">
        <f>IFERROR(VLOOKUP(Table1[[#This Row],[RespondentID]],'All Data'!$A393:$CN965,86,FALSE),"unknown")</f>
        <v>No</v>
      </c>
      <c r="BB392" s="159" t="str">
        <f>IFERROR(VLOOKUP(Table1[[#This Row],[RespondentID]],'All Data'!$A393:$CN965,87,FALSE),"unknown")</f>
        <v xml:space="preserve">English </v>
      </c>
      <c r="BC392" s="159" t="str">
        <f>IFERROR(VLOOKUP(Table1[[#This Row],[RespondentID]],'All Data'!$A393:$CN965,88,FALSE),"unknown")</f>
        <v>$20,000 to $34,999</v>
      </c>
      <c r="BD392" s="159" t="str">
        <f>IFERROR(VLOOKUP(Table1[[#This Row],[RespondentID]],'All Data'!$A393:$CN965,89,FALSE),"unknown")</f>
        <v>Some college</v>
      </c>
      <c r="BE392" s="159" t="str">
        <f>IFERROR(VLOOKUP(Table1[[#This Row],[RespondentID]],'All Data'!$A393:$CN965,90,FALSE),"unknown")</f>
        <v>Retired</v>
      </c>
      <c r="BF392" s="159" t="str">
        <f>IFERROR(VLOOKUP(Table1[[#This Row],[RespondentID]],'All Data'!$A393:$CN965,91,FALSE),"unknown")</f>
        <v>Yes</v>
      </c>
      <c r="BG392" s="159">
        <f>IFERROR(VLOOKUP(Table1[[#This Row],[RespondentID]],'All Data'!$A393:$CN965,92,FALSE),"unknown")</f>
        <v>0</v>
      </c>
    </row>
    <row r="393" spans="1:59" x14ac:dyDescent="0.35">
      <c r="A393" s="6">
        <v>7044850455</v>
      </c>
      <c r="B393" s="6" t="s">
        <v>52</v>
      </c>
      <c r="C393" s="6"/>
      <c r="D393" s="6"/>
      <c r="E393" s="6" t="s">
        <v>19</v>
      </c>
      <c r="F393" s="6"/>
      <c r="G393" s="6"/>
      <c r="H393" s="6"/>
      <c r="I393" s="6"/>
      <c r="J393" s="6"/>
      <c r="K393" s="6" t="s">
        <v>60</v>
      </c>
      <c r="L393" s="6"/>
      <c r="M393" s="6"/>
      <c r="N393" s="6"/>
      <c r="O393" s="6"/>
      <c r="P393" s="6"/>
      <c r="Q393" s="6"/>
      <c r="R393" s="6"/>
      <c r="S393" s="6"/>
      <c r="T393" s="43"/>
      <c r="U393" s="43">
        <f t="shared" si="138"/>
        <v>3</v>
      </c>
      <c r="V393" s="43">
        <f t="shared" si="139"/>
        <v>1</v>
      </c>
      <c r="W393" s="43"/>
      <c r="X393" s="43">
        <f t="shared" si="140"/>
        <v>1</v>
      </c>
      <c r="Y393" s="43">
        <f t="shared" si="141"/>
        <v>0</v>
      </c>
      <c r="Z393" s="43">
        <f t="shared" si="142"/>
        <v>0</v>
      </c>
      <c r="AA393" s="43">
        <f t="shared" si="143"/>
        <v>1</v>
      </c>
      <c r="AB393" s="43">
        <f t="shared" si="144"/>
        <v>0</v>
      </c>
      <c r="AC393" s="43">
        <f t="shared" si="145"/>
        <v>0</v>
      </c>
      <c r="AD393" s="43">
        <f t="shared" si="146"/>
        <v>0</v>
      </c>
      <c r="AE393" s="43">
        <f t="shared" si="147"/>
        <v>0</v>
      </c>
      <c r="AF393" s="43">
        <f t="shared" si="148"/>
        <v>0</v>
      </c>
      <c r="AG393" s="43">
        <f t="shared" si="149"/>
        <v>1</v>
      </c>
      <c r="AH393" s="43">
        <f t="shared" si="150"/>
        <v>0</v>
      </c>
      <c r="AI393" s="43">
        <f t="shared" si="151"/>
        <v>0</v>
      </c>
      <c r="AJ393" s="43">
        <f t="shared" si="152"/>
        <v>0</v>
      </c>
      <c r="AK393" s="43">
        <f t="shared" si="153"/>
        <v>0</v>
      </c>
      <c r="AL393" s="43">
        <f t="shared" si="154"/>
        <v>0</v>
      </c>
      <c r="AM393" s="43">
        <f t="shared" si="155"/>
        <v>0</v>
      </c>
      <c r="AN393" s="43">
        <f t="shared" si="156"/>
        <v>0</v>
      </c>
      <c r="AO393" s="43">
        <f t="shared" si="157"/>
        <v>0</v>
      </c>
      <c r="AP393" s="43"/>
      <c r="AQ393" s="43"/>
      <c r="AR393" s="43">
        <f t="shared" si="158"/>
        <v>3</v>
      </c>
      <c r="AS393" s="43">
        <f t="shared" si="159"/>
        <v>3</v>
      </c>
      <c r="AT393" s="43" t="str">
        <f t="shared" si="160"/>
        <v>Correct</v>
      </c>
      <c r="AU393" s="43"/>
      <c r="AV393" s="159" t="str">
        <f>IFERROR(VLOOKUP(Table1[[#This Row],[RespondentID]],'All Data'!$A394:$CN966,81,FALSE),"unknown")</f>
        <v>Male</v>
      </c>
      <c r="AW393" s="159">
        <f>IFERROR(VLOOKUP(Table1[[#This Row],[RespondentID]],'All Data'!$A394:$CN966,82,FALSE),"unknown")</f>
        <v>68</v>
      </c>
      <c r="AX393" s="159" t="str">
        <f>IFERROR(VLOOKUP(Table1[[#This Row],[RespondentID]],'All Data'!$A394:$CN966,83,FALSE),"unknown")</f>
        <v>Nassau</v>
      </c>
      <c r="AY393" s="159" t="str">
        <f>IFERROR(VLOOKUP(Table1[[#This Row],[RespondentID]],'All Data'!$A394:$CN966,84,FALSE),"unknown")</f>
        <v>Levittown, 11756</v>
      </c>
      <c r="AZ393" s="159" t="str">
        <f>IFERROR(VLOOKUP(Table1[[#This Row],[RespondentID]],'All Data'!$A394:$CN966,85,FALSE),"unknown")</f>
        <v>White/Caucasian</v>
      </c>
      <c r="BA393" s="159" t="str">
        <f>IFERROR(VLOOKUP(Table1[[#This Row],[RespondentID]],'All Data'!$A394:$CN966,86,FALSE),"unknown")</f>
        <v>No</v>
      </c>
      <c r="BB393" s="159" t="str">
        <f>IFERROR(VLOOKUP(Table1[[#This Row],[RespondentID]],'All Data'!$A394:$CN966,87,FALSE),"unknown")</f>
        <v xml:space="preserve">English </v>
      </c>
      <c r="BC393" s="159" t="str">
        <f>IFERROR(VLOOKUP(Table1[[#This Row],[RespondentID]],'All Data'!$A394:$CN966,88,FALSE),"unknown")</f>
        <v>$0-$19,999</v>
      </c>
      <c r="BD393" s="159" t="str">
        <f>IFERROR(VLOOKUP(Table1[[#This Row],[RespondentID]],'All Data'!$A394:$CN966,89,FALSE),"unknown")</f>
        <v>College graduate</v>
      </c>
      <c r="BE393" s="159" t="str">
        <f>IFERROR(VLOOKUP(Table1[[#This Row],[RespondentID]],'All Data'!$A394:$CN966,90,FALSE),"unknown")</f>
        <v>Retired</v>
      </c>
      <c r="BF393" s="159" t="str">
        <f>IFERROR(VLOOKUP(Table1[[#This Row],[RespondentID]],'All Data'!$A394:$CN966,91,FALSE),"unknown")</f>
        <v>Yes</v>
      </c>
      <c r="BG393" s="159" t="str">
        <f>IFERROR(VLOOKUP(Table1[[#This Row],[RespondentID]],'All Data'!$A394:$CN966,92,FALSE),"unknown")</f>
        <v>No</v>
      </c>
    </row>
    <row r="394" spans="1:59" x14ac:dyDescent="0.35">
      <c r="A394" s="6">
        <v>7044850131</v>
      </c>
      <c r="B394" s="6"/>
      <c r="C394" s="6"/>
      <c r="D394" s="6"/>
      <c r="E394" s="6"/>
      <c r="F394" s="6"/>
      <c r="G394" s="6"/>
      <c r="H394" s="6" t="s">
        <v>57</v>
      </c>
      <c r="I394" s="6"/>
      <c r="J394" s="6"/>
      <c r="K394" s="6"/>
      <c r="L394" s="6"/>
      <c r="M394" s="6"/>
      <c r="N394" s="6"/>
      <c r="O394" s="6"/>
      <c r="P394" s="6"/>
      <c r="Q394" s="6"/>
      <c r="R394" s="6"/>
      <c r="S394" s="6"/>
      <c r="T394" s="43"/>
      <c r="U394" s="43">
        <f t="shared" si="138"/>
        <v>1</v>
      </c>
      <c r="V394" s="43">
        <f t="shared" si="139"/>
        <v>3</v>
      </c>
      <c r="W394" s="43"/>
      <c r="X394" s="43">
        <f t="shared" si="140"/>
        <v>0</v>
      </c>
      <c r="Y394" s="43">
        <f t="shared" si="141"/>
        <v>0</v>
      </c>
      <c r="Z394" s="43">
        <f t="shared" si="142"/>
        <v>0</v>
      </c>
      <c r="AA394" s="43">
        <f t="shared" si="143"/>
        <v>0</v>
      </c>
      <c r="AB394" s="43">
        <f t="shared" si="144"/>
        <v>0</v>
      </c>
      <c r="AC394" s="43">
        <f t="shared" si="145"/>
        <v>0</v>
      </c>
      <c r="AD394" s="43">
        <f t="shared" si="146"/>
        <v>1</v>
      </c>
      <c r="AE394" s="43">
        <f t="shared" si="147"/>
        <v>0</v>
      </c>
      <c r="AF394" s="43">
        <f t="shared" si="148"/>
        <v>0</v>
      </c>
      <c r="AG394" s="43">
        <f t="shared" si="149"/>
        <v>0</v>
      </c>
      <c r="AH394" s="43">
        <f t="shared" si="150"/>
        <v>0</v>
      </c>
      <c r="AI394" s="43">
        <f t="shared" si="151"/>
        <v>0</v>
      </c>
      <c r="AJ394" s="43">
        <f t="shared" si="152"/>
        <v>0</v>
      </c>
      <c r="AK394" s="43">
        <f t="shared" si="153"/>
        <v>0</v>
      </c>
      <c r="AL394" s="43">
        <f t="shared" si="154"/>
        <v>0</v>
      </c>
      <c r="AM394" s="43">
        <f t="shared" si="155"/>
        <v>0</v>
      </c>
      <c r="AN394" s="43">
        <f t="shared" si="156"/>
        <v>0</v>
      </c>
      <c r="AO394" s="43">
        <f t="shared" si="157"/>
        <v>0</v>
      </c>
      <c r="AP394" s="43"/>
      <c r="AQ394" s="43"/>
      <c r="AR394" s="43">
        <f t="shared" si="158"/>
        <v>1</v>
      </c>
      <c r="AS394" s="43">
        <f t="shared" si="159"/>
        <v>1</v>
      </c>
      <c r="AT394" s="43" t="str">
        <f t="shared" si="160"/>
        <v>Correct</v>
      </c>
      <c r="AU394" s="43"/>
      <c r="AV394" s="159" t="str">
        <f>IFERROR(VLOOKUP(Table1[[#This Row],[RespondentID]],'All Data'!$A395:$CN967,81,FALSE),"unknown")</f>
        <v>Female</v>
      </c>
      <c r="AW394" s="159">
        <f>IFERROR(VLOOKUP(Table1[[#This Row],[RespondentID]],'All Data'!$A395:$CN967,82,FALSE),"unknown")</f>
        <v>87</v>
      </c>
      <c r="AX394" s="159" t="str">
        <f>IFERROR(VLOOKUP(Table1[[#This Row],[RespondentID]],'All Data'!$A395:$CN967,83,FALSE),"unknown")</f>
        <v>Suffolk</v>
      </c>
      <c r="AY394" s="159" t="str">
        <f>IFERROR(VLOOKUP(Table1[[#This Row],[RespondentID]],'All Data'!$A395:$CN967,84,FALSE),"unknown")</f>
        <v>West Babylon, 11704</v>
      </c>
      <c r="AZ394" s="159" t="str">
        <f>IFERROR(VLOOKUP(Table1[[#This Row],[RespondentID]],'All Data'!$A395:$CN967,85,FALSE),"unknown")</f>
        <v>White/Caucasian</v>
      </c>
      <c r="BA394" s="159" t="str">
        <f>IFERROR(VLOOKUP(Table1[[#This Row],[RespondentID]],'All Data'!$A395:$CN967,86,FALSE),"unknown")</f>
        <v>No</v>
      </c>
      <c r="BB394" s="159" t="str">
        <f>IFERROR(VLOOKUP(Table1[[#This Row],[RespondentID]],'All Data'!$A395:$CN967,87,FALSE),"unknown")</f>
        <v xml:space="preserve">English </v>
      </c>
      <c r="BC394" s="159">
        <f>IFERROR(VLOOKUP(Table1[[#This Row],[RespondentID]],'All Data'!$A395:$CN967,88,FALSE),"unknown")</f>
        <v>0</v>
      </c>
      <c r="BD394" s="159" t="str">
        <f>IFERROR(VLOOKUP(Table1[[#This Row],[RespondentID]],'All Data'!$A395:$CN967,89,FALSE),"unknown")</f>
        <v>High school graduate</v>
      </c>
      <c r="BE394" s="159" t="str">
        <f>IFERROR(VLOOKUP(Table1[[#This Row],[RespondentID]],'All Data'!$A395:$CN967,90,FALSE),"unknown")</f>
        <v>Retired</v>
      </c>
      <c r="BF394" s="159" t="str">
        <f>IFERROR(VLOOKUP(Table1[[#This Row],[RespondentID]],'All Data'!$A395:$CN967,91,FALSE),"unknown")</f>
        <v>Yes</v>
      </c>
      <c r="BG394" s="159" t="str">
        <f>IFERROR(VLOOKUP(Table1[[#This Row],[RespondentID]],'All Data'!$A395:$CN967,92,FALSE),"unknown")</f>
        <v>No</v>
      </c>
    </row>
    <row r="395" spans="1:59" x14ac:dyDescent="0.35">
      <c r="A395" s="6">
        <v>7044849937</v>
      </c>
      <c r="B395" s="6" t="s">
        <v>52</v>
      </c>
      <c r="C395" s="6"/>
      <c r="D395" s="6"/>
      <c r="E395" s="6"/>
      <c r="F395" s="6"/>
      <c r="G395" s="6"/>
      <c r="H395" s="6"/>
      <c r="I395" s="6"/>
      <c r="J395" s="6"/>
      <c r="K395" s="6"/>
      <c r="L395" s="6"/>
      <c r="M395" s="6"/>
      <c r="N395" s="6"/>
      <c r="O395" s="6"/>
      <c r="P395" s="6"/>
      <c r="Q395" s="6"/>
      <c r="R395" s="6"/>
      <c r="S395" s="6"/>
      <c r="T395" s="43"/>
      <c r="U395" s="43">
        <f t="shared" si="138"/>
        <v>1</v>
      </c>
      <c r="V395" s="43">
        <f t="shared" si="139"/>
        <v>3</v>
      </c>
      <c r="W395" s="43"/>
      <c r="X395" s="43">
        <f t="shared" si="140"/>
        <v>1</v>
      </c>
      <c r="Y395" s="43">
        <f t="shared" si="141"/>
        <v>0</v>
      </c>
      <c r="Z395" s="43">
        <f t="shared" si="142"/>
        <v>0</v>
      </c>
      <c r="AA395" s="43">
        <f t="shared" si="143"/>
        <v>0</v>
      </c>
      <c r="AB395" s="43">
        <f t="shared" si="144"/>
        <v>0</v>
      </c>
      <c r="AC395" s="43">
        <f t="shared" si="145"/>
        <v>0</v>
      </c>
      <c r="AD395" s="43">
        <f t="shared" si="146"/>
        <v>0</v>
      </c>
      <c r="AE395" s="43">
        <f t="shared" si="147"/>
        <v>0</v>
      </c>
      <c r="AF395" s="43">
        <f t="shared" si="148"/>
        <v>0</v>
      </c>
      <c r="AG395" s="43">
        <f t="shared" si="149"/>
        <v>0</v>
      </c>
      <c r="AH395" s="43">
        <f t="shared" si="150"/>
        <v>0</v>
      </c>
      <c r="AI395" s="43">
        <f t="shared" si="151"/>
        <v>0</v>
      </c>
      <c r="AJ395" s="43">
        <f t="shared" si="152"/>
        <v>0</v>
      </c>
      <c r="AK395" s="43">
        <f t="shared" si="153"/>
        <v>0</v>
      </c>
      <c r="AL395" s="43">
        <f t="shared" si="154"/>
        <v>0</v>
      </c>
      <c r="AM395" s="43">
        <f t="shared" si="155"/>
        <v>0</v>
      </c>
      <c r="AN395" s="43">
        <f t="shared" si="156"/>
        <v>0</v>
      </c>
      <c r="AO395" s="43">
        <f t="shared" si="157"/>
        <v>0</v>
      </c>
      <c r="AP395" s="43"/>
      <c r="AQ395" s="43"/>
      <c r="AR395" s="43">
        <f t="shared" si="158"/>
        <v>1</v>
      </c>
      <c r="AS395" s="43">
        <f t="shared" si="159"/>
        <v>1</v>
      </c>
      <c r="AT395" s="43" t="str">
        <f t="shared" si="160"/>
        <v>Correct</v>
      </c>
      <c r="AU395" s="43"/>
      <c r="AV395" s="159" t="str">
        <f>IFERROR(VLOOKUP(Table1[[#This Row],[RespondentID]],'All Data'!$A396:$CN968,81,FALSE),"unknown")</f>
        <v>Male</v>
      </c>
      <c r="AW395" s="159">
        <f>IFERROR(VLOOKUP(Table1[[#This Row],[RespondentID]],'All Data'!$A396:$CN968,82,FALSE),"unknown")</f>
        <v>76</v>
      </c>
      <c r="AX395" s="159" t="str">
        <f>IFERROR(VLOOKUP(Table1[[#This Row],[RespondentID]],'All Data'!$A396:$CN968,83,FALSE),"unknown")</f>
        <v>Nassau</v>
      </c>
      <c r="AY395" s="159" t="str">
        <f>IFERROR(VLOOKUP(Table1[[#This Row],[RespondentID]],'All Data'!$A396:$CN968,84,FALSE),"unknown")</f>
        <v>Carle Place, 11514</v>
      </c>
      <c r="AZ395" s="159" t="str">
        <f>IFERROR(VLOOKUP(Table1[[#This Row],[RespondentID]],'All Data'!$A396:$CN968,85,FALSE),"unknown")</f>
        <v>White/Caucasian</v>
      </c>
      <c r="BA395" s="159" t="str">
        <f>IFERROR(VLOOKUP(Table1[[#This Row],[RespondentID]],'All Data'!$A396:$CN968,86,FALSE),"unknown")</f>
        <v>No</v>
      </c>
      <c r="BB395" s="159" t="str">
        <f>IFERROR(VLOOKUP(Table1[[#This Row],[RespondentID]],'All Data'!$A396:$CN968,87,FALSE),"unknown")</f>
        <v xml:space="preserve">English </v>
      </c>
      <c r="BC395" s="159" t="str">
        <f>IFERROR(VLOOKUP(Table1[[#This Row],[RespondentID]],'All Data'!$A396:$CN968,88,FALSE),"unknown")</f>
        <v>$50,000 to $74,999</v>
      </c>
      <c r="BD395" s="159" t="str">
        <f>IFERROR(VLOOKUP(Table1[[#This Row],[RespondentID]],'All Data'!$A396:$CN968,89,FALSE),"unknown")</f>
        <v>Some college</v>
      </c>
      <c r="BE395" s="159" t="str">
        <f>IFERROR(VLOOKUP(Table1[[#This Row],[RespondentID]],'All Data'!$A396:$CN968,90,FALSE),"unknown")</f>
        <v>Retired</v>
      </c>
      <c r="BF395" s="159" t="str">
        <f>IFERROR(VLOOKUP(Table1[[#This Row],[RespondentID]],'All Data'!$A396:$CN968,91,FALSE),"unknown")</f>
        <v>No, but I did in the past</v>
      </c>
      <c r="BG395" s="159" t="str">
        <f>IFERROR(VLOOKUP(Table1[[#This Row],[RespondentID]],'All Data'!$A396:$CN968,92,FALSE),"unknown")</f>
        <v>No</v>
      </c>
    </row>
    <row r="396" spans="1:59" x14ac:dyDescent="0.35">
      <c r="A396" s="6">
        <v>7044849752</v>
      </c>
      <c r="B396" s="6" t="s">
        <v>52</v>
      </c>
      <c r="C396" s="6"/>
      <c r="D396" s="6"/>
      <c r="E396" s="6"/>
      <c r="F396" s="6"/>
      <c r="G396" s="6" t="s">
        <v>56</v>
      </c>
      <c r="H396" s="6"/>
      <c r="I396" s="6"/>
      <c r="J396" s="6"/>
      <c r="K396" s="6"/>
      <c r="L396" s="6"/>
      <c r="M396" s="6"/>
      <c r="N396" s="6"/>
      <c r="O396" s="6"/>
      <c r="P396" s="6"/>
      <c r="Q396" s="6"/>
      <c r="R396" s="6"/>
      <c r="S396" s="6" t="s">
        <v>66</v>
      </c>
      <c r="T396" s="43"/>
      <c r="U396" s="43">
        <f t="shared" si="138"/>
        <v>3</v>
      </c>
      <c r="V396" s="43">
        <f t="shared" si="139"/>
        <v>1</v>
      </c>
      <c r="W396" s="43"/>
      <c r="X396" s="43">
        <f t="shared" si="140"/>
        <v>1</v>
      </c>
      <c r="Y396" s="43">
        <f t="shared" si="141"/>
        <v>0</v>
      </c>
      <c r="Z396" s="43">
        <f t="shared" si="142"/>
        <v>0</v>
      </c>
      <c r="AA396" s="43">
        <f t="shared" si="143"/>
        <v>0</v>
      </c>
      <c r="AB396" s="43">
        <f t="shared" si="144"/>
        <v>0</v>
      </c>
      <c r="AC396" s="43">
        <f t="shared" si="145"/>
        <v>1</v>
      </c>
      <c r="AD396" s="43">
        <f t="shared" si="146"/>
        <v>0</v>
      </c>
      <c r="AE396" s="43">
        <f t="shared" si="147"/>
        <v>0</v>
      </c>
      <c r="AF396" s="43">
        <f t="shared" si="148"/>
        <v>0</v>
      </c>
      <c r="AG396" s="43">
        <f t="shared" si="149"/>
        <v>0</v>
      </c>
      <c r="AH396" s="43">
        <f t="shared" si="150"/>
        <v>0</v>
      </c>
      <c r="AI396" s="43">
        <f t="shared" si="151"/>
        <v>0</v>
      </c>
      <c r="AJ396" s="43">
        <f t="shared" si="152"/>
        <v>0</v>
      </c>
      <c r="AK396" s="43">
        <f t="shared" si="153"/>
        <v>0</v>
      </c>
      <c r="AL396" s="43">
        <f t="shared" si="154"/>
        <v>0</v>
      </c>
      <c r="AM396" s="43">
        <f t="shared" si="155"/>
        <v>0</v>
      </c>
      <c r="AN396" s="43">
        <f t="shared" si="156"/>
        <v>0</v>
      </c>
      <c r="AO396" s="43">
        <f t="shared" si="157"/>
        <v>1</v>
      </c>
      <c r="AP396" s="43"/>
      <c r="AQ396" s="43"/>
      <c r="AR396" s="43">
        <f t="shared" si="158"/>
        <v>3</v>
      </c>
      <c r="AS396" s="43">
        <f t="shared" si="159"/>
        <v>3</v>
      </c>
      <c r="AT396" s="43" t="str">
        <f t="shared" si="160"/>
        <v>Correct</v>
      </c>
      <c r="AU396" s="43"/>
      <c r="AV396" s="159" t="str">
        <f>IFERROR(VLOOKUP(Table1[[#This Row],[RespondentID]],'All Data'!$A397:$CN969,81,FALSE),"unknown")</f>
        <v>Female</v>
      </c>
      <c r="AW396" s="159">
        <f>IFERROR(VLOOKUP(Table1[[#This Row],[RespondentID]],'All Data'!$A397:$CN969,82,FALSE),"unknown")</f>
        <v>88</v>
      </c>
      <c r="AX396" s="159" t="str">
        <f>IFERROR(VLOOKUP(Table1[[#This Row],[RespondentID]],'All Data'!$A397:$CN969,83,FALSE),"unknown")</f>
        <v>Nassau</v>
      </c>
      <c r="AY396" s="159" t="str">
        <f>IFERROR(VLOOKUP(Table1[[#This Row],[RespondentID]],'All Data'!$A397:$CN969,84,FALSE),"unknown")</f>
        <v>Farmingdale, 11735</v>
      </c>
      <c r="AZ396" s="159" t="str">
        <f>IFERROR(VLOOKUP(Table1[[#This Row],[RespondentID]],'All Data'!$A397:$CN969,85,FALSE),"unknown")</f>
        <v>White/Caucasian</v>
      </c>
      <c r="BA396" s="159">
        <f>IFERROR(VLOOKUP(Table1[[#This Row],[RespondentID]],'All Data'!$A397:$CN969,86,FALSE),"unknown")</f>
        <v>0</v>
      </c>
      <c r="BB396" s="159" t="str">
        <f>IFERROR(VLOOKUP(Table1[[#This Row],[RespondentID]],'All Data'!$A397:$CN969,87,FALSE),"unknown")</f>
        <v xml:space="preserve">English </v>
      </c>
      <c r="BC396" s="159" t="str">
        <f>IFERROR(VLOOKUP(Table1[[#This Row],[RespondentID]],'All Data'!$A397:$CN969,88,FALSE),"unknown")</f>
        <v>$35,000 to $49,999</v>
      </c>
      <c r="BD396" s="159" t="str">
        <f>IFERROR(VLOOKUP(Table1[[#This Row],[RespondentID]],'All Data'!$A397:$CN969,89,FALSE),"unknown")</f>
        <v>Some high school</v>
      </c>
      <c r="BE396" s="159" t="str">
        <f>IFERROR(VLOOKUP(Table1[[#This Row],[RespondentID]],'All Data'!$A397:$CN969,90,FALSE),"unknown")</f>
        <v>Retired</v>
      </c>
      <c r="BF396" s="159" t="str">
        <f>IFERROR(VLOOKUP(Table1[[#This Row],[RespondentID]],'All Data'!$A397:$CN969,91,FALSE),"unknown")</f>
        <v>Yes</v>
      </c>
      <c r="BG396" s="159" t="str">
        <f>IFERROR(VLOOKUP(Table1[[#This Row],[RespondentID]],'All Data'!$A397:$CN969,92,FALSE),"unknown")</f>
        <v>No</v>
      </c>
    </row>
    <row r="397" spans="1:59" x14ac:dyDescent="0.35">
      <c r="A397" s="6">
        <v>7044849483</v>
      </c>
      <c r="B397" s="6"/>
      <c r="C397" s="6" t="s">
        <v>53</v>
      </c>
      <c r="D397" s="6"/>
      <c r="E397" s="6"/>
      <c r="F397" s="6"/>
      <c r="G397" s="6"/>
      <c r="H397" s="6"/>
      <c r="I397" s="6"/>
      <c r="J397" s="6"/>
      <c r="K397" s="6"/>
      <c r="L397" s="6" t="s">
        <v>61</v>
      </c>
      <c r="M397" s="6"/>
      <c r="N397" s="6"/>
      <c r="O397" s="6"/>
      <c r="P397" s="6"/>
      <c r="Q397" s="6"/>
      <c r="R397" s="6" t="s">
        <v>65</v>
      </c>
      <c r="S397" s="6"/>
      <c r="T397" s="43"/>
      <c r="U397" s="43">
        <f t="shared" si="138"/>
        <v>3</v>
      </c>
      <c r="V397" s="43">
        <f t="shared" si="139"/>
        <v>1</v>
      </c>
      <c r="W397" s="43"/>
      <c r="X397" s="43">
        <f t="shared" si="140"/>
        <v>0</v>
      </c>
      <c r="Y397" s="43">
        <f t="shared" si="141"/>
        <v>1</v>
      </c>
      <c r="Z397" s="43">
        <f t="shared" si="142"/>
        <v>0</v>
      </c>
      <c r="AA397" s="43">
        <f t="shared" si="143"/>
        <v>0</v>
      </c>
      <c r="AB397" s="43">
        <f t="shared" si="144"/>
        <v>0</v>
      </c>
      <c r="AC397" s="43">
        <f t="shared" si="145"/>
        <v>0</v>
      </c>
      <c r="AD397" s="43">
        <f t="shared" si="146"/>
        <v>0</v>
      </c>
      <c r="AE397" s="43">
        <f t="shared" si="147"/>
        <v>0</v>
      </c>
      <c r="AF397" s="43">
        <f t="shared" si="148"/>
        <v>0</v>
      </c>
      <c r="AG397" s="43">
        <f t="shared" si="149"/>
        <v>0</v>
      </c>
      <c r="AH397" s="43">
        <f t="shared" si="150"/>
        <v>1</v>
      </c>
      <c r="AI397" s="43">
        <f t="shared" si="151"/>
        <v>0</v>
      </c>
      <c r="AJ397" s="43">
        <f t="shared" si="152"/>
        <v>0</v>
      </c>
      <c r="AK397" s="43">
        <f t="shared" si="153"/>
        <v>0</v>
      </c>
      <c r="AL397" s="43">
        <f t="shared" si="154"/>
        <v>0</v>
      </c>
      <c r="AM397" s="43">
        <f t="shared" si="155"/>
        <v>0</v>
      </c>
      <c r="AN397" s="43">
        <f t="shared" si="156"/>
        <v>1</v>
      </c>
      <c r="AO397" s="43">
        <f t="shared" si="157"/>
        <v>0</v>
      </c>
      <c r="AP397" s="43"/>
      <c r="AQ397" s="43"/>
      <c r="AR397" s="43">
        <f t="shared" si="158"/>
        <v>3</v>
      </c>
      <c r="AS397" s="43">
        <f t="shared" si="159"/>
        <v>3</v>
      </c>
      <c r="AT397" s="43" t="str">
        <f t="shared" si="160"/>
        <v>Correct</v>
      </c>
      <c r="AU397" s="43"/>
      <c r="AV397" s="159" t="str">
        <f>IFERROR(VLOOKUP(Table1[[#This Row],[RespondentID]],'All Data'!$A398:$CN970,81,FALSE),"unknown")</f>
        <v>Male</v>
      </c>
      <c r="AW397" s="159">
        <f>IFERROR(VLOOKUP(Table1[[#This Row],[RespondentID]],'All Data'!$A398:$CN970,82,FALSE),"unknown")</f>
        <v>70</v>
      </c>
      <c r="AX397" s="159" t="str">
        <f>IFERROR(VLOOKUP(Table1[[#This Row],[RespondentID]],'All Data'!$A398:$CN970,83,FALSE),"unknown")</f>
        <v>Suffolk</v>
      </c>
      <c r="AY397" s="159" t="str">
        <f>IFERROR(VLOOKUP(Table1[[#This Row],[RespondentID]],'All Data'!$A398:$CN970,84,FALSE),"unknown")</f>
        <v>Amity Harbor, 11701</v>
      </c>
      <c r="AZ397" s="159" t="str">
        <f>IFERROR(VLOOKUP(Table1[[#This Row],[RespondentID]],'All Data'!$A398:$CN970,85,FALSE),"unknown")</f>
        <v>Multi-racial</v>
      </c>
      <c r="BA397" s="159" t="str">
        <f>IFERROR(VLOOKUP(Table1[[#This Row],[RespondentID]],'All Data'!$A398:$CN970,86,FALSE),"unknown")</f>
        <v>No</v>
      </c>
      <c r="BB397" s="159" t="str">
        <f>IFERROR(VLOOKUP(Table1[[#This Row],[RespondentID]],'All Data'!$A398:$CN970,87,FALSE),"unknown")</f>
        <v xml:space="preserve">English </v>
      </c>
      <c r="BC397" s="159" t="str">
        <f>IFERROR(VLOOKUP(Table1[[#This Row],[RespondentID]],'All Data'!$A398:$CN970,88,FALSE),"unknown")</f>
        <v>$20,000 to $34,999</v>
      </c>
      <c r="BD397" s="159" t="str">
        <f>IFERROR(VLOOKUP(Table1[[#This Row],[RespondentID]],'All Data'!$A398:$CN970,89,FALSE),"unknown")</f>
        <v>College graduate</v>
      </c>
      <c r="BE397" s="159" t="str">
        <f>IFERROR(VLOOKUP(Table1[[#This Row],[RespondentID]],'All Data'!$A398:$CN970,90,FALSE),"unknown")</f>
        <v>Retired</v>
      </c>
      <c r="BF397" s="159" t="str">
        <f>IFERROR(VLOOKUP(Table1[[#This Row],[RespondentID]],'All Data'!$A398:$CN970,91,FALSE),"unknown")</f>
        <v>Yes</v>
      </c>
      <c r="BG397" s="159" t="str">
        <f>IFERROR(VLOOKUP(Table1[[#This Row],[RespondentID]],'All Data'!$A398:$CN970,92,FALSE),"unknown")</f>
        <v>Yes</v>
      </c>
    </row>
    <row r="398" spans="1:59" x14ac:dyDescent="0.35">
      <c r="A398" s="6">
        <v>7044849217</v>
      </c>
      <c r="B398" s="6" t="s">
        <v>52</v>
      </c>
      <c r="C398" s="6"/>
      <c r="D398" s="6" t="s">
        <v>54</v>
      </c>
      <c r="E398" s="6"/>
      <c r="F398" s="6"/>
      <c r="G398" s="6"/>
      <c r="H398" s="6"/>
      <c r="I398" s="6"/>
      <c r="J398" s="6"/>
      <c r="K398" s="6"/>
      <c r="L398" s="6"/>
      <c r="M398" s="6"/>
      <c r="N398" s="6"/>
      <c r="O398" s="6"/>
      <c r="P398" s="6"/>
      <c r="Q398" s="6"/>
      <c r="R398" s="6"/>
      <c r="S398" s="6"/>
      <c r="T398" s="43"/>
      <c r="U398" s="43">
        <f t="shared" si="138"/>
        <v>2</v>
      </c>
      <c r="V398" s="43">
        <f t="shared" si="139"/>
        <v>1.5</v>
      </c>
      <c r="W398" s="43"/>
      <c r="X398" s="43">
        <f t="shared" si="140"/>
        <v>1</v>
      </c>
      <c r="Y398" s="43">
        <f t="shared" si="141"/>
        <v>0</v>
      </c>
      <c r="Z398" s="43">
        <f t="shared" si="142"/>
        <v>1</v>
      </c>
      <c r="AA398" s="43">
        <f t="shared" si="143"/>
        <v>0</v>
      </c>
      <c r="AB398" s="43">
        <f t="shared" si="144"/>
        <v>0</v>
      </c>
      <c r="AC398" s="43">
        <f t="shared" si="145"/>
        <v>0</v>
      </c>
      <c r="AD398" s="43">
        <f t="shared" si="146"/>
        <v>0</v>
      </c>
      <c r="AE398" s="43">
        <f t="shared" si="147"/>
        <v>0</v>
      </c>
      <c r="AF398" s="43">
        <f t="shared" si="148"/>
        <v>0</v>
      </c>
      <c r="AG398" s="43">
        <f t="shared" si="149"/>
        <v>0</v>
      </c>
      <c r="AH398" s="43">
        <f t="shared" si="150"/>
        <v>0</v>
      </c>
      <c r="AI398" s="43">
        <f t="shared" si="151"/>
        <v>0</v>
      </c>
      <c r="AJ398" s="43">
        <f t="shared" si="152"/>
        <v>0</v>
      </c>
      <c r="AK398" s="43">
        <f t="shared" si="153"/>
        <v>0</v>
      </c>
      <c r="AL398" s="43">
        <f t="shared" si="154"/>
        <v>0</v>
      </c>
      <c r="AM398" s="43">
        <f t="shared" si="155"/>
        <v>0</v>
      </c>
      <c r="AN398" s="43">
        <f t="shared" si="156"/>
        <v>0</v>
      </c>
      <c r="AO398" s="43">
        <f t="shared" si="157"/>
        <v>0</v>
      </c>
      <c r="AP398" s="43"/>
      <c r="AQ398" s="43"/>
      <c r="AR398" s="43">
        <f t="shared" si="158"/>
        <v>2</v>
      </c>
      <c r="AS398" s="43">
        <f t="shared" si="159"/>
        <v>2</v>
      </c>
      <c r="AT398" s="43" t="str">
        <f t="shared" si="160"/>
        <v>Correct</v>
      </c>
      <c r="AU398" s="43"/>
      <c r="AV398" s="159" t="str">
        <f>IFERROR(VLOOKUP(Table1[[#This Row],[RespondentID]],'All Data'!$A399:$CN971,81,FALSE),"unknown")</f>
        <v>Male</v>
      </c>
      <c r="AW398" s="159">
        <f>IFERROR(VLOOKUP(Table1[[#This Row],[RespondentID]],'All Data'!$A399:$CN971,82,FALSE),"unknown")</f>
        <v>74</v>
      </c>
      <c r="AX398" s="159" t="str">
        <f>IFERROR(VLOOKUP(Table1[[#This Row],[RespondentID]],'All Data'!$A399:$CN971,83,FALSE),"unknown")</f>
        <v>Suffolk</v>
      </c>
      <c r="AY398" s="159" t="str">
        <f>IFERROR(VLOOKUP(Table1[[#This Row],[RespondentID]],'All Data'!$A399:$CN971,84,FALSE),"unknown")</f>
        <v>Copiague, 11726</v>
      </c>
      <c r="AZ398" s="159" t="str">
        <f>IFERROR(VLOOKUP(Table1[[#This Row],[RespondentID]],'All Data'!$A399:$CN971,85,FALSE),"unknown")</f>
        <v>White/Caucasian</v>
      </c>
      <c r="BA398" s="159" t="str">
        <f>IFERROR(VLOOKUP(Table1[[#This Row],[RespondentID]],'All Data'!$A399:$CN971,86,FALSE),"unknown")</f>
        <v>No</v>
      </c>
      <c r="BB398" s="159" t="str">
        <f>IFERROR(VLOOKUP(Table1[[#This Row],[RespondentID]],'All Data'!$A399:$CN971,87,FALSE),"unknown")</f>
        <v xml:space="preserve"> </v>
      </c>
      <c r="BC398" s="159">
        <f>IFERROR(VLOOKUP(Table1[[#This Row],[RespondentID]],'All Data'!$A399:$CN971,88,FALSE),"unknown")</f>
        <v>0</v>
      </c>
      <c r="BD398" s="159" t="str">
        <f>IFERROR(VLOOKUP(Table1[[#This Row],[RespondentID]],'All Data'!$A399:$CN971,89,FALSE),"unknown")</f>
        <v>High school graduate</v>
      </c>
      <c r="BE398" s="159" t="str">
        <f>IFERROR(VLOOKUP(Table1[[#This Row],[RespondentID]],'All Data'!$A399:$CN971,90,FALSE),"unknown")</f>
        <v>Retired</v>
      </c>
      <c r="BF398" s="159" t="str">
        <f>IFERROR(VLOOKUP(Table1[[#This Row],[RespondentID]],'All Data'!$A399:$CN971,91,FALSE),"unknown")</f>
        <v>Yes</v>
      </c>
      <c r="BG398" s="159">
        <f>IFERROR(VLOOKUP(Table1[[#This Row],[RespondentID]],'All Data'!$A399:$CN971,92,FALSE),"unknown")</f>
        <v>0</v>
      </c>
    </row>
    <row r="399" spans="1:59" x14ac:dyDescent="0.35">
      <c r="A399" s="6">
        <v>7044848984</v>
      </c>
      <c r="B399" s="6" t="s">
        <v>52</v>
      </c>
      <c r="C399" s="6"/>
      <c r="D399" s="6"/>
      <c r="E399" s="6" t="s">
        <v>19</v>
      </c>
      <c r="F399" s="6"/>
      <c r="G399" s="6" t="s">
        <v>56</v>
      </c>
      <c r="H399" s="6" t="s">
        <v>57</v>
      </c>
      <c r="I399" s="6"/>
      <c r="J399" s="6"/>
      <c r="K399" s="6"/>
      <c r="L399" s="6" t="s">
        <v>61</v>
      </c>
      <c r="M399" s="6"/>
      <c r="N399" s="6" t="s">
        <v>26</v>
      </c>
      <c r="O399" s="6"/>
      <c r="P399" s="6"/>
      <c r="Q399" s="6"/>
      <c r="R399" s="6"/>
      <c r="S399" s="6"/>
      <c r="T399" s="43"/>
      <c r="U399" s="43">
        <f t="shared" si="138"/>
        <v>6</v>
      </c>
      <c r="V399" s="43">
        <f t="shared" si="139"/>
        <v>0.5</v>
      </c>
      <c r="W399" s="43"/>
      <c r="X399" s="43">
        <f t="shared" si="140"/>
        <v>0.5</v>
      </c>
      <c r="Y399" s="43">
        <f t="shared" si="141"/>
        <v>0</v>
      </c>
      <c r="Z399" s="43">
        <f t="shared" si="142"/>
        <v>0</v>
      </c>
      <c r="AA399" s="43">
        <f t="shared" si="143"/>
        <v>0.5</v>
      </c>
      <c r="AB399" s="43">
        <f t="shared" si="144"/>
        <v>0</v>
      </c>
      <c r="AC399" s="43">
        <f t="shared" si="145"/>
        <v>0.5</v>
      </c>
      <c r="AD399" s="43">
        <f t="shared" si="146"/>
        <v>0.5</v>
      </c>
      <c r="AE399" s="43">
        <f t="shared" si="147"/>
        <v>0</v>
      </c>
      <c r="AF399" s="43">
        <f t="shared" si="148"/>
        <v>0</v>
      </c>
      <c r="AG399" s="43">
        <f t="shared" si="149"/>
        <v>0</v>
      </c>
      <c r="AH399" s="43">
        <f t="shared" si="150"/>
        <v>0.5</v>
      </c>
      <c r="AI399" s="43">
        <f t="shared" si="151"/>
        <v>0</v>
      </c>
      <c r="AJ399" s="43">
        <f t="shared" si="152"/>
        <v>0.5</v>
      </c>
      <c r="AK399" s="43">
        <f t="shared" si="153"/>
        <v>0</v>
      </c>
      <c r="AL399" s="43">
        <f t="shared" si="154"/>
        <v>0</v>
      </c>
      <c r="AM399" s="43">
        <f t="shared" si="155"/>
        <v>0</v>
      </c>
      <c r="AN399" s="43">
        <f t="shared" si="156"/>
        <v>0</v>
      </c>
      <c r="AO399" s="43">
        <f t="shared" si="157"/>
        <v>0</v>
      </c>
      <c r="AP399" s="43"/>
      <c r="AQ399" s="43"/>
      <c r="AR399" s="43">
        <f t="shared" si="158"/>
        <v>3</v>
      </c>
      <c r="AS399" s="43">
        <f t="shared" si="159"/>
        <v>6</v>
      </c>
      <c r="AT399" s="43" t="str">
        <f t="shared" si="160"/>
        <v>Correct</v>
      </c>
      <c r="AU399" s="43"/>
      <c r="AV399" s="159" t="str">
        <f>IFERROR(VLOOKUP(Table1[[#This Row],[RespondentID]],'All Data'!$A400:$CN972,81,FALSE),"unknown")</f>
        <v>Female</v>
      </c>
      <c r="AW399" s="159">
        <f>IFERROR(VLOOKUP(Table1[[#This Row],[RespondentID]],'All Data'!$A400:$CN972,82,FALSE),"unknown")</f>
        <v>70</v>
      </c>
      <c r="AX399" s="159" t="str">
        <f>IFERROR(VLOOKUP(Table1[[#This Row],[RespondentID]],'All Data'!$A400:$CN972,83,FALSE),"unknown")</f>
        <v>Suffolk</v>
      </c>
      <c r="AY399" s="159" t="str">
        <f>IFERROR(VLOOKUP(Table1[[#This Row],[RespondentID]],'All Data'!$A400:$CN972,84,FALSE),"unknown")</f>
        <v>Holtsville, 11742</v>
      </c>
      <c r="AZ399" s="159" t="str">
        <f>IFERROR(VLOOKUP(Table1[[#This Row],[RespondentID]],'All Data'!$A400:$CN972,85,FALSE),"unknown")</f>
        <v>White/Caucasian</v>
      </c>
      <c r="BA399" s="159" t="str">
        <f>IFERROR(VLOOKUP(Table1[[#This Row],[RespondentID]],'All Data'!$A400:$CN972,86,FALSE),"unknown")</f>
        <v>No</v>
      </c>
      <c r="BB399" s="159" t="str">
        <f>IFERROR(VLOOKUP(Table1[[#This Row],[RespondentID]],'All Data'!$A400:$CN972,87,FALSE),"unknown")</f>
        <v xml:space="preserve">English </v>
      </c>
      <c r="BC399" s="159" t="str">
        <f>IFERROR(VLOOKUP(Table1[[#This Row],[RespondentID]],'All Data'!$A400:$CN972,88,FALSE),"unknown")</f>
        <v>$50,000 to $74,999</v>
      </c>
      <c r="BD399" s="159" t="str">
        <f>IFERROR(VLOOKUP(Table1[[#This Row],[RespondentID]],'All Data'!$A400:$CN972,89,FALSE),"unknown")</f>
        <v>College graduate</v>
      </c>
      <c r="BE399" s="159" t="str">
        <f>IFERROR(VLOOKUP(Table1[[#This Row],[RespondentID]],'All Data'!$A400:$CN972,90,FALSE),"unknown")</f>
        <v>Employed for wages</v>
      </c>
      <c r="BF399" s="159" t="str">
        <f>IFERROR(VLOOKUP(Table1[[#This Row],[RespondentID]],'All Data'!$A400:$CN972,91,FALSE),"unknown")</f>
        <v>Yes</v>
      </c>
      <c r="BG399" s="159" t="str">
        <f>IFERROR(VLOOKUP(Table1[[#This Row],[RespondentID]],'All Data'!$A400:$CN972,92,FALSE),"unknown")</f>
        <v>Yes</v>
      </c>
    </row>
    <row r="400" spans="1:59" x14ac:dyDescent="0.35">
      <c r="A400" s="6">
        <v>7044848704</v>
      </c>
      <c r="B400" s="6"/>
      <c r="C400" s="6"/>
      <c r="D400" s="6"/>
      <c r="E400" s="6"/>
      <c r="F400" s="6"/>
      <c r="G400" s="6" t="s">
        <v>56</v>
      </c>
      <c r="H400" s="6"/>
      <c r="I400" s="6"/>
      <c r="J400" s="6"/>
      <c r="K400" s="6"/>
      <c r="L400" s="6"/>
      <c r="M400" s="6"/>
      <c r="N400" s="6"/>
      <c r="O400" s="6"/>
      <c r="P400" s="6"/>
      <c r="Q400" s="6"/>
      <c r="R400" s="6"/>
      <c r="S400" s="6" t="s">
        <v>66</v>
      </c>
      <c r="T400" s="43"/>
      <c r="U400" s="43">
        <f t="shared" si="138"/>
        <v>2</v>
      </c>
      <c r="V400" s="43">
        <f t="shared" si="139"/>
        <v>1.5</v>
      </c>
      <c r="W400" s="43"/>
      <c r="X400" s="43">
        <f t="shared" si="140"/>
        <v>0</v>
      </c>
      <c r="Y400" s="43">
        <f t="shared" si="141"/>
        <v>0</v>
      </c>
      <c r="Z400" s="43">
        <f t="shared" si="142"/>
        <v>0</v>
      </c>
      <c r="AA400" s="43">
        <f t="shared" si="143"/>
        <v>0</v>
      </c>
      <c r="AB400" s="43">
        <f t="shared" si="144"/>
        <v>0</v>
      </c>
      <c r="AC400" s="43">
        <f t="shared" si="145"/>
        <v>1</v>
      </c>
      <c r="AD400" s="43">
        <f t="shared" si="146"/>
        <v>0</v>
      </c>
      <c r="AE400" s="43">
        <f t="shared" si="147"/>
        <v>0</v>
      </c>
      <c r="AF400" s="43">
        <f t="shared" si="148"/>
        <v>0</v>
      </c>
      <c r="AG400" s="43">
        <f t="shared" si="149"/>
        <v>0</v>
      </c>
      <c r="AH400" s="43">
        <f t="shared" si="150"/>
        <v>0</v>
      </c>
      <c r="AI400" s="43">
        <f t="shared" si="151"/>
        <v>0</v>
      </c>
      <c r="AJ400" s="43">
        <f t="shared" si="152"/>
        <v>0</v>
      </c>
      <c r="AK400" s="43">
        <f t="shared" si="153"/>
        <v>0</v>
      </c>
      <c r="AL400" s="43">
        <f t="shared" si="154"/>
        <v>0</v>
      </c>
      <c r="AM400" s="43">
        <f t="shared" si="155"/>
        <v>0</v>
      </c>
      <c r="AN400" s="43">
        <f t="shared" si="156"/>
        <v>0</v>
      </c>
      <c r="AO400" s="43">
        <f t="shared" si="157"/>
        <v>1</v>
      </c>
      <c r="AP400" s="43"/>
      <c r="AQ400" s="43"/>
      <c r="AR400" s="43">
        <f t="shared" si="158"/>
        <v>2</v>
      </c>
      <c r="AS400" s="43">
        <f t="shared" si="159"/>
        <v>2</v>
      </c>
      <c r="AT400" s="43" t="str">
        <f t="shared" si="160"/>
        <v>Correct</v>
      </c>
      <c r="AU400" s="43"/>
      <c r="AV400" s="159" t="str">
        <f>IFERROR(VLOOKUP(Table1[[#This Row],[RespondentID]],'All Data'!$A401:$CN973,81,FALSE),"unknown")</f>
        <v>Female</v>
      </c>
      <c r="AW400" s="159">
        <f>IFERROR(VLOOKUP(Table1[[#This Row],[RespondentID]],'All Data'!$A401:$CN973,82,FALSE),"unknown")</f>
        <v>63</v>
      </c>
      <c r="AX400" s="159" t="str">
        <f>IFERROR(VLOOKUP(Table1[[#This Row],[RespondentID]],'All Data'!$A401:$CN973,83,FALSE),"unknown")</f>
        <v>Suffolk</v>
      </c>
      <c r="AY400" s="159" t="str">
        <f>IFERROR(VLOOKUP(Table1[[#This Row],[RespondentID]],'All Data'!$A401:$CN973,84,FALSE),"unknown")</f>
        <v>Amityville, 11701</v>
      </c>
      <c r="AZ400" s="159" t="str">
        <f>IFERROR(VLOOKUP(Table1[[#This Row],[RespondentID]],'All Data'!$A401:$CN973,85,FALSE),"unknown")</f>
        <v>White/Caucasian</v>
      </c>
      <c r="BA400" s="159" t="str">
        <f>IFERROR(VLOOKUP(Table1[[#This Row],[RespondentID]],'All Data'!$A401:$CN973,86,FALSE),"unknown")</f>
        <v>No</v>
      </c>
      <c r="BB400" s="159" t="str">
        <f>IFERROR(VLOOKUP(Table1[[#This Row],[RespondentID]],'All Data'!$A401:$CN973,87,FALSE),"unknown")</f>
        <v xml:space="preserve">English </v>
      </c>
      <c r="BC400" s="159" t="str">
        <f>IFERROR(VLOOKUP(Table1[[#This Row],[RespondentID]],'All Data'!$A401:$CN973,88,FALSE),"unknown")</f>
        <v>$0-$19,999</v>
      </c>
      <c r="BD400" s="159" t="str">
        <f>IFERROR(VLOOKUP(Table1[[#This Row],[RespondentID]],'All Data'!$A401:$CN973,89,FALSE),"unknown")</f>
        <v>High school graduate</v>
      </c>
      <c r="BE400" s="159">
        <f>IFERROR(VLOOKUP(Table1[[#This Row],[RespondentID]],'All Data'!$A401:$CN973,90,FALSE),"unknown")</f>
        <v>0</v>
      </c>
      <c r="BF400" s="159" t="str">
        <f>IFERROR(VLOOKUP(Table1[[#This Row],[RespondentID]],'All Data'!$A401:$CN973,91,FALSE),"unknown")</f>
        <v>Yes</v>
      </c>
      <c r="BG400" s="159" t="str">
        <f>IFERROR(VLOOKUP(Table1[[#This Row],[RespondentID]],'All Data'!$A401:$CN973,92,FALSE),"unknown")</f>
        <v>Yes</v>
      </c>
    </row>
    <row r="401" spans="1:59" x14ac:dyDescent="0.35">
      <c r="A401" s="6">
        <v>7044848423</v>
      </c>
      <c r="B401" s="6" t="s">
        <v>52</v>
      </c>
      <c r="C401" s="6"/>
      <c r="D401" s="6"/>
      <c r="E401" s="6"/>
      <c r="F401" s="6"/>
      <c r="G401" s="6"/>
      <c r="H401" s="6"/>
      <c r="I401" s="6"/>
      <c r="J401" s="6"/>
      <c r="K401" s="6" t="s">
        <v>60</v>
      </c>
      <c r="L401" s="6" t="s">
        <v>61</v>
      </c>
      <c r="M401" s="6"/>
      <c r="N401" s="6"/>
      <c r="O401" s="6"/>
      <c r="P401" s="6"/>
      <c r="Q401" s="6"/>
      <c r="R401" s="6"/>
      <c r="S401" s="6"/>
      <c r="T401" s="43"/>
      <c r="U401" s="43">
        <f t="shared" si="138"/>
        <v>3</v>
      </c>
      <c r="V401" s="43">
        <f t="shared" si="139"/>
        <v>1</v>
      </c>
      <c r="W401" s="43"/>
      <c r="X401" s="43">
        <f t="shared" si="140"/>
        <v>1</v>
      </c>
      <c r="Y401" s="43">
        <f t="shared" si="141"/>
        <v>0</v>
      </c>
      <c r="Z401" s="43">
        <f t="shared" si="142"/>
        <v>0</v>
      </c>
      <c r="AA401" s="43">
        <f t="shared" si="143"/>
        <v>0</v>
      </c>
      <c r="AB401" s="43">
        <f t="shared" si="144"/>
        <v>0</v>
      </c>
      <c r="AC401" s="43">
        <f t="shared" si="145"/>
        <v>0</v>
      </c>
      <c r="AD401" s="43">
        <f t="shared" si="146"/>
        <v>0</v>
      </c>
      <c r="AE401" s="43">
        <f t="shared" si="147"/>
        <v>0</v>
      </c>
      <c r="AF401" s="43">
        <f t="shared" si="148"/>
        <v>0</v>
      </c>
      <c r="AG401" s="43">
        <f t="shared" si="149"/>
        <v>1</v>
      </c>
      <c r="AH401" s="43">
        <f t="shared" si="150"/>
        <v>1</v>
      </c>
      <c r="AI401" s="43">
        <f t="shared" si="151"/>
        <v>0</v>
      </c>
      <c r="AJ401" s="43">
        <f t="shared" si="152"/>
        <v>0</v>
      </c>
      <c r="AK401" s="43">
        <f t="shared" si="153"/>
        <v>0</v>
      </c>
      <c r="AL401" s="43">
        <f t="shared" si="154"/>
        <v>0</v>
      </c>
      <c r="AM401" s="43">
        <f t="shared" si="155"/>
        <v>0</v>
      </c>
      <c r="AN401" s="43">
        <f t="shared" si="156"/>
        <v>0</v>
      </c>
      <c r="AO401" s="43">
        <f t="shared" si="157"/>
        <v>0</v>
      </c>
      <c r="AP401" s="43"/>
      <c r="AQ401" s="43"/>
      <c r="AR401" s="43">
        <f t="shared" si="158"/>
        <v>3</v>
      </c>
      <c r="AS401" s="43">
        <f t="shared" si="159"/>
        <v>3</v>
      </c>
      <c r="AT401" s="43" t="str">
        <f t="shared" si="160"/>
        <v>Correct</v>
      </c>
      <c r="AU401" s="43"/>
      <c r="AV401" s="159" t="str">
        <f>IFERROR(VLOOKUP(Table1[[#This Row],[RespondentID]],'All Data'!$A402:$CN974,81,FALSE),"unknown")</f>
        <v>Female</v>
      </c>
      <c r="AW401" s="159">
        <f>IFERROR(VLOOKUP(Table1[[#This Row],[RespondentID]],'All Data'!$A402:$CN974,82,FALSE),"unknown")</f>
        <v>87</v>
      </c>
      <c r="AX401" s="159" t="str">
        <f>IFERROR(VLOOKUP(Table1[[#This Row],[RespondentID]],'All Data'!$A402:$CN974,83,FALSE),"unknown")</f>
        <v>Suffolk</v>
      </c>
      <c r="AY401" s="159" t="str">
        <f>IFERROR(VLOOKUP(Table1[[#This Row],[RespondentID]],'All Data'!$A402:$CN974,84,FALSE),"unknown")</f>
        <v>Copiague, 11726</v>
      </c>
      <c r="AZ401" s="159" t="str">
        <f>IFERROR(VLOOKUP(Table1[[#This Row],[RespondentID]],'All Data'!$A402:$CN974,85,FALSE),"unknown")</f>
        <v>White/Caucasian</v>
      </c>
      <c r="BA401" s="159" t="str">
        <f>IFERROR(VLOOKUP(Table1[[#This Row],[RespondentID]],'All Data'!$A402:$CN974,86,FALSE),"unknown")</f>
        <v>No</v>
      </c>
      <c r="BB401" s="159" t="str">
        <f>IFERROR(VLOOKUP(Table1[[#This Row],[RespondentID]],'All Data'!$A402:$CN974,87,FALSE),"unknown")</f>
        <v xml:space="preserve">English </v>
      </c>
      <c r="BC401" s="159">
        <f>IFERROR(VLOOKUP(Table1[[#This Row],[RespondentID]],'All Data'!$A402:$CN974,88,FALSE),"unknown")</f>
        <v>0</v>
      </c>
      <c r="BD401" s="159" t="str">
        <f>IFERROR(VLOOKUP(Table1[[#This Row],[RespondentID]],'All Data'!$A402:$CN974,89,FALSE),"unknown")</f>
        <v>High school graduate</v>
      </c>
      <c r="BE401" s="159" t="str">
        <f>IFERROR(VLOOKUP(Table1[[#This Row],[RespondentID]],'All Data'!$A402:$CN974,90,FALSE),"unknown")</f>
        <v>Retired</v>
      </c>
      <c r="BF401" s="159" t="str">
        <f>IFERROR(VLOOKUP(Table1[[#This Row],[RespondentID]],'All Data'!$A402:$CN974,91,FALSE),"unknown")</f>
        <v>Yes</v>
      </c>
      <c r="BG401" s="159" t="str">
        <f>IFERROR(VLOOKUP(Table1[[#This Row],[RespondentID]],'All Data'!$A402:$CN974,92,FALSE),"unknown")</f>
        <v>No</v>
      </c>
    </row>
    <row r="402" spans="1:59" x14ac:dyDescent="0.35">
      <c r="A402" s="6">
        <v>7044848152</v>
      </c>
      <c r="B402" s="6"/>
      <c r="C402" s="6"/>
      <c r="D402" s="6"/>
      <c r="E402" s="6"/>
      <c r="F402" s="6"/>
      <c r="G402" s="6"/>
      <c r="H402" s="6"/>
      <c r="I402" s="6"/>
      <c r="J402" s="6"/>
      <c r="K402" s="6"/>
      <c r="L402" s="6"/>
      <c r="M402" s="6"/>
      <c r="N402" s="6"/>
      <c r="O402" s="6"/>
      <c r="P402" s="6"/>
      <c r="Q402" s="6"/>
      <c r="R402" s="6"/>
      <c r="S402" s="6"/>
      <c r="T402" s="43"/>
      <c r="U402" s="43">
        <f t="shared" si="138"/>
        <v>0</v>
      </c>
      <c r="V402" s="43" t="e">
        <f t="shared" si="139"/>
        <v>#DIV/0!</v>
      </c>
      <c r="W402" s="43"/>
      <c r="X402" s="43">
        <f t="shared" si="140"/>
        <v>0</v>
      </c>
      <c r="Y402" s="43">
        <f t="shared" si="141"/>
        <v>0</v>
      </c>
      <c r="Z402" s="43">
        <f t="shared" si="142"/>
        <v>0</v>
      </c>
      <c r="AA402" s="43">
        <f t="shared" si="143"/>
        <v>0</v>
      </c>
      <c r="AB402" s="43">
        <f t="shared" si="144"/>
        <v>0</v>
      </c>
      <c r="AC402" s="43">
        <f t="shared" si="145"/>
        <v>0</v>
      </c>
      <c r="AD402" s="43">
        <f t="shared" si="146"/>
        <v>0</v>
      </c>
      <c r="AE402" s="43">
        <f t="shared" si="147"/>
        <v>0</v>
      </c>
      <c r="AF402" s="43">
        <f t="shared" si="148"/>
        <v>0</v>
      </c>
      <c r="AG402" s="43">
        <f t="shared" si="149"/>
        <v>0</v>
      </c>
      <c r="AH402" s="43">
        <f t="shared" si="150"/>
        <v>0</v>
      </c>
      <c r="AI402" s="43">
        <f t="shared" si="151"/>
        <v>0</v>
      </c>
      <c r="AJ402" s="43">
        <f t="shared" si="152"/>
        <v>0</v>
      </c>
      <c r="AK402" s="43">
        <f t="shared" si="153"/>
        <v>0</v>
      </c>
      <c r="AL402" s="43">
        <f t="shared" si="154"/>
        <v>0</v>
      </c>
      <c r="AM402" s="43">
        <f t="shared" si="155"/>
        <v>0</v>
      </c>
      <c r="AN402" s="43">
        <f t="shared" si="156"/>
        <v>0</v>
      </c>
      <c r="AO402" s="43">
        <f t="shared" si="157"/>
        <v>0</v>
      </c>
      <c r="AP402" s="43"/>
      <c r="AQ402" s="43"/>
      <c r="AR402" s="43">
        <f t="shared" si="158"/>
        <v>0</v>
      </c>
      <c r="AS402" s="43">
        <f t="shared" si="159"/>
        <v>0</v>
      </c>
      <c r="AT402" s="43" t="str">
        <f t="shared" si="160"/>
        <v>Correct</v>
      </c>
      <c r="AU402" s="43"/>
      <c r="AV402" s="159" t="str">
        <f>IFERROR(VLOOKUP(Table1[[#This Row],[RespondentID]],'All Data'!$A403:$CN975,81,FALSE),"unknown")</f>
        <v>Male</v>
      </c>
      <c r="AW402" s="159">
        <f>IFERROR(VLOOKUP(Table1[[#This Row],[RespondentID]],'All Data'!$A403:$CN975,82,FALSE),"unknown")</f>
        <v>87</v>
      </c>
      <c r="AX402" s="159" t="str">
        <f>IFERROR(VLOOKUP(Table1[[#This Row],[RespondentID]],'All Data'!$A403:$CN975,83,FALSE),"unknown")</f>
        <v>Nassau</v>
      </c>
      <c r="AY402" s="159" t="str">
        <f>IFERROR(VLOOKUP(Table1[[#This Row],[RespondentID]],'All Data'!$A403:$CN975,84,FALSE),"unknown")</f>
        <v>Farmingdale, 11735</v>
      </c>
      <c r="AZ402" s="159" t="str">
        <f>IFERROR(VLOOKUP(Table1[[#This Row],[RespondentID]],'All Data'!$A403:$CN975,85,FALSE),"unknown")</f>
        <v>White/Caucasian</v>
      </c>
      <c r="BA402" s="159" t="str">
        <f>IFERROR(VLOOKUP(Table1[[#This Row],[RespondentID]],'All Data'!$A403:$CN975,86,FALSE),"unknown")</f>
        <v>No</v>
      </c>
      <c r="BB402" s="159" t="str">
        <f>IFERROR(VLOOKUP(Table1[[#This Row],[RespondentID]],'All Data'!$A403:$CN975,87,FALSE),"unknown")</f>
        <v xml:space="preserve">English </v>
      </c>
      <c r="BC402" s="159" t="str">
        <f>IFERROR(VLOOKUP(Table1[[#This Row],[RespondentID]],'All Data'!$A403:$CN975,88,FALSE),"unknown")</f>
        <v>$35,000 to $49,999</v>
      </c>
      <c r="BD402" s="159" t="str">
        <f>IFERROR(VLOOKUP(Table1[[#This Row],[RespondentID]],'All Data'!$A403:$CN975,89,FALSE),"unknown")</f>
        <v>Some college</v>
      </c>
      <c r="BE402" s="159" t="str">
        <f>IFERROR(VLOOKUP(Table1[[#This Row],[RespondentID]],'All Data'!$A403:$CN975,90,FALSE),"unknown")</f>
        <v>Retired</v>
      </c>
      <c r="BF402" s="159" t="str">
        <f>IFERROR(VLOOKUP(Table1[[#This Row],[RespondentID]],'All Data'!$A403:$CN975,91,FALSE),"unknown")</f>
        <v>Yes</v>
      </c>
      <c r="BG402" s="159" t="str">
        <f>IFERROR(VLOOKUP(Table1[[#This Row],[RespondentID]],'All Data'!$A403:$CN975,92,FALSE),"unknown")</f>
        <v>No</v>
      </c>
    </row>
    <row r="403" spans="1:59" x14ac:dyDescent="0.35">
      <c r="A403" s="6">
        <v>7044847900</v>
      </c>
      <c r="B403" s="6" t="s">
        <v>52</v>
      </c>
      <c r="C403" s="6"/>
      <c r="D403" s="6"/>
      <c r="E403" s="6"/>
      <c r="F403" s="6"/>
      <c r="G403" s="6"/>
      <c r="H403" s="6"/>
      <c r="I403" s="6"/>
      <c r="J403" s="6"/>
      <c r="K403" s="6" t="s">
        <v>60</v>
      </c>
      <c r="L403" s="6" t="s">
        <v>61</v>
      </c>
      <c r="M403" s="6"/>
      <c r="N403" s="6" t="s">
        <v>26</v>
      </c>
      <c r="O403" s="6"/>
      <c r="P403" s="6"/>
      <c r="Q403" s="6"/>
      <c r="R403" s="6"/>
      <c r="S403" s="6"/>
      <c r="T403" s="43"/>
      <c r="U403" s="43">
        <f t="shared" si="138"/>
        <v>4</v>
      </c>
      <c r="V403" s="43">
        <f t="shared" si="139"/>
        <v>0.75</v>
      </c>
      <c r="W403" s="43"/>
      <c r="X403" s="43">
        <f t="shared" si="140"/>
        <v>0.75</v>
      </c>
      <c r="Y403" s="43">
        <f t="shared" si="141"/>
        <v>0</v>
      </c>
      <c r="Z403" s="43">
        <f t="shared" si="142"/>
        <v>0</v>
      </c>
      <c r="AA403" s="43">
        <f t="shared" si="143"/>
        <v>0</v>
      </c>
      <c r="AB403" s="43">
        <f t="shared" si="144"/>
        <v>0</v>
      </c>
      <c r="AC403" s="43">
        <f t="shared" si="145"/>
        <v>0</v>
      </c>
      <c r="AD403" s="43">
        <f t="shared" si="146"/>
        <v>0</v>
      </c>
      <c r="AE403" s="43">
        <f t="shared" si="147"/>
        <v>0</v>
      </c>
      <c r="AF403" s="43">
        <f t="shared" si="148"/>
        <v>0</v>
      </c>
      <c r="AG403" s="43">
        <f t="shared" si="149"/>
        <v>0.75</v>
      </c>
      <c r="AH403" s="43">
        <f t="shared" si="150"/>
        <v>0.75</v>
      </c>
      <c r="AI403" s="43">
        <f t="shared" si="151"/>
        <v>0</v>
      </c>
      <c r="AJ403" s="43">
        <f t="shared" si="152"/>
        <v>0.75</v>
      </c>
      <c r="AK403" s="43">
        <f t="shared" si="153"/>
        <v>0</v>
      </c>
      <c r="AL403" s="43">
        <f t="shared" si="154"/>
        <v>0</v>
      </c>
      <c r="AM403" s="43">
        <f t="shared" si="155"/>
        <v>0</v>
      </c>
      <c r="AN403" s="43">
        <f t="shared" si="156"/>
        <v>0</v>
      </c>
      <c r="AO403" s="43">
        <f t="shared" si="157"/>
        <v>0</v>
      </c>
      <c r="AP403" s="43"/>
      <c r="AQ403" s="43"/>
      <c r="AR403" s="43">
        <f t="shared" si="158"/>
        <v>3</v>
      </c>
      <c r="AS403" s="43">
        <f t="shared" si="159"/>
        <v>4</v>
      </c>
      <c r="AT403" s="43" t="str">
        <f t="shared" si="160"/>
        <v>Correct</v>
      </c>
      <c r="AU403" s="43"/>
      <c r="AV403" s="159" t="str">
        <f>IFERROR(VLOOKUP(Table1[[#This Row],[RespondentID]],'All Data'!$A404:$CN976,81,FALSE),"unknown")</f>
        <v>Male</v>
      </c>
      <c r="AW403" s="159">
        <f>IFERROR(VLOOKUP(Table1[[#This Row],[RespondentID]],'All Data'!$A404:$CN976,82,FALSE),"unknown")</f>
        <v>84</v>
      </c>
      <c r="AX403" s="159" t="str">
        <f>IFERROR(VLOOKUP(Table1[[#This Row],[RespondentID]],'All Data'!$A404:$CN976,83,FALSE),"unknown")</f>
        <v>Suffolk</v>
      </c>
      <c r="AY403" s="159" t="str">
        <f>IFERROR(VLOOKUP(Table1[[#This Row],[RespondentID]],'All Data'!$A404:$CN976,84,FALSE),"unknown")</f>
        <v>Amityville, 11701</v>
      </c>
      <c r="AZ403" s="159" t="str">
        <f>IFERROR(VLOOKUP(Table1[[#This Row],[RespondentID]],'All Data'!$A404:$CN976,85,FALSE),"unknown")</f>
        <v>White/Caucasian</v>
      </c>
      <c r="BA403" s="159">
        <f>IFERROR(VLOOKUP(Table1[[#This Row],[RespondentID]],'All Data'!$A404:$CN976,86,FALSE),"unknown")</f>
        <v>0</v>
      </c>
      <c r="BB403" s="159" t="str">
        <f>IFERROR(VLOOKUP(Table1[[#This Row],[RespondentID]],'All Data'!$A404:$CN976,87,FALSE),"unknown")</f>
        <v xml:space="preserve">English </v>
      </c>
      <c r="BC403" s="159" t="str">
        <f>IFERROR(VLOOKUP(Table1[[#This Row],[RespondentID]],'All Data'!$A404:$CN976,88,FALSE),"unknown")</f>
        <v>$75,000 to $125,000</v>
      </c>
      <c r="BD403" s="159" t="str">
        <f>IFERROR(VLOOKUP(Table1[[#This Row],[RespondentID]],'All Data'!$A404:$CN976,89,FALSE),"unknown")</f>
        <v>High school graduate</v>
      </c>
      <c r="BE403" s="159" t="str">
        <f>IFERROR(VLOOKUP(Table1[[#This Row],[RespondentID]],'All Data'!$A404:$CN976,90,FALSE),"unknown")</f>
        <v>Retired</v>
      </c>
      <c r="BF403" s="159" t="str">
        <f>IFERROR(VLOOKUP(Table1[[#This Row],[RespondentID]],'All Data'!$A404:$CN976,91,FALSE),"unknown")</f>
        <v>Yes</v>
      </c>
      <c r="BG403" s="159" t="str">
        <f>IFERROR(VLOOKUP(Table1[[#This Row],[RespondentID]],'All Data'!$A404:$CN976,92,FALSE),"unknown")</f>
        <v>Yes</v>
      </c>
    </row>
    <row r="404" spans="1:59" x14ac:dyDescent="0.35">
      <c r="A404" s="6">
        <v>7044847621</v>
      </c>
      <c r="B404" s="6"/>
      <c r="C404" s="6" t="s">
        <v>53</v>
      </c>
      <c r="D404" s="6"/>
      <c r="E404" s="6"/>
      <c r="F404" s="6" t="s">
        <v>55</v>
      </c>
      <c r="G404" s="6"/>
      <c r="H404" s="6"/>
      <c r="I404" s="6"/>
      <c r="J404" s="6"/>
      <c r="K404" s="6"/>
      <c r="L404" s="6"/>
      <c r="M404" s="6"/>
      <c r="N404" s="6"/>
      <c r="O404" s="6"/>
      <c r="P404" s="6"/>
      <c r="Q404" s="6"/>
      <c r="R404" s="6"/>
      <c r="S404" s="6" t="s">
        <v>66</v>
      </c>
      <c r="T404" s="43"/>
      <c r="U404" s="43">
        <f t="shared" si="138"/>
        <v>3</v>
      </c>
      <c r="V404" s="43">
        <f t="shared" si="139"/>
        <v>1</v>
      </c>
      <c r="W404" s="43"/>
      <c r="X404" s="43">
        <f t="shared" si="140"/>
        <v>0</v>
      </c>
      <c r="Y404" s="43">
        <f t="shared" si="141"/>
        <v>1</v>
      </c>
      <c r="Z404" s="43">
        <f t="shared" si="142"/>
        <v>0</v>
      </c>
      <c r="AA404" s="43">
        <f t="shared" si="143"/>
        <v>0</v>
      </c>
      <c r="AB404" s="43">
        <f t="shared" si="144"/>
        <v>1</v>
      </c>
      <c r="AC404" s="43">
        <f t="shared" si="145"/>
        <v>0</v>
      </c>
      <c r="AD404" s="43">
        <f t="shared" si="146"/>
        <v>0</v>
      </c>
      <c r="AE404" s="43">
        <f t="shared" si="147"/>
        <v>0</v>
      </c>
      <c r="AF404" s="43">
        <f t="shared" si="148"/>
        <v>0</v>
      </c>
      <c r="AG404" s="43">
        <f t="shared" si="149"/>
        <v>0</v>
      </c>
      <c r="AH404" s="43">
        <f t="shared" si="150"/>
        <v>0</v>
      </c>
      <c r="AI404" s="43">
        <f t="shared" si="151"/>
        <v>0</v>
      </c>
      <c r="AJ404" s="43">
        <f t="shared" si="152"/>
        <v>0</v>
      </c>
      <c r="AK404" s="43">
        <f t="shared" si="153"/>
        <v>0</v>
      </c>
      <c r="AL404" s="43">
        <f t="shared" si="154"/>
        <v>0</v>
      </c>
      <c r="AM404" s="43">
        <f t="shared" si="155"/>
        <v>0</v>
      </c>
      <c r="AN404" s="43">
        <f t="shared" si="156"/>
        <v>0</v>
      </c>
      <c r="AO404" s="43">
        <f t="shared" si="157"/>
        <v>1</v>
      </c>
      <c r="AP404" s="43"/>
      <c r="AQ404" s="43"/>
      <c r="AR404" s="43">
        <f t="shared" si="158"/>
        <v>3</v>
      </c>
      <c r="AS404" s="43">
        <f t="shared" si="159"/>
        <v>3</v>
      </c>
      <c r="AT404" s="43" t="str">
        <f t="shared" si="160"/>
        <v>Correct</v>
      </c>
      <c r="AU404" s="43"/>
      <c r="AV404" s="159" t="str">
        <f>IFERROR(VLOOKUP(Table1[[#This Row],[RespondentID]],'All Data'!$A405:$CN977,81,FALSE),"unknown")</f>
        <v>Male</v>
      </c>
      <c r="AW404" s="159">
        <f>IFERROR(VLOOKUP(Table1[[#This Row],[RespondentID]],'All Data'!$A405:$CN977,82,FALSE),"unknown")</f>
        <v>83</v>
      </c>
      <c r="AX404" s="159" t="str">
        <f>IFERROR(VLOOKUP(Table1[[#This Row],[RespondentID]],'All Data'!$A405:$CN977,83,FALSE),"unknown")</f>
        <v>Suffolk</v>
      </c>
      <c r="AY404" s="159" t="str">
        <f>IFERROR(VLOOKUP(Table1[[#This Row],[RespondentID]],'All Data'!$A405:$CN977,84,FALSE),"unknown")</f>
        <v>Amityville, 11701</v>
      </c>
      <c r="AZ404" s="159" t="str">
        <f>IFERROR(VLOOKUP(Table1[[#This Row],[RespondentID]],'All Data'!$A405:$CN977,85,FALSE),"unknown")</f>
        <v>White/Caucasian</v>
      </c>
      <c r="BA404" s="159" t="str">
        <f>IFERROR(VLOOKUP(Table1[[#This Row],[RespondentID]],'All Data'!$A405:$CN977,86,FALSE),"unknown")</f>
        <v>No</v>
      </c>
      <c r="BB404" s="159" t="str">
        <f>IFERROR(VLOOKUP(Table1[[#This Row],[RespondentID]],'All Data'!$A405:$CN977,87,FALSE),"unknown")</f>
        <v xml:space="preserve">English </v>
      </c>
      <c r="BC404" s="159" t="str">
        <f>IFERROR(VLOOKUP(Table1[[#This Row],[RespondentID]],'All Data'!$A405:$CN977,88,FALSE),"unknown")</f>
        <v>$50,000 to $74,999</v>
      </c>
      <c r="BD404" s="159" t="str">
        <f>IFERROR(VLOOKUP(Table1[[#This Row],[RespondentID]],'All Data'!$A405:$CN977,89,FALSE),"unknown")</f>
        <v>Some college</v>
      </c>
      <c r="BE404" s="159" t="str">
        <f>IFERROR(VLOOKUP(Table1[[#This Row],[RespondentID]],'All Data'!$A405:$CN977,90,FALSE),"unknown")</f>
        <v>Retired</v>
      </c>
      <c r="BF404" s="159" t="str">
        <f>IFERROR(VLOOKUP(Table1[[#This Row],[RespondentID]],'All Data'!$A405:$CN977,91,FALSE),"unknown")</f>
        <v>Yes</v>
      </c>
      <c r="BG404" s="159" t="str">
        <f>IFERROR(VLOOKUP(Table1[[#This Row],[RespondentID]],'All Data'!$A405:$CN977,92,FALSE),"unknown")</f>
        <v>No</v>
      </c>
    </row>
    <row r="405" spans="1:59" x14ac:dyDescent="0.35">
      <c r="A405" s="6">
        <v>7044847281</v>
      </c>
      <c r="B405" s="6"/>
      <c r="C405" s="6"/>
      <c r="D405" s="6"/>
      <c r="E405" s="6"/>
      <c r="F405" s="6"/>
      <c r="G405" s="6" t="s">
        <v>56</v>
      </c>
      <c r="H405" s="6"/>
      <c r="I405" s="6"/>
      <c r="J405" s="6"/>
      <c r="K405" s="6"/>
      <c r="L405" s="6"/>
      <c r="M405" s="6"/>
      <c r="N405" s="6"/>
      <c r="O405" s="6"/>
      <c r="P405" s="6"/>
      <c r="Q405" s="6"/>
      <c r="R405" s="6"/>
      <c r="S405" s="6"/>
      <c r="T405" s="43"/>
      <c r="U405" s="43">
        <f t="shared" si="138"/>
        <v>1</v>
      </c>
      <c r="V405" s="43">
        <f t="shared" si="139"/>
        <v>3</v>
      </c>
      <c r="W405" s="43"/>
      <c r="X405" s="43">
        <f t="shared" si="140"/>
        <v>0</v>
      </c>
      <c r="Y405" s="43">
        <f t="shared" si="141"/>
        <v>0</v>
      </c>
      <c r="Z405" s="43">
        <f t="shared" si="142"/>
        <v>0</v>
      </c>
      <c r="AA405" s="43">
        <f t="shared" si="143"/>
        <v>0</v>
      </c>
      <c r="AB405" s="43">
        <f t="shared" si="144"/>
        <v>0</v>
      </c>
      <c r="AC405" s="43">
        <f t="shared" si="145"/>
        <v>1</v>
      </c>
      <c r="AD405" s="43">
        <f t="shared" si="146"/>
        <v>0</v>
      </c>
      <c r="AE405" s="43">
        <f t="shared" si="147"/>
        <v>0</v>
      </c>
      <c r="AF405" s="43">
        <f t="shared" si="148"/>
        <v>0</v>
      </c>
      <c r="AG405" s="43">
        <f t="shared" si="149"/>
        <v>0</v>
      </c>
      <c r="AH405" s="43">
        <f t="shared" si="150"/>
        <v>0</v>
      </c>
      <c r="AI405" s="43">
        <f t="shared" si="151"/>
        <v>0</v>
      </c>
      <c r="AJ405" s="43">
        <f t="shared" si="152"/>
        <v>0</v>
      </c>
      <c r="AK405" s="43">
        <f t="shared" si="153"/>
        <v>0</v>
      </c>
      <c r="AL405" s="43">
        <f t="shared" si="154"/>
        <v>0</v>
      </c>
      <c r="AM405" s="43">
        <f t="shared" si="155"/>
        <v>0</v>
      </c>
      <c r="AN405" s="43">
        <f t="shared" si="156"/>
        <v>0</v>
      </c>
      <c r="AO405" s="43">
        <f t="shared" si="157"/>
        <v>0</v>
      </c>
      <c r="AP405" s="43"/>
      <c r="AQ405" s="43"/>
      <c r="AR405" s="43">
        <f t="shared" si="158"/>
        <v>1</v>
      </c>
      <c r="AS405" s="43">
        <f t="shared" si="159"/>
        <v>1</v>
      </c>
      <c r="AT405" s="43" t="str">
        <f t="shared" si="160"/>
        <v>Correct</v>
      </c>
      <c r="AU405" s="43"/>
      <c r="AV405" s="159" t="str">
        <f>IFERROR(VLOOKUP(Table1[[#This Row],[RespondentID]],'All Data'!$A406:$CN978,81,FALSE),"unknown")</f>
        <v>Female</v>
      </c>
      <c r="AW405" s="159">
        <f>IFERROR(VLOOKUP(Table1[[#This Row],[RespondentID]],'All Data'!$A406:$CN978,82,FALSE),"unknown")</f>
        <v>68</v>
      </c>
      <c r="AX405" s="159" t="str">
        <f>IFERROR(VLOOKUP(Table1[[#This Row],[RespondentID]],'All Data'!$A406:$CN978,83,FALSE),"unknown")</f>
        <v>Suffolk</v>
      </c>
      <c r="AY405" s="159" t="str">
        <f>IFERROR(VLOOKUP(Table1[[#This Row],[RespondentID]],'All Data'!$A406:$CN978,84,FALSE),"unknown")</f>
        <v>Lindenhurst, 11757</v>
      </c>
      <c r="AZ405" s="159" t="str">
        <f>IFERROR(VLOOKUP(Table1[[#This Row],[RespondentID]],'All Data'!$A406:$CN978,85,FALSE),"unknown")</f>
        <v>White/Caucasian</v>
      </c>
      <c r="BA405" s="159" t="str">
        <f>IFERROR(VLOOKUP(Table1[[#This Row],[RespondentID]],'All Data'!$A406:$CN978,86,FALSE),"unknown")</f>
        <v>Yes</v>
      </c>
      <c r="BB405" s="159" t="str">
        <f>IFERROR(VLOOKUP(Table1[[#This Row],[RespondentID]],'All Data'!$A406:$CN978,87,FALSE),"unknown")</f>
        <v xml:space="preserve">English </v>
      </c>
      <c r="BC405" s="159" t="str">
        <f>IFERROR(VLOOKUP(Table1[[#This Row],[RespondentID]],'All Data'!$A406:$CN978,88,FALSE),"unknown")</f>
        <v>$50,000 to $74,999</v>
      </c>
      <c r="BD405" s="159" t="str">
        <f>IFERROR(VLOOKUP(Table1[[#This Row],[RespondentID]],'All Data'!$A406:$CN978,89,FALSE),"unknown")</f>
        <v>College graduate</v>
      </c>
      <c r="BE405" s="159" t="str">
        <f>IFERROR(VLOOKUP(Table1[[#This Row],[RespondentID]],'All Data'!$A406:$CN978,90,FALSE),"unknown")</f>
        <v>Employed for wages</v>
      </c>
      <c r="BF405" s="159" t="str">
        <f>IFERROR(VLOOKUP(Table1[[#This Row],[RespondentID]],'All Data'!$A406:$CN978,91,FALSE),"unknown")</f>
        <v>Yes</v>
      </c>
      <c r="BG405" s="159" t="str">
        <f>IFERROR(VLOOKUP(Table1[[#This Row],[RespondentID]],'All Data'!$A406:$CN978,92,FALSE),"unknown")</f>
        <v>No</v>
      </c>
    </row>
    <row r="406" spans="1:59" x14ac:dyDescent="0.35">
      <c r="A406" s="6">
        <v>7044846920</v>
      </c>
      <c r="B406" s="6" t="s">
        <v>52</v>
      </c>
      <c r="C406" s="6"/>
      <c r="D406" s="6"/>
      <c r="E406" s="6"/>
      <c r="F406" s="6"/>
      <c r="G406" s="6" t="s">
        <v>56</v>
      </c>
      <c r="H406" s="6" t="s">
        <v>57</v>
      </c>
      <c r="I406" s="6"/>
      <c r="J406" s="6"/>
      <c r="K406" s="6"/>
      <c r="L406" s="6"/>
      <c r="M406" s="6"/>
      <c r="N406" s="6"/>
      <c r="O406" s="6"/>
      <c r="P406" s="6"/>
      <c r="Q406" s="6"/>
      <c r="R406" s="6"/>
      <c r="S406" s="6"/>
      <c r="T406" s="43"/>
      <c r="U406" s="43">
        <f t="shared" si="138"/>
        <v>3</v>
      </c>
      <c r="V406" s="43">
        <f t="shared" si="139"/>
        <v>1</v>
      </c>
      <c r="W406" s="43"/>
      <c r="X406" s="43">
        <f t="shared" si="140"/>
        <v>1</v>
      </c>
      <c r="Y406" s="43">
        <f t="shared" si="141"/>
        <v>0</v>
      </c>
      <c r="Z406" s="43">
        <f t="shared" si="142"/>
        <v>0</v>
      </c>
      <c r="AA406" s="43">
        <f t="shared" si="143"/>
        <v>0</v>
      </c>
      <c r="AB406" s="43">
        <f t="shared" si="144"/>
        <v>0</v>
      </c>
      <c r="AC406" s="43">
        <f t="shared" si="145"/>
        <v>1</v>
      </c>
      <c r="AD406" s="43">
        <f t="shared" si="146"/>
        <v>1</v>
      </c>
      <c r="AE406" s="43">
        <f t="shared" si="147"/>
        <v>0</v>
      </c>
      <c r="AF406" s="43">
        <f t="shared" si="148"/>
        <v>0</v>
      </c>
      <c r="AG406" s="43">
        <f t="shared" si="149"/>
        <v>0</v>
      </c>
      <c r="AH406" s="43">
        <f t="shared" si="150"/>
        <v>0</v>
      </c>
      <c r="AI406" s="43">
        <f t="shared" si="151"/>
        <v>0</v>
      </c>
      <c r="AJ406" s="43">
        <f t="shared" si="152"/>
        <v>0</v>
      </c>
      <c r="AK406" s="43">
        <f t="shared" si="153"/>
        <v>0</v>
      </c>
      <c r="AL406" s="43">
        <f t="shared" si="154"/>
        <v>0</v>
      </c>
      <c r="AM406" s="43">
        <f t="shared" si="155"/>
        <v>0</v>
      </c>
      <c r="AN406" s="43">
        <f t="shared" si="156"/>
        <v>0</v>
      </c>
      <c r="AO406" s="43">
        <f t="shared" si="157"/>
        <v>0</v>
      </c>
      <c r="AP406" s="43"/>
      <c r="AQ406" s="43"/>
      <c r="AR406" s="43">
        <f t="shared" si="158"/>
        <v>3</v>
      </c>
      <c r="AS406" s="43">
        <f t="shared" si="159"/>
        <v>3</v>
      </c>
      <c r="AT406" s="43" t="str">
        <f t="shared" si="160"/>
        <v>Correct</v>
      </c>
      <c r="AU406" s="43"/>
      <c r="AV406" s="159" t="str">
        <f>IFERROR(VLOOKUP(Table1[[#This Row],[RespondentID]],'All Data'!$A407:$CN979,81,FALSE),"unknown")</f>
        <v>Male</v>
      </c>
      <c r="AW406" s="159">
        <f>IFERROR(VLOOKUP(Table1[[#This Row],[RespondentID]],'All Data'!$A407:$CN979,82,FALSE),"unknown")</f>
        <v>57</v>
      </c>
      <c r="AX406" s="159" t="str">
        <f>IFERROR(VLOOKUP(Table1[[#This Row],[RespondentID]],'All Data'!$A407:$CN979,83,FALSE),"unknown")</f>
        <v>Nassau</v>
      </c>
      <c r="AY406" s="159" t="str">
        <f>IFERROR(VLOOKUP(Table1[[#This Row],[RespondentID]],'All Data'!$A407:$CN979,84,FALSE),"unknown")</f>
        <v>East Williston, 11596</v>
      </c>
      <c r="AZ406" s="159" t="str">
        <f>IFERROR(VLOOKUP(Table1[[#This Row],[RespondentID]],'All Data'!$A407:$CN979,85,FALSE),"unknown")</f>
        <v>White/Caucasian</v>
      </c>
      <c r="BA406" s="159" t="str">
        <f>IFERROR(VLOOKUP(Table1[[#This Row],[RespondentID]],'All Data'!$A407:$CN979,86,FALSE),"unknown")</f>
        <v>No</v>
      </c>
      <c r="BB406" s="159" t="str">
        <f>IFERROR(VLOOKUP(Table1[[#This Row],[RespondentID]],'All Data'!$A407:$CN979,87,FALSE),"unknown")</f>
        <v xml:space="preserve">English </v>
      </c>
      <c r="BC406" s="159" t="str">
        <f>IFERROR(VLOOKUP(Table1[[#This Row],[RespondentID]],'All Data'!$A407:$CN979,88,FALSE),"unknown")</f>
        <v>$75,000 to $125,000</v>
      </c>
      <c r="BD406" s="159" t="str">
        <f>IFERROR(VLOOKUP(Table1[[#This Row],[RespondentID]],'All Data'!$A407:$CN979,89,FALSE),"unknown")</f>
        <v>College graduate</v>
      </c>
      <c r="BE406" s="159" t="str">
        <f>IFERROR(VLOOKUP(Table1[[#This Row],[RespondentID]],'All Data'!$A407:$CN979,90,FALSE),"unknown")</f>
        <v>Employed for wages</v>
      </c>
      <c r="BF406" s="159" t="str">
        <f>IFERROR(VLOOKUP(Table1[[#This Row],[RespondentID]],'All Data'!$A407:$CN979,91,FALSE),"unknown")</f>
        <v>Yes</v>
      </c>
      <c r="BG406" s="159" t="str">
        <f>IFERROR(VLOOKUP(Table1[[#This Row],[RespondentID]],'All Data'!$A407:$CN979,92,FALSE),"unknown")</f>
        <v>Yes</v>
      </c>
    </row>
    <row r="407" spans="1:59" x14ac:dyDescent="0.35">
      <c r="A407" s="6">
        <v>7044846598</v>
      </c>
      <c r="B407" s="6"/>
      <c r="C407" s="6"/>
      <c r="D407" s="6"/>
      <c r="E407" s="6"/>
      <c r="F407" s="6"/>
      <c r="G407" s="6"/>
      <c r="H407" s="6"/>
      <c r="I407" s="6"/>
      <c r="J407" s="6"/>
      <c r="K407" s="6"/>
      <c r="L407" s="6"/>
      <c r="M407" s="6"/>
      <c r="N407" s="6"/>
      <c r="O407" s="6"/>
      <c r="P407" s="6"/>
      <c r="Q407" s="6"/>
      <c r="R407" s="6"/>
      <c r="S407" s="6"/>
      <c r="T407" s="43"/>
      <c r="U407" s="43">
        <f t="shared" si="138"/>
        <v>0</v>
      </c>
      <c r="V407" s="43" t="e">
        <f t="shared" si="139"/>
        <v>#DIV/0!</v>
      </c>
      <c r="W407" s="43"/>
      <c r="X407" s="43">
        <f t="shared" si="140"/>
        <v>0</v>
      </c>
      <c r="Y407" s="43">
        <f t="shared" si="141"/>
        <v>0</v>
      </c>
      <c r="Z407" s="43">
        <f t="shared" si="142"/>
        <v>0</v>
      </c>
      <c r="AA407" s="43">
        <f t="shared" si="143"/>
        <v>0</v>
      </c>
      <c r="AB407" s="43">
        <f t="shared" si="144"/>
        <v>0</v>
      </c>
      <c r="AC407" s="43">
        <f t="shared" si="145"/>
        <v>0</v>
      </c>
      <c r="AD407" s="43">
        <f t="shared" si="146"/>
        <v>0</v>
      </c>
      <c r="AE407" s="43">
        <f t="shared" si="147"/>
        <v>0</v>
      </c>
      <c r="AF407" s="43">
        <f t="shared" si="148"/>
        <v>0</v>
      </c>
      <c r="AG407" s="43">
        <f t="shared" si="149"/>
        <v>0</v>
      </c>
      <c r="AH407" s="43">
        <f t="shared" si="150"/>
        <v>0</v>
      </c>
      <c r="AI407" s="43">
        <f t="shared" si="151"/>
        <v>0</v>
      </c>
      <c r="AJ407" s="43">
        <f t="shared" si="152"/>
        <v>0</v>
      </c>
      <c r="AK407" s="43">
        <f t="shared" si="153"/>
        <v>0</v>
      </c>
      <c r="AL407" s="43">
        <f t="shared" si="154"/>
        <v>0</v>
      </c>
      <c r="AM407" s="43">
        <f t="shared" si="155"/>
        <v>0</v>
      </c>
      <c r="AN407" s="43">
        <f t="shared" si="156"/>
        <v>0</v>
      </c>
      <c r="AO407" s="43">
        <f t="shared" si="157"/>
        <v>0</v>
      </c>
      <c r="AP407" s="43"/>
      <c r="AQ407" s="43"/>
      <c r="AR407" s="43">
        <f t="shared" si="158"/>
        <v>0</v>
      </c>
      <c r="AS407" s="43">
        <f t="shared" si="159"/>
        <v>0</v>
      </c>
      <c r="AT407" s="43" t="str">
        <f t="shared" si="160"/>
        <v>Correct</v>
      </c>
      <c r="AU407" s="43"/>
      <c r="AV407" s="159" t="str">
        <f>IFERROR(VLOOKUP(Table1[[#This Row],[RespondentID]],'All Data'!$A408:$CN980,81,FALSE),"unknown")</f>
        <v>Female</v>
      </c>
      <c r="AW407" s="159">
        <f>IFERROR(VLOOKUP(Table1[[#This Row],[RespondentID]],'All Data'!$A408:$CN980,82,FALSE),"unknown")</f>
        <v>39</v>
      </c>
      <c r="AX407" s="159" t="str">
        <f>IFERROR(VLOOKUP(Table1[[#This Row],[RespondentID]],'All Data'!$A408:$CN980,83,FALSE),"unknown")</f>
        <v>Nassau</v>
      </c>
      <c r="AY407" s="159" t="str">
        <f>IFERROR(VLOOKUP(Table1[[#This Row],[RespondentID]],'All Data'!$A408:$CN980,84,FALSE),"unknown")</f>
        <v>New Hyde Park, 11040</v>
      </c>
      <c r="AZ407" s="159" t="str">
        <f>IFERROR(VLOOKUP(Table1[[#This Row],[RespondentID]],'All Data'!$A408:$CN980,85,FALSE),"unknown")</f>
        <v>Asian/Pacific Islander</v>
      </c>
      <c r="BA407" s="159">
        <f>IFERROR(VLOOKUP(Table1[[#This Row],[RespondentID]],'All Data'!$A408:$CN980,86,FALSE),"unknown")</f>
        <v>0</v>
      </c>
      <c r="BB407" s="159" t="str">
        <f>IFERROR(VLOOKUP(Table1[[#This Row],[RespondentID]],'All Data'!$A408:$CN980,87,FALSE),"unknown")</f>
        <v xml:space="preserve">English </v>
      </c>
      <c r="BC407" s="159" t="str">
        <f>IFERROR(VLOOKUP(Table1[[#This Row],[RespondentID]],'All Data'!$A408:$CN980,88,FALSE),"unknown")</f>
        <v>$50,000 to $74,999</v>
      </c>
      <c r="BD407" s="159" t="str">
        <f>IFERROR(VLOOKUP(Table1[[#This Row],[RespondentID]],'All Data'!$A408:$CN980,89,FALSE),"unknown")</f>
        <v>Graduate school</v>
      </c>
      <c r="BE407" s="159" t="str">
        <f>IFERROR(VLOOKUP(Table1[[#This Row],[RespondentID]],'All Data'!$A408:$CN980,90,FALSE),"unknown")</f>
        <v>Employed for wages</v>
      </c>
      <c r="BF407" s="159" t="str">
        <f>IFERROR(VLOOKUP(Table1[[#This Row],[RespondentID]],'All Data'!$A408:$CN980,91,FALSE),"unknown")</f>
        <v>Yes</v>
      </c>
      <c r="BG407" s="159" t="str">
        <f>IFERROR(VLOOKUP(Table1[[#This Row],[RespondentID]],'All Data'!$A408:$CN980,92,FALSE),"unknown")</f>
        <v>Yes</v>
      </c>
    </row>
    <row r="408" spans="1:59" x14ac:dyDescent="0.35">
      <c r="A408" s="6">
        <v>7044846374</v>
      </c>
      <c r="B408" s="6" t="s">
        <v>52</v>
      </c>
      <c r="C408" s="6" t="s">
        <v>53</v>
      </c>
      <c r="D408" s="6"/>
      <c r="E408" s="6"/>
      <c r="F408" s="6"/>
      <c r="G408" s="6"/>
      <c r="H408" s="6" t="s">
        <v>57</v>
      </c>
      <c r="I408" s="6"/>
      <c r="J408" s="6"/>
      <c r="K408" s="6"/>
      <c r="L408" s="6"/>
      <c r="M408" s="6"/>
      <c r="N408" s="6" t="s">
        <v>26</v>
      </c>
      <c r="O408" s="6"/>
      <c r="P408" s="6"/>
      <c r="Q408" s="6"/>
      <c r="R408" s="6"/>
      <c r="S408" s="6"/>
      <c r="T408" s="43"/>
      <c r="U408" s="43">
        <f t="shared" si="138"/>
        <v>4</v>
      </c>
      <c r="V408" s="43">
        <f t="shared" si="139"/>
        <v>0.75</v>
      </c>
      <c r="W408" s="43"/>
      <c r="X408" s="43">
        <f t="shared" si="140"/>
        <v>0.75</v>
      </c>
      <c r="Y408" s="43">
        <f t="shared" si="141"/>
        <v>0.75</v>
      </c>
      <c r="Z408" s="43">
        <f t="shared" si="142"/>
        <v>0</v>
      </c>
      <c r="AA408" s="43">
        <f t="shared" si="143"/>
        <v>0</v>
      </c>
      <c r="AB408" s="43">
        <f t="shared" si="144"/>
        <v>0</v>
      </c>
      <c r="AC408" s="43">
        <f t="shared" si="145"/>
        <v>0</v>
      </c>
      <c r="AD408" s="43">
        <f t="shared" si="146"/>
        <v>0.75</v>
      </c>
      <c r="AE408" s="43">
        <f t="shared" si="147"/>
        <v>0</v>
      </c>
      <c r="AF408" s="43">
        <f t="shared" si="148"/>
        <v>0</v>
      </c>
      <c r="AG408" s="43">
        <f t="shared" si="149"/>
        <v>0</v>
      </c>
      <c r="AH408" s="43">
        <f t="shared" si="150"/>
        <v>0</v>
      </c>
      <c r="AI408" s="43">
        <f t="shared" si="151"/>
        <v>0</v>
      </c>
      <c r="AJ408" s="43">
        <f t="shared" si="152"/>
        <v>0.75</v>
      </c>
      <c r="AK408" s="43">
        <f t="shared" si="153"/>
        <v>0</v>
      </c>
      <c r="AL408" s="43">
        <f t="shared" si="154"/>
        <v>0</v>
      </c>
      <c r="AM408" s="43">
        <f t="shared" si="155"/>
        <v>0</v>
      </c>
      <c r="AN408" s="43">
        <f t="shared" si="156"/>
        <v>0</v>
      </c>
      <c r="AO408" s="43">
        <f t="shared" si="157"/>
        <v>0</v>
      </c>
      <c r="AP408" s="43"/>
      <c r="AQ408" s="43"/>
      <c r="AR408" s="43">
        <f t="shared" si="158"/>
        <v>3</v>
      </c>
      <c r="AS408" s="43">
        <f t="shared" si="159"/>
        <v>4</v>
      </c>
      <c r="AT408" s="43" t="str">
        <f t="shared" si="160"/>
        <v>Correct</v>
      </c>
      <c r="AU408" s="43"/>
      <c r="AV408" s="159" t="str">
        <f>IFERROR(VLOOKUP(Table1[[#This Row],[RespondentID]],'All Data'!$A409:$CN981,81,FALSE),"unknown")</f>
        <v>Female</v>
      </c>
      <c r="AW408" s="159">
        <f>IFERROR(VLOOKUP(Table1[[#This Row],[RespondentID]],'All Data'!$A409:$CN981,82,FALSE),"unknown")</f>
        <v>29</v>
      </c>
      <c r="AX408" s="159" t="str">
        <f>IFERROR(VLOOKUP(Table1[[#This Row],[RespondentID]],'All Data'!$A409:$CN981,83,FALSE),"unknown")</f>
        <v>Nassau</v>
      </c>
      <c r="AY408" s="159" t="str">
        <f>IFERROR(VLOOKUP(Table1[[#This Row],[RespondentID]],'All Data'!$A409:$CN981,84,FALSE),"unknown")</f>
        <v>Albertson, 11507</v>
      </c>
      <c r="AZ408" s="159" t="str">
        <f>IFERROR(VLOOKUP(Table1[[#This Row],[RespondentID]],'All Data'!$A409:$CN981,85,FALSE),"unknown")</f>
        <v>Asian/Pacific Islander</v>
      </c>
      <c r="BA408" s="159" t="str">
        <f>IFERROR(VLOOKUP(Table1[[#This Row],[RespondentID]],'All Data'!$A409:$CN981,86,FALSE),"unknown")</f>
        <v>No</v>
      </c>
      <c r="BB408" s="159" t="str">
        <f>IFERROR(VLOOKUP(Table1[[#This Row],[RespondentID]],'All Data'!$A409:$CN981,87,FALSE),"unknown")</f>
        <v xml:space="preserve"> Hindi </v>
      </c>
      <c r="BC408" s="159" t="str">
        <f>IFERROR(VLOOKUP(Table1[[#This Row],[RespondentID]],'All Data'!$A409:$CN981,88,FALSE),"unknown")</f>
        <v>$20,000 to $34,999</v>
      </c>
      <c r="BD408" s="159" t="str">
        <f>IFERROR(VLOOKUP(Table1[[#This Row],[RespondentID]],'All Data'!$A409:$CN981,89,FALSE),"unknown")</f>
        <v>College graduate</v>
      </c>
      <c r="BE408" s="159" t="str">
        <f>IFERROR(VLOOKUP(Table1[[#This Row],[RespondentID]],'All Data'!$A409:$CN981,90,FALSE),"unknown")</f>
        <v>Employed for wages</v>
      </c>
      <c r="BF408" s="159" t="str">
        <f>IFERROR(VLOOKUP(Table1[[#This Row],[RespondentID]],'All Data'!$A409:$CN981,91,FALSE),"unknown")</f>
        <v>No, but I did in the past</v>
      </c>
      <c r="BG408" s="159" t="str">
        <f>IFERROR(VLOOKUP(Table1[[#This Row],[RespondentID]],'All Data'!$A409:$CN981,92,FALSE),"unknown")</f>
        <v>Yes</v>
      </c>
    </row>
    <row r="409" spans="1:59" x14ac:dyDescent="0.35">
      <c r="A409" s="6">
        <v>7044846043</v>
      </c>
      <c r="B409" s="6" t="s">
        <v>52</v>
      </c>
      <c r="C409" s="6"/>
      <c r="D409" s="6"/>
      <c r="E409" s="6"/>
      <c r="F409" s="6"/>
      <c r="G409" s="6"/>
      <c r="H409" s="6" t="s">
        <v>57</v>
      </c>
      <c r="I409" s="6"/>
      <c r="J409" s="6"/>
      <c r="K409" s="6"/>
      <c r="L409" s="6"/>
      <c r="M409" s="6"/>
      <c r="N409" s="6" t="s">
        <v>26</v>
      </c>
      <c r="O409" s="6"/>
      <c r="P409" s="6"/>
      <c r="Q409" s="6"/>
      <c r="R409" s="6"/>
      <c r="S409" s="6"/>
      <c r="T409" s="43"/>
      <c r="U409" s="43">
        <f t="shared" si="138"/>
        <v>3</v>
      </c>
      <c r="V409" s="43">
        <f t="shared" si="139"/>
        <v>1</v>
      </c>
      <c r="W409" s="43"/>
      <c r="X409" s="43">
        <f t="shared" si="140"/>
        <v>1</v>
      </c>
      <c r="Y409" s="43">
        <f t="shared" si="141"/>
        <v>0</v>
      </c>
      <c r="Z409" s="43">
        <f t="shared" si="142"/>
        <v>0</v>
      </c>
      <c r="AA409" s="43">
        <f t="shared" si="143"/>
        <v>0</v>
      </c>
      <c r="AB409" s="43">
        <f t="shared" si="144"/>
        <v>0</v>
      </c>
      <c r="AC409" s="43">
        <f t="shared" si="145"/>
        <v>0</v>
      </c>
      <c r="AD409" s="43">
        <f t="shared" si="146"/>
        <v>1</v>
      </c>
      <c r="AE409" s="43">
        <f t="shared" si="147"/>
        <v>0</v>
      </c>
      <c r="AF409" s="43">
        <f t="shared" si="148"/>
        <v>0</v>
      </c>
      <c r="AG409" s="43">
        <f t="shared" si="149"/>
        <v>0</v>
      </c>
      <c r="AH409" s="43">
        <f t="shared" si="150"/>
        <v>0</v>
      </c>
      <c r="AI409" s="43">
        <f t="shared" si="151"/>
        <v>0</v>
      </c>
      <c r="AJ409" s="43">
        <f t="shared" si="152"/>
        <v>1</v>
      </c>
      <c r="AK409" s="43">
        <f t="shared" si="153"/>
        <v>0</v>
      </c>
      <c r="AL409" s="43">
        <f t="shared" si="154"/>
        <v>0</v>
      </c>
      <c r="AM409" s="43">
        <f t="shared" si="155"/>
        <v>0</v>
      </c>
      <c r="AN409" s="43">
        <f t="shared" si="156"/>
        <v>0</v>
      </c>
      <c r="AO409" s="43">
        <f t="shared" si="157"/>
        <v>0</v>
      </c>
      <c r="AP409" s="43"/>
      <c r="AQ409" s="43"/>
      <c r="AR409" s="43">
        <f t="shared" si="158"/>
        <v>3</v>
      </c>
      <c r="AS409" s="43">
        <f t="shared" si="159"/>
        <v>3</v>
      </c>
      <c r="AT409" s="43" t="str">
        <f t="shared" si="160"/>
        <v>Correct</v>
      </c>
      <c r="AU409" s="43"/>
      <c r="AV409" s="159" t="str">
        <f>IFERROR(VLOOKUP(Table1[[#This Row],[RespondentID]],'All Data'!$A410:$CN982,81,FALSE),"unknown")</f>
        <v>Female</v>
      </c>
      <c r="AW409" s="159">
        <f>IFERROR(VLOOKUP(Table1[[#This Row],[RespondentID]],'All Data'!$A410:$CN982,82,FALSE),"unknown")</f>
        <v>72</v>
      </c>
      <c r="AX409" s="159" t="str">
        <f>IFERROR(VLOOKUP(Table1[[#This Row],[RespondentID]],'All Data'!$A410:$CN982,83,FALSE),"unknown")</f>
        <v>Nassau</v>
      </c>
      <c r="AY409" s="159" t="str">
        <f>IFERROR(VLOOKUP(Table1[[#This Row],[RespondentID]],'All Data'!$A410:$CN982,84,FALSE),"unknown")</f>
        <v>Mineola, 11501</v>
      </c>
      <c r="AZ409" s="159" t="str">
        <f>IFERROR(VLOOKUP(Table1[[#This Row],[RespondentID]],'All Data'!$A410:$CN982,85,FALSE),"unknown")</f>
        <v>Asian/Pacific Islander</v>
      </c>
      <c r="BA409" s="159" t="str">
        <f>IFERROR(VLOOKUP(Table1[[#This Row],[RespondentID]],'All Data'!$A410:$CN982,86,FALSE),"unknown")</f>
        <v>No</v>
      </c>
      <c r="BB409" s="159" t="str">
        <f>IFERROR(VLOOKUP(Table1[[#This Row],[RespondentID]],'All Data'!$A410:$CN982,87,FALSE),"unknown")</f>
        <v xml:space="preserve">English </v>
      </c>
      <c r="BC409" s="159" t="str">
        <f>IFERROR(VLOOKUP(Table1[[#This Row],[RespondentID]],'All Data'!$A410:$CN982,88,FALSE),"unknown")</f>
        <v>$50,000 to $74,999</v>
      </c>
      <c r="BD409" s="159" t="str">
        <f>IFERROR(VLOOKUP(Table1[[#This Row],[RespondentID]],'All Data'!$A410:$CN982,89,FALSE),"unknown")</f>
        <v>Some college</v>
      </c>
      <c r="BE409" s="159" t="str">
        <f>IFERROR(VLOOKUP(Table1[[#This Row],[RespondentID]],'All Data'!$A410:$CN982,90,FALSE),"unknown")</f>
        <v>Retired</v>
      </c>
      <c r="BF409" s="159" t="str">
        <f>IFERROR(VLOOKUP(Table1[[#This Row],[RespondentID]],'All Data'!$A410:$CN982,91,FALSE),"unknown")</f>
        <v>Yes</v>
      </c>
      <c r="BG409" s="159" t="str">
        <f>IFERROR(VLOOKUP(Table1[[#This Row],[RespondentID]],'All Data'!$A410:$CN982,92,FALSE),"unknown")</f>
        <v>Yes</v>
      </c>
    </row>
    <row r="410" spans="1:59" x14ac:dyDescent="0.35">
      <c r="A410" s="6">
        <v>7044845730</v>
      </c>
      <c r="B410" s="6"/>
      <c r="C410" s="6"/>
      <c r="D410" s="6"/>
      <c r="E410" s="6" t="s">
        <v>19</v>
      </c>
      <c r="F410" s="6"/>
      <c r="G410" s="6"/>
      <c r="H410" s="6"/>
      <c r="I410" s="6" t="s">
        <v>58</v>
      </c>
      <c r="J410" s="6"/>
      <c r="K410" s="6"/>
      <c r="L410" s="6" t="s">
        <v>61</v>
      </c>
      <c r="M410" s="6"/>
      <c r="N410" s="6"/>
      <c r="O410" s="6"/>
      <c r="P410" s="6"/>
      <c r="Q410" s="6"/>
      <c r="R410" s="6"/>
      <c r="S410" s="6"/>
      <c r="T410" s="43"/>
      <c r="U410" s="43">
        <f t="shared" si="138"/>
        <v>3</v>
      </c>
      <c r="V410" s="43">
        <f t="shared" si="139"/>
        <v>1</v>
      </c>
      <c r="W410" s="43"/>
      <c r="X410" s="43">
        <f t="shared" si="140"/>
        <v>0</v>
      </c>
      <c r="Y410" s="43">
        <f t="shared" si="141"/>
        <v>0</v>
      </c>
      <c r="Z410" s="43">
        <f t="shared" si="142"/>
        <v>0</v>
      </c>
      <c r="AA410" s="43">
        <f t="shared" si="143"/>
        <v>1</v>
      </c>
      <c r="AB410" s="43">
        <f t="shared" si="144"/>
        <v>0</v>
      </c>
      <c r="AC410" s="43">
        <f t="shared" si="145"/>
        <v>0</v>
      </c>
      <c r="AD410" s="43">
        <f t="shared" si="146"/>
        <v>0</v>
      </c>
      <c r="AE410" s="43">
        <f t="shared" si="147"/>
        <v>1</v>
      </c>
      <c r="AF410" s="43">
        <f t="shared" si="148"/>
        <v>0</v>
      </c>
      <c r="AG410" s="43">
        <f t="shared" si="149"/>
        <v>0</v>
      </c>
      <c r="AH410" s="43">
        <f t="shared" si="150"/>
        <v>1</v>
      </c>
      <c r="AI410" s="43">
        <f t="shared" si="151"/>
        <v>0</v>
      </c>
      <c r="AJ410" s="43">
        <f t="shared" si="152"/>
        <v>0</v>
      </c>
      <c r="AK410" s="43">
        <f t="shared" si="153"/>
        <v>0</v>
      </c>
      <c r="AL410" s="43">
        <f t="shared" si="154"/>
        <v>0</v>
      </c>
      <c r="AM410" s="43">
        <f t="shared" si="155"/>
        <v>0</v>
      </c>
      <c r="AN410" s="43">
        <f t="shared" si="156"/>
        <v>0</v>
      </c>
      <c r="AO410" s="43">
        <f t="shared" si="157"/>
        <v>0</v>
      </c>
      <c r="AP410" s="43"/>
      <c r="AQ410" s="43"/>
      <c r="AR410" s="43">
        <f t="shared" si="158"/>
        <v>3</v>
      </c>
      <c r="AS410" s="43">
        <f t="shared" si="159"/>
        <v>3</v>
      </c>
      <c r="AT410" s="43" t="str">
        <f t="shared" si="160"/>
        <v>Correct</v>
      </c>
      <c r="AU410" s="43"/>
      <c r="AV410" s="159" t="str">
        <f>IFERROR(VLOOKUP(Table1[[#This Row],[RespondentID]],'All Data'!$A411:$CN983,81,FALSE),"unknown")</f>
        <v>Female</v>
      </c>
      <c r="AW410" s="159">
        <f>IFERROR(VLOOKUP(Table1[[#This Row],[RespondentID]],'All Data'!$A411:$CN983,82,FALSE),"unknown")</f>
        <v>70</v>
      </c>
      <c r="AX410" s="159" t="str">
        <f>IFERROR(VLOOKUP(Table1[[#This Row],[RespondentID]],'All Data'!$A411:$CN983,83,FALSE),"unknown")</f>
        <v>Nassau</v>
      </c>
      <c r="AY410" s="159" t="str">
        <f>IFERROR(VLOOKUP(Table1[[#This Row],[RespondentID]],'All Data'!$A411:$CN983,84,FALSE),"unknown")</f>
        <v>Roslyn Harbor, 11576</v>
      </c>
      <c r="AZ410" s="159" t="str">
        <f>IFERROR(VLOOKUP(Table1[[#This Row],[RespondentID]],'All Data'!$A411:$CN983,85,FALSE),"unknown")</f>
        <v>Asian/Pacific Islander</v>
      </c>
      <c r="BA410" s="159">
        <f>IFERROR(VLOOKUP(Table1[[#This Row],[RespondentID]],'All Data'!$A411:$CN983,86,FALSE),"unknown")</f>
        <v>0</v>
      </c>
      <c r="BB410" s="159" t="str">
        <f>IFERROR(VLOOKUP(Table1[[#This Row],[RespondentID]],'All Data'!$A411:$CN983,87,FALSE),"unknown")</f>
        <v xml:space="preserve">English </v>
      </c>
      <c r="BC410" s="159" t="str">
        <f>IFERROR(VLOOKUP(Table1[[#This Row],[RespondentID]],'All Data'!$A411:$CN983,88,FALSE),"unknown")</f>
        <v>$75,000 to $125,000</v>
      </c>
      <c r="BD410" s="159" t="str">
        <f>IFERROR(VLOOKUP(Table1[[#This Row],[RespondentID]],'All Data'!$A411:$CN983,89,FALSE),"unknown")</f>
        <v>Graduate school</v>
      </c>
      <c r="BE410" s="159" t="str">
        <f>IFERROR(VLOOKUP(Table1[[#This Row],[RespondentID]],'All Data'!$A411:$CN983,90,FALSE),"unknown")</f>
        <v>Retired</v>
      </c>
      <c r="BF410" s="159" t="str">
        <f>IFERROR(VLOOKUP(Table1[[#This Row],[RespondentID]],'All Data'!$A411:$CN983,91,FALSE),"unknown")</f>
        <v>Yes</v>
      </c>
      <c r="BG410" s="159" t="str">
        <f>IFERROR(VLOOKUP(Table1[[#This Row],[RespondentID]],'All Data'!$A411:$CN983,92,FALSE),"unknown")</f>
        <v>Yes</v>
      </c>
    </row>
    <row r="411" spans="1:59" x14ac:dyDescent="0.35">
      <c r="A411" s="6">
        <v>7044845272</v>
      </c>
      <c r="B411" s="6" t="s">
        <v>52</v>
      </c>
      <c r="C411" s="6"/>
      <c r="D411" s="6"/>
      <c r="E411" s="6" t="s">
        <v>19</v>
      </c>
      <c r="F411" s="6"/>
      <c r="G411" s="6"/>
      <c r="H411" s="6"/>
      <c r="I411" s="6"/>
      <c r="J411" s="6"/>
      <c r="K411" s="6"/>
      <c r="L411" s="6"/>
      <c r="M411" s="6"/>
      <c r="N411" s="6"/>
      <c r="O411" s="6"/>
      <c r="P411" s="6"/>
      <c r="Q411" s="6"/>
      <c r="R411" s="6" t="s">
        <v>65</v>
      </c>
      <c r="S411" s="6"/>
      <c r="T411" s="43"/>
      <c r="U411" s="43">
        <f t="shared" si="138"/>
        <v>3</v>
      </c>
      <c r="V411" s="43">
        <f t="shared" si="139"/>
        <v>1</v>
      </c>
      <c r="W411" s="43"/>
      <c r="X411" s="43">
        <f t="shared" si="140"/>
        <v>1</v>
      </c>
      <c r="Y411" s="43">
        <f t="shared" si="141"/>
        <v>0</v>
      </c>
      <c r="Z411" s="43">
        <f t="shared" si="142"/>
        <v>0</v>
      </c>
      <c r="AA411" s="43">
        <f t="shared" si="143"/>
        <v>1</v>
      </c>
      <c r="AB411" s="43">
        <f t="shared" si="144"/>
        <v>0</v>
      </c>
      <c r="AC411" s="43">
        <f t="shared" si="145"/>
        <v>0</v>
      </c>
      <c r="AD411" s="43">
        <f t="shared" si="146"/>
        <v>0</v>
      </c>
      <c r="AE411" s="43">
        <f t="shared" si="147"/>
        <v>0</v>
      </c>
      <c r="AF411" s="43">
        <f t="shared" si="148"/>
        <v>0</v>
      </c>
      <c r="AG411" s="43">
        <f t="shared" si="149"/>
        <v>0</v>
      </c>
      <c r="AH411" s="43">
        <f t="shared" si="150"/>
        <v>0</v>
      </c>
      <c r="AI411" s="43">
        <f t="shared" si="151"/>
        <v>0</v>
      </c>
      <c r="AJ411" s="43">
        <f t="shared" si="152"/>
        <v>0</v>
      </c>
      <c r="AK411" s="43">
        <f t="shared" si="153"/>
        <v>0</v>
      </c>
      <c r="AL411" s="43">
        <f t="shared" si="154"/>
        <v>0</v>
      </c>
      <c r="AM411" s="43">
        <f t="shared" si="155"/>
        <v>0</v>
      </c>
      <c r="AN411" s="43">
        <f t="shared" si="156"/>
        <v>1</v>
      </c>
      <c r="AO411" s="43">
        <f t="shared" si="157"/>
        <v>0</v>
      </c>
      <c r="AP411" s="43"/>
      <c r="AQ411" s="43"/>
      <c r="AR411" s="43">
        <f t="shared" si="158"/>
        <v>3</v>
      </c>
      <c r="AS411" s="43">
        <f t="shared" si="159"/>
        <v>3</v>
      </c>
      <c r="AT411" s="43" t="str">
        <f t="shared" si="160"/>
        <v>Correct</v>
      </c>
      <c r="AU411" s="43"/>
      <c r="AV411" s="159" t="str">
        <f>IFERROR(VLOOKUP(Table1[[#This Row],[RespondentID]],'All Data'!$A412:$CN984,81,FALSE),"unknown")</f>
        <v>Female</v>
      </c>
      <c r="AW411" s="159">
        <f>IFERROR(VLOOKUP(Table1[[#This Row],[RespondentID]],'All Data'!$A412:$CN984,82,FALSE),"unknown")</f>
        <v>74</v>
      </c>
      <c r="AX411" s="159" t="str">
        <f>IFERROR(VLOOKUP(Table1[[#This Row],[RespondentID]],'All Data'!$A412:$CN984,83,FALSE),"unknown")</f>
        <v>Suffolk</v>
      </c>
      <c r="AY411" s="159" t="str">
        <f>IFERROR(VLOOKUP(Table1[[#This Row],[RespondentID]],'All Data'!$A412:$CN984,84,FALSE),"unknown")</f>
        <v>Oakdale, 11769</v>
      </c>
      <c r="AZ411" s="159" t="str">
        <f>IFERROR(VLOOKUP(Table1[[#This Row],[RespondentID]],'All Data'!$A412:$CN984,85,FALSE),"unknown")</f>
        <v>White/Caucasian</v>
      </c>
      <c r="BA411" s="159" t="str">
        <f>IFERROR(VLOOKUP(Table1[[#This Row],[RespondentID]],'All Data'!$A412:$CN984,86,FALSE),"unknown")</f>
        <v>No</v>
      </c>
      <c r="BB411" s="159" t="str">
        <f>IFERROR(VLOOKUP(Table1[[#This Row],[RespondentID]],'All Data'!$A412:$CN984,87,FALSE),"unknown")</f>
        <v xml:space="preserve">English </v>
      </c>
      <c r="BC411" s="159" t="str">
        <f>IFERROR(VLOOKUP(Table1[[#This Row],[RespondentID]],'All Data'!$A412:$CN984,88,FALSE),"unknown")</f>
        <v>$20,000 to $34,999</v>
      </c>
      <c r="BD411" s="159" t="str">
        <f>IFERROR(VLOOKUP(Table1[[#This Row],[RespondentID]],'All Data'!$A412:$CN984,89,FALSE),"unknown")</f>
        <v>College graduate</v>
      </c>
      <c r="BE411" s="159" t="str">
        <f>IFERROR(VLOOKUP(Table1[[#This Row],[RespondentID]],'All Data'!$A412:$CN984,90,FALSE),"unknown")</f>
        <v>Retired</v>
      </c>
      <c r="BF411" s="159" t="str">
        <f>IFERROR(VLOOKUP(Table1[[#This Row],[RespondentID]],'All Data'!$A412:$CN984,91,FALSE),"unknown")</f>
        <v>Yes</v>
      </c>
      <c r="BG411" s="159" t="str">
        <f>IFERROR(VLOOKUP(Table1[[#This Row],[RespondentID]],'All Data'!$A412:$CN984,92,FALSE),"unknown")</f>
        <v>No</v>
      </c>
    </row>
    <row r="412" spans="1:59" x14ac:dyDescent="0.35">
      <c r="A412" s="6">
        <v>7044844527</v>
      </c>
      <c r="B412" s="6"/>
      <c r="C412" s="6"/>
      <c r="D412" s="6"/>
      <c r="E412" s="6"/>
      <c r="F412" s="6"/>
      <c r="G412" s="6" t="s">
        <v>56</v>
      </c>
      <c r="H412" s="6"/>
      <c r="I412" s="6" t="s">
        <v>58</v>
      </c>
      <c r="J412" s="6"/>
      <c r="K412" s="6" t="s">
        <v>60</v>
      </c>
      <c r="L412" s="6"/>
      <c r="M412" s="6"/>
      <c r="N412" s="6"/>
      <c r="O412" s="6"/>
      <c r="P412" s="6"/>
      <c r="Q412" s="6"/>
      <c r="R412" s="6"/>
      <c r="S412" s="6"/>
      <c r="T412" s="43"/>
      <c r="U412" s="43">
        <f t="shared" si="138"/>
        <v>3</v>
      </c>
      <c r="V412" s="43">
        <f t="shared" si="139"/>
        <v>1</v>
      </c>
      <c r="W412" s="43"/>
      <c r="X412" s="43">
        <f t="shared" si="140"/>
        <v>0</v>
      </c>
      <c r="Y412" s="43">
        <f t="shared" si="141"/>
        <v>0</v>
      </c>
      <c r="Z412" s="43">
        <f t="shared" si="142"/>
        <v>0</v>
      </c>
      <c r="AA412" s="43">
        <f t="shared" si="143"/>
        <v>0</v>
      </c>
      <c r="AB412" s="43">
        <f t="shared" si="144"/>
        <v>0</v>
      </c>
      <c r="AC412" s="43">
        <f t="shared" si="145"/>
        <v>1</v>
      </c>
      <c r="AD412" s="43">
        <f t="shared" si="146"/>
        <v>0</v>
      </c>
      <c r="AE412" s="43">
        <f t="shared" si="147"/>
        <v>1</v>
      </c>
      <c r="AF412" s="43">
        <f t="shared" si="148"/>
        <v>0</v>
      </c>
      <c r="AG412" s="43">
        <f t="shared" si="149"/>
        <v>1</v>
      </c>
      <c r="AH412" s="43">
        <f t="shared" si="150"/>
        <v>0</v>
      </c>
      <c r="AI412" s="43">
        <f t="shared" si="151"/>
        <v>0</v>
      </c>
      <c r="AJ412" s="43">
        <f t="shared" si="152"/>
        <v>0</v>
      </c>
      <c r="AK412" s="43">
        <f t="shared" si="153"/>
        <v>0</v>
      </c>
      <c r="AL412" s="43">
        <f t="shared" si="154"/>
        <v>0</v>
      </c>
      <c r="AM412" s="43">
        <f t="shared" si="155"/>
        <v>0</v>
      </c>
      <c r="AN412" s="43">
        <f t="shared" si="156"/>
        <v>0</v>
      </c>
      <c r="AO412" s="43">
        <f t="shared" si="157"/>
        <v>0</v>
      </c>
      <c r="AP412" s="43"/>
      <c r="AQ412" s="43"/>
      <c r="AR412" s="43">
        <f t="shared" si="158"/>
        <v>3</v>
      </c>
      <c r="AS412" s="43">
        <f t="shared" si="159"/>
        <v>3</v>
      </c>
      <c r="AT412" s="43" t="str">
        <f t="shared" si="160"/>
        <v>Correct</v>
      </c>
      <c r="AU412" s="43"/>
      <c r="AV412" s="159" t="str">
        <f>IFERROR(VLOOKUP(Table1[[#This Row],[RespondentID]],'All Data'!$A413:$CN985,81,FALSE),"unknown")</f>
        <v>Male</v>
      </c>
      <c r="AW412" s="159">
        <f>IFERROR(VLOOKUP(Table1[[#This Row],[RespondentID]],'All Data'!$A413:$CN985,82,FALSE),"unknown")</f>
        <v>31</v>
      </c>
      <c r="AX412" s="159" t="str">
        <f>IFERROR(VLOOKUP(Table1[[#This Row],[RespondentID]],'All Data'!$A413:$CN985,83,FALSE),"unknown")</f>
        <v>Suffolk</v>
      </c>
      <c r="AY412" s="159" t="str">
        <f>IFERROR(VLOOKUP(Table1[[#This Row],[RespondentID]],'All Data'!$A413:$CN985,84,FALSE),"unknown")</f>
        <v>Wading River, 11792</v>
      </c>
      <c r="AZ412" s="159" t="str">
        <f>IFERROR(VLOOKUP(Table1[[#This Row],[RespondentID]],'All Data'!$A413:$CN985,85,FALSE),"unknown")</f>
        <v>White/Caucasian</v>
      </c>
      <c r="BA412" s="159" t="str">
        <f>IFERROR(VLOOKUP(Table1[[#This Row],[RespondentID]],'All Data'!$A413:$CN985,86,FALSE),"unknown")</f>
        <v>No</v>
      </c>
      <c r="BB412" s="159" t="str">
        <f>IFERROR(VLOOKUP(Table1[[#This Row],[RespondentID]],'All Data'!$A413:$CN985,87,FALSE),"unknown")</f>
        <v xml:space="preserve">English </v>
      </c>
      <c r="BC412" s="159" t="str">
        <f>IFERROR(VLOOKUP(Table1[[#This Row],[RespondentID]],'All Data'!$A413:$CN985,88,FALSE),"unknown")</f>
        <v>Over $125,000</v>
      </c>
      <c r="BD412" s="159" t="str">
        <f>IFERROR(VLOOKUP(Table1[[#This Row],[RespondentID]],'All Data'!$A413:$CN985,89,FALSE),"unknown")</f>
        <v>Some college</v>
      </c>
      <c r="BE412" s="159" t="str">
        <f>IFERROR(VLOOKUP(Table1[[#This Row],[RespondentID]],'All Data'!$A413:$CN985,90,FALSE),"unknown")</f>
        <v>Out of work, but not currently looking</v>
      </c>
      <c r="BF412" s="159" t="str">
        <f>IFERROR(VLOOKUP(Table1[[#This Row],[RespondentID]],'All Data'!$A413:$CN985,91,FALSE),"unknown")</f>
        <v>Yes</v>
      </c>
      <c r="BG412" s="159">
        <f>IFERROR(VLOOKUP(Table1[[#This Row],[RespondentID]],'All Data'!$A413:$CN985,92,FALSE),"unknown")</f>
        <v>0</v>
      </c>
    </row>
    <row r="413" spans="1:59" x14ac:dyDescent="0.35">
      <c r="A413" s="6">
        <v>7044844142</v>
      </c>
      <c r="B413" s="6" t="s">
        <v>52</v>
      </c>
      <c r="C413" s="6" t="s">
        <v>53</v>
      </c>
      <c r="D413" s="6"/>
      <c r="E413" s="6"/>
      <c r="F413" s="6"/>
      <c r="G413" s="6" t="s">
        <v>56</v>
      </c>
      <c r="H413" s="6"/>
      <c r="I413" s="6"/>
      <c r="J413" s="6"/>
      <c r="K413" s="6"/>
      <c r="L413" s="6"/>
      <c r="M413" s="6"/>
      <c r="N413" s="6"/>
      <c r="O413" s="6"/>
      <c r="P413" s="6"/>
      <c r="Q413" s="6"/>
      <c r="R413" s="6"/>
      <c r="S413" s="6"/>
      <c r="T413" s="43"/>
      <c r="U413" s="43">
        <f t="shared" si="138"/>
        <v>3</v>
      </c>
      <c r="V413" s="43">
        <f t="shared" si="139"/>
        <v>1</v>
      </c>
      <c r="W413" s="43"/>
      <c r="X413" s="43">
        <f t="shared" si="140"/>
        <v>1</v>
      </c>
      <c r="Y413" s="43">
        <f t="shared" si="141"/>
        <v>1</v>
      </c>
      <c r="Z413" s="43">
        <f t="shared" si="142"/>
        <v>0</v>
      </c>
      <c r="AA413" s="43">
        <f t="shared" si="143"/>
        <v>0</v>
      </c>
      <c r="AB413" s="43">
        <f t="shared" si="144"/>
        <v>0</v>
      </c>
      <c r="AC413" s="43">
        <f t="shared" si="145"/>
        <v>1</v>
      </c>
      <c r="AD413" s="43">
        <f t="shared" si="146"/>
        <v>0</v>
      </c>
      <c r="AE413" s="43">
        <f t="shared" si="147"/>
        <v>0</v>
      </c>
      <c r="AF413" s="43">
        <f t="shared" si="148"/>
        <v>0</v>
      </c>
      <c r="AG413" s="43">
        <f t="shared" si="149"/>
        <v>0</v>
      </c>
      <c r="AH413" s="43">
        <f t="shared" si="150"/>
        <v>0</v>
      </c>
      <c r="AI413" s="43">
        <f t="shared" si="151"/>
        <v>0</v>
      </c>
      <c r="AJ413" s="43">
        <f t="shared" si="152"/>
        <v>0</v>
      </c>
      <c r="AK413" s="43">
        <f t="shared" si="153"/>
        <v>0</v>
      </c>
      <c r="AL413" s="43">
        <f t="shared" si="154"/>
        <v>0</v>
      </c>
      <c r="AM413" s="43">
        <f t="shared" si="155"/>
        <v>0</v>
      </c>
      <c r="AN413" s="43">
        <f t="shared" si="156"/>
        <v>0</v>
      </c>
      <c r="AO413" s="43">
        <f t="shared" si="157"/>
        <v>0</v>
      </c>
      <c r="AP413" s="43"/>
      <c r="AQ413" s="43"/>
      <c r="AR413" s="43">
        <f t="shared" si="158"/>
        <v>3</v>
      </c>
      <c r="AS413" s="43">
        <f t="shared" si="159"/>
        <v>3</v>
      </c>
      <c r="AT413" s="43" t="str">
        <f t="shared" si="160"/>
        <v>Correct</v>
      </c>
      <c r="AU413" s="43"/>
      <c r="AV413" s="159" t="str">
        <f>IFERROR(VLOOKUP(Table1[[#This Row],[RespondentID]],'All Data'!$A414:$CN986,81,FALSE),"unknown")</f>
        <v>Female</v>
      </c>
      <c r="AW413" s="159">
        <f>IFERROR(VLOOKUP(Table1[[#This Row],[RespondentID]],'All Data'!$A414:$CN986,82,FALSE),"unknown")</f>
        <v>0</v>
      </c>
      <c r="AX413" s="159" t="str">
        <f>IFERROR(VLOOKUP(Table1[[#This Row],[RespondentID]],'All Data'!$A414:$CN986,83,FALSE),"unknown")</f>
        <v>Nassau</v>
      </c>
      <c r="AY413" s="159" t="str">
        <f>IFERROR(VLOOKUP(Table1[[#This Row],[RespondentID]],'All Data'!$A414:$CN986,84,FALSE),"unknown")</f>
        <v>Westbury, 11590</v>
      </c>
      <c r="AZ413" s="159" t="str">
        <f>IFERROR(VLOOKUP(Table1[[#This Row],[RespondentID]],'All Data'!$A414:$CN986,85,FALSE),"unknown")</f>
        <v>Black/African American</v>
      </c>
      <c r="BA413" s="159" t="str">
        <f>IFERROR(VLOOKUP(Table1[[#This Row],[RespondentID]],'All Data'!$A414:$CN986,86,FALSE),"unknown")</f>
        <v>No</v>
      </c>
      <c r="BB413" s="159" t="str">
        <f>IFERROR(VLOOKUP(Table1[[#This Row],[RespondentID]],'All Data'!$A414:$CN986,87,FALSE),"unknown")</f>
        <v xml:space="preserve"> Haitian Creole </v>
      </c>
      <c r="BC413" s="159" t="str">
        <f>IFERROR(VLOOKUP(Table1[[#This Row],[RespondentID]],'All Data'!$A414:$CN986,88,FALSE),"unknown")</f>
        <v>$0-$19,999</v>
      </c>
      <c r="BD413" s="159" t="str">
        <f>IFERROR(VLOOKUP(Table1[[#This Row],[RespondentID]],'All Data'!$A414:$CN986,89,FALSE),"unknown")</f>
        <v>Some college</v>
      </c>
      <c r="BE413" s="159" t="str">
        <f>IFERROR(VLOOKUP(Table1[[#This Row],[RespondentID]],'All Data'!$A414:$CN986,90,FALSE),"unknown")</f>
        <v>Student</v>
      </c>
      <c r="BF413" s="159" t="str">
        <f>IFERROR(VLOOKUP(Table1[[#This Row],[RespondentID]],'All Data'!$A414:$CN986,91,FALSE),"unknown")</f>
        <v>Yes</v>
      </c>
      <c r="BG413" s="159" t="str">
        <f>IFERROR(VLOOKUP(Table1[[#This Row],[RespondentID]],'All Data'!$A414:$CN986,92,FALSE),"unknown")</f>
        <v>Yes</v>
      </c>
    </row>
    <row r="414" spans="1:59" x14ac:dyDescent="0.35">
      <c r="A414" s="6">
        <v>7044843782</v>
      </c>
      <c r="B414" s="6" t="s">
        <v>52</v>
      </c>
      <c r="C414" s="6"/>
      <c r="D414" s="6"/>
      <c r="E414" s="6" t="s">
        <v>19</v>
      </c>
      <c r="F414" s="6"/>
      <c r="G414" s="6"/>
      <c r="H414" s="6"/>
      <c r="I414" s="6"/>
      <c r="J414" s="6"/>
      <c r="K414" s="6"/>
      <c r="L414" s="6"/>
      <c r="M414" s="6"/>
      <c r="N414" s="6" t="s">
        <v>26</v>
      </c>
      <c r="O414" s="6"/>
      <c r="P414" s="6"/>
      <c r="Q414" s="6"/>
      <c r="R414" s="6"/>
      <c r="S414" s="6"/>
      <c r="T414" s="43"/>
      <c r="U414" s="43">
        <f t="shared" si="138"/>
        <v>3</v>
      </c>
      <c r="V414" s="43">
        <f t="shared" si="139"/>
        <v>1</v>
      </c>
      <c r="W414" s="43"/>
      <c r="X414" s="43">
        <f t="shared" si="140"/>
        <v>1</v>
      </c>
      <c r="Y414" s="43">
        <f t="shared" si="141"/>
        <v>0</v>
      </c>
      <c r="Z414" s="43">
        <f t="shared" si="142"/>
        <v>0</v>
      </c>
      <c r="AA414" s="43">
        <f t="shared" si="143"/>
        <v>1</v>
      </c>
      <c r="AB414" s="43">
        <f t="shared" si="144"/>
        <v>0</v>
      </c>
      <c r="AC414" s="43">
        <f t="shared" si="145"/>
        <v>0</v>
      </c>
      <c r="AD414" s="43">
        <f t="shared" si="146"/>
        <v>0</v>
      </c>
      <c r="AE414" s="43">
        <f t="shared" si="147"/>
        <v>0</v>
      </c>
      <c r="AF414" s="43">
        <f t="shared" si="148"/>
        <v>0</v>
      </c>
      <c r="AG414" s="43">
        <f t="shared" si="149"/>
        <v>0</v>
      </c>
      <c r="AH414" s="43">
        <f t="shared" si="150"/>
        <v>0</v>
      </c>
      <c r="AI414" s="43">
        <f t="shared" si="151"/>
        <v>0</v>
      </c>
      <c r="AJ414" s="43">
        <f t="shared" si="152"/>
        <v>1</v>
      </c>
      <c r="AK414" s="43">
        <f t="shared" si="153"/>
        <v>0</v>
      </c>
      <c r="AL414" s="43">
        <f t="shared" si="154"/>
        <v>0</v>
      </c>
      <c r="AM414" s="43">
        <f t="shared" si="155"/>
        <v>0</v>
      </c>
      <c r="AN414" s="43">
        <f t="shared" si="156"/>
        <v>0</v>
      </c>
      <c r="AO414" s="43">
        <f t="shared" si="157"/>
        <v>0</v>
      </c>
      <c r="AP414" s="43"/>
      <c r="AQ414" s="43"/>
      <c r="AR414" s="43">
        <f t="shared" si="158"/>
        <v>3</v>
      </c>
      <c r="AS414" s="43">
        <f t="shared" si="159"/>
        <v>3</v>
      </c>
      <c r="AT414" s="43" t="str">
        <f t="shared" si="160"/>
        <v>Correct</v>
      </c>
      <c r="AU414" s="43"/>
      <c r="AV414" s="159" t="str">
        <f>IFERROR(VLOOKUP(Table1[[#This Row],[RespondentID]],'All Data'!$A415:$CN987,81,FALSE),"unknown")</f>
        <v>Female</v>
      </c>
      <c r="AW414" s="159">
        <f>IFERROR(VLOOKUP(Table1[[#This Row],[RespondentID]],'All Data'!$A415:$CN987,82,FALSE),"unknown")</f>
        <v>21</v>
      </c>
      <c r="AX414" s="159" t="str">
        <f>IFERROR(VLOOKUP(Table1[[#This Row],[RespondentID]],'All Data'!$A415:$CN987,83,FALSE),"unknown")</f>
        <v>Nassau</v>
      </c>
      <c r="AY414" s="159" t="str">
        <f>IFERROR(VLOOKUP(Table1[[#This Row],[RespondentID]],'All Data'!$A415:$CN987,84,FALSE),"unknown")</f>
        <v>Elmont, 11003</v>
      </c>
      <c r="AZ414" s="159" t="str">
        <f>IFERROR(VLOOKUP(Table1[[#This Row],[RespondentID]],'All Data'!$A415:$CN987,85,FALSE),"unknown")</f>
        <v>Black/African American</v>
      </c>
      <c r="BA414" s="159" t="str">
        <f>IFERROR(VLOOKUP(Table1[[#This Row],[RespondentID]],'All Data'!$A415:$CN987,86,FALSE),"unknown")</f>
        <v>No</v>
      </c>
      <c r="BB414" s="159" t="str">
        <f>IFERROR(VLOOKUP(Table1[[#This Row],[RespondentID]],'All Data'!$A415:$CN987,87,FALSE),"unknown")</f>
        <v xml:space="preserve">English </v>
      </c>
      <c r="BC414" s="159" t="str">
        <f>IFERROR(VLOOKUP(Table1[[#This Row],[RespondentID]],'All Data'!$A415:$CN987,88,FALSE),"unknown")</f>
        <v>Over $125,000</v>
      </c>
      <c r="BD414" s="159" t="str">
        <f>IFERROR(VLOOKUP(Table1[[#This Row],[RespondentID]],'All Data'!$A415:$CN987,89,FALSE),"unknown")</f>
        <v>Some college</v>
      </c>
      <c r="BE414" s="159" t="str">
        <f>IFERROR(VLOOKUP(Table1[[#This Row],[RespondentID]],'All Data'!$A415:$CN987,90,FALSE),"unknown")</f>
        <v>Employed for wages</v>
      </c>
      <c r="BF414" s="159" t="str">
        <f>IFERROR(VLOOKUP(Table1[[#This Row],[RespondentID]],'All Data'!$A415:$CN987,91,FALSE),"unknown")</f>
        <v>Yes</v>
      </c>
      <c r="BG414" s="159" t="str">
        <f>IFERROR(VLOOKUP(Table1[[#This Row],[RespondentID]],'All Data'!$A415:$CN987,92,FALSE),"unknown")</f>
        <v>Yes</v>
      </c>
    </row>
    <row r="415" spans="1:59" x14ac:dyDescent="0.35">
      <c r="A415" s="6">
        <v>7044843507</v>
      </c>
      <c r="B415" s="6"/>
      <c r="C415" s="6"/>
      <c r="D415" s="6"/>
      <c r="E415" s="6"/>
      <c r="F415" s="6" t="s">
        <v>55</v>
      </c>
      <c r="G415" s="6"/>
      <c r="H415" s="6"/>
      <c r="I415" s="6" t="s">
        <v>58</v>
      </c>
      <c r="J415" s="6"/>
      <c r="K415" s="6"/>
      <c r="L415" s="6" t="s">
        <v>61</v>
      </c>
      <c r="M415" s="6"/>
      <c r="N415" s="6"/>
      <c r="O415" s="6"/>
      <c r="P415" s="6"/>
      <c r="Q415" s="6"/>
      <c r="R415" s="6"/>
      <c r="S415" s="6"/>
      <c r="T415" s="43"/>
      <c r="U415" s="43">
        <f t="shared" si="138"/>
        <v>3</v>
      </c>
      <c r="V415" s="43">
        <f t="shared" si="139"/>
        <v>1</v>
      </c>
      <c r="W415" s="43"/>
      <c r="X415" s="43">
        <f t="shared" si="140"/>
        <v>0</v>
      </c>
      <c r="Y415" s="43">
        <f t="shared" si="141"/>
        <v>0</v>
      </c>
      <c r="Z415" s="43">
        <f t="shared" si="142"/>
        <v>0</v>
      </c>
      <c r="AA415" s="43">
        <f t="shared" si="143"/>
        <v>0</v>
      </c>
      <c r="AB415" s="43">
        <f t="shared" si="144"/>
        <v>1</v>
      </c>
      <c r="AC415" s="43">
        <f t="shared" si="145"/>
        <v>0</v>
      </c>
      <c r="AD415" s="43">
        <f t="shared" si="146"/>
        <v>0</v>
      </c>
      <c r="AE415" s="43">
        <f t="shared" si="147"/>
        <v>1</v>
      </c>
      <c r="AF415" s="43">
        <f t="shared" si="148"/>
        <v>0</v>
      </c>
      <c r="AG415" s="43">
        <f t="shared" si="149"/>
        <v>0</v>
      </c>
      <c r="AH415" s="43">
        <f t="shared" si="150"/>
        <v>1</v>
      </c>
      <c r="AI415" s="43">
        <f t="shared" si="151"/>
        <v>0</v>
      </c>
      <c r="AJ415" s="43">
        <f t="shared" si="152"/>
        <v>0</v>
      </c>
      <c r="AK415" s="43">
        <f t="shared" si="153"/>
        <v>0</v>
      </c>
      <c r="AL415" s="43">
        <f t="shared" si="154"/>
        <v>0</v>
      </c>
      <c r="AM415" s="43">
        <f t="shared" si="155"/>
        <v>0</v>
      </c>
      <c r="AN415" s="43">
        <f t="shared" si="156"/>
        <v>0</v>
      </c>
      <c r="AO415" s="43">
        <f t="shared" si="157"/>
        <v>0</v>
      </c>
      <c r="AP415" s="43"/>
      <c r="AQ415" s="43"/>
      <c r="AR415" s="43">
        <f t="shared" si="158"/>
        <v>3</v>
      </c>
      <c r="AS415" s="43">
        <f t="shared" si="159"/>
        <v>3</v>
      </c>
      <c r="AT415" s="43" t="str">
        <f t="shared" si="160"/>
        <v>Correct</v>
      </c>
      <c r="AU415" s="43"/>
      <c r="AV415" s="159" t="str">
        <f>IFERROR(VLOOKUP(Table1[[#This Row],[RespondentID]],'All Data'!$A416:$CN988,81,FALSE),"unknown")</f>
        <v>Female</v>
      </c>
      <c r="AW415" s="159">
        <f>IFERROR(VLOOKUP(Table1[[#This Row],[RespondentID]],'All Data'!$A416:$CN988,82,FALSE),"unknown")</f>
        <v>23</v>
      </c>
      <c r="AX415" s="159" t="str">
        <f>IFERROR(VLOOKUP(Table1[[#This Row],[RespondentID]],'All Data'!$A416:$CN988,83,FALSE),"unknown")</f>
        <v>Suffolk</v>
      </c>
      <c r="AY415" s="159" t="str">
        <f>IFERROR(VLOOKUP(Table1[[#This Row],[RespondentID]],'All Data'!$A416:$CN988,84,FALSE),"unknown")</f>
        <v>Bay Shore, 11706</v>
      </c>
      <c r="AZ415" s="159" t="str">
        <f>IFERROR(VLOOKUP(Table1[[#This Row],[RespondentID]],'All Data'!$A416:$CN988,85,FALSE),"unknown")</f>
        <v>Black/African American</v>
      </c>
      <c r="BA415" s="159" t="str">
        <f>IFERROR(VLOOKUP(Table1[[#This Row],[RespondentID]],'All Data'!$A416:$CN988,86,FALSE),"unknown")</f>
        <v>No</v>
      </c>
      <c r="BB415" s="159" t="str">
        <f>IFERROR(VLOOKUP(Table1[[#This Row],[RespondentID]],'All Data'!$A416:$CN988,87,FALSE),"unknown")</f>
        <v xml:space="preserve">English </v>
      </c>
      <c r="BC415" s="159" t="str">
        <f>IFERROR(VLOOKUP(Table1[[#This Row],[RespondentID]],'All Data'!$A416:$CN988,88,FALSE),"unknown")</f>
        <v>Over $125,000</v>
      </c>
      <c r="BD415" s="159" t="str">
        <f>IFERROR(VLOOKUP(Table1[[#This Row],[RespondentID]],'All Data'!$A416:$CN988,89,FALSE),"unknown")</f>
        <v>Some college</v>
      </c>
      <c r="BE415" s="159" t="str">
        <f>IFERROR(VLOOKUP(Table1[[#This Row],[RespondentID]],'All Data'!$A416:$CN988,90,FALSE),"unknown")</f>
        <v>Employed for wages</v>
      </c>
      <c r="BF415" s="159" t="str">
        <f>IFERROR(VLOOKUP(Table1[[#This Row],[RespondentID]],'All Data'!$A416:$CN988,91,FALSE),"unknown")</f>
        <v>Yes</v>
      </c>
      <c r="BG415" s="159" t="str">
        <f>IFERROR(VLOOKUP(Table1[[#This Row],[RespondentID]],'All Data'!$A416:$CN988,92,FALSE),"unknown")</f>
        <v>Yes</v>
      </c>
    </row>
    <row r="416" spans="1:59" x14ac:dyDescent="0.35">
      <c r="A416" s="6">
        <v>7044843260</v>
      </c>
      <c r="B416" s="6"/>
      <c r="C416" s="6"/>
      <c r="D416" s="6"/>
      <c r="E416" s="6"/>
      <c r="F416" s="6"/>
      <c r="G416" s="6" t="s">
        <v>56</v>
      </c>
      <c r="H416" s="6"/>
      <c r="I416" s="6" t="s">
        <v>58</v>
      </c>
      <c r="J416" s="6"/>
      <c r="K416" s="6"/>
      <c r="L416" s="6" t="s">
        <v>61</v>
      </c>
      <c r="M416" s="6"/>
      <c r="N416" s="6"/>
      <c r="O416" s="6"/>
      <c r="P416" s="6"/>
      <c r="Q416" s="6"/>
      <c r="R416" s="6"/>
      <c r="S416" s="6"/>
      <c r="T416" s="43"/>
      <c r="U416" s="43">
        <f t="shared" si="138"/>
        <v>3</v>
      </c>
      <c r="V416" s="43">
        <f t="shared" si="139"/>
        <v>1</v>
      </c>
      <c r="W416" s="43"/>
      <c r="X416" s="43">
        <f t="shared" si="140"/>
        <v>0</v>
      </c>
      <c r="Y416" s="43">
        <f t="shared" si="141"/>
        <v>0</v>
      </c>
      <c r="Z416" s="43">
        <f t="shared" si="142"/>
        <v>0</v>
      </c>
      <c r="AA416" s="43">
        <f t="shared" si="143"/>
        <v>0</v>
      </c>
      <c r="AB416" s="43">
        <f t="shared" si="144"/>
        <v>0</v>
      </c>
      <c r="AC416" s="43">
        <f t="shared" si="145"/>
        <v>1</v>
      </c>
      <c r="AD416" s="43">
        <f t="shared" si="146"/>
        <v>0</v>
      </c>
      <c r="AE416" s="43">
        <f t="shared" si="147"/>
        <v>1</v>
      </c>
      <c r="AF416" s="43">
        <f t="shared" si="148"/>
        <v>0</v>
      </c>
      <c r="AG416" s="43">
        <f t="shared" si="149"/>
        <v>0</v>
      </c>
      <c r="AH416" s="43">
        <f t="shared" si="150"/>
        <v>1</v>
      </c>
      <c r="AI416" s="43">
        <f t="shared" si="151"/>
        <v>0</v>
      </c>
      <c r="AJ416" s="43">
        <f t="shared" si="152"/>
        <v>0</v>
      </c>
      <c r="AK416" s="43">
        <f t="shared" si="153"/>
        <v>0</v>
      </c>
      <c r="AL416" s="43">
        <f t="shared" si="154"/>
        <v>0</v>
      </c>
      <c r="AM416" s="43">
        <f t="shared" si="155"/>
        <v>0</v>
      </c>
      <c r="AN416" s="43">
        <f t="shared" si="156"/>
        <v>0</v>
      </c>
      <c r="AO416" s="43">
        <f t="shared" si="157"/>
        <v>0</v>
      </c>
      <c r="AP416" s="43"/>
      <c r="AQ416" s="43"/>
      <c r="AR416" s="43">
        <f t="shared" si="158"/>
        <v>3</v>
      </c>
      <c r="AS416" s="43">
        <f t="shared" si="159"/>
        <v>3</v>
      </c>
      <c r="AT416" s="43" t="str">
        <f t="shared" si="160"/>
        <v>Correct</v>
      </c>
      <c r="AU416" s="43"/>
      <c r="AV416" s="159">
        <f>IFERROR(VLOOKUP(Table1[[#This Row],[RespondentID]],'All Data'!$A417:$CN989,81,FALSE),"unknown")</f>
        <v>0</v>
      </c>
      <c r="AW416" s="159">
        <f>IFERROR(VLOOKUP(Table1[[#This Row],[RespondentID]],'All Data'!$A417:$CN989,82,FALSE),"unknown")</f>
        <v>0</v>
      </c>
      <c r="AX416" s="159">
        <f>IFERROR(VLOOKUP(Table1[[#This Row],[RespondentID]],'All Data'!$A417:$CN989,83,FALSE),"unknown")</f>
        <v>0</v>
      </c>
      <c r="AY416" s="159">
        <f>IFERROR(VLOOKUP(Table1[[#This Row],[RespondentID]],'All Data'!$A417:$CN989,84,FALSE),"unknown")</f>
        <v>0</v>
      </c>
      <c r="AZ416" s="159">
        <f>IFERROR(VLOOKUP(Table1[[#This Row],[RespondentID]],'All Data'!$A417:$CN989,85,FALSE),"unknown")</f>
        <v>0</v>
      </c>
      <c r="BA416" s="159">
        <f>IFERROR(VLOOKUP(Table1[[#This Row],[RespondentID]],'All Data'!$A417:$CN989,86,FALSE),"unknown")</f>
        <v>0</v>
      </c>
      <c r="BB416" s="159" t="str">
        <f>IFERROR(VLOOKUP(Table1[[#This Row],[RespondentID]],'All Data'!$A417:$CN989,87,FALSE),"unknown")</f>
        <v xml:space="preserve"> </v>
      </c>
      <c r="BC416" s="159">
        <f>IFERROR(VLOOKUP(Table1[[#This Row],[RespondentID]],'All Data'!$A417:$CN989,88,FALSE),"unknown")</f>
        <v>0</v>
      </c>
      <c r="BD416" s="159">
        <f>IFERROR(VLOOKUP(Table1[[#This Row],[RespondentID]],'All Data'!$A417:$CN989,89,FALSE),"unknown")</f>
        <v>0</v>
      </c>
      <c r="BE416" s="159">
        <f>IFERROR(VLOOKUP(Table1[[#This Row],[RespondentID]],'All Data'!$A417:$CN989,90,FALSE),"unknown")</f>
        <v>0</v>
      </c>
      <c r="BF416" s="159">
        <f>IFERROR(VLOOKUP(Table1[[#This Row],[RespondentID]],'All Data'!$A417:$CN989,91,FALSE),"unknown")</f>
        <v>0</v>
      </c>
      <c r="BG416" s="159">
        <f>IFERROR(VLOOKUP(Table1[[#This Row],[RespondentID]],'All Data'!$A417:$CN989,92,FALSE),"unknown")</f>
        <v>0</v>
      </c>
    </row>
    <row r="417" spans="1:59" x14ac:dyDescent="0.35">
      <c r="A417" s="6">
        <v>7044842756</v>
      </c>
      <c r="B417" s="6" t="s">
        <v>52</v>
      </c>
      <c r="C417" s="6"/>
      <c r="D417" s="6" t="s">
        <v>54</v>
      </c>
      <c r="E417" s="6"/>
      <c r="F417" s="6"/>
      <c r="G417" s="6"/>
      <c r="H417" s="6" t="s">
        <v>57</v>
      </c>
      <c r="I417" s="6"/>
      <c r="J417" s="6"/>
      <c r="K417" s="6"/>
      <c r="L417" s="6"/>
      <c r="M417" s="6"/>
      <c r="N417" s="6" t="s">
        <v>26</v>
      </c>
      <c r="O417" s="6"/>
      <c r="P417" s="6"/>
      <c r="Q417" s="6"/>
      <c r="R417" s="6"/>
      <c r="S417" s="6" t="s">
        <v>66</v>
      </c>
      <c r="T417" s="43"/>
      <c r="U417" s="43">
        <f t="shared" si="138"/>
        <v>5</v>
      </c>
      <c r="V417" s="43">
        <f t="shared" si="139"/>
        <v>0.6</v>
      </c>
      <c r="W417" s="43"/>
      <c r="X417" s="43">
        <f t="shared" si="140"/>
        <v>0.6</v>
      </c>
      <c r="Y417" s="43">
        <f t="shared" si="141"/>
        <v>0</v>
      </c>
      <c r="Z417" s="43">
        <f t="shared" si="142"/>
        <v>0.6</v>
      </c>
      <c r="AA417" s="43">
        <f t="shared" si="143"/>
        <v>0</v>
      </c>
      <c r="AB417" s="43">
        <f t="shared" si="144"/>
        <v>0</v>
      </c>
      <c r="AC417" s="43">
        <f t="shared" si="145"/>
        <v>0</v>
      </c>
      <c r="AD417" s="43">
        <f t="shared" si="146"/>
        <v>0.6</v>
      </c>
      <c r="AE417" s="43">
        <f t="shared" si="147"/>
        <v>0</v>
      </c>
      <c r="AF417" s="43">
        <f t="shared" si="148"/>
        <v>0</v>
      </c>
      <c r="AG417" s="43">
        <f t="shared" si="149"/>
        <v>0</v>
      </c>
      <c r="AH417" s="43">
        <f t="shared" si="150"/>
        <v>0</v>
      </c>
      <c r="AI417" s="43">
        <f t="shared" si="151"/>
        <v>0</v>
      </c>
      <c r="AJ417" s="43">
        <f t="shared" si="152"/>
        <v>0.6</v>
      </c>
      <c r="AK417" s="43">
        <f t="shared" si="153"/>
        <v>0</v>
      </c>
      <c r="AL417" s="43">
        <f t="shared" si="154"/>
        <v>0</v>
      </c>
      <c r="AM417" s="43">
        <f t="shared" si="155"/>
        <v>0</v>
      </c>
      <c r="AN417" s="43">
        <f t="shared" si="156"/>
        <v>0</v>
      </c>
      <c r="AO417" s="43">
        <f t="shared" si="157"/>
        <v>0.6</v>
      </c>
      <c r="AP417" s="43"/>
      <c r="AQ417" s="43"/>
      <c r="AR417" s="43">
        <f t="shared" si="158"/>
        <v>3</v>
      </c>
      <c r="AS417" s="43">
        <f t="shared" si="159"/>
        <v>5</v>
      </c>
      <c r="AT417" s="43" t="str">
        <f t="shared" si="160"/>
        <v>Correct</v>
      </c>
      <c r="AU417" s="43"/>
      <c r="AV417" s="159" t="str">
        <f>IFERROR(VLOOKUP(Table1[[#This Row],[RespondentID]],'All Data'!$A418:$CN990,81,FALSE),"unknown")</f>
        <v>Female</v>
      </c>
      <c r="AW417" s="159">
        <f>IFERROR(VLOOKUP(Table1[[#This Row],[RespondentID]],'All Data'!$A418:$CN990,82,FALSE),"unknown")</f>
        <v>49</v>
      </c>
      <c r="AX417" s="159" t="str">
        <f>IFERROR(VLOOKUP(Table1[[#This Row],[RespondentID]],'All Data'!$A418:$CN990,83,FALSE),"unknown")</f>
        <v>Suffolk</v>
      </c>
      <c r="AY417" s="159" t="str">
        <f>IFERROR(VLOOKUP(Table1[[#This Row],[RespondentID]],'All Data'!$A418:$CN990,84,FALSE),"unknown")</f>
        <v>Holbrook, 11741</v>
      </c>
      <c r="AZ417" s="159" t="str">
        <f>IFERROR(VLOOKUP(Table1[[#This Row],[RespondentID]],'All Data'!$A418:$CN990,85,FALSE),"unknown")</f>
        <v>White/Caucasian</v>
      </c>
      <c r="BA417" s="159" t="str">
        <f>IFERROR(VLOOKUP(Table1[[#This Row],[RespondentID]],'All Data'!$A418:$CN990,86,FALSE),"unknown")</f>
        <v>No</v>
      </c>
      <c r="BB417" s="159" t="str">
        <f>IFERROR(VLOOKUP(Table1[[#This Row],[RespondentID]],'All Data'!$A418:$CN990,87,FALSE),"unknown")</f>
        <v xml:space="preserve">English </v>
      </c>
      <c r="BC417" s="159" t="str">
        <f>IFERROR(VLOOKUP(Table1[[#This Row],[RespondentID]],'All Data'!$A418:$CN990,88,FALSE),"unknown")</f>
        <v>Over $125,000</v>
      </c>
      <c r="BD417" s="159" t="str">
        <f>IFERROR(VLOOKUP(Table1[[#This Row],[RespondentID]],'All Data'!$A418:$CN990,89,FALSE),"unknown")</f>
        <v>Graduate school</v>
      </c>
      <c r="BE417" s="159" t="str">
        <f>IFERROR(VLOOKUP(Table1[[#This Row],[RespondentID]],'All Data'!$A418:$CN990,90,FALSE),"unknown")</f>
        <v>Employed for wages</v>
      </c>
      <c r="BF417" s="159">
        <f>IFERROR(VLOOKUP(Table1[[#This Row],[RespondentID]],'All Data'!$A418:$CN990,91,FALSE),"unknown")</f>
        <v>0</v>
      </c>
      <c r="BG417" s="159" t="str">
        <f>IFERROR(VLOOKUP(Table1[[#This Row],[RespondentID]],'All Data'!$A418:$CN990,92,FALSE),"unknown")</f>
        <v>Yes</v>
      </c>
    </row>
    <row r="418" spans="1:59" x14ac:dyDescent="0.35">
      <c r="A418" s="6">
        <v>7044842447</v>
      </c>
      <c r="B418" s="6"/>
      <c r="C418" s="6" t="s">
        <v>53</v>
      </c>
      <c r="D418" s="6" t="s">
        <v>54</v>
      </c>
      <c r="E418" s="6"/>
      <c r="F418" s="6"/>
      <c r="G418" s="6" t="s">
        <v>56</v>
      </c>
      <c r="H418" s="6" t="s">
        <v>57</v>
      </c>
      <c r="I418" s="6"/>
      <c r="J418" s="6"/>
      <c r="K418" s="6"/>
      <c r="L418" s="6"/>
      <c r="M418" s="6"/>
      <c r="N418" s="6" t="s">
        <v>26</v>
      </c>
      <c r="O418" s="6"/>
      <c r="P418" s="6"/>
      <c r="Q418" s="6"/>
      <c r="R418" s="6"/>
      <c r="S418" s="6" t="s">
        <v>66</v>
      </c>
      <c r="T418" s="43"/>
      <c r="U418" s="43">
        <f t="shared" si="138"/>
        <v>6</v>
      </c>
      <c r="V418" s="43">
        <f t="shared" si="139"/>
        <v>0.5</v>
      </c>
      <c r="W418" s="43"/>
      <c r="X418" s="43">
        <f t="shared" si="140"/>
        <v>0</v>
      </c>
      <c r="Y418" s="43">
        <f t="shared" si="141"/>
        <v>0.5</v>
      </c>
      <c r="Z418" s="43">
        <f t="shared" si="142"/>
        <v>0.5</v>
      </c>
      <c r="AA418" s="43">
        <f t="shared" si="143"/>
        <v>0</v>
      </c>
      <c r="AB418" s="43">
        <f t="shared" si="144"/>
        <v>0</v>
      </c>
      <c r="AC418" s="43">
        <f t="shared" si="145"/>
        <v>0.5</v>
      </c>
      <c r="AD418" s="43">
        <f t="shared" si="146"/>
        <v>0.5</v>
      </c>
      <c r="AE418" s="43">
        <f t="shared" si="147"/>
        <v>0</v>
      </c>
      <c r="AF418" s="43">
        <f t="shared" si="148"/>
        <v>0</v>
      </c>
      <c r="AG418" s="43">
        <f t="shared" si="149"/>
        <v>0</v>
      </c>
      <c r="AH418" s="43">
        <f t="shared" si="150"/>
        <v>0</v>
      </c>
      <c r="AI418" s="43">
        <f t="shared" si="151"/>
        <v>0</v>
      </c>
      <c r="AJ418" s="43">
        <f t="shared" si="152"/>
        <v>0.5</v>
      </c>
      <c r="AK418" s="43">
        <f t="shared" si="153"/>
        <v>0</v>
      </c>
      <c r="AL418" s="43">
        <f t="shared" si="154"/>
        <v>0</v>
      </c>
      <c r="AM418" s="43">
        <f t="shared" si="155"/>
        <v>0</v>
      </c>
      <c r="AN418" s="43">
        <f t="shared" si="156"/>
        <v>0</v>
      </c>
      <c r="AO418" s="43">
        <f t="shared" si="157"/>
        <v>0.5</v>
      </c>
      <c r="AP418" s="43"/>
      <c r="AQ418" s="43"/>
      <c r="AR418" s="43">
        <f t="shared" si="158"/>
        <v>3</v>
      </c>
      <c r="AS418" s="43">
        <f t="shared" si="159"/>
        <v>6</v>
      </c>
      <c r="AT418" s="43" t="str">
        <f t="shared" si="160"/>
        <v>Correct</v>
      </c>
      <c r="AU418" s="43"/>
      <c r="AV418" s="159" t="str">
        <f>IFERROR(VLOOKUP(Table1[[#This Row],[RespondentID]],'All Data'!$A419:$CN991,81,FALSE),"unknown")</f>
        <v>Female</v>
      </c>
      <c r="AW418" s="159">
        <f>IFERROR(VLOOKUP(Table1[[#This Row],[RespondentID]],'All Data'!$A419:$CN991,82,FALSE),"unknown")</f>
        <v>19</v>
      </c>
      <c r="AX418" s="159" t="str">
        <f>IFERROR(VLOOKUP(Table1[[#This Row],[RespondentID]],'All Data'!$A419:$CN991,83,FALSE),"unknown")</f>
        <v>Suffolk</v>
      </c>
      <c r="AY418" s="159" t="str">
        <f>IFERROR(VLOOKUP(Table1[[#This Row],[RespondentID]],'All Data'!$A419:$CN991,84,FALSE),"unknown")</f>
        <v>Babylon, 11702</v>
      </c>
      <c r="AZ418" s="159" t="str">
        <f>IFERROR(VLOOKUP(Table1[[#This Row],[RespondentID]],'All Data'!$A419:$CN991,85,FALSE),"unknown")</f>
        <v>White/Caucasian</v>
      </c>
      <c r="BA418" s="159" t="str">
        <f>IFERROR(VLOOKUP(Table1[[#This Row],[RespondentID]],'All Data'!$A419:$CN991,86,FALSE),"unknown")</f>
        <v>No</v>
      </c>
      <c r="BB418" s="159" t="str">
        <f>IFERROR(VLOOKUP(Table1[[#This Row],[RespondentID]],'All Data'!$A419:$CN991,87,FALSE),"unknown")</f>
        <v xml:space="preserve">English </v>
      </c>
      <c r="BC418" s="159" t="str">
        <f>IFERROR(VLOOKUP(Table1[[#This Row],[RespondentID]],'All Data'!$A419:$CN991,88,FALSE),"unknown")</f>
        <v>$50,000 to $74,999</v>
      </c>
      <c r="BD418" s="159" t="str">
        <f>IFERROR(VLOOKUP(Table1[[#This Row],[RespondentID]],'All Data'!$A419:$CN991,89,FALSE),"unknown")</f>
        <v>High school graduate</v>
      </c>
      <c r="BE418" s="159" t="str">
        <f>IFERROR(VLOOKUP(Table1[[#This Row],[RespondentID]],'All Data'!$A419:$CN991,90,FALSE),"unknown")</f>
        <v>Student</v>
      </c>
      <c r="BF418" s="159" t="str">
        <f>IFERROR(VLOOKUP(Table1[[#This Row],[RespondentID]],'All Data'!$A419:$CN991,91,FALSE),"unknown")</f>
        <v>Yes</v>
      </c>
      <c r="BG418" s="159" t="str">
        <f>IFERROR(VLOOKUP(Table1[[#This Row],[RespondentID]],'All Data'!$A419:$CN991,92,FALSE),"unknown")</f>
        <v>Yes</v>
      </c>
    </row>
    <row r="419" spans="1:59" x14ac:dyDescent="0.35">
      <c r="A419" s="6">
        <v>7044842125</v>
      </c>
      <c r="B419" s="6" t="s">
        <v>52</v>
      </c>
      <c r="C419" s="6"/>
      <c r="D419" s="6"/>
      <c r="E419" s="6"/>
      <c r="F419" s="6" t="s">
        <v>55</v>
      </c>
      <c r="G419" s="6" t="s">
        <v>56</v>
      </c>
      <c r="H419" s="6"/>
      <c r="I419" s="6"/>
      <c r="J419" s="6"/>
      <c r="K419" s="6"/>
      <c r="L419" s="6"/>
      <c r="M419" s="6"/>
      <c r="N419" s="6"/>
      <c r="O419" s="6"/>
      <c r="P419" s="6"/>
      <c r="Q419" s="6"/>
      <c r="R419" s="6"/>
      <c r="S419" s="6"/>
      <c r="T419" s="43"/>
      <c r="U419" s="43">
        <f t="shared" si="138"/>
        <v>3</v>
      </c>
      <c r="V419" s="43">
        <f t="shared" si="139"/>
        <v>1</v>
      </c>
      <c r="W419" s="43"/>
      <c r="X419" s="43">
        <f t="shared" si="140"/>
        <v>1</v>
      </c>
      <c r="Y419" s="43">
        <f t="shared" si="141"/>
        <v>0</v>
      </c>
      <c r="Z419" s="43">
        <f t="shared" si="142"/>
        <v>0</v>
      </c>
      <c r="AA419" s="43">
        <f t="shared" si="143"/>
        <v>0</v>
      </c>
      <c r="AB419" s="43">
        <f t="shared" si="144"/>
        <v>1</v>
      </c>
      <c r="AC419" s="43">
        <f t="shared" si="145"/>
        <v>1</v>
      </c>
      <c r="AD419" s="43">
        <f t="shared" si="146"/>
        <v>0</v>
      </c>
      <c r="AE419" s="43">
        <f t="shared" si="147"/>
        <v>0</v>
      </c>
      <c r="AF419" s="43">
        <f t="shared" si="148"/>
        <v>0</v>
      </c>
      <c r="AG419" s="43">
        <f t="shared" si="149"/>
        <v>0</v>
      </c>
      <c r="AH419" s="43">
        <f t="shared" si="150"/>
        <v>0</v>
      </c>
      <c r="AI419" s="43">
        <f t="shared" si="151"/>
        <v>0</v>
      </c>
      <c r="AJ419" s="43">
        <f t="shared" si="152"/>
        <v>0</v>
      </c>
      <c r="AK419" s="43">
        <f t="shared" si="153"/>
        <v>0</v>
      </c>
      <c r="AL419" s="43">
        <f t="shared" si="154"/>
        <v>0</v>
      </c>
      <c r="AM419" s="43">
        <f t="shared" si="155"/>
        <v>0</v>
      </c>
      <c r="AN419" s="43">
        <f t="shared" si="156"/>
        <v>0</v>
      </c>
      <c r="AO419" s="43">
        <f t="shared" si="157"/>
        <v>0</v>
      </c>
      <c r="AP419" s="43"/>
      <c r="AQ419" s="43"/>
      <c r="AR419" s="43">
        <f t="shared" si="158"/>
        <v>3</v>
      </c>
      <c r="AS419" s="43">
        <f t="shared" si="159"/>
        <v>3</v>
      </c>
      <c r="AT419" s="43" t="str">
        <f t="shared" si="160"/>
        <v>Correct</v>
      </c>
      <c r="AU419" s="43"/>
      <c r="AV419" s="159" t="str">
        <f>IFERROR(VLOOKUP(Table1[[#This Row],[RespondentID]],'All Data'!$A420:$CN992,81,FALSE),"unknown")</f>
        <v>Female</v>
      </c>
      <c r="AW419" s="159">
        <f>IFERROR(VLOOKUP(Table1[[#This Row],[RespondentID]],'All Data'!$A420:$CN992,82,FALSE),"unknown")</f>
        <v>41</v>
      </c>
      <c r="AX419" s="159" t="str">
        <f>IFERROR(VLOOKUP(Table1[[#This Row],[RespondentID]],'All Data'!$A420:$CN992,83,FALSE),"unknown")</f>
        <v>Suffolk</v>
      </c>
      <c r="AY419" s="159" t="str">
        <f>IFERROR(VLOOKUP(Table1[[#This Row],[RespondentID]],'All Data'!$A420:$CN992,84,FALSE),"unknown")</f>
        <v>Bay Shore, 11706</v>
      </c>
      <c r="AZ419" s="159" t="str">
        <f>IFERROR(VLOOKUP(Table1[[#This Row],[RespondentID]],'All Data'!$A420:$CN992,85,FALSE),"unknown")</f>
        <v>Multi-racial</v>
      </c>
      <c r="BA419" s="159" t="str">
        <f>IFERROR(VLOOKUP(Table1[[#This Row],[RespondentID]],'All Data'!$A420:$CN992,86,FALSE),"unknown")</f>
        <v>Yes</v>
      </c>
      <c r="BB419" s="159" t="str">
        <f>IFERROR(VLOOKUP(Table1[[#This Row],[RespondentID]],'All Data'!$A420:$CN992,87,FALSE),"unknown")</f>
        <v xml:space="preserve">English Spanish </v>
      </c>
      <c r="BC419" s="159" t="str">
        <f>IFERROR(VLOOKUP(Table1[[#This Row],[RespondentID]],'All Data'!$A420:$CN992,88,FALSE),"unknown")</f>
        <v>Over $125,000</v>
      </c>
      <c r="BD419" s="159" t="str">
        <f>IFERROR(VLOOKUP(Table1[[#This Row],[RespondentID]],'All Data'!$A420:$CN992,89,FALSE),"unknown")</f>
        <v>College graduate</v>
      </c>
      <c r="BE419" s="159" t="str">
        <f>IFERROR(VLOOKUP(Table1[[#This Row],[RespondentID]],'All Data'!$A420:$CN992,90,FALSE),"unknown")</f>
        <v>Employed for wages</v>
      </c>
      <c r="BF419" s="159" t="str">
        <f>IFERROR(VLOOKUP(Table1[[#This Row],[RespondentID]],'All Data'!$A420:$CN992,91,FALSE),"unknown")</f>
        <v>Yes</v>
      </c>
      <c r="BG419" s="159" t="str">
        <f>IFERROR(VLOOKUP(Table1[[#This Row],[RespondentID]],'All Data'!$A420:$CN992,92,FALSE),"unknown")</f>
        <v>Yes</v>
      </c>
    </row>
    <row r="420" spans="1:59" x14ac:dyDescent="0.35">
      <c r="A420" s="6">
        <v>7044841783</v>
      </c>
      <c r="B420" s="6"/>
      <c r="C420" s="6"/>
      <c r="D420" s="6"/>
      <c r="E420" s="6"/>
      <c r="F420" s="6"/>
      <c r="G420" s="6" t="s">
        <v>56</v>
      </c>
      <c r="H420" s="6"/>
      <c r="I420" s="6"/>
      <c r="J420" s="6"/>
      <c r="K420" s="6"/>
      <c r="L420" s="6"/>
      <c r="M420" s="6" t="s">
        <v>62</v>
      </c>
      <c r="N420" s="6"/>
      <c r="O420" s="6"/>
      <c r="P420" s="6"/>
      <c r="Q420" s="6"/>
      <c r="R420" s="6"/>
      <c r="S420" s="6" t="s">
        <v>66</v>
      </c>
      <c r="T420" s="43"/>
      <c r="U420" s="43">
        <f t="shared" si="138"/>
        <v>3</v>
      </c>
      <c r="V420" s="43">
        <f t="shared" si="139"/>
        <v>1</v>
      </c>
      <c r="W420" s="43"/>
      <c r="X420" s="43">
        <f t="shared" si="140"/>
        <v>0</v>
      </c>
      <c r="Y420" s="43">
        <f t="shared" si="141"/>
        <v>0</v>
      </c>
      <c r="Z420" s="43">
        <f t="shared" si="142"/>
        <v>0</v>
      </c>
      <c r="AA420" s="43">
        <f t="shared" si="143"/>
        <v>0</v>
      </c>
      <c r="AB420" s="43">
        <f t="shared" si="144"/>
        <v>0</v>
      </c>
      <c r="AC420" s="43">
        <f t="shared" si="145"/>
        <v>1</v>
      </c>
      <c r="AD420" s="43">
        <f t="shared" si="146"/>
        <v>0</v>
      </c>
      <c r="AE420" s="43">
        <f t="shared" si="147"/>
        <v>0</v>
      </c>
      <c r="AF420" s="43">
        <f t="shared" si="148"/>
        <v>0</v>
      </c>
      <c r="AG420" s="43">
        <f t="shared" si="149"/>
        <v>0</v>
      </c>
      <c r="AH420" s="43">
        <f t="shared" si="150"/>
        <v>0</v>
      </c>
      <c r="AI420" s="43">
        <f t="shared" si="151"/>
        <v>1</v>
      </c>
      <c r="AJ420" s="43">
        <f t="shared" si="152"/>
        <v>0</v>
      </c>
      <c r="AK420" s="43">
        <f t="shared" si="153"/>
        <v>0</v>
      </c>
      <c r="AL420" s="43">
        <f t="shared" si="154"/>
        <v>0</v>
      </c>
      <c r="AM420" s="43">
        <f t="shared" si="155"/>
        <v>0</v>
      </c>
      <c r="AN420" s="43">
        <f t="shared" si="156"/>
        <v>0</v>
      </c>
      <c r="AO420" s="43">
        <f t="shared" si="157"/>
        <v>1</v>
      </c>
      <c r="AP420" s="43"/>
      <c r="AQ420" s="43"/>
      <c r="AR420" s="43">
        <f t="shared" si="158"/>
        <v>3</v>
      </c>
      <c r="AS420" s="43">
        <f t="shared" si="159"/>
        <v>3</v>
      </c>
      <c r="AT420" s="43" t="str">
        <f t="shared" si="160"/>
        <v>Correct</v>
      </c>
      <c r="AU420" s="43"/>
      <c r="AV420" s="159" t="str">
        <f>IFERROR(VLOOKUP(Table1[[#This Row],[RespondentID]],'All Data'!$A421:$CN993,81,FALSE),"unknown")</f>
        <v>Female</v>
      </c>
      <c r="AW420" s="159">
        <f>IFERROR(VLOOKUP(Table1[[#This Row],[RespondentID]],'All Data'!$A421:$CN993,82,FALSE),"unknown")</f>
        <v>56</v>
      </c>
      <c r="AX420" s="159" t="str">
        <f>IFERROR(VLOOKUP(Table1[[#This Row],[RespondentID]],'All Data'!$A421:$CN993,83,FALSE),"unknown")</f>
        <v>Suffolk</v>
      </c>
      <c r="AY420" s="159" t="str">
        <f>IFERROR(VLOOKUP(Table1[[#This Row],[RespondentID]],'All Data'!$A421:$CN993,84,FALSE),"unknown")</f>
        <v>Brentwood, 11717</v>
      </c>
      <c r="AZ420" s="159">
        <f>IFERROR(VLOOKUP(Table1[[#This Row],[RespondentID]],'All Data'!$A421:$CN993,85,FALSE),"unknown")</f>
        <v>0</v>
      </c>
      <c r="BA420" s="159" t="str">
        <f>IFERROR(VLOOKUP(Table1[[#This Row],[RespondentID]],'All Data'!$A421:$CN993,86,FALSE),"unknown")</f>
        <v>Yes</v>
      </c>
      <c r="BB420" s="159" t="str">
        <f>IFERROR(VLOOKUP(Table1[[#This Row],[RespondentID]],'All Data'!$A421:$CN993,87,FALSE),"unknown")</f>
        <v xml:space="preserve"> Spanish </v>
      </c>
      <c r="BC420" s="159" t="str">
        <f>IFERROR(VLOOKUP(Table1[[#This Row],[RespondentID]],'All Data'!$A421:$CN993,88,FALSE),"unknown")</f>
        <v>$50,000 to $74,999</v>
      </c>
      <c r="BD420" s="159" t="str">
        <f>IFERROR(VLOOKUP(Table1[[#This Row],[RespondentID]],'All Data'!$A421:$CN993,89,FALSE),"unknown")</f>
        <v>Some college</v>
      </c>
      <c r="BE420" s="159" t="str">
        <f>IFERROR(VLOOKUP(Table1[[#This Row],[RespondentID]],'All Data'!$A421:$CN993,90,FALSE),"unknown")</f>
        <v>Employed for wages</v>
      </c>
      <c r="BF420" s="159" t="str">
        <f>IFERROR(VLOOKUP(Table1[[#This Row],[RespondentID]],'All Data'!$A421:$CN993,91,FALSE),"unknown")</f>
        <v>Yes</v>
      </c>
      <c r="BG420" s="159" t="str">
        <f>IFERROR(VLOOKUP(Table1[[#This Row],[RespondentID]],'All Data'!$A421:$CN993,92,FALSE),"unknown")</f>
        <v>Yes</v>
      </c>
    </row>
    <row r="421" spans="1:59" x14ac:dyDescent="0.35">
      <c r="A421" s="6">
        <v>7044841420</v>
      </c>
      <c r="B421" s="6"/>
      <c r="C421" s="6" t="s">
        <v>53</v>
      </c>
      <c r="D421" s="6" t="s">
        <v>54</v>
      </c>
      <c r="E421" s="6"/>
      <c r="F421" s="6"/>
      <c r="G421" s="6"/>
      <c r="H421" s="6"/>
      <c r="I421" s="6"/>
      <c r="J421" s="6"/>
      <c r="K421" s="6"/>
      <c r="L421" s="6"/>
      <c r="M421" s="6" t="s">
        <v>62</v>
      </c>
      <c r="N421" s="6"/>
      <c r="O421" s="6"/>
      <c r="P421" s="6"/>
      <c r="Q421" s="6"/>
      <c r="R421" s="6"/>
      <c r="S421" s="6"/>
      <c r="T421" s="43"/>
      <c r="U421" s="43">
        <f t="shared" si="138"/>
        <v>3</v>
      </c>
      <c r="V421" s="43">
        <f t="shared" si="139"/>
        <v>1</v>
      </c>
      <c r="W421" s="43"/>
      <c r="X421" s="43">
        <f t="shared" si="140"/>
        <v>0</v>
      </c>
      <c r="Y421" s="43">
        <f t="shared" si="141"/>
        <v>1</v>
      </c>
      <c r="Z421" s="43">
        <f t="shared" si="142"/>
        <v>1</v>
      </c>
      <c r="AA421" s="43">
        <f t="shared" si="143"/>
        <v>0</v>
      </c>
      <c r="AB421" s="43">
        <f t="shared" si="144"/>
        <v>0</v>
      </c>
      <c r="AC421" s="43">
        <f t="shared" si="145"/>
        <v>0</v>
      </c>
      <c r="AD421" s="43">
        <f t="shared" si="146"/>
        <v>0</v>
      </c>
      <c r="AE421" s="43">
        <f t="shared" si="147"/>
        <v>0</v>
      </c>
      <c r="AF421" s="43">
        <f t="shared" si="148"/>
        <v>0</v>
      </c>
      <c r="AG421" s="43">
        <f t="shared" si="149"/>
        <v>0</v>
      </c>
      <c r="AH421" s="43">
        <f t="shared" si="150"/>
        <v>0</v>
      </c>
      <c r="AI421" s="43">
        <f t="shared" si="151"/>
        <v>1</v>
      </c>
      <c r="AJ421" s="43">
        <f t="shared" si="152"/>
        <v>0</v>
      </c>
      <c r="AK421" s="43">
        <f t="shared" si="153"/>
        <v>0</v>
      </c>
      <c r="AL421" s="43">
        <f t="shared" si="154"/>
        <v>0</v>
      </c>
      <c r="AM421" s="43">
        <f t="shared" si="155"/>
        <v>0</v>
      </c>
      <c r="AN421" s="43">
        <f t="shared" si="156"/>
        <v>0</v>
      </c>
      <c r="AO421" s="43">
        <f t="shared" si="157"/>
        <v>0</v>
      </c>
      <c r="AP421" s="43"/>
      <c r="AQ421" s="43"/>
      <c r="AR421" s="43">
        <f t="shared" si="158"/>
        <v>3</v>
      </c>
      <c r="AS421" s="43">
        <f t="shared" si="159"/>
        <v>3</v>
      </c>
      <c r="AT421" s="43" t="str">
        <f t="shared" si="160"/>
        <v>Correct</v>
      </c>
      <c r="AU421" s="43"/>
      <c r="AV421" s="159" t="str">
        <f>IFERROR(VLOOKUP(Table1[[#This Row],[RespondentID]],'All Data'!$A422:$CN994,81,FALSE),"unknown")</f>
        <v>Male</v>
      </c>
      <c r="AW421" s="159">
        <f>IFERROR(VLOOKUP(Table1[[#This Row],[RespondentID]],'All Data'!$A422:$CN994,82,FALSE),"unknown")</f>
        <v>62</v>
      </c>
      <c r="AX421" s="159" t="str">
        <f>IFERROR(VLOOKUP(Table1[[#This Row],[RespondentID]],'All Data'!$A422:$CN994,83,FALSE),"unknown")</f>
        <v>Suffolk</v>
      </c>
      <c r="AY421" s="159" t="str">
        <f>IFERROR(VLOOKUP(Table1[[#This Row],[RespondentID]],'All Data'!$A422:$CN994,84,FALSE),"unknown")</f>
        <v>Babylon, 11702</v>
      </c>
      <c r="AZ421" s="159" t="str">
        <f>IFERROR(VLOOKUP(Table1[[#This Row],[RespondentID]],'All Data'!$A422:$CN994,85,FALSE),"unknown")</f>
        <v>White/Caucasian</v>
      </c>
      <c r="BA421" s="159" t="str">
        <f>IFERROR(VLOOKUP(Table1[[#This Row],[RespondentID]],'All Data'!$A422:$CN994,86,FALSE),"unknown")</f>
        <v>No</v>
      </c>
      <c r="BB421" s="159" t="str">
        <f>IFERROR(VLOOKUP(Table1[[#This Row],[RespondentID]],'All Data'!$A422:$CN994,87,FALSE),"unknown")</f>
        <v xml:space="preserve">English </v>
      </c>
      <c r="BC421" s="159" t="str">
        <f>IFERROR(VLOOKUP(Table1[[#This Row],[RespondentID]],'All Data'!$A422:$CN994,88,FALSE),"unknown")</f>
        <v>Over $125,000</v>
      </c>
      <c r="BD421" s="159" t="str">
        <f>IFERROR(VLOOKUP(Table1[[#This Row],[RespondentID]],'All Data'!$A422:$CN994,89,FALSE),"unknown")</f>
        <v>Graduate school</v>
      </c>
      <c r="BE421" s="159" t="str">
        <f>IFERROR(VLOOKUP(Table1[[#This Row],[RespondentID]],'All Data'!$A422:$CN994,90,FALSE),"unknown")</f>
        <v>Retired</v>
      </c>
      <c r="BF421" s="159" t="str">
        <f>IFERROR(VLOOKUP(Table1[[#This Row],[RespondentID]],'All Data'!$A422:$CN994,91,FALSE),"unknown")</f>
        <v>Yes</v>
      </c>
      <c r="BG421" s="159" t="str">
        <f>IFERROR(VLOOKUP(Table1[[#This Row],[RespondentID]],'All Data'!$A422:$CN994,92,FALSE),"unknown")</f>
        <v>Yes</v>
      </c>
    </row>
    <row r="422" spans="1:59" x14ac:dyDescent="0.35">
      <c r="A422" s="6">
        <v>7044840890</v>
      </c>
      <c r="B422" s="6" t="s">
        <v>52</v>
      </c>
      <c r="C422" s="6"/>
      <c r="D422" s="6"/>
      <c r="E422" s="6"/>
      <c r="F422" s="6"/>
      <c r="G422" s="6" t="s">
        <v>56</v>
      </c>
      <c r="H422" s="6" t="s">
        <v>57</v>
      </c>
      <c r="I422" s="6" t="s">
        <v>58</v>
      </c>
      <c r="J422" s="6"/>
      <c r="K422" s="6"/>
      <c r="L422" s="6"/>
      <c r="M422" s="6"/>
      <c r="N422" s="6" t="s">
        <v>26</v>
      </c>
      <c r="O422" s="6"/>
      <c r="P422" s="6"/>
      <c r="Q422" s="6"/>
      <c r="R422" s="6" t="s">
        <v>65</v>
      </c>
      <c r="S422" s="6"/>
      <c r="T422" s="43"/>
      <c r="U422" s="43">
        <f t="shared" si="138"/>
        <v>6</v>
      </c>
      <c r="V422" s="43">
        <f t="shared" si="139"/>
        <v>0.5</v>
      </c>
      <c r="W422" s="43"/>
      <c r="X422" s="43">
        <f t="shared" si="140"/>
        <v>0.5</v>
      </c>
      <c r="Y422" s="43">
        <f t="shared" si="141"/>
        <v>0</v>
      </c>
      <c r="Z422" s="43">
        <f t="shared" si="142"/>
        <v>0</v>
      </c>
      <c r="AA422" s="43">
        <f t="shared" si="143"/>
        <v>0</v>
      </c>
      <c r="AB422" s="43">
        <f t="shared" si="144"/>
        <v>0</v>
      </c>
      <c r="AC422" s="43">
        <f t="shared" si="145"/>
        <v>0.5</v>
      </c>
      <c r="AD422" s="43">
        <f t="shared" si="146"/>
        <v>0.5</v>
      </c>
      <c r="AE422" s="43">
        <f t="shared" si="147"/>
        <v>0.5</v>
      </c>
      <c r="AF422" s="43">
        <f t="shared" si="148"/>
        <v>0</v>
      </c>
      <c r="AG422" s="43">
        <f t="shared" si="149"/>
        <v>0</v>
      </c>
      <c r="AH422" s="43">
        <f t="shared" si="150"/>
        <v>0</v>
      </c>
      <c r="AI422" s="43">
        <f t="shared" si="151"/>
        <v>0</v>
      </c>
      <c r="AJ422" s="43">
        <f t="shared" si="152"/>
        <v>0.5</v>
      </c>
      <c r="AK422" s="43">
        <f t="shared" si="153"/>
        <v>0</v>
      </c>
      <c r="AL422" s="43">
        <f t="shared" si="154"/>
        <v>0</v>
      </c>
      <c r="AM422" s="43">
        <f t="shared" si="155"/>
        <v>0</v>
      </c>
      <c r="AN422" s="43">
        <f t="shared" si="156"/>
        <v>0.5</v>
      </c>
      <c r="AO422" s="43">
        <f t="shared" si="157"/>
        <v>0</v>
      </c>
      <c r="AP422" s="43"/>
      <c r="AQ422" s="43"/>
      <c r="AR422" s="43">
        <f t="shared" si="158"/>
        <v>3</v>
      </c>
      <c r="AS422" s="43">
        <f t="shared" si="159"/>
        <v>6</v>
      </c>
      <c r="AT422" s="43" t="str">
        <f t="shared" si="160"/>
        <v>Correct</v>
      </c>
      <c r="AU422" s="43"/>
      <c r="AV422" s="159" t="str">
        <f>IFERROR(VLOOKUP(Table1[[#This Row],[RespondentID]],'All Data'!$A423:$CN995,81,FALSE),"unknown")</f>
        <v>Male</v>
      </c>
      <c r="AW422" s="159">
        <f>IFERROR(VLOOKUP(Table1[[#This Row],[RespondentID]],'All Data'!$A423:$CN995,82,FALSE),"unknown")</f>
        <v>27</v>
      </c>
      <c r="AX422" s="159" t="str">
        <f>IFERROR(VLOOKUP(Table1[[#This Row],[RespondentID]],'All Data'!$A423:$CN995,83,FALSE),"unknown")</f>
        <v>Suffolk</v>
      </c>
      <c r="AY422" s="159" t="str">
        <f>IFERROR(VLOOKUP(Table1[[#This Row],[RespondentID]],'All Data'!$A423:$CN995,84,FALSE),"unknown")</f>
        <v>Bay Shore, 11706</v>
      </c>
      <c r="AZ422" s="159" t="str">
        <f>IFERROR(VLOOKUP(Table1[[#This Row],[RespondentID]],'All Data'!$A423:$CN995,85,FALSE),"unknown")</f>
        <v>White/Caucasian</v>
      </c>
      <c r="BA422" s="159" t="str">
        <f>IFERROR(VLOOKUP(Table1[[#This Row],[RespondentID]],'All Data'!$A423:$CN995,86,FALSE),"unknown")</f>
        <v>No</v>
      </c>
      <c r="BB422" s="159" t="str">
        <f>IFERROR(VLOOKUP(Table1[[#This Row],[RespondentID]],'All Data'!$A423:$CN995,87,FALSE),"unknown")</f>
        <v xml:space="preserve">English </v>
      </c>
      <c r="BC422" s="159" t="str">
        <f>IFERROR(VLOOKUP(Table1[[#This Row],[RespondentID]],'All Data'!$A423:$CN995,88,FALSE),"unknown")</f>
        <v>Over $125,000</v>
      </c>
      <c r="BD422" s="159" t="str">
        <f>IFERROR(VLOOKUP(Table1[[#This Row],[RespondentID]],'All Data'!$A423:$CN995,89,FALSE),"unknown")</f>
        <v>College graduate</v>
      </c>
      <c r="BE422" s="159" t="str">
        <f>IFERROR(VLOOKUP(Table1[[#This Row],[RespondentID]],'All Data'!$A423:$CN995,90,FALSE),"unknown")</f>
        <v>Employed for wages</v>
      </c>
      <c r="BF422" s="159" t="str">
        <f>IFERROR(VLOOKUP(Table1[[#This Row],[RespondentID]],'All Data'!$A423:$CN995,91,FALSE),"unknown")</f>
        <v>Yes</v>
      </c>
      <c r="BG422" s="159" t="str">
        <f>IFERROR(VLOOKUP(Table1[[#This Row],[RespondentID]],'All Data'!$A423:$CN995,92,FALSE),"unknown")</f>
        <v>Yes</v>
      </c>
    </row>
    <row r="423" spans="1:59" x14ac:dyDescent="0.35">
      <c r="A423" s="6">
        <v>7044840177</v>
      </c>
      <c r="B423" s="6"/>
      <c r="C423" s="6"/>
      <c r="D423" s="6"/>
      <c r="E423" s="6" t="s">
        <v>19</v>
      </c>
      <c r="F423" s="6"/>
      <c r="G423" s="6"/>
      <c r="H423" s="6"/>
      <c r="I423" s="6"/>
      <c r="J423" s="6"/>
      <c r="K423" s="6" t="s">
        <v>60</v>
      </c>
      <c r="L423" s="6"/>
      <c r="M423" s="6"/>
      <c r="N423" s="6"/>
      <c r="O423" s="6"/>
      <c r="P423" s="6" t="s">
        <v>63</v>
      </c>
      <c r="Q423" s="6"/>
      <c r="R423" s="6"/>
      <c r="S423" s="6"/>
      <c r="T423" s="43"/>
      <c r="U423" s="43">
        <f t="shared" si="138"/>
        <v>3</v>
      </c>
      <c r="V423" s="43">
        <f t="shared" si="139"/>
        <v>1</v>
      </c>
      <c r="W423" s="43"/>
      <c r="X423" s="43">
        <f t="shared" si="140"/>
        <v>0</v>
      </c>
      <c r="Y423" s="43">
        <f t="shared" si="141"/>
        <v>0</v>
      </c>
      <c r="Z423" s="43">
        <f t="shared" si="142"/>
        <v>0</v>
      </c>
      <c r="AA423" s="43">
        <f t="shared" si="143"/>
        <v>1</v>
      </c>
      <c r="AB423" s="43">
        <f t="shared" si="144"/>
        <v>0</v>
      </c>
      <c r="AC423" s="43">
        <f t="shared" si="145"/>
        <v>0</v>
      </c>
      <c r="AD423" s="43">
        <f t="shared" si="146"/>
        <v>0</v>
      </c>
      <c r="AE423" s="43">
        <f t="shared" si="147"/>
        <v>0</v>
      </c>
      <c r="AF423" s="43">
        <f t="shared" si="148"/>
        <v>0</v>
      </c>
      <c r="AG423" s="43">
        <f t="shared" si="149"/>
        <v>1</v>
      </c>
      <c r="AH423" s="43">
        <f t="shared" si="150"/>
        <v>0</v>
      </c>
      <c r="AI423" s="43">
        <f t="shared" si="151"/>
        <v>0</v>
      </c>
      <c r="AJ423" s="43">
        <f t="shared" si="152"/>
        <v>0</v>
      </c>
      <c r="AK423" s="43">
        <f t="shared" si="153"/>
        <v>0</v>
      </c>
      <c r="AL423" s="43">
        <f t="shared" si="154"/>
        <v>1</v>
      </c>
      <c r="AM423" s="43">
        <f t="shared" si="155"/>
        <v>0</v>
      </c>
      <c r="AN423" s="43">
        <f t="shared" si="156"/>
        <v>0</v>
      </c>
      <c r="AO423" s="43">
        <f t="shared" si="157"/>
        <v>0</v>
      </c>
      <c r="AP423" s="43"/>
      <c r="AQ423" s="43"/>
      <c r="AR423" s="43">
        <f t="shared" si="158"/>
        <v>3</v>
      </c>
      <c r="AS423" s="43">
        <f t="shared" si="159"/>
        <v>3</v>
      </c>
      <c r="AT423" s="43" t="str">
        <f t="shared" si="160"/>
        <v>Correct</v>
      </c>
      <c r="AU423" s="43"/>
      <c r="AV423" s="159" t="str">
        <f>IFERROR(VLOOKUP(Table1[[#This Row],[RespondentID]],'All Data'!$A424:$CN996,81,FALSE),"unknown")</f>
        <v>Female</v>
      </c>
      <c r="AW423" s="159">
        <f>IFERROR(VLOOKUP(Table1[[#This Row],[RespondentID]],'All Data'!$A424:$CN996,82,FALSE),"unknown")</f>
        <v>47</v>
      </c>
      <c r="AX423" s="159" t="str">
        <f>IFERROR(VLOOKUP(Table1[[#This Row],[RespondentID]],'All Data'!$A424:$CN996,83,FALSE),"unknown")</f>
        <v>Suffolk</v>
      </c>
      <c r="AY423" s="159" t="str">
        <f>IFERROR(VLOOKUP(Table1[[#This Row],[RespondentID]],'All Data'!$A424:$CN996,84,FALSE),"unknown")</f>
        <v>Fair Harbor, 11706</v>
      </c>
      <c r="AZ423" s="159" t="str">
        <f>IFERROR(VLOOKUP(Table1[[#This Row],[RespondentID]],'All Data'!$A424:$CN996,85,FALSE),"unknown")</f>
        <v>White/Caucasian</v>
      </c>
      <c r="BA423" s="159" t="str">
        <f>IFERROR(VLOOKUP(Table1[[#This Row],[RespondentID]],'All Data'!$A424:$CN996,86,FALSE),"unknown")</f>
        <v>No</v>
      </c>
      <c r="BB423" s="159" t="str">
        <f>IFERROR(VLOOKUP(Table1[[#This Row],[RespondentID]],'All Data'!$A424:$CN996,87,FALSE),"unknown")</f>
        <v xml:space="preserve">English </v>
      </c>
      <c r="BC423" s="159" t="str">
        <f>IFERROR(VLOOKUP(Table1[[#This Row],[RespondentID]],'All Data'!$A424:$CN996,88,FALSE),"unknown")</f>
        <v>$50,000 to $74,999</v>
      </c>
      <c r="BD423" s="159">
        <f>IFERROR(VLOOKUP(Table1[[#This Row],[RespondentID]],'All Data'!$A424:$CN996,89,FALSE),"unknown")</f>
        <v>0</v>
      </c>
      <c r="BE423" s="159">
        <f>IFERROR(VLOOKUP(Table1[[#This Row],[RespondentID]],'All Data'!$A424:$CN996,90,FALSE),"unknown")</f>
        <v>0</v>
      </c>
      <c r="BF423" s="159" t="str">
        <f>IFERROR(VLOOKUP(Table1[[#This Row],[RespondentID]],'All Data'!$A424:$CN996,91,FALSE),"unknown")</f>
        <v>Yes</v>
      </c>
      <c r="BG423" s="159" t="str">
        <f>IFERROR(VLOOKUP(Table1[[#This Row],[RespondentID]],'All Data'!$A424:$CN996,92,FALSE),"unknown")</f>
        <v>Yes</v>
      </c>
    </row>
    <row r="424" spans="1:59" x14ac:dyDescent="0.35">
      <c r="A424" s="6">
        <v>5679150010</v>
      </c>
      <c r="B424" s="6"/>
      <c r="C424" s="6"/>
      <c r="D424" s="6"/>
      <c r="E424" s="6" t="s">
        <v>19</v>
      </c>
      <c r="F424" s="6"/>
      <c r="G424" s="6"/>
      <c r="H424" s="6"/>
      <c r="I424" s="6"/>
      <c r="J424" s="6"/>
      <c r="K424" s="6" t="s">
        <v>60</v>
      </c>
      <c r="L424" s="6" t="s">
        <v>61</v>
      </c>
      <c r="M424" s="6"/>
      <c r="N424" s="6"/>
      <c r="O424" s="6"/>
      <c r="P424" s="6"/>
      <c r="Q424" s="6"/>
      <c r="R424" s="6"/>
      <c r="S424" s="6"/>
      <c r="T424" s="43"/>
      <c r="U424" s="43">
        <f t="shared" si="138"/>
        <v>3</v>
      </c>
      <c r="V424" s="43">
        <f t="shared" si="139"/>
        <v>1</v>
      </c>
      <c r="W424" s="43"/>
      <c r="X424" s="43">
        <f t="shared" si="140"/>
        <v>0</v>
      </c>
      <c r="Y424" s="43">
        <f t="shared" si="141"/>
        <v>0</v>
      </c>
      <c r="Z424" s="43">
        <f t="shared" si="142"/>
        <v>0</v>
      </c>
      <c r="AA424" s="43">
        <f t="shared" si="143"/>
        <v>1</v>
      </c>
      <c r="AB424" s="43">
        <f t="shared" si="144"/>
        <v>0</v>
      </c>
      <c r="AC424" s="43">
        <f t="shared" si="145"/>
        <v>0</v>
      </c>
      <c r="AD424" s="43">
        <f t="shared" si="146"/>
        <v>0</v>
      </c>
      <c r="AE424" s="43">
        <f t="shared" si="147"/>
        <v>0</v>
      </c>
      <c r="AF424" s="43">
        <f t="shared" si="148"/>
        <v>0</v>
      </c>
      <c r="AG424" s="43">
        <f t="shared" si="149"/>
        <v>1</v>
      </c>
      <c r="AH424" s="43">
        <f t="shared" si="150"/>
        <v>1</v>
      </c>
      <c r="AI424" s="43">
        <f t="shared" si="151"/>
        <v>0</v>
      </c>
      <c r="AJ424" s="43">
        <f t="shared" si="152"/>
        <v>0</v>
      </c>
      <c r="AK424" s="43">
        <f t="shared" si="153"/>
        <v>0</v>
      </c>
      <c r="AL424" s="43">
        <f t="shared" si="154"/>
        <v>0</v>
      </c>
      <c r="AM424" s="43">
        <f t="shared" si="155"/>
        <v>0</v>
      </c>
      <c r="AN424" s="43">
        <f t="shared" si="156"/>
        <v>0</v>
      </c>
      <c r="AO424" s="43">
        <f t="shared" si="157"/>
        <v>0</v>
      </c>
      <c r="AP424" s="43"/>
      <c r="AQ424" s="43"/>
      <c r="AR424" s="43">
        <f t="shared" si="158"/>
        <v>3</v>
      </c>
      <c r="AS424" s="43">
        <f t="shared" si="159"/>
        <v>3</v>
      </c>
      <c r="AT424" s="43" t="str">
        <f t="shared" si="160"/>
        <v>Correct</v>
      </c>
      <c r="AU424" s="43"/>
      <c r="AV424" s="159" t="str">
        <f>IFERROR(VLOOKUP(Table1[[#This Row],[RespondentID]],'All Data'!$A425:$CN997,81,FALSE),"unknown")</f>
        <v>Female</v>
      </c>
      <c r="AW424" s="159">
        <f>IFERROR(VLOOKUP(Table1[[#This Row],[RespondentID]],'All Data'!$A425:$CN997,82,FALSE),"unknown")</f>
        <v>14</v>
      </c>
      <c r="AX424" s="159" t="str">
        <f>IFERROR(VLOOKUP(Table1[[#This Row],[RespondentID]],'All Data'!$A425:$CN997,83,FALSE),"unknown")</f>
        <v>Suffolk</v>
      </c>
      <c r="AY424" s="159">
        <f>IFERROR(VLOOKUP(Table1[[#This Row],[RespondentID]],'All Data'!$A425:$CN997,84,FALSE),"unknown")</f>
        <v>0</v>
      </c>
      <c r="AZ424" s="159">
        <f>IFERROR(VLOOKUP(Table1[[#This Row],[RespondentID]],'All Data'!$A425:$CN997,85,FALSE),"unknown")</f>
        <v>0</v>
      </c>
      <c r="BA424" s="159">
        <f>IFERROR(VLOOKUP(Table1[[#This Row],[RespondentID]],'All Data'!$A425:$CN997,86,FALSE),"unknown")</f>
        <v>0</v>
      </c>
      <c r="BB424" s="159" t="str">
        <f>IFERROR(VLOOKUP(Table1[[#This Row],[RespondentID]],'All Data'!$A425:$CN997,87,FALSE),"unknown")</f>
        <v xml:space="preserve"> </v>
      </c>
      <c r="BC424" s="159">
        <f>IFERROR(VLOOKUP(Table1[[#This Row],[RespondentID]],'All Data'!$A425:$CN997,88,FALSE),"unknown")</f>
        <v>0</v>
      </c>
      <c r="BD424" s="159">
        <f>IFERROR(VLOOKUP(Table1[[#This Row],[RespondentID]],'All Data'!$A425:$CN997,89,FALSE),"unknown")</f>
        <v>0</v>
      </c>
      <c r="BE424" s="159">
        <f>IFERROR(VLOOKUP(Table1[[#This Row],[RespondentID]],'All Data'!$A425:$CN997,90,FALSE),"unknown")</f>
        <v>0</v>
      </c>
      <c r="BF424" s="159">
        <f>IFERROR(VLOOKUP(Table1[[#This Row],[RespondentID]],'All Data'!$A425:$CN997,91,FALSE),"unknown")</f>
        <v>0</v>
      </c>
      <c r="BG424" s="159">
        <f>IFERROR(VLOOKUP(Table1[[#This Row],[RespondentID]],'All Data'!$A425:$CN997,92,FALSE),"unknown")</f>
        <v>0</v>
      </c>
    </row>
    <row r="425" spans="1:59" x14ac:dyDescent="0.35">
      <c r="A425" s="6">
        <v>5677975159</v>
      </c>
      <c r="B425" s="6"/>
      <c r="C425" s="6"/>
      <c r="D425" s="6" t="s">
        <v>54</v>
      </c>
      <c r="E425" s="6"/>
      <c r="F425" s="6" t="s">
        <v>55</v>
      </c>
      <c r="G425" s="6"/>
      <c r="H425" s="6"/>
      <c r="I425" s="6"/>
      <c r="J425" s="6"/>
      <c r="K425" s="6"/>
      <c r="L425" s="6"/>
      <c r="M425" s="6"/>
      <c r="N425" s="6"/>
      <c r="O425" s="6"/>
      <c r="P425" s="6"/>
      <c r="Q425" s="6"/>
      <c r="R425" s="6"/>
      <c r="S425" s="6" t="s">
        <v>66</v>
      </c>
      <c r="T425" s="43"/>
      <c r="U425" s="43">
        <f t="shared" si="138"/>
        <v>3</v>
      </c>
      <c r="V425" s="43">
        <f t="shared" si="139"/>
        <v>1</v>
      </c>
      <c r="W425" s="43"/>
      <c r="X425" s="43">
        <f t="shared" si="140"/>
        <v>0</v>
      </c>
      <c r="Y425" s="43">
        <f t="shared" si="141"/>
        <v>0</v>
      </c>
      <c r="Z425" s="43">
        <f t="shared" si="142"/>
        <v>1</v>
      </c>
      <c r="AA425" s="43">
        <f t="shared" si="143"/>
        <v>0</v>
      </c>
      <c r="AB425" s="43">
        <f t="shared" si="144"/>
        <v>1</v>
      </c>
      <c r="AC425" s="43">
        <f t="shared" si="145"/>
        <v>0</v>
      </c>
      <c r="AD425" s="43">
        <f t="shared" si="146"/>
        <v>0</v>
      </c>
      <c r="AE425" s="43">
        <f t="shared" si="147"/>
        <v>0</v>
      </c>
      <c r="AF425" s="43">
        <f t="shared" si="148"/>
        <v>0</v>
      </c>
      <c r="AG425" s="43">
        <f t="shared" si="149"/>
        <v>0</v>
      </c>
      <c r="AH425" s="43">
        <f t="shared" si="150"/>
        <v>0</v>
      </c>
      <c r="AI425" s="43">
        <f t="shared" si="151"/>
        <v>0</v>
      </c>
      <c r="AJ425" s="43">
        <f t="shared" si="152"/>
        <v>0</v>
      </c>
      <c r="AK425" s="43">
        <f t="shared" si="153"/>
        <v>0</v>
      </c>
      <c r="AL425" s="43">
        <f t="shared" si="154"/>
        <v>0</v>
      </c>
      <c r="AM425" s="43">
        <f t="shared" si="155"/>
        <v>0</v>
      </c>
      <c r="AN425" s="43">
        <f t="shared" si="156"/>
        <v>0</v>
      </c>
      <c r="AO425" s="43">
        <f t="shared" si="157"/>
        <v>1</v>
      </c>
      <c r="AP425" s="43"/>
      <c r="AQ425" s="43"/>
      <c r="AR425" s="43">
        <f t="shared" si="158"/>
        <v>3</v>
      </c>
      <c r="AS425" s="43">
        <f t="shared" si="159"/>
        <v>3</v>
      </c>
      <c r="AT425" s="43" t="str">
        <f t="shared" si="160"/>
        <v>Correct</v>
      </c>
      <c r="AU425" s="43"/>
      <c r="AV425" s="159" t="str">
        <f>IFERROR(VLOOKUP(Table1[[#This Row],[RespondentID]],'All Data'!$A426:$CN998,81,FALSE),"unknown")</f>
        <v>Female</v>
      </c>
      <c r="AW425" s="159">
        <f>IFERROR(VLOOKUP(Table1[[#This Row],[RespondentID]],'All Data'!$A426:$CN998,82,FALSE),"unknown")</f>
        <v>57</v>
      </c>
      <c r="AX425" s="159" t="str">
        <f>IFERROR(VLOOKUP(Table1[[#This Row],[RespondentID]],'All Data'!$A426:$CN998,83,FALSE),"unknown")</f>
        <v>Queens</v>
      </c>
      <c r="AY425" s="159">
        <f>IFERROR(VLOOKUP(Table1[[#This Row],[RespondentID]],'All Data'!$A426:$CN998,84,FALSE),"unknown")</f>
        <v>0</v>
      </c>
      <c r="AZ425" s="159" t="str">
        <f>IFERROR(VLOOKUP(Table1[[#This Row],[RespondentID]],'All Data'!$A426:$CN998,85,FALSE),"unknown")</f>
        <v>Native American</v>
      </c>
      <c r="BA425" s="159" t="str">
        <f>IFERROR(VLOOKUP(Table1[[#This Row],[RespondentID]],'All Data'!$A426:$CN998,86,FALSE),"unknown")</f>
        <v>Yes</v>
      </c>
      <c r="BB425" s="159" t="str">
        <f>IFERROR(VLOOKUP(Table1[[#This Row],[RespondentID]],'All Data'!$A426:$CN998,87,FALSE),"unknown")</f>
        <v xml:space="preserve"> Spanish </v>
      </c>
      <c r="BC425" s="159" t="str">
        <f>IFERROR(VLOOKUP(Table1[[#This Row],[RespondentID]],'All Data'!$A426:$CN998,88,FALSE),"unknown")</f>
        <v>Over $125,000</v>
      </c>
      <c r="BD425" s="159" t="str">
        <f>IFERROR(VLOOKUP(Table1[[#This Row],[RespondentID]],'All Data'!$A426:$CN998,89,FALSE),"unknown")</f>
        <v>College graduate</v>
      </c>
      <c r="BE425" s="159" t="str">
        <f>IFERROR(VLOOKUP(Table1[[#This Row],[RespondentID]],'All Data'!$A426:$CN998,90,FALSE),"unknown")</f>
        <v>Self-employed</v>
      </c>
      <c r="BF425" s="159" t="str">
        <f>IFERROR(VLOOKUP(Table1[[#This Row],[RespondentID]],'All Data'!$A426:$CN998,91,FALSE),"unknown")</f>
        <v>Yes</v>
      </c>
      <c r="BG425" s="159" t="str">
        <f>IFERROR(VLOOKUP(Table1[[#This Row],[RespondentID]],'All Data'!$A426:$CN998,92,FALSE),"unknown")</f>
        <v>Yes</v>
      </c>
    </row>
    <row r="426" spans="1:59" x14ac:dyDescent="0.35">
      <c r="A426" s="6">
        <v>5677701853</v>
      </c>
      <c r="B426" s="6"/>
      <c r="C426" s="6"/>
      <c r="D426" s="6"/>
      <c r="E426" s="6"/>
      <c r="F426" s="6"/>
      <c r="G426" s="6"/>
      <c r="H426" s="6"/>
      <c r="I426" s="6"/>
      <c r="J426" s="6"/>
      <c r="K426" s="6"/>
      <c r="L426" s="6"/>
      <c r="M426" s="6" t="s">
        <v>62</v>
      </c>
      <c r="N426" s="6"/>
      <c r="O426" s="6"/>
      <c r="P426" s="6"/>
      <c r="Q426" s="6"/>
      <c r="R426" s="6"/>
      <c r="S426" s="6" t="s">
        <v>66</v>
      </c>
      <c r="T426" s="43"/>
      <c r="U426" s="43">
        <f t="shared" si="138"/>
        <v>2</v>
      </c>
      <c r="V426" s="43">
        <f t="shared" si="139"/>
        <v>1.5</v>
      </c>
      <c r="W426" s="43"/>
      <c r="X426" s="43">
        <f t="shared" si="140"/>
        <v>0</v>
      </c>
      <c r="Y426" s="43">
        <f t="shared" si="141"/>
        <v>0</v>
      </c>
      <c r="Z426" s="43">
        <f t="shared" si="142"/>
        <v>0</v>
      </c>
      <c r="AA426" s="43">
        <f t="shared" si="143"/>
        <v>0</v>
      </c>
      <c r="AB426" s="43">
        <f t="shared" si="144"/>
        <v>0</v>
      </c>
      <c r="AC426" s="43">
        <f t="shared" si="145"/>
        <v>0</v>
      </c>
      <c r="AD426" s="43">
        <f t="shared" si="146"/>
        <v>0</v>
      </c>
      <c r="AE426" s="43">
        <f t="shared" si="147"/>
        <v>0</v>
      </c>
      <c r="AF426" s="43">
        <f t="shared" si="148"/>
        <v>0</v>
      </c>
      <c r="AG426" s="43">
        <f t="shared" si="149"/>
        <v>0</v>
      </c>
      <c r="AH426" s="43">
        <f t="shared" si="150"/>
        <v>0</v>
      </c>
      <c r="AI426" s="43">
        <f t="shared" si="151"/>
        <v>1</v>
      </c>
      <c r="AJ426" s="43">
        <f t="shared" si="152"/>
        <v>0</v>
      </c>
      <c r="AK426" s="43">
        <f t="shared" si="153"/>
        <v>0</v>
      </c>
      <c r="AL426" s="43">
        <f t="shared" si="154"/>
        <v>0</v>
      </c>
      <c r="AM426" s="43">
        <f t="shared" si="155"/>
        <v>0</v>
      </c>
      <c r="AN426" s="43">
        <f t="shared" si="156"/>
        <v>0</v>
      </c>
      <c r="AO426" s="43">
        <f t="shared" si="157"/>
        <v>1</v>
      </c>
      <c r="AP426" s="43"/>
      <c r="AQ426" s="43"/>
      <c r="AR426" s="43">
        <f t="shared" si="158"/>
        <v>2</v>
      </c>
      <c r="AS426" s="43">
        <f t="shared" si="159"/>
        <v>2</v>
      </c>
      <c r="AT426" s="43" t="str">
        <f t="shared" si="160"/>
        <v>Correct</v>
      </c>
      <c r="AU426" s="43"/>
      <c r="AV426" s="159" t="str">
        <f>IFERROR(VLOOKUP(Table1[[#This Row],[RespondentID]],'All Data'!$A427:$CN999,81,FALSE),"unknown")</f>
        <v>Female</v>
      </c>
      <c r="AW426" s="159">
        <f>IFERROR(VLOOKUP(Table1[[#This Row],[RespondentID]],'All Data'!$A427:$CN999,82,FALSE),"unknown")</f>
        <v>53</v>
      </c>
      <c r="AX426" s="159" t="str">
        <f>IFERROR(VLOOKUP(Table1[[#This Row],[RespondentID]],'All Data'!$A427:$CN999,83,FALSE),"unknown")</f>
        <v>Queens</v>
      </c>
      <c r="AY426" s="159">
        <f>IFERROR(VLOOKUP(Table1[[#This Row],[RespondentID]],'All Data'!$A427:$CN999,84,FALSE),"unknown")</f>
        <v>0</v>
      </c>
      <c r="AZ426" s="159" t="str">
        <f>IFERROR(VLOOKUP(Table1[[#This Row],[RespondentID]],'All Data'!$A427:$CN999,85,FALSE),"unknown")</f>
        <v>Multi-racial</v>
      </c>
      <c r="BA426" s="159" t="str">
        <f>IFERROR(VLOOKUP(Table1[[#This Row],[RespondentID]],'All Data'!$A427:$CN999,86,FALSE),"unknown")</f>
        <v>Yes</v>
      </c>
      <c r="BB426" s="159" t="str">
        <f>IFERROR(VLOOKUP(Table1[[#This Row],[RespondentID]],'All Data'!$A427:$CN999,87,FALSE),"unknown")</f>
        <v xml:space="preserve"> Spanish </v>
      </c>
      <c r="BC426" s="159" t="str">
        <f>IFERROR(VLOOKUP(Table1[[#This Row],[RespondentID]],'All Data'!$A427:$CN999,88,FALSE),"unknown")</f>
        <v>$20,000 to $34,999</v>
      </c>
      <c r="BD426" s="159" t="str">
        <f>IFERROR(VLOOKUP(Table1[[#This Row],[RespondentID]],'All Data'!$A427:$CN999,89,FALSE),"unknown")</f>
        <v>College graduate</v>
      </c>
      <c r="BE426" s="159" t="str">
        <f>IFERROR(VLOOKUP(Table1[[#This Row],[RespondentID]],'All Data'!$A427:$CN999,90,FALSE),"unknown")</f>
        <v>Out of work and looking for work</v>
      </c>
      <c r="BF426" s="159" t="str">
        <f>IFERROR(VLOOKUP(Table1[[#This Row],[RespondentID]],'All Data'!$A427:$CN999,91,FALSE),"unknown")</f>
        <v>No</v>
      </c>
      <c r="BG426" s="159" t="str">
        <f>IFERROR(VLOOKUP(Table1[[#This Row],[RespondentID]],'All Data'!$A427:$CN999,92,FALSE),"unknown")</f>
        <v>No</v>
      </c>
    </row>
    <row r="427" spans="1:59" x14ac:dyDescent="0.35">
      <c r="A427" s="6">
        <v>5677358210</v>
      </c>
      <c r="B427" s="6"/>
      <c r="C427" s="6"/>
      <c r="D427" s="6"/>
      <c r="E427" s="6"/>
      <c r="F427" s="6"/>
      <c r="G427" s="6"/>
      <c r="H427" s="6"/>
      <c r="I427" s="6" t="s">
        <v>58</v>
      </c>
      <c r="J427" s="6"/>
      <c r="K427" s="6"/>
      <c r="L427" s="6"/>
      <c r="M427" s="6"/>
      <c r="N427" s="6" t="s">
        <v>26</v>
      </c>
      <c r="O427" s="6"/>
      <c r="P427" s="6"/>
      <c r="Q427" s="6"/>
      <c r="R427" s="6"/>
      <c r="S427" s="6" t="s">
        <v>66</v>
      </c>
      <c r="T427" s="43"/>
      <c r="U427" s="43">
        <f t="shared" si="138"/>
        <v>3</v>
      </c>
      <c r="V427" s="43">
        <f t="shared" si="139"/>
        <v>1</v>
      </c>
      <c r="W427" s="43"/>
      <c r="X427" s="43">
        <f t="shared" si="140"/>
        <v>0</v>
      </c>
      <c r="Y427" s="43">
        <f t="shared" si="141"/>
        <v>0</v>
      </c>
      <c r="Z427" s="43">
        <f t="shared" si="142"/>
        <v>0</v>
      </c>
      <c r="AA427" s="43">
        <f t="shared" si="143"/>
        <v>0</v>
      </c>
      <c r="AB427" s="43">
        <f t="shared" si="144"/>
        <v>0</v>
      </c>
      <c r="AC427" s="43">
        <f t="shared" si="145"/>
        <v>0</v>
      </c>
      <c r="AD427" s="43">
        <f t="shared" si="146"/>
        <v>0</v>
      </c>
      <c r="AE427" s="43">
        <f t="shared" si="147"/>
        <v>1</v>
      </c>
      <c r="AF427" s="43">
        <f t="shared" si="148"/>
        <v>0</v>
      </c>
      <c r="AG427" s="43">
        <f t="shared" si="149"/>
        <v>0</v>
      </c>
      <c r="AH427" s="43">
        <f t="shared" si="150"/>
        <v>0</v>
      </c>
      <c r="AI427" s="43">
        <f t="shared" si="151"/>
        <v>0</v>
      </c>
      <c r="AJ427" s="43">
        <f t="shared" si="152"/>
        <v>1</v>
      </c>
      <c r="AK427" s="43">
        <f t="shared" si="153"/>
        <v>0</v>
      </c>
      <c r="AL427" s="43">
        <f t="shared" si="154"/>
        <v>0</v>
      </c>
      <c r="AM427" s="43">
        <f t="shared" si="155"/>
        <v>0</v>
      </c>
      <c r="AN427" s="43">
        <f t="shared" si="156"/>
        <v>0</v>
      </c>
      <c r="AO427" s="43">
        <f t="shared" si="157"/>
        <v>1</v>
      </c>
      <c r="AP427" s="43"/>
      <c r="AQ427" s="43"/>
      <c r="AR427" s="43">
        <f t="shared" si="158"/>
        <v>3</v>
      </c>
      <c r="AS427" s="43">
        <f t="shared" si="159"/>
        <v>3</v>
      </c>
      <c r="AT427" s="43" t="str">
        <f t="shared" si="160"/>
        <v>Correct</v>
      </c>
      <c r="AU427" s="43"/>
      <c r="AV427" s="159" t="str">
        <f>IFERROR(VLOOKUP(Table1[[#This Row],[RespondentID]],'All Data'!$A428:$CN1000,81,FALSE),"unknown")</f>
        <v>Female</v>
      </c>
      <c r="AW427" s="159">
        <f>IFERROR(VLOOKUP(Table1[[#This Row],[RespondentID]],'All Data'!$A428:$CN1000,82,FALSE),"unknown")</f>
        <v>23</v>
      </c>
      <c r="AX427" s="159" t="str">
        <f>IFERROR(VLOOKUP(Table1[[#This Row],[RespondentID]],'All Data'!$A428:$CN1000,83,FALSE),"unknown")</f>
        <v>Queens</v>
      </c>
      <c r="AY427" s="159">
        <f>IFERROR(VLOOKUP(Table1[[#This Row],[RespondentID]],'All Data'!$A428:$CN1000,84,FALSE),"unknown")</f>
        <v>0</v>
      </c>
      <c r="AZ427" s="159">
        <f>IFERROR(VLOOKUP(Table1[[#This Row],[RespondentID]],'All Data'!$A428:$CN1000,85,FALSE),"unknown")</f>
        <v>0</v>
      </c>
      <c r="BA427" s="159">
        <f>IFERROR(VLOOKUP(Table1[[#This Row],[RespondentID]],'All Data'!$A428:$CN1000,86,FALSE),"unknown")</f>
        <v>0</v>
      </c>
      <c r="BB427" s="159" t="str">
        <f>IFERROR(VLOOKUP(Table1[[#This Row],[RespondentID]],'All Data'!$A428:$CN1000,87,FALSE),"unknown")</f>
        <v xml:space="preserve"> </v>
      </c>
      <c r="BC427" s="159">
        <f>IFERROR(VLOOKUP(Table1[[#This Row],[RespondentID]],'All Data'!$A428:$CN1000,88,FALSE),"unknown")</f>
        <v>0</v>
      </c>
      <c r="BD427" s="159">
        <f>IFERROR(VLOOKUP(Table1[[#This Row],[RespondentID]],'All Data'!$A428:$CN1000,89,FALSE),"unknown")</f>
        <v>0</v>
      </c>
      <c r="BE427" s="159">
        <f>IFERROR(VLOOKUP(Table1[[#This Row],[RespondentID]],'All Data'!$A428:$CN1000,90,FALSE),"unknown")</f>
        <v>0</v>
      </c>
      <c r="BF427" s="159">
        <f>IFERROR(VLOOKUP(Table1[[#This Row],[RespondentID]],'All Data'!$A428:$CN1000,91,FALSE),"unknown")</f>
        <v>0</v>
      </c>
      <c r="BG427" s="159">
        <f>IFERROR(VLOOKUP(Table1[[#This Row],[RespondentID]],'All Data'!$A428:$CN1000,92,FALSE),"unknown")</f>
        <v>0</v>
      </c>
    </row>
    <row r="428" spans="1:59" x14ac:dyDescent="0.35">
      <c r="A428" s="6">
        <v>5677192208</v>
      </c>
      <c r="B428" s="6"/>
      <c r="C428" s="6"/>
      <c r="D428" s="6"/>
      <c r="E428" s="6"/>
      <c r="F428" s="6"/>
      <c r="G428" s="6" t="s">
        <v>56</v>
      </c>
      <c r="H428" s="6"/>
      <c r="I428" s="6" t="s">
        <v>58</v>
      </c>
      <c r="J428" s="6"/>
      <c r="K428" s="6"/>
      <c r="L428" s="6"/>
      <c r="M428" s="6"/>
      <c r="N428" s="6"/>
      <c r="O428" s="6"/>
      <c r="P428" s="6"/>
      <c r="Q428" s="6"/>
      <c r="R428" s="6" t="s">
        <v>65</v>
      </c>
      <c r="S428" s="6"/>
      <c r="T428" s="43"/>
      <c r="U428" s="43">
        <f t="shared" si="138"/>
        <v>3</v>
      </c>
      <c r="V428" s="43">
        <f t="shared" si="139"/>
        <v>1</v>
      </c>
      <c r="W428" s="43"/>
      <c r="X428" s="43">
        <f t="shared" si="140"/>
        <v>0</v>
      </c>
      <c r="Y428" s="43">
        <f t="shared" si="141"/>
        <v>0</v>
      </c>
      <c r="Z428" s="43">
        <f t="shared" si="142"/>
        <v>0</v>
      </c>
      <c r="AA428" s="43">
        <f t="shared" si="143"/>
        <v>0</v>
      </c>
      <c r="AB428" s="43">
        <f t="shared" si="144"/>
        <v>0</v>
      </c>
      <c r="AC428" s="43">
        <f t="shared" si="145"/>
        <v>1</v>
      </c>
      <c r="AD428" s="43">
        <f t="shared" si="146"/>
        <v>0</v>
      </c>
      <c r="AE428" s="43">
        <f t="shared" si="147"/>
        <v>1</v>
      </c>
      <c r="AF428" s="43">
        <f t="shared" si="148"/>
        <v>0</v>
      </c>
      <c r="AG428" s="43">
        <f t="shared" si="149"/>
        <v>0</v>
      </c>
      <c r="AH428" s="43">
        <f t="shared" si="150"/>
        <v>0</v>
      </c>
      <c r="AI428" s="43">
        <f t="shared" si="151"/>
        <v>0</v>
      </c>
      <c r="AJ428" s="43">
        <f t="shared" si="152"/>
        <v>0</v>
      </c>
      <c r="AK428" s="43">
        <f t="shared" si="153"/>
        <v>0</v>
      </c>
      <c r="AL428" s="43">
        <f t="shared" si="154"/>
        <v>0</v>
      </c>
      <c r="AM428" s="43">
        <f t="shared" si="155"/>
        <v>0</v>
      </c>
      <c r="AN428" s="43">
        <f t="shared" si="156"/>
        <v>1</v>
      </c>
      <c r="AO428" s="43">
        <f t="shared" si="157"/>
        <v>0</v>
      </c>
      <c r="AP428" s="43"/>
      <c r="AQ428" s="43"/>
      <c r="AR428" s="43">
        <f t="shared" si="158"/>
        <v>3</v>
      </c>
      <c r="AS428" s="43">
        <f t="shared" si="159"/>
        <v>3</v>
      </c>
      <c r="AT428" s="43" t="str">
        <f t="shared" si="160"/>
        <v>Correct</v>
      </c>
      <c r="AU428" s="43"/>
      <c r="AV428" s="159" t="str">
        <f>IFERROR(VLOOKUP(Table1[[#This Row],[RespondentID]],'All Data'!$A429:$CN1001,81,FALSE),"unknown")</f>
        <v>Male</v>
      </c>
      <c r="AW428" s="159">
        <f>IFERROR(VLOOKUP(Table1[[#This Row],[RespondentID]],'All Data'!$A429:$CN1001,82,FALSE),"unknown")</f>
        <v>18</v>
      </c>
      <c r="AX428" s="159" t="str">
        <f>IFERROR(VLOOKUP(Table1[[#This Row],[RespondentID]],'All Data'!$A429:$CN1001,83,FALSE),"unknown")</f>
        <v>Queens</v>
      </c>
      <c r="AY428" s="159">
        <f>IFERROR(VLOOKUP(Table1[[#This Row],[RespondentID]],'All Data'!$A429:$CN1001,84,FALSE),"unknown")</f>
        <v>0</v>
      </c>
      <c r="AZ428" s="159" t="str">
        <f>IFERROR(VLOOKUP(Table1[[#This Row],[RespondentID]],'All Data'!$A429:$CN1001,85,FALSE),"unknown")</f>
        <v>Otra (por favor especifique)</v>
      </c>
      <c r="BA428" s="159" t="str">
        <f>IFERROR(VLOOKUP(Table1[[#This Row],[RespondentID]],'All Data'!$A429:$CN1001,86,FALSE),"unknown")</f>
        <v>Yes</v>
      </c>
      <c r="BB428" s="159" t="str">
        <f>IFERROR(VLOOKUP(Table1[[#This Row],[RespondentID]],'All Data'!$A429:$CN1001,87,FALSE),"unknown")</f>
        <v xml:space="preserve"> Spanish </v>
      </c>
      <c r="BC428" s="159" t="str">
        <f>IFERROR(VLOOKUP(Table1[[#This Row],[RespondentID]],'All Data'!$A429:$CN1001,88,FALSE),"unknown")</f>
        <v>Over $125,000</v>
      </c>
      <c r="BD428" s="159" t="str">
        <f>IFERROR(VLOOKUP(Table1[[#This Row],[RespondentID]],'All Data'!$A429:$CN1001,89,FALSE),"unknown")</f>
        <v>High school graduate</v>
      </c>
      <c r="BE428" s="159" t="str">
        <f>IFERROR(VLOOKUP(Table1[[#This Row],[RespondentID]],'All Data'!$A429:$CN1001,90,FALSE),"unknown")</f>
        <v>Student</v>
      </c>
      <c r="BF428" s="159" t="str">
        <f>IFERROR(VLOOKUP(Table1[[#This Row],[RespondentID]],'All Data'!$A429:$CN1001,91,FALSE),"unknown")</f>
        <v>No</v>
      </c>
      <c r="BG428" s="159" t="str">
        <f>IFERROR(VLOOKUP(Table1[[#This Row],[RespondentID]],'All Data'!$A429:$CN1001,92,FALSE),"unknown")</f>
        <v>Yes</v>
      </c>
    </row>
    <row r="429" spans="1:59" x14ac:dyDescent="0.35">
      <c r="A429" s="6">
        <v>5676952699</v>
      </c>
      <c r="B429" s="6"/>
      <c r="C429" s="6"/>
      <c r="D429" s="6"/>
      <c r="E429" s="6"/>
      <c r="F429" s="6" t="s">
        <v>55</v>
      </c>
      <c r="G429" s="6" t="s">
        <v>56</v>
      </c>
      <c r="H429" s="6"/>
      <c r="I429" s="6"/>
      <c r="J429" s="6"/>
      <c r="K429" s="6"/>
      <c r="L429" s="6"/>
      <c r="M429" s="6"/>
      <c r="N429" s="6"/>
      <c r="O429" s="6"/>
      <c r="P429" s="6"/>
      <c r="Q429" s="6" t="s">
        <v>64</v>
      </c>
      <c r="R429" s="6"/>
      <c r="S429" s="6"/>
      <c r="T429" s="43"/>
      <c r="U429" s="43">
        <f t="shared" si="138"/>
        <v>3</v>
      </c>
      <c r="V429" s="43">
        <f t="shared" si="139"/>
        <v>1</v>
      </c>
      <c r="W429" s="43"/>
      <c r="X429" s="43">
        <f t="shared" si="140"/>
        <v>0</v>
      </c>
      <c r="Y429" s="43">
        <f t="shared" si="141"/>
        <v>0</v>
      </c>
      <c r="Z429" s="43">
        <f t="shared" si="142"/>
        <v>0</v>
      </c>
      <c r="AA429" s="43">
        <f t="shared" si="143"/>
        <v>0</v>
      </c>
      <c r="AB429" s="43">
        <f t="shared" si="144"/>
        <v>1</v>
      </c>
      <c r="AC429" s="43">
        <f t="shared" si="145"/>
        <v>1</v>
      </c>
      <c r="AD429" s="43">
        <f t="shared" si="146"/>
        <v>0</v>
      </c>
      <c r="AE429" s="43">
        <f t="shared" si="147"/>
        <v>0</v>
      </c>
      <c r="AF429" s="43">
        <f t="shared" si="148"/>
        <v>0</v>
      </c>
      <c r="AG429" s="43">
        <f t="shared" si="149"/>
        <v>0</v>
      </c>
      <c r="AH429" s="43">
        <f t="shared" si="150"/>
        <v>0</v>
      </c>
      <c r="AI429" s="43">
        <f t="shared" si="151"/>
        <v>0</v>
      </c>
      <c r="AJ429" s="43">
        <f t="shared" si="152"/>
        <v>0</v>
      </c>
      <c r="AK429" s="43">
        <f t="shared" si="153"/>
        <v>0</v>
      </c>
      <c r="AL429" s="43">
        <f t="shared" si="154"/>
        <v>0</v>
      </c>
      <c r="AM429" s="43">
        <f t="shared" si="155"/>
        <v>1</v>
      </c>
      <c r="AN429" s="43">
        <f t="shared" si="156"/>
        <v>0</v>
      </c>
      <c r="AO429" s="43">
        <f t="shared" si="157"/>
        <v>0</v>
      </c>
      <c r="AP429" s="43"/>
      <c r="AQ429" s="43"/>
      <c r="AR429" s="43">
        <f t="shared" si="158"/>
        <v>3</v>
      </c>
      <c r="AS429" s="43">
        <f t="shared" si="159"/>
        <v>3</v>
      </c>
      <c r="AT429" s="43" t="str">
        <f t="shared" si="160"/>
        <v>Correct</v>
      </c>
      <c r="AU429" s="43"/>
      <c r="AV429" s="159" t="str">
        <f>IFERROR(VLOOKUP(Table1[[#This Row],[RespondentID]],'All Data'!$A430:$CN1002,81,FALSE),"unknown")</f>
        <v>Male</v>
      </c>
      <c r="AW429" s="159">
        <f>IFERROR(VLOOKUP(Table1[[#This Row],[RespondentID]],'All Data'!$A430:$CN1002,82,FALSE),"unknown")</f>
        <v>20</v>
      </c>
      <c r="AX429" s="159" t="str">
        <f>IFERROR(VLOOKUP(Table1[[#This Row],[RespondentID]],'All Data'!$A430:$CN1002,83,FALSE),"unknown")</f>
        <v>Nassau</v>
      </c>
      <c r="AY429" s="159" t="str">
        <f>IFERROR(VLOOKUP(Table1[[#This Row],[RespondentID]],'All Data'!$A430:$CN1002,84,FALSE),"unknown")</f>
        <v>Plainedge, 11756</v>
      </c>
      <c r="AZ429" s="159" t="str">
        <f>IFERROR(VLOOKUP(Table1[[#This Row],[RespondentID]],'All Data'!$A430:$CN1002,85,FALSE),"unknown")</f>
        <v>Native American</v>
      </c>
      <c r="BA429" s="159" t="str">
        <f>IFERROR(VLOOKUP(Table1[[#This Row],[RespondentID]],'All Data'!$A430:$CN1002,86,FALSE),"unknown")</f>
        <v>No</v>
      </c>
      <c r="BB429" s="159" t="str">
        <f>IFERROR(VLOOKUP(Table1[[#This Row],[RespondentID]],'All Data'!$A430:$CN1002,87,FALSE),"unknown")</f>
        <v xml:space="preserve"> Spanish </v>
      </c>
      <c r="BC429" s="159" t="str">
        <f>IFERROR(VLOOKUP(Table1[[#This Row],[RespondentID]],'All Data'!$A430:$CN1002,88,FALSE),"unknown")</f>
        <v>$75,000 to $125,000</v>
      </c>
      <c r="BD429" s="159" t="str">
        <f>IFERROR(VLOOKUP(Table1[[#This Row],[RespondentID]],'All Data'!$A430:$CN1002,89,FALSE),"unknown")</f>
        <v>College graduate</v>
      </c>
      <c r="BE429" s="159" t="str">
        <f>IFERROR(VLOOKUP(Table1[[#This Row],[RespondentID]],'All Data'!$A430:$CN1002,90,FALSE),"unknown")</f>
        <v>Military</v>
      </c>
      <c r="BF429" s="159" t="str">
        <f>IFERROR(VLOOKUP(Table1[[#This Row],[RespondentID]],'All Data'!$A430:$CN1002,91,FALSE),"unknown")</f>
        <v>No</v>
      </c>
      <c r="BG429" s="159" t="str">
        <f>IFERROR(VLOOKUP(Table1[[#This Row],[RespondentID]],'All Data'!$A430:$CN1002,92,FALSE),"unknown")</f>
        <v>No</v>
      </c>
    </row>
    <row r="430" spans="1:59" x14ac:dyDescent="0.35">
      <c r="A430" s="6">
        <v>5674893487</v>
      </c>
      <c r="B430" s="6"/>
      <c r="C430" s="6"/>
      <c r="D430" s="6"/>
      <c r="E430" s="6" t="s">
        <v>19</v>
      </c>
      <c r="F430" s="6" t="s">
        <v>55</v>
      </c>
      <c r="G430" s="6"/>
      <c r="H430" s="6"/>
      <c r="I430" s="6"/>
      <c r="J430" s="6"/>
      <c r="K430" s="6"/>
      <c r="L430" s="6"/>
      <c r="M430" s="6"/>
      <c r="N430" s="6"/>
      <c r="O430" s="6"/>
      <c r="P430" s="6"/>
      <c r="Q430" s="6"/>
      <c r="R430" s="6" t="s">
        <v>65</v>
      </c>
      <c r="S430" s="6"/>
      <c r="T430" s="43"/>
      <c r="U430" s="43">
        <f t="shared" si="138"/>
        <v>3</v>
      </c>
      <c r="V430" s="43">
        <f t="shared" si="139"/>
        <v>1</v>
      </c>
      <c r="W430" s="43"/>
      <c r="X430" s="43">
        <f t="shared" si="140"/>
        <v>0</v>
      </c>
      <c r="Y430" s="43">
        <f t="shared" si="141"/>
        <v>0</v>
      </c>
      <c r="Z430" s="43">
        <f t="shared" si="142"/>
        <v>0</v>
      </c>
      <c r="AA430" s="43">
        <f t="shared" si="143"/>
        <v>1</v>
      </c>
      <c r="AB430" s="43">
        <f t="shared" si="144"/>
        <v>1</v>
      </c>
      <c r="AC430" s="43">
        <f t="shared" si="145"/>
        <v>0</v>
      </c>
      <c r="AD430" s="43">
        <f t="shared" si="146"/>
        <v>0</v>
      </c>
      <c r="AE430" s="43">
        <f t="shared" si="147"/>
        <v>0</v>
      </c>
      <c r="AF430" s="43">
        <f t="shared" si="148"/>
        <v>0</v>
      </c>
      <c r="AG430" s="43">
        <f t="shared" si="149"/>
        <v>0</v>
      </c>
      <c r="AH430" s="43">
        <f t="shared" si="150"/>
        <v>0</v>
      </c>
      <c r="AI430" s="43">
        <f t="shared" si="151"/>
        <v>0</v>
      </c>
      <c r="AJ430" s="43">
        <f t="shared" si="152"/>
        <v>0</v>
      </c>
      <c r="AK430" s="43">
        <f t="shared" si="153"/>
        <v>0</v>
      </c>
      <c r="AL430" s="43">
        <f t="shared" si="154"/>
        <v>0</v>
      </c>
      <c r="AM430" s="43">
        <f t="shared" si="155"/>
        <v>0</v>
      </c>
      <c r="AN430" s="43">
        <f t="shared" si="156"/>
        <v>1</v>
      </c>
      <c r="AO430" s="43">
        <f t="shared" si="157"/>
        <v>0</v>
      </c>
      <c r="AP430" s="43"/>
      <c r="AQ430" s="43"/>
      <c r="AR430" s="43">
        <f t="shared" si="158"/>
        <v>3</v>
      </c>
      <c r="AS430" s="43">
        <f t="shared" si="159"/>
        <v>3</v>
      </c>
      <c r="AT430" s="43" t="str">
        <f t="shared" si="160"/>
        <v>Correct</v>
      </c>
      <c r="AU430" s="43"/>
      <c r="AV430" s="159">
        <f>IFERROR(VLOOKUP(Table1[[#This Row],[RespondentID]],'All Data'!$A431:$CN1003,81,FALSE),"unknown")</f>
        <v>0</v>
      </c>
      <c r="AW430" s="159">
        <f>IFERROR(VLOOKUP(Table1[[#This Row],[RespondentID]],'All Data'!$A431:$CN1003,82,FALSE),"unknown")</f>
        <v>0</v>
      </c>
      <c r="AX430" s="159">
        <f>IFERROR(VLOOKUP(Table1[[#This Row],[RespondentID]],'All Data'!$A431:$CN1003,83,FALSE),"unknown")</f>
        <v>0</v>
      </c>
      <c r="AY430" s="159">
        <f>IFERROR(VLOOKUP(Table1[[#This Row],[RespondentID]],'All Data'!$A431:$CN1003,84,FALSE),"unknown")</f>
        <v>0</v>
      </c>
      <c r="AZ430" s="159">
        <f>IFERROR(VLOOKUP(Table1[[#This Row],[RespondentID]],'All Data'!$A431:$CN1003,85,FALSE),"unknown")</f>
        <v>0</v>
      </c>
      <c r="BA430" s="159">
        <f>IFERROR(VLOOKUP(Table1[[#This Row],[RespondentID]],'All Data'!$A431:$CN1003,86,FALSE),"unknown")</f>
        <v>0</v>
      </c>
      <c r="BB430" s="159" t="str">
        <f>IFERROR(VLOOKUP(Table1[[#This Row],[RespondentID]],'All Data'!$A431:$CN1003,87,FALSE),"unknown")</f>
        <v xml:space="preserve"> </v>
      </c>
      <c r="BC430" s="159">
        <f>IFERROR(VLOOKUP(Table1[[#This Row],[RespondentID]],'All Data'!$A431:$CN1003,88,FALSE),"unknown")</f>
        <v>0</v>
      </c>
      <c r="BD430" s="159">
        <f>IFERROR(VLOOKUP(Table1[[#This Row],[RespondentID]],'All Data'!$A431:$CN1003,89,FALSE),"unknown")</f>
        <v>0</v>
      </c>
      <c r="BE430" s="159">
        <f>IFERROR(VLOOKUP(Table1[[#This Row],[RespondentID]],'All Data'!$A431:$CN1003,90,FALSE),"unknown")</f>
        <v>0</v>
      </c>
      <c r="BF430" s="159">
        <f>IFERROR(VLOOKUP(Table1[[#This Row],[RespondentID]],'All Data'!$A431:$CN1003,91,FALSE),"unknown")</f>
        <v>0</v>
      </c>
      <c r="BG430" s="159">
        <f>IFERROR(VLOOKUP(Table1[[#This Row],[RespondentID]],'All Data'!$A431:$CN1003,92,FALSE),"unknown")</f>
        <v>0</v>
      </c>
    </row>
    <row r="431" spans="1:59" x14ac:dyDescent="0.35">
      <c r="A431" s="6">
        <v>5674707625</v>
      </c>
      <c r="B431" s="6"/>
      <c r="C431" s="6"/>
      <c r="D431" s="6"/>
      <c r="E431" s="6"/>
      <c r="F431" s="6" t="s">
        <v>55</v>
      </c>
      <c r="G431" s="6" t="s">
        <v>56</v>
      </c>
      <c r="H431" s="6"/>
      <c r="I431" s="6" t="s">
        <v>58</v>
      </c>
      <c r="J431" s="6"/>
      <c r="K431" s="6"/>
      <c r="L431" s="6"/>
      <c r="M431" s="6"/>
      <c r="N431" s="6"/>
      <c r="O431" s="6"/>
      <c r="P431" s="6"/>
      <c r="Q431" s="6"/>
      <c r="R431" s="6"/>
      <c r="S431" s="6"/>
      <c r="T431" s="43"/>
      <c r="U431" s="43">
        <f t="shared" si="138"/>
        <v>3</v>
      </c>
      <c r="V431" s="43">
        <f t="shared" si="139"/>
        <v>1</v>
      </c>
      <c r="W431" s="43"/>
      <c r="X431" s="43">
        <f t="shared" si="140"/>
        <v>0</v>
      </c>
      <c r="Y431" s="43">
        <f t="shared" si="141"/>
        <v>0</v>
      </c>
      <c r="Z431" s="43">
        <f t="shared" si="142"/>
        <v>0</v>
      </c>
      <c r="AA431" s="43">
        <f t="shared" si="143"/>
        <v>0</v>
      </c>
      <c r="AB431" s="43">
        <f t="shared" si="144"/>
        <v>1</v>
      </c>
      <c r="AC431" s="43">
        <f t="shared" si="145"/>
        <v>1</v>
      </c>
      <c r="AD431" s="43">
        <f t="shared" si="146"/>
        <v>0</v>
      </c>
      <c r="AE431" s="43">
        <f t="shared" si="147"/>
        <v>1</v>
      </c>
      <c r="AF431" s="43">
        <f t="shared" si="148"/>
        <v>0</v>
      </c>
      <c r="AG431" s="43">
        <f t="shared" si="149"/>
        <v>0</v>
      </c>
      <c r="AH431" s="43">
        <f t="shared" si="150"/>
        <v>0</v>
      </c>
      <c r="AI431" s="43">
        <f t="shared" si="151"/>
        <v>0</v>
      </c>
      <c r="AJ431" s="43">
        <f t="shared" si="152"/>
        <v>0</v>
      </c>
      <c r="AK431" s="43">
        <f t="shared" si="153"/>
        <v>0</v>
      </c>
      <c r="AL431" s="43">
        <f t="shared" si="154"/>
        <v>0</v>
      </c>
      <c r="AM431" s="43">
        <f t="shared" si="155"/>
        <v>0</v>
      </c>
      <c r="AN431" s="43">
        <f t="shared" si="156"/>
        <v>0</v>
      </c>
      <c r="AO431" s="43">
        <f t="shared" si="157"/>
        <v>0</v>
      </c>
      <c r="AP431" s="43"/>
      <c r="AQ431" s="43"/>
      <c r="AR431" s="43">
        <f t="shared" si="158"/>
        <v>3</v>
      </c>
      <c r="AS431" s="43">
        <f t="shared" si="159"/>
        <v>3</v>
      </c>
      <c r="AT431" s="43" t="str">
        <f t="shared" si="160"/>
        <v>Correct</v>
      </c>
      <c r="AU431" s="43"/>
      <c r="AV431" s="159">
        <f>IFERROR(VLOOKUP(Table1[[#This Row],[RespondentID]],'All Data'!$A432:$CN1004,81,FALSE),"unknown")</f>
        <v>0</v>
      </c>
      <c r="AW431" s="159">
        <f>IFERROR(VLOOKUP(Table1[[#This Row],[RespondentID]],'All Data'!$A432:$CN1004,82,FALSE),"unknown")</f>
        <v>0</v>
      </c>
      <c r="AX431" s="159">
        <f>IFERROR(VLOOKUP(Table1[[#This Row],[RespondentID]],'All Data'!$A432:$CN1004,83,FALSE),"unknown")</f>
        <v>0</v>
      </c>
      <c r="AY431" s="159">
        <f>IFERROR(VLOOKUP(Table1[[#This Row],[RespondentID]],'All Data'!$A432:$CN1004,84,FALSE),"unknown")</f>
        <v>0</v>
      </c>
      <c r="AZ431" s="159">
        <f>IFERROR(VLOOKUP(Table1[[#This Row],[RespondentID]],'All Data'!$A432:$CN1004,85,FALSE),"unknown")</f>
        <v>0</v>
      </c>
      <c r="BA431" s="159">
        <f>IFERROR(VLOOKUP(Table1[[#This Row],[RespondentID]],'All Data'!$A432:$CN1004,86,FALSE),"unknown")</f>
        <v>0</v>
      </c>
      <c r="BB431" s="159" t="str">
        <f>IFERROR(VLOOKUP(Table1[[#This Row],[RespondentID]],'All Data'!$A432:$CN1004,87,FALSE),"unknown")</f>
        <v xml:space="preserve"> </v>
      </c>
      <c r="BC431" s="159">
        <f>IFERROR(VLOOKUP(Table1[[#This Row],[RespondentID]],'All Data'!$A432:$CN1004,88,FALSE),"unknown")</f>
        <v>0</v>
      </c>
      <c r="BD431" s="159">
        <f>IFERROR(VLOOKUP(Table1[[#This Row],[RespondentID]],'All Data'!$A432:$CN1004,89,FALSE),"unknown")</f>
        <v>0</v>
      </c>
      <c r="BE431" s="159">
        <f>IFERROR(VLOOKUP(Table1[[#This Row],[RespondentID]],'All Data'!$A432:$CN1004,90,FALSE),"unknown")</f>
        <v>0</v>
      </c>
      <c r="BF431" s="159">
        <f>IFERROR(VLOOKUP(Table1[[#This Row],[RespondentID]],'All Data'!$A432:$CN1004,91,FALSE),"unknown")</f>
        <v>0</v>
      </c>
      <c r="BG431" s="159">
        <f>IFERROR(VLOOKUP(Table1[[#This Row],[RespondentID]],'All Data'!$A432:$CN1004,92,FALSE),"unknown")</f>
        <v>0</v>
      </c>
    </row>
    <row r="432" spans="1:59" x14ac:dyDescent="0.35">
      <c r="A432" s="6">
        <v>5673973607</v>
      </c>
      <c r="B432" s="6"/>
      <c r="C432" s="6"/>
      <c r="D432" s="6"/>
      <c r="E432" s="6"/>
      <c r="F432" s="6"/>
      <c r="G432" s="6"/>
      <c r="H432" s="6"/>
      <c r="I432" s="6"/>
      <c r="J432" s="6" t="s">
        <v>59</v>
      </c>
      <c r="K432" s="6"/>
      <c r="L432" s="6"/>
      <c r="M432" s="6" t="s">
        <v>62</v>
      </c>
      <c r="N432" s="6" t="s">
        <v>26</v>
      </c>
      <c r="O432" s="6"/>
      <c r="P432" s="6"/>
      <c r="Q432" s="6"/>
      <c r="R432" s="6"/>
      <c r="S432" s="6"/>
      <c r="T432" s="43"/>
      <c r="U432" s="43">
        <f t="shared" si="138"/>
        <v>3</v>
      </c>
      <c r="V432" s="43">
        <f t="shared" si="139"/>
        <v>1</v>
      </c>
      <c r="W432" s="43"/>
      <c r="X432" s="43">
        <f t="shared" si="140"/>
        <v>0</v>
      </c>
      <c r="Y432" s="43">
        <f t="shared" si="141"/>
        <v>0</v>
      </c>
      <c r="Z432" s="43">
        <f t="shared" si="142"/>
        <v>0</v>
      </c>
      <c r="AA432" s="43">
        <f t="shared" si="143"/>
        <v>0</v>
      </c>
      <c r="AB432" s="43">
        <f t="shared" si="144"/>
        <v>0</v>
      </c>
      <c r="AC432" s="43">
        <f t="shared" si="145"/>
        <v>0</v>
      </c>
      <c r="AD432" s="43">
        <f t="shared" si="146"/>
        <v>0</v>
      </c>
      <c r="AE432" s="43">
        <f t="shared" si="147"/>
        <v>0</v>
      </c>
      <c r="AF432" s="43">
        <f t="shared" si="148"/>
        <v>1</v>
      </c>
      <c r="AG432" s="43">
        <f t="shared" si="149"/>
        <v>0</v>
      </c>
      <c r="AH432" s="43">
        <f t="shared" si="150"/>
        <v>0</v>
      </c>
      <c r="AI432" s="43">
        <f t="shared" si="151"/>
        <v>1</v>
      </c>
      <c r="AJ432" s="43">
        <f t="shared" si="152"/>
        <v>1</v>
      </c>
      <c r="AK432" s="43">
        <f t="shared" si="153"/>
        <v>0</v>
      </c>
      <c r="AL432" s="43">
        <f t="shared" si="154"/>
        <v>0</v>
      </c>
      <c r="AM432" s="43">
        <f t="shared" si="155"/>
        <v>0</v>
      </c>
      <c r="AN432" s="43">
        <f t="shared" si="156"/>
        <v>0</v>
      </c>
      <c r="AO432" s="43">
        <f t="shared" si="157"/>
        <v>0</v>
      </c>
      <c r="AP432" s="43"/>
      <c r="AQ432" s="43"/>
      <c r="AR432" s="43">
        <f t="shared" si="158"/>
        <v>3</v>
      </c>
      <c r="AS432" s="43">
        <f t="shared" si="159"/>
        <v>3</v>
      </c>
      <c r="AT432" s="43" t="str">
        <f t="shared" si="160"/>
        <v>Correct</v>
      </c>
      <c r="AU432" s="43"/>
      <c r="AV432" s="159">
        <f>IFERROR(VLOOKUP(Table1[[#This Row],[RespondentID]],'All Data'!$A433:$CN1005,81,FALSE),"unknown")</f>
        <v>0</v>
      </c>
      <c r="AW432" s="159">
        <f>IFERROR(VLOOKUP(Table1[[#This Row],[RespondentID]],'All Data'!$A433:$CN1005,82,FALSE),"unknown")</f>
        <v>0</v>
      </c>
      <c r="AX432" s="159">
        <f>IFERROR(VLOOKUP(Table1[[#This Row],[RespondentID]],'All Data'!$A433:$CN1005,83,FALSE),"unknown")</f>
        <v>0</v>
      </c>
      <c r="AY432" s="159">
        <f>IFERROR(VLOOKUP(Table1[[#This Row],[RespondentID]],'All Data'!$A433:$CN1005,84,FALSE),"unknown")</f>
        <v>0</v>
      </c>
      <c r="AZ432" s="159">
        <f>IFERROR(VLOOKUP(Table1[[#This Row],[RespondentID]],'All Data'!$A433:$CN1005,85,FALSE),"unknown")</f>
        <v>0</v>
      </c>
      <c r="BA432" s="159">
        <f>IFERROR(VLOOKUP(Table1[[#This Row],[RespondentID]],'All Data'!$A433:$CN1005,86,FALSE),"unknown")</f>
        <v>0</v>
      </c>
      <c r="BB432" s="159" t="str">
        <f>IFERROR(VLOOKUP(Table1[[#This Row],[RespondentID]],'All Data'!$A433:$CN1005,87,FALSE),"unknown")</f>
        <v xml:space="preserve"> </v>
      </c>
      <c r="BC432" s="159">
        <f>IFERROR(VLOOKUP(Table1[[#This Row],[RespondentID]],'All Data'!$A433:$CN1005,88,FALSE),"unknown")</f>
        <v>0</v>
      </c>
      <c r="BD432" s="159">
        <f>IFERROR(VLOOKUP(Table1[[#This Row],[RespondentID]],'All Data'!$A433:$CN1005,89,FALSE),"unknown")</f>
        <v>0</v>
      </c>
      <c r="BE432" s="159">
        <f>IFERROR(VLOOKUP(Table1[[#This Row],[RespondentID]],'All Data'!$A433:$CN1005,90,FALSE),"unknown")</f>
        <v>0</v>
      </c>
      <c r="BF432" s="159">
        <f>IFERROR(VLOOKUP(Table1[[#This Row],[RespondentID]],'All Data'!$A433:$CN1005,91,FALSE),"unknown")</f>
        <v>0</v>
      </c>
      <c r="BG432" s="159">
        <f>IFERROR(VLOOKUP(Table1[[#This Row],[RespondentID]],'All Data'!$A433:$CN1005,92,FALSE),"unknown")</f>
        <v>0</v>
      </c>
    </row>
    <row r="433" spans="1:59" x14ac:dyDescent="0.35">
      <c r="A433" s="6">
        <v>5673342812</v>
      </c>
      <c r="B433" s="6"/>
      <c r="C433" s="6"/>
      <c r="D433" s="6"/>
      <c r="E433" s="6"/>
      <c r="F433" s="6"/>
      <c r="G433" s="6" t="s">
        <v>56</v>
      </c>
      <c r="H433" s="6"/>
      <c r="I433" s="6" t="s">
        <v>58</v>
      </c>
      <c r="J433" s="6" t="s">
        <v>59</v>
      </c>
      <c r="K433" s="6"/>
      <c r="L433" s="6"/>
      <c r="M433" s="6"/>
      <c r="N433" s="6"/>
      <c r="O433" s="6"/>
      <c r="P433" s="6"/>
      <c r="Q433" s="6"/>
      <c r="R433" s="6"/>
      <c r="S433" s="6"/>
      <c r="T433" s="43"/>
      <c r="U433" s="43">
        <f t="shared" si="138"/>
        <v>3</v>
      </c>
      <c r="V433" s="43">
        <f t="shared" si="139"/>
        <v>1</v>
      </c>
      <c r="W433" s="43"/>
      <c r="X433" s="43">
        <f t="shared" si="140"/>
        <v>0</v>
      </c>
      <c r="Y433" s="43">
        <f t="shared" si="141"/>
        <v>0</v>
      </c>
      <c r="Z433" s="43">
        <f t="shared" si="142"/>
        <v>0</v>
      </c>
      <c r="AA433" s="43">
        <f t="shared" si="143"/>
        <v>0</v>
      </c>
      <c r="AB433" s="43">
        <f t="shared" si="144"/>
        <v>0</v>
      </c>
      <c r="AC433" s="43">
        <f t="shared" si="145"/>
        <v>1</v>
      </c>
      <c r="AD433" s="43">
        <f t="shared" si="146"/>
        <v>0</v>
      </c>
      <c r="AE433" s="43">
        <f t="shared" si="147"/>
        <v>1</v>
      </c>
      <c r="AF433" s="43">
        <f t="shared" si="148"/>
        <v>1</v>
      </c>
      <c r="AG433" s="43">
        <f t="shared" si="149"/>
        <v>0</v>
      </c>
      <c r="AH433" s="43">
        <f t="shared" si="150"/>
        <v>0</v>
      </c>
      <c r="AI433" s="43">
        <f t="shared" si="151"/>
        <v>0</v>
      </c>
      <c r="AJ433" s="43">
        <f t="shared" si="152"/>
        <v>0</v>
      </c>
      <c r="AK433" s="43">
        <f t="shared" si="153"/>
        <v>0</v>
      </c>
      <c r="AL433" s="43">
        <f t="shared" si="154"/>
        <v>0</v>
      </c>
      <c r="AM433" s="43">
        <f t="shared" si="155"/>
        <v>0</v>
      </c>
      <c r="AN433" s="43">
        <f t="shared" si="156"/>
        <v>0</v>
      </c>
      <c r="AO433" s="43">
        <f t="shared" si="157"/>
        <v>0</v>
      </c>
      <c r="AP433" s="43"/>
      <c r="AQ433" s="43"/>
      <c r="AR433" s="43">
        <f t="shared" si="158"/>
        <v>3</v>
      </c>
      <c r="AS433" s="43">
        <f t="shared" si="159"/>
        <v>3</v>
      </c>
      <c r="AT433" s="43" t="str">
        <f t="shared" si="160"/>
        <v>Correct</v>
      </c>
      <c r="AU433" s="43"/>
      <c r="AV433" s="159">
        <f>IFERROR(VLOOKUP(Table1[[#This Row],[RespondentID]],'All Data'!$A434:$CN1006,81,FALSE),"unknown")</f>
        <v>0</v>
      </c>
      <c r="AW433" s="159">
        <f>IFERROR(VLOOKUP(Table1[[#This Row],[RespondentID]],'All Data'!$A434:$CN1006,82,FALSE),"unknown")</f>
        <v>0</v>
      </c>
      <c r="AX433" s="159">
        <f>IFERROR(VLOOKUP(Table1[[#This Row],[RespondentID]],'All Data'!$A434:$CN1006,83,FALSE),"unknown")</f>
        <v>0</v>
      </c>
      <c r="AY433" s="159">
        <f>IFERROR(VLOOKUP(Table1[[#This Row],[RespondentID]],'All Data'!$A434:$CN1006,84,FALSE),"unknown")</f>
        <v>0</v>
      </c>
      <c r="AZ433" s="159">
        <f>IFERROR(VLOOKUP(Table1[[#This Row],[RespondentID]],'All Data'!$A434:$CN1006,85,FALSE),"unknown")</f>
        <v>0</v>
      </c>
      <c r="BA433" s="159">
        <f>IFERROR(VLOOKUP(Table1[[#This Row],[RespondentID]],'All Data'!$A434:$CN1006,86,FALSE),"unknown")</f>
        <v>0</v>
      </c>
      <c r="BB433" s="159" t="str">
        <f>IFERROR(VLOOKUP(Table1[[#This Row],[RespondentID]],'All Data'!$A434:$CN1006,87,FALSE),"unknown")</f>
        <v xml:space="preserve"> </v>
      </c>
      <c r="BC433" s="159">
        <f>IFERROR(VLOOKUP(Table1[[#This Row],[RespondentID]],'All Data'!$A434:$CN1006,88,FALSE),"unknown")</f>
        <v>0</v>
      </c>
      <c r="BD433" s="159">
        <f>IFERROR(VLOOKUP(Table1[[#This Row],[RespondentID]],'All Data'!$A434:$CN1006,89,FALSE),"unknown")</f>
        <v>0</v>
      </c>
      <c r="BE433" s="159">
        <f>IFERROR(VLOOKUP(Table1[[#This Row],[RespondentID]],'All Data'!$A434:$CN1006,90,FALSE),"unknown")</f>
        <v>0</v>
      </c>
      <c r="BF433" s="159">
        <f>IFERROR(VLOOKUP(Table1[[#This Row],[RespondentID]],'All Data'!$A434:$CN1006,91,FALSE),"unknown")</f>
        <v>0</v>
      </c>
      <c r="BG433" s="159">
        <f>IFERROR(VLOOKUP(Table1[[#This Row],[RespondentID]],'All Data'!$A434:$CN1006,92,FALSE),"unknown")</f>
        <v>0</v>
      </c>
    </row>
    <row r="434" spans="1:59" x14ac:dyDescent="0.35">
      <c r="A434" s="6">
        <v>5669532780</v>
      </c>
      <c r="B434" s="6"/>
      <c r="C434" s="6" t="s">
        <v>53</v>
      </c>
      <c r="D434" s="6"/>
      <c r="E434" s="6"/>
      <c r="F434" s="6"/>
      <c r="G434" s="6"/>
      <c r="H434" s="6" t="s">
        <v>57</v>
      </c>
      <c r="I434" s="6"/>
      <c r="J434" s="6"/>
      <c r="K434" s="6"/>
      <c r="L434" s="6"/>
      <c r="M434" s="6"/>
      <c r="N434" s="6" t="s">
        <v>26</v>
      </c>
      <c r="O434" s="6"/>
      <c r="P434" s="6"/>
      <c r="Q434" s="6"/>
      <c r="R434" s="6"/>
      <c r="S434" s="6"/>
      <c r="T434" s="43"/>
      <c r="U434" s="43">
        <f t="shared" si="138"/>
        <v>3</v>
      </c>
      <c r="V434" s="43">
        <f t="shared" si="139"/>
        <v>1</v>
      </c>
      <c r="W434" s="43"/>
      <c r="X434" s="43">
        <f t="shared" si="140"/>
        <v>0</v>
      </c>
      <c r="Y434" s="43">
        <f t="shared" si="141"/>
        <v>1</v>
      </c>
      <c r="Z434" s="43">
        <f t="shared" si="142"/>
        <v>0</v>
      </c>
      <c r="AA434" s="43">
        <f t="shared" si="143"/>
        <v>0</v>
      </c>
      <c r="AB434" s="43">
        <f t="shared" si="144"/>
        <v>0</v>
      </c>
      <c r="AC434" s="43">
        <f t="shared" si="145"/>
        <v>0</v>
      </c>
      <c r="AD434" s="43">
        <f t="shared" si="146"/>
        <v>1</v>
      </c>
      <c r="AE434" s="43">
        <f t="shared" si="147"/>
        <v>0</v>
      </c>
      <c r="AF434" s="43">
        <f t="shared" si="148"/>
        <v>0</v>
      </c>
      <c r="AG434" s="43">
        <f t="shared" si="149"/>
        <v>0</v>
      </c>
      <c r="AH434" s="43">
        <f t="shared" si="150"/>
        <v>0</v>
      </c>
      <c r="AI434" s="43">
        <f t="shared" si="151"/>
        <v>0</v>
      </c>
      <c r="AJ434" s="43">
        <f t="shared" si="152"/>
        <v>1</v>
      </c>
      <c r="AK434" s="43">
        <f t="shared" si="153"/>
        <v>0</v>
      </c>
      <c r="AL434" s="43">
        <f t="shared" si="154"/>
        <v>0</v>
      </c>
      <c r="AM434" s="43">
        <f t="shared" si="155"/>
        <v>0</v>
      </c>
      <c r="AN434" s="43">
        <f t="shared" si="156"/>
        <v>0</v>
      </c>
      <c r="AO434" s="43">
        <f t="shared" si="157"/>
        <v>0</v>
      </c>
      <c r="AP434" s="43"/>
      <c r="AQ434" s="43"/>
      <c r="AR434" s="43">
        <f t="shared" si="158"/>
        <v>3</v>
      </c>
      <c r="AS434" s="43">
        <f t="shared" si="159"/>
        <v>3</v>
      </c>
      <c r="AT434" s="43" t="str">
        <f t="shared" si="160"/>
        <v>Correct</v>
      </c>
      <c r="AU434" s="43"/>
      <c r="AV434" s="159">
        <f>IFERROR(VLOOKUP(Table1[[#This Row],[RespondentID]],'All Data'!$A435:$CN1007,81,FALSE),"unknown")</f>
        <v>0</v>
      </c>
      <c r="AW434" s="159">
        <f>IFERROR(VLOOKUP(Table1[[#This Row],[RespondentID]],'All Data'!$A435:$CN1007,82,FALSE),"unknown")</f>
        <v>0</v>
      </c>
      <c r="AX434" s="159">
        <f>IFERROR(VLOOKUP(Table1[[#This Row],[RespondentID]],'All Data'!$A435:$CN1007,83,FALSE),"unknown")</f>
        <v>0</v>
      </c>
      <c r="AY434" s="159">
        <f>IFERROR(VLOOKUP(Table1[[#This Row],[RespondentID]],'All Data'!$A435:$CN1007,84,FALSE),"unknown")</f>
        <v>0</v>
      </c>
      <c r="AZ434" s="159">
        <f>IFERROR(VLOOKUP(Table1[[#This Row],[RespondentID]],'All Data'!$A435:$CN1007,85,FALSE),"unknown")</f>
        <v>0</v>
      </c>
      <c r="BA434" s="159">
        <f>IFERROR(VLOOKUP(Table1[[#This Row],[RespondentID]],'All Data'!$A435:$CN1007,86,FALSE),"unknown")</f>
        <v>0</v>
      </c>
      <c r="BB434" s="159" t="str">
        <f>IFERROR(VLOOKUP(Table1[[#This Row],[RespondentID]],'All Data'!$A435:$CN1007,87,FALSE),"unknown")</f>
        <v xml:space="preserve"> </v>
      </c>
      <c r="BC434" s="159">
        <f>IFERROR(VLOOKUP(Table1[[#This Row],[RespondentID]],'All Data'!$A435:$CN1007,88,FALSE),"unknown")</f>
        <v>0</v>
      </c>
      <c r="BD434" s="159">
        <f>IFERROR(VLOOKUP(Table1[[#This Row],[RespondentID]],'All Data'!$A435:$CN1007,89,FALSE),"unknown")</f>
        <v>0</v>
      </c>
      <c r="BE434" s="159">
        <f>IFERROR(VLOOKUP(Table1[[#This Row],[RespondentID]],'All Data'!$A435:$CN1007,90,FALSE),"unknown")</f>
        <v>0</v>
      </c>
      <c r="BF434" s="159">
        <f>IFERROR(VLOOKUP(Table1[[#This Row],[RespondentID]],'All Data'!$A435:$CN1007,91,FALSE),"unknown")</f>
        <v>0</v>
      </c>
      <c r="BG434" s="159">
        <f>IFERROR(VLOOKUP(Table1[[#This Row],[RespondentID]],'All Data'!$A435:$CN1007,92,FALSE),"unknown")</f>
        <v>0</v>
      </c>
    </row>
    <row r="435" spans="1:59" x14ac:dyDescent="0.35">
      <c r="A435" s="6">
        <v>5669180148</v>
      </c>
      <c r="B435" s="6"/>
      <c r="C435" s="6"/>
      <c r="D435" s="6"/>
      <c r="E435" s="6"/>
      <c r="F435" s="6"/>
      <c r="G435" s="6" t="s">
        <v>56</v>
      </c>
      <c r="H435" s="6"/>
      <c r="I435" s="6" t="s">
        <v>58</v>
      </c>
      <c r="J435" s="6"/>
      <c r="K435" s="6"/>
      <c r="L435" s="6"/>
      <c r="M435" s="6"/>
      <c r="N435" s="6"/>
      <c r="O435" s="6"/>
      <c r="P435" s="6"/>
      <c r="Q435" s="6"/>
      <c r="R435" s="6" t="s">
        <v>65</v>
      </c>
      <c r="S435" s="6"/>
      <c r="T435" s="43"/>
      <c r="U435" s="43">
        <f t="shared" si="138"/>
        <v>3</v>
      </c>
      <c r="V435" s="43">
        <f t="shared" si="139"/>
        <v>1</v>
      </c>
      <c r="W435" s="43"/>
      <c r="X435" s="43">
        <f t="shared" si="140"/>
        <v>0</v>
      </c>
      <c r="Y435" s="43">
        <f t="shared" si="141"/>
        <v>0</v>
      </c>
      <c r="Z435" s="43">
        <f t="shared" si="142"/>
        <v>0</v>
      </c>
      <c r="AA435" s="43">
        <f t="shared" si="143"/>
        <v>0</v>
      </c>
      <c r="AB435" s="43">
        <f t="shared" si="144"/>
        <v>0</v>
      </c>
      <c r="AC435" s="43">
        <f t="shared" si="145"/>
        <v>1</v>
      </c>
      <c r="AD435" s="43">
        <f t="shared" si="146"/>
        <v>0</v>
      </c>
      <c r="AE435" s="43">
        <f t="shared" si="147"/>
        <v>1</v>
      </c>
      <c r="AF435" s="43">
        <f t="shared" si="148"/>
        <v>0</v>
      </c>
      <c r="AG435" s="43">
        <f t="shared" si="149"/>
        <v>0</v>
      </c>
      <c r="AH435" s="43">
        <f t="shared" si="150"/>
        <v>0</v>
      </c>
      <c r="AI435" s="43">
        <f t="shared" si="151"/>
        <v>0</v>
      </c>
      <c r="AJ435" s="43">
        <f t="shared" si="152"/>
        <v>0</v>
      </c>
      <c r="AK435" s="43">
        <f t="shared" si="153"/>
        <v>0</v>
      </c>
      <c r="AL435" s="43">
        <f t="shared" si="154"/>
        <v>0</v>
      </c>
      <c r="AM435" s="43">
        <f t="shared" si="155"/>
        <v>0</v>
      </c>
      <c r="AN435" s="43">
        <f t="shared" si="156"/>
        <v>1</v>
      </c>
      <c r="AO435" s="43">
        <f t="shared" si="157"/>
        <v>0</v>
      </c>
      <c r="AP435" s="43"/>
      <c r="AQ435" s="43"/>
      <c r="AR435" s="43">
        <f t="shared" si="158"/>
        <v>3</v>
      </c>
      <c r="AS435" s="43">
        <f t="shared" si="159"/>
        <v>3</v>
      </c>
      <c r="AT435" s="43" t="str">
        <f t="shared" si="160"/>
        <v>Correct</v>
      </c>
      <c r="AU435" s="43"/>
      <c r="AV435" s="159" t="str">
        <f>IFERROR(VLOOKUP(Table1[[#This Row],[RespondentID]],'All Data'!$A436:$CN1008,81,FALSE),"unknown")</f>
        <v>Male</v>
      </c>
      <c r="AW435" s="159">
        <f>IFERROR(VLOOKUP(Table1[[#This Row],[RespondentID]],'All Data'!$A436:$CN1008,82,FALSE),"unknown")</f>
        <v>45</v>
      </c>
      <c r="AX435" s="159" t="str">
        <f>IFERROR(VLOOKUP(Table1[[#This Row],[RespondentID]],'All Data'!$A436:$CN1008,83,FALSE),"unknown")</f>
        <v>Queens</v>
      </c>
      <c r="AY435" s="159">
        <f>IFERROR(VLOOKUP(Table1[[#This Row],[RespondentID]],'All Data'!$A436:$CN1008,84,FALSE),"unknown")</f>
        <v>0</v>
      </c>
      <c r="AZ435" s="159" t="str">
        <f>IFERROR(VLOOKUP(Table1[[#This Row],[RespondentID]],'All Data'!$A436:$CN1008,85,FALSE),"unknown")</f>
        <v>Otra (por favor especifique)</v>
      </c>
      <c r="BA435" s="159" t="str">
        <f>IFERROR(VLOOKUP(Table1[[#This Row],[RespondentID]],'All Data'!$A436:$CN1008,86,FALSE),"unknown")</f>
        <v>Yes</v>
      </c>
      <c r="BB435" s="159" t="str">
        <f>IFERROR(VLOOKUP(Table1[[#This Row],[RespondentID]],'All Data'!$A436:$CN1008,87,FALSE),"unknown")</f>
        <v xml:space="preserve"> Spanish </v>
      </c>
      <c r="BC435" s="159" t="str">
        <f>IFERROR(VLOOKUP(Table1[[#This Row],[RespondentID]],'All Data'!$A436:$CN1008,88,FALSE),"unknown")</f>
        <v>$0-$19,999</v>
      </c>
      <c r="BD435" s="159" t="str">
        <f>IFERROR(VLOOKUP(Table1[[#This Row],[RespondentID]],'All Data'!$A436:$CN1008,89,FALSE),"unknown")</f>
        <v>Graduate school</v>
      </c>
      <c r="BE435" s="159" t="str">
        <f>IFERROR(VLOOKUP(Table1[[#This Row],[RespondentID]],'All Data'!$A436:$CN1008,90,FALSE),"unknown")</f>
        <v>Military</v>
      </c>
      <c r="BF435" s="159" t="str">
        <f>IFERROR(VLOOKUP(Table1[[#This Row],[RespondentID]],'All Data'!$A436:$CN1008,91,FALSE),"unknown")</f>
        <v>Yes</v>
      </c>
      <c r="BG435" s="159" t="str">
        <f>IFERROR(VLOOKUP(Table1[[#This Row],[RespondentID]],'All Data'!$A436:$CN1008,92,FALSE),"unknown")</f>
        <v>Yes</v>
      </c>
    </row>
    <row r="436" spans="1:59" x14ac:dyDescent="0.35">
      <c r="A436" s="6">
        <v>5667677496</v>
      </c>
      <c r="B436" s="6" t="s">
        <v>52</v>
      </c>
      <c r="C436" s="6"/>
      <c r="D436" s="6"/>
      <c r="E436" s="6" t="s">
        <v>19</v>
      </c>
      <c r="F436" s="6"/>
      <c r="G436" s="6"/>
      <c r="H436" s="6"/>
      <c r="I436" s="6"/>
      <c r="J436" s="6"/>
      <c r="K436" s="6"/>
      <c r="L436" s="6"/>
      <c r="M436" s="6"/>
      <c r="N436" s="6" t="s">
        <v>26</v>
      </c>
      <c r="O436" s="6"/>
      <c r="P436" s="6"/>
      <c r="Q436" s="6"/>
      <c r="R436" s="6"/>
      <c r="S436" s="6"/>
      <c r="T436" s="43"/>
      <c r="U436" s="43">
        <f t="shared" si="138"/>
        <v>3</v>
      </c>
      <c r="V436" s="43">
        <f t="shared" si="139"/>
        <v>1</v>
      </c>
      <c r="W436" s="43"/>
      <c r="X436" s="43">
        <f t="shared" si="140"/>
        <v>1</v>
      </c>
      <c r="Y436" s="43">
        <f t="shared" si="141"/>
        <v>0</v>
      </c>
      <c r="Z436" s="43">
        <f t="shared" si="142"/>
        <v>0</v>
      </c>
      <c r="AA436" s="43">
        <f t="shared" si="143"/>
        <v>1</v>
      </c>
      <c r="AB436" s="43">
        <f t="shared" si="144"/>
        <v>0</v>
      </c>
      <c r="AC436" s="43">
        <f t="shared" si="145"/>
        <v>0</v>
      </c>
      <c r="AD436" s="43">
        <f t="shared" si="146"/>
        <v>0</v>
      </c>
      <c r="AE436" s="43">
        <f t="shared" si="147"/>
        <v>0</v>
      </c>
      <c r="AF436" s="43">
        <f t="shared" si="148"/>
        <v>0</v>
      </c>
      <c r="AG436" s="43">
        <f t="shared" si="149"/>
        <v>0</v>
      </c>
      <c r="AH436" s="43">
        <f t="shared" si="150"/>
        <v>0</v>
      </c>
      <c r="AI436" s="43">
        <f t="shared" si="151"/>
        <v>0</v>
      </c>
      <c r="AJ436" s="43">
        <f t="shared" si="152"/>
        <v>1</v>
      </c>
      <c r="AK436" s="43">
        <f t="shared" si="153"/>
        <v>0</v>
      </c>
      <c r="AL436" s="43">
        <f t="shared" si="154"/>
        <v>0</v>
      </c>
      <c r="AM436" s="43">
        <f t="shared" si="155"/>
        <v>0</v>
      </c>
      <c r="AN436" s="43">
        <f t="shared" si="156"/>
        <v>0</v>
      </c>
      <c r="AO436" s="43">
        <f t="shared" si="157"/>
        <v>0</v>
      </c>
      <c r="AP436" s="43"/>
      <c r="AQ436" s="43"/>
      <c r="AR436" s="43">
        <f t="shared" si="158"/>
        <v>3</v>
      </c>
      <c r="AS436" s="43">
        <f t="shared" si="159"/>
        <v>3</v>
      </c>
      <c r="AT436" s="43" t="str">
        <f t="shared" si="160"/>
        <v>Correct</v>
      </c>
      <c r="AU436" s="43"/>
      <c r="AV436" s="159" t="str">
        <f>IFERROR(VLOOKUP(Table1[[#This Row],[RespondentID]],'All Data'!$A437:$CN1009,81,FALSE),"unknown")</f>
        <v>Female</v>
      </c>
      <c r="AW436" s="159">
        <f>IFERROR(VLOOKUP(Table1[[#This Row],[RespondentID]],'All Data'!$A437:$CN1009,82,FALSE),"unknown")</f>
        <v>57</v>
      </c>
      <c r="AX436" s="159" t="str">
        <f>IFERROR(VLOOKUP(Table1[[#This Row],[RespondentID]],'All Data'!$A437:$CN1009,83,FALSE),"unknown")</f>
        <v>Queens</v>
      </c>
      <c r="AY436" s="159">
        <f>IFERROR(VLOOKUP(Table1[[#This Row],[RespondentID]],'All Data'!$A437:$CN1009,84,FALSE),"unknown")</f>
        <v>0</v>
      </c>
      <c r="AZ436" s="159" t="str">
        <f>IFERROR(VLOOKUP(Table1[[#This Row],[RespondentID]],'All Data'!$A437:$CN1009,85,FALSE),"unknown")</f>
        <v>Otra (por favor especifique)</v>
      </c>
      <c r="BA436" s="159" t="str">
        <f>IFERROR(VLOOKUP(Table1[[#This Row],[RespondentID]],'All Data'!$A437:$CN1009,86,FALSE),"unknown")</f>
        <v>Yes</v>
      </c>
      <c r="BB436" s="159" t="str">
        <f>IFERROR(VLOOKUP(Table1[[#This Row],[RespondentID]],'All Data'!$A437:$CN1009,87,FALSE),"unknown")</f>
        <v xml:space="preserve"> Spanish </v>
      </c>
      <c r="BC436" s="159" t="str">
        <f>IFERROR(VLOOKUP(Table1[[#This Row],[RespondentID]],'All Data'!$A437:$CN1009,88,FALSE),"unknown")</f>
        <v>$75,000 to $125,000</v>
      </c>
      <c r="BD436" s="159" t="str">
        <f>IFERROR(VLOOKUP(Table1[[#This Row],[RespondentID]],'All Data'!$A437:$CN1009,89,FALSE),"unknown")</f>
        <v>College graduate</v>
      </c>
      <c r="BE436" s="159" t="str">
        <f>IFERROR(VLOOKUP(Table1[[#This Row],[RespondentID]],'All Data'!$A437:$CN1009,90,FALSE),"unknown")</f>
        <v>Self-employed</v>
      </c>
      <c r="BF436" s="159" t="str">
        <f>IFERROR(VLOOKUP(Table1[[#This Row],[RespondentID]],'All Data'!$A437:$CN1009,91,FALSE),"unknown")</f>
        <v>No</v>
      </c>
      <c r="BG436" s="159" t="str">
        <f>IFERROR(VLOOKUP(Table1[[#This Row],[RespondentID]],'All Data'!$A437:$CN1009,92,FALSE),"unknown")</f>
        <v>Yes</v>
      </c>
    </row>
    <row r="437" spans="1:59" x14ac:dyDescent="0.35">
      <c r="A437" s="6">
        <v>5667505368</v>
      </c>
      <c r="B437" s="6"/>
      <c r="C437" s="6"/>
      <c r="D437" s="6"/>
      <c r="E437" s="6"/>
      <c r="F437" s="6"/>
      <c r="G437" s="6"/>
      <c r="H437" s="6"/>
      <c r="I437" s="6" t="s">
        <v>58</v>
      </c>
      <c r="J437" s="6"/>
      <c r="K437" s="6"/>
      <c r="L437" s="6"/>
      <c r="M437" s="6"/>
      <c r="N437" s="6" t="s">
        <v>26</v>
      </c>
      <c r="O437" s="6"/>
      <c r="P437" s="6"/>
      <c r="Q437" s="6"/>
      <c r="R437" s="6"/>
      <c r="S437" s="6" t="s">
        <v>66</v>
      </c>
      <c r="T437" s="43"/>
      <c r="U437" s="43">
        <f t="shared" si="138"/>
        <v>3</v>
      </c>
      <c r="V437" s="43">
        <f t="shared" si="139"/>
        <v>1</v>
      </c>
      <c r="W437" s="43"/>
      <c r="X437" s="43">
        <f t="shared" si="140"/>
        <v>0</v>
      </c>
      <c r="Y437" s="43">
        <f t="shared" si="141"/>
        <v>0</v>
      </c>
      <c r="Z437" s="43">
        <f t="shared" si="142"/>
        <v>0</v>
      </c>
      <c r="AA437" s="43">
        <f t="shared" si="143"/>
        <v>0</v>
      </c>
      <c r="AB437" s="43">
        <f t="shared" si="144"/>
        <v>0</v>
      </c>
      <c r="AC437" s="43">
        <f t="shared" si="145"/>
        <v>0</v>
      </c>
      <c r="AD437" s="43">
        <f t="shared" si="146"/>
        <v>0</v>
      </c>
      <c r="AE437" s="43">
        <f t="shared" si="147"/>
        <v>1</v>
      </c>
      <c r="AF437" s="43">
        <f t="shared" si="148"/>
        <v>0</v>
      </c>
      <c r="AG437" s="43">
        <f t="shared" si="149"/>
        <v>0</v>
      </c>
      <c r="AH437" s="43">
        <f t="shared" si="150"/>
        <v>0</v>
      </c>
      <c r="AI437" s="43">
        <f t="shared" si="151"/>
        <v>0</v>
      </c>
      <c r="AJ437" s="43">
        <f t="shared" si="152"/>
        <v>1</v>
      </c>
      <c r="AK437" s="43">
        <f t="shared" si="153"/>
        <v>0</v>
      </c>
      <c r="AL437" s="43">
        <f t="shared" si="154"/>
        <v>0</v>
      </c>
      <c r="AM437" s="43">
        <f t="shared" si="155"/>
        <v>0</v>
      </c>
      <c r="AN437" s="43">
        <f t="shared" si="156"/>
        <v>0</v>
      </c>
      <c r="AO437" s="43">
        <f t="shared" si="157"/>
        <v>1</v>
      </c>
      <c r="AP437" s="43"/>
      <c r="AQ437" s="43"/>
      <c r="AR437" s="43">
        <f t="shared" si="158"/>
        <v>3</v>
      </c>
      <c r="AS437" s="43">
        <f t="shared" si="159"/>
        <v>3</v>
      </c>
      <c r="AT437" s="43" t="str">
        <f t="shared" si="160"/>
        <v>Correct</v>
      </c>
      <c r="AU437" s="43"/>
      <c r="AV437" s="159" t="str">
        <f>IFERROR(VLOOKUP(Table1[[#This Row],[RespondentID]],'All Data'!$A438:$CN1010,81,FALSE),"unknown")</f>
        <v>Female</v>
      </c>
      <c r="AW437" s="159">
        <f>IFERROR(VLOOKUP(Table1[[#This Row],[RespondentID]],'All Data'!$A438:$CN1010,82,FALSE),"unknown")</f>
        <v>34</v>
      </c>
      <c r="AX437" s="159" t="str">
        <f>IFERROR(VLOOKUP(Table1[[#This Row],[RespondentID]],'All Data'!$A438:$CN1010,83,FALSE),"unknown")</f>
        <v>Nassau</v>
      </c>
      <c r="AY437" s="159">
        <f>IFERROR(VLOOKUP(Table1[[#This Row],[RespondentID]],'All Data'!$A438:$CN1010,84,FALSE),"unknown")</f>
        <v>0</v>
      </c>
      <c r="AZ437" s="159">
        <f>IFERROR(VLOOKUP(Table1[[#This Row],[RespondentID]],'All Data'!$A438:$CN1010,85,FALSE),"unknown")</f>
        <v>0</v>
      </c>
      <c r="BA437" s="159">
        <f>IFERROR(VLOOKUP(Table1[[#This Row],[RespondentID]],'All Data'!$A438:$CN1010,86,FALSE),"unknown")</f>
        <v>0</v>
      </c>
      <c r="BB437" s="159" t="str">
        <f>IFERROR(VLOOKUP(Table1[[#This Row],[RespondentID]],'All Data'!$A438:$CN1010,87,FALSE),"unknown")</f>
        <v xml:space="preserve"> </v>
      </c>
      <c r="BC437" s="159">
        <f>IFERROR(VLOOKUP(Table1[[#This Row],[RespondentID]],'All Data'!$A438:$CN1010,88,FALSE),"unknown")</f>
        <v>0</v>
      </c>
      <c r="BD437" s="159">
        <f>IFERROR(VLOOKUP(Table1[[#This Row],[RespondentID]],'All Data'!$A438:$CN1010,89,FALSE),"unknown")</f>
        <v>0</v>
      </c>
      <c r="BE437" s="159">
        <f>IFERROR(VLOOKUP(Table1[[#This Row],[RespondentID]],'All Data'!$A438:$CN1010,90,FALSE),"unknown")</f>
        <v>0</v>
      </c>
      <c r="BF437" s="159">
        <f>IFERROR(VLOOKUP(Table1[[#This Row],[RespondentID]],'All Data'!$A438:$CN1010,91,FALSE),"unknown")</f>
        <v>0</v>
      </c>
      <c r="BG437" s="159">
        <f>IFERROR(VLOOKUP(Table1[[#This Row],[RespondentID]],'All Data'!$A438:$CN1010,92,FALSE),"unknown")</f>
        <v>0</v>
      </c>
    </row>
    <row r="438" spans="1:59" x14ac:dyDescent="0.35">
      <c r="A438" s="6">
        <v>5667488121</v>
      </c>
      <c r="B438" s="6"/>
      <c r="C438" s="6"/>
      <c r="D438" s="6"/>
      <c r="E438" s="6"/>
      <c r="F438" s="6"/>
      <c r="G438" s="6"/>
      <c r="H438" s="6"/>
      <c r="I438" s="6"/>
      <c r="J438" s="6"/>
      <c r="K438" s="6"/>
      <c r="L438" s="6"/>
      <c r="M438" s="6"/>
      <c r="N438" s="6"/>
      <c r="O438" s="6"/>
      <c r="P438" s="6"/>
      <c r="Q438" s="6" t="s">
        <v>64</v>
      </c>
      <c r="R438" s="6" t="s">
        <v>65</v>
      </c>
      <c r="S438" s="6"/>
      <c r="T438" s="43"/>
      <c r="U438" s="43">
        <f t="shared" si="138"/>
        <v>2</v>
      </c>
      <c r="V438" s="43">
        <f t="shared" si="139"/>
        <v>1.5</v>
      </c>
      <c r="W438" s="43"/>
      <c r="X438" s="43">
        <f t="shared" si="140"/>
        <v>0</v>
      </c>
      <c r="Y438" s="43">
        <f t="shared" si="141"/>
        <v>0</v>
      </c>
      <c r="Z438" s="43">
        <f t="shared" si="142"/>
        <v>0</v>
      </c>
      <c r="AA438" s="43">
        <f t="shared" si="143"/>
        <v>0</v>
      </c>
      <c r="AB438" s="43">
        <f t="shared" si="144"/>
        <v>0</v>
      </c>
      <c r="AC438" s="43">
        <f t="shared" si="145"/>
        <v>0</v>
      </c>
      <c r="AD438" s="43">
        <f t="shared" si="146"/>
        <v>0</v>
      </c>
      <c r="AE438" s="43">
        <f t="shared" si="147"/>
        <v>0</v>
      </c>
      <c r="AF438" s="43">
        <f t="shared" si="148"/>
        <v>0</v>
      </c>
      <c r="AG438" s="43">
        <f t="shared" si="149"/>
        <v>0</v>
      </c>
      <c r="AH438" s="43">
        <f t="shared" si="150"/>
        <v>0</v>
      </c>
      <c r="AI438" s="43">
        <f t="shared" si="151"/>
        <v>0</v>
      </c>
      <c r="AJ438" s="43">
        <f t="shared" si="152"/>
        <v>0</v>
      </c>
      <c r="AK438" s="43">
        <f t="shared" si="153"/>
        <v>0</v>
      </c>
      <c r="AL438" s="43">
        <f t="shared" si="154"/>
        <v>0</v>
      </c>
      <c r="AM438" s="43">
        <f t="shared" si="155"/>
        <v>1</v>
      </c>
      <c r="AN438" s="43">
        <f t="shared" si="156"/>
        <v>1</v>
      </c>
      <c r="AO438" s="43">
        <f t="shared" si="157"/>
        <v>0</v>
      </c>
      <c r="AP438" s="43"/>
      <c r="AQ438" s="43"/>
      <c r="AR438" s="43">
        <f t="shared" si="158"/>
        <v>2</v>
      </c>
      <c r="AS438" s="43">
        <f t="shared" si="159"/>
        <v>2</v>
      </c>
      <c r="AT438" s="43" t="str">
        <f t="shared" si="160"/>
        <v>Correct</v>
      </c>
      <c r="AU438" s="43"/>
      <c r="AV438" s="159">
        <f>IFERROR(VLOOKUP(Table1[[#This Row],[RespondentID]],'All Data'!$A439:$CN1011,81,FALSE),"unknown")</f>
        <v>0</v>
      </c>
      <c r="AW438" s="159">
        <f>IFERROR(VLOOKUP(Table1[[#This Row],[RespondentID]],'All Data'!$A439:$CN1011,82,FALSE),"unknown")</f>
        <v>0</v>
      </c>
      <c r="AX438" s="159">
        <f>IFERROR(VLOOKUP(Table1[[#This Row],[RespondentID]],'All Data'!$A439:$CN1011,83,FALSE),"unknown")</f>
        <v>0</v>
      </c>
      <c r="AY438" s="159">
        <f>IFERROR(VLOOKUP(Table1[[#This Row],[RespondentID]],'All Data'!$A439:$CN1011,84,FALSE),"unknown")</f>
        <v>0</v>
      </c>
      <c r="AZ438" s="159">
        <f>IFERROR(VLOOKUP(Table1[[#This Row],[RespondentID]],'All Data'!$A439:$CN1011,85,FALSE),"unknown")</f>
        <v>0</v>
      </c>
      <c r="BA438" s="159">
        <f>IFERROR(VLOOKUP(Table1[[#This Row],[RespondentID]],'All Data'!$A439:$CN1011,86,FALSE),"unknown")</f>
        <v>0</v>
      </c>
      <c r="BB438" s="159" t="str">
        <f>IFERROR(VLOOKUP(Table1[[#This Row],[RespondentID]],'All Data'!$A439:$CN1011,87,FALSE),"unknown")</f>
        <v xml:space="preserve"> </v>
      </c>
      <c r="BC438" s="159">
        <f>IFERROR(VLOOKUP(Table1[[#This Row],[RespondentID]],'All Data'!$A439:$CN1011,88,FALSE),"unknown")</f>
        <v>0</v>
      </c>
      <c r="BD438" s="159">
        <f>IFERROR(VLOOKUP(Table1[[#This Row],[RespondentID]],'All Data'!$A439:$CN1011,89,FALSE),"unknown")</f>
        <v>0</v>
      </c>
      <c r="BE438" s="159">
        <f>IFERROR(VLOOKUP(Table1[[#This Row],[RespondentID]],'All Data'!$A439:$CN1011,90,FALSE),"unknown")</f>
        <v>0</v>
      </c>
      <c r="BF438" s="159">
        <f>IFERROR(VLOOKUP(Table1[[#This Row],[RespondentID]],'All Data'!$A439:$CN1011,91,FALSE),"unknown")</f>
        <v>0</v>
      </c>
      <c r="BG438" s="159">
        <f>IFERROR(VLOOKUP(Table1[[#This Row],[RespondentID]],'All Data'!$A439:$CN1011,92,FALSE),"unknown")</f>
        <v>0</v>
      </c>
    </row>
    <row r="439" spans="1:59" x14ac:dyDescent="0.35">
      <c r="A439" s="6">
        <v>5666031343</v>
      </c>
      <c r="B439" s="6"/>
      <c r="C439" s="6"/>
      <c r="D439" s="6"/>
      <c r="E439" s="6"/>
      <c r="F439" s="6" t="s">
        <v>55</v>
      </c>
      <c r="G439" s="6"/>
      <c r="H439" s="6"/>
      <c r="I439" s="6" t="s">
        <v>58</v>
      </c>
      <c r="J439" s="6"/>
      <c r="K439" s="6"/>
      <c r="L439" s="6"/>
      <c r="M439" s="6" t="s">
        <v>62</v>
      </c>
      <c r="N439" s="6"/>
      <c r="O439" s="6"/>
      <c r="P439" s="6"/>
      <c r="Q439" s="6"/>
      <c r="R439" s="6"/>
      <c r="S439" s="6"/>
      <c r="T439" s="43"/>
      <c r="U439" s="43">
        <f t="shared" si="138"/>
        <v>3</v>
      </c>
      <c r="V439" s="43">
        <f t="shared" si="139"/>
        <v>1</v>
      </c>
      <c r="W439" s="43"/>
      <c r="X439" s="43">
        <f t="shared" si="140"/>
        <v>0</v>
      </c>
      <c r="Y439" s="43">
        <f t="shared" si="141"/>
        <v>0</v>
      </c>
      <c r="Z439" s="43">
        <f t="shared" si="142"/>
        <v>0</v>
      </c>
      <c r="AA439" s="43">
        <f t="shared" si="143"/>
        <v>0</v>
      </c>
      <c r="AB439" s="43">
        <f t="shared" si="144"/>
        <v>1</v>
      </c>
      <c r="AC439" s="43">
        <f t="shared" si="145"/>
        <v>0</v>
      </c>
      <c r="AD439" s="43">
        <f t="shared" si="146"/>
        <v>0</v>
      </c>
      <c r="AE439" s="43">
        <f t="shared" si="147"/>
        <v>1</v>
      </c>
      <c r="AF439" s="43">
        <f t="shared" si="148"/>
        <v>0</v>
      </c>
      <c r="AG439" s="43">
        <f t="shared" si="149"/>
        <v>0</v>
      </c>
      <c r="AH439" s="43">
        <f t="shared" si="150"/>
        <v>0</v>
      </c>
      <c r="AI439" s="43">
        <f t="shared" si="151"/>
        <v>1</v>
      </c>
      <c r="AJ439" s="43">
        <f t="shared" si="152"/>
        <v>0</v>
      </c>
      <c r="AK439" s="43">
        <f t="shared" si="153"/>
        <v>0</v>
      </c>
      <c r="AL439" s="43">
        <f t="shared" si="154"/>
        <v>0</v>
      </c>
      <c r="AM439" s="43">
        <f t="shared" si="155"/>
        <v>0</v>
      </c>
      <c r="AN439" s="43">
        <f t="shared" si="156"/>
        <v>0</v>
      </c>
      <c r="AO439" s="43">
        <f t="shared" si="157"/>
        <v>0</v>
      </c>
      <c r="AP439" s="43"/>
      <c r="AQ439" s="43"/>
      <c r="AR439" s="43">
        <f t="shared" si="158"/>
        <v>3</v>
      </c>
      <c r="AS439" s="43">
        <f t="shared" si="159"/>
        <v>3</v>
      </c>
      <c r="AT439" s="43" t="str">
        <f t="shared" si="160"/>
        <v>Correct</v>
      </c>
      <c r="AU439" s="43"/>
      <c r="AV439" s="159" t="str">
        <f>IFERROR(VLOOKUP(Table1[[#This Row],[RespondentID]],'All Data'!$A440:$CN1012,81,FALSE),"unknown")</f>
        <v>Female</v>
      </c>
      <c r="AW439" s="159">
        <f>IFERROR(VLOOKUP(Table1[[#This Row],[RespondentID]],'All Data'!$A440:$CN1012,82,FALSE),"unknown")</f>
        <v>19</v>
      </c>
      <c r="AX439" s="159" t="str">
        <f>IFERROR(VLOOKUP(Table1[[#This Row],[RespondentID]],'All Data'!$A440:$CN1012,83,FALSE),"unknown")</f>
        <v>Nassau</v>
      </c>
      <c r="AY439" s="159" t="str">
        <f>IFERROR(VLOOKUP(Table1[[#This Row],[RespondentID]],'All Data'!$A440:$CN1012,84,FALSE),"unknown")</f>
        <v>Albertson, 11507</v>
      </c>
      <c r="AZ439" s="159" t="str">
        <f>IFERROR(VLOOKUP(Table1[[#This Row],[RespondentID]],'All Data'!$A440:$CN1012,85,FALSE),"unknown")</f>
        <v>Black/African American</v>
      </c>
      <c r="BA439" s="159" t="str">
        <f>IFERROR(VLOOKUP(Table1[[#This Row],[RespondentID]],'All Data'!$A440:$CN1012,86,FALSE),"unknown")</f>
        <v>Yes</v>
      </c>
      <c r="BB439" s="159" t="str">
        <f>IFERROR(VLOOKUP(Table1[[#This Row],[RespondentID]],'All Data'!$A440:$CN1012,87,FALSE),"unknown")</f>
        <v xml:space="preserve"> Spanish </v>
      </c>
      <c r="BC439" s="159" t="str">
        <f>IFERROR(VLOOKUP(Table1[[#This Row],[RespondentID]],'All Data'!$A440:$CN1012,88,FALSE),"unknown")</f>
        <v>$0-$19,999</v>
      </c>
      <c r="BD439" s="159" t="str">
        <f>IFERROR(VLOOKUP(Table1[[#This Row],[RespondentID]],'All Data'!$A440:$CN1012,89,FALSE),"unknown")</f>
        <v>Graduate school</v>
      </c>
      <c r="BE439" s="159" t="str">
        <f>IFERROR(VLOOKUP(Table1[[#This Row],[RespondentID]],'All Data'!$A440:$CN1012,90,FALSE),"unknown")</f>
        <v>Out of work, but not currently looking</v>
      </c>
      <c r="BF439" s="159" t="str">
        <f>IFERROR(VLOOKUP(Table1[[#This Row],[RespondentID]],'All Data'!$A440:$CN1012,91,FALSE),"unknown")</f>
        <v>No</v>
      </c>
      <c r="BG439" s="159" t="str">
        <f>IFERROR(VLOOKUP(Table1[[#This Row],[RespondentID]],'All Data'!$A440:$CN1012,92,FALSE),"unknown")</f>
        <v>No</v>
      </c>
    </row>
    <row r="440" spans="1:59" x14ac:dyDescent="0.35">
      <c r="A440" s="6">
        <v>5665395167</v>
      </c>
      <c r="B440" s="6"/>
      <c r="C440" s="6"/>
      <c r="D440" s="6"/>
      <c r="E440" s="6"/>
      <c r="F440" s="6"/>
      <c r="G440" s="6"/>
      <c r="H440" s="6"/>
      <c r="I440" s="6"/>
      <c r="J440" s="6"/>
      <c r="K440" s="6"/>
      <c r="L440" s="6"/>
      <c r="M440" s="6"/>
      <c r="N440" s="6" t="s">
        <v>26</v>
      </c>
      <c r="O440" s="6"/>
      <c r="P440" s="6"/>
      <c r="Q440" s="6" t="s">
        <v>64</v>
      </c>
      <c r="R440" s="6" t="s">
        <v>65</v>
      </c>
      <c r="S440" s="6"/>
      <c r="T440" s="43"/>
      <c r="U440" s="43">
        <f t="shared" si="138"/>
        <v>3</v>
      </c>
      <c r="V440" s="43">
        <f t="shared" si="139"/>
        <v>1</v>
      </c>
      <c r="W440" s="43"/>
      <c r="X440" s="43">
        <f t="shared" si="140"/>
        <v>0</v>
      </c>
      <c r="Y440" s="43">
        <f t="shared" si="141"/>
        <v>0</v>
      </c>
      <c r="Z440" s="43">
        <f t="shared" si="142"/>
        <v>0</v>
      </c>
      <c r="AA440" s="43">
        <f t="shared" si="143"/>
        <v>0</v>
      </c>
      <c r="AB440" s="43">
        <f t="shared" si="144"/>
        <v>0</v>
      </c>
      <c r="AC440" s="43">
        <f t="shared" si="145"/>
        <v>0</v>
      </c>
      <c r="AD440" s="43">
        <f t="shared" si="146"/>
        <v>0</v>
      </c>
      <c r="AE440" s="43">
        <f t="shared" si="147"/>
        <v>0</v>
      </c>
      <c r="AF440" s="43">
        <f t="shared" si="148"/>
        <v>0</v>
      </c>
      <c r="AG440" s="43">
        <f t="shared" si="149"/>
        <v>0</v>
      </c>
      <c r="AH440" s="43">
        <f t="shared" si="150"/>
        <v>0</v>
      </c>
      <c r="AI440" s="43">
        <f t="shared" si="151"/>
        <v>0</v>
      </c>
      <c r="AJ440" s="43">
        <f t="shared" si="152"/>
        <v>1</v>
      </c>
      <c r="AK440" s="43">
        <f t="shared" si="153"/>
        <v>0</v>
      </c>
      <c r="AL440" s="43">
        <f t="shared" si="154"/>
        <v>0</v>
      </c>
      <c r="AM440" s="43">
        <f t="shared" si="155"/>
        <v>1</v>
      </c>
      <c r="AN440" s="43">
        <f t="shared" si="156"/>
        <v>1</v>
      </c>
      <c r="AO440" s="43">
        <f t="shared" si="157"/>
        <v>0</v>
      </c>
      <c r="AP440" s="43"/>
      <c r="AQ440" s="43"/>
      <c r="AR440" s="43">
        <f t="shared" si="158"/>
        <v>3</v>
      </c>
      <c r="AS440" s="43">
        <f t="shared" si="159"/>
        <v>3</v>
      </c>
      <c r="AT440" s="43" t="str">
        <f t="shared" si="160"/>
        <v>Correct</v>
      </c>
      <c r="AU440" s="43"/>
      <c r="AV440" s="159" t="str">
        <f>IFERROR(VLOOKUP(Table1[[#This Row],[RespondentID]],'All Data'!$A441:$CN1013,81,FALSE),"unknown")</f>
        <v>Male</v>
      </c>
      <c r="AW440" s="159">
        <f>IFERROR(VLOOKUP(Table1[[#This Row],[RespondentID]],'All Data'!$A441:$CN1013,82,FALSE),"unknown")</f>
        <v>45</v>
      </c>
      <c r="AX440" s="159" t="str">
        <f>IFERROR(VLOOKUP(Table1[[#This Row],[RespondentID]],'All Data'!$A441:$CN1013,83,FALSE),"unknown")</f>
        <v>Queens</v>
      </c>
      <c r="AY440" s="159">
        <f>IFERROR(VLOOKUP(Table1[[#This Row],[RespondentID]],'All Data'!$A441:$CN1013,84,FALSE),"unknown")</f>
        <v>0</v>
      </c>
      <c r="AZ440" s="159">
        <f>IFERROR(VLOOKUP(Table1[[#This Row],[RespondentID]],'All Data'!$A441:$CN1013,85,FALSE),"unknown")</f>
        <v>0</v>
      </c>
      <c r="BA440" s="159">
        <f>IFERROR(VLOOKUP(Table1[[#This Row],[RespondentID]],'All Data'!$A441:$CN1013,86,FALSE),"unknown")</f>
        <v>0</v>
      </c>
      <c r="BB440" s="159" t="str">
        <f>IFERROR(VLOOKUP(Table1[[#This Row],[RespondentID]],'All Data'!$A441:$CN1013,87,FALSE),"unknown")</f>
        <v xml:space="preserve"> </v>
      </c>
      <c r="BC440" s="159">
        <f>IFERROR(VLOOKUP(Table1[[#This Row],[RespondentID]],'All Data'!$A441:$CN1013,88,FALSE),"unknown")</f>
        <v>0</v>
      </c>
      <c r="BD440" s="159">
        <f>IFERROR(VLOOKUP(Table1[[#This Row],[RespondentID]],'All Data'!$A441:$CN1013,89,FALSE),"unknown")</f>
        <v>0</v>
      </c>
      <c r="BE440" s="159">
        <f>IFERROR(VLOOKUP(Table1[[#This Row],[RespondentID]],'All Data'!$A441:$CN1013,90,FALSE),"unknown")</f>
        <v>0</v>
      </c>
      <c r="BF440" s="159">
        <f>IFERROR(VLOOKUP(Table1[[#This Row],[RespondentID]],'All Data'!$A441:$CN1013,91,FALSE),"unknown")</f>
        <v>0</v>
      </c>
      <c r="BG440" s="159">
        <f>IFERROR(VLOOKUP(Table1[[#This Row],[RespondentID]],'All Data'!$A441:$CN1013,92,FALSE),"unknown")</f>
        <v>0</v>
      </c>
    </row>
    <row r="441" spans="1:59" x14ac:dyDescent="0.35">
      <c r="A441" s="6">
        <v>5665304956</v>
      </c>
      <c r="B441" s="6"/>
      <c r="C441" s="6"/>
      <c r="D441" s="6"/>
      <c r="E441" s="6" t="s">
        <v>19</v>
      </c>
      <c r="F441" s="6"/>
      <c r="G441" s="6"/>
      <c r="H441" s="6"/>
      <c r="I441" s="6"/>
      <c r="J441" s="6"/>
      <c r="K441" s="6" t="s">
        <v>60</v>
      </c>
      <c r="L441" s="6" t="s">
        <v>61</v>
      </c>
      <c r="M441" s="6"/>
      <c r="N441" s="6"/>
      <c r="O441" s="6"/>
      <c r="P441" s="6"/>
      <c r="Q441" s="6"/>
      <c r="R441" s="6"/>
      <c r="S441" s="6"/>
      <c r="T441" s="43"/>
      <c r="U441" s="43">
        <f t="shared" si="138"/>
        <v>3</v>
      </c>
      <c r="V441" s="43">
        <f t="shared" si="139"/>
        <v>1</v>
      </c>
      <c r="W441" s="43"/>
      <c r="X441" s="43">
        <f t="shared" si="140"/>
        <v>0</v>
      </c>
      <c r="Y441" s="43">
        <f t="shared" si="141"/>
        <v>0</v>
      </c>
      <c r="Z441" s="43">
        <f t="shared" si="142"/>
        <v>0</v>
      </c>
      <c r="AA441" s="43">
        <f t="shared" si="143"/>
        <v>1</v>
      </c>
      <c r="AB441" s="43">
        <f t="shared" si="144"/>
        <v>0</v>
      </c>
      <c r="AC441" s="43">
        <f t="shared" si="145"/>
        <v>0</v>
      </c>
      <c r="AD441" s="43">
        <f t="shared" si="146"/>
        <v>0</v>
      </c>
      <c r="AE441" s="43">
        <f t="shared" si="147"/>
        <v>0</v>
      </c>
      <c r="AF441" s="43">
        <f t="shared" si="148"/>
        <v>0</v>
      </c>
      <c r="AG441" s="43">
        <f t="shared" si="149"/>
        <v>1</v>
      </c>
      <c r="AH441" s="43">
        <f t="shared" si="150"/>
        <v>1</v>
      </c>
      <c r="AI441" s="43">
        <f t="shared" si="151"/>
        <v>0</v>
      </c>
      <c r="AJ441" s="43">
        <f t="shared" si="152"/>
        <v>0</v>
      </c>
      <c r="AK441" s="43">
        <f t="shared" si="153"/>
        <v>0</v>
      </c>
      <c r="AL441" s="43">
        <f t="shared" si="154"/>
        <v>0</v>
      </c>
      <c r="AM441" s="43">
        <f t="shared" si="155"/>
        <v>0</v>
      </c>
      <c r="AN441" s="43">
        <f t="shared" si="156"/>
        <v>0</v>
      </c>
      <c r="AO441" s="43">
        <f t="shared" si="157"/>
        <v>0</v>
      </c>
      <c r="AP441" s="43"/>
      <c r="AQ441" s="43"/>
      <c r="AR441" s="43">
        <f t="shared" si="158"/>
        <v>3</v>
      </c>
      <c r="AS441" s="43">
        <f t="shared" si="159"/>
        <v>3</v>
      </c>
      <c r="AT441" s="43" t="str">
        <f t="shared" si="160"/>
        <v>Correct</v>
      </c>
      <c r="AU441" s="43"/>
      <c r="AV441" s="159" t="str">
        <f>IFERROR(VLOOKUP(Table1[[#This Row],[RespondentID]],'All Data'!$A442:$CN1014,81,FALSE),"unknown")</f>
        <v>Male</v>
      </c>
      <c r="AW441" s="159">
        <f>IFERROR(VLOOKUP(Table1[[#This Row],[RespondentID]],'All Data'!$A442:$CN1014,82,FALSE),"unknown")</f>
        <v>41</v>
      </c>
      <c r="AX441" s="159" t="str">
        <f>IFERROR(VLOOKUP(Table1[[#This Row],[RespondentID]],'All Data'!$A442:$CN1014,83,FALSE),"unknown")</f>
        <v>Queens</v>
      </c>
      <c r="AY441" s="159">
        <f>IFERROR(VLOOKUP(Table1[[#This Row],[RespondentID]],'All Data'!$A442:$CN1014,84,FALSE),"unknown")</f>
        <v>0</v>
      </c>
      <c r="AZ441" s="159" t="str">
        <f>IFERROR(VLOOKUP(Table1[[#This Row],[RespondentID]],'All Data'!$A442:$CN1014,85,FALSE),"unknown")</f>
        <v>White/Caucasian</v>
      </c>
      <c r="BA441" s="159" t="str">
        <f>IFERROR(VLOOKUP(Table1[[#This Row],[RespondentID]],'All Data'!$A442:$CN1014,86,FALSE),"unknown")</f>
        <v>Yes</v>
      </c>
      <c r="BB441" s="159" t="str">
        <f>IFERROR(VLOOKUP(Table1[[#This Row],[RespondentID]],'All Data'!$A442:$CN1014,87,FALSE),"unknown")</f>
        <v xml:space="preserve"> Spanish </v>
      </c>
      <c r="BC441" s="159" t="str">
        <f>IFERROR(VLOOKUP(Table1[[#This Row],[RespondentID]],'All Data'!$A442:$CN1014,88,FALSE),"unknown")</f>
        <v>$0-$19,999</v>
      </c>
      <c r="BD441" s="159" t="str">
        <f>IFERROR(VLOOKUP(Table1[[#This Row],[RespondentID]],'All Data'!$A442:$CN1014,89,FALSE),"unknown")</f>
        <v>Technical school</v>
      </c>
      <c r="BE441" s="159" t="str">
        <f>IFERROR(VLOOKUP(Table1[[#This Row],[RespondentID]],'All Data'!$A442:$CN1014,90,FALSE),"unknown")</f>
        <v>Military</v>
      </c>
      <c r="BF441" s="159" t="str">
        <f>IFERROR(VLOOKUP(Table1[[#This Row],[RespondentID]],'All Data'!$A442:$CN1014,91,FALSE),"unknown")</f>
        <v>Yes</v>
      </c>
      <c r="BG441" s="159" t="str">
        <f>IFERROR(VLOOKUP(Table1[[#This Row],[RespondentID]],'All Data'!$A442:$CN1014,92,FALSE),"unknown")</f>
        <v>Yes</v>
      </c>
    </row>
    <row r="442" spans="1:59" x14ac:dyDescent="0.35">
      <c r="A442" s="6">
        <v>5665096788</v>
      </c>
      <c r="B442" s="6"/>
      <c r="C442" s="6"/>
      <c r="D442" s="6"/>
      <c r="E442" s="6"/>
      <c r="F442" s="6"/>
      <c r="G442" s="6"/>
      <c r="H442" s="6"/>
      <c r="I442" s="6"/>
      <c r="J442" s="6"/>
      <c r="K442" s="6"/>
      <c r="L442" s="6"/>
      <c r="M442" s="6"/>
      <c r="N442" s="6" t="s">
        <v>26</v>
      </c>
      <c r="O442" s="6"/>
      <c r="P442" s="6"/>
      <c r="Q442" s="6"/>
      <c r="R442" s="6" t="s">
        <v>65</v>
      </c>
      <c r="S442" s="6" t="s">
        <v>66</v>
      </c>
      <c r="T442" s="43"/>
      <c r="U442" s="43">
        <f t="shared" si="138"/>
        <v>3</v>
      </c>
      <c r="V442" s="43">
        <f t="shared" si="139"/>
        <v>1</v>
      </c>
      <c r="W442" s="43"/>
      <c r="X442" s="43">
        <f t="shared" si="140"/>
        <v>0</v>
      </c>
      <c r="Y442" s="43">
        <f t="shared" si="141"/>
        <v>0</v>
      </c>
      <c r="Z442" s="43">
        <f t="shared" si="142"/>
        <v>0</v>
      </c>
      <c r="AA442" s="43">
        <f t="shared" si="143"/>
        <v>0</v>
      </c>
      <c r="AB442" s="43">
        <f t="shared" si="144"/>
        <v>0</v>
      </c>
      <c r="AC442" s="43">
        <f t="shared" si="145"/>
        <v>0</v>
      </c>
      <c r="AD442" s="43">
        <f t="shared" si="146"/>
        <v>0</v>
      </c>
      <c r="AE442" s="43">
        <f t="shared" si="147"/>
        <v>0</v>
      </c>
      <c r="AF442" s="43">
        <f t="shared" si="148"/>
        <v>0</v>
      </c>
      <c r="AG442" s="43">
        <f t="shared" si="149"/>
        <v>0</v>
      </c>
      <c r="AH442" s="43">
        <f t="shared" si="150"/>
        <v>0</v>
      </c>
      <c r="AI442" s="43">
        <f t="shared" si="151"/>
        <v>0</v>
      </c>
      <c r="AJ442" s="43">
        <f t="shared" si="152"/>
        <v>1</v>
      </c>
      <c r="AK442" s="43">
        <f t="shared" si="153"/>
        <v>0</v>
      </c>
      <c r="AL442" s="43">
        <f t="shared" si="154"/>
        <v>0</v>
      </c>
      <c r="AM442" s="43">
        <f t="shared" si="155"/>
        <v>0</v>
      </c>
      <c r="AN442" s="43">
        <f t="shared" si="156"/>
        <v>1</v>
      </c>
      <c r="AO442" s="43">
        <f t="shared" si="157"/>
        <v>1</v>
      </c>
      <c r="AP442" s="43"/>
      <c r="AQ442" s="43"/>
      <c r="AR442" s="43">
        <f t="shared" si="158"/>
        <v>3</v>
      </c>
      <c r="AS442" s="43">
        <f t="shared" si="159"/>
        <v>3</v>
      </c>
      <c r="AT442" s="43" t="str">
        <f t="shared" si="160"/>
        <v>Correct</v>
      </c>
      <c r="AU442" s="43"/>
      <c r="AV442" s="159">
        <f>IFERROR(VLOOKUP(Table1[[#This Row],[RespondentID]],'All Data'!$A443:$CN1015,81,FALSE),"unknown")</f>
        <v>0</v>
      </c>
      <c r="AW442" s="159">
        <f>IFERROR(VLOOKUP(Table1[[#This Row],[RespondentID]],'All Data'!$A443:$CN1015,82,FALSE),"unknown")</f>
        <v>0</v>
      </c>
      <c r="AX442" s="159">
        <f>IFERROR(VLOOKUP(Table1[[#This Row],[RespondentID]],'All Data'!$A443:$CN1015,83,FALSE),"unknown")</f>
        <v>0</v>
      </c>
      <c r="AY442" s="159">
        <f>IFERROR(VLOOKUP(Table1[[#This Row],[RespondentID]],'All Data'!$A443:$CN1015,84,FALSE),"unknown")</f>
        <v>0</v>
      </c>
      <c r="AZ442" s="159">
        <f>IFERROR(VLOOKUP(Table1[[#This Row],[RespondentID]],'All Data'!$A443:$CN1015,85,FALSE),"unknown")</f>
        <v>0</v>
      </c>
      <c r="BA442" s="159">
        <f>IFERROR(VLOOKUP(Table1[[#This Row],[RespondentID]],'All Data'!$A443:$CN1015,86,FALSE),"unknown")</f>
        <v>0</v>
      </c>
      <c r="BB442" s="159" t="str">
        <f>IFERROR(VLOOKUP(Table1[[#This Row],[RespondentID]],'All Data'!$A443:$CN1015,87,FALSE),"unknown")</f>
        <v xml:space="preserve"> </v>
      </c>
      <c r="BC442" s="159">
        <f>IFERROR(VLOOKUP(Table1[[#This Row],[RespondentID]],'All Data'!$A443:$CN1015,88,FALSE),"unknown")</f>
        <v>0</v>
      </c>
      <c r="BD442" s="159">
        <f>IFERROR(VLOOKUP(Table1[[#This Row],[RespondentID]],'All Data'!$A443:$CN1015,89,FALSE),"unknown")</f>
        <v>0</v>
      </c>
      <c r="BE442" s="159">
        <f>IFERROR(VLOOKUP(Table1[[#This Row],[RespondentID]],'All Data'!$A443:$CN1015,90,FALSE),"unknown")</f>
        <v>0</v>
      </c>
      <c r="BF442" s="159">
        <f>IFERROR(VLOOKUP(Table1[[#This Row],[RespondentID]],'All Data'!$A443:$CN1015,91,FALSE),"unknown")</f>
        <v>0</v>
      </c>
      <c r="BG442" s="159">
        <f>IFERROR(VLOOKUP(Table1[[#This Row],[RespondentID]],'All Data'!$A443:$CN1015,92,FALSE),"unknown")</f>
        <v>0</v>
      </c>
    </row>
    <row r="443" spans="1:59" x14ac:dyDescent="0.35">
      <c r="A443" s="6">
        <v>5664199428</v>
      </c>
      <c r="B443" s="6"/>
      <c r="C443" s="6"/>
      <c r="D443" s="6"/>
      <c r="E443" s="6" t="s">
        <v>19</v>
      </c>
      <c r="F443" s="6"/>
      <c r="G443" s="6"/>
      <c r="H443" s="6"/>
      <c r="I443" s="6"/>
      <c r="J443" s="6" t="s">
        <v>59</v>
      </c>
      <c r="K443" s="6"/>
      <c r="L443" s="6"/>
      <c r="M443" s="6"/>
      <c r="N443" s="6"/>
      <c r="O443" s="6"/>
      <c r="P443" s="6"/>
      <c r="Q443" s="6"/>
      <c r="R443" s="6" t="s">
        <v>65</v>
      </c>
      <c r="S443" s="6"/>
      <c r="T443" s="43"/>
      <c r="U443" s="43">
        <f t="shared" si="138"/>
        <v>3</v>
      </c>
      <c r="V443" s="43">
        <f t="shared" si="139"/>
        <v>1</v>
      </c>
      <c r="W443" s="43"/>
      <c r="X443" s="43">
        <f t="shared" si="140"/>
        <v>0</v>
      </c>
      <c r="Y443" s="43">
        <f t="shared" si="141"/>
        <v>0</v>
      </c>
      <c r="Z443" s="43">
        <f t="shared" si="142"/>
        <v>0</v>
      </c>
      <c r="AA443" s="43">
        <f t="shared" si="143"/>
        <v>1</v>
      </c>
      <c r="AB443" s="43">
        <f t="shared" si="144"/>
        <v>0</v>
      </c>
      <c r="AC443" s="43">
        <f t="shared" si="145"/>
        <v>0</v>
      </c>
      <c r="AD443" s="43">
        <f t="shared" si="146"/>
        <v>0</v>
      </c>
      <c r="AE443" s="43">
        <f t="shared" si="147"/>
        <v>0</v>
      </c>
      <c r="AF443" s="43">
        <f t="shared" si="148"/>
        <v>1</v>
      </c>
      <c r="AG443" s="43">
        <f t="shared" si="149"/>
        <v>0</v>
      </c>
      <c r="AH443" s="43">
        <f t="shared" si="150"/>
        <v>0</v>
      </c>
      <c r="AI443" s="43">
        <f t="shared" si="151"/>
        <v>0</v>
      </c>
      <c r="AJ443" s="43">
        <f t="shared" si="152"/>
        <v>0</v>
      </c>
      <c r="AK443" s="43">
        <f t="shared" si="153"/>
        <v>0</v>
      </c>
      <c r="AL443" s="43">
        <f t="shared" si="154"/>
        <v>0</v>
      </c>
      <c r="AM443" s="43">
        <f t="shared" si="155"/>
        <v>0</v>
      </c>
      <c r="AN443" s="43">
        <f t="shared" si="156"/>
        <v>1</v>
      </c>
      <c r="AO443" s="43">
        <f t="shared" si="157"/>
        <v>0</v>
      </c>
      <c r="AP443" s="43"/>
      <c r="AQ443" s="43"/>
      <c r="AR443" s="43">
        <f t="shared" si="158"/>
        <v>3</v>
      </c>
      <c r="AS443" s="43">
        <f t="shared" si="159"/>
        <v>3</v>
      </c>
      <c r="AT443" s="43" t="str">
        <f t="shared" si="160"/>
        <v>Correct</v>
      </c>
      <c r="AU443" s="43"/>
      <c r="AV443" s="159" t="str">
        <f>IFERROR(VLOOKUP(Table1[[#This Row],[RespondentID]],'All Data'!$A444:$CN1016,81,FALSE),"unknown")</f>
        <v>Female</v>
      </c>
      <c r="AW443" s="159">
        <f>IFERROR(VLOOKUP(Table1[[#This Row],[RespondentID]],'All Data'!$A444:$CN1016,82,FALSE),"unknown")</f>
        <v>53</v>
      </c>
      <c r="AX443" s="159" t="str">
        <f>IFERROR(VLOOKUP(Table1[[#This Row],[RespondentID]],'All Data'!$A444:$CN1016,83,FALSE),"unknown")</f>
        <v>Queens</v>
      </c>
      <c r="AY443" s="159">
        <f>IFERROR(VLOOKUP(Table1[[#This Row],[RespondentID]],'All Data'!$A444:$CN1016,84,FALSE),"unknown")</f>
        <v>0</v>
      </c>
      <c r="AZ443" s="159" t="str">
        <f>IFERROR(VLOOKUP(Table1[[#This Row],[RespondentID]],'All Data'!$A444:$CN1016,85,FALSE),"unknown")</f>
        <v>Otra (por favor especifique)</v>
      </c>
      <c r="BA443" s="159" t="str">
        <f>IFERROR(VLOOKUP(Table1[[#This Row],[RespondentID]],'All Data'!$A444:$CN1016,86,FALSE),"unknown")</f>
        <v>No</v>
      </c>
      <c r="BB443" s="159" t="str">
        <f>IFERROR(VLOOKUP(Table1[[#This Row],[RespondentID]],'All Data'!$A444:$CN1016,87,FALSE),"unknown")</f>
        <v xml:space="preserve"> Spanish </v>
      </c>
      <c r="BC443" s="159" t="str">
        <f>IFERROR(VLOOKUP(Table1[[#This Row],[RespondentID]],'All Data'!$A444:$CN1016,88,FALSE),"unknown")</f>
        <v>$0-$19,999</v>
      </c>
      <c r="BD443" s="159" t="str">
        <f>IFERROR(VLOOKUP(Table1[[#This Row],[RespondentID]],'All Data'!$A444:$CN1016,89,FALSE),"unknown")</f>
        <v>High school graduate</v>
      </c>
      <c r="BE443" s="159" t="str">
        <f>IFERROR(VLOOKUP(Table1[[#This Row],[RespondentID]],'All Data'!$A444:$CN1016,90,FALSE),"unknown")</f>
        <v>Self-employed</v>
      </c>
      <c r="BF443" s="159" t="str">
        <f>IFERROR(VLOOKUP(Table1[[#This Row],[RespondentID]],'All Data'!$A444:$CN1016,91,FALSE),"unknown")</f>
        <v>No</v>
      </c>
      <c r="BG443" s="159" t="str">
        <f>IFERROR(VLOOKUP(Table1[[#This Row],[RespondentID]],'All Data'!$A444:$CN1016,92,FALSE),"unknown")</f>
        <v>Yes</v>
      </c>
    </row>
    <row r="444" spans="1:59" x14ac:dyDescent="0.35">
      <c r="A444" s="6">
        <v>5662852195</v>
      </c>
      <c r="B444" s="6"/>
      <c r="C444" s="6"/>
      <c r="D444" s="6"/>
      <c r="E444" s="6"/>
      <c r="F444" s="6"/>
      <c r="G444" s="6"/>
      <c r="H444" s="6"/>
      <c r="I444" s="6"/>
      <c r="J444" s="6"/>
      <c r="K444" s="6"/>
      <c r="L444" s="6"/>
      <c r="M444" s="6"/>
      <c r="N444" s="6" t="s">
        <v>26</v>
      </c>
      <c r="O444" s="6"/>
      <c r="P444" s="6"/>
      <c r="Q444" s="6"/>
      <c r="R444" s="6" t="s">
        <v>65</v>
      </c>
      <c r="S444" s="6" t="s">
        <v>66</v>
      </c>
      <c r="T444" s="43"/>
      <c r="U444" s="43">
        <f t="shared" si="138"/>
        <v>3</v>
      </c>
      <c r="V444" s="43">
        <f t="shared" si="139"/>
        <v>1</v>
      </c>
      <c r="W444" s="43"/>
      <c r="X444" s="43">
        <f t="shared" si="140"/>
        <v>0</v>
      </c>
      <c r="Y444" s="43">
        <f t="shared" si="141"/>
        <v>0</v>
      </c>
      <c r="Z444" s="43">
        <f t="shared" si="142"/>
        <v>0</v>
      </c>
      <c r="AA444" s="43">
        <f t="shared" si="143"/>
        <v>0</v>
      </c>
      <c r="AB444" s="43">
        <f t="shared" si="144"/>
        <v>0</v>
      </c>
      <c r="AC444" s="43">
        <f t="shared" si="145"/>
        <v>0</v>
      </c>
      <c r="AD444" s="43">
        <f t="shared" si="146"/>
        <v>0</v>
      </c>
      <c r="AE444" s="43">
        <f t="shared" si="147"/>
        <v>0</v>
      </c>
      <c r="AF444" s="43">
        <f t="shared" si="148"/>
        <v>0</v>
      </c>
      <c r="AG444" s="43">
        <f t="shared" si="149"/>
        <v>0</v>
      </c>
      <c r="AH444" s="43">
        <f t="shared" si="150"/>
        <v>0</v>
      </c>
      <c r="AI444" s="43">
        <f t="shared" si="151"/>
        <v>0</v>
      </c>
      <c r="AJ444" s="43">
        <f t="shared" si="152"/>
        <v>1</v>
      </c>
      <c r="AK444" s="43">
        <f t="shared" si="153"/>
        <v>0</v>
      </c>
      <c r="AL444" s="43">
        <f t="shared" si="154"/>
        <v>0</v>
      </c>
      <c r="AM444" s="43">
        <f t="shared" si="155"/>
        <v>0</v>
      </c>
      <c r="AN444" s="43">
        <f t="shared" si="156"/>
        <v>1</v>
      </c>
      <c r="AO444" s="43">
        <f t="shared" si="157"/>
        <v>1</v>
      </c>
      <c r="AP444" s="43"/>
      <c r="AQ444" s="43"/>
      <c r="AR444" s="43">
        <f t="shared" si="158"/>
        <v>3</v>
      </c>
      <c r="AS444" s="43">
        <f t="shared" si="159"/>
        <v>3</v>
      </c>
      <c r="AT444" s="43" t="str">
        <f t="shared" si="160"/>
        <v>Correct</v>
      </c>
      <c r="AU444" s="43"/>
      <c r="AV444" s="159">
        <f>IFERROR(VLOOKUP(Table1[[#This Row],[RespondentID]],'All Data'!$A445:$CN1017,81,FALSE),"unknown")</f>
        <v>0</v>
      </c>
      <c r="AW444" s="159">
        <f>IFERROR(VLOOKUP(Table1[[#This Row],[RespondentID]],'All Data'!$A445:$CN1017,82,FALSE),"unknown")</f>
        <v>0</v>
      </c>
      <c r="AX444" s="159">
        <f>IFERROR(VLOOKUP(Table1[[#This Row],[RespondentID]],'All Data'!$A445:$CN1017,83,FALSE),"unknown")</f>
        <v>0</v>
      </c>
      <c r="AY444" s="159">
        <f>IFERROR(VLOOKUP(Table1[[#This Row],[RespondentID]],'All Data'!$A445:$CN1017,84,FALSE),"unknown")</f>
        <v>0</v>
      </c>
      <c r="AZ444" s="159">
        <f>IFERROR(VLOOKUP(Table1[[#This Row],[RespondentID]],'All Data'!$A445:$CN1017,85,FALSE),"unknown")</f>
        <v>0</v>
      </c>
      <c r="BA444" s="159">
        <f>IFERROR(VLOOKUP(Table1[[#This Row],[RespondentID]],'All Data'!$A445:$CN1017,86,FALSE),"unknown")</f>
        <v>0</v>
      </c>
      <c r="BB444" s="159" t="str">
        <f>IFERROR(VLOOKUP(Table1[[#This Row],[RespondentID]],'All Data'!$A445:$CN1017,87,FALSE),"unknown")</f>
        <v xml:space="preserve"> </v>
      </c>
      <c r="BC444" s="159">
        <f>IFERROR(VLOOKUP(Table1[[#This Row],[RespondentID]],'All Data'!$A445:$CN1017,88,FALSE),"unknown")</f>
        <v>0</v>
      </c>
      <c r="BD444" s="159">
        <f>IFERROR(VLOOKUP(Table1[[#This Row],[RespondentID]],'All Data'!$A445:$CN1017,89,FALSE),"unknown")</f>
        <v>0</v>
      </c>
      <c r="BE444" s="159">
        <f>IFERROR(VLOOKUP(Table1[[#This Row],[RespondentID]],'All Data'!$A445:$CN1017,90,FALSE),"unknown")</f>
        <v>0</v>
      </c>
      <c r="BF444" s="159">
        <f>IFERROR(VLOOKUP(Table1[[#This Row],[RespondentID]],'All Data'!$A445:$CN1017,91,FALSE),"unknown")</f>
        <v>0</v>
      </c>
      <c r="BG444" s="159">
        <f>IFERROR(VLOOKUP(Table1[[#This Row],[RespondentID]],'All Data'!$A445:$CN1017,92,FALSE),"unknown")</f>
        <v>0</v>
      </c>
    </row>
    <row r="445" spans="1:59" x14ac:dyDescent="0.35">
      <c r="A445" s="6">
        <v>5662760936</v>
      </c>
      <c r="B445" s="6"/>
      <c r="C445" s="6"/>
      <c r="D445" s="6"/>
      <c r="E445" s="6"/>
      <c r="F445" s="6"/>
      <c r="G445" s="6"/>
      <c r="H445" s="6"/>
      <c r="I445" s="6"/>
      <c r="J445" s="6"/>
      <c r="K445" s="6"/>
      <c r="L445" s="6"/>
      <c r="M445" s="6" t="s">
        <v>62</v>
      </c>
      <c r="N445" s="6" t="s">
        <v>26</v>
      </c>
      <c r="O445" s="6"/>
      <c r="P445" s="6"/>
      <c r="Q445" s="6" t="s">
        <v>64</v>
      </c>
      <c r="R445" s="6"/>
      <c r="S445" s="6"/>
      <c r="T445" s="43"/>
      <c r="U445" s="43">
        <f t="shared" si="138"/>
        <v>3</v>
      </c>
      <c r="V445" s="43">
        <f t="shared" si="139"/>
        <v>1</v>
      </c>
      <c r="W445" s="43"/>
      <c r="X445" s="43">
        <f t="shared" si="140"/>
        <v>0</v>
      </c>
      <c r="Y445" s="43">
        <f t="shared" si="141"/>
        <v>0</v>
      </c>
      <c r="Z445" s="43">
        <f t="shared" si="142"/>
        <v>0</v>
      </c>
      <c r="AA445" s="43">
        <f t="shared" si="143"/>
        <v>0</v>
      </c>
      <c r="AB445" s="43">
        <f t="shared" si="144"/>
        <v>0</v>
      </c>
      <c r="AC445" s="43">
        <f t="shared" si="145"/>
        <v>0</v>
      </c>
      <c r="AD445" s="43">
        <f t="shared" si="146"/>
        <v>0</v>
      </c>
      <c r="AE445" s="43">
        <f t="shared" si="147"/>
        <v>0</v>
      </c>
      <c r="AF445" s="43">
        <f t="shared" si="148"/>
        <v>0</v>
      </c>
      <c r="AG445" s="43">
        <f t="shared" si="149"/>
        <v>0</v>
      </c>
      <c r="AH445" s="43">
        <f t="shared" si="150"/>
        <v>0</v>
      </c>
      <c r="AI445" s="43">
        <f t="shared" si="151"/>
        <v>1</v>
      </c>
      <c r="AJ445" s="43">
        <f t="shared" si="152"/>
        <v>1</v>
      </c>
      <c r="AK445" s="43">
        <f t="shared" si="153"/>
        <v>0</v>
      </c>
      <c r="AL445" s="43">
        <f t="shared" si="154"/>
        <v>0</v>
      </c>
      <c r="AM445" s="43">
        <f t="shared" si="155"/>
        <v>1</v>
      </c>
      <c r="AN445" s="43">
        <f t="shared" si="156"/>
        <v>0</v>
      </c>
      <c r="AO445" s="43">
        <f t="shared" si="157"/>
        <v>0</v>
      </c>
      <c r="AP445" s="43"/>
      <c r="AQ445" s="43"/>
      <c r="AR445" s="43">
        <f t="shared" si="158"/>
        <v>3</v>
      </c>
      <c r="AS445" s="43">
        <f t="shared" si="159"/>
        <v>3</v>
      </c>
      <c r="AT445" s="43" t="str">
        <f t="shared" si="160"/>
        <v>Correct</v>
      </c>
      <c r="AU445" s="43"/>
      <c r="AV445" s="159">
        <f>IFERROR(VLOOKUP(Table1[[#This Row],[RespondentID]],'All Data'!$A446:$CN1018,81,FALSE),"unknown")</f>
        <v>0</v>
      </c>
      <c r="AW445" s="159">
        <f>IFERROR(VLOOKUP(Table1[[#This Row],[RespondentID]],'All Data'!$A446:$CN1018,82,FALSE),"unknown")</f>
        <v>0</v>
      </c>
      <c r="AX445" s="159">
        <f>IFERROR(VLOOKUP(Table1[[#This Row],[RespondentID]],'All Data'!$A446:$CN1018,83,FALSE),"unknown")</f>
        <v>0</v>
      </c>
      <c r="AY445" s="159">
        <f>IFERROR(VLOOKUP(Table1[[#This Row],[RespondentID]],'All Data'!$A446:$CN1018,84,FALSE),"unknown")</f>
        <v>0</v>
      </c>
      <c r="AZ445" s="159">
        <f>IFERROR(VLOOKUP(Table1[[#This Row],[RespondentID]],'All Data'!$A446:$CN1018,85,FALSE),"unknown")</f>
        <v>0</v>
      </c>
      <c r="BA445" s="159">
        <f>IFERROR(VLOOKUP(Table1[[#This Row],[RespondentID]],'All Data'!$A446:$CN1018,86,FALSE),"unknown")</f>
        <v>0</v>
      </c>
      <c r="BB445" s="159" t="str">
        <f>IFERROR(VLOOKUP(Table1[[#This Row],[RespondentID]],'All Data'!$A446:$CN1018,87,FALSE),"unknown")</f>
        <v xml:space="preserve"> </v>
      </c>
      <c r="BC445" s="159">
        <f>IFERROR(VLOOKUP(Table1[[#This Row],[RespondentID]],'All Data'!$A446:$CN1018,88,FALSE),"unknown")</f>
        <v>0</v>
      </c>
      <c r="BD445" s="159">
        <f>IFERROR(VLOOKUP(Table1[[#This Row],[RespondentID]],'All Data'!$A446:$CN1018,89,FALSE),"unknown")</f>
        <v>0</v>
      </c>
      <c r="BE445" s="159">
        <f>IFERROR(VLOOKUP(Table1[[#This Row],[RespondentID]],'All Data'!$A446:$CN1018,90,FALSE),"unknown")</f>
        <v>0</v>
      </c>
      <c r="BF445" s="159">
        <f>IFERROR(VLOOKUP(Table1[[#This Row],[RespondentID]],'All Data'!$A446:$CN1018,91,FALSE),"unknown")</f>
        <v>0</v>
      </c>
      <c r="BG445" s="159">
        <f>IFERROR(VLOOKUP(Table1[[#This Row],[RespondentID]],'All Data'!$A446:$CN1018,92,FALSE),"unknown")</f>
        <v>0</v>
      </c>
    </row>
    <row r="446" spans="1:59" x14ac:dyDescent="0.35">
      <c r="A446" s="6">
        <v>5662515007</v>
      </c>
      <c r="B446" s="6"/>
      <c r="C446" s="6"/>
      <c r="D446" s="6"/>
      <c r="E446" s="6"/>
      <c r="F446" s="6"/>
      <c r="G446" s="6"/>
      <c r="H446" s="6"/>
      <c r="I446" s="6"/>
      <c r="J446" s="6"/>
      <c r="K446" s="6" t="s">
        <v>60</v>
      </c>
      <c r="L446" s="6"/>
      <c r="M446" s="6" t="s">
        <v>62</v>
      </c>
      <c r="N446" s="6"/>
      <c r="O446" s="6"/>
      <c r="P446" s="6"/>
      <c r="Q446" s="6"/>
      <c r="R446" s="6"/>
      <c r="S446" s="6" t="s">
        <v>66</v>
      </c>
      <c r="T446" s="43"/>
      <c r="U446" s="43">
        <f t="shared" si="138"/>
        <v>3</v>
      </c>
      <c r="V446" s="43">
        <f t="shared" si="139"/>
        <v>1</v>
      </c>
      <c r="W446" s="43"/>
      <c r="X446" s="43">
        <f t="shared" si="140"/>
        <v>0</v>
      </c>
      <c r="Y446" s="43">
        <f t="shared" si="141"/>
        <v>0</v>
      </c>
      <c r="Z446" s="43">
        <f t="shared" si="142"/>
        <v>0</v>
      </c>
      <c r="AA446" s="43">
        <f t="shared" si="143"/>
        <v>0</v>
      </c>
      <c r="AB446" s="43">
        <f t="shared" si="144"/>
        <v>0</v>
      </c>
      <c r="AC446" s="43">
        <f t="shared" si="145"/>
        <v>0</v>
      </c>
      <c r="AD446" s="43">
        <f t="shared" si="146"/>
        <v>0</v>
      </c>
      <c r="AE446" s="43">
        <f t="shared" si="147"/>
        <v>0</v>
      </c>
      <c r="AF446" s="43">
        <f t="shared" si="148"/>
        <v>0</v>
      </c>
      <c r="AG446" s="43">
        <f t="shared" si="149"/>
        <v>1</v>
      </c>
      <c r="AH446" s="43">
        <f t="shared" si="150"/>
        <v>0</v>
      </c>
      <c r="AI446" s="43">
        <f t="shared" si="151"/>
        <v>1</v>
      </c>
      <c r="AJ446" s="43">
        <f t="shared" si="152"/>
        <v>0</v>
      </c>
      <c r="AK446" s="43">
        <f t="shared" si="153"/>
        <v>0</v>
      </c>
      <c r="AL446" s="43">
        <f t="shared" si="154"/>
        <v>0</v>
      </c>
      <c r="AM446" s="43">
        <f t="shared" si="155"/>
        <v>0</v>
      </c>
      <c r="AN446" s="43">
        <f t="shared" si="156"/>
        <v>0</v>
      </c>
      <c r="AO446" s="43">
        <f t="shared" si="157"/>
        <v>1</v>
      </c>
      <c r="AP446" s="43"/>
      <c r="AQ446" s="43"/>
      <c r="AR446" s="43">
        <f t="shared" si="158"/>
        <v>3</v>
      </c>
      <c r="AS446" s="43">
        <f t="shared" si="159"/>
        <v>3</v>
      </c>
      <c r="AT446" s="43" t="str">
        <f t="shared" si="160"/>
        <v>Correct</v>
      </c>
      <c r="AU446" s="43"/>
      <c r="AV446" s="159">
        <f>IFERROR(VLOOKUP(Table1[[#This Row],[RespondentID]],'All Data'!$A447:$CN1019,81,FALSE),"unknown")</f>
        <v>0</v>
      </c>
      <c r="AW446" s="159">
        <f>IFERROR(VLOOKUP(Table1[[#This Row],[RespondentID]],'All Data'!$A447:$CN1019,82,FALSE),"unknown")</f>
        <v>0</v>
      </c>
      <c r="AX446" s="159">
        <f>IFERROR(VLOOKUP(Table1[[#This Row],[RespondentID]],'All Data'!$A447:$CN1019,83,FALSE),"unknown")</f>
        <v>0</v>
      </c>
      <c r="AY446" s="159">
        <f>IFERROR(VLOOKUP(Table1[[#This Row],[RespondentID]],'All Data'!$A447:$CN1019,84,FALSE),"unknown")</f>
        <v>0</v>
      </c>
      <c r="AZ446" s="159">
        <f>IFERROR(VLOOKUP(Table1[[#This Row],[RespondentID]],'All Data'!$A447:$CN1019,85,FALSE),"unknown")</f>
        <v>0</v>
      </c>
      <c r="BA446" s="159">
        <f>IFERROR(VLOOKUP(Table1[[#This Row],[RespondentID]],'All Data'!$A447:$CN1019,86,FALSE),"unknown")</f>
        <v>0</v>
      </c>
      <c r="BB446" s="159" t="str">
        <f>IFERROR(VLOOKUP(Table1[[#This Row],[RespondentID]],'All Data'!$A447:$CN1019,87,FALSE),"unknown")</f>
        <v xml:space="preserve"> </v>
      </c>
      <c r="BC446" s="159">
        <f>IFERROR(VLOOKUP(Table1[[#This Row],[RespondentID]],'All Data'!$A447:$CN1019,88,FALSE),"unknown")</f>
        <v>0</v>
      </c>
      <c r="BD446" s="159">
        <f>IFERROR(VLOOKUP(Table1[[#This Row],[RespondentID]],'All Data'!$A447:$CN1019,89,FALSE),"unknown")</f>
        <v>0</v>
      </c>
      <c r="BE446" s="159">
        <f>IFERROR(VLOOKUP(Table1[[#This Row],[RespondentID]],'All Data'!$A447:$CN1019,90,FALSE),"unknown")</f>
        <v>0</v>
      </c>
      <c r="BF446" s="159">
        <f>IFERROR(VLOOKUP(Table1[[#This Row],[RespondentID]],'All Data'!$A447:$CN1019,91,FALSE),"unknown")</f>
        <v>0</v>
      </c>
      <c r="BG446" s="159">
        <f>IFERROR(VLOOKUP(Table1[[#This Row],[RespondentID]],'All Data'!$A447:$CN1019,92,FALSE),"unknown")</f>
        <v>0</v>
      </c>
    </row>
    <row r="447" spans="1:59" x14ac:dyDescent="0.35">
      <c r="A447" s="6">
        <v>5662171661</v>
      </c>
      <c r="B447" s="6"/>
      <c r="C447" s="6"/>
      <c r="D447" s="6"/>
      <c r="E447" s="6"/>
      <c r="F447" s="6" t="s">
        <v>55</v>
      </c>
      <c r="G447" s="6"/>
      <c r="H447" s="6"/>
      <c r="I447" s="6" t="s">
        <v>58</v>
      </c>
      <c r="J447" s="6"/>
      <c r="K447" s="6"/>
      <c r="L447" s="6"/>
      <c r="M447" s="6"/>
      <c r="N447" s="6"/>
      <c r="O447" s="6"/>
      <c r="P447" s="6" t="s">
        <v>63</v>
      </c>
      <c r="Q447" s="6"/>
      <c r="R447" s="6"/>
      <c r="S447" s="6"/>
      <c r="T447" s="43"/>
      <c r="U447" s="43">
        <f t="shared" si="138"/>
        <v>3</v>
      </c>
      <c r="V447" s="43">
        <f t="shared" si="139"/>
        <v>1</v>
      </c>
      <c r="W447" s="43"/>
      <c r="X447" s="43">
        <f t="shared" si="140"/>
        <v>0</v>
      </c>
      <c r="Y447" s="43">
        <f t="shared" si="141"/>
        <v>0</v>
      </c>
      <c r="Z447" s="43">
        <f t="shared" si="142"/>
        <v>0</v>
      </c>
      <c r="AA447" s="43">
        <f t="shared" si="143"/>
        <v>0</v>
      </c>
      <c r="AB447" s="43">
        <f t="shared" si="144"/>
        <v>1</v>
      </c>
      <c r="AC447" s="43">
        <f t="shared" si="145"/>
        <v>0</v>
      </c>
      <c r="AD447" s="43">
        <f t="shared" si="146"/>
        <v>0</v>
      </c>
      <c r="AE447" s="43">
        <f t="shared" si="147"/>
        <v>1</v>
      </c>
      <c r="AF447" s="43">
        <f t="shared" si="148"/>
        <v>0</v>
      </c>
      <c r="AG447" s="43">
        <f t="shared" si="149"/>
        <v>0</v>
      </c>
      <c r="AH447" s="43">
        <f t="shared" si="150"/>
        <v>0</v>
      </c>
      <c r="AI447" s="43">
        <f t="shared" si="151"/>
        <v>0</v>
      </c>
      <c r="AJ447" s="43">
        <f t="shared" si="152"/>
        <v>0</v>
      </c>
      <c r="AK447" s="43">
        <f t="shared" si="153"/>
        <v>0</v>
      </c>
      <c r="AL447" s="43">
        <f t="shared" si="154"/>
        <v>1</v>
      </c>
      <c r="AM447" s="43">
        <f t="shared" si="155"/>
        <v>0</v>
      </c>
      <c r="AN447" s="43">
        <f t="shared" si="156"/>
        <v>0</v>
      </c>
      <c r="AO447" s="43">
        <f t="shared" si="157"/>
        <v>0</v>
      </c>
      <c r="AP447" s="43"/>
      <c r="AQ447" s="43"/>
      <c r="AR447" s="43">
        <f t="shared" si="158"/>
        <v>3</v>
      </c>
      <c r="AS447" s="43">
        <f t="shared" si="159"/>
        <v>3</v>
      </c>
      <c r="AT447" s="43" t="str">
        <f t="shared" si="160"/>
        <v>Correct</v>
      </c>
      <c r="AU447" s="43"/>
      <c r="AV447" s="159" t="str">
        <f>IFERROR(VLOOKUP(Table1[[#This Row],[RespondentID]],'All Data'!$A448:$CN1020,81,FALSE),"unknown")</f>
        <v>Male</v>
      </c>
      <c r="AW447" s="159">
        <f>IFERROR(VLOOKUP(Table1[[#This Row],[RespondentID]],'All Data'!$A448:$CN1020,82,FALSE),"unknown")</f>
        <v>22</v>
      </c>
      <c r="AX447" s="159" t="str">
        <f>IFERROR(VLOOKUP(Table1[[#This Row],[RespondentID]],'All Data'!$A448:$CN1020,83,FALSE),"unknown")</f>
        <v>Queens</v>
      </c>
      <c r="AY447" s="159">
        <f>IFERROR(VLOOKUP(Table1[[#This Row],[RespondentID]],'All Data'!$A448:$CN1020,84,FALSE),"unknown")</f>
        <v>0</v>
      </c>
      <c r="AZ447" s="159">
        <f>IFERROR(VLOOKUP(Table1[[#This Row],[RespondentID]],'All Data'!$A448:$CN1020,85,FALSE),"unknown")</f>
        <v>0</v>
      </c>
      <c r="BA447" s="159">
        <f>IFERROR(VLOOKUP(Table1[[#This Row],[RespondentID]],'All Data'!$A448:$CN1020,86,FALSE),"unknown")</f>
        <v>0</v>
      </c>
      <c r="BB447" s="159" t="str">
        <f>IFERROR(VLOOKUP(Table1[[#This Row],[RespondentID]],'All Data'!$A448:$CN1020,87,FALSE),"unknown")</f>
        <v xml:space="preserve"> </v>
      </c>
      <c r="BC447" s="159">
        <f>IFERROR(VLOOKUP(Table1[[#This Row],[RespondentID]],'All Data'!$A448:$CN1020,88,FALSE),"unknown")</f>
        <v>0</v>
      </c>
      <c r="BD447" s="159">
        <f>IFERROR(VLOOKUP(Table1[[#This Row],[RespondentID]],'All Data'!$A448:$CN1020,89,FALSE),"unknown")</f>
        <v>0</v>
      </c>
      <c r="BE447" s="159">
        <f>IFERROR(VLOOKUP(Table1[[#This Row],[RespondentID]],'All Data'!$A448:$CN1020,90,FALSE),"unknown")</f>
        <v>0</v>
      </c>
      <c r="BF447" s="159">
        <f>IFERROR(VLOOKUP(Table1[[#This Row],[RespondentID]],'All Data'!$A448:$CN1020,91,FALSE),"unknown")</f>
        <v>0</v>
      </c>
      <c r="BG447" s="159">
        <f>IFERROR(VLOOKUP(Table1[[#This Row],[RespondentID]],'All Data'!$A448:$CN1020,92,FALSE),"unknown")</f>
        <v>0</v>
      </c>
    </row>
    <row r="448" spans="1:59" x14ac:dyDescent="0.35">
      <c r="A448" s="6">
        <v>5661428805</v>
      </c>
      <c r="B448" s="6"/>
      <c r="C448" s="6"/>
      <c r="D448" s="6"/>
      <c r="E448" s="6" t="s">
        <v>19</v>
      </c>
      <c r="F448" s="6"/>
      <c r="G448" s="6"/>
      <c r="H448" s="6"/>
      <c r="I448" s="6"/>
      <c r="J448" s="6"/>
      <c r="K448" s="6"/>
      <c r="L448" s="6"/>
      <c r="M448" s="6" t="s">
        <v>62</v>
      </c>
      <c r="N448" s="6" t="s">
        <v>26</v>
      </c>
      <c r="O448" s="6"/>
      <c r="P448" s="6"/>
      <c r="Q448" s="6"/>
      <c r="R448" s="6"/>
      <c r="S448" s="6"/>
      <c r="T448" s="43"/>
      <c r="U448" s="43">
        <f t="shared" si="138"/>
        <v>3</v>
      </c>
      <c r="V448" s="43">
        <f t="shared" si="139"/>
        <v>1</v>
      </c>
      <c r="W448" s="43"/>
      <c r="X448" s="43">
        <f t="shared" si="140"/>
        <v>0</v>
      </c>
      <c r="Y448" s="43">
        <f t="shared" si="141"/>
        <v>0</v>
      </c>
      <c r="Z448" s="43">
        <f t="shared" si="142"/>
        <v>0</v>
      </c>
      <c r="AA448" s="43">
        <f t="shared" si="143"/>
        <v>1</v>
      </c>
      <c r="AB448" s="43">
        <f t="shared" si="144"/>
        <v>0</v>
      </c>
      <c r="AC448" s="43">
        <f t="shared" si="145"/>
        <v>0</v>
      </c>
      <c r="AD448" s="43">
        <f t="shared" si="146"/>
        <v>0</v>
      </c>
      <c r="AE448" s="43">
        <f t="shared" si="147"/>
        <v>0</v>
      </c>
      <c r="AF448" s="43">
        <f t="shared" si="148"/>
        <v>0</v>
      </c>
      <c r="AG448" s="43">
        <f t="shared" si="149"/>
        <v>0</v>
      </c>
      <c r="AH448" s="43">
        <f t="shared" si="150"/>
        <v>0</v>
      </c>
      <c r="AI448" s="43">
        <f t="shared" si="151"/>
        <v>1</v>
      </c>
      <c r="AJ448" s="43">
        <f t="shared" si="152"/>
        <v>1</v>
      </c>
      <c r="AK448" s="43">
        <f t="shared" si="153"/>
        <v>0</v>
      </c>
      <c r="AL448" s="43">
        <f t="shared" si="154"/>
        <v>0</v>
      </c>
      <c r="AM448" s="43">
        <f t="shared" si="155"/>
        <v>0</v>
      </c>
      <c r="AN448" s="43">
        <f t="shared" si="156"/>
        <v>0</v>
      </c>
      <c r="AO448" s="43">
        <f t="shared" si="157"/>
        <v>0</v>
      </c>
      <c r="AP448" s="43"/>
      <c r="AQ448" s="43"/>
      <c r="AR448" s="43">
        <f t="shared" si="158"/>
        <v>3</v>
      </c>
      <c r="AS448" s="43">
        <f t="shared" si="159"/>
        <v>3</v>
      </c>
      <c r="AT448" s="43" t="str">
        <f t="shared" si="160"/>
        <v>Correct</v>
      </c>
      <c r="AU448" s="43"/>
      <c r="AV448" s="159" t="str">
        <f>IFERROR(VLOOKUP(Table1[[#This Row],[RespondentID]],'All Data'!$A449:$CN1021,81,FALSE),"unknown")</f>
        <v>Female</v>
      </c>
      <c r="AW448" s="159">
        <f>IFERROR(VLOOKUP(Table1[[#This Row],[RespondentID]],'All Data'!$A449:$CN1021,82,FALSE),"unknown")</f>
        <v>28</v>
      </c>
      <c r="AX448" s="159" t="str">
        <f>IFERROR(VLOOKUP(Table1[[#This Row],[RespondentID]],'All Data'!$A449:$CN1021,83,FALSE),"unknown")</f>
        <v>Nassau</v>
      </c>
      <c r="AY448" s="159" t="str">
        <f>IFERROR(VLOOKUP(Table1[[#This Row],[RespondentID]],'All Data'!$A449:$CN1021,84,FALSE),"unknown")</f>
        <v>Albertson, 11507</v>
      </c>
      <c r="AZ448" s="159">
        <f>IFERROR(VLOOKUP(Table1[[#This Row],[RespondentID]],'All Data'!$A449:$CN1021,85,FALSE),"unknown")</f>
        <v>0</v>
      </c>
      <c r="BA448" s="159">
        <f>IFERROR(VLOOKUP(Table1[[#This Row],[RespondentID]],'All Data'!$A449:$CN1021,86,FALSE),"unknown")</f>
        <v>0</v>
      </c>
      <c r="BB448" s="159" t="str">
        <f>IFERROR(VLOOKUP(Table1[[#This Row],[RespondentID]],'All Data'!$A449:$CN1021,87,FALSE),"unknown")</f>
        <v xml:space="preserve"> </v>
      </c>
      <c r="BC448" s="159">
        <f>IFERROR(VLOOKUP(Table1[[#This Row],[RespondentID]],'All Data'!$A449:$CN1021,88,FALSE),"unknown")</f>
        <v>0</v>
      </c>
      <c r="BD448" s="159">
        <f>IFERROR(VLOOKUP(Table1[[#This Row],[RespondentID]],'All Data'!$A449:$CN1021,89,FALSE),"unknown")</f>
        <v>0</v>
      </c>
      <c r="BE448" s="159">
        <f>IFERROR(VLOOKUP(Table1[[#This Row],[RespondentID]],'All Data'!$A449:$CN1021,90,FALSE),"unknown")</f>
        <v>0</v>
      </c>
      <c r="BF448" s="159">
        <f>IFERROR(VLOOKUP(Table1[[#This Row],[RespondentID]],'All Data'!$A449:$CN1021,91,FALSE),"unknown")</f>
        <v>0</v>
      </c>
      <c r="BG448" s="159">
        <f>IFERROR(VLOOKUP(Table1[[#This Row],[RespondentID]],'All Data'!$A449:$CN1021,92,FALSE),"unknown")</f>
        <v>0</v>
      </c>
    </row>
    <row r="449" spans="1:59" x14ac:dyDescent="0.35">
      <c r="A449" s="6">
        <v>5660954662</v>
      </c>
      <c r="B449" s="6"/>
      <c r="C449" s="6"/>
      <c r="D449" s="6"/>
      <c r="E449" s="6"/>
      <c r="F449" s="6"/>
      <c r="G449" s="6"/>
      <c r="H449" s="6" t="s">
        <v>57</v>
      </c>
      <c r="I449" s="6" t="s">
        <v>58</v>
      </c>
      <c r="J449" s="6"/>
      <c r="K449" s="6"/>
      <c r="L449" s="6"/>
      <c r="M449" s="6"/>
      <c r="N449" s="6" t="s">
        <v>26</v>
      </c>
      <c r="O449" s="6"/>
      <c r="P449" s="6"/>
      <c r="Q449" s="6"/>
      <c r="R449" s="6"/>
      <c r="S449" s="6"/>
      <c r="T449" s="43"/>
      <c r="U449" s="43">
        <f t="shared" si="138"/>
        <v>3</v>
      </c>
      <c r="V449" s="43">
        <f t="shared" si="139"/>
        <v>1</v>
      </c>
      <c r="W449" s="43"/>
      <c r="X449" s="43">
        <f t="shared" si="140"/>
        <v>0</v>
      </c>
      <c r="Y449" s="43">
        <f t="shared" si="141"/>
        <v>0</v>
      </c>
      <c r="Z449" s="43">
        <f t="shared" si="142"/>
        <v>0</v>
      </c>
      <c r="AA449" s="43">
        <f t="shared" si="143"/>
        <v>0</v>
      </c>
      <c r="AB449" s="43">
        <f t="shared" si="144"/>
        <v>0</v>
      </c>
      <c r="AC449" s="43">
        <f t="shared" si="145"/>
        <v>0</v>
      </c>
      <c r="AD449" s="43">
        <f t="shared" si="146"/>
        <v>1</v>
      </c>
      <c r="AE449" s="43">
        <f t="shared" si="147"/>
        <v>1</v>
      </c>
      <c r="AF449" s="43">
        <f t="shared" si="148"/>
        <v>0</v>
      </c>
      <c r="AG449" s="43">
        <f t="shared" si="149"/>
        <v>0</v>
      </c>
      <c r="AH449" s="43">
        <f t="shared" si="150"/>
        <v>0</v>
      </c>
      <c r="AI449" s="43">
        <f t="shared" si="151"/>
        <v>0</v>
      </c>
      <c r="AJ449" s="43">
        <f t="shared" si="152"/>
        <v>1</v>
      </c>
      <c r="AK449" s="43">
        <f t="shared" si="153"/>
        <v>0</v>
      </c>
      <c r="AL449" s="43">
        <f t="shared" si="154"/>
        <v>0</v>
      </c>
      <c r="AM449" s="43">
        <f t="shared" si="155"/>
        <v>0</v>
      </c>
      <c r="AN449" s="43">
        <f t="shared" si="156"/>
        <v>0</v>
      </c>
      <c r="AO449" s="43">
        <f t="shared" si="157"/>
        <v>0</v>
      </c>
      <c r="AP449" s="43"/>
      <c r="AQ449" s="43"/>
      <c r="AR449" s="43">
        <f t="shared" si="158"/>
        <v>3</v>
      </c>
      <c r="AS449" s="43">
        <f t="shared" si="159"/>
        <v>3</v>
      </c>
      <c r="AT449" s="43" t="str">
        <f t="shared" si="160"/>
        <v>Correct</v>
      </c>
      <c r="AU449" s="43"/>
      <c r="AV449" s="159" t="str">
        <f>IFERROR(VLOOKUP(Table1[[#This Row],[RespondentID]],'All Data'!$A450:$CN1022,81,FALSE),"unknown")</f>
        <v>Female</v>
      </c>
      <c r="AW449" s="159">
        <f>IFERROR(VLOOKUP(Table1[[#This Row],[RespondentID]],'All Data'!$A450:$CN1022,82,FALSE),"unknown")</f>
        <v>36</v>
      </c>
      <c r="AX449" s="159" t="str">
        <f>IFERROR(VLOOKUP(Table1[[#This Row],[RespondentID]],'All Data'!$A450:$CN1022,83,FALSE),"unknown")</f>
        <v>Queens</v>
      </c>
      <c r="AY449" s="159">
        <f>IFERROR(VLOOKUP(Table1[[#This Row],[RespondentID]],'All Data'!$A450:$CN1022,84,FALSE),"unknown")</f>
        <v>0</v>
      </c>
      <c r="AZ449" s="159" t="str">
        <f>IFERROR(VLOOKUP(Table1[[#This Row],[RespondentID]],'All Data'!$A450:$CN1022,85,FALSE),"unknown")</f>
        <v>White/Caucasian</v>
      </c>
      <c r="BA449" s="159" t="str">
        <f>IFERROR(VLOOKUP(Table1[[#This Row],[RespondentID]],'All Data'!$A450:$CN1022,86,FALSE),"unknown")</f>
        <v>Yes</v>
      </c>
      <c r="BB449" s="159" t="str">
        <f>IFERROR(VLOOKUP(Table1[[#This Row],[RespondentID]],'All Data'!$A450:$CN1022,87,FALSE),"unknown")</f>
        <v xml:space="preserve"> Spanish </v>
      </c>
      <c r="BC449" s="159" t="str">
        <f>IFERROR(VLOOKUP(Table1[[#This Row],[RespondentID]],'All Data'!$A450:$CN1022,88,FALSE),"unknown")</f>
        <v>$0-$19,999</v>
      </c>
      <c r="BD449" s="159" t="str">
        <f>IFERROR(VLOOKUP(Table1[[#This Row],[RespondentID]],'All Data'!$A450:$CN1022,89,FALSE),"unknown")</f>
        <v>Some high school</v>
      </c>
      <c r="BE449" s="159" t="str">
        <f>IFERROR(VLOOKUP(Table1[[#This Row],[RespondentID]],'All Data'!$A450:$CN1022,90,FALSE),"unknown")</f>
        <v>Employed for wages</v>
      </c>
      <c r="BF449" s="159" t="str">
        <f>IFERROR(VLOOKUP(Table1[[#This Row],[RespondentID]],'All Data'!$A450:$CN1022,91,FALSE),"unknown")</f>
        <v>Yes</v>
      </c>
      <c r="BG449" s="159" t="str">
        <f>IFERROR(VLOOKUP(Table1[[#This Row],[RespondentID]],'All Data'!$A450:$CN1022,92,FALSE),"unknown")</f>
        <v>Yes</v>
      </c>
    </row>
    <row r="450" spans="1:59" x14ac:dyDescent="0.35">
      <c r="A450" s="6">
        <v>5660954444</v>
      </c>
      <c r="B450" s="6"/>
      <c r="C450" s="6"/>
      <c r="D450" s="6"/>
      <c r="E450" s="6"/>
      <c r="F450" s="6"/>
      <c r="G450" s="6"/>
      <c r="H450" s="6"/>
      <c r="I450" s="6" t="s">
        <v>58</v>
      </c>
      <c r="J450" s="6" t="s">
        <v>59</v>
      </c>
      <c r="K450" s="6"/>
      <c r="L450" s="6"/>
      <c r="M450" s="6"/>
      <c r="N450" s="6"/>
      <c r="O450" s="6"/>
      <c r="P450" s="6"/>
      <c r="Q450" s="6"/>
      <c r="R450" s="6" t="s">
        <v>65</v>
      </c>
      <c r="S450" s="6"/>
      <c r="T450" s="43"/>
      <c r="U450" s="43">
        <f t="shared" ref="U450:U481" si="161">COUNTA(B450:T450)</f>
        <v>3</v>
      </c>
      <c r="V450" s="43">
        <f t="shared" ref="V450:V481" si="162">3/U450</f>
        <v>1</v>
      </c>
      <c r="W450" s="43"/>
      <c r="X450" s="43">
        <f t="shared" ref="X450:X481" si="163">IF($U450&lt;3,IF($B450=$B$1,1,0),IF($B450=$B$1,$V450,0))</f>
        <v>0</v>
      </c>
      <c r="Y450" s="43">
        <f t="shared" ref="Y450:Y481" si="164">IF($U450&lt;3,IF($C450=$C$1,1,0),IF($C450=$C$1,$V450,0))</f>
        <v>0</v>
      </c>
      <c r="Z450" s="43">
        <f t="shared" ref="Z450:Z481" si="165">IF($U450&lt;3,IF($D450=$D$1,1,0),IF($D450=$D$1,$V450,0))</f>
        <v>0</v>
      </c>
      <c r="AA450" s="43">
        <f t="shared" ref="AA450:AA481" si="166">IF($U450&lt;3,IF($E450=$E$1,1,0),IF($E450=$E$1,$V450,0))</f>
        <v>0</v>
      </c>
      <c r="AB450" s="43">
        <f t="shared" ref="AB450:AB481" si="167">IF($U450&lt;3,IF($F450=$F$1,1,0),IF($F450=$F$1,$V450,0))</f>
        <v>0</v>
      </c>
      <c r="AC450" s="43">
        <f t="shared" ref="AC450:AC481" si="168">IF($U450&lt;3,IF($G450=$G$1,1,0),IF($G450=$G$1,$V450,0))</f>
        <v>0</v>
      </c>
      <c r="AD450" s="43">
        <f t="shared" ref="AD450:AD481" si="169">IF($U450&lt;3,IF($H450=$H$1,1,0),IF($H450=$H$1,$V450,0))</f>
        <v>0</v>
      </c>
      <c r="AE450" s="43">
        <f t="shared" ref="AE450:AE481" si="170">IF($U450&lt;3,IF($I450=$I$1,1,0),IF($I450=$I$1,$V450,0))</f>
        <v>1</v>
      </c>
      <c r="AF450" s="43">
        <f t="shared" ref="AF450:AF481" si="171">IF($U450&lt;3,IF($J450=$J$1,1,0),IF($J450=$J$1,$V450,0))</f>
        <v>1</v>
      </c>
      <c r="AG450" s="43">
        <f t="shared" ref="AG450:AG481" si="172">IF($U450&lt;3,IF($K450=$K$1,1,0),IF($K450=$K$1,$V450,0))</f>
        <v>0</v>
      </c>
      <c r="AH450" s="43">
        <f t="shared" ref="AH450:AH481" si="173">IF($U450&lt;3,IF($L450=$L$1,1,0),IF($L450=$L$1,$V450,0))</f>
        <v>0</v>
      </c>
      <c r="AI450" s="43">
        <f t="shared" ref="AI450:AI481" si="174">IF($U450&lt;3,IF($M450=$M$1,1,0),IF($M450=$M$1,$V450,0))</f>
        <v>0</v>
      </c>
      <c r="AJ450" s="43">
        <f t="shared" ref="AJ450:AJ481" si="175">IF($U450&lt;3,IF($N450=$N$1,1,0),IF($N450=$N$1,$V450,0))</f>
        <v>0</v>
      </c>
      <c r="AK450" s="43">
        <f t="shared" ref="AK450:AK481" si="176">IF($U450&lt;3,IF($O450=$O$1,1,0),IF($O450=$O$1,$V450,0))</f>
        <v>0</v>
      </c>
      <c r="AL450" s="43">
        <f t="shared" ref="AL450:AL481" si="177">IF($U450&lt;3,IF($P450=$P$1,1,0),IF($P450=$P$1,$V450,0))</f>
        <v>0</v>
      </c>
      <c r="AM450" s="43">
        <f t="shared" ref="AM450:AM481" si="178">IF($U450&lt;3,IF($Q450=$Q$1,1,0),IF($Q450=$Q$1,$V450,0))</f>
        <v>0</v>
      </c>
      <c r="AN450" s="43">
        <f t="shared" ref="AN450:AN481" si="179">IF($U450&lt;3,IF($R450=$R$1,1,0),IF($R450=$R$1,$V450,0))</f>
        <v>1</v>
      </c>
      <c r="AO450" s="43">
        <f t="shared" ref="AO450:AO481" si="180">IF($U450&lt;3,IF($S450=$S$1,1,0),IF($S450=$S$1,$V450,0))</f>
        <v>0</v>
      </c>
      <c r="AP450" s="43"/>
      <c r="AQ450" s="43"/>
      <c r="AR450" s="43">
        <f t="shared" ref="AR450:AR481" si="181">SUM(X450:AP450)</f>
        <v>3</v>
      </c>
      <c r="AS450" s="43">
        <f t="shared" ref="AS450:AS481" si="182">U450</f>
        <v>3</v>
      </c>
      <c r="AT450" s="43" t="str">
        <f t="shared" ref="AT450:AT481" si="183">IF(AR450=AS450,"Correct",IF(AR450=3,"Correct","Wrong"))</f>
        <v>Correct</v>
      </c>
      <c r="AU450" s="43"/>
      <c r="AV450" s="159" t="str">
        <f>IFERROR(VLOOKUP(Table1[[#This Row],[RespondentID]],'All Data'!$A451:$CN1023,81,FALSE),"unknown")</f>
        <v>Female</v>
      </c>
      <c r="AW450" s="159">
        <f>IFERROR(VLOOKUP(Table1[[#This Row],[RespondentID]],'All Data'!$A451:$CN1023,82,FALSE),"unknown")</f>
        <v>36</v>
      </c>
      <c r="AX450" s="159" t="str">
        <f>IFERROR(VLOOKUP(Table1[[#This Row],[RespondentID]],'All Data'!$A451:$CN1023,83,FALSE),"unknown")</f>
        <v>Suffolk</v>
      </c>
      <c r="AY450" s="159" t="str">
        <f>IFERROR(VLOOKUP(Table1[[#This Row],[RespondentID]],'All Data'!$A451:$CN1023,84,FALSE),"unknown")</f>
        <v>Amagansett, 11930</v>
      </c>
      <c r="AZ450" s="159">
        <f>IFERROR(VLOOKUP(Table1[[#This Row],[RespondentID]],'All Data'!$A451:$CN1023,85,FALSE),"unknown")</f>
        <v>0</v>
      </c>
      <c r="BA450" s="159">
        <f>IFERROR(VLOOKUP(Table1[[#This Row],[RespondentID]],'All Data'!$A451:$CN1023,86,FALSE),"unknown")</f>
        <v>0</v>
      </c>
      <c r="BB450" s="159" t="str">
        <f>IFERROR(VLOOKUP(Table1[[#This Row],[RespondentID]],'All Data'!$A451:$CN1023,87,FALSE),"unknown")</f>
        <v xml:space="preserve"> </v>
      </c>
      <c r="BC450" s="159">
        <f>IFERROR(VLOOKUP(Table1[[#This Row],[RespondentID]],'All Data'!$A451:$CN1023,88,FALSE),"unknown")</f>
        <v>0</v>
      </c>
      <c r="BD450" s="159">
        <f>IFERROR(VLOOKUP(Table1[[#This Row],[RespondentID]],'All Data'!$A451:$CN1023,89,FALSE),"unknown")</f>
        <v>0</v>
      </c>
      <c r="BE450" s="159">
        <f>IFERROR(VLOOKUP(Table1[[#This Row],[RespondentID]],'All Data'!$A451:$CN1023,90,FALSE),"unknown")</f>
        <v>0</v>
      </c>
      <c r="BF450" s="159">
        <f>IFERROR(VLOOKUP(Table1[[#This Row],[RespondentID]],'All Data'!$A451:$CN1023,91,FALSE),"unknown")</f>
        <v>0</v>
      </c>
      <c r="BG450" s="159">
        <f>IFERROR(VLOOKUP(Table1[[#This Row],[RespondentID]],'All Data'!$A451:$CN1023,92,FALSE),"unknown")</f>
        <v>0</v>
      </c>
    </row>
    <row r="451" spans="1:59" x14ac:dyDescent="0.35">
      <c r="A451" s="6">
        <v>5660954142</v>
      </c>
      <c r="B451" s="6"/>
      <c r="C451" s="6"/>
      <c r="D451" s="6"/>
      <c r="E451" s="6"/>
      <c r="F451" s="6"/>
      <c r="G451" s="6" t="s">
        <v>56</v>
      </c>
      <c r="H451" s="6"/>
      <c r="I451" s="6" t="s">
        <v>58</v>
      </c>
      <c r="J451" s="6"/>
      <c r="K451" s="6"/>
      <c r="L451" s="6"/>
      <c r="M451" s="6"/>
      <c r="N451" s="6"/>
      <c r="O451" s="6"/>
      <c r="P451" s="6"/>
      <c r="Q451" s="6"/>
      <c r="R451" s="6" t="s">
        <v>65</v>
      </c>
      <c r="S451" s="6"/>
      <c r="T451" s="43"/>
      <c r="U451" s="43">
        <f t="shared" si="161"/>
        <v>3</v>
      </c>
      <c r="V451" s="43">
        <f t="shared" si="162"/>
        <v>1</v>
      </c>
      <c r="W451" s="43"/>
      <c r="X451" s="43">
        <f t="shared" si="163"/>
        <v>0</v>
      </c>
      <c r="Y451" s="43">
        <f t="shared" si="164"/>
        <v>0</v>
      </c>
      <c r="Z451" s="43">
        <f t="shared" si="165"/>
        <v>0</v>
      </c>
      <c r="AA451" s="43">
        <f t="shared" si="166"/>
        <v>0</v>
      </c>
      <c r="AB451" s="43">
        <f t="shared" si="167"/>
        <v>0</v>
      </c>
      <c r="AC451" s="43">
        <f t="shared" si="168"/>
        <v>1</v>
      </c>
      <c r="AD451" s="43">
        <f t="shared" si="169"/>
        <v>0</v>
      </c>
      <c r="AE451" s="43">
        <f t="shared" si="170"/>
        <v>1</v>
      </c>
      <c r="AF451" s="43">
        <f t="shared" si="171"/>
        <v>0</v>
      </c>
      <c r="AG451" s="43">
        <f t="shared" si="172"/>
        <v>0</v>
      </c>
      <c r="AH451" s="43">
        <f t="shared" si="173"/>
        <v>0</v>
      </c>
      <c r="AI451" s="43">
        <f t="shared" si="174"/>
        <v>0</v>
      </c>
      <c r="AJ451" s="43">
        <f t="shared" si="175"/>
        <v>0</v>
      </c>
      <c r="AK451" s="43">
        <f t="shared" si="176"/>
        <v>0</v>
      </c>
      <c r="AL451" s="43">
        <f t="shared" si="177"/>
        <v>0</v>
      </c>
      <c r="AM451" s="43">
        <f t="shared" si="178"/>
        <v>0</v>
      </c>
      <c r="AN451" s="43">
        <f t="shared" si="179"/>
        <v>1</v>
      </c>
      <c r="AO451" s="43">
        <f t="shared" si="180"/>
        <v>0</v>
      </c>
      <c r="AP451" s="43"/>
      <c r="AQ451" s="43"/>
      <c r="AR451" s="43">
        <f t="shared" si="181"/>
        <v>3</v>
      </c>
      <c r="AS451" s="43">
        <f t="shared" si="182"/>
        <v>3</v>
      </c>
      <c r="AT451" s="43" t="str">
        <f t="shared" si="183"/>
        <v>Correct</v>
      </c>
      <c r="AU451" s="43"/>
      <c r="AV451" s="159" t="str">
        <f>IFERROR(VLOOKUP(Table1[[#This Row],[RespondentID]],'All Data'!$A452:$CN1024,81,FALSE),"unknown")</f>
        <v>Female</v>
      </c>
      <c r="AW451" s="159">
        <f>IFERROR(VLOOKUP(Table1[[#This Row],[RespondentID]],'All Data'!$A452:$CN1024,82,FALSE),"unknown")</f>
        <v>36</v>
      </c>
      <c r="AX451" s="159" t="str">
        <f>IFERROR(VLOOKUP(Table1[[#This Row],[RespondentID]],'All Data'!$A452:$CN1024,83,FALSE),"unknown")</f>
        <v>Nassau</v>
      </c>
      <c r="AY451" s="159">
        <f>IFERROR(VLOOKUP(Table1[[#This Row],[RespondentID]],'All Data'!$A452:$CN1024,84,FALSE),"unknown")</f>
        <v>0</v>
      </c>
      <c r="AZ451" s="159">
        <f>IFERROR(VLOOKUP(Table1[[#This Row],[RespondentID]],'All Data'!$A452:$CN1024,85,FALSE),"unknown")</f>
        <v>0</v>
      </c>
      <c r="BA451" s="159">
        <f>IFERROR(VLOOKUP(Table1[[#This Row],[RespondentID]],'All Data'!$A452:$CN1024,86,FALSE),"unknown")</f>
        <v>0</v>
      </c>
      <c r="BB451" s="159" t="str">
        <f>IFERROR(VLOOKUP(Table1[[#This Row],[RespondentID]],'All Data'!$A452:$CN1024,87,FALSE),"unknown")</f>
        <v xml:space="preserve"> </v>
      </c>
      <c r="BC451" s="159">
        <f>IFERROR(VLOOKUP(Table1[[#This Row],[RespondentID]],'All Data'!$A452:$CN1024,88,FALSE),"unknown")</f>
        <v>0</v>
      </c>
      <c r="BD451" s="159">
        <f>IFERROR(VLOOKUP(Table1[[#This Row],[RespondentID]],'All Data'!$A452:$CN1024,89,FALSE),"unknown")</f>
        <v>0</v>
      </c>
      <c r="BE451" s="159">
        <f>IFERROR(VLOOKUP(Table1[[#This Row],[RespondentID]],'All Data'!$A452:$CN1024,90,FALSE),"unknown")</f>
        <v>0</v>
      </c>
      <c r="BF451" s="159">
        <f>IFERROR(VLOOKUP(Table1[[#This Row],[RespondentID]],'All Data'!$A452:$CN1024,91,FALSE),"unknown")</f>
        <v>0</v>
      </c>
      <c r="BG451" s="159">
        <f>IFERROR(VLOOKUP(Table1[[#This Row],[RespondentID]],'All Data'!$A452:$CN1024,92,FALSE),"unknown")</f>
        <v>0</v>
      </c>
    </row>
    <row r="452" spans="1:59" x14ac:dyDescent="0.35">
      <c r="A452" s="6">
        <v>5659700646</v>
      </c>
      <c r="B452" s="6"/>
      <c r="C452" s="6"/>
      <c r="D452" s="6"/>
      <c r="E452" s="6"/>
      <c r="F452" s="6"/>
      <c r="G452" s="6" t="s">
        <v>56</v>
      </c>
      <c r="H452" s="6" t="s">
        <v>57</v>
      </c>
      <c r="I452" s="6"/>
      <c r="J452" s="6"/>
      <c r="K452" s="6"/>
      <c r="L452" s="6"/>
      <c r="M452" s="6"/>
      <c r="N452" s="6" t="s">
        <v>26</v>
      </c>
      <c r="O452" s="6"/>
      <c r="P452" s="6"/>
      <c r="Q452" s="6"/>
      <c r="R452" s="6"/>
      <c r="S452" s="6"/>
      <c r="T452" s="43"/>
      <c r="U452" s="43">
        <f t="shared" si="161"/>
        <v>3</v>
      </c>
      <c r="V452" s="43">
        <f t="shared" si="162"/>
        <v>1</v>
      </c>
      <c r="W452" s="43"/>
      <c r="X452" s="43">
        <f t="shared" si="163"/>
        <v>0</v>
      </c>
      <c r="Y452" s="43">
        <f t="shared" si="164"/>
        <v>0</v>
      </c>
      <c r="Z452" s="43">
        <f t="shared" si="165"/>
        <v>0</v>
      </c>
      <c r="AA452" s="43">
        <f t="shared" si="166"/>
        <v>0</v>
      </c>
      <c r="AB452" s="43">
        <f t="shared" si="167"/>
        <v>0</v>
      </c>
      <c r="AC452" s="43">
        <f t="shared" si="168"/>
        <v>1</v>
      </c>
      <c r="AD452" s="43">
        <f t="shared" si="169"/>
        <v>1</v>
      </c>
      <c r="AE452" s="43">
        <f t="shared" si="170"/>
        <v>0</v>
      </c>
      <c r="AF452" s="43">
        <f t="shared" si="171"/>
        <v>0</v>
      </c>
      <c r="AG452" s="43">
        <f t="shared" si="172"/>
        <v>0</v>
      </c>
      <c r="AH452" s="43">
        <f t="shared" si="173"/>
        <v>0</v>
      </c>
      <c r="AI452" s="43">
        <f t="shared" si="174"/>
        <v>0</v>
      </c>
      <c r="AJ452" s="43">
        <f t="shared" si="175"/>
        <v>1</v>
      </c>
      <c r="AK452" s="43">
        <f t="shared" si="176"/>
        <v>0</v>
      </c>
      <c r="AL452" s="43">
        <f t="shared" si="177"/>
        <v>0</v>
      </c>
      <c r="AM452" s="43">
        <f t="shared" si="178"/>
        <v>0</v>
      </c>
      <c r="AN452" s="43">
        <f t="shared" si="179"/>
        <v>0</v>
      </c>
      <c r="AO452" s="43">
        <f t="shared" si="180"/>
        <v>0</v>
      </c>
      <c r="AP452" s="43"/>
      <c r="AQ452" s="43"/>
      <c r="AR452" s="43">
        <f t="shared" si="181"/>
        <v>3</v>
      </c>
      <c r="AS452" s="43">
        <f t="shared" si="182"/>
        <v>3</v>
      </c>
      <c r="AT452" s="43" t="str">
        <f t="shared" si="183"/>
        <v>Correct</v>
      </c>
      <c r="AU452" s="43"/>
      <c r="AV452" s="159" t="str">
        <f>IFERROR(VLOOKUP(Table1[[#This Row],[RespondentID]],'All Data'!$A453:$CN1025,81,FALSE),"unknown")</f>
        <v>Female</v>
      </c>
      <c r="AW452" s="159">
        <f>IFERROR(VLOOKUP(Table1[[#This Row],[RespondentID]],'All Data'!$A453:$CN1025,82,FALSE),"unknown")</f>
        <v>17</v>
      </c>
      <c r="AX452" s="159" t="str">
        <f>IFERROR(VLOOKUP(Table1[[#This Row],[RespondentID]],'All Data'!$A453:$CN1025,83,FALSE),"unknown")</f>
        <v>Suffolk</v>
      </c>
      <c r="AY452" s="159" t="str">
        <f>IFERROR(VLOOKUP(Table1[[#This Row],[RespondentID]],'All Data'!$A453:$CN1025,84,FALSE),"unknown")</f>
        <v>Amagansett, 11930</v>
      </c>
      <c r="AZ452" s="159" t="str">
        <f>IFERROR(VLOOKUP(Table1[[#This Row],[RespondentID]],'All Data'!$A453:$CN1025,85,FALSE),"unknown")</f>
        <v>White/Caucasian</v>
      </c>
      <c r="BA452" s="159" t="str">
        <f>IFERROR(VLOOKUP(Table1[[#This Row],[RespondentID]],'All Data'!$A453:$CN1025,86,FALSE),"unknown")</f>
        <v>No</v>
      </c>
      <c r="BB452" s="159" t="str">
        <f>IFERROR(VLOOKUP(Table1[[#This Row],[RespondentID]],'All Data'!$A453:$CN1025,87,FALSE),"unknown")</f>
        <v xml:space="preserve"> Spanish </v>
      </c>
      <c r="BC452" s="159" t="str">
        <f>IFERROR(VLOOKUP(Table1[[#This Row],[RespondentID]],'All Data'!$A453:$CN1025,88,FALSE),"unknown")</f>
        <v>Over $125,000</v>
      </c>
      <c r="BD452" s="159" t="str">
        <f>IFERROR(VLOOKUP(Table1[[#This Row],[RespondentID]],'All Data'!$A453:$CN1025,89,FALSE),"unknown")</f>
        <v>High school graduate</v>
      </c>
      <c r="BE452" s="159" t="str">
        <f>IFERROR(VLOOKUP(Table1[[#This Row],[RespondentID]],'All Data'!$A453:$CN1025,90,FALSE),"unknown")</f>
        <v>Student</v>
      </c>
      <c r="BF452" s="159" t="str">
        <f>IFERROR(VLOOKUP(Table1[[#This Row],[RespondentID]],'All Data'!$A453:$CN1025,91,FALSE),"unknown")</f>
        <v>No</v>
      </c>
      <c r="BG452" s="159" t="str">
        <f>IFERROR(VLOOKUP(Table1[[#This Row],[RespondentID]],'All Data'!$A453:$CN1025,92,FALSE),"unknown")</f>
        <v>Yes</v>
      </c>
    </row>
    <row r="453" spans="1:59" x14ac:dyDescent="0.35">
      <c r="A453" s="6">
        <v>5659700274</v>
      </c>
      <c r="B453" s="6"/>
      <c r="C453" s="6"/>
      <c r="D453" s="6"/>
      <c r="E453" s="6"/>
      <c r="F453" s="6"/>
      <c r="G453" s="6" t="s">
        <v>56</v>
      </c>
      <c r="H453" s="6" t="s">
        <v>57</v>
      </c>
      <c r="I453" s="6"/>
      <c r="J453" s="6"/>
      <c r="K453" s="6"/>
      <c r="L453" s="6"/>
      <c r="M453" s="6"/>
      <c r="N453" s="6"/>
      <c r="O453" s="6"/>
      <c r="P453" s="6"/>
      <c r="Q453" s="6"/>
      <c r="R453" s="6"/>
      <c r="S453" s="6" t="s">
        <v>66</v>
      </c>
      <c r="T453" s="43"/>
      <c r="U453" s="43">
        <f t="shared" si="161"/>
        <v>3</v>
      </c>
      <c r="V453" s="43">
        <f t="shared" si="162"/>
        <v>1</v>
      </c>
      <c r="W453" s="43"/>
      <c r="X453" s="43">
        <f t="shared" si="163"/>
        <v>0</v>
      </c>
      <c r="Y453" s="43">
        <f t="shared" si="164"/>
        <v>0</v>
      </c>
      <c r="Z453" s="43">
        <f t="shared" si="165"/>
        <v>0</v>
      </c>
      <c r="AA453" s="43">
        <f t="shared" si="166"/>
        <v>0</v>
      </c>
      <c r="AB453" s="43">
        <f t="shared" si="167"/>
        <v>0</v>
      </c>
      <c r="AC453" s="43">
        <f t="shared" si="168"/>
        <v>1</v>
      </c>
      <c r="AD453" s="43">
        <f t="shared" si="169"/>
        <v>1</v>
      </c>
      <c r="AE453" s="43">
        <f t="shared" si="170"/>
        <v>0</v>
      </c>
      <c r="AF453" s="43">
        <f t="shared" si="171"/>
        <v>0</v>
      </c>
      <c r="AG453" s="43">
        <f t="shared" si="172"/>
        <v>0</v>
      </c>
      <c r="AH453" s="43">
        <f t="shared" si="173"/>
        <v>0</v>
      </c>
      <c r="AI453" s="43">
        <f t="shared" si="174"/>
        <v>0</v>
      </c>
      <c r="AJ453" s="43">
        <f t="shared" si="175"/>
        <v>0</v>
      </c>
      <c r="AK453" s="43">
        <f t="shared" si="176"/>
        <v>0</v>
      </c>
      <c r="AL453" s="43">
        <f t="shared" si="177"/>
        <v>0</v>
      </c>
      <c r="AM453" s="43">
        <f t="shared" si="178"/>
        <v>0</v>
      </c>
      <c r="AN453" s="43">
        <f t="shared" si="179"/>
        <v>0</v>
      </c>
      <c r="AO453" s="43">
        <f t="shared" si="180"/>
        <v>1</v>
      </c>
      <c r="AP453" s="43"/>
      <c r="AQ453" s="43"/>
      <c r="AR453" s="43">
        <f t="shared" si="181"/>
        <v>3</v>
      </c>
      <c r="AS453" s="43">
        <f t="shared" si="182"/>
        <v>3</v>
      </c>
      <c r="AT453" s="43" t="str">
        <f t="shared" si="183"/>
        <v>Correct</v>
      </c>
      <c r="AU453" s="43"/>
      <c r="AV453" s="159" t="str">
        <f>IFERROR(VLOOKUP(Table1[[#This Row],[RespondentID]],'All Data'!$A454:$CN1026,81,FALSE),"unknown")</f>
        <v>Female</v>
      </c>
      <c r="AW453" s="159">
        <f>IFERROR(VLOOKUP(Table1[[#This Row],[RespondentID]],'All Data'!$A454:$CN1026,82,FALSE),"unknown")</f>
        <v>17</v>
      </c>
      <c r="AX453" s="159" t="str">
        <f>IFERROR(VLOOKUP(Table1[[#This Row],[RespondentID]],'All Data'!$A454:$CN1026,83,FALSE),"unknown")</f>
        <v>Suffolk</v>
      </c>
      <c r="AY453" s="159" t="str">
        <f>IFERROR(VLOOKUP(Table1[[#This Row],[RespondentID]],'All Data'!$A454:$CN1026,84,FALSE),"unknown")</f>
        <v>Babylon, 11702</v>
      </c>
      <c r="AZ453" s="159">
        <f>IFERROR(VLOOKUP(Table1[[#This Row],[RespondentID]],'All Data'!$A454:$CN1026,85,FALSE),"unknown")</f>
        <v>0</v>
      </c>
      <c r="BA453" s="159">
        <f>IFERROR(VLOOKUP(Table1[[#This Row],[RespondentID]],'All Data'!$A454:$CN1026,86,FALSE),"unknown")</f>
        <v>0</v>
      </c>
      <c r="BB453" s="159" t="str">
        <f>IFERROR(VLOOKUP(Table1[[#This Row],[RespondentID]],'All Data'!$A454:$CN1026,87,FALSE),"unknown")</f>
        <v xml:space="preserve"> </v>
      </c>
      <c r="BC453" s="159">
        <f>IFERROR(VLOOKUP(Table1[[#This Row],[RespondentID]],'All Data'!$A454:$CN1026,88,FALSE),"unknown")</f>
        <v>0</v>
      </c>
      <c r="BD453" s="159">
        <f>IFERROR(VLOOKUP(Table1[[#This Row],[RespondentID]],'All Data'!$A454:$CN1026,89,FALSE),"unknown")</f>
        <v>0</v>
      </c>
      <c r="BE453" s="159">
        <f>IFERROR(VLOOKUP(Table1[[#This Row],[RespondentID]],'All Data'!$A454:$CN1026,90,FALSE),"unknown")</f>
        <v>0</v>
      </c>
      <c r="BF453" s="159">
        <f>IFERROR(VLOOKUP(Table1[[#This Row],[RespondentID]],'All Data'!$A454:$CN1026,91,FALSE),"unknown")</f>
        <v>0</v>
      </c>
      <c r="BG453" s="159">
        <f>IFERROR(VLOOKUP(Table1[[#This Row],[RespondentID]],'All Data'!$A454:$CN1026,92,FALSE),"unknown")</f>
        <v>0</v>
      </c>
    </row>
    <row r="454" spans="1:59" x14ac:dyDescent="0.35">
      <c r="A454" s="6">
        <v>5659422256</v>
      </c>
      <c r="B454" s="6"/>
      <c r="C454" s="6"/>
      <c r="D454" s="6"/>
      <c r="E454" s="6" t="s">
        <v>19</v>
      </c>
      <c r="F454" s="6"/>
      <c r="G454" s="6"/>
      <c r="H454" s="6"/>
      <c r="I454" s="6"/>
      <c r="J454" s="6"/>
      <c r="K454" s="6"/>
      <c r="L454" s="6"/>
      <c r="M454" s="6"/>
      <c r="N454" s="6" t="s">
        <v>26</v>
      </c>
      <c r="O454" s="6"/>
      <c r="P454" s="6"/>
      <c r="Q454" s="6"/>
      <c r="R454" s="6" t="s">
        <v>65</v>
      </c>
      <c r="S454" s="6"/>
      <c r="T454" s="43"/>
      <c r="U454" s="43">
        <f t="shared" si="161"/>
        <v>3</v>
      </c>
      <c r="V454" s="43">
        <f t="shared" si="162"/>
        <v>1</v>
      </c>
      <c r="W454" s="43"/>
      <c r="X454" s="43">
        <f t="shared" si="163"/>
        <v>0</v>
      </c>
      <c r="Y454" s="43">
        <f t="shared" si="164"/>
        <v>0</v>
      </c>
      <c r="Z454" s="43">
        <f t="shared" si="165"/>
        <v>0</v>
      </c>
      <c r="AA454" s="43">
        <f t="shared" si="166"/>
        <v>1</v>
      </c>
      <c r="AB454" s="43">
        <f t="shared" si="167"/>
        <v>0</v>
      </c>
      <c r="AC454" s="43">
        <f t="shared" si="168"/>
        <v>0</v>
      </c>
      <c r="AD454" s="43">
        <f t="shared" si="169"/>
        <v>0</v>
      </c>
      <c r="AE454" s="43">
        <f t="shared" si="170"/>
        <v>0</v>
      </c>
      <c r="AF454" s="43">
        <f t="shared" si="171"/>
        <v>0</v>
      </c>
      <c r="AG454" s="43">
        <f t="shared" si="172"/>
        <v>0</v>
      </c>
      <c r="AH454" s="43">
        <f t="shared" si="173"/>
        <v>0</v>
      </c>
      <c r="AI454" s="43">
        <f t="shared" si="174"/>
        <v>0</v>
      </c>
      <c r="AJ454" s="43">
        <f t="shared" si="175"/>
        <v>1</v>
      </c>
      <c r="AK454" s="43">
        <f t="shared" si="176"/>
        <v>0</v>
      </c>
      <c r="AL454" s="43">
        <f t="shared" si="177"/>
        <v>0</v>
      </c>
      <c r="AM454" s="43">
        <f t="shared" si="178"/>
        <v>0</v>
      </c>
      <c r="AN454" s="43">
        <f t="shared" si="179"/>
        <v>1</v>
      </c>
      <c r="AO454" s="43">
        <f t="shared" si="180"/>
        <v>0</v>
      </c>
      <c r="AP454" s="43"/>
      <c r="AQ454" s="43"/>
      <c r="AR454" s="43">
        <f t="shared" si="181"/>
        <v>3</v>
      </c>
      <c r="AS454" s="43">
        <f t="shared" si="182"/>
        <v>3</v>
      </c>
      <c r="AT454" s="43" t="str">
        <f t="shared" si="183"/>
        <v>Correct</v>
      </c>
      <c r="AU454" s="43"/>
      <c r="AV454" s="159">
        <f>IFERROR(VLOOKUP(Table1[[#This Row],[RespondentID]],'All Data'!$A455:$CN1027,81,FALSE),"unknown")</f>
        <v>0</v>
      </c>
      <c r="AW454" s="159">
        <f>IFERROR(VLOOKUP(Table1[[#This Row],[RespondentID]],'All Data'!$A455:$CN1027,82,FALSE),"unknown")</f>
        <v>0</v>
      </c>
      <c r="AX454" s="159">
        <f>IFERROR(VLOOKUP(Table1[[#This Row],[RespondentID]],'All Data'!$A455:$CN1027,83,FALSE),"unknown")</f>
        <v>0</v>
      </c>
      <c r="AY454" s="159">
        <f>IFERROR(VLOOKUP(Table1[[#This Row],[RespondentID]],'All Data'!$A455:$CN1027,84,FALSE),"unknown")</f>
        <v>0</v>
      </c>
      <c r="AZ454" s="159">
        <f>IFERROR(VLOOKUP(Table1[[#This Row],[RespondentID]],'All Data'!$A455:$CN1027,85,FALSE),"unknown")</f>
        <v>0</v>
      </c>
      <c r="BA454" s="159">
        <f>IFERROR(VLOOKUP(Table1[[#This Row],[RespondentID]],'All Data'!$A455:$CN1027,86,FALSE),"unknown")</f>
        <v>0</v>
      </c>
      <c r="BB454" s="159" t="str">
        <f>IFERROR(VLOOKUP(Table1[[#This Row],[RespondentID]],'All Data'!$A455:$CN1027,87,FALSE),"unknown")</f>
        <v xml:space="preserve"> </v>
      </c>
      <c r="BC454" s="159">
        <f>IFERROR(VLOOKUP(Table1[[#This Row],[RespondentID]],'All Data'!$A455:$CN1027,88,FALSE),"unknown")</f>
        <v>0</v>
      </c>
      <c r="BD454" s="159">
        <f>IFERROR(VLOOKUP(Table1[[#This Row],[RespondentID]],'All Data'!$A455:$CN1027,89,FALSE),"unknown")</f>
        <v>0</v>
      </c>
      <c r="BE454" s="159">
        <f>IFERROR(VLOOKUP(Table1[[#This Row],[RespondentID]],'All Data'!$A455:$CN1027,90,FALSE),"unknown")</f>
        <v>0</v>
      </c>
      <c r="BF454" s="159">
        <f>IFERROR(VLOOKUP(Table1[[#This Row],[RespondentID]],'All Data'!$A455:$CN1027,91,FALSE),"unknown")</f>
        <v>0</v>
      </c>
      <c r="BG454" s="159">
        <f>IFERROR(VLOOKUP(Table1[[#This Row],[RespondentID]],'All Data'!$A455:$CN1027,92,FALSE),"unknown")</f>
        <v>0</v>
      </c>
    </row>
    <row r="455" spans="1:59" x14ac:dyDescent="0.35">
      <c r="A455" s="6">
        <v>5658090968</v>
      </c>
      <c r="B455" s="6"/>
      <c r="C455" s="6"/>
      <c r="D455" s="6"/>
      <c r="E455" s="6" t="s">
        <v>19</v>
      </c>
      <c r="F455" s="6"/>
      <c r="G455" s="6"/>
      <c r="H455" s="6"/>
      <c r="I455" s="6"/>
      <c r="J455" s="6"/>
      <c r="K455" s="6" t="s">
        <v>60</v>
      </c>
      <c r="L455" s="6"/>
      <c r="M455" s="6"/>
      <c r="N455" s="6"/>
      <c r="O455" s="6"/>
      <c r="P455" s="6" t="s">
        <v>63</v>
      </c>
      <c r="Q455" s="6"/>
      <c r="R455" s="6"/>
      <c r="S455" s="6"/>
      <c r="T455" s="43"/>
      <c r="U455" s="43">
        <f t="shared" si="161"/>
        <v>3</v>
      </c>
      <c r="V455" s="43">
        <f t="shared" si="162"/>
        <v>1</v>
      </c>
      <c r="W455" s="43"/>
      <c r="X455" s="43">
        <f t="shared" si="163"/>
        <v>0</v>
      </c>
      <c r="Y455" s="43">
        <f t="shared" si="164"/>
        <v>0</v>
      </c>
      <c r="Z455" s="43">
        <f t="shared" si="165"/>
        <v>0</v>
      </c>
      <c r="AA455" s="43">
        <f t="shared" si="166"/>
        <v>1</v>
      </c>
      <c r="AB455" s="43">
        <f t="shared" si="167"/>
        <v>0</v>
      </c>
      <c r="AC455" s="43">
        <f t="shared" si="168"/>
        <v>0</v>
      </c>
      <c r="AD455" s="43">
        <f t="shared" si="169"/>
        <v>0</v>
      </c>
      <c r="AE455" s="43">
        <f t="shared" si="170"/>
        <v>0</v>
      </c>
      <c r="AF455" s="43">
        <f t="shared" si="171"/>
        <v>0</v>
      </c>
      <c r="AG455" s="43">
        <f t="shared" si="172"/>
        <v>1</v>
      </c>
      <c r="AH455" s="43">
        <f t="shared" si="173"/>
        <v>0</v>
      </c>
      <c r="AI455" s="43">
        <f t="shared" si="174"/>
        <v>0</v>
      </c>
      <c r="AJ455" s="43">
        <f t="shared" si="175"/>
        <v>0</v>
      </c>
      <c r="AK455" s="43">
        <f t="shared" si="176"/>
        <v>0</v>
      </c>
      <c r="AL455" s="43">
        <f t="shared" si="177"/>
        <v>1</v>
      </c>
      <c r="AM455" s="43">
        <f t="shared" si="178"/>
        <v>0</v>
      </c>
      <c r="AN455" s="43">
        <f t="shared" si="179"/>
        <v>0</v>
      </c>
      <c r="AO455" s="43">
        <f t="shared" si="180"/>
        <v>0</v>
      </c>
      <c r="AP455" s="43"/>
      <c r="AQ455" s="43"/>
      <c r="AR455" s="43">
        <f t="shared" si="181"/>
        <v>3</v>
      </c>
      <c r="AS455" s="43">
        <f t="shared" si="182"/>
        <v>3</v>
      </c>
      <c r="AT455" s="43" t="str">
        <f t="shared" si="183"/>
        <v>Correct</v>
      </c>
      <c r="AU455" s="43"/>
      <c r="AV455" s="159">
        <f>IFERROR(VLOOKUP(Table1[[#This Row],[RespondentID]],'All Data'!$A456:$CN1028,81,FALSE),"unknown")</f>
        <v>0</v>
      </c>
      <c r="AW455" s="159">
        <f>IFERROR(VLOOKUP(Table1[[#This Row],[RespondentID]],'All Data'!$A456:$CN1028,82,FALSE),"unknown")</f>
        <v>0</v>
      </c>
      <c r="AX455" s="159">
        <f>IFERROR(VLOOKUP(Table1[[#This Row],[RespondentID]],'All Data'!$A456:$CN1028,83,FALSE),"unknown")</f>
        <v>0</v>
      </c>
      <c r="AY455" s="159">
        <f>IFERROR(VLOOKUP(Table1[[#This Row],[RespondentID]],'All Data'!$A456:$CN1028,84,FALSE),"unknown")</f>
        <v>0</v>
      </c>
      <c r="AZ455" s="159">
        <f>IFERROR(VLOOKUP(Table1[[#This Row],[RespondentID]],'All Data'!$A456:$CN1028,85,FALSE),"unknown")</f>
        <v>0</v>
      </c>
      <c r="BA455" s="159">
        <f>IFERROR(VLOOKUP(Table1[[#This Row],[RespondentID]],'All Data'!$A456:$CN1028,86,FALSE),"unknown")</f>
        <v>0</v>
      </c>
      <c r="BB455" s="159" t="str">
        <f>IFERROR(VLOOKUP(Table1[[#This Row],[RespondentID]],'All Data'!$A456:$CN1028,87,FALSE),"unknown")</f>
        <v xml:space="preserve"> </v>
      </c>
      <c r="BC455" s="159">
        <f>IFERROR(VLOOKUP(Table1[[#This Row],[RespondentID]],'All Data'!$A456:$CN1028,88,FALSE),"unknown")</f>
        <v>0</v>
      </c>
      <c r="BD455" s="159">
        <f>IFERROR(VLOOKUP(Table1[[#This Row],[RespondentID]],'All Data'!$A456:$CN1028,89,FALSE),"unknown")</f>
        <v>0</v>
      </c>
      <c r="BE455" s="159">
        <f>IFERROR(VLOOKUP(Table1[[#This Row],[RespondentID]],'All Data'!$A456:$CN1028,90,FALSE),"unknown")</f>
        <v>0</v>
      </c>
      <c r="BF455" s="159">
        <f>IFERROR(VLOOKUP(Table1[[#This Row],[RespondentID]],'All Data'!$A456:$CN1028,91,FALSE),"unknown")</f>
        <v>0</v>
      </c>
      <c r="BG455" s="159">
        <f>IFERROR(VLOOKUP(Table1[[#This Row],[RespondentID]],'All Data'!$A456:$CN1028,92,FALSE),"unknown")</f>
        <v>0</v>
      </c>
    </row>
    <row r="456" spans="1:59" x14ac:dyDescent="0.35">
      <c r="A456" s="6">
        <v>5657230089</v>
      </c>
      <c r="B456" s="6"/>
      <c r="C456" s="6"/>
      <c r="D456" s="6"/>
      <c r="E456" s="6"/>
      <c r="F456" s="6" t="s">
        <v>55</v>
      </c>
      <c r="G456" s="6"/>
      <c r="H456" s="6"/>
      <c r="I456" s="6" t="s">
        <v>58</v>
      </c>
      <c r="J456" s="6"/>
      <c r="K456" s="6"/>
      <c r="L456" s="6"/>
      <c r="M456" s="6"/>
      <c r="N456" s="6"/>
      <c r="O456" s="6"/>
      <c r="P456" s="6" t="s">
        <v>63</v>
      </c>
      <c r="Q456" s="6"/>
      <c r="R456" s="6"/>
      <c r="S456" s="6"/>
      <c r="T456" s="43"/>
      <c r="U456" s="43">
        <f t="shared" si="161"/>
        <v>3</v>
      </c>
      <c r="V456" s="43">
        <f t="shared" si="162"/>
        <v>1</v>
      </c>
      <c r="W456" s="43"/>
      <c r="X456" s="43">
        <f t="shared" si="163"/>
        <v>0</v>
      </c>
      <c r="Y456" s="43">
        <f t="shared" si="164"/>
        <v>0</v>
      </c>
      <c r="Z456" s="43">
        <f t="shared" si="165"/>
        <v>0</v>
      </c>
      <c r="AA456" s="43">
        <f t="shared" si="166"/>
        <v>0</v>
      </c>
      <c r="AB456" s="43">
        <f t="shared" si="167"/>
        <v>1</v>
      </c>
      <c r="AC456" s="43">
        <f t="shared" si="168"/>
        <v>0</v>
      </c>
      <c r="AD456" s="43">
        <f t="shared" si="169"/>
        <v>0</v>
      </c>
      <c r="AE456" s="43">
        <f t="shared" si="170"/>
        <v>1</v>
      </c>
      <c r="AF456" s="43">
        <f t="shared" si="171"/>
        <v>0</v>
      </c>
      <c r="AG456" s="43">
        <f t="shared" si="172"/>
        <v>0</v>
      </c>
      <c r="AH456" s="43">
        <f t="shared" si="173"/>
        <v>0</v>
      </c>
      <c r="AI456" s="43">
        <f t="shared" si="174"/>
        <v>0</v>
      </c>
      <c r="AJ456" s="43">
        <f t="shared" si="175"/>
        <v>0</v>
      </c>
      <c r="AK456" s="43">
        <f t="shared" si="176"/>
        <v>0</v>
      </c>
      <c r="AL456" s="43">
        <f t="shared" si="177"/>
        <v>1</v>
      </c>
      <c r="AM456" s="43">
        <f t="shared" si="178"/>
        <v>0</v>
      </c>
      <c r="AN456" s="43">
        <f t="shared" si="179"/>
        <v>0</v>
      </c>
      <c r="AO456" s="43">
        <f t="shared" si="180"/>
        <v>0</v>
      </c>
      <c r="AP456" s="43"/>
      <c r="AQ456" s="43"/>
      <c r="AR456" s="43">
        <f t="shared" si="181"/>
        <v>3</v>
      </c>
      <c r="AS456" s="43">
        <f t="shared" si="182"/>
        <v>3</v>
      </c>
      <c r="AT456" s="43" t="str">
        <f t="shared" si="183"/>
        <v>Correct</v>
      </c>
      <c r="AU456" s="43"/>
      <c r="AV456" s="159" t="str">
        <f>IFERROR(VLOOKUP(Table1[[#This Row],[RespondentID]],'All Data'!$A457:$CN1029,81,FALSE),"unknown")</f>
        <v>Male</v>
      </c>
      <c r="AW456" s="159">
        <f>IFERROR(VLOOKUP(Table1[[#This Row],[RespondentID]],'All Data'!$A457:$CN1029,82,FALSE),"unknown")</f>
        <v>45</v>
      </c>
      <c r="AX456" s="159" t="str">
        <f>IFERROR(VLOOKUP(Table1[[#This Row],[RespondentID]],'All Data'!$A457:$CN1029,83,FALSE),"unknown")</f>
        <v>Queens</v>
      </c>
      <c r="AY456" s="159">
        <f>IFERROR(VLOOKUP(Table1[[#This Row],[RespondentID]],'All Data'!$A457:$CN1029,84,FALSE),"unknown")</f>
        <v>0</v>
      </c>
      <c r="AZ456" s="159" t="str">
        <f>IFERROR(VLOOKUP(Table1[[#This Row],[RespondentID]],'All Data'!$A457:$CN1029,85,FALSE),"unknown")</f>
        <v>Otra (por favor especifique)</v>
      </c>
      <c r="BA456" s="159" t="str">
        <f>IFERROR(VLOOKUP(Table1[[#This Row],[RespondentID]],'All Data'!$A457:$CN1029,86,FALSE),"unknown")</f>
        <v>Yes</v>
      </c>
      <c r="BB456" s="159" t="str">
        <f>IFERROR(VLOOKUP(Table1[[#This Row],[RespondentID]],'All Data'!$A457:$CN1029,87,FALSE),"unknown")</f>
        <v xml:space="preserve"> Spanish </v>
      </c>
      <c r="BC456" s="159" t="str">
        <f>IFERROR(VLOOKUP(Table1[[#This Row],[RespondentID]],'All Data'!$A457:$CN1029,88,FALSE),"unknown")</f>
        <v>$0-$19,999</v>
      </c>
      <c r="BD456" s="159" t="str">
        <f>IFERROR(VLOOKUP(Table1[[#This Row],[RespondentID]],'All Data'!$A457:$CN1029,89,FALSE),"unknown")</f>
        <v>High school graduate</v>
      </c>
      <c r="BE456" s="159" t="str">
        <f>IFERROR(VLOOKUP(Table1[[#This Row],[RespondentID]],'All Data'!$A457:$CN1029,90,FALSE),"unknown")</f>
        <v>Self-employed</v>
      </c>
      <c r="BF456" s="159" t="str">
        <f>IFERROR(VLOOKUP(Table1[[#This Row],[RespondentID]],'All Data'!$A457:$CN1029,91,FALSE),"unknown")</f>
        <v>Yes</v>
      </c>
      <c r="BG456" s="159" t="str">
        <f>IFERROR(VLOOKUP(Table1[[#This Row],[RespondentID]],'All Data'!$A457:$CN1029,92,FALSE),"unknown")</f>
        <v>Yes</v>
      </c>
    </row>
    <row r="457" spans="1:59" x14ac:dyDescent="0.35">
      <c r="A457" s="6">
        <v>5656795028</v>
      </c>
      <c r="B457" s="6"/>
      <c r="C457" s="6"/>
      <c r="D457" s="6"/>
      <c r="E457" s="6"/>
      <c r="F457" s="6"/>
      <c r="G457" s="6"/>
      <c r="H457" s="6"/>
      <c r="I457" s="6" t="s">
        <v>58</v>
      </c>
      <c r="J457" s="6"/>
      <c r="K457" s="6"/>
      <c r="L457" s="6"/>
      <c r="M457" s="6"/>
      <c r="N457" s="6"/>
      <c r="O457" s="6"/>
      <c r="P457" s="6" t="s">
        <v>63</v>
      </c>
      <c r="Q457" s="6"/>
      <c r="R457" s="6" t="s">
        <v>65</v>
      </c>
      <c r="S457" s="6"/>
      <c r="T457" s="43"/>
      <c r="U457" s="43">
        <f t="shared" si="161"/>
        <v>3</v>
      </c>
      <c r="V457" s="43">
        <f t="shared" si="162"/>
        <v>1</v>
      </c>
      <c r="W457" s="43"/>
      <c r="X457" s="43">
        <f t="shared" si="163"/>
        <v>0</v>
      </c>
      <c r="Y457" s="43">
        <f t="shared" si="164"/>
        <v>0</v>
      </c>
      <c r="Z457" s="43">
        <f t="shared" si="165"/>
        <v>0</v>
      </c>
      <c r="AA457" s="43">
        <f t="shared" si="166"/>
        <v>0</v>
      </c>
      <c r="AB457" s="43">
        <f t="shared" si="167"/>
        <v>0</v>
      </c>
      <c r="AC457" s="43">
        <f t="shared" si="168"/>
        <v>0</v>
      </c>
      <c r="AD457" s="43">
        <f t="shared" si="169"/>
        <v>0</v>
      </c>
      <c r="AE457" s="43">
        <f t="shared" si="170"/>
        <v>1</v>
      </c>
      <c r="AF457" s="43">
        <f t="shared" si="171"/>
        <v>0</v>
      </c>
      <c r="AG457" s="43">
        <f t="shared" si="172"/>
        <v>0</v>
      </c>
      <c r="AH457" s="43">
        <f t="shared" si="173"/>
        <v>0</v>
      </c>
      <c r="AI457" s="43">
        <f t="shared" si="174"/>
        <v>0</v>
      </c>
      <c r="AJ457" s="43">
        <f t="shared" si="175"/>
        <v>0</v>
      </c>
      <c r="AK457" s="43">
        <f t="shared" si="176"/>
        <v>0</v>
      </c>
      <c r="AL457" s="43">
        <f t="shared" si="177"/>
        <v>1</v>
      </c>
      <c r="AM457" s="43">
        <f t="shared" si="178"/>
        <v>0</v>
      </c>
      <c r="AN457" s="43">
        <f t="shared" si="179"/>
        <v>1</v>
      </c>
      <c r="AO457" s="43">
        <f t="shared" si="180"/>
        <v>0</v>
      </c>
      <c r="AP457" s="43"/>
      <c r="AQ457" s="43"/>
      <c r="AR457" s="43">
        <f t="shared" si="181"/>
        <v>3</v>
      </c>
      <c r="AS457" s="43">
        <f t="shared" si="182"/>
        <v>3</v>
      </c>
      <c r="AT457" s="43" t="str">
        <f t="shared" si="183"/>
        <v>Correct</v>
      </c>
      <c r="AU457" s="43"/>
      <c r="AV457" s="159" t="str">
        <f>IFERROR(VLOOKUP(Table1[[#This Row],[RespondentID]],'All Data'!$A458:$CN1030,81,FALSE),"unknown")</f>
        <v>Female</v>
      </c>
      <c r="AW457" s="159">
        <f>IFERROR(VLOOKUP(Table1[[#This Row],[RespondentID]],'All Data'!$A458:$CN1030,82,FALSE),"unknown")</f>
        <v>26</v>
      </c>
      <c r="AX457" s="159" t="str">
        <f>IFERROR(VLOOKUP(Table1[[#This Row],[RespondentID]],'All Data'!$A458:$CN1030,83,FALSE),"unknown")</f>
        <v>Nassau</v>
      </c>
      <c r="AY457" s="159" t="str">
        <f>IFERROR(VLOOKUP(Table1[[#This Row],[RespondentID]],'All Data'!$A458:$CN1030,84,FALSE),"unknown")</f>
        <v>Centre Island, 11771</v>
      </c>
      <c r="AZ457" s="159" t="str">
        <f>IFERROR(VLOOKUP(Table1[[#This Row],[RespondentID]],'All Data'!$A458:$CN1030,85,FALSE),"unknown")</f>
        <v>Multi-racial</v>
      </c>
      <c r="BA457" s="159" t="str">
        <f>IFERROR(VLOOKUP(Table1[[#This Row],[RespondentID]],'All Data'!$A458:$CN1030,86,FALSE),"unknown")</f>
        <v>No</v>
      </c>
      <c r="BB457" s="159" t="str">
        <f>IFERROR(VLOOKUP(Table1[[#This Row],[RespondentID]],'All Data'!$A458:$CN1030,87,FALSE),"unknown")</f>
        <v xml:space="preserve"> Spanish </v>
      </c>
      <c r="BC457" s="159" t="str">
        <f>IFERROR(VLOOKUP(Table1[[#This Row],[RespondentID]],'All Data'!$A458:$CN1030,88,FALSE),"unknown")</f>
        <v>$20,000 to $34,999</v>
      </c>
      <c r="BD457" s="159" t="str">
        <f>IFERROR(VLOOKUP(Table1[[#This Row],[RespondentID]],'All Data'!$A458:$CN1030,89,FALSE),"unknown")</f>
        <v>Some high school</v>
      </c>
      <c r="BE457" s="159" t="str">
        <f>IFERROR(VLOOKUP(Table1[[#This Row],[RespondentID]],'All Data'!$A458:$CN1030,90,FALSE),"unknown")</f>
        <v>Self-employed</v>
      </c>
      <c r="BF457" s="159" t="str">
        <f>IFERROR(VLOOKUP(Table1[[#This Row],[RespondentID]],'All Data'!$A458:$CN1030,91,FALSE),"unknown")</f>
        <v>Yes</v>
      </c>
      <c r="BG457" s="159" t="str">
        <f>IFERROR(VLOOKUP(Table1[[#This Row],[RespondentID]],'All Data'!$A458:$CN1030,92,FALSE),"unknown")</f>
        <v>Yes</v>
      </c>
    </row>
    <row r="458" spans="1:59" x14ac:dyDescent="0.35">
      <c r="A458" s="6">
        <v>5656412498</v>
      </c>
      <c r="B458" s="6"/>
      <c r="C458" s="6"/>
      <c r="D458" s="6"/>
      <c r="E458" s="6" t="s">
        <v>19</v>
      </c>
      <c r="F458" s="6"/>
      <c r="G458" s="6"/>
      <c r="H458" s="6" t="s">
        <v>57</v>
      </c>
      <c r="I458" s="6"/>
      <c r="J458" s="6"/>
      <c r="K458" s="6"/>
      <c r="L458" s="6"/>
      <c r="M458" s="6"/>
      <c r="N458" s="6" t="s">
        <v>26</v>
      </c>
      <c r="O458" s="6"/>
      <c r="P458" s="6"/>
      <c r="Q458" s="6"/>
      <c r="R458" s="6"/>
      <c r="S458" s="6"/>
      <c r="T458" s="43"/>
      <c r="U458" s="43">
        <f t="shared" si="161"/>
        <v>3</v>
      </c>
      <c r="V458" s="43">
        <f t="shared" si="162"/>
        <v>1</v>
      </c>
      <c r="W458" s="43"/>
      <c r="X458" s="43">
        <f t="shared" si="163"/>
        <v>0</v>
      </c>
      <c r="Y458" s="43">
        <f t="shared" si="164"/>
        <v>0</v>
      </c>
      <c r="Z458" s="43">
        <f t="shared" si="165"/>
        <v>0</v>
      </c>
      <c r="AA458" s="43">
        <f t="shared" si="166"/>
        <v>1</v>
      </c>
      <c r="AB458" s="43">
        <f t="shared" si="167"/>
        <v>0</v>
      </c>
      <c r="AC458" s="43">
        <f t="shared" si="168"/>
        <v>0</v>
      </c>
      <c r="AD458" s="43">
        <f t="shared" si="169"/>
        <v>1</v>
      </c>
      <c r="AE458" s="43">
        <f t="shared" si="170"/>
        <v>0</v>
      </c>
      <c r="AF458" s="43">
        <f t="shared" si="171"/>
        <v>0</v>
      </c>
      <c r="AG458" s="43">
        <f t="shared" si="172"/>
        <v>0</v>
      </c>
      <c r="AH458" s="43">
        <f t="shared" si="173"/>
        <v>0</v>
      </c>
      <c r="AI458" s="43">
        <f t="shared" si="174"/>
        <v>0</v>
      </c>
      <c r="AJ458" s="43">
        <f t="shared" si="175"/>
        <v>1</v>
      </c>
      <c r="AK458" s="43">
        <f t="shared" si="176"/>
        <v>0</v>
      </c>
      <c r="AL458" s="43">
        <f t="shared" si="177"/>
        <v>0</v>
      </c>
      <c r="AM458" s="43">
        <f t="shared" si="178"/>
        <v>0</v>
      </c>
      <c r="AN458" s="43">
        <f t="shared" si="179"/>
        <v>0</v>
      </c>
      <c r="AO458" s="43">
        <f t="shared" si="180"/>
        <v>0</v>
      </c>
      <c r="AP458" s="43"/>
      <c r="AQ458" s="43"/>
      <c r="AR458" s="43">
        <f t="shared" si="181"/>
        <v>3</v>
      </c>
      <c r="AS458" s="43">
        <f t="shared" si="182"/>
        <v>3</v>
      </c>
      <c r="AT458" s="43" t="str">
        <f t="shared" si="183"/>
        <v>Correct</v>
      </c>
      <c r="AU458" s="43"/>
      <c r="AV458" s="159" t="str">
        <f>IFERROR(VLOOKUP(Table1[[#This Row],[RespondentID]],'All Data'!$A459:$CN1031,81,FALSE),"unknown")</f>
        <v>Male</v>
      </c>
      <c r="AW458" s="159">
        <f>IFERROR(VLOOKUP(Table1[[#This Row],[RespondentID]],'All Data'!$A459:$CN1031,82,FALSE),"unknown")</f>
        <v>39</v>
      </c>
      <c r="AX458" s="159" t="str">
        <f>IFERROR(VLOOKUP(Table1[[#This Row],[RespondentID]],'All Data'!$A459:$CN1031,83,FALSE),"unknown")</f>
        <v>Suffolk</v>
      </c>
      <c r="AY458" s="159" t="str">
        <f>IFERROR(VLOOKUP(Table1[[#This Row],[RespondentID]],'All Data'!$A459:$CN1031,84,FALSE),"unknown")</f>
        <v>Amity Harbor, 11701</v>
      </c>
      <c r="AZ458" s="159" t="str">
        <f>IFERROR(VLOOKUP(Table1[[#This Row],[RespondentID]],'All Data'!$A459:$CN1031,85,FALSE),"unknown")</f>
        <v>Native American</v>
      </c>
      <c r="BA458" s="159" t="str">
        <f>IFERROR(VLOOKUP(Table1[[#This Row],[RespondentID]],'All Data'!$A459:$CN1031,86,FALSE),"unknown")</f>
        <v>Yes</v>
      </c>
      <c r="BB458" s="159" t="str">
        <f>IFERROR(VLOOKUP(Table1[[#This Row],[RespondentID]],'All Data'!$A459:$CN1031,87,FALSE),"unknown")</f>
        <v xml:space="preserve"> Spanish </v>
      </c>
      <c r="BC458" s="159" t="str">
        <f>IFERROR(VLOOKUP(Table1[[#This Row],[RespondentID]],'All Data'!$A459:$CN1031,88,FALSE),"unknown")</f>
        <v>$20,000 to $34,999</v>
      </c>
      <c r="BD458" s="159" t="str">
        <f>IFERROR(VLOOKUP(Table1[[#This Row],[RespondentID]],'All Data'!$A459:$CN1031,89,FALSE),"unknown")</f>
        <v>High school graduate</v>
      </c>
      <c r="BE458" s="159" t="str">
        <f>IFERROR(VLOOKUP(Table1[[#This Row],[RespondentID]],'All Data'!$A459:$CN1031,90,FALSE),"unknown")</f>
        <v>Self-employed</v>
      </c>
      <c r="BF458" s="159" t="str">
        <f>IFERROR(VLOOKUP(Table1[[#This Row],[RespondentID]],'All Data'!$A459:$CN1031,91,FALSE),"unknown")</f>
        <v>Yes</v>
      </c>
      <c r="BG458" s="159" t="str">
        <f>IFERROR(VLOOKUP(Table1[[#This Row],[RespondentID]],'All Data'!$A459:$CN1031,92,FALSE),"unknown")</f>
        <v>Yes</v>
      </c>
    </row>
    <row r="459" spans="1:59" x14ac:dyDescent="0.35">
      <c r="A459" s="6">
        <v>5656350946</v>
      </c>
      <c r="B459" s="6"/>
      <c r="C459" s="6"/>
      <c r="D459" s="6"/>
      <c r="E459" s="6"/>
      <c r="F459" s="6"/>
      <c r="G459" s="6"/>
      <c r="H459" s="6"/>
      <c r="I459" s="6"/>
      <c r="J459" s="6"/>
      <c r="K459" s="6"/>
      <c r="L459" s="6"/>
      <c r="M459" s="6"/>
      <c r="N459" s="6"/>
      <c r="O459" s="6"/>
      <c r="P459" s="6" t="s">
        <v>63</v>
      </c>
      <c r="Q459" s="6" t="s">
        <v>64</v>
      </c>
      <c r="R459" s="6"/>
      <c r="S459" s="6" t="s">
        <v>66</v>
      </c>
      <c r="T459" s="43"/>
      <c r="U459" s="43">
        <f t="shared" si="161"/>
        <v>3</v>
      </c>
      <c r="V459" s="43">
        <f t="shared" si="162"/>
        <v>1</v>
      </c>
      <c r="W459" s="43"/>
      <c r="X459" s="43">
        <f t="shared" si="163"/>
        <v>0</v>
      </c>
      <c r="Y459" s="43">
        <f t="shared" si="164"/>
        <v>0</v>
      </c>
      <c r="Z459" s="43">
        <f t="shared" si="165"/>
        <v>0</v>
      </c>
      <c r="AA459" s="43">
        <f t="shared" si="166"/>
        <v>0</v>
      </c>
      <c r="AB459" s="43">
        <f t="shared" si="167"/>
        <v>0</v>
      </c>
      <c r="AC459" s="43">
        <f t="shared" si="168"/>
        <v>0</v>
      </c>
      <c r="AD459" s="43">
        <f t="shared" si="169"/>
        <v>0</v>
      </c>
      <c r="AE459" s="43">
        <f t="shared" si="170"/>
        <v>0</v>
      </c>
      <c r="AF459" s="43">
        <f t="shared" si="171"/>
        <v>0</v>
      </c>
      <c r="AG459" s="43">
        <f t="shared" si="172"/>
        <v>0</v>
      </c>
      <c r="AH459" s="43">
        <f t="shared" si="173"/>
        <v>0</v>
      </c>
      <c r="AI459" s="43">
        <f t="shared" si="174"/>
        <v>0</v>
      </c>
      <c r="AJ459" s="43">
        <f t="shared" si="175"/>
        <v>0</v>
      </c>
      <c r="AK459" s="43">
        <f t="shared" si="176"/>
        <v>0</v>
      </c>
      <c r="AL459" s="43">
        <f t="shared" si="177"/>
        <v>1</v>
      </c>
      <c r="AM459" s="43">
        <f t="shared" si="178"/>
        <v>1</v>
      </c>
      <c r="AN459" s="43">
        <f t="shared" si="179"/>
        <v>0</v>
      </c>
      <c r="AO459" s="43">
        <f t="shared" si="180"/>
        <v>1</v>
      </c>
      <c r="AP459" s="43"/>
      <c r="AQ459" s="43"/>
      <c r="AR459" s="43">
        <f t="shared" si="181"/>
        <v>3</v>
      </c>
      <c r="AS459" s="43">
        <f t="shared" si="182"/>
        <v>3</v>
      </c>
      <c r="AT459" s="43" t="str">
        <f t="shared" si="183"/>
        <v>Correct</v>
      </c>
      <c r="AU459" s="43"/>
      <c r="AV459" s="159">
        <f>IFERROR(VLOOKUP(Table1[[#This Row],[RespondentID]],'All Data'!$A460:$CN1032,81,FALSE),"unknown")</f>
        <v>0</v>
      </c>
      <c r="AW459" s="159">
        <f>IFERROR(VLOOKUP(Table1[[#This Row],[RespondentID]],'All Data'!$A460:$CN1032,82,FALSE),"unknown")</f>
        <v>0</v>
      </c>
      <c r="AX459" s="159">
        <f>IFERROR(VLOOKUP(Table1[[#This Row],[RespondentID]],'All Data'!$A460:$CN1032,83,FALSE),"unknown")</f>
        <v>0</v>
      </c>
      <c r="AY459" s="159">
        <f>IFERROR(VLOOKUP(Table1[[#This Row],[RespondentID]],'All Data'!$A460:$CN1032,84,FALSE),"unknown")</f>
        <v>0</v>
      </c>
      <c r="AZ459" s="159">
        <f>IFERROR(VLOOKUP(Table1[[#This Row],[RespondentID]],'All Data'!$A460:$CN1032,85,FALSE),"unknown")</f>
        <v>0</v>
      </c>
      <c r="BA459" s="159">
        <f>IFERROR(VLOOKUP(Table1[[#This Row],[RespondentID]],'All Data'!$A460:$CN1032,86,FALSE),"unknown")</f>
        <v>0</v>
      </c>
      <c r="BB459" s="159" t="str">
        <f>IFERROR(VLOOKUP(Table1[[#This Row],[RespondentID]],'All Data'!$A460:$CN1032,87,FALSE),"unknown")</f>
        <v xml:space="preserve"> </v>
      </c>
      <c r="BC459" s="159">
        <f>IFERROR(VLOOKUP(Table1[[#This Row],[RespondentID]],'All Data'!$A460:$CN1032,88,FALSE),"unknown")</f>
        <v>0</v>
      </c>
      <c r="BD459" s="159">
        <f>IFERROR(VLOOKUP(Table1[[#This Row],[RespondentID]],'All Data'!$A460:$CN1032,89,FALSE),"unknown")</f>
        <v>0</v>
      </c>
      <c r="BE459" s="159">
        <f>IFERROR(VLOOKUP(Table1[[#This Row],[RespondentID]],'All Data'!$A460:$CN1032,90,FALSE),"unknown")</f>
        <v>0</v>
      </c>
      <c r="BF459" s="159">
        <f>IFERROR(VLOOKUP(Table1[[#This Row],[RespondentID]],'All Data'!$A460:$CN1032,91,FALSE),"unknown")</f>
        <v>0</v>
      </c>
      <c r="BG459" s="159">
        <f>IFERROR(VLOOKUP(Table1[[#This Row],[RespondentID]],'All Data'!$A460:$CN1032,92,FALSE),"unknown")</f>
        <v>0</v>
      </c>
    </row>
    <row r="460" spans="1:59" x14ac:dyDescent="0.35">
      <c r="A460" s="6">
        <v>5656121474</v>
      </c>
      <c r="B460" s="6"/>
      <c r="C460" s="6"/>
      <c r="D460" s="6"/>
      <c r="E460" s="6"/>
      <c r="F460" s="6"/>
      <c r="G460" s="6"/>
      <c r="H460" s="6"/>
      <c r="I460" s="6"/>
      <c r="J460" s="6"/>
      <c r="K460" s="6" t="s">
        <v>60</v>
      </c>
      <c r="L460" s="6"/>
      <c r="M460" s="6"/>
      <c r="N460" s="6"/>
      <c r="O460" s="6"/>
      <c r="P460" s="6"/>
      <c r="Q460" s="6"/>
      <c r="R460" s="6" t="s">
        <v>65</v>
      </c>
      <c r="S460" s="6" t="s">
        <v>66</v>
      </c>
      <c r="T460" s="43"/>
      <c r="U460" s="43">
        <f t="shared" si="161"/>
        <v>3</v>
      </c>
      <c r="V460" s="43">
        <f t="shared" si="162"/>
        <v>1</v>
      </c>
      <c r="W460" s="43"/>
      <c r="X460" s="43">
        <f t="shared" si="163"/>
        <v>0</v>
      </c>
      <c r="Y460" s="43">
        <f t="shared" si="164"/>
        <v>0</v>
      </c>
      <c r="Z460" s="43">
        <f t="shared" si="165"/>
        <v>0</v>
      </c>
      <c r="AA460" s="43">
        <f t="shared" si="166"/>
        <v>0</v>
      </c>
      <c r="AB460" s="43">
        <f t="shared" si="167"/>
        <v>0</v>
      </c>
      <c r="AC460" s="43">
        <f t="shared" si="168"/>
        <v>0</v>
      </c>
      <c r="AD460" s="43">
        <f t="shared" si="169"/>
        <v>0</v>
      </c>
      <c r="AE460" s="43">
        <f t="shared" si="170"/>
        <v>0</v>
      </c>
      <c r="AF460" s="43">
        <f t="shared" si="171"/>
        <v>0</v>
      </c>
      <c r="AG460" s="43">
        <f t="shared" si="172"/>
        <v>1</v>
      </c>
      <c r="AH460" s="43">
        <f t="shared" si="173"/>
        <v>0</v>
      </c>
      <c r="AI460" s="43">
        <f t="shared" si="174"/>
        <v>0</v>
      </c>
      <c r="AJ460" s="43">
        <f t="shared" si="175"/>
        <v>0</v>
      </c>
      <c r="AK460" s="43">
        <f t="shared" si="176"/>
        <v>0</v>
      </c>
      <c r="AL460" s="43">
        <f t="shared" si="177"/>
        <v>0</v>
      </c>
      <c r="AM460" s="43">
        <f t="shared" si="178"/>
        <v>0</v>
      </c>
      <c r="AN460" s="43">
        <f t="shared" si="179"/>
        <v>1</v>
      </c>
      <c r="AO460" s="43">
        <f t="shared" si="180"/>
        <v>1</v>
      </c>
      <c r="AP460" s="43"/>
      <c r="AQ460" s="43"/>
      <c r="AR460" s="43">
        <f t="shared" si="181"/>
        <v>3</v>
      </c>
      <c r="AS460" s="43">
        <f t="shared" si="182"/>
        <v>3</v>
      </c>
      <c r="AT460" s="43" t="str">
        <f t="shared" si="183"/>
        <v>Correct</v>
      </c>
      <c r="AU460" s="43"/>
      <c r="AV460" s="159">
        <f>IFERROR(VLOOKUP(Table1[[#This Row],[RespondentID]],'All Data'!$A461:$CN1033,81,FALSE),"unknown")</f>
        <v>0</v>
      </c>
      <c r="AW460" s="159">
        <f>IFERROR(VLOOKUP(Table1[[#This Row],[RespondentID]],'All Data'!$A461:$CN1033,82,FALSE),"unknown")</f>
        <v>0</v>
      </c>
      <c r="AX460" s="159">
        <f>IFERROR(VLOOKUP(Table1[[#This Row],[RespondentID]],'All Data'!$A461:$CN1033,83,FALSE),"unknown")</f>
        <v>0</v>
      </c>
      <c r="AY460" s="159">
        <f>IFERROR(VLOOKUP(Table1[[#This Row],[RespondentID]],'All Data'!$A461:$CN1033,84,FALSE),"unknown")</f>
        <v>0</v>
      </c>
      <c r="AZ460" s="159">
        <f>IFERROR(VLOOKUP(Table1[[#This Row],[RespondentID]],'All Data'!$A461:$CN1033,85,FALSE),"unknown")</f>
        <v>0</v>
      </c>
      <c r="BA460" s="159">
        <f>IFERROR(VLOOKUP(Table1[[#This Row],[RespondentID]],'All Data'!$A461:$CN1033,86,FALSE),"unknown")</f>
        <v>0</v>
      </c>
      <c r="BB460" s="159" t="str">
        <f>IFERROR(VLOOKUP(Table1[[#This Row],[RespondentID]],'All Data'!$A461:$CN1033,87,FALSE),"unknown")</f>
        <v xml:space="preserve"> </v>
      </c>
      <c r="BC460" s="159">
        <f>IFERROR(VLOOKUP(Table1[[#This Row],[RespondentID]],'All Data'!$A461:$CN1033,88,FALSE),"unknown")</f>
        <v>0</v>
      </c>
      <c r="BD460" s="159">
        <f>IFERROR(VLOOKUP(Table1[[#This Row],[RespondentID]],'All Data'!$A461:$CN1033,89,FALSE),"unknown")</f>
        <v>0</v>
      </c>
      <c r="BE460" s="159">
        <f>IFERROR(VLOOKUP(Table1[[#This Row],[RespondentID]],'All Data'!$A461:$CN1033,90,FALSE),"unknown")</f>
        <v>0</v>
      </c>
      <c r="BF460" s="159">
        <f>IFERROR(VLOOKUP(Table1[[#This Row],[RespondentID]],'All Data'!$A461:$CN1033,91,FALSE),"unknown")</f>
        <v>0</v>
      </c>
      <c r="BG460" s="159">
        <f>IFERROR(VLOOKUP(Table1[[#This Row],[RespondentID]],'All Data'!$A461:$CN1033,92,FALSE),"unknown")</f>
        <v>0</v>
      </c>
    </row>
    <row r="461" spans="1:59" x14ac:dyDescent="0.35">
      <c r="A461" s="6">
        <v>5655037110</v>
      </c>
      <c r="B461" s="6"/>
      <c r="C461" s="6"/>
      <c r="D461" s="6"/>
      <c r="E461" s="6"/>
      <c r="F461" s="6"/>
      <c r="G461" s="6"/>
      <c r="H461" s="6"/>
      <c r="I461" s="6" t="s">
        <v>58</v>
      </c>
      <c r="J461" s="6"/>
      <c r="K461" s="6"/>
      <c r="L461" s="6" t="s">
        <v>61</v>
      </c>
      <c r="M461" s="6"/>
      <c r="N461" s="6" t="s">
        <v>26</v>
      </c>
      <c r="O461" s="6"/>
      <c r="P461" s="6"/>
      <c r="Q461" s="6"/>
      <c r="R461" s="6"/>
      <c r="S461" s="6"/>
      <c r="T461" s="43"/>
      <c r="U461" s="43">
        <f t="shared" si="161"/>
        <v>3</v>
      </c>
      <c r="V461" s="43">
        <f t="shared" si="162"/>
        <v>1</v>
      </c>
      <c r="W461" s="43"/>
      <c r="X461" s="43">
        <f t="shared" si="163"/>
        <v>0</v>
      </c>
      <c r="Y461" s="43">
        <f t="shared" si="164"/>
        <v>0</v>
      </c>
      <c r="Z461" s="43">
        <f t="shared" si="165"/>
        <v>0</v>
      </c>
      <c r="AA461" s="43">
        <f t="shared" si="166"/>
        <v>0</v>
      </c>
      <c r="AB461" s="43">
        <f t="shared" si="167"/>
        <v>0</v>
      </c>
      <c r="AC461" s="43">
        <f t="shared" si="168"/>
        <v>0</v>
      </c>
      <c r="AD461" s="43">
        <f t="shared" si="169"/>
        <v>0</v>
      </c>
      <c r="AE461" s="43">
        <f t="shared" si="170"/>
        <v>1</v>
      </c>
      <c r="AF461" s="43">
        <f t="shared" si="171"/>
        <v>0</v>
      </c>
      <c r="AG461" s="43">
        <f t="shared" si="172"/>
        <v>0</v>
      </c>
      <c r="AH461" s="43">
        <f t="shared" si="173"/>
        <v>1</v>
      </c>
      <c r="AI461" s="43">
        <f t="shared" si="174"/>
        <v>0</v>
      </c>
      <c r="AJ461" s="43">
        <f t="shared" si="175"/>
        <v>1</v>
      </c>
      <c r="AK461" s="43">
        <f t="shared" si="176"/>
        <v>0</v>
      </c>
      <c r="AL461" s="43">
        <f t="shared" si="177"/>
        <v>0</v>
      </c>
      <c r="AM461" s="43">
        <f t="shared" si="178"/>
        <v>0</v>
      </c>
      <c r="AN461" s="43">
        <f t="shared" si="179"/>
        <v>0</v>
      </c>
      <c r="AO461" s="43">
        <f t="shared" si="180"/>
        <v>0</v>
      </c>
      <c r="AP461" s="43"/>
      <c r="AQ461" s="43"/>
      <c r="AR461" s="43">
        <f t="shared" si="181"/>
        <v>3</v>
      </c>
      <c r="AS461" s="43">
        <f t="shared" si="182"/>
        <v>3</v>
      </c>
      <c r="AT461" s="43" t="str">
        <f t="shared" si="183"/>
        <v>Correct</v>
      </c>
      <c r="AU461" s="43"/>
      <c r="AV461" s="159" t="str">
        <f>IFERROR(VLOOKUP(Table1[[#This Row],[RespondentID]],'All Data'!$A462:$CN1034,81,FALSE),"unknown")</f>
        <v>Female</v>
      </c>
      <c r="AW461" s="159">
        <f>IFERROR(VLOOKUP(Table1[[#This Row],[RespondentID]],'All Data'!$A462:$CN1034,82,FALSE),"unknown")</f>
        <v>33</v>
      </c>
      <c r="AX461" s="159" t="str">
        <f>IFERROR(VLOOKUP(Table1[[#This Row],[RespondentID]],'All Data'!$A462:$CN1034,83,FALSE),"unknown")</f>
        <v>Queens</v>
      </c>
      <c r="AY461" s="159">
        <f>IFERROR(VLOOKUP(Table1[[#This Row],[RespondentID]],'All Data'!$A462:$CN1034,84,FALSE),"unknown")</f>
        <v>0</v>
      </c>
      <c r="AZ461" s="159" t="str">
        <f>IFERROR(VLOOKUP(Table1[[#This Row],[RespondentID]],'All Data'!$A462:$CN1034,85,FALSE),"unknown")</f>
        <v>Black/African American</v>
      </c>
      <c r="BA461" s="159" t="str">
        <f>IFERROR(VLOOKUP(Table1[[#This Row],[RespondentID]],'All Data'!$A462:$CN1034,86,FALSE),"unknown")</f>
        <v>Yes</v>
      </c>
      <c r="BB461" s="159" t="str">
        <f>IFERROR(VLOOKUP(Table1[[#This Row],[RespondentID]],'All Data'!$A462:$CN1034,87,FALSE),"unknown")</f>
        <v xml:space="preserve"> Spanish </v>
      </c>
      <c r="BC461" s="159" t="str">
        <f>IFERROR(VLOOKUP(Table1[[#This Row],[RespondentID]],'All Data'!$A462:$CN1034,88,FALSE),"unknown")</f>
        <v>$0-$19,999</v>
      </c>
      <c r="BD461" s="159" t="str">
        <f>IFERROR(VLOOKUP(Table1[[#This Row],[RespondentID]],'All Data'!$A462:$CN1034,89,FALSE),"unknown")</f>
        <v>High school graduate</v>
      </c>
      <c r="BE461" s="159" t="str">
        <f>IFERROR(VLOOKUP(Table1[[#This Row],[RespondentID]],'All Data'!$A462:$CN1034,90,FALSE),"unknown")</f>
        <v>Self-employed</v>
      </c>
      <c r="BF461" s="159" t="str">
        <f>IFERROR(VLOOKUP(Table1[[#This Row],[RespondentID]],'All Data'!$A462:$CN1034,91,FALSE),"unknown")</f>
        <v>Yes</v>
      </c>
      <c r="BG461" s="159" t="str">
        <f>IFERROR(VLOOKUP(Table1[[#This Row],[RespondentID]],'All Data'!$A462:$CN1034,92,FALSE),"unknown")</f>
        <v>No</v>
      </c>
    </row>
    <row r="462" spans="1:59" x14ac:dyDescent="0.35">
      <c r="A462" s="6">
        <v>5653691462</v>
      </c>
      <c r="B462" s="6"/>
      <c r="C462" s="6"/>
      <c r="D462" s="6" t="s">
        <v>54</v>
      </c>
      <c r="E462" s="6"/>
      <c r="F462" s="6"/>
      <c r="G462" s="6" t="s">
        <v>56</v>
      </c>
      <c r="H462" s="6"/>
      <c r="I462" s="6"/>
      <c r="J462" s="6"/>
      <c r="K462" s="6"/>
      <c r="L462" s="6"/>
      <c r="M462" s="6"/>
      <c r="N462" s="6"/>
      <c r="O462" s="6"/>
      <c r="P462" s="6"/>
      <c r="Q462" s="6"/>
      <c r="R462" s="6"/>
      <c r="S462" s="6" t="s">
        <v>66</v>
      </c>
      <c r="T462" s="43"/>
      <c r="U462" s="43">
        <f t="shared" si="161"/>
        <v>3</v>
      </c>
      <c r="V462" s="43">
        <f t="shared" si="162"/>
        <v>1</v>
      </c>
      <c r="W462" s="43"/>
      <c r="X462" s="43">
        <f t="shared" si="163"/>
        <v>0</v>
      </c>
      <c r="Y462" s="43">
        <f t="shared" si="164"/>
        <v>0</v>
      </c>
      <c r="Z462" s="43">
        <f t="shared" si="165"/>
        <v>1</v>
      </c>
      <c r="AA462" s="43">
        <f t="shared" si="166"/>
        <v>0</v>
      </c>
      <c r="AB462" s="43">
        <f t="shared" si="167"/>
        <v>0</v>
      </c>
      <c r="AC462" s="43">
        <f t="shared" si="168"/>
        <v>1</v>
      </c>
      <c r="AD462" s="43">
        <f t="shared" si="169"/>
        <v>0</v>
      </c>
      <c r="AE462" s="43">
        <f t="shared" si="170"/>
        <v>0</v>
      </c>
      <c r="AF462" s="43">
        <f t="shared" si="171"/>
        <v>0</v>
      </c>
      <c r="AG462" s="43">
        <f t="shared" si="172"/>
        <v>0</v>
      </c>
      <c r="AH462" s="43">
        <f t="shared" si="173"/>
        <v>0</v>
      </c>
      <c r="AI462" s="43">
        <f t="shared" si="174"/>
        <v>0</v>
      </c>
      <c r="AJ462" s="43">
        <f t="shared" si="175"/>
        <v>0</v>
      </c>
      <c r="AK462" s="43">
        <f t="shared" si="176"/>
        <v>0</v>
      </c>
      <c r="AL462" s="43">
        <f t="shared" si="177"/>
        <v>0</v>
      </c>
      <c r="AM462" s="43">
        <f t="shared" si="178"/>
        <v>0</v>
      </c>
      <c r="AN462" s="43">
        <f t="shared" si="179"/>
        <v>0</v>
      </c>
      <c r="AO462" s="43">
        <f t="shared" si="180"/>
        <v>1</v>
      </c>
      <c r="AP462" s="43"/>
      <c r="AQ462" s="43"/>
      <c r="AR462" s="43">
        <f t="shared" si="181"/>
        <v>3</v>
      </c>
      <c r="AS462" s="43">
        <f t="shared" si="182"/>
        <v>3</v>
      </c>
      <c r="AT462" s="43" t="str">
        <f t="shared" si="183"/>
        <v>Correct</v>
      </c>
      <c r="AU462" s="43"/>
      <c r="AV462" s="159" t="str">
        <f>IFERROR(VLOOKUP(Table1[[#This Row],[RespondentID]],'All Data'!$A463:$CN1035,81,FALSE),"unknown")</f>
        <v>Female</v>
      </c>
      <c r="AW462" s="159">
        <f>IFERROR(VLOOKUP(Table1[[#This Row],[RespondentID]],'All Data'!$A463:$CN1035,82,FALSE),"unknown")</f>
        <v>34</v>
      </c>
      <c r="AX462" s="159" t="str">
        <f>IFERROR(VLOOKUP(Table1[[#This Row],[RespondentID]],'All Data'!$A463:$CN1035,83,FALSE),"unknown")</f>
        <v>Queens</v>
      </c>
      <c r="AY462" s="159">
        <f>IFERROR(VLOOKUP(Table1[[#This Row],[RespondentID]],'All Data'!$A463:$CN1035,84,FALSE),"unknown")</f>
        <v>0</v>
      </c>
      <c r="AZ462" s="159" t="str">
        <f>IFERROR(VLOOKUP(Table1[[#This Row],[RespondentID]],'All Data'!$A463:$CN1035,85,FALSE),"unknown")</f>
        <v>White/Caucasian</v>
      </c>
      <c r="BA462" s="159" t="str">
        <f>IFERROR(VLOOKUP(Table1[[#This Row],[RespondentID]],'All Data'!$A463:$CN1035,86,FALSE),"unknown")</f>
        <v>Yes</v>
      </c>
      <c r="BB462" s="159" t="str">
        <f>IFERROR(VLOOKUP(Table1[[#This Row],[RespondentID]],'All Data'!$A463:$CN1035,87,FALSE),"unknown")</f>
        <v xml:space="preserve"> Spanish </v>
      </c>
      <c r="BC462" s="159" t="str">
        <f>IFERROR(VLOOKUP(Table1[[#This Row],[RespondentID]],'All Data'!$A463:$CN1035,88,FALSE),"unknown")</f>
        <v>$0-$19,999</v>
      </c>
      <c r="BD462" s="159" t="str">
        <f>IFERROR(VLOOKUP(Table1[[#This Row],[RespondentID]],'All Data'!$A463:$CN1035,89,FALSE),"unknown")</f>
        <v>Technical school</v>
      </c>
      <c r="BE462" s="159" t="str">
        <f>IFERROR(VLOOKUP(Table1[[#This Row],[RespondentID]],'All Data'!$A463:$CN1035,90,FALSE),"unknown")</f>
        <v>Out of work and looking for work</v>
      </c>
      <c r="BF462" s="159" t="str">
        <f>IFERROR(VLOOKUP(Table1[[#This Row],[RespondentID]],'All Data'!$A463:$CN1035,91,FALSE),"unknown")</f>
        <v>No, but I did in the past</v>
      </c>
      <c r="BG462" s="159" t="str">
        <f>IFERROR(VLOOKUP(Table1[[#This Row],[RespondentID]],'All Data'!$A463:$CN1035,92,FALSE),"unknown")</f>
        <v>Yes</v>
      </c>
    </row>
    <row r="463" spans="1:59" x14ac:dyDescent="0.35">
      <c r="A463" s="6">
        <v>5653452248</v>
      </c>
      <c r="B463" s="6"/>
      <c r="C463" s="6"/>
      <c r="D463" s="6"/>
      <c r="E463" s="6" t="s">
        <v>19</v>
      </c>
      <c r="F463" s="6"/>
      <c r="G463" s="6"/>
      <c r="H463" s="6" t="s">
        <v>57</v>
      </c>
      <c r="I463" s="6"/>
      <c r="J463" s="6"/>
      <c r="K463" s="6"/>
      <c r="L463" s="6"/>
      <c r="M463" s="6"/>
      <c r="N463" s="6"/>
      <c r="O463" s="6"/>
      <c r="P463" s="6"/>
      <c r="Q463" s="6"/>
      <c r="R463" s="6"/>
      <c r="S463" s="6"/>
      <c r="T463" s="43"/>
      <c r="U463" s="43">
        <f t="shared" si="161"/>
        <v>2</v>
      </c>
      <c r="V463" s="43">
        <f t="shared" si="162"/>
        <v>1.5</v>
      </c>
      <c r="W463" s="43"/>
      <c r="X463" s="43">
        <f t="shared" si="163"/>
        <v>0</v>
      </c>
      <c r="Y463" s="43">
        <f t="shared" si="164"/>
        <v>0</v>
      </c>
      <c r="Z463" s="43">
        <f t="shared" si="165"/>
        <v>0</v>
      </c>
      <c r="AA463" s="43">
        <f t="shared" si="166"/>
        <v>1</v>
      </c>
      <c r="AB463" s="43">
        <f t="shared" si="167"/>
        <v>0</v>
      </c>
      <c r="AC463" s="43">
        <f t="shared" si="168"/>
        <v>0</v>
      </c>
      <c r="AD463" s="43">
        <f t="shared" si="169"/>
        <v>1</v>
      </c>
      <c r="AE463" s="43">
        <f t="shared" si="170"/>
        <v>0</v>
      </c>
      <c r="AF463" s="43">
        <f t="shared" si="171"/>
        <v>0</v>
      </c>
      <c r="AG463" s="43">
        <f t="shared" si="172"/>
        <v>0</v>
      </c>
      <c r="AH463" s="43">
        <f t="shared" si="173"/>
        <v>0</v>
      </c>
      <c r="AI463" s="43">
        <f t="shared" si="174"/>
        <v>0</v>
      </c>
      <c r="AJ463" s="43">
        <f t="shared" si="175"/>
        <v>0</v>
      </c>
      <c r="AK463" s="43">
        <f t="shared" si="176"/>
        <v>0</v>
      </c>
      <c r="AL463" s="43">
        <f t="shared" si="177"/>
        <v>0</v>
      </c>
      <c r="AM463" s="43">
        <f t="shared" si="178"/>
        <v>0</v>
      </c>
      <c r="AN463" s="43">
        <f t="shared" si="179"/>
        <v>0</v>
      </c>
      <c r="AO463" s="43">
        <f t="shared" si="180"/>
        <v>0</v>
      </c>
      <c r="AP463" s="43"/>
      <c r="AQ463" s="43"/>
      <c r="AR463" s="43">
        <f t="shared" si="181"/>
        <v>2</v>
      </c>
      <c r="AS463" s="43">
        <f t="shared" si="182"/>
        <v>2</v>
      </c>
      <c r="AT463" s="43" t="str">
        <f t="shared" si="183"/>
        <v>Correct</v>
      </c>
      <c r="AU463" s="43"/>
      <c r="AV463" s="159" t="str">
        <f>IFERROR(VLOOKUP(Table1[[#This Row],[RespondentID]],'All Data'!$A464:$CN1036,81,FALSE),"unknown")</f>
        <v>Female</v>
      </c>
      <c r="AW463" s="159">
        <f>IFERROR(VLOOKUP(Table1[[#This Row],[RespondentID]],'All Data'!$A464:$CN1036,82,FALSE),"unknown")</f>
        <v>15</v>
      </c>
      <c r="AX463" s="159" t="str">
        <f>IFERROR(VLOOKUP(Table1[[#This Row],[RespondentID]],'All Data'!$A464:$CN1036,83,FALSE),"unknown")</f>
        <v>Queens</v>
      </c>
      <c r="AY463" s="159">
        <f>IFERROR(VLOOKUP(Table1[[#This Row],[RespondentID]],'All Data'!$A464:$CN1036,84,FALSE),"unknown")</f>
        <v>0</v>
      </c>
      <c r="AZ463" s="159" t="str">
        <f>IFERROR(VLOOKUP(Table1[[#This Row],[RespondentID]],'All Data'!$A464:$CN1036,85,FALSE),"unknown")</f>
        <v>White/Caucasian</v>
      </c>
      <c r="BA463" s="159" t="str">
        <f>IFERROR(VLOOKUP(Table1[[#This Row],[RespondentID]],'All Data'!$A464:$CN1036,86,FALSE),"unknown")</f>
        <v>Yes</v>
      </c>
      <c r="BB463" s="159" t="str">
        <f>IFERROR(VLOOKUP(Table1[[#This Row],[RespondentID]],'All Data'!$A464:$CN1036,87,FALSE),"unknown")</f>
        <v xml:space="preserve"> Spanish </v>
      </c>
      <c r="BC463" s="159" t="str">
        <f>IFERROR(VLOOKUP(Table1[[#This Row],[RespondentID]],'All Data'!$A464:$CN1036,88,FALSE),"unknown")</f>
        <v>$0-$19,999</v>
      </c>
      <c r="BD463" s="159" t="str">
        <f>IFERROR(VLOOKUP(Table1[[#This Row],[RespondentID]],'All Data'!$A464:$CN1036,89,FALSE),"unknown")</f>
        <v>Otro (por favor especifique)</v>
      </c>
      <c r="BE463" s="159" t="str">
        <f>IFERROR(VLOOKUP(Table1[[#This Row],[RespondentID]],'All Data'!$A464:$CN1036,90,FALSE),"unknown")</f>
        <v>Student</v>
      </c>
      <c r="BF463" s="159" t="str">
        <f>IFERROR(VLOOKUP(Table1[[#This Row],[RespondentID]],'All Data'!$A464:$CN1036,91,FALSE),"unknown")</f>
        <v>Yes</v>
      </c>
      <c r="BG463" s="159" t="str">
        <f>IFERROR(VLOOKUP(Table1[[#This Row],[RespondentID]],'All Data'!$A464:$CN1036,92,FALSE),"unknown")</f>
        <v>No</v>
      </c>
    </row>
    <row r="464" spans="1:59" x14ac:dyDescent="0.35">
      <c r="A464" s="6">
        <v>5653451712</v>
      </c>
      <c r="B464" s="6"/>
      <c r="C464" s="6"/>
      <c r="D464" s="6"/>
      <c r="E464" s="6" t="s">
        <v>19</v>
      </c>
      <c r="F464" s="6"/>
      <c r="G464" s="6"/>
      <c r="H464" s="6" t="s">
        <v>57</v>
      </c>
      <c r="I464" s="6"/>
      <c r="J464" s="6"/>
      <c r="K464" s="6"/>
      <c r="L464" s="6" t="s">
        <v>61</v>
      </c>
      <c r="M464" s="6"/>
      <c r="N464" s="6"/>
      <c r="O464" s="6"/>
      <c r="P464" s="6"/>
      <c r="Q464" s="6"/>
      <c r="R464" s="6"/>
      <c r="S464" s="6"/>
      <c r="T464" s="43"/>
      <c r="U464" s="43">
        <f t="shared" si="161"/>
        <v>3</v>
      </c>
      <c r="V464" s="43">
        <f t="shared" si="162"/>
        <v>1</v>
      </c>
      <c r="W464" s="43"/>
      <c r="X464" s="43">
        <f t="shared" si="163"/>
        <v>0</v>
      </c>
      <c r="Y464" s="43">
        <f t="shared" si="164"/>
        <v>0</v>
      </c>
      <c r="Z464" s="43">
        <f t="shared" si="165"/>
        <v>0</v>
      </c>
      <c r="AA464" s="43">
        <f t="shared" si="166"/>
        <v>1</v>
      </c>
      <c r="AB464" s="43">
        <f t="shared" si="167"/>
        <v>0</v>
      </c>
      <c r="AC464" s="43">
        <f t="shared" si="168"/>
        <v>0</v>
      </c>
      <c r="AD464" s="43">
        <f t="shared" si="169"/>
        <v>1</v>
      </c>
      <c r="AE464" s="43">
        <f t="shared" si="170"/>
        <v>0</v>
      </c>
      <c r="AF464" s="43">
        <f t="shared" si="171"/>
        <v>0</v>
      </c>
      <c r="AG464" s="43">
        <f t="shared" si="172"/>
        <v>0</v>
      </c>
      <c r="AH464" s="43">
        <f t="shared" si="173"/>
        <v>1</v>
      </c>
      <c r="AI464" s="43">
        <f t="shared" si="174"/>
        <v>0</v>
      </c>
      <c r="AJ464" s="43">
        <f t="shared" si="175"/>
        <v>0</v>
      </c>
      <c r="AK464" s="43">
        <f t="shared" si="176"/>
        <v>0</v>
      </c>
      <c r="AL464" s="43">
        <f t="shared" si="177"/>
        <v>0</v>
      </c>
      <c r="AM464" s="43">
        <f t="shared" si="178"/>
        <v>0</v>
      </c>
      <c r="AN464" s="43">
        <f t="shared" si="179"/>
        <v>0</v>
      </c>
      <c r="AO464" s="43">
        <f t="shared" si="180"/>
        <v>0</v>
      </c>
      <c r="AP464" s="43"/>
      <c r="AQ464" s="43"/>
      <c r="AR464" s="43">
        <f t="shared" si="181"/>
        <v>3</v>
      </c>
      <c r="AS464" s="43">
        <f t="shared" si="182"/>
        <v>3</v>
      </c>
      <c r="AT464" s="43" t="str">
        <f t="shared" si="183"/>
        <v>Correct</v>
      </c>
      <c r="AU464" s="43"/>
      <c r="AV464" s="159" t="str">
        <f>IFERROR(VLOOKUP(Table1[[#This Row],[RespondentID]],'All Data'!$A465:$CN1037,81,FALSE),"unknown")</f>
        <v>Female</v>
      </c>
      <c r="AW464" s="159">
        <f>IFERROR(VLOOKUP(Table1[[#This Row],[RespondentID]],'All Data'!$A465:$CN1037,82,FALSE),"unknown")</f>
        <v>15</v>
      </c>
      <c r="AX464" s="159" t="str">
        <f>IFERROR(VLOOKUP(Table1[[#This Row],[RespondentID]],'All Data'!$A465:$CN1037,83,FALSE),"unknown")</f>
        <v>Suffolk</v>
      </c>
      <c r="AY464" s="159">
        <f>IFERROR(VLOOKUP(Table1[[#This Row],[RespondentID]],'All Data'!$A465:$CN1037,84,FALSE),"unknown")</f>
        <v>0</v>
      </c>
      <c r="AZ464" s="159">
        <f>IFERROR(VLOOKUP(Table1[[#This Row],[RespondentID]],'All Data'!$A465:$CN1037,85,FALSE),"unknown")</f>
        <v>0</v>
      </c>
      <c r="BA464" s="159">
        <f>IFERROR(VLOOKUP(Table1[[#This Row],[RespondentID]],'All Data'!$A465:$CN1037,86,FALSE),"unknown")</f>
        <v>0</v>
      </c>
      <c r="BB464" s="159" t="str">
        <f>IFERROR(VLOOKUP(Table1[[#This Row],[RespondentID]],'All Data'!$A465:$CN1037,87,FALSE),"unknown")</f>
        <v xml:space="preserve"> </v>
      </c>
      <c r="BC464" s="159">
        <f>IFERROR(VLOOKUP(Table1[[#This Row],[RespondentID]],'All Data'!$A465:$CN1037,88,FALSE),"unknown")</f>
        <v>0</v>
      </c>
      <c r="BD464" s="159">
        <f>IFERROR(VLOOKUP(Table1[[#This Row],[RespondentID]],'All Data'!$A465:$CN1037,89,FALSE),"unknown")</f>
        <v>0</v>
      </c>
      <c r="BE464" s="159">
        <f>IFERROR(VLOOKUP(Table1[[#This Row],[RespondentID]],'All Data'!$A465:$CN1037,90,FALSE),"unknown")</f>
        <v>0</v>
      </c>
      <c r="BF464" s="159">
        <f>IFERROR(VLOOKUP(Table1[[#This Row],[RespondentID]],'All Data'!$A465:$CN1037,91,FALSE),"unknown")</f>
        <v>0</v>
      </c>
      <c r="BG464" s="159">
        <f>IFERROR(VLOOKUP(Table1[[#This Row],[RespondentID]],'All Data'!$A465:$CN1037,92,FALSE),"unknown")</f>
        <v>0</v>
      </c>
    </row>
    <row r="465" spans="1:59" x14ac:dyDescent="0.35">
      <c r="A465" s="6">
        <v>5653292715</v>
      </c>
      <c r="B465" s="6"/>
      <c r="C465" s="6"/>
      <c r="D465" s="6"/>
      <c r="E465" s="6"/>
      <c r="F465" s="6" t="s">
        <v>55</v>
      </c>
      <c r="G465" s="6"/>
      <c r="H465" s="6"/>
      <c r="I465" s="6"/>
      <c r="J465" s="6"/>
      <c r="K465" s="6"/>
      <c r="L465" s="6"/>
      <c r="M465" s="6"/>
      <c r="N465" s="6"/>
      <c r="O465" s="6"/>
      <c r="P465" s="6"/>
      <c r="Q465" s="6"/>
      <c r="R465" s="6" t="s">
        <v>65</v>
      </c>
      <c r="S465" s="6" t="s">
        <v>66</v>
      </c>
      <c r="T465" s="43"/>
      <c r="U465" s="43">
        <f t="shared" si="161"/>
        <v>3</v>
      </c>
      <c r="V465" s="43">
        <f t="shared" si="162"/>
        <v>1</v>
      </c>
      <c r="W465" s="43"/>
      <c r="X465" s="43">
        <f t="shared" si="163"/>
        <v>0</v>
      </c>
      <c r="Y465" s="43">
        <f t="shared" si="164"/>
        <v>0</v>
      </c>
      <c r="Z465" s="43">
        <f t="shared" si="165"/>
        <v>0</v>
      </c>
      <c r="AA465" s="43">
        <f t="shared" si="166"/>
        <v>0</v>
      </c>
      <c r="AB465" s="43">
        <f t="shared" si="167"/>
        <v>1</v>
      </c>
      <c r="AC465" s="43">
        <f t="shared" si="168"/>
        <v>0</v>
      </c>
      <c r="AD465" s="43">
        <f t="shared" si="169"/>
        <v>0</v>
      </c>
      <c r="AE465" s="43">
        <f t="shared" si="170"/>
        <v>0</v>
      </c>
      <c r="AF465" s="43">
        <f t="shared" si="171"/>
        <v>0</v>
      </c>
      <c r="AG465" s="43">
        <f t="shared" si="172"/>
        <v>0</v>
      </c>
      <c r="AH465" s="43">
        <f t="shared" si="173"/>
        <v>0</v>
      </c>
      <c r="AI465" s="43">
        <f t="shared" si="174"/>
        <v>0</v>
      </c>
      <c r="AJ465" s="43">
        <f t="shared" si="175"/>
        <v>0</v>
      </c>
      <c r="AK465" s="43">
        <f t="shared" si="176"/>
        <v>0</v>
      </c>
      <c r="AL465" s="43">
        <f t="shared" si="177"/>
        <v>0</v>
      </c>
      <c r="AM465" s="43">
        <f t="shared" si="178"/>
        <v>0</v>
      </c>
      <c r="AN465" s="43">
        <f t="shared" si="179"/>
        <v>1</v>
      </c>
      <c r="AO465" s="43">
        <f t="shared" si="180"/>
        <v>1</v>
      </c>
      <c r="AP465" s="43"/>
      <c r="AQ465" s="43"/>
      <c r="AR465" s="43">
        <f t="shared" si="181"/>
        <v>3</v>
      </c>
      <c r="AS465" s="43">
        <f t="shared" si="182"/>
        <v>3</v>
      </c>
      <c r="AT465" s="43" t="str">
        <f t="shared" si="183"/>
        <v>Correct</v>
      </c>
      <c r="AU465" s="43"/>
      <c r="AV465" s="159" t="str">
        <f>IFERROR(VLOOKUP(Table1[[#This Row],[RespondentID]],'All Data'!$A466:$CN1038,81,FALSE),"unknown")</f>
        <v>Female</v>
      </c>
      <c r="AW465" s="159">
        <f>IFERROR(VLOOKUP(Table1[[#This Row],[RespondentID]],'All Data'!$A466:$CN1038,82,FALSE),"unknown")</f>
        <v>40</v>
      </c>
      <c r="AX465" s="159" t="str">
        <f>IFERROR(VLOOKUP(Table1[[#This Row],[RespondentID]],'All Data'!$A466:$CN1038,83,FALSE),"unknown")</f>
        <v>Queens</v>
      </c>
      <c r="AY465" s="159">
        <f>IFERROR(VLOOKUP(Table1[[#This Row],[RespondentID]],'All Data'!$A466:$CN1038,84,FALSE),"unknown")</f>
        <v>0</v>
      </c>
      <c r="AZ465" s="159" t="str">
        <f>IFERROR(VLOOKUP(Table1[[#This Row],[RespondentID]],'All Data'!$A466:$CN1038,85,FALSE),"unknown")</f>
        <v>Otra (por favor especifique)</v>
      </c>
      <c r="BA465" s="159" t="str">
        <f>IFERROR(VLOOKUP(Table1[[#This Row],[RespondentID]],'All Data'!$A466:$CN1038,86,FALSE),"unknown")</f>
        <v>Yes</v>
      </c>
      <c r="BB465" s="159" t="str">
        <f>IFERROR(VLOOKUP(Table1[[#This Row],[RespondentID]],'All Data'!$A466:$CN1038,87,FALSE),"unknown")</f>
        <v xml:space="preserve">English Spanish </v>
      </c>
      <c r="BC465" s="159" t="str">
        <f>IFERROR(VLOOKUP(Table1[[#This Row],[RespondentID]],'All Data'!$A466:$CN1038,88,FALSE),"unknown")</f>
        <v>$0-$19,999</v>
      </c>
      <c r="BD465" s="159" t="str">
        <f>IFERROR(VLOOKUP(Table1[[#This Row],[RespondentID]],'All Data'!$A466:$CN1038,89,FALSE),"unknown")</f>
        <v>Some high school</v>
      </c>
      <c r="BE465" s="159" t="str">
        <f>IFERROR(VLOOKUP(Table1[[#This Row],[RespondentID]],'All Data'!$A466:$CN1038,90,FALSE),"unknown")</f>
        <v>Employed for wages</v>
      </c>
      <c r="BF465" s="159" t="str">
        <f>IFERROR(VLOOKUP(Table1[[#This Row],[RespondentID]],'All Data'!$A466:$CN1038,91,FALSE),"unknown")</f>
        <v>Yes</v>
      </c>
      <c r="BG465" s="159" t="str">
        <f>IFERROR(VLOOKUP(Table1[[#This Row],[RespondentID]],'All Data'!$A466:$CN1038,92,FALSE),"unknown")</f>
        <v>No</v>
      </c>
    </row>
    <row r="466" spans="1:59" x14ac:dyDescent="0.35">
      <c r="A466" s="6">
        <v>5653124167</v>
      </c>
      <c r="B466" s="6" t="s">
        <v>52</v>
      </c>
      <c r="C466" s="6"/>
      <c r="D466" s="6"/>
      <c r="E466" s="6"/>
      <c r="F466" s="6" t="s">
        <v>55</v>
      </c>
      <c r="G466" s="6"/>
      <c r="H466" s="6"/>
      <c r="I466" s="6"/>
      <c r="J466" s="6"/>
      <c r="K466" s="6" t="s">
        <v>60</v>
      </c>
      <c r="L466" s="6"/>
      <c r="M466" s="6"/>
      <c r="N466" s="6"/>
      <c r="O466" s="6"/>
      <c r="P466" s="6"/>
      <c r="Q466" s="6"/>
      <c r="R466" s="6"/>
      <c r="S466" s="6"/>
      <c r="T466" s="43"/>
      <c r="U466" s="43">
        <f t="shared" si="161"/>
        <v>3</v>
      </c>
      <c r="V466" s="43">
        <f t="shared" si="162"/>
        <v>1</v>
      </c>
      <c r="W466" s="43"/>
      <c r="X466" s="43">
        <f t="shared" si="163"/>
        <v>1</v>
      </c>
      <c r="Y466" s="43">
        <f t="shared" si="164"/>
        <v>0</v>
      </c>
      <c r="Z466" s="43">
        <f t="shared" si="165"/>
        <v>0</v>
      </c>
      <c r="AA466" s="43">
        <f t="shared" si="166"/>
        <v>0</v>
      </c>
      <c r="AB466" s="43">
        <f t="shared" si="167"/>
        <v>1</v>
      </c>
      <c r="AC466" s="43">
        <f t="shared" si="168"/>
        <v>0</v>
      </c>
      <c r="AD466" s="43">
        <f t="shared" si="169"/>
        <v>0</v>
      </c>
      <c r="AE466" s="43">
        <f t="shared" si="170"/>
        <v>0</v>
      </c>
      <c r="AF466" s="43">
        <f t="shared" si="171"/>
        <v>0</v>
      </c>
      <c r="AG466" s="43">
        <f t="shared" si="172"/>
        <v>1</v>
      </c>
      <c r="AH466" s="43">
        <f t="shared" si="173"/>
        <v>0</v>
      </c>
      <c r="AI466" s="43">
        <f t="shared" si="174"/>
        <v>0</v>
      </c>
      <c r="AJ466" s="43">
        <f t="shared" si="175"/>
        <v>0</v>
      </c>
      <c r="AK466" s="43">
        <f t="shared" si="176"/>
        <v>0</v>
      </c>
      <c r="AL466" s="43">
        <f t="shared" si="177"/>
        <v>0</v>
      </c>
      <c r="AM466" s="43">
        <f t="shared" si="178"/>
        <v>0</v>
      </c>
      <c r="AN466" s="43">
        <f t="shared" si="179"/>
        <v>0</v>
      </c>
      <c r="AO466" s="43">
        <f t="shared" si="180"/>
        <v>0</v>
      </c>
      <c r="AP466" s="43"/>
      <c r="AQ466" s="43"/>
      <c r="AR466" s="43">
        <f t="shared" si="181"/>
        <v>3</v>
      </c>
      <c r="AS466" s="43">
        <f t="shared" si="182"/>
        <v>3</v>
      </c>
      <c r="AT466" s="43" t="str">
        <f t="shared" si="183"/>
        <v>Correct</v>
      </c>
      <c r="AU466" s="43"/>
      <c r="AV466" s="159" t="str">
        <f>IFERROR(VLOOKUP(Table1[[#This Row],[RespondentID]],'All Data'!$A467:$CN1039,81,FALSE),"unknown")</f>
        <v>Male</v>
      </c>
      <c r="AW466" s="159">
        <f>IFERROR(VLOOKUP(Table1[[#This Row],[RespondentID]],'All Data'!$A467:$CN1039,82,FALSE),"unknown")</f>
        <v>35</v>
      </c>
      <c r="AX466" s="159" t="str">
        <f>IFERROR(VLOOKUP(Table1[[#This Row],[RespondentID]],'All Data'!$A467:$CN1039,83,FALSE),"unknown")</f>
        <v>Suffolk</v>
      </c>
      <c r="AY466" s="159" t="str">
        <f>IFERROR(VLOOKUP(Table1[[#This Row],[RespondentID]],'All Data'!$A467:$CN1039,84,FALSE),"unknown")</f>
        <v>Great River, 11739</v>
      </c>
      <c r="AZ466" s="159">
        <f>IFERROR(VLOOKUP(Table1[[#This Row],[RespondentID]],'All Data'!$A467:$CN1039,85,FALSE),"unknown")</f>
        <v>0</v>
      </c>
      <c r="BA466" s="159">
        <f>IFERROR(VLOOKUP(Table1[[#This Row],[RespondentID]],'All Data'!$A467:$CN1039,86,FALSE),"unknown")</f>
        <v>0</v>
      </c>
      <c r="BB466" s="159" t="str">
        <f>IFERROR(VLOOKUP(Table1[[#This Row],[RespondentID]],'All Data'!$A467:$CN1039,87,FALSE),"unknown")</f>
        <v xml:space="preserve"> </v>
      </c>
      <c r="BC466" s="159">
        <f>IFERROR(VLOOKUP(Table1[[#This Row],[RespondentID]],'All Data'!$A467:$CN1039,88,FALSE),"unknown")</f>
        <v>0</v>
      </c>
      <c r="BD466" s="159">
        <f>IFERROR(VLOOKUP(Table1[[#This Row],[RespondentID]],'All Data'!$A467:$CN1039,89,FALSE),"unknown")</f>
        <v>0</v>
      </c>
      <c r="BE466" s="159">
        <f>IFERROR(VLOOKUP(Table1[[#This Row],[RespondentID]],'All Data'!$A467:$CN1039,90,FALSE),"unknown")</f>
        <v>0</v>
      </c>
      <c r="BF466" s="159">
        <f>IFERROR(VLOOKUP(Table1[[#This Row],[RespondentID]],'All Data'!$A467:$CN1039,91,FALSE),"unknown")</f>
        <v>0</v>
      </c>
      <c r="BG466" s="159">
        <f>IFERROR(VLOOKUP(Table1[[#This Row],[RespondentID]],'All Data'!$A467:$CN1039,92,FALSE),"unknown")</f>
        <v>0</v>
      </c>
    </row>
    <row r="467" spans="1:59" x14ac:dyDescent="0.35">
      <c r="A467" s="6">
        <v>5652250607</v>
      </c>
      <c r="B467" s="6"/>
      <c r="C467" s="6" t="s">
        <v>53</v>
      </c>
      <c r="D467" s="6"/>
      <c r="E467" s="6"/>
      <c r="F467" s="6"/>
      <c r="G467" s="6"/>
      <c r="H467" s="6"/>
      <c r="I467" s="6"/>
      <c r="J467" s="6"/>
      <c r="K467" s="6"/>
      <c r="L467" s="6"/>
      <c r="M467" s="6"/>
      <c r="N467" s="6"/>
      <c r="O467" s="6"/>
      <c r="P467" s="6"/>
      <c r="Q467" s="6" t="s">
        <v>64</v>
      </c>
      <c r="R467" s="6" t="s">
        <v>65</v>
      </c>
      <c r="S467" s="6"/>
      <c r="T467" s="43"/>
      <c r="U467" s="43">
        <f t="shared" si="161"/>
        <v>3</v>
      </c>
      <c r="V467" s="43">
        <f t="shared" si="162"/>
        <v>1</v>
      </c>
      <c r="W467" s="43"/>
      <c r="X467" s="43">
        <f t="shared" si="163"/>
        <v>0</v>
      </c>
      <c r="Y467" s="43">
        <f t="shared" si="164"/>
        <v>1</v>
      </c>
      <c r="Z467" s="43">
        <f t="shared" si="165"/>
        <v>0</v>
      </c>
      <c r="AA467" s="43">
        <f t="shared" si="166"/>
        <v>0</v>
      </c>
      <c r="AB467" s="43">
        <f t="shared" si="167"/>
        <v>0</v>
      </c>
      <c r="AC467" s="43">
        <f t="shared" si="168"/>
        <v>0</v>
      </c>
      <c r="AD467" s="43">
        <f t="shared" si="169"/>
        <v>0</v>
      </c>
      <c r="AE467" s="43">
        <f t="shared" si="170"/>
        <v>0</v>
      </c>
      <c r="AF467" s="43">
        <f t="shared" si="171"/>
        <v>0</v>
      </c>
      <c r="AG467" s="43">
        <f t="shared" si="172"/>
        <v>0</v>
      </c>
      <c r="AH467" s="43">
        <f t="shared" si="173"/>
        <v>0</v>
      </c>
      <c r="AI467" s="43">
        <f t="shared" si="174"/>
        <v>0</v>
      </c>
      <c r="AJ467" s="43">
        <f t="shared" si="175"/>
        <v>0</v>
      </c>
      <c r="AK467" s="43">
        <f t="shared" si="176"/>
        <v>0</v>
      </c>
      <c r="AL467" s="43">
        <f t="shared" si="177"/>
        <v>0</v>
      </c>
      <c r="AM467" s="43">
        <f t="shared" si="178"/>
        <v>1</v>
      </c>
      <c r="AN467" s="43">
        <f t="shared" si="179"/>
        <v>1</v>
      </c>
      <c r="AO467" s="43">
        <f t="shared" si="180"/>
        <v>0</v>
      </c>
      <c r="AP467" s="43"/>
      <c r="AQ467" s="43"/>
      <c r="AR467" s="43">
        <f t="shared" si="181"/>
        <v>3</v>
      </c>
      <c r="AS467" s="43">
        <f t="shared" si="182"/>
        <v>3</v>
      </c>
      <c r="AT467" s="43" t="str">
        <f t="shared" si="183"/>
        <v>Correct</v>
      </c>
      <c r="AU467" s="43"/>
      <c r="AV467" s="159" t="str">
        <f>IFERROR(VLOOKUP(Table1[[#This Row],[RespondentID]],'All Data'!$A468:$CN1040,81,FALSE),"unknown")</f>
        <v>Female</v>
      </c>
      <c r="AW467" s="159">
        <f>IFERROR(VLOOKUP(Table1[[#This Row],[RespondentID]],'All Data'!$A468:$CN1040,82,FALSE),"unknown")</f>
        <v>39</v>
      </c>
      <c r="AX467" s="159" t="str">
        <f>IFERROR(VLOOKUP(Table1[[#This Row],[RespondentID]],'All Data'!$A468:$CN1040,83,FALSE),"unknown")</f>
        <v>Queens</v>
      </c>
      <c r="AY467" s="159">
        <f>IFERROR(VLOOKUP(Table1[[#This Row],[RespondentID]],'All Data'!$A468:$CN1040,84,FALSE),"unknown")</f>
        <v>0</v>
      </c>
      <c r="AZ467" s="159" t="str">
        <f>IFERROR(VLOOKUP(Table1[[#This Row],[RespondentID]],'All Data'!$A468:$CN1040,85,FALSE),"unknown")</f>
        <v>Multi-racial</v>
      </c>
      <c r="BA467" s="159" t="str">
        <f>IFERROR(VLOOKUP(Table1[[#This Row],[RespondentID]],'All Data'!$A468:$CN1040,86,FALSE),"unknown")</f>
        <v>Yes</v>
      </c>
      <c r="BB467" s="159" t="str">
        <f>IFERROR(VLOOKUP(Table1[[#This Row],[RespondentID]],'All Data'!$A468:$CN1040,87,FALSE),"unknown")</f>
        <v xml:space="preserve"> Spanish </v>
      </c>
      <c r="BC467" s="159" t="str">
        <f>IFERROR(VLOOKUP(Table1[[#This Row],[RespondentID]],'All Data'!$A468:$CN1040,88,FALSE),"unknown")</f>
        <v>$75,000 to $125,000</v>
      </c>
      <c r="BD467" s="159" t="str">
        <f>IFERROR(VLOOKUP(Table1[[#This Row],[RespondentID]],'All Data'!$A468:$CN1040,89,FALSE),"unknown")</f>
        <v>K-8 grade</v>
      </c>
      <c r="BE467" s="159" t="str">
        <f>IFERROR(VLOOKUP(Table1[[#This Row],[RespondentID]],'All Data'!$A468:$CN1040,90,FALSE),"unknown")</f>
        <v>Out of work and looking for work</v>
      </c>
      <c r="BF467" s="159" t="str">
        <f>IFERROR(VLOOKUP(Table1[[#This Row],[RespondentID]],'All Data'!$A468:$CN1040,91,FALSE),"unknown")</f>
        <v>No</v>
      </c>
      <c r="BG467" s="159" t="str">
        <f>IFERROR(VLOOKUP(Table1[[#This Row],[RespondentID]],'All Data'!$A468:$CN1040,92,FALSE),"unknown")</f>
        <v>No</v>
      </c>
    </row>
    <row r="468" spans="1:59" x14ac:dyDescent="0.35">
      <c r="A468" s="6">
        <v>5650815269</v>
      </c>
      <c r="B468" s="6"/>
      <c r="C468" s="6"/>
      <c r="D468" s="6"/>
      <c r="E468" s="6"/>
      <c r="F468" s="6" t="s">
        <v>55</v>
      </c>
      <c r="G468" s="6"/>
      <c r="H468" s="6"/>
      <c r="I468" s="6" t="s">
        <v>58</v>
      </c>
      <c r="J468" s="6"/>
      <c r="K468" s="6"/>
      <c r="L468" s="6"/>
      <c r="M468" s="6"/>
      <c r="N468" s="6" t="s">
        <v>26</v>
      </c>
      <c r="O468" s="6"/>
      <c r="P468" s="6"/>
      <c r="Q468" s="6"/>
      <c r="R468" s="6"/>
      <c r="S468" s="6"/>
      <c r="T468" s="43"/>
      <c r="U468" s="43">
        <f t="shared" si="161"/>
        <v>3</v>
      </c>
      <c r="V468" s="43">
        <f t="shared" si="162"/>
        <v>1</v>
      </c>
      <c r="W468" s="43"/>
      <c r="X468" s="43">
        <f t="shared" si="163"/>
        <v>0</v>
      </c>
      <c r="Y468" s="43">
        <f t="shared" si="164"/>
        <v>0</v>
      </c>
      <c r="Z468" s="43">
        <f t="shared" si="165"/>
        <v>0</v>
      </c>
      <c r="AA468" s="43">
        <f t="shared" si="166"/>
        <v>0</v>
      </c>
      <c r="AB468" s="43">
        <f t="shared" si="167"/>
        <v>1</v>
      </c>
      <c r="AC468" s="43">
        <f t="shared" si="168"/>
        <v>0</v>
      </c>
      <c r="AD468" s="43">
        <f t="shared" si="169"/>
        <v>0</v>
      </c>
      <c r="AE468" s="43">
        <f t="shared" si="170"/>
        <v>1</v>
      </c>
      <c r="AF468" s="43">
        <f t="shared" si="171"/>
        <v>0</v>
      </c>
      <c r="AG468" s="43">
        <f t="shared" si="172"/>
        <v>0</v>
      </c>
      <c r="AH468" s="43">
        <f t="shared" si="173"/>
        <v>0</v>
      </c>
      <c r="AI468" s="43">
        <f t="shared" si="174"/>
        <v>0</v>
      </c>
      <c r="AJ468" s="43">
        <f t="shared" si="175"/>
        <v>1</v>
      </c>
      <c r="AK468" s="43">
        <f t="shared" si="176"/>
        <v>0</v>
      </c>
      <c r="AL468" s="43">
        <f t="shared" si="177"/>
        <v>0</v>
      </c>
      <c r="AM468" s="43">
        <f t="shared" si="178"/>
        <v>0</v>
      </c>
      <c r="AN468" s="43">
        <f t="shared" si="179"/>
        <v>0</v>
      </c>
      <c r="AO468" s="43">
        <f t="shared" si="180"/>
        <v>0</v>
      </c>
      <c r="AP468" s="43"/>
      <c r="AQ468" s="43"/>
      <c r="AR468" s="43">
        <f t="shared" si="181"/>
        <v>3</v>
      </c>
      <c r="AS468" s="43">
        <f t="shared" si="182"/>
        <v>3</v>
      </c>
      <c r="AT468" s="43" t="str">
        <f t="shared" si="183"/>
        <v>Correct</v>
      </c>
      <c r="AU468" s="43"/>
      <c r="AV468" s="159">
        <f>IFERROR(VLOOKUP(Table1[[#This Row],[RespondentID]],'All Data'!$A469:$CN1041,81,FALSE),"unknown")</f>
        <v>0</v>
      </c>
      <c r="AW468" s="159">
        <f>IFERROR(VLOOKUP(Table1[[#This Row],[RespondentID]],'All Data'!$A469:$CN1041,82,FALSE),"unknown")</f>
        <v>0</v>
      </c>
      <c r="AX468" s="159">
        <f>IFERROR(VLOOKUP(Table1[[#This Row],[RespondentID]],'All Data'!$A469:$CN1041,83,FALSE),"unknown")</f>
        <v>0</v>
      </c>
      <c r="AY468" s="159">
        <f>IFERROR(VLOOKUP(Table1[[#This Row],[RespondentID]],'All Data'!$A469:$CN1041,84,FALSE),"unknown")</f>
        <v>0</v>
      </c>
      <c r="AZ468" s="159">
        <f>IFERROR(VLOOKUP(Table1[[#This Row],[RespondentID]],'All Data'!$A469:$CN1041,85,FALSE),"unknown")</f>
        <v>0</v>
      </c>
      <c r="BA468" s="159">
        <f>IFERROR(VLOOKUP(Table1[[#This Row],[RespondentID]],'All Data'!$A469:$CN1041,86,FALSE),"unknown")</f>
        <v>0</v>
      </c>
      <c r="BB468" s="159" t="str">
        <f>IFERROR(VLOOKUP(Table1[[#This Row],[RespondentID]],'All Data'!$A469:$CN1041,87,FALSE),"unknown")</f>
        <v xml:space="preserve"> </v>
      </c>
      <c r="BC468" s="159">
        <f>IFERROR(VLOOKUP(Table1[[#This Row],[RespondentID]],'All Data'!$A469:$CN1041,88,FALSE),"unknown")</f>
        <v>0</v>
      </c>
      <c r="BD468" s="159">
        <f>IFERROR(VLOOKUP(Table1[[#This Row],[RespondentID]],'All Data'!$A469:$CN1041,89,FALSE),"unknown")</f>
        <v>0</v>
      </c>
      <c r="BE468" s="159">
        <f>IFERROR(VLOOKUP(Table1[[#This Row],[RespondentID]],'All Data'!$A469:$CN1041,90,FALSE),"unknown")</f>
        <v>0</v>
      </c>
      <c r="BF468" s="159">
        <f>IFERROR(VLOOKUP(Table1[[#This Row],[RespondentID]],'All Data'!$A469:$CN1041,91,FALSE),"unknown")</f>
        <v>0</v>
      </c>
      <c r="BG468" s="159">
        <f>IFERROR(VLOOKUP(Table1[[#This Row],[RespondentID]],'All Data'!$A469:$CN1041,92,FALSE),"unknown")</f>
        <v>0</v>
      </c>
    </row>
    <row r="469" spans="1:59" x14ac:dyDescent="0.35">
      <c r="A469" s="6">
        <v>5649612339</v>
      </c>
      <c r="B469" s="6"/>
      <c r="C469" s="6"/>
      <c r="D469" s="6"/>
      <c r="E469" s="6"/>
      <c r="F469" s="6"/>
      <c r="G469" s="6"/>
      <c r="H469" s="6"/>
      <c r="I469" s="6"/>
      <c r="J469" s="6"/>
      <c r="K469" s="6"/>
      <c r="L469" s="6"/>
      <c r="M469" s="6"/>
      <c r="N469" s="6" t="s">
        <v>26</v>
      </c>
      <c r="O469" s="6" t="s">
        <v>22</v>
      </c>
      <c r="P469" s="6"/>
      <c r="Q469" s="6"/>
      <c r="R469" s="6"/>
      <c r="S469" s="6" t="s">
        <v>66</v>
      </c>
      <c r="T469" s="43"/>
      <c r="U469" s="43">
        <f t="shared" si="161"/>
        <v>3</v>
      </c>
      <c r="V469" s="43">
        <f t="shared" si="162"/>
        <v>1</v>
      </c>
      <c r="W469" s="43"/>
      <c r="X469" s="43">
        <f t="shared" si="163"/>
        <v>0</v>
      </c>
      <c r="Y469" s="43">
        <f t="shared" si="164"/>
        <v>0</v>
      </c>
      <c r="Z469" s="43">
        <f t="shared" si="165"/>
        <v>0</v>
      </c>
      <c r="AA469" s="43">
        <f t="shared" si="166"/>
        <v>0</v>
      </c>
      <c r="AB469" s="43">
        <f t="shared" si="167"/>
        <v>0</v>
      </c>
      <c r="AC469" s="43">
        <f t="shared" si="168"/>
        <v>0</v>
      </c>
      <c r="AD469" s="43">
        <f t="shared" si="169"/>
        <v>0</v>
      </c>
      <c r="AE469" s="43">
        <f t="shared" si="170"/>
        <v>0</v>
      </c>
      <c r="AF469" s="43">
        <f t="shared" si="171"/>
        <v>0</v>
      </c>
      <c r="AG469" s="43">
        <f t="shared" si="172"/>
        <v>0</v>
      </c>
      <c r="AH469" s="43">
        <f t="shared" si="173"/>
        <v>0</v>
      </c>
      <c r="AI469" s="43">
        <f t="shared" si="174"/>
        <v>0</v>
      </c>
      <c r="AJ469" s="43">
        <f t="shared" si="175"/>
        <v>1</v>
      </c>
      <c r="AK469" s="43">
        <f t="shared" si="176"/>
        <v>1</v>
      </c>
      <c r="AL469" s="43">
        <f t="shared" si="177"/>
        <v>0</v>
      </c>
      <c r="AM469" s="43">
        <f t="shared" si="178"/>
        <v>0</v>
      </c>
      <c r="AN469" s="43">
        <f t="shared" si="179"/>
        <v>0</v>
      </c>
      <c r="AO469" s="43">
        <f t="shared" si="180"/>
        <v>1</v>
      </c>
      <c r="AP469" s="43"/>
      <c r="AQ469" s="43"/>
      <c r="AR469" s="43">
        <f t="shared" si="181"/>
        <v>3</v>
      </c>
      <c r="AS469" s="43">
        <f t="shared" si="182"/>
        <v>3</v>
      </c>
      <c r="AT469" s="43" t="str">
        <f t="shared" si="183"/>
        <v>Correct</v>
      </c>
      <c r="AU469" s="43"/>
      <c r="AV469" s="159" t="str">
        <f>IFERROR(VLOOKUP(Table1[[#This Row],[RespondentID]],'All Data'!$A470:$CN1042,81,FALSE),"unknown")</f>
        <v>Female</v>
      </c>
      <c r="AW469" s="159">
        <f>IFERROR(VLOOKUP(Table1[[#This Row],[RespondentID]],'All Data'!$A470:$CN1042,82,FALSE),"unknown")</f>
        <v>16</v>
      </c>
      <c r="AX469" s="159" t="str">
        <f>IFERROR(VLOOKUP(Table1[[#This Row],[RespondentID]],'All Data'!$A470:$CN1042,83,FALSE),"unknown")</f>
        <v>Nassau</v>
      </c>
      <c r="AY469" s="159" t="str">
        <f>IFERROR(VLOOKUP(Table1[[#This Row],[RespondentID]],'All Data'!$A470:$CN1042,84,FALSE),"unknown")</f>
        <v>Albertson, 11507</v>
      </c>
      <c r="AZ469" s="159" t="str">
        <f>IFERROR(VLOOKUP(Table1[[#This Row],[RespondentID]],'All Data'!$A470:$CN1042,85,FALSE),"unknown")</f>
        <v>Otra (por favor especifique)</v>
      </c>
      <c r="BA469" s="159" t="str">
        <f>IFERROR(VLOOKUP(Table1[[#This Row],[RespondentID]],'All Data'!$A470:$CN1042,86,FALSE),"unknown")</f>
        <v>Yes</v>
      </c>
      <c r="BB469" s="159" t="str">
        <f>IFERROR(VLOOKUP(Table1[[#This Row],[RespondentID]],'All Data'!$A470:$CN1042,87,FALSE),"unknown")</f>
        <v xml:space="preserve"> Spanish </v>
      </c>
      <c r="BC469" s="159" t="str">
        <f>IFERROR(VLOOKUP(Table1[[#This Row],[RespondentID]],'All Data'!$A470:$CN1042,88,FALSE),"unknown")</f>
        <v>$0-$19,999</v>
      </c>
      <c r="BD469" s="159" t="str">
        <f>IFERROR(VLOOKUP(Table1[[#This Row],[RespondentID]],'All Data'!$A470:$CN1042,89,FALSE),"unknown")</f>
        <v>High school graduate</v>
      </c>
      <c r="BE469" s="159" t="str">
        <f>IFERROR(VLOOKUP(Table1[[#This Row],[RespondentID]],'All Data'!$A470:$CN1042,90,FALSE),"unknown")</f>
        <v>Student</v>
      </c>
      <c r="BF469" s="159" t="str">
        <f>IFERROR(VLOOKUP(Table1[[#This Row],[RespondentID]],'All Data'!$A470:$CN1042,91,FALSE),"unknown")</f>
        <v>No</v>
      </c>
      <c r="BG469" s="159" t="str">
        <f>IFERROR(VLOOKUP(Table1[[#This Row],[RespondentID]],'All Data'!$A470:$CN1042,92,FALSE),"unknown")</f>
        <v>No</v>
      </c>
    </row>
    <row r="470" spans="1:59" x14ac:dyDescent="0.35">
      <c r="A470" s="6">
        <v>5649042264</v>
      </c>
      <c r="B470" s="6"/>
      <c r="C470" s="6"/>
      <c r="D470" s="6"/>
      <c r="E470" s="6"/>
      <c r="F470" s="6"/>
      <c r="G470" s="6"/>
      <c r="H470" s="6"/>
      <c r="I470" s="6" t="s">
        <v>58</v>
      </c>
      <c r="J470" s="6"/>
      <c r="K470" s="6"/>
      <c r="L470" s="6"/>
      <c r="M470" s="6" t="s">
        <v>62</v>
      </c>
      <c r="N470" s="6"/>
      <c r="O470" s="6"/>
      <c r="P470" s="6"/>
      <c r="Q470" s="6"/>
      <c r="R470" s="6"/>
      <c r="S470" s="6" t="s">
        <v>66</v>
      </c>
      <c r="T470" s="43"/>
      <c r="U470" s="43">
        <f t="shared" si="161"/>
        <v>3</v>
      </c>
      <c r="V470" s="43">
        <f t="shared" si="162"/>
        <v>1</v>
      </c>
      <c r="W470" s="43"/>
      <c r="X470" s="43">
        <f t="shared" si="163"/>
        <v>0</v>
      </c>
      <c r="Y470" s="43">
        <f t="shared" si="164"/>
        <v>0</v>
      </c>
      <c r="Z470" s="43">
        <f t="shared" si="165"/>
        <v>0</v>
      </c>
      <c r="AA470" s="43">
        <f t="shared" si="166"/>
        <v>0</v>
      </c>
      <c r="AB470" s="43">
        <f t="shared" si="167"/>
        <v>0</v>
      </c>
      <c r="AC470" s="43">
        <f t="shared" si="168"/>
        <v>0</v>
      </c>
      <c r="AD470" s="43">
        <f t="shared" si="169"/>
        <v>0</v>
      </c>
      <c r="AE470" s="43">
        <f t="shared" si="170"/>
        <v>1</v>
      </c>
      <c r="AF470" s="43">
        <f t="shared" si="171"/>
        <v>0</v>
      </c>
      <c r="AG470" s="43">
        <f t="shared" si="172"/>
        <v>0</v>
      </c>
      <c r="AH470" s="43">
        <f t="shared" si="173"/>
        <v>0</v>
      </c>
      <c r="AI470" s="43">
        <f t="shared" si="174"/>
        <v>1</v>
      </c>
      <c r="AJ470" s="43">
        <f t="shared" si="175"/>
        <v>0</v>
      </c>
      <c r="AK470" s="43">
        <f t="shared" si="176"/>
        <v>0</v>
      </c>
      <c r="AL470" s="43">
        <f t="shared" si="177"/>
        <v>0</v>
      </c>
      <c r="AM470" s="43">
        <f t="shared" si="178"/>
        <v>0</v>
      </c>
      <c r="AN470" s="43">
        <f t="shared" si="179"/>
        <v>0</v>
      </c>
      <c r="AO470" s="43">
        <f t="shared" si="180"/>
        <v>1</v>
      </c>
      <c r="AP470" s="43"/>
      <c r="AQ470" s="43"/>
      <c r="AR470" s="43">
        <f t="shared" si="181"/>
        <v>3</v>
      </c>
      <c r="AS470" s="43">
        <f t="shared" si="182"/>
        <v>3</v>
      </c>
      <c r="AT470" s="43" t="str">
        <f t="shared" si="183"/>
        <v>Correct</v>
      </c>
      <c r="AU470" s="43"/>
      <c r="AV470" s="159" t="str">
        <f>IFERROR(VLOOKUP(Table1[[#This Row],[RespondentID]],'All Data'!$A471:$CN1043,81,FALSE),"unknown")</f>
        <v>Female</v>
      </c>
      <c r="AW470" s="159">
        <f>IFERROR(VLOOKUP(Table1[[#This Row],[RespondentID]],'All Data'!$A471:$CN1043,82,FALSE),"unknown")</f>
        <v>16</v>
      </c>
      <c r="AX470" s="159" t="str">
        <f>IFERROR(VLOOKUP(Table1[[#This Row],[RespondentID]],'All Data'!$A471:$CN1043,83,FALSE),"unknown")</f>
        <v>Nassau</v>
      </c>
      <c r="AY470" s="159">
        <f>IFERROR(VLOOKUP(Table1[[#This Row],[RespondentID]],'All Data'!$A471:$CN1043,84,FALSE),"unknown")</f>
        <v>0</v>
      </c>
      <c r="AZ470" s="159">
        <f>IFERROR(VLOOKUP(Table1[[#This Row],[RespondentID]],'All Data'!$A471:$CN1043,85,FALSE),"unknown")</f>
        <v>0</v>
      </c>
      <c r="BA470" s="159">
        <f>IFERROR(VLOOKUP(Table1[[#This Row],[RespondentID]],'All Data'!$A471:$CN1043,86,FALSE),"unknown")</f>
        <v>0</v>
      </c>
      <c r="BB470" s="159" t="str">
        <f>IFERROR(VLOOKUP(Table1[[#This Row],[RespondentID]],'All Data'!$A471:$CN1043,87,FALSE),"unknown")</f>
        <v xml:space="preserve"> </v>
      </c>
      <c r="BC470" s="159">
        <f>IFERROR(VLOOKUP(Table1[[#This Row],[RespondentID]],'All Data'!$A471:$CN1043,88,FALSE),"unknown")</f>
        <v>0</v>
      </c>
      <c r="BD470" s="159">
        <f>IFERROR(VLOOKUP(Table1[[#This Row],[RespondentID]],'All Data'!$A471:$CN1043,89,FALSE),"unknown")</f>
        <v>0</v>
      </c>
      <c r="BE470" s="159">
        <f>IFERROR(VLOOKUP(Table1[[#This Row],[RespondentID]],'All Data'!$A471:$CN1043,90,FALSE),"unknown")</f>
        <v>0</v>
      </c>
      <c r="BF470" s="159">
        <f>IFERROR(VLOOKUP(Table1[[#This Row],[RespondentID]],'All Data'!$A471:$CN1043,91,FALSE),"unknown")</f>
        <v>0</v>
      </c>
      <c r="BG470" s="159">
        <f>IFERROR(VLOOKUP(Table1[[#This Row],[RespondentID]],'All Data'!$A471:$CN1043,92,FALSE),"unknown")</f>
        <v>0</v>
      </c>
    </row>
    <row r="471" spans="1:59" x14ac:dyDescent="0.35">
      <c r="A471" s="6">
        <v>5648819057</v>
      </c>
      <c r="B471" s="6"/>
      <c r="C471" s="6"/>
      <c r="D471" s="6"/>
      <c r="E471" s="6"/>
      <c r="F471" s="6"/>
      <c r="G471" s="6"/>
      <c r="H471" s="6"/>
      <c r="I471" s="6"/>
      <c r="J471" s="6"/>
      <c r="K471" s="6"/>
      <c r="L471" s="6" t="s">
        <v>61</v>
      </c>
      <c r="M471" s="6"/>
      <c r="N471" s="6"/>
      <c r="O471" s="6"/>
      <c r="P471" s="6"/>
      <c r="Q471" s="6"/>
      <c r="R471" s="6"/>
      <c r="S471" s="6"/>
      <c r="T471" s="43"/>
      <c r="U471" s="43">
        <f t="shared" si="161"/>
        <v>1</v>
      </c>
      <c r="V471" s="43">
        <f t="shared" si="162"/>
        <v>3</v>
      </c>
      <c r="W471" s="43"/>
      <c r="X471" s="43">
        <f t="shared" si="163"/>
        <v>0</v>
      </c>
      <c r="Y471" s="43">
        <f t="shared" si="164"/>
        <v>0</v>
      </c>
      <c r="Z471" s="43">
        <f t="shared" si="165"/>
        <v>0</v>
      </c>
      <c r="AA471" s="43">
        <f t="shared" si="166"/>
        <v>0</v>
      </c>
      <c r="AB471" s="43">
        <f t="shared" si="167"/>
        <v>0</v>
      </c>
      <c r="AC471" s="43">
        <f t="shared" si="168"/>
        <v>0</v>
      </c>
      <c r="AD471" s="43">
        <f t="shared" si="169"/>
        <v>0</v>
      </c>
      <c r="AE471" s="43">
        <f t="shared" si="170"/>
        <v>0</v>
      </c>
      <c r="AF471" s="43">
        <f t="shared" si="171"/>
        <v>0</v>
      </c>
      <c r="AG471" s="43">
        <f t="shared" si="172"/>
        <v>0</v>
      </c>
      <c r="AH471" s="43">
        <f t="shared" si="173"/>
        <v>1</v>
      </c>
      <c r="AI471" s="43">
        <f t="shared" si="174"/>
        <v>0</v>
      </c>
      <c r="AJ471" s="43">
        <f t="shared" si="175"/>
        <v>0</v>
      </c>
      <c r="AK471" s="43">
        <f t="shared" si="176"/>
        <v>0</v>
      </c>
      <c r="AL471" s="43">
        <f t="shared" si="177"/>
        <v>0</v>
      </c>
      <c r="AM471" s="43">
        <f t="shared" si="178"/>
        <v>0</v>
      </c>
      <c r="AN471" s="43">
        <f t="shared" si="179"/>
        <v>0</v>
      </c>
      <c r="AO471" s="43">
        <f t="shared" si="180"/>
        <v>0</v>
      </c>
      <c r="AP471" s="43"/>
      <c r="AQ471" s="43"/>
      <c r="AR471" s="43">
        <f t="shared" si="181"/>
        <v>1</v>
      </c>
      <c r="AS471" s="43">
        <f t="shared" si="182"/>
        <v>1</v>
      </c>
      <c r="AT471" s="43" t="str">
        <f t="shared" si="183"/>
        <v>Correct</v>
      </c>
      <c r="AU471" s="43"/>
      <c r="AV471" s="159">
        <f>IFERROR(VLOOKUP(Table1[[#This Row],[RespondentID]],'All Data'!$A472:$CN1044,81,FALSE),"unknown")</f>
        <v>0</v>
      </c>
      <c r="AW471" s="159">
        <f>IFERROR(VLOOKUP(Table1[[#This Row],[RespondentID]],'All Data'!$A472:$CN1044,82,FALSE),"unknown")</f>
        <v>0</v>
      </c>
      <c r="AX471" s="159">
        <f>IFERROR(VLOOKUP(Table1[[#This Row],[RespondentID]],'All Data'!$A472:$CN1044,83,FALSE),"unknown")</f>
        <v>0</v>
      </c>
      <c r="AY471" s="159">
        <f>IFERROR(VLOOKUP(Table1[[#This Row],[RespondentID]],'All Data'!$A472:$CN1044,84,FALSE),"unknown")</f>
        <v>0</v>
      </c>
      <c r="AZ471" s="159">
        <f>IFERROR(VLOOKUP(Table1[[#This Row],[RespondentID]],'All Data'!$A472:$CN1044,85,FALSE),"unknown")</f>
        <v>0</v>
      </c>
      <c r="BA471" s="159">
        <f>IFERROR(VLOOKUP(Table1[[#This Row],[RespondentID]],'All Data'!$A472:$CN1044,86,FALSE),"unknown")</f>
        <v>0</v>
      </c>
      <c r="BB471" s="159" t="str">
        <f>IFERROR(VLOOKUP(Table1[[#This Row],[RespondentID]],'All Data'!$A472:$CN1044,87,FALSE),"unknown")</f>
        <v xml:space="preserve"> </v>
      </c>
      <c r="BC471" s="159">
        <f>IFERROR(VLOOKUP(Table1[[#This Row],[RespondentID]],'All Data'!$A472:$CN1044,88,FALSE),"unknown")</f>
        <v>0</v>
      </c>
      <c r="BD471" s="159">
        <f>IFERROR(VLOOKUP(Table1[[#This Row],[RespondentID]],'All Data'!$A472:$CN1044,89,FALSE),"unknown")</f>
        <v>0</v>
      </c>
      <c r="BE471" s="159">
        <f>IFERROR(VLOOKUP(Table1[[#This Row],[RespondentID]],'All Data'!$A472:$CN1044,90,FALSE),"unknown")</f>
        <v>0</v>
      </c>
      <c r="BF471" s="159">
        <f>IFERROR(VLOOKUP(Table1[[#This Row],[RespondentID]],'All Data'!$A472:$CN1044,91,FALSE),"unknown")</f>
        <v>0</v>
      </c>
      <c r="BG471" s="159">
        <f>IFERROR(VLOOKUP(Table1[[#This Row],[RespondentID]],'All Data'!$A472:$CN1044,92,FALSE),"unknown")</f>
        <v>0</v>
      </c>
    </row>
    <row r="472" spans="1:59" x14ac:dyDescent="0.35">
      <c r="A472" s="6">
        <v>5648784409</v>
      </c>
      <c r="B472" s="6"/>
      <c r="C472" s="6"/>
      <c r="D472" s="6"/>
      <c r="E472" s="6"/>
      <c r="F472" s="6"/>
      <c r="G472" s="6"/>
      <c r="H472" s="6"/>
      <c r="I472" s="6"/>
      <c r="J472" s="6" t="s">
        <v>59</v>
      </c>
      <c r="K472" s="6"/>
      <c r="L472" s="6"/>
      <c r="M472" s="6"/>
      <c r="N472" s="6"/>
      <c r="O472" s="6"/>
      <c r="P472" s="6"/>
      <c r="Q472" s="6"/>
      <c r="R472" s="6"/>
      <c r="S472" s="6"/>
      <c r="T472" s="43"/>
      <c r="U472" s="43">
        <f t="shared" si="161"/>
        <v>1</v>
      </c>
      <c r="V472" s="43">
        <f t="shared" si="162"/>
        <v>3</v>
      </c>
      <c r="W472" s="43"/>
      <c r="X472" s="43">
        <f t="shared" si="163"/>
        <v>0</v>
      </c>
      <c r="Y472" s="43">
        <f t="shared" si="164"/>
        <v>0</v>
      </c>
      <c r="Z472" s="43">
        <f t="shared" si="165"/>
        <v>0</v>
      </c>
      <c r="AA472" s="43">
        <f t="shared" si="166"/>
        <v>0</v>
      </c>
      <c r="AB472" s="43">
        <f t="shared" si="167"/>
        <v>0</v>
      </c>
      <c r="AC472" s="43">
        <f t="shared" si="168"/>
        <v>0</v>
      </c>
      <c r="AD472" s="43">
        <f t="shared" si="169"/>
        <v>0</v>
      </c>
      <c r="AE472" s="43">
        <f t="shared" si="170"/>
        <v>0</v>
      </c>
      <c r="AF472" s="43">
        <f t="shared" si="171"/>
        <v>1</v>
      </c>
      <c r="AG472" s="43">
        <f t="shared" si="172"/>
        <v>0</v>
      </c>
      <c r="AH472" s="43">
        <f t="shared" si="173"/>
        <v>0</v>
      </c>
      <c r="AI472" s="43">
        <f t="shared" si="174"/>
        <v>0</v>
      </c>
      <c r="AJ472" s="43">
        <f t="shared" si="175"/>
        <v>0</v>
      </c>
      <c r="AK472" s="43">
        <f t="shared" si="176"/>
        <v>0</v>
      </c>
      <c r="AL472" s="43">
        <f t="shared" si="177"/>
        <v>0</v>
      </c>
      <c r="AM472" s="43">
        <f t="shared" si="178"/>
        <v>0</v>
      </c>
      <c r="AN472" s="43">
        <f t="shared" si="179"/>
        <v>0</v>
      </c>
      <c r="AO472" s="43">
        <f t="shared" si="180"/>
        <v>0</v>
      </c>
      <c r="AP472" s="43"/>
      <c r="AQ472" s="43"/>
      <c r="AR472" s="43">
        <f t="shared" si="181"/>
        <v>1</v>
      </c>
      <c r="AS472" s="43">
        <f t="shared" si="182"/>
        <v>1</v>
      </c>
      <c r="AT472" s="43" t="str">
        <f t="shared" si="183"/>
        <v>Correct</v>
      </c>
      <c r="AU472" s="43"/>
      <c r="AV472" s="159" t="str">
        <f>IFERROR(VLOOKUP(Table1[[#This Row],[RespondentID]],'All Data'!$A473:$CN1045,81,FALSE),"unknown")</f>
        <v>Female</v>
      </c>
      <c r="AW472" s="159">
        <f>IFERROR(VLOOKUP(Table1[[#This Row],[RespondentID]],'All Data'!$A473:$CN1045,82,FALSE),"unknown")</f>
        <v>15</v>
      </c>
      <c r="AX472" s="159" t="str">
        <f>IFERROR(VLOOKUP(Table1[[#This Row],[RespondentID]],'All Data'!$A473:$CN1045,83,FALSE),"unknown")</f>
        <v>Queens</v>
      </c>
      <c r="AY472" s="159" t="str">
        <f>IFERROR(VLOOKUP(Table1[[#This Row],[RespondentID]],'All Data'!$A473:$CN1045,84,FALSE),"unknown")</f>
        <v>Argo Village, 11003</v>
      </c>
      <c r="AZ472" s="159" t="str">
        <f>IFERROR(VLOOKUP(Table1[[#This Row],[RespondentID]],'All Data'!$A473:$CN1045,85,FALSE),"unknown")</f>
        <v>Multi-racial</v>
      </c>
      <c r="BA472" s="159" t="str">
        <f>IFERROR(VLOOKUP(Table1[[#This Row],[RespondentID]],'All Data'!$A473:$CN1045,86,FALSE),"unknown")</f>
        <v>No</v>
      </c>
      <c r="BB472" s="159" t="str">
        <f>IFERROR(VLOOKUP(Table1[[#This Row],[RespondentID]],'All Data'!$A473:$CN1045,87,FALSE),"unknown")</f>
        <v xml:space="preserve"> Spanish </v>
      </c>
      <c r="BC472" s="159" t="str">
        <f>IFERROR(VLOOKUP(Table1[[#This Row],[RespondentID]],'All Data'!$A473:$CN1045,88,FALSE),"unknown")</f>
        <v>$0-$19,999</v>
      </c>
      <c r="BD472" s="159" t="str">
        <f>IFERROR(VLOOKUP(Table1[[#This Row],[RespondentID]],'All Data'!$A473:$CN1045,89,FALSE),"unknown")</f>
        <v>High school graduate</v>
      </c>
      <c r="BE472" s="159" t="str">
        <f>IFERROR(VLOOKUP(Table1[[#This Row],[RespondentID]],'All Data'!$A473:$CN1045,90,FALSE),"unknown")</f>
        <v>Student</v>
      </c>
      <c r="BF472" s="159" t="str">
        <f>IFERROR(VLOOKUP(Table1[[#This Row],[RespondentID]],'All Data'!$A473:$CN1045,91,FALSE),"unknown")</f>
        <v>Yes</v>
      </c>
      <c r="BG472" s="159" t="str">
        <f>IFERROR(VLOOKUP(Table1[[#This Row],[RespondentID]],'All Data'!$A473:$CN1045,92,FALSE),"unknown")</f>
        <v>Yes</v>
      </c>
    </row>
    <row r="473" spans="1:59" x14ac:dyDescent="0.35">
      <c r="A473" s="6">
        <v>5648491104</v>
      </c>
      <c r="B473" s="6"/>
      <c r="C473" s="6"/>
      <c r="D473" s="6"/>
      <c r="E473" s="6"/>
      <c r="F473" s="6"/>
      <c r="G473" s="6" t="s">
        <v>56</v>
      </c>
      <c r="H473" s="6"/>
      <c r="I473" s="6"/>
      <c r="J473" s="6" t="s">
        <v>59</v>
      </c>
      <c r="K473" s="6"/>
      <c r="L473" s="6"/>
      <c r="M473" s="6"/>
      <c r="N473" s="6"/>
      <c r="O473" s="6"/>
      <c r="P473" s="6"/>
      <c r="Q473" s="6"/>
      <c r="R473" s="6"/>
      <c r="S473" s="6"/>
      <c r="T473" s="43"/>
      <c r="U473" s="43">
        <f t="shared" si="161"/>
        <v>2</v>
      </c>
      <c r="V473" s="43">
        <f t="shared" si="162"/>
        <v>1.5</v>
      </c>
      <c r="W473" s="43"/>
      <c r="X473" s="43">
        <f t="shared" si="163"/>
        <v>0</v>
      </c>
      <c r="Y473" s="43">
        <f t="shared" si="164"/>
        <v>0</v>
      </c>
      <c r="Z473" s="43">
        <f t="shared" si="165"/>
        <v>0</v>
      </c>
      <c r="AA473" s="43">
        <f t="shared" si="166"/>
        <v>0</v>
      </c>
      <c r="AB473" s="43">
        <f t="shared" si="167"/>
        <v>0</v>
      </c>
      <c r="AC473" s="43">
        <f t="shared" si="168"/>
        <v>1</v>
      </c>
      <c r="AD473" s="43">
        <f t="shared" si="169"/>
        <v>0</v>
      </c>
      <c r="AE473" s="43">
        <f t="shared" si="170"/>
        <v>0</v>
      </c>
      <c r="AF473" s="43">
        <f t="shared" si="171"/>
        <v>1</v>
      </c>
      <c r="AG473" s="43">
        <f t="shared" si="172"/>
        <v>0</v>
      </c>
      <c r="AH473" s="43">
        <f t="shared" si="173"/>
        <v>0</v>
      </c>
      <c r="AI473" s="43">
        <f t="shared" si="174"/>
        <v>0</v>
      </c>
      <c r="AJ473" s="43">
        <f t="shared" si="175"/>
        <v>0</v>
      </c>
      <c r="AK473" s="43">
        <f t="shared" si="176"/>
        <v>0</v>
      </c>
      <c r="AL473" s="43">
        <f t="shared" si="177"/>
        <v>0</v>
      </c>
      <c r="AM473" s="43">
        <f t="shared" si="178"/>
        <v>0</v>
      </c>
      <c r="AN473" s="43">
        <f t="shared" si="179"/>
        <v>0</v>
      </c>
      <c r="AO473" s="43">
        <f t="shared" si="180"/>
        <v>0</v>
      </c>
      <c r="AP473" s="43"/>
      <c r="AQ473" s="43"/>
      <c r="AR473" s="43">
        <f t="shared" si="181"/>
        <v>2</v>
      </c>
      <c r="AS473" s="43">
        <f t="shared" si="182"/>
        <v>2</v>
      </c>
      <c r="AT473" s="43" t="str">
        <f t="shared" si="183"/>
        <v>Correct</v>
      </c>
      <c r="AU473" s="43"/>
      <c r="AV473" s="159" t="str">
        <f>IFERROR(VLOOKUP(Table1[[#This Row],[RespondentID]],'All Data'!$A474:$CN1046,81,FALSE),"unknown")</f>
        <v>Female</v>
      </c>
      <c r="AW473" s="159">
        <f>IFERROR(VLOOKUP(Table1[[#This Row],[RespondentID]],'All Data'!$A474:$CN1046,82,FALSE),"unknown")</f>
        <v>15</v>
      </c>
      <c r="AX473" s="159" t="str">
        <f>IFERROR(VLOOKUP(Table1[[#This Row],[RespondentID]],'All Data'!$A474:$CN1046,83,FALSE),"unknown")</f>
        <v>Queens</v>
      </c>
      <c r="AY473" s="159">
        <f>IFERROR(VLOOKUP(Table1[[#This Row],[RespondentID]],'All Data'!$A474:$CN1046,84,FALSE),"unknown")</f>
        <v>0</v>
      </c>
      <c r="AZ473" s="159" t="str">
        <f>IFERROR(VLOOKUP(Table1[[#This Row],[RespondentID]],'All Data'!$A474:$CN1046,85,FALSE),"unknown")</f>
        <v>Multi-racial</v>
      </c>
      <c r="BA473" s="159" t="str">
        <f>IFERROR(VLOOKUP(Table1[[#This Row],[RespondentID]],'All Data'!$A474:$CN1046,86,FALSE),"unknown")</f>
        <v>No</v>
      </c>
      <c r="BB473" s="159" t="str">
        <f>IFERROR(VLOOKUP(Table1[[#This Row],[RespondentID]],'All Data'!$A474:$CN1046,87,FALSE),"unknown")</f>
        <v xml:space="preserve"> Spanish </v>
      </c>
      <c r="BC473" s="159" t="str">
        <f>IFERROR(VLOOKUP(Table1[[#This Row],[RespondentID]],'All Data'!$A474:$CN1046,88,FALSE),"unknown")</f>
        <v>$0-$19,999</v>
      </c>
      <c r="BD473" s="159" t="str">
        <f>IFERROR(VLOOKUP(Table1[[#This Row],[RespondentID]],'All Data'!$A474:$CN1046,89,FALSE),"unknown")</f>
        <v>High school graduate</v>
      </c>
      <c r="BE473" s="159" t="str">
        <f>IFERROR(VLOOKUP(Table1[[#This Row],[RespondentID]],'All Data'!$A474:$CN1046,90,FALSE),"unknown")</f>
        <v>Student</v>
      </c>
      <c r="BF473" s="159" t="str">
        <f>IFERROR(VLOOKUP(Table1[[#This Row],[RespondentID]],'All Data'!$A474:$CN1046,91,FALSE),"unknown")</f>
        <v>Yes</v>
      </c>
      <c r="BG473" s="159" t="str">
        <f>IFERROR(VLOOKUP(Table1[[#This Row],[RespondentID]],'All Data'!$A474:$CN1046,92,FALSE),"unknown")</f>
        <v>Yes</v>
      </c>
    </row>
    <row r="474" spans="1:59" x14ac:dyDescent="0.35">
      <c r="A474" s="6">
        <v>5648490970</v>
      </c>
      <c r="B474" s="6"/>
      <c r="C474" s="6"/>
      <c r="D474" s="6" t="s">
        <v>54</v>
      </c>
      <c r="E474" s="6"/>
      <c r="F474" s="6"/>
      <c r="G474" s="6"/>
      <c r="H474" s="6"/>
      <c r="I474" s="6"/>
      <c r="J474" s="6"/>
      <c r="K474" s="6"/>
      <c r="L474" s="6"/>
      <c r="M474" s="6"/>
      <c r="N474" s="6"/>
      <c r="O474" s="6"/>
      <c r="P474" s="6" t="s">
        <v>63</v>
      </c>
      <c r="Q474" s="6"/>
      <c r="R474" s="6"/>
      <c r="S474" s="6" t="s">
        <v>66</v>
      </c>
      <c r="T474" s="43"/>
      <c r="U474" s="43">
        <f t="shared" si="161"/>
        <v>3</v>
      </c>
      <c r="V474" s="43">
        <f t="shared" si="162"/>
        <v>1</v>
      </c>
      <c r="W474" s="43"/>
      <c r="X474" s="43">
        <f t="shared" si="163"/>
        <v>0</v>
      </c>
      <c r="Y474" s="43">
        <f t="shared" si="164"/>
        <v>0</v>
      </c>
      <c r="Z474" s="43">
        <f t="shared" si="165"/>
        <v>1</v>
      </c>
      <c r="AA474" s="43">
        <f t="shared" si="166"/>
        <v>0</v>
      </c>
      <c r="AB474" s="43">
        <f t="shared" si="167"/>
        <v>0</v>
      </c>
      <c r="AC474" s="43">
        <f t="shared" si="168"/>
        <v>0</v>
      </c>
      <c r="AD474" s="43">
        <f t="shared" si="169"/>
        <v>0</v>
      </c>
      <c r="AE474" s="43">
        <f t="shared" si="170"/>
        <v>0</v>
      </c>
      <c r="AF474" s="43">
        <f t="shared" si="171"/>
        <v>0</v>
      </c>
      <c r="AG474" s="43">
        <f t="shared" si="172"/>
        <v>0</v>
      </c>
      <c r="AH474" s="43">
        <f t="shared" si="173"/>
        <v>0</v>
      </c>
      <c r="AI474" s="43">
        <f t="shared" si="174"/>
        <v>0</v>
      </c>
      <c r="AJ474" s="43">
        <f t="shared" si="175"/>
        <v>0</v>
      </c>
      <c r="AK474" s="43">
        <f t="shared" si="176"/>
        <v>0</v>
      </c>
      <c r="AL474" s="43">
        <f t="shared" si="177"/>
        <v>1</v>
      </c>
      <c r="AM474" s="43">
        <f t="shared" si="178"/>
        <v>0</v>
      </c>
      <c r="AN474" s="43">
        <f t="shared" si="179"/>
        <v>0</v>
      </c>
      <c r="AO474" s="43">
        <f t="shared" si="180"/>
        <v>1</v>
      </c>
      <c r="AP474" s="43"/>
      <c r="AQ474" s="43"/>
      <c r="AR474" s="43">
        <f t="shared" si="181"/>
        <v>3</v>
      </c>
      <c r="AS474" s="43">
        <f t="shared" si="182"/>
        <v>3</v>
      </c>
      <c r="AT474" s="43" t="str">
        <f t="shared" si="183"/>
        <v>Correct</v>
      </c>
      <c r="AU474" s="43"/>
      <c r="AV474" s="159" t="str">
        <f>IFERROR(VLOOKUP(Table1[[#This Row],[RespondentID]],'All Data'!$A475:$CN1047,81,FALSE),"unknown")</f>
        <v>Female</v>
      </c>
      <c r="AW474" s="159">
        <f>IFERROR(VLOOKUP(Table1[[#This Row],[RespondentID]],'All Data'!$A475:$CN1047,82,FALSE),"unknown")</f>
        <v>15</v>
      </c>
      <c r="AX474" s="159" t="str">
        <f>IFERROR(VLOOKUP(Table1[[#This Row],[RespondentID]],'All Data'!$A475:$CN1047,83,FALSE),"unknown")</f>
        <v>Suffolk</v>
      </c>
      <c r="AY474" s="159">
        <f>IFERROR(VLOOKUP(Table1[[#This Row],[RespondentID]],'All Data'!$A475:$CN1047,84,FALSE),"unknown")</f>
        <v>0</v>
      </c>
      <c r="AZ474" s="159">
        <f>IFERROR(VLOOKUP(Table1[[#This Row],[RespondentID]],'All Data'!$A475:$CN1047,85,FALSE),"unknown")</f>
        <v>0</v>
      </c>
      <c r="BA474" s="159">
        <f>IFERROR(VLOOKUP(Table1[[#This Row],[RespondentID]],'All Data'!$A475:$CN1047,86,FALSE),"unknown")</f>
        <v>0</v>
      </c>
      <c r="BB474" s="159" t="str">
        <f>IFERROR(VLOOKUP(Table1[[#This Row],[RespondentID]],'All Data'!$A475:$CN1047,87,FALSE),"unknown")</f>
        <v xml:space="preserve"> </v>
      </c>
      <c r="BC474" s="159">
        <f>IFERROR(VLOOKUP(Table1[[#This Row],[RespondentID]],'All Data'!$A475:$CN1047,88,FALSE),"unknown")</f>
        <v>0</v>
      </c>
      <c r="BD474" s="159">
        <f>IFERROR(VLOOKUP(Table1[[#This Row],[RespondentID]],'All Data'!$A475:$CN1047,89,FALSE),"unknown")</f>
        <v>0</v>
      </c>
      <c r="BE474" s="159">
        <f>IFERROR(VLOOKUP(Table1[[#This Row],[RespondentID]],'All Data'!$A475:$CN1047,90,FALSE),"unknown")</f>
        <v>0</v>
      </c>
      <c r="BF474" s="159">
        <f>IFERROR(VLOOKUP(Table1[[#This Row],[RespondentID]],'All Data'!$A475:$CN1047,91,FALSE),"unknown")</f>
        <v>0</v>
      </c>
      <c r="BG474" s="159">
        <f>IFERROR(VLOOKUP(Table1[[#This Row],[RespondentID]],'All Data'!$A475:$CN1047,92,FALSE),"unknown")</f>
        <v>0</v>
      </c>
    </row>
    <row r="475" spans="1:59" x14ac:dyDescent="0.35">
      <c r="A475" s="6">
        <v>5645733325</v>
      </c>
      <c r="B475" s="6"/>
      <c r="C475" s="6"/>
      <c r="D475" s="6" t="s">
        <v>54</v>
      </c>
      <c r="E475" s="6"/>
      <c r="F475" s="6"/>
      <c r="G475" s="6" t="s">
        <v>56</v>
      </c>
      <c r="H475" s="6"/>
      <c r="I475" s="6"/>
      <c r="J475" s="6"/>
      <c r="K475" s="6"/>
      <c r="L475" s="6"/>
      <c r="M475" s="6"/>
      <c r="N475" s="6" t="s">
        <v>26</v>
      </c>
      <c r="O475" s="6"/>
      <c r="P475" s="6"/>
      <c r="Q475" s="6"/>
      <c r="R475" s="6"/>
      <c r="S475" s="6"/>
      <c r="T475" s="43"/>
      <c r="U475" s="43">
        <f t="shared" si="161"/>
        <v>3</v>
      </c>
      <c r="V475" s="43">
        <f t="shared" si="162"/>
        <v>1</v>
      </c>
      <c r="W475" s="43"/>
      <c r="X475" s="43">
        <f t="shared" si="163"/>
        <v>0</v>
      </c>
      <c r="Y475" s="43">
        <f t="shared" si="164"/>
        <v>0</v>
      </c>
      <c r="Z475" s="43">
        <f t="shared" si="165"/>
        <v>1</v>
      </c>
      <c r="AA475" s="43">
        <f t="shared" si="166"/>
        <v>0</v>
      </c>
      <c r="AB475" s="43">
        <f t="shared" si="167"/>
        <v>0</v>
      </c>
      <c r="AC475" s="43">
        <f t="shared" si="168"/>
        <v>1</v>
      </c>
      <c r="AD475" s="43">
        <f t="shared" si="169"/>
        <v>0</v>
      </c>
      <c r="AE475" s="43">
        <f t="shared" si="170"/>
        <v>0</v>
      </c>
      <c r="AF475" s="43">
        <f t="shared" si="171"/>
        <v>0</v>
      </c>
      <c r="AG475" s="43">
        <f t="shared" si="172"/>
        <v>0</v>
      </c>
      <c r="AH475" s="43">
        <f t="shared" si="173"/>
        <v>0</v>
      </c>
      <c r="AI475" s="43">
        <f t="shared" si="174"/>
        <v>0</v>
      </c>
      <c r="AJ475" s="43">
        <f t="shared" si="175"/>
        <v>1</v>
      </c>
      <c r="AK475" s="43">
        <f t="shared" si="176"/>
        <v>0</v>
      </c>
      <c r="AL475" s="43">
        <f t="shared" si="177"/>
        <v>0</v>
      </c>
      <c r="AM475" s="43">
        <f t="shared" si="178"/>
        <v>0</v>
      </c>
      <c r="AN475" s="43">
        <f t="shared" si="179"/>
        <v>0</v>
      </c>
      <c r="AO475" s="43">
        <f t="shared" si="180"/>
        <v>0</v>
      </c>
      <c r="AP475" s="43"/>
      <c r="AQ475" s="43"/>
      <c r="AR475" s="43">
        <f t="shared" si="181"/>
        <v>3</v>
      </c>
      <c r="AS475" s="43">
        <f t="shared" si="182"/>
        <v>3</v>
      </c>
      <c r="AT475" s="43" t="str">
        <f t="shared" si="183"/>
        <v>Correct</v>
      </c>
      <c r="AU475" s="43"/>
      <c r="AV475" s="159" t="str">
        <f>IFERROR(VLOOKUP(Table1[[#This Row],[RespondentID]],'All Data'!$A476:$CN1048,81,FALSE),"unknown")</f>
        <v>Female</v>
      </c>
      <c r="AW475" s="159">
        <f>IFERROR(VLOOKUP(Table1[[#This Row],[RespondentID]],'All Data'!$A476:$CN1048,82,FALSE),"unknown")</f>
        <v>40</v>
      </c>
      <c r="AX475" s="159" t="str">
        <f>IFERROR(VLOOKUP(Table1[[#This Row],[RespondentID]],'All Data'!$A476:$CN1048,83,FALSE),"unknown")</f>
        <v>Suffolk</v>
      </c>
      <c r="AY475" s="159" t="str">
        <f>IFERROR(VLOOKUP(Table1[[#This Row],[RespondentID]],'All Data'!$A476:$CN1048,84,FALSE),"unknown")</f>
        <v>Babylon, 11704</v>
      </c>
      <c r="AZ475" s="159">
        <f>IFERROR(VLOOKUP(Table1[[#This Row],[RespondentID]],'All Data'!$A476:$CN1048,85,FALSE),"unknown")</f>
        <v>0</v>
      </c>
      <c r="BA475" s="159">
        <f>IFERROR(VLOOKUP(Table1[[#This Row],[RespondentID]],'All Data'!$A476:$CN1048,86,FALSE),"unknown")</f>
        <v>0</v>
      </c>
      <c r="BB475" s="159" t="str">
        <f>IFERROR(VLOOKUP(Table1[[#This Row],[RespondentID]],'All Data'!$A476:$CN1048,87,FALSE),"unknown")</f>
        <v xml:space="preserve"> </v>
      </c>
      <c r="BC475" s="159">
        <f>IFERROR(VLOOKUP(Table1[[#This Row],[RespondentID]],'All Data'!$A476:$CN1048,88,FALSE),"unknown")</f>
        <v>0</v>
      </c>
      <c r="BD475" s="159">
        <f>IFERROR(VLOOKUP(Table1[[#This Row],[RespondentID]],'All Data'!$A476:$CN1048,89,FALSE),"unknown")</f>
        <v>0</v>
      </c>
      <c r="BE475" s="159">
        <f>IFERROR(VLOOKUP(Table1[[#This Row],[RespondentID]],'All Data'!$A476:$CN1048,90,FALSE),"unknown")</f>
        <v>0</v>
      </c>
      <c r="BF475" s="159">
        <f>IFERROR(VLOOKUP(Table1[[#This Row],[RespondentID]],'All Data'!$A476:$CN1048,91,FALSE),"unknown")</f>
        <v>0</v>
      </c>
      <c r="BG475" s="159">
        <f>IFERROR(VLOOKUP(Table1[[#This Row],[RespondentID]],'All Data'!$A476:$CN1048,92,FALSE),"unknown")</f>
        <v>0</v>
      </c>
    </row>
    <row r="476" spans="1:59" x14ac:dyDescent="0.35">
      <c r="A476" s="6">
        <v>5645305131</v>
      </c>
      <c r="B476" s="6"/>
      <c r="C476" s="6"/>
      <c r="D476" s="6"/>
      <c r="E476" s="6"/>
      <c r="F476" s="6"/>
      <c r="G476" s="6"/>
      <c r="H476" s="6"/>
      <c r="I476" s="6"/>
      <c r="J476" s="6" t="s">
        <v>59</v>
      </c>
      <c r="K476" s="6"/>
      <c r="L476" s="6"/>
      <c r="M476" s="6"/>
      <c r="N476" s="6"/>
      <c r="O476" s="6"/>
      <c r="P476" s="6"/>
      <c r="Q476" s="6" t="s">
        <v>64</v>
      </c>
      <c r="R476" s="6"/>
      <c r="S476" s="6" t="s">
        <v>66</v>
      </c>
      <c r="T476" s="43"/>
      <c r="U476" s="43">
        <f t="shared" si="161"/>
        <v>3</v>
      </c>
      <c r="V476" s="43">
        <f t="shared" si="162"/>
        <v>1</v>
      </c>
      <c r="W476" s="43"/>
      <c r="X476" s="43">
        <f t="shared" si="163"/>
        <v>0</v>
      </c>
      <c r="Y476" s="43">
        <f t="shared" si="164"/>
        <v>0</v>
      </c>
      <c r="Z476" s="43">
        <f t="shared" si="165"/>
        <v>0</v>
      </c>
      <c r="AA476" s="43">
        <f t="shared" si="166"/>
        <v>0</v>
      </c>
      <c r="AB476" s="43">
        <f t="shared" si="167"/>
        <v>0</v>
      </c>
      <c r="AC476" s="43">
        <f t="shared" si="168"/>
        <v>0</v>
      </c>
      <c r="AD476" s="43">
        <f t="shared" si="169"/>
        <v>0</v>
      </c>
      <c r="AE476" s="43">
        <f t="shared" si="170"/>
        <v>0</v>
      </c>
      <c r="AF476" s="43">
        <f t="shared" si="171"/>
        <v>1</v>
      </c>
      <c r="AG476" s="43">
        <f t="shared" si="172"/>
        <v>0</v>
      </c>
      <c r="AH476" s="43">
        <f t="shared" si="173"/>
        <v>0</v>
      </c>
      <c r="AI476" s="43">
        <f t="shared" si="174"/>
        <v>0</v>
      </c>
      <c r="AJ476" s="43">
        <f t="shared" si="175"/>
        <v>0</v>
      </c>
      <c r="AK476" s="43">
        <f t="shared" si="176"/>
        <v>0</v>
      </c>
      <c r="AL476" s="43">
        <f t="shared" si="177"/>
        <v>0</v>
      </c>
      <c r="AM476" s="43">
        <f t="shared" si="178"/>
        <v>1</v>
      </c>
      <c r="AN476" s="43">
        <f t="shared" si="179"/>
        <v>0</v>
      </c>
      <c r="AO476" s="43">
        <f t="shared" si="180"/>
        <v>1</v>
      </c>
      <c r="AP476" s="43"/>
      <c r="AQ476" s="43"/>
      <c r="AR476" s="43">
        <f t="shared" si="181"/>
        <v>3</v>
      </c>
      <c r="AS476" s="43">
        <f t="shared" si="182"/>
        <v>3</v>
      </c>
      <c r="AT476" s="43" t="str">
        <f t="shared" si="183"/>
        <v>Correct</v>
      </c>
      <c r="AU476" s="43"/>
      <c r="AV476" s="159" t="str">
        <f>IFERROR(VLOOKUP(Table1[[#This Row],[RespondentID]],'All Data'!$A477:$CN1049,81,FALSE),"unknown")</f>
        <v>Male</v>
      </c>
      <c r="AW476" s="159">
        <f>IFERROR(VLOOKUP(Table1[[#This Row],[RespondentID]],'All Data'!$A477:$CN1049,82,FALSE),"unknown")</f>
        <v>26</v>
      </c>
      <c r="AX476" s="159" t="str">
        <f>IFERROR(VLOOKUP(Table1[[#This Row],[RespondentID]],'All Data'!$A477:$CN1049,83,FALSE),"unknown")</f>
        <v>Nassau</v>
      </c>
      <c r="AY476" s="159" t="str">
        <f>IFERROR(VLOOKUP(Table1[[#This Row],[RespondentID]],'All Data'!$A477:$CN1049,84,FALSE),"unknown")</f>
        <v>University Gardens, 11020</v>
      </c>
      <c r="AZ476" s="159" t="str">
        <f>IFERROR(VLOOKUP(Table1[[#This Row],[RespondentID]],'All Data'!$A477:$CN1049,85,FALSE),"unknown")</f>
        <v>White/Caucasian</v>
      </c>
      <c r="BA476" s="159" t="str">
        <f>IFERROR(VLOOKUP(Table1[[#This Row],[RespondentID]],'All Data'!$A477:$CN1049,86,FALSE),"unknown")</f>
        <v>Yes</v>
      </c>
      <c r="BB476" s="159" t="str">
        <f>IFERROR(VLOOKUP(Table1[[#This Row],[RespondentID]],'All Data'!$A477:$CN1049,87,FALSE),"unknown")</f>
        <v xml:space="preserve"> Spanish </v>
      </c>
      <c r="BC476" s="159" t="str">
        <f>IFERROR(VLOOKUP(Table1[[#This Row],[RespondentID]],'All Data'!$A477:$CN1049,88,FALSE),"unknown")</f>
        <v>$0-$19,999</v>
      </c>
      <c r="BD476" s="159" t="str">
        <f>IFERROR(VLOOKUP(Table1[[#This Row],[RespondentID]],'All Data'!$A477:$CN1049,89,FALSE),"unknown")</f>
        <v>Technical school</v>
      </c>
      <c r="BE476" s="159" t="str">
        <f>IFERROR(VLOOKUP(Table1[[#This Row],[RespondentID]],'All Data'!$A477:$CN1049,90,FALSE),"unknown")</f>
        <v>Employed for wages</v>
      </c>
      <c r="BF476" s="159" t="str">
        <f>IFERROR(VLOOKUP(Table1[[#This Row],[RespondentID]],'All Data'!$A477:$CN1049,91,FALSE),"unknown")</f>
        <v>Yes</v>
      </c>
      <c r="BG476" s="159" t="str">
        <f>IFERROR(VLOOKUP(Table1[[#This Row],[RespondentID]],'All Data'!$A477:$CN1049,92,FALSE),"unknown")</f>
        <v>Yes</v>
      </c>
    </row>
    <row r="477" spans="1:59" x14ac:dyDescent="0.35">
      <c r="A477" s="6">
        <v>5644507773</v>
      </c>
      <c r="B477" s="6"/>
      <c r="C477" s="6"/>
      <c r="D477" s="6"/>
      <c r="E477" s="6"/>
      <c r="F477" s="6"/>
      <c r="G477" s="6"/>
      <c r="H477" s="6"/>
      <c r="I477" s="6" t="s">
        <v>58</v>
      </c>
      <c r="J477" s="6"/>
      <c r="K477" s="6"/>
      <c r="L477" s="6"/>
      <c r="M477" s="6"/>
      <c r="N477" s="6"/>
      <c r="O477" s="6"/>
      <c r="P477" s="6"/>
      <c r="Q477" s="6"/>
      <c r="R477" s="6" t="s">
        <v>65</v>
      </c>
      <c r="S477" s="6" t="s">
        <v>66</v>
      </c>
      <c r="T477" s="43"/>
      <c r="U477" s="43">
        <f t="shared" si="161"/>
        <v>3</v>
      </c>
      <c r="V477" s="43">
        <f t="shared" si="162"/>
        <v>1</v>
      </c>
      <c r="W477" s="43"/>
      <c r="X477" s="43">
        <f t="shared" si="163"/>
        <v>0</v>
      </c>
      <c r="Y477" s="43">
        <f t="shared" si="164"/>
        <v>0</v>
      </c>
      <c r="Z477" s="43">
        <f t="shared" si="165"/>
        <v>0</v>
      </c>
      <c r="AA477" s="43">
        <f t="shared" si="166"/>
        <v>0</v>
      </c>
      <c r="AB477" s="43">
        <f t="shared" si="167"/>
        <v>0</v>
      </c>
      <c r="AC477" s="43">
        <f t="shared" si="168"/>
        <v>0</v>
      </c>
      <c r="AD477" s="43">
        <f t="shared" si="169"/>
        <v>0</v>
      </c>
      <c r="AE477" s="43">
        <f t="shared" si="170"/>
        <v>1</v>
      </c>
      <c r="AF477" s="43">
        <f t="shared" si="171"/>
        <v>0</v>
      </c>
      <c r="AG477" s="43">
        <f t="shared" si="172"/>
        <v>0</v>
      </c>
      <c r="AH477" s="43">
        <f t="shared" si="173"/>
        <v>0</v>
      </c>
      <c r="AI477" s="43">
        <f t="shared" si="174"/>
        <v>0</v>
      </c>
      <c r="AJ477" s="43">
        <f t="shared" si="175"/>
        <v>0</v>
      </c>
      <c r="AK477" s="43">
        <f t="shared" si="176"/>
        <v>0</v>
      </c>
      <c r="AL477" s="43">
        <f t="shared" si="177"/>
        <v>0</v>
      </c>
      <c r="AM477" s="43">
        <f t="shared" si="178"/>
        <v>0</v>
      </c>
      <c r="AN477" s="43">
        <f t="shared" si="179"/>
        <v>1</v>
      </c>
      <c r="AO477" s="43">
        <f t="shared" si="180"/>
        <v>1</v>
      </c>
      <c r="AP477" s="43"/>
      <c r="AQ477" s="43"/>
      <c r="AR477" s="43">
        <f t="shared" si="181"/>
        <v>3</v>
      </c>
      <c r="AS477" s="43">
        <f t="shared" si="182"/>
        <v>3</v>
      </c>
      <c r="AT477" s="43" t="str">
        <f t="shared" si="183"/>
        <v>Correct</v>
      </c>
      <c r="AU477" s="43"/>
      <c r="AV477" s="159" t="str">
        <f>IFERROR(VLOOKUP(Table1[[#This Row],[RespondentID]],'All Data'!$A478:$CN1050,81,FALSE),"unknown")</f>
        <v>Female</v>
      </c>
      <c r="AW477" s="159">
        <f>IFERROR(VLOOKUP(Table1[[#This Row],[RespondentID]],'All Data'!$A478:$CN1050,82,FALSE),"unknown")</f>
        <v>18</v>
      </c>
      <c r="AX477" s="159" t="str">
        <f>IFERROR(VLOOKUP(Table1[[#This Row],[RespondentID]],'All Data'!$A478:$CN1050,83,FALSE),"unknown")</f>
        <v>Queens</v>
      </c>
      <c r="AY477" s="159">
        <f>IFERROR(VLOOKUP(Table1[[#This Row],[RespondentID]],'All Data'!$A478:$CN1050,84,FALSE),"unknown")</f>
        <v>0</v>
      </c>
      <c r="AZ477" s="159" t="str">
        <f>IFERROR(VLOOKUP(Table1[[#This Row],[RespondentID]],'All Data'!$A478:$CN1050,85,FALSE),"unknown")</f>
        <v>Black/African American</v>
      </c>
      <c r="BA477" s="159" t="str">
        <f>IFERROR(VLOOKUP(Table1[[#This Row],[RespondentID]],'All Data'!$A478:$CN1050,86,FALSE),"unknown")</f>
        <v>Yes</v>
      </c>
      <c r="BB477" s="159" t="str">
        <f>IFERROR(VLOOKUP(Table1[[#This Row],[RespondentID]],'All Data'!$A478:$CN1050,87,FALSE),"unknown")</f>
        <v xml:space="preserve">English Spanish Haitian Creole </v>
      </c>
      <c r="BC477" s="159" t="str">
        <f>IFERROR(VLOOKUP(Table1[[#This Row],[RespondentID]],'All Data'!$A478:$CN1050,88,FALSE),"unknown")</f>
        <v>$0-$19,999</v>
      </c>
      <c r="BD477" s="159" t="str">
        <f>IFERROR(VLOOKUP(Table1[[#This Row],[RespondentID]],'All Data'!$A478:$CN1050,89,FALSE),"unknown")</f>
        <v>High school graduate</v>
      </c>
      <c r="BE477" s="159" t="str">
        <f>IFERROR(VLOOKUP(Table1[[#This Row],[RespondentID]],'All Data'!$A478:$CN1050,90,FALSE),"unknown")</f>
        <v>Student</v>
      </c>
      <c r="BF477" s="159" t="str">
        <f>IFERROR(VLOOKUP(Table1[[#This Row],[RespondentID]],'All Data'!$A478:$CN1050,91,FALSE),"unknown")</f>
        <v>Yes</v>
      </c>
      <c r="BG477" s="159" t="str">
        <f>IFERROR(VLOOKUP(Table1[[#This Row],[RespondentID]],'All Data'!$A478:$CN1050,92,FALSE),"unknown")</f>
        <v>Yes</v>
      </c>
    </row>
    <row r="478" spans="1:59" x14ac:dyDescent="0.35">
      <c r="A478" s="6">
        <v>5644507068</v>
      </c>
      <c r="B478" s="6"/>
      <c r="C478" s="6"/>
      <c r="D478" s="6"/>
      <c r="E478" s="6"/>
      <c r="F478" s="6"/>
      <c r="G478" s="6" t="s">
        <v>56</v>
      </c>
      <c r="H478" s="6"/>
      <c r="I478" s="6"/>
      <c r="J478" s="6"/>
      <c r="K478" s="6"/>
      <c r="L478" s="6"/>
      <c r="M478" s="6"/>
      <c r="N478" s="6"/>
      <c r="O478" s="6"/>
      <c r="P478" s="6" t="s">
        <v>63</v>
      </c>
      <c r="Q478" s="6"/>
      <c r="R478" s="6"/>
      <c r="S478" s="6" t="s">
        <v>66</v>
      </c>
      <c r="T478" s="43"/>
      <c r="U478" s="43">
        <f t="shared" si="161"/>
        <v>3</v>
      </c>
      <c r="V478" s="43">
        <f t="shared" si="162"/>
        <v>1</v>
      </c>
      <c r="W478" s="43"/>
      <c r="X478" s="43">
        <f t="shared" si="163"/>
        <v>0</v>
      </c>
      <c r="Y478" s="43">
        <f t="shared" si="164"/>
        <v>0</v>
      </c>
      <c r="Z478" s="43">
        <f t="shared" si="165"/>
        <v>0</v>
      </c>
      <c r="AA478" s="43">
        <f t="shared" si="166"/>
        <v>0</v>
      </c>
      <c r="AB478" s="43">
        <f t="shared" si="167"/>
        <v>0</v>
      </c>
      <c r="AC478" s="43">
        <f t="shared" si="168"/>
        <v>1</v>
      </c>
      <c r="AD478" s="43">
        <f t="shared" si="169"/>
        <v>0</v>
      </c>
      <c r="AE478" s="43">
        <f t="shared" si="170"/>
        <v>0</v>
      </c>
      <c r="AF478" s="43">
        <f t="shared" si="171"/>
        <v>0</v>
      </c>
      <c r="AG478" s="43">
        <f t="shared" si="172"/>
        <v>0</v>
      </c>
      <c r="AH478" s="43">
        <f t="shared" si="173"/>
        <v>0</v>
      </c>
      <c r="AI478" s="43">
        <f t="shared" si="174"/>
        <v>0</v>
      </c>
      <c r="AJ478" s="43">
        <f t="shared" si="175"/>
        <v>0</v>
      </c>
      <c r="AK478" s="43">
        <f t="shared" si="176"/>
        <v>0</v>
      </c>
      <c r="AL478" s="43">
        <f t="shared" si="177"/>
        <v>1</v>
      </c>
      <c r="AM478" s="43">
        <f t="shared" si="178"/>
        <v>0</v>
      </c>
      <c r="AN478" s="43">
        <f t="shared" si="179"/>
        <v>0</v>
      </c>
      <c r="AO478" s="43">
        <f t="shared" si="180"/>
        <v>1</v>
      </c>
      <c r="AP478" s="43"/>
      <c r="AQ478" s="43"/>
      <c r="AR478" s="43">
        <f t="shared" si="181"/>
        <v>3</v>
      </c>
      <c r="AS478" s="43">
        <f t="shared" si="182"/>
        <v>3</v>
      </c>
      <c r="AT478" s="43" t="str">
        <f t="shared" si="183"/>
        <v>Correct</v>
      </c>
      <c r="AU478" s="43"/>
      <c r="AV478" s="159" t="str">
        <f>IFERROR(VLOOKUP(Table1[[#This Row],[RespondentID]],'All Data'!$A479:$CN1051,81,FALSE),"unknown")</f>
        <v>Female</v>
      </c>
      <c r="AW478" s="159">
        <f>IFERROR(VLOOKUP(Table1[[#This Row],[RespondentID]],'All Data'!$A479:$CN1051,82,FALSE),"unknown")</f>
        <v>18</v>
      </c>
      <c r="AX478" s="159" t="str">
        <f>IFERROR(VLOOKUP(Table1[[#This Row],[RespondentID]],'All Data'!$A479:$CN1051,83,FALSE),"unknown")</f>
        <v>Nassau</v>
      </c>
      <c r="AY478" s="159" t="str">
        <f>IFERROR(VLOOKUP(Table1[[#This Row],[RespondentID]],'All Data'!$A479:$CN1051,84,FALSE),"unknown")</f>
        <v>Albertson, 11507</v>
      </c>
      <c r="AZ478" s="159" t="str">
        <f>IFERROR(VLOOKUP(Table1[[#This Row],[RespondentID]],'All Data'!$A479:$CN1051,85,FALSE),"unknown")</f>
        <v>Black/African American</v>
      </c>
      <c r="BA478" s="159" t="str">
        <f>IFERROR(VLOOKUP(Table1[[#This Row],[RespondentID]],'All Data'!$A479:$CN1051,86,FALSE),"unknown")</f>
        <v>Yes</v>
      </c>
      <c r="BB478" s="159" t="str">
        <f>IFERROR(VLOOKUP(Table1[[#This Row],[RespondentID]],'All Data'!$A479:$CN1051,87,FALSE),"unknown")</f>
        <v xml:space="preserve">English Spanish Haitian Creole </v>
      </c>
      <c r="BC478" s="159" t="str">
        <f>IFERROR(VLOOKUP(Table1[[#This Row],[RespondentID]],'All Data'!$A479:$CN1051,88,FALSE),"unknown")</f>
        <v>$0-$19,999</v>
      </c>
      <c r="BD478" s="159" t="str">
        <f>IFERROR(VLOOKUP(Table1[[#This Row],[RespondentID]],'All Data'!$A479:$CN1051,89,FALSE),"unknown")</f>
        <v>High school graduate</v>
      </c>
      <c r="BE478" s="159" t="str">
        <f>IFERROR(VLOOKUP(Table1[[#This Row],[RespondentID]],'All Data'!$A479:$CN1051,90,FALSE),"unknown")</f>
        <v>Student</v>
      </c>
      <c r="BF478" s="159" t="str">
        <f>IFERROR(VLOOKUP(Table1[[#This Row],[RespondentID]],'All Data'!$A479:$CN1051,91,FALSE),"unknown")</f>
        <v>Yes</v>
      </c>
      <c r="BG478" s="159" t="str">
        <f>IFERROR(VLOOKUP(Table1[[#This Row],[RespondentID]],'All Data'!$A479:$CN1051,92,FALSE),"unknown")</f>
        <v>Yes</v>
      </c>
    </row>
    <row r="479" spans="1:59" x14ac:dyDescent="0.35">
      <c r="A479" s="6">
        <v>5643481923</v>
      </c>
      <c r="B479" s="6"/>
      <c r="C479" s="6"/>
      <c r="D479" s="6"/>
      <c r="E479" s="6"/>
      <c r="F479" s="6" t="s">
        <v>55</v>
      </c>
      <c r="G479" s="6"/>
      <c r="H479" s="6"/>
      <c r="I479" s="6"/>
      <c r="J479" s="6"/>
      <c r="K479" s="6"/>
      <c r="L479" s="6"/>
      <c r="M479" s="6"/>
      <c r="N479" s="6"/>
      <c r="O479" s="6"/>
      <c r="P479" s="6"/>
      <c r="Q479" s="6"/>
      <c r="R479" s="6" t="s">
        <v>65</v>
      </c>
      <c r="S479" s="6"/>
      <c r="T479" s="43"/>
      <c r="U479" s="43">
        <f t="shared" si="161"/>
        <v>2</v>
      </c>
      <c r="V479" s="43">
        <f t="shared" si="162"/>
        <v>1.5</v>
      </c>
      <c r="W479" s="43"/>
      <c r="X479" s="43">
        <f t="shared" si="163"/>
        <v>0</v>
      </c>
      <c r="Y479" s="43">
        <f t="shared" si="164"/>
        <v>0</v>
      </c>
      <c r="Z479" s="43">
        <f t="shared" si="165"/>
        <v>0</v>
      </c>
      <c r="AA479" s="43">
        <f t="shared" si="166"/>
        <v>0</v>
      </c>
      <c r="AB479" s="43">
        <f t="shared" si="167"/>
        <v>1</v>
      </c>
      <c r="AC479" s="43">
        <f t="shared" si="168"/>
        <v>0</v>
      </c>
      <c r="AD479" s="43">
        <f t="shared" si="169"/>
        <v>0</v>
      </c>
      <c r="AE479" s="43">
        <f t="shared" si="170"/>
        <v>0</v>
      </c>
      <c r="AF479" s="43">
        <f t="shared" si="171"/>
        <v>0</v>
      </c>
      <c r="AG479" s="43">
        <f t="shared" si="172"/>
        <v>0</v>
      </c>
      <c r="AH479" s="43">
        <f t="shared" si="173"/>
        <v>0</v>
      </c>
      <c r="AI479" s="43">
        <f t="shared" si="174"/>
        <v>0</v>
      </c>
      <c r="AJ479" s="43">
        <f t="shared" si="175"/>
        <v>0</v>
      </c>
      <c r="AK479" s="43">
        <f t="shared" si="176"/>
        <v>0</v>
      </c>
      <c r="AL479" s="43">
        <f t="shared" si="177"/>
        <v>0</v>
      </c>
      <c r="AM479" s="43">
        <f t="shared" si="178"/>
        <v>0</v>
      </c>
      <c r="AN479" s="43">
        <f t="shared" si="179"/>
        <v>1</v>
      </c>
      <c r="AO479" s="43">
        <f t="shared" si="180"/>
        <v>0</v>
      </c>
      <c r="AP479" s="43"/>
      <c r="AQ479" s="43"/>
      <c r="AR479" s="43">
        <f t="shared" si="181"/>
        <v>2</v>
      </c>
      <c r="AS479" s="43">
        <f t="shared" si="182"/>
        <v>2</v>
      </c>
      <c r="AT479" s="43" t="str">
        <f t="shared" si="183"/>
        <v>Correct</v>
      </c>
      <c r="AU479" s="43"/>
      <c r="AV479" s="159" t="str">
        <f>IFERROR(VLOOKUP(Table1[[#This Row],[RespondentID]],'All Data'!$A480:$CN1052,81,FALSE),"unknown")</f>
        <v>Male</v>
      </c>
      <c r="AW479" s="159">
        <f>IFERROR(VLOOKUP(Table1[[#This Row],[RespondentID]],'All Data'!$A480:$CN1052,82,FALSE),"unknown")</f>
        <v>18</v>
      </c>
      <c r="AX479" s="159" t="str">
        <f>IFERROR(VLOOKUP(Table1[[#This Row],[RespondentID]],'All Data'!$A480:$CN1052,83,FALSE),"unknown")</f>
        <v>Queens</v>
      </c>
      <c r="AY479" s="159">
        <f>IFERROR(VLOOKUP(Table1[[#This Row],[RespondentID]],'All Data'!$A480:$CN1052,84,FALSE),"unknown")</f>
        <v>0</v>
      </c>
      <c r="AZ479" s="159" t="str">
        <f>IFERROR(VLOOKUP(Table1[[#This Row],[RespondentID]],'All Data'!$A480:$CN1052,85,FALSE),"unknown")</f>
        <v>Otra (por favor especifique)</v>
      </c>
      <c r="BA479" s="159" t="str">
        <f>IFERROR(VLOOKUP(Table1[[#This Row],[RespondentID]],'All Data'!$A480:$CN1052,86,FALSE),"unknown")</f>
        <v>Yes</v>
      </c>
      <c r="BB479" s="159" t="str">
        <f>IFERROR(VLOOKUP(Table1[[#This Row],[RespondentID]],'All Data'!$A480:$CN1052,87,FALSE),"unknown")</f>
        <v xml:space="preserve"> Spanish </v>
      </c>
      <c r="BC479" s="159" t="str">
        <f>IFERROR(VLOOKUP(Table1[[#This Row],[RespondentID]],'All Data'!$A480:$CN1052,88,FALSE),"unknown")</f>
        <v>$20,000 to $34,999</v>
      </c>
      <c r="BD479" s="159" t="str">
        <f>IFERROR(VLOOKUP(Table1[[#This Row],[RespondentID]],'All Data'!$A480:$CN1052,89,FALSE),"unknown")</f>
        <v>Technical school</v>
      </c>
      <c r="BE479" s="159" t="str">
        <f>IFERROR(VLOOKUP(Table1[[#This Row],[RespondentID]],'All Data'!$A480:$CN1052,90,FALSE),"unknown")</f>
        <v>Student</v>
      </c>
      <c r="BF479" s="159" t="str">
        <f>IFERROR(VLOOKUP(Table1[[#This Row],[RespondentID]],'All Data'!$A480:$CN1052,91,FALSE),"unknown")</f>
        <v>Yes</v>
      </c>
      <c r="BG479" s="159" t="str">
        <f>IFERROR(VLOOKUP(Table1[[#This Row],[RespondentID]],'All Data'!$A480:$CN1052,92,FALSE),"unknown")</f>
        <v>Yes</v>
      </c>
    </row>
    <row r="480" spans="1:59" x14ac:dyDescent="0.35">
      <c r="A480" s="6">
        <v>5641692767</v>
      </c>
      <c r="B480" s="6"/>
      <c r="C480" s="6" t="s">
        <v>53</v>
      </c>
      <c r="D480" s="6"/>
      <c r="E480" s="6"/>
      <c r="F480" s="6"/>
      <c r="G480" s="6"/>
      <c r="H480" s="6"/>
      <c r="I480" s="6" t="s">
        <v>58</v>
      </c>
      <c r="J480" s="6"/>
      <c r="K480" s="6"/>
      <c r="L480" s="6"/>
      <c r="M480" s="6"/>
      <c r="N480" s="6"/>
      <c r="O480" s="6"/>
      <c r="P480" s="6"/>
      <c r="Q480" s="6" t="s">
        <v>64</v>
      </c>
      <c r="R480" s="6"/>
      <c r="S480" s="6"/>
      <c r="T480" s="43"/>
      <c r="U480" s="43">
        <f t="shared" si="161"/>
        <v>3</v>
      </c>
      <c r="V480" s="43">
        <f t="shared" si="162"/>
        <v>1</v>
      </c>
      <c r="W480" s="43"/>
      <c r="X480" s="43">
        <f t="shared" si="163"/>
        <v>0</v>
      </c>
      <c r="Y480" s="43">
        <f t="shared" si="164"/>
        <v>1</v>
      </c>
      <c r="Z480" s="43">
        <f t="shared" si="165"/>
        <v>0</v>
      </c>
      <c r="AA480" s="43">
        <f t="shared" si="166"/>
        <v>0</v>
      </c>
      <c r="AB480" s="43">
        <f t="shared" si="167"/>
        <v>0</v>
      </c>
      <c r="AC480" s="43">
        <f t="shared" si="168"/>
        <v>0</v>
      </c>
      <c r="AD480" s="43">
        <f t="shared" si="169"/>
        <v>0</v>
      </c>
      <c r="AE480" s="43">
        <f t="shared" si="170"/>
        <v>1</v>
      </c>
      <c r="AF480" s="43">
        <f t="shared" si="171"/>
        <v>0</v>
      </c>
      <c r="AG480" s="43">
        <f t="shared" si="172"/>
        <v>0</v>
      </c>
      <c r="AH480" s="43">
        <f t="shared" si="173"/>
        <v>0</v>
      </c>
      <c r="AI480" s="43">
        <f t="shared" si="174"/>
        <v>0</v>
      </c>
      <c r="AJ480" s="43">
        <f t="shared" si="175"/>
        <v>0</v>
      </c>
      <c r="AK480" s="43">
        <f t="shared" si="176"/>
        <v>0</v>
      </c>
      <c r="AL480" s="43">
        <f t="shared" si="177"/>
        <v>0</v>
      </c>
      <c r="AM480" s="43">
        <f t="shared" si="178"/>
        <v>1</v>
      </c>
      <c r="AN480" s="43">
        <f t="shared" si="179"/>
        <v>0</v>
      </c>
      <c r="AO480" s="43">
        <f t="shared" si="180"/>
        <v>0</v>
      </c>
      <c r="AP480" s="43"/>
      <c r="AQ480" s="43"/>
      <c r="AR480" s="43">
        <f t="shared" si="181"/>
        <v>3</v>
      </c>
      <c r="AS480" s="43">
        <f t="shared" si="182"/>
        <v>3</v>
      </c>
      <c r="AT480" s="43" t="str">
        <f t="shared" si="183"/>
        <v>Correct</v>
      </c>
      <c r="AU480" s="43"/>
      <c r="AV480" s="159" t="str">
        <f>IFERROR(VLOOKUP(Table1[[#This Row],[RespondentID]],'All Data'!$A481:$CN1053,81,FALSE),"unknown")</f>
        <v>Male</v>
      </c>
      <c r="AW480" s="159">
        <f>IFERROR(VLOOKUP(Table1[[#This Row],[RespondentID]],'All Data'!$A481:$CN1053,82,FALSE),"unknown")</f>
        <v>23</v>
      </c>
      <c r="AX480" s="159" t="str">
        <f>IFERROR(VLOOKUP(Table1[[#This Row],[RespondentID]],'All Data'!$A481:$CN1053,83,FALSE),"unknown")</f>
        <v>Nassau</v>
      </c>
      <c r="AY480" s="159" t="str">
        <f>IFERROR(VLOOKUP(Table1[[#This Row],[RespondentID]],'All Data'!$A481:$CN1053,84,FALSE),"unknown")</f>
        <v>Albertson, 11507</v>
      </c>
      <c r="AZ480" s="159" t="str">
        <f>IFERROR(VLOOKUP(Table1[[#This Row],[RespondentID]],'All Data'!$A481:$CN1053,85,FALSE),"unknown")</f>
        <v>Native American</v>
      </c>
      <c r="BA480" s="159" t="str">
        <f>IFERROR(VLOOKUP(Table1[[#This Row],[RespondentID]],'All Data'!$A481:$CN1053,86,FALSE),"unknown")</f>
        <v>Yes</v>
      </c>
      <c r="BB480" s="159" t="str">
        <f>IFERROR(VLOOKUP(Table1[[#This Row],[RespondentID]],'All Data'!$A481:$CN1053,87,FALSE),"unknown")</f>
        <v xml:space="preserve"> Spanish </v>
      </c>
      <c r="BC480" s="159" t="str">
        <f>IFERROR(VLOOKUP(Table1[[#This Row],[RespondentID]],'All Data'!$A481:$CN1053,88,FALSE),"unknown")</f>
        <v>$0-$19,999</v>
      </c>
      <c r="BD480" s="159" t="str">
        <f>IFERROR(VLOOKUP(Table1[[#This Row],[RespondentID]],'All Data'!$A481:$CN1053,89,FALSE),"unknown")</f>
        <v>High school graduate</v>
      </c>
      <c r="BE480" s="159" t="str">
        <f>IFERROR(VLOOKUP(Table1[[#This Row],[RespondentID]],'All Data'!$A481:$CN1053,90,FALSE),"unknown")</f>
        <v>Employed for wages</v>
      </c>
      <c r="BF480" s="159" t="str">
        <f>IFERROR(VLOOKUP(Table1[[#This Row],[RespondentID]],'All Data'!$A481:$CN1053,91,FALSE),"unknown")</f>
        <v>Yes</v>
      </c>
      <c r="BG480" s="159" t="str">
        <f>IFERROR(VLOOKUP(Table1[[#This Row],[RespondentID]],'All Data'!$A481:$CN1053,92,FALSE),"unknown")</f>
        <v>No</v>
      </c>
    </row>
    <row r="481" spans="1:59" x14ac:dyDescent="0.35">
      <c r="A481" s="6">
        <v>5641324716</v>
      </c>
      <c r="B481" s="6" t="s">
        <v>52</v>
      </c>
      <c r="C481" s="6" t="s">
        <v>53</v>
      </c>
      <c r="D481" s="6"/>
      <c r="E481" s="6"/>
      <c r="F481" s="6"/>
      <c r="G481" s="6"/>
      <c r="H481" s="6"/>
      <c r="I481" s="6"/>
      <c r="J481" s="6"/>
      <c r="K481" s="6"/>
      <c r="L481" s="6" t="s">
        <v>61</v>
      </c>
      <c r="M481" s="6"/>
      <c r="N481" s="6"/>
      <c r="O481" s="6"/>
      <c r="P481" s="6"/>
      <c r="Q481" s="6"/>
      <c r="R481" s="6"/>
      <c r="S481" s="6"/>
      <c r="T481" s="43"/>
      <c r="U481" s="43">
        <f t="shared" si="161"/>
        <v>3</v>
      </c>
      <c r="V481" s="43">
        <f t="shared" si="162"/>
        <v>1</v>
      </c>
      <c r="W481" s="43"/>
      <c r="X481" s="43">
        <f t="shared" si="163"/>
        <v>1</v>
      </c>
      <c r="Y481" s="43">
        <f t="shared" si="164"/>
        <v>1</v>
      </c>
      <c r="Z481" s="43">
        <f t="shared" si="165"/>
        <v>0</v>
      </c>
      <c r="AA481" s="43">
        <f t="shared" si="166"/>
        <v>0</v>
      </c>
      <c r="AB481" s="43">
        <f t="shared" si="167"/>
        <v>0</v>
      </c>
      <c r="AC481" s="43">
        <f t="shared" si="168"/>
        <v>0</v>
      </c>
      <c r="AD481" s="43">
        <f t="shared" si="169"/>
        <v>0</v>
      </c>
      <c r="AE481" s="43">
        <f t="shared" si="170"/>
        <v>0</v>
      </c>
      <c r="AF481" s="43">
        <f t="shared" si="171"/>
        <v>0</v>
      </c>
      <c r="AG481" s="43">
        <f t="shared" si="172"/>
        <v>0</v>
      </c>
      <c r="AH481" s="43">
        <f t="shared" si="173"/>
        <v>1</v>
      </c>
      <c r="AI481" s="43">
        <f t="shared" si="174"/>
        <v>0</v>
      </c>
      <c r="AJ481" s="43">
        <f t="shared" si="175"/>
        <v>0</v>
      </c>
      <c r="AK481" s="43">
        <f t="shared" si="176"/>
        <v>0</v>
      </c>
      <c r="AL481" s="43">
        <f t="shared" si="177"/>
        <v>0</v>
      </c>
      <c r="AM481" s="43">
        <f t="shared" si="178"/>
        <v>0</v>
      </c>
      <c r="AN481" s="43">
        <f t="shared" si="179"/>
        <v>0</v>
      </c>
      <c r="AO481" s="43">
        <f t="shared" si="180"/>
        <v>0</v>
      </c>
      <c r="AP481" s="43"/>
      <c r="AQ481" s="43"/>
      <c r="AR481" s="43">
        <f t="shared" si="181"/>
        <v>3</v>
      </c>
      <c r="AS481" s="43">
        <f t="shared" si="182"/>
        <v>3</v>
      </c>
      <c r="AT481" s="43" t="str">
        <f t="shared" si="183"/>
        <v>Correct</v>
      </c>
      <c r="AU481" s="43"/>
      <c r="AV481" s="159" t="str">
        <f>IFERROR(VLOOKUP(Table1[[#This Row],[RespondentID]],'All Data'!$A482:$CN1054,81,FALSE),"unknown")</f>
        <v>Female</v>
      </c>
      <c r="AW481" s="159">
        <f>IFERROR(VLOOKUP(Table1[[#This Row],[RespondentID]],'All Data'!$A482:$CN1054,82,FALSE),"unknown")</f>
        <v>24</v>
      </c>
      <c r="AX481" s="159" t="str">
        <f>IFERROR(VLOOKUP(Table1[[#This Row],[RespondentID]],'All Data'!$A482:$CN1054,83,FALSE),"unknown")</f>
        <v>Nassau</v>
      </c>
      <c r="AY481" s="159" t="str">
        <f>IFERROR(VLOOKUP(Table1[[#This Row],[RespondentID]],'All Data'!$A482:$CN1054,84,FALSE),"unknown")</f>
        <v>Bayville, 11709</v>
      </c>
      <c r="AZ481" s="159" t="str">
        <f>IFERROR(VLOOKUP(Table1[[#This Row],[RespondentID]],'All Data'!$A482:$CN1054,85,FALSE),"unknown")</f>
        <v>Multi-racial</v>
      </c>
      <c r="BA481" s="159" t="str">
        <f>IFERROR(VLOOKUP(Table1[[#This Row],[RespondentID]],'All Data'!$A482:$CN1054,86,FALSE),"unknown")</f>
        <v>Yes</v>
      </c>
      <c r="BB481" s="159" t="str">
        <f>IFERROR(VLOOKUP(Table1[[#This Row],[RespondentID]],'All Data'!$A482:$CN1054,87,FALSE),"unknown")</f>
        <v xml:space="preserve"> Spanish </v>
      </c>
      <c r="BC481" s="159" t="str">
        <f>IFERROR(VLOOKUP(Table1[[#This Row],[RespondentID]],'All Data'!$A482:$CN1054,88,FALSE),"unknown")</f>
        <v>$0-$19,999</v>
      </c>
      <c r="BD481" s="159" t="str">
        <f>IFERROR(VLOOKUP(Table1[[#This Row],[RespondentID]],'All Data'!$A482:$CN1054,89,FALSE),"unknown")</f>
        <v>K-8 grade</v>
      </c>
      <c r="BE481" s="159" t="str">
        <f>IFERROR(VLOOKUP(Table1[[#This Row],[RespondentID]],'All Data'!$A482:$CN1054,90,FALSE),"unknown")</f>
        <v>Student</v>
      </c>
      <c r="BF481" s="159" t="str">
        <f>IFERROR(VLOOKUP(Table1[[#This Row],[RespondentID]],'All Data'!$A482:$CN1054,91,FALSE),"unknown")</f>
        <v>No</v>
      </c>
      <c r="BG481" s="159" t="str">
        <f>IFERROR(VLOOKUP(Table1[[#This Row],[RespondentID]],'All Data'!$A482:$CN1054,92,FALSE),"unknown")</f>
        <v>No</v>
      </c>
    </row>
    <row r="482" spans="1:59" x14ac:dyDescent="0.35">
      <c r="U482" s="6"/>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1"/>
  <sheetViews>
    <sheetView topLeftCell="L1" workbookViewId="0">
      <selection activeCell="P1" sqref="P1"/>
    </sheetView>
  </sheetViews>
  <sheetFormatPr defaultRowHeight="14.5" x14ac:dyDescent="0.35"/>
  <cols>
    <col min="1" max="1" width="11" customWidth="1"/>
    <col min="2" max="2" width="25.81640625" customWidth="1"/>
    <col min="3" max="3" width="7.26953125" customWidth="1"/>
    <col min="4" max="4" width="36.7265625" customWidth="1"/>
    <col min="5" max="5" width="16.54296875" customWidth="1"/>
    <col min="6" max="6" width="21.7265625" customWidth="1"/>
    <col min="7" max="7" width="10.1796875" customWidth="1"/>
    <col min="8" max="8" width="18.7265625" customWidth="1"/>
    <col min="9" max="9" width="6" customWidth="1"/>
    <col min="10" max="10" width="9.26953125" customWidth="1"/>
    <col min="11" max="11" width="8.26953125" customWidth="1"/>
    <col min="12" max="12" width="20.81640625" customWidth="1"/>
    <col min="13" max="13" width="8.26953125" customWidth="1"/>
    <col min="14" max="14" width="14.7265625" customWidth="1"/>
    <col min="15" max="15" width="11" customWidth="1"/>
    <col min="16" max="16" width="7.54296875" customWidth="1"/>
    <col min="17" max="17" width="3" customWidth="1"/>
    <col min="18" max="18" width="7.26953125" customWidth="1"/>
    <col min="19" max="19" width="26.7265625" customWidth="1"/>
    <col min="20" max="20" width="22.453125" customWidth="1"/>
    <col min="21" max="21" width="4" customWidth="1"/>
    <col min="22" max="22" width="88.7265625" bestFit="1" customWidth="1"/>
    <col min="23" max="23" width="18.1796875" customWidth="1"/>
    <col min="24" max="24" width="19.7265625" customWidth="1"/>
    <col min="25" max="25" width="35.1796875" customWidth="1"/>
    <col min="26" max="26" width="22" customWidth="1"/>
    <col min="27" max="27" width="28" bestFit="1" customWidth="1"/>
  </cols>
  <sheetData>
    <row r="1" spans="1:27" s="58" customFormat="1" ht="16" x14ac:dyDescent="0.45">
      <c r="A1" s="42" t="s">
        <v>0</v>
      </c>
      <c r="B1" s="93" t="s">
        <v>67</v>
      </c>
      <c r="C1" s="42" t="s">
        <v>68</v>
      </c>
      <c r="D1" s="42" t="s">
        <v>69</v>
      </c>
      <c r="E1" s="42" t="s">
        <v>70</v>
      </c>
      <c r="F1" s="42" t="s">
        <v>71</v>
      </c>
      <c r="G1" s="42" t="s">
        <v>72</v>
      </c>
      <c r="H1" s="42" t="s">
        <v>73</v>
      </c>
      <c r="I1" s="42" t="s">
        <v>74</v>
      </c>
      <c r="J1" s="42" t="s">
        <v>75</v>
      </c>
      <c r="K1" s="42" t="s">
        <v>76</v>
      </c>
      <c r="L1" s="42" t="s">
        <v>77</v>
      </c>
      <c r="M1" s="42" t="s">
        <v>78</v>
      </c>
      <c r="N1" s="94" t="s">
        <v>79</v>
      </c>
      <c r="O1" s="42" t="s">
        <v>220</v>
      </c>
      <c r="P1" s="42" t="s">
        <v>7</v>
      </c>
      <c r="Q1" s="42" t="s">
        <v>8</v>
      </c>
      <c r="R1" s="42" t="s">
        <v>9</v>
      </c>
      <c r="S1" s="42" t="s">
        <v>201</v>
      </c>
      <c r="T1" s="42" t="s">
        <v>10</v>
      </c>
      <c r="U1" s="42" t="s">
        <v>11</v>
      </c>
      <c r="V1" s="42" t="s">
        <v>12</v>
      </c>
      <c r="W1" s="42" t="s">
        <v>13</v>
      </c>
      <c r="X1" s="42" t="s">
        <v>14</v>
      </c>
      <c r="Y1" s="42" t="s">
        <v>15</v>
      </c>
      <c r="Z1" s="42" t="s">
        <v>16</v>
      </c>
      <c r="AA1" s="42" t="s">
        <v>17</v>
      </c>
    </row>
    <row r="2" spans="1:27" x14ac:dyDescent="0.35">
      <c r="A2" s="6">
        <v>5680177263</v>
      </c>
      <c r="B2" s="6" t="s">
        <v>67</v>
      </c>
      <c r="C2" s="6"/>
      <c r="D2" s="6" t="s">
        <v>69</v>
      </c>
      <c r="E2" s="6" t="s">
        <v>70</v>
      </c>
      <c r="F2" s="6"/>
      <c r="G2" s="6" t="s">
        <v>72</v>
      </c>
      <c r="H2" s="6" t="s">
        <v>73</v>
      </c>
      <c r="I2" s="6" t="s">
        <v>74</v>
      </c>
      <c r="J2" s="6"/>
      <c r="K2" s="6"/>
      <c r="L2" s="6"/>
      <c r="M2" s="6" t="s">
        <v>78</v>
      </c>
      <c r="N2" s="6"/>
      <c r="O2" s="96"/>
      <c r="P2" s="159" t="str">
        <f>IFERROR(VLOOKUP(Table1[[#This Row],[RespondentID]],'All Data'!$A3:$CN575,81,FALSE),"unkown")</f>
        <v>Male</v>
      </c>
      <c r="Q2" s="159">
        <f>IFERROR(VLOOKUP(Table1[[#This Row],[RespondentID]],'All Data'!$A3:$CN575,82,FALSE),"unknown")</f>
        <v>55</v>
      </c>
      <c r="R2" s="159" t="str">
        <f>IFERROR(VLOOKUP(Table1[[#This Row],[RespondentID]],'All Data'!$A3:$CN575,83,FALSE),"unknown")</f>
        <v>Suffolk</v>
      </c>
      <c r="S2" s="159" t="str">
        <f>IFERROR(VLOOKUP(Table1[[#This Row],[RespondentID]],'All Data'!$A3:$CN575,84,FALSE),"unknown")</f>
        <v>Patchogue, 11772</v>
      </c>
      <c r="T2" s="159" t="str">
        <f>IFERROR(VLOOKUP(Table1[[#This Row],[RespondentID]],'All Data'!$A3:$CN575,85,FALSE),"unknown")</f>
        <v>White/Caucasian</v>
      </c>
      <c r="U2" s="159" t="str">
        <f>IFERROR(VLOOKUP(Table1[[#This Row],[RespondentID]],'All Data'!$A3:$CN575,86,FALSE),"unknown")</f>
        <v>No</v>
      </c>
      <c r="V2" s="159" t="str">
        <f>IFERROR(VLOOKUP(Table1[[#This Row],[RespondentID]],'All Data'!$A3:$CN575,87,FALSE),"unknown")</f>
        <v xml:space="preserve">English </v>
      </c>
      <c r="W2" s="159" t="str">
        <f>IFERROR(VLOOKUP(Table1[[#This Row],[RespondentID]],'All Data'!$A3:$CN575,88,FALSE),"unknown")</f>
        <v>$20,000 to $34,999</v>
      </c>
      <c r="X2" s="159" t="str">
        <f>IFERROR(VLOOKUP(Table1[[#This Row],[RespondentID]],'All Data'!$A3:$CN575,89,FALSE),"unknown")</f>
        <v>Some college</v>
      </c>
      <c r="Y2" s="159" t="str">
        <f>IFERROR(VLOOKUP(Table1[[#This Row],[RespondentID]],'All Data'!$A3:$CN575,90,FALSE),"unknown")</f>
        <v>Employed for wages</v>
      </c>
      <c r="Z2" s="159" t="str">
        <f>IFERROR(VLOOKUP(Table1[[#This Row],[RespondentID]],'All Data'!$A3:$CN575,91,FALSE),"unknown")</f>
        <v>Yes</v>
      </c>
      <c r="AA2" s="159" t="str">
        <f>IFERROR(VLOOKUP(Table1[[#This Row],[RespondentID]],'All Data'!$A3:$CN575,92,FALSE),"unknown")</f>
        <v>Yes</v>
      </c>
    </row>
    <row r="3" spans="1:27" x14ac:dyDescent="0.35">
      <c r="A3" s="6">
        <v>5680166334</v>
      </c>
      <c r="B3" s="6" t="s">
        <v>67</v>
      </c>
      <c r="C3" s="6"/>
      <c r="D3" s="6"/>
      <c r="E3" s="6"/>
      <c r="F3" s="6"/>
      <c r="G3" s="6"/>
      <c r="H3" s="6"/>
      <c r="I3" s="6"/>
      <c r="J3" s="6"/>
      <c r="K3" s="6"/>
      <c r="L3" s="6"/>
      <c r="M3" s="6" t="s">
        <v>78</v>
      </c>
      <c r="N3" s="6"/>
      <c r="O3" s="96"/>
      <c r="P3" s="159" t="str">
        <f>IFERROR(VLOOKUP(Table1[[#This Row],[RespondentID]],'All Data'!$A4:$CN576,81,FALSE),"unkown")</f>
        <v>Female</v>
      </c>
      <c r="Q3" s="159">
        <f>IFERROR(VLOOKUP(Table1[[#This Row],[RespondentID]],'All Data'!$A4:$CN576,82,FALSE),"unknown")</f>
        <v>49</v>
      </c>
      <c r="R3" s="159" t="str">
        <f>IFERROR(VLOOKUP(Table1[[#This Row],[RespondentID]],'All Data'!$A4:$CN576,83,FALSE),"unknown")</f>
        <v>Nassau</v>
      </c>
      <c r="S3" s="159" t="str">
        <f>IFERROR(VLOOKUP(Table1[[#This Row],[RespondentID]],'All Data'!$A4:$CN576,84,FALSE),"unknown")</f>
        <v>Franklin Square, 11010</v>
      </c>
      <c r="T3" s="159" t="str">
        <f>IFERROR(VLOOKUP(Table1[[#This Row],[RespondentID]],'All Data'!$A4:$CN576,85,FALSE),"unknown")</f>
        <v>White/Caucasian</v>
      </c>
      <c r="U3" s="159" t="str">
        <f>IFERROR(VLOOKUP(Table1[[#This Row],[RespondentID]],'All Data'!$A4:$CN576,86,FALSE),"unknown")</f>
        <v>No</v>
      </c>
      <c r="V3" s="159" t="str">
        <f>IFERROR(VLOOKUP(Table1[[#This Row],[RespondentID]],'All Data'!$A4:$CN576,87,FALSE),"unknown")</f>
        <v xml:space="preserve">English </v>
      </c>
      <c r="W3" s="159" t="str">
        <f>IFERROR(VLOOKUP(Table1[[#This Row],[RespondentID]],'All Data'!$A4:$CN576,88,FALSE),"unknown")</f>
        <v>$50,000 to $74,999</v>
      </c>
      <c r="X3" s="159" t="str">
        <f>IFERROR(VLOOKUP(Table1[[#This Row],[RespondentID]],'All Data'!$A4:$CN576,89,FALSE),"unknown")</f>
        <v>College graduate</v>
      </c>
      <c r="Y3" s="159" t="str">
        <f>IFERROR(VLOOKUP(Table1[[#This Row],[RespondentID]],'All Data'!$A4:$CN576,90,FALSE),"unknown")</f>
        <v>Employed for wages</v>
      </c>
      <c r="Z3" s="159" t="str">
        <f>IFERROR(VLOOKUP(Table1[[#This Row],[RespondentID]],'All Data'!$A4:$CN576,91,FALSE),"unknown")</f>
        <v>Yes</v>
      </c>
      <c r="AA3" s="159" t="str">
        <f>IFERROR(VLOOKUP(Table1[[#This Row],[RespondentID]],'All Data'!$A4:$CN576,92,FALSE),"unknown")</f>
        <v>Yes</v>
      </c>
    </row>
    <row r="4" spans="1:27" x14ac:dyDescent="0.35">
      <c r="A4" s="6">
        <v>5680154299</v>
      </c>
      <c r="B4" s="6" t="s">
        <v>67</v>
      </c>
      <c r="C4" s="6"/>
      <c r="D4" s="6"/>
      <c r="E4" s="6"/>
      <c r="F4" s="6"/>
      <c r="G4" s="6"/>
      <c r="H4" s="6"/>
      <c r="I4" s="6"/>
      <c r="J4" s="6"/>
      <c r="K4" s="6"/>
      <c r="L4" s="6"/>
      <c r="M4" s="6"/>
      <c r="N4" s="6"/>
      <c r="O4" s="96"/>
      <c r="P4" s="159" t="str">
        <f>IFERROR(VLOOKUP(Table1[[#This Row],[RespondentID]],'All Data'!$A5:$CN577,81,FALSE),"unkown")</f>
        <v>Female</v>
      </c>
      <c r="Q4" s="159">
        <f>IFERROR(VLOOKUP(Table1[[#This Row],[RespondentID]],'All Data'!$A5:$CN577,82,FALSE),"unknown")</f>
        <v>66</v>
      </c>
      <c r="R4" s="159" t="str">
        <f>IFERROR(VLOOKUP(Table1[[#This Row],[RespondentID]],'All Data'!$A5:$CN577,83,FALSE),"unknown")</f>
        <v>Nassau</v>
      </c>
      <c r="S4" s="159" t="str">
        <f>IFERROR(VLOOKUP(Table1[[#This Row],[RespondentID]],'All Data'!$A5:$CN577,84,FALSE),"unknown")</f>
        <v>Cedarhurst, 11516</v>
      </c>
      <c r="T4" s="159" t="str">
        <f>IFERROR(VLOOKUP(Table1[[#This Row],[RespondentID]],'All Data'!$A5:$CN577,85,FALSE),"unknown")</f>
        <v>White/Caucasian</v>
      </c>
      <c r="U4" s="159" t="str">
        <f>IFERROR(VLOOKUP(Table1[[#This Row],[RespondentID]],'All Data'!$A5:$CN577,86,FALSE),"unknown")</f>
        <v>No</v>
      </c>
      <c r="V4" s="159" t="str">
        <f>IFERROR(VLOOKUP(Table1[[#This Row],[RespondentID]],'All Data'!$A5:$CN577,87,FALSE),"unknown")</f>
        <v xml:space="preserve">English </v>
      </c>
      <c r="W4" s="159" t="str">
        <f>IFERROR(VLOOKUP(Table1[[#This Row],[RespondentID]],'All Data'!$A5:$CN577,88,FALSE),"unknown")</f>
        <v>Over $125,000</v>
      </c>
      <c r="X4" s="159" t="str">
        <f>IFERROR(VLOOKUP(Table1[[#This Row],[RespondentID]],'All Data'!$A5:$CN577,89,FALSE),"unknown")</f>
        <v>College graduate</v>
      </c>
      <c r="Y4" s="159" t="str">
        <f>IFERROR(VLOOKUP(Table1[[#This Row],[RespondentID]],'All Data'!$A5:$CN577,90,FALSE),"unknown")</f>
        <v>Out of work and looking for work</v>
      </c>
      <c r="Z4" s="159" t="str">
        <f>IFERROR(VLOOKUP(Table1[[#This Row],[RespondentID]],'All Data'!$A5:$CN577,91,FALSE),"unknown")</f>
        <v>Yes</v>
      </c>
      <c r="AA4" s="159" t="str">
        <f>IFERROR(VLOOKUP(Table1[[#This Row],[RespondentID]],'All Data'!$A5:$CN577,92,FALSE),"unknown")</f>
        <v>Yes</v>
      </c>
    </row>
    <row r="5" spans="1:27" x14ac:dyDescent="0.35">
      <c r="A5" s="6">
        <v>5680152287</v>
      </c>
      <c r="B5" s="6" t="s">
        <v>67</v>
      </c>
      <c r="C5" s="6"/>
      <c r="D5" s="6"/>
      <c r="E5" s="6"/>
      <c r="F5" s="6"/>
      <c r="G5" s="6"/>
      <c r="H5" s="6"/>
      <c r="I5" s="6"/>
      <c r="J5" s="6"/>
      <c r="K5" s="6"/>
      <c r="L5" s="6"/>
      <c r="M5" s="6" t="s">
        <v>78</v>
      </c>
      <c r="N5" s="6"/>
      <c r="O5" s="96"/>
      <c r="P5" s="159" t="str">
        <f>IFERROR(VLOOKUP(Table1[[#This Row],[RespondentID]],'All Data'!$A6:$CN578,81,FALSE),"unkown")</f>
        <v>Female</v>
      </c>
      <c r="Q5" s="159">
        <f>IFERROR(VLOOKUP(Table1[[#This Row],[RespondentID]],'All Data'!$A6:$CN578,82,FALSE),"unknown")</f>
        <v>66</v>
      </c>
      <c r="R5" s="159" t="str">
        <f>IFERROR(VLOOKUP(Table1[[#This Row],[RespondentID]],'All Data'!$A6:$CN578,83,FALSE),"unknown")</f>
        <v>Nassau</v>
      </c>
      <c r="S5" s="159" t="str">
        <f>IFERROR(VLOOKUP(Table1[[#This Row],[RespondentID]],'All Data'!$A6:$CN578,84,FALSE),"unknown")</f>
        <v>East Meadow, 11554</v>
      </c>
      <c r="T5" s="159">
        <f>IFERROR(VLOOKUP(Table1[[#This Row],[RespondentID]],'All Data'!$A6:$CN578,85,FALSE),"unknown")</f>
        <v>0</v>
      </c>
      <c r="U5" s="159">
        <f>IFERROR(VLOOKUP(Table1[[#This Row],[RespondentID]],'All Data'!$A6:$CN578,86,FALSE),"unknown")</f>
        <v>0</v>
      </c>
      <c r="V5" s="159" t="str">
        <f>IFERROR(VLOOKUP(Table1[[#This Row],[RespondentID]],'All Data'!$A6:$CN578,87,FALSE),"unknown")</f>
        <v xml:space="preserve"> </v>
      </c>
      <c r="W5" s="159">
        <f>IFERROR(VLOOKUP(Table1[[#This Row],[RespondentID]],'All Data'!$A6:$CN578,88,FALSE),"unknown")</f>
        <v>0</v>
      </c>
      <c r="X5" s="159">
        <f>IFERROR(VLOOKUP(Table1[[#This Row],[RespondentID]],'All Data'!$A6:$CN578,89,FALSE),"unknown")</f>
        <v>0</v>
      </c>
      <c r="Y5" s="159">
        <f>IFERROR(VLOOKUP(Table1[[#This Row],[RespondentID]],'All Data'!$A6:$CN578,90,FALSE),"unknown")</f>
        <v>0</v>
      </c>
      <c r="Z5" s="159">
        <f>IFERROR(VLOOKUP(Table1[[#This Row],[RespondentID]],'All Data'!$A6:$CN578,91,FALSE),"unknown")</f>
        <v>0</v>
      </c>
      <c r="AA5" s="159">
        <f>IFERROR(VLOOKUP(Table1[[#This Row],[RespondentID]],'All Data'!$A6:$CN578,92,FALSE),"unknown")</f>
        <v>0</v>
      </c>
    </row>
    <row r="6" spans="1:27" x14ac:dyDescent="0.35">
      <c r="A6" s="6">
        <v>5680083806</v>
      </c>
      <c r="B6" s="6"/>
      <c r="C6" s="6"/>
      <c r="D6" s="6"/>
      <c r="E6" s="6"/>
      <c r="F6" s="6"/>
      <c r="G6" s="6"/>
      <c r="H6" s="6"/>
      <c r="I6" s="6"/>
      <c r="J6" s="6"/>
      <c r="K6" s="6"/>
      <c r="L6" s="6"/>
      <c r="M6" s="6" t="s">
        <v>78</v>
      </c>
      <c r="N6" s="6"/>
      <c r="O6" s="96"/>
      <c r="P6" s="159" t="str">
        <f>IFERROR(VLOOKUP(Table1[[#This Row],[RespondentID]],'All Data'!$A7:$CN579,81,FALSE),"unkown")</f>
        <v>Female</v>
      </c>
      <c r="Q6" s="159">
        <f>IFERROR(VLOOKUP(Table1[[#This Row],[RespondentID]],'All Data'!$A7:$CN579,82,FALSE),"unknown")</f>
        <v>34</v>
      </c>
      <c r="R6" s="159" t="str">
        <f>IFERROR(VLOOKUP(Table1[[#This Row],[RespondentID]],'All Data'!$A7:$CN579,83,FALSE),"unknown")</f>
        <v>Suffolk</v>
      </c>
      <c r="S6" s="159" t="str">
        <f>IFERROR(VLOOKUP(Table1[[#This Row],[RespondentID]],'All Data'!$A7:$CN579,84,FALSE),"unknown")</f>
        <v>Saint James, 11780</v>
      </c>
      <c r="T6" s="159" t="str">
        <f>IFERROR(VLOOKUP(Table1[[#This Row],[RespondentID]],'All Data'!$A7:$CN579,85,FALSE),"unknown")</f>
        <v>White/Caucasian</v>
      </c>
      <c r="U6" s="159" t="str">
        <f>IFERROR(VLOOKUP(Table1[[#This Row],[RespondentID]],'All Data'!$A7:$CN579,86,FALSE),"unknown")</f>
        <v>No</v>
      </c>
      <c r="V6" s="159" t="str">
        <f>IFERROR(VLOOKUP(Table1[[#This Row],[RespondentID]],'All Data'!$A7:$CN579,87,FALSE),"unknown")</f>
        <v xml:space="preserve">English </v>
      </c>
      <c r="W6" s="159" t="str">
        <f>IFERROR(VLOOKUP(Table1[[#This Row],[RespondentID]],'All Data'!$A7:$CN579,88,FALSE),"unknown")</f>
        <v>Over $125,000</v>
      </c>
      <c r="X6" s="159" t="str">
        <f>IFERROR(VLOOKUP(Table1[[#This Row],[RespondentID]],'All Data'!$A7:$CN579,89,FALSE),"unknown")</f>
        <v>Graduate school</v>
      </c>
      <c r="Y6" s="159" t="str">
        <f>IFERROR(VLOOKUP(Table1[[#This Row],[RespondentID]],'All Data'!$A7:$CN579,90,FALSE),"unknown")</f>
        <v>Employed for wages</v>
      </c>
      <c r="Z6" s="159" t="str">
        <f>IFERROR(VLOOKUP(Table1[[#This Row],[RespondentID]],'All Data'!$A7:$CN579,91,FALSE),"unknown")</f>
        <v>Yes</v>
      </c>
      <c r="AA6" s="159" t="str">
        <f>IFERROR(VLOOKUP(Table1[[#This Row],[RespondentID]],'All Data'!$A7:$CN579,92,FALSE),"unknown")</f>
        <v>Yes</v>
      </c>
    </row>
    <row r="7" spans="1:27" x14ac:dyDescent="0.35">
      <c r="A7" s="6">
        <v>5680036303</v>
      </c>
      <c r="B7" s="6" t="s">
        <v>67</v>
      </c>
      <c r="C7" s="6"/>
      <c r="D7" s="6" t="s">
        <v>69</v>
      </c>
      <c r="E7" s="6"/>
      <c r="F7" s="6"/>
      <c r="G7" s="6"/>
      <c r="H7" s="6"/>
      <c r="I7" s="6"/>
      <c r="J7" s="6"/>
      <c r="K7" s="6"/>
      <c r="L7" s="6"/>
      <c r="M7" s="6" t="s">
        <v>78</v>
      </c>
      <c r="N7" s="6"/>
      <c r="O7" s="96"/>
      <c r="P7" s="159" t="str">
        <f>IFERROR(VLOOKUP(Table1[[#This Row],[RespondentID]],'All Data'!$A8:$CN580,81,FALSE),"unkown")</f>
        <v>Male</v>
      </c>
      <c r="Q7" s="159">
        <f>IFERROR(VLOOKUP(Table1[[#This Row],[RespondentID]],'All Data'!$A8:$CN580,82,FALSE),"unknown")</f>
        <v>38</v>
      </c>
      <c r="R7" s="159" t="str">
        <f>IFERROR(VLOOKUP(Table1[[#This Row],[RespondentID]],'All Data'!$A8:$CN580,83,FALSE),"unknown")</f>
        <v>Suffolk</v>
      </c>
      <c r="S7" s="159" t="str">
        <f>IFERROR(VLOOKUP(Table1[[#This Row],[RespondentID]],'All Data'!$A8:$CN580,84,FALSE),"unknown")</f>
        <v>Port Jefferson, 11777</v>
      </c>
      <c r="T7" s="159" t="str">
        <f>IFERROR(VLOOKUP(Table1[[#This Row],[RespondentID]],'All Data'!$A8:$CN580,85,FALSE),"unknown")</f>
        <v>White/Caucasian</v>
      </c>
      <c r="U7" s="159" t="str">
        <f>IFERROR(VLOOKUP(Table1[[#This Row],[RespondentID]],'All Data'!$A8:$CN580,86,FALSE),"unknown")</f>
        <v>No</v>
      </c>
      <c r="V7" s="159" t="str">
        <f>IFERROR(VLOOKUP(Table1[[#This Row],[RespondentID]],'All Data'!$A8:$CN580,87,FALSE),"unknown")</f>
        <v xml:space="preserve">English </v>
      </c>
      <c r="W7" s="159" t="str">
        <f>IFERROR(VLOOKUP(Table1[[#This Row],[RespondentID]],'All Data'!$A8:$CN580,88,FALSE),"unknown")</f>
        <v>Over $125,000</v>
      </c>
      <c r="X7" s="159" t="str">
        <f>IFERROR(VLOOKUP(Table1[[#This Row],[RespondentID]],'All Data'!$A8:$CN580,89,FALSE),"unknown")</f>
        <v>Graduate school</v>
      </c>
      <c r="Y7" s="159" t="str">
        <f>IFERROR(VLOOKUP(Table1[[#This Row],[RespondentID]],'All Data'!$A8:$CN580,90,FALSE),"unknown")</f>
        <v>Self-employed</v>
      </c>
      <c r="Z7" s="159" t="str">
        <f>IFERROR(VLOOKUP(Table1[[#This Row],[RespondentID]],'All Data'!$A8:$CN580,91,FALSE),"unknown")</f>
        <v>Yes</v>
      </c>
      <c r="AA7" s="159" t="str">
        <f>IFERROR(VLOOKUP(Table1[[#This Row],[RespondentID]],'All Data'!$A8:$CN580,92,FALSE),"unknown")</f>
        <v>Yes</v>
      </c>
    </row>
    <row r="8" spans="1:27" x14ac:dyDescent="0.35">
      <c r="A8" s="6">
        <v>5680035420</v>
      </c>
      <c r="B8" s="6" t="s">
        <v>67</v>
      </c>
      <c r="C8" s="6"/>
      <c r="D8" s="6" t="s">
        <v>69</v>
      </c>
      <c r="E8" s="6"/>
      <c r="F8" s="6"/>
      <c r="G8" s="6"/>
      <c r="H8" s="6" t="s">
        <v>73</v>
      </c>
      <c r="I8" s="6"/>
      <c r="J8" s="6"/>
      <c r="K8" s="6"/>
      <c r="L8" s="6"/>
      <c r="M8" s="6"/>
      <c r="N8" s="6"/>
      <c r="O8" s="96"/>
      <c r="P8" s="159" t="str">
        <f>IFERROR(VLOOKUP(Table1[[#This Row],[RespondentID]],'All Data'!$A9:$CN581,81,FALSE),"unkown")</f>
        <v>Female</v>
      </c>
      <c r="Q8" s="159">
        <f>IFERROR(VLOOKUP(Table1[[#This Row],[RespondentID]],'All Data'!$A9:$CN581,82,FALSE),"unknown")</f>
        <v>32</v>
      </c>
      <c r="R8" s="159" t="str">
        <f>IFERROR(VLOOKUP(Table1[[#This Row],[RespondentID]],'All Data'!$A9:$CN581,83,FALSE),"unknown")</f>
        <v>Suffolk</v>
      </c>
      <c r="S8" s="159" t="str">
        <f>IFERROR(VLOOKUP(Table1[[#This Row],[RespondentID]],'All Data'!$A9:$CN581,84,FALSE),"unknown")</f>
        <v>Setauket, 11733</v>
      </c>
      <c r="T8" s="159" t="str">
        <f>IFERROR(VLOOKUP(Table1[[#This Row],[RespondentID]],'All Data'!$A9:$CN581,85,FALSE),"unknown")</f>
        <v>White/Caucasian</v>
      </c>
      <c r="U8" s="159" t="str">
        <f>IFERROR(VLOOKUP(Table1[[#This Row],[RespondentID]],'All Data'!$A9:$CN581,86,FALSE),"unknown")</f>
        <v>No</v>
      </c>
      <c r="V8" s="159" t="str">
        <f>IFERROR(VLOOKUP(Table1[[#This Row],[RespondentID]],'All Data'!$A9:$CN581,87,FALSE),"unknown")</f>
        <v xml:space="preserve">English </v>
      </c>
      <c r="W8" s="159" t="str">
        <f>IFERROR(VLOOKUP(Table1[[#This Row],[RespondentID]],'All Data'!$A9:$CN581,88,FALSE),"unknown")</f>
        <v>$0-$19,999</v>
      </c>
      <c r="X8" s="159" t="str">
        <f>IFERROR(VLOOKUP(Table1[[#This Row],[RespondentID]],'All Data'!$A9:$CN581,89,FALSE),"unknown")</f>
        <v>College graduate</v>
      </c>
      <c r="Y8" s="159" t="str">
        <f>IFERROR(VLOOKUP(Table1[[#This Row],[RespondentID]],'All Data'!$A9:$CN581,90,FALSE),"unknown")</f>
        <v>Self-employed</v>
      </c>
      <c r="Z8" s="159" t="str">
        <f>IFERROR(VLOOKUP(Table1[[#This Row],[RespondentID]],'All Data'!$A9:$CN581,91,FALSE),"unknown")</f>
        <v>Yes</v>
      </c>
      <c r="AA8" s="159" t="str">
        <f>IFERROR(VLOOKUP(Table1[[#This Row],[RespondentID]],'All Data'!$A9:$CN581,92,FALSE),"unknown")</f>
        <v>Yes</v>
      </c>
    </row>
    <row r="9" spans="1:27" x14ac:dyDescent="0.35">
      <c r="A9" s="6">
        <v>5680032631</v>
      </c>
      <c r="B9" s="6"/>
      <c r="C9" s="6"/>
      <c r="D9" s="6"/>
      <c r="E9" s="6"/>
      <c r="F9" s="6"/>
      <c r="G9" s="6"/>
      <c r="H9" s="6"/>
      <c r="I9" s="6"/>
      <c r="J9" s="6"/>
      <c r="K9" s="6"/>
      <c r="L9" s="6"/>
      <c r="M9" s="6" t="s">
        <v>78</v>
      </c>
      <c r="N9" s="6"/>
      <c r="O9" s="96"/>
      <c r="P9" s="159" t="str">
        <f>IFERROR(VLOOKUP(Table1[[#This Row],[RespondentID]],'All Data'!$A10:$CN582,81,FALSE),"unkown")</f>
        <v>Female</v>
      </c>
      <c r="Q9" s="159">
        <f>IFERROR(VLOOKUP(Table1[[#This Row],[RespondentID]],'All Data'!$A10:$CN582,82,FALSE),"unknown")</f>
        <v>37</v>
      </c>
      <c r="R9" s="159" t="str">
        <f>IFERROR(VLOOKUP(Table1[[#This Row],[RespondentID]],'All Data'!$A10:$CN582,83,FALSE),"unknown")</f>
        <v>Suffolk</v>
      </c>
      <c r="S9" s="159" t="str">
        <f>IFERROR(VLOOKUP(Table1[[#This Row],[RespondentID]],'All Data'!$A10:$CN582,84,FALSE),"unknown")</f>
        <v>Bay Shore, 11706</v>
      </c>
      <c r="T9" s="159" t="str">
        <f>IFERROR(VLOOKUP(Table1[[#This Row],[RespondentID]],'All Data'!$A10:$CN582,85,FALSE),"unknown")</f>
        <v>Asian/Pacific Islander</v>
      </c>
      <c r="U9" s="159" t="str">
        <f>IFERROR(VLOOKUP(Table1[[#This Row],[RespondentID]],'All Data'!$A10:$CN582,86,FALSE),"unknown")</f>
        <v>No</v>
      </c>
      <c r="V9" s="159" t="str">
        <f>IFERROR(VLOOKUP(Table1[[#This Row],[RespondentID]],'All Data'!$A10:$CN582,87,FALSE),"unknown")</f>
        <v xml:space="preserve">English </v>
      </c>
      <c r="W9" s="159" t="str">
        <f>IFERROR(VLOOKUP(Table1[[#This Row],[RespondentID]],'All Data'!$A10:$CN582,88,FALSE),"unknown")</f>
        <v>$75,000 to $125,000</v>
      </c>
      <c r="X9" s="159" t="str">
        <f>IFERROR(VLOOKUP(Table1[[#This Row],[RespondentID]],'All Data'!$A10:$CN582,89,FALSE),"unknown")</f>
        <v>Some high school</v>
      </c>
      <c r="Y9" s="159" t="str">
        <f>IFERROR(VLOOKUP(Table1[[#This Row],[RespondentID]],'All Data'!$A10:$CN582,90,FALSE),"unknown")</f>
        <v>Out of work, but not currently looking</v>
      </c>
      <c r="Z9" s="159" t="str">
        <f>IFERROR(VLOOKUP(Table1[[#This Row],[RespondentID]],'All Data'!$A10:$CN582,91,FALSE),"unknown")</f>
        <v>Yes</v>
      </c>
      <c r="AA9" s="159" t="str">
        <f>IFERROR(VLOOKUP(Table1[[#This Row],[RespondentID]],'All Data'!$A10:$CN582,92,FALSE),"unknown")</f>
        <v>Yes</v>
      </c>
    </row>
    <row r="10" spans="1:27" x14ac:dyDescent="0.35">
      <c r="A10" s="6">
        <v>5679546403</v>
      </c>
      <c r="B10" s="6" t="s">
        <v>67</v>
      </c>
      <c r="C10" s="6"/>
      <c r="D10" s="6" t="s">
        <v>69</v>
      </c>
      <c r="E10" s="6" t="s">
        <v>70</v>
      </c>
      <c r="F10" s="6" t="s">
        <v>71</v>
      </c>
      <c r="G10" s="6" t="s">
        <v>72</v>
      </c>
      <c r="H10" s="6" t="s">
        <v>73</v>
      </c>
      <c r="I10" s="6"/>
      <c r="J10" s="6" t="s">
        <v>75</v>
      </c>
      <c r="K10" s="6" t="s">
        <v>76</v>
      </c>
      <c r="L10" s="6"/>
      <c r="M10" s="6" t="s">
        <v>78</v>
      </c>
      <c r="N10" s="6"/>
      <c r="O10" s="96"/>
      <c r="P10" s="159" t="str">
        <f>IFERROR(VLOOKUP(Table1[[#This Row],[RespondentID]],'All Data'!$A11:$CN583,81,FALSE),"unkown")</f>
        <v>Female</v>
      </c>
      <c r="Q10" s="159">
        <f>IFERROR(VLOOKUP(Table1[[#This Row],[RespondentID]],'All Data'!$A11:$CN583,82,FALSE),"unknown")</f>
        <v>32</v>
      </c>
      <c r="R10" s="159" t="str">
        <f>IFERROR(VLOOKUP(Table1[[#This Row],[RespondentID]],'All Data'!$A11:$CN583,83,FALSE),"unknown")</f>
        <v>Nassau</v>
      </c>
      <c r="S10" s="159" t="str">
        <f>IFERROR(VLOOKUP(Table1[[#This Row],[RespondentID]],'All Data'!$A11:$CN583,84,FALSE),"unknown")</f>
        <v>Massapequa, 11758</v>
      </c>
      <c r="T10" s="159" t="str">
        <f>IFERROR(VLOOKUP(Table1[[#This Row],[RespondentID]],'All Data'!$A11:$CN583,85,FALSE),"unknown")</f>
        <v>White/Caucasian</v>
      </c>
      <c r="U10" s="159" t="str">
        <f>IFERROR(VLOOKUP(Table1[[#This Row],[RespondentID]],'All Data'!$A11:$CN583,86,FALSE),"unknown")</f>
        <v>No</v>
      </c>
      <c r="V10" s="159" t="str">
        <f>IFERROR(VLOOKUP(Table1[[#This Row],[RespondentID]],'All Data'!$A11:$CN583,87,FALSE),"unknown")</f>
        <v xml:space="preserve">English </v>
      </c>
      <c r="W10" s="159" t="str">
        <f>IFERROR(VLOOKUP(Table1[[#This Row],[RespondentID]],'All Data'!$A11:$CN583,88,FALSE),"unknown")</f>
        <v>Over $125,000</v>
      </c>
      <c r="X10" s="159" t="str">
        <f>IFERROR(VLOOKUP(Table1[[#This Row],[RespondentID]],'All Data'!$A11:$CN583,89,FALSE),"unknown")</f>
        <v>Graduate school</v>
      </c>
      <c r="Y10" s="159" t="str">
        <f>IFERROR(VLOOKUP(Table1[[#This Row],[RespondentID]],'All Data'!$A11:$CN583,90,FALSE),"unknown")</f>
        <v>Employed for wages</v>
      </c>
      <c r="Z10" s="159" t="str">
        <f>IFERROR(VLOOKUP(Table1[[#This Row],[RespondentID]],'All Data'!$A11:$CN583,91,FALSE),"unknown")</f>
        <v>Yes</v>
      </c>
      <c r="AA10" s="159" t="str">
        <f>IFERROR(VLOOKUP(Table1[[#This Row],[RespondentID]],'All Data'!$A11:$CN583,92,FALSE),"unknown")</f>
        <v>Yes</v>
      </c>
    </row>
    <row r="11" spans="1:27" x14ac:dyDescent="0.35">
      <c r="A11" s="6">
        <v>5679163997</v>
      </c>
      <c r="B11" s="6" t="s">
        <v>67</v>
      </c>
      <c r="C11" s="6"/>
      <c r="D11" s="6"/>
      <c r="E11" s="6" t="s">
        <v>70</v>
      </c>
      <c r="F11" s="6"/>
      <c r="G11" s="6" t="s">
        <v>72</v>
      </c>
      <c r="H11" s="6"/>
      <c r="I11" s="6"/>
      <c r="J11" s="6" t="s">
        <v>75</v>
      </c>
      <c r="K11" s="6"/>
      <c r="L11" s="6"/>
      <c r="M11" s="6" t="s">
        <v>78</v>
      </c>
      <c r="N11" s="6"/>
      <c r="O11" s="96"/>
      <c r="P11" s="159" t="str">
        <f>IFERROR(VLOOKUP(Table1[[#This Row],[RespondentID]],'All Data'!$A12:$CN584,81,FALSE),"unkown")</f>
        <v>Female</v>
      </c>
      <c r="Q11" s="159">
        <f>IFERROR(VLOOKUP(Table1[[#This Row],[RespondentID]],'All Data'!$A12:$CN584,82,FALSE),"unknown")</f>
        <v>62</v>
      </c>
      <c r="R11" s="159" t="str">
        <f>IFERROR(VLOOKUP(Table1[[#This Row],[RespondentID]],'All Data'!$A12:$CN584,83,FALSE),"unknown")</f>
        <v>Nassau</v>
      </c>
      <c r="S11" s="159" t="str">
        <f>IFERROR(VLOOKUP(Table1[[#This Row],[RespondentID]],'All Data'!$A12:$CN584,84,FALSE),"unknown")</f>
        <v>Seaford, 11783</v>
      </c>
      <c r="T11" s="159" t="str">
        <f>IFERROR(VLOOKUP(Table1[[#This Row],[RespondentID]],'All Data'!$A12:$CN584,85,FALSE),"unknown")</f>
        <v>White/Caucasian</v>
      </c>
      <c r="U11" s="159" t="str">
        <f>IFERROR(VLOOKUP(Table1[[#This Row],[RespondentID]],'All Data'!$A12:$CN584,86,FALSE),"unknown")</f>
        <v>No</v>
      </c>
      <c r="V11" s="159" t="str">
        <f>IFERROR(VLOOKUP(Table1[[#This Row],[RespondentID]],'All Data'!$A12:$CN584,87,FALSE),"unknown")</f>
        <v xml:space="preserve">English </v>
      </c>
      <c r="W11" s="159" t="str">
        <f>IFERROR(VLOOKUP(Table1[[#This Row],[RespondentID]],'All Data'!$A12:$CN584,88,FALSE),"unknown")</f>
        <v>Over $125,000</v>
      </c>
      <c r="X11" s="159" t="str">
        <f>IFERROR(VLOOKUP(Table1[[#This Row],[RespondentID]],'All Data'!$A12:$CN584,89,FALSE),"unknown")</f>
        <v>Graduate school</v>
      </c>
      <c r="Y11" s="159" t="str">
        <f>IFERROR(VLOOKUP(Table1[[#This Row],[RespondentID]],'All Data'!$A12:$CN584,90,FALSE),"unknown")</f>
        <v>Employed for wages</v>
      </c>
      <c r="Z11" s="159" t="str">
        <f>IFERROR(VLOOKUP(Table1[[#This Row],[RespondentID]],'All Data'!$A12:$CN584,91,FALSE),"unknown")</f>
        <v>Yes</v>
      </c>
      <c r="AA11" s="159" t="str">
        <f>IFERROR(VLOOKUP(Table1[[#This Row],[RespondentID]],'All Data'!$A12:$CN584,92,FALSE),"unknown")</f>
        <v>Yes</v>
      </c>
    </row>
    <row r="12" spans="1:27" x14ac:dyDescent="0.35">
      <c r="A12" s="6">
        <v>5678881372</v>
      </c>
      <c r="B12" s="6" t="s">
        <v>67</v>
      </c>
      <c r="C12" s="6"/>
      <c r="D12" s="6"/>
      <c r="E12" s="6"/>
      <c r="F12" s="6" t="s">
        <v>71</v>
      </c>
      <c r="G12" s="6"/>
      <c r="H12" s="6"/>
      <c r="I12" s="6"/>
      <c r="J12" s="6"/>
      <c r="K12" s="6"/>
      <c r="L12" s="6"/>
      <c r="M12" s="6"/>
      <c r="N12" s="6"/>
      <c r="O12" s="96"/>
      <c r="P12" s="159" t="str">
        <f>IFERROR(VLOOKUP(Table1[[#This Row],[RespondentID]],'All Data'!$A13:$CN585,81,FALSE),"unkown")</f>
        <v>Female</v>
      </c>
      <c r="Q12" s="159">
        <f>IFERROR(VLOOKUP(Table1[[#This Row],[RespondentID]],'All Data'!$A13:$CN585,82,FALSE),"unknown")</f>
        <v>73</v>
      </c>
      <c r="R12" s="159" t="str">
        <f>IFERROR(VLOOKUP(Table1[[#This Row],[RespondentID]],'All Data'!$A13:$CN585,83,FALSE),"unknown")</f>
        <v>Suffolk</v>
      </c>
      <c r="S12" s="159" t="str">
        <f>IFERROR(VLOOKUP(Table1[[#This Row],[RespondentID]],'All Data'!$A13:$CN585,84,FALSE),"unknown")</f>
        <v>Bay Shore, 11706</v>
      </c>
      <c r="T12" s="159" t="str">
        <f>IFERROR(VLOOKUP(Table1[[#This Row],[RespondentID]],'All Data'!$A13:$CN585,85,FALSE),"unknown")</f>
        <v>White/Caucasian</v>
      </c>
      <c r="U12" s="159" t="str">
        <f>IFERROR(VLOOKUP(Table1[[#This Row],[RespondentID]],'All Data'!$A13:$CN585,86,FALSE),"unknown")</f>
        <v>No</v>
      </c>
      <c r="V12" s="159" t="str">
        <f>IFERROR(VLOOKUP(Table1[[#This Row],[RespondentID]],'All Data'!$A13:$CN585,87,FALSE),"unknown")</f>
        <v xml:space="preserve">English </v>
      </c>
      <c r="W12" s="159" t="str">
        <f>IFERROR(VLOOKUP(Table1[[#This Row],[RespondentID]],'All Data'!$A13:$CN585,88,FALSE),"unknown")</f>
        <v>$75,000 to $125,000</v>
      </c>
      <c r="X12" s="159" t="str">
        <f>IFERROR(VLOOKUP(Table1[[#This Row],[RespondentID]],'All Data'!$A13:$CN585,89,FALSE),"unknown")</f>
        <v>College graduate</v>
      </c>
      <c r="Y12" s="159" t="str">
        <f>IFERROR(VLOOKUP(Table1[[#This Row],[RespondentID]],'All Data'!$A13:$CN585,90,FALSE),"unknown")</f>
        <v>Retired</v>
      </c>
      <c r="Z12" s="159" t="str">
        <f>IFERROR(VLOOKUP(Table1[[#This Row],[RespondentID]],'All Data'!$A13:$CN585,91,FALSE),"unknown")</f>
        <v>Yes</v>
      </c>
      <c r="AA12" s="159" t="str">
        <f>IFERROR(VLOOKUP(Table1[[#This Row],[RespondentID]],'All Data'!$A13:$CN585,92,FALSE),"unknown")</f>
        <v>Yes</v>
      </c>
    </row>
    <row r="13" spans="1:27" x14ac:dyDescent="0.35">
      <c r="A13" s="6">
        <v>5678806933</v>
      </c>
      <c r="B13" s="6" t="s">
        <v>67</v>
      </c>
      <c r="C13" s="6"/>
      <c r="D13" s="6"/>
      <c r="E13" s="6"/>
      <c r="F13" s="6"/>
      <c r="G13" s="6" t="s">
        <v>72</v>
      </c>
      <c r="H13" s="6"/>
      <c r="I13" s="6"/>
      <c r="J13" s="6"/>
      <c r="K13" s="6"/>
      <c r="L13" s="6"/>
      <c r="M13" s="6" t="s">
        <v>78</v>
      </c>
      <c r="N13" s="6"/>
      <c r="O13" s="97"/>
      <c r="P13" s="159" t="str">
        <f>IFERROR(VLOOKUP(Table1[[#This Row],[RespondentID]],'All Data'!$A14:$CN586,81,FALSE),"unkown")</f>
        <v>Female</v>
      </c>
      <c r="Q13" s="159">
        <f>IFERROR(VLOOKUP(Table1[[#This Row],[RespondentID]],'All Data'!$A14:$CN586,82,FALSE),"unknown")</f>
        <v>66</v>
      </c>
      <c r="R13" s="159" t="str">
        <f>IFERROR(VLOOKUP(Table1[[#This Row],[RespondentID]],'All Data'!$A14:$CN586,83,FALSE),"unknown")</f>
        <v>Suffolk</v>
      </c>
      <c r="S13" s="159" t="str">
        <f>IFERROR(VLOOKUP(Table1[[#This Row],[RespondentID]],'All Data'!$A14:$CN586,84,FALSE),"unknown")</f>
        <v>Islip Manor, 11751</v>
      </c>
      <c r="T13" s="159" t="str">
        <f>IFERROR(VLOOKUP(Table1[[#This Row],[RespondentID]],'All Data'!$A14:$CN586,85,FALSE),"unknown")</f>
        <v>White/Caucasian</v>
      </c>
      <c r="U13" s="159" t="str">
        <f>IFERROR(VLOOKUP(Table1[[#This Row],[RespondentID]],'All Data'!$A14:$CN586,86,FALSE),"unknown")</f>
        <v>No</v>
      </c>
      <c r="V13" s="159" t="str">
        <f>IFERROR(VLOOKUP(Table1[[#This Row],[RespondentID]],'All Data'!$A14:$CN586,87,FALSE),"unknown")</f>
        <v xml:space="preserve">English </v>
      </c>
      <c r="W13" s="159" t="str">
        <f>IFERROR(VLOOKUP(Table1[[#This Row],[RespondentID]],'All Data'!$A14:$CN586,88,FALSE),"unknown")</f>
        <v>Over $125,000</v>
      </c>
      <c r="X13" s="159" t="str">
        <f>IFERROR(VLOOKUP(Table1[[#This Row],[RespondentID]],'All Data'!$A14:$CN586,89,FALSE),"unknown")</f>
        <v>Graduate school</v>
      </c>
      <c r="Y13" s="159" t="str">
        <f>IFERROR(VLOOKUP(Table1[[#This Row],[RespondentID]],'All Data'!$A14:$CN586,90,FALSE),"unknown")</f>
        <v>Retired</v>
      </c>
      <c r="Z13" s="159" t="str">
        <f>IFERROR(VLOOKUP(Table1[[#This Row],[RespondentID]],'All Data'!$A14:$CN586,91,FALSE),"unknown")</f>
        <v>Yes</v>
      </c>
      <c r="AA13" s="159" t="str">
        <f>IFERROR(VLOOKUP(Table1[[#This Row],[RespondentID]],'All Data'!$A14:$CN586,92,FALSE),"unknown")</f>
        <v>Yes</v>
      </c>
    </row>
    <row r="14" spans="1:27" x14ac:dyDescent="0.35">
      <c r="A14" s="6">
        <v>5678445723</v>
      </c>
      <c r="B14" s="6" t="s">
        <v>67</v>
      </c>
      <c r="C14" s="6"/>
      <c r="D14" s="6" t="s">
        <v>69</v>
      </c>
      <c r="E14" s="6"/>
      <c r="F14" s="6" t="s">
        <v>71</v>
      </c>
      <c r="G14" s="6"/>
      <c r="H14" s="6"/>
      <c r="I14" s="6"/>
      <c r="J14" s="6"/>
      <c r="K14" s="6"/>
      <c r="L14" s="6"/>
      <c r="M14" s="6"/>
      <c r="N14" s="6"/>
      <c r="O14" s="96"/>
      <c r="P14" s="159" t="str">
        <f>IFERROR(VLOOKUP(Table1[[#This Row],[RespondentID]],'All Data'!$A15:$CN587,81,FALSE),"unkown")</f>
        <v>Female</v>
      </c>
      <c r="Q14" s="159">
        <f>IFERROR(VLOOKUP(Table1[[#This Row],[RespondentID]],'All Data'!$A15:$CN587,82,FALSE),"unknown")</f>
        <v>66</v>
      </c>
      <c r="R14" s="159" t="str">
        <f>IFERROR(VLOOKUP(Table1[[#This Row],[RespondentID]],'All Data'!$A15:$CN587,83,FALSE),"unknown")</f>
        <v>Suffolk</v>
      </c>
      <c r="S14" s="159" t="str">
        <f>IFERROR(VLOOKUP(Table1[[#This Row],[RespondentID]],'All Data'!$A15:$CN587,84,FALSE),"unknown")</f>
        <v>West Babylon, 11704</v>
      </c>
      <c r="T14" s="159" t="str">
        <f>IFERROR(VLOOKUP(Table1[[#This Row],[RespondentID]],'All Data'!$A15:$CN587,85,FALSE),"unknown")</f>
        <v>White/Caucasian</v>
      </c>
      <c r="U14" s="159" t="str">
        <f>IFERROR(VLOOKUP(Table1[[#This Row],[RespondentID]],'All Data'!$A15:$CN587,86,FALSE),"unknown")</f>
        <v>No</v>
      </c>
      <c r="V14" s="159" t="str">
        <f>IFERROR(VLOOKUP(Table1[[#This Row],[RespondentID]],'All Data'!$A15:$CN587,87,FALSE),"unknown")</f>
        <v xml:space="preserve">English </v>
      </c>
      <c r="W14" s="159" t="str">
        <f>IFERROR(VLOOKUP(Table1[[#This Row],[RespondentID]],'All Data'!$A15:$CN587,88,FALSE),"unknown")</f>
        <v>$75,000 to $125,000</v>
      </c>
      <c r="X14" s="159" t="str">
        <f>IFERROR(VLOOKUP(Table1[[#This Row],[RespondentID]],'All Data'!$A15:$CN587,89,FALSE),"unknown")</f>
        <v>Some college</v>
      </c>
      <c r="Y14" s="159" t="str">
        <f>IFERROR(VLOOKUP(Table1[[#This Row],[RespondentID]],'All Data'!$A15:$CN587,90,FALSE),"unknown")</f>
        <v>Retired</v>
      </c>
      <c r="Z14" s="159" t="str">
        <f>IFERROR(VLOOKUP(Table1[[#This Row],[RespondentID]],'All Data'!$A15:$CN587,91,FALSE),"unknown")</f>
        <v>Yes</v>
      </c>
      <c r="AA14" s="159" t="str">
        <f>IFERROR(VLOOKUP(Table1[[#This Row],[RespondentID]],'All Data'!$A15:$CN587,92,FALSE),"unknown")</f>
        <v>Yes</v>
      </c>
    </row>
    <row r="15" spans="1:27" x14ac:dyDescent="0.35">
      <c r="A15" s="6">
        <v>5678417350</v>
      </c>
      <c r="B15" s="6" t="s">
        <v>67</v>
      </c>
      <c r="C15" s="6"/>
      <c r="D15" s="6"/>
      <c r="E15" s="6"/>
      <c r="F15" s="6"/>
      <c r="G15" s="6"/>
      <c r="H15" s="6"/>
      <c r="I15" s="6"/>
      <c r="J15" s="6"/>
      <c r="K15" s="6" t="s">
        <v>76</v>
      </c>
      <c r="L15" s="6"/>
      <c r="M15" s="6"/>
      <c r="N15" s="6"/>
      <c r="O15" s="96"/>
      <c r="P15" s="159" t="str">
        <f>IFERROR(VLOOKUP(Table1[[#This Row],[RespondentID]],'All Data'!$A16:$CN588,81,FALSE),"unkown")</f>
        <v>Female</v>
      </c>
      <c r="Q15" s="159">
        <f>IFERROR(VLOOKUP(Table1[[#This Row],[RespondentID]],'All Data'!$A16:$CN588,82,FALSE),"unknown")</f>
        <v>64</v>
      </c>
      <c r="R15" s="159" t="str">
        <f>IFERROR(VLOOKUP(Table1[[#This Row],[RespondentID]],'All Data'!$A16:$CN588,83,FALSE),"unknown")</f>
        <v>Suffolk</v>
      </c>
      <c r="S15" s="159" t="str">
        <f>IFERROR(VLOOKUP(Table1[[#This Row],[RespondentID]],'All Data'!$A16:$CN588,84,FALSE),"unknown")</f>
        <v>Commack, 11725</v>
      </c>
      <c r="T15" s="159" t="str">
        <f>IFERROR(VLOOKUP(Table1[[#This Row],[RespondentID]],'All Data'!$A16:$CN588,85,FALSE),"unknown")</f>
        <v>White/Caucasian</v>
      </c>
      <c r="U15" s="159" t="str">
        <f>IFERROR(VLOOKUP(Table1[[#This Row],[RespondentID]],'All Data'!$A16:$CN588,86,FALSE),"unknown")</f>
        <v>No</v>
      </c>
      <c r="V15" s="159" t="str">
        <f>IFERROR(VLOOKUP(Table1[[#This Row],[RespondentID]],'All Data'!$A16:$CN588,87,FALSE),"unknown")</f>
        <v xml:space="preserve">English </v>
      </c>
      <c r="W15" s="159" t="str">
        <f>IFERROR(VLOOKUP(Table1[[#This Row],[RespondentID]],'All Data'!$A16:$CN588,88,FALSE),"unknown")</f>
        <v>$50,000 to $74,999</v>
      </c>
      <c r="X15" s="159" t="str">
        <f>IFERROR(VLOOKUP(Table1[[#This Row],[RespondentID]],'All Data'!$A16:$CN588,89,FALSE),"unknown")</f>
        <v>College graduate</v>
      </c>
      <c r="Y15" s="159" t="str">
        <f>IFERROR(VLOOKUP(Table1[[#This Row],[RespondentID]],'All Data'!$A16:$CN588,90,FALSE),"unknown")</f>
        <v>Retired</v>
      </c>
      <c r="Z15" s="159" t="str">
        <f>IFERROR(VLOOKUP(Table1[[#This Row],[RespondentID]],'All Data'!$A16:$CN588,91,FALSE),"unknown")</f>
        <v>Yes</v>
      </c>
      <c r="AA15" s="159" t="str">
        <f>IFERROR(VLOOKUP(Table1[[#This Row],[RespondentID]],'All Data'!$A16:$CN588,92,FALSE),"unknown")</f>
        <v>Yes</v>
      </c>
    </row>
    <row r="16" spans="1:27" x14ac:dyDescent="0.35">
      <c r="A16" s="6">
        <v>5678381728</v>
      </c>
      <c r="B16" s="6" t="s">
        <v>67</v>
      </c>
      <c r="C16" s="6" t="s">
        <v>68</v>
      </c>
      <c r="D16" s="6"/>
      <c r="E16" s="6" t="s">
        <v>70</v>
      </c>
      <c r="F16" s="6"/>
      <c r="G16" s="6"/>
      <c r="H16" s="6" t="s">
        <v>73</v>
      </c>
      <c r="I16" s="6"/>
      <c r="J16" s="6"/>
      <c r="K16" s="6"/>
      <c r="L16" s="6"/>
      <c r="M16" s="6" t="s">
        <v>78</v>
      </c>
      <c r="N16" s="6"/>
      <c r="O16" s="96"/>
      <c r="P16" s="159" t="str">
        <f>IFERROR(VLOOKUP(Table1[[#This Row],[RespondentID]],'All Data'!$A17:$CN589,81,FALSE),"unkown")</f>
        <v>Female</v>
      </c>
      <c r="Q16" s="159">
        <f>IFERROR(VLOOKUP(Table1[[#This Row],[RespondentID]],'All Data'!$A17:$CN589,82,FALSE),"unknown")</f>
        <v>59</v>
      </c>
      <c r="R16" s="159" t="str">
        <f>IFERROR(VLOOKUP(Table1[[#This Row],[RespondentID]],'All Data'!$A17:$CN589,83,FALSE),"unknown")</f>
        <v>Nassau</v>
      </c>
      <c r="S16" s="159" t="str">
        <f>IFERROR(VLOOKUP(Table1[[#This Row],[RespondentID]],'All Data'!$A17:$CN589,84,FALSE),"unknown")</f>
        <v>Merrick, 11566</v>
      </c>
      <c r="T16" s="159">
        <f>IFERROR(VLOOKUP(Table1[[#This Row],[RespondentID]],'All Data'!$A17:$CN589,85,FALSE),"unknown")</f>
        <v>0</v>
      </c>
      <c r="U16" s="159">
        <f>IFERROR(VLOOKUP(Table1[[#This Row],[RespondentID]],'All Data'!$A17:$CN589,86,FALSE),"unknown")</f>
        <v>0</v>
      </c>
      <c r="V16" s="159" t="str">
        <f>IFERROR(VLOOKUP(Table1[[#This Row],[RespondentID]],'All Data'!$A17:$CN589,87,FALSE),"unknown")</f>
        <v xml:space="preserve"> </v>
      </c>
      <c r="W16" s="159">
        <f>IFERROR(VLOOKUP(Table1[[#This Row],[RespondentID]],'All Data'!$A17:$CN589,88,FALSE),"unknown")</f>
        <v>0</v>
      </c>
      <c r="X16" s="159">
        <f>IFERROR(VLOOKUP(Table1[[#This Row],[RespondentID]],'All Data'!$A17:$CN589,89,FALSE),"unknown")</f>
        <v>0</v>
      </c>
      <c r="Y16" s="159">
        <f>IFERROR(VLOOKUP(Table1[[#This Row],[RespondentID]],'All Data'!$A17:$CN589,90,FALSE),"unknown")</f>
        <v>0</v>
      </c>
      <c r="Z16" s="159">
        <f>IFERROR(VLOOKUP(Table1[[#This Row],[RespondentID]],'All Data'!$A17:$CN589,91,FALSE),"unknown")</f>
        <v>0</v>
      </c>
      <c r="AA16" s="159">
        <f>IFERROR(VLOOKUP(Table1[[#This Row],[RespondentID]],'All Data'!$A17:$CN589,92,FALSE),"unknown")</f>
        <v>0</v>
      </c>
    </row>
    <row r="17" spans="1:27" x14ac:dyDescent="0.35">
      <c r="A17" s="6">
        <v>5678375353</v>
      </c>
      <c r="B17" s="6" t="s">
        <v>67</v>
      </c>
      <c r="C17" s="6"/>
      <c r="D17" s="6"/>
      <c r="E17" s="6"/>
      <c r="F17" s="6"/>
      <c r="G17" s="6"/>
      <c r="H17" s="6"/>
      <c r="I17" s="6"/>
      <c r="J17" s="6"/>
      <c r="K17" s="6" t="s">
        <v>76</v>
      </c>
      <c r="L17" s="6"/>
      <c r="M17" s="6"/>
      <c r="N17" s="6"/>
      <c r="O17" s="96"/>
      <c r="P17" s="159" t="str">
        <f>IFERROR(VLOOKUP(Table1[[#This Row],[RespondentID]],'All Data'!$A18:$CN590,81,FALSE),"unkown")</f>
        <v>Female</v>
      </c>
      <c r="Q17" s="159">
        <f>IFERROR(VLOOKUP(Table1[[#This Row],[RespondentID]],'All Data'!$A18:$CN590,82,FALSE),"unknown")</f>
        <v>54</v>
      </c>
      <c r="R17" s="159" t="str">
        <f>IFERROR(VLOOKUP(Table1[[#This Row],[RespondentID]],'All Data'!$A18:$CN590,83,FALSE),"unknown")</f>
        <v>Suffolk</v>
      </c>
      <c r="S17" s="159" t="str">
        <f>IFERROR(VLOOKUP(Table1[[#This Row],[RespondentID]],'All Data'!$A18:$CN590,84,FALSE),"unknown")</f>
        <v>Miller Place, 11764</v>
      </c>
      <c r="T17" s="159" t="str">
        <f>IFERROR(VLOOKUP(Table1[[#This Row],[RespondentID]],'All Data'!$A18:$CN590,85,FALSE),"unknown")</f>
        <v>White/Caucasian</v>
      </c>
      <c r="U17" s="159" t="str">
        <f>IFERROR(VLOOKUP(Table1[[#This Row],[RespondentID]],'All Data'!$A18:$CN590,86,FALSE),"unknown")</f>
        <v>No</v>
      </c>
      <c r="V17" s="159" t="str">
        <f>IFERROR(VLOOKUP(Table1[[#This Row],[RespondentID]],'All Data'!$A18:$CN590,87,FALSE),"unknown")</f>
        <v xml:space="preserve">English </v>
      </c>
      <c r="W17" s="159" t="str">
        <f>IFERROR(VLOOKUP(Table1[[#This Row],[RespondentID]],'All Data'!$A18:$CN590,88,FALSE),"unknown")</f>
        <v>$75,000 to $125,000</v>
      </c>
      <c r="X17" s="159" t="str">
        <f>IFERROR(VLOOKUP(Table1[[#This Row],[RespondentID]],'All Data'!$A18:$CN590,89,FALSE),"unknown")</f>
        <v>Graduate school</v>
      </c>
      <c r="Y17" s="159" t="str">
        <f>IFERROR(VLOOKUP(Table1[[#This Row],[RespondentID]],'All Data'!$A18:$CN590,90,FALSE),"unknown")</f>
        <v>Out of work and looking for work</v>
      </c>
      <c r="Z17" s="159" t="str">
        <f>IFERROR(VLOOKUP(Table1[[#This Row],[RespondentID]],'All Data'!$A18:$CN590,91,FALSE),"unknown")</f>
        <v>Yes</v>
      </c>
      <c r="AA17" s="159" t="str">
        <f>IFERROR(VLOOKUP(Table1[[#This Row],[RespondentID]],'All Data'!$A18:$CN590,92,FALSE),"unknown")</f>
        <v>Yes</v>
      </c>
    </row>
    <row r="18" spans="1:27" x14ac:dyDescent="0.35">
      <c r="A18" s="6">
        <v>5678305921</v>
      </c>
      <c r="B18" s="6" t="s">
        <v>67</v>
      </c>
      <c r="C18" s="6"/>
      <c r="D18" s="6"/>
      <c r="E18" s="6" t="s">
        <v>70</v>
      </c>
      <c r="F18" s="6"/>
      <c r="G18" s="6"/>
      <c r="H18" s="6"/>
      <c r="I18" s="6"/>
      <c r="J18" s="6"/>
      <c r="K18" s="6"/>
      <c r="L18" s="6"/>
      <c r="M18" s="6" t="s">
        <v>78</v>
      </c>
      <c r="N18" s="6"/>
      <c r="O18" s="96"/>
      <c r="P18" s="159" t="str">
        <f>IFERROR(VLOOKUP(Table1[[#This Row],[RespondentID]],'All Data'!$A19:$CN591,81,FALSE),"unkown")</f>
        <v>Female</v>
      </c>
      <c r="Q18" s="159">
        <f>IFERROR(VLOOKUP(Table1[[#This Row],[RespondentID]],'All Data'!$A19:$CN591,82,FALSE),"unknown")</f>
        <v>45</v>
      </c>
      <c r="R18" s="159" t="str">
        <f>IFERROR(VLOOKUP(Table1[[#This Row],[RespondentID]],'All Data'!$A19:$CN591,83,FALSE),"unknown")</f>
        <v>Nassau</v>
      </c>
      <c r="S18" s="159" t="str">
        <f>IFERROR(VLOOKUP(Table1[[#This Row],[RespondentID]],'All Data'!$A19:$CN591,84,FALSE),"unknown")</f>
        <v>East Rockaway, 11518</v>
      </c>
      <c r="T18" s="159" t="str">
        <f>IFERROR(VLOOKUP(Table1[[#This Row],[RespondentID]],'All Data'!$A19:$CN591,85,FALSE),"unknown")</f>
        <v>White/Caucasian</v>
      </c>
      <c r="U18" s="159" t="str">
        <f>IFERROR(VLOOKUP(Table1[[#This Row],[RespondentID]],'All Data'!$A19:$CN591,86,FALSE),"unknown")</f>
        <v>No</v>
      </c>
      <c r="V18" s="159" t="str">
        <f>IFERROR(VLOOKUP(Table1[[#This Row],[RespondentID]],'All Data'!$A19:$CN591,87,FALSE),"unknown")</f>
        <v xml:space="preserve">English </v>
      </c>
      <c r="W18" s="159" t="str">
        <f>IFERROR(VLOOKUP(Table1[[#This Row],[RespondentID]],'All Data'!$A19:$CN591,88,FALSE),"unknown")</f>
        <v>$75,000 to $125,000</v>
      </c>
      <c r="X18" s="159" t="str">
        <f>IFERROR(VLOOKUP(Table1[[#This Row],[RespondentID]],'All Data'!$A19:$CN591,89,FALSE),"unknown")</f>
        <v>Graduate school</v>
      </c>
      <c r="Y18" s="159" t="str">
        <f>IFERROR(VLOOKUP(Table1[[#This Row],[RespondentID]],'All Data'!$A19:$CN591,90,FALSE),"unknown")</f>
        <v>Self-employed</v>
      </c>
      <c r="Z18" s="159" t="str">
        <f>IFERROR(VLOOKUP(Table1[[#This Row],[RespondentID]],'All Data'!$A19:$CN591,91,FALSE),"unknown")</f>
        <v>Yes</v>
      </c>
      <c r="AA18" s="159" t="str">
        <f>IFERROR(VLOOKUP(Table1[[#This Row],[RespondentID]],'All Data'!$A19:$CN591,92,FALSE),"unknown")</f>
        <v>Yes</v>
      </c>
    </row>
    <row r="19" spans="1:27" x14ac:dyDescent="0.35">
      <c r="A19" s="6">
        <v>5678301396</v>
      </c>
      <c r="B19" s="6" t="s">
        <v>67</v>
      </c>
      <c r="C19" s="6"/>
      <c r="D19" s="6"/>
      <c r="E19" s="6" t="s">
        <v>70</v>
      </c>
      <c r="F19" s="6"/>
      <c r="G19" s="6"/>
      <c r="H19" s="6"/>
      <c r="I19" s="6"/>
      <c r="J19" s="6"/>
      <c r="K19" s="6"/>
      <c r="L19" s="6"/>
      <c r="M19" s="6" t="s">
        <v>78</v>
      </c>
      <c r="N19" s="6"/>
      <c r="O19" s="96"/>
      <c r="P19" s="159" t="str">
        <f>IFERROR(VLOOKUP(Table1[[#This Row],[RespondentID]],'All Data'!$A20:$CN592,81,FALSE),"unkown")</f>
        <v>Female</v>
      </c>
      <c r="Q19" s="159">
        <f>IFERROR(VLOOKUP(Table1[[#This Row],[RespondentID]],'All Data'!$A20:$CN592,82,FALSE),"unknown")</f>
        <v>56</v>
      </c>
      <c r="R19" s="159" t="str">
        <f>IFERROR(VLOOKUP(Table1[[#This Row],[RespondentID]],'All Data'!$A20:$CN592,83,FALSE),"unknown")</f>
        <v>Suffolk</v>
      </c>
      <c r="S19" s="159" t="str">
        <f>IFERROR(VLOOKUP(Table1[[#This Row],[RespondentID]],'All Data'!$A20:$CN592,84,FALSE),"unknown")</f>
        <v>Port Jefferson Station, 11776</v>
      </c>
      <c r="T19" s="159" t="str">
        <f>IFERROR(VLOOKUP(Table1[[#This Row],[RespondentID]],'All Data'!$A20:$CN592,85,FALSE),"unknown")</f>
        <v>White/Caucasian</v>
      </c>
      <c r="U19" s="159" t="str">
        <f>IFERROR(VLOOKUP(Table1[[#This Row],[RespondentID]],'All Data'!$A20:$CN592,86,FALSE),"unknown")</f>
        <v>No</v>
      </c>
      <c r="V19" s="159" t="str">
        <f>IFERROR(VLOOKUP(Table1[[#This Row],[RespondentID]],'All Data'!$A20:$CN592,87,FALSE),"unknown")</f>
        <v xml:space="preserve">English </v>
      </c>
      <c r="W19" s="159" t="str">
        <f>IFERROR(VLOOKUP(Table1[[#This Row],[RespondentID]],'All Data'!$A20:$CN592,88,FALSE),"unknown")</f>
        <v>$75,000 to $125,000</v>
      </c>
      <c r="X19" s="159" t="str">
        <f>IFERROR(VLOOKUP(Table1[[#This Row],[RespondentID]],'All Data'!$A20:$CN592,89,FALSE),"unknown")</f>
        <v>College graduate</v>
      </c>
      <c r="Y19" s="159" t="str">
        <f>IFERROR(VLOOKUP(Table1[[#This Row],[RespondentID]],'All Data'!$A20:$CN592,90,FALSE),"unknown")</f>
        <v>Employed for wages</v>
      </c>
      <c r="Z19" s="159" t="str">
        <f>IFERROR(VLOOKUP(Table1[[#This Row],[RespondentID]],'All Data'!$A20:$CN592,91,FALSE),"unknown")</f>
        <v>Yes</v>
      </c>
      <c r="AA19" s="159" t="str">
        <f>IFERROR(VLOOKUP(Table1[[#This Row],[RespondentID]],'All Data'!$A20:$CN592,92,FALSE),"unknown")</f>
        <v>Yes</v>
      </c>
    </row>
    <row r="20" spans="1:27" x14ac:dyDescent="0.35">
      <c r="A20" s="6">
        <v>5678295375</v>
      </c>
      <c r="B20" s="6" t="s">
        <v>67</v>
      </c>
      <c r="C20" s="6"/>
      <c r="D20" s="6"/>
      <c r="E20" s="6" t="s">
        <v>70</v>
      </c>
      <c r="F20" s="6"/>
      <c r="G20" s="6"/>
      <c r="H20" s="6"/>
      <c r="I20" s="6"/>
      <c r="J20" s="6"/>
      <c r="K20" s="6"/>
      <c r="L20" s="6"/>
      <c r="M20" s="6"/>
      <c r="N20" s="6"/>
      <c r="O20" s="96"/>
      <c r="P20" s="159" t="str">
        <f>IFERROR(VLOOKUP(Table1[[#This Row],[RespondentID]],'All Data'!$A21:$CN593,81,FALSE),"unkown")</f>
        <v>Male</v>
      </c>
      <c r="Q20" s="159">
        <f>IFERROR(VLOOKUP(Table1[[#This Row],[RespondentID]],'All Data'!$A21:$CN593,82,FALSE),"unknown")</f>
        <v>62</v>
      </c>
      <c r="R20" s="159" t="str">
        <f>IFERROR(VLOOKUP(Table1[[#This Row],[RespondentID]],'All Data'!$A21:$CN593,83,FALSE),"unknown")</f>
        <v>Suffolk</v>
      </c>
      <c r="S20" s="159" t="str">
        <f>IFERROR(VLOOKUP(Table1[[#This Row],[RespondentID]],'All Data'!$A21:$CN593,84,FALSE),"unknown")</f>
        <v>Bay Shore, 11706</v>
      </c>
      <c r="T20" s="159" t="str">
        <f>IFERROR(VLOOKUP(Table1[[#This Row],[RespondentID]],'All Data'!$A21:$CN593,85,FALSE),"unknown")</f>
        <v>White/Caucasian</v>
      </c>
      <c r="U20" s="159" t="str">
        <f>IFERROR(VLOOKUP(Table1[[#This Row],[RespondentID]],'All Data'!$A21:$CN593,86,FALSE),"unknown")</f>
        <v>No</v>
      </c>
      <c r="V20" s="159" t="str">
        <f>IFERROR(VLOOKUP(Table1[[#This Row],[RespondentID]],'All Data'!$A21:$CN593,87,FALSE),"unknown")</f>
        <v xml:space="preserve">English </v>
      </c>
      <c r="W20" s="159" t="str">
        <f>IFERROR(VLOOKUP(Table1[[#This Row],[RespondentID]],'All Data'!$A21:$CN593,88,FALSE),"unknown")</f>
        <v>Over $125,000</v>
      </c>
      <c r="X20" s="159" t="str">
        <f>IFERROR(VLOOKUP(Table1[[#This Row],[RespondentID]],'All Data'!$A21:$CN593,89,FALSE),"unknown")</f>
        <v>College graduate</v>
      </c>
      <c r="Y20" s="159" t="str">
        <f>IFERROR(VLOOKUP(Table1[[#This Row],[RespondentID]],'All Data'!$A21:$CN593,90,FALSE),"unknown")</f>
        <v>Employed for wages</v>
      </c>
      <c r="Z20" s="159" t="str">
        <f>IFERROR(VLOOKUP(Table1[[#This Row],[RespondentID]],'All Data'!$A21:$CN593,91,FALSE),"unknown")</f>
        <v>Yes</v>
      </c>
      <c r="AA20" s="159" t="str">
        <f>IFERROR(VLOOKUP(Table1[[#This Row],[RespondentID]],'All Data'!$A21:$CN593,92,FALSE),"unknown")</f>
        <v>Yes</v>
      </c>
    </row>
    <row r="21" spans="1:27" x14ac:dyDescent="0.35">
      <c r="A21" s="6">
        <v>5678276655</v>
      </c>
      <c r="B21" s="6" t="s">
        <v>67</v>
      </c>
      <c r="C21" s="6"/>
      <c r="D21" s="6"/>
      <c r="E21" s="6"/>
      <c r="F21" s="6" t="s">
        <v>71</v>
      </c>
      <c r="G21" s="6"/>
      <c r="H21" s="6" t="s">
        <v>73</v>
      </c>
      <c r="I21" s="6"/>
      <c r="J21" s="6" t="s">
        <v>75</v>
      </c>
      <c r="K21" s="6" t="s">
        <v>76</v>
      </c>
      <c r="L21" s="6"/>
      <c r="M21" s="6" t="s">
        <v>78</v>
      </c>
      <c r="N21" s="6"/>
      <c r="O21" s="97"/>
      <c r="P21" s="159" t="str">
        <f>IFERROR(VLOOKUP(Table1[[#This Row],[RespondentID]],'All Data'!$A22:$CN594,81,FALSE),"unkown")</f>
        <v>Female</v>
      </c>
      <c r="Q21" s="159">
        <f>IFERROR(VLOOKUP(Table1[[#This Row],[RespondentID]],'All Data'!$A22:$CN594,82,FALSE),"unknown")</f>
        <v>29</v>
      </c>
      <c r="R21" s="159" t="str">
        <f>IFERROR(VLOOKUP(Table1[[#This Row],[RespondentID]],'All Data'!$A22:$CN594,83,FALSE),"unknown")</f>
        <v>Suffolk</v>
      </c>
      <c r="S21" s="159" t="str">
        <f>IFERROR(VLOOKUP(Table1[[#This Row],[RespondentID]],'All Data'!$A22:$CN594,84,FALSE),"unknown")</f>
        <v>Port Jefferson Station, 11776</v>
      </c>
      <c r="T21" s="159" t="str">
        <f>IFERROR(VLOOKUP(Table1[[#This Row],[RespondentID]],'All Data'!$A22:$CN594,85,FALSE),"unknown")</f>
        <v>White/Caucasian</v>
      </c>
      <c r="U21" s="159" t="str">
        <f>IFERROR(VLOOKUP(Table1[[#This Row],[RespondentID]],'All Data'!$A22:$CN594,86,FALSE),"unknown")</f>
        <v>No</v>
      </c>
      <c r="V21" s="159" t="str">
        <f>IFERROR(VLOOKUP(Table1[[#This Row],[RespondentID]],'All Data'!$A22:$CN594,87,FALSE),"unknown")</f>
        <v xml:space="preserve">English </v>
      </c>
      <c r="W21" s="159" t="str">
        <f>IFERROR(VLOOKUP(Table1[[#This Row],[RespondentID]],'All Data'!$A22:$CN594,88,FALSE),"unknown")</f>
        <v>$75,000 to $125,000</v>
      </c>
      <c r="X21" s="159" t="str">
        <f>IFERROR(VLOOKUP(Table1[[#This Row],[RespondentID]],'All Data'!$A22:$CN594,89,FALSE),"unknown")</f>
        <v>Graduate school</v>
      </c>
      <c r="Y21" s="159" t="str">
        <f>IFERROR(VLOOKUP(Table1[[#This Row],[RespondentID]],'All Data'!$A22:$CN594,90,FALSE),"unknown")</f>
        <v>Employed for wages</v>
      </c>
      <c r="Z21" s="159" t="str">
        <f>IFERROR(VLOOKUP(Table1[[#This Row],[RespondentID]],'All Data'!$A22:$CN594,91,FALSE),"unknown")</f>
        <v>Yes</v>
      </c>
      <c r="AA21" s="159" t="str">
        <f>IFERROR(VLOOKUP(Table1[[#This Row],[RespondentID]],'All Data'!$A22:$CN594,92,FALSE),"unknown")</f>
        <v>Yes</v>
      </c>
    </row>
    <row r="22" spans="1:27" x14ac:dyDescent="0.35">
      <c r="A22" s="6">
        <v>5678275873</v>
      </c>
      <c r="B22" s="6" t="s">
        <v>67</v>
      </c>
      <c r="C22" s="6"/>
      <c r="D22" s="6"/>
      <c r="E22" s="6"/>
      <c r="F22" s="6"/>
      <c r="G22" s="6"/>
      <c r="H22" s="6"/>
      <c r="I22" s="6"/>
      <c r="J22" s="6"/>
      <c r="K22" s="6"/>
      <c r="L22" s="6"/>
      <c r="M22" s="6" t="s">
        <v>78</v>
      </c>
      <c r="N22" s="6" t="s">
        <v>79</v>
      </c>
      <c r="O22" s="96"/>
      <c r="P22" s="159" t="str">
        <f>IFERROR(VLOOKUP(Table1[[#This Row],[RespondentID]],'All Data'!$A23:$CN595,81,FALSE),"unkown")</f>
        <v>Female</v>
      </c>
      <c r="Q22" s="159">
        <f>IFERROR(VLOOKUP(Table1[[#This Row],[RespondentID]],'All Data'!$A23:$CN595,82,FALSE),"unknown")</f>
        <v>29</v>
      </c>
      <c r="R22" s="159" t="str">
        <f>IFERROR(VLOOKUP(Table1[[#This Row],[RespondentID]],'All Data'!$A23:$CN595,83,FALSE),"unknown")</f>
        <v>Suffolk</v>
      </c>
      <c r="S22" s="159" t="str">
        <f>IFERROR(VLOOKUP(Table1[[#This Row],[RespondentID]],'All Data'!$A23:$CN595,84,FALSE),"unknown")</f>
        <v>Oakdale, 11769</v>
      </c>
      <c r="T22" s="159" t="str">
        <f>IFERROR(VLOOKUP(Table1[[#This Row],[RespondentID]],'All Data'!$A23:$CN595,85,FALSE),"unknown")</f>
        <v>White/Caucasian</v>
      </c>
      <c r="U22" s="159" t="str">
        <f>IFERROR(VLOOKUP(Table1[[#This Row],[RespondentID]],'All Data'!$A23:$CN595,86,FALSE),"unknown")</f>
        <v>No</v>
      </c>
      <c r="V22" s="159" t="str">
        <f>IFERROR(VLOOKUP(Table1[[#This Row],[RespondentID]],'All Data'!$A23:$CN595,87,FALSE),"unknown")</f>
        <v xml:space="preserve">English </v>
      </c>
      <c r="W22" s="159" t="str">
        <f>IFERROR(VLOOKUP(Table1[[#This Row],[RespondentID]],'All Data'!$A23:$CN595,88,FALSE),"unknown")</f>
        <v>Over $125,000</v>
      </c>
      <c r="X22" s="159" t="str">
        <f>IFERROR(VLOOKUP(Table1[[#This Row],[RespondentID]],'All Data'!$A23:$CN595,89,FALSE),"unknown")</f>
        <v>Some college</v>
      </c>
      <c r="Y22" s="159" t="str">
        <f>IFERROR(VLOOKUP(Table1[[#This Row],[RespondentID]],'All Data'!$A23:$CN595,90,FALSE),"unknown")</f>
        <v>Employed for wages</v>
      </c>
      <c r="Z22" s="159" t="str">
        <f>IFERROR(VLOOKUP(Table1[[#This Row],[RespondentID]],'All Data'!$A23:$CN595,91,FALSE),"unknown")</f>
        <v>Yes</v>
      </c>
      <c r="AA22" s="159" t="str">
        <f>IFERROR(VLOOKUP(Table1[[#This Row],[RespondentID]],'All Data'!$A23:$CN595,92,FALSE),"unknown")</f>
        <v>Yes</v>
      </c>
    </row>
    <row r="23" spans="1:27" x14ac:dyDescent="0.35">
      <c r="A23" s="6">
        <v>5678274783</v>
      </c>
      <c r="B23" s="6" t="s">
        <v>67</v>
      </c>
      <c r="C23" s="6"/>
      <c r="D23" s="6" t="s">
        <v>69</v>
      </c>
      <c r="E23" s="6"/>
      <c r="F23" s="6"/>
      <c r="G23" s="6"/>
      <c r="H23" s="6"/>
      <c r="I23" s="6"/>
      <c r="J23" s="6"/>
      <c r="K23" s="6"/>
      <c r="L23" s="6"/>
      <c r="M23" s="6" t="s">
        <v>78</v>
      </c>
      <c r="N23" s="6"/>
      <c r="O23" s="96"/>
      <c r="P23" s="159" t="str">
        <f>IFERROR(VLOOKUP(Table1[[#This Row],[RespondentID]],'All Data'!$A24:$CN596,81,FALSE),"unkown")</f>
        <v>Male</v>
      </c>
      <c r="Q23" s="159">
        <f>IFERROR(VLOOKUP(Table1[[#This Row],[RespondentID]],'All Data'!$A24:$CN596,82,FALSE),"unknown")</f>
        <v>54</v>
      </c>
      <c r="R23" s="159" t="str">
        <f>IFERROR(VLOOKUP(Table1[[#This Row],[RespondentID]],'All Data'!$A24:$CN596,83,FALSE),"unknown")</f>
        <v>Nassau</v>
      </c>
      <c r="S23" s="159" t="str">
        <f>IFERROR(VLOOKUP(Table1[[#This Row],[RespondentID]],'All Data'!$A24:$CN596,84,FALSE),"unknown")</f>
        <v>Garden City, 11530</v>
      </c>
      <c r="T23" s="159" t="str">
        <f>IFERROR(VLOOKUP(Table1[[#This Row],[RespondentID]],'All Data'!$A24:$CN596,85,FALSE),"unknown")</f>
        <v>White/Caucasian</v>
      </c>
      <c r="U23" s="159" t="str">
        <f>IFERROR(VLOOKUP(Table1[[#This Row],[RespondentID]],'All Data'!$A24:$CN596,86,FALSE),"unknown")</f>
        <v>No</v>
      </c>
      <c r="V23" s="159" t="str">
        <f>IFERROR(VLOOKUP(Table1[[#This Row],[RespondentID]],'All Data'!$A24:$CN596,87,FALSE),"unknown")</f>
        <v xml:space="preserve">English </v>
      </c>
      <c r="W23" s="159" t="str">
        <f>IFERROR(VLOOKUP(Table1[[#This Row],[RespondentID]],'All Data'!$A24:$CN596,88,FALSE),"unknown")</f>
        <v>Over $125,000</v>
      </c>
      <c r="X23" s="159" t="str">
        <f>IFERROR(VLOOKUP(Table1[[#This Row],[RespondentID]],'All Data'!$A24:$CN596,89,FALSE),"unknown")</f>
        <v>Doctorate</v>
      </c>
      <c r="Y23" s="159" t="str">
        <f>IFERROR(VLOOKUP(Table1[[#This Row],[RespondentID]],'All Data'!$A24:$CN596,90,FALSE),"unknown")</f>
        <v>Employed for wages</v>
      </c>
      <c r="Z23" s="159" t="str">
        <f>IFERROR(VLOOKUP(Table1[[#This Row],[RespondentID]],'All Data'!$A24:$CN596,91,FALSE),"unknown")</f>
        <v>Yes</v>
      </c>
      <c r="AA23" s="159" t="str">
        <f>IFERROR(VLOOKUP(Table1[[#This Row],[RespondentID]],'All Data'!$A24:$CN596,92,FALSE),"unknown")</f>
        <v>Yes</v>
      </c>
    </row>
    <row r="24" spans="1:27" x14ac:dyDescent="0.35">
      <c r="A24" s="6">
        <v>5678226072</v>
      </c>
      <c r="B24" s="6" t="s">
        <v>67</v>
      </c>
      <c r="C24" s="6"/>
      <c r="D24" s="6"/>
      <c r="E24" s="6"/>
      <c r="F24" s="6"/>
      <c r="G24" s="6"/>
      <c r="H24" s="6"/>
      <c r="I24" s="6"/>
      <c r="J24" s="6"/>
      <c r="K24" s="6"/>
      <c r="L24" s="6"/>
      <c r="M24" s="6"/>
      <c r="N24" s="6"/>
      <c r="O24" s="96"/>
      <c r="P24" s="159" t="str">
        <f>IFERROR(VLOOKUP(Table1[[#This Row],[RespondentID]],'All Data'!$A25:$CN597,81,FALSE),"unkown")</f>
        <v>Female</v>
      </c>
      <c r="Q24" s="159">
        <f>IFERROR(VLOOKUP(Table1[[#This Row],[RespondentID]],'All Data'!$A25:$CN597,82,FALSE),"unknown")</f>
        <v>40</v>
      </c>
      <c r="R24" s="159" t="str">
        <f>IFERROR(VLOOKUP(Table1[[#This Row],[RespondentID]],'All Data'!$A25:$CN597,83,FALSE),"unknown")</f>
        <v>Suffolk</v>
      </c>
      <c r="S24" s="159" t="str">
        <f>IFERROR(VLOOKUP(Table1[[#This Row],[RespondentID]],'All Data'!$A25:$CN597,84,FALSE),"unknown")</f>
        <v>Smithtown, 11787</v>
      </c>
      <c r="T24" s="159" t="str">
        <f>IFERROR(VLOOKUP(Table1[[#This Row],[RespondentID]],'All Data'!$A25:$CN597,85,FALSE),"unknown")</f>
        <v>White/Caucasian</v>
      </c>
      <c r="U24" s="159" t="str">
        <f>IFERROR(VLOOKUP(Table1[[#This Row],[RespondentID]],'All Data'!$A25:$CN597,86,FALSE),"unknown")</f>
        <v>No</v>
      </c>
      <c r="V24" s="159" t="str">
        <f>IFERROR(VLOOKUP(Table1[[#This Row],[RespondentID]],'All Data'!$A25:$CN597,87,FALSE),"unknown")</f>
        <v xml:space="preserve">English </v>
      </c>
      <c r="W24" s="159" t="str">
        <f>IFERROR(VLOOKUP(Table1[[#This Row],[RespondentID]],'All Data'!$A25:$CN597,88,FALSE),"unknown")</f>
        <v>Over $125,000</v>
      </c>
      <c r="X24" s="159" t="str">
        <f>IFERROR(VLOOKUP(Table1[[#This Row],[RespondentID]],'All Data'!$A25:$CN597,89,FALSE),"unknown")</f>
        <v>Graduate school</v>
      </c>
      <c r="Y24" s="159" t="str">
        <f>IFERROR(VLOOKUP(Table1[[#This Row],[RespondentID]],'All Data'!$A25:$CN597,90,FALSE),"unknown")</f>
        <v>Employed for wages</v>
      </c>
      <c r="Z24" s="159" t="str">
        <f>IFERROR(VLOOKUP(Table1[[#This Row],[RespondentID]],'All Data'!$A25:$CN597,91,FALSE),"unknown")</f>
        <v>Yes</v>
      </c>
      <c r="AA24" s="159" t="str">
        <f>IFERROR(VLOOKUP(Table1[[#This Row],[RespondentID]],'All Data'!$A25:$CN597,92,FALSE),"unknown")</f>
        <v>Yes</v>
      </c>
    </row>
    <row r="25" spans="1:27" x14ac:dyDescent="0.35">
      <c r="A25" s="6">
        <v>5678223749</v>
      </c>
      <c r="B25" s="6" t="s">
        <v>67</v>
      </c>
      <c r="C25" s="6"/>
      <c r="D25" s="6" t="s">
        <v>69</v>
      </c>
      <c r="E25" s="6" t="s">
        <v>70</v>
      </c>
      <c r="F25" s="6" t="s">
        <v>71</v>
      </c>
      <c r="G25" s="6" t="s">
        <v>72</v>
      </c>
      <c r="H25" s="6"/>
      <c r="I25" s="6"/>
      <c r="J25" s="6"/>
      <c r="K25" s="6"/>
      <c r="L25" s="6"/>
      <c r="M25" s="6" t="s">
        <v>78</v>
      </c>
      <c r="N25" s="6"/>
      <c r="O25" s="96"/>
      <c r="P25" s="159" t="str">
        <f>IFERROR(VLOOKUP(Table1[[#This Row],[RespondentID]],'All Data'!$A26:$CN598,81,FALSE),"unkown")</f>
        <v>Female</v>
      </c>
      <c r="Q25" s="159">
        <f>IFERROR(VLOOKUP(Table1[[#This Row],[RespondentID]],'All Data'!$A26:$CN598,82,FALSE),"unknown")</f>
        <v>77</v>
      </c>
      <c r="R25" s="159" t="str">
        <f>IFERROR(VLOOKUP(Table1[[#This Row],[RespondentID]],'All Data'!$A26:$CN598,83,FALSE),"unknown")</f>
        <v>Suffolk</v>
      </c>
      <c r="S25" s="159" t="str">
        <f>IFERROR(VLOOKUP(Table1[[#This Row],[RespondentID]],'All Data'!$A26:$CN598,84,FALSE),"unknown")</f>
        <v>Brookhaven, 11719</v>
      </c>
      <c r="T25" s="159">
        <f>IFERROR(VLOOKUP(Table1[[#This Row],[RespondentID]],'All Data'!$A26:$CN598,85,FALSE),"unknown")</f>
        <v>0</v>
      </c>
      <c r="U25" s="159">
        <f>IFERROR(VLOOKUP(Table1[[#This Row],[RespondentID]],'All Data'!$A26:$CN598,86,FALSE),"unknown")</f>
        <v>0</v>
      </c>
      <c r="V25" s="159" t="str">
        <f>IFERROR(VLOOKUP(Table1[[#This Row],[RespondentID]],'All Data'!$A26:$CN598,87,FALSE),"unknown")</f>
        <v xml:space="preserve"> </v>
      </c>
      <c r="W25" s="159">
        <f>IFERROR(VLOOKUP(Table1[[#This Row],[RespondentID]],'All Data'!$A26:$CN598,88,FALSE),"unknown")</f>
        <v>0</v>
      </c>
      <c r="X25" s="159">
        <f>IFERROR(VLOOKUP(Table1[[#This Row],[RespondentID]],'All Data'!$A26:$CN598,89,FALSE),"unknown")</f>
        <v>0</v>
      </c>
      <c r="Y25" s="159">
        <f>IFERROR(VLOOKUP(Table1[[#This Row],[RespondentID]],'All Data'!$A26:$CN598,90,FALSE),"unknown")</f>
        <v>0</v>
      </c>
      <c r="Z25" s="159">
        <f>IFERROR(VLOOKUP(Table1[[#This Row],[RespondentID]],'All Data'!$A26:$CN598,91,FALSE),"unknown")</f>
        <v>0</v>
      </c>
      <c r="AA25" s="159">
        <f>IFERROR(VLOOKUP(Table1[[#This Row],[RespondentID]],'All Data'!$A26:$CN598,92,FALSE),"unknown")</f>
        <v>0</v>
      </c>
    </row>
    <row r="26" spans="1:27" x14ac:dyDescent="0.35">
      <c r="A26" s="6">
        <v>5678221894</v>
      </c>
      <c r="B26" s="6"/>
      <c r="C26" s="6"/>
      <c r="D26" s="6"/>
      <c r="E26" s="6" t="s">
        <v>70</v>
      </c>
      <c r="F26" s="6"/>
      <c r="G26" s="6"/>
      <c r="H26" s="6"/>
      <c r="I26" s="6"/>
      <c r="J26" s="6"/>
      <c r="K26" s="6"/>
      <c r="L26" s="6"/>
      <c r="M26" s="6" t="s">
        <v>78</v>
      </c>
      <c r="N26" s="6"/>
      <c r="O26" s="96"/>
      <c r="P26" s="159" t="str">
        <f>IFERROR(VLOOKUP(Table1[[#This Row],[RespondentID]],'All Data'!$A27:$CN599,81,FALSE),"unkown")</f>
        <v>Male</v>
      </c>
      <c r="Q26" s="159">
        <f>IFERROR(VLOOKUP(Table1[[#This Row],[RespondentID]],'All Data'!$A27:$CN599,82,FALSE),"unknown")</f>
        <v>37</v>
      </c>
      <c r="R26" s="159" t="str">
        <f>IFERROR(VLOOKUP(Table1[[#This Row],[RespondentID]],'All Data'!$A27:$CN599,83,FALSE),"unknown")</f>
        <v>Suffolk</v>
      </c>
      <c r="S26" s="159" t="str">
        <f>IFERROR(VLOOKUP(Table1[[#This Row],[RespondentID]],'All Data'!$A27:$CN599,84,FALSE),"unknown")</f>
        <v>Holtsville, 11742</v>
      </c>
      <c r="T26" s="159" t="str">
        <f>IFERROR(VLOOKUP(Table1[[#This Row],[RespondentID]],'All Data'!$A27:$CN599,85,FALSE),"unknown")</f>
        <v>White/Caucasian</v>
      </c>
      <c r="U26" s="159" t="str">
        <f>IFERROR(VLOOKUP(Table1[[#This Row],[RespondentID]],'All Data'!$A27:$CN599,86,FALSE),"unknown")</f>
        <v>No</v>
      </c>
      <c r="V26" s="159" t="str">
        <f>IFERROR(VLOOKUP(Table1[[#This Row],[RespondentID]],'All Data'!$A27:$CN599,87,FALSE),"unknown")</f>
        <v xml:space="preserve">English </v>
      </c>
      <c r="W26" s="159" t="str">
        <f>IFERROR(VLOOKUP(Table1[[#This Row],[RespondentID]],'All Data'!$A27:$CN599,88,FALSE),"unknown")</f>
        <v>$50,000 to $74,999</v>
      </c>
      <c r="X26" s="159" t="str">
        <f>IFERROR(VLOOKUP(Table1[[#This Row],[RespondentID]],'All Data'!$A27:$CN599,89,FALSE),"unknown")</f>
        <v>College graduate</v>
      </c>
      <c r="Y26" s="159" t="str">
        <f>IFERROR(VLOOKUP(Table1[[#This Row],[RespondentID]],'All Data'!$A27:$CN599,90,FALSE),"unknown")</f>
        <v>Employed for wages</v>
      </c>
      <c r="Z26" s="159" t="str">
        <f>IFERROR(VLOOKUP(Table1[[#This Row],[RespondentID]],'All Data'!$A27:$CN599,91,FALSE),"unknown")</f>
        <v>Yes</v>
      </c>
      <c r="AA26" s="159" t="str">
        <f>IFERROR(VLOOKUP(Table1[[#This Row],[RespondentID]],'All Data'!$A27:$CN599,92,FALSE),"unknown")</f>
        <v>Yes</v>
      </c>
    </row>
    <row r="27" spans="1:27" x14ac:dyDescent="0.35">
      <c r="A27" s="6">
        <v>5678221834</v>
      </c>
      <c r="B27" s="6" t="s">
        <v>67</v>
      </c>
      <c r="C27" s="6"/>
      <c r="D27" s="6"/>
      <c r="E27" s="6"/>
      <c r="F27" s="6" t="s">
        <v>71</v>
      </c>
      <c r="G27" s="6"/>
      <c r="H27" s="6"/>
      <c r="I27" s="6"/>
      <c r="J27" s="6"/>
      <c r="K27" s="6"/>
      <c r="L27" s="6"/>
      <c r="M27" s="6" t="s">
        <v>78</v>
      </c>
      <c r="N27" s="6"/>
      <c r="O27" s="96"/>
      <c r="P27" s="159" t="str">
        <f>IFERROR(VLOOKUP(Table1[[#This Row],[RespondentID]],'All Data'!$A28:$CN600,81,FALSE),"unkown")</f>
        <v>Female</v>
      </c>
      <c r="Q27" s="159">
        <f>IFERROR(VLOOKUP(Table1[[#This Row],[RespondentID]],'All Data'!$A28:$CN600,82,FALSE),"unknown")</f>
        <v>46</v>
      </c>
      <c r="R27" s="159" t="str">
        <f>IFERROR(VLOOKUP(Table1[[#This Row],[RespondentID]],'All Data'!$A28:$CN600,83,FALSE),"unknown")</f>
        <v>Suffolk</v>
      </c>
      <c r="S27" s="159" t="str">
        <f>IFERROR(VLOOKUP(Table1[[#This Row],[RespondentID]],'All Data'!$A28:$CN600,84,FALSE),"unknown")</f>
        <v>Nesconset, 11767</v>
      </c>
      <c r="T27" s="159" t="str">
        <f>IFERROR(VLOOKUP(Table1[[#This Row],[RespondentID]],'All Data'!$A28:$CN600,85,FALSE),"unknown")</f>
        <v>White/Caucasian</v>
      </c>
      <c r="U27" s="159" t="str">
        <f>IFERROR(VLOOKUP(Table1[[#This Row],[RespondentID]],'All Data'!$A28:$CN600,86,FALSE),"unknown")</f>
        <v>No</v>
      </c>
      <c r="V27" s="159" t="str">
        <f>IFERROR(VLOOKUP(Table1[[#This Row],[RespondentID]],'All Data'!$A28:$CN600,87,FALSE),"unknown")</f>
        <v xml:space="preserve">English </v>
      </c>
      <c r="W27" s="159" t="str">
        <f>IFERROR(VLOOKUP(Table1[[#This Row],[RespondentID]],'All Data'!$A28:$CN600,88,FALSE),"unknown")</f>
        <v>Over $125,000</v>
      </c>
      <c r="X27" s="159" t="str">
        <f>IFERROR(VLOOKUP(Table1[[#This Row],[RespondentID]],'All Data'!$A28:$CN600,89,FALSE),"unknown")</f>
        <v>Graduate school</v>
      </c>
      <c r="Y27" s="159" t="str">
        <f>IFERROR(VLOOKUP(Table1[[#This Row],[RespondentID]],'All Data'!$A28:$CN600,90,FALSE),"unknown")</f>
        <v>Employed for wages</v>
      </c>
      <c r="Z27" s="159" t="str">
        <f>IFERROR(VLOOKUP(Table1[[#This Row],[RespondentID]],'All Data'!$A28:$CN600,91,FALSE),"unknown")</f>
        <v>Yes</v>
      </c>
      <c r="AA27" s="159" t="str">
        <f>IFERROR(VLOOKUP(Table1[[#This Row],[RespondentID]],'All Data'!$A28:$CN600,92,FALSE),"unknown")</f>
        <v>Yes</v>
      </c>
    </row>
    <row r="28" spans="1:27" x14ac:dyDescent="0.35">
      <c r="A28" s="6">
        <v>5678219361</v>
      </c>
      <c r="B28" s="6" t="s">
        <v>67</v>
      </c>
      <c r="C28" s="6"/>
      <c r="D28" s="6"/>
      <c r="E28" s="6"/>
      <c r="F28" s="6"/>
      <c r="G28" s="6"/>
      <c r="H28" s="6"/>
      <c r="I28" s="6"/>
      <c r="J28" s="6"/>
      <c r="K28" s="6"/>
      <c r="L28" s="6"/>
      <c r="M28" s="6" t="s">
        <v>78</v>
      </c>
      <c r="N28" s="6"/>
      <c r="O28" s="96"/>
      <c r="P28" s="159" t="str">
        <f>IFERROR(VLOOKUP(Table1[[#This Row],[RespondentID]],'All Data'!$A29:$CN601,81,FALSE),"unkown")</f>
        <v>Female</v>
      </c>
      <c r="Q28" s="159">
        <f>IFERROR(VLOOKUP(Table1[[#This Row],[RespondentID]],'All Data'!$A29:$CN601,82,FALSE),"unknown")</f>
        <v>53</v>
      </c>
      <c r="R28" s="159" t="str">
        <f>IFERROR(VLOOKUP(Table1[[#This Row],[RespondentID]],'All Data'!$A29:$CN601,83,FALSE),"unknown")</f>
        <v>Suffolk</v>
      </c>
      <c r="S28" s="159" t="str">
        <f>IFERROR(VLOOKUP(Table1[[#This Row],[RespondentID]],'All Data'!$A29:$CN601,84,FALSE),"unknown")</f>
        <v>Ronkonkoma, 11779</v>
      </c>
      <c r="T28" s="159" t="str">
        <f>IFERROR(VLOOKUP(Table1[[#This Row],[RespondentID]],'All Data'!$A29:$CN601,85,FALSE),"unknown")</f>
        <v>White/Caucasian</v>
      </c>
      <c r="U28" s="159" t="str">
        <f>IFERROR(VLOOKUP(Table1[[#This Row],[RespondentID]],'All Data'!$A29:$CN601,86,FALSE),"unknown")</f>
        <v>No</v>
      </c>
      <c r="V28" s="159" t="str">
        <f>IFERROR(VLOOKUP(Table1[[#This Row],[RespondentID]],'All Data'!$A29:$CN601,87,FALSE),"unknown")</f>
        <v xml:space="preserve">English </v>
      </c>
      <c r="W28" s="159" t="str">
        <f>IFERROR(VLOOKUP(Table1[[#This Row],[RespondentID]],'All Data'!$A29:$CN601,88,FALSE),"unknown")</f>
        <v>$75,000 to $125,000</v>
      </c>
      <c r="X28" s="159" t="str">
        <f>IFERROR(VLOOKUP(Table1[[#This Row],[RespondentID]],'All Data'!$A29:$CN601,89,FALSE),"unknown")</f>
        <v>High school graduate</v>
      </c>
      <c r="Y28" s="159" t="str">
        <f>IFERROR(VLOOKUP(Table1[[#This Row],[RespondentID]],'All Data'!$A29:$CN601,90,FALSE),"unknown")</f>
        <v>Employed for wages</v>
      </c>
      <c r="Z28" s="159" t="str">
        <f>IFERROR(VLOOKUP(Table1[[#This Row],[RespondentID]],'All Data'!$A29:$CN601,91,FALSE),"unknown")</f>
        <v>Yes</v>
      </c>
      <c r="AA28" s="159" t="str">
        <f>IFERROR(VLOOKUP(Table1[[#This Row],[RespondentID]],'All Data'!$A29:$CN601,92,FALSE),"unknown")</f>
        <v>Yes</v>
      </c>
    </row>
    <row r="29" spans="1:27" x14ac:dyDescent="0.35">
      <c r="A29" s="6">
        <v>5678216642</v>
      </c>
      <c r="B29" s="6" t="s">
        <v>67</v>
      </c>
      <c r="C29" s="6"/>
      <c r="D29" s="6"/>
      <c r="E29" s="6"/>
      <c r="F29" s="6"/>
      <c r="G29" s="6" t="s">
        <v>72</v>
      </c>
      <c r="H29" s="6"/>
      <c r="I29" s="6"/>
      <c r="J29" s="6"/>
      <c r="K29" s="6"/>
      <c r="L29" s="6"/>
      <c r="M29" s="6"/>
      <c r="N29" s="6"/>
      <c r="O29" s="96"/>
      <c r="P29" s="159" t="str">
        <f>IFERROR(VLOOKUP(Table1[[#This Row],[RespondentID]],'All Data'!$A30:$CN602,81,FALSE),"unkown")</f>
        <v>Female</v>
      </c>
      <c r="Q29" s="159">
        <f>IFERROR(VLOOKUP(Table1[[#This Row],[RespondentID]],'All Data'!$A30:$CN602,82,FALSE),"unknown")</f>
        <v>57</v>
      </c>
      <c r="R29" s="159" t="str">
        <f>IFERROR(VLOOKUP(Table1[[#This Row],[RespondentID]],'All Data'!$A30:$CN602,83,FALSE),"unknown")</f>
        <v>Suffolk</v>
      </c>
      <c r="S29" s="159" t="str">
        <f>IFERROR(VLOOKUP(Table1[[#This Row],[RespondentID]],'All Data'!$A30:$CN602,84,FALSE),"unknown")</f>
        <v>Bayport, 11705</v>
      </c>
      <c r="T29" s="159" t="str">
        <f>IFERROR(VLOOKUP(Table1[[#This Row],[RespondentID]],'All Data'!$A30:$CN602,85,FALSE),"unknown")</f>
        <v>White/Caucasian</v>
      </c>
      <c r="U29" s="159" t="str">
        <f>IFERROR(VLOOKUP(Table1[[#This Row],[RespondentID]],'All Data'!$A30:$CN602,86,FALSE),"unknown")</f>
        <v>Yes</v>
      </c>
      <c r="V29" s="159" t="str">
        <f>IFERROR(VLOOKUP(Table1[[#This Row],[RespondentID]],'All Data'!$A30:$CN602,87,FALSE),"unknown")</f>
        <v xml:space="preserve">English </v>
      </c>
      <c r="W29" s="159" t="str">
        <f>IFERROR(VLOOKUP(Table1[[#This Row],[RespondentID]],'All Data'!$A30:$CN602,88,FALSE),"unknown")</f>
        <v>Over $125,000</v>
      </c>
      <c r="X29" s="159" t="str">
        <f>IFERROR(VLOOKUP(Table1[[#This Row],[RespondentID]],'All Data'!$A30:$CN602,89,FALSE),"unknown")</f>
        <v>Other (please specify)</v>
      </c>
      <c r="Y29" s="159" t="str">
        <f>IFERROR(VLOOKUP(Table1[[#This Row],[RespondentID]],'All Data'!$A30:$CN602,90,FALSE),"unknown")</f>
        <v>Employed for wages</v>
      </c>
      <c r="Z29" s="159" t="str">
        <f>IFERROR(VLOOKUP(Table1[[#This Row],[RespondentID]],'All Data'!$A30:$CN602,91,FALSE),"unknown")</f>
        <v>Yes</v>
      </c>
      <c r="AA29" s="159" t="str">
        <f>IFERROR(VLOOKUP(Table1[[#This Row],[RespondentID]],'All Data'!$A30:$CN602,92,FALSE),"unknown")</f>
        <v>Yes</v>
      </c>
    </row>
    <row r="30" spans="1:27" x14ac:dyDescent="0.35">
      <c r="A30" s="6">
        <v>5678207516</v>
      </c>
      <c r="B30" s="6" t="s">
        <v>67</v>
      </c>
      <c r="C30" s="6"/>
      <c r="D30" s="6" t="s">
        <v>69</v>
      </c>
      <c r="E30" s="6" t="s">
        <v>70</v>
      </c>
      <c r="F30" s="6"/>
      <c r="G30" s="6"/>
      <c r="H30" s="6" t="s">
        <v>73</v>
      </c>
      <c r="I30" s="6"/>
      <c r="J30" s="6" t="s">
        <v>75</v>
      </c>
      <c r="K30" s="6"/>
      <c r="L30" s="6"/>
      <c r="M30" s="6" t="s">
        <v>78</v>
      </c>
      <c r="N30" s="6"/>
      <c r="O30" s="96"/>
      <c r="P30" s="159" t="str">
        <f>IFERROR(VLOOKUP(Table1[[#This Row],[RespondentID]],'All Data'!$A31:$CN603,81,FALSE),"unkown")</f>
        <v>Female</v>
      </c>
      <c r="Q30" s="159">
        <f>IFERROR(VLOOKUP(Table1[[#This Row],[RespondentID]],'All Data'!$A31:$CN603,82,FALSE),"unknown")</f>
        <v>51</v>
      </c>
      <c r="R30" s="159" t="str">
        <f>IFERROR(VLOOKUP(Table1[[#This Row],[RespondentID]],'All Data'!$A31:$CN603,83,FALSE),"unknown")</f>
        <v>Nassau</v>
      </c>
      <c r="S30" s="159" t="str">
        <f>IFERROR(VLOOKUP(Table1[[#This Row],[RespondentID]],'All Data'!$A31:$CN603,84,FALSE),"unknown")</f>
        <v>Mineola, 11501</v>
      </c>
      <c r="T30" s="159" t="str">
        <f>IFERROR(VLOOKUP(Table1[[#This Row],[RespondentID]],'All Data'!$A31:$CN603,85,FALSE),"unknown")</f>
        <v>White/Caucasian</v>
      </c>
      <c r="U30" s="159" t="str">
        <f>IFERROR(VLOOKUP(Table1[[#This Row],[RespondentID]],'All Data'!$A31:$CN603,86,FALSE),"unknown")</f>
        <v>No</v>
      </c>
      <c r="V30" s="159" t="str">
        <f>IFERROR(VLOOKUP(Table1[[#This Row],[RespondentID]],'All Data'!$A31:$CN603,87,FALSE),"unknown")</f>
        <v xml:space="preserve">English </v>
      </c>
      <c r="W30" s="159" t="str">
        <f>IFERROR(VLOOKUP(Table1[[#This Row],[RespondentID]],'All Data'!$A31:$CN603,88,FALSE),"unknown")</f>
        <v>$75,000 to $125,000</v>
      </c>
      <c r="X30" s="159" t="str">
        <f>IFERROR(VLOOKUP(Table1[[#This Row],[RespondentID]],'All Data'!$A31:$CN603,89,FALSE),"unknown")</f>
        <v>College graduate</v>
      </c>
      <c r="Y30" s="159" t="str">
        <f>IFERROR(VLOOKUP(Table1[[#This Row],[RespondentID]],'All Data'!$A31:$CN603,90,FALSE),"unknown")</f>
        <v>Employed for wages</v>
      </c>
      <c r="Z30" s="159" t="str">
        <f>IFERROR(VLOOKUP(Table1[[#This Row],[RespondentID]],'All Data'!$A31:$CN603,91,FALSE),"unknown")</f>
        <v>Yes</v>
      </c>
      <c r="AA30" s="159" t="str">
        <f>IFERROR(VLOOKUP(Table1[[#This Row],[RespondentID]],'All Data'!$A31:$CN603,92,FALSE),"unknown")</f>
        <v>Yes</v>
      </c>
    </row>
    <row r="31" spans="1:27" x14ac:dyDescent="0.35">
      <c r="A31" s="6">
        <v>5678199064</v>
      </c>
      <c r="B31" s="6" t="s">
        <v>67</v>
      </c>
      <c r="C31" s="6"/>
      <c r="D31" s="6"/>
      <c r="E31" s="6" t="s">
        <v>70</v>
      </c>
      <c r="F31" s="6"/>
      <c r="G31" s="6"/>
      <c r="H31" s="6"/>
      <c r="I31" s="6"/>
      <c r="J31" s="6"/>
      <c r="K31" s="6"/>
      <c r="L31" s="6"/>
      <c r="M31" s="6"/>
      <c r="N31" s="6"/>
      <c r="O31" s="96"/>
      <c r="P31" s="159" t="str">
        <f>IFERROR(VLOOKUP(Table1[[#This Row],[RespondentID]],'All Data'!$A32:$CN604,81,FALSE),"unkown")</f>
        <v>Female</v>
      </c>
      <c r="Q31" s="159">
        <f>IFERROR(VLOOKUP(Table1[[#This Row],[RespondentID]],'All Data'!$A32:$CN604,82,FALSE),"unknown")</f>
        <v>44</v>
      </c>
      <c r="R31" s="159" t="str">
        <f>IFERROR(VLOOKUP(Table1[[#This Row],[RespondentID]],'All Data'!$A32:$CN604,83,FALSE),"unknown")</f>
        <v>Suffolk</v>
      </c>
      <c r="S31" s="159" t="str">
        <f>IFERROR(VLOOKUP(Table1[[#This Row],[RespondentID]],'All Data'!$A32:$CN604,84,FALSE),"unknown")</f>
        <v>Patchogue, 11772</v>
      </c>
      <c r="T31" s="159" t="str">
        <f>IFERROR(VLOOKUP(Table1[[#This Row],[RespondentID]],'All Data'!$A32:$CN604,85,FALSE),"unknown")</f>
        <v>White/Caucasian</v>
      </c>
      <c r="U31" s="159" t="str">
        <f>IFERROR(VLOOKUP(Table1[[#This Row],[RespondentID]],'All Data'!$A32:$CN604,86,FALSE),"unknown")</f>
        <v>No</v>
      </c>
      <c r="V31" s="159" t="str">
        <f>IFERROR(VLOOKUP(Table1[[#This Row],[RespondentID]],'All Data'!$A32:$CN604,87,FALSE),"unknown")</f>
        <v xml:space="preserve">English </v>
      </c>
      <c r="W31" s="159" t="str">
        <f>IFERROR(VLOOKUP(Table1[[#This Row],[RespondentID]],'All Data'!$A32:$CN604,88,FALSE),"unknown")</f>
        <v>Over $125,000</v>
      </c>
      <c r="X31" s="159" t="str">
        <f>IFERROR(VLOOKUP(Table1[[#This Row],[RespondentID]],'All Data'!$A32:$CN604,89,FALSE),"unknown")</f>
        <v>College graduate</v>
      </c>
      <c r="Y31" s="159" t="str">
        <f>IFERROR(VLOOKUP(Table1[[#This Row],[RespondentID]],'All Data'!$A32:$CN604,90,FALSE),"unknown")</f>
        <v>Employed for wages</v>
      </c>
      <c r="Z31" s="159" t="str">
        <f>IFERROR(VLOOKUP(Table1[[#This Row],[RespondentID]],'All Data'!$A32:$CN604,91,FALSE),"unknown")</f>
        <v>Yes</v>
      </c>
      <c r="AA31" s="159" t="str">
        <f>IFERROR(VLOOKUP(Table1[[#This Row],[RespondentID]],'All Data'!$A32:$CN604,92,FALSE),"unknown")</f>
        <v>Yes</v>
      </c>
    </row>
    <row r="32" spans="1:27" x14ac:dyDescent="0.35">
      <c r="A32" s="6">
        <v>5678198720</v>
      </c>
      <c r="B32" s="6" t="s">
        <v>67</v>
      </c>
      <c r="C32" s="6"/>
      <c r="D32" s="6"/>
      <c r="E32" s="6"/>
      <c r="F32" s="6"/>
      <c r="G32" s="6"/>
      <c r="H32" s="6"/>
      <c r="I32" s="6"/>
      <c r="J32" s="6"/>
      <c r="K32" s="6"/>
      <c r="L32" s="6"/>
      <c r="M32" s="6" t="s">
        <v>78</v>
      </c>
      <c r="N32" s="6"/>
      <c r="O32" s="96"/>
      <c r="P32" s="159" t="str">
        <f>IFERROR(VLOOKUP(Table1[[#This Row],[RespondentID]],'All Data'!$A33:$CN605,81,FALSE),"unkown")</f>
        <v>Male</v>
      </c>
      <c r="Q32" s="159">
        <f>IFERROR(VLOOKUP(Table1[[#This Row],[RespondentID]],'All Data'!$A33:$CN605,82,FALSE),"unknown")</f>
        <v>60</v>
      </c>
      <c r="R32" s="159" t="str">
        <f>IFERROR(VLOOKUP(Table1[[#This Row],[RespondentID]],'All Data'!$A33:$CN605,83,FALSE),"unknown")</f>
        <v>Suffolk</v>
      </c>
      <c r="S32" s="159" t="str">
        <f>IFERROR(VLOOKUP(Table1[[#This Row],[RespondentID]],'All Data'!$A33:$CN605,84,FALSE),"unknown")</f>
        <v>North Patchogue, 11772</v>
      </c>
      <c r="T32" s="159" t="str">
        <f>IFERROR(VLOOKUP(Table1[[#This Row],[RespondentID]],'All Data'!$A33:$CN605,85,FALSE),"unknown")</f>
        <v>White/Caucasian</v>
      </c>
      <c r="U32" s="159" t="str">
        <f>IFERROR(VLOOKUP(Table1[[#This Row],[RespondentID]],'All Data'!$A33:$CN605,86,FALSE),"unknown")</f>
        <v>No</v>
      </c>
      <c r="V32" s="159" t="str">
        <f>IFERROR(VLOOKUP(Table1[[#This Row],[RespondentID]],'All Data'!$A33:$CN605,87,FALSE),"unknown")</f>
        <v xml:space="preserve">English </v>
      </c>
      <c r="W32" s="159" t="str">
        <f>IFERROR(VLOOKUP(Table1[[#This Row],[RespondentID]],'All Data'!$A33:$CN605,88,FALSE),"unknown")</f>
        <v>$75,000 to $125,000</v>
      </c>
      <c r="X32" s="159" t="str">
        <f>IFERROR(VLOOKUP(Table1[[#This Row],[RespondentID]],'All Data'!$A33:$CN605,89,FALSE),"unknown")</f>
        <v>Some college</v>
      </c>
      <c r="Y32" s="159" t="str">
        <f>IFERROR(VLOOKUP(Table1[[#This Row],[RespondentID]],'All Data'!$A33:$CN605,90,FALSE),"unknown")</f>
        <v>Employed for wages</v>
      </c>
      <c r="Z32" s="159" t="str">
        <f>IFERROR(VLOOKUP(Table1[[#This Row],[RespondentID]],'All Data'!$A33:$CN605,91,FALSE),"unknown")</f>
        <v>Yes</v>
      </c>
      <c r="AA32" s="159" t="str">
        <f>IFERROR(VLOOKUP(Table1[[#This Row],[RespondentID]],'All Data'!$A33:$CN605,92,FALSE),"unknown")</f>
        <v>Yes</v>
      </c>
    </row>
    <row r="33" spans="1:27" x14ac:dyDescent="0.35">
      <c r="A33" s="6">
        <v>5678193151</v>
      </c>
      <c r="B33" s="6" t="s">
        <v>67</v>
      </c>
      <c r="C33" s="6"/>
      <c r="D33" s="6"/>
      <c r="E33" s="6"/>
      <c r="F33" s="6"/>
      <c r="G33" s="6" t="s">
        <v>72</v>
      </c>
      <c r="H33" s="6"/>
      <c r="I33" s="6"/>
      <c r="J33" s="6"/>
      <c r="K33" s="6"/>
      <c r="L33" s="6"/>
      <c r="M33" s="6" t="s">
        <v>78</v>
      </c>
      <c r="N33" s="6"/>
      <c r="O33" s="96"/>
      <c r="P33" s="159" t="str">
        <f>IFERROR(VLOOKUP(Table1[[#This Row],[RespondentID]],'All Data'!$A34:$CN606,81,FALSE),"unkown")</f>
        <v>Female</v>
      </c>
      <c r="Q33" s="159">
        <f>IFERROR(VLOOKUP(Table1[[#This Row],[RespondentID]],'All Data'!$A34:$CN606,82,FALSE),"unknown")</f>
        <v>25</v>
      </c>
      <c r="R33" s="159" t="str">
        <f>IFERROR(VLOOKUP(Table1[[#This Row],[RespondentID]],'All Data'!$A34:$CN606,83,FALSE),"unknown")</f>
        <v>Nassau</v>
      </c>
      <c r="S33" s="159" t="str">
        <f>IFERROR(VLOOKUP(Table1[[#This Row],[RespondentID]],'All Data'!$A34:$CN606,84,FALSE),"unknown")</f>
        <v>Massapequa Park, 11762</v>
      </c>
      <c r="T33" s="159" t="str">
        <f>IFERROR(VLOOKUP(Table1[[#This Row],[RespondentID]],'All Data'!$A34:$CN606,85,FALSE),"unknown")</f>
        <v>White/Caucasian</v>
      </c>
      <c r="U33" s="159" t="str">
        <f>IFERROR(VLOOKUP(Table1[[#This Row],[RespondentID]],'All Data'!$A34:$CN606,86,FALSE),"unknown")</f>
        <v>No</v>
      </c>
      <c r="V33" s="159" t="str">
        <f>IFERROR(VLOOKUP(Table1[[#This Row],[RespondentID]],'All Data'!$A34:$CN606,87,FALSE),"unknown")</f>
        <v xml:space="preserve">English </v>
      </c>
      <c r="W33" s="159" t="str">
        <f>IFERROR(VLOOKUP(Table1[[#This Row],[RespondentID]],'All Data'!$A34:$CN606,88,FALSE),"unknown")</f>
        <v>Over $125,000</v>
      </c>
      <c r="X33" s="159" t="str">
        <f>IFERROR(VLOOKUP(Table1[[#This Row],[RespondentID]],'All Data'!$A34:$CN606,89,FALSE),"unknown")</f>
        <v>College graduate</v>
      </c>
      <c r="Y33" s="159" t="str">
        <f>IFERROR(VLOOKUP(Table1[[#This Row],[RespondentID]],'All Data'!$A34:$CN606,90,FALSE),"unknown")</f>
        <v>Employed for wages</v>
      </c>
      <c r="Z33" s="159" t="str">
        <f>IFERROR(VLOOKUP(Table1[[#This Row],[RespondentID]],'All Data'!$A34:$CN606,91,FALSE),"unknown")</f>
        <v>Yes</v>
      </c>
      <c r="AA33" s="159" t="str">
        <f>IFERROR(VLOOKUP(Table1[[#This Row],[RespondentID]],'All Data'!$A34:$CN606,92,FALSE),"unknown")</f>
        <v>Yes</v>
      </c>
    </row>
    <row r="34" spans="1:27" x14ac:dyDescent="0.35">
      <c r="A34" s="6">
        <v>5678191922</v>
      </c>
      <c r="B34" s="6" t="s">
        <v>67</v>
      </c>
      <c r="C34" s="6"/>
      <c r="D34" s="6"/>
      <c r="E34" s="6" t="s">
        <v>70</v>
      </c>
      <c r="F34" s="6"/>
      <c r="G34" s="6"/>
      <c r="H34" s="6"/>
      <c r="I34" s="6"/>
      <c r="J34" s="6"/>
      <c r="K34" s="6"/>
      <c r="L34" s="6"/>
      <c r="M34" s="6" t="s">
        <v>78</v>
      </c>
      <c r="N34" s="6"/>
      <c r="O34" s="96"/>
      <c r="P34" s="159" t="str">
        <f>IFERROR(VLOOKUP(Table1[[#This Row],[RespondentID]],'All Data'!$A35:$CN607,81,FALSE),"unkown")</f>
        <v>Female</v>
      </c>
      <c r="Q34" s="159">
        <f>IFERROR(VLOOKUP(Table1[[#This Row],[RespondentID]],'All Data'!$A35:$CN607,82,FALSE),"unknown")</f>
        <v>35</v>
      </c>
      <c r="R34" s="159" t="str">
        <f>IFERROR(VLOOKUP(Table1[[#This Row],[RespondentID]],'All Data'!$A35:$CN607,83,FALSE),"unknown")</f>
        <v>Suffolk</v>
      </c>
      <c r="S34" s="159" t="str">
        <f>IFERROR(VLOOKUP(Table1[[#This Row],[RespondentID]],'All Data'!$A35:$CN607,84,FALSE),"unknown")</f>
        <v>Holbrook, 11741</v>
      </c>
      <c r="T34" s="159" t="str">
        <f>IFERROR(VLOOKUP(Table1[[#This Row],[RespondentID]],'All Data'!$A35:$CN607,85,FALSE),"unknown")</f>
        <v>White/Caucasian</v>
      </c>
      <c r="U34" s="159" t="str">
        <f>IFERROR(VLOOKUP(Table1[[#This Row],[RespondentID]],'All Data'!$A35:$CN607,86,FALSE),"unknown")</f>
        <v>No</v>
      </c>
      <c r="V34" s="159" t="str">
        <f>IFERROR(VLOOKUP(Table1[[#This Row],[RespondentID]],'All Data'!$A35:$CN607,87,FALSE),"unknown")</f>
        <v xml:space="preserve">English </v>
      </c>
      <c r="W34" s="159" t="str">
        <f>IFERROR(VLOOKUP(Table1[[#This Row],[RespondentID]],'All Data'!$A35:$CN607,88,FALSE),"unknown")</f>
        <v>$75,000 to $125,000</v>
      </c>
      <c r="X34" s="159" t="str">
        <f>IFERROR(VLOOKUP(Table1[[#This Row],[RespondentID]],'All Data'!$A35:$CN607,89,FALSE),"unknown")</f>
        <v>Graduate school</v>
      </c>
      <c r="Y34" s="159" t="str">
        <f>IFERROR(VLOOKUP(Table1[[#This Row],[RespondentID]],'All Data'!$A35:$CN607,90,FALSE),"unknown")</f>
        <v>Employed for wages</v>
      </c>
      <c r="Z34" s="159" t="str">
        <f>IFERROR(VLOOKUP(Table1[[#This Row],[RespondentID]],'All Data'!$A35:$CN607,91,FALSE),"unknown")</f>
        <v>Yes</v>
      </c>
      <c r="AA34" s="159" t="str">
        <f>IFERROR(VLOOKUP(Table1[[#This Row],[RespondentID]],'All Data'!$A35:$CN607,92,FALSE),"unknown")</f>
        <v>Yes</v>
      </c>
    </row>
    <row r="35" spans="1:27" x14ac:dyDescent="0.35">
      <c r="A35" s="6">
        <v>5678188691</v>
      </c>
      <c r="B35" s="6"/>
      <c r="C35" s="6"/>
      <c r="D35" s="6" t="s">
        <v>69</v>
      </c>
      <c r="E35" s="6" t="s">
        <v>70</v>
      </c>
      <c r="F35" s="6"/>
      <c r="G35" s="6"/>
      <c r="H35" s="6"/>
      <c r="I35" s="6"/>
      <c r="J35" s="6"/>
      <c r="K35" s="6"/>
      <c r="L35" s="6"/>
      <c r="M35" s="6" t="s">
        <v>78</v>
      </c>
      <c r="N35" s="6"/>
      <c r="O35" s="96"/>
      <c r="P35" s="159" t="str">
        <f>IFERROR(VLOOKUP(Table1[[#This Row],[RespondentID]],'All Data'!$A36:$CN608,81,FALSE),"unkown")</f>
        <v>Female</v>
      </c>
      <c r="Q35" s="159">
        <f>IFERROR(VLOOKUP(Table1[[#This Row],[RespondentID]],'All Data'!$A36:$CN608,82,FALSE),"unknown")</f>
        <v>45</v>
      </c>
      <c r="R35" s="159" t="str">
        <f>IFERROR(VLOOKUP(Table1[[#This Row],[RespondentID]],'All Data'!$A36:$CN608,83,FALSE),"unknown")</f>
        <v>Nassau</v>
      </c>
      <c r="S35" s="159" t="str">
        <f>IFERROR(VLOOKUP(Table1[[#This Row],[RespondentID]],'All Data'!$A36:$CN608,84,FALSE),"unknown")</f>
        <v>East Rockaway, 11518</v>
      </c>
      <c r="T35" s="159" t="str">
        <f>IFERROR(VLOOKUP(Table1[[#This Row],[RespondentID]],'All Data'!$A36:$CN608,85,FALSE),"unknown")</f>
        <v>White/Caucasian</v>
      </c>
      <c r="U35" s="159" t="str">
        <f>IFERROR(VLOOKUP(Table1[[#This Row],[RespondentID]],'All Data'!$A36:$CN608,86,FALSE),"unknown")</f>
        <v>No</v>
      </c>
      <c r="V35" s="159" t="str">
        <f>IFERROR(VLOOKUP(Table1[[#This Row],[RespondentID]],'All Data'!$A36:$CN608,87,FALSE),"unknown")</f>
        <v xml:space="preserve">English </v>
      </c>
      <c r="W35" s="159" t="str">
        <f>IFERROR(VLOOKUP(Table1[[#This Row],[RespondentID]],'All Data'!$A36:$CN608,88,FALSE),"unknown")</f>
        <v>$75,000 to $125,000</v>
      </c>
      <c r="X35" s="159" t="str">
        <f>IFERROR(VLOOKUP(Table1[[#This Row],[RespondentID]],'All Data'!$A36:$CN608,89,FALSE),"unknown")</f>
        <v>Graduate school</v>
      </c>
      <c r="Y35" s="159" t="str">
        <f>IFERROR(VLOOKUP(Table1[[#This Row],[RespondentID]],'All Data'!$A36:$CN608,90,FALSE),"unknown")</f>
        <v>Employed for wages</v>
      </c>
      <c r="Z35" s="159" t="str">
        <f>IFERROR(VLOOKUP(Table1[[#This Row],[RespondentID]],'All Data'!$A36:$CN608,91,FALSE),"unknown")</f>
        <v>Yes</v>
      </c>
      <c r="AA35" s="159" t="str">
        <f>IFERROR(VLOOKUP(Table1[[#This Row],[RespondentID]],'All Data'!$A36:$CN608,92,FALSE),"unknown")</f>
        <v>Yes</v>
      </c>
    </row>
    <row r="36" spans="1:27" x14ac:dyDescent="0.35">
      <c r="A36" s="6">
        <v>5678188449</v>
      </c>
      <c r="B36" s="6" t="s">
        <v>67</v>
      </c>
      <c r="C36" s="6"/>
      <c r="D36" s="6"/>
      <c r="E36" s="6"/>
      <c r="F36" s="6"/>
      <c r="G36" s="6"/>
      <c r="H36" s="6" t="s">
        <v>73</v>
      </c>
      <c r="I36" s="6"/>
      <c r="J36" s="6"/>
      <c r="K36" s="6"/>
      <c r="L36" s="6"/>
      <c r="M36" s="6" t="s">
        <v>78</v>
      </c>
      <c r="N36" s="6"/>
      <c r="O36" s="96"/>
      <c r="P36" s="159" t="str">
        <f>IFERROR(VLOOKUP(Table1[[#This Row],[RespondentID]],'All Data'!$A37:$CN609,81,FALSE),"unkown")</f>
        <v>Female</v>
      </c>
      <c r="Q36" s="159">
        <f>IFERROR(VLOOKUP(Table1[[#This Row],[RespondentID]],'All Data'!$A37:$CN609,82,FALSE),"unknown")</f>
        <v>56</v>
      </c>
      <c r="R36" s="159" t="str">
        <f>IFERROR(VLOOKUP(Table1[[#This Row],[RespondentID]],'All Data'!$A37:$CN609,83,FALSE),"unknown")</f>
        <v>Suffolk</v>
      </c>
      <c r="S36" s="159" t="str">
        <f>IFERROR(VLOOKUP(Table1[[#This Row],[RespondentID]],'All Data'!$A37:$CN609,84,FALSE),"unknown")</f>
        <v>Mount Sinai, 11766</v>
      </c>
      <c r="T36" s="159" t="str">
        <f>IFERROR(VLOOKUP(Table1[[#This Row],[RespondentID]],'All Data'!$A37:$CN609,85,FALSE),"unknown")</f>
        <v>White/Caucasian</v>
      </c>
      <c r="U36" s="159" t="str">
        <f>IFERROR(VLOOKUP(Table1[[#This Row],[RespondentID]],'All Data'!$A37:$CN609,86,FALSE),"unknown")</f>
        <v>No</v>
      </c>
      <c r="V36" s="159" t="str">
        <f>IFERROR(VLOOKUP(Table1[[#This Row],[RespondentID]],'All Data'!$A37:$CN609,87,FALSE),"unknown")</f>
        <v xml:space="preserve">English </v>
      </c>
      <c r="W36" s="159" t="str">
        <f>IFERROR(VLOOKUP(Table1[[#This Row],[RespondentID]],'All Data'!$A37:$CN609,88,FALSE),"unknown")</f>
        <v>$50,000 to $74,999</v>
      </c>
      <c r="X36" s="159" t="str">
        <f>IFERROR(VLOOKUP(Table1[[#This Row],[RespondentID]],'All Data'!$A37:$CN609,89,FALSE),"unknown")</f>
        <v>Technical school</v>
      </c>
      <c r="Y36" s="159" t="str">
        <f>IFERROR(VLOOKUP(Table1[[#This Row],[RespondentID]],'All Data'!$A37:$CN609,90,FALSE),"unknown")</f>
        <v>Employed for wages</v>
      </c>
      <c r="Z36" s="159" t="str">
        <f>IFERROR(VLOOKUP(Table1[[#This Row],[RespondentID]],'All Data'!$A37:$CN609,91,FALSE),"unknown")</f>
        <v>Yes</v>
      </c>
      <c r="AA36" s="159" t="str">
        <f>IFERROR(VLOOKUP(Table1[[#This Row],[RespondentID]],'All Data'!$A37:$CN609,92,FALSE),"unknown")</f>
        <v>Yes</v>
      </c>
    </row>
    <row r="37" spans="1:27" x14ac:dyDescent="0.35">
      <c r="A37" s="6">
        <v>5678187695</v>
      </c>
      <c r="B37" s="6" t="s">
        <v>67</v>
      </c>
      <c r="C37" s="6"/>
      <c r="D37" s="6"/>
      <c r="E37" s="6" t="s">
        <v>70</v>
      </c>
      <c r="F37" s="6" t="s">
        <v>71</v>
      </c>
      <c r="G37" s="6"/>
      <c r="H37" s="6" t="s">
        <v>73</v>
      </c>
      <c r="I37" s="6"/>
      <c r="J37" s="6"/>
      <c r="K37" s="6" t="s">
        <v>76</v>
      </c>
      <c r="L37" s="6"/>
      <c r="M37" s="6" t="s">
        <v>78</v>
      </c>
      <c r="N37" s="6"/>
      <c r="O37" s="96"/>
      <c r="P37" s="159" t="str">
        <f>IFERROR(VLOOKUP(Table1[[#This Row],[RespondentID]],'All Data'!$A38:$CN610,81,FALSE),"unkown")</f>
        <v>Female</v>
      </c>
      <c r="Q37" s="159">
        <f>IFERROR(VLOOKUP(Table1[[#This Row],[RespondentID]],'All Data'!$A38:$CN610,82,FALSE),"unknown")</f>
        <v>50</v>
      </c>
      <c r="R37" s="159" t="str">
        <f>IFERROR(VLOOKUP(Table1[[#This Row],[RespondentID]],'All Data'!$A38:$CN610,83,FALSE),"unknown")</f>
        <v>Suffolk</v>
      </c>
      <c r="S37" s="159" t="str">
        <f>IFERROR(VLOOKUP(Table1[[#This Row],[RespondentID]],'All Data'!$A38:$CN610,84,FALSE),"unknown")</f>
        <v>Holbrook, 11741</v>
      </c>
      <c r="T37" s="159" t="str">
        <f>IFERROR(VLOOKUP(Table1[[#This Row],[RespondentID]],'All Data'!$A38:$CN610,85,FALSE),"unknown")</f>
        <v>White/Caucasian</v>
      </c>
      <c r="U37" s="159" t="str">
        <f>IFERROR(VLOOKUP(Table1[[#This Row],[RespondentID]],'All Data'!$A38:$CN610,86,FALSE),"unknown")</f>
        <v>No</v>
      </c>
      <c r="V37" s="159" t="str">
        <f>IFERROR(VLOOKUP(Table1[[#This Row],[RespondentID]],'All Data'!$A38:$CN610,87,FALSE),"unknown")</f>
        <v xml:space="preserve">English </v>
      </c>
      <c r="W37" s="159" t="str">
        <f>IFERROR(VLOOKUP(Table1[[#This Row],[RespondentID]],'All Data'!$A38:$CN610,88,FALSE),"unknown")</f>
        <v>Over $125,000</v>
      </c>
      <c r="X37" s="159" t="str">
        <f>IFERROR(VLOOKUP(Table1[[#This Row],[RespondentID]],'All Data'!$A38:$CN610,89,FALSE),"unknown")</f>
        <v>Other (please specify)</v>
      </c>
      <c r="Y37" s="159" t="str">
        <f>IFERROR(VLOOKUP(Table1[[#This Row],[RespondentID]],'All Data'!$A38:$CN610,90,FALSE),"unknown")</f>
        <v>Employed for wages</v>
      </c>
      <c r="Z37" s="159" t="str">
        <f>IFERROR(VLOOKUP(Table1[[#This Row],[RespondentID]],'All Data'!$A38:$CN610,91,FALSE),"unknown")</f>
        <v>Yes</v>
      </c>
      <c r="AA37" s="159" t="str">
        <f>IFERROR(VLOOKUP(Table1[[#This Row],[RespondentID]],'All Data'!$A38:$CN610,92,FALSE),"unknown")</f>
        <v>Yes</v>
      </c>
    </row>
    <row r="38" spans="1:27" x14ac:dyDescent="0.35">
      <c r="A38" s="6">
        <v>5678173649</v>
      </c>
      <c r="B38" s="6" t="s">
        <v>67</v>
      </c>
      <c r="C38" s="6"/>
      <c r="D38" s="6"/>
      <c r="E38" s="6"/>
      <c r="F38" s="6"/>
      <c r="G38" s="6"/>
      <c r="H38" s="6"/>
      <c r="I38" s="6"/>
      <c r="J38" s="6"/>
      <c r="K38" s="6"/>
      <c r="L38" s="6"/>
      <c r="M38" s="6" t="s">
        <v>78</v>
      </c>
      <c r="N38" s="6"/>
      <c r="O38" s="96"/>
      <c r="P38" s="159" t="str">
        <f>IFERROR(VLOOKUP(Table1[[#This Row],[RespondentID]],'All Data'!$A39:$CN611,81,FALSE),"unkown")</f>
        <v>Female</v>
      </c>
      <c r="Q38" s="159">
        <f>IFERROR(VLOOKUP(Table1[[#This Row],[RespondentID]],'All Data'!$A39:$CN611,82,FALSE),"unknown")</f>
        <v>45</v>
      </c>
      <c r="R38" s="159" t="str">
        <f>IFERROR(VLOOKUP(Table1[[#This Row],[RespondentID]],'All Data'!$A39:$CN611,83,FALSE),"unknown")</f>
        <v>Nassau</v>
      </c>
      <c r="S38" s="159" t="str">
        <f>IFERROR(VLOOKUP(Table1[[#This Row],[RespondentID]],'All Data'!$A39:$CN611,84,FALSE),"unknown")</f>
        <v>East Meadow, 11554</v>
      </c>
      <c r="T38" s="159" t="str">
        <f>IFERROR(VLOOKUP(Table1[[#This Row],[RespondentID]],'All Data'!$A39:$CN611,85,FALSE),"unknown")</f>
        <v>White/Caucasian</v>
      </c>
      <c r="U38" s="159" t="str">
        <f>IFERROR(VLOOKUP(Table1[[#This Row],[RespondentID]],'All Data'!$A39:$CN611,86,FALSE),"unknown")</f>
        <v>No</v>
      </c>
      <c r="V38" s="159" t="str">
        <f>IFERROR(VLOOKUP(Table1[[#This Row],[RespondentID]],'All Data'!$A39:$CN611,87,FALSE),"unknown")</f>
        <v xml:space="preserve">English </v>
      </c>
      <c r="W38" s="159" t="str">
        <f>IFERROR(VLOOKUP(Table1[[#This Row],[RespondentID]],'All Data'!$A39:$CN611,88,FALSE),"unknown")</f>
        <v>$50,000 to $74,999</v>
      </c>
      <c r="X38" s="159" t="str">
        <f>IFERROR(VLOOKUP(Table1[[#This Row],[RespondentID]],'All Data'!$A39:$CN611,89,FALSE),"unknown")</f>
        <v>Some college</v>
      </c>
      <c r="Y38" s="159" t="str">
        <f>IFERROR(VLOOKUP(Table1[[#This Row],[RespondentID]],'All Data'!$A39:$CN611,90,FALSE),"unknown")</f>
        <v>Employed for wages</v>
      </c>
      <c r="Z38" s="159" t="str">
        <f>IFERROR(VLOOKUP(Table1[[#This Row],[RespondentID]],'All Data'!$A39:$CN611,91,FALSE),"unknown")</f>
        <v>Yes</v>
      </c>
      <c r="AA38" s="159" t="str">
        <f>IFERROR(VLOOKUP(Table1[[#This Row],[RespondentID]],'All Data'!$A39:$CN611,92,FALSE),"unknown")</f>
        <v>Yes</v>
      </c>
    </row>
    <row r="39" spans="1:27" x14ac:dyDescent="0.35">
      <c r="A39" s="6">
        <v>5678055433</v>
      </c>
      <c r="B39" s="6" t="s">
        <v>67</v>
      </c>
      <c r="C39" s="6"/>
      <c r="D39" s="6"/>
      <c r="E39" s="6"/>
      <c r="F39" s="6"/>
      <c r="G39" s="6"/>
      <c r="H39" s="6"/>
      <c r="I39" s="6"/>
      <c r="J39" s="6"/>
      <c r="K39" s="6" t="s">
        <v>76</v>
      </c>
      <c r="L39" s="6"/>
      <c r="M39" s="6" t="s">
        <v>78</v>
      </c>
      <c r="N39" s="6"/>
      <c r="O39" s="96"/>
      <c r="P39" s="159" t="str">
        <f>IFERROR(VLOOKUP(Table1[[#This Row],[RespondentID]],'All Data'!$A40:$CN612,81,FALSE),"unkown")</f>
        <v>Male</v>
      </c>
      <c r="Q39" s="159">
        <f>IFERROR(VLOOKUP(Table1[[#This Row],[RespondentID]],'All Data'!$A40:$CN612,82,FALSE),"unknown")</f>
        <v>29</v>
      </c>
      <c r="R39" s="159" t="str">
        <f>IFERROR(VLOOKUP(Table1[[#This Row],[RespondentID]],'All Data'!$A40:$CN612,83,FALSE),"unknown")</f>
        <v>Suffolk</v>
      </c>
      <c r="S39" s="159" t="str">
        <f>IFERROR(VLOOKUP(Table1[[#This Row],[RespondentID]],'All Data'!$A40:$CN612,84,FALSE),"unknown")</f>
        <v>Stony Brook, 11790</v>
      </c>
      <c r="T39" s="159" t="str">
        <f>IFERROR(VLOOKUP(Table1[[#This Row],[RespondentID]],'All Data'!$A40:$CN612,85,FALSE),"unknown")</f>
        <v>White/Caucasian</v>
      </c>
      <c r="U39" s="159" t="str">
        <f>IFERROR(VLOOKUP(Table1[[#This Row],[RespondentID]],'All Data'!$A40:$CN612,86,FALSE),"unknown")</f>
        <v>No</v>
      </c>
      <c r="V39" s="159" t="str">
        <f>IFERROR(VLOOKUP(Table1[[#This Row],[RespondentID]],'All Data'!$A40:$CN612,87,FALSE),"unknown")</f>
        <v xml:space="preserve">English </v>
      </c>
      <c r="W39" s="159" t="str">
        <f>IFERROR(VLOOKUP(Table1[[#This Row],[RespondentID]],'All Data'!$A40:$CN612,88,FALSE),"unknown")</f>
        <v>$75,000 to $125,000</v>
      </c>
      <c r="X39" s="159" t="str">
        <f>IFERROR(VLOOKUP(Table1[[#This Row],[RespondentID]],'All Data'!$A40:$CN612,89,FALSE),"unknown")</f>
        <v>College graduate</v>
      </c>
      <c r="Y39" s="159" t="str">
        <f>IFERROR(VLOOKUP(Table1[[#This Row],[RespondentID]],'All Data'!$A40:$CN612,90,FALSE),"unknown")</f>
        <v>Employed for wages</v>
      </c>
      <c r="Z39" s="159" t="str">
        <f>IFERROR(VLOOKUP(Table1[[#This Row],[RespondentID]],'All Data'!$A40:$CN612,91,FALSE),"unknown")</f>
        <v>Yes</v>
      </c>
      <c r="AA39" s="159" t="str">
        <f>IFERROR(VLOOKUP(Table1[[#This Row],[RespondentID]],'All Data'!$A40:$CN612,92,FALSE),"unknown")</f>
        <v>Yes</v>
      </c>
    </row>
    <row r="40" spans="1:27" x14ac:dyDescent="0.35">
      <c r="A40" s="6">
        <v>5678051723</v>
      </c>
      <c r="B40" s="6" t="s">
        <v>67</v>
      </c>
      <c r="C40" s="6"/>
      <c r="D40" s="6"/>
      <c r="E40" s="6" t="s">
        <v>70</v>
      </c>
      <c r="F40" s="6" t="s">
        <v>71</v>
      </c>
      <c r="G40" s="6"/>
      <c r="H40" s="6"/>
      <c r="I40" s="6"/>
      <c r="J40" s="6"/>
      <c r="K40" s="6"/>
      <c r="L40" s="6"/>
      <c r="M40" s="6" t="s">
        <v>78</v>
      </c>
      <c r="N40" s="6"/>
      <c r="O40" s="96"/>
      <c r="P40" s="159" t="str">
        <f>IFERROR(VLOOKUP(Table1[[#This Row],[RespondentID]],'All Data'!$A41:$CN613,81,FALSE),"unkown")</f>
        <v>Male</v>
      </c>
      <c r="Q40" s="159">
        <f>IFERROR(VLOOKUP(Table1[[#This Row],[RespondentID]],'All Data'!$A41:$CN613,82,FALSE),"unknown")</f>
        <v>65</v>
      </c>
      <c r="R40" s="159" t="str">
        <f>IFERROR(VLOOKUP(Table1[[#This Row],[RespondentID]],'All Data'!$A41:$CN613,83,FALSE),"unknown")</f>
        <v>Suffolk</v>
      </c>
      <c r="S40" s="159" t="str">
        <f>IFERROR(VLOOKUP(Table1[[#This Row],[RespondentID]],'All Data'!$A41:$CN613,84,FALSE),"unknown")</f>
        <v>Holbrook, 11741</v>
      </c>
      <c r="T40" s="159" t="str">
        <f>IFERROR(VLOOKUP(Table1[[#This Row],[RespondentID]],'All Data'!$A41:$CN613,85,FALSE),"unknown")</f>
        <v>White/Caucasian</v>
      </c>
      <c r="U40" s="159" t="str">
        <f>IFERROR(VLOOKUP(Table1[[#This Row],[RespondentID]],'All Data'!$A41:$CN613,86,FALSE),"unknown")</f>
        <v>No</v>
      </c>
      <c r="V40" s="159" t="str">
        <f>IFERROR(VLOOKUP(Table1[[#This Row],[RespondentID]],'All Data'!$A41:$CN613,87,FALSE),"unknown")</f>
        <v xml:space="preserve">English </v>
      </c>
      <c r="W40" s="159" t="str">
        <f>IFERROR(VLOOKUP(Table1[[#This Row],[RespondentID]],'All Data'!$A41:$CN613,88,FALSE),"unknown")</f>
        <v>$75,000 to $125,000</v>
      </c>
      <c r="X40" s="159" t="str">
        <f>IFERROR(VLOOKUP(Table1[[#This Row],[RespondentID]],'All Data'!$A41:$CN613,89,FALSE),"unknown")</f>
        <v>Graduate school</v>
      </c>
      <c r="Y40" s="159" t="str">
        <f>IFERROR(VLOOKUP(Table1[[#This Row],[RespondentID]],'All Data'!$A41:$CN613,90,FALSE),"unknown")</f>
        <v>Retired</v>
      </c>
      <c r="Z40" s="159" t="str">
        <f>IFERROR(VLOOKUP(Table1[[#This Row],[RespondentID]],'All Data'!$A41:$CN613,91,FALSE),"unknown")</f>
        <v>Yes</v>
      </c>
      <c r="AA40" s="159" t="str">
        <f>IFERROR(VLOOKUP(Table1[[#This Row],[RespondentID]],'All Data'!$A41:$CN613,92,FALSE),"unknown")</f>
        <v>Yes</v>
      </c>
    </row>
    <row r="41" spans="1:27" x14ac:dyDescent="0.35">
      <c r="A41" s="6">
        <v>5678049260</v>
      </c>
      <c r="B41" s="6" t="s">
        <v>67</v>
      </c>
      <c r="C41" s="6"/>
      <c r="D41" s="6"/>
      <c r="E41" s="6"/>
      <c r="F41" s="6"/>
      <c r="G41" s="6"/>
      <c r="H41" s="6"/>
      <c r="I41" s="6"/>
      <c r="J41" s="6"/>
      <c r="K41" s="6"/>
      <c r="L41" s="6"/>
      <c r="M41" s="6"/>
      <c r="N41" s="6"/>
      <c r="O41" s="96"/>
      <c r="P41" s="159" t="str">
        <f>IFERROR(VLOOKUP(Table1[[#This Row],[RespondentID]],'All Data'!$A42:$CN614,81,FALSE),"unkown")</f>
        <v>Male</v>
      </c>
      <c r="Q41" s="159">
        <f>IFERROR(VLOOKUP(Table1[[#This Row],[RespondentID]],'All Data'!$A42:$CN614,82,FALSE),"unknown")</f>
        <v>79</v>
      </c>
      <c r="R41" s="159" t="str">
        <f>IFERROR(VLOOKUP(Table1[[#This Row],[RespondentID]],'All Data'!$A42:$CN614,83,FALSE),"unknown")</f>
        <v>Nassau</v>
      </c>
      <c r="S41" s="159" t="str">
        <f>IFERROR(VLOOKUP(Table1[[#This Row],[RespondentID]],'All Data'!$A42:$CN614,84,FALSE),"unknown")</f>
        <v>Plainview, 11803</v>
      </c>
      <c r="T41" s="159" t="str">
        <f>IFERROR(VLOOKUP(Table1[[#This Row],[RespondentID]],'All Data'!$A42:$CN614,85,FALSE),"unknown")</f>
        <v>White/Caucasian</v>
      </c>
      <c r="U41" s="159" t="str">
        <f>IFERROR(VLOOKUP(Table1[[#This Row],[RespondentID]],'All Data'!$A42:$CN614,86,FALSE),"unknown")</f>
        <v>No</v>
      </c>
      <c r="V41" s="159" t="str">
        <f>IFERROR(VLOOKUP(Table1[[#This Row],[RespondentID]],'All Data'!$A42:$CN614,87,FALSE),"unknown")</f>
        <v xml:space="preserve">English </v>
      </c>
      <c r="W41" s="159" t="str">
        <f>IFERROR(VLOOKUP(Table1[[#This Row],[RespondentID]],'All Data'!$A42:$CN614,88,FALSE),"unknown")</f>
        <v>$75,000 to $125,000</v>
      </c>
      <c r="X41" s="159" t="str">
        <f>IFERROR(VLOOKUP(Table1[[#This Row],[RespondentID]],'All Data'!$A42:$CN614,89,FALSE),"unknown")</f>
        <v>Graduate school</v>
      </c>
      <c r="Y41" s="159" t="str">
        <f>IFERROR(VLOOKUP(Table1[[#This Row],[RespondentID]],'All Data'!$A42:$CN614,90,FALSE),"unknown")</f>
        <v>Retired</v>
      </c>
      <c r="Z41" s="159" t="str">
        <f>IFERROR(VLOOKUP(Table1[[#This Row],[RespondentID]],'All Data'!$A42:$CN614,91,FALSE),"unknown")</f>
        <v>Yes</v>
      </c>
      <c r="AA41" s="159" t="str">
        <f>IFERROR(VLOOKUP(Table1[[#This Row],[RespondentID]],'All Data'!$A42:$CN614,92,FALSE),"unknown")</f>
        <v>Yes</v>
      </c>
    </row>
    <row r="42" spans="1:27" x14ac:dyDescent="0.35">
      <c r="A42" s="6">
        <v>5677807483</v>
      </c>
      <c r="B42" s="6" t="s">
        <v>67</v>
      </c>
      <c r="C42" s="6"/>
      <c r="D42" s="6"/>
      <c r="E42" s="6"/>
      <c r="F42" s="6"/>
      <c r="G42" s="6"/>
      <c r="H42" s="6"/>
      <c r="I42" s="6" t="s">
        <v>74</v>
      </c>
      <c r="J42" s="6"/>
      <c r="K42" s="6"/>
      <c r="L42" s="6"/>
      <c r="M42" s="6"/>
      <c r="N42" s="6"/>
      <c r="O42" s="96"/>
      <c r="P42" s="159" t="str">
        <f>IFERROR(VLOOKUP(Table1[[#This Row],[RespondentID]],'All Data'!$A43:$CN615,81,FALSE),"unkown")</f>
        <v>Male</v>
      </c>
      <c r="Q42" s="159">
        <f>IFERROR(VLOOKUP(Table1[[#This Row],[RespondentID]],'All Data'!$A43:$CN615,82,FALSE),"unknown")</f>
        <v>50</v>
      </c>
      <c r="R42" s="159" t="str">
        <f>IFERROR(VLOOKUP(Table1[[#This Row],[RespondentID]],'All Data'!$A43:$CN615,83,FALSE),"unknown")</f>
        <v>Suffolk</v>
      </c>
      <c r="S42" s="159" t="str">
        <f>IFERROR(VLOOKUP(Table1[[#This Row],[RespondentID]],'All Data'!$A43:$CN615,84,FALSE),"unknown")</f>
        <v>Deer Park, 11729</v>
      </c>
      <c r="T42" s="159" t="str">
        <f>IFERROR(VLOOKUP(Table1[[#This Row],[RespondentID]],'All Data'!$A43:$CN615,85,FALSE),"unknown")</f>
        <v>White/Caucasian</v>
      </c>
      <c r="U42" s="159" t="str">
        <f>IFERROR(VLOOKUP(Table1[[#This Row],[RespondentID]],'All Data'!$A43:$CN615,86,FALSE),"unknown")</f>
        <v>No</v>
      </c>
      <c r="V42" s="159" t="str">
        <f>IFERROR(VLOOKUP(Table1[[#This Row],[RespondentID]],'All Data'!$A43:$CN615,87,FALSE),"unknown")</f>
        <v xml:space="preserve">English </v>
      </c>
      <c r="W42" s="159" t="str">
        <f>IFERROR(VLOOKUP(Table1[[#This Row],[RespondentID]],'All Data'!$A43:$CN615,88,FALSE),"unknown")</f>
        <v>$50,000 to $74,999</v>
      </c>
      <c r="X42" s="159" t="str">
        <f>IFERROR(VLOOKUP(Table1[[#This Row],[RespondentID]],'All Data'!$A43:$CN615,89,FALSE),"unknown")</f>
        <v>Some college</v>
      </c>
      <c r="Y42" s="159" t="str">
        <f>IFERROR(VLOOKUP(Table1[[#This Row],[RespondentID]],'All Data'!$A43:$CN615,90,FALSE),"unknown")</f>
        <v>Employed for wages</v>
      </c>
      <c r="Z42" s="159" t="str">
        <f>IFERROR(VLOOKUP(Table1[[#This Row],[RespondentID]],'All Data'!$A43:$CN615,91,FALSE),"unknown")</f>
        <v>Yes</v>
      </c>
      <c r="AA42" s="159" t="str">
        <f>IFERROR(VLOOKUP(Table1[[#This Row],[RespondentID]],'All Data'!$A43:$CN615,92,FALSE),"unknown")</f>
        <v>No</v>
      </c>
    </row>
    <row r="43" spans="1:27" x14ac:dyDescent="0.35">
      <c r="A43" s="6">
        <v>5677677729</v>
      </c>
      <c r="B43" s="6" t="s">
        <v>67</v>
      </c>
      <c r="C43" s="6" t="s">
        <v>68</v>
      </c>
      <c r="D43" s="6" t="s">
        <v>69</v>
      </c>
      <c r="E43" s="6"/>
      <c r="F43" s="6" t="s">
        <v>71</v>
      </c>
      <c r="G43" s="6" t="s">
        <v>72</v>
      </c>
      <c r="H43" s="6" t="s">
        <v>73</v>
      </c>
      <c r="I43" s="6"/>
      <c r="J43" s="6"/>
      <c r="K43" s="6"/>
      <c r="L43" s="6"/>
      <c r="M43" s="6" t="s">
        <v>78</v>
      </c>
      <c r="N43" s="6"/>
      <c r="O43" s="96"/>
      <c r="P43" s="159" t="str">
        <f>IFERROR(VLOOKUP(Table1[[#This Row],[RespondentID]],'All Data'!$A44:$CN616,81,FALSE),"unkown")</f>
        <v>Female</v>
      </c>
      <c r="Q43" s="159">
        <f>IFERROR(VLOOKUP(Table1[[#This Row],[RespondentID]],'All Data'!$A44:$CN616,82,FALSE),"unknown")</f>
        <v>50</v>
      </c>
      <c r="R43" s="159" t="str">
        <f>IFERROR(VLOOKUP(Table1[[#This Row],[RespondentID]],'All Data'!$A44:$CN616,83,FALSE),"unknown")</f>
        <v>Suffolk</v>
      </c>
      <c r="S43" s="159" t="str">
        <f>IFERROR(VLOOKUP(Table1[[#This Row],[RespondentID]],'All Data'!$A44:$CN616,84,FALSE),"unknown")</f>
        <v>Huntington Station, 11746</v>
      </c>
      <c r="T43" s="159" t="str">
        <f>IFERROR(VLOOKUP(Table1[[#This Row],[RespondentID]],'All Data'!$A44:$CN616,85,FALSE),"unknown")</f>
        <v>White/Caucasian</v>
      </c>
      <c r="U43" s="159" t="str">
        <f>IFERROR(VLOOKUP(Table1[[#This Row],[RespondentID]],'All Data'!$A44:$CN616,86,FALSE),"unknown")</f>
        <v>No</v>
      </c>
      <c r="V43" s="159" t="str">
        <f>IFERROR(VLOOKUP(Table1[[#This Row],[RespondentID]],'All Data'!$A44:$CN616,87,FALSE),"unknown")</f>
        <v xml:space="preserve">English Italian </v>
      </c>
      <c r="W43" s="159" t="str">
        <f>IFERROR(VLOOKUP(Table1[[#This Row],[RespondentID]],'All Data'!$A44:$CN616,88,FALSE),"unknown")</f>
        <v>Over $125,000</v>
      </c>
      <c r="X43" s="159" t="str">
        <f>IFERROR(VLOOKUP(Table1[[#This Row],[RespondentID]],'All Data'!$A44:$CN616,89,FALSE),"unknown")</f>
        <v>College graduate</v>
      </c>
      <c r="Y43" s="159" t="str">
        <f>IFERROR(VLOOKUP(Table1[[#This Row],[RespondentID]],'All Data'!$A44:$CN616,90,FALSE),"unknown")</f>
        <v>Employed for wages</v>
      </c>
      <c r="Z43" s="159" t="str">
        <f>IFERROR(VLOOKUP(Table1[[#This Row],[RespondentID]],'All Data'!$A44:$CN616,91,FALSE),"unknown")</f>
        <v>Yes</v>
      </c>
      <c r="AA43" s="159" t="str">
        <f>IFERROR(VLOOKUP(Table1[[#This Row],[RespondentID]],'All Data'!$A44:$CN616,92,FALSE),"unknown")</f>
        <v>Yes</v>
      </c>
    </row>
    <row r="44" spans="1:27" x14ac:dyDescent="0.35">
      <c r="A44" s="6">
        <v>5677654392</v>
      </c>
      <c r="B44" s="6" t="s">
        <v>67</v>
      </c>
      <c r="C44" s="6"/>
      <c r="D44" s="6"/>
      <c r="E44" s="6" t="s">
        <v>70</v>
      </c>
      <c r="F44" s="6"/>
      <c r="G44" s="6"/>
      <c r="H44" s="6"/>
      <c r="I44" s="6"/>
      <c r="J44" s="6"/>
      <c r="K44" s="6"/>
      <c r="L44" s="6"/>
      <c r="M44" s="6"/>
      <c r="N44" s="6"/>
      <c r="O44" s="96"/>
      <c r="P44" s="159" t="str">
        <f>IFERROR(VLOOKUP(Table1[[#This Row],[RespondentID]],'All Data'!$A45:$CN617,81,FALSE),"unkown")</f>
        <v>Female</v>
      </c>
      <c r="Q44" s="159">
        <f>IFERROR(VLOOKUP(Table1[[#This Row],[RespondentID]],'All Data'!$A45:$CN617,82,FALSE),"unknown")</f>
        <v>38</v>
      </c>
      <c r="R44" s="159" t="str">
        <f>IFERROR(VLOOKUP(Table1[[#This Row],[RespondentID]],'All Data'!$A45:$CN617,83,FALSE),"unknown")</f>
        <v>Suffolk</v>
      </c>
      <c r="S44" s="159" t="str">
        <f>IFERROR(VLOOKUP(Table1[[#This Row],[RespondentID]],'All Data'!$A45:$CN617,84,FALSE),"unknown")</f>
        <v>Manorville, 11949</v>
      </c>
      <c r="T44" s="159" t="str">
        <f>IFERROR(VLOOKUP(Table1[[#This Row],[RespondentID]],'All Data'!$A45:$CN617,85,FALSE),"unknown")</f>
        <v>White/Caucasian</v>
      </c>
      <c r="U44" s="159" t="str">
        <f>IFERROR(VLOOKUP(Table1[[#This Row],[RespondentID]],'All Data'!$A45:$CN617,86,FALSE),"unknown")</f>
        <v>No</v>
      </c>
      <c r="V44" s="159" t="str">
        <f>IFERROR(VLOOKUP(Table1[[#This Row],[RespondentID]],'All Data'!$A45:$CN617,87,FALSE),"unknown")</f>
        <v xml:space="preserve">English </v>
      </c>
      <c r="W44" s="159" t="str">
        <f>IFERROR(VLOOKUP(Table1[[#This Row],[RespondentID]],'All Data'!$A45:$CN617,88,FALSE),"unknown")</f>
        <v>$35,000 to $49,999</v>
      </c>
      <c r="X44" s="159" t="str">
        <f>IFERROR(VLOOKUP(Table1[[#This Row],[RespondentID]],'All Data'!$A45:$CN617,89,FALSE),"unknown")</f>
        <v>Graduate school</v>
      </c>
      <c r="Y44" s="159" t="str">
        <f>IFERROR(VLOOKUP(Table1[[#This Row],[RespondentID]],'All Data'!$A45:$CN617,90,FALSE),"unknown")</f>
        <v>Employed for wages</v>
      </c>
      <c r="Z44" s="159" t="str">
        <f>IFERROR(VLOOKUP(Table1[[#This Row],[RespondentID]],'All Data'!$A45:$CN617,91,FALSE),"unknown")</f>
        <v>Yes</v>
      </c>
      <c r="AA44" s="159" t="str">
        <f>IFERROR(VLOOKUP(Table1[[#This Row],[RespondentID]],'All Data'!$A45:$CN617,92,FALSE),"unknown")</f>
        <v>Yes</v>
      </c>
    </row>
    <row r="45" spans="1:27" x14ac:dyDescent="0.35">
      <c r="A45" s="6">
        <v>5677436994</v>
      </c>
      <c r="B45" s="6" t="s">
        <v>67</v>
      </c>
      <c r="C45" s="6"/>
      <c r="D45" s="6" t="s">
        <v>69</v>
      </c>
      <c r="E45" s="6" t="s">
        <v>70</v>
      </c>
      <c r="F45" s="6" t="s">
        <v>71</v>
      </c>
      <c r="G45" s="6"/>
      <c r="H45" s="6" t="s">
        <v>73</v>
      </c>
      <c r="I45" s="6"/>
      <c r="J45" s="6"/>
      <c r="K45" s="6"/>
      <c r="L45" s="6"/>
      <c r="M45" s="6" t="s">
        <v>78</v>
      </c>
      <c r="N45" s="6"/>
      <c r="O45" s="96"/>
      <c r="P45" s="159" t="str">
        <f>IFERROR(VLOOKUP(Table1[[#This Row],[RespondentID]],'All Data'!$A46:$CN618,81,FALSE),"unkown")</f>
        <v>Female</v>
      </c>
      <c r="Q45" s="159">
        <f>IFERROR(VLOOKUP(Table1[[#This Row],[RespondentID]],'All Data'!$A46:$CN618,82,FALSE),"unknown")</f>
        <v>38</v>
      </c>
      <c r="R45" s="159" t="str">
        <f>IFERROR(VLOOKUP(Table1[[#This Row],[RespondentID]],'All Data'!$A46:$CN618,83,FALSE),"unknown")</f>
        <v>Suffolk</v>
      </c>
      <c r="S45" s="159" t="str">
        <f>IFERROR(VLOOKUP(Table1[[#This Row],[RespondentID]],'All Data'!$A46:$CN618,84,FALSE),"unknown")</f>
        <v>Medford, 11763</v>
      </c>
      <c r="T45" s="159" t="str">
        <f>IFERROR(VLOOKUP(Table1[[#This Row],[RespondentID]],'All Data'!$A46:$CN618,85,FALSE),"unknown")</f>
        <v>White/Caucasian</v>
      </c>
      <c r="U45" s="159" t="str">
        <f>IFERROR(VLOOKUP(Table1[[#This Row],[RespondentID]],'All Data'!$A46:$CN618,86,FALSE),"unknown")</f>
        <v>No</v>
      </c>
      <c r="V45" s="159" t="str">
        <f>IFERROR(VLOOKUP(Table1[[#This Row],[RespondentID]],'All Data'!$A46:$CN618,87,FALSE),"unknown")</f>
        <v xml:space="preserve">English </v>
      </c>
      <c r="W45" s="159" t="str">
        <f>IFERROR(VLOOKUP(Table1[[#This Row],[RespondentID]],'All Data'!$A46:$CN618,88,FALSE),"unknown")</f>
        <v>Over $125,000</v>
      </c>
      <c r="X45" s="159" t="str">
        <f>IFERROR(VLOOKUP(Table1[[#This Row],[RespondentID]],'All Data'!$A46:$CN618,89,FALSE),"unknown")</f>
        <v>College graduate</v>
      </c>
      <c r="Y45" s="159" t="str">
        <f>IFERROR(VLOOKUP(Table1[[#This Row],[RespondentID]],'All Data'!$A46:$CN618,90,FALSE),"unknown")</f>
        <v>Out of work and looking for work</v>
      </c>
      <c r="Z45" s="159" t="str">
        <f>IFERROR(VLOOKUP(Table1[[#This Row],[RespondentID]],'All Data'!$A46:$CN618,91,FALSE),"unknown")</f>
        <v>Yes</v>
      </c>
      <c r="AA45" s="159" t="str">
        <f>IFERROR(VLOOKUP(Table1[[#This Row],[RespondentID]],'All Data'!$A46:$CN618,92,FALSE),"unknown")</f>
        <v>Yes</v>
      </c>
    </row>
    <row r="46" spans="1:27" x14ac:dyDescent="0.35">
      <c r="A46" s="6">
        <v>5677432987</v>
      </c>
      <c r="B46" s="6" t="s">
        <v>67</v>
      </c>
      <c r="C46" s="6"/>
      <c r="D46" s="6"/>
      <c r="E46" s="6"/>
      <c r="F46" s="6"/>
      <c r="G46" s="6"/>
      <c r="H46" s="6"/>
      <c r="I46" s="6"/>
      <c r="J46" s="6"/>
      <c r="K46" s="6"/>
      <c r="L46" s="6"/>
      <c r="M46" s="6" t="s">
        <v>78</v>
      </c>
      <c r="N46" s="6"/>
      <c r="O46" s="96"/>
      <c r="P46" s="159" t="str">
        <f>IFERROR(VLOOKUP(Table1[[#This Row],[RespondentID]],'All Data'!$A47:$CN619,81,FALSE),"unkown")</f>
        <v>Female</v>
      </c>
      <c r="Q46" s="159">
        <f>IFERROR(VLOOKUP(Table1[[#This Row],[RespondentID]],'All Data'!$A47:$CN619,82,FALSE),"unknown")</f>
        <v>41</v>
      </c>
      <c r="R46" s="159" t="str">
        <f>IFERROR(VLOOKUP(Table1[[#This Row],[RespondentID]],'All Data'!$A47:$CN619,83,FALSE),"unknown")</f>
        <v>Queens</v>
      </c>
      <c r="S46" s="159">
        <f>IFERROR(VLOOKUP(Table1[[#This Row],[RespondentID]],'All Data'!$A47:$CN619,84,FALSE),"unknown")</f>
        <v>0</v>
      </c>
      <c r="T46" s="159" t="str">
        <f>IFERROR(VLOOKUP(Table1[[#This Row],[RespondentID]],'All Data'!$A47:$CN619,85,FALSE),"unknown")</f>
        <v>Multi-racial</v>
      </c>
      <c r="U46" s="159" t="str">
        <f>IFERROR(VLOOKUP(Table1[[#This Row],[RespondentID]],'All Data'!$A47:$CN619,86,FALSE),"unknown")</f>
        <v>No</v>
      </c>
      <c r="V46" s="159" t="str">
        <f>IFERROR(VLOOKUP(Table1[[#This Row],[RespondentID]],'All Data'!$A47:$CN619,87,FALSE),"unknown")</f>
        <v xml:space="preserve">English </v>
      </c>
      <c r="W46" s="159" t="str">
        <f>IFERROR(VLOOKUP(Table1[[#This Row],[RespondentID]],'All Data'!$A47:$CN619,88,FALSE),"unknown")</f>
        <v>$35,000 to $49,999</v>
      </c>
      <c r="X46" s="159" t="str">
        <f>IFERROR(VLOOKUP(Table1[[#This Row],[RespondentID]],'All Data'!$A47:$CN619,89,FALSE),"unknown")</f>
        <v>College graduate</v>
      </c>
      <c r="Y46" s="159" t="str">
        <f>IFERROR(VLOOKUP(Table1[[#This Row],[RespondentID]],'All Data'!$A47:$CN619,90,FALSE),"unknown")</f>
        <v>Employed for wages</v>
      </c>
      <c r="Z46" s="159" t="str">
        <f>IFERROR(VLOOKUP(Table1[[#This Row],[RespondentID]],'All Data'!$A47:$CN619,91,FALSE),"unknown")</f>
        <v>Yes</v>
      </c>
      <c r="AA46" s="159" t="str">
        <f>IFERROR(VLOOKUP(Table1[[#This Row],[RespondentID]],'All Data'!$A47:$CN619,92,FALSE),"unknown")</f>
        <v>Yes</v>
      </c>
    </row>
    <row r="47" spans="1:27" x14ac:dyDescent="0.35">
      <c r="A47" s="6">
        <v>5677431704</v>
      </c>
      <c r="B47" s="6" t="s">
        <v>67</v>
      </c>
      <c r="C47" s="6"/>
      <c r="D47" s="6" t="s">
        <v>69</v>
      </c>
      <c r="E47" s="6" t="s">
        <v>70</v>
      </c>
      <c r="F47" s="6"/>
      <c r="G47" s="6"/>
      <c r="H47" s="6"/>
      <c r="I47" s="6"/>
      <c r="J47" s="6"/>
      <c r="K47" s="6"/>
      <c r="L47" s="6"/>
      <c r="M47" s="6" t="s">
        <v>78</v>
      </c>
      <c r="N47" s="6"/>
      <c r="O47" s="96"/>
      <c r="P47" s="159" t="str">
        <f>IFERROR(VLOOKUP(Table1[[#This Row],[RespondentID]],'All Data'!$A48:$CN620,81,FALSE),"unkown")</f>
        <v>Female</v>
      </c>
      <c r="Q47" s="159">
        <f>IFERROR(VLOOKUP(Table1[[#This Row],[RespondentID]],'All Data'!$A48:$CN620,82,FALSE),"unknown")</f>
        <v>47</v>
      </c>
      <c r="R47" s="159" t="str">
        <f>IFERROR(VLOOKUP(Table1[[#This Row],[RespondentID]],'All Data'!$A48:$CN620,83,FALSE),"unknown")</f>
        <v>Suffolk</v>
      </c>
      <c r="S47" s="159" t="str">
        <f>IFERROR(VLOOKUP(Table1[[#This Row],[RespondentID]],'All Data'!$A48:$CN620,84,FALSE),"unknown")</f>
        <v>Centereach, 11720</v>
      </c>
      <c r="T47" s="159" t="str">
        <f>IFERROR(VLOOKUP(Table1[[#This Row],[RespondentID]],'All Data'!$A48:$CN620,85,FALSE),"unknown")</f>
        <v>White/Caucasian</v>
      </c>
      <c r="U47" s="159" t="str">
        <f>IFERROR(VLOOKUP(Table1[[#This Row],[RespondentID]],'All Data'!$A48:$CN620,86,FALSE),"unknown")</f>
        <v>No</v>
      </c>
      <c r="V47" s="159" t="str">
        <f>IFERROR(VLOOKUP(Table1[[#This Row],[RespondentID]],'All Data'!$A48:$CN620,87,FALSE),"unknown")</f>
        <v xml:space="preserve">English </v>
      </c>
      <c r="W47" s="159" t="str">
        <f>IFERROR(VLOOKUP(Table1[[#This Row],[RespondentID]],'All Data'!$A48:$CN620,88,FALSE),"unknown")</f>
        <v>$75,000 to $125,000</v>
      </c>
      <c r="X47" s="159" t="str">
        <f>IFERROR(VLOOKUP(Table1[[#This Row],[RespondentID]],'All Data'!$A48:$CN620,89,FALSE),"unknown")</f>
        <v>Graduate school</v>
      </c>
      <c r="Y47" s="159" t="str">
        <f>IFERROR(VLOOKUP(Table1[[#This Row],[RespondentID]],'All Data'!$A48:$CN620,90,FALSE),"unknown")</f>
        <v>Employed for wages</v>
      </c>
      <c r="Z47" s="159" t="str">
        <f>IFERROR(VLOOKUP(Table1[[#This Row],[RespondentID]],'All Data'!$A48:$CN620,91,FALSE),"unknown")</f>
        <v>Yes</v>
      </c>
      <c r="AA47" s="159" t="str">
        <f>IFERROR(VLOOKUP(Table1[[#This Row],[RespondentID]],'All Data'!$A48:$CN620,92,FALSE),"unknown")</f>
        <v>Yes</v>
      </c>
    </row>
    <row r="48" spans="1:27" x14ac:dyDescent="0.35">
      <c r="A48" s="6">
        <v>5677408650</v>
      </c>
      <c r="B48" s="6" t="s">
        <v>67</v>
      </c>
      <c r="C48" s="6"/>
      <c r="D48" s="6" t="s">
        <v>69</v>
      </c>
      <c r="E48" s="6" t="s">
        <v>70</v>
      </c>
      <c r="F48" s="6"/>
      <c r="G48" s="6"/>
      <c r="H48" s="6" t="s">
        <v>73</v>
      </c>
      <c r="I48" s="6"/>
      <c r="J48" s="6"/>
      <c r="K48" s="6"/>
      <c r="L48" s="6"/>
      <c r="M48" s="6" t="s">
        <v>78</v>
      </c>
      <c r="N48" s="6"/>
      <c r="O48" s="96"/>
      <c r="P48" s="159" t="str">
        <f>IFERROR(VLOOKUP(Table1[[#This Row],[RespondentID]],'All Data'!$A49:$CN621,81,FALSE),"unkown")</f>
        <v>Female</v>
      </c>
      <c r="Q48" s="159">
        <f>IFERROR(VLOOKUP(Table1[[#This Row],[RespondentID]],'All Data'!$A49:$CN621,82,FALSE),"unknown")</f>
        <v>52</v>
      </c>
      <c r="R48" s="159" t="str">
        <f>IFERROR(VLOOKUP(Table1[[#This Row],[RespondentID]],'All Data'!$A49:$CN621,83,FALSE),"unknown")</f>
        <v>Suffolk</v>
      </c>
      <c r="S48" s="159" t="str">
        <f>IFERROR(VLOOKUP(Table1[[#This Row],[RespondentID]],'All Data'!$A49:$CN621,84,FALSE),"unknown")</f>
        <v>Commack, 11725</v>
      </c>
      <c r="T48" s="159" t="str">
        <f>IFERROR(VLOOKUP(Table1[[#This Row],[RespondentID]],'All Data'!$A49:$CN621,85,FALSE),"unknown")</f>
        <v>White/Caucasian</v>
      </c>
      <c r="U48" s="159" t="str">
        <f>IFERROR(VLOOKUP(Table1[[#This Row],[RespondentID]],'All Data'!$A49:$CN621,86,FALSE),"unknown")</f>
        <v>No</v>
      </c>
      <c r="V48" s="159" t="str">
        <f>IFERROR(VLOOKUP(Table1[[#This Row],[RespondentID]],'All Data'!$A49:$CN621,87,FALSE),"unknown")</f>
        <v xml:space="preserve">English </v>
      </c>
      <c r="W48" s="159" t="str">
        <f>IFERROR(VLOOKUP(Table1[[#This Row],[RespondentID]],'All Data'!$A49:$CN621,88,FALSE),"unknown")</f>
        <v>Over $125,000</v>
      </c>
      <c r="X48" s="159" t="str">
        <f>IFERROR(VLOOKUP(Table1[[#This Row],[RespondentID]],'All Data'!$A49:$CN621,89,FALSE),"unknown")</f>
        <v>Doctorate</v>
      </c>
      <c r="Y48" s="159" t="str">
        <f>IFERROR(VLOOKUP(Table1[[#This Row],[RespondentID]],'All Data'!$A49:$CN621,90,FALSE),"unknown")</f>
        <v>Out of work, but not currently looking</v>
      </c>
      <c r="Z48" s="159" t="str">
        <f>IFERROR(VLOOKUP(Table1[[#This Row],[RespondentID]],'All Data'!$A49:$CN621,91,FALSE),"unknown")</f>
        <v>Yes</v>
      </c>
      <c r="AA48" s="159" t="str">
        <f>IFERROR(VLOOKUP(Table1[[#This Row],[RespondentID]],'All Data'!$A49:$CN621,92,FALSE),"unknown")</f>
        <v>Yes</v>
      </c>
    </row>
    <row r="49" spans="1:27" x14ac:dyDescent="0.35">
      <c r="A49" s="6">
        <v>5677392438</v>
      </c>
      <c r="B49" s="6" t="s">
        <v>67</v>
      </c>
      <c r="C49" s="6" t="s">
        <v>68</v>
      </c>
      <c r="D49" s="6" t="s">
        <v>69</v>
      </c>
      <c r="E49" s="6" t="s">
        <v>70</v>
      </c>
      <c r="F49" s="6"/>
      <c r="G49" s="6"/>
      <c r="H49" s="6" t="s">
        <v>73</v>
      </c>
      <c r="I49" s="6"/>
      <c r="J49" s="6"/>
      <c r="K49" s="6"/>
      <c r="L49" s="6"/>
      <c r="M49" s="6" t="s">
        <v>78</v>
      </c>
      <c r="N49" s="6"/>
      <c r="O49" s="96"/>
      <c r="P49" s="159" t="str">
        <f>IFERROR(VLOOKUP(Table1[[#This Row],[RespondentID]],'All Data'!$A50:$CN622,81,FALSE),"unkown")</f>
        <v>Female</v>
      </c>
      <c r="Q49" s="159">
        <f>IFERROR(VLOOKUP(Table1[[#This Row],[RespondentID]],'All Data'!$A50:$CN622,82,FALSE),"unknown")</f>
        <v>52</v>
      </c>
      <c r="R49" s="159" t="str">
        <f>IFERROR(VLOOKUP(Table1[[#This Row],[RespondentID]],'All Data'!$A50:$CN622,83,FALSE),"unknown")</f>
        <v>Suffolk</v>
      </c>
      <c r="S49" s="159" t="str">
        <f>IFERROR(VLOOKUP(Table1[[#This Row],[RespondentID]],'All Data'!$A50:$CN622,84,FALSE),"unknown")</f>
        <v>Cold Spring Hills, 11743</v>
      </c>
      <c r="T49" s="159" t="str">
        <f>IFERROR(VLOOKUP(Table1[[#This Row],[RespondentID]],'All Data'!$A50:$CN622,85,FALSE),"unknown")</f>
        <v>White/Caucasian</v>
      </c>
      <c r="U49" s="159" t="str">
        <f>IFERROR(VLOOKUP(Table1[[#This Row],[RespondentID]],'All Data'!$A50:$CN622,86,FALSE),"unknown")</f>
        <v>No</v>
      </c>
      <c r="V49" s="159" t="str">
        <f>IFERROR(VLOOKUP(Table1[[#This Row],[RespondentID]],'All Data'!$A50:$CN622,87,FALSE),"unknown")</f>
        <v xml:space="preserve">English </v>
      </c>
      <c r="W49" s="159" t="str">
        <f>IFERROR(VLOOKUP(Table1[[#This Row],[RespondentID]],'All Data'!$A50:$CN622,88,FALSE),"unknown")</f>
        <v>$50,000 to $74,999</v>
      </c>
      <c r="X49" s="159" t="str">
        <f>IFERROR(VLOOKUP(Table1[[#This Row],[RespondentID]],'All Data'!$A50:$CN622,89,FALSE),"unknown")</f>
        <v>Some college</v>
      </c>
      <c r="Y49" s="159" t="str">
        <f>IFERROR(VLOOKUP(Table1[[#This Row],[RespondentID]],'All Data'!$A50:$CN622,90,FALSE),"unknown")</f>
        <v>Retired</v>
      </c>
      <c r="Z49" s="159" t="str">
        <f>IFERROR(VLOOKUP(Table1[[#This Row],[RespondentID]],'All Data'!$A50:$CN622,91,FALSE),"unknown")</f>
        <v>Yes</v>
      </c>
      <c r="AA49" s="159" t="str">
        <f>IFERROR(VLOOKUP(Table1[[#This Row],[RespondentID]],'All Data'!$A50:$CN622,92,FALSE),"unknown")</f>
        <v>Yes</v>
      </c>
    </row>
    <row r="50" spans="1:27" x14ac:dyDescent="0.35">
      <c r="A50" s="6">
        <v>5677383162</v>
      </c>
      <c r="B50" s="6" t="s">
        <v>67</v>
      </c>
      <c r="C50" s="6"/>
      <c r="D50" s="6" t="s">
        <v>69</v>
      </c>
      <c r="E50" s="6"/>
      <c r="F50" s="6"/>
      <c r="G50" s="6"/>
      <c r="H50" s="6" t="s">
        <v>73</v>
      </c>
      <c r="I50" s="6"/>
      <c r="J50" s="6"/>
      <c r="K50" s="6"/>
      <c r="L50" s="6"/>
      <c r="M50" s="6"/>
      <c r="N50" s="6"/>
      <c r="O50" s="96"/>
      <c r="P50" s="159" t="str">
        <f>IFERROR(VLOOKUP(Table1[[#This Row],[RespondentID]],'All Data'!$A51:$CN623,81,FALSE),"unkown")</f>
        <v>Female</v>
      </c>
      <c r="Q50" s="159">
        <f>IFERROR(VLOOKUP(Table1[[#This Row],[RespondentID]],'All Data'!$A51:$CN623,82,FALSE),"unknown")</f>
        <v>40</v>
      </c>
      <c r="R50" s="159" t="str">
        <f>IFERROR(VLOOKUP(Table1[[#This Row],[RespondentID]],'All Data'!$A51:$CN623,83,FALSE),"unknown")</f>
        <v>Suffolk</v>
      </c>
      <c r="S50" s="159" t="str">
        <f>IFERROR(VLOOKUP(Table1[[#This Row],[RespondentID]],'All Data'!$A51:$CN623,84,FALSE),"unknown")</f>
        <v>Setauket, 11733</v>
      </c>
      <c r="T50" s="159" t="str">
        <f>IFERROR(VLOOKUP(Table1[[#This Row],[RespondentID]],'All Data'!$A51:$CN623,85,FALSE),"unknown")</f>
        <v>White/Caucasian</v>
      </c>
      <c r="U50" s="159" t="str">
        <f>IFERROR(VLOOKUP(Table1[[#This Row],[RespondentID]],'All Data'!$A51:$CN623,86,FALSE),"unknown")</f>
        <v>No</v>
      </c>
      <c r="V50" s="159" t="str">
        <f>IFERROR(VLOOKUP(Table1[[#This Row],[RespondentID]],'All Data'!$A51:$CN623,87,FALSE),"unknown")</f>
        <v xml:space="preserve">English </v>
      </c>
      <c r="W50" s="159" t="str">
        <f>IFERROR(VLOOKUP(Table1[[#This Row],[RespondentID]],'All Data'!$A51:$CN623,88,FALSE),"unknown")</f>
        <v>Over $125,000</v>
      </c>
      <c r="X50" s="159" t="str">
        <f>IFERROR(VLOOKUP(Table1[[#This Row],[RespondentID]],'All Data'!$A51:$CN623,89,FALSE),"unknown")</f>
        <v>College graduate</v>
      </c>
      <c r="Y50" s="159" t="str">
        <f>IFERROR(VLOOKUP(Table1[[#This Row],[RespondentID]],'All Data'!$A51:$CN623,90,FALSE),"unknown")</f>
        <v>Employed for wages</v>
      </c>
      <c r="Z50" s="159" t="str">
        <f>IFERROR(VLOOKUP(Table1[[#This Row],[RespondentID]],'All Data'!$A51:$CN623,91,FALSE),"unknown")</f>
        <v>Yes</v>
      </c>
      <c r="AA50" s="159" t="str">
        <f>IFERROR(VLOOKUP(Table1[[#This Row],[RespondentID]],'All Data'!$A51:$CN623,92,FALSE),"unknown")</f>
        <v>Yes</v>
      </c>
    </row>
    <row r="51" spans="1:27" x14ac:dyDescent="0.35">
      <c r="A51" s="6">
        <v>5677370615</v>
      </c>
      <c r="B51" s="6" t="s">
        <v>67</v>
      </c>
      <c r="C51" s="6"/>
      <c r="D51" s="6"/>
      <c r="E51" s="6" t="s">
        <v>70</v>
      </c>
      <c r="F51" s="6"/>
      <c r="G51" s="6"/>
      <c r="H51" s="6"/>
      <c r="I51" s="6"/>
      <c r="J51" s="6"/>
      <c r="K51" s="6"/>
      <c r="L51" s="6"/>
      <c r="M51" s="6"/>
      <c r="N51" s="6"/>
      <c r="O51" s="96"/>
      <c r="P51" s="159" t="str">
        <f>IFERROR(VLOOKUP(Table1[[#This Row],[RespondentID]],'All Data'!$A52:$CN624,81,FALSE),"unkown")</f>
        <v>Female</v>
      </c>
      <c r="Q51" s="159">
        <f>IFERROR(VLOOKUP(Table1[[#This Row],[RespondentID]],'All Data'!$A52:$CN624,82,FALSE),"unknown")</f>
        <v>40</v>
      </c>
      <c r="R51" s="159" t="str">
        <f>IFERROR(VLOOKUP(Table1[[#This Row],[RespondentID]],'All Data'!$A52:$CN624,83,FALSE),"unknown")</f>
        <v>Suffolk</v>
      </c>
      <c r="S51" s="159" t="str">
        <f>IFERROR(VLOOKUP(Table1[[#This Row],[RespondentID]],'All Data'!$A52:$CN624,84,FALSE),"unknown")</f>
        <v>Brookhaven, 11719</v>
      </c>
      <c r="T51" s="159" t="str">
        <f>IFERROR(VLOOKUP(Table1[[#This Row],[RespondentID]],'All Data'!$A52:$CN624,85,FALSE),"unknown")</f>
        <v>Black/African American</v>
      </c>
      <c r="U51" s="159" t="str">
        <f>IFERROR(VLOOKUP(Table1[[#This Row],[RespondentID]],'All Data'!$A52:$CN624,86,FALSE),"unknown")</f>
        <v>No</v>
      </c>
      <c r="V51" s="159" t="str">
        <f>IFERROR(VLOOKUP(Table1[[#This Row],[RespondentID]],'All Data'!$A52:$CN624,87,FALSE),"unknown")</f>
        <v xml:space="preserve">English </v>
      </c>
      <c r="W51" s="159" t="str">
        <f>IFERROR(VLOOKUP(Table1[[#This Row],[RespondentID]],'All Data'!$A52:$CN624,88,FALSE),"unknown")</f>
        <v>Over $125,000</v>
      </c>
      <c r="X51" s="159" t="str">
        <f>IFERROR(VLOOKUP(Table1[[#This Row],[RespondentID]],'All Data'!$A52:$CN624,89,FALSE),"unknown")</f>
        <v>Doctorate</v>
      </c>
      <c r="Y51" s="159" t="str">
        <f>IFERROR(VLOOKUP(Table1[[#This Row],[RespondentID]],'All Data'!$A52:$CN624,90,FALSE),"unknown")</f>
        <v>Employed for wages</v>
      </c>
      <c r="Z51" s="159" t="str">
        <f>IFERROR(VLOOKUP(Table1[[#This Row],[RespondentID]],'All Data'!$A52:$CN624,91,FALSE),"unknown")</f>
        <v>Yes</v>
      </c>
      <c r="AA51" s="159" t="str">
        <f>IFERROR(VLOOKUP(Table1[[#This Row],[RespondentID]],'All Data'!$A52:$CN624,92,FALSE),"unknown")</f>
        <v>Yes</v>
      </c>
    </row>
    <row r="52" spans="1:27" x14ac:dyDescent="0.35">
      <c r="A52" s="6">
        <v>5677359249</v>
      </c>
      <c r="B52" s="6" t="s">
        <v>67</v>
      </c>
      <c r="C52" s="6"/>
      <c r="D52" s="6"/>
      <c r="E52" s="6"/>
      <c r="F52" s="6"/>
      <c r="G52" s="6"/>
      <c r="H52" s="6"/>
      <c r="I52" s="6"/>
      <c r="J52" s="6"/>
      <c r="K52" s="6"/>
      <c r="L52" s="6"/>
      <c r="M52" s="6" t="s">
        <v>78</v>
      </c>
      <c r="N52" s="6" t="s">
        <v>79</v>
      </c>
      <c r="O52" s="96"/>
      <c r="P52" s="159" t="str">
        <f>IFERROR(VLOOKUP(Table1[[#This Row],[RespondentID]],'All Data'!$A53:$CN625,81,FALSE),"unkown")</f>
        <v>Female</v>
      </c>
      <c r="Q52" s="159">
        <f>IFERROR(VLOOKUP(Table1[[#This Row],[RespondentID]],'All Data'!$A53:$CN625,82,FALSE),"unknown")</f>
        <v>40</v>
      </c>
      <c r="R52" s="159" t="str">
        <f>IFERROR(VLOOKUP(Table1[[#This Row],[RespondentID]],'All Data'!$A53:$CN625,83,FALSE),"unknown")</f>
        <v>Suffolk</v>
      </c>
      <c r="S52" s="159" t="str">
        <f>IFERROR(VLOOKUP(Table1[[#This Row],[RespondentID]],'All Data'!$A53:$CN625,84,FALSE),"unknown")</f>
        <v>Holbrook, 11741</v>
      </c>
      <c r="T52" s="159" t="str">
        <f>IFERROR(VLOOKUP(Table1[[#This Row],[RespondentID]],'All Data'!$A53:$CN625,85,FALSE),"unknown")</f>
        <v>White/Caucasian</v>
      </c>
      <c r="U52" s="159" t="str">
        <f>IFERROR(VLOOKUP(Table1[[#This Row],[RespondentID]],'All Data'!$A53:$CN625,86,FALSE),"unknown")</f>
        <v>No</v>
      </c>
      <c r="V52" s="159" t="str">
        <f>IFERROR(VLOOKUP(Table1[[#This Row],[RespondentID]],'All Data'!$A53:$CN625,87,FALSE),"unknown")</f>
        <v xml:space="preserve">English </v>
      </c>
      <c r="W52" s="159" t="str">
        <f>IFERROR(VLOOKUP(Table1[[#This Row],[RespondentID]],'All Data'!$A53:$CN625,88,FALSE),"unknown")</f>
        <v>Over $125,000</v>
      </c>
      <c r="X52" s="159" t="str">
        <f>IFERROR(VLOOKUP(Table1[[#This Row],[RespondentID]],'All Data'!$A53:$CN625,89,FALSE),"unknown")</f>
        <v>Graduate school</v>
      </c>
      <c r="Y52" s="159" t="str">
        <f>IFERROR(VLOOKUP(Table1[[#This Row],[RespondentID]],'All Data'!$A53:$CN625,90,FALSE),"unknown")</f>
        <v>Employed for wages</v>
      </c>
      <c r="Z52" s="159" t="str">
        <f>IFERROR(VLOOKUP(Table1[[#This Row],[RespondentID]],'All Data'!$A53:$CN625,91,FALSE),"unknown")</f>
        <v>Yes</v>
      </c>
      <c r="AA52" s="159" t="str">
        <f>IFERROR(VLOOKUP(Table1[[#This Row],[RespondentID]],'All Data'!$A53:$CN625,92,FALSE),"unknown")</f>
        <v>Yes</v>
      </c>
    </row>
    <row r="53" spans="1:27" x14ac:dyDescent="0.35">
      <c r="A53" s="6">
        <v>5677353671</v>
      </c>
      <c r="B53" s="6" t="s">
        <v>67</v>
      </c>
      <c r="C53" s="6"/>
      <c r="D53" s="6"/>
      <c r="E53" s="6"/>
      <c r="F53" s="6"/>
      <c r="G53" s="6"/>
      <c r="H53" s="6" t="s">
        <v>73</v>
      </c>
      <c r="I53" s="6"/>
      <c r="J53" s="6"/>
      <c r="K53" s="6"/>
      <c r="L53" s="6"/>
      <c r="M53" s="6" t="s">
        <v>78</v>
      </c>
      <c r="N53" s="6"/>
      <c r="O53" s="96"/>
      <c r="P53" s="159" t="str">
        <f>IFERROR(VLOOKUP(Table1[[#This Row],[RespondentID]],'All Data'!$A54:$CN626,81,FALSE),"unkown")</f>
        <v>Female</v>
      </c>
      <c r="Q53" s="159">
        <f>IFERROR(VLOOKUP(Table1[[#This Row],[RespondentID]],'All Data'!$A54:$CN626,82,FALSE),"unknown")</f>
        <v>50</v>
      </c>
      <c r="R53" s="159" t="str">
        <f>IFERROR(VLOOKUP(Table1[[#This Row],[RespondentID]],'All Data'!$A54:$CN626,83,FALSE),"unknown")</f>
        <v>Suffolk</v>
      </c>
      <c r="S53" s="159" t="str">
        <f>IFERROR(VLOOKUP(Table1[[#This Row],[RespondentID]],'All Data'!$A54:$CN626,84,FALSE),"unknown")</f>
        <v>Northport, 11768</v>
      </c>
      <c r="T53" s="159" t="str">
        <f>IFERROR(VLOOKUP(Table1[[#This Row],[RespondentID]],'All Data'!$A54:$CN626,85,FALSE),"unknown")</f>
        <v>White/Caucasian</v>
      </c>
      <c r="U53" s="159" t="str">
        <f>IFERROR(VLOOKUP(Table1[[#This Row],[RespondentID]],'All Data'!$A54:$CN626,86,FALSE),"unknown")</f>
        <v>No</v>
      </c>
      <c r="V53" s="159" t="str">
        <f>IFERROR(VLOOKUP(Table1[[#This Row],[RespondentID]],'All Data'!$A54:$CN626,87,FALSE),"unknown")</f>
        <v xml:space="preserve">English </v>
      </c>
      <c r="W53" s="159" t="str">
        <f>IFERROR(VLOOKUP(Table1[[#This Row],[RespondentID]],'All Data'!$A54:$CN626,88,FALSE),"unknown")</f>
        <v>Over $125,000</v>
      </c>
      <c r="X53" s="159" t="str">
        <f>IFERROR(VLOOKUP(Table1[[#This Row],[RespondentID]],'All Data'!$A54:$CN626,89,FALSE),"unknown")</f>
        <v>Graduate school</v>
      </c>
      <c r="Y53" s="159" t="str">
        <f>IFERROR(VLOOKUP(Table1[[#This Row],[RespondentID]],'All Data'!$A54:$CN626,90,FALSE),"unknown")</f>
        <v>Employed for wages</v>
      </c>
      <c r="Z53" s="159" t="str">
        <f>IFERROR(VLOOKUP(Table1[[#This Row],[RespondentID]],'All Data'!$A54:$CN626,91,FALSE),"unknown")</f>
        <v>Yes</v>
      </c>
      <c r="AA53" s="159" t="str">
        <f>IFERROR(VLOOKUP(Table1[[#This Row],[RespondentID]],'All Data'!$A54:$CN626,92,FALSE),"unknown")</f>
        <v>Yes</v>
      </c>
    </row>
    <row r="54" spans="1:27" x14ac:dyDescent="0.35">
      <c r="A54" s="6">
        <v>5677353607</v>
      </c>
      <c r="B54" s="6" t="s">
        <v>67</v>
      </c>
      <c r="C54" s="6"/>
      <c r="D54" s="6"/>
      <c r="E54" s="6" t="s">
        <v>70</v>
      </c>
      <c r="F54" s="6"/>
      <c r="G54" s="6"/>
      <c r="H54" s="6"/>
      <c r="I54" s="6"/>
      <c r="J54" s="6" t="s">
        <v>75</v>
      </c>
      <c r="K54" s="6"/>
      <c r="L54" s="6"/>
      <c r="M54" s="6"/>
      <c r="N54" s="6"/>
      <c r="O54" s="96"/>
      <c r="P54" s="159" t="str">
        <f>IFERROR(VLOOKUP(Table1[[#This Row],[RespondentID]],'All Data'!$A55:$CN627,81,FALSE),"unkown")</f>
        <v>Male</v>
      </c>
      <c r="Q54" s="159">
        <f>IFERROR(VLOOKUP(Table1[[#This Row],[RespondentID]],'All Data'!$A55:$CN627,82,FALSE),"unknown")</f>
        <v>42</v>
      </c>
      <c r="R54" s="159" t="str">
        <f>IFERROR(VLOOKUP(Table1[[#This Row],[RespondentID]],'All Data'!$A55:$CN627,83,FALSE),"unknown")</f>
        <v>Suffolk</v>
      </c>
      <c r="S54" s="159" t="str">
        <f>IFERROR(VLOOKUP(Table1[[#This Row],[RespondentID]],'All Data'!$A55:$CN627,84,FALSE),"unknown")</f>
        <v>Patchogue, 11772</v>
      </c>
      <c r="T54" s="159" t="str">
        <f>IFERROR(VLOOKUP(Table1[[#This Row],[RespondentID]],'All Data'!$A55:$CN627,85,FALSE),"unknown")</f>
        <v>White/Caucasian</v>
      </c>
      <c r="U54" s="159" t="str">
        <f>IFERROR(VLOOKUP(Table1[[#This Row],[RespondentID]],'All Data'!$A55:$CN627,86,FALSE),"unknown")</f>
        <v>No</v>
      </c>
      <c r="V54" s="159" t="str">
        <f>IFERROR(VLOOKUP(Table1[[#This Row],[RespondentID]],'All Data'!$A55:$CN627,87,FALSE),"unknown")</f>
        <v xml:space="preserve">English </v>
      </c>
      <c r="W54" s="159" t="str">
        <f>IFERROR(VLOOKUP(Table1[[#This Row],[RespondentID]],'All Data'!$A55:$CN627,88,FALSE),"unknown")</f>
        <v>Over $125,000</v>
      </c>
      <c r="X54" s="159" t="str">
        <f>IFERROR(VLOOKUP(Table1[[#This Row],[RespondentID]],'All Data'!$A55:$CN627,89,FALSE),"unknown")</f>
        <v>Graduate school</v>
      </c>
      <c r="Y54" s="159" t="str">
        <f>IFERROR(VLOOKUP(Table1[[#This Row],[RespondentID]],'All Data'!$A55:$CN627,90,FALSE),"unknown")</f>
        <v>Employed for wages</v>
      </c>
      <c r="Z54" s="159" t="str">
        <f>IFERROR(VLOOKUP(Table1[[#This Row],[RespondentID]],'All Data'!$A55:$CN627,91,FALSE),"unknown")</f>
        <v>Yes</v>
      </c>
      <c r="AA54" s="159" t="str">
        <f>IFERROR(VLOOKUP(Table1[[#This Row],[RespondentID]],'All Data'!$A55:$CN627,92,FALSE),"unknown")</f>
        <v>Yes</v>
      </c>
    </row>
    <row r="55" spans="1:27" x14ac:dyDescent="0.35">
      <c r="A55" s="6">
        <v>5677351772</v>
      </c>
      <c r="B55" s="6"/>
      <c r="C55" s="6" t="s">
        <v>68</v>
      </c>
      <c r="D55" s="6"/>
      <c r="E55" s="6"/>
      <c r="F55" s="6"/>
      <c r="G55" s="6"/>
      <c r="H55" s="6" t="s">
        <v>73</v>
      </c>
      <c r="I55" s="6"/>
      <c r="J55" s="6"/>
      <c r="K55" s="6"/>
      <c r="L55" s="6"/>
      <c r="M55" s="6" t="s">
        <v>78</v>
      </c>
      <c r="N55" s="6"/>
      <c r="O55" s="96"/>
      <c r="P55" s="159" t="str">
        <f>IFERROR(VLOOKUP(Table1[[#This Row],[RespondentID]],'All Data'!$A56:$CN628,81,FALSE),"unkown")</f>
        <v>Female</v>
      </c>
      <c r="Q55" s="159">
        <f>IFERROR(VLOOKUP(Table1[[#This Row],[RespondentID]],'All Data'!$A56:$CN628,82,FALSE),"unknown")</f>
        <v>42</v>
      </c>
      <c r="R55" s="159" t="str">
        <f>IFERROR(VLOOKUP(Table1[[#This Row],[RespondentID]],'All Data'!$A56:$CN628,83,FALSE),"unknown")</f>
        <v>Suffolk</v>
      </c>
      <c r="S55" s="159" t="str">
        <f>IFERROR(VLOOKUP(Table1[[#This Row],[RespondentID]],'All Data'!$A56:$CN628,84,FALSE),"unknown")</f>
        <v>Sayville, 11782</v>
      </c>
      <c r="T55" s="159" t="str">
        <f>IFERROR(VLOOKUP(Table1[[#This Row],[RespondentID]],'All Data'!$A56:$CN628,85,FALSE),"unknown")</f>
        <v>Other (please specify)</v>
      </c>
      <c r="U55" s="159" t="str">
        <f>IFERROR(VLOOKUP(Table1[[#This Row],[RespondentID]],'All Data'!$A56:$CN628,86,FALSE),"unknown")</f>
        <v>No</v>
      </c>
      <c r="V55" s="159" t="str">
        <f>IFERROR(VLOOKUP(Table1[[#This Row],[RespondentID]],'All Data'!$A56:$CN628,87,FALSE),"unknown")</f>
        <v xml:space="preserve">English </v>
      </c>
      <c r="W55" s="159" t="str">
        <f>IFERROR(VLOOKUP(Table1[[#This Row],[RespondentID]],'All Data'!$A56:$CN628,88,FALSE),"unknown")</f>
        <v>Over $125,000</v>
      </c>
      <c r="X55" s="159" t="str">
        <f>IFERROR(VLOOKUP(Table1[[#This Row],[RespondentID]],'All Data'!$A56:$CN628,89,FALSE),"unknown")</f>
        <v>Graduate school</v>
      </c>
      <c r="Y55" s="159" t="str">
        <f>IFERROR(VLOOKUP(Table1[[#This Row],[RespondentID]],'All Data'!$A56:$CN628,90,FALSE),"unknown")</f>
        <v>Employed for wages</v>
      </c>
      <c r="Z55" s="159" t="str">
        <f>IFERROR(VLOOKUP(Table1[[#This Row],[RespondentID]],'All Data'!$A56:$CN628,91,FALSE),"unknown")</f>
        <v>Yes</v>
      </c>
      <c r="AA55" s="159" t="str">
        <f>IFERROR(VLOOKUP(Table1[[#This Row],[RespondentID]],'All Data'!$A56:$CN628,92,FALSE),"unknown")</f>
        <v>Yes</v>
      </c>
    </row>
    <row r="56" spans="1:27" x14ac:dyDescent="0.35">
      <c r="A56" s="6">
        <v>5677351744</v>
      </c>
      <c r="B56" s="6" t="s">
        <v>67</v>
      </c>
      <c r="C56" s="6"/>
      <c r="D56" s="6"/>
      <c r="E56" s="6" t="s">
        <v>70</v>
      </c>
      <c r="F56" s="6"/>
      <c r="G56" s="6"/>
      <c r="H56" s="6"/>
      <c r="I56" s="6"/>
      <c r="J56" s="6"/>
      <c r="K56" s="6"/>
      <c r="L56" s="6"/>
      <c r="M56" s="6" t="s">
        <v>78</v>
      </c>
      <c r="N56" s="6"/>
      <c r="O56" s="96"/>
      <c r="P56" s="159" t="str">
        <f>IFERROR(VLOOKUP(Table1[[#This Row],[RespondentID]],'All Data'!$A57:$CN629,81,FALSE),"unkown")</f>
        <v>Female</v>
      </c>
      <c r="Q56" s="159">
        <f>IFERROR(VLOOKUP(Table1[[#This Row],[RespondentID]],'All Data'!$A57:$CN629,82,FALSE),"unknown")</f>
        <v>26</v>
      </c>
      <c r="R56" s="159" t="str">
        <f>IFERROR(VLOOKUP(Table1[[#This Row],[RespondentID]],'All Data'!$A57:$CN629,83,FALSE),"unknown")</f>
        <v>Suffolk</v>
      </c>
      <c r="S56" s="159" t="str">
        <f>IFERROR(VLOOKUP(Table1[[#This Row],[RespondentID]],'All Data'!$A57:$CN629,84,FALSE),"unknown")</f>
        <v>Patchogue, 11772</v>
      </c>
      <c r="T56" s="159" t="str">
        <f>IFERROR(VLOOKUP(Table1[[#This Row],[RespondentID]],'All Data'!$A57:$CN629,85,FALSE),"unknown")</f>
        <v>White/Caucasian</v>
      </c>
      <c r="U56" s="159" t="str">
        <f>IFERROR(VLOOKUP(Table1[[#This Row],[RespondentID]],'All Data'!$A57:$CN629,86,FALSE),"unknown")</f>
        <v>No</v>
      </c>
      <c r="V56" s="159" t="str">
        <f>IFERROR(VLOOKUP(Table1[[#This Row],[RespondentID]],'All Data'!$A57:$CN629,87,FALSE),"unknown")</f>
        <v xml:space="preserve">English </v>
      </c>
      <c r="W56" s="159" t="str">
        <f>IFERROR(VLOOKUP(Table1[[#This Row],[RespondentID]],'All Data'!$A57:$CN629,88,FALSE),"unknown")</f>
        <v>Over $125,000</v>
      </c>
      <c r="X56" s="159" t="str">
        <f>IFERROR(VLOOKUP(Table1[[#This Row],[RespondentID]],'All Data'!$A57:$CN629,89,FALSE),"unknown")</f>
        <v>College graduate</v>
      </c>
      <c r="Y56" s="159" t="str">
        <f>IFERROR(VLOOKUP(Table1[[#This Row],[RespondentID]],'All Data'!$A57:$CN629,90,FALSE),"unknown")</f>
        <v>Employed for wages</v>
      </c>
      <c r="Z56" s="159" t="str">
        <f>IFERROR(VLOOKUP(Table1[[#This Row],[RespondentID]],'All Data'!$A57:$CN629,91,FALSE),"unknown")</f>
        <v>Yes</v>
      </c>
      <c r="AA56" s="159" t="str">
        <f>IFERROR(VLOOKUP(Table1[[#This Row],[RespondentID]],'All Data'!$A57:$CN629,92,FALSE),"unknown")</f>
        <v>Yes</v>
      </c>
    </row>
    <row r="57" spans="1:27" x14ac:dyDescent="0.35">
      <c r="A57" s="6">
        <v>5677350229</v>
      </c>
      <c r="B57" s="6" t="s">
        <v>67</v>
      </c>
      <c r="C57" s="6"/>
      <c r="D57" s="6"/>
      <c r="E57" s="6" t="s">
        <v>70</v>
      </c>
      <c r="F57" s="6"/>
      <c r="G57" s="6"/>
      <c r="H57" s="6" t="s">
        <v>73</v>
      </c>
      <c r="I57" s="6"/>
      <c r="J57" s="6" t="s">
        <v>75</v>
      </c>
      <c r="K57" s="6"/>
      <c r="L57" s="6"/>
      <c r="M57" s="6" t="s">
        <v>78</v>
      </c>
      <c r="N57" s="6"/>
      <c r="O57" s="96"/>
      <c r="P57" s="159" t="str">
        <f>IFERROR(VLOOKUP(Table1[[#This Row],[RespondentID]],'All Data'!$A58:$CN630,81,FALSE),"unkown")</f>
        <v>Female</v>
      </c>
      <c r="Q57" s="159">
        <f>IFERROR(VLOOKUP(Table1[[#This Row],[RespondentID]],'All Data'!$A58:$CN630,82,FALSE),"unknown")</f>
        <v>35</v>
      </c>
      <c r="R57" s="159" t="str">
        <f>IFERROR(VLOOKUP(Table1[[#This Row],[RespondentID]],'All Data'!$A58:$CN630,83,FALSE),"unknown")</f>
        <v>Suffolk</v>
      </c>
      <c r="S57" s="159" t="str">
        <f>IFERROR(VLOOKUP(Table1[[#This Row],[RespondentID]],'All Data'!$A58:$CN630,84,FALSE),"unknown")</f>
        <v>Patchogue, 11772</v>
      </c>
      <c r="T57" s="159" t="str">
        <f>IFERROR(VLOOKUP(Table1[[#This Row],[RespondentID]],'All Data'!$A58:$CN630,85,FALSE),"unknown")</f>
        <v>White/Caucasian</v>
      </c>
      <c r="U57" s="159" t="str">
        <f>IFERROR(VLOOKUP(Table1[[#This Row],[RespondentID]],'All Data'!$A58:$CN630,86,FALSE),"unknown")</f>
        <v>No</v>
      </c>
      <c r="V57" s="159" t="str">
        <f>IFERROR(VLOOKUP(Table1[[#This Row],[RespondentID]],'All Data'!$A58:$CN630,87,FALSE),"unknown")</f>
        <v xml:space="preserve">English </v>
      </c>
      <c r="W57" s="159" t="str">
        <f>IFERROR(VLOOKUP(Table1[[#This Row],[RespondentID]],'All Data'!$A58:$CN630,88,FALSE),"unknown")</f>
        <v>$50,000 to $74,999</v>
      </c>
      <c r="X57" s="159" t="str">
        <f>IFERROR(VLOOKUP(Table1[[#This Row],[RespondentID]],'All Data'!$A58:$CN630,89,FALSE),"unknown")</f>
        <v>Technical school</v>
      </c>
      <c r="Y57" s="159" t="str">
        <f>IFERROR(VLOOKUP(Table1[[#This Row],[RespondentID]],'All Data'!$A58:$CN630,90,FALSE),"unknown")</f>
        <v>Employed for wages</v>
      </c>
      <c r="Z57" s="159" t="str">
        <f>IFERROR(VLOOKUP(Table1[[#This Row],[RespondentID]],'All Data'!$A58:$CN630,91,FALSE),"unknown")</f>
        <v>Yes</v>
      </c>
      <c r="AA57" s="159" t="str">
        <f>IFERROR(VLOOKUP(Table1[[#This Row],[RespondentID]],'All Data'!$A58:$CN630,92,FALSE),"unknown")</f>
        <v>Yes</v>
      </c>
    </row>
    <row r="58" spans="1:27" x14ac:dyDescent="0.35">
      <c r="A58" s="6">
        <v>5677349499</v>
      </c>
      <c r="B58" s="6" t="s">
        <v>67</v>
      </c>
      <c r="C58" s="6"/>
      <c r="D58" s="6"/>
      <c r="E58" s="6" t="s">
        <v>70</v>
      </c>
      <c r="F58" s="6"/>
      <c r="G58" s="6"/>
      <c r="H58" s="6" t="s">
        <v>73</v>
      </c>
      <c r="I58" s="6"/>
      <c r="J58" s="6"/>
      <c r="K58" s="6" t="s">
        <v>76</v>
      </c>
      <c r="L58" s="6"/>
      <c r="M58" s="6" t="s">
        <v>78</v>
      </c>
      <c r="N58" s="6"/>
      <c r="O58" s="96"/>
      <c r="P58" s="159" t="str">
        <f>IFERROR(VLOOKUP(Table1[[#This Row],[RespondentID]],'All Data'!$A59:$CN631,81,FALSE),"unkown")</f>
        <v>Male</v>
      </c>
      <c r="Q58" s="159">
        <f>IFERROR(VLOOKUP(Table1[[#This Row],[RespondentID]],'All Data'!$A59:$CN631,82,FALSE),"unknown")</f>
        <v>35</v>
      </c>
      <c r="R58" s="159" t="str">
        <f>IFERROR(VLOOKUP(Table1[[#This Row],[RespondentID]],'All Data'!$A59:$CN631,83,FALSE),"unknown")</f>
        <v>Nassau</v>
      </c>
      <c r="S58" s="159" t="str">
        <f>IFERROR(VLOOKUP(Table1[[#This Row],[RespondentID]],'All Data'!$A59:$CN631,84,FALSE),"unknown")</f>
        <v>Massapequa Park, 11762</v>
      </c>
      <c r="T58" s="159" t="str">
        <f>IFERROR(VLOOKUP(Table1[[#This Row],[RespondentID]],'All Data'!$A59:$CN631,85,FALSE),"unknown")</f>
        <v>White/Caucasian</v>
      </c>
      <c r="U58" s="159" t="str">
        <f>IFERROR(VLOOKUP(Table1[[#This Row],[RespondentID]],'All Data'!$A59:$CN631,86,FALSE),"unknown")</f>
        <v>No</v>
      </c>
      <c r="V58" s="159" t="str">
        <f>IFERROR(VLOOKUP(Table1[[#This Row],[RespondentID]],'All Data'!$A59:$CN631,87,FALSE),"unknown")</f>
        <v xml:space="preserve">English </v>
      </c>
      <c r="W58" s="159" t="str">
        <f>IFERROR(VLOOKUP(Table1[[#This Row],[RespondentID]],'All Data'!$A59:$CN631,88,FALSE),"unknown")</f>
        <v>Over $125,000</v>
      </c>
      <c r="X58" s="159" t="str">
        <f>IFERROR(VLOOKUP(Table1[[#This Row],[RespondentID]],'All Data'!$A59:$CN631,89,FALSE),"unknown")</f>
        <v>Graduate school</v>
      </c>
      <c r="Y58" s="159" t="str">
        <f>IFERROR(VLOOKUP(Table1[[#This Row],[RespondentID]],'All Data'!$A59:$CN631,90,FALSE),"unknown")</f>
        <v>Employed for wages</v>
      </c>
      <c r="Z58" s="159" t="str">
        <f>IFERROR(VLOOKUP(Table1[[#This Row],[RespondentID]],'All Data'!$A59:$CN631,91,FALSE),"unknown")</f>
        <v>Yes</v>
      </c>
      <c r="AA58" s="159" t="str">
        <f>IFERROR(VLOOKUP(Table1[[#This Row],[RespondentID]],'All Data'!$A59:$CN631,92,FALSE),"unknown")</f>
        <v>Yes</v>
      </c>
    </row>
    <row r="59" spans="1:27" x14ac:dyDescent="0.35">
      <c r="A59" s="6">
        <v>5677348925</v>
      </c>
      <c r="B59" s="6"/>
      <c r="C59" s="6"/>
      <c r="D59" s="6"/>
      <c r="E59" s="6"/>
      <c r="F59" s="6"/>
      <c r="G59" s="6"/>
      <c r="H59" s="6" t="s">
        <v>73</v>
      </c>
      <c r="I59" s="6"/>
      <c r="J59" s="6"/>
      <c r="K59" s="6"/>
      <c r="L59" s="6"/>
      <c r="M59" s="6"/>
      <c r="N59" s="6"/>
      <c r="O59" s="96"/>
      <c r="P59" s="159" t="str">
        <f>IFERROR(VLOOKUP(Table1[[#This Row],[RespondentID]],'All Data'!$A60:$CN632,81,FALSE),"unkown")</f>
        <v>Female</v>
      </c>
      <c r="Q59" s="159">
        <f>IFERROR(VLOOKUP(Table1[[#This Row],[RespondentID]],'All Data'!$A60:$CN632,82,FALSE),"unknown")</f>
        <v>50</v>
      </c>
      <c r="R59" s="159" t="str">
        <f>IFERROR(VLOOKUP(Table1[[#This Row],[RespondentID]],'All Data'!$A60:$CN632,83,FALSE),"unknown")</f>
        <v>Suffolk</v>
      </c>
      <c r="S59" s="159" t="str">
        <f>IFERROR(VLOOKUP(Table1[[#This Row],[RespondentID]],'All Data'!$A60:$CN632,84,FALSE),"unknown")</f>
        <v>Holbrook, 11741</v>
      </c>
      <c r="T59" s="159" t="str">
        <f>IFERROR(VLOOKUP(Table1[[#This Row],[RespondentID]],'All Data'!$A60:$CN632,85,FALSE),"unknown")</f>
        <v>White/Caucasian</v>
      </c>
      <c r="U59" s="159" t="str">
        <f>IFERROR(VLOOKUP(Table1[[#This Row],[RespondentID]],'All Data'!$A60:$CN632,86,FALSE),"unknown")</f>
        <v>No</v>
      </c>
      <c r="V59" s="159" t="str">
        <f>IFERROR(VLOOKUP(Table1[[#This Row],[RespondentID]],'All Data'!$A60:$CN632,87,FALSE),"unknown")</f>
        <v xml:space="preserve">English </v>
      </c>
      <c r="W59" s="159" t="str">
        <f>IFERROR(VLOOKUP(Table1[[#This Row],[RespondentID]],'All Data'!$A60:$CN632,88,FALSE),"unknown")</f>
        <v>Over $125,000</v>
      </c>
      <c r="X59" s="159" t="str">
        <f>IFERROR(VLOOKUP(Table1[[#This Row],[RespondentID]],'All Data'!$A60:$CN632,89,FALSE),"unknown")</f>
        <v>Graduate school</v>
      </c>
      <c r="Y59" s="159" t="str">
        <f>IFERROR(VLOOKUP(Table1[[#This Row],[RespondentID]],'All Data'!$A60:$CN632,90,FALSE),"unknown")</f>
        <v>Employed for wages</v>
      </c>
      <c r="Z59" s="159" t="str">
        <f>IFERROR(VLOOKUP(Table1[[#This Row],[RespondentID]],'All Data'!$A60:$CN632,91,FALSE),"unknown")</f>
        <v>Yes</v>
      </c>
      <c r="AA59" s="159" t="str">
        <f>IFERROR(VLOOKUP(Table1[[#This Row],[RespondentID]],'All Data'!$A60:$CN632,92,FALSE),"unknown")</f>
        <v>Yes</v>
      </c>
    </row>
    <row r="60" spans="1:27" x14ac:dyDescent="0.35">
      <c r="A60" s="6">
        <v>5677348427</v>
      </c>
      <c r="B60" s="6" t="s">
        <v>67</v>
      </c>
      <c r="C60" s="6"/>
      <c r="D60" s="6"/>
      <c r="E60" s="6" t="s">
        <v>70</v>
      </c>
      <c r="F60" s="6" t="s">
        <v>71</v>
      </c>
      <c r="G60" s="6"/>
      <c r="H60" s="6" t="s">
        <v>73</v>
      </c>
      <c r="I60" s="6"/>
      <c r="J60" s="6"/>
      <c r="K60" s="6"/>
      <c r="L60" s="6"/>
      <c r="M60" s="6" t="s">
        <v>78</v>
      </c>
      <c r="N60" s="6"/>
      <c r="O60" s="96"/>
      <c r="P60" s="159" t="str">
        <f>IFERROR(VLOOKUP(Table1[[#This Row],[RespondentID]],'All Data'!$A61:$CN633,81,FALSE),"unkown")</f>
        <v>Other</v>
      </c>
      <c r="Q60" s="159">
        <f>IFERROR(VLOOKUP(Table1[[#This Row],[RespondentID]],'All Data'!$A61:$CN633,82,FALSE),"unknown")</f>
        <v>24</v>
      </c>
      <c r="R60" s="159" t="str">
        <f>IFERROR(VLOOKUP(Table1[[#This Row],[RespondentID]],'All Data'!$A61:$CN633,83,FALSE),"unknown")</f>
        <v>Nassau</v>
      </c>
      <c r="S60" s="159" t="str">
        <f>IFERROR(VLOOKUP(Table1[[#This Row],[RespondentID]],'All Data'!$A61:$CN633,84,FALSE),"unknown")</f>
        <v>Levittown, 11756</v>
      </c>
      <c r="T60" s="159" t="str">
        <f>IFERROR(VLOOKUP(Table1[[#This Row],[RespondentID]],'All Data'!$A61:$CN633,85,FALSE),"unknown")</f>
        <v>White/Caucasian</v>
      </c>
      <c r="U60" s="159" t="str">
        <f>IFERROR(VLOOKUP(Table1[[#This Row],[RespondentID]],'All Data'!$A61:$CN633,86,FALSE),"unknown")</f>
        <v>No</v>
      </c>
      <c r="V60" s="159" t="str">
        <f>IFERROR(VLOOKUP(Table1[[#This Row],[RespondentID]],'All Data'!$A61:$CN633,87,FALSE),"unknown")</f>
        <v xml:space="preserve">English </v>
      </c>
      <c r="W60" s="159" t="str">
        <f>IFERROR(VLOOKUP(Table1[[#This Row],[RespondentID]],'All Data'!$A61:$CN633,88,FALSE),"unknown")</f>
        <v>$50,000 to $74,999</v>
      </c>
      <c r="X60" s="159" t="str">
        <f>IFERROR(VLOOKUP(Table1[[#This Row],[RespondentID]],'All Data'!$A61:$CN633,89,FALSE),"unknown")</f>
        <v>College graduate</v>
      </c>
      <c r="Y60" s="159" t="str">
        <f>IFERROR(VLOOKUP(Table1[[#This Row],[RespondentID]],'All Data'!$A61:$CN633,90,FALSE),"unknown")</f>
        <v>Employed for wages</v>
      </c>
      <c r="Z60" s="159" t="str">
        <f>IFERROR(VLOOKUP(Table1[[#This Row],[RespondentID]],'All Data'!$A61:$CN633,91,FALSE),"unknown")</f>
        <v>Yes</v>
      </c>
      <c r="AA60" s="159" t="str">
        <f>IFERROR(VLOOKUP(Table1[[#This Row],[RespondentID]],'All Data'!$A61:$CN633,92,FALSE),"unknown")</f>
        <v>Yes</v>
      </c>
    </row>
    <row r="61" spans="1:27" x14ac:dyDescent="0.35">
      <c r="A61" s="6">
        <v>5677267791</v>
      </c>
      <c r="B61" s="6" t="s">
        <v>67</v>
      </c>
      <c r="C61" s="6"/>
      <c r="D61" s="6"/>
      <c r="E61" s="6"/>
      <c r="F61" s="6"/>
      <c r="G61" s="6"/>
      <c r="H61" s="6" t="s">
        <v>73</v>
      </c>
      <c r="I61" s="6"/>
      <c r="J61" s="6"/>
      <c r="K61" s="6"/>
      <c r="L61" s="6"/>
      <c r="M61" s="6" t="s">
        <v>78</v>
      </c>
      <c r="N61" s="6"/>
      <c r="O61" s="96"/>
      <c r="P61" s="159" t="str">
        <f>IFERROR(VLOOKUP(Table1[[#This Row],[RespondentID]],'All Data'!$A62:$CN634,81,FALSE),"unkown")</f>
        <v>Female</v>
      </c>
      <c r="Q61" s="159">
        <f>IFERROR(VLOOKUP(Table1[[#This Row],[RespondentID]],'All Data'!$A62:$CN634,82,FALSE),"unknown")</f>
        <v>60</v>
      </c>
      <c r="R61" s="159" t="str">
        <f>IFERROR(VLOOKUP(Table1[[#This Row],[RespondentID]],'All Data'!$A62:$CN634,83,FALSE),"unknown")</f>
        <v>Suffolk</v>
      </c>
      <c r="S61" s="159" t="str">
        <f>IFERROR(VLOOKUP(Table1[[#This Row],[RespondentID]],'All Data'!$A62:$CN634,84,FALSE),"unknown")</f>
        <v>East Northport, 11731</v>
      </c>
      <c r="T61" s="159" t="str">
        <f>IFERROR(VLOOKUP(Table1[[#This Row],[RespondentID]],'All Data'!$A62:$CN634,85,FALSE),"unknown")</f>
        <v>White/Caucasian</v>
      </c>
      <c r="U61" s="159" t="str">
        <f>IFERROR(VLOOKUP(Table1[[#This Row],[RespondentID]],'All Data'!$A62:$CN634,86,FALSE),"unknown")</f>
        <v>No</v>
      </c>
      <c r="V61" s="159" t="str">
        <f>IFERROR(VLOOKUP(Table1[[#This Row],[RespondentID]],'All Data'!$A62:$CN634,87,FALSE),"unknown")</f>
        <v xml:space="preserve">English </v>
      </c>
      <c r="W61" s="159" t="str">
        <f>IFERROR(VLOOKUP(Table1[[#This Row],[RespondentID]],'All Data'!$A62:$CN634,88,FALSE),"unknown")</f>
        <v>Over $125,000</v>
      </c>
      <c r="X61" s="159" t="str">
        <f>IFERROR(VLOOKUP(Table1[[#This Row],[RespondentID]],'All Data'!$A62:$CN634,89,FALSE),"unknown")</f>
        <v>Doctorate</v>
      </c>
      <c r="Y61" s="159" t="str">
        <f>IFERROR(VLOOKUP(Table1[[#This Row],[RespondentID]],'All Data'!$A62:$CN634,90,FALSE),"unknown")</f>
        <v>Employed for wages</v>
      </c>
      <c r="Z61" s="159" t="str">
        <f>IFERROR(VLOOKUP(Table1[[#This Row],[RespondentID]],'All Data'!$A62:$CN634,91,FALSE),"unknown")</f>
        <v>Yes</v>
      </c>
      <c r="AA61" s="159" t="str">
        <f>IFERROR(VLOOKUP(Table1[[#This Row],[RespondentID]],'All Data'!$A62:$CN634,92,FALSE),"unknown")</f>
        <v>Yes</v>
      </c>
    </row>
    <row r="62" spans="1:27" x14ac:dyDescent="0.35">
      <c r="A62" s="6">
        <v>5676981978</v>
      </c>
      <c r="B62" s="6" t="s">
        <v>67</v>
      </c>
      <c r="C62" s="6"/>
      <c r="D62" s="6"/>
      <c r="E62" s="6" t="s">
        <v>70</v>
      </c>
      <c r="F62" s="6" t="s">
        <v>71</v>
      </c>
      <c r="G62" s="6"/>
      <c r="H62" s="6" t="s">
        <v>73</v>
      </c>
      <c r="I62" s="6"/>
      <c r="J62" s="6"/>
      <c r="K62" s="6"/>
      <c r="L62" s="6"/>
      <c r="M62" s="6" t="s">
        <v>78</v>
      </c>
      <c r="N62" s="6"/>
      <c r="O62" s="96"/>
      <c r="P62" s="159">
        <f>IFERROR(VLOOKUP(Table1[[#This Row],[RespondentID]],'All Data'!$A63:$CN635,81,FALSE),"unkown")</f>
        <v>0</v>
      </c>
      <c r="Q62" s="159">
        <f>IFERROR(VLOOKUP(Table1[[#This Row],[RespondentID]],'All Data'!$A63:$CN635,82,FALSE),"unknown")</f>
        <v>0</v>
      </c>
      <c r="R62" s="159">
        <f>IFERROR(VLOOKUP(Table1[[#This Row],[RespondentID]],'All Data'!$A63:$CN635,83,FALSE),"unknown")</f>
        <v>0</v>
      </c>
      <c r="S62" s="159">
        <f>IFERROR(VLOOKUP(Table1[[#This Row],[RespondentID]],'All Data'!$A63:$CN635,84,FALSE),"unknown")</f>
        <v>0</v>
      </c>
      <c r="T62" s="159">
        <f>IFERROR(VLOOKUP(Table1[[#This Row],[RespondentID]],'All Data'!$A63:$CN635,85,FALSE),"unknown")</f>
        <v>0</v>
      </c>
      <c r="U62" s="159">
        <f>IFERROR(VLOOKUP(Table1[[#This Row],[RespondentID]],'All Data'!$A63:$CN635,86,FALSE),"unknown")</f>
        <v>0</v>
      </c>
      <c r="V62" s="159" t="str">
        <f>IFERROR(VLOOKUP(Table1[[#This Row],[RespondentID]],'All Data'!$A63:$CN635,87,FALSE),"unknown")</f>
        <v xml:space="preserve"> </v>
      </c>
      <c r="W62" s="159">
        <f>IFERROR(VLOOKUP(Table1[[#This Row],[RespondentID]],'All Data'!$A63:$CN635,88,FALSE),"unknown")</f>
        <v>0</v>
      </c>
      <c r="X62" s="159">
        <f>IFERROR(VLOOKUP(Table1[[#This Row],[RespondentID]],'All Data'!$A63:$CN635,89,FALSE),"unknown")</f>
        <v>0</v>
      </c>
      <c r="Y62" s="159">
        <f>IFERROR(VLOOKUP(Table1[[#This Row],[RespondentID]],'All Data'!$A63:$CN635,90,FALSE),"unknown")</f>
        <v>0</v>
      </c>
      <c r="Z62" s="159">
        <f>IFERROR(VLOOKUP(Table1[[#This Row],[RespondentID]],'All Data'!$A63:$CN635,91,FALSE),"unknown")</f>
        <v>0</v>
      </c>
      <c r="AA62" s="159">
        <f>IFERROR(VLOOKUP(Table1[[#This Row],[RespondentID]],'All Data'!$A63:$CN635,92,FALSE),"unknown")</f>
        <v>0</v>
      </c>
    </row>
    <row r="63" spans="1:27" x14ac:dyDescent="0.35">
      <c r="A63" s="6">
        <v>5676967460</v>
      </c>
      <c r="B63" s="6" t="s">
        <v>67</v>
      </c>
      <c r="C63" s="6"/>
      <c r="D63" s="6" t="s">
        <v>69</v>
      </c>
      <c r="E63" s="6"/>
      <c r="F63" s="6"/>
      <c r="G63" s="6"/>
      <c r="H63" s="6" t="s">
        <v>73</v>
      </c>
      <c r="I63" s="6"/>
      <c r="J63" s="6"/>
      <c r="K63" s="6"/>
      <c r="L63" s="6"/>
      <c r="M63" s="6" t="s">
        <v>78</v>
      </c>
      <c r="N63" s="6"/>
      <c r="O63" s="96"/>
      <c r="P63" s="159" t="str">
        <f>IFERROR(VLOOKUP(Table1[[#This Row],[RespondentID]],'All Data'!$A64:$CN636,81,FALSE),"unkown")</f>
        <v>Female</v>
      </c>
      <c r="Q63" s="159">
        <f>IFERROR(VLOOKUP(Table1[[#This Row],[RespondentID]],'All Data'!$A64:$CN636,82,FALSE),"unknown")</f>
        <v>70</v>
      </c>
      <c r="R63" s="159" t="str">
        <f>IFERROR(VLOOKUP(Table1[[#This Row],[RespondentID]],'All Data'!$A64:$CN636,83,FALSE),"unknown")</f>
        <v>Nassau</v>
      </c>
      <c r="S63" s="159" t="str">
        <f>IFERROR(VLOOKUP(Table1[[#This Row],[RespondentID]],'All Data'!$A64:$CN636,84,FALSE),"unknown")</f>
        <v>East Meadow, 11554</v>
      </c>
      <c r="T63" s="159" t="str">
        <f>IFERROR(VLOOKUP(Table1[[#This Row],[RespondentID]],'All Data'!$A64:$CN636,85,FALSE),"unknown")</f>
        <v>White/Caucasian</v>
      </c>
      <c r="U63" s="159" t="str">
        <f>IFERROR(VLOOKUP(Table1[[#This Row],[RespondentID]],'All Data'!$A64:$CN636,86,FALSE),"unknown")</f>
        <v>No</v>
      </c>
      <c r="V63" s="159" t="str">
        <f>IFERROR(VLOOKUP(Table1[[#This Row],[RespondentID]],'All Data'!$A64:$CN636,87,FALSE),"unknown")</f>
        <v xml:space="preserve">English </v>
      </c>
      <c r="W63" s="159" t="str">
        <f>IFERROR(VLOOKUP(Table1[[#This Row],[RespondentID]],'All Data'!$A64:$CN636,88,FALSE),"unknown")</f>
        <v>$75,000 to $125,000</v>
      </c>
      <c r="X63" s="159" t="str">
        <f>IFERROR(VLOOKUP(Table1[[#This Row],[RespondentID]],'All Data'!$A64:$CN636,89,FALSE),"unknown")</f>
        <v>College graduate</v>
      </c>
      <c r="Y63" s="159" t="str">
        <f>IFERROR(VLOOKUP(Table1[[#This Row],[RespondentID]],'All Data'!$A64:$CN636,90,FALSE),"unknown")</f>
        <v>Retired</v>
      </c>
      <c r="Z63" s="159" t="str">
        <f>IFERROR(VLOOKUP(Table1[[#This Row],[RespondentID]],'All Data'!$A64:$CN636,91,FALSE),"unknown")</f>
        <v>Yes</v>
      </c>
      <c r="AA63" s="159" t="str">
        <f>IFERROR(VLOOKUP(Table1[[#This Row],[RespondentID]],'All Data'!$A64:$CN636,92,FALSE),"unknown")</f>
        <v>Yes</v>
      </c>
    </row>
    <row r="64" spans="1:27" x14ac:dyDescent="0.35">
      <c r="A64" s="6">
        <v>5676948999</v>
      </c>
      <c r="B64" s="6" t="s">
        <v>67</v>
      </c>
      <c r="C64" s="6"/>
      <c r="D64" s="6"/>
      <c r="E64" s="6"/>
      <c r="F64" s="6"/>
      <c r="G64" s="6"/>
      <c r="H64" s="6" t="s">
        <v>73</v>
      </c>
      <c r="I64" s="6"/>
      <c r="J64" s="6"/>
      <c r="K64" s="6" t="s">
        <v>76</v>
      </c>
      <c r="L64" s="6"/>
      <c r="M64" s="6" t="s">
        <v>78</v>
      </c>
      <c r="N64" s="6"/>
      <c r="O64" s="96"/>
      <c r="P64" s="159">
        <f>IFERROR(VLOOKUP(Table1[[#This Row],[RespondentID]],'All Data'!$A65:$CN637,81,FALSE),"unkown")</f>
        <v>0</v>
      </c>
      <c r="Q64" s="159">
        <f>IFERROR(VLOOKUP(Table1[[#This Row],[RespondentID]],'All Data'!$A65:$CN637,82,FALSE),"unknown")</f>
        <v>0</v>
      </c>
      <c r="R64" s="159">
        <f>IFERROR(VLOOKUP(Table1[[#This Row],[RespondentID]],'All Data'!$A65:$CN637,83,FALSE),"unknown")</f>
        <v>0</v>
      </c>
      <c r="S64" s="159">
        <f>IFERROR(VLOOKUP(Table1[[#This Row],[RespondentID]],'All Data'!$A65:$CN637,84,FALSE),"unknown")</f>
        <v>0</v>
      </c>
      <c r="T64" s="159">
        <f>IFERROR(VLOOKUP(Table1[[#This Row],[RespondentID]],'All Data'!$A65:$CN637,85,FALSE),"unknown")</f>
        <v>0</v>
      </c>
      <c r="U64" s="159">
        <f>IFERROR(VLOOKUP(Table1[[#This Row],[RespondentID]],'All Data'!$A65:$CN637,86,FALSE),"unknown")</f>
        <v>0</v>
      </c>
      <c r="V64" s="159" t="str">
        <f>IFERROR(VLOOKUP(Table1[[#This Row],[RespondentID]],'All Data'!$A65:$CN637,87,FALSE),"unknown")</f>
        <v xml:space="preserve"> </v>
      </c>
      <c r="W64" s="159">
        <f>IFERROR(VLOOKUP(Table1[[#This Row],[RespondentID]],'All Data'!$A65:$CN637,88,FALSE),"unknown")</f>
        <v>0</v>
      </c>
      <c r="X64" s="159">
        <f>IFERROR(VLOOKUP(Table1[[#This Row],[RespondentID]],'All Data'!$A65:$CN637,89,FALSE),"unknown")</f>
        <v>0</v>
      </c>
      <c r="Y64" s="159">
        <f>IFERROR(VLOOKUP(Table1[[#This Row],[RespondentID]],'All Data'!$A65:$CN637,90,FALSE),"unknown")</f>
        <v>0</v>
      </c>
      <c r="Z64" s="159">
        <f>IFERROR(VLOOKUP(Table1[[#This Row],[RespondentID]],'All Data'!$A65:$CN637,91,FALSE),"unknown")</f>
        <v>0</v>
      </c>
      <c r="AA64" s="159">
        <f>IFERROR(VLOOKUP(Table1[[#This Row],[RespondentID]],'All Data'!$A65:$CN637,92,FALSE),"unknown")</f>
        <v>0</v>
      </c>
    </row>
    <row r="65" spans="1:27" x14ac:dyDescent="0.35">
      <c r="A65" s="6">
        <v>5676846574</v>
      </c>
      <c r="B65" s="6" t="s">
        <v>67</v>
      </c>
      <c r="C65" s="6"/>
      <c r="D65" s="6" t="s">
        <v>69</v>
      </c>
      <c r="E65" s="6"/>
      <c r="F65" s="6"/>
      <c r="G65" s="6"/>
      <c r="H65" s="6"/>
      <c r="I65" s="6"/>
      <c r="J65" s="6"/>
      <c r="K65" s="6"/>
      <c r="L65" s="6"/>
      <c r="M65" s="6" t="s">
        <v>78</v>
      </c>
      <c r="N65" s="6"/>
      <c r="O65" s="96"/>
      <c r="P65" s="159" t="str">
        <f>IFERROR(VLOOKUP(Table1[[#This Row],[RespondentID]],'All Data'!$A66:$CN638,81,FALSE),"unkown")</f>
        <v>Female</v>
      </c>
      <c r="Q65" s="159">
        <f>IFERROR(VLOOKUP(Table1[[#This Row],[RespondentID]],'All Data'!$A66:$CN638,82,FALSE),"unknown")</f>
        <v>31</v>
      </c>
      <c r="R65" s="159" t="str">
        <f>IFERROR(VLOOKUP(Table1[[#This Row],[RespondentID]],'All Data'!$A66:$CN638,83,FALSE),"unknown")</f>
        <v>Nassau</v>
      </c>
      <c r="S65" s="159" t="str">
        <f>IFERROR(VLOOKUP(Table1[[#This Row],[RespondentID]],'All Data'!$A66:$CN638,84,FALSE),"unknown")</f>
        <v>Wantagh, 11793</v>
      </c>
      <c r="T65" s="159" t="str">
        <f>IFERROR(VLOOKUP(Table1[[#This Row],[RespondentID]],'All Data'!$A66:$CN638,85,FALSE),"unknown")</f>
        <v>White/Caucasian</v>
      </c>
      <c r="U65" s="159" t="str">
        <f>IFERROR(VLOOKUP(Table1[[#This Row],[RespondentID]],'All Data'!$A66:$CN638,86,FALSE),"unknown")</f>
        <v>No</v>
      </c>
      <c r="V65" s="159" t="str">
        <f>IFERROR(VLOOKUP(Table1[[#This Row],[RespondentID]],'All Data'!$A66:$CN638,87,FALSE),"unknown")</f>
        <v xml:space="preserve">English </v>
      </c>
      <c r="W65" s="159" t="str">
        <f>IFERROR(VLOOKUP(Table1[[#This Row],[RespondentID]],'All Data'!$A66:$CN638,88,FALSE),"unknown")</f>
        <v>$75,000 to $125,000</v>
      </c>
      <c r="X65" s="159" t="str">
        <f>IFERROR(VLOOKUP(Table1[[#This Row],[RespondentID]],'All Data'!$A66:$CN638,89,FALSE),"unknown")</f>
        <v>College graduate</v>
      </c>
      <c r="Y65" s="159" t="str">
        <f>IFERROR(VLOOKUP(Table1[[#This Row],[RespondentID]],'All Data'!$A66:$CN638,90,FALSE),"unknown")</f>
        <v>Employed for wages</v>
      </c>
      <c r="Z65" s="159" t="str">
        <f>IFERROR(VLOOKUP(Table1[[#This Row],[RespondentID]],'All Data'!$A66:$CN638,91,FALSE),"unknown")</f>
        <v>Yes</v>
      </c>
      <c r="AA65" s="159" t="str">
        <f>IFERROR(VLOOKUP(Table1[[#This Row],[RespondentID]],'All Data'!$A66:$CN638,92,FALSE),"unknown")</f>
        <v>Yes</v>
      </c>
    </row>
    <row r="66" spans="1:27" x14ac:dyDescent="0.35">
      <c r="A66" s="6">
        <v>5676541476</v>
      </c>
      <c r="B66" s="6" t="s">
        <v>67</v>
      </c>
      <c r="C66" s="6"/>
      <c r="D66" s="6" t="s">
        <v>69</v>
      </c>
      <c r="E66" s="6"/>
      <c r="F66" s="6"/>
      <c r="G66" s="6"/>
      <c r="H66" s="6"/>
      <c r="I66" s="6"/>
      <c r="J66" s="6"/>
      <c r="K66" s="6" t="s">
        <v>76</v>
      </c>
      <c r="L66" s="6"/>
      <c r="M66" s="6"/>
      <c r="N66" s="6"/>
      <c r="O66" s="96"/>
      <c r="P66" s="159" t="str">
        <f>IFERROR(VLOOKUP(Table1[[#This Row],[RespondentID]],'All Data'!$A67:$CN639,81,FALSE),"unkown")</f>
        <v>Female</v>
      </c>
      <c r="Q66" s="159">
        <f>IFERROR(VLOOKUP(Table1[[#This Row],[RespondentID]],'All Data'!$A67:$CN639,82,FALSE),"unknown")</f>
        <v>54</v>
      </c>
      <c r="R66" s="159" t="str">
        <f>IFERROR(VLOOKUP(Table1[[#This Row],[RespondentID]],'All Data'!$A67:$CN639,83,FALSE),"unknown")</f>
        <v>Suffolk</v>
      </c>
      <c r="S66" s="159" t="str">
        <f>IFERROR(VLOOKUP(Table1[[#This Row],[RespondentID]],'All Data'!$A67:$CN639,84,FALSE),"unknown")</f>
        <v>Port Jefferson Station, 11776</v>
      </c>
      <c r="T66" s="159" t="str">
        <f>IFERROR(VLOOKUP(Table1[[#This Row],[RespondentID]],'All Data'!$A67:$CN639,85,FALSE),"unknown")</f>
        <v>White/Caucasian</v>
      </c>
      <c r="U66" s="159" t="str">
        <f>IFERROR(VLOOKUP(Table1[[#This Row],[RespondentID]],'All Data'!$A67:$CN639,86,FALSE),"unknown")</f>
        <v>No</v>
      </c>
      <c r="V66" s="159" t="str">
        <f>IFERROR(VLOOKUP(Table1[[#This Row],[RespondentID]],'All Data'!$A67:$CN639,87,FALSE),"unknown")</f>
        <v xml:space="preserve">English </v>
      </c>
      <c r="W66" s="159" t="str">
        <f>IFERROR(VLOOKUP(Table1[[#This Row],[RespondentID]],'All Data'!$A67:$CN639,88,FALSE),"unknown")</f>
        <v>$75,000 to $125,000</v>
      </c>
      <c r="X66" s="159" t="str">
        <f>IFERROR(VLOOKUP(Table1[[#This Row],[RespondentID]],'All Data'!$A67:$CN639,89,FALSE),"unknown")</f>
        <v>High school graduate</v>
      </c>
      <c r="Y66" s="159" t="str">
        <f>IFERROR(VLOOKUP(Table1[[#This Row],[RespondentID]],'All Data'!$A67:$CN639,90,FALSE),"unknown")</f>
        <v>Employed for wages</v>
      </c>
      <c r="Z66" s="159" t="str">
        <f>IFERROR(VLOOKUP(Table1[[#This Row],[RespondentID]],'All Data'!$A67:$CN639,91,FALSE),"unknown")</f>
        <v>Yes</v>
      </c>
      <c r="AA66" s="159" t="str">
        <f>IFERROR(VLOOKUP(Table1[[#This Row],[RespondentID]],'All Data'!$A67:$CN639,92,FALSE),"unknown")</f>
        <v>Yes</v>
      </c>
    </row>
    <row r="67" spans="1:27" x14ac:dyDescent="0.35">
      <c r="A67" s="6">
        <v>5674779809</v>
      </c>
      <c r="B67" s="6"/>
      <c r="C67" s="6" t="s">
        <v>68</v>
      </c>
      <c r="D67" s="6"/>
      <c r="E67" s="6"/>
      <c r="F67" s="6"/>
      <c r="G67" s="6"/>
      <c r="H67" s="6"/>
      <c r="I67" s="6"/>
      <c r="J67" s="6"/>
      <c r="K67" s="6"/>
      <c r="L67" s="6"/>
      <c r="M67" s="6" t="s">
        <v>78</v>
      </c>
      <c r="N67" s="6" t="s">
        <v>79</v>
      </c>
      <c r="O67" s="96"/>
      <c r="P67" s="159" t="str">
        <f>IFERROR(VLOOKUP(Table1[[#This Row],[RespondentID]],'All Data'!$A68:$CN640,81,FALSE),"unkown")</f>
        <v>Male</v>
      </c>
      <c r="Q67" s="159">
        <f>IFERROR(VLOOKUP(Table1[[#This Row],[RespondentID]],'All Data'!$A68:$CN640,82,FALSE),"unknown")</f>
        <v>46</v>
      </c>
      <c r="R67" s="159" t="str">
        <f>IFERROR(VLOOKUP(Table1[[#This Row],[RespondentID]],'All Data'!$A68:$CN640,83,FALSE),"unknown")</f>
        <v>Suffolk</v>
      </c>
      <c r="S67" s="159" t="str">
        <f>IFERROR(VLOOKUP(Table1[[#This Row],[RespondentID]],'All Data'!$A68:$CN640,84,FALSE),"unknown")</f>
        <v>Middle Island, 11953</v>
      </c>
      <c r="T67" s="159" t="str">
        <f>IFERROR(VLOOKUP(Table1[[#This Row],[RespondentID]],'All Data'!$A68:$CN640,85,FALSE),"unknown")</f>
        <v>Other (please specify)</v>
      </c>
      <c r="U67" s="159" t="str">
        <f>IFERROR(VLOOKUP(Table1[[#This Row],[RespondentID]],'All Data'!$A68:$CN640,86,FALSE),"unknown")</f>
        <v>No</v>
      </c>
      <c r="V67" s="159" t="str">
        <f>IFERROR(VLOOKUP(Table1[[#This Row],[RespondentID]],'All Data'!$A68:$CN640,87,FALSE),"unknown")</f>
        <v xml:space="preserve">English </v>
      </c>
      <c r="W67" s="159" t="str">
        <f>IFERROR(VLOOKUP(Table1[[#This Row],[RespondentID]],'All Data'!$A68:$CN640,88,FALSE),"unknown")</f>
        <v>Over $125,000</v>
      </c>
      <c r="X67" s="159" t="str">
        <f>IFERROR(VLOOKUP(Table1[[#This Row],[RespondentID]],'All Data'!$A68:$CN640,89,FALSE),"unknown")</f>
        <v>College graduate</v>
      </c>
      <c r="Y67" s="159" t="str">
        <f>IFERROR(VLOOKUP(Table1[[#This Row],[RespondentID]],'All Data'!$A68:$CN640,90,FALSE),"unknown")</f>
        <v>Self-employed</v>
      </c>
      <c r="Z67" s="159" t="str">
        <f>IFERROR(VLOOKUP(Table1[[#This Row],[RespondentID]],'All Data'!$A68:$CN640,91,FALSE),"unknown")</f>
        <v>No, but I did in the past</v>
      </c>
      <c r="AA67" s="159" t="str">
        <f>IFERROR(VLOOKUP(Table1[[#This Row],[RespondentID]],'All Data'!$A68:$CN640,92,FALSE),"unknown")</f>
        <v>Yes</v>
      </c>
    </row>
    <row r="68" spans="1:27" x14ac:dyDescent="0.35">
      <c r="A68" s="6">
        <v>5674148016</v>
      </c>
      <c r="B68" s="6" t="s">
        <v>67</v>
      </c>
      <c r="C68" s="6"/>
      <c r="D68" s="6"/>
      <c r="E68" s="6"/>
      <c r="F68" s="6"/>
      <c r="G68" s="6"/>
      <c r="H68" s="6"/>
      <c r="I68" s="6"/>
      <c r="J68" s="6"/>
      <c r="K68" s="6" t="s">
        <v>76</v>
      </c>
      <c r="L68" s="6"/>
      <c r="M68" s="6"/>
      <c r="N68" s="6"/>
      <c r="O68" s="96"/>
      <c r="P68" s="159" t="str">
        <f>IFERROR(VLOOKUP(Table1[[#This Row],[RespondentID]],'All Data'!$A69:$CN641,81,FALSE),"unkown")</f>
        <v>Male</v>
      </c>
      <c r="Q68" s="159">
        <f>IFERROR(VLOOKUP(Table1[[#This Row],[RespondentID]],'All Data'!$A69:$CN641,82,FALSE),"unknown")</f>
        <v>83</v>
      </c>
      <c r="R68" s="159" t="str">
        <f>IFERROR(VLOOKUP(Table1[[#This Row],[RespondentID]],'All Data'!$A69:$CN641,83,FALSE),"unknown")</f>
        <v>Nassau</v>
      </c>
      <c r="S68" s="159" t="str">
        <f>IFERROR(VLOOKUP(Table1[[#This Row],[RespondentID]],'All Data'!$A69:$CN641,84,FALSE),"unknown")</f>
        <v>Syosset, 11791</v>
      </c>
      <c r="T68" s="159" t="str">
        <f>IFERROR(VLOOKUP(Table1[[#This Row],[RespondentID]],'All Data'!$A69:$CN641,85,FALSE),"unknown")</f>
        <v>White/Caucasian</v>
      </c>
      <c r="U68" s="159" t="str">
        <f>IFERROR(VLOOKUP(Table1[[#This Row],[RespondentID]],'All Data'!$A69:$CN641,86,FALSE),"unknown")</f>
        <v>No</v>
      </c>
      <c r="V68" s="159" t="str">
        <f>IFERROR(VLOOKUP(Table1[[#This Row],[RespondentID]],'All Data'!$A69:$CN641,87,FALSE),"unknown")</f>
        <v xml:space="preserve">English </v>
      </c>
      <c r="W68" s="159" t="str">
        <f>IFERROR(VLOOKUP(Table1[[#This Row],[RespondentID]],'All Data'!$A69:$CN641,88,FALSE),"unknown")</f>
        <v>$75,000 to $125,000</v>
      </c>
      <c r="X68" s="159" t="str">
        <f>IFERROR(VLOOKUP(Table1[[#This Row],[RespondentID]],'All Data'!$A69:$CN641,89,FALSE),"unknown")</f>
        <v>Technical school</v>
      </c>
      <c r="Y68" s="159" t="str">
        <f>IFERROR(VLOOKUP(Table1[[#This Row],[RespondentID]],'All Data'!$A69:$CN641,90,FALSE),"unknown")</f>
        <v>Retired</v>
      </c>
      <c r="Z68" s="159" t="str">
        <f>IFERROR(VLOOKUP(Table1[[#This Row],[RespondentID]],'All Data'!$A69:$CN641,91,FALSE),"unknown")</f>
        <v>Yes</v>
      </c>
      <c r="AA68" s="159" t="str">
        <f>IFERROR(VLOOKUP(Table1[[#This Row],[RespondentID]],'All Data'!$A69:$CN641,92,FALSE),"unknown")</f>
        <v>Yes</v>
      </c>
    </row>
    <row r="69" spans="1:27" x14ac:dyDescent="0.35">
      <c r="A69" s="6">
        <v>5674144275</v>
      </c>
      <c r="B69" s="6" t="s">
        <v>67</v>
      </c>
      <c r="C69" s="6"/>
      <c r="D69" s="6"/>
      <c r="E69" s="6"/>
      <c r="F69" s="6"/>
      <c r="G69" s="6"/>
      <c r="H69" s="6"/>
      <c r="I69" s="6"/>
      <c r="J69" s="6"/>
      <c r="K69" s="6"/>
      <c r="L69" s="6"/>
      <c r="M69" s="6"/>
      <c r="N69" s="6"/>
      <c r="O69" s="96"/>
      <c r="P69" s="159" t="str">
        <f>IFERROR(VLOOKUP(Table1[[#This Row],[RespondentID]],'All Data'!$A70:$CN642,81,FALSE),"unkown")</f>
        <v>Female</v>
      </c>
      <c r="Q69" s="159">
        <f>IFERROR(VLOOKUP(Table1[[#This Row],[RespondentID]],'All Data'!$A70:$CN642,82,FALSE),"unknown")</f>
        <v>60</v>
      </c>
      <c r="R69" s="159" t="str">
        <f>IFERROR(VLOOKUP(Table1[[#This Row],[RespondentID]],'All Data'!$A70:$CN642,83,FALSE),"unknown")</f>
        <v>Suffolk</v>
      </c>
      <c r="S69" s="159" t="str">
        <f>IFERROR(VLOOKUP(Table1[[#This Row],[RespondentID]],'All Data'!$A70:$CN642,84,FALSE),"unknown")</f>
        <v>Bay Shore, 11706</v>
      </c>
      <c r="T69" s="159" t="str">
        <f>IFERROR(VLOOKUP(Table1[[#This Row],[RespondentID]],'All Data'!$A70:$CN642,85,FALSE),"unknown")</f>
        <v>White/Caucasian</v>
      </c>
      <c r="U69" s="159" t="str">
        <f>IFERROR(VLOOKUP(Table1[[#This Row],[RespondentID]],'All Data'!$A70:$CN642,86,FALSE),"unknown")</f>
        <v>No</v>
      </c>
      <c r="V69" s="159" t="str">
        <f>IFERROR(VLOOKUP(Table1[[#This Row],[RespondentID]],'All Data'!$A70:$CN642,87,FALSE),"unknown")</f>
        <v xml:space="preserve">English </v>
      </c>
      <c r="W69" s="159" t="str">
        <f>IFERROR(VLOOKUP(Table1[[#This Row],[RespondentID]],'All Data'!$A70:$CN642,88,FALSE),"unknown")</f>
        <v>$75,000 to $125,000</v>
      </c>
      <c r="X69" s="159" t="str">
        <f>IFERROR(VLOOKUP(Table1[[#This Row],[RespondentID]],'All Data'!$A70:$CN642,89,FALSE),"unknown")</f>
        <v>Some college</v>
      </c>
      <c r="Y69" s="159" t="str">
        <f>IFERROR(VLOOKUP(Table1[[#This Row],[RespondentID]],'All Data'!$A70:$CN642,90,FALSE),"unknown")</f>
        <v>Employed for wages</v>
      </c>
      <c r="Z69" s="159" t="str">
        <f>IFERROR(VLOOKUP(Table1[[#This Row],[RespondentID]],'All Data'!$A70:$CN642,91,FALSE),"unknown")</f>
        <v>Yes</v>
      </c>
      <c r="AA69" s="159" t="str">
        <f>IFERROR(VLOOKUP(Table1[[#This Row],[RespondentID]],'All Data'!$A70:$CN642,92,FALSE),"unknown")</f>
        <v>Yes</v>
      </c>
    </row>
    <row r="70" spans="1:27" x14ac:dyDescent="0.35">
      <c r="A70" s="6">
        <v>5673321775</v>
      </c>
      <c r="B70" s="6"/>
      <c r="C70" s="6"/>
      <c r="D70" s="6"/>
      <c r="E70" s="6"/>
      <c r="F70" s="6" t="s">
        <v>71</v>
      </c>
      <c r="G70" s="6"/>
      <c r="H70" s="6"/>
      <c r="I70" s="6"/>
      <c r="J70" s="6"/>
      <c r="K70" s="6" t="s">
        <v>76</v>
      </c>
      <c r="L70" s="6"/>
      <c r="M70" s="6" t="s">
        <v>78</v>
      </c>
      <c r="N70" s="6"/>
      <c r="O70" s="96"/>
      <c r="P70" s="159" t="str">
        <f>IFERROR(VLOOKUP(Table1[[#This Row],[RespondentID]],'All Data'!$A71:$CN643,81,FALSE),"unkown")</f>
        <v>Male</v>
      </c>
      <c r="Q70" s="159">
        <f>IFERROR(VLOOKUP(Table1[[#This Row],[RespondentID]],'All Data'!$A71:$CN643,82,FALSE),"unknown")</f>
        <v>57</v>
      </c>
      <c r="R70" s="159" t="str">
        <f>IFERROR(VLOOKUP(Table1[[#This Row],[RespondentID]],'All Data'!$A71:$CN643,83,FALSE),"unknown")</f>
        <v>Suffolk</v>
      </c>
      <c r="S70" s="159" t="str">
        <f>IFERROR(VLOOKUP(Table1[[#This Row],[RespondentID]],'All Data'!$A71:$CN643,84,FALSE),"unknown")</f>
        <v>Deer Park, 11729</v>
      </c>
      <c r="T70" s="159" t="str">
        <f>IFERROR(VLOOKUP(Table1[[#This Row],[RespondentID]],'All Data'!$A71:$CN643,85,FALSE),"unknown")</f>
        <v>White/Caucasian</v>
      </c>
      <c r="U70" s="159" t="str">
        <f>IFERROR(VLOOKUP(Table1[[#This Row],[RespondentID]],'All Data'!$A71:$CN643,86,FALSE),"unknown")</f>
        <v>No</v>
      </c>
      <c r="V70" s="159" t="str">
        <f>IFERROR(VLOOKUP(Table1[[#This Row],[RespondentID]],'All Data'!$A71:$CN643,87,FALSE),"unknown")</f>
        <v xml:space="preserve">English </v>
      </c>
      <c r="W70" s="159" t="str">
        <f>IFERROR(VLOOKUP(Table1[[#This Row],[RespondentID]],'All Data'!$A71:$CN643,88,FALSE),"unknown")</f>
        <v>Over $125,000</v>
      </c>
      <c r="X70" s="159" t="str">
        <f>IFERROR(VLOOKUP(Table1[[#This Row],[RespondentID]],'All Data'!$A71:$CN643,89,FALSE),"unknown")</f>
        <v>College graduate</v>
      </c>
      <c r="Y70" s="159" t="str">
        <f>IFERROR(VLOOKUP(Table1[[#This Row],[RespondentID]],'All Data'!$A71:$CN643,90,FALSE),"unknown")</f>
        <v>Employed for wages</v>
      </c>
      <c r="Z70" s="159" t="str">
        <f>IFERROR(VLOOKUP(Table1[[#This Row],[RespondentID]],'All Data'!$A71:$CN643,91,FALSE),"unknown")</f>
        <v>Yes</v>
      </c>
      <c r="AA70" s="159" t="str">
        <f>IFERROR(VLOOKUP(Table1[[#This Row],[RespondentID]],'All Data'!$A71:$CN643,92,FALSE),"unknown")</f>
        <v>Yes</v>
      </c>
    </row>
    <row r="71" spans="1:27" x14ac:dyDescent="0.35">
      <c r="A71" s="6">
        <v>5672892500</v>
      </c>
      <c r="B71" s="6" t="s">
        <v>67</v>
      </c>
      <c r="C71" s="6"/>
      <c r="D71" s="6"/>
      <c r="E71" s="6"/>
      <c r="F71" s="6"/>
      <c r="G71" s="6"/>
      <c r="H71" s="6"/>
      <c r="I71" s="6"/>
      <c r="J71" s="6"/>
      <c r="K71" s="6"/>
      <c r="L71" s="6"/>
      <c r="M71" s="6" t="s">
        <v>78</v>
      </c>
      <c r="N71" s="6"/>
      <c r="O71" s="96"/>
      <c r="P71" s="159" t="str">
        <f>IFERROR(VLOOKUP(Table1[[#This Row],[RespondentID]],'All Data'!$A72:$CN644,81,FALSE),"unkown")</f>
        <v>Female</v>
      </c>
      <c r="Q71" s="159">
        <f>IFERROR(VLOOKUP(Table1[[#This Row],[RespondentID]],'All Data'!$A72:$CN644,82,FALSE),"unknown")</f>
        <v>48</v>
      </c>
      <c r="R71" s="159" t="str">
        <f>IFERROR(VLOOKUP(Table1[[#This Row],[RespondentID]],'All Data'!$A72:$CN644,83,FALSE),"unknown")</f>
        <v>Suffolk</v>
      </c>
      <c r="S71" s="159" t="str">
        <f>IFERROR(VLOOKUP(Table1[[#This Row],[RespondentID]],'All Data'!$A72:$CN644,84,FALSE),"unknown")</f>
        <v>Lindenhurst, 11757</v>
      </c>
      <c r="T71" s="159" t="str">
        <f>IFERROR(VLOOKUP(Table1[[#This Row],[RespondentID]],'All Data'!$A72:$CN644,85,FALSE),"unknown")</f>
        <v>White/Caucasian</v>
      </c>
      <c r="U71" s="159" t="str">
        <f>IFERROR(VLOOKUP(Table1[[#This Row],[RespondentID]],'All Data'!$A72:$CN644,86,FALSE),"unknown")</f>
        <v>No</v>
      </c>
      <c r="V71" s="159" t="str">
        <f>IFERROR(VLOOKUP(Table1[[#This Row],[RespondentID]],'All Data'!$A72:$CN644,87,FALSE),"unknown")</f>
        <v xml:space="preserve">English </v>
      </c>
      <c r="W71" s="159" t="str">
        <f>IFERROR(VLOOKUP(Table1[[#This Row],[RespondentID]],'All Data'!$A72:$CN644,88,FALSE),"unknown")</f>
        <v>Over $125,000</v>
      </c>
      <c r="X71" s="159" t="str">
        <f>IFERROR(VLOOKUP(Table1[[#This Row],[RespondentID]],'All Data'!$A72:$CN644,89,FALSE),"unknown")</f>
        <v>Graduate school</v>
      </c>
      <c r="Y71" s="159" t="str">
        <f>IFERROR(VLOOKUP(Table1[[#This Row],[RespondentID]],'All Data'!$A72:$CN644,90,FALSE),"unknown")</f>
        <v>Employed for wages</v>
      </c>
      <c r="Z71" s="159" t="str">
        <f>IFERROR(VLOOKUP(Table1[[#This Row],[RespondentID]],'All Data'!$A72:$CN644,91,FALSE),"unknown")</f>
        <v>Yes</v>
      </c>
      <c r="AA71" s="159" t="str">
        <f>IFERROR(VLOOKUP(Table1[[#This Row],[RespondentID]],'All Data'!$A72:$CN644,92,FALSE),"unknown")</f>
        <v>Yes</v>
      </c>
    </row>
    <row r="72" spans="1:27" x14ac:dyDescent="0.35">
      <c r="A72" s="6">
        <v>5672846134</v>
      </c>
      <c r="B72" s="6"/>
      <c r="C72" s="6"/>
      <c r="D72" s="6"/>
      <c r="E72" s="6"/>
      <c r="F72" s="6"/>
      <c r="G72" s="6"/>
      <c r="H72" s="6"/>
      <c r="I72" s="6"/>
      <c r="J72" s="6"/>
      <c r="K72" s="6"/>
      <c r="L72" s="6"/>
      <c r="M72" s="6"/>
      <c r="N72" s="6"/>
      <c r="O72" s="96"/>
      <c r="P72" s="159" t="str">
        <f>IFERROR(VLOOKUP(Table1[[#This Row],[RespondentID]],'All Data'!$A73:$CN645,81,FALSE),"unkown")</f>
        <v>Female</v>
      </c>
      <c r="Q72" s="159">
        <f>IFERROR(VLOOKUP(Table1[[#This Row],[RespondentID]],'All Data'!$A73:$CN645,82,FALSE),"unknown")</f>
        <v>41</v>
      </c>
      <c r="R72" s="159" t="str">
        <f>IFERROR(VLOOKUP(Table1[[#This Row],[RespondentID]],'All Data'!$A73:$CN645,83,FALSE),"unknown")</f>
        <v>Suffolk</v>
      </c>
      <c r="S72" s="159" t="str">
        <f>IFERROR(VLOOKUP(Table1[[#This Row],[RespondentID]],'All Data'!$A73:$CN645,84,FALSE),"unknown")</f>
        <v>Nesconset, 11767</v>
      </c>
      <c r="T72" s="159" t="str">
        <f>IFERROR(VLOOKUP(Table1[[#This Row],[RespondentID]],'All Data'!$A73:$CN645,85,FALSE),"unknown")</f>
        <v>White/Caucasian</v>
      </c>
      <c r="U72" s="159" t="str">
        <f>IFERROR(VLOOKUP(Table1[[#This Row],[RespondentID]],'All Data'!$A73:$CN645,86,FALSE),"unknown")</f>
        <v>No</v>
      </c>
      <c r="V72" s="159" t="str">
        <f>IFERROR(VLOOKUP(Table1[[#This Row],[RespondentID]],'All Data'!$A73:$CN645,87,FALSE),"unknown")</f>
        <v xml:space="preserve">English </v>
      </c>
      <c r="W72" s="159" t="str">
        <f>IFERROR(VLOOKUP(Table1[[#This Row],[RespondentID]],'All Data'!$A73:$CN645,88,FALSE),"unknown")</f>
        <v>$0-$19,999</v>
      </c>
      <c r="X72" s="159" t="str">
        <f>IFERROR(VLOOKUP(Table1[[#This Row],[RespondentID]],'All Data'!$A73:$CN645,89,FALSE),"unknown")</f>
        <v>Some college</v>
      </c>
      <c r="Y72" s="159" t="str">
        <f>IFERROR(VLOOKUP(Table1[[#This Row],[RespondentID]],'All Data'!$A73:$CN645,90,FALSE),"unknown")</f>
        <v>Employed for wages</v>
      </c>
      <c r="Z72" s="159" t="str">
        <f>IFERROR(VLOOKUP(Table1[[#This Row],[RespondentID]],'All Data'!$A73:$CN645,91,FALSE),"unknown")</f>
        <v>Yes</v>
      </c>
      <c r="AA72" s="159" t="str">
        <f>IFERROR(VLOOKUP(Table1[[#This Row],[RespondentID]],'All Data'!$A73:$CN645,92,FALSE),"unknown")</f>
        <v>Yes</v>
      </c>
    </row>
    <row r="73" spans="1:27" x14ac:dyDescent="0.35">
      <c r="A73" s="6">
        <v>5672736771</v>
      </c>
      <c r="B73" s="6" t="s">
        <v>67</v>
      </c>
      <c r="C73" s="6"/>
      <c r="D73" s="6"/>
      <c r="E73" s="6" t="s">
        <v>70</v>
      </c>
      <c r="F73" s="6"/>
      <c r="G73" s="6"/>
      <c r="H73" s="6"/>
      <c r="I73" s="6"/>
      <c r="J73" s="6"/>
      <c r="K73" s="6"/>
      <c r="L73" s="6"/>
      <c r="M73" s="6" t="s">
        <v>78</v>
      </c>
      <c r="N73" s="6"/>
      <c r="O73" s="96"/>
      <c r="P73" s="159" t="str">
        <f>IFERROR(VLOOKUP(Table1[[#This Row],[RespondentID]],'All Data'!$A74:$CN646,81,FALSE),"unkown")</f>
        <v>Female</v>
      </c>
      <c r="Q73" s="159">
        <f>IFERROR(VLOOKUP(Table1[[#This Row],[RespondentID]],'All Data'!$A74:$CN646,82,FALSE),"unknown")</f>
        <v>27</v>
      </c>
      <c r="R73" s="159" t="str">
        <f>IFERROR(VLOOKUP(Table1[[#This Row],[RespondentID]],'All Data'!$A74:$CN646,83,FALSE),"unknown")</f>
        <v>Suffolk</v>
      </c>
      <c r="S73" s="159" t="str">
        <f>IFERROR(VLOOKUP(Table1[[#This Row],[RespondentID]],'All Data'!$A74:$CN646,84,FALSE),"unknown")</f>
        <v>Wyandanch, 11798</v>
      </c>
      <c r="T73" s="159" t="str">
        <f>IFERROR(VLOOKUP(Table1[[#This Row],[RespondentID]],'All Data'!$A74:$CN646,85,FALSE),"unknown")</f>
        <v>Black/African American</v>
      </c>
      <c r="U73" s="159" t="str">
        <f>IFERROR(VLOOKUP(Table1[[#This Row],[RespondentID]],'All Data'!$A74:$CN646,86,FALSE),"unknown")</f>
        <v>No</v>
      </c>
      <c r="V73" s="159" t="str">
        <f>IFERROR(VLOOKUP(Table1[[#This Row],[RespondentID]],'All Data'!$A74:$CN646,87,FALSE),"unknown")</f>
        <v xml:space="preserve">English </v>
      </c>
      <c r="W73" s="159" t="str">
        <f>IFERROR(VLOOKUP(Table1[[#This Row],[RespondentID]],'All Data'!$A74:$CN646,88,FALSE),"unknown")</f>
        <v>$50,000 to $74,999</v>
      </c>
      <c r="X73" s="159" t="str">
        <f>IFERROR(VLOOKUP(Table1[[#This Row],[RespondentID]],'All Data'!$A74:$CN646,89,FALSE),"unknown")</f>
        <v>Some college</v>
      </c>
      <c r="Y73" s="159" t="str">
        <f>IFERROR(VLOOKUP(Table1[[#This Row],[RespondentID]],'All Data'!$A74:$CN646,90,FALSE),"unknown")</f>
        <v>Employed for wages</v>
      </c>
      <c r="Z73" s="159" t="str">
        <f>IFERROR(VLOOKUP(Table1[[#This Row],[RespondentID]],'All Data'!$A74:$CN646,91,FALSE),"unknown")</f>
        <v>Yes</v>
      </c>
      <c r="AA73" s="159" t="str">
        <f>IFERROR(VLOOKUP(Table1[[#This Row],[RespondentID]],'All Data'!$A74:$CN646,92,FALSE),"unknown")</f>
        <v>Yes</v>
      </c>
    </row>
    <row r="74" spans="1:27" x14ac:dyDescent="0.35">
      <c r="A74" s="6">
        <v>5672699275</v>
      </c>
      <c r="B74" s="6"/>
      <c r="C74" s="6"/>
      <c r="D74" s="6"/>
      <c r="E74" s="6"/>
      <c r="F74" s="6" t="s">
        <v>71</v>
      </c>
      <c r="G74" s="6" t="s">
        <v>72</v>
      </c>
      <c r="H74" s="6"/>
      <c r="I74" s="6"/>
      <c r="J74" s="6"/>
      <c r="K74" s="6"/>
      <c r="L74" s="6"/>
      <c r="M74" s="6" t="s">
        <v>78</v>
      </c>
      <c r="N74" s="6"/>
      <c r="O74" s="96"/>
      <c r="P74" s="159" t="str">
        <f>IFERROR(VLOOKUP(Table1[[#This Row],[RespondentID]],'All Data'!$A75:$CN647,81,FALSE),"unkown")</f>
        <v>Female</v>
      </c>
      <c r="Q74" s="159">
        <f>IFERROR(VLOOKUP(Table1[[#This Row],[RespondentID]],'All Data'!$A75:$CN647,82,FALSE),"unknown")</f>
        <v>52</v>
      </c>
      <c r="R74" s="159" t="str">
        <f>IFERROR(VLOOKUP(Table1[[#This Row],[RespondentID]],'All Data'!$A75:$CN647,83,FALSE),"unknown")</f>
        <v>Suffolk</v>
      </c>
      <c r="S74" s="159" t="str">
        <f>IFERROR(VLOOKUP(Table1[[#This Row],[RespondentID]],'All Data'!$A75:$CN647,84,FALSE),"unknown")</f>
        <v>Farmingville, 11738</v>
      </c>
      <c r="T74" s="159" t="str">
        <f>IFERROR(VLOOKUP(Table1[[#This Row],[RespondentID]],'All Data'!$A75:$CN647,85,FALSE),"unknown")</f>
        <v>Black/African American</v>
      </c>
      <c r="U74" s="159" t="str">
        <f>IFERROR(VLOOKUP(Table1[[#This Row],[RespondentID]],'All Data'!$A75:$CN647,86,FALSE),"unknown")</f>
        <v>No</v>
      </c>
      <c r="V74" s="159" t="str">
        <f>IFERROR(VLOOKUP(Table1[[#This Row],[RespondentID]],'All Data'!$A75:$CN647,87,FALSE),"unknown")</f>
        <v xml:space="preserve">English </v>
      </c>
      <c r="W74" s="159" t="str">
        <f>IFERROR(VLOOKUP(Table1[[#This Row],[RespondentID]],'All Data'!$A75:$CN647,88,FALSE),"unknown")</f>
        <v>$75,000 to $125,000</v>
      </c>
      <c r="X74" s="159" t="str">
        <f>IFERROR(VLOOKUP(Table1[[#This Row],[RespondentID]],'All Data'!$A75:$CN647,89,FALSE),"unknown")</f>
        <v>College graduate</v>
      </c>
      <c r="Y74" s="159" t="str">
        <f>IFERROR(VLOOKUP(Table1[[#This Row],[RespondentID]],'All Data'!$A75:$CN647,90,FALSE),"unknown")</f>
        <v>Employed for wages</v>
      </c>
      <c r="Z74" s="159" t="str">
        <f>IFERROR(VLOOKUP(Table1[[#This Row],[RespondentID]],'All Data'!$A75:$CN647,91,FALSE),"unknown")</f>
        <v>Yes</v>
      </c>
      <c r="AA74" s="159" t="str">
        <f>IFERROR(VLOOKUP(Table1[[#This Row],[RespondentID]],'All Data'!$A75:$CN647,92,FALSE),"unknown")</f>
        <v>Yes</v>
      </c>
    </row>
    <row r="75" spans="1:27" x14ac:dyDescent="0.35">
      <c r="A75" s="6">
        <v>5671498337</v>
      </c>
      <c r="B75" s="6" t="s">
        <v>67</v>
      </c>
      <c r="C75" s="6"/>
      <c r="D75" s="6"/>
      <c r="E75" s="6"/>
      <c r="F75" s="6" t="s">
        <v>71</v>
      </c>
      <c r="G75" s="6"/>
      <c r="H75" s="6"/>
      <c r="I75" s="6"/>
      <c r="J75" s="6" t="s">
        <v>75</v>
      </c>
      <c r="K75" s="6" t="s">
        <v>76</v>
      </c>
      <c r="L75" s="6"/>
      <c r="M75" s="6" t="s">
        <v>78</v>
      </c>
      <c r="N75" s="6"/>
      <c r="O75" s="96"/>
      <c r="P75" s="159" t="str">
        <f>IFERROR(VLOOKUP(Table1[[#This Row],[RespondentID]],'All Data'!$A76:$CN648,81,FALSE),"unkown")</f>
        <v>Female</v>
      </c>
      <c r="Q75" s="159">
        <f>IFERROR(VLOOKUP(Table1[[#This Row],[RespondentID]],'All Data'!$A76:$CN648,82,FALSE),"unknown")</f>
        <v>63</v>
      </c>
      <c r="R75" s="159" t="str">
        <f>IFERROR(VLOOKUP(Table1[[#This Row],[RespondentID]],'All Data'!$A76:$CN648,83,FALSE),"unknown")</f>
        <v>Nassau</v>
      </c>
      <c r="S75" s="159" t="str">
        <f>IFERROR(VLOOKUP(Table1[[#This Row],[RespondentID]],'All Data'!$A76:$CN648,84,FALSE),"unknown")</f>
        <v>Williston Park, 11596</v>
      </c>
      <c r="T75" s="159" t="str">
        <f>IFERROR(VLOOKUP(Table1[[#This Row],[RespondentID]],'All Data'!$A76:$CN648,85,FALSE),"unknown")</f>
        <v>White/Caucasian</v>
      </c>
      <c r="U75" s="159" t="str">
        <f>IFERROR(VLOOKUP(Table1[[#This Row],[RespondentID]],'All Data'!$A76:$CN648,86,FALSE),"unknown")</f>
        <v>No</v>
      </c>
      <c r="V75" s="159" t="str">
        <f>IFERROR(VLOOKUP(Table1[[#This Row],[RespondentID]],'All Data'!$A76:$CN648,87,FALSE),"unknown")</f>
        <v xml:space="preserve">English </v>
      </c>
      <c r="W75" s="159" t="str">
        <f>IFERROR(VLOOKUP(Table1[[#This Row],[RespondentID]],'All Data'!$A76:$CN648,88,FALSE),"unknown")</f>
        <v>$75,000 to $125,000</v>
      </c>
      <c r="X75" s="159" t="str">
        <f>IFERROR(VLOOKUP(Table1[[#This Row],[RespondentID]],'All Data'!$A76:$CN648,89,FALSE),"unknown")</f>
        <v>Graduate school</v>
      </c>
      <c r="Y75" s="159" t="str">
        <f>IFERROR(VLOOKUP(Table1[[#This Row],[RespondentID]],'All Data'!$A76:$CN648,90,FALSE),"unknown")</f>
        <v>Retired</v>
      </c>
      <c r="Z75" s="159" t="str">
        <f>IFERROR(VLOOKUP(Table1[[#This Row],[RespondentID]],'All Data'!$A76:$CN648,91,FALSE),"unknown")</f>
        <v>Yes</v>
      </c>
      <c r="AA75" s="159" t="str">
        <f>IFERROR(VLOOKUP(Table1[[#This Row],[RespondentID]],'All Data'!$A76:$CN648,92,FALSE),"unknown")</f>
        <v>No</v>
      </c>
    </row>
    <row r="76" spans="1:27" x14ac:dyDescent="0.35">
      <c r="A76" s="6">
        <v>5671463121</v>
      </c>
      <c r="B76" s="6" t="s">
        <v>67</v>
      </c>
      <c r="C76" s="6"/>
      <c r="D76" s="6"/>
      <c r="E76" s="6"/>
      <c r="F76" s="6"/>
      <c r="G76" s="6"/>
      <c r="H76" s="6"/>
      <c r="I76" s="6"/>
      <c r="J76" s="6"/>
      <c r="K76" s="6"/>
      <c r="L76" s="6"/>
      <c r="M76" s="6" t="s">
        <v>78</v>
      </c>
      <c r="N76" s="6"/>
      <c r="O76" s="96"/>
      <c r="P76" s="159" t="str">
        <f>IFERROR(VLOOKUP(Table1[[#This Row],[RespondentID]],'All Data'!$A77:$CN649,81,FALSE),"unkown")</f>
        <v>Female</v>
      </c>
      <c r="Q76" s="159">
        <f>IFERROR(VLOOKUP(Table1[[#This Row],[RespondentID]],'All Data'!$A77:$CN649,82,FALSE),"unknown")</f>
        <v>65</v>
      </c>
      <c r="R76" s="159" t="str">
        <f>IFERROR(VLOOKUP(Table1[[#This Row],[RespondentID]],'All Data'!$A77:$CN649,83,FALSE),"unknown")</f>
        <v>Queens</v>
      </c>
      <c r="S76" s="159">
        <f>IFERROR(VLOOKUP(Table1[[#This Row],[RespondentID]],'All Data'!$A77:$CN649,84,FALSE),"unknown")</f>
        <v>0</v>
      </c>
      <c r="T76" s="159" t="str">
        <f>IFERROR(VLOOKUP(Table1[[#This Row],[RespondentID]],'All Data'!$A77:$CN649,85,FALSE),"unknown")</f>
        <v>White/Caucasian</v>
      </c>
      <c r="U76" s="159" t="str">
        <f>IFERROR(VLOOKUP(Table1[[#This Row],[RespondentID]],'All Data'!$A77:$CN649,86,FALSE),"unknown")</f>
        <v>No</v>
      </c>
      <c r="V76" s="159" t="str">
        <f>IFERROR(VLOOKUP(Table1[[#This Row],[RespondentID]],'All Data'!$A77:$CN649,87,FALSE),"unknown")</f>
        <v xml:space="preserve">English </v>
      </c>
      <c r="W76" s="159" t="str">
        <f>IFERROR(VLOOKUP(Table1[[#This Row],[RespondentID]],'All Data'!$A77:$CN649,88,FALSE),"unknown")</f>
        <v>$75,000 to $125,000</v>
      </c>
      <c r="X76" s="159" t="str">
        <f>IFERROR(VLOOKUP(Table1[[#This Row],[RespondentID]],'All Data'!$A77:$CN649,89,FALSE),"unknown")</f>
        <v>College graduate</v>
      </c>
      <c r="Y76" s="159" t="str">
        <f>IFERROR(VLOOKUP(Table1[[#This Row],[RespondentID]],'All Data'!$A77:$CN649,90,FALSE),"unknown")</f>
        <v>Retired</v>
      </c>
      <c r="Z76" s="159" t="str">
        <f>IFERROR(VLOOKUP(Table1[[#This Row],[RespondentID]],'All Data'!$A77:$CN649,91,FALSE),"unknown")</f>
        <v>Yes</v>
      </c>
      <c r="AA76" s="159" t="str">
        <f>IFERROR(VLOOKUP(Table1[[#This Row],[RespondentID]],'All Data'!$A77:$CN649,92,FALSE),"unknown")</f>
        <v>No</v>
      </c>
    </row>
    <row r="77" spans="1:27" x14ac:dyDescent="0.35">
      <c r="A77" s="6">
        <v>5671444804</v>
      </c>
      <c r="B77" s="6" t="s">
        <v>67</v>
      </c>
      <c r="C77" s="6"/>
      <c r="D77" s="6"/>
      <c r="E77" s="6"/>
      <c r="F77" s="6"/>
      <c r="G77" s="6"/>
      <c r="H77" s="6" t="s">
        <v>73</v>
      </c>
      <c r="I77" s="6"/>
      <c r="J77" s="6"/>
      <c r="K77" s="6" t="s">
        <v>76</v>
      </c>
      <c r="L77" s="6"/>
      <c r="M77" s="6"/>
      <c r="N77" s="6"/>
      <c r="O77" s="96"/>
      <c r="P77" s="159" t="str">
        <f>IFERROR(VLOOKUP(Table1[[#This Row],[RespondentID]],'All Data'!$A78:$CN650,81,FALSE),"unkown")</f>
        <v>Female</v>
      </c>
      <c r="Q77" s="159">
        <f>IFERROR(VLOOKUP(Table1[[#This Row],[RespondentID]],'All Data'!$A78:$CN650,82,FALSE),"unknown")</f>
        <v>53</v>
      </c>
      <c r="R77" s="159" t="str">
        <f>IFERROR(VLOOKUP(Table1[[#This Row],[RespondentID]],'All Data'!$A78:$CN650,83,FALSE),"unknown")</f>
        <v>Suffolk</v>
      </c>
      <c r="S77" s="159" t="str">
        <f>IFERROR(VLOOKUP(Table1[[#This Row],[RespondentID]],'All Data'!$A78:$CN650,84,FALSE),"unknown")</f>
        <v>West Islip, 11795</v>
      </c>
      <c r="T77" s="159" t="str">
        <f>IFERROR(VLOOKUP(Table1[[#This Row],[RespondentID]],'All Data'!$A78:$CN650,85,FALSE),"unknown")</f>
        <v>White/Caucasian</v>
      </c>
      <c r="U77" s="159" t="str">
        <f>IFERROR(VLOOKUP(Table1[[#This Row],[RespondentID]],'All Data'!$A78:$CN650,86,FALSE),"unknown")</f>
        <v>No</v>
      </c>
      <c r="V77" s="159" t="str">
        <f>IFERROR(VLOOKUP(Table1[[#This Row],[RespondentID]],'All Data'!$A78:$CN650,87,FALSE),"unknown")</f>
        <v xml:space="preserve">English </v>
      </c>
      <c r="W77" s="159" t="str">
        <f>IFERROR(VLOOKUP(Table1[[#This Row],[RespondentID]],'All Data'!$A78:$CN650,88,FALSE),"unknown")</f>
        <v>$50,000 to $74,999</v>
      </c>
      <c r="X77" s="159" t="str">
        <f>IFERROR(VLOOKUP(Table1[[#This Row],[RespondentID]],'All Data'!$A78:$CN650,89,FALSE),"unknown")</f>
        <v>Some college</v>
      </c>
      <c r="Y77" s="159" t="str">
        <f>IFERROR(VLOOKUP(Table1[[#This Row],[RespondentID]],'All Data'!$A78:$CN650,90,FALSE),"unknown")</f>
        <v>Employed for wages</v>
      </c>
      <c r="Z77" s="159" t="str">
        <f>IFERROR(VLOOKUP(Table1[[#This Row],[RespondentID]],'All Data'!$A78:$CN650,91,FALSE),"unknown")</f>
        <v>Yes</v>
      </c>
      <c r="AA77" s="159" t="str">
        <f>IFERROR(VLOOKUP(Table1[[#This Row],[RespondentID]],'All Data'!$A78:$CN650,92,FALSE),"unknown")</f>
        <v>Yes</v>
      </c>
    </row>
    <row r="78" spans="1:27" x14ac:dyDescent="0.35">
      <c r="A78" s="6">
        <v>5671444582</v>
      </c>
      <c r="B78" s="6" t="s">
        <v>67</v>
      </c>
      <c r="C78" s="6"/>
      <c r="D78" s="6"/>
      <c r="E78" s="6"/>
      <c r="F78" s="6"/>
      <c r="G78" s="6"/>
      <c r="H78" s="6"/>
      <c r="I78" s="6"/>
      <c r="J78" s="6"/>
      <c r="K78" s="6"/>
      <c r="L78" s="6"/>
      <c r="M78" s="6" t="s">
        <v>78</v>
      </c>
      <c r="N78" s="6"/>
      <c r="O78" s="96"/>
      <c r="P78" s="159" t="str">
        <f>IFERROR(VLOOKUP(Table1[[#This Row],[RespondentID]],'All Data'!$A79:$CN651,81,FALSE),"unkown")</f>
        <v>Female</v>
      </c>
      <c r="Q78" s="159">
        <f>IFERROR(VLOOKUP(Table1[[#This Row],[RespondentID]],'All Data'!$A79:$CN651,82,FALSE),"unknown")</f>
        <v>57</v>
      </c>
      <c r="R78" s="159" t="str">
        <f>IFERROR(VLOOKUP(Table1[[#This Row],[RespondentID]],'All Data'!$A79:$CN651,83,FALSE),"unknown")</f>
        <v>Nassau</v>
      </c>
      <c r="S78" s="159" t="str">
        <f>IFERROR(VLOOKUP(Table1[[#This Row],[RespondentID]],'All Data'!$A79:$CN651,84,FALSE),"unknown")</f>
        <v>Massapequa Park, 11762</v>
      </c>
      <c r="T78" s="159" t="str">
        <f>IFERROR(VLOOKUP(Table1[[#This Row],[RespondentID]],'All Data'!$A79:$CN651,85,FALSE),"unknown")</f>
        <v>White/Caucasian</v>
      </c>
      <c r="U78" s="159" t="str">
        <f>IFERROR(VLOOKUP(Table1[[#This Row],[RespondentID]],'All Data'!$A79:$CN651,86,FALSE),"unknown")</f>
        <v>No</v>
      </c>
      <c r="V78" s="159" t="str">
        <f>IFERROR(VLOOKUP(Table1[[#This Row],[RespondentID]],'All Data'!$A79:$CN651,87,FALSE),"unknown")</f>
        <v xml:space="preserve">English </v>
      </c>
      <c r="W78" s="159" t="str">
        <f>IFERROR(VLOOKUP(Table1[[#This Row],[RespondentID]],'All Data'!$A79:$CN651,88,FALSE),"unknown")</f>
        <v>$75,000 to $125,000</v>
      </c>
      <c r="X78" s="159" t="str">
        <f>IFERROR(VLOOKUP(Table1[[#This Row],[RespondentID]],'All Data'!$A79:$CN651,89,FALSE),"unknown")</f>
        <v>College graduate</v>
      </c>
      <c r="Y78" s="159" t="str">
        <f>IFERROR(VLOOKUP(Table1[[#This Row],[RespondentID]],'All Data'!$A79:$CN651,90,FALSE),"unknown")</f>
        <v>Employed for wages</v>
      </c>
      <c r="Z78" s="159" t="str">
        <f>IFERROR(VLOOKUP(Table1[[#This Row],[RespondentID]],'All Data'!$A79:$CN651,91,FALSE),"unknown")</f>
        <v>Yes</v>
      </c>
      <c r="AA78" s="159" t="str">
        <f>IFERROR(VLOOKUP(Table1[[#This Row],[RespondentID]],'All Data'!$A79:$CN651,92,FALSE),"unknown")</f>
        <v>Yes</v>
      </c>
    </row>
    <row r="79" spans="1:27" x14ac:dyDescent="0.35">
      <c r="A79" s="6">
        <v>5671402471</v>
      </c>
      <c r="B79" s="6"/>
      <c r="C79" s="6"/>
      <c r="D79" s="6" t="s">
        <v>69</v>
      </c>
      <c r="E79" s="6"/>
      <c r="F79" s="6" t="s">
        <v>71</v>
      </c>
      <c r="G79" s="6"/>
      <c r="H79" s="6"/>
      <c r="I79" s="6"/>
      <c r="J79" s="6"/>
      <c r="K79" s="6"/>
      <c r="L79" s="6"/>
      <c r="M79" s="6" t="s">
        <v>78</v>
      </c>
      <c r="N79" s="6"/>
      <c r="O79" s="96"/>
      <c r="P79" s="159" t="str">
        <f>IFERROR(VLOOKUP(Table1[[#This Row],[RespondentID]],'All Data'!$A80:$CN652,81,FALSE),"unkown")</f>
        <v>Female</v>
      </c>
      <c r="Q79" s="159">
        <f>IFERROR(VLOOKUP(Table1[[#This Row],[RespondentID]],'All Data'!$A80:$CN652,82,FALSE),"unknown")</f>
        <v>79</v>
      </c>
      <c r="R79" s="159" t="str">
        <f>IFERROR(VLOOKUP(Table1[[#This Row],[RespondentID]],'All Data'!$A80:$CN652,83,FALSE),"unknown")</f>
        <v>Suffolk</v>
      </c>
      <c r="S79" s="159" t="str">
        <f>IFERROR(VLOOKUP(Table1[[#This Row],[RespondentID]],'All Data'!$A80:$CN652,84,FALSE),"unknown")</f>
        <v>Lindenhurst, 11757</v>
      </c>
      <c r="T79" s="159" t="str">
        <f>IFERROR(VLOOKUP(Table1[[#This Row],[RespondentID]],'All Data'!$A80:$CN652,85,FALSE),"unknown")</f>
        <v>White/Caucasian</v>
      </c>
      <c r="U79" s="159" t="str">
        <f>IFERROR(VLOOKUP(Table1[[#This Row],[RespondentID]],'All Data'!$A80:$CN652,86,FALSE),"unknown")</f>
        <v>No</v>
      </c>
      <c r="V79" s="159" t="str">
        <f>IFERROR(VLOOKUP(Table1[[#This Row],[RespondentID]],'All Data'!$A80:$CN652,87,FALSE),"unknown")</f>
        <v xml:space="preserve">English </v>
      </c>
      <c r="W79" s="159" t="str">
        <f>IFERROR(VLOOKUP(Table1[[#This Row],[RespondentID]],'All Data'!$A80:$CN652,88,FALSE),"unknown")</f>
        <v>$0-$19,999</v>
      </c>
      <c r="X79" s="159" t="str">
        <f>IFERROR(VLOOKUP(Table1[[#This Row],[RespondentID]],'All Data'!$A80:$CN652,89,FALSE),"unknown")</f>
        <v>High school graduate</v>
      </c>
      <c r="Y79" s="159" t="str">
        <f>IFERROR(VLOOKUP(Table1[[#This Row],[RespondentID]],'All Data'!$A80:$CN652,90,FALSE),"unknown")</f>
        <v>Retired</v>
      </c>
      <c r="Z79" s="159" t="str">
        <f>IFERROR(VLOOKUP(Table1[[#This Row],[RespondentID]],'All Data'!$A80:$CN652,91,FALSE),"unknown")</f>
        <v>Yes</v>
      </c>
      <c r="AA79" s="159" t="str">
        <f>IFERROR(VLOOKUP(Table1[[#This Row],[RespondentID]],'All Data'!$A80:$CN652,92,FALSE),"unknown")</f>
        <v>No</v>
      </c>
    </row>
    <row r="80" spans="1:27" x14ac:dyDescent="0.35">
      <c r="A80" s="6">
        <v>5671384455</v>
      </c>
      <c r="B80" s="6"/>
      <c r="C80" s="6"/>
      <c r="D80" s="6"/>
      <c r="E80" s="6"/>
      <c r="F80" s="6" t="s">
        <v>71</v>
      </c>
      <c r="G80" s="6"/>
      <c r="H80" s="6"/>
      <c r="I80" s="6"/>
      <c r="J80" s="6"/>
      <c r="K80" s="6"/>
      <c r="L80" s="6"/>
      <c r="M80" s="6" t="s">
        <v>78</v>
      </c>
      <c r="N80" s="6"/>
      <c r="O80" s="96"/>
      <c r="P80" s="159" t="str">
        <f>IFERROR(VLOOKUP(Table1[[#This Row],[RespondentID]],'All Data'!$A81:$CN653,81,FALSE),"unkown")</f>
        <v>Male</v>
      </c>
      <c r="Q80" s="159">
        <f>IFERROR(VLOOKUP(Table1[[#This Row],[RespondentID]],'All Data'!$A81:$CN653,82,FALSE),"unknown")</f>
        <v>80</v>
      </c>
      <c r="R80" s="159" t="str">
        <f>IFERROR(VLOOKUP(Table1[[#This Row],[RespondentID]],'All Data'!$A81:$CN653,83,FALSE),"unknown")</f>
        <v>Suffolk</v>
      </c>
      <c r="S80" s="159" t="str">
        <f>IFERROR(VLOOKUP(Table1[[#This Row],[RespondentID]],'All Data'!$A81:$CN653,84,FALSE),"unknown")</f>
        <v>Kings Park, 11754</v>
      </c>
      <c r="T80" s="159" t="str">
        <f>IFERROR(VLOOKUP(Table1[[#This Row],[RespondentID]],'All Data'!$A81:$CN653,85,FALSE),"unknown")</f>
        <v>White/Caucasian</v>
      </c>
      <c r="U80" s="159" t="str">
        <f>IFERROR(VLOOKUP(Table1[[#This Row],[RespondentID]],'All Data'!$A81:$CN653,86,FALSE),"unknown")</f>
        <v>No</v>
      </c>
      <c r="V80" s="159" t="str">
        <f>IFERROR(VLOOKUP(Table1[[#This Row],[RespondentID]],'All Data'!$A81:$CN653,87,FALSE),"unknown")</f>
        <v xml:space="preserve">English </v>
      </c>
      <c r="W80" s="159" t="str">
        <f>IFERROR(VLOOKUP(Table1[[#This Row],[RespondentID]],'All Data'!$A81:$CN653,88,FALSE),"unknown")</f>
        <v>$75,000 to $125,000</v>
      </c>
      <c r="X80" s="159" t="str">
        <f>IFERROR(VLOOKUP(Table1[[#This Row],[RespondentID]],'All Data'!$A81:$CN653,89,FALSE),"unknown")</f>
        <v>College graduate</v>
      </c>
      <c r="Y80" s="159" t="str">
        <f>IFERROR(VLOOKUP(Table1[[#This Row],[RespondentID]],'All Data'!$A81:$CN653,90,FALSE),"unknown")</f>
        <v>Retired</v>
      </c>
      <c r="Z80" s="159" t="str">
        <f>IFERROR(VLOOKUP(Table1[[#This Row],[RespondentID]],'All Data'!$A81:$CN653,91,FALSE),"unknown")</f>
        <v>Yes</v>
      </c>
      <c r="AA80" s="159" t="str">
        <f>IFERROR(VLOOKUP(Table1[[#This Row],[RespondentID]],'All Data'!$A81:$CN653,92,FALSE),"unknown")</f>
        <v>No</v>
      </c>
    </row>
    <row r="81" spans="1:27" x14ac:dyDescent="0.35">
      <c r="A81" s="6">
        <v>5671381340</v>
      </c>
      <c r="B81" s="6" t="s">
        <v>67</v>
      </c>
      <c r="C81" s="6"/>
      <c r="D81" s="6"/>
      <c r="E81" s="6"/>
      <c r="F81" s="6"/>
      <c r="G81" s="6"/>
      <c r="H81" s="6"/>
      <c r="I81" s="6"/>
      <c r="J81" s="6"/>
      <c r="K81" s="6" t="s">
        <v>76</v>
      </c>
      <c r="L81" s="6"/>
      <c r="M81" s="6"/>
      <c r="N81" s="6"/>
      <c r="O81" s="96"/>
      <c r="P81" s="159" t="str">
        <f>IFERROR(VLOOKUP(Table1[[#This Row],[RespondentID]],'All Data'!$A82:$CN654,81,FALSE),"unkown")</f>
        <v>Male</v>
      </c>
      <c r="Q81" s="159">
        <f>IFERROR(VLOOKUP(Table1[[#This Row],[RespondentID]],'All Data'!$A82:$CN654,82,FALSE),"unknown")</f>
        <v>83</v>
      </c>
      <c r="R81" s="159" t="str">
        <f>IFERROR(VLOOKUP(Table1[[#This Row],[RespondentID]],'All Data'!$A82:$CN654,83,FALSE),"unknown")</f>
        <v>Nassau</v>
      </c>
      <c r="S81" s="159" t="str">
        <f>IFERROR(VLOOKUP(Table1[[#This Row],[RespondentID]],'All Data'!$A82:$CN654,84,FALSE),"unknown")</f>
        <v>Syosset, 11791</v>
      </c>
      <c r="T81" s="159" t="str">
        <f>IFERROR(VLOOKUP(Table1[[#This Row],[RespondentID]],'All Data'!$A82:$CN654,85,FALSE),"unknown")</f>
        <v>White/Caucasian</v>
      </c>
      <c r="U81" s="159" t="str">
        <f>IFERROR(VLOOKUP(Table1[[#This Row],[RespondentID]],'All Data'!$A82:$CN654,86,FALSE),"unknown")</f>
        <v>No</v>
      </c>
      <c r="V81" s="159" t="str">
        <f>IFERROR(VLOOKUP(Table1[[#This Row],[RespondentID]],'All Data'!$A82:$CN654,87,FALSE),"unknown")</f>
        <v xml:space="preserve">English </v>
      </c>
      <c r="W81" s="159" t="str">
        <f>IFERROR(VLOOKUP(Table1[[#This Row],[RespondentID]],'All Data'!$A82:$CN654,88,FALSE),"unknown")</f>
        <v>$75,000 to $125,000</v>
      </c>
      <c r="X81" s="159" t="str">
        <f>IFERROR(VLOOKUP(Table1[[#This Row],[RespondentID]],'All Data'!$A82:$CN654,89,FALSE),"unknown")</f>
        <v>Technical school</v>
      </c>
      <c r="Y81" s="159" t="str">
        <f>IFERROR(VLOOKUP(Table1[[#This Row],[RespondentID]],'All Data'!$A82:$CN654,90,FALSE),"unknown")</f>
        <v>Retired</v>
      </c>
      <c r="Z81" s="159" t="str">
        <f>IFERROR(VLOOKUP(Table1[[#This Row],[RespondentID]],'All Data'!$A82:$CN654,91,FALSE),"unknown")</f>
        <v>Yes</v>
      </c>
      <c r="AA81" s="159" t="str">
        <f>IFERROR(VLOOKUP(Table1[[#This Row],[RespondentID]],'All Data'!$A82:$CN654,92,FALSE),"unknown")</f>
        <v>Yes</v>
      </c>
    </row>
    <row r="82" spans="1:27" x14ac:dyDescent="0.35">
      <c r="A82" s="6">
        <v>5671376663</v>
      </c>
      <c r="B82" s="6" t="s">
        <v>67</v>
      </c>
      <c r="C82" s="6"/>
      <c r="D82" s="6"/>
      <c r="E82" s="6"/>
      <c r="F82" s="6"/>
      <c r="G82" s="6"/>
      <c r="H82" s="6"/>
      <c r="I82" s="6"/>
      <c r="J82" s="6"/>
      <c r="K82" s="6"/>
      <c r="L82" s="6"/>
      <c r="M82" s="6"/>
      <c r="N82" s="6"/>
      <c r="O82" s="96"/>
      <c r="P82" s="159" t="str">
        <f>IFERROR(VLOOKUP(Table1[[#This Row],[RespondentID]],'All Data'!$A83:$CN655,81,FALSE),"unkown")</f>
        <v>Female</v>
      </c>
      <c r="Q82" s="159">
        <f>IFERROR(VLOOKUP(Table1[[#This Row],[RespondentID]],'All Data'!$A83:$CN655,82,FALSE),"unknown")</f>
        <v>35</v>
      </c>
      <c r="R82" s="159" t="str">
        <f>IFERROR(VLOOKUP(Table1[[#This Row],[RespondentID]],'All Data'!$A83:$CN655,83,FALSE),"unknown")</f>
        <v>Suffolk</v>
      </c>
      <c r="S82" s="159" t="str">
        <f>IFERROR(VLOOKUP(Table1[[#This Row],[RespondentID]],'All Data'!$A83:$CN655,84,FALSE),"unknown")</f>
        <v>Selden, 11784</v>
      </c>
      <c r="T82" s="159" t="str">
        <f>IFERROR(VLOOKUP(Table1[[#This Row],[RespondentID]],'All Data'!$A83:$CN655,85,FALSE),"unknown")</f>
        <v>White/Caucasian</v>
      </c>
      <c r="U82" s="159" t="str">
        <f>IFERROR(VLOOKUP(Table1[[#This Row],[RespondentID]],'All Data'!$A83:$CN655,86,FALSE),"unknown")</f>
        <v>No</v>
      </c>
      <c r="V82" s="159" t="str">
        <f>IFERROR(VLOOKUP(Table1[[#This Row],[RespondentID]],'All Data'!$A83:$CN655,87,FALSE),"unknown")</f>
        <v xml:space="preserve">English </v>
      </c>
      <c r="W82" s="159" t="str">
        <f>IFERROR(VLOOKUP(Table1[[#This Row],[RespondentID]],'All Data'!$A83:$CN655,88,FALSE),"unknown")</f>
        <v>$35,000 to $49,999</v>
      </c>
      <c r="X82" s="159" t="str">
        <f>IFERROR(VLOOKUP(Table1[[#This Row],[RespondentID]],'All Data'!$A83:$CN655,89,FALSE),"unknown")</f>
        <v>College graduate</v>
      </c>
      <c r="Y82" s="159" t="str">
        <f>IFERROR(VLOOKUP(Table1[[#This Row],[RespondentID]],'All Data'!$A83:$CN655,90,FALSE),"unknown")</f>
        <v>Employed for wages</v>
      </c>
      <c r="Z82" s="159" t="str">
        <f>IFERROR(VLOOKUP(Table1[[#This Row],[RespondentID]],'All Data'!$A83:$CN655,91,FALSE),"unknown")</f>
        <v>Yes</v>
      </c>
      <c r="AA82" s="159" t="str">
        <f>IFERROR(VLOOKUP(Table1[[#This Row],[RespondentID]],'All Data'!$A83:$CN655,92,FALSE),"unknown")</f>
        <v>Yes</v>
      </c>
    </row>
    <row r="83" spans="1:27" x14ac:dyDescent="0.35">
      <c r="A83" s="6">
        <v>5671044141</v>
      </c>
      <c r="B83" s="6" t="s">
        <v>67</v>
      </c>
      <c r="C83" s="6"/>
      <c r="D83" s="6"/>
      <c r="E83" s="6" t="s">
        <v>70</v>
      </c>
      <c r="F83" s="6"/>
      <c r="G83" s="6"/>
      <c r="H83" s="6"/>
      <c r="I83" s="6"/>
      <c r="J83" s="6"/>
      <c r="K83" s="6"/>
      <c r="L83" s="6"/>
      <c r="M83" s="6"/>
      <c r="N83" s="6"/>
      <c r="O83" s="96"/>
      <c r="P83" s="159" t="str">
        <f>IFERROR(VLOOKUP(Table1[[#This Row],[RespondentID]],'All Data'!$A84:$CN656,81,FALSE),"unkown")</f>
        <v>Male</v>
      </c>
      <c r="Q83" s="159">
        <f>IFERROR(VLOOKUP(Table1[[#This Row],[RespondentID]],'All Data'!$A84:$CN656,82,FALSE),"unknown")</f>
        <v>39</v>
      </c>
      <c r="R83" s="159" t="str">
        <f>IFERROR(VLOOKUP(Table1[[#This Row],[RespondentID]],'All Data'!$A84:$CN656,83,FALSE),"unknown")</f>
        <v>Nassau</v>
      </c>
      <c r="S83" s="159" t="str">
        <f>IFERROR(VLOOKUP(Table1[[#This Row],[RespondentID]],'All Data'!$A84:$CN656,84,FALSE),"unknown")</f>
        <v>Port Washington, 11050</v>
      </c>
      <c r="T83" s="159" t="str">
        <f>IFERROR(VLOOKUP(Table1[[#This Row],[RespondentID]],'All Data'!$A84:$CN656,85,FALSE),"unknown")</f>
        <v>White/Caucasian</v>
      </c>
      <c r="U83" s="159" t="str">
        <f>IFERROR(VLOOKUP(Table1[[#This Row],[RespondentID]],'All Data'!$A84:$CN656,86,FALSE),"unknown")</f>
        <v>No</v>
      </c>
      <c r="V83" s="159" t="str">
        <f>IFERROR(VLOOKUP(Table1[[#This Row],[RespondentID]],'All Data'!$A84:$CN656,87,FALSE),"unknown")</f>
        <v xml:space="preserve">English </v>
      </c>
      <c r="W83" s="159" t="str">
        <f>IFERROR(VLOOKUP(Table1[[#This Row],[RespondentID]],'All Data'!$A84:$CN656,88,FALSE),"unknown")</f>
        <v>Over $125,000</v>
      </c>
      <c r="X83" s="159" t="str">
        <f>IFERROR(VLOOKUP(Table1[[#This Row],[RespondentID]],'All Data'!$A84:$CN656,89,FALSE),"unknown")</f>
        <v>College graduate</v>
      </c>
      <c r="Y83" s="159" t="str">
        <f>IFERROR(VLOOKUP(Table1[[#This Row],[RespondentID]],'All Data'!$A84:$CN656,90,FALSE),"unknown")</f>
        <v>Out of work and looking for work</v>
      </c>
      <c r="Z83" s="159" t="str">
        <f>IFERROR(VLOOKUP(Table1[[#This Row],[RespondentID]],'All Data'!$A84:$CN656,91,FALSE),"unknown")</f>
        <v>Yes</v>
      </c>
      <c r="AA83" s="159" t="str">
        <f>IFERROR(VLOOKUP(Table1[[#This Row],[RespondentID]],'All Data'!$A84:$CN656,92,FALSE),"unknown")</f>
        <v>Yes</v>
      </c>
    </row>
    <row r="84" spans="1:27" x14ac:dyDescent="0.35">
      <c r="A84" s="6">
        <v>5670282393</v>
      </c>
      <c r="B84" s="6" t="s">
        <v>67</v>
      </c>
      <c r="C84" s="6"/>
      <c r="D84" s="6"/>
      <c r="E84" s="6"/>
      <c r="F84" s="6"/>
      <c r="G84" s="6"/>
      <c r="H84" s="6" t="s">
        <v>73</v>
      </c>
      <c r="I84" s="6"/>
      <c r="J84" s="6"/>
      <c r="K84" s="6"/>
      <c r="L84" s="6"/>
      <c r="M84" s="6" t="s">
        <v>78</v>
      </c>
      <c r="N84" s="6"/>
      <c r="O84" s="96"/>
      <c r="P84" s="159" t="str">
        <f>IFERROR(VLOOKUP(Table1[[#This Row],[RespondentID]],'All Data'!$A85:$CN657,81,FALSE),"unkown")</f>
        <v>Female</v>
      </c>
      <c r="Q84" s="159">
        <f>IFERROR(VLOOKUP(Table1[[#This Row],[RespondentID]],'All Data'!$A85:$CN657,82,FALSE),"unknown")</f>
        <v>27</v>
      </c>
      <c r="R84" s="159" t="str">
        <f>IFERROR(VLOOKUP(Table1[[#This Row],[RespondentID]],'All Data'!$A85:$CN657,83,FALSE),"unknown")</f>
        <v>Suffolk</v>
      </c>
      <c r="S84" s="159" t="str">
        <f>IFERROR(VLOOKUP(Table1[[#This Row],[RespondentID]],'All Data'!$A85:$CN657,84,FALSE),"unknown")</f>
        <v>Bohemia, 11716</v>
      </c>
      <c r="T84" s="159" t="str">
        <f>IFERROR(VLOOKUP(Table1[[#This Row],[RespondentID]],'All Data'!$A85:$CN657,85,FALSE),"unknown")</f>
        <v>White/Caucasian</v>
      </c>
      <c r="U84" s="159" t="str">
        <f>IFERROR(VLOOKUP(Table1[[#This Row],[RespondentID]],'All Data'!$A85:$CN657,86,FALSE),"unknown")</f>
        <v>No</v>
      </c>
      <c r="V84" s="159" t="str">
        <f>IFERROR(VLOOKUP(Table1[[#This Row],[RespondentID]],'All Data'!$A85:$CN657,87,FALSE),"unknown")</f>
        <v xml:space="preserve">English </v>
      </c>
      <c r="W84" s="159" t="str">
        <f>IFERROR(VLOOKUP(Table1[[#This Row],[RespondentID]],'All Data'!$A85:$CN657,88,FALSE),"unknown")</f>
        <v>$20,000 to $34,999</v>
      </c>
      <c r="X84" s="159" t="str">
        <f>IFERROR(VLOOKUP(Table1[[#This Row],[RespondentID]],'All Data'!$A85:$CN657,89,FALSE),"unknown")</f>
        <v>Some college</v>
      </c>
      <c r="Y84" s="159" t="str">
        <f>IFERROR(VLOOKUP(Table1[[#This Row],[RespondentID]],'All Data'!$A85:$CN657,90,FALSE),"unknown")</f>
        <v>Employed for wages</v>
      </c>
      <c r="Z84" s="159" t="str">
        <f>IFERROR(VLOOKUP(Table1[[#This Row],[RespondentID]],'All Data'!$A85:$CN657,91,FALSE),"unknown")</f>
        <v>Yes</v>
      </c>
      <c r="AA84" s="159" t="str">
        <f>IFERROR(VLOOKUP(Table1[[#This Row],[RespondentID]],'All Data'!$A85:$CN657,92,FALSE),"unknown")</f>
        <v>Yes</v>
      </c>
    </row>
    <row r="85" spans="1:27" x14ac:dyDescent="0.35">
      <c r="A85" s="6">
        <v>5668683789</v>
      </c>
      <c r="B85" s="6" t="s">
        <v>67</v>
      </c>
      <c r="C85" s="6"/>
      <c r="D85" s="6"/>
      <c r="E85" s="6"/>
      <c r="F85" s="6"/>
      <c r="G85" s="6"/>
      <c r="H85" s="6"/>
      <c r="I85" s="6"/>
      <c r="J85" s="6"/>
      <c r="K85" s="6" t="s">
        <v>76</v>
      </c>
      <c r="L85" s="6"/>
      <c r="M85" s="6"/>
      <c r="N85" s="6"/>
      <c r="O85" s="96"/>
      <c r="P85" s="159" t="str">
        <f>IFERROR(VLOOKUP(Table1[[#This Row],[RespondentID]],'All Data'!$A86:$CN658,81,FALSE),"unkown")</f>
        <v>Male</v>
      </c>
      <c r="Q85" s="159">
        <f>IFERROR(VLOOKUP(Table1[[#This Row],[RespondentID]],'All Data'!$A86:$CN658,82,FALSE),"unknown")</f>
        <v>83</v>
      </c>
      <c r="R85" s="159" t="str">
        <f>IFERROR(VLOOKUP(Table1[[#This Row],[RespondentID]],'All Data'!$A86:$CN658,83,FALSE),"unknown")</f>
        <v>Nassau</v>
      </c>
      <c r="S85" s="159" t="str">
        <f>IFERROR(VLOOKUP(Table1[[#This Row],[RespondentID]],'All Data'!$A86:$CN658,84,FALSE),"unknown")</f>
        <v>Syosset, 11791</v>
      </c>
      <c r="T85" s="159" t="str">
        <f>IFERROR(VLOOKUP(Table1[[#This Row],[RespondentID]],'All Data'!$A86:$CN658,85,FALSE),"unknown")</f>
        <v>White/Caucasian</v>
      </c>
      <c r="U85" s="159" t="str">
        <f>IFERROR(VLOOKUP(Table1[[#This Row],[RespondentID]],'All Data'!$A86:$CN658,86,FALSE),"unknown")</f>
        <v>No</v>
      </c>
      <c r="V85" s="159" t="str">
        <f>IFERROR(VLOOKUP(Table1[[#This Row],[RespondentID]],'All Data'!$A86:$CN658,87,FALSE),"unknown")</f>
        <v xml:space="preserve">English </v>
      </c>
      <c r="W85" s="159" t="str">
        <f>IFERROR(VLOOKUP(Table1[[#This Row],[RespondentID]],'All Data'!$A86:$CN658,88,FALSE),"unknown")</f>
        <v>$75,000 to $125,000</v>
      </c>
      <c r="X85" s="159" t="str">
        <f>IFERROR(VLOOKUP(Table1[[#This Row],[RespondentID]],'All Data'!$A86:$CN658,89,FALSE),"unknown")</f>
        <v>Technical school</v>
      </c>
      <c r="Y85" s="159" t="str">
        <f>IFERROR(VLOOKUP(Table1[[#This Row],[RespondentID]],'All Data'!$A86:$CN658,90,FALSE),"unknown")</f>
        <v>Retired</v>
      </c>
      <c r="Z85" s="159" t="str">
        <f>IFERROR(VLOOKUP(Table1[[#This Row],[RespondentID]],'All Data'!$A86:$CN658,91,FALSE),"unknown")</f>
        <v>Yes</v>
      </c>
      <c r="AA85" s="159" t="str">
        <f>IFERROR(VLOOKUP(Table1[[#This Row],[RespondentID]],'All Data'!$A86:$CN658,92,FALSE),"unknown")</f>
        <v>Yes</v>
      </c>
    </row>
    <row r="86" spans="1:27" x14ac:dyDescent="0.35">
      <c r="A86" s="6">
        <v>5668607105</v>
      </c>
      <c r="B86" s="6" t="s">
        <v>67</v>
      </c>
      <c r="C86" s="6"/>
      <c r="D86" s="6"/>
      <c r="E86" s="6"/>
      <c r="F86" s="6"/>
      <c r="G86" s="6"/>
      <c r="H86" s="6"/>
      <c r="I86" s="6"/>
      <c r="J86" s="6"/>
      <c r="K86" s="6"/>
      <c r="L86" s="6"/>
      <c r="M86" s="6"/>
      <c r="N86" s="6"/>
      <c r="O86" s="96"/>
      <c r="P86" s="159" t="str">
        <f>IFERROR(VLOOKUP(Table1[[#This Row],[RespondentID]],'All Data'!$A87:$CN659,81,FALSE),"unkown")</f>
        <v>Female</v>
      </c>
      <c r="Q86" s="159">
        <f>IFERROR(VLOOKUP(Table1[[#This Row],[RespondentID]],'All Data'!$A87:$CN659,82,FALSE),"unknown")</f>
        <v>68</v>
      </c>
      <c r="R86" s="159" t="str">
        <f>IFERROR(VLOOKUP(Table1[[#This Row],[RespondentID]],'All Data'!$A87:$CN659,83,FALSE),"unknown")</f>
        <v>Suffolk</v>
      </c>
      <c r="S86" s="159" t="str">
        <f>IFERROR(VLOOKUP(Table1[[#This Row],[RespondentID]],'All Data'!$A87:$CN659,84,FALSE),"unknown")</f>
        <v>Patchogue, 11772</v>
      </c>
      <c r="T86" s="159" t="str">
        <f>IFERROR(VLOOKUP(Table1[[#This Row],[RespondentID]],'All Data'!$A87:$CN659,85,FALSE),"unknown")</f>
        <v>White/Caucasian</v>
      </c>
      <c r="U86" s="159" t="str">
        <f>IFERROR(VLOOKUP(Table1[[#This Row],[RespondentID]],'All Data'!$A87:$CN659,86,FALSE),"unknown")</f>
        <v>No</v>
      </c>
      <c r="V86" s="159" t="str">
        <f>IFERROR(VLOOKUP(Table1[[#This Row],[RespondentID]],'All Data'!$A87:$CN659,87,FALSE),"unknown")</f>
        <v xml:space="preserve">English </v>
      </c>
      <c r="W86" s="159" t="str">
        <f>IFERROR(VLOOKUP(Table1[[#This Row],[RespondentID]],'All Data'!$A87:$CN659,88,FALSE),"unknown")</f>
        <v>$75,000 to $125,000</v>
      </c>
      <c r="X86" s="159" t="str">
        <f>IFERROR(VLOOKUP(Table1[[#This Row],[RespondentID]],'All Data'!$A87:$CN659,89,FALSE),"unknown")</f>
        <v>Other (please specify)</v>
      </c>
      <c r="Y86" s="159" t="str">
        <f>IFERROR(VLOOKUP(Table1[[#This Row],[RespondentID]],'All Data'!$A87:$CN659,90,FALSE),"unknown")</f>
        <v>Employed for wages</v>
      </c>
      <c r="Z86" s="159" t="str">
        <f>IFERROR(VLOOKUP(Table1[[#This Row],[RespondentID]],'All Data'!$A87:$CN659,91,FALSE),"unknown")</f>
        <v>Yes</v>
      </c>
      <c r="AA86" s="159" t="str">
        <f>IFERROR(VLOOKUP(Table1[[#This Row],[RespondentID]],'All Data'!$A87:$CN659,92,FALSE),"unknown")</f>
        <v>Yes</v>
      </c>
    </row>
    <row r="87" spans="1:27" x14ac:dyDescent="0.35">
      <c r="A87" s="6">
        <v>5668589729</v>
      </c>
      <c r="B87" s="6" t="s">
        <v>67</v>
      </c>
      <c r="C87" s="6"/>
      <c r="D87" s="6"/>
      <c r="E87" s="6" t="s">
        <v>70</v>
      </c>
      <c r="F87" s="6"/>
      <c r="G87" s="6"/>
      <c r="H87" s="6"/>
      <c r="I87" s="6"/>
      <c r="J87" s="6" t="s">
        <v>75</v>
      </c>
      <c r="K87" s="6"/>
      <c r="L87" s="6"/>
      <c r="M87" s="6" t="s">
        <v>78</v>
      </c>
      <c r="N87" s="6"/>
      <c r="O87" s="96"/>
      <c r="P87" s="159" t="str">
        <f>IFERROR(VLOOKUP(Table1[[#This Row],[RespondentID]],'All Data'!$A88:$CN660,81,FALSE),"unkown")</f>
        <v>Male</v>
      </c>
      <c r="Q87" s="159">
        <f>IFERROR(VLOOKUP(Table1[[#This Row],[RespondentID]],'All Data'!$A88:$CN660,82,FALSE),"unknown")</f>
        <v>59</v>
      </c>
      <c r="R87" s="159" t="str">
        <f>IFERROR(VLOOKUP(Table1[[#This Row],[RespondentID]],'All Data'!$A88:$CN660,83,FALSE),"unknown")</f>
        <v>Suffolk</v>
      </c>
      <c r="S87" s="159" t="str">
        <f>IFERROR(VLOOKUP(Table1[[#This Row],[RespondentID]],'All Data'!$A88:$CN660,84,FALSE),"unknown")</f>
        <v>Smithtown, 11787</v>
      </c>
      <c r="T87" s="159" t="str">
        <f>IFERROR(VLOOKUP(Table1[[#This Row],[RespondentID]],'All Data'!$A88:$CN660,85,FALSE),"unknown")</f>
        <v>White/Caucasian</v>
      </c>
      <c r="U87" s="159" t="str">
        <f>IFERROR(VLOOKUP(Table1[[#This Row],[RespondentID]],'All Data'!$A88:$CN660,86,FALSE),"unknown")</f>
        <v>No</v>
      </c>
      <c r="V87" s="159" t="str">
        <f>IFERROR(VLOOKUP(Table1[[#This Row],[RespondentID]],'All Data'!$A88:$CN660,87,FALSE),"unknown")</f>
        <v xml:space="preserve">English </v>
      </c>
      <c r="W87" s="159" t="str">
        <f>IFERROR(VLOOKUP(Table1[[#This Row],[RespondentID]],'All Data'!$A88:$CN660,88,FALSE),"unknown")</f>
        <v>Over $125,000</v>
      </c>
      <c r="X87" s="159" t="str">
        <f>IFERROR(VLOOKUP(Table1[[#This Row],[RespondentID]],'All Data'!$A88:$CN660,89,FALSE),"unknown")</f>
        <v>College graduate</v>
      </c>
      <c r="Y87" s="159" t="str">
        <f>IFERROR(VLOOKUP(Table1[[#This Row],[RespondentID]],'All Data'!$A88:$CN660,90,FALSE),"unknown")</f>
        <v>Employed for wages</v>
      </c>
      <c r="Z87" s="159" t="str">
        <f>IFERROR(VLOOKUP(Table1[[#This Row],[RespondentID]],'All Data'!$A88:$CN660,91,FALSE),"unknown")</f>
        <v>Yes</v>
      </c>
      <c r="AA87" s="159" t="str">
        <f>IFERROR(VLOOKUP(Table1[[#This Row],[RespondentID]],'All Data'!$A88:$CN660,92,FALSE),"unknown")</f>
        <v>Yes</v>
      </c>
    </row>
    <row r="88" spans="1:27" x14ac:dyDescent="0.35">
      <c r="A88" s="6">
        <v>5668550642</v>
      </c>
      <c r="B88" s="6" t="s">
        <v>67</v>
      </c>
      <c r="C88" s="6"/>
      <c r="D88" s="6"/>
      <c r="E88" s="6"/>
      <c r="F88" s="6"/>
      <c r="G88" s="6"/>
      <c r="H88" s="6"/>
      <c r="I88" s="6"/>
      <c r="J88" s="6"/>
      <c r="K88" s="6"/>
      <c r="L88" s="6"/>
      <c r="M88" s="6"/>
      <c r="N88" s="6"/>
      <c r="O88" s="96"/>
      <c r="P88" s="159" t="str">
        <f>IFERROR(VLOOKUP(Table1[[#This Row],[RespondentID]],'All Data'!$A89:$CN661,81,FALSE),"unkown")</f>
        <v>Male</v>
      </c>
      <c r="Q88" s="159">
        <f>IFERROR(VLOOKUP(Table1[[#This Row],[RespondentID]],'All Data'!$A89:$CN661,82,FALSE),"unknown")</f>
        <v>38</v>
      </c>
      <c r="R88" s="159" t="str">
        <f>IFERROR(VLOOKUP(Table1[[#This Row],[RespondentID]],'All Data'!$A89:$CN661,83,FALSE),"unknown")</f>
        <v>Nassau</v>
      </c>
      <c r="S88" s="159" t="str">
        <f>IFERROR(VLOOKUP(Table1[[#This Row],[RespondentID]],'All Data'!$A89:$CN661,84,FALSE),"unknown")</f>
        <v>Plainedge, 11756</v>
      </c>
      <c r="T88" s="159" t="str">
        <f>IFERROR(VLOOKUP(Table1[[#This Row],[RespondentID]],'All Data'!$A89:$CN661,85,FALSE),"unknown")</f>
        <v>White/Caucasian</v>
      </c>
      <c r="U88" s="159" t="str">
        <f>IFERROR(VLOOKUP(Table1[[#This Row],[RespondentID]],'All Data'!$A89:$CN661,86,FALSE),"unknown")</f>
        <v>No</v>
      </c>
      <c r="V88" s="159" t="str">
        <f>IFERROR(VLOOKUP(Table1[[#This Row],[RespondentID]],'All Data'!$A89:$CN661,87,FALSE),"unknown")</f>
        <v xml:space="preserve">English </v>
      </c>
      <c r="W88" s="159" t="str">
        <f>IFERROR(VLOOKUP(Table1[[#This Row],[RespondentID]],'All Data'!$A89:$CN661,88,FALSE),"unknown")</f>
        <v>Over $125,000</v>
      </c>
      <c r="X88" s="159" t="str">
        <f>IFERROR(VLOOKUP(Table1[[#This Row],[RespondentID]],'All Data'!$A89:$CN661,89,FALSE),"unknown")</f>
        <v>College graduate</v>
      </c>
      <c r="Y88" s="159" t="str">
        <f>IFERROR(VLOOKUP(Table1[[#This Row],[RespondentID]],'All Data'!$A89:$CN661,90,FALSE),"unknown")</f>
        <v>Employed for wages</v>
      </c>
      <c r="Z88" s="159" t="str">
        <f>IFERROR(VLOOKUP(Table1[[#This Row],[RespondentID]],'All Data'!$A89:$CN661,91,FALSE),"unknown")</f>
        <v>Yes</v>
      </c>
      <c r="AA88" s="159" t="str">
        <f>IFERROR(VLOOKUP(Table1[[#This Row],[RespondentID]],'All Data'!$A89:$CN661,92,FALSE),"unknown")</f>
        <v>Yes</v>
      </c>
    </row>
    <row r="89" spans="1:27" x14ac:dyDescent="0.35">
      <c r="A89" s="6">
        <v>5668515373</v>
      </c>
      <c r="B89" s="6" t="s">
        <v>67</v>
      </c>
      <c r="C89" s="6"/>
      <c r="D89" s="6"/>
      <c r="E89" s="6" t="s">
        <v>70</v>
      </c>
      <c r="F89" s="6"/>
      <c r="G89" s="6" t="s">
        <v>72</v>
      </c>
      <c r="H89" s="6"/>
      <c r="I89" s="6"/>
      <c r="J89" s="6"/>
      <c r="K89" s="6"/>
      <c r="L89" s="6"/>
      <c r="M89" s="6"/>
      <c r="N89" s="6"/>
      <c r="O89" s="96"/>
      <c r="P89" s="159" t="str">
        <f>IFERROR(VLOOKUP(Table1[[#This Row],[RespondentID]],'All Data'!$A90:$CN662,81,FALSE),"unkown")</f>
        <v>Female</v>
      </c>
      <c r="Q89" s="159">
        <f>IFERROR(VLOOKUP(Table1[[#This Row],[RespondentID]],'All Data'!$A90:$CN662,82,FALSE),"unknown")</f>
        <v>71</v>
      </c>
      <c r="R89" s="159" t="str">
        <f>IFERROR(VLOOKUP(Table1[[#This Row],[RespondentID]],'All Data'!$A90:$CN662,83,FALSE),"unknown")</f>
        <v>Suffolk</v>
      </c>
      <c r="S89" s="159" t="str">
        <f>IFERROR(VLOOKUP(Table1[[#This Row],[RespondentID]],'All Data'!$A90:$CN662,84,FALSE),"unknown")</f>
        <v>North Babylon, 11703</v>
      </c>
      <c r="T89" s="159" t="str">
        <f>IFERROR(VLOOKUP(Table1[[#This Row],[RespondentID]],'All Data'!$A90:$CN662,85,FALSE),"unknown")</f>
        <v>White/Caucasian</v>
      </c>
      <c r="U89" s="159" t="str">
        <f>IFERROR(VLOOKUP(Table1[[#This Row],[RespondentID]],'All Data'!$A90:$CN662,86,FALSE),"unknown")</f>
        <v>No</v>
      </c>
      <c r="V89" s="159" t="str">
        <f>IFERROR(VLOOKUP(Table1[[#This Row],[RespondentID]],'All Data'!$A90:$CN662,87,FALSE),"unknown")</f>
        <v xml:space="preserve">English </v>
      </c>
      <c r="W89" s="159" t="str">
        <f>IFERROR(VLOOKUP(Table1[[#This Row],[RespondentID]],'All Data'!$A90:$CN662,88,FALSE),"unknown")</f>
        <v>$75,000 to $125,000</v>
      </c>
      <c r="X89" s="159" t="str">
        <f>IFERROR(VLOOKUP(Table1[[#This Row],[RespondentID]],'All Data'!$A90:$CN662,89,FALSE),"unknown")</f>
        <v>Graduate school</v>
      </c>
      <c r="Y89" s="159" t="str">
        <f>IFERROR(VLOOKUP(Table1[[#This Row],[RespondentID]],'All Data'!$A90:$CN662,90,FALSE),"unknown")</f>
        <v>Retired</v>
      </c>
      <c r="Z89" s="159" t="str">
        <f>IFERROR(VLOOKUP(Table1[[#This Row],[RespondentID]],'All Data'!$A90:$CN662,91,FALSE),"unknown")</f>
        <v>Yes</v>
      </c>
      <c r="AA89" s="159" t="str">
        <f>IFERROR(VLOOKUP(Table1[[#This Row],[RespondentID]],'All Data'!$A90:$CN662,92,FALSE),"unknown")</f>
        <v>Yes</v>
      </c>
    </row>
    <row r="90" spans="1:27" x14ac:dyDescent="0.35">
      <c r="A90" s="6">
        <v>5668508261</v>
      </c>
      <c r="B90" s="6" t="s">
        <v>67</v>
      </c>
      <c r="C90" s="6"/>
      <c r="D90" s="6" t="s">
        <v>69</v>
      </c>
      <c r="E90" s="6"/>
      <c r="F90" s="6"/>
      <c r="G90" s="6"/>
      <c r="H90" s="6"/>
      <c r="I90" s="6"/>
      <c r="J90" s="6"/>
      <c r="K90" s="6"/>
      <c r="L90" s="6"/>
      <c r="M90" s="6" t="s">
        <v>78</v>
      </c>
      <c r="N90" s="6"/>
      <c r="O90" s="96"/>
      <c r="P90" s="159" t="str">
        <f>IFERROR(VLOOKUP(Table1[[#This Row],[RespondentID]],'All Data'!$A91:$CN663,81,FALSE),"unkown")</f>
        <v>Female</v>
      </c>
      <c r="Q90" s="159">
        <f>IFERROR(VLOOKUP(Table1[[#This Row],[RespondentID]],'All Data'!$A91:$CN663,82,FALSE),"unknown")</f>
        <v>79</v>
      </c>
      <c r="R90" s="159" t="str">
        <f>IFERROR(VLOOKUP(Table1[[#This Row],[RespondentID]],'All Data'!$A91:$CN663,83,FALSE),"unknown")</f>
        <v>Suffolk</v>
      </c>
      <c r="S90" s="159" t="str">
        <f>IFERROR(VLOOKUP(Table1[[#This Row],[RespondentID]],'All Data'!$A91:$CN663,84,FALSE),"unknown")</f>
        <v>Blue Point, 11715</v>
      </c>
      <c r="T90" s="159" t="str">
        <f>IFERROR(VLOOKUP(Table1[[#This Row],[RespondentID]],'All Data'!$A91:$CN663,85,FALSE),"unknown")</f>
        <v>White/Caucasian</v>
      </c>
      <c r="U90" s="159" t="str">
        <f>IFERROR(VLOOKUP(Table1[[#This Row],[RespondentID]],'All Data'!$A91:$CN663,86,FALSE),"unknown")</f>
        <v>No</v>
      </c>
      <c r="V90" s="159" t="str">
        <f>IFERROR(VLOOKUP(Table1[[#This Row],[RespondentID]],'All Data'!$A91:$CN663,87,FALSE),"unknown")</f>
        <v xml:space="preserve">English </v>
      </c>
      <c r="W90" s="159" t="str">
        <f>IFERROR(VLOOKUP(Table1[[#This Row],[RespondentID]],'All Data'!$A91:$CN663,88,FALSE),"unknown")</f>
        <v>$75,000 to $125,000</v>
      </c>
      <c r="X90" s="159" t="str">
        <f>IFERROR(VLOOKUP(Table1[[#This Row],[RespondentID]],'All Data'!$A91:$CN663,89,FALSE),"unknown")</f>
        <v>Some college</v>
      </c>
      <c r="Y90" s="159" t="str">
        <f>IFERROR(VLOOKUP(Table1[[#This Row],[RespondentID]],'All Data'!$A91:$CN663,90,FALSE),"unknown")</f>
        <v>Retired</v>
      </c>
      <c r="Z90" s="159" t="str">
        <f>IFERROR(VLOOKUP(Table1[[#This Row],[RespondentID]],'All Data'!$A91:$CN663,91,FALSE),"unknown")</f>
        <v>Yes</v>
      </c>
      <c r="AA90" s="159" t="str">
        <f>IFERROR(VLOOKUP(Table1[[#This Row],[RespondentID]],'All Data'!$A91:$CN663,92,FALSE),"unknown")</f>
        <v>Yes</v>
      </c>
    </row>
    <row r="91" spans="1:27" x14ac:dyDescent="0.35">
      <c r="A91" s="6">
        <v>5668505577</v>
      </c>
      <c r="B91" s="6" t="s">
        <v>67</v>
      </c>
      <c r="C91" s="6"/>
      <c r="D91" s="6"/>
      <c r="E91" s="6" t="s">
        <v>70</v>
      </c>
      <c r="F91" s="6"/>
      <c r="G91" s="6" t="s">
        <v>72</v>
      </c>
      <c r="H91" s="6"/>
      <c r="I91" s="6" t="s">
        <v>74</v>
      </c>
      <c r="J91" s="6"/>
      <c r="K91" s="6"/>
      <c r="L91" s="6"/>
      <c r="M91" s="6" t="s">
        <v>78</v>
      </c>
      <c r="N91" s="6"/>
      <c r="O91" s="96"/>
      <c r="P91" s="159" t="str">
        <f>IFERROR(VLOOKUP(Table1[[#This Row],[RespondentID]],'All Data'!$A92:$CN664,81,FALSE),"unkown")</f>
        <v>Male</v>
      </c>
      <c r="Q91" s="159">
        <f>IFERROR(VLOOKUP(Table1[[#This Row],[RespondentID]],'All Data'!$A92:$CN664,82,FALSE),"unknown")</f>
        <v>59</v>
      </c>
      <c r="R91" s="159" t="str">
        <f>IFERROR(VLOOKUP(Table1[[#This Row],[RespondentID]],'All Data'!$A92:$CN664,83,FALSE),"unknown")</f>
        <v>Nassau</v>
      </c>
      <c r="S91" s="159" t="str">
        <f>IFERROR(VLOOKUP(Table1[[#This Row],[RespondentID]],'All Data'!$A92:$CN664,84,FALSE),"unknown")</f>
        <v>Bellerose Terrace, 11001</v>
      </c>
      <c r="T91" s="159" t="str">
        <f>IFERROR(VLOOKUP(Table1[[#This Row],[RespondentID]],'All Data'!$A92:$CN664,85,FALSE),"unknown")</f>
        <v>White/Caucasian</v>
      </c>
      <c r="U91" s="159" t="str">
        <f>IFERROR(VLOOKUP(Table1[[#This Row],[RespondentID]],'All Data'!$A92:$CN664,86,FALSE),"unknown")</f>
        <v>No</v>
      </c>
      <c r="V91" s="159" t="str">
        <f>IFERROR(VLOOKUP(Table1[[#This Row],[RespondentID]],'All Data'!$A92:$CN664,87,FALSE),"unknown")</f>
        <v xml:space="preserve">English </v>
      </c>
      <c r="W91" s="159" t="str">
        <f>IFERROR(VLOOKUP(Table1[[#This Row],[RespondentID]],'All Data'!$A92:$CN664,88,FALSE),"unknown")</f>
        <v>$75,000 to $125,000</v>
      </c>
      <c r="X91" s="159" t="str">
        <f>IFERROR(VLOOKUP(Table1[[#This Row],[RespondentID]],'All Data'!$A92:$CN664,89,FALSE),"unknown")</f>
        <v>Some college</v>
      </c>
      <c r="Y91" s="159" t="str">
        <f>IFERROR(VLOOKUP(Table1[[#This Row],[RespondentID]],'All Data'!$A92:$CN664,90,FALSE),"unknown")</f>
        <v>Retired</v>
      </c>
      <c r="Z91" s="159" t="str">
        <f>IFERROR(VLOOKUP(Table1[[#This Row],[RespondentID]],'All Data'!$A92:$CN664,91,FALSE),"unknown")</f>
        <v>Yes</v>
      </c>
      <c r="AA91" s="159" t="str">
        <f>IFERROR(VLOOKUP(Table1[[#This Row],[RespondentID]],'All Data'!$A92:$CN664,92,FALSE),"unknown")</f>
        <v>Yes</v>
      </c>
    </row>
    <row r="92" spans="1:27" x14ac:dyDescent="0.35">
      <c r="A92" s="6">
        <v>5668483710</v>
      </c>
      <c r="B92" s="6"/>
      <c r="C92" s="6"/>
      <c r="D92" s="6" t="s">
        <v>69</v>
      </c>
      <c r="E92" s="6"/>
      <c r="F92" s="6"/>
      <c r="G92" s="6" t="s">
        <v>72</v>
      </c>
      <c r="H92" s="6"/>
      <c r="I92" s="6"/>
      <c r="J92" s="6"/>
      <c r="K92" s="6"/>
      <c r="L92" s="6"/>
      <c r="M92" s="6" t="s">
        <v>78</v>
      </c>
      <c r="N92" s="6"/>
      <c r="O92" s="96"/>
      <c r="P92" s="159" t="str">
        <f>IFERROR(VLOOKUP(Table1[[#This Row],[RespondentID]],'All Data'!$A93:$CN665,81,FALSE),"unkown")</f>
        <v>Female</v>
      </c>
      <c r="Q92" s="159">
        <f>IFERROR(VLOOKUP(Table1[[#This Row],[RespondentID]],'All Data'!$A93:$CN665,82,FALSE),"unknown")</f>
        <v>65</v>
      </c>
      <c r="R92" s="159" t="str">
        <f>IFERROR(VLOOKUP(Table1[[#This Row],[RespondentID]],'All Data'!$A93:$CN665,83,FALSE),"unknown")</f>
        <v>Suffolk</v>
      </c>
      <c r="S92" s="159" t="str">
        <f>IFERROR(VLOOKUP(Table1[[#This Row],[RespondentID]],'All Data'!$A93:$CN665,84,FALSE),"unknown")</f>
        <v>Babylon, 11702</v>
      </c>
      <c r="T92" s="159" t="str">
        <f>IFERROR(VLOOKUP(Table1[[#This Row],[RespondentID]],'All Data'!$A93:$CN665,85,FALSE),"unknown")</f>
        <v>White/Caucasian</v>
      </c>
      <c r="U92" s="159" t="str">
        <f>IFERROR(VLOOKUP(Table1[[#This Row],[RespondentID]],'All Data'!$A93:$CN665,86,FALSE),"unknown")</f>
        <v>No</v>
      </c>
      <c r="V92" s="159" t="str">
        <f>IFERROR(VLOOKUP(Table1[[#This Row],[RespondentID]],'All Data'!$A93:$CN665,87,FALSE),"unknown")</f>
        <v xml:space="preserve">English </v>
      </c>
      <c r="W92" s="159" t="str">
        <f>IFERROR(VLOOKUP(Table1[[#This Row],[RespondentID]],'All Data'!$A93:$CN665,88,FALSE),"unknown")</f>
        <v>$35,000 to $49,999</v>
      </c>
      <c r="X92" s="159" t="str">
        <f>IFERROR(VLOOKUP(Table1[[#This Row],[RespondentID]],'All Data'!$A93:$CN665,89,FALSE),"unknown")</f>
        <v>Some college</v>
      </c>
      <c r="Y92" s="159" t="str">
        <f>IFERROR(VLOOKUP(Table1[[#This Row],[RespondentID]],'All Data'!$A93:$CN665,90,FALSE),"unknown")</f>
        <v>Employed for wages</v>
      </c>
      <c r="Z92" s="159" t="str">
        <f>IFERROR(VLOOKUP(Table1[[#This Row],[RespondentID]],'All Data'!$A93:$CN665,91,FALSE),"unknown")</f>
        <v>Yes</v>
      </c>
      <c r="AA92" s="159" t="str">
        <f>IFERROR(VLOOKUP(Table1[[#This Row],[RespondentID]],'All Data'!$A93:$CN665,92,FALSE),"unknown")</f>
        <v>Yes</v>
      </c>
    </row>
    <row r="93" spans="1:27" x14ac:dyDescent="0.35">
      <c r="A93" s="6">
        <v>5668444164</v>
      </c>
      <c r="B93" s="6" t="s">
        <v>67</v>
      </c>
      <c r="C93" s="6"/>
      <c r="D93" s="6"/>
      <c r="E93" s="6"/>
      <c r="F93" s="6"/>
      <c r="G93" s="6"/>
      <c r="H93" s="6"/>
      <c r="I93" s="6"/>
      <c r="J93" s="6"/>
      <c r="K93" s="6" t="s">
        <v>76</v>
      </c>
      <c r="L93" s="6"/>
      <c r="M93" s="6" t="s">
        <v>78</v>
      </c>
      <c r="N93" s="6"/>
      <c r="O93" s="96"/>
      <c r="P93" s="159" t="str">
        <f>IFERROR(VLOOKUP(Table1[[#This Row],[RespondentID]],'All Data'!$A94:$CN666,81,FALSE),"unkown")</f>
        <v>Female</v>
      </c>
      <c r="Q93" s="159">
        <f>IFERROR(VLOOKUP(Table1[[#This Row],[RespondentID]],'All Data'!$A94:$CN666,82,FALSE),"unknown")</f>
        <v>68</v>
      </c>
      <c r="R93" s="159" t="str">
        <f>IFERROR(VLOOKUP(Table1[[#This Row],[RespondentID]],'All Data'!$A94:$CN666,83,FALSE),"unknown")</f>
        <v>Nassau</v>
      </c>
      <c r="S93" s="159" t="str">
        <f>IFERROR(VLOOKUP(Table1[[#This Row],[RespondentID]],'All Data'!$A94:$CN666,84,FALSE),"unknown")</f>
        <v>Valley Stream, 11580</v>
      </c>
      <c r="T93" s="159" t="str">
        <f>IFERROR(VLOOKUP(Table1[[#This Row],[RespondentID]],'All Data'!$A94:$CN666,85,FALSE),"unknown")</f>
        <v>White/Caucasian</v>
      </c>
      <c r="U93" s="159" t="str">
        <f>IFERROR(VLOOKUP(Table1[[#This Row],[RespondentID]],'All Data'!$A94:$CN666,86,FALSE),"unknown")</f>
        <v>No</v>
      </c>
      <c r="V93" s="159" t="str">
        <f>IFERROR(VLOOKUP(Table1[[#This Row],[RespondentID]],'All Data'!$A94:$CN666,87,FALSE),"unknown")</f>
        <v xml:space="preserve">English </v>
      </c>
      <c r="W93" s="159" t="str">
        <f>IFERROR(VLOOKUP(Table1[[#This Row],[RespondentID]],'All Data'!$A94:$CN666,88,FALSE),"unknown")</f>
        <v>$75,000 to $125,000</v>
      </c>
      <c r="X93" s="159" t="str">
        <f>IFERROR(VLOOKUP(Table1[[#This Row],[RespondentID]],'All Data'!$A94:$CN666,89,FALSE),"unknown")</f>
        <v>College graduate</v>
      </c>
      <c r="Y93" s="159" t="str">
        <f>IFERROR(VLOOKUP(Table1[[#This Row],[RespondentID]],'All Data'!$A94:$CN666,90,FALSE),"unknown")</f>
        <v>Retired</v>
      </c>
      <c r="Z93" s="159" t="str">
        <f>IFERROR(VLOOKUP(Table1[[#This Row],[RespondentID]],'All Data'!$A94:$CN666,91,FALSE),"unknown")</f>
        <v>Yes</v>
      </c>
      <c r="AA93" s="159" t="str">
        <f>IFERROR(VLOOKUP(Table1[[#This Row],[RespondentID]],'All Data'!$A94:$CN666,92,FALSE),"unknown")</f>
        <v>Yes</v>
      </c>
    </row>
    <row r="94" spans="1:27" x14ac:dyDescent="0.35">
      <c r="A94" s="6">
        <v>5668401260</v>
      </c>
      <c r="B94" s="6" t="s">
        <v>67</v>
      </c>
      <c r="C94" s="6"/>
      <c r="D94" s="6"/>
      <c r="E94" s="6"/>
      <c r="F94" s="6"/>
      <c r="G94" s="6"/>
      <c r="H94" s="6"/>
      <c r="I94" s="6"/>
      <c r="J94" s="6"/>
      <c r="K94" s="6"/>
      <c r="L94" s="6"/>
      <c r="M94" s="6" t="s">
        <v>78</v>
      </c>
      <c r="N94" s="6"/>
      <c r="O94" s="96"/>
      <c r="P94" s="159" t="str">
        <f>IFERROR(VLOOKUP(Table1[[#This Row],[RespondentID]],'All Data'!$A95:$CN667,81,FALSE),"unkown")</f>
        <v>Female</v>
      </c>
      <c r="Q94" s="159">
        <f>IFERROR(VLOOKUP(Table1[[#This Row],[RespondentID]],'All Data'!$A95:$CN667,82,FALSE),"unknown")</f>
        <v>72</v>
      </c>
      <c r="R94" s="159" t="str">
        <f>IFERROR(VLOOKUP(Table1[[#This Row],[RespondentID]],'All Data'!$A95:$CN667,83,FALSE),"unknown")</f>
        <v>Nassau</v>
      </c>
      <c r="S94" s="159" t="str">
        <f>IFERROR(VLOOKUP(Table1[[#This Row],[RespondentID]],'All Data'!$A95:$CN667,84,FALSE),"unknown")</f>
        <v>Oyster Bay, 11771</v>
      </c>
      <c r="T94" s="159" t="str">
        <f>IFERROR(VLOOKUP(Table1[[#This Row],[RespondentID]],'All Data'!$A95:$CN667,85,FALSE),"unknown")</f>
        <v>Multi-racial</v>
      </c>
      <c r="U94" s="159" t="str">
        <f>IFERROR(VLOOKUP(Table1[[#This Row],[RespondentID]],'All Data'!$A95:$CN667,86,FALSE),"unknown")</f>
        <v>No</v>
      </c>
      <c r="V94" s="159" t="str">
        <f>IFERROR(VLOOKUP(Table1[[#This Row],[RespondentID]],'All Data'!$A95:$CN667,87,FALSE),"unknown")</f>
        <v xml:space="preserve">English </v>
      </c>
      <c r="W94" s="159" t="str">
        <f>IFERROR(VLOOKUP(Table1[[#This Row],[RespondentID]],'All Data'!$A95:$CN667,88,FALSE),"unknown")</f>
        <v>$35,000 to $49,999</v>
      </c>
      <c r="X94" s="159" t="str">
        <f>IFERROR(VLOOKUP(Table1[[#This Row],[RespondentID]],'All Data'!$A95:$CN667,89,FALSE),"unknown")</f>
        <v>College graduate</v>
      </c>
      <c r="Y94" s="159" t="str">
        <f>IFERROR(VLOOKUP(Table1[[#This Row],[RespondentID]],'All Data'!$A95:$CN667,90,FALSE),"unknown")</f>
        <v>Out of work and looking for work</v>
      </c>
      <c r="Z94" s="159" t="str">
        <f>IFERROR(VLOOKUP(Table1[[#This Row],[RespondentID]],'All Data'!$A95:$CN667,91,FALSE),"unknown")</f>
        <v>Yes</v>
      </c>
      <c r="AA94" s="159" t="str">
        <f>IFERROR(VLOOKUP(Table1[[#This Row],[RespondentID]],'All Data'!$A95:$CN667,92,FALSE),"unknown")</f>
        <v>Yes</v>
      </c>
    </row>
    <row r="95" spans="1:27" x14ac:dyDescent="0.35">
      <c r="A95" s="6">
        <v>5668389472</v>
      </c>
      <c r="B95" s="6" t="s">
        <v>67</v>
      </c>
      <c r="C95" s="6"/>
      <c r="D95" s="6"/>
      <c r="E95" s="6"/>
      <c r="F95" s="6"/>
      <c r="G95" s="6" t="s">
        <v>72</v>
      </c>
      <c r="H95" s="6"/>
      <c r="I95" s="6"/>
      <c r="J95" s="6"/>
      <c r="K95" s="6"/>
      <c r="L95" s="6"/>
      <c r="M95" s="6"/>
      <c r="N95" s="6"/>
      <c r="O95" s="96"/>
      <c r="P95" s="159" t="str">
        <f>IFERROR(VLOOKUP(Table1[[#This Row],[RespondentID]],'All Data'!$A96:$CN668,81,FALSE),"unkown")</f>
        <v>Female</v>
      </c>
      <c r="Q95" s="159">
        <f>IFERROR(VLOOKUP(Table1[[#This Row],[RespondentID]],'All Data'!$A96:$CN668,82,FALSE),"unknown")</f>
        <v>69</v>
      </c>
      <c r="R95" s="159" t="str">
        <f>IFERROR(VLOOKUP(Table1[[#This Row],[RespondentID]],'All Data'!$A96:$CN668,83,FALSE),"unknown")</f>
        <v>Suffolk</v>
      </c>
      <c r="S95" s="159" t="str">
        <f>IFERROR(VLOOKUP(Table1[[#This Row],[RespondentID]],'All Data'!$A96:$CN668,84,FALSE),"unknown")</f>
        <v>Huntington Station, 11746</v>
      </c>
      <c r="T95" s="159" t="str">
        <f>IFERROR(VLOOKUP(Table1[[#This Row],[RespondentID]],'All Data'!$A96:$CN668,85,FALSE),"unknown")</f>
        <v>White/Caucasian</v>
      </c>
      <c r="U95" s="159" t="str">
        <f>IFERROR(VLOOKUP(Table1[[#This Row],[RespondentID]],'All Data'!$A96:$CN668,86,FALSE),"unknown")</f>
        <v>Yes</v>
      </c>
      <c r="V95" s="159" t="str">
        <f>IFERROR(VLOOKUP(Table1[[#This Row],[RespondentID]],'All Data'!$A96:$CN668,87,FALSE),"unknown")</f>
        <v xml:space="preserve">English </v>
      </c>
      <c r="W95" s="159" t="str">
        <f>IFERROR(VLOOKUP(Table1[[#This Row],[RespondentID]],'All Data'!$A96:$CN668,88,FALSE),"unknown")</f>
        <v>$75,000 to $125,000</v>
      </c>
      <c r="X95" s="159" t="str">
        <f>IFERROR(VLOOKUP(Table1[[#This Row],[RespondentID]],'All Data'!$A96:$CN668,89,FALSE),"unknown")</f>
        <v>College graduate</v>
      </c>
      <c r="Y95" s="159" t="str">
        <f>IFERROR(VLOOKUP(Table1[[#This Row],[RespondentID]],'All Data'!$A96:$CN668,90,FALSE),"unknown")</f>
        <v>Retired</v>
      </c>
      <c r="Z95" s="159" t="str">
        <f>IFERROR(VLOOKUP(Table1[[#This Row],[RespondentID]],'All Data'!$A96:$CN668,91,FALSE),"unknown")</f>
        <v>Yes</v>
      </c>
      <c r="AA95" s="159" t="str">
        <f>IFERROR(VLOOKUP(Table1[[#This Row],[RespondentID]],'All Data'!$A96:$CN668,92,FALSE),"unknown")</f>
        <v>Yes</v>
      </c>
    </row>
    <row r="96" spans="1:27" x14ac:dyDescent="0.35">
      <c r="A96" s="6">
        <v>5668377905</v>
      </c>
      <c r="B96" s="6"/>
      <c r="C96" s="6"/>
      <c r="D96" s="6"/>
      <c r="E96" s="6"/>
      <c r="F96" s="6" t="s">
        <v>71</v>
      </c>
      <c r="G96" s="6" t="s">
        <v>72</v>
      </c>
      <c r="H96" s="6"/>
      <c r="I96" s="6"/>
      <c r="J96" s="6" t="s">
        <v>75</v>
      </c>
      <c r="K96" s="6"/>
      <c r="L96" s="6"/>
      <c r="M96" s="6"/>
      <c r="N96" s="6"/>
      <c r="O96" s="96"/>
      <c r="P96" s="159" t="str">
        <f>IFERROR(VLOOKUP(Table1[[#This Row],[RespondentID]],'All Data'!$A97:$CN669,81,FALSE),"unkown")</f>
        <v>Female</v>
      </c>
      <c r="Q96" s="159">
        <f>IFERROR(VLOOKUP(Table1[[#This Row],[RespondentID]],'All Data'!$A97:$CN669,82,FALSE),"unknown")</f>
        <v>59</v>
      </c>
      <c r="R96" s="159" t="str">
        <f>IFERROR(VLOOKUP(Table1[[#This Row],[RespondentID]],'All Data'!$A97:$CN669,83,FALSE),"unknown")</f>
        <v>Suffolk</v>
      </c>
      <c r="S96" s="159" t="str">
        <f>IFERROR(VLOOKUP(Table1[[#This Row],[RespondentID]],'All Data'!$A97:$CN669,84,FALSE),"unknown")</f>
        <v>Kings Park, 11754</v>
      </c>
      <c r="T96" s="159" t="str">
        <f>IFERROR(VLOOKUP(Table1[[#This Row],[RespondentID]],'All Data'!$A97:$CN669,85,FALSE),"unknown")</f>
        <v>White/Caucasian</v>
      </c>
      <c r="U96" s="159" t="str">
        <f>IFERROR(VLOOKUP(Table1[[#This Row],[RespondentID]],'All Data'!$A97:$CN669,86,FALSE),"unknown")</f>
        <v>No</v>
      </c>
      <c r="V96" s="159" t="str">
        <f>IFERROR(VLOOKUP(Table1[[#This Row],[RespondentID]],'All Data'!$A97:$CN669,87,FALSE),"unknown")</f>
        <v xml:space="preserve">English </v>
      </c>
      <c r="W96" s="159" t="str">
        <f>IFERROR(VLOOKUP(Table1[[#This Row],[RespondentID]],'All Data'!$A97:$CN669,88,FALSE),"unknown")</f>
        <v>$50,000 to $74,999</v>
      </c>
      <c r="X96" s="159" t="str">
        <f>IFERROR(VLOOKUP(Table1[[#This Row],[RespondentID]],'All Data'!$A97:$CN669,89,FALSE),"unknown")</f>
        <v>College graduate</v>
      </c>
      <c r="Y96" s="159" t="str">
        <f>IFERROR(VLOOKUP(Table1[[#This Row],[RespondentID]],'All Data'!$A97:$CN669,90,FALSE),"unknown")</f>
        <v>Employed for wages</v>
      </c>
      <c r="Z96" s="159" t="str">
        <f>IFERROR(VLOOKUP(Table1[[#This Row],[RespondentID]],'All Data'!$A97:$CN669,91,FALSE),"unknown")</f>
        <v>Yes</v>
      </c>
      <c r="AA96" s="159" t="str">
        <f>IFERROR(VLOOKUP(Table1[[#This Row],[RespondentID]],'All Data'!$A97:$CN669,92,FALSE),"unknown")</f>
        <v>Yes</v>
      </c>
    </row>
    <row r="97" spans="1:27" x14ac:dyDescent="0.35">
      <c r="A97" s="6">
        <v>5668348692</v>
      </c>
      <c r="B97" s="6" t="s">
        <v>67</v>
      </c>
      <c r="C97" s="6"/>
      <c r="D97" s="6"/>
      <c r="E97" s="6"/>
      <c r="F97" s="6"/>
      <c r="G97" s="6"/>
      <c r="H97" s="6"/>
      <c r="I97" s="6"/>
      <c r="J97" s="6"/>
      <c r="K97" s="6"/>
      <c r="L97" s="6"/>
      <c r="M97" s="6"/>
      <c r="N97" s="6"/>
      <c r="O97" s="96"/>
      <c r="P97" s="159" t="str">
        <f>IFERROR(VLOOKUP(Table1[[#This Row],[RespondentID]],'All Data'!$A98:$CN670,81,FALSE),"unkown")</f>
        <v>Female</v>
      </c>
      <c r="Q97" s="159">
        <f>IFERROR(VLOOKUP(Table1[[#This Row],[RespondentID]],'All Data'!$A98:$CN670,82,FALSE),"unknown")</f>
        <v>52</v>
      </c>
      <c r="R97" s="159" t="str">
        <f>IFERROR(VLOOKUP(Table1[[#This Row],[RespondentID]],'All Data'!$A98:$CN670,83,FALSE),"unknown")</f>
        <v>Nassau</v>
      </c>
      <c r="S97" s="159" t="str">
        <f>IFERROR(VLOOKUP(Table1[[#This Row],[RespondentID]],'All Data'!$A98:$CN670,84,FALSE),"unknown")</f>
        <v>Mineola, 11501</v>
      </c>
      <c r="T97" s="159" t="str">
        <f>IFERROR(VLOOKUP(Table1[[#This Row],[RespondentID]],'All Data'!$A98:$CN670,85,FALSE),"unknown")</f>
        <v>White/Caucasian</v>
      </c>
      <c r="U97" s="159" t="str">
        <f>IFERROR(VLOOKUP(Table1[[#This Row],[RespondentID]],'All Data'!$A98:$CN670,86,FALSE),"unknown")</f>
        <v>No</v>
      </c>
      <c r="V97" s="159" t="str">
        <f>IFERROR(VLOOKUP(Table1[[#This Row],[RespondentID]],'All Data'!$A98:$CN670,87,FALSE),"unknown")</f>
        <v xml:space="preserve">English </v>
      </c>
      <c r="W97" s="159" t="str">
        <f>IFERROR(VLOOKUP(Table1[[#This Row],[RespondentID]],'All Data'!$A98:$CN670,88,FALSE),"unknown")</f>
        <v>$35,000 to $49,999</v>
      </c>
      <c r="X97" s="159" t="str">
        <f>IFERROR(VLOOKUP(Table1[[#This Row],[RespondentID]],'All Data'!$A98:$CN670,89,FALSE),"unknown")</f>
        <v>College graduate</v>
      </c>
      <c r="Y97" s="159" t="str">
        <f>IFERROR(VLOOKUP(Table1[[#This Row],[RespondentID]],'All Data'!$A98:$CN670,90,FALSE),"unknown")</f>
        <v>Employed for wages</v>
      </c>
      <c r="Z97" s="159" t="str">
        <f>IFERROR(VLOOKUP(Table1[[#This Row],[RespondentID]],'All Data'!$A98:$CN670,91,FALSE),"unknown")</f>
        <v>Yes</v>
      </c>
      <c r="AA97" s="159" t="str">
        <f>IFERROR(VLOOKUP(Table1[[#This Row],[RespondentID]],'All Data'!$A98:$CN670,92,FALSE),"unknown")</f>
        <v>Yes</v>
      </c>
    </row>
    <row r="98" spans="1:27" x14ac:dyDescent="0.35">
      <c r="A98" s="6">
        <v>5668339922</v>
      </c>
      <c r="B98" s="6" t="s">
        <v>67</v>
      </c>
      <c r="C98" s="6"/>
      <c r="D98" s="6"/>
      <c r="E98" s="6"/>
      <c r="F98" s="6"/>
      <c r="G98" s="6"/>
      <c r="H98" s="6"/>
      <c r="I98" s="6"/>
      <c r="J98" s="6"/>
      <c r="K98" s="6"/>
      <c r="L98" s="6"/>
      <c r="M98" s="6" t="s">
        <v>78</v>
      </c>
      <c r="N98" s="6"/>
      <c r="O98" s="96"/>
      <c r="P98" s="159" t="str">
        <f>IFERROR(VLOOKUP(Table1[[#This Row],[RespondentID]],'All Data'!$A99:$CN671,81,FALSE),"unkown")</f>
        <v>Male</v>
      </c>
      <c r="Q98" s="159">
        <f>IFERROR(VLOOKUP(Table1[[#This Row],[RespondentID]],'All Data'!$A99:$CN671,82,FALSE),"unknown")</f>
        <v>65</v>
      </c>
      <c r="R98" s="159" t="str">
        <f>IFERROR(VLOOKUP(Table1[[#This Row],[RespondentID]],'All Data'!$A99:$CN671,83,FALSE),"unknown")</f>
        <v>Suffolk</v>
      </c>
      <c r="S98" s="159" t="str">
        <f>IFERROR(VLOOKUP(Table1[[#This Row],[RespondentID]],'All Data'!$A99:$CN671,84,FALSE),"unknown")</f>
        <v>Port Jefferson Station, 11777</v>
      </c>
      <c r="T98" s="159" t="str">
        <f>IFERROR(VLOOKUP(Table1[[#This Row],[RespondentID]],'All Data'!$A99:$CN671,85,FALSE),"unknown")</f>
        <v>White/Caucasian</v>
      </c>
      <c r="U98" s="159" t="str">
        <f>IFERROR(VLOOKUP(Table1[[#This Row],[RespondentID]],'All Data'!$A99:$CN671,86,FALSE),"unknown")</f>
        <v>No</v>
      </c>
      <c r="V98" s="159" t="str">
        <f>IFERROR(VLOOKUP(Table1[[#This Row],[RespondentID]],'All Data'!$A99:$CN671,87,FALSE),"unknown")</f>
        <v xml:space="preserve">English </v>
      </c>
      <c r="W98" s="159" t="str">
        <f>IFERROR(VLOOKUP(Table1[[#This Row],[RespondentID]],'All Data'!$A99:$CN671,88,FALSE),"unknown")</f>
        <v>$75,000 to $125,000</v>
      </c>
      <c r="X98" s="159" t="str">
        <f>IFERROR(VLOOKUP(Table1[[#This Row],[RespondentID]],'All Data'!$A99:$CN671,89,FALSE),"unknown")</f>
        <v>College graduate</v>
      </c>
      <c r="Y98" s="159" t="str">
        <f>IFERROR(VLOOKUP(Table1[[#This Row],[RespondentID]],'All Data'!$A99:$CN671,90,FALSE),"unknown")</f>
        <v>Employed for wages</v>
      </c>
      <c r="Z98" s="159" t="str">
        <f>IFERROR(VLOOKUP(Table1[[#This Row],[RespondentID]],'All Data'!$A99:$CN671,91,FALSE),"unknown")</f>
        <v>Yes</v>
      </c>
      <c r="AA98" s="159" t="str">
        <f>IFERROR(VLOOKUP(Table1[[#This Row],[RespondentID]],'All Data'!$A99:$CN671,92,FALSE),"unknown")</f>
        <v>Yes</v>
      </c>
    </row>
    <row r="99" spans="1:27" x14ac:dyDescent="0.35">
      <c r="A99" s="6">
        <v>5668320100</v>
      </c>
      <c r="B99" s="6" t="s">
        <v>67</v>
      </c>
      <c r="C99" s="6"/>
      <c r="D99" s="6"/>
      <c r="E99" s="6"/>
      <c r="F99" s="6"/>
      <c r="G99" s="6"/>
      <c r="H99" s="6"/>
      <c r="I99" s="6"/>
      <c r="J99" s="6"/>
      <c r="K99" s="6"/>
      <c r="L99" s="6"/>
      <c r="M99" s="6"/>
      <c r="N99" s="6"/>
      <c r="O99" s="96"/>
      <c r="P99" s="159" t="str">
        <f>IFERROR(VLOOKUP(Table1[[#This Row],[RespondentID]],'All Data'!$A100:$CN672,81,FALSE),"unkown")</f>
        <v>Female</v>
      </c>
      <c r="Q99" s="159">
        <f>IFERROR(VLOOKUP(Table1[[#This Row],[RespondentID]],'All Data'!$A100:$CN672,82,FALSE),"unknown")</f>
        <v>30</v>
      </c>
      <c r="R99" s="159" t="str">
        <f>IFERROR(VLOOKUP(Table1[[#This Row],[RespondentID]],'All Data'!$A100:$CN672,83,FALSE),"unknown")</f>
        <v>Nassau</v>
      </c>
      <c r="S99" s="159" t="str">
        <f>IFERROR(VLOOKUP(Table1[[#This Row],[RespondentID]],'All Data'!$A100:$CN672,84,FALSE),"unknown")</f>
        <v>Freeport, 11520</v>
      </c>
      <c r="T99" s="159" t="str">
        <f>IFERROR(VLOOKUP(Table1[[#This Row],[RespondentID]],'All Data'!$A100:$CN672,85,FALSE),"unknown")</f>
        <v>White/Caucasian</v>
      </c>
      <c r="U99" s="159" t="str">
        <f>IFERROR(VLOOKUP(Table1[[#This Row],[RespondentID]],'All Data'!$A100:$CN672,86,FALSE),"unknown")</f>
        <v>No</v>
      </c>
      <c r="V99" s="159" t="str">
        <f>IFERROR(VLOOKUP(Table1[[#This Row],[RespondentID]],'All Data'!$A100:$CN672,87,FALSE),"unknown")</f>
        <v xml:space="preserve">English </v>
      </c>
      <c r="W99" s="159" t="str">
        <f>IFERROR(VLOOKUP(Table1[[#This Row],[RespondentID]],'All Data'!$A100:$CN672,88,FALSE),"unknown")</f>
        <v>$75,000 to $125,000</v>
      </c>
      <c r="X99" s="159" t="str">
        <f>IFERROR(VLOOKUP(Table1[[#This Row],[RespondentID]],'All Data'!$A100:$CN672,89,FALSE),"unknown")</f>
        <v>Doctorate</v>
      </c>
      <c r="Y99" s="159" t="str">
        <f>IFERROR(VLOOKUP(Table1[[#This Row],[RespondentID]],'All Data'!$A100:$CN672,90,FALSE),"unknown")</f>
        <v>Employed for wages</v>
      </c>
      <c r="Z99" s="159" t="str">
        <f>IFERROR(VLOOKUP(Table1[[#This Row],[RespondentID]],'All Data'!$A100:$CN672,91,FALSE),"unknown")</f>
        <v>Yes</v>
      </c>
      <c r="AA99" s="159" t="str">
        <f>IFERROR(VLOOKUP(Table1[[#This Row],[RespondentID]],'All Data'!$A100:$CN672,92,FALSE),"unknown")</f>
        <v>Yes</v>
      </c>
    </row>
    <row r="100" spans="1:27" x14ac:dyDescent="0.35">
      <c r="A100" s="6">
        <v>5668262128</v>
      </c>
      <c r="B100" s="6" t="s">
        <v>67</v>
      </c>
      <c r="C100" s="6"/>
      <c r="D100" s="6"/>
      <c r="E100" s="6" t="s">
        <v>70</v>
      </c>
      <c r="F100" s="6"/>
      <c r="G100" s="6"/>
      <c r="H100" s="6"/>
      <c r="I100" s="6"/>
      <c r="J100" s="6"/>
      <c r="K100" s="6"/>
      <c r="L100" s="6"/>
      <c r="M100" s="6" t="s">
        <v>78</v>
      </c>
      <c r="N100" s="6"/>
      <c r="O100" s="96"/>
      <c r="P100" s="159" t="str">
        <f>IFERROR(VLOOKUP(Table1[[#This Row],[RespondentID]],'All Data'!$A101:$CN673,81,FALSE),"unkown")</f>
        <v>Female</v>
      </c>
      <c r="Q100" s="159">
        <f>IFERROR(VLOOKUP(Table1[[#This Row],[RespondentID]],'All Data'!$A101:$CN673,82,FALSE),"unknown")</f>
        <v>51</v>
      </c>
      <c r="R100" s="159" t="str">
        <f>IFERROR(VLOOKUP(Table1[[#This Row],[RespondentID]],'All Data'!$A101:$CN673,83,FALSE),"unknown")</f>
        <v>Suffolk</v>
      </c>
      <c r="S100" s="159" t="str">
        <f>IFERROR(VLOOKUP(Table1[[#This Row],[RespondentID]],'All Data'!$A101:$CN673,84,FALSE),"unknown")</f>
        <v>Stony Brook, 11790</v>
      </c>
      <c r="T100" s="159" t="str">
        <f>IFERROR(VLOOKUP(Table1[[#This Row],[RespondentID]],'All Data'!$A101:$CN673,85,FALSE),"unknown")</f>
        <v>White/Caucasian</v>
      </c>
      <c r="U100" s="159" t="str">
        <f>IFERROR(VLOOKUP(Table1[[#This Row],[RespondentID]],'All Data'!$A101:$CN673,86,FALSE),"unknown")</f>
        <v>No</v>
      </c>
      <c r="V100" s="159" t="str">
        <f>IFERROR(VLOOKUP(Table1[[#This Row],[RespondentID]],'All Data'!$A101:$CN673,87,FALSE),"unknown")</f>
        <v xml:space="preserve">English </v>
      </c>
      <c r="W100" s="159" t="str">
        <f>IFERROR(VLOOKUP(Table1[[#This Row],[RespondentID]],'All Data'!$A101:$CN673,88,FALSE),"unknown")</f>
        <v>$75,000 to $125,000</v>
      </c>
      <c r="X100" s="159" t="str">
        <f>IFERROR(VLOOKUP(Table1[[#This Row],[RespondentID]],'All Data'!$A101:$CN673,89,FALSE),"unknown")</f>
        <v>Graduate school</v>
      </c>
      <c r="Y100" s="159" t="str">
        <f>IFERROR(VLOOKUP(Table1[[#This Row],[RespondentID]],'All Data'!$A101:$CN673,90,FALSE),"unknown")</f>
        <v>Employed for wages</v>
      </c>
      <c r="Z100" s="159" t="str">
        <f>IFERROR(VLOOKUP(Table1[[#This Row],[RespondentID]],'All Data'!$A101:$CN673,91,FALSE),"unknown")</f>
        <v>Yes</v>
      </c>
      <c r="AA100" s="159" t="str">
        <f>IFERROR(VLOOKUP(Table1[[#This Row],[RespondentID]],'All Data'!$A101:$CN673,92,FALSE),"unknown")</f>
        <v>Yes</v>
      </c>
    </row>
    <row r="101" spans="1:27" x14ac:dyDescent="0.35">
      <c r="A101" s="6">
        <v>5668227373</v>
      </c>
      <c r="B101" s="6" t="s">
        <v>67</v>
      </c>
      <c r="C101" s="6"/>
      <c r="D101" s="6"/>
      <c r="E101" s="6"/>
      <c r="F101" s="6"/>
      <c r="G101" s="6"/>
      <c r="H101" s="6"/>
      <c r="I101" s="6"/>
      <c r="J101" s="6"/>
      <c r="K101" s="6"/>
      <c r="L101" s="6"/>
      <c r="M101" s="6" t="s">
        <v>78</v>
      </c>
      <c r="N101" s="6"/>
      <c r="O101" s="96"/>
      <c r="P101" s="159" t="str">
        <f>IFERROR(VLOOKUP(Table1[[#This Row],[RespondentID]],'All Data'!$A102:$CN674,81,FALSE),"unkown")</f>
        <v>Female</v>
      </c>
      <c r="Q101" s="159">
        <f>IFERROR(VLOOKUP(Table1[[#This Row],[RespondentID]],'All Data'!$A102:$CN674,82,FALSE),"unknown")</f>
        <v>57</v>
      </c>
      <c r="R101" s="159" t="str">
        <f>IFERROR(VLOOKUP(Table1[[#This Row],[RespondentID]],'All Data'!$A102:$CN674,83,FALSE),"unknown")</f>
        <v>Nassau</v>
      </c>
      <c r="S101" s="159" t="str">
        <f>IFERROR(VLOOKUP(Table1[[#This Row],[RespondentID]],'All Data'!$A102:$CN674,84,FALSE),"unknown")</f>
        <v>Massapequa Park, 11762</v>
      </c>
      <c r="T101" s="159" t="str">
        <f>IFERROR(VLOOKUP(Table1[[#This Row],[RespondentID]],'All Data'!$A102:$CN674,85,FALSE),"unknown")</f>
        <v>White/Caucasian</v>
      </c>
      <c r="U101" s="159" t="str">
        <f>IFERROR(VLOOKUP(Table1[[#This Row],[RespondentID]],'All Data'!$A102:$CN674,86,FALSE),"unknown")</f>
        <v>No</v>
      </c>
      <c r="V101" s="159" t="str">
        <f>IFERROR(VLOOKUP(Table1[[#This Row],[RespondentID]],'All Data'!$A102:$CN674,87,FALSE),"unknown")</f>
        <v xml:space="preserve">English </v>
      </c>
      <c r="W101" s="159" t="str">
        <f>IFERROR(VLOOKUP(Table1[[#This Row],[RespondentID]],'All Data'!$A102:$CN674,88,FALSE),"unknown")</f>
        <v>$75,000 to $125,000</v>
      </c>
      <c r="X101" s="159" t="str">
        <f>IFERROR(VLOOKUP(Table1[[#This Row],[RespondentID]],'All Data'!$A102:$CN674,89,FALSE),"unknown")</f>
        <v>College graduate</v>
      </c>
      <c r="Y101" s="159" t="str">
        <f>IFERROR(VLOOKUP(Table1[[#This Row],[RespondentID]],'All Data'!$A102:$CN674,90,FALSE),"unknown")</f>
        <v>Employed for wages</v>
      </c>
      <c r="Z101" s="159" t="str">
        <f>IFERROR(VLOOKUP(Table1[[#This Row],[RespondentID]],'All Data'!$A102:$CN674,91,FALSE),"unknown")</f>
        <v>Yes</v>
      </c>
      <c r="AA101" s="159" t="str">
        <f>IFERROR(VLOOKUP(Table1[[#This Row],[RespondentID]],'All Data'!$A102:$CN674,92,FALSE),"unknown")</f>
        <v>Yes</v>
      </c>
    </row>
    <row r="102" spans="1:27" x14ac:dyDescent="0.35">
      <c r="A102" s="6">
        <v>5668226091</v>
      </c>
      <c r="B102" s="6" t="s">
        <v>67</v>
      </c>
      <c r="C102" s="6"/>
      <c r="D102" s="6"/>
      <c r="E102" s="6" t="s">
        <v>70</v>
      </c>
      <c r="F102" s="6"/>
      <c r="G102" s="6"/>
      <c r="H102" s="6"/>
      <c r="I102" s="6"/>
      <c r="J102" s="6"/>
      <c r="K102" s="6" t="s">
        <v>76</v>
      </c>
      <c r="L102" s="6"/>
      <c r="M102" s="6"/>
      <c r="N102" s="6"/>
      <c r="O102" s="96"/>
      <c r="P102" s="159" t="str">
        <f>IFERROR(VLOOKUP(Table1[[#This Row],[RespondentID]],'All Data'!$A103:$CN675,81,FALSE),"unkown")</f>
        <v>Female</v>
      </c>
      <c r="Q102" s="159">
        <f>IFERROR(VLOOKUP(Table1[[#This Row],[RespondentID]],'All Data'!$A103:$CN675,82,FALSE),"unknown")</f>
        <v>52</v>
      </c>
      <c r="R102" s="159" t="str">
        <f>IFERROR(VLOOKUP(Table1[[#This Row],[RespondentID]],'All Data'!$A103:$CN675,83,FALSE),"unknown")</f>
        <v>Nassau</v>
      </c>
      <c r="S102" s="159" t="str">
        <f>IFERROR(VLOOKUP(Table1[[#This Row],[RespondentID]],'All Data'!$A103:$CN675,84,FALSE),"unknown")</f>
        <v>Glen Cove, 11542</v>
      </c>
      <c r="T102" s="159" t="str">
        <f>IFERROR(VLOOKUP(Table1[[#This Row],[RespondentID]],'All Data'!$A103:$CN675,85,FALSE),"unknown")</f>
        <v>White/Caucasian</v>
      </c>
      <c r="U102" s="159" t="str">
        <f>IFERROR(VLOOKUP(Table1[[#This Row],[RespondentID]],'All Data'!$A103:$CN675,86,FALSE),"unknown")</f>
        <v>No</v>
      </c>
      <c r="V102" s="159" t="str">
        <f>IFERROR(VLOOKUP(Table1[[#This Row],[RespondentID]],'All Data'!$A103:$CN675,87,FALSE),"unknown")</f>
        <v xml:space="preserve">English </v>
      </c>
      <c r="W102" s="159" t="str">
        <f>IFERROR(VLOOKUP(Table1[[#This Row],[RespondentID]],'All Data'!$A103:$CN675,88,FALSE),"unknown")</f>
        <v>Over $125,000</v>
      </c>
      <c r="X102" s="159" t="str">
        <f>IFERROR(VLOOKUP(Table1[[#This Row],[RespondentID]],'All Data'!$A103:$CN675,89,FALSE),"unknown")</f>
        <v>College graduate</v>
      </c>
      <c r="Y102" s="159" t="str">
        <f>IFERROR(VLOOKUP(Table1[[#This Row],[RespondentID]],'All Data'!$A103:$CN675,90,FALSE),"unknown")</f>
        <v>Employed for wages</v>
      </c>
      <c r="Z102" s="159" t="str">
        <f>IFERROR(VLOOKUP(Table1[[#This Row],[RespondentID]],'All Data'!$A103:$CN675,91,FALSE),"unknown")</f>
        <v>Yes</v>
      </c>
      <c r="AA102" s="159" t="str">
        <f>IFERROR(VLOOKUP(Table1[[#This Row],[RespondentID]],'All Data'!$A103:$CN675,92,FALSE),"unknown")</f>
        <v>Yes</v>
      </c>
    </row>
    <row r="103" spans="1:27" x14ac:dyDescent="0.35">
      <c r="A103" s="6">
        <v>5668213614</v>
      </c>
      <c r="B103" s="6"/>
      <c r="C103" s="6"/>
      <c r="D103" s="6" t="s">
        <v>69</v>
      </c>
      <c r="E103" s="6"/>
      <c r="F103" s="6"/>
      <c r="G103" s="6"/>
      <c r="H103" s="6"/>
      <c r="I103" s="6"/>
      <c r="J103" s="6"/>
      <c r="K103" s="6"/>
      <c r="L103" s="6"/>
      <c r="M103" s="6"/>
      <c r="N103" s="6"/>
      <c r="O103" s="96"/>
      <c r="P103" s="159" t="str">
        <f>IFERROR(VLOOKUP(Table1[[#This Row],[RespondentID]],'All Data'!$A104:$CN676,81,FALSE),"unkown")</f>
        <v>Female</v>
      </c>
      <c r="Q103" s="159">
        <f>IFERROR(VLOOKUP(Table1[[#This Row],[RespondentID]],'All Data'!$A104:$CN676,82,FALSE),"unknown")</f>
        <v>60</v>
      </c>
      <c r="R103" s="159" t="str">
        <f>IFERROR(VLOOKUP(Table1[[#This Row],[RespondentID]],'All Data'!$A104:$CN676,83,FALSE),"unknown")</f>
        <v>Nassau</v>
      </c>
      <c r="S103" s="159" t="str">
        <f>IFERROR(VLOOKUP(Table1[[#This Row],[RespondentID]],'All Data'!$A104:$CN676,84,FALSE),"unknown")</f>
        <v>Hempstead, 11550</v>
      </c>
      <c r="T103" s="159" t="str">
        <f>IFERROR(VLOOKUP(Table1[[#This Row],[RespondentID]],'All Data'!$A104:$CN676,85,FALSE),"unknown")</f>
        <v>White/Caucasian</v>
      </c>
      <c r="U103" s="159" t="str">
        <f>IFERROR(VLOOKUP(Table1[[#This Row],[RespondentID]],'All Data'!$A104:$CN676,86,FALSE),"unknown")</f>
        <v>No</v>
      </c>
      <c r="V103" s="159" t="str">
        <f>IFERROR(VLOOKUP(Table1[[#This Row],[RespondentID]],'All Data'!$A104:$CN676,87,FALSE),"unknown")</f>
        <v xml:space="preserve">English </v>
      </c>
      <c r="W103" s="159" t="str">
        <f>IFERROR(VLOOKUP(Table1[[#This Row],[RespondentID]],'All Data'!$A104:$CN676,88,FALSE),"unknown")</f>
        <v>$35,000 to $49,999</v>
      </c>
      <c r="X103" s="159" t="str">
        <f>IFERROR(VLOOKUP(Table1[[#This Row],[RespondentID]],'All Data'!$A104:$CN676,89,FALSE),"unknown")</f>
        <v>Some college</v>
      </c>
      <c r="Y103" s="159" t="str">
        <f>IFERROR(VLOOKUP(Table1[[#This Row],[RespondentID]],'All Data'!$A104:$CN676,90,FALSE),"unknown")</f>
        <v>Employed for wages</v>
      </c>
      <c r="Z103" s="159" t="str">
        <f>IFERROR(VLOOKUP(Table1[[#This Row],[RespondentID]],'All Data'!$A104:$CN676,91,FALSE),"unknown")</f>
        <v>Yes</v>
      </c>
      <c r="AA103" s="159" t="str">
        <f>IFERROR(VLOOKUP(Table1[[#This Row],[RespondentID]],'All Data'!$A104:$CN676,92,FALSE),"unknown")</f>
        <v>Yes</v>
      </c>
    </row>
    <row r="104" spans="1:27" x14ac:dyDescent="0.35">
      <c r="A104" s="6">
        <v>5668206028</v>
      </c>
      <c r="B104" s="6" t="s">
        <v>67</v>
      </c>
      <c r="C104" s="6"/>
      <c r="D104" s="6"/>
      <c r="E104" s="6"/>
      <c r="F104" s="6"/>
      <c r="G104" s="6"/>
      <c r="H104" s="6" t="s">
        <v>73</v>
      </c>
      <c r="I104" s="6"/>
      <c r="J104" s="6" t="s">
        <v>75</v>
      </c>
      <c r="K104" s="6" t="s">
        <v>76</v>
      </c>
      <c r="L104" s="6"/>
      <c r="M104" s="6" t="s">
        <v>78</v>
      </c>
      <c r="N104" s="6"/>
      <c r="O104" s="96"/>
      <c r="P104" s="159" t="str">
        <f>IFERROR(VLOOKUP(Table1[[#This Row],[RespondentID]],'All Data'!$A105:$CN677,81,FALSE),"unkown")</f>
        <v>Female</v>
      </c>
      <c r="Q104" s="159">
        <f>IFERROR(VLOOKUP(Table1[[#This Row],[RespondentID]],'All Data'!$A105:$CN677,82,FALSE),"unknown")</f>
        <v>66</v>
      </c>
      <c r="R104" s="159" t="str">
        <f>IFERROR(VLOOKUP(Table1[[#This Row],[RespondentID]],'All Data'!$A105:$CN677,83,FALSE),"unknown")</f>
        <v>Suffolk</v>
      </c>
      <c r="S104" s="159" t="str">
        <f>IFERROR(VLOOKUP(Table1[[#This Row],[RespondentID]],'All Data'!$A105:$CN677,84,FALSE),"unknown")</f>
        <v>Bay Shore, 11706</v>
      </c>
      <c r="T104" s="159" t="str">
        <f>IFERROR(VLOOKUP(Table1[[#This Row],[RespondentID]],'All Data'!$A105:$CN677,85,FALSE),"unknown")</f>
        <v>White/Caucasian</v>
      </c>
      <c r="U104" s="159" t="str">
        <f>IFERROR(VLOOKUP(Table1[[#This Row],[RespondentID]],'All Data'!$A105:$CN677,86,FALSE),"unknown")</f>
        <v>No</v>
      </c>
      <c r="V104" s="159" t="str">
        <f>IFERROR(VLOOKUP(Table1[[#This Row],[RespondentID]],'All Data'!$A105:$CN677,87,FALSE),"unknown")</f>
        <v xml:space="preserve">English </v>
      </c>
      <c r="W104" s="159" t="str">
        <f>IFERROR(VLOOKUP(Table1[[#This Row],[RespondentID]],'All Data'!$A105:$CN677,88,FALSE),"unknown")</f>
        <v>Over $125,000</v>
      </c>
      <c r="X104" s="159" t="str">
        <f>IFERROR(VLOOKUP(Table1[[#This Row],[RespondentID]],'All Data'!$A105:$CN677,89,FALSE),"unknown")</f>
        <v>College graduate</v>
      </c>
      <c r="Y104" s="159" t="str">
        <f>IFERROR(VLOOKUP(Table1[[#This Row],[RespondentID]],'All Data'!$A105:$CN677,90,FALSE),"unknown")</f>
        <v>Employed for wages</v>
      </c>
      <c r="Z104" s="159" t="str">
        <f>IFERROR(VLOOKUP(Table1[[#This Row],[RespondentID]],'All Data'!$A105:$CN677,91,FALSE),"unknown")</f>
        <v>Yes</v>
      </c>
      <c r="AA104" s="159" t="str">
        <f>IFERROR(VLOOKUP(Table1[[#This Row],[RespondentID]],'All Data'!$A105:$CN677,92,FALSE),"unknown")</f>
        <v>Yes</v>
      </c>
    </row>
    <row r="105" spans="1:27" x14ac:dyDescent="0.35">
      <c r="A105" s="6">
        <v>5668195710</v>
      </c>
      <c r="B105" s="6" t="s">
        <v>67</v>
      </c>
      <c r="C105" s="6"/>
      <c r="D105" s="6"/>
      <c r="E105" s="6"/>
      <c r="F105" s="6" t="s">
        <v>71</v>
      </c>
      <c r="G105" s="6"/>
      <c r="H105" s="6"/>
      <c r="I105" s="6"/>
      <c r="J105" s="6"/>
      <c r="K105" s="6"/>
      <c r="L105" s="6"/>
      <c r="M105" s="6" t="s">
        <v>78</v>
      </c>
      <c r="N105" s="6"/>
      <c r="O105" s="96"/>
      <c r="P105" s="159" t="str">
        <f>IFERROR(VLOOKUP(Table1[[#This Row],[RespondentID]],'All Data'!$A106:$CN678,81,FALSE),"unkown")</f>
        <v>Male</v>
      </c>
      <c r="Q105" s="159">
        <f>IFERROR(VLOOKUP(Table1[[#This Row],[RespondentID]],'All Data'!$A106:$CN678,82,FALSE),"unknown")</f>
        <v>80</v>
      </c>
      <c r="R105" s="159" t="str">
        <f>IFERROR(VLOOKUP(Table1[[#This Row],[RespondentID]],'All Data'!$A106:$CN678,83,FALSE),"unknown")</f>
        <v>Suffolk</v>
      </c>
      <c r="S105" s="159" t="str">
        <f>IFERROR(VLOOKUP(Table1[[#This Row],[RespondentID]],'All Data'!$A106:$CN678,84,FALSE),"unknown")</f>
        <v>Kings Park, 11754</v>
      </c>
      <c r="T105" s="159" t="str">
        <f>IFERROR(VLOOKUP(Table1[[#This Row],[RespondentID]],'All Data'!$A106:$CN678,85,FALSE),"unknown")</f>
        <v>White/Caucasian</v>
      </c>
      <c r="U105" s="159" t="str">
        <f>IFERROR(VLOOKUP(Table1[[#This Row],[RespondentID]],'All Data'!$A106:$CN678,86,FALSE),"unknown")</f>
        <v>No</v>
      </c>
      <c r="V105" s="159" t="str">
        <f>IFERROR(VLOOKUP(Table1[[#This Row],[RespondentID]],'All Data'!$A106:$CN678,87,FALSE),"unknown")</f>
        <v xml:space="preserve">English </v>
      </c>
      <c r="W105" s="159" t="str">
        <f>IFERROR(VLOOKUP(Table1[[#This Row],[RespondentID]],'All Data'!$A106:$CN678,88,FALSE),"unknown")</f>
        <v>$75,000 to $125,000</v>
      </c>
      <c r="X105" s="159" t="str">
        <f>IFERROR(VLOOKUP(Table1[[#This Row],[RespondentID]],'All Data'!$A106:$CN678,89,FALSE),"unknown")</f>
        <v>College graduate</v>
      </c>
      <c r="Y105" s="159" t="str">
        <f>IFERROR(VLOOKUP(Table1[[#This Row],[RespondentID]],'All Data'!$A106:$CN678,90,FALSE),"unknown")</f>
        <v>Retired</v>
      </c>
      <c r="Z105" s="159" t="str">
        <f>IFERROR(VLOOKUP(Table1[[#This Row],[RespondentID]],'All Data'!$A106:$CN678,91,FALSE),"unknown")</f>
        <v>Yes</v>
      </c>
      <c r="AA105" s="159" t="str">
        <f>IFERROR(VLOOKUP(Table1[[#This Row],[RespondentID]],'All Data'!$A106:$CN678,92,FALSE),"unknown")</f>
        <v>No</v>
      </c>
    </row>
    <row r="106" spans="1:27" x14ac:dyDescent="0.35">
      <c r="A106" s="6">
        <v>5666599683</v>
      </c>
      <c r="B106" s="6" t="s">
        <v>67</v>
      </c>
      <c r="C106" s="6"/>
      <c r="D106" s="6"/>
      <c r="E106" s="6"/>
      <c r="F106" s="6"/>
      <c r="G106" s="6" t="s">
        <v>72</v>
      </c>
      <c r="H106" s="6" t="s">
        <v>73</v>
      </c>
      <c r="I106" s="6"/>
      <c r="J106" s="6"/>
      <c r="K106" s="6"/>
      <c r="L106" s="6"/>
      <c r="M106" s="6"/>
      <c r="N106" s="6"/>
      <c r="O106" s="96"/>
      <c r="P106" s="159" t="str">
        <f>IFERROR(VLOOKUP(Table1[[#This Row],[RespondentID]],'All Data'!$A107:$CN679,81,FALSE),"unkown")</f>
        <v>Male</v>
      </c>
      <c r="Q106" s="159">
        <f>IFERROR(VLOOKUP(Table1[[#This Row],[RespondentID]],'All Data'!$A107:$CN679,82,FALSE),"unknown")</f>
        <v>51</v>
      </c>
      <c r="R106" s="159" t="str">
        <f>IFERROR(VLOOKUP(Table1[[#This Row],[RespondentID]],'All Data'!$A107:$CN679,83,FALSE),"unknown")</f>
        <v>Nassau</v>
      </c>
      <c r="S106" s="159" t="str">
        <f>IFERROR(VLOOKUP(Table1[[#This Row],[RespondentID]],'All Data'!$A107:$CN679,84,FALSE),"unknown")</f>
        <v>Farmingdale, 11735</v>
      </c>
      <c r="T106" s="159" t="str">
        <f>IFERROR(VLOOKUP(Table1[[#This Row],[RespondentID]],'All Data'!$A107:$CN679,85,FALSE),"unknown")</f>
        <v>Asian/Pacific Islander</v>
      </c>
      <c r="U106" s="159" t="str">
        <f>IFERROR(VLOOKUP(Table1[[#This Row],[RespondentID]],'All Data'!$A107:$CN679,86,FALSE),"unknown")</f>
        <v>No</v>
      </c>
      <c r="V106" s="159" t="str">
        <f>IFERROR(VLOOKUP(Table1[[#This Row],[RespondentID]],'All Data'!$A107:$CN679,87,FALSE),"unknown")</f>
        <v xml:space="preserve">English </v>
      </c>
      <c r="W106" s="159" t="str">
        <f>IFERROR(VLOOKUP(Table1[[#This Row],[RespondentID]],'All Data'!$A107:$CN679,88,FALSE),"unknown")</f>
        <v>$20,000 to $34,999</v>
      </c>
      <c r="X106" s="159" t="str">
        <f>IFERROR(VLOOKUP(Table1[[#This Row],[RespondentID]],'All Data'!$A107:$CN679,89,FALSE),"unknown")</f>
        <v>College graduate</v>
      </c>
      <c r="Y106" s="159" t="str">
        <f>IFERROR(VLOOKUP(Table1[[#This Row],[RespondentID]],'All Data'!$A107:$CN679,90,FALSE),"unknown")</f>
        <v>Self-employed</v>
      </c>
      <c r="Z106" s="159" t="str">
        <f>IFERROR(VLOOKUP(Table1[[#This Row],[RespondentID]],'All Data'!$A107:$CN679,91,FALSE),"unknown")</f>
        <v>Yes</v>
      </c>
      <c r="AA106" s="159" t="str">
        <f>IFERROR(VLOOKUP(Table1[[#This Row],[RespondentID]],'All Data'!$A107:$CN679,92,FALSE),"unknown")</f>
        <v>Yes</v>
      </c>
    </row>
    <row r="107" spans="1:27" x14ac:dyDescent="0.35">
      <c r="A107" s="6">
        <v>5665659347</v>
      </c>
      <c r="B107" s="6"/>
      <c r="C107" s="6" t="s">
        <v>68</v>
      </c>
      <c r="D107" s="6"/>
      <c r="E107" s="6"/>
      <c r="F107" s="6"/>
      <c r="G107" s="6"/>
      <c r="H107" s="6" t="s">
        <v>73</v>
      </c>
      <c r="I107" s="6"/>
      <c r="J107" s="6"/>
      <c r="K107" s="6" t="s">
        <v>76</v>
      </c>
      <c r="L107" s="6"/>
      <c r="M107" s="6"/>
      <c r="N107" s="6"/>
      <c r="O107" s="96"/>
      <c r="P107" s="159" t="str">
        <f>IFERROR(VLOOKUP(Table1[[#This Row],[RespondentID]],'All Data'!$A108:$CN680,81,FALSE),"unkown")</f>
        <v>Female</v>
      </c>
      <c r="Q107" s="159">
        <f>IFERROR(VLOOKUP(Table1[[#This Row],[RespondentID]],'All Data'!$A108:$CN680,82,FALSE),"unknown")</f>
        <v>41</v>
      </c>
      <c r="R107" s="159" t="str">
        <f>IFERROR(VLOOKUP(Table1[[#This Row],[RespondentID]],'All Data'!$A108:$CN680,83,FALSE),"unknown")</f>
        <v>Suffolk</v>
      </c>
      <c r="S107" s="159" t="str">
        <f>IFERROR(VLOOKUP(Table1[[#This Row],[RespondentID]],'All Data'!$A108:$CN680,84,FALSE),"unknown")</f>
        <v>Nesconset, 11767</v>
      </c>
      <c r="T107" s="159" t="str">
        <f>IFERROR(VLOOKUP(Table1[[#This Row],[RespondentID]],'All Data'!$A108:$CN680,85,FALSE),"unknown")</f>
        <v>White/Caucasian</v>
      </c>
      <c r="U107" s="159" t="str">
        <f>IFERROR(VLOOKUP(Table1[[#This Row],[RespondentID]],'All Data'!$A108:$CN680,86,FALSE),"unknown")</f>
        <v>No</v>
      </c>
      <c r="V107" s="159" t="str">
        <f>IFERROR(VLOOKUP(Table1[[#This Row],[RespondentID]],'All Data'!$A108:$CN680,87,FALSE),"unknown")</f>
        <v xml:space="preserve">English </v>
      </c>
      <c r="W107" s="159" t="str">
        <f>IFERROR(VLOOKUP(Table1[[#This Row],[RespondentID]],'All Data'!$A108:$CN680,88,FALSE),"unknown")</f>
        <v>$0-$19,999</v>
      </c>
      <c r="X107" s="159" t="str">
        <f>IFERROR(VLOOKUP(Table1[[#This Row],[RespondentID]],'All Data'!$A108:$CN680,89,FALSE),"unknown")</f>
        <v>Some college</v>
      </c>
      <c r="Y107" s="159" t="str">
        <f>IFERROR(VLOOKUP(Table1[[#This Row],[RespondentID]],'All Data'!$A108:$CN680,90,FALSE),"unknown")</f>
        <v>Employed for wages</v>
      </c>
      <c r="Z107" s="159" t="str">
        <f>IFERROR(VLOOKUP(Table1[[#This Row],[RespondentID]],'All Data'!$A108:$CN680,91,FALSE),"unknown")</f>
        <v>Yes</v>
      </c>
      <c r="AA107" s="159" t="str">
        <f>IFERROR(VLOOKUP(Table1[[#This Row],[RespondentID]],'All Data'!$A108:$CN680,92,FALSE),"unknown")</f>
        <v>No</v>
      </c>
    </row>
    <row r="108" spans="1:27" x14ac:dyDescent="0.35">
      <c r="A108" s="6">
        <v>5665286065</v>
      </c>
      <c r="B108" s="6" t="s">
        <v>67</v>
      </c>
      <c r="C108" s="6"/>
      <c r="D108" s="6"/>
      <c r="E108" s="6"/>
      <c r="F108" s="6" t="s">
        <v>71</v>
      </c>
      <c r="G108" s="6"/>
      <c r="H108" s="6"/>
      <c r="I108" s="6"/>
      <c r="J108" s="6"/>
      <c r="K108" s="6"/>
      <c r="L108" s="6"/>
      <c r="M108" s="6" t="s">
        <v>78</v>
      </c>
      <c r="N108" s="6"/>
      <c r="O108" s="96"/>
      <c r="P108" s="159" t="str">
        <f>IFERROR(VLOOKUP(Table1[[#This Row],[RespondentID]],'All Data'!$A109:$CN681,81,FALSE),"unkown")</f>
        <v>Female</v>
      </c>
      <c r="Q108" s="159">
        <f>IFERROR(VLOOKUP(Table1[[#This Row],[RespondentID]],'All Data'!$A109:$CN681,82,FALSE),"unknown")</f>
        <v>60</v>
      </c>
      <c r="R108" s="159" t="str">
        <f>IFERROR(VLOOKUP(Table1[[#This Row],[RespondentID]],'All Data'!$A109:$CN681,83,FALSE),"unknown")</f>
        <v>Suffolk</v>
      </c>
      <c r="S108" s="159" t="str">
        <f>IFERROR(VLOOKUP(Table1[[#This Row],[RespondentID]],'All Data'!$A109:$CN681,84,FALSE),"unknown")</f>
        <v>Mount Sinai, 11766</v>
      </c>
      <c r="T108" s="159" t="str">
        <f>IFERROR(VLOOKUP(Table1[[#This Row],[RespondentID]],'All Data'!$A109:$CN681,85,FALSE),"unknown")</f>
        <v>White/Caucasian</v>
      </c>
      <c r="U108" s="159" t="str">
        <f>IFERROR(VLOOKUP(Table1[[#This Row],[RespondentID]],'All Data'!$A109:$CN681,86,FALSE),"unknown")</f>
        <v>No</v>
      </c>
      <c r="V108" s="159" t="str">
        <f>IFERROR(VLOOKUP(Table1[[#This Row],[RespondentID]],'All Data'!$A109:$CN681,87,FALSE),"unknown")</f>
        <v xml:space="preserve">English </v>
      </c>
      <c r="W108" s="159" t="str">
        <f>IFERROR(VLOOKUP(Table1[[#This Row],[RespondentID]],'All Data'!$A109:$CN681,88,FALSE),"unknown")</f>
        <v>Over $125,000</v>
      </c>
      <c r="X108" s="159" t="str">
        <f>IFERROR(VLOOKUP(Table1[[#This Row],[RespondentID]],'All Data'!$A109:$CN681,89,FALSE),"unknown")</f>
        <v>Graduate school</v>
      </c>
      <c r="Y108" s="159" t="str">
        <f>IFERROR(VLOOKUP(Table1[[#This Row],[RespondentID]],'All Data'!$A109:$CN681,90,FALSE),"unknown")</f>
        <v>Retired</v>
      </c>
      <c r="Z108" s="159" t="str">
        <f>IFERROR(VLOOKUP(Table1[[#This Row],[RespondentID]],'All Data'!$A109:$CN681,91,FALSE),"unknown")</f>
        <v>Yes</v>
      </c>
      <c r="AA108" s="159" t="str">
        <f>IFERROR(VLOOKUP(Table1[[#This Row],[RespondentID]],'All Data'!$A109:$CN681,92,FALSE),"unknown")</f>
        <v>Yes</v>
      </c>
    </row>
    <row r="109" spans="1:27" x14ac:dyDescent="0.35">
      <c r="A109" s="6">
        <v>5664588025</v>
      </c>
      <c r="B109" s="6"/>
      <c r="C109" s="6"/>
      <c r="D109" s="6"/>
      <c r="E109" s="6"/>
      <c r="F109" s="6"/>
      <c r="G109" s="6"/>
      <c r="H109" s="6"/>
      <c r="I109" s="6"/>
      <c r="J109" s="6"/>
      <c r="K109" s="6"/>
      <c r="L109" s="6"/>
      <c r="M109" s="6"/>
      <c r="N109" s="6"/>
      <c r="O109" s="96"/>
      <c r="P109" s="159" t="str">
        <f>IFERROR(VLOOKUP(Table1[[#This Row],[RespondentID]],'All Data'!$A110:$CN682,81,FALSE),"unkown")</f>
        <v>Female</v>
      </c>
      <c r="Q109" s="159">
        <f>IFERROR(VLOOKUP(Table1[[#This Row],[RespondentID]],'All Data'!$A110:$CN682,82,FALSE),"unknown")</f>
        <v>62</v>
      </c>
      <c r="R109" s="159" t="str">
        <f>IFERROR(VLOOKUP(Table1[[#This Row],[RespondentID]],'All Data'!$A110:$CN682,83,FALSE),"unknown")</f>
        <v>Nassau</v>
      </c>
      <c r="S109" s="159" t="str">
        <f>IFERROR(VLOOKUP(Table1[[#This Row],[RespondentID]],'All Data'!$A110:$CN682,84,FALSE),"unknown")</f>
        <v>Glen Cove, 11542</v>
      </c>
      <c r="T109" s="159" t="str">
        <f>IFERROR(VLOOKUP(Table1[[#This Row],[RespondentID]],'All Data'!$A110:$CN682,85,FALSE),"unknown")</f>
        <v>White/Caucasian</v>
      </c>
      <c r="U109" s="159" t="str">
        <f>IFERROR(VLOOKUP(Table1[[#This Row],[RespondentID]],'All Data'!$A110:$CN682,86,FALSE),"unknown")</f>
        <v>No</v>
      </c>
      <c r="V109" s="159" t="str">
        <f>IFERROR(VLOOKUP(Table1[[#This Row],[RespondentID]],'All Data'!$A110:$CN682,87,FALSE),"unknown")</f>
        <v xml:space="preserve">English </v>
      </c>
      <c r="W109" s="159" t="str">
        <f>IFERROR(VLOOKUP(Table1[[#This Row],[RespondentID]],'All Data'!$A110:$CN682,88,FALSE),"unknown")</f>
        <v>Over $125,000</v>
      </c>
      <c r="X109" s="159" t="str">
        <f>IFERROR(VLOOKUP(Table1[[#This Row],[RespondentID]],'All Data'!$A110:$CN682,89,FALSE),"unknown")</f>
        <v>Graduate school</v>
      </c>
      <c r="Y109" s="159" t="str">
        <f>IFERROR(VLOOKUP(Table1[[#This Row],[RespondentID]],'All Data'!$A110:$CN682,90,FALSE),"unknown")</f>
        <v>Employed for wages</v>
      </c>
      <c r="Z109" s="159" t="str">
        <f>IFERROR(VLOOKUP(Table1[[#This Row],[RespondentID]],'All Data'!$A110:$CN682,91,FALSE),"unknown")</f>
        <v>Yes</v>
      </c>
      <c r="AA109" s="159" t="str">
        <f>IFERROR(VLOOKUP(Table1[[#This Row],[RespondentID]],'All Data'!$A110:$CN682,92,FALSE),"unknown")</f>
        <v>Yes</v>
      </c>
    </row>
    <row r="110" spans="1:27" x14ac:dyDescent="0.35">
      <c r="A110" s="6">
        <v>5664331367</v>
      </c>
      <c r="B110" s="6"/>
      <c r="C110" s="6" t="s">
        <v>68</v>
      </c>
      <c r="D110" s="6" t="s">
        <v>69</v>
      </c>
      <c r="E110" s="6"/>
      <c r="F110" s="6"/>
      <c r="G110" s="6"/>
      <c r="H110" s="6"/>
      <c r="I110" s="6"/>
      <c r="J110" s="6"/>
      <c r="K110" s="6"/>
      <c r="L110" s="6"/>
      <c r="M110" s="6" t="s">
        <v>78</v>
      </c>
      <c r="N110" s="6"/>
      <c r="O110" s="96"/>
      <c r="P110" s="159" t="str">
        <f>IFERROR(VLOOKUP(Table1[[#This Row],[RespondentID]],'All Data'!$A111:$CN683,81,FALSE),"unkown")</f>
        <v>Male</v>
      </c>
      <c r="Q110" s="159">
        <f>IFERROR(VLOOKUP(Table1[[#This Row],[RespondentID]],'All Data'!$A111:$CN683,82,FALSE),"unknown")</f>
        <v>29</v>
      </c>
      <c r="R110" s="159" t="str">
        <f>IFERROR(VLOOKUP(Table1[[#This Row],[RespondentID]],'All Data'!$A111:$CN683,83,FALSE),"unknown")</f>
        <v>Nassau</v>
      </c>
      <c r="S110" s="159" t="str">
        <f>IFERROR(VLOOKUP(Table1[[#This Row],[RespondentID]],'All Data'!$A111:$CN683,84,FALSE),"unknown")</f>
        <v>Plainview, 11803</v>
      </c>
      <c r="T110" s="159" t="str">
        <f>IFERROR(VLOOKUP(Table1[[#This Row],[RespondentID]],'All Data'!$A111:$CN683,85,FALSE),"unknown")</f>
        <v>White/Caucasian</v>
      </c>
      <c r="U110" s="159" t="str">
        <f>IFERROR(VLOOKUP(Table1[[#This Row],[RespondentID]],'All Data'!$A111:$CN683,86,FALSE),"unknown")</f>
        <v>No</v>
      </c>
      <c r="V110" s="159" t="str">
        <f>IFERROR(VLOOKUP(Table1[[#This Row],[RespondentID]],'All Data'!$A111:$CN683,87,FALSE),"unknown")</f>
        <v xml:space="preserve">English </v>
      </c>
      <c r="W110" s="159" t="str">
        <f>IFERROR(VLOOKUP(Table1[[#This Row],[RespondentID]],'All Data'!$A111:$CN683,88,FALSE),"unknown")</f>
        <v>Over $125,000</v>
      </c>
      <c r="X110" s="159" t="str">
        <f>IFERROR(VLOOKUP(Table1[[#This Row],[RespondentID]],'All Data'!$A111:$CN683,89,FALSE),"unknown")</f>
        <v>Graduate school</v>
      </c>
      <c r="Y110" s="159" t="str">
        <f>IFERROR(VLOOKUP(Table1[[#This Row],[RespondentID]],'All Data'!$A111:$CN683,90,FALSE),"unknown")</f>
        <v>Student</v>
      </c>
      <c r="Z110" s="159" t="str">
        <f>IFERROR(VLOOKUP(Table1[[#This Row],[RespondentID]],'All Data'!$A111:$CN683,91,FALSE),"unknown")</f>
        <v>Yes</v>
      </c>
      <c r="AA110" s="159" t="str">
        <f>IFERROR(VLOOKUP(Table1[[#This Row],[RespondentID]],'All Data'!$A111:$CN683,92,FALSE),"unknown")</f>
        <v>Yes</v>
      </c>
    </row>
    <row r="111" spans="1:27" x14ac:dyDescent="0.35">
      <c r="A111" s="6">
        <v>5664163577</v>
      </c>
      <c r="B111" s="6"/>
      <c r="C111" s="6"/>
      <c r="D111" s="6" t="s">
        <v>69</v>
      </c>
      <c r="E111" s="6"/>
      <c r="F111" s="6"/>
      <c r="G111" s="6" t="s">
        <v>72</v>
      </c>
      <c r="H111" s="6"/>
      <c r="I111" s="6" t="s">
        <v>74</v>
      </c>
      <c r="J111" s="6"/>
      <c r="K111" s="6"/>
      <c r="L111" s="6"/>
      <c r="M111" s="6"/>
      <c r="N111" s="6"/>
      <c r="O111" s="96"/>
      <c r="P111" s="159" t="str">
        <f>IFERROR(VLOOKUP(Table1[[#This Row],[RespondentID]],'All Data'!$A112:$CN684,81,FALSE),"unkown")</f>
        <v>Female</v>
      </c>
      <c r="Q111" s="159">
        <f>IFERROR(VLOOKUP(Table1[[#This Row],[RespondentID]],'All Data'!$A112:$CN684,82,FALSE),"unknown")</f>
        <v>25</v>
      </c>
      <c r="R111" s="159" t="str">
        <f>IFERROR(VLOOKUP(Table1[[#This Row],[RespondentID]],'All Data'!$A112:$CN684,83,FALSE),"unknown")</f>
        <v>Nassau</v>
      </c>
      <c r="S111" s="159" t="str">
        <f>IFERROR(VLOOKUP(Table1[[#This Row],[RespondentID]],'All Data'!$A112:$CN684,84,FALSE),"unknown")</f>
        <v>Argo Village, 11003</v>
      </c>
      <c r="T111" s="159">
        <f>IFERROR(VLOOKUP(Table1[[#This Row],[RespondentID]],'All Data'!$A112:$CN684,85,FALSE),"unknown")</f>
        <v>0</v>
      </c>
      <c r="U111" s="159">
        <f>IFERROR(VLOOKUP(Table1[[#This Row],[RespondentID]],'All Data'!$A112:$CN684,86,FALSE),"unknown")</f>
        <v>0</v>
      </c>
      <c r="V111" s="159" t="str">
        <f>IFERROR(VLOOKUP(Table1[[#This Row],[RespondentID]],'All Data'!$A112:$CN684,87,FALSE),"unknown")</f>
        <v xml:space="preserve"> </v>
      </c>
      <c r="W111" s="159">
        <f>IFERROR(VLOOKUP(Table1[[#This Row],[RespondentID]],'All Data'!$A112:$CN684,88,FALSE),"unknown")</f>
        <v>0</v>
      </c>
      <c r="X111" s="159">
        <f>IFERROR(VLOOKUP(Table1[[#This Row],[RespondentID]],'All Data'!$A112:$CN684,89,FALSE),"unknown")</f>
        <v>0</v>
      </c>
      <c r="Y111" s="159">
        <f>IFERROR(VLOOKUP(Table1[[#This Row],[RespondentID]],'All Data'!$A112:$CN684,90,FALSE),"unknown")</f>
        <v>0</v>
      </c>
      <c r="Z111" s="159">
        <f>IFERROR(VLOOKUP(Table1[[#This Row],[RespondentID]],'All Data'!$A112:$CN684,91,FALSE),"unknown")</f>
        <v>0</v>
      </c>
      <c r="AA111" s="159">
        <f>IFERROR(VLOOKUP(Table1[[#This Row],[RespondentID]],'All Data'!$A112:$CN684,92,FALSE),"unknown")</f>
        <v>0</v>
      </c>
    </row>
    <row r="112" spans="1:27" x14ac:dyDescent="0.35">
      <c r="A112" s="6">
        <v>5659726656</v>
      </c>
      <c r="B112" s="6" t="s">
        <v>67</v>
      </c>
      <c r="C112" s="6"/>
      <c r="D112" s="6"/>
      <c r="E112" s="6"/>
      <c r="F112" s="6"/>
      <c r="G112" s="6"/>
      <c r="H112" s="6" t="s">
        <v>73</v>
      </c>
      <c r="I112" s="6"/>
      <c r="J112" s="6"/>
      <c r="K112" s="6"/>
      <c r="L112" s="6"/>
      <c r="M112" s="6"/>
      <c r="N112" s="6"/>
      <c r="O112" s="96"/>
      <c r="P112" s="159" t="str">
        <f>IFERROR(VLOOKUP(Table1[[#This Row],[RespondentID]],'All Data'!$A113:$CN685,81,FALSE),"unkown")</f>
        <v>Female</v>
      </c>
      <c r="Q112" s="159">
        <f>IFERROR(VLOOKUP(Table1[[#This Row],[RespondentID]],'All Data'!$A113:$CN685,82,FALSE),"unknown")</f>
        <v>41</v>
      </c>
      <c r="R112" s="159" t="str">
        <f>IFERROR(VLOOKUP(Table1[[#This Row],[RespondentID]],'All Data'!$A113:$CN685,83,FALSE),"unknown")</f>
        <v>Suffolk</v>
      </c>
      <c r="S112" s="159" t="str">
        <f>IFERROR(VLOOKUP(Table1[[#This Row],[RespondentID]],'All Data'!$A113:$CN685,84,FALSE),"unknown")</f>
        <v>Nesconset, 11767</v>
      </c>
      <c r="T112" s="159" t="str">
        <f>IFERROR(VLOOKUP(Table1[[#This Row],[RespondentID]],'All Data'!$A113:$CN685,85,FALSE),"unknown")</f>
        <v>White/Caucasian</v>
      </c>
      <c r="U112" s="159" t="str">
        <f>IFERROR(VLOOKUP(Table1[[#This Row],[RespondentID]],'All Data'!$A113:$CN685,86,FALSE),"unknown")</f>
        <v>No</v>
      </c>
      <c r="V112" s="159" t="str">
        <f>IFERROR(VLOOKUP(Table1[[#This Row],[RespondentID]],'All Data'!$A113:$CN685,87,FALSE),"unknown")</f>
        <v xml:space="preserve">English </v>
      </c>
      <c r="W112" s="159" t="str">
        <f>IFERROR(VLOOKUP(Table1[[#This Row],[RespondentID]],'All Data'!$A113:$CN685,88,FALSE),"unknown")</f>
        <v>$0-$19,999</v>
      </c>
      <c r="X112" s="159" t="str">
        <f>IFERROR(VLOOKUP(Table1[[#This Row],[RespondentID]],'All Data'!$A113:$CN685,89,FALSE),"unknown")</f>
        <v>Some high school</v>
      </c>
      <c r="Y112" s="159" t="str">
        <f>IFERROR(VLOOKUP(Table1[[#This Row],[RespondentID]],'All Data'!$A113:$CN685,90,FALSE),"unknown")</f>
        <v>Employed for wages</v>
      </c>
      <c r="Z112" s="159" t="str">
        <f>IFERROR(VLOOKUP(Table1[[#This Row],[RespondentID]],'All Data'!$A113:$CN685,91,FALSE),"unknown")</f>
        <v>Yes</v>
      </c>
      <c r="AA112" s="159" t="str">
        <f>IFERROR(VLOOKUP(Table1[[#This Row],[RespondentID]],'All Data'!$A113:$CN685,92,FALSE),"unknown")</f>
        <v>Yes</v>
      </c>
    </row>
    <row r="113" spans="1:27" x14ac:dyDescent="0.35">
      <c r="A113" s="6">
        <v>5659725706</v>
      </c>
      <c r="B113" s="6" t="s">
        <v>67</v>
      </c>
      <c r="C113" s="6"/>
      <c r="D113" s="6"/>
      <c r="E113" s="6"/>
      <c r="F113" s="6"/>
      <c r="G113" s="6"/>
      <c r="H113" s="6"/>
      <c r="I113" s="6"/>
      <c r="J113" s="6"/>
      <c r="K113" s="6"/>
      <c r="L113" s="6"/>
      <c r="M113" s="6"/>
      <c r="N113" s="6"/>
      <c r="O113" s="96"/>
      <c r="P113" s="159" t="str">
        <f>IFERROR(VLOOKUP(Table1[[#This Row],[RespondentID]],'All Data'!$A114:$CN686,81,FALSE),"unkown")</f>
        <v>Female</v>
      </c>
      <c r="Q113" s="159">
        <f>IFERROR(VLOOKUP(Table1[[#This Row],[RespondentID]],'All Data'!$A114:$CN686,82,FALSE),"unknown")</f>
        <v>41</v>
      </c>
      <c r="R113" s="159" t="str">
        <f>IFERROR(VLOOKUP(Table1[[#This Row],[RespondentID]],'All Data'!$A114:$CN686,83,FALSE),"unknown")</f>
        <v>Suffolk</v>
      </c>
      <c r="S113" s="159" t="str">
        <f>IFERROR(VLOOKUP(Table1[[#This Row],[RespondentID]],'All Data'!$A114:$CN686,84,FALSE),"unknown")</f>
        <v>Nesconset, 11767</v>
      </c>
      <c r="T113" s="159">
        <f>IFERROR(VLOOKUP(Table1[[#This Row],[RespondentID]],'All Data'!$A114:$CN686,85,FALSE),"unknown")</f>
        <v>0</v>
      </c>
      <c r="U113" s="159">
        <f>IFERROR(VLOOKUP(Table1[[#This Row],[RespondentID]],'All Data'!$A114:$CN686,86,FALSE),"unknown")</f>
        <v>0</v>
      </c>
      <c r="V113" s="159" t="str">
        <f>IFERROR(VLOOKUP(Table1[[#This Row],[RespondentID]],'All Data'!$A114:$CN686,87,FALSE),"unknown")</f>
        <v xml:space="preserve"> </v>
      </c>
      <c r="W113" s="159">
        <f>IFERROR(VLOOKUP(Table1[[#This Row],[RespondentID]],'All Data'!$A114:$CN686,88,FALSE),"unknown")</f>
        <v>0</v>
      </c>
      <c r="X113" s="159">
        <f>IFERROR(VLOOKUP(Table1[[#This Row],[RespondentID]],'All Data'!$A114:$CN686,89,FALSE),"unknown")</f>
        <v>0</v>
      </c>
      <c r="Y113" s="159">
        <f>IFERROR(VLOOKUP(Table1[[#This Row],[RespondentID]],'All Data'!$A114:$CN686,90,FALSE),"unknown")</f>
        <v>0</v>
      </c>
      <c r="Z113" s="159">
        <f>IFERROR(VLOOKUP(Table1[[#This Row],[RespondentID]],'All Data'!$A114:$CN686,91,FALSE),"unknown")</f>
        <v>0</v>
      </c>
      <c r="AA113" s="159">
        <f>IFERROR(VLOOKUP(Table1[[#This Row],[RespondentID]],'All Data'!$A114:$CN686,92,FALSE),"unknown")</f>
        <v>0</v>
      </c>
    </row>
    <row r="114" spans="1:27" x14ac:dyDescent="0.35">
      <c r="A114" s="6">
        <v>5659723675</v>
      </c>
      <c r="B114" s="6"/>
      <c r="C114" s="6"/>
      <c r="D114" s="6"/>
      <c r="E114" s="6"/>
      <c r="F114" s="6"/>
      <c r="G114" s="6"/>
      <c r="H114" s="6" t="s">
        <v>73</v>
      </c>
      <c r="I114" s="6"/>
      <c r="J114" s="6"/>
      <c r="K114" s="6"/>
      <c r="L114" s="6" t="s">
        <v>77</v>
      </c>
      <c r="M114" s="6" t="s">
        <v>78</v>
      </c>
      <c r="N114" s="6"/>
      <c r="O114" s="96"/>
      <c r="P114" s="159" t="str">
        <f>IFERROR(VLOOKUP(Table1[[#This Row],[RespondentID]],'All Data'!$A115:$CN687,81,FALSE),"unkown")</f>
        <v>Female</v>
      </c>
      <c r="Q114" s="159">
        <f>IFERROR(VLOOKUP(Table1[[#This Row],[RespondentID]],'All Data'!$A115:$CN687,82,FALSE),"unknown")</f>
        <v>41</v>
      </c>
      <c r="R114" s="159" t="str">
        <f>IFERROR(VLOOKUP(Table1[[#This Row],[RespondentID]],'All Data'!$A115:$CN687,83,FALSE),"unknown")</f>
        <v>Suffolk</v>
      </c>
      <c r="S114" s="159" t="str">
        <f>IFERROR(VLOOKUP(Table1[[#This Row],[RespondentID]],'All Data'!$A115:$CN687,84,FALSE),"unknown")</f>
        <v>Nesconset, 11767</v>
      </c>
      <c r="T114" s="159">
        <f>IFERROR(VLOOKUP(Table1[[#This Row],[RespondentID]],'All Data'!$A115:$CN687,85,FALSE),"unknown")</f>
        <v>0</v>
      </c>
      <c r="U114" s="159">
        <f>IFERROR(VLOOKUP(Table1[[#This Row],[RespondentID]],'All Data'!$A115:$CN687,86,FALSE),"unknown")</f>
        <v>0</v>
      </c>
      <c r="V114" s="159" t="str">
        <f>IFERROR(VLOOKUP(Table1[[#This Row],[RespondentID]],'All Data'!$A115:$CN687,87,FALSE),"unknown")</f>
        <v xml:space="preserve"> </v>
      </c>
      <c r="W114" s="159">
        <f>IFERROR(VLOOKUP(Table1[[#This Row],[RespondentID]],'All Data'!$A115:$CN687,88,FALSE),"unknown")</f>
        <v>0</v>
      </c>
      <c r="X114" s="159">
        <f>IFERROR(VLOOKUP(Table1[[#This Row],[RespondentID]],'All Data'!$A115:$CN687,89,FALSE),"unknown")</f>
        <v>0</v>
      </c>
      <c r="Y114" s="159">
        <f>IFERROR(VLOOKUP(Table1[[#This Row],[RespondentID]],'All Data'!$A115:$CN687,90,FALSE),"unknown")</f>
        <v>0</v>
      </c>
      <c r="Z114" s="159">
        <f>IFERROR(VLOOKUP(Table1[[#This Row],[RespondentID]],'All Data'!$A115:$CN687,91,FALSE),"unknown")</f>
        <v>0</v>
      </c>
      <c r="AA114" s="159">
        <f>IFERROR(VLOOKUP(Table1[[#This Row],[RespondentID]],'All Data'!$A115:$CN687,92,FALSE),"unknown")</f>
        <v>0</v>
      </c>
    </row>
    <row r="115" spans="1:27" x14ac:dyDescent="0.35">
      <c r="A115" s="6">
        <v>5658621038</v>
      </c>
      <c r="B115" s="6" t="s">
        <v>67</v>
      </c>
      <c r="C115" s="6"/>
      <c r="D115" s="6"/>
      <c r="E115" s="6"/>
      <c r="F115" s="6"/>
      <c r="G115" s="6"/>
      <c r="H115" s="6"/>
      <c r="I115" s="6"/>
      <c r="J115" s="6"/>
      <c r="K115" s="6"/>
      <c r="L115" s="6"/>
      <c r="M115" s="6" t="s">
        <v>78</v>
      </c>
      <c r="N115" s="6"/>
      <c r="O115" s="96"/>
      <c r="P115" s="159" t="str">
        <f>IFERROR(VLOOKUP(Table1[[#This Row],[RespondentID]],'All Data'!$A116:$CN688,81,FALSE),"unkown")</f>
        <v>Male</v>
      </c>
      <c r="Q115" s="159">
        <f>IFERROR(VLOOKUP(Table1[[#This Row],[RespondentID]],'All Data'!$A116:$CN688,82,FALSE),"unknown")</f>
        <v>55</v>
      </c>
      <c r="R115" s="159" t="str">
        <f>IFERROR(VLOOKUP(Table1[[#This Row],[RespondentID]],'All Data'!$A116:$CN688,83,FALSE),"unknown")</f>
        <v>Suffolk</v>
      </c>
      <c r="S115" s="159" t="str">
        <f>IFERROR(VLOOKUP(Table1[[#This Row],[RespondentID]],'All Data'!$A116:$CN688,84,FALSE),"unknown")</f>
        <v>Sound Beach, 11789</v>
      </c>
      <c r="T115" s="159" t="str">
        <f>IFERROR(VLOOKUP(Table1[[#This Row],[RespondentID]],'All Data'!$A116:$CN688,85,FALSE),"unknown")</f>
        <v>White/Caucasian</v>
      </c>
      <c r="U115" s="159" t="str">
        <f>IFERROR(VLOOKUP(Table1[[#This Row],[RespondentID]],'All Data'!$A116:$CN688,86,FALSE),"unknown")</f>
        <v>No</v>
      </c>
      <c r="V115" s="159" t="str">
        <f>IFERROR(VLOOKUP(Table1[[#This Row],[RespondentID]],'All Data'!$A116:$CN688,87,FALSE),"unknown")</f>
        <v xml:space="preserve">English </v>
      </c>
      <c r="W115" s="159" t="str">
        <f>IFERROR(VLOOKUP(Table1[[#This Row],[RespondentID]],'All Data'!$A116:$CN688,88,FALSE),"unknown")</f>
        <v>$0-$19,999</v>
      </c>
      <c r="X115" s="159" t="str">
        <f>IFERROR(VLOOKUP(Table1[[#This Row],[RespondentID]],'All Data'!$A116:$CN688,89,FALSE),"unknown")</f>
        <v>Some college</v>
      </c>
      <c r="Y115" s="159" t="str">
        <f>IFERROR(VLOOKUP(Table1[[#This Row],[RespondentID]],'All Data'!$A116:$CN688,90,FALSE),"unknown")</f>
        <v>Out of work, but not currently looking</v>
      </c>
      <c r="Z115" s="159" t="str">
        <f>IFERROR(VLOOKUP(Table1[[#This Row],[RespondentID]],'All Data'!$A116:$CN688,91,FALSE),"unknown")</f>
        <v>No, but I did in the past</v>
      </c>
      <c r="AA115" s="159" t="str">
        <f>IFERROR(VLOOKUP(Table1[[#This Row],[RespondentID]],'All Data'!$A116:$CN688,92,FALSE),"unknown")</f>
        <v>No</v>
      </c>
    </row>
    <row r="116" spans="1:27" x14ac:dyDescent="0.35">
      <c r="A116" s="6">
        <v>5658544714</v>
      </c>
      <c r="B116" s="6" t="s">
        <v>67</v>
      </c>
      <c r="C116" s="6"/>
      <c r="D116" s="6"/>
      <c r="E116" s="6"/>
      <c r="F116" s="6"/>
      <c r="G116" s="6"/>
      <c r="H116" s="6" t="s">
        <v>73</v>
      </c>
      <c r="I116" s="6"/>
      <c r="J116" s="6"/>
      <c r="K116" s="6"/>
      <c r="L116" s="6"/>
      <c r="M116" s="6" t="s">
        <v>78</v>
      </c>
      <c r="N116" s="6"/>
      <c r="O116" s="96"/>
      <c r="P116" s="159" t="str">
        <f>IFERROR(VLOOKUP(Table1[[#This Row],[RespondentID]],'All Data'!$A117:$CN689,81,FALSE),"unkown")</f>
        <v>Female</v>
      </c>
      <c r="Q116" s="159">
        <f>IFERROR(VLOOKUP(Table1[[#This Row],[RespondentID]],'All Data'!$A117:$CN689,82,FALSE),"unknown")</f>
        <v>41</v>
      </c>
      <c r="R116" s="159" t="str">
        <f>IFERROR(VLOOKUP(Table1[[#This Row],[RespondentID]],'All Data'!$A117:$CN689,83,FALSE),"unknown")</f>
        <v>Suffolk</v>
      </c>
      <c r="S116" s="159" t="str">
        <f>IFERROR(VLOOKUP(Table1[[#This Row],[RespondentID]],'All Data'!$A117:$CN689,84,FALSE),"unknown")</f>
        <v>Nesconset, 11767</v>
      </c>
      <c r="T116" s="159" t="str">
        <f>IFERROR(VLOOKUP(Table1[[#This Row],[RespondentID]],'All Data'!$A117:$CN689,85,FALSE),"unknown")</f>
        <v>White/Caucasian</v>
      </c>
      <c r="U116" s="159" t="str">
        <f>IFERROR(VLOOKUP(Table1[[#This Row],[RespondentID]],'All Data'!$A117:$CN689,86,FALSE),"unknown")</f>
        <v>No</v>
      </c>
      <c r="V116" s="159" t="str">
        <f>IFERROR(VLOOKUP(Table1[[#This Row],[RespondentID]],'All Data'!$A117:$CN689,87,FALSE),"unknown")</f>
        <v xml:space="preserve">English </v>
      </c>
      <c r="W116" s="159" t="str">
        <f>IFERROR(VLOOKUP(Table1[[#This Row],[RespondentID]],'All Data'!$A117:$CN689,88,FALSE),"unknown")</f>
        <v>$0-$19,999</v>
      </c>
      <c r="X116" s="159" t="str">
        <f>IFERROR(VLOOKUP(Table1[[#This Row],[RespondentID]],'All Data'!$A117:$CN689,89,FALSE),"unknown")</f>
        <v>Some college</v>
      </c>
      <c r="Y116" s="159" t="str">
        <f>IFERROR(VLOOKUP(Table1[[#This Row],[RespondentID]],'All Data'!$A117:$CN689,90,FALSE),"unknown")</f>
        <v>Employed for wages</v>
      </c>
      <c r="Z116" s="159" t="str">
        <f>IFERROR(VLOOKUP(Table1[[#This Row],[RespondentID]],'All Data'!$A117:$CN689,91,FALSE),"unknown")</f>
        <v>Yes</v>
      </c>
      <c r="AA116" s="159" t="str">
        <f>IFERROR(VLOOKUP(Table1[[#This Row],[RespondentID]],'All Data'!$A117:$CN689,92,FALSE),"unknown")</f>
        <v>Yes</v>
      </c>
    </row>
    <row r="117" spans="1:27" x14ac:dyDescent="0.35">
      <c r="A117" s="6">
        <v>5657863054</v>
      </c>
      <c r="B117" s="6" t="s">
        <v>67</v>
      </c>
      <c r="C117" s="6"/>
      <c r="D117" s="6"/>
      <c r="E117" s="6"/>
      <c r="F117" s="6"/>
      <c r="G117" s="6" t="s">
        <v>72</v>
      </c>
      <c r="H117" s="6" t="s">
        <v>73</v>
      </c>
      <c r="I117" s="6"/>
      <c r="J117" s="6" t="s">
        <v>75</v>
      </c>
      <c r="K117" s="6"/>
      <c r="L117" s="6"/>
      <c r="M117" s="6" t="s">
        <v>78</v>
      </c>
      <c r="N117" s="6"/>
      <c r="O117" s="96"/>
      <c r="P117" s="159" t="str">
        <f>IFERROR(VLOOKUP(Table1[[#This Row],[RespondentID]],'All Data'!$A118:$CN690,81,FALSE),"unkown")</f>
        <v>Female</v>
      </c>
      <c r="Q117" s="159">
        <f>IFERROR(VLOOKUP(Table1[[#This Row],[RespondentID]],'All Data'!$A118:$CN690,82,FALSE),"unknown")</f>
        <v>50</v>
      </c>
      <c r="R117" s="159" t="str">
        <f>IFERROR(VLOOKUP(Table1[[#This Row],[RespondentID]],'All Data'!$A118:$CN690,83,FALSE),"unknown")</f>
        <v>Suffolk</v>
      </c>
      <c r="S117" s="159" t="str">
        <f>IFERROR(VLOOKUP(Table1[[#This Row],[RespondentID]],'All Data'!$A118:$CN690,84,FALSE),"unknown")</f>
        <v>Deer Park, 11729</v>
      </c>
      <c r="T117" s="159" t="str">
        <f>IFERROR(VLOOKUP(Table1[[#This Row],[RespondentID]],'All Data'!$A118:$CN690,85,FALSE),"unknown")</f>
        <v>Black/African American</v>
      </c>
      <c r="U117" s="159" t="str">
        <f>IFERROR(VLOOKUP(Table1[[#This Row],[RespondentID]],'All Data'!$A118:$CN690,86,FALSE),"unknown")</f>
        <v>No</v>
      </c>
      <c r="V117" s="159" t="str">
        <f>IFERROR(VLOOKUP(Table1[[#This Row],[RespondentID]],'All Data'!$A118:$CN690,87,FALSE),"unknown")</f>
        <v xml:space="preserve">English </v>
      </c>
      <c r="W117" s="159" t="str">
        <f>IFERROR(VLOOKUP(Table1[[#This Row],[RespondentID]],'All Data'!$A118:$CN690,88,FALSE),"unknown")</f>
        <v>$75,000 to $125,000</v>
      </c>
      <c r="X117" s="159" t="str">
        <f>IFERROR(VLOOKUP(Table1[[#This Row],[RespondentID]],'All Data'!$A118:$CN690,89,FALSE),"unknown")</f>
        <v>Graduate school</v>
      </c>
      <c r="Y117" s="159" t="str">
        <f>IFERROR(VLOOKUP(Table1[[#This Row],[RespondentID]],'All Data'!$A118:$CN690,90,FALSE),"unknown")</f>
        <v>Employed for wages</v>
      </c>
      <c r="Z117" s="159" t="str">
        <f>IFERROR(VLOOKUP(Table1[[#This Row],[RespondentID]],'All Data'!$A118:$CN690,91,FALSE),"unknown")</f>
        <v>Yes</v>
      </c>
      <c r="AA117" s="159" t="str">
        <f>IFERROR(VLOOKUP(Table1[[#This Row],[RespondentID]],'All Data'!$A118:$CN690,92,FALSE),"unknown")</f>
        <v>Yes</v>
      </c>
    </row>
    <row r="118" spans="1:27" x14ac:dyDescent="0.35">
      <c r="A118" s="6">
        <v>5657098613</v>
      </c>
      <c r="B118" s="6" t="s">
        <v>67</v>
      </c>
      <c r="C118" s="6"/>
      <c r="D118" s="6"/>
      <c r="E118" s="6"/>
      <c r="F118" s="6" t="s">
        <v>71</v>
      </c>
      <c r="G118" s="6"/>
      <c r="H118" s="6" t="s">
        <v>73</v>
      </c>
      <c r="I118" s="6"/>
      <c r="J118" s="6"/>
      <c r="K118" s="6" t="s">
        <v>76</v>
      </c>
      <c r="L118" s="6"/>
      <c r="M118" s="6"/>
      <c r="N118" s="6"/>
      <c r="O118" s="96"/>
      <c r="P118" s="159" t="str">
        <f>IFERROR(VLOOKUP(Table1[[#This Row],[RespondentID]],'All Data'!$A119:$CN691,81,FALSE),"unkown")</f>
        <v>Female</v>
      </c>
      <c r="Q118" s="159">
        <f>IFERROR(VLOOKUP(Table1[[#This Row],[RespondentID]],'All Data'!$A119:$CN691,82,FALSE),"unknown")</f>
        <v>41</v>
      </c>
      <c r="R118" s="159" t="str">
        <f>IFERROR(VLOOKUP(Table1[[#This Row],[RespondentID]],'All Data'!$A119:$CN691,83,FALSE),"unknown")</f>
        <v>Suffolk</v>
      </c>
      <c r="S118" s="159" t="str">
        <f>IFERROR(VLOOKUP(Table1[[#This Row],[RespondentID]],'All Data'!$A119:$CN691,84,FALSE),"unknown")</f>
        <v>Smithtown, 11787</v>
      </c>
      <c r="T118" s="159" t="str">
        <f>IFERROR(VLOOKUP(Table1[[#This Row],[RespondentID]],'All Data'!$A119:$CN691,85,FALSE),"unknown")</f>
        <v>White/Caucasian</v>
      </c>
      <c r="U118" s="159" t="str">
        <f>IFERROR(VLOOKUP(Table1[[#This Row],[RespondentID]],'All Data'!$A119:$CN691,86,FALSE),"unknown")</f>
        <v>No</v>
      </c>
      <c r="V118" s="159" t="str">
        <f>IFERROR(VLOOKUP(Table1[[#This Row],[RespondentID]],'All Data'!$A119:$CN691,87,FALSE),"unknown")</f>
        <v xml:space="preserve">English </v>
      </c>
      <c r="W118" s="159" t="str">
        <f>IFERROR(VLOOKUP(Table1[[#This Row],[RespondentID]],'All Data'!$A119:$CN691,88,FALSE),"unknown")</f>
        <v>$0-$19,999</v>
      </c>
      <c r="X118" s="159" t="str">
        <f>IFERROR(VLOOKUP(Table1[[#This Row],[RespondentID]],'All Data'!$A119:$CN691,89,FALSE),"unknown")</f>
        <v>Some high school</v>
      </c>
      <c r="Y118" s="159" t="str">
        <f>IFERROR(VLOOKUP(Table1[[#This Row],[RespondentID]],'All Data'!$A119:$CN691,90,FALSE),"unknown")</f>
        <v>Employed for wages</v>
      </c>
      <c r="Z118" s="159" t="str">
        <f>IFERROR(VLOOKUP(Table1[[#This Row],[RespondentID]],'All Data'!$A119:$CN691,91,FALSE),"unknown")</f>
        <v>Yes</v>
      </c>
      <c r="AA118" s="159" t="str">
        <f>IFERROR(VLOOKUP(Table1[[#This Row],[RespondentID]],'All Data'!$A119:$CN691,92,FALSE),"unknown")</f>
        <v>Yes</v>
      </c>
    </row>
    <row r="119" spans="1:27" x14ac:dyDescent="0.35">
      <c r="A119" s="6">
        <v>5657094173</v>
      </c>
      <c r="B119" s="6" t="s">
        <v>67</v>
      </c>
      <c r="C119" s="6"/>
      <c r="D119" s="6"/>
      <c r="E119" s="6"/>
      <c r="F119" s="6"/>
      <c r="G119" s="6"/>
      <c r="H119" s="6" t="s">
        <v>73</v>
      </c>
      <c r="I119" s="6"/>
      <c r="J119" s="6"/>
      <c r="K119" s="6" t="s">
        <v>76</v>
      </c>
      <c r="L119" s="6"/>
      <c r="M119" s="6"/>
      <c r="N119" s="6"/>
      <c r="O119" s="96"/>
      <c r="P119" s="159" t="str">
        <f>IFERROR(VLOOKUP(Table1[[#This Row],[RespondentID]],'All Data'!$A120:$CN692,81,FALSE),"unkown")</f>
        <v>Female</v>
      </c>
      <c r="Q119" s="159">
        <f>IFERROR(VLOOKUP(Table1[[#This Row],[RespondentID]],'All Data'!$A120:$CN692,82,FALSE),"unknown")</f>
        <v>41</v>
      </c>
      <c r="R119" s="159" t="str">
        <f>IFERROR(VLOOKUP(Table1[[#This Row],[RespondentID]],'All Data'!$A120:$CN692,83,FALSE),"unknown")</f>
        <v>Suffolk</v>
      </c>
      <c r="S119" s="159" t="str">
        <f>IFERROR(VLOOKUP(Table1[[#This Row],[RespondentID]],'All Data'!$A120:$CN692,84,FALSE),"unknown")</f>
        <v>Nesconset, 11767</v>
      </c>
      <c r="T119" s="159">
        <f>IFERROR(VLOOKUP(Table1[[#This Row],[RespondentID]],'All Data'!$A120:$CN692,85,FALSE),"unknown")</f>
        <v>0</v>
      </c>
      <c r="U119" s="159">
        <f>IFERROR(VLOOKUP(Table1[[#This Row],[RespondentID]],'All Data'!$A120:$CN692,86,FALSE),"unknown")</f>
        <v>0</v>
      </c>
      <c r="V119" s="159" t="str">
        <f>IFERROR(VLOOKUP(Table1[[#This Row],[RespondentID]],'All Data'!$A120:$CN692,87,FALSE),"unknown")</f>
        <v xml:space="preserve"> </v>
      </c>
      <c r="W119" s="159">
        <f>IFERROR(VLOOKUP(Table1[[#This Row],[RespondentID]],'All Data'!$A120:$CN692,88,FALSE),"unknown")</f>
        <v>0</v>
      </c>
      <c r="X119" s="159">
        <f>IFERROR(VLOOKUP(Table1[[#This Row],[RespondentID]],'All Data'!$A120:$CN692,89,FALSE),"unknown")</f>
        <v>0</v>
      </c>
      <c r="Y119" s="159">
        <f>IFERROR(VLOOKUP(Table1[[#This Row],[RespondentID]],'All Data'!$A120:$CN692,90,FALSE),"unknown")</f>
        <v>0</v>
      </c>
      <c r="Z119" s="159">
        <f>IFERROR(VLOOKUP(Table1[[#This Row],[RespondentID]],'All Data'!$A120:$CN692,91,FALSE),"unknown")</f>
        <v>0</v>
      </c>
      <c r="AA119" s="159">
        <f>IFERROR(VLOOKUP(Table1[[#This Row],[RespondentID]],'All Data'!$A120:$CN692,92,FALSE),"unknown")</f>
        <v>0</v>
      </c>
    </row>
    <row r="120" spans="1:27" x14ac:dyDescent="0.35">
      <c r="A120" s="6">
        <v>5657069444</v>
      </c>
      <c r="B120" s="6" t="s">
        <v>67</v>
      </c>
      <c r="C120" s="6"/>
      <c r="D120" s="6"/>
      <c r="E120" s="6"/>
      <c r="F120" s="6" t="s">
        <v>71</v>
      </c>
      <c r="G120" s="6"/>
      <c r="H120" s="6"/>
      <c r="I120" s="6" t="s">
        <v>74</v>
      </c>
      <c r="J120" s="6"/>
      <c r="K120" s="6"/>
      <c r="L120" s="6"/>
      <c r="M120" s="6" t="s">
        <v>78</v>
      </c>
      <c r="N120" s="6"/>
      <c r="O120" s="96"/>
      <c r="P120" s="159" t="str">
        <f>IFERROR(VLOOKUP(Table1[[#This Row],[RespondentID]],'All Data'!$A121:$CN693,81,FALSE),"unkown")</f>
        <v>Female</v>
      </c>
      <c r="Q120" s="159">
        <f>IFERROR(VLOOKUP(Table1[[#This Row],[RespondentID]],'All Data'!$A121:$CN693,82,FALSE),"unknown")</f>
        <v>70</v>
      </c>
      <c r="R120" s="159" t="str">
        <f>IFERROR(VLOOKUP(Table1[[#This Row],[RespondentID]],'All Data'!$A121:$CN693,83,FALSE),"unknown")</f>
        <v>Nassau</v>
      </c>
      <c r="S120" s="159" t="str">
        <f>IFERROR(VLOOKUP(Table1[[#This Row],[RespondentID]],'All Data'!$A121:$CN693,84,FALSE),"unknown")</f>
        <v>Farmingdale, 11735</v>
      </c>
      <c r="T120" s="159" t="str">
        <f>IFERROR(VLOOKUP(Table1[[#This Row],[RespondentID]],'All Data'!$A121:$CN693,85,FALSE),"unknown")</f>
        <v>White/Caucasian</v>
      </c>
      <c r="U120" s="159" t="str">
        <f>IFERROR(VLOOKUP(Table1[[#This Row],[RespondentID]],'All Data'!$A121:$CN693,86,FALSE),"unknown")</f>
        <v>No</v>
      </c>
      <c r="V120" s="159" t="str">
        <f>IFERROR(VLOOKUP(Table1[[#This Row],[RespondentID]],'All Data'!$A121:$CN693,87,FALSE),"unknown")</f>
        <v xml:space="preserve">English </v>
      </c>
      <c r="W120" s="159" t="str">
        <f>IFERROR(VLOOKUP(Table1[[#This Row],[RespondentID]],'All Data'!$A121:$CN693,88,FALSE),"unknown")</f>
        <v>$50,000 to $74,999</v>
      </c>
      <c r="X120" s="159" t="str">
        <f>IFERROR(VLOOKUP(Table1[[#This Row],[RespondentID]],'All Data'!$A121:$CN693,89,FALSE),"unknown")</f>
        <v>College graduate</v>
      </c>
      <c r="Y120" s="159" t="str">
        <f>IFERROR(VLOOKUP(Table1[[#This Row],[RespondentID]],'All Data'!$A121:$CN693,90,FALSE),"unknown")</f>
        <v>Retired</v>
      </c>
      <c r="Z120" s="159" t="str">
        <f>IFERROR(VLOOKUP(Table1[[#This Row],[RespondentID]],'All Data'!$A121:$CN693,91,FALSE),"unknown")</f>
        <v>Yes</v>
      </c>
      <c r="AA120" s="159" t="str">
        <f>IFERROR(VLOOKUP(Table1[[#This Row],[RespondentID]],'All Data'!$A121:$CN693,92,FALSE),"unknown")</f>
        <v>Yes</v>
      </c>
    </row>
    <row r="121" spans="1:27" x14ac:dyDescent="0.35">
      <c r="A121" s="6">
        <v>5656391060</v>
      </c>
      <c r="B121" s="6"/>
      <c r="C121" s="6"/>
      <c r="D121" s="6"/>
      <c r="E121" s="6"/>
      <c r="F121" s="6"/>
      <c r="G121" s="6"/>
      <c r="H121" s="6"/>
      <c r="I121" s="6"/>
      <c r="J121" s="6"/>
      <c r="K121" s="6"/>
      <c r="L121" s="6"/>
      <c r="M121" s="6" t="s">
        <v>78</v>
      </c>
      <c r="N121" s="6"/>
      <c r="O121" s="96"/>
      <c r="P121" s="159" t="str">
        <f>IFERROR(VLOOKUP(Table1[[#This Row],[RespondentID]],'All Data'!$A122:$CN694,81,FALSE),"unkown")</f>
        <v>Female</v>
      </c>
      <c r="Q121" s="159">
        <f>IFERROR(VLOOKUP(Table1[[#This Row],[RespondentID]],'All Data'!$A122:$CN694,82,FALSE),"unknown")</f>
        <v>21</v>
      </c>
      <c r="R121" s="159" t="str">
        <f>IFERROR(VLOOKUP(Table1[[#This Row],[RespondentID]],'All Data'!$A122:$CN694,83,FALSE),"unknown")</f>
        <v>Suffolk</v>
      </c>
      <c r="S121" s="159" t="str">
        <f>IFERROR(VLOOKUP(Table1[[#This Row],[RespondentID]],'All Data'!$A122:$CN694,84,FALSE),"unknown")</f>
        <v>Amityville, 11701</v>
      </c>
      <c r="T121" s="159">
        <f>IFERROR(VLOOKUP(Table1[[#This Row],[RespondentID]],'All Data'!$A122:$CN694,85,FALSE),"unknown")</f>
        <v>0</v>
      </c>
      <c r="U121" s="159">
        <f>IFERROR(VLOOKUP(Table1[[#This Row],[RespondentID]],'All Data'!$A122:$CN694,86,FALSE),"unknown")</f>
        <v>0</v>
      </c>
      <c r="V121" s="159" t="str">
        <f>IFERROR(VLOOKUP(Table1[[#This Row],[RespondentID]],'All Data'!$A122:$CN694,87,FALSE),"unknown")</f>
        <v xml:space="preserve"> </v>
      </c>
      <c r="W121" s="159">
        <f>IFERROR(VLOOKUP(Table1[[#This Row],[RespondentID]],'All Data'!$A122:$CN694,88,FALSE),"unknown")</f>
        <v>0</v>
      </c>
      <c r="X121" s="159">
        <f>IFERROR(VLOOKUP(Table1[[#This Row],[RespondentID]],'All Data'!$A122:$CN694,89,FALSE),"unknown")</f>
        <v>0</v>
      </c>
      <c r="Y121" s="159">
        <f>IFERROR(VLOOKUP(Table1[[#This Row],[RespondentID]],'All Data'!$A122:$CN694,90,FALSE),"unknown")</f>
        <v>0</v>
      </c>
      <c r="Z121" s="159">
        <f>IFERROR(VLOOKUP(Table1[[#This Row],[RespondentID]],'All Data'!$A122:$CN694,91,FALSE),"unknown")</f>
        <v>0</v>
      </c>
      <c r="AA121" s="159">
        <f>IFERROR(VLOOKUP(Table1[[#This Row],[RespondentID]],'All Data'!$A122:$CN694,92,FALSE),"unknown")</f>
        <v>0</v>
      </c>
    </row>
    <row r="122" spans="1:27" x14ac:dyDescent="0.35">
      <c r="A122" s="6">
        <v>5655964418</v>
      </c>
      <c r="B122" s="6" t="s">
        <v>67</v>
      </c>
      <c r="C122" s="6"/>
      <c r="D122" s="6" t="s">
        <v>69</v>
      </c>
      <c r="E122" s="6"/>
      <c r="F122" s="6"/>
      <c r="G122" s="6"/>
      <c r="H122" s="6"/>
      <c r="I122" s="6"/>
      <c r="J122" s="6"/>
      <c r="K122" s="6"/>
      <c r="L122" s="6"/>
      <c r="M122" s="6" t="s">
        <v>78</v>
      </c>
      <c r="N122" s="6"/>
      <c r="O122" s="96"/>
      <c r="P122" s="159" t="str">
        <f>IFERROR(VLOOKUP(Table1[[#This Row],[RespondentID]],'All Data'!$A123:$CN695,81,FALSE),"unkown")</f>
        <v>Female</v>
      </c>
      <c r="Q122" s="159">
        <f>IFERROR(VLOOKUP(Table1[[#This Row],[RespondentID]],'All Data'!$A123:$CN695,82,FALSE),"unknown")</f>
        <v>51</v>
      </c>
      <c r="R122" s="159" t="str">
        <f>IFERROR(VLOOKUP(Table1[[#This Row],[RespondentID]],'All Data'!$A123:$CN695,83,FALSE),"unknown")</f>
        <v>Suffolk</v>
      </c>
      <c r="S122" s="159" t="str">
        <f>IFERROR(VLOOKUP(Table1[[#This Row],[RespondentID]],'All Data'!$A123:$CN695,84,FALSE),"unknown")</f>
        <v>Shirley, 11967</v>
      </c>
      <c r="T122" s="159" t="str">
        <f>IFERROR(VLOOKUP(Table1[[#This Row],[RespondentID]],'All Data'!$A123:$CN695,85,FALSE),"unknown")</f>
        <v>White/Caucasian</v>
      </c>
      <c r="U122" s="159" t="str">
        <f>IFERROR(VLOOKUP(Table1[[#This Row],[RespondentID]],'All Data'!$A123:$CN695,86,FALSE),"unknown")</f>
        <v>Yes</v>
      </c>
      <c r="V122" s="159" t="str">
        <f>IFERROR(VLOOKUP(Table1[[#This Row],[RespondentID]],'All Data'!$A123:$CN695,87,FALSE),"unknown")</f>
        <v xml:space="preserve">English Spanish </v>
      </c>
      <c r="W122" s="159" t="str">
        <f>IFERROR(VLOOKUP(Table1[[#This Row],[RespondentID]],'All Data'!$A123:$CN695,88,FALSE),"unknown")</f>
        <v>$75,000 to $125,000</v>
      </c>
      <c r="X122" s="159" t="str">
        <f>IFERROR(VLOOKUP(Table1[[#This Row],[RespondentID]],'All Data'!$A123:$CN695,89,FALSE),"unknown")</f>
        <v>College graduate</v>
      </c>
      <c r="Y122" s="159" t="str">
        <f>IFERROR(VLOOKUP(Table1[[#This Row],[RespondentID]],'All Data'!$A123:$CN695,90,FALSE),"unknown")</f>
        <v>Employed for wages</v>
      </c>
      <c r="Z122" s="159" t="str">
        <f>IFERROR(VLOOKUP(Table1[[#This Row],[RespondentID]],'All Data'!$A123:$CN695,91,FALSE),"unknown")</f>
        <v>Yes</v>
      </c>
      <c r="AA122" s="159" t="str">
        <f>IFERROR(VLOOKUP(Table1[[#This Row],[RespondentID]],'All Data'!$A123:$CN695,92,FALSE),"unknown")</f>
        <v>Yes</v>
      </c>
    </row>
    <row r="123" spans="1:27" x14ac:dyDescent="0.35">
      <c r="A123" s="6">
        <v>5654019576</v>
      </c>
      <c r="B123" s="6"/>
      <c r="C123" s="6"/>
      <c r="D123" s="6"/>
      <c r="E123" s="6"/>
      <c r="F123" s="6"/>
      <c r="G123" s="6"/>
      <c r="H123" s="6"/>
      <c r="I123" s="6"/>
      <c r="J123" s="6"/>
      <c r="K123" s="6"/>
      <c r="L123" s="6"/>
      <c r="M123" s="6"/>
      <c r="N123" s="6"/>
      <c r="O123" s="96"/>
      <c r="P123" s="159" t="str">
        <f>IFERROR(VLOOKUP(Table1[[#This Row],[RespondentID]],'All Data'!$A124:$CN696,81,FALSE),"unkown")</f>
        <v>Female</v>
      </c>
      <c r="Q123" s="159">
        <f>IFERROR(VLOOKUP(Table1[[#This Row],[RespondentID]],'All Data'!$A124:$CN696,82,FALSE),"unknown")</f>
        <v>70</v>
      </c>
      <c r="R123" s="159" t="str">
        <f>IFERROR(VLOOKUP(Table1[[#This Row],[RespondentID]],'All Data'!$A124:$CN696,83,FALSE),"unknown")</f>
        <v>Nassau</v>
      </c>
      <c r="S123" s="159" t="str">
        <f>IFERROR(VLOOKUP(Table1[[#This Row],[RespondentID]],'All Data'!$A124:$CN696,84,FALSE),"unknown")</f>
        <v>Thomaston, 11021</v>
      </c>
      <c r="T123" s="159" t="str">
        <f>IFERROR(VLOOKUP(Table1[[#This Row],[RespondentID]],'All Data'!$A124:$CN696,85,FALSE),"unknown")</f>
        <v>White/Caucasian</v>
      </c>
      <c r="U123" s="159" t="str">
        <f>IFERROR(VLOOKUP(Table1[[#This Row],[RespondentID]],'All Data'!$A124:$CN696,86,FALSE),"unknown")</f>
        <v>No</v>
      </c>
      <c r="V123" s="159" t="str">
        <f>IFERROR(VLOOKUP(Table1[[#This Row],[RespondentID]],'All Data'!$A124:$CN696,87,FALSE),"unknown")</f>
        <v xml:space="preserve">English </v>
      </c>
      <c r="W123" s="159" t="str">
        <f>IFERROR(VLOOKUP(Table1[[#This Row],[RespondentID]],'All Data'!$A124:$CN696,88,FALSE),"unknown")</f>
        <v>$75,000 to $125,000</v>
      </c>
      <c r="X123" s="159" t="str">
        <f>IFERROR(VLOOKUP(Table1[[#This Row],[RespondentID]],'All Data'!$A124:$CN696,89,FALSE),"unknown")</f>
        <v>College graduate</v>
      </c>
      <c r="Y123" s="159" t="str">
        <f>IFERROR(VLOOKUP(Table1[[#This Row],[RespondentID]],'All Data'!$A124:$CN696,90,FALSE),"unknown")</f>
        <v>Retired</v>
      </c>
      <c r="Z123" s="159" t="str">
        <f>IFERROR(VLOOKUP(Table1[[#This Row],[RespondentID]],'All Data'!$A124:$CN696,91,FALSE),"unknown")</f>
        <v>Yes</v>
      </c>
      <c r="AA123" s="159" t="str">
        <f>IFERROR(VLOOKUP(Table1[[#This Row],[RespondentID]],'All Data'!$A124:$CN696,92,FALSE),"unknown")</f>
        <v>Yes</v>
      </c>
    </row>
    <row r="124" spans="1:27" x14ac:dyDescent="0.35">
      <c r="A124" s="6">
        <v>5653801081</v>
      </c>
      <c r="B124" s="6" t="s">
        <v>67</v>
      </c>
      <c r="C124" s="6"/>
      <c r="D124" s="6"/>
      <c r="E124" s="6"/>
      <c r="F124" s="6"/>
      <c r="G124" s="6"/>
      <c r="H124" s="6"/>
      <c r="I124" s="6"/>
      <c r="J124" s="6"/>
      <c r="K124" s="6"/>
      <c r="L124" s="6"/>
      <c r="M124" s="6" t="s">
        <v>78</v>
      </c>
      <c r="N124" s="6"/>
      <c r="O124" s="96"/>
      <c r="P124" s="159" t="str">
        <f>IFERROR(VLOOKUP(Table1[[#This Row],[RespondentID]],'All Data'!$A125:$CN697,81,FALSE),"unkown")</f>
        <v>Female</v>
      </c>
      <c r="Q124" s="159">
        <f>IFERROR(VLOOKUP(Table1[[#This Row],[RespondentID]],'All Data'!$A125:$CN697,82,FALSE),"unknown")</f>
        <v>35</v>
      </c>
      <c r="R124" s="159" t="str">
        <f>IFERROR(VLOOKUP(Table1[[#This Row],[RespondentID]],'All Data'!$A125:$CN697,83,FALSE),"unknown")</f>
        <v>Suffolk</v>
      </c>
      <c r="S124" s="159" t="str">
        <f>IFERROR(VLOOKUP(Table1[[#This Row],[RespondentID]],'All Data'!$A125:$CN697,84,FALSE),"unknown")</f>
        <v>Stony Brook, 11790</v>
      </c>
      <c r="T124" s="159" t="str">
        <f>IFERROR(VLOOKUP(Table1[[#This Row],[RespondentID]],'All Data'!$A125:$CN697,85,FALSE),"unknown")</f>
        <v>White/Caucasian</v>
      </c>
      <c r="U124" s="159" t="str">
        <f>IFERROR(VLOOKUP(Table1[[#This Row],[RespondentID]],'All Data'!$A125:$CN697,86,FALSE),"unknown")</f>
        <v>No</v>
      </c>
      <c r="V124" s="159" t="str">
        <f>IFERROR(VLOOKUP(Table1[[#This Row],[RespondentID]],'All Data'!$A125:$CN697,87,FALSE),"unknown")</f>
        <v xml:space="preserve">English </v>
      </c>
      <c r="W124" s="159" t="str">
        <f>IFERROR(VLOOKUP(Table1[[#This Row],[RespondentID]],'All Data'!$A125:$CN697,88,FALSE),"unknown")</f>
        <v>$20,000 to $34,999</v>
      </c>
      <c r="X124" s="159" t="str">
        <f>IFERROR(VLOOKUP(Table1[[#This Row],[RespondentID]],'All Data'!$A125:$CN697,89,FALSE),"unknown")</f>
        <v>College graduate</v>
      </c>
      <c r="Y124" s="159" t="str">
        <f>IFERROR(VLOOKUP(Table1[[#This Row],[RespondentID]],'All Data'!$A125:$CN697,90,FALSE),"unknown")</f>
        <v>Out of work and looking for work</v>
      </c>
      <c r="Z124" s="159" t="str">
        <f>IFERROR(VLOOKUP(Table1[[#This Row],[RespondentID]],'All Data'!$A125:$CN697,91,FALSE),"unknown")</f>
        <v>Yes</v>
      </c>
      <c r="AA124" s="159" t="str">
        <f>IFERROR(VLOOKUP(Table1[[#This Row],[RespondentID]],'All Data'!$A125:$CN697,92,FALSE),"unknown")</f>
        <v>Yes</v>
      </c>
    </row>
    <row r="125" spans="1:27" x14ac:dyDescent="0.35">
      <c r="A125" s="6">
        <v>5653088885</v>
      </c>
      <c r="B125" s="6"/>
      <c r="C125" s="6"/>
      <c r="D125" s="6"/>
      <c r="E125" s="6"/>
      <c r="F125" s="6"/>
      <c r="G125" s="6" t="s">
        <v>72</v>
      </c>
      <c r="H125" s="6" t="s">
        <v>73</v>
      </c>
      <c r="I125" s="6"/>
      <c r="J125" s="6"/>
      <c r="K125" s="6"/>
      <c r="L125" s="6"/>
      <c r="M125" s="6" t="s">
        <v>78</v>
      </c>
      <c r="N125" s="6"/>
      <c r="O125" s="96"/>
      <c r="P125" s="159" t="str">
        <f>IFERROR(VLOOKUP(Table1[[#This Row],[RespondentID]],'All Data'!$A126:$CN698,81,FALSE),"unkown")</f>
        <v>Female</v>
      </c>
      <c r="Q125" s="159">
        <f>IFERROR(VLOOKUP(Table1[[#This Row],[RespondentID]],'All Data'!$A126:$CN698,82,FALSE),"unknown")</f>
        <v>47</v>
      </c>
      <c r="R125" s="159" t="str">
        <f>IFERROR(VLOOKUP(Table1[[#This Row],[RespondentID]],'All Data'!$A126:$CN698,83,FALSE),"unknown")</f>
        <v>Nassau</v>
      </c>
      <c r="S125" s="159" t="str">
        <f>IFERROR(VLOOKUP(Table1[[#This Row],[RespondentID]],'All Data'!$A126:$CN698,84,FALSE),"unknown")</f>
        <v>Roosevelt, 11575</v>
      </c>
      <c r="T125" s="159" t="str">
        <f>IFERROR(VLOOKUP(Table1[[#This Row],[RespondentID]],'All Data'!$A126:$CN698,85,FALSE),"unknown")</f>
        <v>Native American</v>
      </c>
      <c r="U125" s="159" t="str">
        <f>IFERROR(VLOOKUP(Table1[[#This Row],[RespondentID]],'All Data'!$A126:$CN698,86,FALSE),"unknown")</f>
        <v>Yes</v>
      </c>
      <c r="V125" s="159" t="str">
        <f>IFERROR(VLOOKUP(Table1[[#This Row],[RespondentID]],'All Data'!$A126:$CN698,87,FALSE),"unknown")</f>
        <v xml:space="preserve">English Spanish </v>
      </c>
      <c r="W125" s="159" t="str">
        <f>IFERROR(VLOOKUP(Table1[[#This Row],[RespondentID]],'All Data'!$A126:$CN698,88,FALSE),"unknown")</f>
        <v>$50,000 to $74,999</v>
      </c>
      <c r="X125" s="159" t="str">
        <f>IFERROR(VLOOKUP(Table1[[#This Row],[RespondentID]],'All Data'!$A126:$CN698,89,FALSE),"unknown")</f>
        <v>College graduate</v>
      </c>
      <c r="Y125" s="159" t="str">
        <f>IFERROR(VLOOKUP(Table1[[#This Row],[RespondentID]],'All Data'!$A126:$CN698,90,FALSE),"unknown")</f>
        <v>Employed for wages</v>
      </c>
      <c r="Z125" s="159" t="str">
        <f>IFERROR(VLOOKUP(Table1[[#This Row],[RespondentID]],'All Data'!$A126:$CN698,91,FALSE),"unknown")</f>
        <v>Yes</v>
      </c>
      <c r="AA125" s="159" t="str">
        <f>IFERROR(VLOOKUP(Table1[[#This Row],[RespondentID]],'All Data'!$A126:$CN698,92,FALSE),"unknown")</f>
        <v>Yes</v>
      </c>
    </row>
    <row r="126" spans="1:27" x14ac:dyDescent="0.35">
      <c r="A126" s="6">
        <v>5652813360</v>
      </c>
      <c r="B126" s="6"/>
      <c r="C126" s="6"/>
      <c r="D126" s="6"/>
      <c r="E126" s="6"/>
      <c r="F126" s="6"/>
      <c r="G126" s="6"/>
      <c r="H126" s="6"/>
      <c r="I126" s="6"/>
      <c r="J126" s="6"/>
      <c r="K126" s="6"/>
      <c r="L126" s="6"/>
      <c r="M126" s="6" t="s">
        <v>78</v>
      </c>
      <c r="N126" s="6"/>
      <c r="O126" s="96"/>
      <c r="P126" s="159" t="str">
        <f>IFERROR(VLOOKUP(Table1[[#This Row],[RespondentID]],'All Data'!$A127:$CN699,81,FALSE),"unkown")</f>
        <v>Male</v>
      </c>
      <c r="Q126" s="159">
        <f>IFERROR(VLOOKUP(Table1[[#This Row],[RespondentID]],'All Data'!$A127:$CN699,82,FALSE),"unknown")</f>
        <v>64</v>
      </c>
      <c r="R126" s="159" t="str">
        <f>IFERROR(VLOOKUP(Table1[[#This Row],[RespondentID]],'All Data'!$A127:$CN699,83,FALSE),"unknown")</f>
        <v>Suffolk</v>
      </c>
      <c r="S126" s="159" t="str">
        <f>IFERROR(VLOOKUP(Table1[[#This Row],[RespondentID]],'All Data'!$A127:$CN699,84,FALSE),"unknown")</f>
        <v>Mount Sinai, 11766</v>
      </c>
      <c r="T126" s="159" t="str">
        <f>IFERROR(VLOOKUP(Table1[[#This Row],[RespondentID]],'All Data'!$A127:$CN699,85,FALSE),"unknown")</f>
        <v>White/Caucasian</v>
      </c>
      <c r="U126" s="159" t="str">
        <f>IFERROR(VLOOKUP(Table1[[#This Row],[RespondentID]],'All Data'!$A127:$CN699,86,FALSE),"unknown")</f>
        <v>No</v>
      </c>
      <c r="V126" s="159" t="str">
        <f>IFERROR(VLOOKUP(Table1[[#This Row],[RespondentID]],'All Data'!$A127:$CN699,87,FALSE),"unknown")</f>
        <v xml:space="preserve">English </v>
      </c>
      <c r="W126" s="159" t="str">
        <f>IFERROR(VLOOKUP(Table1[[#This Row],[RespondentID]],'All Data'!$A127:$CN699,88,FALSE),"unknown")</f>
        <v>$50,000 to $74,999</v>
      </c>
      <c r="X126" s="159" t="str">
        <f>IFERROR(VLOOKUP(Table1[[#This Row],[RespondentID]],'All Data'!$A127:$CN699,89,FALSE),"unknown")</f>
        <v>College graduate</v>
      </c>
      <c r="Y126" s="159" t="str">
        <f>IFERROR(VLOOKUP(Table1[[#This Row],[RespondentID]],'All Data'!$A127:$CN699,90,FALSE),"unknown")</f>
        <v>Out of work and looking for work</v>
      </c>
      <c r="Z126" s="159" t="str">
        <f>IFERROR(VLOOKUP(Table1[[#This Row],[RespondentID]],'All Data'!$A127:$CN699,91,FALSE),"unknown")</f>
        <v>Yes</v>
      </c>
      <c r="AA126" s="159" t="str">
        <f>IFERROR(VLOOKUP(Table1[[#This Row],[RespondentID]],'All Data'!$A127:$CN699,92,FALSE),"unknown")</f>
        <v>Yes</v>
      </c>
    </row>
    <row r="127" spans="1:27" x14ac:dyDescent="0.35">
      <c r="A127" s="6">
        <v>5651640738</v>
      </c>
      <c r="B127" s="6"/>
      <c r="C127" s="6"/>
      <c r="D127" s="6"/>
      <c r="E127" s="6"/>
      <c r="F127" s="6"/>
      <c r="G127" s="6" t="s">
        <v>72</v>
      </c>
      <c r="H127" s="6"/>
      <c r="I127" s="6"/>
      <c r="J127" s="6"/>
      <c r="K127" s="6"/>
      <c r="L127" s="6"/>
      <c r="M127" s="6" t="s">
        <v>78</v>
      </c>
      <c r="N127" s="6"/>
      <c r="O127" s="96"/>
      <c r="P127" s="159" t="str">
        <f>IFERROR(VLOOKUP(Table1[[#This Row],[RespondentID]],'All Data'!$A128:$CN700,81,FALSE),"unkown")</f>
        <v>Male</v>
      </c>
      <c r="Q127" s="159">
        <f>IFERROR(VLOOKUP(Table1[[#This Row],[RespondentID]],'All Data'!$A128:$CN700,82,FALSE),"unknown")</f>
        <v>50</v>
      </c>
      <c r="R127" s="159" t="str">
        <f>IFERROR(VLOOKUP(Table1[[#This Row],[RespondentID]],'All Data'!$A128:$CN700,83,FALSE),"unknown")</f>
        <v>Nassau</v>
      </c>
      <c r="S127" s="159" t="str">
        <f>IFERROR(VLOOKUP(Table1[[#This Row],[RespondentID]],'All Data'!$A128:$CN700,84,FALSE),"unknown")</f>
        <v>Wantagh, 11793</v>
      </c>
      <c r="T127" s="159" t="str">
        <f>IFERROR(VLOOKUP(Table1[[#This Row],[RespondentID]],'All Data'!$A128:$CN700,85,FALSE),"unknown")</f>
        <v>Other (please specify)</v>
      </c>
      <c r="U127" s="159" t="str">
        <f>IFERROR(VLOOKUP(Table1[[#This Row],[RespondentID]],'All Data'!$A128:$CN700,86,FALSE),"unknown")</f>
        <v>No</v>
      </c>
      <c r="V127" s="159" t="str">
        <f>IFERROR(VLOOKUP(Table1[[#This Row],[RespondentID]],'All Data'!$A128:$CN700,87,FALSE),"unknown")</f>
        <v xml:space="preserve">English </v>
      </c>
      <c r="W127" s="159" t="str">
        <f>IFERROR(VLOOKUP(Table1[[#This Row],[RespondentID]],'All Data'!$A128:$CN700,88,FALSE),"unknown")</f>
        <v>$75,000 to $125,000</v>
      </c>
      <c r="X127" s="159" t="str">
        <f>IFERROR(VLOOKUP(Table1[[#This Row],[RespondentID]],'All Data'!$A128:$CN700,89,FALSE),"unknown")</f>
        <v>Other (please specify)</v>
      </c>
      <c r="Y127" s="159" t="str">
        <f>IFERROR(VLOOKUP(Table1[[#This Row],[RespondentID]],'All Data'!$A128:$CN700,90,FALSE),"unknown")</f>
        <v>Out of work and looking for work</v>
      </c>
      <c r="Z127" s="159" t="str">
        <f>IFERROR(VLOOKUP(Table1[[#This Row],[RespondentID]],'All Data'!$A128:$CN700,91,FALSE),"unknown")</f>
        <v>Yes</v>
      </c>
      <c r="AA127" s="159" t="str">
        <f>IFERROR(VLOOKUP(Table1[[#This Row],[RespondentID]],'All Data'!$A128:$CN700,92,FALSE),"unknown")</f>
        <v>Yes</v>
      </c>
    </row>
    <row r="128" spans="1:27" x14ac:dyDescent="0.35">
      <c r="A128" s="6">
        <v>5651371773</v>
      </c>
      <c r="B128" s="6" t="s">
        <v>67</v>
      </c>
      <c r="C128" s="6"/>
      <c r="D128" s="6"/>
      <c r="E128" s="6"/>
      <c r="F128" s="6"/>
      <c r="G128" s="6"/>
      <c r="H128" s="6"/>
      <c r="I128" s="6"/>
      <c r="J128" s="6"/>
      <c r="K128" s="6"/>
      <c r="L128" s="6"/>
      <c r="M128" s="6"/>
      <c r="N128" s="6"/>
      <c r="O128" s="96"/>
      <c r="P128" s="159" t="str">
        <f>IFERROR(VLOOKUP(Table1[[#This Row],[RespondentID]],'All Data'!$A129:$CN701,81,FALSE),"unkown")</f>
        <v>Female</v>
      </c>
      <c r="Q128" s="159">
        <f>IFERROR(VLOOKUP(Table1[[#This Row],[RespondentID]],'All Data'!$A129:$CN701,82,FALSE),"unknown")</f>
        <v>35</v>
      </c>
      <c r="R128" s="159" t="str">
        <f>IFERROR(VLOOKUP(Table1[[#This Row],[RespondentID]],'All Data'!$A129:$CN701,83,FALSE),"unknown")</f>
        <v>Nassau</v>
      </c>
      <c r="S128" s="159" t="str">
        <f>IFERROR(VLOOKUP(Table1[[#This Row],[RespondentID]],'All Data'!$A129:$CN701,84,FALSE),"unknown")</f>
        <v>Franklin Square, 11010</v>
      </c>
      <c r="T128" s="159" t="str">
        <f>IFERROR(VLOOKUP(Table1[[#This Row],[RespondentID]],'All Data'!$A129:$CN701,85,FALSE),"unknown")</f>
        <v>White/Caucasian</v>
      </c>
      <c r="U128" s="159" t="str">
        <f>IFERROR(VLOOKUP(Table1[[#This Row],[RespondentID]],'All Data'!$A129:$CN701,86,FALSE),"unknown")</f>
        <v>No</v>
      </c>
      <c r="V128" s="159" t="str">
        <f>IFERROR(VLOOKUP(Table1[[#This Row],[RespondentID]],'All Data'!$A129:$CN701,87,FALSE),"unknown")</f>
        <v xml:space="preserve">English </v>
      </c>
      <c r="W128" s="159" t="str">
        <f>IFERROR(VLOOKUP(Table1[[#This Row],[RespondentID]],'All Data'!$A129:$CN701,88,FALSE),"unknown")</f>
        <v>$35,000 to $49,999</v>
      </c>
      <c r="X128" s="159" t="str">
        <f>IFERROR(VLOOKUP(Table1[[#This Row],[RespondentID]],'All Data'!$A129:$CN701,89,FALSE),"unknown")</f>
        <v>Some college</v>
      </c>
      <c r="Y128" s="159" t="str">
        <f>IFERROR(VLOOKUP(Table1[[#This Row],[RespondentID]],'All Data'!$A129:$CN701,90,FALSE),"unknown")</f>
        <v>Employed for wages</v>
      </c>
      <c r="Z128" s="159" t="str">
        <f>IFERROR(VLOOKUP(Table1[[#This Row],[RespondentID]],'All Data'!$A129:$CN701,91,FALSE),"unknown")</f>
        <v>Yes</v>
      </c>
      <c r="AA128" s="159" t="str">
        <f>IFERROR(VLOOKUP(Table1[[#This Row],[RespondentID]],'All Data'!$A129:$CN701,92,FALSE),"unknown")</f>
        <v>Yes</v>
      </c>
    </row>
    <row r="129" spans="1:27" x14ac:dyDescent="0.35">
      <c r="A129" s="6">
        <v>5650439454</v>
      </c>
      <c r="B129" s="6"/>
      <c r="C129" s="6"/>
      <c r="D129" s="6" t="s">
        <v>69</v>
      </c>
      <c r="E129" s="6"/>
      <c r="F129" s="6"/>
      <c r="G129" s="6"/>
      <c r="H129" s="6"/>
      <c r="I129" s="6"/>
      <c r="J129" s="6"/>
      <c r="K129" s="6"/>
      <c r="L129" s="6"/>
      <c r="M129" s="6" t="s">
        <v>78</v>
      </c>
      <c r="N129" s="6"/>
      <c r="O129" s="96"/>
      <c r="P129" s="159" t="str">
        <f>IFERROR(VLOOKUP(Table1[[#This Row],[RespondentID]],'All Data'!$A130:$CN702,81,FALSE),"unkown")</f>
        <v>Male</v>
      </c>
      <c r="Q129" s="159">
        <f>IFERROR(VLOOKUP(Table1[[#This Row],[RespondentID]],'All Data'!$A130:$CN702,82,FALSE),"unknown")</f>
        <v>50</v>
      </c>
      <c r="R129" s="159" t="str">
        <f>IFERROR(VLOOKUP(Table1[[#This Row],[RespondentID]],'All Data'!$A130:$CN702,83,FALSE),"unknown")</f>
        <v>Suffolk</v>
      </c>
      <c r="S129" s="159" t="str">
        <f>IFERROR(VLOOKUP(Table1[[#This Row],[RespondentID]],'All Data'!$A130:$CN702,84,FALSE),"unknown")</f>
        <v>Deer Park, 11729</v>
      </c>
      <c r="T129" s="159" t="str">
        <f>IFERROR(VLOOKUP(Table1[[#This Row],[RespondentID]],'All Data'!$A130:$CN702,85,FALSE),"unknown")</f>
        <v>White/Caucasian</v>
      </c>
      <c r="U129" s="159" t="str">
        <f>IFERROR(VLOOKUP(Table1[[#This Row],[RespondentID]],'All Data'!$A130:$CN702,86,FALSE),"unknown")</f>
        <v>No</v>
      </c>
      <c r="V129" s="159" t="str">
        <f>IFERROR(VLOOKUP(Table1[[#This Row],[RespondentID]],'All Data'!$A130:$CN702,87,FALSE),"unknown")</f>
        <v xml:space="preserve">English </v>
      </c>
      <c r="W129" s="159" t="str">
        <f>IFERROR(VLOOKUP(Table1[[#This Row],[RespondentID]],'All Data'!$A130:$CN702,88,FALSE),"unknown")</f>
        <v>$50,000 to $74,999</v>
      </c>
      <c r="X129" s="159" t="str">
        <f>IFERROR(VLOOKUP(Table1[[#This Row],[RespondentID]],'All Data'!$A130:$CN702,89,FALSE),"unknown")</f>
        <v>Some college</v>
      </c>
      <c r="Y129" s="159" t="str">
        <f>IFERROR(VLOOKUP(Table1[[#This Row],[RespondentID]],'All Data'!$A130:$CN702,90,FALSE),"unknown")</f>
        <v>Employed for wages</v>
      </c>
      <c r="Z129" s="159" t="str">
        <f>IFERROR(VLOOKUP(Table1[[#This Row],[RespondentID]],'All Data'!$A130:$CN702,91,FALSE),"unknown")</f>
        <v>Yes</v>
      </c>
      <c r="AA129" s="159" t="str">
        <f>IFERROR(VLOOKUP(Table1[[#This Row],[RespondentID]],'All Data'!$A130:$CN702,92,FALSE),"unknown")</f>
        <v>Yes</v>
      </c>
    </row>
    <row r="130" spans="1:27" x14ac:dyDescent="0.35">
      <c r="A130" s="6">
        <v>5650318303</v>
      </c>
      <c r="B130" s="6" t="s">
        <v>67</v>
      </c>
      <c r="C130" s="6"/>
      <c r="D130" s="6" t="s">
        <v>69</v>
      </c>
      <c r="E130" s="6" t="s">
        <v>70</v>
      </c>
      <c r="F130" s="6"/>
      <c r="G130" s="6" t="s">
        <v>72</v>
      </c>
      <c r="H130" s="6" t="s">
        <v>73</v>
      </c>
      <c r="I130" s="6"/>
      <c r="J130" s="6"/>
      <c r="K130" s="6"/>
      <c r="L130" s="6"/>
      <c r="M130" s="6" t="s">
        <v>78</v>
      </c>
      <c r="N130" s="6"/>
      <c r="O130" s="96"/>
      <c r="P130" s="159" t="str">
        <f>IFERROR(VLOOKUP(Table1[[#This Row],[RespondentID]],'All Data'!$A131:$CN703,81,FALSE),"unkown")</f>
        <v>Female</v>
      </c>
      <c r="Q130" s="159">
        <f>IFERROR(VLOOKUP(Table1[[#This Row],[RespondentID]],'All Data'!$A131:$CN703,82,FALSE),"unknown")</f>
        <v>35</v>
      </c>
      <c r="R130" s="159" t="str">
        <f>IFERROR(VLOOKUP(Table1[[#This Row],[RespondentID]],'All Data'!$A131:$CN703,83,FALSE),"unknown")</f>
        <v>Suffolk</v>
      </c>
      <c r="S130" s="159" t="str">
        <f>IFERROR(VLOOKUP(Table1[[#This Row],[RespondentID]],'All Data'!$A131:$CN703,84,FALSE),"unknown")</f>
        <v>Islip, 11751</v>
      </c>
      <c r="T130" s="159" t="str">
        <f>IFERROR(VLOOKUP(Table1[[#This Row],[RespondentID]],'All Data'!$A131:$CN703,85,FALSE),"unknown")</f>
        <v>White/Caucasian</v>
      </c>
      <c r="U130" s="159" t="str">
        <f>IFERROR(VLOOKUP(Table1[[#This Row],[RespondentID]],'All Data'!$A131:$CN703,86,FALSE),"unknown")</f>
        <v>No</v>
      </c>
      <c r="V130" s="159" t="str">
        <f>IFERROR(VLOOKUP(Table1[[#This Row],[RespondentID]],'All Data'!$A131:$CN703,87,FALSE),"unknown")</f>
        <v xml:space="preserve">English </v>
      </c>
      <c r="W130" s="159" t="str">
        <f>IFERROR(VLOOKUP(Table1[[#This Row],[RespondentID]],'All Data'!$A131:$CN703,88,FALSE),"unknown")</f>
        <v>$50,000 to $74,999</v>
      </c>
      <c r="X130" s="159" t="str">
        <f>IFERROR(VLOOKUP(Table1[[#This Row],[RespondentID]],'All Data'!$A131:$CN703,89,FALSE),"unknown")</f>
        <v>Graduate school</v>
      </c>
      <c r="Y130" s="159" t="str">
        <f>IFERROR(VLOOKUP(Table1[[#This Row],[RespondentID]],'All Data'!$A131:$CN703,90,FALSE),"unknown")</f>
        <v>Employed for wages</v>
      </c>
      <c r="Z130" s="159" t="str">
        <f>IFERROR(VLOOKUP(Table1[[#This Row],[RespondentID]],'All Data'!$A131:$CN703,91,FALSE),"unknown")</f>
        <v>Yes</v>
      </c>
      <c r="AA130" s="159" t="str">
        <f>IFERROR(VLOOKUP(Table1[[#This Row],[RespondentID]],'All Data'!$A131:$CN703,92,FALSE),"unknown")</f>
        <v>Yes</v>
      </c>
    </row>
    <row r="131" spans="1:27" x14ac:dyDescent="0.35">
      <c r="A131" s="6">
        <v>5650160040</v>
      </c>
      <c r="B131" s="6"/>
      <c r="C131" s="6"/>
      <c r="D131" s="6"/>
      <c r="E131" s="6"/>
      <c r="F131" s="6"/>
      <c r="G131" s="6" t="s">
        <v>72</v>
      </c>
      <c r="H131" s="6"/>
      <c r="I131" s="6"/>
      <c r="J131" s="6"/>
      <c r="K131" s="6"/>
      <c r="L131" s="6"/>
      <c r="M131" s="6"/>
      <c r="N131" s="6"/>
      <c r="O131" s="96"/>
      <c r="P131" s="159" t="str">
        <f>IFERROR(VLOOKUP(Table1[[#This Row],[RespondentID]],'All Data'!$A132:$CN704,81,FALSE),"unkown")</f>
        <v>Female</v>
      </c>
      <c r="Q131" s="159">
        <f>IFERROR(VLOOKUP(Table1[[#This Row],[RespondentID]],'All Data'!$A132:$CN704,82,FALSE),"unknown")</f>
        <v>53</v>
      </c>
      <c r="R131" s="159" t="str">
        <f>IFERROR(VLOOKUP(Table1[[#This Row],[RespondentID]],'All Data'!$A132:$CN704,83,FALSE),"unknown")</f>
        <v>Nassau</v>
      </c>
      <c r="S131" s="159" t="str">
        <f>IFERROR(VLOOKUP(Table1[[#This Row],[RespondentID]],'All Data'!$A132:$CN704,84,FALSE),"unknown")</f>
        <v>Farmingdale, 11735</v>
      </c>
      <c r="T131" s="159" t="str">
        <f>IFERROR(VLOOKUP(Table1[[#This Row],[RespondentID]],'All Data'!$A132:$CN704,85,FALSE),"unknown")</f>
        <v>White/Caucasian</v>
      </c>
      <c r="U131" s="159" t="str">
        <f>IFERROR(VLOOKUP(Table1[[#This Row],[RespondentID]],'All Data'!$A132:$CN704,86,FALSE),"unknown")</f>
        <v>No</v>
      </c>
      <c r="V131" s="159" t="str">
        <f>IFERROR(VLOOKUP(Table1[[#This Row],[RespondentID]],'All Data'!$A132:$CN704,87,FALSE),"unknown")</f>
        <v xml:space="preserve">English </v>
      </c>
      <c r="W131" s="159" t="str">
        <f>IFERROR(VLOOKUP(Table1[[#This Row],[RespondentID]],'All Data'!$A132:$CN704,88,FALSE),"unknown")</f>
        <v>Over $125,000</v>
      </c>
      <c r="X131" s="159" t="str">
        <f>IFERROR(VLOOKUP(Table1[[#This Row],[RespondentID]],'All Data'!$A132:$CN704,89,FALSE),"unknown")</f>
        <v>College graduate</v>
      </c>
      <c r="Y131" s="159" t="str">
        <f>IFERROR(VLOOKUP(Table1[[#This Row],[RespondentID]],'All Data'!$A132:$CN704,90,FALSE),"unknown")</f>
        <v>Employed for wages</v>
      </c>
      <c r="Z131" s="159" t="str">
        <f>IFERROR(VLOOKUP(Table1[[#This Row],[RespondentID]],'All Data'!$A132:$CN704,91,FALSE),"unknown")</f>
        <v>Yes</v>
      </c>
      <c r="AA131" s="159" t="str">
        <f>IFERROR(VLOOKUP(Table1[[#This Row],[RespondentID]],'All Data'!$A132:$CN704,92,FALSE),"unknown")</f>
        <v>Yes</v>
      </c>
    </row>
    <row r="132" spans="1:27" x14ac:dyDescent="0.35">
      <c r="A132" s="6">
        <v>5649860912</v>
      </c>
      <c r="B132" s="6" t="s">
        <v>67</v>
      </c>
      <c r="C132" s="6"/>
      <c r="D132" s="6"/>
      <c r="E132" s="6"/>
      <c r="F132" s="6"/>
      <c r="G132" s="6"/>
      <c r="H132" s="6" t="s">
        <v>73</v>
      </c>
      <c r="I132" s="6"/>
      <c r="J132" s="6"/>
      <c r="K132" s="6"/>
      <c r="L132" s="6"/>
      <c r="M132" s="6" t="s">
        <v>78</v>
      </c>
      <c r="N132" s="6" t="s">
        <v>79</v>
      </c>
      <c r="O132" s="96"/>
      <c r="P132" s="159" t="str">
        <f>IFERROR(VLOOKUP(Table1[[#This Row],[RespondentID]],'All Data'!$A133:$CN705,81,FALSE),"unkown")</f>
        <v>Female</v>
      </c>
      <c r="Q132" s="159">
        <f>IFERROR(VLOOKUP(Table1[[#This Row],[RespondentID]],'All Data'!$A133:$CN705,82,FALSE),"unknown")</f>
        <v>67</v>
      </c>
      <c r="R132" s="159" t="str">
        <f>IFERROR(VLOOKUP(Table1[[#This Row],[RespondentID]],'All Data'!$A133:$CN705,83,FALSE),"unknown")</f>
        <v>Suffolk</v>
      </c>
      <c r="S132" s="159" t="str">
        <f>IFERROR(VLOOKUP(Table1[[#This Row],[RespondentID]],'All Data'!$A133:$CN705,84,FALSE),"unknown")</f>
        <v>Bay Shore, 11706</v>
      </c>
      <c r="T132" s="159" t="str">
        <f>IFERROR(VLOOKUP(Table1[[#This Row],[RespondentID]],'All Data'!$A133:$CN705,85,FALSE),"unknown")</f>
        <v>White/Caucasian</v>
      </c>
      <c r="U132" s="159" t="str">
        <f>IFERROR(VLOOKUP(Table1[[#This Row],[RespondentID]],'All Data'!$A133:$CN705,86,FALSE),"unknown")</f>
        <v>No</v>
      </c>
      <c r="V132" s="159" t="str">
        <f>IFERROR(VLOOKUP(Table1[[#This Row],[RespondentID]],'All Data'!$A133:$CN705,87,FALSE),"unknown")</f>
        <v xml:space="preserve">English </v>
      </c>
      <c r="W132" s="159" t="str">
        <f>IFERROR(VLOOKUP(Table1[[#This Row],[RespondentID]],'All Data'!$A133:$CN705,88,FALSE),"unknown")</f>
        <v>$35,000 to $49,999</v>
      </c>
      <c r="X132" s="159" t="str">
        <f>IFERROR(VLOOKUP(Table1[[#This Row],[RespondentID]],'All Data'!$A133:$CN705,89,FALSE),"unknown")</f>
        <v>College graduate</v>
      </c>
      <c r="Y132" s="159" t="str">
        <f>IFERROR(VLOOKUP(Table1[[#This Row],[RespondentID]],'All Data'!$A133:$CN705,90,FALSE),"unknown")</f>
        <v>Retired</v>
      </c>
      <c r="Z132" s="159" t="str">
        <f>IFERROR(VLOOKUP(Table1[[#This Row],[RespondentID]],'All Data'!$A133:$CN705,91,FALSE),"unknown")</f>
        <v>Yes</v>
      </c>
      <c r="AA132" s="159" t="str">
        <f>IFERROR(VLOOKUP(Table1[[#This Row],[RespondentID]],'All Data'!$A133:$CN705,92,FALSE),"unknown")</f>
        <v>Yes</v>
      </c>
    </row>
    <row r="133" spans="1:27" x14ac:dyDescent="0.35">
      <c r="A133" s="6">
        <v>5649783334</v>
      </c>
      <c r="B133" s="6" t="s">
        <v>67</v>
      </c>
      <c r="C133" s="6"/>
      <c r="D133" s="6"/>
      <c r="E133" s="6"/>
      <c r="F133" s="6"/>
      <c r="G133" s="6"/>
      <c r="H133" s="6"/>
      <c r="I133" s="6"/>
      <c r="J133" s="6"/>
      <c r="K133" s="6"/>
      <c r="L133" s="6"/>
      <c r="M133" s="6"/>
      <c r="N133" s="6"/>
      <c r="O133" s="96"/>
      <c r="P133" s="159" t="str">
        <f>IFERROR(VLOOKUP(Table1[[#This Row],[RespondentID]],'All Data'!$A134:$CN706,81,FALSE),"unkown")</f>
        <v>Female</v>
      </c>
      <c r="Q133" s="159">
        <f>IFERROR(VLOOKUP(Table1[[#This Row],[RespondentID]],'All Data'!$A134:$CN706,82,FALSE),"unknown")</f>
        <v>60</v>
      </c>
      <c r="R133" s="159" t="str">
        <f>IFERROR(VLOOKUP(Table1[[#This Row],[RespondentID]],'All Data'!$A134:$CN706,83,FALSE),"unknown")</f>
        <v>Nassau</v>
      </c>
      <c r="S133" s="159" t="str">
        <f>IFERROR(VLOOKUP(Table1[[#This Row],[RespondentID]],'All Data'!$A134:$CN706,84,FALSE),"unknown")</f>
        <v>Roosevelt, 11575</v>
      </c>
      <c r="T133" s="159" t="str">
        <f>IFERROR(VLOOKUP(Table1[[#This Row],[RespondentID]],'All Data'!$A134:$CN706,85,FALSE),"unknown")</f>
        <v>White/Caucasian</v>
      </c>
      <c r="U133" s="159" t="str">
        <f>IFERROR(VLOOKUP(Table1[[#This Row],[RespondentID]],'All Data'!$A134:$CN706,86,FALSE),"unknown")</f>
        <v>No</v>
      </c>
      <c r="V133" s="159" t="str">
        <f>IFERROR(VLOOKUP(Table1[[#This Row],[RespondentID]],'All Data'!$A134:$CN706,87,FALSE),"unknown")</f>
        <v xml:space="preserve">English </v>
      </c>
      <c r="W133" s="159" t="str">
        <f>IFERROR(VLOOKUP(Table1[[#This Row],[RespondentID]],'All Data'!$A134:$CN706,88,FALSE),"unknown")</f>
        <v>$0-$19,999</v>
      </c>
      <c r="X133" s="159" t="str">
        <f>IFERROR(VLOOKUP(Table1[[#This Row],[RespondentID]],'All Data'!$A134:$CN706,89,FALSE),"unknown")</f>
        <v>College graduate</v>
      </c>
      <c r="Y133" s="159" t="str">
        <f>IFERROR(VLOOKUP(Table1[[#This Row],[RespondentID]],'All Data'!$A134:$CN706,90,FALSE),"unknown")</f>
        <v>Employed for wages</v>
      </c>
      <c r="Z133" s="159" t="str">
        <f>IFERROR(VLOOKUP(Table1[[#This Row],[RespondentID]],'All Data'!$A134:$CN706,91,FALSE),"unknown")</f>
        <v>Yes</v>
      </c>
      <c r="AA133" s="159" t="str">
        <f>IFERROR(VLOOKUP(Table1[[#This Row],[RespondentID]],'All Data'!$A134:$CN706,92,FALSE),"unknown")</f>
        <v>No</v>
      </c>
    </row>
    <row r="134" spans="1:27" x14ac:dyDescent="0.35">
      <c r="A134" s="6">
        <v>5649727057</v>
      </c>
      <c r="B134" s="6" t="s">
        <v>67</v>
      </c>
      <c r="C134" s="6"/>
      <c r="D134" s="6" t="s">
        <v>69</v>
      </c>
      <c r="E134" s="6" t="s">
        <v>70</v>
      </c>
      <c r="F134" s="6"/>
      <c r="G134" s="6" t="s">
        <v>72</v>
      </c>
      <c r="H134" s="6"/>
      <c r="I134" s="6" t="s">
        <v>74</v>
      </c>
      <c r="J134" s="6"/>
      <c r="K134" s="6"/>
      <c r="L134" s="6"/>
      <c r="M134" s="6" t="s">
        <v>78</v>
      </c>
      <c r="N134" s="6"/>
      <c r="O134" s="96"/>
      <c r="P134" s="159" t="str">
        <f>IFERROR(VLOOKUP(Table1[[#This Row],[RespondentID]],'All Data'!$A135:$CN707,81,FALSE),"unkown")</f>
        <v>Male</v>
      </c>
      <c r="Q134" s="159">
        <f>IFERROR(VLOOKUP(Table1[[#This Row],[RespondentID]],'All Data'!$A135:$CN707,82,FALSE),"unknown")</f>
        <v>46</v>
      </c>
      <c r="R134" s="159" t="str">
        <f>IFERROR(VLOOKUP(Table1[[#This Row],[RespondentID]],'All Data'!$A135:$CN707,83,FALSE),"unknown")</f>
        <v>Suffolk</v>
      </c>
      <c r="S134" s="159" t="str">
        <f>IFERROR(VLOOKUP(Table1[[#This Row],[RespondentID]],'All Data'!$A135:$CN707,84,FALSE),"unknown")</f>
        <v>Centereach, 11720</v>
      </c>
      <c r="T134" s="159" t="str">
        <f>IFERROR(VLOOKUP(Table1[[#This Row],[RespondentID]],'All Data'!$A135:$CN707,85,FALSE),"unknown")</f>
        <v>White/Caucasian</v>
      </c>
      <c r="U134" s="159" t="str">
        <f>IFERROR(VLOOKUP(Table1[[#This Row],[RespondentID]],'All Data'!$A135:$CN707,86,FALSE),"unknown")</f>
        <v>No</v>
      </c>
      <c r="V134" s="159" t="str">
        <f>IFERROR(VLOOKUP(Table1[[#This Row],[RespondentID]],'All Data'!$A135:$CN707,87,FALSE),"unknown")</f>
        <v xml:space="preserve">English </v>
      </c>
      <c r="W134" s="159" t="str">
        <f>IFERROR(VLOOKUP(Table1[[#This Row],[RespondentID]],'All Data'!$A135:$CN707,88,FALSE),"unknown")</f>
        <v>$75,000 to $125,000</v>
      </c>
      <c r="X134" s="159" t="str">
        <f>IFERROR(VLOOKUP(Table1[[#This Row],[RespondentID]],'All Data'!$A135:$CN707,89,FALSE),"unknown")</f>
        <v>High school graduate</v>
      </c>
      <c r="Y134" s="159" t="str">
        <f>IFERROR(VLOOKUP(Table1[[#This Row],[RespondentID]],'All Data'!$A135:$CN707,90,FALSE),"unknown")</f>
        <v>Employed for wages</v>
      </c>
      <c r="Z134" s="159" t="str">
        <f>IFERROR(VLOOKUP(Table1[[#This Row],[RespondentID]],'All Data'!$A135:$CN707,91,FALSE),"unknown")</f>
        <v>Yes</v>
      </c>
      <c r="AA134" s="159" t="str">
        <f>IFERROR(VLOOKUP(Table1[[#This Row],[RespondentID]],'All Data'!$A135:$CN707,92,FALSE),"unknown")</f>
        <v>Yes</v>
      </c>
    </row>
    <row r="135" spans="1:27" x14ac:dyDescent="0.35">
      <c r="A135" s="6">
        <v>5649711042</v>
      </c>
      <c r="B135" s="6" t="s">
        <v>67</v>
      </c>
      <c r="C135" s="6"/>
      <c r="D135" s="6"/>
      <c r="E135" s="6" t="s">
        <v>70</v>
      </c>
      <c r="F135" s="6"/>
      <c r="G135" s="6"/>
      <c r="H135" s="6"/>
      <c r="I135" s="6"/>
      <c r="J135" s="6"/>
      <c r="K135" s="6"/>
      <c r="L135" s="6"/>
      <c r="M135" s="6" t="s">
        <v>78</v>
      </c>
      <c r="N135" s="6"/>
      <c r="O135" s="96"/>
      <c r="P135" s="159" t="str">
        <f>IFERROR(VLOOKUP(Table1[[#This Row],[RespondentID]],'All Data'!$A136:$CN708,81,FALSE),"unkown")</f>
        <v>Female</v>
      </c>
      <c r="Q135" s="159">
        <f>IFERROR(VLOOKUP(Table1[[#This Row],[RespondentID]],'All Data'!$A136:$CN708,82,FALSE),"unknown")</f>
        <v>27</v>
      </c>
      <c r="R135" s="159" t="str">
        <f>IFERROR(VLOOKUP(Table1[[#This Row],[RespondentID]],'All Data'!$A136:$CN708,83,FALSE),"unknown")</f>
        <v>Nassau</v>
      </c>
      <c r="S135" s="159" t="str">
        <f>IFERROR(VLOOKUP(Table1[[#This Row],[RespondentID]],'All Data'!$A136:$CN708,84,FALSE),"unknown")</f>
        <v>Floral Park, 11001</v>
      </c>
      <c r="T135" s="159" t="str">
        <f>IFERROR(VLOOKUP(Table1[[#This Row],[RespondentID]],'All Data'!$A136:$CN708,85,FALSE),"unknown")</f>
        <v>Multi-racial</v>
      </c>
      <c r="U135" s="159" t="str">
        <f>IFERROR(VLOOKUP(Table1[[#This Row],[RespondentID]],'All Data'!$A136:$CN708,86,FALSE),"unknown")</f>
        <v>Yes</v>
      </c>
      <c r="V135" s="159" t="str">
        <f>IFERROR(VLOOKUP(Table1[[#This Row],[RespondentID]],'All Data'!$A136:$CN708,87,FALSE),"unknown")</f>
        <v xml:space="preserve">English </v>
      </c>
      <c r="W135" s="159" t="str">
        <f>IFERROR(VLOOKUP(Table1[[#This Row],[RespondentID]],'All Data'!$A136:$CN708,88,FALSE),"unknown")</f>
        <v>$75,000 to $125,000</v>
      </c>
      <c r="X135" s="159" t="str">
        <f>IFERROR(VLOOKUP(Table1[[#This Row],[RespondentID]],'All Data'!$A136:$CN708,89,FALSE),"unknown")</f>
        <v>College graduate</v>
      </c>
      <c r="Y135" s="159" t="str">
        <f>IFERROR(VLOOKUP(Table1[[#This Row],[RespondentID]],'All Data'!$A136:$CN708,90,FALSE),"unknown")</f>
        <v>Employed for wages</v>
      </c>
      <c r="Z135" s="159" t="str">
        <f>IFERROR(VLOOKUP(Table1[[#This Row],[RespondentID]],'All Data'!$A136:$CN708,91,FALSE),"unknown")</f>
        <v>Yes</v>
      </c>
      <c r="AA135" s="159" t="str">
        <f>IFERROR(VLOOKUP(Table1[[#This Row],[RespondentID]],'All Data'!$A136:$CN708,92,FALSE),"unknown")</f>
        <v>Yes</v>
      </c>
    </row>
    <row r="136" spans="1:27" x14ac:dyDescent="0.35">
      <c r="A136" s="6">
        <v>5649638287</v>
      </c>
      <c r="B136" s="6" t="s">
        <v>67</v>
      </c>
      <c r="C136" s="6"/>
      <c r="D136" s="6"/>
      <c r="E136" s="6"/>
      <c r="F136" s="6"/>
      <c r="G136" s="6"/>
      <c r="H136" s="6" t="s">
        <v>73</v>
      </c>
      <c r="I136" s="6"/>
      <c r="J136" s="6"/>
      <c r="K136" s="6"/>
      <c r="L136" s="6"/>
      <c r="M136" s="6" t="s">
        <v>78</v>
      </c>
      <c r="N136" s="6"/>
      <c r="O136" s="96"/>
      <c r="P136" s="159" t="str">
        <f>IFERROR(VLOOKUP(Table1[[#This Row],[RespondentID]],'All Data'!$A137:$CN709,81,FALSE),"unkown")</f>
        <v>Female</v>
      </c>
      <c r="Q136" s="159">
        <f>IFERROR(VLOOKUP(Table1[[#This Row],[RespondentID]],'All Data'!$A137:$CN709,82,FALSE),"unknown")</f>
        <v>41</v>
      </c>
      <c r="R136" s="159" t="str">
        <f>IFERROR(VLOOKUP(Table1[[#This Row],[RespondentID]],'All Data'!$A137:$CN709,83,FALSE),"unknown")</f>
        <v>Suffolk</v>
      </c>
      <c r="S136" s="159" t="str">
        <f>IFERROR(VLOOKUP(Table1[[#This Row],[RespondentID]],'All Data'!$A137:$CN709,84,FALSE),"unknown")</f>
        <v>Nesconset, 11767</v>
      </c>
      <c r="T136" s="159">
        <f>IFERROR(VLOOKUP(Table1[[#This Row],[RespondentID]],'All Data'!$A137:$CN709,85,FALSE),"unknown")</f>
        <v>0</v>
      </c>
      <c r="U136" s="159">
        <f>IFERROR(VLOOKUP(Table1[[#This Row],[RespondentID]],'All Data'!$A137:$CN709,86,FALSE),"unknown")</f>
        <v>0</v>
      </c>
      <c r="V136" s="159" t="str">
        <f>IFERROR(VLOOKUP(Table1[[#This Row],[RespondentID]],'All Data'!$A137:$CN709,87,FALSE),"unknown")</f>
        <v xml:space="preserve"> </v>
      </c>
      <c r="W136" s="159">
        <f>IFERROR(VLOOKUP(Table1[[#This Row],[RespondentID]],'All Data'!$A137:$CN709,88,FALSE),"unknown")</f>
        <v>0</v>
      </c>
      <c r="X136" s="159">
        <f>IFERROR(VLOOKUP(Table1[[#This Row],[RespondentID]],'All Data'!$A137:$CN709,89,FALSE),"unknown")</f>
        <v>0</v>
      </c>
      <c r="Y136" s="159">
        <f>IFERROR(VLOOKUP(Table1[[#This Row],[RespondentID]],'All Data'!$A137:$CN709,90,FALSE),"unknown")</f>
        <v>0</v>
      </c>
      <c r="Z136" s="159">
        <f>IFERROR(VLOOKUP(Table1[[#This Row],[RespondentID]],'All Data'!$A137:$CN709,91,FALSE),"unknown")</f>
        <v>0</v>
      </c>
      <c r="AA136" s="159">
        <f>IFERROR(VLOOKUP(Table1[[#This Row],[RespondentID]],'All Data'!$A137:$CN709,92,FALSE),"unknown")</f>
        <v>0</v>
      </c>
    </row>
    <row r="137" spans="1:27" x14ac:dyDescent="0.35">
      <c r="A137" s="6">
        <v>5649140167</v>
      </c>
      <c r="B137" s="6" t="s">
        <v>67</v>
      </c>
      <c r="C137" s="6"/>
      <c r="D137" s="6"/>
      <c r="E137" s="6"/>
      <c r="F137" s="6"/>
      <c r="G137" s="6"/>
      <c r="H137" s="6" t="s">
        <v>73</v>
      </c>
      <c r="I137" s="6"/>
      <c r="J137" s="6"/>
      <c r="K137" s="6"/>
      <c r="L137" s="6"/>
      <c r="M137" s="6"/>
      <c r="N137" s="6"/>
      <c r="O137" s="96"/>
      <c r="P137" s="159" t="str">
        <f>IFERROR(VLOOKUP(Table1[[#This Row],[RespondentID]],'All Data'!$A138:$CN710,81,FALSE),"unkown")</f>
        <v>Female</v>
      </c>
      <c r="Q137" s="159">
        <f>IFERROR(VLOOKUP(Table1[[#This Row],[RespondentID]],'All Data'!$A138:$CN710,82,FALSE),"unknown")</f>
        <v>39</v>
      </c>
      <c r="R137" s="159" t="str">
        <f>IFERROR(VLOOKUP(Table1[[#This Row],[RespondentID]],'All Data'!$A138:$CN710,83,FALSE),"unknown")</f>
        <v>Suffolk</v>
      </c>
      <c r="S137" s="159" t="str">
        <f>IFERROR(VLOOKUP(Table1[[#This Row],[RespondentID]],'All Data'!$A138:$CN710,84,FALSE),"unknown")</f>
        <v>Brentwood, 11717</v>
      </c>
      <c r="T137" s="159" t="str">
        <f>IFERROR(VLOOKUP(Table1[[#This Row],[RespondentID]],'All Data'!$A138:$CN710,85,FALSE),"unknown")</f>
        <v>Multi-racial</v>
      </c>
      <c r="U137" s="159" t="str">
        <f>IFERROR(VLOOKUP(Table1[[#This Row],[RespondentID]],'All Data'!$A138:$CN710,86,FALSE),"unknown")</f>
        <v>Yes</v>
      </c>
      <c r="V137" s="159" t="str">
        <f>IFERROR(VLOOKUP(Table1[[#This Row],[RespondentID]],'All Data'!$A138:$CN710,87,FALSE),"unknown")</f>
        <v xml:space="preserve">English Spanish </v>
      </c>
      <c r="W137" s="159" t="str">
        <f>IFERROR(VLOOKUP(Table1[[#This Row],[RespondentID]],'All Data'!$A138:$CN710,88,FALSE),"unknown")</f>
        <v>$0-$19,999</v>
      </c>
      <c r="X137" s="159" t="str">
        <f>IFERROR(VLOOKUP(Table1[[#This Row],[RespondentID]],'All Data'!$A138:$CN710,89,FALSE),"unknown")</f>
        <v>High school graduate</v>
      </c>
      <c r="Y137" s="159" t="str">
        <f>IFERROR(VLOOKUP(Table1[[#This Row],[RespondentID]],'All Data'!$A138:$CN710,90,FALSE),"unknown")</f>
        <v>Employed for wages</v>
      </c>
      <c r="Z137" s="159" t="str">
        <f>IFERROR(VLOOKUP(Table1[[#This Row],[RespondentID]],'All Data'!$A138:$CN710,91,FALSE),"unknown")</f>
        <v>Yes</v>
      </c>
      <c r="AA137" s="159" t="str">
        <f>IFERROR(VLOOKUP(Table1[[#This Row],[RespondentID]],'All Data'!$A138:$CN710,92,FALSE),"unknown")</f>
        <v>Yes</v>
      </c>
    </row>
    <row r="138" spans="1:27" x14ac:dyDescent="0.35">
      <c r="A138" s="6">
        <v>5648482400</v>
      </c>
      <c r="B138" s="6"/>
      <c r="C138" s="6"/>
      <c r="D138" s="6" t="s">
        <v>69</v>
      </c>
      <c r="E138" s="6"/>
      <c r="F138" s="6" t="s">
        <v>71</v>
      </c>
      <c r="G138" s="6"/>
      <c r="H138" s="6"/>
      <c r="I138" s="6"/>
      <c r="J138" s="6"/>
      <c r="K138" s="6"/>
      <c r="L138" s="6"/>
      <c r="M138" s="6" t="s">
        <v>78</v>
      </c>
      <c r="N138" s="6"/>
      <c r="O138" s="96"/>
      <c r="P138" s="159" t="str">
        <f>IFERROR(VLOOKUP(Table1[[#This Row],[RespondentID]],'All Data'!$A139:$CN711,81,FALSE),"unkown")</f>
        <v>Female</v>
      </c>
      <c r="Q138" s="159">
        <f>IFERROR(VLOOKUP(Table1[[#This Row],[RespondentID]],'All Data'!$A139:$CN711,82,FALSE),"unknown")</f>
        <v>67</v>
      </c>
      <c r="R138" s="159" t="str">
        <f>IFERROR(VLOOKUP(Table1[[#This Row],[RespondentID]],'All Data'!$A139:$CN711,83,FALSE),"unknown")</f>
        <v>Nassau</v>
      </c>
      <c r="S138" s="159" t="str">
        <f>IFERROR(VLOOKUP(Table1[[#This Row],[RespondentID]],'All Data'!$A139:$CN711,84,FALSE),"unknown")</f>
        <v>Port Washington, 11050</v>
      </c>
      <c r="T138" s="159" t="str">
        <f>IFERROR(VLOOKUP(Table1[[#This Row],[RespondentID]],'All Data'!$A139:$CN711,85,FALSE),"unknown")</f>
        <v>White/Caucasian</v>
      </c>
      <c r="U138" s="159" t="str">
        <f>IFERROR(VLOOKUP(Table1[[#This Row],[RespondentID]],'All Data'!$A139:$CN711,86,FALSE),"unknown")</f>
        <v>No</v>
      </c>
      <c r="V138" s="159" t="str">
        <f>IFERROR(VLOOKUP(Table1[[#This Row],[RespondentID]],'All Data'!$A139:$CN711,87,FALSE),"unknown")</f>
        <v xml:space="preserve">English </v>
      </c>
      <c r="W138" s="159" t="str">
        <f>IFERROR(VLOOKUP(Table1[[#This Row],[RespondentID]],'All Data'!$A139:$CN711,88,FALSE),"unknown")</f>
        <v>$75,000 to $125,000</v>
      </c>
      <c r="X138" s="159" t="str">
        <f>IFERROR(VLOOKUP(Table1[[#This Row],[RespondentID]],'All Data'!$A139:$CN711,89,FALSE),"unknown")</f>
        <v>College graduate</v>
      </c>
      <c r="Y138" s="159" t="str">
        <f>IFERROR(VLOOKUP(Table1[[#This Row],[RespondentID]],'All Data'!$A139:$CN711,90,FALSE),"unknown")</f>
        <v>Employed for wages</v>
      </c>
      <c r="Z138" s="159" t="str">
        <f>IFERROR(VLOOKUP(Table1[[#This Row],[RespondentID]],'All Data'!$A139:$CN711,91,FALSE),"unknown")</f>
        <v>Yes</v>
      </c>
      <c r="AA138" s="159" t="str">
        <f>IFERROR(VLOOKUP(Table1[[#This Row],[RespondentID]],'All Data'!$A139:$CN711,92,FALSE),"unknown")</f>
        <v>Yes</v>
      </c>
    </row>
    <row r="139" spans="1:27" x14ac:dyDescent="0.35">
      <c r="A139" s="6">
        <v>5648401411</v>
      </c>
      <c r="B139" s="6"/>
      <c r="C139" s="6"/>
      <c r="D139" s="6" t="s">
        <v>69</v>
      </c>
      <c r="E139" s="6"/>
      <c r="F139" s="6" t="s">
        <v>71</v>
      </c>
      <c r="G139" s="6"/>
      <c r="H139" s="6"/>
      <c r="I139" s="6"/>
      <c r="J139" s="6"/>
      <c r="K139" s="6"/>
      <c r="L139" s="6"/>
      <c r="M139" s="6"/>
      <c r="N139" s="6"/>
      <c r="O139" s="96"/>
      <c r="P139" s="159" t="str">
        <f>IFERROR(VLOOKUP(Table1[[#This Row],[RespondentID]],'All Data'!$A140:$CN712,81,FALSE),"unkown")</f>
        <v>Female</v>
      </c>
      <c r="Q139" s="159">
        <f>IFERROR(VLOOKUP(Table1[[#This Row],[RespondentID]],'All Data'!$A140:$CN712,82,FALSE),"unknown")</f>
        <v>59</v>
      </c>
      <c r="R139" s="159" t="str">
        <f>IFERROR(VLOOKUP(Table1[[#This Row],[RespondentID]],'All Data'!$A140:$CN712,83,FALSE),"unknown")</f>
        <v>Suffolk</v>
      </c>
      <c r="S139" s="159" t="str">
        <f>IFERROR(VLOOKUP(Table1[[#This Row],[RespondentID]],'All Data'!$A140:$CN712,84,FALSE),"unknown")</f>
        <v>Shirley, 11967</v>
      </c>
      <c r="T139" s="159" t="str">
        <f>IFERROR(VLOOKUP(Table1[[#This Row],[RespondentID]],'All Data'!$A140:$CN712,85,FALSE),"unknown")</f>
        <v>Black/African American</v>
      </c>
      <c r="U139" s="159" t="str">
        <f>IFERROR(VLOOKUP(Table1[[#This Row],[RespondentID]],'All Data'!$A140:$CN712,86,FALSE),"unknown")</f>
        <v>Yes</v>
      </c>
      <c r="V139" s="159" t="str">
        <f>IFERROR(VLOOKUP(Table1[[#This Row],[RespondentID]],'All Data'!$A140:$CN712,87,FALSE),"unknown")</f>
        <v xml:space="preserve">English </v>
      </c>
      <c r="W139" s="159" t="str">
        <f>IFERROR(VLOOKUP(Table1[[#This Row],[RespondentID]],'All Data'!$A140:$CN712,88,FALSE),"unknown")</f>
        <v>Over $125,000</v>
      </c>
      <c r="X139" s="159" t="str">
        <f>IFERROR(VLOOKUP(Table1[[#This Row],[RespondentID]],'All Data'!$A140:$CN712,89,FALSE),"unknown")</f>
        <v>College graduate</v>
      </c>
      <c r="Y139" s="159" t="str">
        <f>IFERROR(VLOOKUP(Table1[[#This Row],[RespondentID]],'All Data'!$A140:$CN712,90,FALSE),"unknown")</f>
        <v>Employed for wages</v>
      </c>
      <c r="Z139" s="159" t="str">
        <f>IFERROR(VLOOKUP(Table1[[#This Row],[RespondentID]],'All Data'!$A140:$CN712,91,FALSE),"unknown")</f>
        <v>Yes</v>
      </c>
      <c r="AA139" s="159" t="str">
        <f>IFERROR(VLOOKUP(Table1[[#This Row],[RespondentID]],'All Data'!$A140:$CN712,92,FALSE),"unknown")</f>
        <v>Yes</v>
      </c>
    </row>
    <row r="140" spans="1:27" x14ac:dyDescent="0.35">
      <c r="A140" s="6">
        <v>5648199799</v>
      </c>
      <c r="B140" s="6" t="s">
        <v>67</v>
      </c>
      <c r="C140" s="6"/>
      <c r="D140" s="6"/>
      <c r="E140" s="6"/>
      <c r="F140" s="6"/>
      <c r="G140" s="6"/>
      <c r="H140" s="6" t="s">
        <v>73</v>
      </c>
      <c r="I140" s="6"/>
      <c r="J140" s="6"/>
      <c r="K140" s="6"/>
      <c r="L140" s="6"/>
      <c r="M140" s="6" t="s">
        <v>78</v>
      </c>
      <c r="N140" s="6"/>
      <c r="O140" s="96"/>
      <c r="P140" s="159" t="str">
        <f>IFERROR(VLOOKUP(Table1[[#This Row],[RespondentID]],'All Data'!$A141:$CN713,81,FALSE),"unkown")</f>
        <v>Female</v>
      </c>
      <c r="Q140" s="159">
        <f>IFERROR(VLOOKUP(Table1[[#This Row],[RespondentID]],'All Data'!$A141:$CN713,82,FALSE),"unknown")</f>
        <v>59</v>
      </c>
      <c r="R140" s="159" t="str">
        <f>IFERROR(VLOOKUP(Table1[[#This Row],[RespondentID]],'All Data'!$A141:$CN713,83,FALSE),"unknown")</f>
        <v>Suffolk</v>
      </c>
      <c r="S140" s="159" t="str">
        <f>IFERROR(VLOOKUP(Table1[[#This Row],[RespondentID]],'All Data'!$A141:$CN713,84,FALSE),"unknown")</f>
        <v>East Northport, 11731</v>
      </c>
      <c r="T140" s="159" t="str">
        <f>IFERROR(VLOOKUP(Table1[[#This Row],[RespondentID]],'All Data'!$A141:$CN713,85,FALSE),"unknown")</f>
        <v>White/Caucasian</v>
      </c>
      <c r="U140" s="159" t="str">
        <f>IFERROR(VLOOKUP(Table1[[#This Row],[RespondentID]],'All Data'!$A141:$CN713,86,FALSE),"unknown")</f>
        <v>No</v>
      </c>
      <c r="V140" s="159" t="str">
        <f>IFERROR(VLOOKUP(Table1[[#This Row],[RespondentID]],'All Data'!$A141:$CN713,87,FALSE),"unknown")</f>
        <v xml:space="preserve">English </v>
      </c>
      <c r="W140" s="159" t="str">
        <f>IFERROR(VLOOKUP(Table1[[#This Row],[RespondentID]],'All Data'!$A141:$CN713,88,FALSE),"unknown")</f>
        <v>$75,000 to $125,000</v>
      </c>
      <c r="X140" s="159" t="str">
        <f>IFERROR(VLOOKUP(Table1[[#This Row],[RespondentID]],'All Data'!$A141:$CN713,89,FALSE),"unknown")</f>
        <v>Doctorate</v>
      </c>
      <c r="Y140" s="159" t="str">
        <f>IFERROR(VLOOKUP(Table1[[#This Row],[RespondentID]],'All Data'!$A141:$CN713,90,FALSE),"unknown")</f>
        <v>Employed for wages</v>
      </c>
      <c r="Z140" s="159" t="str">
        <f>IFERROR(VLOOKUP(Table1[[#This Row],[RespondentID]],'All Data'!$A141:$CN713,91,FALSE),"unknown")</f>
        <v>Yes</v>
      </c>
      <c r="AA140" s="159" t="str">
        <f>IFERROR(VLOOKUP(Table1[[#This Row],[RespondentID]],'All Data'!$A141:$CN713,92,FALSE),"unknown")</f>
        <v>Yes</v>
      </c>
    </row>
    <row r="141" spans="1:27" x14ac:dyDescent="0.35">
      <c r="A141" s="6">
        <v>5648179228</v>
      </c>
      <c r="B141" s="6" t="s">
        <v>67</v>
      </c>
      <c r="C141" s="6"/>
      <c r="D141" s="6"/>
      <c r="E141" s="6"/>
      <c r="F141" s="6"/>
      <c r="G141" s="6"/>
      <c r="H141" s="6"/>
      <c r="I141" s="6"/>
      <c r="J141" s="6"/>
      <c r="K141" s="6"/>
      <c r="L141" s="6"/>
      <c r="M141" s="6" t="s">
        <v>78</v>
      </c>
      <c r="N141" s="6"/>
      <c r="O141" s="96"/>
      <c r="P141" s="159" t="str">
        <f>IFERROR(VLOOKUP(Table1[[#This Row],[RespondentID]],'All Data'!$A142:$CN714,81,FALSE),"unkown")</f>
        <v>Female</v>
      </c>
      <c r="Q141" s="159">
        <f>IFERROR(VLOOKUP(Table1[[#This Row],[RespondentID]],'All Data'!$A142:$CN714,82,FALSE),"unknown")</f>
        <v>52</v>
      </c>
      <c r="R141" s="159" t="str">
        <f>IFERROR(VLOOKUP(Table1[[#This Row],[RespondentID]],'All Data'!$A142:$CN714,83,FALSE),"unknown")</f>
        <v>Suffolk</v>
      </c>
      <c r="S141" s="159" t="str">
        <f>IFERROR(VLOOKUP(Table1[[#This Row],[RespondentID]],'All Data'!$A142:$CN714,84,FALSE),"unknown")</f>
        <v>Southampton, 11968</v>
      </c>
      <c r="T141" s="159">
        <f>IFERROR(VLOOKUP(Table1[[#This Row],[RespondentID]],'All Data'!$A142:$CN714,85,FALSE),"unknown")</f>
        <v>0</v>
      </c>
      <c r="U141" s="159">
        <f>IFERROR(VLOOKUP(Table1[[#This Row],[RespondentID]],'All Data'!$A142:$CN714,86,FALSE),"unknown")</f>
        <v>0</v>
      </c>
      <c r="V141" s="159" t="str">
        <f>IFERROR(VLOOKUP(Table1[[#This Row],[RespondentID]],'All Data'!$A142:$CN714,87,FALSE),"unknown")</f>
        <v xml:space="preserve"> </v>
      </c>
      <c r="W141" s="159">
        <f>IFERROR(VLOOKUP(Table1[[#This Row],[RespondentID]],'All Data'!$A142:$CN714,88,FALSE),"unknown")</f>
        <v>0</v>
      </c>
      <c r="X141" s="159">
        <f>IFERROR(VLOOKUP(Table1[[#This Row],[RespondentID]],'All Data'!$A142:$CN714,89,FALSE),"unknown")</f>
        <v>0</v>
      </c>
      <c r="Y141" s="159">
        <f>IFERROR(VLOOKUP(Table1[[#This Row],[RespondentID]],'All Data'!$A142:$CN714,90,FALSE),"unknown")</f>
        <v>0</v>
      </c>
      <c r="Z141" s="159">
        <f>IFERROR(VLOOKUP(Table1[[#This Row],[RespondentID]],'All Data'!$A142:$CN714,91,FALSE),"unknown")</f>
        <v>0</v>
      </c>
      <c r="AA141" s="159">
        <f>IFERROR(VLOOKUP(Table1[[#This Row],[RespondentID]],'All Data'!$A142:$CN714,92,FALSE),"unknown")</f>
        <v>0</v>
      </c>
    </row>
    <row r="142" spans="1:27" x14ac:dyDescent="0.35">
      <c r="A142" s="6">
        <v>5648144666</v>
      </c>
      <c r="B142" s="6" t="s">
        <v>67</v>
      </c>
      <c r="C142" s="6"/>
      <c r="D142" s="6"/>
      <c r="E142" s="6"/>
      <c r="F142" s="6"/>
      <c r="G142" s="6" t="s">
        <v>72</v>
      </c>
      <c r="H142" s="6"/>
      <c r="I142" s="6"/>
      <c r="J142" s="6"/>
      <c r="K142" s="6"/>
      <c r="L142" s="6"/>
      <c r="M142" s="6"/>
      <c r="N142" s="6"/>
      <c r="O142" s="96"/>
      <c r="P142" s="159" t="str">
        <f>IFERROR(VLOOKUP(Table1[[#This Row],[RespondentID]],'All Data'!$A143:$CN715,81,FALSE),"unkown")</f>
        <v>Female</v>
      </c>
      <c r="Q142" s="159">
        <f>IFERROR(VLOOKUP(Table1[[#This Row],[RespondentID]],'All Data'!$A143:$CN715,82,FALSE),"unknown")</f>
        <v>57</v>
      </c>
      <c r="R142" s="159" t="str">
        <f>IFERROR(VLOOKUP(Table1[[#This Row],[RespondentID]],'All Data'!$A143:$CN715,83,FALSE),"unknown")</f>
        <v>Suffolk</v>
      </c>
      <c r="S142" s="159" t="str">
        <f>IFERROR(VLOOKUP(Table1[[#This Row],[RespondentID]],'All Data'!$A143:$CN715,84,FALSE),"unknown")</f>
        <v>Islip Terrace, 11752</v>
      </c>
      <c r="T142" s="159" t="str">
        <f>IFERROR(VLOOKUP(Table1[[#This Row],[RespondentID]],'All Data'!$A143:$CN715,85,FALSE),"unknown")</f>
        <v>White/Caucasian</v>
      </c>
      <c r="U142" s="159" t="str">
        <f>IFERROR(VLOOKUP(Table1[[#This Row],[RespondentID]],'All Data'!$A143:$CN715,86,FALSE),"unknown")</f>
        <v>No</v>
      </c>
      <c r="V142" s="159" t="str">
        <f>IFERROR(VLOOKUP(Table1[[#This Row],[RespondentID]],'All Data'!$A143:$CN715,87,FALSE),"unknown")</f>
        <v xml:space="preserve">English </v>
      </c>
      <c r="W142" s="159" t="str">
        <f>IFERROR(VLOOKUP(Table1[[#This Row],[RespondentID]],'All Data'!$A143:$CN715,88,FALSE),"unknown")</f>
        <v>$50,000 to $74,999</v>
      </c>
      <c r="X142" s="159" t="str">
        <f>IFERROR(VLOOKUP(Table1[[#This Row],[RespondentID]],'All Data'!$A143:$CN715,89,FALSE),"unknown")</f>
        <v>Other (please specify)</v>
      </c>
      <c r="Y142" s="159" t="str">
        <f>IFERROR(VLOOKUP(Table1[[#This Row],[RespondentID]],'All Data'!$A143:$CN715,90,FALSE),"unknown")</f>
        <v>Employed for wages</v>
      </c>
      <c r="Z142" s="159" t="str">
        <f>IFERROR(VLOOKUP(Table1[[#This Row],[RespondentID]],'All Data'!$A143:$CN715,91,FALSE),"unknown")</f>
        <v>Yes</v>
      </c>
      <c r="AA142" s="159" t="str">
        <f>IFERROR(VLOOKUP(Table1[[#This Row],[RespondentID]],'All Data'!$A143:$CN715,92,FALSE),"unknown")</f>
        <v>Yes</v>
      </c>
    </row>
    <row r="143" spans="1:27" x14ac:dyDescent="0.35">
      <c r="A143" s="6">
        <v>5645383448</v>
      </c>
      <c r="B143" s="6"/>
      <c r="C143" s="6"/>
      <c r="D143" s="6"/>
      <c r="E143" s="6" t="s">
        <v>70</v>
      </c>
      <c r="F143" s="6"/>
      <c r="G143" s="6"/>
      <c r="H143" s="6"/>
      <c r="I143" s="6"/>
      <c r="J143" s="6"/>
      <c r="K143" s="6"/>
      <c r="L143" s="6"/>
      <c r="M143" s="6"/>
      <c r="N143" s="6"/>
      <c r="O143" s="96"/>
      <c r="P143" s="159" t="str">
        <f>IFERROR(VLOOKUP(Table1[[#This Row],[RespondentID]],'All Data'!$A144:$CN716,81,FALSE),"unkown")</f>
        <v>Female</v>
      </c>
      <c r="Q143" s="159">
        <f>IFERROR(VLOOKUP(Table1[[#This Row],[RespondentID]],'All Data'!$A144:$CN716,82,FALSE),"unknown")</f>
        <v>75</v>
      </c>
      <c r="R143" s="159" t="str">
        <f>IFERROR(VLOOKUP(Table1[[#This Row],[RespondentID]],'All Data'!$A144:$CN716,83,FALSE),"unknown")</f>
        <v>Suffolk</v>
      </c>
      <c r="S143" s="159" t="str">
        <f>IFERROR(VLOOKUP(Table1[[#This Row],[RespondentID]],'All Data'!$A144:$CN716,84,FALSE),"unknown")</f>
        <v>Orient Point, 11957</v>
      </c>
      <c r="T143" s="159" t="str">
        <f>IFERROR(VLOOKUP(Table1[[#This Row],[RespondentID]],'All Data'!$A144:$CN716,85,FALSE),"unknown")</f>
        <v>White/Caucasian</v>
      </c>
      <c r="U143" s="159" t="str">
        <f>IFERROR(VLOOKUP(Table1[[#This Row],[RespondentID]],'All Data'!$A144:$CN716,86,FALSE),"unknown")</f>
        <v>No</v>
      </c>
      <c r="V143" s="159" t="str">
        <f>IFERROR(VLOOKUP(Table1[[#This Row],[RespondentID]],'All Data'!$A144:$CN716,87,FALSE),"unknown")</f>
        <v xml:space="preserve">English </v>
      </c>
      <c r="W143" s="159" t="str">
        <f>IFERROR(VLOOKUP(Table1[[#This Row],[RespondentID]],'All Data'!$A144:$CN716,88,FALSE),"unknown")</f>
        <v>$75,000 to $125,000</v>
      </c>
      <c r="X143" s="159" t="str">
        <f>IFERROR(VLOOKUP(Table1[[#This Row],[RespondentID]],'All Data'!$A144:$CN716,89,FALSE),"unknown")</f>
        <v>College graduate</v>
      </c>
      <c r="Y143" s="159" t="str">
        <f>IFERROR(VLOOKUP(Table1[[#This Row],[RespondentID]],'All Data'!$A144:$CN716,90,FALSE),"unknown")</f>
        <v>Retired</v>
      </c>
      <c r="Z143" s="159" t="str">
        <f>IFERROR(VLOOKUP(Table1[[#This Row],[RespondentID]],'All Data'!$A144:$CN716,91,FALSE),"unknown")</f>
        <v>Yes</v>
      </c>
      <c r="AA143" s="159" t="str">
        <f>IFERROR(VLOOKUP(Table1[[#This Row],[RespondentID]],'All Data'!$A144:$CN716,92,FALSE),"unknown")</f>
        <v>Yes</v>
      </c>
    </row>
    <row r="144" spans="1:27" x14ac:dyDescent="0.35">
      <c r="A144" s="6">
        <v>5641406763</v>
      </c>
      <c r="B144" s="6"/>
      <c r="C144" s="6"/>
      <c r="D144" s="6"/>
      <c r="E144" s="6"/>
      <c r="F144" s="6"/>
      <c r="G144" s="6"/>
      <c r="H144" s="6"/>
      <c r="I144" s="6"/>
      <c r="J144" s="6"/>
      <c r="K144" s="6"/>
      <c r="L144" s="6"/>
      <c r="M144" s="6" t="s">
        <v>78</v>
      </c>
      <c r="N144" s="6"/>
      <c r="O144" s="96"/>
      <c r="P144" s="159" t="str">
        <f>IFERROR(VLOOKUP(Table1[[#This Row],[RespondentID]],'All Data'!$A145:$CN717,81,FALSE),"unkown")</f>
        <v>Male</v>
      </c>
      <c r="Q144" s="159">
        <f>IFERROR(VLOOKUP(Table1[[#This Row],[RespondentID]],'All Data'!$A145:$CN717,82,FALSE),"unknown")</f>
        <v>26</v>
      </c>
      <c r="R144" s="159" t="str">
        <f>IFERROR(VLOOKUP(Table1[[#This Row],[RespondentID]],'All Data'!$A145:$CN717,83,FALSE),"unknown")</f>
        <v>Suffolk</v>
      </c>
      <c r="S144" s="159" t="str">
        <f>IFERROR(VLOOKUP(Table1[[#This Row],[RespondentID]],'All Data'!$A145:$CN717,84,FALSE),"unknown")</f>
        <v>Nissequogue, 11780</v>
      </c>
      <c r="T144" s="159" t="str">
        <f>IFERROR(VLOOKUP(Table1[[#This Row],[RespondentID]],'All Data'!$A145:$CN717,85,FALSE),"unknown")</f>
        <v>White/Caucasian</v>
      </c>
      <c r="U144" s="159" t="str">
        <f>IFERROR(VLOOKUP(Table1[[#This Row],[RespondentID]],'All Data'!$A145:$CN717,86,FALSE),"unknown")</f>
        <v>No</v>
      </c>
      <c r="V144" s="159" t="str">
        <f>IFERROR(VLOOKUP(Table1[[#This Row],[RespondentID]],'All Data'!$A145:$CN717,87,FALSE),"unknown")</f>
        <v xml:space="preserve">English </v>
      </c>
      <c r="W144" s="159" t="str">
        <f>IFERROR(VLOOKUP(Table1[[#This Row],[RespondentID]],'All Data'!$A145:$CN717,88,FALSE),"unknown")</f>
        <v>$75,000 to $125,000</v>
      </c>
      <c r="X144" s="159" t="str">
        <f>IFERROR(VLOOKUP(Table1[[#This Row],[RespondentID]],'All Data'!$A145:$CN717,89,FALSE),"unknown")</f>
        <v>Doctorate</v>
      </c>
      <c r="Y144" s="159" t="str">
        <f>IFERROR(VLOOKUP(Table1[[#This Row],[RespondentID]],'All Data'!$A145:$CN717,90,FALSE),"unknown")</f>
        <v>Employed for wages</v>
      </c>
      <c r="Z144" s="159" t="str">
        <f>IFERROR(VLOOKUP(Table1[[#This Row],[RespondentID]],'All Data'!$A145:$CN717,91,FALSE),"unknown")</f>
        <v>No</v>
      </c>
      <c r="AA144" s="159" t="str">
        <f>IFERROR(VLOOKUP(Table1[[#This Row],[RespondentID]],'All Data'!$A145:$CN717,92,FALSE),"unknown")</f>
        <v>Yes</v>
      </c>
    </row>
    <row r="145" spans="1:27" x14ac:dyDescent="0.35">
      <c r="A145" s="6">
        <v>7081827388</v>
      </c>
      <c r="B145" s="6" t="s">
        <v>67</v>
      </c>
      <c r="C145" s="6"/>
      <c r="D145" s="6" t="s">
        <v>69</v>
      </c>
      <c r="E145" s="6"/>
      <c r="F145" s="6" t="s">
        <v>71</v>
      </c>
      <c r="G145" s="6" t="s">
        <v>72</v>
      </c>
      <c r="H145" s="6" t="s">
        <v>73</v>
      </c>
      <c r="I145" s="6"/>
      <c r="J145" s="6"/>
      <c r="K145" s="6" t="s">
        <v>76</v>
      </c>
      <c r="L145" s="6"/>
      <c r="M145" s="6"/>
      <c r="N145" s="6"/>
      <c r="O145" s="98"/>
      <c r="P145" s="159" t="str">
        <f>IFERROR(VLOOKUP(Table1[[#This Row],[RespondentID]],'All Data'!$A146:$CN718,81,FALSE),"unkown")</f>
        <v>Female</v>
      </c>
      <c r="Q145" s="159">
        <f>IFERROR(VLOOKUP(Table1[[#This Row],[RespondentID]],'All Data'!$A146:$CN718,82,FALSE),"unknown")</f>
        <v>54</v>
      </c>
      <c r="R145" s="159" t="str">
        <f>IFERROR(VLOOKUP(Table1[[#This Row],[RespondentID]],'All Data'!$A146:$CN718,83,FALSE),"unknown")</f>
        <v>Suffolk</v>
      </c>
      <c r="S145" s="159">
        <f>IFERROR(VLOOKUP(Table1[[#This Row],[RespondentID]],'All Data'!$A146:$CN718,84,FALSE),"unknown")</f>
        <v>0</v>
      </c>
      <c r="T145" s="159" t="str">
        <f>IFERROR(VLOOKUP(Table1[[#This Row],[RespondentID]],'All Data'!$A146:$CN718,85,FALSE),"unknown")</f>
        <v>Black/African American</v>
      </c>
      <c r="U145" s="159" t="str">
        <f>IFERROR(VLOOKUP(Table1[[#This Row],[RespondentID]],'All Data'!$A146:$CN718,86,FALSE),"unknown")</f>
        <v>No</v>
      </c>
      <c r="V145" s="159" t="str">
        <f>IFERROR(VLOOKUP(Table1[[#This Row],[RespondentID]],'All Data'!$A146:$CN718,87,FALSE),"unknown")</f>
        <v xml:space="preserve">English </v>
      </c>
      <c r="W145" s="159" t="str">
        <f>IFERROR(VLOOKUP(Table1[[#This Row],[RespondentID]],'All Data'!$A146:$CN718,88,FALSE),"unknown")</f>
        <v>$35,000 to $49,999</v>
      </c>
      <c r="X145" s="159" t="str">
        <f>IFERROR(VLOOKUP(Table1[[#This Row],[RespondentID]],'All Data'!$A146:$CN718,89,FALSE),"unknown")</f>
        <v>Some college</v>
      </c>
      <c r="Y145" s="159" t="str">
        <f>IFERROR(VLOOKUP(Table1[[#This Row],[RespondentID]],'All Data'!$A146:$CN718,90,FALSE),"unknown")</f>
        <v>Employed for wages</v>
      </c>
      <c r="Z145" s="159" t="str">
        <f>IFERROR(VLOOKUP(Table1[[#This Row],[RespondentID]],'All Data'!$A146:$CN718,91,FALSE),"unknown")</f>
        <v>Yes</v>
      </c>
      <c r="AA145" s="159" t="str">
        <f>IFERROR(VLOOKUP(Table1[[#This Row],[RespondentID]],'All Data'!$A146:$CN718,92,FALSE),"unknown")</f>
        <v>Yes</v>
      </c>
    </row>
    <row r="146" spans="1:27" x14ac:dyDescent="0.35">
      <c r="A146" s="6">
        <v>7081827123</v>
      </c>
      <c r="B146" s="6" t="s">
        <v>67</v>
      </c>
      <c r="C146" s="6"/>
      <c r="D146" s="6"/>
      <c r="E146" s="6" t="s">
        <v>70</v>
      </c>
      <c r="F146" s="6"/>
      <c r="G146" s="6"/>
      <c r="H146" s="6"/>
      <c r="I146" s="6"/>
      <c r="J146" s="6"/>
      <c r="K146" s="6" t="s">
        <v>76</v>
      </c>
      <c r="L146" s="6"/>
      <c r="M146" s="6"/>
      <c r="N146" s="6"/>
      <c r="O146" s="98"/>
      <c r="P146" s="159" t="str">
        <f>IFERROR(VLOOKUP(Table1[[#This Row],[RespondentID]],'All Data'!$A147:$CN719,81,FALSE),"unkown")</f>
        <v>Male</v>
      </c>
      <c r="Q146" s="159">
        <f>IFERROR(VLOOKUP(Table1[[#This Row],[RespondentID]],'All Data'!$A147:$CN719,82,FALSE),"unknown")</f>
        <v>58</v>
      </c>
      <c r="R146" s="159" t="str">
        <f>IFERROR(VLOOKUP(Table1[[#This Row],[RespondentID]],'All Data'!$A147:$CN719,83,FALSE),"unknown")</f>
        <v>Suffolk</v>
      </c>
      <c r="S146" s="159">
        <f>IFERROR(VLOOKUP(Table1[[#This Row],[RespondentID]],'All Data'!$A147:$CN719,84,FALSE),"unknown")</f>
        <v>0</v>
      </c>
      <c r="T146" s="159" t="str">
        <f>IFERROR(VLOOKUP(Table1[[#This Row],[RespondentID]],'All Data'!$A147:$CN719,85,FALSE),"unknown")</f>
        <v>Native American</v>
      </c>
      <c r="U146" s="159" t="str">
        <f>IFERROR(VLOOKUP(Table1[[#This Row],[RespondentID]],'All Data'!$A147:$CN719,86,FALSE),"unknown")</f>
        <v>No</v>
      </c>
      <c r="V146" s="159" t="str">
        <f>IFERROR(VLOOKUP(Table1[[#This Row],[RespondentID]],'All Data'!$A147:$CN719,87,FALSE),"unknown")</f>
        <v xml:space="preserve">English </v>
      </c>
      <c r="W146" s="159" t="str">
        <f>IFERROR(VLOOKUP(Table1[[#This Row],[RespondentID]],'All Data'!$A147:$CN719,88,FALSE),"unknown")</f>
        <v>$0-$19,999</v>
      </c>
      <c r="X146" s="159" t="str">
        <f>IFERROR(VLOOKUP(Table1[[#This Row],[RespondentID]],'All Data'!$A147:$CN719,89,FALSE),"unknown")</f>
        <v>High school graduate</v>
      </c>
      <c r="Y146" s="159" t="str">
        <f>IFERROR(VLOOKUP(Table1[[#This Row],[RespondentID]],'All Data'!$A147:$CN719,90,FALSE),"unknown")</f>
        <v>Retired</v>
      </c>
      <c r="Z146" s="159" t="str">
        <f>IFERROR(VLOOKUP(Table1[[#This Row],[RespondentID]],'All Data'!$A147:$CN719,91,FALSE),"unknown")</f>
        <v>Yes</v>
      </c>
      <c r="AA146" s="159" t="str">
        <f>IFERROR(VLOOKUP(Table1[[#This Row],[RespondentID]],'All Data'!$A147:$CN719,92,FALSE),"unknown")</f>
        <v>No</v>
      </c>
    </row>
    <row r="147" spans="1:27" x14ac:dyDescent="0.35">
      <c r="A147" s="6">
        <v>7081826752</v>
      </c>
      <c r="B147" s="6" t="s">
        <v>67</v>
      </c>
      <c r="C147" s="6" t="s">
        <v>68</v>
      </c>
      <c r="D147" s="6"/>
      <c r="E147" s="6"/>
      <c r="F147" s="6"/>
      <c r="G147" s="6"/>
      <c r="H147" s="6"/>
      <c r="I147" s="6"/>
      <c r="J147" s="6"/>
      <c r="K147" s="6"/>
      <c r="L147" s="6"/>
      <c r="M147" s="6"/>
      <c r="N147" s="6"/>
      <c r="O147" s="98"/>
      <c r="P147" s="159" t="str">
        <f>IFERROR(VLOOKUP(Table1[[#This Row],[RespondentID]],'All Data'!$A148:$CN720,81,FALSE),"unkown")</f>
        <v>Female</v>
      </c>
      <c r="Q147" s="159">
        <f>IFERROR(VLOOKUP(Table1[[#This Row],[RespondentID]],'All Data'!$A148:$CN720,82,FALSE),"unknown")</f>
        <v>47</v>
      </c>
      <c r="R147" s="159" t="str">
        <f>IFERROR(VLOOKUP(Table1[[#This Row],[RespondentID]],'All Data'!$A148:$CN720,83,FALSE),"unknown")</f>
        <v>Suffolk</v>
      </c>
      <c r="S147" s="159">
        <f>IFERROR(VLOOKUP(Table1[[#This Row],[RespondentID]],'All Data'!$A148:$CN720,84,FALSE),"unknown")</f>
        <v>0</v>
      </c>
      <c r="T147" s="159" t="str">
        <f>IFERROR(VLOOKUP(Table1[[#This Row],[RespondentID]],'All Data'!$A148:$CN720,85,FALSE),"unknown")</f>
        <v>Black/African American</v>
      </c>
      <c r="U147" s="159" t="str">
        <f>IFERROR(VLOOKUP(Table1[[#This Row],[RespondentID]],'All Data'!$A148:$CN720,86,FALSE),"unknown")</f>
        <v>No</v>
      </c>
      <c r="V147" s="159" t="str">
        <f>IFERROR(VLOOKUP(Table1[[#This Row],[RespondentID]],'All Data'!$A148:$CN720,87,FALSE),"unknown")</f>
        <v xml:space="preserve">English </v>
      </c>
      <c r="W147" s="159" t="str">
        <f>IFERROR(VLOOKUP(Table1[[#This Row],[RespondentID]],'All Data'!$A148:$CN720,88,FALSE),"unknown")</f>
        <v>$0-$19,999</v>
      </c>
      <c r="X147" s="159" t="str">
        <f>IFERROR(VLOOKUP(Table1[[#This Row],[RespondentID]],'All Data'!$A148:$CN720,89,FALSE),"unknown")</f>
        <v>Some college</v>
      </c>
      <c r="Y147" s="159" t="str">
        <f>IFERROR(VLOOKUP(Table1[[#This Row],[RespondentID]],'All Data'!$A148:$CN720,90,FALSE),"unknown")</f>
        <v>Student</v>
      </c>
      <c r="Z147" s="159" t="str">
        <f>IFERROR(VLOOKUP(Table1[[#This Row],[RespondentID]],'All Data'!$A148:$CN720,91,FALSE),"unknown")</f>
        <v>Yes</v>
      </c>
      <c r="AA147" s="159" t="str">
        <f>IFERROR(VLOOKUP(Table1[[#This Row],[RespondentID]],'All Data'!$A148:$CN720,92,FALSE),"unknown")</f>
        <v>Yes</v>
      </c>
    </row>
    <row r="148" spans="1:27" x14ac:dyDescent="0.35">
      <c r="A148" s="6">
        <v>7081826503</v>
      </c>
      <c r="B148" s="6" t="s">
        <v>67</v>
      </c>
      <c r="C148" s="6"/>
      <c r="D148" s="6"/>
      <c r="E148" s="6" t="s">
        <v>70</v>
      </c>
      <c r="F148" s="6"/>
      <c r="G148" s="6" t="s">
        <v>72</v>
      </c>
      <c r="H148" s="6" t="s">
        <v>73</v>
      </c>
      <c r="I148" s="6"/>
      <c r="J148" s="6"/>
      <c r="K148" s="6" t="s">
        <v>76</v>
      </c>
      <c r="L148" s="6" t="s">
        <v>77</v>
      </c>
      <c r="M148" s="6" t="s">
        <v>78</v>
      </c>
      <c r="N148" s="6" t="s">
        <v>79</v>
      </c>
      <c r="O148" s="98"/>
      <c r="P148" s="159" t="str">
        <f>IFERROR(VLOOKUP(Table1[[#This Row],[RespondentID]],'All Data'!$A149:$CN721,81,FALSE),"unkown")</f>
        <v>Female</v>
      </c>
      <c r="Q148" s="159">
        <f>IFERROR(VLOOKUP(Table1[[#This Row],[RespondentID]],'All Data'!$A149:$CN721,82,FALSE),"unknown")</f>
        <v>59</v>
      </c>
      <c r="R148" s="159" t="str">
        <f>IFERROR(VLOOKUP(Table1[[#This Row],[RespondentID]],'All Data'!$A149:$CN721,83,FALSE),"unknown")</f>
        <v>Suffolk</v>
      </c>
      <c r="S148" s="159" t="str">
        <f>IFERROR(VLOOKUP(Table1[[#This Row],[RespondentID]],'All Data'!$A149:$CN721,84,FALSE),"unknown")</f>
        <v>Wyandanch, 11798</v>
      </c>
      <c r="T148" s="159" t="str">
        <f>IFERROR(VLOOKUP(Table1[[#This Row],[RespondentID]],'All Data'!$A149:$CN721,85,FALSE),"unknown")</f>
        <v>Black/African American</v>
      </c>
      <c r="U148" s="159">
        <f>IFERROR(VLOOKUP(Table1[[#This Row],[RespondentID]],'All Data'!$A149:$CN721,86,FALSE),"unknown")</f>
        <v>0</v>
      </c>
      <c r="V148" s="159" t="str">
        <f>IFERROR(VLOOKUP(Table1[[#This Row],[RespondentID]],'All Data'!$A149:$CN721,87,FALSE),"unknown")</f>
        <v xml:space="preserve">English </v>
      </c>
      <c r="W148" s="159" t="str">
        <f>IFERROR(VLOOKUP(Table1[[#This Row],[RespondentID]],'All Data'!$A149:$CN721,88,FALSE),"unknown")</f>
        <v>$35,000 to $49,999</v>
      </c>
      <c r="X148" s="159" t="str">
        <f>IFERROR(VLOOKUP(Table1[[#This Row],[RespondentID]],'All Data'!$A149:$CN721,89,FALSE),"unknown")</f>
        <v>College graduate</v>
      </c>
      <c r="Y148" s="159" t="str">
        <f>IFERROR(VLOOKUP(Table1[[#This Row],[RespondentID]],'All Data'!$A149:$CN721,90,FALSE),"unknown")</f>
        <v>Employed for wages</v>
      </c>
      <c r="Z148" s="159" t="str">
        <f>IFERROR(VLOOKUP(Table1[[#This Row],[RespondentID]],'All Data'!$A149:$CN721,91,FALSE),"unknown")</f>
        <v>Yes</v>
      </c>
      <c r="AA148" s="159" t="str">
        <f>IFERROR(VLOOKUP(Table1[[#This Row],[RespondentID]],'All Data'!$A149:$CN721,92,FALSE),"unknown")</f>
        <v>Yes</v>
      </c>
    </row>
    <row r="149" spans="1:27" x14ac:dyDescent="0.35">
      <c r="A149" s="6">
        <v>7081826232</v>
      </c>
      <c r="B149" s="6" t="s">
        <v>67</v>
      </c>
      <c r="C149" s="6"/>
      <c r="D149" s="6"/>
      <c r="E149" s="6" t="s">
        <v>70</v>
      </c>
      <c r="F149" s="6"/>
      <c r="G149" s="6"/>
      <c r="H149" s="6"/>
      <c r="I149" s="6"/>
      <c r="J149" s="6"/>
      <c r="K149" s="6"/>
      <c r="L149" s="6"/>
      <c r="M149" s="6" t="s">
        <v>78</v>
      </c>
      <c r="N149" s="6"/>
      <c r="O149" s="98"/>
      <c r="P149" s="159" t="str">
        <f>IFERROR(VLOOKUP(Table1[[#This Row],[RespondentID]],'All Data'!$A150:$CN722,81,FALSE),"unkown")</f>
        <v>Male</v>
      </c>
      <c r="Q149" s="159">
        <f>IFERROR(VLOOKUP(Table1[[#This Row],[RespondentID]],'All Data'!$A150:$CN722,82,FALSE),"unknown")</f>
        <v>65</v>
      </c>
      <c r="R149" s="159" t="str">
        <f>IFERROR(VLOOKUP(Table1[[#This Row],[RespondentID]],'All Data'!$A150:$CN722,83,FALSE),"unknown")</f>
        <v>Suffolk</v>
      </c>
      <c r="S149" s="159" t="str">
        <f>IFERROR(VLOOKUP(Table1[[#This Row],[RespondentID]],'All Data'!$A150:$CN722,84,FALSE),"unknown")</f>
        <v>Wyandanch, 11798</v>
      </c>
      <c r="T149" s="159" t="str">
        <f>IFERROR(VLOOKUP(Table1[[#This Row],[RespondentID]],'All Data'!$A150:$CN722,85,FALSE),"unknown")</f>
        <v>Black/African American</v>
      </c>
      <c r="U149" s="159" t="str">
        <f>IFERROR(VLOOKUP(Table1[[#This Row],[RespondentID]],'All Data'!$A150:$CN722,86,FALSE),"unknown")</f>
        <v>No</v>
      </c>
      <c r="V149" s="159" t="str">
        <f>IFERROR(VLOOKUP(Table1[[#This Row],[RespondentID]],'All Data'!$A150:$CN722,87,FALSE),"unknown")</f>
        <v xml:space="preserve">English </v>
      </c>
      <c r="W149" s="159" t="str">
        <f>IFERROR(VLOOKUP(Table1[[#This Row],[RespondentID]],'All Data'!$A150:$CN722,88,FALSE),"unknown")</f>
        <v>$20,000 to $34,999</v>
      </c>
      <c r="X149" s="159" t="str">
        <f>IFERROR(VLOOKUP(Table1[[#This Row],[RespondentID]],'All Data'!$A150:$CN722,89,FALSE),"unknown")</f>
        <v>Technical school</v>
      </c>
      <c r="Y149" s="159" t="str">
        <f>IFERROR(VLOOKUP(Table1[[#This Row],[RespondentID]],'All Data'!$A150:$CN722,90,FALSE),"unknown")</f>
        <v>Employed for wages</v>
      </c>
      <c r="Z149" s="159" t="str">
        <f>IFERROR(VLOOKUP(Table1[[#This Row],[RespondentID]],'All Data'!$A150:$CN722,91,FALSE),"unknown")</f>
        <v>Yes</v>
      </c>
      <c r="AA149" s="159" t="str">
        <f>IFERROR(VLOOKUP(Table1[[#This Row],[RespondentID]],'All Data'!$A150:$CN722,92,FALSE),"unknown")</f>
        <v>Yes</v>
      </c>
    </row>
    <row r="150" spans="1:27" x14ac:dyDescent="0.35">
      <c r="A150" s="6">
        <v>7081825972</v>
      </c>
      <c r="B150" s="6" t="s">
        <v>67</v>
      </c>
      <c r="C150" s="6"/>
      <c r="D150" s="6"/>
      <c r="E150" s="6" t="s">
        <v>70</v>
      </c>
      <c r="F150" s="6"/>
      <c r="G150" s="6"/>
      <c r="H150" s="6"/>
      <c r="I150" s="6"/>
      <c r="J150" s="6"/>
      <c r="K150" s="6" t="s">
        <v>76</v>
      </c>
      <c r="L150" s="6"/>
      <c r="M150" s="6" t="s">
        <v>78</v>
      </c>
      <c r="N150" s="6"/>
      <c r="O150" s="98"/>
      <c r="P150" s="159" t="str">
        <f>IFERROR(VLOOKUP(Table1[[#This Row],[RespondentID]],'All Data'!$A151:$CN723,81,FALSE),"unkown")</f>
        <v>Female</v>
      </c>
      <c r="Q150" s="159">
        <f>IFERROR(VLOOKUP(Table1[[#This Row],[RespondentID]],'All Data'!$A151:$CN723,82,FALSE),"unknown")</f>
        <v>62</v>
      </c>
      <c r="R150" s="159" t="str">
        <f>IFERROR(VLOOKUP(Table1[[#This Row],[RespondentID]],'All Data'!$A151:$CN723,83,FALSE),"unknown")</f>
        <v>Suffolk</v>
      </c>
      <c r="S150" s="159" t="str">
        <f>IFERROR(VLOOKUP(Table1[[#This Row],[RespondentID]],'All Data'!$A151:$CN723,84,FALSE),"unknown")</f>
        <v>Wyandanch, 11798</v>
      </c>
      <c r="T150" s="159" t="str">
        <f>IFERROR(VLOOKUP(Table1[[#This Row],[RespondentID]],'All Data'!$A151:$CN723,85,FALSE),"unknown")</f>
        <v>Black/African American</v>
      </c>
      <c r="U150" s="159" t="str">
        <f>IFERROR(VLOOKUP(Table1[[#This Row],[RespondentID]],'All Data'!$A151:$CN723,86,FALSE),"unknown")</f>
        <v>No</v>
      </c>
      <c r="V150" s="159" t="str">
        <f>IFERROR(VLOOKUP(Table1[[#This Row],[RespondentID]],'All Data'!$A151:$CN723,87,FALSE),"unknown")</f>
        <v xml:space="preserve">English </v>
      </c>
      <c r="W150" s="159" t="str">
        <f>IFERROR(VLOOKUP(Table1[[#This Row],[RespondentID]],'All Data'!$A151:$CN723,88,FALSE),"unknown")</f>
        <v>$20,000 to $34,999</v>
      </c>
      <c r="X150" s="159" t="str">
        <f>IFERROR(VLOOKUP(Table1[[#This Row],[RespondentID]],'All Data'!$A151:$CN723,89,FALSE),"unknown")</f>
        <v>High school graduate</v>
      </c>
      <c r="Y150" s="159" t="str">
        <f>IFERROR(VLOOKUP(Table1[[#This Row],[RespondentID]],'All Data'!$A151:$CN723,90,FALSE),"unknown")</f>
        <v>Employed for wages</v>
      </c>
      <c r="Z150" s="159" t="str">
        <f>IFERROR(VLOOKUP(Table1[[#This Row],[RespondentID]],'All Data'!$A151:$CN723,91,FALSE),"unknown")</f>
        <v>Yes</v>
      </c>
      <c r="AA150" s="159" t="str">
        <f>IFERROR(VLOOKUP(Table1[[#This Row],[RespondentID]],'All Data'!$A151:$CN723,92,FALSE),"unknown")</f>
        <v>Yes</v>
      </c>
    </row>
    <row r="151" spans="1:27" x14ac:dyDescent="0.35">
      <c r="A151" s="6">
        <v>7081825695</v>
      </c>
      <c r="B151" s="6" t="s">
        <v>67</v>
      </c>
      <c r="C151" s="6"/>
      <c r="D151" s="6"/>
      <c r="E151" s="6"/>
      <c r="F151" s="6"/>
      <c r="G151" s="6"/>
      <c r="H151" s="6"/>
      <c r="I151" s="6"/>
      <c r="J151" s="6"/>
      <c r="K151" s="6"/>
      <c r="L151" s="6"/>
      <c r="M151" s="6"/>
      <c r="N151" s="6"/>
      <c r="O151" s="98"/>
      <c r="P151" s="159" t="str">
        <f>IFERROR(VLOOKUP(Table1[[#This Row],[RespondentID]],'All Data'!$A152:$CN724,81,FALSE),"unkown")</f>
        <v>Male</v>
      </c>
      <c r="Q151" s="159">
        <f>IFERROR(VLOOKUP(Table1[[#This Row],[RespondentID]],'All Data'!$A152:$CN724,82,FALSE),"unknown")</f>
        <v>62</v>
      </c>
      <c r="R151" s="159" t="str">
        <f>IFERROR(VLOOKUP(Table1[[#This Row],[RespondentID]],'All Data'!$A152:$CN724,83,FALSE),"unknown")</f>
        <v>Suffolk</v>
      </c>
      <c r="S151" s="159" t="str">
        <f>IFERROR(VLOOKUP(Table1[[#This Row],[RespondentID]],'All Data'!$A152:$CN724,84,FALSE),"unknown")</f>
        <v>Wyandanch, 11798</v>
      </c>
      <c r="T151" s="159" t="str">
        <f>IFERROR(VLOOKUP(Table1[[#This Row],[RespondentID]],'All Data'!$A152:$CN724,85,FALSE),"unknown")</f>
        <v>Black/African American</v>
      </c>
      <c r="U151" s="159" t="str">
        <f>IFERROR(VLOOKUP(Table1[[#This Row],[RespondentID]],'All Data'!$A152:$CN724,86,FALSE),"unknown")</f>
        <v>No</v>
      </c>
      <c r="V151" s="159" t="str">
        <f>IFERROR(VLOOKUP(Table1[[#This Row],[RespondentID]],'All Data'!$A152:$CN724,87,FALSE),"unknown")</f>
        <v xml:space="preserve">English </v>
      </c>
      <c r="W151" s="159" t="str">
        <f>IFERROR(VLOOKUP(Table1[[#This Row],[RespondentID]],'All Data'!$A152:$CN724,88,FALSE),"unknown")</f>
        <v>$0-$19,999</v>
      </c>
      <c r="X151" s="159" t="str">
        <f>IFERROR(VLOOKUP(Table1[[#This Row],[RespondentID]],'All Data'!$A152:$CN724,89,FALSE),"unknown")</f>
        <v>High school graduate</v>
      </c>
      <c r="Y151" s="159" t="str">
        <f>IFERROR(VLOOKUP(Table1[[#This Row],[RespondentID]],'All Data'!$A152:$CN724,90,FALSE),"unknown")</f>
        <v>Out of work and looking for work</v>
      </c>
      <c r="Z151" s="159" t="str">
        <f>IFERROR(VLOOKUP(Table1[[#This Row],[RespondentID]],'All Data'!$A152:$CN724,91,FALSE),"unknown")</f>
        <v>Yes</v>
      </c>
      <c r="AA151" s="159" t="str">
        <f>IFERROR(VLOOKUP(Table1[[#This Row],[RespondentID]],'All Data'!$A152:$CN724,92,FALSE),"unknown")</f>
        <v>Yes</v>
      </c>
    </row>
    <row r="152" spans="1:27" x14ac:dyDescent="0.35">
      <c r="A152" s="6">
        <v>7081825492</v>
      </c>
      <c r="B152" s="6" t="s">
        <v>67</v>
      </c>
      <c r="C152" s="6"/>
      <c r="D152" s="6"/>
      <c r="E152" s="6"/>
      <c r="F152" s="6"/>
      <c r="G152" s="6"/>
      <c r="H152" s="6"/>
      <c r="I152" s="6"/>
      <c r="J152" s="6"/>
      <c r="K152" s="6"/>
      <c r="L152" s="6"/>
      <c r="M152" s="6"/>
      <c r="N152" s="6"/>
      <c r="O152" s="98"/>
      <c r="P152" s="159" t="str">
        <f>IFERROR(VLOOKUP(Table1[[#This Row],[RespondentID]],'All Data'!$A153:$CN725,81,FALSE),"unkown")</f>
        <v>Female</v>
      </c>
      <c r="Q152" s="159">
        <f>IFERROR(VLOOKUP(Table1[[#This Row],[RespondentID]],'All Data'!$A153:$CN725,82,FALSE),"unknown")</f>
        <v>54</v>
      </c>
      <c r="R152" s="159" t="str">
        <f>IFERROR(VLOOKUP(Table1[[#This Row],[RespondentID]],'All Data'!$A153:$CN725,83,FALSE),"unknown")</f>
        <v>Suffolk</v>
      </c>
      <c r="S152" s="159" t="str">
        <f>IFERROR(VLOOKUP(Table1[[#This Row],[RespondentID]],'All Data'!$A153:$CN725,84,FALSE),"unknown")</f>
        <v>Wyandanch, 11798</v>
      </c>
      <c r="T152" s="159" t="str">
        <f>IFERROR(VLOOKUP(Table1[[#This Row],[RespondentID]],'All Data'!$A153:$CN725,85,FALSE),"unknown")</f>
        <v>Black/African American</v>
      </c>
      <c r="U152" s="159" t="str">
        <f>IFERROR(VLOOKUP(Table1[[#This Row],[RespondentID]],'All Data'!$A153:$CN725,86,FALSE),"unknown")</f>
        <v>No</v>
      </c>
      <c r="V152" s="159" t="str">
        <f>IFERROR(VLOOKUP(Table1[[#This Row],[RespondentID]],'All Data'!$A153:$CN725,87,FALSE),"unknown")</f>
        <v xml:space="preserve">English </v>
      </c>
      <c r="W152" s="159" t="str">
        <f>IFERROR(VLOOKUP(Table1[[#This Row],[RespondentID]],'All Data'!$A153:$CN725,88,FALSE),"unknown")</f>
        <v>$20,000 to $34,999</v>
      </c>
      <c r="X152" s="159" t="str">
        <f>IFERROR(VLOOKUP(Table1[[#This Row],[RespondentID]],'All Data'!$A153:$CN725,89,FALSE),"unknown")</f>
        <v>Some college</v>
      </c>
      <c r="Y152" s="159" t="str">
        <f>IFERROR(VLOOKUP(Table1[[#This Row],[RespondentID]],'All Data'!$A153:$CN725,90,FALSE),"unknown")</f>
        <v>Employed for wages</v>
      </c>
      <c r="Z152" s="159" t="str">
        <f>IFERROR(VLOOKUP(Table1[[#This Row],[RespondentID]],'All Data'!$A153:$CN725,91,FALSE),"unknown")</f>
        <v>Yes</v>
      </c>
      <c r="AA152" s="159" t="str">
        <f>IFERROR(VLOOKUP(Table1[[#This Row],[RespondentID]],'All Data'!$A153:$CN725,92,FALSE),"unknown")</f>
        <v>Yes</v>
      </c>
    </row>
    <row r="153" spans="1:27" x14ac:dyDescent="0.35">
      <c r="A153" s="6">
        <v>7081825251</v>
      </c>
      <c r="B153" s="6" t="s">
        <v>67</v>
      </c>
      <c r="C153" s="6"/>
      <c r="D153" s="6"/>
      <c r="E153" s="6"/>
      <c r="F153" s="6"/>
      <c r="G153" s="6"/>
      <c r="H153" s="6"/>
      <c r="I153" s="6"/>
      <c r="J153" s="6"/>
      <c r="K153" s="6"/>
      <c r="L153" s="6"/>
      <c r="M153" s="6"/>
      <c r="N153" s="6"/>
      <c r="O153" s="98"/>
      <c r="P153" s="159" t="str">
        <f>IFERROR(VLOOKUP(Table1[[#This Row],[RespondentID]],'All Data'!$A154:$CN726,81,FALSE),"unkown")</f>
        <v>Female</v>
      </c>
      <c r="Q153" s="159">
        <f>IFERROR(VLOOKUP(Table1[[#This Row],[RespondentID]],'All Data'!$A154:$CN726,82,FALSE),"unknown")</f>
        <v>0</v>
      </c>
      <c r="R153" s="159" t="str">
        <f>IFERROR(VLOOKUP(Table1[[#This Row],[RespondentID]],'All Data'!$A154:$CN726,83,FALSE),"unknown")</f>
        <v>Suffolk</v>
      </c>
      <c r="S153" s="159">
        <f>IFERROR(VLOOKUP(Table1[[#This Row],[RespondentID]],'All Data'!$A154:$CN726,84,FALSE),"unknown")</f>
        <v>0</v>
      </c>
      <c r="T153" s="159" t="str">
        <f>IFERROR(VLOOKUP(Table1[[#This Row],[RespondentID]],'All Data'!$A154:$CN726,85,FALSE),"unknown")</f>
        <v>Black/African American</v>
      </c>
      <c r="U153" s="159">
        <f>IFERROR(VLOOKUP(Table1[[#This Row],[RespondentID]],'All Data'!$A154:$CN726,86,FALSE),"unknown")</f>
        <v>0</v>
      </c>
      <c r="V153" s="159" t="str">
        <f>IFERROR(VLOOKUP(Table1[[#This Row],[RespondentID]],'All Data'!$A154:$CN726,87,FALSE),"unknown")</f>
        <v xml:space="preserve">English </v>
      </c>
      <c r="W153" s="159" t="str">
        <f>IFERROR(VLOOKUP(Table1[[#This Row],[RespondentID]],'All Data'!$A154:$CN726,88,FALSE),"unknown")</f>
        <v>$0-$19,999</v>
      </c>
      <c r="X153" s="159" t="str">
        <f>IFERROR(VLOOKUP(Table1[[#This Row],[RespondentID]],'All Data'!$A154:$CN726,89,FALSE),"unknown")</f>
        <v>High school graduate</v>
      </c>
      <c r="Y153" s="159" t="str">
        <f>IFERROR(VLOOKUP(Table1[[#This Row],[RespondentID]],'All Data'!$A154:$CN726,90,FALSE),"unknown")</f>
        <v>Retired</v>
      </c>
      <c r="Z153" s="159" t="str">
        <f>IFERROR(VLOOKUP(Table1[[#This Row],[RespondentID]],'All Data'!$A154:$CN726,91,FALSE),"unknown")</f>
        <v>Yes</v>
      </c>
      <c r="AA153" s="159" t="str">
        <f>IFERROR(VLOOKUP(Table1[[#This Row],[RespondentID]],'All Data'!$A154:$CN726,92,FALSE),"unknown")</f>
        <v>Yes</v>
      </c>
    </row>
    <row r="154" spans="1:27" x14ac:dyDescent="0.35">
      <c r="A154" s="6">
        <v>7081825022</v>
      </c>
      <c r="B154" s="6"/>
      <c r="C154" s="6"/>
      <c r="D154" s="6"/>
      <c r="E154" s="6" t="s">
        <v>70</v>
      </c>
      <c r="F154" s="6"/>
      <c r="G154" s="6"/>
      <c r="H154" s="6"/>
      <c r="I154" s="6" t="s">
        <v>74</v>
      </c>
      <c r="J154" s="6"/>
      <c r="K154" s="6" t="s">
        <v>76</v>
      </c>
      <c r="L154" s="6"/>
      <c r="M154" s="6"/>
      <c r="N154" s="6"/>
      <c r="O154" s="98"/>
      <c r="P154" s="159" t="str">
        <f>IFERROR(VLOOKUP(Table1[[#This Row],[RespondentID]],'All Data'!$A155:$CN727,81,FALSE),"unkown")</f>
        <v>Female</v>
      </c>
      <c r="Q154" s="159">
        <f>IFERROR(VLOOKUP(Table1[[#This Row],[RespondentID]],'All Data'!$A155:$CN727,82,FALSE),"unknown")</f>
        <v>55</v>
      </c>
      <c r="R154" s="159" t="str">
        <f>IFERROR(VLOOKUP(Table1[[#This Row],[RespondentID]],'All Data'!$A155:$CN727,83,FALSE),"unknown")</f>
        <v>Suffolk</v>
      </c>
      <c r="S154" s="159">
        <f>IFERROR(VLOOKUP(Table1[[#This Row],[RespondentID]],'All Data'!$A155:$CN727,84,FALSE),"unknown")</f>
        <v>0</v>
      </c>
      <c r="T154" s="159" t="str">
        <f>IFERROR(VLOOKUP(Table1[[#This Row],[RespondentID]],'All Data'!$A155:$CN727,85,FALSE),"unknown")</f>
        <v>Black/African American</v>
      </c>
      <c r="U154" s="159" t="str">
        <f>IFERROR(VLOOKUP(Table1[[#This Row],[RespondentID]],'All Data'!$A155:$CN727,86,FALSE),"unknown")</f>
        <v>No</v>
      </c>
      <c r="V154" s="159" t="str">
        <f>IFERROR(VLOOKUP(Table1[[#This Row],[RespondentID]],'All Data'!$A155:$CN727,87,FALSE),"unknown")</f>
        <v xml:space="preserve">English </v>
      </c>
      <c r="W154" s="159" t="str">
        <f>IFERROR(VLOOKUP(Table1[[#This Row],[RespondentID]],'All Data'!$A155:$CN727,88,FALSE),"unknown")</f>
        <v>$0-$19,999</v>
      </c>
      <c r="X154" s="159" t="str">
        <f>IFERROR(VLOOKUP(Table1[[#This Row],[RespondentID]],'All Data'!$A155:$CN727,89,FALSE),"unknown")</f>
        <v>High school graduate</v>
      </c>
      <c r="Y154" s="159" t="str">
        <f>IFERROR(VLOOKUP(Table1[[#This Row],[RespondentID]],'All Data'!$A155:$CN727,90,FALSE),"unknown")</f>
        <v>Employed for wages</v>
      </c>
      <c r="Z154" s="159" t="str">
        <f>IFERROR(VLOOKUP(Table1[[#This Row],[RespondentID]],'All Data'!$A155:$CN727,91,FALSE),"unknown")</f>
        <v>Yes</v>
      </c>
      <c r="AA154" s="159" t="str">
        <f>IFERROR(VLOOKUP(Table1[[#This Row],[RespondentID]],'All Data'!$A155:$CN727,92,FALSE),"unknown")</f>
        <v>Yes</v>
      </c>
    </row>
    <row r="155" spans="1:27" x14ac:dyDescent="0.35">
      <c r="A155" s="6">
        <v>7081824812</v>
      </c>
      <c r="B155" s="6"/>
      <c r="C155" s="6"/>
      <c r="D155" s="6"/>
      <c r="E155" s="6" t="s">
        <v>70</v>
      </c>
      <c r="F155" s="6"/>
      <c r="G155" s="6"/>
      <c r="H155" s="6"/>
      <c r="I155" s="6"/>
      <c r="J155" s="6"/>
      <c r="K155" s="6"/>
      <c r="L155" s="6"/>
      <c r="M155" s="6" t="s">
        <v>78</v>
      </c>
      <c r="N155" s="6"/>
      <c r="O155" s="98"/>
      <c r="P155" s="159" t="str">
        <f>IFERROR(VLOOKUP(Table1[[#This Row],[RespondentID]],'All Data'!$A156:$CN728,81,FALSE),"unkown")</f>
        <v>Female</v>
      </c>
      <c r="Q155" s="159">
        <f>IFERROR(VLOOKUP(Table1[[#This Row],[RespondentID]],'All Data'!$A156:$CN728,82,FALSE),"unknown")</f>
        <v>62</v>
      </c>
      <c r="R155" s="159" t="str">
        <f>IFERROR(VLOOKUP(Table1[[#This Row],[RespondentID]],'All Data'!$A156:$CN728,83,FALSE),"unknown")</f>
        <v>Suffolk</v>
      </c>
      <c r="S155" s="159">
        <f>IFERROR(VLOOKUP(Table1[[#This Row],[RespondentID]],'All Data'!$A156:$CN728,84,FALSE),"unknown")</f>
        <v>0</v>
      </c>
      <c r="T155" s="159" t="str">
        <f>IFERROR(VLOOKUP(Table1[[#This Row],[RespondentID]],'All Data'!$A156:$CN728,85,FALSE),"unknown")</f>
        <v>Black/African American</v>
      </c>
      <c r="U155" s="159" t="str">
        <f>IFERROR(VLOOKUP(Table1[[#This Row],[RespondentID]],'All Data'!$A156:$CN728,86,FALSE),"unknown")</f>
        <v>No</v>
      </c>
      <c r="V155" s="159" t="str">
        <f>IFERROR(VLOOKUP(Table1[[#This Row],[RespondentID]],'All Data'!$A156:$CN728,87,FALSE),"unknown")</f>
        <v xml:space="preserve">English </v>
      </c>
      <c r="W155" s="159" t="str">
        <f>IFERROR(VLOOKUP(Table1[[#This Row],[RespondentID]],'All Data'!$A156:$CN728,88,FALSE),"unknown")</f>
        <v>$35,000 to $49,999</v>
      </c>
      <c r="X155" s="159" t="str">
        <f>IFERROR(VLOOKUP(Table1[[#This Row],[RespondentID]],'All Data'!$A156:$CN728,89,FALSE),"unknown")</f>
        <v>Technical school</v>
      </c>
      <c r="Y155" s="159" t="str">
        <f>IFERROR(VLOOKUP(Table1[[#This Row],[RespondentID]],'All Data'!$A156:$CN728,90,FALSE),"unknown")</f>
        <v>Out of work, but not currently looking</v>
      </c>
      <c r="Z155" s="159">
        <f>IFERROR(VLOOKUP(Table1[[#This Row],[RespondentID]],'All Data'!$A156:$CN728,91,FALSE),"unknown")</f>
        <v>0</v>
      </c>
      <c r="AA155" s="159" t="str">
        <f>IFERROR(VLOOKUP(Table1[[#This Row],[RespondentID]],'All Data'!$A156:$CN728,92,FALSE),"unknown")</f>
        <v>No</v>
      </c>
    </row>
    <row r="156" spans="1:27" x14ac:dyDescent="0.35">
      <c r="A156" s="6">
        <v>7081824511</v>
      </c>
      <c r="B156" s="6" t="s">
        <v>67</v>
      </c>
      <c r="C156" s="6"/>
      <c r="D156" s="6" t="s">
        <v>69</v>
      </c>
      <c r="E156" s="6"/>
      <c r="F156" s="6"/>
      <c r="G156" s="6" t="s">
        <v>72</v>
      </c>
      <c r="H156" s="6"/>
      <c r="I156" s="6"/>
      <c r="J156" s="6"/>
      <c r="K156" s="6"/>
      <c r="L156" s="6"/>
      <c r="M156" s="6" t="s">
        <v>78</v>
      </c>
      <c r="N156" s="6"/>
      <c r="O156" s="98"/>
      <c r="P156" s="159" t="str">
        <f>IFERROR(VLOOKUP(Table1[[#This Row],[RespondentID]],'All Data'!$A157:$CN729,81,FALSE),"unkown")</f>
        <v>Male</v>
      </c>
      <c r="Q156" s="159">
        <f>IFERROR(VLOOKUP(Table1[[#This Row],[RespondentID]],'All Data'!$A157:$CN729,82,FALSE),"unknown")</f>
        <v>61</v>
      </c>
      <c r="R156" s="159" t="str">
        <f>IFERROR(VLOOKUP(Table1[[#This Row],[RespondentID]],'All Data'!$A157:$CN729,83,FALSE),"unknown")</f>
        <v>Suffolk</v>
      </c>
      <c r="S156" s="159">
        <f>IFERROR(VLOOKUP(Table1[[#This Row],[RespondentID]],'All Data'!$A157:$CN729,84,FALSE),"unknown")</f>
        <v>0</v>
      </c>
      <c r="T156" s="159" t="str">
        <f>IFERROR(VLOOKUP(Table1[[#This Row],[RespondentID]],'All Data'!$A157:$CN729,85,FALSE),"unknown")</f>
        <v>Black/African American</v>
      </c>
      <c r="U156" s="159" t="str">
        <f>IFERROR(VLOOKUP(Table1[[#This Row],[RespondentID]],'All Data'!$A157:$CN729,86,FALSE),"unknown")</f>
        <v>No</v>
      </c>
      <c r="V156" s="159" t="str">
        <f>IFERROR(VLOOKUP(Table1[[#This Row],[RespondentID]],'All Data'!$A157:$CN729,87,FALSE),"unknown")</f>
        <v xml:space="preserve">English </v>
      </c>
      <c r="W156" s="159" t="str">
        <f>IFERROR(VLOOKUP(Table1[[#This Row],[RespondentID]],'All Data'!$A157:$CN729,88,FALSE),"unknown")</f>
        <v>$0-$19,999</v>
      </c>
      <c r="X156" s="159" t="str">
        <f>IFERROR(VLOOKUP(Table1[[#This Row],[RespondentID]],'All Data'!$A157:$CN729,89,FALSE),"unknown")</f>
        <v>College graduate</v>
      </c>
      <c r="Y156" s="159" t="str">
        <f>IFERROR(VLOOKUP(Table1[[#This Row],[RespondentID]],'All Data'!$A157:$CN729,90,FALSE),"unknown")</f>
        <v>Out of work and looking for work</v>
      </c>
      <c r="Z156" s="159">
        <f>IFERROR(VLOOKUP(Table1[[#This Row],[RespondentID]],'All Data'!$A157:$CN729,91,FALSE),"unknown")</f>
        <v>0</v>
      </c>
      <c r="AA156" s="159">
        <f>IFERROR(VLOOKUP(Table1[[#This Row],[RespondentID]],'All Data'!$A157:$CN729,92,FALSE),"unknown")</f>
        <v>0</v>
      </c>
    </row>
    <row r="157" spans="1:27" x14ac:dyDescent="0.35">
      <c r="A157" s="6">
        <v>7081824309</v>
      </c>
      <c r="B157" s="6" t="s">
        <v>67</v>
      </c>
      <c r="C157" s="6"/>
      <c r="D157" s="6"/>
      <c r="E157" s="6"/>
      <c r="F157" s="6"/>
      <c r="G157" s="6"/>
      <c r="H157" s="6"/>
      <c r="I157" s="6"/>
      <c r="J157" s="6"/>
      <c r="K157" s="6"/>
      <c r="L157" s="6"/>
      <c r="M157" s="6"/>
      <c r="N157" s="6"/>
      <c r="O157" s="98"/>
      <c r="P157" s="159" t="str">
        <f>IFERROR(VLOOKUP(Table1[[#This Row],[RespondentID]],'All Data'!$A158:$CN730,81,FALSE),"unkown")</f>
        <v>Female</v>
      </c>
      <c r="Q157" s="159">
        <f>IFERROR(VLOOKUP(Table1[[#This Row],[RespondentID]],'All Data'!$A158:$CN730,82,FALSE),"unknown")</f>
        <v>37</v>
      </c>
      <c r="R157" s="159" t="str">
        <f>IFERROR(VLOOKUP(Table1[[#This Row],[RespondentID]],'All Data'!$A158:$CN730,83,FALSE),"unknown")</f>
        <v>Suffolk</v>
      </c>
      <c r="S157" s="159">
        <f>IFERROR(VLOOKUP(Table1[[#This Row],[RespondentID]],'All Data'!$A158:$CN730,84,FALSE),"unknown")</f>
        <v>0</v>
      </c>
      <c r="T157" s="159" t="str">
        <f>IFERROR(VLOOKUP(Table1[[#This Row],[RespondentID]],'All Data'!$A158:$CN730,85,FALSE),"unknown")</f>
        <v>Black/African American</v>
      </c>
      <c r="U157" s="159" t="str">
        <f>IFERROR(VLOOKUP(Table1[[#This Row],[RespondentID]],'All Data'!$A158:$CN730,86,FALSE),"unknown")</f>
        <v>No</v>
      </c>
      <c r="V157" s="159" t="str">
        <f>IFERROR(VLOOKUP(Table1[[#This Row],[RespondentID]],'All Data'!$A158:$CN730,87,FALSE),"unknown")</f>
        <v xml:space="preserve">English </v>
      </c>
      <c r="W157" s="159" t="str">
        <f>IFERROR(VLOOKUP(Table1[[#This Row],[RespondentID]],'All Data'!$A158:$CN730,88,FALSE),"unknown")</f>
        <v>$35,000 to $49,999</v>
      </c>
      <c r="X157" s="159" t="str">
        <f>IFERROR(VLOOKUP(Table1[[#This Row],[RespondentID]],'All Data'!$A158:$CN730,89,FALSE),"unknown")</f>
        <v>College graduate</v>
      </c>
      <c r="Y157" s="159" t="str">
        <f>IFERROR(VLOOKUP(Table1[[#This Row],[RespondentID]],'All Data'!$A158:$CN730,90,FALSE),"unknown")</f>
        <v>Employed for wages</v>
      </c>
      <c r="Z157" s="159" t="str">
        <f>IFERROR(VLOOKUP(Table1[[#This Row],[RespondentID]],'All Data'!$A158:$CN730,91,FALSE),"unknown")</f>
        <v>Yes</v>
      </c>
      <c r="AA157" s="159" t="str">
        <f>IFERROR(VLOOKUP(Table1[[#This Row],[RespondentID]],'All Data'!$A158:$CN730,92,FALSE),"unknown")</f>
        <v>Yes</v>
      </c>
    </row>
    <row r="158" spans="1:27" x14ac:dyDescent="0.35">
      <c r="A158" s="6">
        <v>7081824141</v>
      </c>
      <c r="B158" s="6" t="s">
        <v>67</v>
      </c>
      <c r="C158" s="6"/>
      <c r="D158" s="6"/>
      <c r="E158" s="6" t="s">
        <v>70</v>
      </c>
      <c r="F158" s="6"/>
      <c r="G158" s="6"/>
      <c r="H158" s="6"/>
      <c r="I158" s="6" t="s">
        <v>74</v>
      </c>
      <c r="J158" s="6"/>
      <c r="K158" s="6"/>
      <c r="L158" s="6"/>
      <c r="M158" s="6"/>
      <c r="N158" s="6"/>
      <c r="O158" s="98"/>
      <c r="P158" s="159" t="str">
        <f>IFERROR(VLOOKUP(Table1[[#This Row],[RespondentID]],'All Data'!$A159:$CN731,81,FALSE),"unkown")</f>
        <v>Female</v>
      </c>
      <c r="Q158" s="159">
        <f>IFERROR(VLOOKUP(Table1[[#This Row],[RespondentID]],'All Data'!$A159:$CN731,82,FALSE),"unknown")</f>
        <v>69</v>
      </c>
      <c r="R158" s="159" t="str">
        <f>IFERROR(VLOOKUP(Table1[[#This Row],[RespondentID]],'All Data'!$A159:$CN731,83,FALSE),"unknown")</f>
        <v>Suffolk</v>
      </c>
      <c r="S158" s="159" t="str">
        <f>IFERROR(VLOOKUP(Table1[[#This Row],[RespondentID]],'All Data'!$A159:$CN731,84,FALSE),"unknown")</f>
        <v>West Babylon, 11704</v>
      </c>
      <c r="T158" s="159" t="str">
        <f>IFERROR(VLOOKUP(Table1[[#This Row],[RespondentID]],'All Data'!$A159:$CN731,85,FALSE),"unknown")</f>
        <v>Black/African American</v>
      </c>
      <c r="U158" s="159" t="str">
        <f>IFERROR(VLOOKUP(Table1[[#This Row],[RespondentID]],'All Data'!$A159:$CN731,86,FALSE),"unknown")</f>
        <v>No</v>
      </c>
      <c r="V158" s="159" t="str">
        <f>IFERROR(VLOOKUP(Table1[[#This Row],[RespondentID]],'All Data'!$A159:$CN731,87,FALSE),"unknown")</f>
        <v xml:space="preserve">English </v>
      </c>
      <c r="W158" s="159" t="str">
        <f>IFERROR(VLOOKUP(Table1[[#This Row],[RespondentID]],'All Data'!$A159:$CN731,88,FALSE),"unknown")</f>
        <v>$0-$19,999</v>
      </c>
      <c r="X158" s="159" t="str">
        <f>IFERROR(VLOOKUP(Table1[[#This Row],[RespondentID]],'All Data'!$A159:$CN731,89,FALSE),"unknown")</f>
        <v>High school graduate</v>
      </c>
      <c r="Y158" s="159" t="str">
        <f>IFERROR(VLOOKUP(Table1[[#This Row],[RespondentID]],'All Data'!$A159:$CN731,90,FALSE),"unknown")</f>
        <v>Retired</v>
      </c>
      <c r="Z158" s="159" t="str">
        <f>IFERROR(VLOOKUP(Table1[[#This Row],[RespondentID]],'All Data'!$A159:$CN731,91,FALSE),"unknown")</f>
        <v>Yes</v>
      </c>
      <c r="AA158" s="159" t="str">
        <f>IFERROR(VLOOKUP(Table1[[#This Row],[RespondentID]],'All Data'!$A159:$CN731,92,FALSE),"unknown")</f>
        <v>Yes</v>
      </c>
    </row>
    <row r="159" spans="1:27" x14ac:dyDescent="0.35">
      <c r="A159" s="6">
        <v>7081823887</v>
      </c>
      <c r="B159" s="6" t="s">
        <v>67</v>
      </c>
      <c r="C159" s="6"/>
      <c r="D159" s="6"/>
      <c r="E159" s="6"/>
      <c r="F159" s="6"/>
      <c r="G159" s="6"/>
      <c r="H159" s="6"/>
      <c r="I159" s="6"/>
      <c r="J159" s="6"/>
      <c r="K159" s="6"/>
      <c r="L159" s="6"/>
      <c r="M159" s="6"/>
      <c r="N159" s="6"/>
      <c r="O159" s="98"/>
      <c r="P159" s="159" t="str">
        <f>IFERROR(VLOOKUP(Table1[[#This Row],[RespondentID]],'All Data'!$A160:$CN732,81,FALSE),"unkown")</f>
        <v>Female</v>
      </c>
      <c r="Q159" s="159">
        <f>IFERROR(VLOOKUP(Table1[[#This Row],[RespondentID]],'All Data'!$A160:$CN732,82,FALSE),"unknown")</f>
        <v>69</v>
      </c>
      <c r="R159" s="159" t="str">
        <f>IFERROR(VLOOKUP(Table1[[#This Row],[RespondentID]],'All Data'!$A160:$CN732,83,FALSE),"unknown")</f>
        <v>Suffolk</v>
      </c>
      <c r="S159" s="159" t="str">
        <f>IFERROR(VLOOKUP(Table1[[#This Row],[RespondentID]],'All Data'!$A160:$CN732,84,FALSE),"unknown")</f>
        <v>West Babylon, 11704</v>
      </c>
      <c r="T159" s="159" t="str">
        <f>IFERROR(VLOOKUP(Table1[[#This Row],[RespondentID]],'All Data'!$A160:$CN732,85,FALSE),"unknown")</f>
        <v>Black/African American</v>
      </c>
      <c r="U159" s="159" t="str">
        <f>IFERROR(VLOOKUP(Table1[[#This Row],[RespondentID]],'All Data'!$A160:$CN732,86,FALSE),"unknown")</f>
        <v>No</v>
      </c>
      <c r="V159" s="159" t="str">
        <f>IFERROR(VLOOKUP(Table1[[#This Row],[RespondentID]],'All Data'!$A160:$CN732,87,FALSE),"unknown")</f>
        <v xml:space="preserve">English </v>
      </c>
      <c r="W159" s="159" t="str">
        <f>IFERROR(VLOOKUP(Table1[[#This Row],[RespondentID]],'All Data'!$A160:$CN732,88,FALSE),"unknown")</f>
        <v>$20,000 to $34,999</v>
      </c>
      <c r="X159" s="159" t="str">
        <f>IFERROR(VLOOKUP(Table1[[#This Row],[RespondentID]],'All Data'!$A160:$CN732,89,FALSE),"unknown")</f>
        <v>Some college</v>
      </c>
      <c r="Y159" s="159" t="str">
        <f>IFERROR(VLOOKUP(Table1[[#This Row],[RespondentID]],'All Data'!$A160:$CN732,90,FALSE),"unknown")</f>
        <v>Retired</v>
      </c>
      <c r="Z159" s="159" t="str">
        <f>IFERROR(VLOOKUP(Table1[[#This Row],[RespondentID]],'All Data'!$A160:$CN732,91,FALSE),"unknown")</f>
        <v>Yes</v>
      </c>
      <c r="AA159" s="159" t="str">
        <f>IFERROR(VLOOKUP(Table1[[#This Row],[RespondentID]],'All Data'!$A160:$CN732,92,FALSE),"unknown")</f>
        <v>Yes</v>
      </c>
    </row>
    <row r="160" spans="1:27" x14ac:dyDescent="0.35">
      <c r="A160" s="6">
        <v>7081823626</v>
      </c>
      <c r="B160" s="6" t="s">
        <v>67</v>
      </c>
      <c r="C160" s="6"/>
      <c r="D160" s="6"/>
      <c r="E160" s="6" t="s">
        <v>70</v>
      </c>
      <c r="F160" s="6"/>
      <c r="G160" s="6"/>
      <c r="H160" s="6"/>
      <c r="I160" s="6" t="s">
        <v>74</v>
      </c>
      <c r="J160" s="6"/>
      <c r="K160" s="6"/>
      <c r="L160" s="6"/>
      <c r="M160" s="6"/>
      <c r="N160" s="6"/>
      <c r="O160" s="98"/>
      <c r="P160" s="159" t="str">
        <f>IFERROR(VLOOKUP(Table1[[#This Row],[RespondentID]],'All Data'!$A161:$CN733,81,FALSE),"unkown")</f>
        <v>Female</v>
      </c>
      <c r="Q160" s="159">
        <f>IFERROR(VLOOKUP(Table1[[#This Row],[RespondentID]],'All Data'!$A161:$CN733,82,FALSE),"unknown")</f>
        <v>71</v>
      </c>
      <c r="R160" s="159" t="str">
        <f>IFERROR(VLOOKUP(Table1[[#This Row],[RespondentID]],'All Data'!$A161:$CN733,83,FALSE),"unknown")</f>
        <v>Suffolk</v>
      </c>
      <c r="S160" s="159" t="str">
        <f>IFERROR(VLOOKUP(Table1[[#This Row],[RespondentID]],'All Data'!$A161:$CN733,84,FALSE),"unknown")</f>
        <v>West Babylon, 11704</v>
      </c>
      <c r="T160" s="159" t="str">
        <f>IFERROR(VLOOKUP(Table1[[#This Row],[RespondentID]],'All Data'!$A161:$CN733,85,FALSE),"unknown")</f>
        <v>Black/African American</v>
      </c>
      <c r="U160" s="159" t="str">
        <f>IFERROR(VLOOKUP(Table1[[#This Row],[RespondentID]],'All Data'!$A161:$CN733,86,FALSE),"unknown")</f>
        <v>No</v>
      </c>
      <c r="V160" s="159" t="str">
        <f>IFERROR(VLOOKUP(Table1[[#This Row],[RespondentID]],'All Data'!$A161:$CN733,87,FALSE),"unknown")</f>
        <v xml:space="preserve">English </v>
      </c>
      <c r="W160" s="159" t="str">
        <f>IFERROR(VLOOKUP(Table1[[#This Row],[RespondentID]],'All Data'!$A161:$CN733,88,FALSE),"unknown")</f>
        <v>$0-$19,999</v>
      </c>
      <c r="X160" s="159" t="str">
        <f>IFERROR(VLOOKUP(Table1[[#This Row],[RespondentID]],'All Data'!$A161:$CN733,89,FALSE),"unknown")</f>
        <v>Some high school</v>
      </c>
      <c r="Y160" s="159" t="str">
        <f>IFERROR(VLOOKUP(Table1[[#This Row],[RespondentID]],'All Data'!$A161:$CN733,90,FALSE),"unknown")</f>
        <v>Retired</v>
      </c>
      <c r="Z160" s="159" t="str">
        <f>IFERROR(VLOOKUP(Table1[[#This Row],[RespondentID]],'All Data'!$A161:$CN733,91,FALSE),"unknown")</f>
        <v>Yes</v>
      </c>
      <c r="AA160" s="159">
        <f>IFERROR(VLOOKUP(Table1[[#This Row],[RespondentID]],'All Data'!$A161:$CN733,92,FALSE),"unknown")</f>
        <v>0</v>
      </c>
    </row>
    <row r="161" spans="1:27" x14ac:dyDescent="0.35">
      <c r="A161" s="6">
        <v>7081823388</v>
      </c>
      <c r="B161" s="6" t="s">
        <v>67</v>
      </c>
      <c r="C161" s="6"/>
      <c r="D161" s="6"/>
      <c r="E161" s="6" t="s">
        <v>70</v>
      </c>
      <c r="F161" s="6"/>
      <c r="G161" s="6"/>
      <c r="H161" s="6"/>
      <c r="I161" s="6" t="s">
        <v>74</v>
      </c>
      <c r="J161" s="6"/>
      <c r="K161" s="6"/>
      <c r="L161" s="6"/>
      <c r="M161" s="6"/>
      <c r="N161" s="6"/>
      <c r="O161" s="98"/>
      <c r="P161" s="159" t="str">
        <f>IFERROR(VLOOKUP(Table1[[#This Row],[RespondentID]],'All Data'!$A162:$CN734,81,FALSE),"unkown")</f>
        <v>Female</v>
      </c>
      <c r="Q161" s="159">
        <f>IFERROR(VLOOKUP(Table1[[#This Row],[RespondentID]],'All Data'!$A162:$CN734,82,FALSE),"unknown")</f>
        <v>35</v>
      </c>
      <c r="R161" s="159" t="str">
        <f>IFERROR(VLOOKUP(Table1[[#This Row],[RespondentID]],'All Data'!$A162:$CN734,83,FALSE),"unknown")</f>
        <v>Suffolk</v>
      </c>
      <c r="S161" s="159" t="str">
        <f>IFERROR(VLOOKUP(Table1[[#This Row],[RespondentID]],'All Data'!$A162:$CN734,84,FALSE),"unknown")</f>
        <v>Wyandanch, 11798</v>
      </c>
      <c r="T161" s="159" t="str">
        <f>IFERROR(VLOOKUP(Table1[[#This Row],[RespondentID]],'All Data'!$A162:$CN734,85,FALSE),"unknown")</f>
        <v>Black/African American</v>
      </c>
      <c r="U161" s="159" t="str">
        <f>IFERROR(VLOOKUP(Table1[[#This Row],[RespondentID]],'All Data'!$A162:$CN734,86,FALSE),"unknown")</f>
        <v>No</v>
      </c>
      <c r="V161" s="159" t="str">
        <f>IFERROR(VLOOKUP(Table1[[#This Row],[RespondentID]],'All Data'!$A162:$CN734,87,FALSE),"unknown")</f>
        <v xml:space="preserve">English </v>
      </c>
      <c r="W161" s="159" t="str">
        <f>IFERROR(VLOOKUP(Table1[[#This Row],[RespondentID]],'All Data'!$A162:$CN734,88,FALSE),"unknown")</f>
        <v>$0-$19,999</v>
      </c>
      <c r="X161" s="159" t="str">
        <f>IFERROR(VLOOKUP(Table1[[#This Row],[RespondentID]],'All Data'!$A162:$CN734,89,FALSE),"unknown")</f>
        <v>High school graduate</v>
      </c>
      <c r="Y161" s="159" t="str">
        <f>IFERROR(VLOOKUP(Table1[[#This Row],[RespondentID]],'All Data'!$A162:$CN734,90,FALSE),"unknown")</f>
        <v>Out of work and looking for work</v>
      </c>
      <c r="Z161" s="159" t="str">
        <f>IFERROR(VLOOKUP(Table1[[#This Row],[RespondentID]],'All Data'!$A162:$CN734,91,FALSE),"unknown")</f>
        <v>Yes</v>
      </c>
      <c r="AA161" s="159" t="str">
        <f>IFERROR(VLOOKUP(Table1[[#This Row],[RespondentID]],'All Data'!$A162:$CN734,92,FALSE),"unknown")</f>
        <v>Yes</v>
      </c>
    </row>
    <row r="162" spans="1:27" x14ac:dyDescent="0.35">
      <c r="A162" s="6">
        <v>7081823102</v>
      </c>
      <c r="B162" s="6" t="s">
        <v>67</v>
      </c>
      <c r="C162" s="6"/>
      <c r="D162" s="6"/>
      <c r="E162" s="6"/>
      <c r="F162" s="6"/>
      <c r="G162" s="6"/>
      <c r="H162" s="6" t="s">
        <v>73</v>
      </c>
      <c r="I162" s="6"/>
      <c r="J162" s="6"/>
      <c r="K162" s="6" t="s">
        <v>76</v>
      </c>
      <c r="L162" s="6"/>
      <c r="M162" s="6"/>
      <c r="N162" s="6"/>
      <c r="O162" s="98"/>
      <c r="P162" s="159" t="str">
        <f>IFERROR(VLOOKUP(Table1[[#This Row],[RespondentID]],'All Data'!$A163:$CN735,81,FALSE),"unkown")</f>
        <v>Female</v>
      </c>
      <c r="Q162" s="159">
        <f>IFERROR(VLOOKUP(Table1[[#This Row],[RespondentID]],'All Data'!$A163:$CN735,82,FALSE),"unknown")</f>
        <v>24</v>
      </c>
      <c r="R162" s="159" t="str">
        <f>IFERROR(VLOOKUP(Table1[[#This Row],[RespondentID]],'All Data'!$A163:$CN735,83,FALSE),"unknown")</f>
        <v>Suffolk</v>
      </c>
      <c r="S162" s="159" t="str">
        <f>IFERROR(VLOOKUP(Table1[[#This Row],[RespondentID]],'All Data'!$A163:$CN735,84,FALSE),"unknown")</f>
        <v>Wyandanch, 11798</v>
      </c>
      <c r="T162" s="159" t="str">
        <f>IFERROR(VLOOKUP(Table1[[#This Row],[RespondentID]],'All Data'!$A163:$CN735,85,FALSE),"unknown")</f>
        <v>Native American</v>
      </c>
      <c r="U162" s="159" t="str">
        <f>IFERROR(VLOOKUP(Table1[[#This Row],[RespondentID]],'All Data'!$A163:$CN735,86,FALSE),"unknown")</f>
        <v>No</v>
      </c>
      <c r="V162" s="159" t="str">
        <f>IFERROR(VLOOKUP(Table1[[#This Row],[RespondentID]],'All Data'!$A163:$CN735,87,FALSE),"unknown")</f>
        <v xml:space="preserve">English </v>
      </c>
      <c r="W162" s="159">
        <f>IFERROR(VLOOKUP(Table1[[#This Row],[RespondentID]],'All Data'!$A163:$CN735,88,FALSE),"unknown")</f>
        <v>0</v>
      </c>
      <c r="X162" s="159" t="str">
        <f>IFERROR(VLOOKUP(Table1[[#This Row],[RespondentID]],'All Data'!$A163:$CN735,89,FALSE),"unknown")</f>
        <v>Some high school</v>
      </c>
      <c r="Y162" s="159" t="str">
        <f>IFERROR(VLOOKUP(Table1[[#This Row],[RespondentID]],'All Data'!$A163:$CN735,90,FALSE),"unknown")</f>
        <v>Self-employed</v>
      </c>
      <c r="Z162" s="159" t="str">
        <f>IFERROR(VLOOKUP(Table1[[#This Row],[RespondentID]],'All Data'!$A163:$CN735,91,FALSE),"unknown")</f>
        <v>Yes</v>
      </c>
      <c r="AA162" s="159">
        <f>IFERROR(VLOOKUP(Table1[[#This Row],[RespondentID]],'All Data'!$A163:$CN735,92,FALSE),"unknown")</f>
        <v>0</v>
      </c>
    </row>
    <row r="163" spans="1:27" x14ac:dyDescent="0.35">
      <c r="A163" s="6">
        <v>7074270291</v>
      </c>
      <c r="B163" s="6" t="s">
        <v>67</v>
      </c>
      <c r="C163" s="6"/>
      <c r="D163" s="6"/>
      <c r="E163" s="6" t="s">
        <v>70</v>
      </c>
      <c r="F163" s="6"/>
      <c r="G163" s="6"/>
      <c r="H163" s="6"/>
      <c r="I163" s="6"/>
      <c r="J163" s="6"/>
      <c r="K163" s="6"/>
      <c r="L163" s="6"/>
      <c r="M163" s="6" t="s">
        <v>78</v>
      </c>
      <c r="N163" s="6"/>
      <c r="O163" s="98"/>
      <c r="P163" s="159" t="str">
        <f>IFERROR(VLOOKUP(Table1[[#This Row],[RespondentID]],'All Data'!$A164:$CN736,81,FALSE),"unkown")</f>
        <v>Male</v>
      </c>
      <c r="Q163" s="159">
        <f>IFERROR(VLOOKUP(Table1[[#This Row],[RespondentID]],'All Data'!$A164:$CN736,82,FALSE),"unknown")</f>
        <v>29</v>
      </c>
      <c r="R163" s="159" t="str">
        <f>IFERROR(VLOOKUP(Table1[[#This Row],[RespondentID]],'All Data'!$A164:$CN736,83,FALSE),"unknown")</f>
        <v>Suffolk</v>
      </c>
      <c r="S163" s="159" t="str">
        <f>IFERROR(VLOOKUP(Table1[[#This Row],[RespondentID]],'All Data'!$A164:$CN736,84,FALSE),"unknown")</f>
        <v>Lindenhurst, 11757</v>
      </c>
      <c r="T163" s="159" t="str">
        <f>IFERROR(VLOOKUP(Table1[[#This Row],[RespondentID]],'All Data'!$A164:$CN736,85,FALSE),"unknown")</f>
        <v>White/Caucasian</v>
      </c>
      <c r="U163" s="159" t="str">
        <f>IFERROR(VLOOKUP(Table1[[#This Row],[RespondentID]],'All Data'!$A164:$CN736,86,FALSE),"unknown")</f>
        <v>No</v>
      </c>
      <c r="V163" s="159" t="str">
        <f>IFERROR(VLOOKUP(Table1[[#This Row],[RespondentID]],'All Data'!$A164:$CN736,87,FALSE),"unknown")</f>
        <v xml:space="preserve">English </v>
      </c>
      <c r="W163" s="159" t="str">
        <f>IFERROR(VLOOKUP(Table1[[#This Row],[RespondentID]],'All Data'!$A164:$CN736,88,FALSE),"unknown")</f>
        <v>Over $125,000</v>
      </c>
      <c r="X163" s="159" t="str">
        <f>IFERROR(VLOOKUP(Table1[[#This Row],[RespondentID]],'All Data'!$A164:$CN736,89,FALSE),"unknown")</f>
        <v>Graduate school</v>
      </c>
      <c r="Y163" s="159" t="str">
        <f>IFERROR(VLOOKUP(Table1[[#This Row],[RespondentID]],'All Data'!$A164:$CN736,90,FALSE),"unknown")</f>
        <v>Employed for wages</v>
      </c>
      <c r="Z163" s="159" t="str">
        <f>IFERROR(VLOOKUP(Table1[[#This Row],[RespondentID]],'All Data'!$A164:$CN736,91,FALSE),"unknown")</f>
        <v>Yes</v>
      </c>
      <c r="AA163" s="159" t="str">
        <f>IFERROR(VLOOKUP(Table1[[#This Row],[RespondentID]],'All Data'!$A164:$CN736,92,FALSE),"unknown")</f>
        <v>Yes</v>
      </c>
    </row>
    <row r="164" spans="1:27" x14ac:dyDescent="0.35">
      <c r="A164" s="6">
        <v>7073630508</v>
      </c>
      <c r="B164" s="6" t="s">
        <v>67</v>
      </c>
      <c r="C164" s="6"/>
      <c r="D164" s="6" t="s">
        <v>69</v>
      </c>
      <c r="E164" s="6" t="s">
        <v>70</v>
      </c>
      <c r="F164" s="6" t="s">
        <v>71</v>
      </c>
      <c r="G164" s="6" t="s">
        <v>72</v>
      </c>
      <c r="H164" s="6"/>
      <c r="I164" s="6"/>
      <c r="J164" s="6"/>
      <c r="K164" s="6"/>
      <c r="L164" s="6"/>
      <c r="M164" s="6" t="s">
        <v>78</v>
      </c>
      <c r="N164" s="6"/>
      <c r="O164" s="98"/>
      <c r="P164" s="159" t="str">
        <f>IFERROR(VLOOKUP(Table1[[#This Row],[RespondentID]],'All Data'!$A165:$CN737,81,FALSE),"unkown")</f>
        <v>Female</v>
      </c>
      <c r="Q164" s="159">
        <f>IFERROR(VLOOKUP(Table1[[#This Row],[RespondentID]],'All Data'!$A165:$CN737,82,FALSE),"unknown")</f>
        <v>80</v>
      </c>
      <c r="R164" s="159" t="str">
        <f>IFERROR(VLOOKUP(Table1[[#This Row],[RespondentID]],'All Data'!$A165:$CN737,83,FALSE),"unknown")</f>
        <v>Suffolk</v>
      </c>
      <c r="S164" s="159" t="str">
        <f>IFERROR(VLOOKUP(Table1[[#This Row],[RespondentID]],'All Data'!$A165:$CN737,84,FALSE),"unknown")</f>
        <v>Babylon, 11702</v>
      </c>
      <c r="T164" s="159" t="str">
        <f>IFERROR(VLOOKUP(Table1[[#This Row],[RespondentID]],'All Data'!$A165:$CN737,85,FALSE),"unknown")</f>
        <v>White/Caucasian</v>
      </c>
      <c r="U164" s="159" t="str">
        <f>IFERROR(VLOOKUP(Table1[[#This Row],[RespondentID]],'All Data'!$A165:$CN737,86,FALSE),"unknown")</f>
        <v>No</v>
      </c>
      <c r="V164" s="159" t="str">
        <f>IFERROR(VLOOKUP(Table1[[#This Row],[RespondentID]],'All Data'!$A165:$CN737,87,FALSE),"unknown")</f>
        <v xml:space="preserve">English </v>
      </c>
      <c r="W164" s="159" t="str">
        <f>IFERROR(VLOOKUP(Table1[[#This Row],[RespondentID]],'All Data'!$A165:$CN737,88,FALSE),"unknown")</f>
        <v>$75,000 to $125,000</v>
      </c>
      <c r="X164" s="159" t="str">
        <f>IFERROR(VLOOKUP(Table1[[#This Row],[RespondentID]],'All Data'!$A165:$CN737,89,FALSE),"unknown")</f>
        <v>College graduate</v>
      </c>
      <c r="Y164" s="159" t="str">
        <f>IFERROR(VLOOKUP(Table1[[#This Row],[RespondentID]],'All Data'!$A165:$CN737,90,FALSE),"unknown")</f>
        <v>Retired</v>
      </c>
      <c r="Z164" s="159" t="str">
        <f>IFERROR(VLOOKUP(Table1[[#This Row],[RespondentID]],'All Data'!$A165:$CN737,91,FALSE),"unknown")</f>
        <v>Yes</v>
      </c>
      <c r="AA164" s="159" t="str">
        <f>IFERROR(VLOOKUP(Table1[[#This Row],[RespondentID]],'All Data'!$A165:$CN737,92,FALSE),"unknown")</f>
        <v>Yes</v>
      </c>
    </row>
    <row r="165" spans="1:27" x14ac:dyDescent="0.35">
      <c r="A165" s="6">
        <v>7073433783</v>
      </c>
      <c r="B165" s="6" t="s">
        <v>67</v>
      </c>
      <c r="C165" s="6"/>
      <c r="D165" s="6"/>
      <c r="E165" s="6"/>
      <c r="F165" s="6"/>
      <c r="G165" s="6"/>
      <c r="H165" s="6"/>
      <c r="I165" s="6"/>
      <c r="J165" s="6"/>
      <c r="K165" s="6"/>
      <c r="L165" s="6"/>
      <c r="M165" s="6"/>
      <c r="N165" s="6"/>
      <c r="O165" s="98"/>
      <c r="P165" s="159" t="str">
        <f>IFERROR(VLOOKUP(Table1[[#This Row],[RespondentID]],'All Data'!$A166:$CN738,81,FALSE),"unkown")</f>
        <v>Male</v>
      </c>
      <c r="Q165" s="159">
        <f>IFERROR(VLOOKUP(Table1[[#This Row],[RespondentID]],'All Data'!$A166:$CN738,82,FALSE),"unknown")</f>
        <v>50</v>
      </c>
      <c r="R165" s="159" t="str">
        <f>IFERROR(VLOOKUP(Table1[[#This Row],[RespondentID]],'All Data'!$A166:$CN738,83,FALSE),"unknown")</f>
        <v>Suffolk</v>
      </c>
      <c r="S165" s="159" t="str">
        <f>IFERROR(VLOOKUP(Table1[[#This Row],[RespondentID]],'All Data'!$A166:$CN738,84,FALSE),"unknown")</f>
        <v>West Babylon, 11704</v>
      </c>
      <c r="T165" s="159">
        <f>IFERROR(VLOOKUP(Table1[[#This Row],[RespondentID]],'All Data'!$A166:$CN738,85,FALSE),"unknown")</f>
        <v>0</v>
      </c>
      <c r="U165" s="159" t="str">
        <f>IFERROR(VLOOKUP(Table1[[#This Row],[RespondentID]],'All Data'!$A166:$CN738,86,FALSE),"unknown")</f>
        <v>Yes</v>
      </c>
      <c r="V165" s="159" t="str">
        <f>IFERROR(VLOOKUP(Table1[[#This Row],[RespondentID]],'All Data'!$A166:$CN738,87,FALSE),"unknown")</f>
        <v xml:space="preserve">English Spanish </v>
      </c>
      <c r="W165" s="159">
        <f>IFERROR(VLOOKUP(Table1[[#This Row],[RespondentID]],'All Data'!$A166:$CN738,88,FALSE),"unknown")</f>
        <v>0</v>
      </c>
      <c r="X165" s="159" t="str">
        <f>IFERROR(VLOOKUP(Table1[[#This Row],[RespondentID]],'All Data'!$A166:$CN738,89,FALSE),"unknown")</f>
        <v>College graduate</v>
      </c>
      <c r="Y165" s="159" t="str">
        <f>IFERROR(VLOOKUP(Table1[[#This Row],[RespondentID]],'All Data'!$A166:$CN738,90,FALSE),"unknown")</f>
        <v>Employed for wages</v>
      </c>
      <c r="Z165" s="159" t="str">
        <f>IFERROR(VLOOKUP(Table1[[#This Row],[RespondentID]],'All Data'!$A166:$CN738,91,FALSE),"unknown")</f>
        <v>Yes</v>
      </c>
      <c r="AA165" s="159">
        <f>IFERROR(VLOOKUP(Table1[[#This Row],[RespondentID]],'All Data'!$A166:$CN738,92,FALSE),"unknown")</f>
        <v>0</v>
      </c>
    </row>
    <row r="166" spans="1:27" x14ac:dyDescent="0.35">
      <c r="A166" s="6">
        <v>7073433622</v>
      </c>
      <c r="B166" s="6" t="s">
        <v>67</v>
      </c>
      <c r="C166" s="6"/>
      <c r="D166" s="6"/>
      <c r="E166" s="6"/>
      <c r="F166" s="6"/>
      <c r="G166" s="6"/>
      <c r="H166" s="6"/>
      <c r="I166" s="6"/>
      <c r="J166" s="6"/>
      <c r="K166" s="6"/>
      <c r="L166" s="6"/>
      <c r="M166" s="6" t="s">
        <v>78</v>
      </c>
      <c r="N166" s="6"/>
      <c r="O166" s="98"/>
      <c r="P166" s="159" t="str">
        <f>IFERROR(VLOOKUP(Table1[[#This Row],[RespondentID]],'All Data'!$A167:$CN739,81,FALSE),"unkown")</f>
        <v>Female</v>
      </c>
      <c r="Q166" s="159">
        <f>IFERROR(VLOOKUP(Table1[[#This Row],[RespondentID]],'All Data'!$A167:$CN739,82,FALSE),"unknown")</f>
        <v>62</v>
      </c>
      <c r="R166" s="159" t="str">
        <f>IFERROR(VLOOKUP(Table1[[#This Row],[RespondentID]],'All Data'!$A167:$CN739,83,FALSE),"unknown")</f>
        <v>Suffolk</v>
      </c>
      <c r="S166" s="159">
        <f>IFERROR(VLOOKUP(Table1[[#This Row],[RespondentID]],'All Data'!$A167:$CN739,84,FALSE),"unknown")</f>
        <v>0</v>
      </c>
      <c r="T166" s="159" t="str">
        <f>IFERROR(VLOOKUP(Table1[[#This Row],[RespondentID]],'All Data'!$A167:$CN739,85,FALSE),"unknown")</f>
        <v>White/Caucasian</v>
      </c>
      <c r="U166" s="159" t="str">
        <f>IFERROR(VLOOKUP(Table1[[#This Row],[RespondentID]],'All Data'!$A167:$CN739,86,FALSE),"unknown")</f>
        <v>No</v>
      </c>
      <c r="V166" s="159" t="str">
        <f>IFERROR(VLOOKUP(Table1[[#This Row],[RespondentID]],'All Data'!$A167:$CN739,87,FALSE),"unknown")</f>
        <v xml:space="preserve">English </v>
      </c>
      <c r="W166" s="159" t="str">
        <f>IFERROR(VLOOKUP(Table1[[#This Row],[RespondentID]],'All Data'!$A167:$CN739,88,FALSE),"unknown")</f>
        <v>$50,000 to $74,999</v>
      </c>
      <c r="X166" s="159" t="str">
        <f>IFERROR(VLOOKUP(Table1[[#This Row],[RespondentID]],'All Data'!$A167:$CN739,89,FALSE),"unknown")</f>
        <v>College graduate</v>
      </c>
      <c r="Y166" s="159" t="str">
        <f>IFERROR(VLOOKUP(Table1[[#This Row],[RespondentID]],'All Data'!$A167:$CN739,90,FALSE),"unknown")</f>
        <v>Employed for wages</v>
      </c>
      <c r="Z166" s="159" t="str">
        <f>IFERROR(VLOOKUP(Table1[[#This Row],[RespondentID]],'All Data'!$A167:$CN739,91,FALSE),"unknown")</f>
        <v>Yes</v>
      </c>
      <c r="AA166" s="159">
        <f>IFERROR(VLOOKUP(Table1[[#This Row],[RespondentID]],'All Data'!$A167:$CN739,92,FALSE),"unknown")</f>
        <v>0</v>
      </c>
    </row>
    <row r="167" spans="1:27" x14ac:dyDescent="0.35">
      <c r="A167" s="6">
        <v>7073433513</v>
      </c>
      <c r="B167" s="6" t="s">
        <v>67</v>
      </c>
      <c r="C167" s="6"/>
      <c r="D167" s="6"/>
      <c r="E167" s="6"/>
      <c r="F167" s="6"/>
      <c r="G167" s="6"/>
      <c r="H167" s="6"/>
      <c r="I167" s="6"/>
      <c r="J167" s="6"/>
      <c r="K167" s="6"/>
      <c r="L167" s="6"/>
      <c r="M167" s="6"/>
      <c r="N167" s="6"/>
      <c r="O167" s="98"/>
      <c r="P167" s="159" t="str">
        <f>IFERROR(VLOOKUP(Table1[[#This Row],[RespondentID]],'All Data'!$A168:$CN740,81,FALSE),"unkown")</f>
        <v>Female</v>
      </c>
      <c r="Q167" s="159">
        <f>IFERROR(VLOOKUP(Table1[[#This Row],[RespondentID]],'All Data'!$A168:$CN740,82,FALSE),"unknown")</f>
        <v>0</v>
      </c>
      <c r="R167" s="159" t="str">
        <f>IFERROR(VLOOKUP(Table1[[#This Row],[RespondentID]],'All Data'!$A168:$CN740,83,FALSE),"unknown")</f>
        <v>Suffolk</v>
      </c>
      <c r="S167" s="159" t="str">
        <f>IFERROR(VLOOKUP(Table1[[#This Row],[RespondentID]],'All Data'!$A168:$CN740,84,FALSE),"unknown")</f>
        <v>East Islip, 11730</v>
      </c>
      <c r="T167" s="159" t="str">
        <f>IFERROR(VLOOKUP(Table1[[#This Row],[RespondentID]],'All Data'!$A168:$CN740,85,FALSE),"unknown")</f>
        <v>White/Caucasian</v>
      </c>
      <c r="U167" s="159" t="str">
        <f>IFERROR(VLOOKUP(Table1[[#This Row],[RespondentID]],'All Data'!$A168:$CN740,86,FALSE),"unknown")</f>
        <v>No</v>
      </c>
      <c r="V167" s="159" t="str">
        <f>IFERROR(VLOOKUP(Table1[[#This Row],[RespondentID]],'All Data'!$A168:$CN740,87,FALSE),"unknown")</f>
        <v xml:space="preserve">English </v>
      </c>
      <c r="W167" s="159">
        <f>IFERROR(VLOOKUP(Table1[[#This Row],[RespondentID]],'All Data'!$A168:$CN740,88,FALSE),"unknown")</f>
        <v>0</v>
      </c>
      <c r="X167" s="159">
        <f>IFERROR(VLOOKUP(Table1[[#This Row],[RespondentID]],'All Data'!$A168:$CN740,89,FALSE),"unknown")</f>
        <v>0</v>
      </c>
      <c r="Y167" s="159" t="str">
        <f>IFERROR(VLOOKUP(Table1[[#This Row],[RespondentID]],'All Data'!$A168:$CN740,90,FALSE),"unknown")</f>
        <v>Retired</v>
      </c>
      <c r="Z167" s="159" t="str">
        <f>IFERROR(VLOOKUP(Table1[[#This Row],[RespondentID]],'All Data'!$A168:$CN740,91,FALSE),"unknown")</f>
        <v>Yes</v>
      </c>
      <c r="AA167" s="159" t="str">
        <f>IFERROR(VLOOKUP(Table1[[#This Row],[RespondentID]],'All Data'!$A168:$CN740,92,FALSE),"unknown")</f>
        <v>Yes</v>
      </c>
    </row>
    <row r="168" spans="1:27" x14ac:dyDescent="0.35">
      <c r="A168" s="6">
        <v>7073433389</v>
      </c>
      <c r="B168" s="6" t="s">
        <v>67</v>
      </c>
      <c r="C168" s="6"/>
      <c r="D168" s="6"/>
      <c r="E168" s="6"/>
      <c r="F168" s="6" t="s">
        <v>71</v>
      </c>
      <c r="G168" s="6"/>
      <c r="H168" s="6"/>
      <c r="I168" s="6"/>
      <c r="J168" s="6"/>
      <c r="K168" s="6"/>
      <c r="L168" s="6"/>
      <c r="M168" s="6" t="s">
        <v>78</v>
      </c>
      <c r="N168" s="6"/>
      <c r="O168" s="98"/>
      <c r="P168" s="159" t="str">
        <f>IFERROR(VLOOKUP(Table1[[#This Row],[RespondentID]],'All Data'!$A169:$CN741,81,FALSE),"unkown")</f>
        <v>Female</v>
      </c>
      <c r="Q168" s="159">
        <f>IFERROR(VLOOKUP(Table1[[#This Row],[RespondentID]],'All Data'!$A169:$CN741,82,FALSE),"unknown")</f>
        <v>30</v>
      </c>
      <c r="R168" s="159" t="str">
        <f>IFERROR(VLOOKUP(Table1[[#This Row],[RespondentID]],'All Data'!$A169:$CN741,83,FALSE),"unknown")</f>
        <v>Suffolk</v>
      </c>
      <c r="S168" s="159" t="str">
        <f>IFERROR(VLOOKUP(Table1[[#This Row],[RespondentID]],'All Data'!$A169:$CN741,84,FALSE),"unknown")</f>
        <v>Lindenhurst, 11757</v>
      </c>
      <c r="T168" s="159" t="str">
        <f>IFERROR(VLOOKUP(Table1[[#This Row],[RespondentID]],'All Data'!$A169:$CN741,85,FALSE),"unknown")</f>
        <v>White/Caucasian</v>
      </c>
      <c r="U168" s="159" t="str">
        <f>IFERROR(VLOOKUP(Table1[[#This Row],[RespondentID]],'All Data'!$A169:$CN741,86,FALSE),"unknown")</f>
        <v>No</v>
      </c>
      <c r="V168" s="159" t="str">
        <f>IFERROR(VLOOKUP(Table1[[#This Row],[RespondentID]],'All Data'!$A169:$CN741,87,FALSE),"unknown")</f>
        <v xml:space="preserve">English </v>
      </c>
      <c r="W168" s="159" t="str">
        <f>IFERROR(VLOOKUP(Table1[[#This Row],[RespondentID]],'All Data'!$A169:$CN741,88,FALSE),"unknown")</f>
        <v>$50,000 to $74,999</v>
      </c>
      <c r="X168" s="159" t="str">
        <f>IFERROR(VLOOKUP(Table1[[#This Row],[RespondentID]],'All Data'!$A169:$CN741,89,FALSE),"unknown")</f>
        <v>Graduate school</v>
      </c>
      <c r="Y168" s="159" t="str">
        <f>IFERROR(VLOOKUP(Table1[[#This Row],[RespondentID]],'All Data'!$A169:$CN741,90,FALSE),"unknown")</f>
        <v>Employed for wages</v>
      </c>
      <c r="Z168" s="159" t="str">
        <f>IFERROR(VLOOKUP(Table1[[#This Row],[RespondentID]],'All Data'!$A169:$CN741,91,FALSE),"unknown")</f>
        <v>Yes</v>
      </c>
      <c r="AA168" s="159" t="str">
        <f>IFERROR(VLOOKUP(Table1[[#This Row],[RespondentID]],'All Data'!$A169:$CN741,92,FALSE),"unknown")</f>
        <v>Yes</v>
      </c>
    </row>
    <row r="169" spans="1:27" x14ac:dyDescent="0.35">
      <c r="A169" s="6">
        <v>7068518940</v>
      </c>
      <c r="B169" s="6" t="s">
        <v>67</v>
      </c>
      <c r="C169" s="6"/>
      <c r="D169" s="6"/>
      <c r="E169" s="6"/>
      <c r="F169" s="6"/>
      <c r="G169" s="6"/>
      <c r="H169" s="6"/>
      <c r="I169" s="6"/>
      <c r="J169" s="6"/>
      <c r="K169" s="6"/>
      <c r="L169" s="6"/>
      <c r="M169" s="6"/>
      <c r="N169" s="6"/>
      <c r="O169" s="98"/>
      <c r="P169" s="159" t="str">
        <f>IFERROR(VLOOKUP(Table1[[#This Row],[RespondentID]],'All Data'!$A170:$CN742,81,FALSE),"unkown")</f>
        <v>Male</v>
      </c>
      <c r="Q169" s="159">
        <f>IFERROR(VLOOKUP(Table1[[#This Row],[RespondentID]],'All Data'!$A170:$CN742,82,FALSE),"unknown")</f>
        <v>43</v>
      </c>
      <c r="R169" s="159" t="str">
        <f>IFERROR(VLOOKUP(Table1[[#This Row],[RespondentID]],'All Data'!$A170:$CN742,83,FALSE),"unknown")</f>
        <v>Suffolk</v>
      </c>
      <c r="S169" s="159" t="str">
        <f>IFERROR(VLOOKUP(Table1[[#This Row],[RespondentID]],'All Data'!$A170:$CN742,84,FALSE),"unknown")</f>
        <v>Bayport, 11705</v>
      </c>
      <c r="T169" s="159" t="str">
        <f>IFERROR(VLOOKUP(Table1[[#This Row],[RespondentID]],'All Data'!$A170:$CN742,85,FALSE),"unknown")</f>
        <v>White/Caucasian</v>
      </c>
      <c r="U169" s="159" t="str">
        <f>IFERROR(VLOOKUP(Table1[[#This Row],[RespondentID]],'All Data'!$A170:$CN742,86,FALSE),"unknown")</f>
        <v>No</v>
      </c>
      <c r="V169" s="159" t="str">
        <f>IFERROR(VLOOKUP(Table1[[#This Row],[RespondentID]],'All Data'!$A170:$CN742,87,FALSE),"unknown")</f>
        <v xml:space="preserve">English </v>
      </c>
      <c r="W169" s="159" t="str">
        <f>IFERROR(VLOOKUP(Table1[[#This Row],[RespondentID]],'All Data'!$A170:$CN742,88,FALSE),"unknown")</f>
        <v>Over $125,000</v>
      </c>
      <c r="X169" s="159" t="str">
        <f>IFERROR(VLOOKUP(Table1[[#This Row],[RespondentID]],'All Data'!$A170:$CN742,89,FALSE),"unknown")</f>
        <v>Some college</v>
      </c>
      <c r="Y169" s="159" t="str">
        <f>IFERROR(VLOOKUP(Table1[[#This Row],[RespondentID]],'All Data'!$A170:$CN742,90,FALSE),"unknown")</f>
        <v>Employed for wages</v>
      </c>
      <c r="Z169" s="159" t="str">
        <f>IFERROR(VLOOKUP(Table1[[#This Row],[RespondentID]],'All Data'!$A170:$CN742,91,FALSE),"unknown")</f>
        <v>Yes</v>
      </c>
      <c r="AA169" s="159" t="str">
        <f>IFERROR(VLOOKUP(Table1[[#This Row],[RespondentID]],'All Data'!$A170:$CN742,92,FALSE),"unknown")</f>
        <v>Yes</v>
      </c>
    </row>
    <row r="170" spans="1:27" x14ac:dyDescent="0.35">
      <c r="A170" s="6">
        <v>7068518772</v>
      </c>
      <c r="B170" s="6" t="s">
        <v>67</v>
      </c>
      <c r="C170" s="6"/>
      <c r="D170" s="6"/>
      <c r="E170" s="6" t="s">
        <v>70</v>
      </c>
      <c r="F170" s="6"/>
      <c r="G170" s="6"/>
      <c r="H170" s="6"/>
      <c r="I170" s="6"/>
      <c r="J170" s="6"/>
      <c r="K170" s="6"/>
      <c r="L170" s="6"/>
      <c r="M170" s="6"/>
      <c r="N170" s="6"/>
      <c r="O170" s="98"/>
      <c r="P170" s="159" t="str">
        <f>IFERROR(VLOOKUP(Table1[[#This Row],[RespondentID]],'All Data'!$A171:$CN743,81,FALSE),"unkown")</f>
        <v>Male</v>
      </c>
      <c r="Q170" s="159">
        <f>IFERROR(VLOOKUP(Table1[[#This Row],[RespondentID]],'All Data'!$A171:$CN743,82,FALSE),"unknown")</f>
        <v>33</v>
      </c>
      <c r="R170" s="159" t="str">
        <f>IFERROR(VLOOKUP(Table1[[#This Row],[RespondentID]],'All Data'!$A171:$CN743,83,FALSE),"unknown")</f>
        <v>Nassau</v>
      </c>
      <c r="S170" s="159" t="str">
        <f>IFERROR(VLOOKUP(Table1[[#This Row],[RespondentID]],'All Data'!$A171:$CN743,84,FALSE),"unknown")</f>
        <v>Elmont, 11003</v>
      </c>
      <c r="T170" s="159" t="str">
        <f>IFERROR(VLOOKUP(Table1[[#This Row],[RespondentID]],'All Data'!$A171:$CN743,85,FALSE),"unknown")</f>
        <v>Black/African American</v>
      </c>
      <c r="U170" s="159" t="str">
        <f>IFERROR(VLOOKUP(Table1[[#This Row],[RespondentID]],'All Data'!$A171:$CN743,86,FALSE),"unknown")</f>
        <v>No</v>
      </c>
      <c r="V170" s="159" t="str">
        <f>IFERROR(VLOOKUP(Table1[[#This Row],[RespondentID]],'All Data'!$A171:$CN743,87,FALSE),"unknown")</f>
        <v xml:space="preserve">English </v>
      </c>
      <c r="W170" s="159" t="str">
        <f>IFERROR(VLOOKUP(Table1[[#This Row],[RespondentID]],'All Data'!$A171:$CN743,88,FALSE),"unknown")</f>
        <v>$75,000 to $125,000</v>
      </c>
      <c r="X170" s="159" t="str">
        <f>IFERROR(VLOOKUP(Table1[[#This Row],[RespondentID]],'All Data'!$A171:$CN743,89,FALSE),"unknown")</f>
        <v>Some college</v>
      </c>
      <c r="Y170" s="159" t="str">
        <f>IFERROR(VLOOKUP(Table1[[#This Row],[RespondentID]],'All Data'!$A171:$CN743,90,FALSE),"unknown")</f>
        <v>Employed for wages</v>
      </c>
      <c r="Z170" s="159" t="str">
        <f>IFERROR(VLOOKUP(Table1[[#This Row],[RespondentID]],'All Data'!$A171:$CN743,91,FALSE),"unknown")</f>
        <v>Yes</v>
      </c>
      <c r="AA170" s="159" t="str">
        <f>IFERROR(VLOOKUP(Table1[[#This Row],[RespondentID]],'All Data'!$A171:$CN743,92,FALSE),"unknown")</f>
        <v>Yes</v>
      </c>
    </row>
    <row r="171" spans="1:27" x14ac:dyDescent="0.35">
      <c r="A171" s="6">
        <v>7068518657</v>
      </c>
      <c r="B171" s="6" t="s">
        <v>67</v>
      </c>
      <c r="C171" s="6"/>
      <c r="D171" s="6"/>
      <c r="E171" s="6"/>
      <c r="F171" s="6"/>
      <c r="G171" s="6"/>
      <c r="H171" s="6"/>
      <c r="I171" s="6"/>
      <c r="J171" s="6"/>
      <c r="K171" s="6"/>
      <c r="L171" s="6"/>
      <c r="M171" s="6"/>
      <c r="N171" s="6"/>
      <c r="O171" s="98"/>
      <c r="P171" s="159" t="str">
        <f>IFERROR(VLOOKUP(Table1[[#This Row],[RespondentID]],'All Data'!$A172:$CN744,81,FALSE),"unkown")</f>
        <v>Female</v>
      </c>
      <c r="Q171" s="159">
        <f>IFERROR(VLOOKUP(Table1[[#This Row],[RespondentID]],'All Data'!$A172:$CN744,82,FALSE),"unknown")</f>
        <v>55</v>
      </c>
      <c r="R171" s="159" t="str">
        <f>IFERROR(VLOOKUP(Table1[[#This Row],[RespondentID]],'All Data'!$A172:$CN744,83,FALSE),"unknown")</f>
        <v>Suffolk</v>
      </c>
      <c r="S171" s="159" t="str">
        <f>IFERROR(VLOOKUP(Table1[[#This Row],[RespondentID]],'All Data'!$A172:$CN744,84,FALSE),"unknown")</f>
        <v>Amityville, 11701</v>
      </c>
      <c r="T171" s="159" t="str">
        <f>IFERROR(VLOOKUP(Table1[[#This Row],[RespondentID]],'All Data'!$A172:$CN744,85,FALSE),"unknown")</f>
        <v>White/Caucasian</v>
      </c>
      <c r="U171" s="159">
        <f>IFERROR(VLOOKUP(Table1[[#This Row],[RespondentID]],'All Data'!$A172:$CN744,86,FALSE),"unknown")</f>
        <v>0</v>
      </c>
      <c r="V171" s="159" t="str">
        <f>IFERROR(VLOOKUP(Table1[[#This Row],[RespondentID]],'All Data'!$A172:$CN744,87,FALSE),"unknown")</f>
        <v xml:space="preserve">English </v>
      </c>
      <c r="W171" s="159">
        <f>IFERROR(VLOOKUP(Table1[[#This Row],[RespondentID]],'All Data'!$A172:$CN744,88,FALSE),"unknown")</f>
        <v>0</v>
      </c>
      <c r="X171" s="159" t="str">
        <f>IFERROR(VLOOKUP(Table1[[#This Row],[RespondentID]],'All Data'!$A172:$CN744,89,FALSE),"unknown")</f>
        <v>High school graduate</v>
      </c>
      <c r="Y171" s="159" t="str">
        <f>IFERROR(VLOOKUP(Table1[[#This Row],[RespondentID]],'All Data'!$A172:$CN744,90,FALSE),"unknown")</f>
        <v>Employed for wages</v>
      </c>
      <c r="Z171" s="159">
        <f>IFERROR(VLOOKUP(Table1[[#This Row],[RespondentID]],'All Data'!$A172:$CN744,91,FALSE),"unknown")</f>
        <v>0</v>
      </c>
      <c r="AA171" s="159" t="str">
        <f>IFERROR(VLOOKUP(Table1[[#This Row],[RespondentID]],'All Data'!$A172:$CN744,92,FALSE),"unknown")</f>
        <v>Yes</v>
      </c>
    </row>
    <row r="172" spans="1:27" x14ac:dyDescent="0.35">
      <c r="A172" s="6">
        <v>7068518551</v>
      </c>
      <c r="B172" s="6" t="s">
        <v>67</v>
      </c>
      <c r="C172" s="6" t="s">
        <v>68</v>
      </c>
      <c r="D172" s="6"/>
      <c r="E172" s="6"/>
      <c r="F172" s="6"/>
      <c r="G172" s="6"/>
      <c r="H172" s="6"/>
      <c r="I172" s="6"/>
      <c r="J172" s="6"/>
      <c r="K172" s="6"/>
      <c r="L172" s="6"/>
      <c r="M172" s="6"/>
      <c r="N172" s="6"/>
      <c r="O172" s="98"/>
      <c r="P172" s="159" t="str">
        <f>IFERROR(VLOOKUP(Table1[[#This Row],[RespondentID]],'All Data'!$A173:$CN745,81,FALSE),"unkown")</f>
        <v>Female</v>
      </c>
      <c r="Q172" s="159">
        <f>IFERROR(VLOOKUP(Table1[[#This Row],[RespondentID]],'All Data'!$A173:$CN745,82,FALSE),"unknown")</f>
        <v>70</v>
      </c>
      <c r="R172" s="159" t="str">
        <f>IFERROR(VLOOKUP(Table1[[#This Row],[RespondentID]],'All Data'!$A173:$CN745,83,FALSE),"unknown")</f>
        <v>Nassau</v>
      </c>
      <c r="S172" s="159" t="str">
        <f>IFERROR(VLOOKUP(Table1[[#This Row],[RespondentID]],'All Data'!$A173:$CN745,84,FALSE),"unknown")</f>
        <v>Massapequa, 11758</v>
      </c>
      <c r="T172" s="159" t="str">
        <f>IFERROR(VLOOKUP(Table1[[#This Row],[RespondentID]],'All Data'!$A173:$CN745,85,FALSE),"unknown")</f>
        <v>White/Caucasian</v>
      </c>
      <c r="U172" s="159" t="str">
        <f>IFERROR(VLOOKUP(Table1[[#This Row],[RespondentID]],'All Data'!$A173:$CN745,86,FALSE),"unknown")</f>
        <v>No</v>
      </c>
      <c r="V172" s="159" t="str">
        <f>IFERROR(VLOOKUP(Table1[[#This Row],[RespondentID]],'All Data'!$A173:$CN745,87,FALSE),"unknown")</f>
        <v xml:space="preserve">English </v>
      </c>
      <c r="W172" s="159" t="str">
        <f>IFERROR(VLOOKUP(Table1[[#This Row],[RespondentID]],'All Data'!$A173:$CN745,88,FALSE),"unknown")</f>
        <v>$75,000 to $125,000</v>
      </c>
      <c r="X172" s="159" t="str">
        <f>IFERROR(VLOOKUP(Table1[[#This Row],[RespondentID]],'All Data'!$A173:$CN745,89,FALSE),"unknown")</f>
        <v>Some college</v>
      </c>
      <c r="Y172" s="159" t="str">
        <f>IFERROR(VLOOKUP(Table1[[#This Row],[RespondentID]],'All Data'!$A173:$CN745,90,FALSE),"unknown")</f>
        <v>Retired</v>
      </c>
      <c r="Z172" s="159" t="str">
        <f>IFERROR(VLOOKUP(Table1[[#This Row],[RespondentID]],'All Data'!$A173:$CN745,91,FALSE),"unknown")</f>
        <v>Yes</v>
      </c>
      <c r="AA172" s="159" t="str">
        <f>IFERROR(VLOOKUP(Table1[[#This Row],[RespondentID]],'All Data'!$A173:$CN745,92,FALSE),"unknown")</f>
        <v>Yes</v>
      </c>
    </row>
    <row r="173" spans="1:27" x14ac:dyDescent="0.35">
      <c r="A173" s="6">
        <v>7068518380</v>
      </c>
      <c r="B173" s="6"/>
      <c r="C173" s="6"/>
      <c r="D173" s="6" t="s">
        <v>69</v>
      </c>
      <c r="E173" s="6" t="s">
        <v>70</v>
      </c>
      <c r="F173" s="6"/>
      <c r="G173" s="6"/>
      <c r="H173" s="6"/>
      <c r="I173" s="6"/>
      <c r="J173" s="6"/>
      <c r="K173" s="6"/>
      <c r="L173" s="6"/>
      <c r="M173" s="6" t="s">
        <v>78</v>
      </c>
      <c r="N173" s="6"/>
      <c r="O173" s="98"/>
      <c r="P173" s="159" t="str">
        <f>IFERROR(VLOOKUP(Table1[[#This Row],[RespondentID]],'All Data'!$A174:$CN746,81,FALSE),"unkown")</f>
        <v>Female</v>
      </c>
      <c r="Q173" s="159">
        <f>IFERROR(VLOOKUP(Table1[[#This Row],[RespondentID]],'All Data'!$A174:$CN746,82,FALSE),"unknown")</f>
        <v>40</v>
      </c>
      <c r="R173" s="159" t="str">
        <f>IFERROR(VLOOKUP(Table1[[#This Row],[RespondentID]],'All Data'!$A174:$CN746,83,FALSE),"unknown")</f>
        <v>Nassau</v>
      </c>
      <c r="S173" s="159" t="str">
        <f>IFERROR(VLOOKUP(Table1[[#This Row],[RespondentID]],'All Data'!$A174:$CN746,84,FALSE),"unknown")</f>
        <v>Massapequa, 11758</v>
      </c>
      <c r="T173" s="159" t="str">
        <f>IFERROR(VLOOKUP(Table1[[#This Row],[RespondentID]],'All Data'!$A174:$CN746,85,FALSE),"unknown")</f>
        <v>White/Caucasian</v>
      </c>
      <c r="U173" s="159" t="str">
        <f>IFERROR(VLOOKUP(Table1[[#This Row],[RespondentID]],'All Data'!$A174:$CN746,86,FALSE),"unknown")</f>
        <v>No</v>
      </c>
      <c r="V173" s="159" t="str">
        <f>IFERROR(VLOOKUP(Table1[[#This Row],[RespondentID]],'All Data'!$A174:$CN746,87,FALSE),"unknown")</f>
        <v xml:space="preserve">English </v>
      </c>
      <c r="W173" s="159" t="str">
        <f>IFERROR(VLOOKUP(Table1[[#This Row],[RespondentID]],'All Data'!$A174:$CN746,88,FALSE),"unknown")</f>
        <v>$75,000 to $125,000</v>
      </c>
      <c r="X173" s="159" t="str">
        <f>IFERROR(VLOOKUP(Table1[[#This Row],[RespondentID]],'All Data'!$A174:$CN746,89,FALSE),"unknown")</f>
        <v>College graduate</v>
      </c>
      <c r="Y173" s="159" t="str">
        <f>IFERROR(VLOOKUP(Table1[[#This Row],[RespondentID]],'All Data'!$A174:$CN746,90,FALSE),"unknown")</f>
        <v>Employed for wages</v>
      </c>
      <c r="Z173" s="159" t="str">
        <f>IFERROR(VLOOKUP(Table1[[#This Row],[RespondentID]],'All Data'!$A174:$CN746,91,FALSE),"unknown")</f>
        <v>Yes</v>
      </c>
      <c r="AA173" s="159" t="str">
        <f>IFERROR(VLOOKUP(Table1[[#This Row],[RespondentID]],'All Data'!$A174:$CN746,92,FALSE),"unknown")</f>
        <v>Yes</v>
      </c>
    </row>
    <row r="174" spans="1:27" x14ac:dyDescent="0.35">
      <c r="A174" s="6">
        <v>7068518213</v>
      </c>
      <c r="B174" s="6" t="s">
        <v>67</v>
      </c>
      <c r="C174" s="6"/>
      <c r="D174" s="6"/>
      <c r="E174" s="6" t="s">
        <v>70</v>
      </c>
      <c r="F174" s="6"/>
      <c r="G174" s="6"/>
      <c r="H174" s="6"/>
      <c r="I174" s="6"/>
      <c r="J174" s="6"/>
      <c r="K174" s="6"/>
      <c r="L174" s="6"/>
      <c r="M174" s="6"/>
      <c r="N174" s="6"/>
      <c r="O174" s="98"/>
      <c r="P174" s="159" t="str">
        <f>IFERROR(VLOOKUP(Table1[[#This Row],[RespondentID]],'All Data'!$A175:$CN747,81,FALSE),"unkown")</f>
        <v>Female</v>
      </c>
      <c r="Q174" s="159">
        <f>IFERROR(VLOOKUP(Table1[[#This Row],[RespondentID]],'All Data'!$A175:$CN747,82,FALSE),"unknown")</f>
        <v>57</v>
      </c>
      <c r="R174" s="159" t="str">
        <f>IFERROR(VLOOKUP(Table1[[#This Row],[RespondentID]],'All Data'!$A175:$CN747,83,FALSE),"unknown")</f>
        <v>Suffolk</v>
      </c>
      <c r="S174" s="159" t="str">
        <f>IFERROR(VLOOKUP(Table1[[#This Row],[RespondentID]],'All Data'!$A175:$CN747,84,FALSE),"unknown")</f>
        <v>Lindenhurst, 11757</v>
      </c>
      <c r="T174" s="159" t="str">
        <f>IFERROR(VLOOKUP(Table1[[#This Row],[RespondentID]],'All Data'!$A175:$CN747,85,FALSE),"unknown")</f>
        <v>White/Caucasian</v>
      </c>
      <c r="U174" s="159" t="str">
        <f>IFERROR(VLOOKUP(Table1[[#This Row],[RespondentID]],'All Data'!$A175:$CN747,86,FALSE),"unknown")</f>
        <v>No</v>
      </c>
      <c r="V174" s="159" t="str">
        <f>IFERROR(VLOOKUP(Table1[[#This Row],[RespondentID]],'All Data'!$A175:$CN747,87,FALSE),"unknown")</f>
        <v xml:space="preserve">English </v>
      </c>
      <c r="W174" s="159" t="str">
        <f>IFERROR(VLOOKUP(Table1[[#This Row],[RespondentID]],'All Data'!$A175:$CN747,88,FALSE),"unknown")</f>
        <v>$35,000 to $49,999</v>
      </c>
      <c r="X174" s="159" t="str">
        <f>IFERROR(VLOOKUP(Table1[[#This Row],[RespondentID]],'All Data'!$A175:$CN747,89,FALSE),"unknown")</f>
        <v>College graduate</v>
      </c>
      <c r="Y174" s="159" t="str">
        <f>IFERROR(VLOOKUP(Table1[[#This Row],[RespondentID]],'All Data'!$A175:$CN747,90,FALSE),"unknown")</f>
        <v>Employed for wages</v>
      </c>
      <c r="Z174" s="159" t="str">
        <f>IFERROR(VLOOKUP(Table1[[#This Row],[RespondentID]],'All Data'!$A175:$CN747,91,FALSE),"unknown")</f>
        <v>Yes</v>
      </c>
      <c r="AA174" s="159" t="str">
        <f>IFERROR(VLOOKUP(Table1[[#This Row],[RespondentID]],'All Data'!$A175:$CN747,92,FALSE),"unknown")</f>
        <v>Yes</v>
      </c>
    </row>
    <row r="175" spans="1:27" x14ac:dyDescent="0.35">
      <c r="A175" s="6">
        <v>7068518050</v>
      </c>
      <c r="B175" s="6" t="s">
        <v>67</v>
      </c>
      <c r="C175" s="6"/>
      <c r="D175" s="6"/>
      <c r="E175" s="6"/>
      <c r="F175" s="6"/>
      <c r="G175" s="6"/>
      <c r="H175" s="6"/>
      <c r="I175" s="6"/>
      <c r="J175" s="6"/>
      <c r="K175" s="6"/>
      <c r="L175" s="6"/>
      <c r="M175" s="6" t="s">
        <v>78</v>
      </c>
      <c r="N175" s="6"/>
      <c r="O175" s="98"/>
      <c r="P175" s="159" t="str">
        <f>IFERROR(VLOOKUP(Table1[[#This Row],[RespondentID]],'All Data'!$A176:$CN748,81,FALSE),"unkown")</f>
        <v>Female</v>
      </c>
      <c r="Q175" s="159">
        <f>IFERROR(VLOOKUP(Table1[[#This Row],[RespondentID]],'All Data'!$A176:$CN748,82,FALSE),"unknown")</f>
        <v>55</v>
      </c>
      <c r="R175" s="159" t="str">
        <f>IFERROR(VLOOKUP(Table1[[#This Row],[RespondentID]],'All Data'!$A176:$CN748,83,FALSE),"unknown")</f>
        <v>Suffolk</v>
      </c>
      <c r="S175" s="159">
        <f>IFERROR(VLOOKUP(Table1[[#This Row],[RespondentID]],'All Data'!$A176:$CN748,84,FALSE),"unknown")</f>
        <v>0</v>
      </c>
      <c r="T175" s="159" t="str">
        <f>IFERROR(VLOOKUP(Table1[[#This Row],[RespondentID]],'All Data'!$A176:$CN748,85,FALSE),"unknown")</f>
        <v>White/Caucasian</v>
      </c>
      <c r="U175" s="159" t="str">
        <f>IFERROR(VLOOKUP(Table1[[#This Row],[RespondentID]],'All Data'!$A176:$CN748,86,FALSE),"unknown")</f>
        <v>No</v>
      </c>
      <c r="V175" s="159" t="str">
        <f>IFERROR(VLOOKUP(Table1[[#This Row],[RespondentID]],'All Data'!$A176:$CN748,87,FALSE),"unknown")</f>
        <v xml:space="preserve">English </v>
      </c>
      <c r="W175" s="159" t="str">
        <f>IFERROR(VLOOKUP(Table1[[#This Row],[RespondentID]],'All Data'!$A176:$CN748,88,FALSE),"unknown")</f>
        <v>$75,000 to $125,000</v>
      </c>
      <c r="X175" s="159" t="str">
        <f>IFERROR(VLOOKUP(Table1[[#This Row],[RespondentID]],'All Data'!$A176:$CN748,89,FALSE),"unknown")</f>
        <v>High school graduate</v>
      </c>
      <c r="Y175" s="159" t="str">
        <f>IFERROR(VLOOKUP(Table1[[#This Row],[RespondentID]],'All Data'!$A176:$CN748,90,FALSE),"unknown")</f>
        <v>Employed for wages</v>
      </c>
      <c r="Z175" s="159" t="str">
        <f>IFERROR(VLOOKUP(Table1[[#This Row],[RespondentID]],'All Data'!$A176:$CN748,91,FALSE),"unknown")</f>
        <v>Yes</v>
      </c>
      <c r="AA175" s="159" t="str">
        <f>IFERROR(VLOOKUP(Table1[[#This Row],[RespondentID]],'All Data'!$A176:$CN748,92,FALSE),"unknown")</f>
        <v>Yes</v>
      </c>
    </row>
    <row r="176" spans="1:27" x14ac:dyDescent="0.35">
      <c r="A176" s="6">
        <v>7068517884</v>
      </c>
      <c r="B176" s="6" t="s">
        <v>67</v>
      </c>
      <c r="C176" s="6"/>
      <c r="D176" s="6"/>
      <c r="E176" s="6"/>
      <c r="F176" s="6"/>
      <c r="G176" s="6"/>
      <c r="H176" s="6"/>
      <c r="I176" s="6"/>
      <c r="J176" s="6"/>
      <c r="K176" s="6"/>
      <c r="L176" s="6"/>
      <c r="M176" s="6"/>
      <c r="N176" s="6"/>
      <c r="O176" s="98"/>
      <c r="P176" s="159" t="str">
        <f>IFERROR(VLOOKUP(Table1[[#This Row],[RespondentID]],'All Data'!$A177:$CN749,81,FALSE),"unkown")</f>
        <v>Male</v>
      </c>
      <c r="Q176" s="159">
        <f>IFERROR(VLOOKUP(Table1[[#This Row],[RespondentID]],'All Data'!$A177:$CN749,82,FALSE),"unknown")</f>
        <v>60</v>
      </c>
      <c r="R176" s="159" t="str">
        <f>IFERROR(VLOOKUP(Table1[[#This Row],[RespondentID]],'All Data'!$A177:$CN749,83,FALSE),"unknown")</f>
        <v>Suffolk</v>
      </c>
      <c r="S176" s="159" t="str">
        <f>IFERROR(VLOOKUP(Table1[[#This Row],[RespondentID]],'All Data'!$A177:$CN749,84,FALSE),"unknown")</f>
        <v>Islip, 11751</v>
      </c>
      <c r="T176" s="159" t="str">
        <f>IFERROR(VLOOKUP(Table1[[#This Row],[RespondentID]],'All Data'!$A177:$CN749,85,FALSE),"unknown")</f>
        <v>White/Caucasian</v>
      </c>
      <c r="U176" s="159">
        <f>IFERROR(VLOOKUP(Table1[[#This Row],[RespondentID]],'All Data'!$A177:$CN749,86,FALSE),"unknown")</f>
        <v>0</v>
      </c>
      <c r="V176" s="159" t="str">
        <f>IFERROR(VLOOKUP(Table1[[#This Row],[RespondentID]],'All Data'!$A177:$CN749,87,FALSE),"unknown")</f>
        <v xml:space="preserve">English </v>
      </c>
      <c r="W176" s="159">
        <f>IFERROR(VLOOKUP(Table1[[#This Row],[RespondentID]],'All Data'!$A177:$CN749,88,FALSE),"unknown")</f>
        <v>0</v>
      </c>
      <c r="X176" s="159" t="str">
        <f>IFERROR(VLOOKUP(Table1[[#This Row],[RespondentID]],'All Data'!$A177:$CN749,89,FALSE),"unknown")</f>
        <v>Some college</v>
      </c>
      <c r="Y176" s="159" t="str">
        <f>IFERROR(VLOOKUP(Table1[[#This Row],[RespondentID]],'All Data'!$A177:$CN749,90,FALSE),"unknown")</f>
        <v>Employed for wages</v>
      </c>
      <c r="Z176" s="159" t="str">
        <f>IFERROR(VLOOKUP(Table1[[#This Row],[RespondentID]],'All Data'!$A177:$CN749,91,FALSE),"unknown")</f>
        <v>Yes</v>
      </c>
      <c r="AA176" s="159" t="str">
        <f>IFERROR(VLOOKUP(Table1[[#This Row],[RespondentID]],'All Data'!$A177:$CN749,92,FALSE),"unknown")</f>
        <v>Yes</v>
      </c>
    </row>
    <row r="177" spans="1:27" x14ac:dyDescent="0.35">
      <c r="A177" s="6">
        <v>7068517759</v>
      </c>
      <c r="B177" s="6" t="s">
        <v>67</v>
      </c>
      <c r="C177" s="6"/>
      <c r="D177" s="6" t="s">
        <v>69</v>
      </c>
      <c r="E177" s="6" t="s">
        <v>70</v>
      </c>
      <c r="F177" s="6" t="s">
        <v>71</v>
      </c>
      <c r="G177" s="6" t="s">
        <v>72</v>
      </c>
      <c r="H177" s="6"/>
      <c r="I177" s="6" t="s">
        <v>74</v>
      </c>
      <c r="J177" s="6"/>
      <c r="K177" s="6"/>
      <c r="L177" s="6"/>
      <c r="M177" s="6" t="s">
        <v>78</v>
      </c>
      <c r="N177" s="6"/>
      <c r="O177" s="98"/>
      <c r="P177" s="159" t="str">
        <f>IFERROR(VLOOKUP(Table1[[#This Row],[RespondentID]],'All Data'!$A178:$CN750,81,FALSE),"unkown")</f>
        <v>Male</v>
      </c>
      <c r="Q177" s="159">
        <f>IFERROR(VLOOKUP(Table1[[#This Row],[RespondentID]],'All Data'!$A178:$CN750,82,FALSE),"unknown")</f>
        <v>51</v>
      </c>
      <c r="R177" s="159" t="str">
        <f>IFERROR(VLOOKUP(Table1[[#This Row],[RespondentID]],'All Data'!$A178:$CN750,83,FALSE),"unknown")</f>
        <v>Nassau</v>
      </c>
      <c r="S177" s="159" t="str">
        <f>IFERROR(VLOOKUP(Table1[[#This Row],[RespondentID]],'All Data'!$A178:$CN750,84,FALSE),"unknown")</f>
        <v>Franklin Square, 11010</v>
      </c>
      <c r="T177" s="159" t="str">
        <f>IFERROR(VLOOKUP(Table1[[#This Row],[RespondentID]],'All Data'!$A178:$CN750,85,FALSE),"unknown")</f>
        <v>White/Caucasian</v>
      </c>
      <c r="U177" s="159" t="str">
        <f>IFERROR(VLOOKUP(Table1[[#This Row],[RespondentID]],'All Data'!$A178:$CN750,86,FALSE),"unknown")</f>
        <v>No</v>
      </c>
      <c r="V177" s="159" t="str">
        <f>IFERROR(VLOOKUP(Table1[[#This Row],[RespondentID]],'All Data'!$A178:$CN750,87,FALSE),"unknown")</f>
        <v xml:space="preserve">English </v>
      </c>
      <c r="W177" s="159" t="str">
        <f>IFERROR(VLOOKUP(Table1[[#This Row],[RespondentID]],'All Data'!$A178:$CN750,88,FALSE),"unknown")</f>
        <v>Over $125,000</v>
      </c>
      <c r="X177" s="159" t="str">
        <f>IFERROR(VLOOKUP(Table1[[#This Row],[RespondentID]],'All Data'!$A178:$CN750,89,FALSE),"unknown")</f>
        <v>High school graduate</v>
      </c>
      <c r="Y177" s="159" t="str">
        <f>IFERROR(VLOOKUP(Table1[[#This Row],[RespondentID]],'All Data'!$A178:$CN750,90,FALSE),"unknown")</f>
        <v>Employed for wages</v>
      </c>
      <c r="Z177" s="159" t="str">
        <f>IFERROR(VLOOKUP(Table1[[#This Row],[RespondentID]],'All Data'!$A178:$CN750,91,FALSE),"unknown")</f>
        <v>Yes</v>
      </c>
      <c r="AA177" s="159" t="str">
        <f>IFERROR(VLOOKUP(Table1[[#This Row],[RespondentID]],'All Data'!$A178:$CN750,92,FALSE),"unknown")</f>
        <v>Yes</v>
      </c>
    </row>
    <row r="178" spans="1:27" x14ac:dyDescent="0.35">
      <c r="A178" s="6">
        <v>7068517636</v>
      </c>
      <c r="B178" s="6" t="s">
        <v>67</v>
      </c>
      <c r="C178" s="6"/>
      <c r="D178" s="6"/>
      <c r="E178" s="6"/>
      <c r="F178" s="6"/>
      <c r="G178" s="6"/>
      <c r="H178" s="6"/>
      <c r="I178" s="6"/>
      <c r="J178" s="6" t="s">
        <v>75</v>
      </c>
      <c r="K178" s="6"/>
      <c r="L178" s="6"/>
      <c r="M178" s="6"/>
      <c r="N178" s="6" t="s">
        <v>79</v>
      </c>
      <c r="O178" s="98"/>
      <c r="P178" s="159" t="str">
        <f>IFERROR(VLOOKUP(Table1[[#This Row],[RespondentID]],'All Data'!$A179:$CN751,81,FALSE),"unkown")</f>
        <v>Female</v>
      </c>
      <c r="Q178" s="159">
        <f>IFERROR(VLOOKUP(Table1[[#This Row],[RespondentID]],'All Data'!$A179:$CN751,82,FALSE),"unknown")</f>
        <v>40</v>
      </c>
      <c r="R178" s="159" t="str">
        <f>IFERROR(VLOOKUP(Table1[[#This Row],[RespondentID]],'All Data'!$A179:$CN751,83,FALSE),"unknown")</f>
        <v>Nassau</v>
      </c>
      <c r="S178" s="159" t="str">
        <f>IFERROR(VLOOKUP(Table1[[#This Row],[RespondentID]],'All Data'!$A179:$CN751,84,FALSE),"unknown")</f>
        <v>East Meadow, 11554</v>
      </c>
      <c r="T178" s="159" t="str">
        <f>IFERROR(VLOOKUP(Table1[[#This Row],[RespondentID]],'All Data'!$A179:$CN751,85,FALSE),"unknown")</f>
        <v>White/Caucasian</v>
      </c>
      <c r="U178" s="159" t="str">
        <f>IFERROR(VLOOKUP(Table1[[#This Row],[RespondentID]],'All Data'!$A179:$CN751,86,FALSE),"unknown")</f>
        <v>No</v>
      </c>
      <c r="V178" s="159" t="str">
        <f>IFERROR(VLOOKUP(Table1[[#This Row],[RespondentID]],'All Data'!$A179:$CN751,87,FALSE),"unknown")</f>
        <v xml:space="preserve">English </v>
      </c>
      <c r="W178" s="159" t="str">
        <f>IFERROR(VLOOKUP(Table1[[#This Row],[RespondentID]],'All Data'!$A179:$CN751,88,FALSE),"unknown")</f>
        <v>Over $125,000</v>
      </c>
      <c r="X178" s="159" t="str">
        <f>IFERROR(VLOOKUP(Table1[[#This Row],[RespondentID]],'All Data'!$A179:$CN751,89,FALSE),"unknown")</f>
        <v>Technical school</v>
      </c>
      <c r="Y178" s="159" t="str">
        <f>IFERROR(VLOOKUP(Table1[[#This Row],[RespondentID]],'All Data'!$A179:$CN751,90,FALSE),"unknown")</f>
        <v>Employed for wages</v>
      </c>
      <c r="Z178" s="159" t="str">
        <f>IFERROR(VLOOKUP(Table1[[#This Row],[RespondentID]],'All Data'!$A179:$CN751,91,FALSE),"unknown")</f>
        <v>Yes</v>
      </c>
      <c r="AA178" s="159" t="str">
        <f>IFERROR(VLOOKUP(Table1[[#This Row],[RespondentID]],'All Data'!$A179:$CN751,92,FALSE),"unknown")</f>
        <v>Yes</v>
      </c>
    </row>
    <row r="179" spans="1:27" x14ac:dyDescent="0.35">
      <c r="A179" s="6">
        <v>7068517529</v>
      </c>
      <c r="B179" s="6" t="s">
        <v>67</v>
      </c>
      <c r="C179" s="6"/>
      <c r="D179" s="6"/>
      <c r="E179" s="6" t="s">
        <v>70</v>
      </c>
      <c r="F179" s="6"/>
      <c r="G179" s="6"/>
      <c r="H179" s="6"/>
      <c r="I179" s="6"/>
      <c r="J179" s="6"/>
      <c r="K179" s="6"/>
      <c r="L179" s="6"/>
      <c r="M179" s="6"/>
      <c r="N179" s="6"/>
      <c r="O179" s="98"/>
      <c r="P179" s="159" t="str">
        <f>IFERROR(VLOOKUP(Table1[[#This Row],[RespondentID]],'All Data'!$A180:$CN752,81,FALSE),"unkown")</f>
        <v>Female</v>
      </c>
      <c r="Q179" s="159">
        <f>IFERROR(VLOOKUP(Table1[[#This Row],[RespondentID]],'All Data'!$A180:$CN752,82,FALSE),"unknown")</f>
        <v>47</v>
      </c>
      <c r="R179" s="159" t="str">
        <f>IFERROR(VLOOKUP(Table1[[#This Row],[RespondentID]],'All Data'!$A180:$CN752,83,FALSE),"unknown")</f>
        <v>Nassau</v>
      </c>
      <c r="S179" s="159" t="str">
        <f>IFERROR(VLOOKUP(Table1[[#This Row],[RespondentID]],'All Data'!$A180:$CN752,84,FALSE),"unknown")</f>
        <v>Westbury, 11590</v>
      </c>
      <c r="T179" s="159" t="str">
        <f>IFERROR(VLOOKUP(Table1[[#This Row],[RespondentID]],'All Data'!$A180:$CN752,85,FALSE),"unknown")</f>
        <v>White/Caucasian</v>
      </c>
      <c r="U179" s="159" t="str">
        <f>IFERROR(VLOOKUP(Table1[[#This Row],[RespondentID]],'All Data'!$A180:$CN752,86,FALSE),"unknown")</f>
        <v>No</v>
      </c>
      <c r="V179" s="159" t="str">
        <f>IFERROR(VLOOKUP(Table1[[#This Row],[RespondentID]],'All Data'!$A180:$CN752,87,FALSE),"unknown")</f>
        <v xml:space="preserve">English </v>
      </c>
      <c r="W179" s="159">
        <f>IFERROR(VLOOKUP(Table1[[#This Row],[RespondentID]],'All Data'!$A180:$CN752,88,FALSE),"unknown")</f>
        <v>0</v>
      </c>
      <c r="X179" s="159" t="str">
        <f>IFERROR(VLOOKUP(Table1[[#This Row],[RespondentID]],'All Data'!$A180:$CN752,89,FALSE),"unknown")</f>
        <v>College graduate</v>
      </c>
      <c r="Y179" s="159" t="str">
        <f>IFERROR(VLOOKUP(Table1[[#This Row],[RespondentID]],'All Data'!$A180:$CN752,90,FALSE),"unknown")</f>
        <v>Employed for wages</v>
      </c>
      <c r="Z179" s="159" t="str">
        <f>IFERROR(VLOOKUP(Table1[[#This Row],[RespondentID]],'All Data'!$A180:$CN752,91,FALSE),"unknown")</f>
        <v>Yes</v>
      </c>
      <c r="AA179" s="159" t="str">
        <f>IFERROR(VLOOKUP(Table1[[#This Row],[RespondentID]],'All Data'!$A180:$CN752,92,FALSE),"unknown")</f>
        <v>Yes</v>
      </c>
    </row>
    <row r="180" spans="1:27" x14ac:dyDescent="0.35">
      <c r="A180" s="6">
        <v>7068517418</v>
      </c>
      <c r="B180" s="6" t="s">
        <v>67</v>
      </c>
      <c r="C180" s="6"/>
      <c r="D180" s="6"/>
      <c r="E180" s="6" t="s">
        <v>70</v>
      </c>
      <c r="F180" s="6"/>
      <c r="G180" s="6"/>
      <c r="H180" s="6"/>
      <c r="I180" s="6"/>
      <c r="J180" s="6"/>
      <c r="K180" s="6"/>
      <c r="L180" s="6"/>
      <c r="M180" s="6" t="s">
        <v>78</v>
      </c>
      <c r="N180" s="6"/>
      <c r="O180" s="98"/>
      <c r="P180" s="159" t="str">
        <f>IFERROR(VLOOKUP(Table1[[#This Row],[RespondentID]],'All Data'!$A181:$CN753,81,FALSE),"unkown")</f>
        <v>Female</v>
      </c>
      <c r="Q180" s="159">
        <f>IFERROR(VLOOKUP(Table1[[#This Row],[RespondentID]],'All Data'!$A181:$CN753,82,FALSE),"unknown")</f>
        <v>51</v>
      </c>
      <c r="R180" s="159" t="str">
        <f>IFERROR(VLOOKUP(Table1[[#This Row],[RespondentID]],'All Data'!$A181:$CN753,83,FALSE),"unknown")</f>
        <v>Nassau</v>
      </c>
      <c r="S180" s="159" t="str">
        <f>IFERROR(VLOOKUP(Table1[[#This Row],[RespondentID]],'All Data'!$A181:$CN753,84,FALSE),"unknown")</f>
        <v>Rockville Centre, 11570</v>
      </c>
      <c r="T180" s="159" t="str">
        <f>IFERROR(VLOOKUP(Table1[[#This Row],[RespondentID]],'All Data'!$A181:$CN753,85,FALSE),"unknown")</f>
        <v>White/Caucasian</v>
      </c>
      <c r="U180" s="159" t="str">
        <f>IFERROR(VLOOKUP(Table1[[#This Row],[RespondentID]],'All Data'!$A181:$CN753,86,FALSE),"unknown")</f>
        <v>No</v>
      </c>
      <c r="V180" s="159" t="str">
        <f>IFERROR(VLOOKUP(Table1[[#This Row],[RespondentID]],'All Data'!$A181:$CN753,87,FALSE),"unknown")</f>
        <v xml:space="preserve">English </v>
      </c>
      <c r="W180" s="159">
        <f>IFERROR(VLOOKUP(Table1[[#This Row],[RespondentID]],'All Data'!$A181:$CN753,88,FALSE),"unknown")</f>
        <v>0</v>
      </c>
      <c r="X180" s="159" t="str">
        <f>IFERROR(VLOOKUP(Table1[[#This Row],[RespondentID]],'All Data'!$A181:$CN753,89,FALSE),"unknown")</f>
        <v>High school graduate</v>
      </c>
      <c r="Y180" s="159" t="str">
        <f>IFERROR(VLOOKUP(Table1[[#This Row],[RespondentID]],'All Data'!$A181:$CN753,90,FALSE),"unknown")</f>
        <v>Employed for wages</v>
      </c>
      <c r="Z180" s="159" t="str">
        <f>IFERROR(VLOOKUP(Table1[[#This Row],[RespondentID]],'All Data'!$A181:$CN753,91,FALSE),"unknown")</f>
        <v>Yes</v>
      </c>
      <c r="AA180" s="159" t="str">
        <f>IFERROR(VLOOKUP(Table1[[#This Row],[RespondentID]],'All Data'!$A181:$CN753,92,FALSE),"unknown")</f>
        <v>Yes</v>
      </c>
    </row>
    <row r="181" spans="1:27" x14ac:dyDescent="0.35">
      <c r="A181" s="6">
        <v>7068517280</v>
      </c>
      <c r="B181" s="6" t="s">
        <v>67</v>
      </c>
      <c r="C181" s="6"/>
      <c r="D181" s="6"/>
      <c r="E181" s="6"/>
      <c r="F181" s="6" t="s">
        <v>71</v>
      </c>
      <c r="G181" s="6" t="s">
        <v>72</v>
      </c>
      <c r="H181" s="6"/>
      <c r="I181" s="6" t="s">
        <v>74</v>
      </c>
      <c r="J181" s="6"/>
      <c r="K181" s="6"/>
      <c r="L181" s="6"/>
      <c r="M181" s="6"/>
      <c r="N181" s="6"/>
      <c r="O181" s="98"/>
      <c r="P181" s="159" t="str">
        <f>IFERROR(VLOOKUP(Table1[[#This Row],[RespondentID]],'All Data'!$A182:$CN754,81,FALSE),"unkown")</f>
        <v>Female</v>
      </c>
      <c r="Q181" s="159">
        <f>IFERROR(VLOOKUP(Table1[[#This Row],[RespondentID]],'All Data'!$A182:$CN754,82,FALSE),"unknown")</f>
        <v>89</v>
      </c>
      <c r="R181" s="159" t="str">
        <f>IFERROR(VLOOKUP(Table1[[#This Row],[RespondentID]],'All Data'!$A182:$CN754,83,FALSE),"unknown")</f>
        <v>Nassau</v>
      </c>
      <c r="S181" s="159" t="str">
        <f>IFERROR(VLOOKUP(Table1[[#This Row],[RespondentID]],'All Data'!$A182:$CN754,84,FALSE),"unknown")</f>
        <v>Lakeview, 11552</v>
      </c>
      <c r="T181" s="159" t="str">
        <f>IFERROR(VLOOKUP(Table1[[#This Row],[RespondentID]],'All Data'!$A182:$CN754,85,FALSE),"unknown")</f>
        <v>White/Caucasian</v>
      </c>
      <c r="U181" s="159" t="str">
        <f>IFERROR(VLOOKUP(Table1[[#This Row],[RespondentID]],'All Data'!$A182:$CN754,86,FALSE),"unknown")</f>
        <v>No</v>
      </c>
      <c r="V181" s="159" t="str">
        <f>IFERROR(VLOOKUP(Table1[[#This Row],[RespondentID]],'All Data'!$A182:$CN754,87,FALSE),"unknown")</f>
        <v xml:space="preserve">English </v>
      </c>
      <c r="W181" s="159">
        <f>IFERROR(VLOOKUP(Table1[[#This Row],[RespondentID]],'All Data'!$A182:$CN754,88,FALSE),"unknown")</f>
        <v>0</v>
      </c>
      <c r="X181" s="159" t="str">
        <f>IFERROR(VLOOKUP(Table1[[#This Row],[RespondentID]],'All Data'!$A182:$CN754,89,FALSE),"unknown")</f>
        <v>High school graduate</v>
      </c>
      <c r="Y181" s="159" t="str">
        <f>IFERROR(VLOOKUP(Table1[[#This Row],[RespondentID]],'All Data'!$A182:$CN754,90,FALSE),"unknown")</f>
        <v>Retired</v>
      </c>
      <c r="Z181" s="159" t="str">
        <f>IFERROR(VLOOKUP(Table1[[#This Row],[RespondentID]],'All Data'!$A182:$CN754,91,FALSE),"unknown")</f>
        <v>Yes</v>
      </c>
      <c r="AA181" s="159" t="str">
        <f>IFERROR(VLOOKUP(Table1[[#This Row],[RespondentID]],'All Data'!$A182:$CN754,92,FALSE),"unknown")</f>
        <v>No</v>
      </c>
    </row>
    <row r="182" spans="1:27" x14ac:dyDescent="0.35">
      <c r="A182" s="6">
        <v>7068517167</v>
      </c>
      <c r="B182" s="6" t="s">
        <v>67</v>
      </c>
      <c r="C182" s="6"/>
      <c r="D182" s="6"/>
      <c r="E182" s="6"/>
      <c r="F182" s="6" t="s">
        <v>71</v>
      </c>
      <c r="G182" s="6" t="s">
        <v>72</v>
      </c>
      <c r="H182" s="6"/>
      <c r="I182" s="6"/>
      <c r="J182" s="6"/>
      <c r="K182" s="6"/>
      <c r="L182" s="6"/>
      <c r="M182" s="6" t="s">
        <v>78</v>
      </c>
      <c r="N182" s="6"/>
      <c r="O182" s="98"/>
      <c r="P182" s="159" t="str">
        <f>IFERROR(VLOOKUP(Table1[[#This Row],[RespondentID]],'All Data'!$A183:$CN755,81,FALSE),"unkown")</f>
        <v>Female</v>
      </c>
      <c r="Q182" s="159">
        <f>IFERROR(VLOOKUP(Table1[[#This Row],[RespondentID]],'All Data'!$A183:$CN755,82,FALSE),"unknown")</f>
        <v>69</v>
      </c>
      <c r="R182" s="159" t="str">
        <f>IFERROR(VLOOKUP(Table1[[#This Row],[RespondentID]],'All Data'!$A183:$CN755,83,FALSE),"unknown")</f>
        <v>Nassau</v>
      </c>
      <c r="S182" s="159" t="str">
        <f>IFERROR(VLOOKUP(Table1[[#This Row],[RespondentID]],'All Data'!$A183:$CN755,84,FALSE),"unknown")</f>
        <v>East Rockaway, 11518</v>
      </c>
      <c r="T182" s="159">
        <f>IFERROR(VLOOKUP(Table1[[#This Row],[RespondentID]],'All Data'!$A183:$CN755,85,FALSE),"unknown")</f>
        <v>0</v>
      </c>
      <c r="U182" s="159">
        <f>IFERROR(VLOOKUP(Table1[[#This Row],[RespondentID]],'All Data'!$A183:$CN755,86,FALSE),"unknown")</f>
        <v>0</v>
      </c>
      <c r="V182" s="159" t="str">
        <f>IFERROR(VLOOKUP(Table1[[#This Row],[RespondentID]],'All Data'!$A183:$CN755,87,FALSE),"unknown")</f>
        <v xml:space="preserve"> </v>
      </c>
      <c r="W182" s="159">
        <f>IFERROR(VLOOKUP(Table1[[#This Row],[RespondentID]],'All Data'!$A183:$CN755,88,FALSE),"unknown")</f>
        <v>0</v>
      </c>
      <c r="X182" s="159" t="str">
        <f>IFERROR(VLOOKUP(Table1[[#This Row],[RespondentID]],'All Data'!$A183:$CN755,89,FALSE),"unknown")</f>
        <v>High school graduate</v>
      </c>
      <c r="Y182" s="159" t="str">
        <f>IFERROR(VLOOKUP(Table1[[#This Row],[RespondentID]],'All Data'!$A183:$CN755,90,FALSE),"unknown")</f>
        <v>Retired</v>
      </c>
      <c r="Z182" s="159" t="str">
        <f>IFERROR(VLOOKUP(Table1[[#This Row],[RespondentID]],'All Data'!$A183:$CN755,91,FALSE),"unknown")</f>
        <v>Yes</v>
      </c>
      <c r="AA182" s="159" t="str">
        <f>IFERROR(VLOOKUP(Table1[[#This Row],[RespondentID]],'All Data'!$A183:$CN755,92,FALSE),"unknown")</f>
        <v>No</v>
      </c>
    </row>
    <row r="183" spans="1:27" x14ac:dyDescent="0.35">
      <c r="A183" s="6">
        <v>7068517045</v>
      </c>
      <c r="B183" s="6" t="s">
        <v>67</v>
      </c>
      <c r="C183" s="6" t="s">
        <v>68</v>
      </c>
      <c r="D183" s="6"/>
      <c r="E183" s="6"/>
      <c r="F183" s="6"/>
      <c r="G183" s="6" t="s">
        <v>72</v>
      </c>
      <c r="H183" s="6"/>
      <c r="I183" s="6"/>
      <c r="J183" s="6"/>
      <c r="K183" s="6"/>
      <c r="L183" s="6"/>
      <c r="M183" s="6"/>
      <c r="N183" s="6"/>
      <c r="O183" s="98"/>
      <c r="P183" s="159" t="str">
        <f>IFERROR(VLOOKUP(Table1[[#This Row],[RespondentID]],'All Data'!$A184:$CN756,81,FALSE),"unkown")</f>
        <v>Male</v>
      </c>
      <c r="Q183" s="159">
        <f>IFERROR(VLOOKUP(Table1[[#This Row],[RespondentID]],'All Data'!$A184:$CN756,82,FALSE),"unknown")</f>
        <v>75</v>
      </c>
      <c r="R183" s="159" t="str">
        <f>IFERROR(VLOOKUP(Table1[[#This Row],[RespondentID]],'All Data'!$A184:$CN756,83,FALSE),"unknown")</f>
        <v>Nassau</v>
      </c>
      <c r="S183" s="159">
        <f>IFERROR(VLOOKUP(Table1[[#This Row],[RespondentID]],'All Data'!$A184:$CN756,84,FALSE),"unknown")</f>
        <v>0</v>
      </c>
      <c r="T183" s="159" t="str">
        <f>IFERROR(VLOOKUP(Table1[[#This Row],[RespondentID]],'All Data'!$A184:$CN756,85,FALSE),"unknown")</f>
        <v>White/Caucasian</v>
      </c>
      <c r="U183" s="159">
        <f>IFERROR(VLOOKUP(Table1[[#This Row],[RespondentID]],'All Data'!$A184:$CN756,86,FALSE),"unknown")</f>
        <v>0</v>
      </c>
      <c r="V183" s="159" t="str">
        <f>IFERROR(VLOOKUP(Table1[[#This Row],[RespondentID]],'All Data'!$A184:$CN756,87,FALSE),"unknown")</f>
        <v xml:space="preserve"> </v>
      </c>
      <c r="W183" s="159">
        <f>IFERROR(VLOOKUP(Table1[[#This Row],[RespondentID]],'All Data'!$A184:$CN756,88,FALSE),"unknown")</f>
        <v>0</v>
      </c>
      <c r="X183" s="159">
        <f>IFERROR(VLOOKUP(Table1[[#This Row],[RespondentID]],'All Data'!$A184:$CN756,89,FALSE),"unknown")</f>
        <v>0</v>
      </c>
      <c r="Y183" s="159">
        <f>IFERROR(VLOOKUP(Table1[[#This Row],[RespondentID]],'All Data'!$A184:$CN756,90,FALSE),"unknown")</f>
        <v>0</v>
      </c>
      <c r="Z183" s="159" t="str">
        <f>IFERROR(VLOOKUP(Table1[[#This Row],[RespondentID]],'All Data'!$A184:$CN756,91,FALSE),"unknown")</f>
        <v>Yes</v>
      </c>
      <c r="AA183" s="159" t="str">
        <f>IFERROR(VLOOKUP(Table1[[#This Row],[RespondentID]],'All Data'!$A184:$CN756,92,FALSE),"unknown")</f>
        <v>No</v>
      </c>
    </row>
    <row r="184" spans="1:27" x14ac:dyDescent="0.35">
      <c r="A184" s="6">
        <v>7068516942</v>
      </c>
      <c r="B184" s="6" t="s">
        <v>67</v>
      </c>
      <c r="C184" s="6"/>
      <c r="D184" s="6"/>
      <c r="E184" s="6"/>
      <c r="F184" s="6"/>
      <c r="G184" s="6"/>
      <c r="H184" s="6"/>
      <c r="I184" s="6"/>
      <c r="J184" s="6"/>
      <c r="K184" s="6"/>
      <c r="L184" s="6"/>
      <c r="M184" s="6"/>
      <c r="N184" s="6"/>
      <c r="O184" s="98"/>
      <c r="P184" s="159" t="str">
        <f>IFERROR(VLOOKUP(Table1[[#This Row],[RespondentID]],'All Data'!$A185:$CN757,81,FALSE),"unkown")</f>
        <v>Male</v>
      </c>
      <c r="Q184" s="159">
        <f>IFERROR(VLOOKUP(Table1[[#This Row],[RespondentID]],'All Data'!$A185:$CN757,82,FALSE),"unknown")</f>
        <v>76</v>
      </c>
      <c r="R184" s="159" t="str">
        <f>IFERROR(VLOOKUP(Table1[[#This Row],[RespondentID]],'All Data'!$A185:$CN757,83,FALSE),"unknown")</f>
        <v>Nassau</v>
      </c>
      <c r="S184" s="159" t="str">
        <f>IFERROR(VLOOKUP(Table1[[#This Row],[RespondentID]],'All Data'!$A185:$CN757,84,FALSE),"unknown")</f>
        <v>Valley Stream, 11581</v>
      </c>
      <c r="T184" s="159" t="str">
        <f>IFERROR(VLOOKUP(Table1[[#This Row],[RespondentID]],'All Data'!$A185:$CN757,85,FALSE),"unknown")</f>
        <v>White/Caucasian</v>
      </c>
      <c r="U184" s="159" t="str">
        <f>IFERROR(VLOOKUP(Table1[[#This Row],[RespondentID]],'All Data'!$A185:$CN757,86,FALSE),"unknown")</f>
        <v>No</v>
      </c>
      <c r="V184" s="159" t="str">
        <f>IFERROR(VLOOKUP(Table1[[#This Row],[RespondentID]],'All Data'!$A185:$CN757,87,FALSE),"unknown")</f>
        <v xml:space="preserve">English </v>
      </c>
      <c r="W184" s="159" t="str">
        <f>IFERROR(VLOOKUP(Table1[[#This Row],[RespondentID]],'All Data'!$A185:$CN757,88,FALSE),"unknown")</f>
        <v>$20,000 to $34,999</v>
      </c>
      <c r="X184" s="159" t="str">
        <f>IFERROR(VLOOKUP(Table1[[#This Row],[RespondentID]],'All Data'!$A185:$CN757,89,FALSE),"unknown")</f>
        <v>High school graduate</v>
      </c>
      <c r="Y184" s="159" t="str">
        <f>IFERROR(VLOOKUP(Table1[[#This Row],[RespondentID]],'All Data'!$A185:$CN757,90,FALSE),"unknown")</f>
        <v>Retired</v>
      </c>
      <c r="Z184" s="159" t="str">
        <f>IFERROR(VLOOKUP(Table1[[#This Row],[RespondentID]],'All Data'!$A185:$CN757,91,FALSE),"unknown")</f>
        <v>Yes</v>
      </c>
      <c r="AA184" s="159" t="str">
        <f>IFERROR(VLOOKUP(Table1[[#This Row],[RespondentID]],'All Data'!$A185:$CN757,92,FALSE),"unknown")</f>
        <v>No</v>
      </c>
    </row>
    <row r="185" spans="1:27" x14ac:dyDescent="0.35">
      <c r="A185" s="6">
        <v>7068516801</v>
      </c>
      <c r="B185" s="6" t="s">
        <v>67</v>
      </c>
      <c r="C185" s="6"/>
      <c r="D185" s="6"/>
      <c r="E185" s="6"/>
      <c r="F185" s="6"/>
      <c r="G185" s="6" t="s">
        <v>72</v>
      </c>
      <c r="H185" s="6"/>
      <c r="I185" s="6" t="s">
        <v>74</v>
      </c>
      <c r="J185" s="6"/>
      <c r="K185" s="6"/>
      <c r="L185" s="6"/>
      <c r="M185" s="6" t="s">
        <v>78</v>
      </c>
      <c r="N185" s="6"/>
      <c r="O185" s="98"/>
      <c r="P185" s="159" t="str">
        <f>IFERROR(VLOOKUP(Table1[[#This Row],[RespondentID]],'All Data'!$A186:$CN758,81,FALSE),"unkown")</f>
        <v>Female</v>
      </c>
      <c r="Q185" s="159">
        <f>IFERROR(VLOOKUP(Table1[[#This Row],[RespondentID]],'All Data'!$A186:$CN758,82,FALSE),"unknown")</f>
        <v>60</v>
      </c>
      <c r="R185" s="159" t="str">
        <f>IFERROR(VLOOKUP(Table1[[#This Row],[RespondentID]],'All Data'!$A186:$CN758,83,FALSE),"unknown")</f>
        <v>Nassau</v>
      </c>
      <c r="S185" s="159" t="str">
        <f>IFERROR(VLOOKUP(Table1[[#This Row],[RespondentID]],'All Data'!$A186:$CN758,84,FALSE),"unknown")</f>
        <v>Valley Stream, 11580</v>
      </c>
      <c r="T185" s="159" t="str">
        <f>IFERROR(VLOOKUP(Table1[[#This Row],[RespondentID]],'All Data'!$A186:$CN758,85,FALSE),"unknown")</f>
        <v>White/Caucasian</v>
      </c>
      <c r="U185" s="159" t="str">
        <f>IFERROR(VLOOKUP(Table1[[#This Row],[RespondentID]],'All Data'!$A186:$CN758,86,FALSE),"unknown")</f>
        <v>No</v>
      </c>
      <c r="V185" s="159" t="str">
        <f>IFERROR(VLOOKUP(Table1[[#This Row],[RespondentID]],'All Data'!$A186:$CN758,87,FALSE),"unknown")</f>
        <v xml:space="preserve">English </v>
      </c>
      <c r="W185" s="159" t="str">
        <f>IFERROR(VLOOKUP(Table1[[#This Row],[RespondentID]],'All Data'!$A186:$CN758,88,FALSE),"unknown")</f>
        <v>Over $125,000</v>
      </c>
      <c r="X185" s="159" t="str">
        <f>IFERROR(VLOOKUP(Table1[[#This Row],[RespondentID]],'All Data'!$A186:$CN758,89,FALSE),"unknown")</f>
        <v>High school graduate</v>
      </c>
      <c r="Y185" s="159" t="str">
        <f>IFERROR(VLOOKUP(Table1[[#This Row],[RespondentID]],'All Data'!$A186:$CN758,90,FALSE),"unknown")</f>
        <v>Employed for wages</v>
      </c>
      <c r="Z185" s="159" t="str">
        <f>IFERROR(VLOOKUP(Table1[[#This Row],[RespondentID]],'All Data'!$A186:$CN758,91,FALSE),"unknown")</f>
        <v>Yes</v>
      </c>
      <c r="AA185" s="159" t="str">
        <f>IFERROR(VLOOKUP(Table1[[#This Row],[RespondentID]],'All Data'!$A186:$CN758,92,FALSE),"unknown")</f>
        <v>Yes</v>
      </c>
    </row>
    <row r="186" spans="1:27" x14ac:dyDescent="0.35">
      <c r="A186" s="6">
        <v>7068516673</v>
      </c>
      <c r="B186" s="6" t="s">
        <v>67</v>
      </c>
      <c r="C186" s="6"/>
      <c r="D186" s="6"/>
      <c r="E186" s="6"/>
      <c r="F186" s="6"/>
      <c r="G186" s="6"/>
      <c r="H186" s="6"/>
      <c r="I186" s="6"/>
      <c r="J186" s="6"/>
      <c r="K186" s="6"/>
      <c r="L186" s="6"/>
      <c r="M186" s="6"/>
      <c r="N186" s="6"/>
      <c r="O186" s="98"/>
      <c r="P186" s="159" t="str">
        <f>IFERROR(VLOOKUP(Table1[[#This Row],[RespondentID]],'All Data'!$A187:$CN759,81,FALSE),"unkown")</f>
        <v>Male</v>
      </c>
      <c r="Q186" s="159">
        <f>IFERROR(VLOOKUP(Table1[[#This Row],[RespondentID]],'All Data'!$A187:$CN759,82,FALSE),"unknown")</f>
        <v>69</v>
      </c>
      <c r="R186" s="159" t="str">
        <f>IFERROR(VLOOKUP(Table1[[#This Row],[RespondentID]],'All Data'!$A187:$CN759,83,FALSE),"unknown")</f>
        <v>Nassau</v>
      </c>
      <c r="S186" s="159" t="str">
        <f>IFERROR(VLOOKUP(Table1[[#This Row],[RespondentID]],'All Data'!$A187:$CN759,84,FALSE),"unknown")</f>
        <v>Valley Stream, 11580</v>
      </c>
      <c r="T186" s="159" t="str">
        <f>IFERROR(VLOOKUP(Table1[[#This Row],[RespondentID]],'All Data'!$A187:$CN759,85,FALSE),"unknown")</f>
        <v>White/Caucasian</v>
      </c>
      <c r="U186" s="159" t="str">
        <f>IFERROR(VLOOKUP(Table1[[#This Row],[RespondentID]],'All Data'!$A187:$CN759,86,FALSE),"unknown")</f>
        <v>No</v>
      </c>
      <c r="V186" s="159" t="str">
        <f>IFERROR(VLOOKUP(Table1[[#This Row],[RespondentID]],'All Data'!$A187:$CN759,87,FALSE),"unknown")</f>
        <v xml:space="preserve">English </v>
      </c>
      <c r="W186" s="159" t="str">
        <f>IFERROR(VLOOKUP(Table1[[#This Row],[RespondentID]],'All Data'!$A187:$CN759,88,FALSE),"unknown")</f>
        <v>$75,000 to $125,000</v>
      </c>
      <c r="X186" s="159" t="str">
        <f>IFERROR(VLOOKUP(Table1[[#This Row],[RespondentID]],'All Data'!$A187:$CN759,89,FALSE),"unknown")</f>
        <v>Some college</v>
      </c>
      <c r="Y186" s="159" t="str">
        <f>IFERROR(VLOOKUP(Table1[[#This Row],[RespondentID]],'All Data'!$A187:$CN759,90,FALSE),"unknown")</f>
        <v>Employed for wages</v>
      </c>
      <c r="Z186" s="159" t="str">
        <f>IFERROR(VLOOKUP(Table1[[#This Row],[RespondentID]],'All Data'!$A187:$CN759,91,FALSE),"unknown")</f>
        <v>Yes</v>
      </c>
      <c r="AA186" s="159" t="str">
        <f>IFERROR(VLOOKUP(Table1[[#This Row],[RespondentID]],'All Data'!$A187:$CN759,92,FALSE),"unknown")</f>
        <v>Yes</v>
      </c>
    </row>
    <row r="187" spans="1:27" x14ac:dyDescent="0.35">
      <c r="A187" s="6">
        <v>7068516565</v>
      </c>
      <c r="B187" s="6" t="s">
        <v>67</v>
      </c>
      <c r="C187" s="6"/>
      <c r="D187" s="6"/>
      <c r="E187" s="6"/>
      <c r="F187" s="6"/>
      <c r="G187" s="6" t="s">
        <v>72</v>
      </c>
      <c r="H187" s="6"/>
      <c r="I187" s="6"/>
      <c r="J187" s="6"/>
      <c r="K187" s="6"/>
      <c r="L187" s="6"/>
      <c r="M187" s="6" t="s">
        <v>78</v>
      </c>
      <c r="N187" s="6"/>
      <c r="O187" s="98"/>
      <c r="P187" s="159" t="str">
        <f>IFERROR(VLOOKUP(Table1[[#This Row],[RespondentID]],'All Data'!$A188:$CN760,81,FALSE),"unkown")</f>
        <v>Male</v>
      </c>
      <c r="Q187" s="159">
        <f>IFERROR(VLOOKUP(Table1[[#This Row],[RespondentID]],'All Data'!$A188:$CN760,82,FALSE),"unknown")</f>
        <v>76</v>
      </c>
      <c r="R187" s="159" t="str">
        <f>IFERROR(VLOOKUP(Table1[[#This Row],[RespondentID]],'All Data'!$A188:$CN760,83,FALSE),"unknown")</f>
        <v>Nassau</v>
      </c>
      <c r="S187" s="159" t="str">
        <f>IFERROR(VLOOKUP(Table1[[#This Row],[RespondentID]],'All Data'!$A188:$CN760,84,FALSE),"unknown")</f>
        <v>New Hyde Park, 11040</v>
      </c>
      <c r="T187" s="159" t="str">
        <f>IFERROR(VLOOKUP(Table1[[#This Row],[RespondentID]],'All Data'!$A188:$CN760,85,FALSE),"unknown")</f>
        <v>White/Caucasian</v>
      </c>
      <c r="U187" s="159" t="str">
        <f>IFERROR(VLOOKUP(Table1[[#This Row],[RespondentID]],'All Data'!$A188:$CN760,86,FALSE),"unknown")</f>
        <v>No</v>
      </c>
      <c r="V187" s="159" t="str">
        <f>IFERROR(VLOOKUP(Table1[[#This Row],[RespondentID]],'All Data'!$A188:$CN760,87,FALSE),"unknown")</f>
        <v xml:space="preserve">English </v>
      </c>
      <c r="W187" s="159" t="str">
        <f>IFERROR(VLOOKUP(Table1[[#This Row],[RespondentID]],'All Data'!$A188:$CN760,88,FALSE),"unknown")</f>
        <v>$50,000 to $74,999</v>
      </c>
      <c r="X187" s="159" t="str">
        <f>IFERROR(VLOOKUP(Table1[[#This Row],[RespondentID]],'All Data'!$A188:$CN760,89,FALSE),"unknown")</f>
        <v>High school graduate</v>
      </c>
      <c r="Y187" s="159" t="str">
        <f>IFERROR(VLOOKUP(Table1[[#This Row],[RespondentID]],'All Data'!$A188:$CN760,90,FALSE),"unknown")</f>
        <v>Retired</v>
      </c>
      <c r="Z187" s="159" t="str">
        <f>IFERROR(VLOOKUP(Table1[[#This Row],[RespondentID]],'All Data'!$A188:$CN760,91,FALSE),"unknown")</f>
        <v>Yes</v>
      </c>
      <c r="AA187" s="159" t="str">
        <f>IFERROR(VLOOKUP(Table1[[#This Row],[RespondentID]],'All Data'!$A188:$CN760,92,FALSE),"unknown")</f>
        <v>No</v>
      </c>
    </row>
    <row r="188" spans="1:27" x14ac:dyDescent="0.35">
      <c r="A188" s="6">
        <v>7068516419</v>
      </c>
      <c r="B188" s="6"/>
      <c r="C188" s="6"/>
      <c r="D188" s="6"/>
      <c r="E188" s="6"/>
      <c r="F188" s="6" t="s">
        <v>71</v>
      </c>
      <c r="G188" s="6" t="s">
        <v>72</v>
      </c>
      <c r="H188" s="6"/>
      <c r="I188" s="6"/>
      <c r="J188" s="6"/>
      <c r="K188" s="6"/>
      <c r="L188" s="6"/>
      <c r="M188" s="6" t="s">
        <v>78</v>
      </c>
      <c r="N188" s="6"/>
      <c r="O188" s="98"/>
      <c r="P188" s="159" t="str">
        <f>IFERROR(VLOOKUP(Table1[[#This Row],[RespondentID]],'All Data'!$A189:$CN761,81,FALSE),"unkown")</f>
        <v>Female</v>
      </c>
      <c r="Q188" s="159">
        <f>IFERROR(VLOOKUP(Table1[[#This Row],[RespondentID]],'All Data'!$A189:$CN761,82,FALSE),"unknown")</f>
        <v>63</v>
      </c>
      <c r="R188" s="159" t="str">
        <f>IFERROR(VLOOKUP(Table1[[#This Row],[RespondentID]],'All Data'!$A189:$CN761,83,FALSE),"unknown")</f>
        <v>Suffolk</v>
      </c>
      <c r="S188" s="159" t="str">
        <f>IFERROR(VLOOKUP(Table1[[#This Row],[RespondentID]],'All Data'!$A189:$CN761,84,FALSE),"unknown")</f>
        <v>Bay Shore, 11706</v>
      </c>
      <c r="T188" s="159" t="str">
        <f>IFERROR(VLOOKUP(Table1[[#This Row],[RespondentID]],'All Data'!$A189:$CN761,85,FALSE),"unknown")</f>
        <v>White/Caucasian</v>
      </c>
      <c r="U188" s="159" t="str">
        <f>IFERROR(VLOOKUP(Table1[[#This Row],[RespondentID]],'All Data'!$A189:$CN761,86,FALSE),"unknown")</f>
        <v>No</v>
      </c>
      <c r="V188" s="159" t="str">
        <f>IFERROR(VLOOKUP(Table1[[#This Row],[RespondentID]],'All Data'!$A189:$CN761,87,FALSE),"unknown")</f>
        <v xml:space="preserve">English </v>
      </c>
      <c r="W188" s="159">
        <f>IFERROR(VLOOKUP(Table1[[#This Row],[RespondentID]],'All Data'!$A189:$CN761,88,FALSE),"unknown")</f>
        <v>0</v>
      </c>
      <c r="X188" s="159" t="str">
        <f>IFERROR(VLOOKUP(Table1[[#This Row],[RespondentID]],'All Data'!$A189:$CN761,89,FALSE),"unknown")</f>
        <v>College graduate</v>
      </c>
      <c r="Y188" s="159" t="str">
        <f>IFERROR(VLOOKUP(Table1[[#This Row],[RespondentID]],'All Data'!$A189:$CN761,90,FALSE),"unknown")</f>
        <v>Retired</v>
      </c>
      <c r="Z188" s="159" t="str">
        <f>IFERROR(VLOOKUP(Table1[[#This Row],[RespondentID]],'All Data'!$A189:$CN761,91,FALSE),"unknown")</f>
        <v>Yes</v>
      </c>
      <c r="AA188" s="159" t="str">
        <f>IFERROR(VLOOKUP(Table1[[#This Row],[RespondentID]],'All Data'!$A189:$CN761,92,FALSE),"unknown")</f>
        <v>Yes</v>
      </c>
    </row>
    <row r="189" spans="1:27" x14ac:dyDescent="0.35">
      <c r="A189" s="6">
        <v>7068309689</v>
      </c>
      <c r="B189" s="6" t="s">
        <v>67</v>
      </c>
      <c r="C189" s="6"/>
      <c r="D189" s="6"/>
      <c r="E189" s="6"/>
      <c r="F189" s="6"/>
      <c r="G189" s="6"/>
      <c r="H189" s="6"/>
      <c r="I189" s="6"/>
      <c r="J189" s="6"/>
      <c r="K189" s="6"/>
      <c r="L189" s="6"/>
      <c r="M189" s="6"/>
      <c r="N189" s="6"/>
      <c r="O189" s="98"/>
      <c r="P189" s="159" t="str">
        <f>IFERROR(VLOOKUP(Table1[[#This Row],[RespondentID]],'All Data'!$A190:$CN762,81,FALSE),"unkown")</f>
        <v>Male</v>
      </c>
      <c r="Q189" s="159">
        <f>IFERROR(VLOOKUP(Table1[[#This Row],[RespondentID]],'All Data'!$A190:$CN762,82,FALSE),"unknown")</f>
        <v>77</v>
      </c>
      <c r="R189" s="159" t="str">
        <f>IFERROR(VLOOKUP(Table1[[#This Row],[RespondentID]],'All Data'!$A190:$CN762,83,FALSE),"unknown")</f>
        <v>Nassau</v>
      </c>
      <c r="S189" s="159" t="str">
        <f>IFERROR(VLOOKUP(Table1[[#This Row],[RespondentID]],'All Data'!$A190:$CN762,84,FALSE),"unknown")</f>
        <v>Valley Stream, 11580</v>
      </c>
      <c r="T189" s="159" t="str">
        <f>IFERROR(VLOOKUP(Table1[[#This Row],[RespondentID]],'All Data'!$A190:$CN762,85,FALSE),"unknown")</f>
        <v>White/Caucasian</v>
      </c>
      <c r="U189" s="159" t="str">
        <f>IFERROR(VLOOKUP(Table1[[#This Row],[RespondentID]],'All Data'!$A190:$CN762,86,FALSE),"unknown")</f>
        <v>No</v>
      </c>
      <c r="V189" s="159" t="str">
        <f>IFERROR(VLOOKUP(Table1[[#This Row],[RespondentID]],'All Data'!$A190:$CN762,87,FALSE),"unknown")</f>
        <v xml:space="preserve">English </v>
      </c>
      <c r="W189" s="159">
        <f>IFERROR(VLOOKUP(Table1[[#This Row],[RespondentID]],'All Data'!$A190:$CN762,88,FALSE),"unknown")</f>
        <v>0</v>
      </c>
      <c r="X189" s="159" t="str">
        <f>IFERROR(VLOOKUP(Table1[[#This Row],[RespondentID]],'All Data'!$A190:$CN762,89,FALSE),"unknown")</f>
        <v>College graduate</v>
      </c>
      <c r="Y189" s="159" t="str">
        <f>IFERROR(VLOOKUP(Table1[[#This Row],[RespondentID]],'All Data'!$A190:$CN762,90,FALSE),"unknown")</f>
        <v>Retired</v>
      </c>
      <c r="Z189" s="159" t="str">
        <f>IFERROR(VLOOKUP(Table1[[#This Row],[RespondentID]],'All Data'!$A190:$CN762,91,FALSE),"unknown")</f>
        <v>Yes</v>
      </c>
      <c r="AA189" s="159" t="str">
        <f>IFERROR(VLOOKUP(Table1[[#This Row],[RespondentID]],'All Data'!$A190:$CN762,92,FALSE),"unknown")</f>
        <v>No</v>
      </c>
    </row>
    <row r="190" spans="1:27" x14ac:dyDescent="0.35">
      <c r="A190" s="6">
        <v>7068309576</v>
      </c>
      <c r="B190" s="6" t="s">
        <v>67</v>
      </c>
      <c r="C190" s="6"/>
      <c r="D190" s="6"/>
      <c r="E190" s="6"/>
      <c r="F190" s="6"/>
      <c r="G190" s="6"/>
      <c r="H190" s="6"/>
      <c r="I190" s="6"/>
      <c r="J190" s="6"/>
      <c r="K190" s="6"/>
      <c r="L190" s="6"/>
      <c r="M190" s="6" t="s">
        <v>78</v>
      </c>
      <c r="N190" s="6"/>
      <c r="O190" s="98"/>
      <c r="P190" s="159" t="str">
        <f>IFERROR(VLOOKUP(Table1[[#This Row],[RespondentID]],'All Data'!$A191:$CN763,81,FALSE),"unkown")</f>
        <v>Female</v>
      </c>
      <c r="Q190" s="159">
        <f>IFERROR(VLOOKUP(Table1[[#This Row],[RespondentID]],'All Data'!$A191:$CN763,82,FALSE),"unknown")</f>
        <v>59</v>
      </c>
      <c r="R190" s="159" t="str">
        <f>IFERROR(VLOOKUP(Table1[[#This Row],[RespondentID]],'All Data'!$A191:$CN763,83,FALSE),"unknown")</f>
        <v>Nassau</v>
      </c>
      <c r="S190" s="159" t="str">
        <f>IFERROR(VLOOKUP(Table1[[#This Row],[RespondentID]],'All Data'!$A191:$CN763,84,FALSE),"unknown")</f>
        <v>Valley Stream, 11581</v>
      </c>
      <c r="T190" s="159" t="str">
        <f>IFERROR(VLOOKUP(Table1[[#This Row],[RespondentID]],'All Data'!$A191:$CN763,85,FALSE),"unknown")</f>
        <v>White/Caucasian</v>
      </c>
      <c r="U190" s="159" t="str">
        <f>IFERROR(VLOOKUP(Table1[[#This Row],[RespondentID]],'All Data'!$A191:$CN763,86,FALSE),"unknown")</f>
        <v>No</v>
      </c>
      <c r="V190" s="159" t="str">
        <f>IFERROR(VLOOKUP(Table1[[#This Row],[RespondentID]],'All Data'!$A191:$CN763,87,FALSE),"unknown")</f>
        <v xml:space="preserve">English </v>
      </c>
      <c r="W190" s="159" t="str">
        <f>IFERROR(VLOOKUP(Table1[[#This Row],[RespondentID]],'All Data'!$A191:$CN763,88,FALSE),"unknown")</f>
        <v>$75,000 to $125,000</v>
      </c>
      <c r="X190" s="159" t="str">
        <f>IFERROR(VLOOKUP(Table1[[#This Row],[RespondentID]],'All Data'!$A191:$CN763,89,FALSE),"unknown")</f>
        <v>College graduate</v>
      </c>
      <c r="Y190" s="159" t="str">
        <f>IFERROR(VLOOKUP(Table1[[#This Row],[RespondentID]],'All Data'!$A191:$CN763,90,FALSE),"unknown")</f>
        <v>Retired</v>
      </c>
      <c r="Z190" s="159" t="str">
        <f>IFERROR(VLOOKUP(Table1[[#This Row],[RespondentID]],'All Data'!$A191:$CN763,91,FALSE),"unknown")</f>
        <v>Yes</v>
      </c>
      <c r="AA190" s="159" t="str">
        <f>IFERROR(VLOOKUP(Table1[[#This Row],[RespondentID]],'All Data'!$A191:$CN763,92,FALSE),"unknown")</f>
        <v>Yes</v>
      </c>
    </row>
    <row r="191" spans="1:27" x14ac:dyDescent="0.35">
      <c r="A191" s="6">
        <v>7068309414</v>
      </c>
      <c r="B191" s="6" t="s">
        <v>67</v>
      </c>
      <c r="C191" s="6"/>
      <c r="D191" s="6" t="s">
        <v>69</v>
      </c>
      <c r="E191" s="6"/>
      <c r="F191" s="6" t="s">
        <v>71</v>
      </c>
      <c r="G191" s="6"/>
      <c r="H191" s="6"/>
      <c r="I191" s="6"/>
      <c r="J191" s="6"/>
      <c r="K191" s="6"/>
      <c r="L191" s="6"/>
      <c r="M191" s="6"/>
      <c r="N191" s="6"/>
      <c r="O191" s="98"/>
      <c r="P191" s="159" t="str">
        <f>IFERROR(VLOOKUP(Table1[[#This Row],[RespondentID]],'All Data'!$A192:$CN764,81,FALSE),"unkown")</f>
        <v>Female</v>
      </c>
      <c r="Q191" s="159">
        <f>IFERROR(VLOOKUP(Table1[[#This Row],[RespondentID]],'All Data'!$A192:$CN764,82,FALSE),"unknown")</f>
        <v>72</v>
      </c>
      <c r="R191" s="159" t="str">
        <f>IFERROR(VLOOKUP(Table1[[#This Row],[RespondentID]],'All Data'!$A192:$CN764,83,FALSE),"unknown")</f>
        <v>Nassau</v>
      </c>
      <c r="S191" s="159" t="str">
        <f>IFERROR(VLOOKUP(Table1[[#This Row],[RespondentID]],'All Data'!$A192:$CN764,84,FALSE),"unknown")</f>
        <v>Syosset, 11791</v>
      </c>
      <c r="T191" s="159" t="str">
        <f>IFERROR(VLOOKUP(Table1[[#This Row],[RespondentID]],'All Data'!$A192:$CN764,85,FALSE),"unknown")</f>
        <v>White/Caucasian</v>
      </c>
      <c r="U191" s="159" t="str">
        <f>IFERROR(VLOOKUP(Table1[[#This Row],[RespondentID]],'All Data'!$A192:$CN764,86,FALSE),"unknown")</f>
        <v>Yes</v>
      </c>
      <c r="V191" s="159" t="str">
        <f>IFERROR(VLOOKUP(Table1[[#This Row],[RespondentID]],'All Data'!$A192:$CN764,87,FALSE),"unknown")</f>
        <v xml:space="preserve">English Spanish </v>
      </c>
      <c r="W191" s="159" t="str">
        <f>IFERROR(VLOOKUP(Table1[[#This Row],[RespondentID]],'All Data'!$A192:$CN764,88,FALSE),"unknown")</f>
        <v>$75,000 to $125,000</v>
      </c>
      <c r="X191" s="159" t="str">
        <f>IFERROR(VLOOKUP(Table1[[#This Row],[RespondentID]],'All Data'!$A192:$CN764,89,FALSE),"unknown")</f>
        <v>Graduate school</v>
      </c>
      <c r="Y191" s="159" t="str">
        <f>IFERROR(VLOOKUP(Table1[[#This Row],[RespondentID]],'All Data'!$A192:$CN764,90,FALSE),"unknown")</f>
        <v>Retired</v>
      </c>
      <c r="Z191" s="159" t="str">
        <f>IFERROR(VLOOKUP(Table1[[#This Row],[RespondentID]],'All Data'!$A192:$CN764,91,FALSE),"unknown")</f>
        <v>Yes</v>
      </c>
      <c r="AA191" s="159" t="str">
        <f>IFERROR(VLOOKUP(Table1[[#This Row],[RespondentID]],'All Data'!$A192:$CN764,92,FALSE),"unknown")</f>
        <v>Yes</v>
      </c>
    </row>
    <row r="192" spans="1:27" x14ac:dyDescent="0.35">
      <c r="A192" s="6">
        <v>7068309286</v>
      </c>
      <c r="B192" s="6" t="s">
        <v>67</v>
      </c>
      <c r="C192" s="6"/>
      <c r="D192" s="6"/>
      <c r="E192" s="6"/>
      <c r="F192" s="6"/>
      <c r="G192" s="6"/>
      <c r="H192" s="6"/>
      <c r="I192" s="6"/>
      <c r="J192" s="6"/>
      <c r="K192" s="6"/>
      <c r="L192" s="6"/>
      <c r="M192" s="6"/>
      <c r="N192" s="6"/>
      <c r="O192" s="98"/>
      <c r="P192" s="159" t="str">
        <f>IFERROR(VLOOKUP(Table1[[#This Row],[RespondentID]],'All Data'!$A193:$CN765,81,FALSE),"unkown")</f>
        <v>Female</v>
      </c>
      <c r="Q192" s="159">
        <f>IFERROR(VLOOKUP(Table1[[#This Row],[RespondentID]],'All Data'!$A193:$CN765,82,FALSE),"unknown")</f>
        <v>77</v>
      </c>
      <c r="R192" s="159" t="str">
        <f>IFERROR(VLOOKUP(Table1[[#This Row],[RespondentID]],'All Data'!$A193:$CN765,83,FALSE),"unknown")</f>
        <v>Nassau</v>
      </c>
      <c r="S192" s="159" t="str">
        <f>IFERROR(VLOOKUP(Table1[[#This Row],[RespondentID]],'All Data'!$A193:$CN765,84,FALSE),"unknown")</f>
        <v>Hicksville, 11801</v>
      </c>
      <c r="T192" s="159" t="str">
        <f>IFERROR(VLOOKUP(Table1[[#This Row],[RespondentID]],'All Data'!$A193:$CN765,85,FALSE),"unknown")</f>
        <v>White/Caucasian</v>
      </c>
      <c r="U192" s="159" t="str">
        <f>IFERROR(VLOOKUP(Table1[[#This Row],[RespondentID]],'All Data'!$A193:$CN765,86,FALSE),"unknown")</f>
        <v>No</v>
      </c>
      <c r="V192" s="159" t="str">
        <f>IFERROR(VLOOKUP(Table1[[#This Row],[RespondentID]],'All Data'!$A193:$CN765,87,FALSE),"unknown")</f>
        <v xml:space="preserve">English </v>
      </c>
      <c r="W192" s="159">
        <f>IFERROR(VLOOKUP(Table1[[#This Row],[RespondentID]],'All Data'!$A193:$CN765,88,FALSE),"unknown")</f>
        <v>0</v>
      </c>
      <c r="X192" s="159" t="str">
        <f>IFERROR(VLOOKUP(Table1[[#This Row],[RespondentID]],'All Data'!$A193:$CN765,89,FALSE),"unknown")</f>
        <v>Some college</v>
      </c>
      <c r="Y192" s="159" t="str">
        <f>IFERROR(VLOOKUP(Table1[[#This Row],[RespondentID]],'All Data'!$A193:$CN765,90,FALSE),"unknown")</f>
        <v>Retired</v>
      </c>
      <c r="Z192" s="159" t="str">
        <f>IFERROR(VLOOKUP(Table1[[#This Row],[RespondentID]],'All Data'!$A193:$CN765,91,FALSE),"unknown")</f>
        <v>Yes</v>
      </c>
      <c r="AA192" s="159" t="str">
        <f>IFERROR(VLOOKUP(Table1[[#This Row],[RespondentID]],'All Data'!$A193:$CN765,92,FALSE),"unknown")</f>
        <v>No</v>
      </c>
    </row>
    <row r="193" spans="1:27" x14ac:dyDescent="0.35">
      <c r="A193" s="6">
        <v>7068309141</v>
      </c>
      <c r="B193" s="6"/>
      <c r="C193" s="6"/>
      <c r="D193" s="6"/>
      <c r="E193" s="6"/>
      <c r="F193" s="6"/>
      <c r="G193" s="6" t="s">
        <v>72</v>
      </c>
      <c r="H193" s="6"/>
      <c r="I193" s="6"/>
      <c r="J193" s="6" t="s">
        <v>75</v>
      </c>
      <c r="K193" s="6"/>
      <c r="L193" s="6"/>
      <c r="M193" s="6"/>
      <c r="N193" s="6"/>
      <c r="O193" s="98"/>
      <c r="P193" s="159" t="str">
        <f>IFERROR(VLOOKUP(Table1[[#This Row],[RespondentID]],'All Data'!$A194:$CN766,81,FALSE),"unkown")</f>
        <v>Female</v>
      </c>
      <c r="Q193" s="159">
        <f>IFERROR(VLOOKUP(Table1[[#This Row],[RespondentID]],'All Data'!$A194:$CN766,82,FALSE),"unknown")</f>
        <v>49</v>
      </c>
      <c r="R193" s="159" t="str">
        <f>IFERROR(VLOOKUP(Table1[[#This Row],[RespondentID]],'All Data'!$A194:$CN766,83,FALSE),"unknown")</f>
        <v>Nassau</v>
      </c>
      <c r="S193" s="159" t="str">
        <f>IFERROR(VLOOKUP(Table1[[#This Row],[RespondentID]],'All Data'!$A194:$CN766,84,FALSE),"unknown")</f>
        <v>Westbury, 11590</v>
      </c>
      <c r="T193" s="159" t="str">
        <f>IFERROR(VLOOKUP(Table1[[#This Row],[RespondentID]],'All Data'!$A194:$CN766,85,FALSE),"unknown")</f>
        <v>Asian/Pacific Islander</v>
      </c>
      <c r="U193" s="159" t="str">
        <f>IFERROR(VLOOKUP(Table1[[#This Row],[RespondentID]],'All Data'!$A194:$CN766,86,FALSE),"unknown")</f>
        <v>No</v>
      </c>
      <c r="V193" s="159" t="str">
        <f>IFERROR(VLOOKUP(Table1[[#This Row],[RespondentID]],'All Data'!$A194:$CN766,87,FALSE),"unknown")</f>
        <v xml:space="preserve">English </v>
      </c>
      <c r="W193" s="159" t="str">
        <f>IFERROR(VLOOKUP(Table1[[#This Row],[RespondentID]],'All Data'!$A194:$CN766,88,FALSE),"unknown")</f>
        <v>$35,000 to $49,999</v>
      </c>
      <c r="X193" s="159" t="str">
        <f>IFERROR(VLOOKUP(Table1[[#This Row],[RespondentID]],'All Data'!$A194:$CN766,89,FALSE),"unknown")</f>
        <v>College graduate</v>
      </c>
      <c r="Y193" s="159" t="str">
        <f>IFERROR(VLOOKUP(Table1[[#This Row],[RespondentID]],'All Data'!$A194:$CN766,90,FALSE),"unknown")</f>
        <v>Employed for wages</v>
      </c>
      <c r="Z193" s="159" t="str">
        <f>IFERROR(VLOOKUP(Table1[[#This Row],[RespondentID]],'All Data'!$A194:$CN766,91,FALSE),"unknown")</f>
        <v>Yes</v>
      </c>
      <c r="AA193" s="159" t="str">
        <f>IFERROR(VLOOKUP(Table1[[#This Row],[RespondentID]],'All Data'!$A194:$CN766,92,FALSE),"unknown")</f>
        <v>Yes</v>
      </c>
    </row>
    <row r="194" spans="1:27" x14ac:dyDescent="0.35">
      <c r="A194" s="6">
        <v>7068308975</v>
      </c>
      <c r="B194" s="6" t="s">
        <v>67</v>
      </c>
      <c r="C194" s="6"/>
      <c r="D194" s="6"/>
      <c r="E194" s="6"/>
      <c r="F194" s="6" t="s">
        <v>71</v>
      </c>
      <c r="G194" s="6" t="s">
        <v>72</v>
      </c>
      <c r="H194" s="6"/>
      <c r="I194" s="6"/>
      <c r="J194" s="6"/>
      <c r="K194" s="6"/>
      <c r="L194" s="6"/>
      <c r="M194" s="6"/>
      <c r="N194" s="6"/>
      <c r="O194" s="98"/>
      <c r="P194" s="159" t="str">
        <f>IFERROR(VLOOKUP(Table1[[#This Row],[RespondentID]],'All Data'!$A195:$CN767,81,FALSE),"unkown")</f>
        <v>Female</v>
      </c>
      <c r="Q194" s="159">
        <f>IFERROR(VLOOKUP(Table1[[#This Row],[RespondentID]],'All Data'!$A195:$CN767,82,FALSE),"unknown")</f>
        <v>71</v>
      </c>
      <c r="R194" s="159" t="str">
        <f>IFERROR(VLOOKUP(Table1[[#This Row],[RespondentID]],'All Data'!$A195:$CN767,83,FALSE),"unknown")</f>
        <v>Nassau</v>
      </c>
      <c r="S194" s="159" t="str">
        <f>IFERROR(VLOOKUP(Table1[[#This Row],[RespondentID]],'All Data'!$A195:$CN767,84,FALSE),"unknown")</f>
        <v>Syosset, 11791</v>
      </c>
      <c r="T194" s="159" t="str">
        <f>IFERROR(VLOOKUP(Table1[[#This Row],[RespondentID]],'All Data'!$A195:$CN767,85,FALSE),"unknown")</f>
        <v>White/Caucasian</v>
      </c>
      <c r="U194" s="159" t="str">
        <f>IFERROR(VLOOKUP(Table1[[#This Row],[RespondentID]],'All Data'!$A195:$CN767,86,FALSE),"unknown")</f>
        <v>No</v>
      </c>
      <c r="V194" s="159" t="str">
        <f>IFERROR(VLOOKUP(Table1[[#This Row],[RespondentID]],'All Data'!$A195:$CN767,87,FALSE),"unknown")</f>
        <v xml:space="preserve">English </v>
      </c>
      <c r="W194" s="159">
        <f>IFERROR(VLOOKUP(Table1[[#This Row],[RespondentID]],'All Data'!$A195:$CN767,88,FALSE),"unknown")</f>
        <v>0</v>
      </c>
      <c r="X194" s="159" t="str">
        <f>IFERROR(VLOOKUP(Table1[[#This Row],[RespondentID]],'All Data'!$A195:$CN767,89,FALSE),"unknown")</f>
        <v>Some college</v>
      </c>
      <c r="Y194" s="159" t="str">
        <f>IFERROR(VLOOKUP(Table1[[#This Row],[RespondentID]],'All Data'!$A195:$CN767,90,FALSE),"unknown")</f>
        <v>Retired</v>
      </c>
      <c r="Z194" s="159" t="str">
        <f>IFERROR(VLOOKUP(Table1[[#This Row],[RespondentID]],'All Data'!$A195:$CN767,91,FALSE),"unknown")</f>
        <v>Yes</v>
      </c>
      <c r="AA194" s="159" t="str">
        <f>IFERROR(VLOOKUP(Table1[[#This Row],[RespondentID]],'All Data'!$A195:$CN767,92,FALSE),"unknown")</f>
        <v>No</v>
      </c>
    </row>
    <row r="195" spans="1:27" x14ac:dyDescent="0.35">
      <c r="A195" s="6">
        <v>7068308829</v>
      </c>
      <c r="B195" s="6" t="s">
        <v>67</v>
      </c>
      <c r="C195" s="6"/>
      <c r="D195" s="6" t="s">
        <v>69</v>
      </c>
      <c r="E195" s="6"/>
      <c r="F195" s="6" t="s">
        <v>71</v>
      </c>
      <c r="G195" s="6" t="s">
        <v>72</v>
      </c>
      <c r="H195" s="6"/>
      <c r="I195" s="6"/>
      <c r="J195" s="6"/>
      <c r="K195" s="6"/>
      <c r="L195" s="6"/>
      <c r="M195" s="6" t="s">
        <v>78</v>
      </c>
      <c r="N195" s="6"/>
      <c r="O195" s="98"/>
      <c r="P195" s="159" t="str">
        <f>IFERROR(VLOOKUP(Table1[[#This Row],[RespondentID]],'All Data'!$A196:$CN768,81,FALSE),"unkown")</f>
        <v>Female</v>
      </c>
      <c r="Q195" s="159">
        <f>IFERROR(VLOOKUP(Table1[[#This Row],[RespondentID]],'All Data'!$A196:$CN768,82,FALSE),"unknown")</f>
        <v>70</v>
      </c>
      <c r="R195" s="159" t="str">
        <f>IFERROR(VLOOKUP(Table1[[#This Row],[RespondentID]],'All Data'!$A196:$CN768,83,FALSE),"unknown")</f>
        <v>Nassau</v>
      </c>
      <c r="S195" s="159" t="str">
        <f>IFERROR(VLOOKUP(Table1[[#This Row],[RespondentID]],'All Data'!$A196:$CN768,84,FALSE),"unknown")</f>
        <v>Woodbury, 11797</v>
      </c>
      <c r="T195" s="159" t="str">
        <f>IFERROR(VLOOKUP(Table1[[#This Row],[RespondentID]],'All Data'!$A196:$CN768,85,FALSE),"unknown")</f>
        <v>White/Caucasian</v>
      </c>
      <c r="U195" s="159" t="str">
        <f>IFERROR(VLOOKUP(Table1[[#This Row],[RespondentID]],'All Data'!$A196:$CN768,86,FALSE),"unknown")</f>
        <v>No</v>
      </c>
      <c r="V195" s="159" t="str">
        <f>IFERROR(VLOOKUP(Table1[[#This Row],[RespondentID]],'All Data'!$A196:$CN768,87,FALSE),"unknown")</f>
        <v xml:space="preserve">English </v>
      </c>
      <c r="W195" s="159" t="str">
        <f>IFERROR(VLOOKUP(Table1[[#This Row],[RespondentID]],'All Data'!$A196:$CN768,88,FALSE),"unknown")</f>
        <v>$50,000 to $74,999</v>
      </c>
      <c r="X195" s="159" t="str">
        <f>IFERROR(VLOOKUP(Table1[[#This Row],[RespondentID]],'All Data'!$A196:$CN768,89,FALSE),"unknown")</f>
        <v>College graduate</v>
      </c>
      <c r="Y195" s="159" t="str">
        <f>IFERROR(VLOOKUP(Table1[[#This Row],[RespondentID]],'All Data'!$A196:$CN768,90,FALSE),"unknown")</f>
        <v>Retired</v>
      </c>
      <c r="Z195" s="159" t="str">
        <f>IFERROR(VLOOKUP(Table1[[#This Row],[RespondentID]],'All Data'!$A196:$CN768,91,FALSE),"unknown")</f>
        <v>Yes</v>
      </c>
      <c r="AA195" s="159" t="str">
        <f>IFERROR(VLOOKUP(Table1[[#This Row],[RespondentID]],'All Data'!$A196:$CN768,92,FALSE),"unknown")</f>
        <v>Yes</v>
      </c>
    </row>
    <row r="196" spans="1:27" x14ac:dyDescent="0.35">
      <c r="A196" s="6">
        <v>7068308671</v>
      </c>
      <c r="B196" s="6"/>
      <c r="C196" s="6"/>
      <c r="D196" s="6"/>
      <c r="E196" s="6"/>
      <c r="F196" s="6"/>
      <c r="G196" s="6"/>
      <c r="H196" s="6"/>
      <c r="I196" s="6"/>
      <c r="J196" s="6"/>
      <c r="K196" s="6"/>
      <c r="L196" s="6"/>
      <c r="M196" s="6" t="s">
        <v>78</v>
      </c>
      <c r="N196" s="6"/>
      <c r="O196" s="98"/>
      <c r="P196" s="159" t="str">
        <f>IFERROR(VLOOKUP(Table1[[#This Row],[RespondentID]],'All Data'!$A197:$CN769,81,FALSE),"unkown")</f>
        <v>Male</v>
      </c>
      <c r="Q196" s="159">
        <f>IFERROR(VLOOKUP(Table1[[#This Row],[RespondentID]],'All Data'!$A197:$CN769,82,FALSE),"unknown")</f>
        <v>65</v>
      </c>
      <c r="R196" s="159" t="str">
        <f>IFERROR(VLOOKUP(Table1[[#This Row],[RespondentID]],'All Data'!$A197:$CN769,83,FALSE),"unknown")</f>
        <v>Nassau</v>
      </c>
      <c r="S196" s="159" t="str">
        <f>IFERROR(VLOOKUP(Table1[[#This Row],[RespondentID]],'All Data'!$A197:$CN769,84,FALSE),"unknown")</f>
        <v>Hicksville, 11801</v>
      </c>
      <c r="T196" s="159" t="str">
        <f>IFERROR(VLOOKUP(Table1[[#This Row],[RespondentID]],'All Data'!$A197:$CN769,85,FALSE),"unknown")</f>
        <v>White/Caucasian</v>
      </c>
      <c r="U196" s="159" t="str">
        <f>IFERROR(VLOOKUP(Table1[[#This Row],[RespondentID]],'All Data'!$A197:$CN769,86,FALSE),"unknown")</f>
        <v>No</v>
      </c>
      <c r="V196" s="159" t="str">
        <f>IFERROR(VLOOKUP(Table1[[#This Row],[RespondentID]],'All Data'!$A197:$CN769,87,FALSE),"unknown")</f>
        <v xml:space="preserve">English </v>
      </c>
      <c r="W196" s="159" t="str">
        <f>IFERROR(VLOOKUP(Table1[[#This Row],[RespondentID]],'All Data'!$A197:$CN769,88,FALSE),"unknown")</f>
        <v>$75,000 to $125,000</v>
      </c>
      <c r="X196" s="159" t="str">
        <f>IFERROR(VLOOKUP(Table1[[#This Row],[RespondentID]],'All Data'!$A197:$CN769,89,FALSE),"unknown")</f>
        <v>College graduate</v>
      </c>
      <c r="Y196" s="159" t="str">
        <f>IFERROR(VLOOKUP(Table1[[#This Row],[RespondentID]],'All Data'!$A197:$CN769,90,FALSE),"unknown")</f>
        <v>Retired</v>
      </c>
      <c r="Z196" s="159" t="str">
        <f>IFERROR(VLOOKUP(Table1[[#This Row],[RespondentID]],'All Data'!$A197:$CN769,91,FALSE),"unknown")</f>
        <v>Yes</v>
      </c>
      <c r="AA196" s="159" t="str">
        <f>IFERROR(VLOOKUP(Table1[[#This Row],[RespondentID]],'All Data'!$A197:$CN769,92,FALSE),"unknown")</f>
        <v>No</v>
      </c>
    </row>
    <row r="197" spans="1:27" x14ac:dyDescent="0.35">
      <c r="A197" s="6">
        <v>7068308550</v>
      </c>
      <c r="B197" s="6" t="s">
        <v>67</v>
      </c>
      <c r="C197" s="6"/>
      <c r="D197" s="6"/>
      <c r="E197" s="6"/>
      <c r="F197" s="6"/>
      <c r="G197" s="6" t="s">
        <v>72</v>
      </c>
      <c r="H197" s="6"/>
      <c r="I197" s="6"/>
      <c r="J197" s="6"/>
      <c r="K197" s="6"/>
      <c r="L197" s="6"/>
      <c r="M197" s="6"/>
      <c r="N197" s="6"/>
      <c r="O197" s="98"/>
      <c r="P197" s="159" t="str">
        <f>IFERROR(VLOOKUP(Table1[[#This Row],[RespondentID]],'All Data'!$A198:$CN770,81,FALSE),"unkown")</f>
        <v>Female</v>
      </c>
      <c r="Q197" s="159">
        <f>IFERROR(VLOOKUP(Table1[[#This Row],[RespondentID]],'All Data'!$A198:$CN770,82,FALSE),"unknown")</f>
        <v>76</v>
      </c>
      <c r="R197" s="159" t="str">
        <f>IFERROR(VLOOKUP(Table1[[#This Row],[RespondentID]],'All Data'!$A198:$CN770,83,FALSE),"unknown")</f>
        <v>Nassau</v>
      </c>
      <c r="S197" s="159" t="str">
        <f>IFERROR(VLOOKUP(Table1[[#This Row],[RespondentID]],'All Data'!$A198:$CN770,84,FALSE),"unknown")</f>
        <v>Woodbury, 11797</v>
      </c>
      <c r="T197" s="159" t="str">
        <f>IFERROR(VLOOKUP(Table1[[#This Row],[RespondentID]],'All Data'!$A198:$CN770,85,FALSE),"unknown")</f>
        <v>White/Caucasian</v>
      </c>
      <c r="U197" s="159" t="str">
        <f>IFERROR(VLOOKUP(Table1[[#This Row],[RespondentID]],'All Data'!$A198:$CN770,86,FALSE),"unknown")</f>
        <v>No</v>
      </c>
      <c r="V197" s="159" t="str">
        <f>IFERROR(VLOOKUP(Table1[[#This Row],[RespondentID]],'All Data'!$A198:$CN770,87,FALSE),"unknown")</f>
        <v xml:space="preserve">English </v>
      </c>
      <c r="W197" s="159" t="str">
        <f>IFERROR(VLOOKUP(Table1[[#This Row],[RespondentID]],'All Data'!$A198:$CN770,88,FALSE),"unknown")</f>
        <v>$0-$19,999</v>
      </c>
      <c r="X197" s="159" t="str">
        <f>IFERROR(VLOOKUP(Table1[[#This Row],[RespondentID]],'All Data'!$A198:$CN770,89,FALSE),"unknown")</f>
        <v>High school graduate</v>
      </c>
      <c r="Y197" s="159" t="str">
        <f>IFERROR(VLOOKUP(Table1[[#This Row],[RespondentID]],'All Data'!$A198:$CN770,90,FALSE),"unknown")</f>
        <v>Retired</v>
      </c>
      <c r="Z197" s="159" t="str">
        <f>IFERROR(VLOOKUP(Table1[[#This Row],[RespondentID]],'All Data'!$A198:$CN770,91,FALSE),"unknown")</f>
        <v>Yes</v>
      </c>
      <c r="AA197" s="159" t="str">
        <f>IFERROR(VLOOKUP(Table1[[#This Row],[RespondentID]],'All Data'!$A198:$CN770,92,FALSE),"unknown")</f>
        <v>No</v>
      </c>
    </row>
    <row r="198" spans="1:27" x14ac:dyDescent="0.35">
      <c r="A198" s="6">
        <v>7068308392</v>
      </c>
      <c r="B198" s="6" t="s">
        <v>67</v>
      </c>
      <c r="C198" s="6"/>
      <c r="D198" s="6"/>
      <c r="E198" s="6"/>
      <c r="F198" s="6"/>
      <c r="G198" s="6" t="s">
        <v>72</v>
      </c>
      <c r="H198" s="6"/>
      <c r="I198" s="6"/>
      <c r="J198" s="6"/>
      <c r="K198" s="6"/>
      <c r="L198" s="6"/>
      <c r="M198" s="6" t="s">
        <v>78</v>
      </c>
      <c r="N198" s="6"/>
      <c r="O198" s="98"/>
      <c r="P198" s="159" t="str">
        <f>IFERROR(VLOOKUP(Table1[[#This Row],[RespondentID]],'All Data'!$A199:$CN771,81,FALSE),"unkown")</f>
        <v>Female</v>
      </c>
      <c r="Q198" s="159">
        <f>IFERROR(VLOOKUP(Table1[[#This Row],[RespondentID]],'All Data'!$A199:$CN771,82,FALSE),"unknown")</f>
        <v>77</v>
      </c>
      <c r="R198" s="159" t="str">
        <f>IFERROR(VLOOKUP(Table1[[#This Row],[RespondentID]],'All Data'!$A199:$CN771,83,FALSE),"unknown")</f>
        <v>Nassau</v>
      </c>
      <c r="S198" s="159" t="str">
        <f>IFERROR(VLOOKUP(Table1[[#This Row],[RespondentID]],'All Data'!$A199:$CN771,84,FALSE),"unknown")</f>
        <v>North Massapequa, 11758</v>
      </c>
      <c r="T198" s="159" t="str">
        <f>IFERROR(VLOOKUP(Table1[[#This Row],[RespondentID]],'All Data'!$A199:$CN771,85,FALSE),"unknown")</f>
        <v>White/Caucasian</v>
      </c>
      <c r="U198" s="159" t="str">
        <f>IFERROR(VLOOKUP(Table1[[#This Row],[RespondentID]],'All Data'!$A199:$CN771,86,FALSE),"unknown")</f>
        <v>No</v>
      </c>
      <c r="V198" s="159" t="str">
        <f>IFERROR(VLOOKUP(Table1[[#This Row],[RespondentID]],'All Data'!$A199:$CN771,87,FALSE),"unknown")</f>
        <v xml:space="preserve"> </v>
      </c>
      <c r="W198" s="159">
        <f>IFERROR(VLOOKUP(Table1[[#This Row],[RespondentID]],'All Data'!$A199:$CN771,88,FALSE),"unknown")</f>
        <v>0</v>
      </c>
      <c r="X198" s="159" t="str">
        <f>IFERROR(VLOOKUP(Table1[[#This Row],[RespondentID]],'All Data'!$A199:$CN771,89,FALSE),"unknown")</f>
        <v>Some college</v>
      </c>
      <c r="Y198" s="159" t="str">
        <f>IFERROR(VLOOKUP(Table1[[#This Row],[RespondentID]],'All Data'!$A199:$CN771,90,FALSE),"unknown")</f>
        <v>Retired</v>
      </c>
      <c r="Z198" s="159" t="str">
        <f>IFERROR(VLOOKUP(Table1[[#This Row],[RespondentID]],'All Data'!$A199:$CN771,91,FALSE),"unknown")</f>
        <v>Yes</v>
      </c>
      <c r="AA198" s="159" t="str">
        <f>IFERROR(VLOOKUP(Table1[[#This Row],[RespondentID]],'All Data'!$A199:$CN771,92,FALSE),"unknown")</f>
        <v>Yes</v>
      </c>
    </row>
    <row r="199" spans="1:27" x14ac:dyDescent="0.35">
      <c r="A199" s="6">
        <v>7068308266</v>
      </c>
      <c r="B199" s="6" t="s">
        <v>67</v>
      </c>
      <c r="C199" s="6"/>
      <c r="D199" s="6"/>
      <c r="E199" s="6"/>
      <c r="F199" s="6"/>
      <c r="G199" s="6"/>
      <c r="H199" s="6"/>
      <c r="I199" s="6"/>
      <c r="J199" s="6"/>
      <c r="K199" s="6"/>
      <c r="L199" s="6"/>
      <c r="M199" s="6" t="s">
        <v>78</v>
      </c>
      <c r="N199" s="6"/>
      <c r="O199" s="98"/>
      <c r="P199" s="159" t="str">
        <f>IFERROR(VLOOKUP(Table1[[#This Row],[RespondentID]],'All Data'!$A200:$CN772,81,FALSE),"unkown")</f>
        <v>Female</v>
      </c>
      <c r="Q199" s="159">
        <f>IFERROR(VLOOKUP(Table1[[#This Row],[RespondentID]],'All Data'!$A200:$CN772,82,FALSE),"unknown")</f>
        <v>63</v>
      </c>
      <c r="R199" s="159" t="str">
        <f>IFERROR(VLOOKUP(Table1[[#This Row],[RespondentID]],'All Data'!$A200:$CN772,83,FALSE),"unknown")</f>
        <v>Nassau</v>
      </c>
      <c r="S199" s="159" t="str">
        <f>IFERROR(VLOOKUP(Table1[[#This Row],[RespondentID]],'All Data'!$A200:$CN772,84,FALSE),"unknown")</f>
        <v>Hicksville, 11801</v>
      </c>
      <c r="T199" s="159" t="str">
        <f>IFERROR(VLOOKUP(Table1[[#This Row],[RespondentID]],'All Data'!$A200:$CN772,85,FALSE),"unknown")</f>
        <v>White/Caucasian</v>
      </c>
      <c r="U199" s="159" t="str">
        <f>IFERROR(VLOOKUP(Table1[[#This Row],[RespondentID]],'All Data'!$A200:$CN772,86,FALSE),"unknown")</f>
        <v>No</v>
      </c>
      <c r="V199" s="159" t="str">
        <f>IFERROR(VLOOKUP(Table1[[#This Row],[RespondentID]],'All Data'!$A200:$CN772,87,FALSE),"unknown")</f>
        <v xml:space="preserve">English </v>
      </c>
      <c r="W199" s="159">
        <f>IFERROR(VLOOKUP(Table1[[#This Row],[RespondentID]],'All Data'!$A200:$CN772,88,FALSE),"unknown")</f>
        <v>0</v>
      </c>
      <c r="X199" s="159" t="str">
        <f>IFERROR(VLOOKUP(Table1[[#This Row],[RespondentID]],'All Data'!$A200:$CN772,89,FALSE),"unknown")</f>
        <v>High school graduate</v>
      </c>
      <c r="Y199" s="159" t="str">
        <f>IFERROR(VLOOKUP(Table1[[#This Row],[RespondentID]],'All Data'!$A200:$CN772,90,FALSE),"unknown")</f>
        <v>Retired</v>
      </c>
      <c r="Z199" s="159" t="str">
        <f>IFERROR(VLOOKUP(Table1[[#This Row],[RespondentID]],'All Data'!$A200:$CN772,91,FALSE),"unknown")</f>
        <v>Yes</v>
      </c>
      <c r="AA199" s="159" t="str">
        <f>IFERROR(VLOOKUP(Table1[[#This Row],[RespondentID]],'All Data'!$A200:$CN772,92,FALSE),"unknown")</f>
        <v>Yes</v>
      </c>
    </row>
    <row r="200" spans="1:27" x14ac:dyDescent="0.35">
      <c r="A200" s="6">
        <v>7068308122</v>
      </c>
      <c r="B200" s="6" t="s">
        <v>67</v>
      </c>
      <c r="C200" s="6"/>
      <c r="D200" s="6"/>
      <c r="E200" s="6"/>
      <c r="F200" s="6"/>
      <c r="G200" s="6"/>
      <c r="H200" s="6"/>
      <c r="I200" s="6"/>
      <c r="J200" s="6"/>
      <c r="K200" s="6"/>
      <c r="L200" s="6"/>
      <c r="M200" s="6"/>
      <c r="N200" s="6"/>
      <c r="O200" s="98"/>
      <c r="P200" s="159" t="str">
        <f>IFERROR(VLOOKUP(Table1[[#This Row],[RespondentID]],'All Data'!$A201:$CN773,81,FALSE),"unkown")</f>
        <v>Female</v>
      </c>
      <c r="Q200" s="159">
        <f>IFERROR(VLOOKUP(Table1[[#This Row],[RespondentID]],'All Data'!$A201:$CN773,82,FALSE),"unknown")</f>
        <v>84</v>
      </c>
      <c r="R200" s="159" t="str">
        <f>IFERROR(VLOOKUP(Table1[[#This Row],[RespondentID]],'All Data'!$A201:$CN773,83,FALSE),"unknown")</f>
        <v>Nassau</v>
      </c>
      <c r="S200" s="159">
        <f>IFERROR(VLOOKUP(Table1[[#This Row],[RespondentID]],'All Data'!$A201:$CN773,84,FALSE),"unknown")</f>
        <v>0</v>
      </c>
      <c r="T200" s="159" t="str">
        <f>IFERROR(VLOOKUP(Table1[[#This Row],[RespondentID]],'All Data'!$A201:$CN773,85,FALSE),"unknown")</f>
        <v>White/Caucasian</v>
      </c>
      <c r="U200" s="159" t="str">
        <f>IFERROR(VLOOKUP(Table1[[#This Row],[RespondentID]],'All Data'!$A201:$CN773,86,FALSE),"unknown")</f>
        <v>No</v>
      </c>
      <c r="V200" s="159" t="str">
        <f>IFERROR(VLOOKUP(Table1[[#This Row],[RespondentID]],'All Data'!$A201:$CN773,87,FALSE),"unknown")</f>
        <v xml:space="preserve">English Italian </v>
      </c>
      <c r="W200" s="159" t="str">
        <f>IFERROR(VLOOKUP(Table1[[#This Row],[RespondentID]],'All Data'!$A201:$CN773,88,FALSE),"unknown")</f>
        <v>$50,000 to $74,999</v>
      </c>
      <c r="X200" s="159" t="str">
        <f>IFERROR(VLOOKUP(Table1[[#This Row],[RespondentID]],'All Data'!$A201:$CN773,89,FALSE),"unknown")</f>
        <v>High school graduate</v>
      </c>
      <c r="Y200" s="159" t="str">
        <f>IFERROR(VLOOKUP(Table1[[#This Row],[RespondentID]],'All Data'!$A201:$CN773,90,FALSE),"unknown")</f>
        <v>Retired</v>
      </c>
      <c r="Z200" s="159" t="str">
        <f>IFERROR(VLOOKUP(Table1[[#This Row],[RespondentID]],'All Data'!$A201:$CN773,91,FALSE),"unknown")</f>
        <v>Yes</v>
      </c>
      <c r="AA200" s="159" t="str">
        <f>IFERROR(VLOOKUP(Table1[[#This Row],[RespondentID]],'All Data'!$A201:$CN773,92,FALSE),"unknown")</f>
        <v>Yes</v>
      </c>
    </row>
    <row r="201" spans="1:27" x14ac:dyDescent="0.35">
      <c r="A201" s="6">
        <v>7068307980</v>
      </c>
      <c r="B201" s="6" t="s">
        <v>67</v>
      </c>
      <c r="C201" s="6" t="s">
        <v>68</v>
      </c>
      <c r="D201" s="6"/>
      <c r="E201" s="6"/>
      <c r="F201" s="6" t="s">
        <v>71</v>
      </c>
      <c r="G201" s="6"/>
      <c r="H201" s="6"/>
      <c r="I201" s="6"/>
      <c r="J201" s="6"/>
      <c r="K201" s="6"/>
      <c r="L201" s="6"/>
      <c r="M201" s="6"/>
      <c r="N201" s="6"/>
      <c r="O201" s="98"/>
      <c r="P201" s="159" t="str">
        <f>IFERROR(VLOOKUP(Table1[[#This Row],[RespondentID]],'All Data'!$A202:$CN774,81,FALSE),"unkown")</f>
        <v>Female</v>
      </c>
      <c r="Q201" s="159">
        <f>IFERROR(VLOOKUP(Table1[[#This Row],[RespondentID]],'All Data'!$A202:$CN774,82,FALSE),"unknown")</f>
        <v>66</v>
      </c>
      <c r="R201" s="159" t="str">
        <f>IFERROR(VLOOKUP(Table1[[#This Row],[RespondentID]],'All Data'!$A202:$CN774,83,FALSE),"unknown")</f>
        <v>Nassau</v>
      </c>
      <c r="S201" s="159" t="str">
        <f>IFERROR(VLOOKUP(Table1[[#This Row],[RespondentID]],'All Data'!$A202:$CN774,84,FALSE),"unknown")</f>
        <v>New Cassel, 11590</v>
      </c>
      <c r="T201" s="159" t="str">
        <f>IFERROR(VLOOKUP(Table1[[#This Row],[RespondentID]],'All Data'!$A202:$CN774,85,FALSE),"unknown")</f>
        <v>White/Caucasian</v>
      </c>
      <c r="U201" s="159">
        <f>IFERROR(VLOOKUP(Table1[[#This Row],[RespondentID]],'All Data'!$A202:$CN774,86,FALSE),"unknown")</f>
        <v>0</v>
      </c>
      <c r="V201" s="159" t="str">
        <f>IFERROR(VLOOKUP(Table1[[#This Row],[RespondentID]],'All Data'!$A202:$CN774,87,FALSE),"unknown")</f>
        <v xml:space="preserve">English </v>
      </c>
      <c r="W201" s="159" t="str">
        <f>IFERROR(VLOOKUP(Table1[[#This Row],[RespondentID]],'All Data'!$A202:$CN774,88,FALSE),"unknown")</f>
        <v>$50,000 to $74,999</v>
      </c>
      <c r="X201" s="159" t="str">
        <f>IFERROR(VLOOKUP(Table1[[#This Row],[RespondentID]],'All Data'!$A202:$CN774,89,FALSE),"unknown")</f>
        <v>Some college</v>
      </c>
      <c r="Y201" s="159" t="str">
        <f>IFERROR(VLOOKUP(Table1[[#This Row],[RespondentID]],'All Data'!$A202:$CN774,90,FALSE),"unknown")</f>
        <v>Retired</v>
      </c>
      <c r="Z201" s="159" t="str">
        <f>IFERROR(VLOOKUP(Table1[[#This Row],[RespondentID]],'All Data'!$A202:$CN774,91,FALSE),"unknown")</f>
        <v>Yes</v>
      </c>
      <c r="AA201" s="159" t="str">
        <f>IFERROR(VLOOKUP(Table1[[#This Row],[RespondentID]],'All Data'!$A202:$CN774,92,FALSE),"unknown")</f>
        <v>Yes</v>
      </c>
    </row>
    <row r="202" spans="1:27" x14ac:dyDescent="0.35">
      <c r="A202" s="6">
        <v>7068307803</v>
      </c>
      <c r="B202" s="6" t="s">
        <v>67</v>
      </c>
      <c r="C202" s="6"/>
      <c r="D202" s="6"/>
      <c r="E202" s="6"/>
      <c r="F202" s="6"/>
      <c r="G202" s="6"/>
      <c r="H202" s="6"/>
      <c r="I202" s="6"/>
      <c r="J202" s="6"/>
      <c r="K202" s="6"/>
      <c r="L202" s="6"/>
      <c r="M202" s="6"/>
      <c r="N202" s="6"/>
      <c r="O202" s="98"/>
      <c r="P202" s="159" t="str">
        <f>IFERROR(VLOOKUP(Table1[[#This Row],[RespondentID]],'All Data'!$A203:$CN775,81,FALSE),"unkown")</f>
        <v>Male</v>
      </c>
      <c r="Q202" s="159">
        <f>IFERROR(VLOOKUP(Table1[[#This Row],[RespondentID]],'All Data'!$A203:$CN775,82,FALSE),"unknown")</f>
        <v>82</v>
      </c>
      <c r="R202" s="159" t="str">
        <f>IFERROR(VLOOKUP(Table1[[#This Row],[RespondentID]],'All Data'!$A203:$CN775,83,FALSE),"unknown")</f>
        <v>Nassau</v>
      </c>
      <c r="S202" s="159">
        <f>IFERROR(VLOOKUP(Table1[[#This Row],[RespondentID]],'All Data'!$A203:$CN775,84,FALSE),"unknown")</f>
        <v>0</v>
      </c>
      <c r="T202" s="159" t="str">
        <f>IFERROR(VLOOKUP(Table1[[#This Row],[RespondentID]],'All Data'!$A203:$CN775,85,FALSE),"unknown")</f>
        <v>Multi-racial</v>
      </c>
      <c r="U202" s="159" t="str">
        <f>IFERROR(VLOOKUP(Table1[[#This Row],[RespondentID]],'All Data'!$A203:$CN775,86,FALSE),"unknown")</f>
        <v>No</v>
      </c>
      <c r="V202" s="159" t="str">
        <f>IFERROR(VLOOKUP(Table1[[#This Row],[RespondentID]],'All Data'!$A203:$CN775,87,FALSE),"unknown")</f>
        <v xml:space="preserve">English </v>
      </c>
      <c r="W202" s="159">
        <f>IFERROR(VLOOKUP(Table1[[#This Row],[RespondentID]],'All Data'!$A203:$CN775,88,FALSE),"unknown")</f>
        <v>0</v>
      </c>
      <c r="X202" s="159" t="str">
        <f>IFERROR(VLOOKUP(Table1[[#This Row],[RespondentID]],'All Data'!$A203:$CN775,89,FALSE),"unknown")</f>
        <v>College graduate</v>
      </c>
      <c r="Y202" s="159" t="str">
        <f>IFERROR(VLOOKUP(Table1[[#This Row],[RespondentID]],'All Data'!$A203:$CN775,90,FALSE),"unknown")</f>
        <v>Retired</v>
      </c>
      <c r="Z202" s="159" t="str">
        <f>IFERROR(VLOOKUP(Table1[[#This Row],[RespondentID]],'All Data'!$A203:$CN775,91,FALSE),"unknown")</f>
        <v>Yes</v>
      </c>
      <c r="AA202" s="159" t="str">
        <f>IFERROR(VLOOKUP(Table1[[#This Row],[RespondentID]],'All Data'!$A203:$CN775,92,FALSE),"unknown")</f>
        <v>Yes</v>
      </c>
    </row>
    <row r="203" spans="1:27" x14ac:dyDescent="0.35">
      <c r="A203" s="6">
        <v>7068307692</v>
      </c>
      <c r="B203" s="6" t="s">
        <v>67</v>
      </c>
      <c r="C203" s="6"/>
      <c r="D203" s="6"/>
      <c r="E203" s="6"/>
      <c r="F203" s="6"/>
      <c r="G203" s="6"/>
      <c r="H203" s="6"/>
      <c r="I203" s="6"/>
      <c r="J203" s="6"/>
      <c r="K203" s="6"/>
      <c r="L203" s="6"/>
      <c r="M203" s="6"/>
      <c r="N203" s="6"/>
      <c r="O203" s="98"/>
      <c r="P203" s="159" t="str">
        <f>IFERROR(VLOOKUP(Table1[[#This Row],[RespondentID]],'All Data'!$A204:$CN776,81,FALSE),"unkown")</f>
        <v>Male</v>
      </c>
      <c r="Q203" s="159">
        <f>IFERROR(VLOOKUP(Table1[[#This Row],[RespondentID]],'All Data'!$A204:$CN776,82,FALSE),"unknown")</f>
        <v>72</v>
      </c>
      <c r="R203" s="159" t="str">
        <f>IFERROR(VLOOKUP(Table1[[#This Row],[RespondentID]],'All Data'!$A204:$CN776,83,FALSE),"unknown")</f>
        <v>Nassau</v>
      </c>
      <c r="S203" s="159" t="str">
        <f>IFERROR(VLOOKUP(Table1[[#This Row],[RespondentID]],'All Data'!$A204:$CN776,84,FALSE),"unknown")</f>
        <v>Carle Place, 11514</v>
      </c>
      <c r="T203" s="159">
        <f>IFERROR(VLOOKUP(Table1[[#This Row],[RespondentID]],'All Data'!$A204:$CN776,85,FALSE),"unknown")</f>
        <v>0</v>
      </c>
      <c r="U203" s="159">
        <f>IFERROR(VLOOKUP(Table1[[#This Row],[RespondentID]],'All Data'!$A204:$CN776,86,FALSE),"unknown")</f>
        <v>0</v>
      </c>
      <c r="V203" s="159" t="str">
        <f>IFERROR(VLOOKUP(Table1[[#This Row],[RespondentID]],'All Data'!$A204:$CN776,87,FALSE),"unknown")</f>
        <v xml:space="preserve">English </v>
      </c>
      <c r="W203" s="159" t="str">
        <f>IFERROR(VLOOKUP(Table1[[#This Row],[RespondentID]],'All Data'!$A204:$CN776,88,FALSE),"unknown")</f>
        <v>$20,000 to $34,999</v>
      </c>
      <c r="X203" s="159" t="str">
        <f>IFERROR(VLOOKUP(Table1[[#This Row],[RespondentID]],'All Data'!$A204:$CN776,89,FALSE),"unknown")</f>
        <v>Technical school</v>
      </c>
      <c r="Y203" s="159" t="str">
        <f>IFERROR(VLOOKUP(Table1[[#This Row],[RespondentID]],'All Data'!$A204:$CN776,90,FALSE),"unknown")</f>
        <v>Retired</v>
      </c>
      <c r="Z203" s="159" t="str">
        <f>IFERROR(VLOOKUP(Table1[[#This Row],[RespondentID]],'All Data'!$A204:$CN776,91,FALSE),"unknown")</f>
        <v>Yes</v>
      </c>
      <c r="AA203" s="159" t="str">
        <f>IFERROR(VLOOKUP(Table1[[#This Row],[RespondentID]],'All Data'!$A204:$CN776,92,FALSE),"unknown")</f>
        <v>Yes</v>
      </c>
    </row>
    <row r="204" spans="1:27" x14ac:dyDescent="0.35">
      <c r="A204" s="6">
        <v>7068307580</v>
      </c>
      <c r="B204" s="6" t="s">
        <v>67</v>
      </c>
      <c r="C204" s="6"/>
      <c r="D204" s="6"/>
      <c r="E204" s="6"/>
      <c r="F204" s="6"/>
      <c r="G204" s="6" t="s">
        <v>72</v>
      </c>
      <c r="H204" s="6"/>
      <c r="I204" s="6"/>
      <c r="J204" s="6"/>
      <c r="K204" s="6"/>
      <c r="L204" s="6"/>
      <c r="M204" s="6"/>
      <c r="N204" s="6"/>
      <c r="O204" s="98"/>
      <c r="P204" s="159" t="str">
        <f>IFERROR(VLOOKUP(Table1[[#This Row],[RespondentID]],'All Data'!$A205:$CN777,81,FALSE),"unkown")</f>
        <v>Female</v>
      </c>
      <c r="Q204" s="159">
        <f>IFERROR(VLOOKUP(Table1[[#This Row],[RespondentID]],'All Data'!$A205:$CN777,82,FALSE),"unknown")</f>
        <v>69</v>
      </c>
      <c r="R204" s="159" t="str">
        <f>IFERROR(VLOOKUP(Table1[[#This Row],[RespondentID]],'All Data'!$A205:$CN777,83,FALSE),"unknown")</f>
        <v>Nassau</v>
      </c>
      <c r="S204" s="159" t="str">
        <f>IFERROR(VLOOKUP(Table1[[#This Row],[RespondentID]],'All Data'!$A205:$CN777,84,FALSE),"unknown")</f>
        <v>New Hyde Park, 11040</v>
      </c>
      <c r="T204" s="159" t="str">
        <f>IFERROR(VLOOKUP(Table1[[#This Row],[RespondentID]],'All Data'!$A205:$CN777,85,FALSE),"unknown")</f>
        <v>Asian/Pacific Islander</v>
      </c>
      <c r="U204" s="159" t="str">
        <f>IFERROR(VLOOKUP(Table1[[#This Row],[RespondentID]],'All Data'!$A205:$CN777,86,FALSE),"unknown")</f>
        <v>No</v>
      </c>
      <c r="V204" s="159" t="str">
        <f>IFERROR(VLOOKUP(Table1[[#This Row],[RespondentID]],'All Data'!$A205:$CN777,87,FALSE),"unknown")</f>
        <v xml:space="preserve"> </v>
      </c>
      <c r="W204" s="159" t="str">
        <f>IFERROR(VLOOKUP(Table1[[#This Row],[RespondentID]],'All Data'!$A205:$CN777,88,FALSE),"unknown")</f>
        <v>$35,000 to $49,999</v>
      </c>
      <c r="X204" s="159">
        <f>IFERROR(VLOOKUP(Table1[[#This Row],[RespondentID]],'All Data'!$A205:$CN777,89,FALSE),"unknown")</f>
        <v>0</v>
      </c>
      <c r="Y204" s="159" t="str">
        <f>IFERROR(VLOOKUP(Table1[[#This Row],[RespondentID]],'All Data'!$A205:$CN777,90,FALSE),"unknown")</f>
        <v>Retired</v>
      </c>
      <c r="Z204" s="159" t="str">
        <f>IFERROR(VLOOKUP(Table1[[#This Row],[RespondentID]],'All Data'!$A205:$CN777,91,FALSE),"unknown")</f>
        <v>Yes</v>
      </c>
      <c r="AA204" s="159">
        <f>IFERROR(VLOOKUP(Table1[[#This Row],[RespondentID]],'All Data'!$A205:$CN777,92,FALSE),"unknown")</f>
        <v>0</v>
      </c>
    </row>
    <row r="205" spans="1:27" x14ac:dyDescent="0.35">
      <c r="A205" s="6">
        <v>7068307429</v>
      </c>
      <c r="B205" s="6" t="s">
        <v>67</v>
      </c>
      <c r="C205" s="6" t="s">
        <v>68</v>
      </c>
      <c r="D205" s="6"/>
      <c r="E205" s="6" t="s">
        <v>70</v>
      </c>
      <c r="F205" s="6"/>
      <c r="G205" s="6"/>
      <c r="H205" s="6"/>
      <c r="I205" s="6"/>
      <c r="J205" s="6" t="s">
        <v>75</v>
      </c>
      <c r="K205" s="6" t="s">
        <v>76</v>
      </c>
      <c r="L205" s="6"/>
      <c r="M205" s="6" t="s">
        <v>78</v>
      </c>
      <c r="N205" s="6" t="s">
        <v>79</v>
      </c>
      <c r="O205" s="98"/>
      <c r="P205" s="159" t="str">
        <f>IFERROR(VLOOKUP(Table1[[#This Row],[RespondentID]],'All Data'!$A206:$CN778,81,FALSE),"unkown")</f>
        <v>Male</v>
      </c>
      <c r="Q205" s="159">
        <f>IFERROR(VLOOKUP(Table1[[#This Row],[RespondentID]],'All Data'!$A206:$CN778,82,FALSE),"unknown")</f>
        <v>76</v>
      </c>
      <c r="R205" s="159" t="str">
        <f>IFERROR(VLOOKUP(Table1[[#This Row],[RespondentID]],'All Data'!$A206:$CN778,83,FALSE),"unknown")</f>
        <v>Nassau</v>
      </c>
      <c r="S205" s="159" t="str">
        <f>IFERROR(VLOOKUP(Table1[[#This Row],[RespondentID]],'All Data'!$A206:$CN778,84,FALSE),"unknown")</f>
        <v>Great Neck, 11021</v>
      </c>
      <c r="T205" s="159" t="str">
        <f>IFERROR(VLOOKUP(Table1[[#This Row],[RespondentID]],'All Data'!$A206:$CN778,85,FALSE),"unknown")</f>
        <v>White/Caucasian</v>
      </c>
      <c r="U205" s="159" t="str">
        <f>IFERROR(VLOOKUP(Table1[[#This Row],[RespondentID]],'All Data'!$A206:$CN778,86,FALSE),"unknown")</f>
        <v>No</v>
      </c>
      <c r="V205" s="159" t="str">
        <f>IFERROR(VLOOKUP(Table1[[#This Row],[RespondentID]],'All Data'!$A206:$CN778,87,FALSE),"unknown")</f>
        <v xml:space="preserve">English </v>
      </c>
      <c r="W205" s="159" t="str">
        <f>IFERROR(VLOOKUP(Table1[[#This Row],[RespondentID]],'All Data'!$A206:$CN778,88,FALSE),"unknown")</f>
        <v>$20,000 to $34,999</v>
      </c>
      <c r="X205" s="159" t="str">
        <f>IFERROR(VLOOKUP(Table1[[#This Row],[RespondentID]],'All Data'!$A206:$CN778,89,FALSE),"unknown")</f>
        <v>Some college</v>
      </c>
      <c r="Y205" s="159" t="str">
        <f>IFERROR(VLOOKUP(Table1[[#This Row],[RespondentID]],'All Data'!$A206:$CN778,90,FALSE),"unknown")</f>
        <v>Retired</v>
      </c>
      <c r="Z205" s="159" t="str">
        <f>IFERROR(VLOOKUP(Table1[[#This Row],[RespondentID]],'All Data'!$A206:$CN778,91,FALSE),"unknown")</f>
        <v>Yes</v>
      </c>
      <c r="AA205" s="159" t="str">
        <f>IFERROR(VLOOKUP(Table1[[#This Row],[RespondentID]],'All Data'!$A206:$CN778,92,FALSE),"unknown")</f>
        <v>Yes</v>
      </c>
    </row>
    <row r="206" spans="1:27" x14ac:dyDescent="0.35">
      <c r="A206" s="6">
        <v>7068307208</v>
      </c>
      <c r="B206" s="6"/>
      <c r="C206" s="6" t="s">
        <v>68</v>
      </c>
      <c r="D206" s="6"/>
      <c r="E206" s="6" t="s">
        <v>70</v>
      </c>
      <c r="F206" s="6"/>
      <c r="G206" s="6"/>
      <c r="H206" s="6"/>
      <c r="I206" s="6"/>
      <c r="J206" s="6"/>
      <c r="K206" s="6"/>
      <c r="L206" s="6"/>
      <c r="M206" s="6" t="s">
        <v>78</v>
      </c>
      <c r="N206" s="6"/>
      <c r="O206" s="98"/>
      <c r="P206" s="159" t="str">
        <f>IFERROR(VLOOKUP(Table1[[#This Row],[RespondentID]],'All Data'!$A207:$CN779,81,FALSE),"unkown")</f>
        <v>Male</v>
      </c>
      <c r="Q206" s="159">
        <f>IFERROR(VLOOKUP(Table1[[#This Row],[RespondentID]],'All Data'!$A207:$CN779,82,FALSE),"unknown")</f>
        <v>77</v>
      </c>
      <c r="R206" s="159" t="str">
        <f>IFERROR(VLOOKUP(Table1[[#This Row],[RespondentID]],'All Data'!$A207:$CN779,83,FALSE),"unknown")</f>
        <v>Nassau</v>
      </c>
      <c r="S206" s="159" t="str">
        <f>IFERROR(VLOOKUP(Table1[[#This Row],[RespondentID]],'All Data'!$A207:$CN779,84,FALSE),"unknown")</f>
        <v>Franklin Square, 11010</v>
      </c>
      <c r="T206" s="159" t="str">
        <f>IFERROR(VLOOKUP(Table1[[#This Row],[RespondentID]],'All Data'!$A207:$CN779,85,FALSE),"unknown")</f>
        <v>White/Caucasian</v>
      </c>
      <c r="U206" s="159">
        <f>IFERROR(VLOOKUP(Table1[[#This Row],[RespondentID]],'All Data'!$A207:$CN779,86,FALSE),"unknown")</f>
        <v>0</v>
      </c>
      <c r="V206" s="159" t="str">
        <f>IFERROR(VLOOKUP(Table1[[#This Row],[RespondentID]],'All Data'!$A207:$CN779,87,FALSE),"unknown")</f>
        <v xml:space="preserve">English </v>
      </c>
      <c r="W206" s="159" t="str">
        <f>IFERROR(VLOOKUP(Table1[[#This Row],[RespondentID]],'All Data'!$A207:$CN779,88,FALSE),"unknown")</f>
        <v>$50,000 to $74,999</v>
      </c>
      <c r="X206" s="159" t="str">
        <f>IFERROR(VLOOKUP(Table1[[#This Row],[RespondentID]],'All Data'!$A207:$CN779,89,FALSE),"unknown")</f>
        <v>College graduate</v>
      </c>
      <c r="Y206" s="159" t="str">
        <f>IFERROR(VLOOKUP(Table1[[#This Row],[RespondentID]],'All Data'!$A207:$CN779,90,FALSE),"unknown")</f>
        <v>Retired</v>
      </c>
      <c r="Z206" s="159" t="str">
        <f>IFERROR(VLOOKUP(Table1[[#This Row],[RespondentID]],'All Data'!$A207:$CN779,91,FALSE),"unknown")</f>
        <v>Yes</v>
      </c>
      <c r="AA206" s="159" t="str">
        <f>IFERROR(VLOOKUP(Table1[[#This Row],[RespondentID]],'All Data'!$A207:$CN779,92,FALSE),"unknown")</f>
        <v>Yes</v>
      </c>
    </row>
    <row r="207" spans="1:27" x14ac:dyDescent="0.35">
      <c r="A207" s="6">
        <v>7045796123</v>
      </c>
      <c r="B207" s="6" t="s">
        <v>67</v>
      </c>
      <c r="C207" s="6"/>
      <c r="D207" s="6"/>
      <c r="E207" s="6"/>
      <c r="F207" s="6"/>
      <c r="G207" s="6"/>
      <c r="H207" s="6"/>
      <c r="I207" s="6"/>
      <c r="J207" s="6"/>
      <c r="K207" s="6"/>
      <c r="L207" s="6"/>
      <c r="M207" s="6"/>
      <c r="N207" s="6"/>
      <c r="O207" s="98"/>
      <c r="P207" s="159" t="str">
        <f>IFERROR(VLOOKUP(Table1[[#This Row],[RespondentID]],'All Data'!$A208:$CN780,81,FALSE),"unkown")</f>
        <v>Female</v>
      </c>
      <c r="Q207" s="159">
        <f>IFERROR(VLOOKUP(Table1[[#This Row],[RespondentID]],'All Data'!$A208:$CN780,82,FALSE),"unknown")</f>
        <v>86</v>
      </c>
      <c r="R207" s="159" t="str">
        <f>IFERROR(VLOOKUP(Table1[[#This Row],[RespondentID]],'All Data'!$A208:$CN780,83,FALSE),"unknown")</f>
        <v>Suffolk</v>
      </c>
      <c r="S207" s="159" t="str">
        <f>IFERROR(VLOOKUP(Table1[[#This Row],[RespondentID]],'All Data'!$A208:$CN780,84,FALSE),"unknown")</f>
        <v>West Babylon, 11704</v>
      </c>
      <c r="T207" s="159" t="str">
        <f>IFERROR(VLOOKUP(Table1[[#This Row],[RespondentID]],'All Data'!$A208:$CN780,85,FALSE),"unknown")</f>
        <v>White/Caucasian</v>
      </c>
      <c r="U207" s="159" t="str">
        <f>IFERROR(VLOOKUP(Table1[[#This Row],[RespondentID]],'All Data'!$A208:$CN780,86,FALSE),"unknown")</f>
        <v>No</v>
      </c>
      <c r="V207" s="159" t="str">
        <f>IFERROR(VLOOKUP(Table1[[#This Row],[RespondentID]],'All Data'!$A208:$CN780,87,FALSE),"unknown")</f>
        <v xml:space="preserve">English </v>
      </c>
      <c r="W207" s="159" t="str">
        <f>IFERROR(VLOOKUP(Table1[[#This Row],[RespondentID]],'All Data'!$A208:$CN780,88,FALSE),"unknown")</f>
        <v>$0-$19,999</v>
      </c>
      <c r="X207" s="159" t="str">
        <f>IFERROR(VLOOKUP(Table1[[#This Row],[RespondentID]],'All Data'!$A208:$CN780,89,FALSE),"unknown")</f>
        <v>High school graduate</v>
      </c>
      <c r="Y207" s="159" t="str">
        <f>IFERROR(VLOOKUP(Table1[[#This Row],[RespondentID]],'All Data'!$A208:$CN780,90,FALSE),"unknown")</f>
        <v>Retired</v>
      </c>
      <c r="Z207" s="159" t="str">
        <f>IFERROR(VLOOKUP(Table1[[#This Row],[RespondentID]],'All Data'!$A208:$CN780,91,FALSE),"unknown")</f>
        <v>Yes</v>
      </c>
      <c r="AA207" s="159" t="str">
        <f>IFERROR(VLOOKUP(Table1[[#This Row],[RespondentID]],'All Data'!$A208:$CN780,92,FALSE),"unknown")</f>
        <v>No</v>
      </c>
    </row>
    <row r="208" spans="1:27" x14ac:dyDescent="0.35">
      <c r="A208" s="6">
        <v>7045795942</v>
      </c>
      <c r="B208" s="6" t="s">
        <v>67</v>
      </c>
      <c r="C208" s="6"/>
      <c r="D208" s="6"/>
      <c r="E208" s="6"/>
      <c r="F208" s="6" t="s">
        <v>71</v>
      </c>
      <c r="G208" s="6"/>
      <c r="H208" s="6"/>
      <c r="I208" s="6"/>
      <c r="J208" s="6"/>
      <c r="K208" s="6"/>
      <c r="L208" s="6"/>
      <c r="M208" s="6"/>
      <c r="N208" s="6"/>
      <c r="O208" s="98"/>
      <c r="P208" s="159" t="str">
        <f>IFERROR(VLOOKUP(Table1[[#This Row],[RespondentID]],'All Data'!$A209:$CN781,81,FALSE),"unkown")</f>
        <v>Female</v>
      </c>
      <c r="Q208" s="159">
        <f>IFERROR(VLOOKUP(Table1[[#This Row],[RespondentID]],'All Data'!$A209:$CN781,82,FALSE),"unknown")</f>
        <v>67</v>
      </c>
      <c r="R208" s="159" t="str">
        <f>IFERROR(VLOOKUP(Table1[[#This Row],[RespondentID]],'All Data'!$A209:$CN781,83,FALSE),"unknown")</f>
        <v>Suffolk</v>
      </c>
      <c r="S208" s="159" t="str">
        <f>IFERROR(VLOOKUP(Table1[[#This Row],[RespondentID]],'All Data'!$A209:$CN781,84,FALSE),"unknown")</f>
        <v>Deer Park, 11729</v>
      </c>
      <c r="T208" s="159" t="str">
        <f>IFERROR(VLOOKUP(Table1[[#This Row],[RespondentID]],'All Data'!$A209:$CN781,85,FALSE),"unknown")</f>
        <v>White/Caucasian</v>
      </c>
      <c r="U208" s="159">
        <f>IFERROR(VLOOKUP(Table1[[#This Row],[RespondentID]],'All Data'!$A209:$CN781,86,FALSE),"unknown")</f>
        <v>0</v>
      </c>
      <c r="V208" s="159" t="str">
        <f>IFERROR(VLOOKUP(Table1[[#This Row],[RespondentID]],'All Data'!$A209:$CN781,87,FALSE),"unknown")</f>
        <v xml:space="preserve">English </v>
      </c>
      <c r="W208" s="159" t="str">
        <f>IFERROR(VLOOKUP(Table1[[#This Row],[RespondentID]],'All Data'!$A209:$CN781,88,FALSE),"unknown")</f>
        <v>$35,000 to $49,999</v>
      </c>
      <c r="X208" s="159" t="str">
        <f>IFERROR(VLOOKUP(Table1[[#This Row],[RespondentID]],'All Data'!$A209:$CN781,89,FALSE),"unknown")</f>
        <v>High school graduate</v>
      </c>
      <c r="Y208" s="159" t="str">
        <f>IFERROR(VLOOKUP(Table1[[#This Row],[RespondentID]],'All Data'!$A209:$CN781,90,FALSE),"unknown")</f>
        <v>Retired</v>
      </c>
      <c r="Z208" s="159" t="str">
        <f>IFERROR(VLOOKUP(Table1[[#This Row],[RespondentID]],'All Data'!$A209:$CN781,91,FALSE),"unknown")</f>
        <v>Yes</v>
      </c>
      <c r="AA208" s="159" t="str">
        <f>IFERROR(VLOOKUP(Table1[[#This Row],[RespondentID]],'All Data'!$A209:$CN781,92,FALSE),"unknown")</f>
        <v>Yes</v>
      </c>
    </row>
    <row r="209" spans="1:27" x14ac:dyDescent="0.35">
      <c r="A209" s="6">
        <v>7045795683</v>
      </c>
      <c r="B209" s="6" t="s">
        <v>67</v>
      </c>
      <c r="C209" s="6"/>
      <c r="D209" s="6"/>
      <c r="E209" s="6" t="s">
        <v>70</v>
      </c>
      <c r="F209" s="6" t="s">
        <v>71</v>
      </c>
      <c r="G209" s="6" t="s">
        <v>72</v>
      </c>
      <c r="H209" s="6"/>
      <c r="I209" s="6"/>
      <c r="J209" s="6"/>
      <c r="K209" s="6"/>
      <c r="L209" s="6"/>
      <c r="M209" s="6"/>
      <c r="N209" s="6"/>
      <c r="O209" s="98"/>
      <c r="P209" s="159" t="str">
        <f>IFERROR(VLOOKUP(Table1[[#This Row],[RespondentID]],'All Data'!$A210:$CN782,81,FALSE),"unkown")</f>
        <v>Female</v>
      </c>
      <c r="Q209" s="159">
        <f>IFERROR(VLOOKUP(Table1[[#This Row],[RespondentID]],'All Data'!$A210:$CN782,82,FALSE),"unknown")</f>
        <v>0</v>
      </c>
      <c r="R209" s="159" t="str">
        <f>IFERROR(VLOOKUP(Table1[[#This Row],[RespondentID]],'All Data'!$A210:$CN782,83,FALSE),"unknown")</f>
        <v>Suffolk</v>
      </c>
      <c r="S209" s="159" t="str">
        <f>IFERROR(VLOOKUP(Table1[[#This Row],[RespondentID]],'All Data'!$A210:$CN782,84,FALSE),"unknown")</f>
        <v>Bay Shore, 11706</v>
      </c>
      <c r="T209" s="159" t="str">
        <f>IFERROR(VLOOKUP(Table1[[#This Row],[RespondentID]],'All Data'!$A210:$CN782,85,FALSE),"unknown")</f>
        <v>White/Caucasian</v>
      </c>
      <c r="U209" s="159" t="str">
        <f>IFERROR(VLOOKUP(Table1[[#This Row],[RespondentID]],'All Data'!$A210:$CN782,86,FALSE),"unknown")</f>
        <v>No</v>
      </c>
      <c r="V209" s="159" t="str">
        <f>IFERROR(VLOOKUP(Table1[[#This Row],[RespondentID]],'All Data'!$A210:$CN782,87,FALSE),"unknown")</f>
        <v xml:space="preserve">English </v>
      </c>
      <c r="W209" s="159" t="str">
        <f>IFERROR(VLOOKUP(Table1[[#This Row],[RespondentID]],'All Data'!$A210:$CN782,88,FALSE),"unknown")</f>
        <v>$75,000 to $125,000</v>
      </c>
      <c r="X209" s="159" t="str">
        <f>IFERROR(VLOOKUP(Table1[[#This Row],[RespondentID]],'All Data'!$A210:$CN782,89,FALSE),"unknown")</f>
        <v>Some college</v>
      </c>
      <c r="Y209" s="159" t="str">
        <f>IFERROR(VLOOKUP(Table1[[#This Row],[RespondentID]],'All Data'!$A210:$CN782,90,FALSE),"unknown")</f>
        <v>Retired</v>
      </c>
      <c r="Z209" s="159" t="str">
        <f>IFERROR(VLOOKUP(Table1[[#This Row],[RespondentID]],'All Data'!$A210:$CN782,91,FALSE),"unknown")</f>
        <v>Yes</v>
      </c>
      <c r="AA209" s="159" t="str">
        <f>IFERROR(VLOOKUP(Table1[[#This Row],[RespondentID]],'All Data'!$A210:$CN782,92,FALSE),"unknown")</f>
        <v>Yes</v>
      </c>
    </row>
    <row r="210" spans="1:27" x14ac:dyDescent="0.35">
      <c r="A210" s="6">
        <v>7045795390</v>
      </c>
      <c r="B210" s="6" t="s">
        <v>67</v>
      </c>
      <c r="C210" s="6"/>
      <c r="D210" s="6"/>
      <c r="E210" s="6"/>
      <c r="F210" s="6"/>
      <c r="G210" s="6"/>
      <c r="H210" s="6"/>
      <c r="I210" s="6"/>
      <c r="J210" s="6"/>
      <c r="K210" s="6"/>
      <c r="L210" s="6"/>
      <c r="M210" s="6"/>
      <c r="N210" s="6"/>
      <c r="O210" s="98"/>
      <c r="P210" s="159" t="str">
        <f>IFERROR(VLOOKUP(Table1[[#This Row],[RespondentID]],'All Data'!$A211:$CN783,81,FALSE),"unkown")</f>
        <v>Female</v>
      </c>
      <c r="Q210" s="159">
        <f>IFERROR(VLOOKUP(Table1[[#This Row],[RespondentID]],'All Data'!$A211:$CN783,82,FALSE),"unknown")</f>
        <v>0</v>
      </c>
      <c r="R210" s="159" t="str">
        <f>IFERROR(VLOOKUP(Table1[[#This Row],[RespondentID]],'All Data'!$A211:$CN783,83,FALSE),"unknown")</f>
        <v>Suffolk</v>
      </c>
      <c r="S210" s="159" t="str">
        <f>IFERROR(VLOOKUP(Table1[[#This Row],[RespondentID]],'All Data'!$A211:$CN783,84,FALSE),"unknown")</f>
        <v>Babylon, 11703</v>
      </c>
      <c r="T210" s="159" t="str">
        <f>IFERROR(VLOOKUP(Table1[[#This Row],[RespondentID]],'All Data'!$A211:$CN783,85,FALSE),"unknown")</f>
        <v>White/Caucasian</v>
      </c>
      <c r="U210" s="159" t="str">
        <f>IFERROR(VLOOKUP(Table1[[#This Row],[RespondentID]],'All Data'!$A211:$CN783,86,FALSE),"unknown")</f>
        <v>No</v>
      </c>
      <c r="V210" s="159" t="str">
        <f>IFERROR(VLOOKUP(Table1[[#This Row],[RespondentID]],'All Data'!$A211:$CN783,87,FALSE),"unknown")</f>
        <v xml:space="preserve">English </v>
      </c>
      <c r="W210" s="159">
        <f>IFERROR(VLOOKUP(Table1[[#This Row],[RespondentID]],'All Data'!$A211:$CN783,88,FALSE),"unknown")</f>
        <v>0</v>
      </c>
      <c r="X210" s="159" t="str">
        <f>IFERROR(VLOOKUP(Table1[[#This Row],[RespondentID]],'All Data'!$A211:$CN783,89,FALSE),"unknown")</f>
        <v>Technical school</v>
      </c>
      <c r="Y210" s="159" t="str">
        <f>IFERROR(VLOOKUP(Table1[[#This Row],[RespondentID]],'All Data'!$A211:$CN783,90,FALSE),"unknown")</f>
        <v>Retired</v>
      </c>
      <c r="Z210" s="159" t="str">
        <f>IFERROR(VLOOKUP(Table1[[#This Row],[RespondentID]],'All Data'!$A211:$CN783,91,FALSE),"unknown")</f>
        <v>Yes</v>
      </c>
      <c r="AA210" s="159" t="str">
        <f>IFERROR(VLOOKUP(Table1[[#This Row],[RespondentID]],'All Data'!$A211:$CN783,92,FALSE),"unknown")</f>
        <v>No</v>
      </c>
    </row>
    <row r="211" spans="1:27" x14ac:dyDescent="0.35">
      <c r="A211" s="6">
        <v>7045795153</v>
      </c>
      <c r="B211" s="6" t="s">
        <v>67</v>
      </c>
      <c r="C211" s="6"/>
      <c r="D211" s="6"/>
      <c r="E211" s="6"/>
      <c r="F211" s="6"/>
      <c r="G211" s="6"/>
      <c r="H211" s="6"/>
      <c r="I211" s="6"/>
      <c r="J211" s="6"/>
      <c r="K211" s="6"/>
      <c r="L211" s="6"/>
      <c r="M211" s="6"/>
      <c r="N211" s="6"/>
      <c r="O211" s="98"/>
      <c r="P211" s="159" t="str">
        <f>IFERROR(VLOOKUP(Table1[[#This Row],[RespondentID]],'All Data'!$A212:$CN784,81,FALSE),"unkown")</f>
        <v>Female</v>
      </c>
      <c r="Q211" s="159">
        <f>IFERROR(VLOOKUP(Table1[[#This Row],[RespondentID]],'All Data'!$A212:$CN784,82,FALSE),"unknown")</f>
        <v>80</v>
      </c>
      <c r="R211" s="159" t="str">
        <f>IFERROR(VLOOKUP(Table1[[#This Row],[RespondentID]],'All Data'!$A212:$CN784,83,FALSE),"unknown")</f>
        <v>Suffolk</v>
      </c>
      <c r="S211" s="159" t="str">
        <f>IFERROR(VLOOKUP(Table1[[#This Row],[RespondentID]],'All Data'!$A212:$CN784,84,FALSE),"unknown")</f>
        <v>West Babylon, 11704</v>
      </c>
      <c r="T211" s="159" t="str">
        <f>IFERROR(VLOOKUP(Table1[[#This Row],[RespondentID]],'All Data'!$A212:$CN784,85,FALSE),"unknown")</f>
        <v>White/Caucasian</v>
      </c>
      <c r="U211" s="159" t="str">
        <f>IFERROR(VLOOKUP(Table1[[#This Row],[RespondentID]],'All Data'!$A212:$CN784,86,FALSE),"unknown")</f>
        <v>No</v>
      </c>
      <c r="V211" s="159" t="str">
        <f>IFERROR(VLOOKUP(Table1[[#This Row],[RespondentID]],'All Data'!$A212:$CN784,87,FALSE),"unknown")</f>
        <v xml:space="preserve">English </v>
      </c>
      <c r="W211" s="159" t="str">
        <f>IFERROR(VLOOKUP(Table1[[#This Row],[RespondentID]],'All Data'!$A212:$CN784,88,FALSE),"unknown")</f>
        <v>$0-$19,999</v>
      </c>
      <c r="X211" s="159" t="str">
        <f>IFERROR(VLOOKUP(Table1[[#This Row],[RespondentID]],'All Data'!$A212:$CN784,89,FALSE),"unknown")</f>
        <v>High school graduate</v>
      </c>
      <c r="Y211" s="159" t="str">
        <f>IFERROR(VLOOKUP(Table1[[#This Row],[RespondentID]],'All Data'!$A212:$CN784,90,FALSE),"unknown")</f>
        <v>Retired</v>
      </c>
      <c r="Z211" s="159" t="str">
        <f>IFERROR(VLOOKUP(Table1[[#This Row],[RespondentID]],'All Data'!$A212:$CN784,91,FALSE),"unknown")</f>
        <v>Yes</v>
      </c>
      <c r="AA211" s="159" t="str">
        <f>IFERROR(VLOOKUP(Table1[[#This Row],[RespondentID]],'All Data'!$A212:$CN784,92,FALSE),"unknown")</f>
        <v>Yes</v>
      </c>
    </row>
    <row r="212" spans="1:27" x14ac:dyDescent="0.35">
      <c r="A212" s="6">
        <v>7045794933</v>
      </c>
      <c r="B212" s="6" t="s">
        <v>67</v>
      </c>
      <c r="C212" s="6"/>
      <c r="D212" s="6" t="s">
        <v>69</v>
      </c>
      <c r="E212" s="6"/>
      <c r="F212" s="6" t="s">
        <v>71</v>
      </c>
      <c r="G212" s="6" t="s">
        <v>72</v>
      </c>
      <c r="H212" s="6"/>
      <c r="I212" s="6"/>
      <c r="J212" s="6"/>
      <c r="K212" s="6"/>
      <c r="L212" s="6"/>
      <c r="M212" s="6" t="s">
        <v>78</v>
      </c>
      <c r="N212" s="6"/>
      <c r="O212" s="98"/>
      <c r="P212" s="159" t="str">
        <f>IFERROR(VLOOKUP(Table1[[#This Row],[RespondentID]],'All Data'!$A213:$CN785,81,FALSE),"unkown")</f>
        <v>Female</v>
      </c>
      <c r="Q212" s="159">
        <f>IFERROR(VLOOKUP(Table1[[#This Row],[RespondentID]],'All Data'!$A213:$CN785,82,FALSE),"unknown")</f>
        <v>74</v>
      </c>
      <c r="R212" s="159" t="str">
        <f>IFERROR(VLOOKUP(Table1[[#This Row],[RespondentID]],'All Data'!$A213:$CN785,83,FALSE),"unknown")</f>
        <v>Suffolk</v>
      </c>
      <c r="S212" s="159" t="str">
        <f>IFERROR(VLOOKUP(Table1[[#This Row],[RespondentID]],'All Data'!$A213:$CN785,84,FALSE),"unknown")</f>
        <v>West Babylon, 11704</v>
      </c>
      <c r="T212" s="159" t="str">
        <f>IFERROR(VLOOKUP(Table1[[#This Row],[RespondentID]],'All Data'!$A213:$CN785,85,FALSE),"unknown")</f>
        <v>White/Caucasian</v>
      </c>
      <c r="U212" s="159">
        <f>IFERROR(VLOOKUP(Table1[[#This Row],[RespondentID]],'All Data'!$A213:$CN785,86,FALSE),"unknown")</f>
        <v>0</v>
      </c>
      <c r="V212" s="159" t="str">
        <f>IFERROR(VLOOKUP(Table1[[#This Row],[RespondentID]],'All Data'!$A213:$CN785,87,FALSE),"unknown")</f>
        <v xml:space="preserve"> </v>
      </c>
      <c r="W212" s="159">
        <f>IFERROR(VLOOKUP(Table1[[#This Row],[RespondentID]],'All Data'!$A213:$CN785,88,FALSE),"unknown")</f>
        <v>0</v>
      </c>
      <c r="X212" s="159" t="str">
        <f>IFERROR(VLOOKUP(Table1[[#This Row],[RespondentID]],'All Data'!$A213:$CN785,89,FALSE),"unknown")</f>
        <v>Some college</v>
      </c>
      <c r="Y212" s="159" t="str">
        <f>IFERROR(VLOOKUP(Table1[[#This Row],[RespondentID]],'All Data'!$A213:$CN785,90,FALSE),"unknown")</f>
        <v>Retired</v>
      </c>
      <c r="Z212" s="159" t="str">
        <f>IFERROR(VLOOKUP(Table1[[#This Row],[RespondentID]],'All Data'!$A213:$CN785,91,FALSE),"unknown")</f>
        <v>Yes</v>
      </c>
      <c r="AA212" s="159" t="str">
        <f>IFERROR(VLOOKUP(Table1[[#This Row],[RespondentID]],'All Data'!$A213:$CN785,92,FALSE),"unknown")</f>
        <v>Yes</v>
      </c>
    </row>
    <row r="213" spans="1:27" x14ac:dyDescent="0.35">
      <c r="A213" s="6">
        <v>7045794685</v>
      </c>
      <c r="B213" s="6" t="s">
        <v>67</v>
      </c>
      <c r="C213" s="6"/>
      <c r="D213" s="6"/>
      <c r="E213" s="6"/>
      <c r="F213" s="6"/>
      <c r="G213" s="6"/>
      <c r="H213" s="6"/>
      <c r="I213" s="6"/>
      <c r="J213" s="6"/>
      <c r="K213" s="6"/>
      <c r="L213" s="6"/>
      <c r="M213" s="6"/>
      <c r="N213" s="6"/>
      <c r="O213" s="98"/>
      <c r="P213" s="159" t="str">
        <f>IFERROR(VLOOKUP(Table1[[#This Row],[RespondentID]],'All Data'!$A214:$CN786,81,FALSE),"unkown")</f>
        <v>Female</v>
      </c>
      <c r="Q213" s="159">
        <f>IFERROR(VLOOKUP(Table1[[#This Row],[RespondentID]],'All Data'!$A214:$CN786,82,FALSE),"unknown")</f>
        <v>86</v>
      </c>
      <c r="R213" s="159" t="str">
        <f>IFERROR(VLOOKUP(Table1[[#This Row],[RespondentID]],'All Data'!$A214:$CN786,83,FALSE),"unknown")</f>
        <v>Suffolk</v>
      </c>
      <c r="S213" s="159" t="str">
        <f>IFERROR(VLOOKUP(Table1[[#This Row],[RespondentID]],'All Data'!$A214:$CN786,84,FALSE),"unknown")</f>
        <v>West Islip, 11795</v>
      </c>
      <c r="T213" s="159" t="str">
        <f>IFERROR(VLOOKUP(Table1[[#This Row],[RespondentID]],'All Data'!$A214:$CN786,85,FALSE),"unknown")</f>
        <v>White/Caucasian</v>
      </c>
      <c r="U213" s="159" t="str">
        <f>IFERROR(VLOOKUP(Table1[[#This Row],[RespondentID]],'All Data'!$A214:$CN786,86,FALSE),"unknown")</f>
        <v>No</v>
      </c>
      <c r="V213" s="159" t="str">
        <f>IFERROR(VLOOKUP(Table1[[#This Row],[RespondentID]],'All Data'!$A214:$CN786,87,FALSE),"unknown")</f>
        <v xml:space="preserve">English </v>
      </c>
      <c r="W213" s="159" t="str">
        <f>IFERROR(VLOOKUP(Table1[[#This Row],[RespondentID]],'All Data'!$A214:$CN786,88,FALSE),"unknown")</f>
        <v>$50,000 to $74,999</v>
      </c>
      <c r="X213" s="159" t="str">
        <f>IFERROR(VLOOKUP(Table1[[#This Row],[RespondentID]],'All Data'!$A214:$CN786,89,FALSE),"unknown")</f>
        <v>Some college</v>
      </c>
      <c r="Y213" s="159" t="str">
        <f>IFERROR(VLOOKUP(Table1[[#This Row],[RespondentID]],'All Data'!$A214:$CN786,90,FALSE),"unknown")</f>
        <v>Retired</v>
      </c>
      <c r="Z213" s="159" t="str">
        <f>IFERROR(VLOOKUP(Table1[[#This Row],[RespondentID]],'All Data'!$A214:$CN786,91,FALSE),"unknown")</f>
        <v>Yes</v>
      </c>
      <c r="AA213" s="159">
        <f>IFERROR(VLOOKUP(Table1[[#This Row],[RespondentID]],'All Data'!$A214:$CN786,92,FALSE),"unknown")</f>
        <v>0</v>
      </c>
    </row>
    <row r="214" spans="1:27" x14ac:dyDescent="0.35">
      <c r="A214" s="6">
        <v>7045794478</v>
      </c>
      <c r="B214" s="6" t="s">
        <v>67</v>
      </c>
      <c r="C214" s="6" t="s">
        <v>68</v>
      </c>
      <c r="D214" s="6"/>
      <c r="E214" s="6"/>
      <c r="F214" s="6" t="s">
        <v>71</v>
      </c>
      <c r="G214" s="6" t="s">
        <v>72</v>
      </c>
      <c r="H214" s="6"/>
      <c r="I214" s="6"/>
      <c r="J214" s="6"/>
      <c r="K214" s="6"/>
      <c r="L214" s="6"/>
      <c r="M214" s="6" t="s">
        <v>78</v>
      </c>
      <c r="N214" s="6"/>
      <c r="O214" s="98"/>
      <c r="P214" s="159" t="str">
        <f>IFERROR(VLOOKUP(Table1[[#This Row],[RespondentID]],'All Data'!$A215:$CN787,81,FALSE),"unkown")</f>
        <v>Female</v>
      </c>
      <c r="Q214" s="159">
        <f>IFERROR(VLOOKUP(Table1[[#This Row],[RespondentID]],'All Data'!$A215:$CN787,82,FALSE),"unknown")</f>
        <v>48</v>
      </c>
      <c r="R214" s="159" t="str">
        <f>IFERROR(VLOOKUP(Table1[[#This Row],[RespondentID]],'All Data'!$A215:$CN787,83,FALSE),"unknown")</f>
        <v>Suffolk</v>
      </c>
      <c r="S214" s="159" t="str">
        <f>IFERROR(VLOOKUP(Table1[[#This Row],[RespondentID]],'All Data'!$A215:$CN787,84,FALSE),"unknown")</f>
        <v>Holbrook, 11741</v>
      </c>
      <c r="T214" s="159" t="str">
        <f>IFERROR(VLOOKUP(Table1[[#This Row],[RespondentID]],'All Data'!$A215:$CN787,85,FALSE),"unknown")</f>
        <v>White/Caucasian</v>
      </c>
      <c r="U214" s="159" t="str">
        <f>IFERROR(VLOOKUP(Table1[[#This Row],[RespondentID]],'All Data'!$A215:$CN787,86,FALSE),"unknown")</f>
        <v>No</v>
      </c>
      <c r="V214" s="159" t="str">
        <f>IFERROR(VLOOKUP(Table1[[#This Row],[RespondentID]],'All Data'!$A215:$CN787,87,FALSE),"unknown")</f>
        <v xml:space="preserve">English </v>
      </c>
      <c r="W214" s="159">
        <f>IFERROR(VLOOKUP(Table1[[#This Row],[RespondentID]],'All Data'!$A215:$CN787,88,FALSE),"unknown")</f>
        <v>0</v>
      </c>
      <c r="X214" s="159">
        <f>IFERROR(VLOOKUP(Table1[[#This Row],[RespondentID]],'All Data'!$A215:$CN787,89,FALSE),"unknown")</f>
        <v>0</v>
      </c>
      <c r="Y214" s="159" t="str">
        <f>IFERROR(VLOOKUP(Table1[[#This Row],[RespondentID]],'All Data'!$A215:$CN787,90,FALSE),"unknown")</f>
        <v>Employed for wages</v>
      </c>
      <c r="Z214" s="159" t="str">
        <f>IFERROR(VLOOKUP(Table1[[#This Row],[RespondentID]],'All Data'!$A215:$CN787,91,FALSE),"unknown")</f>
        <v>Yes</v>
      </c>
      <c r="AA214" s="159" t="str">
        <f>IFERROR(VLOOKUP(Table1[[#This Row],[RespondentID]],'All Data'!$A215:$CN787,92,FALSE),"unknown")</f>
        <v>Yes</v>
      </c>
    </row>
    <row r="215" spans="1:27" x14ac:dyDescent="0.35">
      <c r="A215" s="6">
        <v>7045794249</v>
      </c>
      <c r="B215" s="6" t="s">
        <v>67</v>
      </c>
      <c r="C215" s="6"/>
      <c r="D215" s="6"/>
      <c r="E215" s="6"/>
      <c r="F215" s="6" t="s">
        <v>71</v>
      </c>
      <c r="G215" s="6" t="s">
        <v>72</v>
      </c>
      <c r="H215" s="6"/>
      <c r="I215" s="6"/>
      <c r="J215" s="6"/>
      <c r="K215" s="6" t="s">
        <v>76</v>
      </c>
      <c r="L215" s="6"/>
      <c r="M215" s="6"/>
      <c r="N215" s="6"/>
      <c r="O215" s="98"/>
      <c r="P215" s="159" t="str">
        <f>IFERROR(VLOOKUP(Table1[[#This Row],[RespondentID]],'All Data'!$A216:$CN788,81,FALSE),"unkown")</f>
        <v>Female</v>
      </c>
      <c r="Q215" s="159">
        <f>IFERROR(VLOOKUP(Table1[[#This Row],[RespondentID]],'All Data'!$A216:$CN788,82,FALSE),"unknown")</f>
        <v>43</v>
      </c>
      <c r="R215" s="159" t="str">
        <f>IFERROR(VLOOKUP(Table1[[#This Row],[RespondentID]],'All Data'!$A216:$CN788,83,FALSE),"unknown")</f>
        <v>Nassau</v>
      </c>
      <c r="S215" s="159" t="str">
        <f>IFERROR(VLOOKUP(Table1[[#This Row],[RespondentID]],'All Data'!$A216:$CN788,84,FALSE),"unknown")</f>
        <v>Merrick, 11566</v>
      </c>
      <c r="T215" s="159" t="str">
        <f>IFERROR(VLOOKUP(Table1[[#This Row],[RespondentID]],'All Data'!$A216:$CN788,85,FALSE),"unknown")</f>
        <v>White/Caucasian</v>
      </c>
      <c r="U215" s="159" t="str">
        <f>IFERROR(VLOOKUP(Table1[[#This Row],[RespondentID]],'All Data'!$A216:$CN788,86,FALSE),"unknown")</f>
        <v>No</v>
      </c>
      <c r="V215" s="159" t="str">
        <f>IFERROR(VLOOKUP(Table1[[#This Row],[RespondentID]],'All Data'!$A216:$CN788,87,FALSE),"unknown")</f>
        <v xml:space="preserve">English </v>
      </c>
      <c r="W215" s="159" t="str">
        <f>IFERROR(VLOOKUP(Table1[[#This Row],[RespondentID]],'All Data'!$A216:$CN788,88,FALSE),"unknown")</f>
        <v>$50,000 to $74,999</v>
      </c>
      <c r="X215" s="159" t="str">
        <f>IFERROR(VLOOKUP(Table1[[#This Row],[RespondentID]],'All Data'!$A216:$CN788,89,FALSE),"unknown")</f>
        <v>Graduate school</v>
      </c>
      <c r="Y215" s="159" t="str">
        <f>IFERROR(VLOOKUP(Table1[[#This Row],[RespondentID]],'All Data'!$A216:$CN788,90,FALSE),"unknown")</f>
        <v>Employed for wages</v>
      </c>
      <c r="Z215" s="159" t="str">
        <f>IFERROR(VLOOKUP(Table1[[#This Row],[RespondentID]],'All Data'!$A216:$CN788,91,FALSE),"unknown")</f>
        <v>Yes</v>
      </c>
      <c r="AA215" s="159" t="str">
        <f>IFERROR(VLOOKUP(Table1[[#This Row],[RespondentID]],'All Data'!$A216:$CN788,92,FALSE),"unknown")</f>
        <v>Yes</v>
      </c>
    </row>
    <row r="216" spans="1:27" x14ac:dyDescent="0.35">
      <c r="A216" s="6">
        <v>7045793996</v>
      </c>
      <c r="B216" s="6" t="s">
        <v>67</v>
      </c>
      <c r="C216" s="6"/>
      <c r="D216" s="6"/>
      <c r="E216" s="6" t="s">
        <v>70</v>
      </c>
      <c r="F216" s="6"/>
      <c r="G216" s="6"/>
      <c r="H216" s="6"/>
      <c r="I216" s="6"/>
      <c r="J216" s="6"/>
      <c r="K216" s="6"/>
      <c r="L216" s="6"/>
      <c r="M216" s="6" t="s">
        <v>78</v>
      </c>
      <c r="N216" s="6"/>
      <c r="O216" s="98"/>
      <c r="P216" s="159" t="str">
        <f>IFERROR(VLOOKUP(Table1[[#This Row],[RespondentID]],'All Data'!$A217:$CN789,81,FALSE),"unkown")</f>
        <v>Male</v>
      </c>
      <c r="Q216" s="159">
        <f>IFERROR(VLOOKUP(Table1[[#This Row],[RespondentID]],'All Data'!$A217:$CN789,82,FALSE),"unknown")</f>
        <v>53</v>
      </c>
      <c r="R216" s="159" t="str">
        <f>IFERROR(VLOOKUP(Table1[[#This Row],[RespondentID]],'All Data'!$A217:$CN789,83,FALSE),"unknown")</f>
        <v>Suffolk</v>
      </c>
      <c r="S216" s="159" t="str">
        <f>IFERROR(VLOOKUP(Table1[[#This Row],[RespondentID]],'All Data'!$A217:$CN789,84,FALSE),"unknown")</f>
        <v>West Islip, 11795</v>
      </c>
      <c r="T216" s="159" t="str">
        <f>IFERROR(VLOOKUP(Table1[[#This Row],[RespondentID]],'All Data'!$A217:$CN789,85,FALSE),"unknown")</f>
        <v>White/Caucasian</v>
      </c>
      <c r="U216" s="159" t="str">
        <f>IFERROR(VLOOKUP(Table1[[#This Row],[RespondentID]],'All Data'!$A217:$CN789,86,FALSE),"unknown")</f>
        <v>Yes</v>
      </c>
      <c r="V216" s="159" t="str">
        <f>IFERROR(VLOOKUP(Table1[[#This Row],[RespondentID]],'All Data'!$A217:$CN789,87,FALSE),"unknown")</f>
        <v xml:space="preserve"> </v>
      </c>
      <c r="W216" s="159" t="str">
        <f>IFERROR(VLOOKUP(Table1[[#This Row],[RespondentID]],'All Data'!$A217:$CN789,88,FALSE),"unknown")</f>
        <v>Over $125,000</v>
      </c>
      <c r="X216" s="159" t="str">
        <f>IFERROR(VLOOKUP(Table1[[#This Row],[RespondentID]],'All Data'!$A217:$CN789,89,FALSE),"unknown")</f>
        <v>Some college</v>
      </c>
      <c r="Y216" s="159" t="str">
        <f>IFERROR(VLOOKUP(Table1[[#This Row],[RespondentID]],'All Data'!$A217:$CN789,90,FALSE),"unknown")</f>
        <v>Employed for wages</v>
      </c>
      <c r="Z216" s="159" t="str">
        <f>IFERROR(VLOOKUP(Table1[[#This Row],[RespondentID]],'All Data'!$A217:$CN789,91,FALSE),"unknown")</f>
        <v>Yes</v>
      </c>
      <c r="AA216" s="159" t="str">
        <f>IFERROR(VLOOKUP(Table1[[#This Row],[RespondentID]],'All Data'!$A217:$CN789,92,FALSE),"unknown")</f>
        <v>Yes</v>
      </c>
    </row>
    <row r="217" spans="1:27" x14ac:dyDescent="0.35">
      <c r="A217" s="6">
        <v>7045793721</v>
      </c>
      <c r="B217" s="6" t="s">
        <v>67</v>
      </c>
      <c r="C217" s="6" t="s">
        <v>68</v>
      </c>
      <c r="D217" s="6"/>
      <c r="E217" s="6" t="s">
        <v>70</v>
      </c>
      <c r="F217" s="6"/>
      <c r="G217" s="6"/>
      <c r="H217" s="6"/>
      <c r="I217" s="6"/>
      <c r="J217" s="6" t="s">
        <v>75</v>
      </c>
      <c r="K217" s="6" t="s">
        <v>76</v>
      </c>
      <c r="L217" s="6"/>
      <c r="M217" s="6" t="s">
        <v>78</v>
      </c>
      <c r="N217" s="6"/>
      <c r="O217" s="98"/>
      <c r="P217" s="159" t="str">
        <f>IFERROR(VLOOKUP(Table1[[#This Row],[RespondentID]],'All Data'!$A218:$CN790,81,FALSE),"unkown")</f>
        <v>Female</v>
      </c>
      <c r="Q217" s="159">
        <f>IFERROR(VLOOKUP(Table1[[#This Row],[RespondentID]],'All Data'!$A218:$CN790,82,FALSE),"unknown")</f>
        <v>52</v>
      </c>
      <c r="R217" s="159" t="str">
        <f>IFERROR(VLOOKUP(Table1[[#This Row],[RespondentID]],'All Data'!$A218:$CN790,83,FALSE),"unknown")</f>
        <v>Suffolk</v>
      </c>
      <c r="S217" s="159" t="str">
        <f>IFERROR(VLOOKUP(Table1[[#This Row],[RespondentID]],'All Data'!$A218:$CN790,84,FALSE),"unknown")</f>
        <v>West Islip, 11795</v>
      </c>
      <c r="T217" s="159" t="str">
        <f>IFERROR(VLOOKUP(Table1[[#This Row],[RespondentID]],'All Data'!$A218:$CN790,85,FALSE),"unknown")</f>
        <v>White/Caucasian</v>
      </c>
      <c r="U217" s="159" t="str">
        <f>IFERROR(VLOOKUP(Table1[[#This Row],[RespondentID]],'All Data'!$A218:$CN790,86,FALSE),"unknown")</f>
        <v>No</v>
      </c>
      <c r="V217" s="159" t="str">
        <f>IFERROR(VLOOKUP(Table1[[#This Row],[RespondentID]],'All Data'!$A218:$CN790,87,FALSE),"unknown")</f>
        <v xml:space="preserve">English </v>
      </c>
      <c r="W217" s="159" t="str">
        <f>IFERROR(VLOOKUP(Table1[[#This Row],[RespondentID]],'All Data'!$A218:$CN790,88,FALSE),"unknown")</f>
        <v>Over $125,000</v>
      </c>
      <c r="X217" s="159" t="str">
        <f>IFERROR(VLOOKUP(Table1[[#This Row],[RespondentID]],'All Data'!$A218:$CN790,89,FALSE),"unknown")</f>
        <v>Graduate school</v>
      </c>
      <c r="Y217" s="159" t="str">
        <f>IFERROR(VLOOKUP(Table1[[#This Row],[RespondentID]],'All Data'!$A218:$CN790,90,FALSE),"unknown")</f>
        <v>Employed for wages</v>
      </c>
      <c r="Z217" s="159" t="str">
        <f>IFERROR(VLOOKUP(Table1[[#This Row],[RespondentID]],'All Data'!$A218:$CN790,91,FALSE),"unknown")</f>
        <v>Yes</v>
      </c>
      <c r="AA217" s="159" t="str">
        <f>IFERROR(VLOOKUP(Table1[[#This Row],[RespondentID]],'All Data'!$A218:$CN790,92,FALSE),"unknown")</f>
        <v>Yes</v>
      </c>
    </row>
    <row r="218" spans="1:27" x14ac:dyDescent="0.35">
      <c r="A218" s="6">
        <v>7045793252</v>
      </c>
      <c r="B218" s="6" t="s">
        <v>67</v>
      </c>
      <c r="C218" s="6"/>
      <c r="D218" s="6"/>
      <c r="E218" s="6" t="s">
        <v>70</v>
      </c>
      <c r="F218" s="6"/>
      <c r="G218" s="6"/>
      <c r="H218" s="6"/>
      <c r="I218" s="6" t="s">
        <v>74</v>
      </c>
      <c r="J218" s="6"/>
      <c r="K218" s="6"/>
      <c r="L218" s="6" t="s">
        <v>77</v>
      </c>
      <c r="M218" s="6" t="s">
        <v>78</v>
      </c>
      <c r="N218" s="6"/>
      <c r="O218" s="98"/>
      <c r="P218" s="159" t="str">
        <f>IFERROR(VLOOKUP(Table1[[#This Row],[RespondentID]],'All Data'!$A219:$CN791,81,FALSE),"unkown")</f>
        <v>Female</v>
      </c>
      <c r="Q218" s="159">
        <f>IFERROR(VLOOKUP(Table1[[#This Row],[RespondentID]],'All Data'!$A219:$CN791,82,FALSE),"unknown")</f>
        <v>73</v>
      </c>
      <c r="R218" s="159" t="str">
        <f>IFERROR(VLOOKUP(Table1[[#This Row],[RespondentID]],'All Data'!$A219:$CN791,83,FALSE),"unknown")</f>
        <v>Suffolk</v>
      </c>
      <c r="S218" s="159" t="str">
        <f>IFERROR(VLOOKUP(Table1[[#This Row],[RespondentID]],'All Data'!$A219:$CN791,84,FALSE),"unknown")</f>
        <v>Babylon, 11702</v>
      </c>
      <c r="T218" s="159" t="str">
        <f>IFERROR(VLOOKUP(Table1[[#This Row],[RespondentID]],'All Data'!$A219:$CN791,85,FALSE),"unknown")</f>
        <v>Multi-racial</v>
      </c>
      <c r="U218" s="159" t="str">
        <f>IFERROR(VLOOKUP(Table1[[#This Row],[RespondentID]],'All Data'!$A219:$CN791,86,FALSE),"unknown")</f>
        <v>No</v>
      </c>
      <c r="V218" s="159" t="str">
        <f>IFERROR(VLOOKUP(Table1[[#This Row],[RespondentID]],'All Data'!$A219:$CN791,87,FALSE),"unknown")</f>
        <v xml:space="preserve">English </v>
      </c>
      <c r="W218" s="159" t="str">
        <f>IFERROR(VLOOKUP(Table1[[#This Row],[RespondentID]],'All Data'!$A219:$CN791,88,FALSE),"unknown")</f>
        <v>$35,000 to $49,999</v>
      </c>
      <c r="X218" s="159" t="str">
        <f>IFERROR(VLOOKUP(Table1[[#This Row],[RespondentID]],'All Data'!$A219:$CN791,89,FALSE),"unknown")</f>
        <v>College graduate</v>
      </c>
      <c r="Y218" s="159" t="str">
        <f>IFERROR(VLOOKUP(Table1[[#This Row],[RespondentID]],'All Data'!$A219:$CN791,90,FALSE),"unknown")</f>
        <v>Retired</v>
      </c>
      <c r="Z218" s="159" t="str">
        <f>IFERROR(VLOOKUP(Table1[[#This Row],[RespondentID]],'All Data'!$A219:$CN791,91,FALSE),"unknown")</f>
        <v>Yes</v>
      </c>
      <c r="AA218" s="159" t="str">
        <f>IFERROR(VLOOKUP(Table1[[#This Row],[RespondentID]],'All Data'!$A219:$CN791,92,FALSE),"unknown")</f>
        <v>Yes</v>
      </c>
    </row>
    <row r="219" spans="1:27" x14ac:dyDescent="0.35">
      <c r="A219" s="6">
        <v>7045792997</v>
      </c>
      <c r="B219" s="6" t="s">
        <v>67</v>
      </c>
      <c r="C219" s="6"/>
      <c r="D219" s="6"/>
      <c r="E219" s="6"/>
      <c r="F219" s="6" t="s">
        <v>71</v>
      </c>
      <c r="G219" s="6" t="s">
        <v>72</v>
      </c>
      <c r="H219" s="6"/>
      <c r="I219" s="6"/>
      <c r="J219" s="6"/>
      <c r="K219" s="6"/>
      <c r="L219" s="6"/>
      <c r="M219" s="6"/>
      <c r="N219" s="6"/>
      <c r="O219" s="98"/>
      <c r="P219" s="159" t="str">
        <f>IFERROR(VLOOKUP(Table1[[#This Row],[RespondentID]],'All Data'!$A220:$CN792,81,FALSE),"unkown")</f>
        <v>Male</v>
      </c>
      <c r="Q219" s="159">
        <f>IFERROR(VLOOKUP(Table1[[#This Row],[RespondentID]],'All Data'!$A220:$CN792,82,FALSE),"unknown")</f>
        <v>81</v>
      </c>
      <c r="R219" s="159" t="str">
        <f>IFERROR(VLOOKUP(Table1[[#This Row],[RespondentID]],'All Data'!$A220:$CN792,83,FALSE),"unknown")</f>
        <v>Suffolk</v>
      </c>
      <c r="S219" s="159" t="str">
        <f>IFERROR(VLOOKUP(Table1[[#This Row],[RespondentID]],'All Data'!$A220:$CN792,84,FALSE),"unknown")</f>
        <v>West Babylon, 11704</v>
      </c>
      <c r="T219" s="159" t="str">
        <f>IFERROR(VLOOKUP(Table1[[#This Row],[RespondentID]],'All Data'!$A220:$CN792,85,FALSE),"unknown")</f>
        <v>White/Caucasian</v>
      </c>
      <c r="U219" s="159">
        <f>IFERROR(VLOOKUP(Table1[[#This Row],[RespondentID]],'All Data'!$A220:$CN792,86,FALSE),"unknown")</f>
        <v>0</v>
      </c>
      <c r="V219" s="159" t="str">
        <f>IFERROR(VLOOKUP(Table1[[#This Row],[RespondentID]],'All Data'!$A220:$CN792,87,FALSE),"unknown")</f>
        <v xml:space="preserve">English </v>
      </c>
      <c r="W219" s="159" t="str">
        <f>IFERROR(VLOOKUP(Table1[[#This Row],[RespondentID]],'All Data'!$A220:$CN792,88,FALSE),"unknown")</f>
        <v>$50,000 to $74,999</v>
      </c>
      <c r="X219" s="159" t="str">
        <f>IFERROR(VLOOKUP(Table1[[#This Row],[RespondentID]],'All Data'!$A220:$CN792,89,FALSE),"unknown")</f>
        <v>Some college</v>
      </c>
      <c r="Y219" s="159" t="str">
        <f>IFERROR(VLOOKUP(Table1[[#This Row],[RespondentID]],'All Data'!$A220:$CN792,90,FALSE),"unknown")</f>
        <v>Retired</v>
      </c>
      <c r="Z219" s="159" t="str">
        <f>IFERROR(VLOOKUP(Table1[[#This Row],[RespondentID]],'All Data'!$A220:$CN792,91,FALSE),"unknown")</f>
        <v>Yes</v>
      </c>
      <c r="AA219" s="159" t="str">
        <f>IFERROR(VLOOKUP(Table1[[#This Row],[RespondentID]],'All Data'!$A220:$CN792,92,FALSE),"unknown")</f>
        <v>Yes</v>
      </c>
    </row>
    <row r="220" spans="1:27" x14ac:dyDescent="0.35">
      <c r="A220" s="6">
        <v>7045792767</v>
      </c>
      <c r="B220" s="6" t="s">
        <v>67</v>
      </c>
      <c r="C220" s="6"/>
      <c r="D220" s="6"/>
      <c r="E220" s="6"/>
      <c r="F220" s="6"/>
      <c r="G220" s="6"/>
      <c r="H220" s="6"/>
      <c r="I220" s="6"/>
      <c r="J220" s="6"/>
      <c r="K220" s="6"/>
      <c r="L220" s="6"/>
      <c r="M220" s="6"/>
      <c r="N220" s="6"/>
      <c r="O220" s="98"/>
      <c r="P220" s="159" t="str">
        <f>IFERROR(VLOOKUP(Table1[[#This Row],[RespondentID]],'All Data'!$A221:$CN793,81,FALSE),"unkown")</f>
        <v>Female</v>
      </c>
      <c r="Q220" s="159">
        <f>IFERROR(VLOOKUP(Table1[[#This Row],[RespondentID]],'All Data'!$A221:$CN793,82,FALSE),"unknown")</f>
        <v>92</v>
      </c>
      <c r="R220" s="159" t="str">
        <f>IFERROR(VLOOKUP(Table1[[#This Row],[RespondentID]],'All Data'!$A221:$CN793,83,FALSE),"unknown")</f>
        <v>Suffolk</v>
      </c>
      <c r="S220" s="159" t="str">
        <f>IFERROR(VLOOKUP(Table1[[#This Row],[RespondentID]],'All Data'!$A221:$CN793,84,FALSE),"unknown")</f>
        <v>North Babylon, 11703</v>
      </c>
      <c r="T220" s="159" t="str">
        <f>IFERROR(VLOOKUP(Table1[[#This Row],[RespondentID]],'All Data'!$A221:$CN793,85,FALSE),"unknown")</f>
        <v>White/Caucasian</v>
      </c>
      <c r="U220" s="159" t="str">
        <f>IFERROR(VLOOKUP(Table1[[#This Row],[RespondentID]],'All Data'!$A221:$CN793,86,FALSE),"unknown")</f>
        <v>No</v>
      </c>
      <c r="V220" s="159" t="str">
        <f>IFERROR(VLOOKUP(Table1[[#This Row],[RespondentID]],'All Data'!$A221:$CN793,87,FALSE),"unknown")</f>
        <v xml:space="preserve"> </v>
      </c>
      <c r="W220" s="159" t="str">
        <f>IFERROR(VLOOKUP(Table1[[#This Row],[RespondentID]],'All Data'!$A221:$CN793,88,FALSE),"unknown")</f>
        <v>$20,000 to $34,999</v>
      </c>
      <c r="X220" s="159" t="str">
        <f>IFERROR(VLOOKUP(Table1[[#This Row],[RespondentID]],'All Data'!$A221:$CN793,89,FALSE),"unknown")</f>
        <v>Some college</v>
      </c>
      <c r="Y220" s="159" t="str">
        <f>IFERROR(VLOOKUP(Table1[[#This Row],[RespondentID]],'All Data'!$A221:$CN793,90,FALSE),"unknown")</f>
        <v>Retired</v>
      </c>
      <c r="Z220" s="159" t="str">
        <f>IFERROR(VLOOKUP(Table1[[#This Row],[RespondentID]],'All Data'!$A221:$CN793,91,FALSE),"unknown")</f>
        <v>Yes</v>
      </c>
      <c r="AA220" s="159" t="str">
        <f>IFERROR(VLOOKUP(Table1[[#This Row],[RespondentID]],'All Data'!$A221:$CN793,92,FALSE),"unknown")</f>
        <v>Yes</v>
      </c>
    </row>
    <row r="221" spans="1:27" x14ac:dyDescent="0.35">
      <c r="A221" s="6">
        <v>7045792414</v>
      </c>
      <c r="B221" s="6" t="s">
        <v>67</v>
      </c>
      <c r="C221" s="6"/>
      <c r="D221" s="6"/>
      <c r="E221" s="6" t="s">
        <v>70</v>
      </c>
      <c r="F221" s="6"/>
      <c r="G221" s="6"/>
      <c r="H221" s="6"/>
      <c r="I221" s="6"/>
      <c r="J221" s="6"/>
      <c r="K221" s="6"/>
      <c r="L221" s="6"/>
      <c r="M221" s="6"/>
      <c r="N221" s="6"/>
      <c r="O221" s="98"/>
      <c r="P221" s="159" t="str">
        <f>IFERROR(VLOOKUP(Table1[[#This Row],[RespondentID]],'All Data'!$A222:$CN794,81,FALSE),"unkown")</f>
        <v>Female</v>
      </c>
      <c r="Q221" s="159">
        <f>IFERROR(VLOOKUP(Table1[[#This Row],[RespondentID]],'All Data'!$A222:$CN794,82,FALSE),"unknown")</f>
        <v>73</v>
      </c>
      <c r="R221" s="159" t="str">
        <f>IFERROR(VLOOKUP(Table1[[#This Row],[RespondentID]],'All Data'!$A222:$CN794,83,FALSE),"unknown")</f>
        <v>Suffolk</v>
      </c>
      <c r="S221" s="159" t="str">
        <f>IFERROR(VLOOKUP(Table1[[#This Row],[RespondentID]],'All Data'!$A222:$CN794,84,FALSE),"unknown")</f>
        <v>Deer Park, 11729</v>
      </c>
      <c r="T221" s="159" t="str">
        <f>IFERROR(VLOOKUP(Table1[[#This Row],[RespondentID]],'All Data'!$A222:$CN794,85,FALSE),"unknown")</f>
        <v>Black/African American</v>
      </c>
      <c r="U221" s="159" t="str">
        <f>IFERROR(VLOOKUP(Table1[[#This Row],[RespondentID]],'All Data'!$A222:$CN794,86,FALSE),"unknown")</f>
        <v>No</v>
      </c>
      <c r="V221" s="159" t="str">
        <f>IFERROR(VLOOKUP(Table1[[#This Row],[RespondentID]],'All Data'!$A222:$CN794,87,FALSE),"unknown")</f>
        <v xml:space="preserve">English </v>
      </c>
      <c r="W221" s="159" t="str">
        <f>IFERROR(VLOOKUP(Table1[[#This Row],[RespondentID]],'All Data'!$A222:$CN794,88,FALSE),"unknown")</f>
        <v>$50,000 to $74,999</v>
      </c>
      <c r="X221" s="159" t="str">
        <f>IFERROR(VLOOKUP(Table1[[#This Row],[RespondentID]],'All Data'!$A222:$CN794,89,FALSE),"unknown")</f>
        <v>Some college</v>
      </c>
      <c r="Y221" s="159" t="str">
        <f>IFERROR(VLOOKUP(Table1[[#This Row],[RespondentID]],'All Data'!$A222:$CN794,90,FALSE),"unknown")</f>
        <v>Retired</v>
      </c>
      <c r="Z221" s="159" t="str">
        <f>IFERROR(VLOOKUP(Table1[[#This Row],[RespondentID]],'All Data'!$A222:$CN794,91,FALSE),"unknown")</f>
        <v>Yes</v>
      </c>
      <c r="AA221" s="159" t="str">
        <f>IFERROR(VLOOKUP(Table1[[#This Row],[RespondentID]],'All Data'!$A222:$CN794,92,FALSE),"unknown")</f>
        <v>Yes</v>
      </c>
    </row>
    <row r="222" spans="1:27" x14ac:dyDescent="0.35">
      <c r="A222" s="6">
        <v>7045792166</v>
      </c>
      <c r="B222" s="6"/>
      <c r="C222" s="6" t="s">
        <v>68</v>
      </c>
      <c r="D222" s="6"/>
      <c r="E222" s="6" t="s">
        <v>70</v>
      </c>
      <c r="F222" s="6"/>
      <c r="G222" s="6"/>
      <c r="H222" s="6"/>
      <c r="I222" s="6" t="s">
        <v>74</v>
      </c>
      <c r="J222" s="6"/>
      <c r="K222" s="6"/>
      <c r="L222" s="6"/>
      <c r="M222" s="6"/>
      <c r="N222" s="6"/>
      <c r="O222" s="98"/>
      <c r="P222" s="159" t="str">
        <f>IFERROR(VLOOKUP(Table1[[#This Row],[RespondentID]],'All Data'!$A223:$CN795,81,FALSE),"unkown")</f>
        <v>Female</v>
      </c>
      <c r="Q222" s="159">
        <f>IFERROR(VLOOKUP(Table1[[#This Row],[RespondentID]],'All Data'!$A223:$CN795,82,FALSE),"unknown")</f>
        <v>88</v>
      </c>
      <c r="R222" s="159" t="str">
        <f>IFERROR(VLOOKUP(Table1[[#This Row],[RespondentID]],'All Data'!$A223:$CN795,83,FALSE),"unknown")</f>
        <v>Suffolk</v>
      </c>
      <c r="S222" s="159" t="str">
        <f>IFERROR(VLOOKUP(Table1[[#This Row],[RespondentID]],'All Data'!$A223:$CN795,84,FALSE),"unknown")</f>
        <v>Amityville, 11701</v>
      </c>
      <c r="T222" s="159" t="str">
        <f>IFERROR(VLOOKUP(Table1[[#This Row],[RespondentID]],'All Data'!$A223:$CN795,85,FALSE),"unknown")</f>
        <v>White/Caucasian</v>
      </c>
      <c r="U222" s="159" t="str">
        <f>IFERROR(VLOOKUP(Table1[[#This Row],[RespondentID]],'All Data'!$A223:$CN795,86,FALSE),"unknown")</f>
        <v>No</v>
      </c>
      <c r="V222" s="159" t="str">
        <f>IFERROR(VLOOKUP(Table1[[#This Row],[RespondentID]],'All Data'!$A223:$CN795,87,FALSE),"unknown")</f>
        <v xml:space="preserve"> </v>
      </c>
      <c r="W222" s="159" t="str">
        <f>IFERROR(VLOOKUP(Table1[[#This Row],[RespondentID]],'All Data'!$A223:$CN795,88,FALSE),"unknown")</f>
        <v>$20,000 to $34,999</v>
      </c>
      <c r="X222" s="159" t="str">
        <f>IFERROR(VLOOKUP(Table1[[#This Row],[RespondentID]],'All Data'!$A223:$CN795,89,FALSE),"unknown")</f>
        <v>College graduate</v>
      </c>
      <c r="Y222" s="159" t="str">
        <f>IFERROR(VLOOKUP(Table1[[#This Row],[RespondentID]],'All Data'!$A223:$CN795,90,FALSE),"unknown")</f>
        <v>Retired</v>
      </c>
      <c r="Z222" s="159" t="str">
        <f>IFERROR(VLOOKUP(Table1[[#This Row],[RespondentID]],'All Data'!$A223:$CN795,91,FALSE),"unknown")</f>
        <v>No</v>
      </c>
      <c r="AA222" s="159" t="str">
        <f>IFERROR(VLOOKUP(Table1[[#This Row],[RespondentID]],'All Data'!$A223:$CN795,92,FALSE),"unknown")</f>
        <v>No</v>
      </c>
    </row>
    <row r="223" spans="1:27" x14ac:dyDescent="0.35">
      <c r="A223" s="6">
        <v>7045791736</v>
      </c>
      <c r="B223" s="6"/>
      <c r="C223" s="6" t="s">
        <v>68</v>
      </c>
      <c r="D223" s="6"/>
      <c r="E223" s="6"/>
      <c r="F223" s="6" t="s">
        <v>71</v>
      </c>
      <c r="G223" s="6" t="s">
        <v>72</v>
      </c>
      <c r="H223" s="6"/>
      <c r="I223" s="6"/>
      <c r="J223" s="6"/>
      <c r="K223" s="6"/>
      <c r="L223" s="6"/>
      <c r="M223" s="6" t="s">
        <v>78</v>
      </c>
      <c r="N223" s="6"/>
      <c r="O223" s="98"/>
      <c r="P223" s="159" t="str">
        <f>IFERROR(VLOOKUP(Table1[[#This Row],[RespondentID]],'All Data'!$A224:$CN796,81,FALSE),"unkown")</f>
        <v>Female</v>
      </c>
      <c r="Q223" s="159">
        <f>IFERROR(VLOOKUP(Table1[[#This Row],[RespondentID]],'All Data'!$A224:$CN796,82,FALSE),"unknown")</f>
        <v>59</v>
      </c>
      <c r="R223" s="159" t="str">
        <f>IFERROR(VLOOKUP(Table1[[#This Row],[RespondentID]],'All Data'!$A224:$CN796,83,FALSE),"unknown")</f>
        <v>Suffolk</v>
      </c>
      <c r="S223" s="159" t="str">
        <f>IFERROR(VLOOKUP(Table1[[#This Row],[RespondentID]],'All Data'!$A224:$CN796,84,FALSE),"unknown")</f>
        <v>West Babylon, 11704</v>
      </c>
      <c r="T223" s="159" t="str">
        <f>IFERROR(VLOOKUP(Table1[[#This Row],[RespondentID]],'All Data'!$A224:$CN796,85,FALSE),"unknown")</f>
        <v>White/Caucasian</v>
      </c>
      <c r="U223" s="159" t="str">
        <f>IFERROR(VLOOKUP(Table1[[#This Row],[RespondentID]],'All Data'!$A224:$CN796,86,FALSE),"unknown")</f>
        <v>No</v>
      </c>
      <c r="V223" s="159" t="str">
        <f>IFERROR(VLOOKUP(Table1[[#This Row],[RespondentID]],'All Data'!$A224:$CN796,87,FALSE),"unknown")</f>
        <v xml:space="preserve">English </v>
      </c>
      <c r="W223" s="159" t="str">
        <f>IFERROR(VLOOKUP(Table1[[#This Row],[RespondentID]],'All Data'!$A224:$CN796,88,FALSE),"unknown")</f>
        <v>$50,000 to $74,999</v>
      </c>
      <c r="X223" s="159" t="str">
        <f>IFERROR(VLOOKUP(Table1[[#This Row],[RespondentID]],'All Data'!$A224:$CN796,89,FALSE),"unknown")</f>
        <v>Some college</v>
      </c>
      <c r="Y223" s="159" t="str">
        <f>IFERROR(VLOOKUP(Table1[[#This Row],[RespondentID]],'All Data'!$A224:$CN796,90,FALSE),"unknown")</f>
        <v>Employed for wages</v>
      </c>
      <c r="Z223" s="159" t="str">
        <f>IFERROR(VLOOKUP(Table1[[#This Row],[RespondentID]],'All Data'!$A224:$CN796,91,FALSE),"unknown")</f>
        <v>Yes</v>
      </c>
      <c r="AA223" s="159" t="str">
        <f>IFERROR(VLOOKUP(Table1[[#This Row],[RespondentID]],'All Data'!$A224:$CN796,92,FALSE),"unknown")</f>
        <v>Yes</v>
      </c>
    </row>
    <row r="224" spans="1:27" x14ac:dyDescent="0.35">
      <c r="A224" s="6">
        <v>7045791498</v>
      </c>
      <c r="B224" s="6"/>
      <c r="C224" s="6" t="s">
        <v>68</v>
      </c>
      <c r="D224" s="6"/>
      <c r="E224" s="6"/>
      <c r="F224" s="6" t="s">
        <v>71</v>
      </c>
      <c r="G224" s="6" t="s">
        <v>72</v>
      </c>
      <c r="H224" s="6"/>
      <c r="I224" s="6"/>
      <c r="J224" s="6"/>
      <c r="K224" s="6"/>
      <c r="L224" s="6"/>
      <c r="M224" s="6" t="s">
        <v>78</v>
      </c>
      <c r="N224" s="6"/>
      <c r="O224" s="98"/>
      <c r="P224" s="159" t="str">
        <f>IFERROR(VLOOKUP(Table1[[#This Row],[RespondentID]],'All Data'!$A225:$CN797,81,FALSE),"unkown")</f>
        <v>Female</v>
      </c>
      <c r="Q224" s="159">
        <f>IFERROR(VLOOKUP(Table1[[#This Row],[RespondentID]],'All Data'!$A225:$CN797,82,FALSE),"unknown")</f>
        <v>59</v>
      </c>
      <c r="R224" s="159" t="str">
        <f>IFERROR(VLOOKUP(Table1[[#This Row],[RespondentID]],'All Data'!$A225:$CN797,83,FALSE),"unknown")</f>
        <v>Suffolk</v>
      </c>
      <c r="S224" s="159">
        <f>IFERROR(VLOOKUP(Table1[[#This Row],[RespondentID]],'All Data'!$A225:$CN797,84,FALSE),"unknown")</f>
        <v>0</v>
      </c>
      <c r="T224" s="159">
        <f>IFERROR(VLOOKUP(Table1[[#This Row],[RespondentID]],'All Data'!$A225:$CN797,85,FALSE),"unknown")</f>
        <v>0</v>
      </c>
      <c r="U224" s="159">
        <f>IFERROR(VLOOKUP(Table1[[#This Row],[RespondentID]],'All Data'!$A225:$CN797,86,FALSE),"unknown")</f>
        <v>0</v>
      </c>
      <c r="V224" s="159" t="str">
        <f>IFERROR(VLOOKUP(Table1[[#This Row],[RespondentID]],'All Data'!$A225:$CN797,87,FALSE),"unknown")</f>
        <v xml:space="preserve"> </v>
      </c>
      <c r="W224" s="159">
        <f>IFERROR(VLOOKUP(Table1[[#This Row],[RespondentID]],'All Data'!$A225:$CN797,88,FALSE),"unknown")</f>
        <v>0</v>
      </c>
      <c r="X224" s="159">
        <f>IFERROR(VLOOKUP(Table1[[#This Row],[RespondentID]],'All Data'!$A225:$CN797,89,FALSE),"unknown")</f>
        <v>0</v>
      </c>
      <c r="Y224" s="159">
        <f>IFERROR(VLOOKUP(Table1[[#This Row],[RespondentID]],'All Data'!$A225:$CN797,90,FALSE),"unknown")</f>
        <v>0</v>
      </c>
      <c r="Z224" s="159">
        <f>IFERROR(VLOOKUP(Table1[[#This Row],[RespondentID]],'All Data'!$A225:$CN797,91,FALSE),"unknown")</f>
        <v>0</v>
      </c>
      <c r="AA224" s="159">
        <f>IFERROR(VLOOKUP(Table1[[#This Row],[RespondentID]],'All Data'!$A225:$CN797,92,FALSE),"unknown")</f>
        <v>0</v>
      </c>
    </row>
    <row r="225" spans="1:27" x14ac:dyDescent="0.35">
      <c r="A225" s="6">
        <v>7045791218</v>
      </c>
      <c r="B225" s="6"/>
      <c r="C225" s="6"/>
      <c r="D225" s="6" t="s">
        <v>69</v>
      </c>
      <c r="E225" s="6"/>
      <c r="F225" s="6" t="s">
        <v>71</v>
      </c>
      <c r="G225" s="6" t="s">
        <v>72</v>
      </c>
      <c r="H225" s="6" t="s">
        <v>73</v>
      </c>
      <c r="I225" s="6"/>
      <c r="J225" s="6" t="s">
        <v>75</v>
      </c>
      <c r="K225" s="6"/>
      <c r="L225" s="6"/>
      <c r="M225" s="6"/>
      <c r="N225" s="6"/>
      <c r="O225" s="98"/>
      <c r="P225" s="159" t="str">
        <f>IFERROR(VLOOKUP(Table1[[#This Row],[RespondentID]],'All Data'!$A226:$CN798,81,FALSE),"unkown")</f>
        <v>Female</v>
      </c>
      <c r="Q225" s="159">
        <f>IFERROR(VLOOKUP(Table1[[#This Row],[RespondentID]],'All Data'!$A226:$CN798,82,FALSE),"unknown")</f>
        <v>55</v>
      </c>
      <c r="R225" s="159" t="str">
        <f>IFERROR(VLOOKUP(Table1[[#This Row],[RespondentID]],'All Data'!$A226:$CN798,83,FALSE),"unknown")</f>
        <v>Suffolk</v>
      </c>
      <c r="S225" s="159" t="str">
        <f>IFERROR(VLOOKUP(Table1[[#This Row],[RespondentID]],'All Data'!$A226:$CN798,84,FALSE),"unknown")</f>
        <v>Islip Terrace, 11752</v>
      </c>
      <c r="T225" s="159" t="str">
        <f>IFERROR(VLOOKUP(Table1[[#This Row],[RespondentID]],'All Data'!$A226:$CN798,85,FALSE),"unknown")</f>
        <v>White/Caucasian</v>
      </c>
      <c r="U225" s="159" t="str">
        <f>IFERROR(VLOOKUP(Table1[[#This Row],[RespondentID]],'All Data'!$A226:$CN798,86,FALSE),"unknown")</f>
        <v>No</v>
      </c>
      <c r="V225" s="159" t="str">
        <f>IFERROR(VLOOKUP(Table1[[#This Row],[RespondentID]],'All Data'!$A226:$CN798,87,FALSE),"unknown")</f>
        <v xml:space="preserve">English </v>
      </c>
      <c r="W225" s="159" t="str">
        <f>IFERROR(VLOOKUP(Table1[[#This Row],[RespondentID]],'All Data'!$A226:$CN798,88,FALSE),"unknown")</f>
        <v>Over $125,000</v>
      </c>
      <c r="X225" s="159" t="str">
        <f>IFERROR(VLOOKUP(Table1[[#This Row],[RespondentID]],'All Data'!$A226:$CN798,89,FALSE),"unknown")</f>
        <v>College graduate</v>
      </c>
      <c r="Y225" s="159" t="str">
        <f>IFERROR(VLOOKUP(Table1[[#This Row],[RespondentID]],'All Data'!$A226:$CN798,90,FALSE),"unknown")</f>
        <v>Employed for wages</v>
      </c>
      <c r="Z225" s="159" t="str">
        <f>IFERROR(VLOOKUP(Table1[[#This Row],[RespondentID]],'All Data'!$A226:$CN798,91,FALSE),"unknown")</f>
        <v>Yes</v>
      </c>
      <c r="AA225" s="159" t="str">
        <f>IFERROR(VLOOKUP(Table1[[#This Row],[RespondentID]],'All Data'!$A226:$CN798,92,FALSE),"unknown")</f>
        <v>Yes</v>
      </c>
    </row>
    <row r="226" spans="1:27" x14ac:dyDescent="0.35">
      <c r="A226" s="6">
        <v>7045791022</v>
      </c>
      <c r="B226" s="6"/>
      <c r="C226" s="6"/>
      <c r="D226" s="6"/>
      <c r="E226" s="6"/>
      <c r="F226" s="6" t="s">
        <v>71</v>
      </c>
      <c r="G226" s="6"/>
      <c r="H226" s="6"/>
      <c r="I226" s="6"/>
      <c r="J226" s="6"/>
      <c r="K226" s="6"/>
      <c r="L226" s="6"/>
      <c r="M226" s="6"/>
      <c r="N226" s="6"/>
      <c r="O226" s="98"/>
      <c r="P226" s="159" t="str">
        <f>IFERROR(VLOOKUP(Table1[[#This Row],[RespondentID]],'All Data'!$A227:$CN799,81,FALSE),"unkown")</f>
        <v>Female</v>
      </c>
      <c r="Q226" s="159">
        <f>IFERROR(VLOOKUP(Table1[[#This Row],[RespondentID]],'All Data'!$A227:$CN799,82,FALSE),"unknown")</f>
        <v>89</v>
      </c>
      <c r="R226" s="159" t="str">
        <f>IFERROR(VLOOKUP(Table1[[#This Row],[RespondentID]],'All Data'!$A227:$CN799,83,FALSE),"unknown")</f>
        <v>Suffolk</v>
      </c>
      <c r="S226" s="159" t="str">
        <f>IFERROR(VLOOKUP(Table1[[#This Row],[RespondentID]],'All Data'!$A227:$CN799,84,FALSE),"unknown")</f>
        <v>Bay Shore, 11706</v>
      </c>
      <c r="T226" s="159" t="str">
        <f>IFERROR(VLOOKUP(Table1[[#This Row],[RespondentID]],'All Data'!$A227:$CN799,85,FALSE),"unknown")</f>
        <v>White/Caucasian</v>
      </c>
      <c r="U226" s="159" t="str">
        <f>IFERROR(VLOOKUP(Table1[[#This Row],[RespondentID]],'All Data'!$A227:$CN799,86,FALSE),"unknown")</f>
        <v>No</v>
      </c>
      <c r="V226" s="159" t="str">
        <f>IFERROR(VLOOKUP(Table1[[#This Row],[RespondentID]],'All Data'!$A227:$CN799,87,FALSE),"unknown")</f>
        <v xml:space="preserve">English </v>
      </c>
      <c r="W226" s="159">
        <f>IFERROR(VLOOKUP(Table1[[#This Row],[RespondentID]],'All Data'!$A227:$CN799,88,FALSE),"unknown")</f>
        <v>0</v>
      </c>
      <c r="X226" s="159">
        <f>IFERROR(VLOOKUP(Table1[[#This Row],[RespondentID]],'All Data'!$A227:$CN799,89,FALSE),"unknown")</f>
        <v>0</v>
      </c>
      <c r="Y226" s="159" t="str">
        <f>IFERROR(VLOOKUP(Table1[[#This Row],[RespondentID]],'All Data'!$A227:$CN799,90,FALSE),"unknown")</f>
        <v>Retired</v>
      </c>
      <c r="Z226" s="159" t="str">
        <f>IFERROR(VLOOKUP(Table1[[#This Row],[RespondentID]],'All Data'!$A227:$CN799,91,FALSE),"unknown")</f>
        <v>Yes</v>
      </c>
      <c r="AA226" s="159">
        <f>IFERROR(VLOOKUP(Table1[[#This Row],[RespondentID]],'All Data'!$A227:$CN799,92,FALSE),"unknown")</f>
        <v>0</v>
      </c>
    </row>
    <row r="227" spans="1:27" x14ac:dyDescent="0.35">
      <c r="A227" s="6">
        <v>7045790768</v>
      </c>
      <c r="B227" s="6" t="s">
        <v>67</v>
      </c>
      <c r="C227" s="6"/>
      <c r="D227" s="6"/>
      <c r="E227" s="6"/>
      <c r="F227" s="6"/>
      <c r="G227" s="6"/>
      <c r="H227" s="6"/>
      <c r="I227" s="6"/>
      <c r="J227" s="6"/>
      <c r="K227" s="6"/>
      <c r="L227" s="6"/>
      <c r="M227" s="6"/>
      <c r="N227" s="6"/>
      <c r="O227" s="98"/>
      <c r="P227" s="159" t="str">
        <f>IFERROR(VLOOKUP(Table1[[#This Row],[RespondentID]],'All Data'!$A228:$CN800,81,FALSE),"unkown")</f>
        <v>Female</v>
      </c>
      <c r="Q227" s="159">
        <f>IFERROR(VLOOKUP(Table1[[#This Row],[RespondentID]],'All Data'!$A228:$CN800,82,FALSE),"unknown")</f>
        <v>84</v>
      </c>
      <c r="R227" s="159" t="str">
        <f>IFERROR(VLOOKUP(Table1[[#This Row],[RespondentID]],'All Data'!$A228:$CN800,83,FALSE),"unknown")</f>
        <v>Suffolk</v>
      </c>
      <c r="S227" s="159" t="str">
        <f>IFERROR(VLOOKUP(Table1[[#This Row],[RespondentID]],'All Data'!$A228:$CN800,84,FALSE),"unknown")</f>
        <v>Lindenhurst, 11757</v>
      </c>
      <c r="T227" s="159" t="str">
        <f>IFERROR(VLOOKUP(Table1[[#This Row],[RespondentID]],'All Data'!$A228:$CN800,85,FALSE),"unknown")</f>
        <v>White/Caucasian</v>
      </c>
      <c r="U227" s="159" t="str">
        <f>IFERROR(VLOOKUP(Table1[[#This Row],[RespondentID]],'All Data'!$A228:$CN800,86,FALSE),"unknown")</f>
        <v>No</v>
      </c>
      <c r="V227" s="159" t="str">
        <f>IFERROR(VLOOKUP(Table1[[#This Row],[RespondentID]],'All Data'!$A228:$CN800,87,FALSE),"unknown")</f>
        <v xml:space="preserve">English Italian </v>
      </c>
      <c r="W227" s="159" t="str">
        <f>IFERROR(VLOOKUP(Table1[[#This Row],[RespondentID]],'All Data'!$A228:$CN800,88,FALSE),"unknown")</f>
        <v>$35,000 to $49,999</v>
      </c>
      <c r="X227" s="159" t="str">
        <f>IFERROR(VLOOKUP(Table1[[#This Row],[RespondentID]],'All Data'!$A228:$CN800,89,FALSE),"unknown")</f>
        <v>High school graduate</v>
      </c>
      <c r="Y227" s="159" t="str">
        <f>IFERROR(VLOOKUP(Table1[[#This Row],[RespondentID]],'All Data'!$A228:$CN800,90,FALSE),"unknown")</f>
        <v>Retired</v>
      </c>
      <c r="Z227" s="159" t="str">
        <f>IFERROR(VLOOKUP(Table1[[#This Row],[RespondentID]],'All Data'!$A228:$CN800,91,FALSE),"unknown")</f>
        <v>Yes</v>
      </c>
      <c r="AA227" s="159" t="str">
        <f>IFERROR(VLOOKUP(Table1[[#This Row],[RespondentID]],'All Data'!$A228:$CN800,92,FALSE),"unknown")</f>
        <v>Yes</v>
      </c>
    </row>
    <row r="228" spans="1:27" x14ac:dyDescent="0.35">
      <c r="A228" s="6">
        <v>7045790517</v>
      </c>
      <c r="B228" s="6" t="s">
        <v>67</v>
      </c>
      <c r="C228" s="6"/>
      <c r="D228" s="6"/>
      <c r="E228" s="6" t="s">
        <v>70</v>
      </c>
      <c r="F228" s="6"/>
      <c r="G228" s="6"/>
      <c r="H228" s="6"/>
      <c r="I228" s="6"/>
      <c r="J228" s="6"/>
      <c r="K228" s="6"/>
      <c r="L228" s="6"/>
      <c r="M228" s="6" t="s">
        <v>78</v>
      </c>
      <c r="N228" s="6"/>
      <c r="O228" s="98"/>
      <c r="P228" s="159" t="str">
        <f>IFERROR(VLOOKUP(Table1[[#This Row],[RespondentID]],'All Data'!$A229:$CN801,81,FALSE),"unkown")</f>
        <v>Female</v>
      </c>
      <c r="Q228" s="159">
        <f>IFERROR(VLOOKUP(Table1[[#This Row],[RespondentID]],'All Data'!$A229:$CN801,82,FALSE),"unknown")</f>
        <v>78</v>
      </c>
      <c r="R228" s="159" t="str">
        <f>IFERROR(VLOOKUP(Table1[[#This Row],[RespondentID]],'All Data'!$A229:$CN801,83,FALSE),"unknown")</f>
        <v>Suffolk</v>
      </c>
      <c r="S228" s="159" t="str">
        <f>IFERROR(VLOOKUP(Table1[[#This Row],[RespondentID]],'All Data'!$A229:$CN801,84,FALSE),"unknown")</f>
        <v>Copiague, 11726</v>
      </c>
      <c r="T228" s="159" t="str">
        <f>IFERROR(VLOOKUP(Table1[[#This Row],[RespondentID]],'All Data'!$A229:$CN801,85,FALSE),"unknown")</f>
        <v>White/Caucasian</v>
      </c>
      <c r="U228" s="159">
        <f>IFERROR(VLOOKUP(Table1[[#This Row],[RespondentID]],'All Data'!$A229:$CN801,86,FALSE),"unknown")</f>
        <v>0</v>
      </c>
      <c r="V228" s="159" t="str">
        <f>IFERROR(VLOOKUP(Table1[[#This Row],[RespondentID]],'All Data'!$A229:$CN801,87,FALSE),"unknown")</f>
        <v xml:space="preserve">English </v>
      </c>
      <c r="W228" s="159">
        <f>IFERROR(VLOOKUP(Table1[[#This Row],[RespondentID]],'All Data'!$A229:$CN801,88,FALSE),"unknown")</f>
        <v>0</v>
      </c>
      <c r="X228" s="159" t="str">
        <f>IFERROR(VLOOKUP(Table1[[#This Row],[RespondentID]],'All Data'!$A229:$CN801,89,FALSE),"unknown")</f>
        <v>Some high school</v>
      </c>
      <c r="Y228" s="159" t="str">
        <f>IFERROR(VLOOKUP(Table1[[#This Row],[RespondentID]],'All Data'!$A229:$CN801,90,FALSE),"unknown")</f>
        <v>Retired</v>
      </c>
      <c r="Z228" s="159" t="str">
        <f>IFERROR(VLOOKUP(Table1[[#This Row],[RespondentID]],'All Data'!$A229:$CN801,91,FALSE),"unknown")</f>
        <v>Yes</v>
      </c>
      <c r="AA228" s="159" t="str">
        <f>IFERROR(VLOOKUP(Table1[[#This Row],[RespondentID]],'All Data'!$A229:$CN801,92,FALSE),"unknown")</f>
        <v>No</v>
      </c>
    </row>
    <row r="229" spans="1:27" x14ac:dyDescent="0.35">
      <c r="A229" s="6">
        <v>7045790301</v>
      </c>
      <c r="B229" s="6" t="s">
        <v>67</v>
      </c>
      <c r="C229" s="6"/>
      <c r="D229" s="6"/>
      <c r="E229" s="6" t="s">
        <v>70</v>
      </c>
      <c r="F229" s="6"/>
      <c r="G229" s="6"/>
      <c r="H229" s="6"/>
      <c r="I229" s="6"/>
      <c r="J229" s="6"/>
      <c r="K229" s="6"/>
      <c r="L229" s="6"/>
      <c r="M229" s="6" t="s">
        <v>78</v>
      </c>
      <c r="N229" s="6"/>
      <c r="O229" s="98"/>
      <c r="P229" s="159" t="str">
        <f>IFERROR(VLOOKUP(Table1[[#This Row],[RespondentID]],'All Data'!$A230:$CN802,81,FALSE),"unkown")</f>
        <v>Female</v>
      </c>
      <c r="Q229" s="159">
        <f>IFERROR(VLOOKUP(Table1[[#This Row],[RespondentID]],'All Data'!$A230:$CN802,82,FALSE),"unknown")</f>
        <v>30</v>
      </c>
      <c r="R229" s="159" t="str">
        <f>IFERROR(VLOOKUP(Table1[[#This Row],[RespondentID]],'All Data'!$A230:$CN802,83,FALSE),"unknown")</f>
        <v>Suffolk</v>
      </c>
      <c r="S229" s="159" t="str">
        <f>IFERROR(VLOOKUP(Table1[[#This Row],[RespondentID]],'All Data'!$A230:$CN802,84,FALSE),"unknown")</f>
        <v>Sayville, 11782</v>
      </c>
      <c r="T229" s="159">
        <f>IFERROR(VLOOKUP(Table1[[#This Row],[RespondentID]],'All Data'!$A230:$CN802,85,FALSE),"unknown")</f>
        <v>0</v>
      </c>
      <c r="U229" s="159" t="str">
        <f>IFERROR(VLOOKUP(Table1[[#This Row],[RespondentID]],'All Data'!$A230:$CN802,86,FALSE),"unknown")</f>
        <v>No</v>
      </c>
      <c r="V229" s="159" t="str">
        <f>IFERROR(VLOOKUP(Table1[[#This Row],[RespondentID]],'All Data'!$A230:$CN802,87,FALSE),"unknown")</f>
        <v xml:space="preserve">English </v>
      </c>
      <c r="W229" s="159" t="str">
        <f>IFERROR(VLOOKUP(Table1[[#This Row],[RespondentID]],'All Data'!$A230:$CN802,88,FALSE),"unknown")</f>
        <v>$75,000 to $125,000</v>
      </c>
      <c r="X229" s="159" t="str">
        <f>IFERROR(VLOOKUP(Table1[[#This Row],[RespondentID]],'All Data'!$A230:$CN802,89,FALSE),"unknown")</f>
        <v>Graduate school</v>
      </c>
      <c r="Y229" s="159" t="str">
        <f>IFERROR(VLOOKUP(Table1[[#This Row],[RespondentID]],'All Data'!$A230:$CN802,90,FALSE),"unknown")</f>
        <v>Employed for wages</v>
      </c>
      <c r="Z229" s="159" t="str">
        <f>IFERROR(VLOOKUP(Table1[[#This Row],[RespondentID]],'All Data'!$A230:$CN802,91,FALSE),"unknown")</f>
        <v>Yes</v>
      </c>
      <c r="AA229" s="159" t="str">
        <f>IFERROR(VLOOKUP(Table1[[#This Row],[RespondentID]],'All Data'!$A230:$CN802,92,FALSE),"unknown")</f>
        <v>Yes</v>
      </c>
    </row>
    <row r="230" spans="1:27" x14ac:dyDescent="0.35">
      <c r="A230" s="6">
        <v>7045790047</v>
      </c>
      <c r="B230" s="6" t="s">
        <v>67</v>
      </c>
      <c r="C230" s="6"/>
      <c r="D230" s="6"/>
      <c r="E230" s="6"/>
      <c r="F230" s="6"/>
      <c r="G230" s="6"/>
      <c r="H230" s="6"/>
      <c r="I230" s="6"/>
      <c r="J230" s="6"/>
      <c r="K230" s="6" t="s">
        <v>76</v>
      </c>
      <c r="L230" s="6"/>
      <c r="M230" s="6"/>
      <c r="N230" s="6"/>
      <c r="O230" s="98"/>
      <c r="P230" s="159" t="str">
        <f>IFERROR(VLOOKUP(Table1[[#This Row],[RespondentID]],'All Data'!$A231:$CN803,81,FALSE),"unkown")</f>
        <v>Female</v>
      </c>
      <c r="Q230" s="159">
        <f>IFERROR(VLOOKUP(Table1[[#This Row],[RespondentID]],'All Data'!$A231:$CN803,82,FALSE),"unknown")</f>
        <v>70</v>
      </c>
      <c r="R230" s="159" t="str">
        <f>IFERROR(VLOOKUP(Table1[[#This Row],[RespondentID]],'All Data'!$A231:$CN803,83,FALSE),"unknown")</f>
        <v>Suffolk</v>
      </c>
      <c r="S230" s="159" t="str">
        <f>IFERROR(VLOOKUP(Table1[[#This Row],[RespondentID]],'All Data'!$A231:$CN803,84,FALSE),"unknown")</f>
        <v>Sayville, 11782</v>
      </c>
      <c r="T230" s="159" t="str">
        <f>IFERROR(VLOOKUP(Table1[[#This Row],[RespondentID]],'All Data'!$A231:$CN803,85,FALSE),"unknown")</f>
        <v>White/Caucasian</v>
      </c>
      <c r="U230" s="159" t="str">
        <f>IFERROR(VLOOKUP(Table1[[#This Row],[RespondentID]],'All Data'!$A231:$CN803,86,FALSE),"unknown")</f>
        <v>No</v>
      </c>
      <c r="V230" s="159" t="str">
        <f>IFERROR(VLOOKUP(Table1[[#This Row],[RespondentID]],'All Data'!$A231:$CN803,87,FALSE),"unknown")</f>
        <v xml:space="preserve">English </v>
      </c>
      <c r="W230" s="159" t="str">
        <f>IFERROR(VLOOKUP(Table1[[#This Row],[RespondentID]],'All Data'!$A231:$CN803,88,FALSE),"unknown")</f>
        <v>$35,000 to $49,999</v>
      </c>
      <c r="X230" s="159" t="str">
        <f>IFERROR(VLOOKUP(Table1[[#This Row],[RespondentID]],'All Data'!$A231:$CN803,89,FALSE),"unknown")</f>
        <v>Graduate school</v>
      </c>
      <c r="Y230" s="159" t="str">
        <f>IFERROR(VLOOKUP(Table1[[#This Row],[RespondentID]],'All Data'!$A231:$CN803,90,FALSE),"unknown")</f>
        <v>Retired</v>
      </c>
      <c r="Z230" s="159" t="str">
        <f>IFERROR(VLOOKUP(Table1[[#This Row],[RespondentID]],'All Data'!$A231:$CN803,91,FALSE),"unknown")</f>
        <v>Yes</v>
      </c>
      <c r="AA230" s="159" t="str">
        <f>IFERROR(VLOOKUP(Table1[[#This Row],[RespondentID]],'All Data'!$A231:$CN803,92,FALSE),"unknown")</f>
        <v>Yes</v>
      </c>
    </row>
    <row r="231" spans="1:27" x14ac:dyDescent="0.35">
      <c r="A231" s="6">
        <v>7045789790</v>
      </c>
      <c r="B231" s="6" t="s">
        <v>67</v>
      </c>
      <c r="C231" s="6"/>
      <c r="D231" s="6"/>
      <c r="E231" s="6"/>
      <c r="F231" s="6"/>
      <c r="G231" s="6"/>
      <c r="H231" s="6"/>
      <c r="I231" s="6"/>
      <c r="J231" s="6"/>
      <c r="K231" s="6" t="s">
        <v>76</v>
      </c>
      <c r="L231" s="6"/>
      <c r="M231" s="6" t="s">
        <v>78</v>
      </c>
      <c r="N231" s="6"/>
      <c r="O231" s="98"/>
      <c r="P231" s="159" t="str">
        <f>IFERROR(VLOOKUP(Table1[[#This Row],[RespondentID]],'All Data'!$A232:$CN804,81,FALSE),"unkown")</f>
        <v>Female</v>
      </c>
      <c r="Q231" s="159">
        <f>IFERROR(VLOOKUP(Table1[[#This Row],[RespondentID]],'All Data'!$A232:$CN804,82,FALSE),"unknown")</f>
        <v>60</v>
      </c>
      <c r="R231" s="159" t="str">
        <f>IFERROR(VLOOKUP(Table1[[#This Row],[RespondentID]],'All Data'!$A232:$CN804,83,FALSE),"unknown")</f>
        <v>Suffolk</v>
      </c>
      <c r="S231" s="159" t="str">
        <f>IFERROR(VLOOKUP(Table1[[#This Row],[RespondentID]],'All Data'!$A232:$CN804,84,FALSE),"unknown")</f>
        <v>Stony Brook, 11790</v>
      </c>
      <c r="T231" s="159" t="str">
        <f>IFERROR(VLOOKUP(Table1[[#This Row],[RespondentID]],'All Data'!$A232:$CN804,85,FALSE),"unknown")</f>
        <v>White/Caucasian</v>
      </c>
      <c r="U231" s="159" t="str">
        <f>IFERROR(VLOOKUP(Table1[[#This Row],[RespondentID]],'All Data'!$A232:$CN804,86,FALSE),"unknown")</f>
        <v>No</v>
      </c>
      <c r="V231" s="159" t="str">
        <f>IFERROR(VLOOKUP(Table1[[#This Row],[RespondentID]],'All Data'!$A232:$CN804,87,FALSE),"unknown")</f>
        <v xml:space="preserve">English Spanish </v>
      </c>
      <c r="W231" s="159" t="str">
        <f>IFERROR(VLOOKUP(Table1[[#This Row],[RespondentID]],'All Data'!$A232:$CN804,88,FALSE),"unknown")</f>
        <v>$75,000 to $125,000</v>
      </c>
      <c r="X231" s="159" t="str">
        <f>IFERROR(VLOOKUP(Table1[[#This Row],[RespondentID]],'All Data'!$A232:$CN804,89,FALSE),"unknown")</f>
        <v>College graduate</v>
      </c>
      <c r="Y231" s="159" t="str">
        <f>IFERROR(VLOOKUP(Table1[[#This Row],[RespondentID]],'All Data'!$A232:$CN804,90,FALSE),"unknown")</f>
        <v>Retired</v>
      </c>
      <c r="Z231" s="159" t="str">
        <f>IFERROR(VLOOKUP(Table1[[#This Row],[RespondentID]],'All Data'!$A232:$CN804,91,FALSE),"unknown")</f>
        <v>Yes</v>
      </c>
      <c r="AA231" s="159" t="str">
        <f>IFERROR(VLOOKUP(Table1[[#This Row],[RespondentID]],'All Data'!$A232:$CN804,92,FALSE),"unknown")</f>
        <v>Yes</v>
      </c>
    </row>
    <row r="232" spans="1:27" x14ac:dyDescent="0.35">
      <c r="A232" s="6">
        <v>7045789365</v>
      </c>
      <c r="B232" s="6" t="s">
        <v>67</v>
      </c>
      <c r="C232" s="6"/>
      <c r="D232" s="6"/>
      <c r="E232" s="6"/>
      <c r="F232" s="6" t="s">
        <v>71</v>
      </c>
      <c r="G232" s="6"/>
      <c r="H232" s="6"/>
      <c r="I232" s="6"/>
      <c r="J232" s="6"/>
      <c r="K232" s="6"/>
      <c r="L232" s="6"/>
      <c r="M232" s="6"/>
      <c r="N232" s="6"/>
      <c r="O232" s="98"/>
      <c r="P232" s="159" t="str">
        <f>IFERROR(VLOOKUP(Table1[[#This Row],[RespondentID]],'All Data'!$A233:$CN805,81,FALSE),"unkown")</f>
        <v>Female</v>
      </c>
      <c r="Q232" s="159">
        <f>IFERROR(VLOOKUP(Table1[[#This Row],[RespondentID]],'All Data'!$A233:$CN805,82,FALSE),"unknown")</f>
        <v>90</v>
      </c>
      <c r="R232" s="159" t="str">
        <f>IFERROR(VLOOKUP(Table1[[#This Row],[RespondentID]],'All Data'!$A233:$CN805,83,FALSE),"unknown")</f>
        <v>Suffolk</v>
      </c>
      <c r="S232" s="159" t="str">
        <f>IFERROR(VLOOKUP(Table1[[#This Row],[RespondentID]],'All Data'!$A233:$CN805,84,FALSE),"unknown")</f>
        <v>West Islip, 11795</v>
      </c>
      <c r="T232" s="159" t="str">
        <f>IFERROR(VLOOKUP(Table1[[#This Row],[RespondentID]],'All Data'!$A233:$CN805,85,FALSE),"unknown")</f>
        <v>White/Caucasian</v>
      </c>
      <c r="U232" s="159" t="str">
        <f>IFERROR(VLOOKUP(Table1[[#This Row],[RespondentID]],'All Data'!$A233:$CN805,86,FALSE),"unknown")</f>
        <v>No</v>
      </c>
      <c r="V232" s="159" t="str">
        <f>IFERROR(VLOOKUP(Table1[[#This Row],[RespondentID]],'All Data'!$A233:$CN805,87,FALSE),"unknown")</f>
        <v xml:space="preserve">English </v>
      </c>
      <c r="W232" s="159" t="str">
        <f>IFERROR(VLOOKUP(Table1[[#This Row],[RespondentID]],'All Data'!$A233:$CN805,88,FALSE),"unknown")</f>
        <v>$20,000 to $34,999</v>
      </c>
      <c r="X232" s="159" t="str">
        <f>IFERROR(VLOOKUP(Table1[[#This Row],[RespondentID]],'All Data'!$A233:$CN805,89,FALSE),"unknown")</f>
        <v>Some college</v>
      </c>
      <c r="Y232" s="159" t="str">
        <f>IFERROR(VLOOKUP(Table1[[#This Row],[RespondentID]],'All Data'!$A233:$CN805,90,FALSE),"unknown")</f>
        <v>Retired</v>
      </c>
      <c r="Z232" s="159" t="str">
        <f>IFERROR(VLOOKUP(Table1[[#This Row],[RespondentID]],'All Data'!$A233:$CN805,91,FALSE),"unknown")</f>
        <v>Yes</v>
      </c>
      <c r="AA232" s="159" t="str">
        <f>IFERROR(VLOOKUP(Table1[[#This Row],[RespondentID]],'All Data'!$A233:$CN805,92,FALSE),"unknown")</f>
        <v>No</v>
      </c>
    </row>
    <row r="233" spans="1:27" x14ac:dyDescent="0.35">
      <c r="A233" s="6">
        <v>7045789067</v>
      </c>
      <c r="B233" s="6"/>
      <c r="C233" s="6"/>
      <c r="D233" s="6" t="s">
        <v>69</v>
      </c>
      <c r="E233" s="6"/>
      <c r="F233" s="6" t="s">
        <v>71</v>
      </c>
      <c r="G233" s="6"/>
      <c r="H233" s="6"/>
      <c r="I233" s="6"/>
      <c r="J233" s="6"/>
      <c r="K233" s="6"/>
      <c r="L233" s="6"/>
      <c r="M233" s="6"/>
      <c r="N233" s="6"/>
      <c r="O233" s="98"/>
      <c r="P233" s="159" t="str">
        <f>IFERROR(VLOOKUP(Table1[[#This Row],[RespondentID]],'All Data'!$A234:$CN806,81,FALSE),"unkown")</f>
        <v>Female</v>
      </c>
      <c r="Q233" s="159">
        <f>IFERROR(VLOOKUP(Table1[[#This Row],[RespondentID]],'All Data'!$A234:$CN806,82,FALSE),"unknown")</f>
        <v>71</v>
      </c>
      <c r="R233" s="159" t="str">
        <f>IFERROR(VLOOKUP(Table1[[#This Row],[RespondentID]],'All Data'!$A234:$CN806,83,FALSE),"unknown")</f>
        <v>Suffolk</v>
      </c>
      <c r="S233" s="159" t="str">
        <f>IFERROR(VLOOKUP(Table1[[#This Row],[RespondentID]],'All Data'!$A234:$CN806,84,FALSE),"unknown")</f>
        <v>Lindenhurst, 11757</v>
      </c>
      <c r="T233" s="159" t="str">
        <f>IFERROR(VLOOKUP(Table1[[#This Row],[RespondentID]],'All Data'!$A234:$CN806,85,FALSE),"unknown")</f>
        <v>White/Caucasian</v>
      </c>
      <c r="U233" s="159" t="str">
        <f>IFERROR(VLOOKUP(Table1[[#This Row],[RespondentID]],'All Data'!$A234:$CN806,86,FALSE),"unknown")</f>
        <v>No</v>
      </c>
      <c r="V233" s="159" t="str">
        <f>IFERROR(VLOOKUP(Table1[[#This Row],[RespondentID]],'All Data'!$A234:$CN806,87,FALSE),"unknown")</f>
        <v xml:space="preserve">English </v>
      </c>
      <c r="W233" s="159" t="str">
        <f>IFERROR(VLOOKUP(Table1[[#This Row],[RespondentID]],'All Data'!$A234:$CN806,88,FALSE),"unknown")</f>
        <v>$75,000 to $125,000</v>
      </c>
      <c r="X233" s="159" t="str">
        <f>IFERROR(VLOOKUP(Table1[[#This Row],[RespondentID]],'All Data'!$A234:$CN806,89,FALSE),"unknown")</f>
        <v>High school graduate</v>
      </c>
      <c r="Y233" s="159" t="str">
        <f>IFERROR(VLOOKUP(Table1[[#This Row],[RespondentID]],'All Data'!$A234:$CN806,90,FALSE),"unknown")</f>
        <v>Retired</v>
      </c>
      <c r="Z233" s="159" t="str">
        <f>IFERROR(VLOOKUP(Table1[[#This Row],[RespondentID]],'All Data'!$A234:$CN806,91,FALSE),"unknown")</f>
        <v>Yes</v>
      </c>
      <c r="AA233" s="159" t="str">
        <f>IFERROR(VLOOKUP(Table1[[#This Row],[RespondentID]],'All Data'!$A234:$CN806,92,FALSE),"unknown")</f>
        <v>Yes</v>
      </c>
    </row>
    <row r="234" spans="1:27" x14ac:dyDescent="0.35">
      <c r="A234" s="6">
        <v>7045788871</v>
      </c>
      <c r="B234" s="6" t="s">
        <v>67</v>
      </c>
      <c r="C234" s="6" t="s">
        <v>68</v>
      </c>
      <c r="D234" s="6"/>
      <c r="E234" s="6"/>
      <c r="F234" s="6" t="s">
        <v>71</v>
      </c>
      <c r="G234" s="6"/>
      <c r="H234" s="6"/>
      <c r="I234" s="6"/>
      <c r="J234" s="6"/>
      <c r="K234" s="6"/>
      <c r="L234" s="6"/>
      <c r="M234" s="6"/>
      <c r="N234" s="6"/>
      <c r="O234" s="98"/>
      <c r="P234" s="159" t="str">
        <f>IFERROR(VLOOKUP(Table1[[#This Row],[RespondentID]],'All Data'!$A235:$CN807,81,FALSE),"unkown")</f>
        <v>Male</v>
      </c>
      <c r="Q234" s="159">
        <f>IFERROR(VLOOKUP(Table1[[#This Row],[RespondentID]],'All Data'!$A235:$CN807,82,FALSE),"unknown")</f>
        <v>68</v>
      </c>
      <c r="R234" s="159" t="str">
        <f>IFERROR(VLOOKUP(Table1[[#This Row],[RespondentID]],'All Data'!$A235:$CN807,83,FALSE),"unknown")</f>
        <v>Suffolk</v>
      </c>
      <c r="S234" s="159" t="str">
        <f>IFERROR(VLOOKUP(Table1[[#This Row],[RespondentID]],'All Data'!$A235:$CN807,84,FALSE),"unknown")</f>
        <v>Lindenhurst, 11757</v>
      </c>
      <c r="T234" s="159" t="str">
        <f>IFERROR(VLOOKUP(Table1[[#This Row],[RespondentID]],'All Data'!$A235:$CN807,85,FALSE),"unknown")</f>
        <v>White/Caucasian</v>
      </c>
      <c r="U234" s="159" t="str">
        <f>IFERROR(VLOOKUP(Table1[[#This Row],[RespondentID]],'All Data'!$A235:$CN807,86,FALSE),"unknown")</f>
        <v>No</v>
      </c>
      <c r="V234" s="159" t="str">
        <f>IFERROR(VLOOKUP(Table1[[#This Row],[RespondentID]],'All Data'!$A235:$CN807,87,FALSE),"unknown")</f>
        <v xml:space="preserve">English </v>
      </c>
      <c r="W234" s="159" t="str">
        <f>IFERROR(VLOOKUP(Table1[[#This Row],[RespondentID]],'All Data'!$A235:$CN807,88,FALSE),"unknown")</f>
        <v>$75,000 to $125,000</v>
      </c>
      <c r="X234" s="159" t="str">
        <f>IFERROR(VLOOKUP(Table1[[#This Row],[RespondentID]],'All Data'!$A235:$CN807,89,FALSE),"unknown")</f>
        <v>College graduate</v>
      </c>
      <c r="Y234" s="159" t="str">
        <f>IFERROR(VLOOKUP(Table1[[#This Row],[RespondentID]],'All Data'!$A235:$CN807,90,FALSE),"unknown")</f>
        <v>Employed for wages</v>
      </c>
      <c r="Z234" s="159" t="str">
        <f>IFERROR(VLOOKUP(Table1[[#This Row],[RespondentID]],'All Data'!$A235:$CN807,91,FALSE),"unknown")</f>
        <v>Yes</v>
      </c>
      <c r="AA234" s="159" t="str">
        <f>IFERROR(VLOOKUP(Table1[[#This Row],[RespondentID]],'All Data'!$A235:$CN807,92,FALSE),"unknown")</f>
        <v>Yes</v>
      </c>
    </row>
    <row r="235" spans="1:27" x14ac:dyDescent="0.35">
      <c r="A235" s="6">
        <v>7045788643</v>
      </c>
      <c r="B235" s="6" t="s">
        <v>67</v>
      </c>
      <c r="C235" s="6"/>
      <c r="D235" s="6"/>
      <c r="E235" s="6"/>
      <c r="F235" s="6"/>
      <c r="G235" s="6"/>
      <c r="H235" s="6"/>
      <c r="I235" s="6"/>
      <c r="J235" s="6"/>
      <c r="K235" s="6"/>
      <c r="L235" s="6"/>
      <c r="M235" s="6"/>
      <c r="N235" s="6"/>
      <c r="O235" s="98"/>
      <c r="P235" s="159" t="str">
        <f>IFERROR(VLOOKUP(Table1[[#This Row],[RespondentID]],'All Data'!$A236:$CN808,81,FALSE),"unkown")</f>
        <v>Female</v>
      </c>
      <c r="Q235" s="159">
        <f>IFERROR(VLOOKUP(Table1[[#This Row],[RespondentID]],'All Data'!$A236:$CN808,82,FALSE),"unknown")</f>
        <v>0</v>
      </c>
      <c r="R235" s="159" t="str">
        <f>IFERROR(VLOOKUP(Table1[[#This Row],[RespondentID]],'All Data'!$A236:$CN808,83,FALSE),"unknown")</f>
        <v>Suffolk</v>
      </c>
      <c r="S235" s="159" t="str">
        <f>IFERROR(VLOOKUP(Table1[[#This Row],[RespondentID]],'All Data'!$A236:$CN808,84,FALSE),"unknown")</f>
        <v>North Babylon, 11703</v>
      </c>
      <c r="T235" s="159" t="str">
        <f>IFERROR(VLOOKUP(Table1[[#This Row],[RespondentID]],'All Data'!$A236:$CN808,85,FALSE),"unknown")</f>
        <v>White/Caucasian</v>
      </c>
      <c r="U235" s="159" t="str">
        <f>IFERROR(VLOOKUP(Table1[[#This Row],[RespondentID]],'All Data'!$A236:$CN808,86,FALSE),"unknown")</f>
        <v>No</v>
      </c>
      <c r="V235" s="159" t="str">
        <f>IFERROR(VLOOKUP(Table1[[#This Row],[RespondentID]],'All Data'!$A236:$CN808,87,FALSE),"unknown")</f>
        <v xml:space="preserve">English </v>
      </c>
      <c r="W235" s="159" t="str">
        <f>IFERROR(VLOOKUP(Table1[[#This Row],[RespondentID]],'All Data'!$A236:$CN808,88,FALSE),"unknown")</f>
        <v>$75,000 to $125,000</v>
      </c>
      <c r="X235" s="159" t="str">
        <f>IFERROR(VLOOKUP(Table1[[#This Row],[RespondentID]],'All Data'!$A236:$CN808,89,FALSE),"unknown")</f>
        <v>Graduate school</v>
      </c>
      <c r="Y235" s="159" t="str">
        <f>IFERROR(VLOOKUP(Table1[[#This Row],[RespondentID]],'All Data'!$A236:$CN808,90,FALSE),"unknown")</f>
        <v>Retired</v>
      </c>
      <c r="Z235" s="159" t="str">
        <f>IFERROR(VLOOKUP(Table1[[#This Row],[RespondentID]],'All Data'!$A236:$CN808,91,FALSE),"unknown")</f>
        <v>Yes</v>
      </c>
      <c r="AA235" s="159" t="str">
        <f>IFERROR(VLOOKUP(Table1[[#This Row],[RespondentID]],'All Data'!$A236:$CN808,92,FALSE),"unknown")</f>
        <v>Yes</v>
      </c>
    </row>
    <row r="236" spans="1:27" x14ac:dyDescent="0.35">
      <c r="A236" s="6">
        <v>7045788405</v>
      </c>
      <c r="B236" s="6" t="s">
        <v>67</v>
      </c>
      <c r="C236" s="6"/>
      <c r="D236" s="6"/>
      <c r="E236" s="6"/>
      <c r="F236" s="6"/>
      <c r="G236" s="6"/>
      <c r="H236" s="6"/>
      <c r="I236" s="6"/>
      <c r="J236" s="6"/>
      <c r="K236" s="6"/>
      <c r="L236" s="6"/>
      <c r="M236" s="6"/>
      <c r="N236" s="6"/>
      <c r="O236" s="98"/>
      <c r="P236" s="159" t="str">
        <f>IFERROR(VLOOKUP(Table1[[#This Row],[RespondentID]],'All Data'!$A237:$CN809,81,FALSE),"unkown")</f>
        <v>Male</v>
      </c>
      <c r="Q236" s="159">
        <f>IFERROR(VLOOKUP(Table1[[#This Row],[RespondentID]],'All Data'!$A237:$CN809,82,FALSE),"unknown")</f>
        <v>75</v>
      </c>
      <c r="R236" s="159" t="str">
        <f>IFERROR(VLOOKUP(Table1[[#This Row],[RespondentID]],'All Data'!$A237:$CN809,83,FALSE),"unknown")</f>
        <v>Suffolk</v>
      </c>
      <c r="S236" s="159" t="str">
        <f>IFERROR(VLOOKUP(Table1[[#This Row],[RespondentID]],'All Data'!$A237:$CN809,84,FALSE),"unknown")</f>
        <v>North Babylon, 11703</v>
      </c>
      <c r="T236" s="159" t="str">
        <f>IFERROR(VLOOKUP(Table1[[#This Row],[RespondentID]],'All Data'!$A237:$CN809,85,FALSE),"unknown")</f>
        <v>White/Caucasian</v>
      </c>
      <c r="U236" s="159" t="str">
        <f>IFERROR(VLOOKUP(Table1[[#This Row],[RespondentID]],'All Data'!$A237:$CN809,86,FALSE),"unknown")</f>
        <v>No</v>
      </c>
      <c r="V236" s="159" t="str">
        <f>IFERROR(VLOOKUP(Table1[[#This Row],[RespondentID]],'All Data'!$A237:$CN809,87,FALSE),"unknown")</f>
        <v xml:space="preserve">English </v>
      </c>
      <c r="W236" s="159" t="str">
        <f>IFERROR(VLOOKUP(Table1[[#This Row],[RespondentID]],'All Data'!$A237:$CN809,88,FALSE),"unknown")</f>
        <v>$75,000 to $125,000</v>
      </c>
      <c r="X236" s="159" t="str">
        <f>IFERROR(VLOOKUP(Table1[[#This Row],[RespondentID]],'All Data'!$A237:$CN809,89,FALSE),"unknown")</f>
        <v>College graduate</v>
      </c>
      <c r="Y236" s="159" t="str">
        <f>IFERROR(VLOOKUP(Table1[[#This Row],[RespondentID]],'All Data'!$A237:$CN809,90,FALSE),"unknown")</f>
        <v>Retired</v>
      </c>
      <c r="Z236" s="159" t="str">
        <f>IFERROR(VLOOKUP(Table1[[#This Row],[RespondentID]],'All Data'!$A237:$CN809,91,FALSE),"unknown")</f>
        <v>Yes</v>
      </c>
      <c r="AA236" s="159" t="str">
        <f>IFERROR(VLOOKUP(Table1[[#This Row],[RespondentID]],'All Data'!$A237:$CN809,92,FALSE),"unknown")</f>
        <v>Yes</v>
      </c>
    </row>
    <row r="237" spans="1:27" x14ac:dyDescent="0.35">
      <c r="A237" s="6">
        <v>7045788173</v>
      </c>
      <c r="B237" s="6" t="s">
        <v>67</v>
      </c>
      <c r="C237" s="6"/>
      <c r="D237" s="6"/>
      <c r="E237" s="6"/>
      <c r="F237" s="6"/>
      <c r="G237" s="6"/>
      <c r="H237" s="6"/>
      <c r="I237" s="6"/>
      <c r="J237" s="6"/>
      <c r="K237" s="6"/>
      <c r="L237" s="6"/>
      <c r="M237" s="6" t="s">
        <v>78</v>
      </c>
      <c r="N237" s="6"/>
      <c r="O237" s="98"/>
      <c r="P237" s="159" t="str">
        <f>IFERROR(VLOOKUP(Table1[[#This Row],[RespondentID]],'All Data'!$A238:$CN810,81,FALSE),"unkown")</f>
        <v>Female</v>
      </c>
      <c r="Q237" s="159">
        <f>IFERROR(VLOOKUP(Table1[[#This Row],[RespondentID]],'All Data'!$A238:$CN810,82,FALSE),"unknown")</f>
        <v>76</v>
      </c>
      <c r="R237" s="159" t="str">
        <f>IFERROR(VLOOKUP(Table1[[#This Row],[RespondentID]],'All Data'!$A238:$CN810,83,FALSE),"unknown")</f>
        <v>Suffolk</v>
      </c>
      <c r="S237" s="159" t="str">
        <f>IFERROR(VLOOKUP(Table1[[#This Row],[RespondentID]],'All Data'!$A238:$CN810,84,FALSE),"unknown")</f>
        <v>Hampton Bays, 11946</v>
      </c>
      <c r="T237" s="159" t="str">
        <f>IFERROR(VLOOKUP(Table1[[#This Row],[RespondentID]],'All Data'!$A238:$CN810,85,FALSE),"unknown")</f>
        <v>White/Caucasian</v>
      </c>
      <c r="U237" s="159" t="str">
        <f>IFERROR(VLOOKUP(Table1[[#This Row],[RespondentID]],'All Data'!$A238:$CN810,86,FALSE),"unknown")</f>
        <v>No</v>
      </c>
      <c r="V237" s="159" t="str">
        <f>IFERROR(VLOOKUP(Table1[[#This Row],[RespondentID]],'All Data'!$A238:$CN810,87,FALSE),"unknown")</f>
        <v xml:space="preserve">English </v>
      </c>
      <c r="W237" s="159" t="str">
        <f>IFERROR(VLOOKUP(Table1[[#This Row],[RespondentID]],'All Data'!$A238:$CN810,88,FALSE),"unknown")</f>
        <v>$75,000 to $125,000</v>
      </c>
      <c r="X237" s="159" t="str">
        <f>IFERROR(VLOOKUP(Table1[[#This Row],[RespondentID]],'All Data'!$A238:$CN810,89,FALSE),"unknown")</f>
        <v>College graduate</v>
      </c>
      <c r="Y237" s="159" t="str">
        <f>IFERROR(VLOOKUP(Table1[[#This Row],[RespondentID]],'All Data'!$A238:$CN810,90,FALSE),"unknown")</f>
        <v>Retired</v>
      </c>
      <c r="Z237" s="159" t="str">
        <f>IFERROR(VLOOKUP(Table1[[#This Row],[RespondentID]],'All Data'!$A238:$CN810,91,FALSE),"unknown")</f>
        <v>Yes</v>
      </c>
      <c r="AA237" s="159" t="str">
        <f>IFERROR(VLOOKUP(Table1[[#This Row],[RespondentID]],'All Data'!$A238:$CN810,92,FALSE),"unknown")</f>
        <v>Yes</v>
      </c>
    </row>
    <row r="238" spans="1:27" x14ac:dyDescent="0.35">
      <c r="A238" s="6">
        <v>7045787901</v>
      </c>
      <c r="B238" s="6" t="s">
        <v>67</v>
      </c>
      <c r="C238" s="6"/>
      <c r="D238" s="6"/>
      <c r="E238" s="6"/>
      <c r="F238" s="6"/>
      <c r="G238" s="6"/>
      <c r="H238" s="6"/>
      <c r="I238" s="6"/>
      <c r="J238" s="6"/>
      <c r="K238" s="6"/>
      <c r="L238" s="6"/>
      <c r="M238" s="6"/>
      <c r="N238" s="6"/>
      <c r="O238" s="98"/>
      <c r="P238" s="159" t="str">
        <f>IFERROR(VLOOKUP(Table1[[#This Row],[RespondentID]],'All Data'!$A239:$CN811,81,FALSE),"unkown")</f>
        <v>Male</v>
      </c>
      <c r="Q238" s="159">
        <f>IFERROR(VLOOKUP(Table1[[#This Row],[RespondentID]],'All Data'!$A239:$CN811,82,FALSE),"unknown")</f>
        <v>76</v>
      </c>
      <c r="R238" s="159" t="str">
        <f>IFERROR(VLOOKUP(Table1[[#This Row],[RespondentID]],'All Data'!$A239:$CN811,83,FALSE),"unknown")</f>
        <v>Suffolk</v>
      </c>
      <c r="S238" s="159" t="str">
        <f>IFERROR(VLOOKUP(Table1[[#This Row],[RespondentID]],'All Data'!$A239:$CN811,84,FALSE),"unknown")</f>
        <v>Hampton Bays, 11946</v>
      </c>
      <c r="T238" s="159" t="str">
        <f>IFERROR(VLOOKUP(Table1[[#This Row],[RespondentID]],'All Data'!$A239:$CN811,85,FALSE),"unknown")</f>
        <v>White/Caucasian</v>
      </c>
      <c r="U238" s="159" t="str">
        <f>IFERROR(VLOOKUP(Table1[[#This Row],[RespondentID]],'All Data'!$A239:$CN811,86,FALSE),"unknown")</f>
        <v>No</v>
      </c>
      <c r="V238" s="159" t="str">
        <f>IFERROR(VLOOKUP(Table1[[#This Row],[RespondentID]],'All Data'!$A239:$CN811,87,FALSE),"unknown")</f>
        <v xml:space="preserve">English </v>
      </c>
      <c r="W238" s="159">
        <f>IFERROR(VLOOKUP(Table1[[#This Row],[RespondentID]],'All Data'!$A239:$CN811,88,FALSE),"unknown")</f>
        <v>0</v>
      </c>
      <c r="X238" s="159" t="str">
        <f>IFERROR(VLOOKUP(Table1[[#This Row],[RespondentID]],'All Data'!$A239:$CN811,89,FALSE),"unknown")</f>
        <v>Some college</v>
      </c>
      <c r="Y238" s="159" t="str">
        <f>IFERROR(VLOOKUP(Table1[[#This Row],[RespondentID]],'All Data'!$A239:$CN811,90,FALSE),"unknown")</f>
        <v>Retired</v>
      </c>
      <c r="Z238" s="159" t="str">
        <f>IFERROR(VLOOKUP(Table1[[#This Row],[RespondentID]],'All Data'!$A239:$CN811,91,FALSE),"unknown")</f>
        <v>Yes</v>
      </c>
      <c r="AA238" s="159" t="str">
        <f>IFERROR(VLOOKUP(Table1[[#This Row],[RespondentID]],'All Data'!$A239:$CN811,92,FALSE),"unknown")</f>
        <v>Yes</v>
      </c>
    </row>
    <row r="239" spans="1:27" x14ac:dyDescent="0.35">
      <c r="A239" s="6">
        <v>7045787624</v>
      </c>
      <c r="B239" s="6" t="s">
        <v>67</v>
      </c>
      <c r="C239" s="6"/>
      <c r="D239" s="6" t="s">
        <v>69</v>
      </c>
      <c r="E239" s="6"/>
      <c r="F239" s="6" t="s">
        <v>71</v>
      </c>
      <c r="G239" s="6"/>
      <c r="H239" s="6"/>
      <c r="I239" s="6"/>
      <c r="J239" s="6"/>
      <c r="K239" s="6"/>
      <c r="L239" s="6"/>
      <c r="M239" s="6" t="s">
        <v>78</v>
      </c>
      <c r="N239" s="6"/>
      <c r="O239" s="98"/>
      <c r="P239" s="159" t="str">
        <f>IFERROR(VLOOKUP(Table1[[#This Row],[RespondentID]],'All Data'!$A240:$CN812,81,FALSE),"unkown")</f>
        <v>Female</v>
      </c>
      <c r="Q239" s="159">
        <f>IFERROR(VLOOKUP(Table1[[#This Row],[RespondentID]],'All Data'!$A240:$CN812,82,FALSE),"unknown")</f>
        <v>65</v>
      </c>
      <c r="R239" s="159" t="str">
        <f>IFERROR(VLOOKUP(Table1[[#This Row],[RespondentID]],'All Data'!$A240:$CN812,83,FALSE),"unknown")</f>
        <v>Suffolk</v>
      </c>
      <c r="S239" s="159" t="str">
        <f>IFERROR(VLOOKUP(Table1[[#This Row],[RespondentID]],'All Data'!$A240:$CN812,84,FALSE),"unknown")</f>
        <v>Brentwood, 11717</v>
      </c>
      <c r="T239" s="159">
        <f>IFERROR(VLOOKUP(Table1[[#This Row],[RespondentID]],'All Data'!$A240:$CN812,85,FALSE),"unknown")</f>
        <v>0</v>
      </c>
      <c r="U239" s="159" t="str">
        <f>IFERROR(VLOOKUP(Table1[[#This Row],[RespondentID]],'All Data'!$A240:$CN812,86,FALSE),"unknown")</f>
        <v>Yes</v>
      </c>
      <c r="V239" s="159" t="str">
        <f>IFERROR(VLOOKUP(Table1[[#This Row],[RespondentID]],'All Data'!$A240:$CN812,87,FALSE),"unknown")</f>
        <v xml:space="preserve">English </v>
      </c>
      <c r="W239" s="159" t="str">
        <f>IFERROR(VLOOKUP(Table1[[#This Row],[RespondentID]],'All Data'!$A240:$CN812,88,FALSE),"unknown")</f>
        <v>$75,000 to $125,000</v>
      </c>
      <c r="X239" s="159" t="str">
        <f>IFERROR(VLOOKUP(Table1[[#This Row],[RespondentID]],'All Data'!$A240:$CN812,89,FALSE),"unknown")</f>
        <v>Some college</v>
      </c>
      <c r="Y239" s="159" t="str">
        <f>IFERROR(VLOOKUP(Table1[[#This Row],[RespondentID]],'All Data'!$A240:$CN812,90,FALSE),"unknown")</f>
        <v>Retired</v>
      </c>
      <c r="Z239" s="159" t="str">
        <f>IFERROR(VLOOKUP(Table1[[#This Row],[RespondentID]],'All Data'!$A240:$CN812,91,FALSE),"unknown")</f>
        <v>Yes</v>
      </c>
      <c r="AA239" s="159" t="str">
        <f>IFERROR(VLOOKUP(Table1[[#This Row],[RespondentID]],'All Data'!$A240:$CN812,92,FALSE),"unknown")</f>
        <v>Yes</v>
      </c>
    </row>
    <row r="240" spans="1:27" x14ac:dyDescent="0.35">
      <c r="A240" s="6">
        <v>7045787280</v>
      </c>
      <c r="B240" s="6" t="s">
        <v>67</v>
      </c>
      <c r="C240" s="6" t="s">
        <v>68</v>
      </c>
      <c r="D240" s="6"/>
      <c r="E240" s="6"/>
      <c r="F240" s="6"/>
      <c r="G240" s="6"/>
      <c r="H240" s="6"/>
      <c r="I240" s="6" t="s">
        <v>74</v>
      </c>
      <c r="J240" s="6"/>
      <c r="K240" s="6"/>
      <c r="L240" s="6"/>
      <c r="M240" s="6"/>
      <c r="N240" s="6"/>
      <c r="O240" s="98"/>
      <c r="P240" s="159" t="str">
        <f>IFERROR(VLOOKUP(Table1[[#This Row],[RespondentID]],'All Data'!$A241:$CN813,81,FALSE),"unkown")</f>
        <v>Male</v>
      </c>
      <c r="Q240" s="159">
        <f>IFERROR(VLOOKUP(Table1[[#This Row],[RespondentID]],'All Data'!$A241:$CN813,82,FALSE),"unknown")</f>
        <v>75</v>
      </c>
      <c r="R240" s="159" t="str">
        <f>IFERROR(VLOOKUP(Table1[[#This Row],[RespondentID]],'All Data'!$A241:$CN813,83,FALSE),"unknown")</f>
        <v>Suffolk</v>
      </c>
      <c r="S240" s="159" t="str">
        <f>IFERROR(VLOOKUP(Table1[[#This Row],[RespondentID]],'All Data'!$A241:$CN813,84,FALSE),"unknown")</f>
        <v>Huntington Station, 11746</v>
      </c>
      <c r="T240" s="159">
        <f>IFERROR(VLOOKUP(Table1[[#This Row],[RespondentID]],'All Data'!$A241:$CN813,85,FALSE),"unknown")</f>
        <v>0</v>
      </c>
      <c r="U240" s="159">
        <f>IFERROR(VLOOKUP(Table1[[#This Row],[RespondentID]],'All Data'!$A241:$CN813,86,FALSE),"unknown")</f>
        <v>0</v>
      </c>
      <c r="V240" s="159" t="str">
        <f>IFERROR(VLOOKUP(Table1[[#This Row],[RespondentID]],'All Data'!$A241:$CN813,87,FALSE),"unknown")</f>
        <v xml:space="preserve">English </v>
      </c>
      <c r="W240" s="159" t="str">
        <f>IFERROR(VLOOKUP(Table1[[#This Row],[RespondentID]],'All Data'!$A241:$CN813,88,FALSE),"unknown")</f>
        <v>$75,000 to $125,000</v>
      </c>
      <c r="X240" s="159" t="str">
        <f>IFERROR(VLOOKUP(Table1[[#This Row],[RespondentID]],'All Data'!$A241:$CN813,89,FALSE),"unknown")</f>
        <v>College graduate</v>
      </c>
      <c r="Y240" s="159" t="str">
        <f>IFERROR(VLOOKUP(Table1[[#This Row],[RespondentID]],'All Data'!$A241:$CN813,90,FALSE),"unknown")</f>
        <v>Retired</v>
      </c>
      <c r="Z240" s="159" t="str">
        <f>IFERROR(VLOOKUP(Table1[[#This Row],[RespondentID]],'All Data'!$A241:$CN813,91,FALSE),"unknown")</f>
        <v>Yes</v>
      </c>
      <c r="AA240" s="159">
        <f>IFERROR(VLOOKUP(Table1[[#This Row],[RespondentID]],'All Data'!$A241:$CN813,92,FALSE),"unknown")</f>
        <v>0</v>
      </c>
    </row>
    <row r="241" spans="1:27" x14ac:dyDescent="0.35">
      <c r="A241" s="6">
        <v>7045787020</v>
      </c>
      <c r="B241" s="6"/>
      <c r="C241" s="6"/>
      <c r="D241" s="6"/>
      <c r="E241" s="6" t="s">
        <v>70</v>
      </c>
      <c r="F241" s="6"/>
      <c r="G241" s="6" t="s">
        <v>72</v>
      </c>
      <c r="H241" s="6"/>
      <c r="I241" s="6" t="s">
        <v>74</v>
      </c>
      <c r="J241" s="6"/>
      <c r="K241" s="6"/>
      <c r="L241" s="6"/>
      <c r="M241" s="6"/>
      <c r="N241" s="6"/>
      <c r="O241" s="98"/>
      <c r="P241" s="159" t="str">
        <f>IFERROR(VLOOKUP(Table1[[#This Row],[RespondentID]],'All Data'!$A242:$CN814,81,FALSE),"unkown")</f>
        <v>Female</v>
      </c>
      <c r="Q241" s="159">
        <f>IFERROR(VLOOKUP(Table1[[#This Row],[RespondentID]],'All Data'!$A242:$CN814,82,FALSE),"unknown")</f>
        <v>79</v>
      </c>
      <c r="R241" s="159" t="str">
        <f>IFERROR(VLOOKUP(Table1[[#This Row],[RespondentID]],'All Data'!$A242:$CN814,83,FALSE),"unknown")</f>
        <v>Suffolk</v>
      </c>
      <c r="S241" s="159" t="str">
        <f>IFERROR(VLOOKUP(Table1[[#This Row],[RespondentID]],'All Data'!$A242:$CN814,84,FALSE),"unknown")</f>
        <v>Deer Park, 11729</v>
      </c>
      <c r="T241" s="159" t="str">
        <f>IFERROR(VLOOKUP(Table1[[#This Row],[RespondentID]],'All Data'!$A242:$CN814,85,FALSE),"unknown")</f>
        <v>White/Caucasian</v>
      </c>
      <c r="U241" s="159" t="str">
        <f>IFERROR(VLOOKUP(Table1[[#This Row],[RespondentID]],'All Data'!$A242:$CN814,86,FALSE),"unknown")</f>
        <v>No</v>
      </c>
      <c r="V241" s="159" t="str">
        <f>IFERROR(VLOOKUP(Table1[[#This Row],[RespondentID]],'All Data'!$A242:$CN814,87,FALSE),"unknown")</f>
        <v xml:space="preserve">English </v>
      </c>
      <c r="W241" s="159">
        <f>IFERROR(VLOOKUP(Table1[[#This Row],[RespondentID]],'All Data'!$A242:$CN814,88,FALSE),"unknown")</f>
        <v>0</v>
      </c>
      <c r="X241" s="159" t="str">
        <f>IFERROR(VLOOKUP(Table1[[#This Row],[RespondentID]],'All Data'!$A242:$CN814,89,FALSE),"unknown")</f>
        <v>Some college</v>
      </c>
      <c r="Y241" s="159" t="str">
        <f>IFERROR(VLOOKUP(Table1[[#This Row],[RespondentID]],'All Data'!$A242:$CN814,90,FALSE),"unknown")</f>
        <v>Retired</v>
      </c>
      <c r="Z241" s="159" t="str">
        <f>IFERROR(VLOOKUP(Table1[[#This Row],[RespondentID]],'All Data'!$A242:$CN814,91,FALSE),"unknown")</f>
        <v>Yes</v>
      </c>
      <c r="AA241" s="159">
        <f>IFERROR(VLOOKUP(Table1[[#This Row],[RespondentID]],'All Data'!$A242:$CN814,92,FALSE),"unknown")</f>
        <v>0</v>
      </c>
    </row>
    <row r="242" spans="1:27" x14ac:dyDescent="0.35">
      <c r="A242" s="6">
        <v>7045786734</v>
      </c>
      <c r="B242" s="6" t="s">
        <v>67</v>
      </c>
      <c r="C242" s="6" t="s">
        <v>68</v>
      </c>
      <c r="D242" s="6" t="s">
        <v>69</v>
      </c>
      <c r="E242" s="6"/>
      <c r="F242" s="6" t="s">
        <v>71</v>
      </c>
      <c r="G242" s="6"/>
      <c r="H242" s="6"/>
      <c r="I242" s="6"/>
      <c r="J242" s="6"/>
      <c r="K242" s="6"/>
      <c r="L242" s="6"/>
      <c r="M242" s="6" t="s">
        <v>78</v>
      </c>
      <c r="N242" s="6"/>
      <c r="O242" s="98"/>
      <c r="P242" s="159" t="str">
        <f>IFERROR(VLOOKUP(Table1[[#This Row],[RespondentID]],'All Data'!$A243:$CN815,81,FALSE),"unkown")</f>
        <v>Female</v>
      </c>
      <c r="Q242" s="159">
        <f>IFERROR(VLOOKUP(Table1[[#This Row],[RespondentID]],'All Data'!$A243:$CN815,82,FALSE),"unknown")</f>
        <v>61</v>
      </c>
      <c r="R242" s="159" t="str">
        <f>IFERROR(VLOOKUP(Table1[[#This Row],[RespondentID]],'All Data'!$A243:$CN815,83,FALSE),"unknown")</f>
        <v>Suffolk</v>
      </c>
      <c r="S242" s="159" t="str">
        <f>IFERROR(VLOOKUP(Table1[[#This Row],[RespondentID]],'All Data'!$A243:$CN815,84,FALSE),"unknown")</f>
        <v>Islip Terrace, 11752</v>
      </c>
      <c r="T242" s="159" t="str">
        <f>IFERROR(VLOOKUP(Table1[[#This Row],[RespondentID]],'All Data'!$A243:$CN815,85,FALSE),"unknown")</f>
        <v>White/Caucasian</v>
      </c>
      <c r="U242" s="159" t="str">
        <f>IFERROR(VLOOKUP(Table1[[#This Row],[RespondentID]],'All Data'!$A243:$CN815,86,FALSE),"unknown")</f>
        <v>No</v>
      </c>
      <c r="V242" s="159" t="str">
        <f>IFERROR(VLOOKUP(Table1[[#This Row],[RespondentID]],'All Data'!$A243:$CN815,87,FALSE),"unknown")</f>
        <v xml:space="preserve">English </v>
      </c>
      <c r="W242" s="159" t="str">
        <f>IFERROR(VLOOKUP(Table1[[#This Row],[RespondentID]],'All Data'!$A243:$CN815,88,FALSE),"unknown")</f>
        <v>Over $125,000</v>
      </c>
      <c r="X242" s="159" t="str">
        <f>IFERROR(VLOOKUP(Table1[[#This Row],[RespondentID]],'All Data'!$A243:$CN815,89,FALSE),"unknown")</f>
        <v>College graduate</v>
      </c>
      <c r="Y242" s="159" t="str">
        <f>IFERROR(VLOOKUP(Table1[[#This Row],[RespondentID]],'All Data'!$A243:$CN815,90,FALSE),"unknown")</f>
        <v>Retired</v>
      </c>
      <c r="Z242" s="159" t="str">
        <f>IFERROR(VLOOKUP(Table1[[#This Row],[RespondentID]],'All Data'!$A243:$CN815,91,FALSE),"unknown")</f>
        <v>Yes</v>
      </c>
      <c r="AA242" s="159" t="str">
        <f>IFERROR(VLOOKUP(Table1[[#This Row],[RespondentID]],'All Data'!$A243:$CN815,92,FALSE),"unknown")</f>
        <v>Yes</v>
      </c>
    </row>
    <row r="243" spans="1:27" x14ac:dyDescent="0.35">
      <c r="A243" s="6">
        <v>7045786541</v>
      </c>
      <c r="B243" s="6" t="s">
        <v>67</v>
      </c>
      <c r="C243" s="6"/>
      <c r="D243" s="6"/>
      <c r="E243" s="6" t="s">
        <v>70</v>
      </c>
      <c r="F243" s="6" t="s">
        <v>71</v>
      </c>
      <c r="G243" s="6" t="s">
        <v>72</v>
      </c>
      <c r="H243" s="6"/>
      <c r="I243" s="6"/>
      <c r="J243" s="6"/>
      <c r="K243" s="6"/>
      <c r="L243" s="6"/>
      <c r="M243" s="6" t="s">
        <v>78</v>
      </c>
      <c r="N243" s="6" t="s">
        <v>79</v>
      </c>
      <c r="O243" s="98"/>
      <c r="P243" s="159" t="str">
        <f>IFERROR(VLOOKUP(Table1[[#This Row],[RespondentID]],'All Data'!$A244:$CN816,81,FALSE),"unkown")</f>
        <v>Female</v>
      </c>
      <c r="Q243" s="159">
        <f>IFERROR(VLOOKUP(Table1[[#This Row],[RespondentID]],'All Data'!$A244:$CN816,82,FALSE),"unknown")</f>
        <v>50</v>
      </c>
      <c r="R243" s="159" t="str">
        <f>IFERROR(VLOOKUP(Table1[[#This Row],[RespondentID]],'All Data'!$A244:$CN816,83,FALSE),"unknown")</f>
        <v>Suffolk</v>
      </c>
      <c r="S243" s="159" t="str">
        <f>IFERROR(VLOOKUP(Table1[[#This Row],[RespondentID]],'All Data'!$A244:$CN816,84,FALSE),"unknown")</f>
        <v>Medford, 11763</v>
      </c>
      <c r="T243" s="159" t="str">
        <f>IFERROR(VLOOKUP(Table1[[#This Row],[RespondentID]],'All Data'!$A244:$CN816,85,FALSE),"unknown")</f>
        <v>White/Caucasian</v>
      </c>
      <c r="U243" s="159" t="str">
        <f>IFERROR(VLOOKUP(Table1[[#This Row],[RespondentID]],'All Data'!$A244:$CN816,86,FALSE),"unknown")</f>
        <v>No</v>
      </c>
      <c r="V243" s="159" t="str">
        <f>IFERROR(VLOOKUP(Table1[[#This Row],[RespondentID]],'All Data'!$A244:$CN816,87,FALSE),"unknown")</f>
        <v xml:space="preserve">English </v>
      </c>
      <c r="W243" s="159" t="str">
        <f>IFERROR(VLOOKUP(Table1[[#This Row],[RespondentID]],'All Data'!$A244:$CN816,88,FALSE),"unknown")</f>
        <v>$75,000 to $125,000</v>
      </c>
      <c r="X243" s="159" t="str">
        <f>IFERROR(VLOOKUP(Table1[[#This Row],[RespondentID]],'All Data'!$A244:$CN816,89,FALSE),"unknown")</f>
        <v>College graduate</v>
      </c>
      <c r="Y243" s="159" t="str">
        <f>IFERROR(VLOOKUP(Table1[[#This Row],[RespondentID]],'All Data'!$A244:$CN816,90,FALSE),"unknown")</f>
        <v>Employed for wages</v>
      </c>
      <c r="Z243" s="159" t="str">
        <f>IFERROR(VLOOKUP(Table1[[#This Row],[RespondentID]],'All Data'!$A244:$CN816,91,FALSE),"unknown")</f>
        <v>Yes</v>
      </c>
      <c r="AA243" s="159" t="str">
        <f>IFERROR(VLOOKUP(Table1[[#This Row],[RespondentID]],'All Data'!$A244:$CN816,92,FALSE),"unknown")</f>
        <v>Yes</v>
      </c>
    </row>
    <row r="244" spans="1:27" x14ac:dyDescent="0.35">
      <c r="A244" s="6">
        <v>7045786308</v>
      </c>
      <c r="B244" s="6"/>
      <c r="C244" s="6"/>
      <c r="D244" s="6"/>
      <c r="E244" s="6"/>
      <c r="F244" s="6" t="s">
        <v>71</v>
      </c>
      <c r="G244" s="6" t="s">
        <v>72</v>
      </c>
      <c r="H244" s="6"/>
      <c r="I244" s="6"/>
      <c r="J244" s="6"/>
      <c r="K244" s="6"/>
      <c r="L244" s="6"/>
      <c r="M244" s="6"/>
      <c r="N244" s="6"/>
      <c r="O244" s="98"/>
      <c r="P244" s="159" t="str">
        <f>IFERROR(VLOOKUP(Table1[[#This Row],[RespondentID]],'All Data'!$A245:$CN817,81,FALSE),"unkown")</f>
        <v>Female</v>
      </c>
      <c r="Q244" s="159">
        <f>IFERROR(VLOOKUP(Table1[[#This Row],[RespondentID]],'All Data'!$A245:$CN817,82,FALSE),"unknown")</f>
        <v>0</v>
      </c>
      <c r="R244" s="159" t="str">
        <f>IFERROR(VLOOKUP(Table1[[#This Row],[RespondentID]],'All Data'!$A245:$CN817,83,FALSE),"unknown")</f>
        <v>Suffolk</v>
      </c>
      <c r="S244" s="159" t="str">
        <f>IFERROR(VLOOKUP(Table1[[#This Row],[RespondentID]],'All Data'!$A245:$CN817,84,FALSE),"unknown")</f>
        <v>Lindenhurst, 11757</v>
      </c>
      <c r="T244" s="159" t="str">
        <f>IFERROR(VLOOKUP(Table1[[#This Row],[RespondentID]],'All Data'!$A245:$CN817,85,FALSE),"unknown")</f>
        <v>White/Caucasian</v>
      </c>
      <c r="U244" s="159" t="str">
        <f>IFERROR(VLOOKUP(Table1[[#This Row],[RespondentID]],'All Data'!$A245:$CN817,86,FALSE),"unknown")</f>
        <v>No</v>
      </c>
      <c r="V244" s="159" t="str">
        <f>IFERROR(VLOOKUP(Table1[[#This Row],[RespondentID]],'All Data'!$A245:$CN817,87,FALSE),"unknown")</f>
        <v xml:space="preserve">English </v>
      </c>
      <c r="W244" s="159" t="str">
        <f>IFERROR(VLOOKUP(Table1[[#This Row],[RespondentID]],'All Data'!$A245:$CN817,88,FALSE),"unknown")</f>
        <v>$50,000 to $74,999</v>
      </c>
      <c r="X244" s="159" t="str">
        <f>IFERROR(VLOOKUP(Table1[[#This Row],[RespondentID]],'All Data'!$A245:$CN817,89,FALSE),"unknown")</f>
        <v>Some college</v>
      </c>
      <c r="Y244" s="159" t="str">
        <f>IFERROR(VLOOKUP(Table1[[#This Row],[RespondentID]],'All Data'!$A245:$CN817,90,FALSE),"unknown")</f>
        <v>Retired</v>
      </c>
      <c r="Z244" s="159" t="str">
        <f>IFERROR(VLOOKUP(Table1[[#This Row],[RespondentID]],'All Data'!$A245:$CN817,91,FALSE),"unknown")</f>
        <v>Yes</v>
      </c>
      <c r="AA244" s="159" t="str">
        <f>IFERROR(VLOOKUP(Table1[[#This Row],[RespondentID]],'All Data'!$A245:$CN817,92,FALSE),"unknown")</f>
        <v>No</v>
      </c>
    </row>
    <row r="245" spans="1:27" x14ac:dyDescent="0.35">
      <c r="A245" s="6">
        <v>7045786079</v>
      </c>
      <c r="B245" s="6" t="s">
        <v>67</v>
      </c>
      <c r="C245" s="6"/>
      <c r="D245" s="6" t="s">
        <v>69</v>
      </c>
      <c r="E245" s="6"/>
      <c r="F245" s="6"/>
      <c r="G245" s="6"/>
      <c r="H245" s="6"/>
      <c r="I245" s="6"/>
      <c r="J245" s="6"/>
      <c r="K245" s="6"/>
      <c r="L245" s="6"/>
      <c r="M245" s="6"/>
      <c r="N245" s="6"/>
      <c r="O245" s="98"/>
      <c r="P245" s="159" t="str">
        <f>IFERROR(VLOOKUP(Table1[[#This Row],[RespondentID]],'All Data'!$A246:$CN818,81,FALSE),"unkown")</f>
        <v>Female</v>
      </c>
      <c r="Q245" s="159">
        <f>IFERROR(VLOOKUP(Table1[[#This Row],[RespondentID]],'All Data'!$A246:$CN818,82,FALSE),"unknown")</f>
        <v>53</v>
      </c>
      <c r="R245" s="159" t="str">
        <f>IFERROR(VLOOKUP(Table1[[#This Row],[RespondentID]],'All Data'!$A246:$CN818,83,FALSE),"unknown")</f>
        <v>Suffolk</v>
      </c>
      <c r="S245" s="159" t="str">
        <f>IFERROR(VLOOKUP(Table1[[#This Row],[RespondentID]],'All Data'!$A246:$CN818,84,FALSE),"unknown")</f>
        <v>Smithtown, 11787</v>
      </c>
      <c r="T245" s="159" t="str">
        <f>IFERROR(VLOOKUP(Table1[[#This Row],[RespondentID]],'All Data'!$A246:$CN818,85,FALSE),"unknown")</f>
        <v>White/Caucasian</v>
      </c>
      <c r="U245" s="159" t="str">
        <f>IFERROR(VLOOKUP(Table1[[#This Row],[RespondentID]],'All Data'!$A246:$CN818,86,FALSE),"unknown")</f>
        <v>No</v>
      </c>
      <c r="V245" s="159" t="str">
        <f>IFERROR(VLOOKUP(Table1[[#This Row],[RespondentID]],'All Data'!$A246:$CN818,87,FALSE),"unknown")</f>
        <v xml:space="preserve">English </v>
      </c>
      <c r="W245" s="159">
        <f>IFERROR(VLOOKUP(Table1[[#This Row],[RespondentID]],'All Data'!$A246:$CN818,88,FALSE),"unknown")</f>
        <v>0</v>
      </c>
      <c r="X245" s="159" t="str">
        <f>IFERROR(VLOOKUP(Table1[[#This Row],[RespondentID]],'All Data'!$A246:$CN818,89,FALSE),"unknown")</f>
        <v>College graduate</v>
      </c>
      <c r="Y245" s="159" t="str">
        <f>IFERROR(VLOOKUP(Table1[[#This Row],[RespondentID]],'All Data'!$A246:$CN818,90,FALSE),"unknown")</f>
        <v>Out of work, but not currently looking</v>
      </c>
      <c r="Z245" s="159" t="str">
        <f>IFERROR(VLOOKUP(Table1[[#This Row],[RespondentID]],'All Data'!$A246:$CN818,91,FALSE),"unknown")</f>
        <v>Yes</v>
      </c>
      <c r="AA245" s="159" t="str">
        <f>IFERROR(VLOOKUP(Table1[[#This Row],[RespondentID]],'All Data'!$A246:$CN818,92,FALSE),"unknown")</f>
        <v>Yes</v>
      </c>
    </row>
    <row r="246" spans="1:27" x14ac:dyDescent="0.35">
      <c r="A246" s="6">
        <v>7045785812</v>
      </c>
      <c r="B246" s="6" t="s">
        <v>67</v>
      </c>
      <c r="C246" s="6"/>
      <c r="D246" s="6"/>
      <c r="E246" s="6" t="s">
        <v>70</v>
      </c>
      <c r="F246" s="6"/>
      <c r="G246" s="6"/>
      <c r="H246" s="6"/>
      <c r="I246" s="6"/>
      <c r="J246" s="6"/>
      <c r="K246" s="6"/>
      <c r="L246" s="6"/>
      <c r="M246" s="6"/>
      <c r="N246" s="6"/>
      <c r="O246" s="98"/>
      <c r="P246" s="159" t="str">
        <f>IFERROR(VLOOKUP(Table1[[#This Row],[RespondentID]],'All Data'!$A247:$CN819,81,FALSE),"unkown")</f>
        <v>Female</v>
      </c>
      <c r="Q246" s="159">
        <f>IFERROR(VLOOKUP(Table1[[#This Row],[RespondentID]],'All Data'!$A247:$CN819,82,FALSE),"unknown")</f>
        <v>73</v>
      </c>
      <c r="R246" s="159" t="str">
        <f>IFERROR(VLOOKUP(Table1[[#This Row],[RespondentID]],'All Data'!$A247:$CN819,83,FALSE),"unknown")</f>
        <v>Suffolk</v>
      </c>
      <c r="S246" s="159" t="str">
        <f>IFERROR(VLOOKUP(Table1[[#This Row],[RespondentID]],'All Data'!$A247:$CN819,84,FALSE),"unknown")</f>
        <v>Huntington, 11743</v>
      </c>
      <c r="T246" s="159" t="str">
        <f>IFERROR(VLOOKUP(Table1[[#This Row],[RespondentID]],'All Data'!$A247:$CN819,85,FALSE),"unknown")</f>
        <v>White/Caucasian</v>
      </c>
      <c r="U246" s="159">
        <f>IFERROR(VLOOKUP(Table1[[#This Row],[RespondentID]],'All Data'!$A247:$CN819,86,FALSE),"unknown")</f>
        <v>0</v>
      </c>
      <c r="V246" s="159" t="str">
        <f>IFERROR(VLOOKUP(Table1[[#This Row],[RespondentID]],'All Data'!$A247:$CN819,87,FALSE),"unknown")</f>
        <v xml:space="preserve"> </v>
      </c>
      <c r="W246" s="159">
        <f>IFERROR(VLOOKUP(Table1[[#This Row],[RespondentID]],'All Data'!$A247:$CN819,88,FALSE),"unknown")</f>
        <v>0</v>
      </c>
      <c r="X246" s="159" t="str">
        <f>IFERROR(VLOOKUP(Table1[[#This Row],[RespondentID]],'All Data'!$A247:$CN819,89,FALSE),"unknown")</f>
        <v>Some college</v>
      </c>
      <c r="Y246" s="159" t="str">
        <f>IFERROR(VLOOKUP(Table1[[#This Row],[RespondentID]],'All Data'!$A247:$CN819,90,FALSE),"unknown")</f>
        <v>Retired</v>
      </c>
      <c r="Z246" s="159" t="str">
        <f>IFERROR(VLOOKUP(Table1[[#This Row],[RespondentID]],'All Data'!$A247:$CN819,91,FALSE),"unknown")</f>
        <v>Yes</v>
      </c>
      <c r="AA246" s="159" t="str">
        <f>IFERROR(VLOOKUP(Table1[[#This Row],[RespondentID]],'All Data'!$A247:$CN819,92,FALSE),"unknown")</f>
        <v>Yes</v>
      </c>
    </row>
    <row r="247" spans="1:27" x14ac:dyDescent="0.35">
      <c r="A247" s="6">
        <v>7045785380</v>
      </c>
      <c r="B247" s="6" t="s">
        <v>67</v>
      </c>
      <c r="C247" s="6"/>
      <c r="D247" s="6" t="s">
        <v>69</v>
      </c>
      <c r="E247" s="6"/>
      <c r="F247" s="6"/>
      <c r="G247" s="6"/>
      <c r="H247" s="6"/>
      <c r="I247" s="6"/>
      <c r="J247" s="6"/>
      <c r="K247" s="6"/>
      <c r="L247" s="6"/>
      <c r="M247" s="6" t="s">
        <v>78</v>
      </c>
      <c r="N247" s="6"/>
      <c r="O247" s="98"/>
      <c r="P247" s="159" t="str">
        <f>IFERROR(VLOOKUP(Table1[[#This Row],[RespondentID]],'All Data'!$A248:$CN820,81,FALSE),"unkown")</f>
        <v>Female</v>
      </c>
      <c r="Q247" s="159">
        <f>IFERROR(VLOOKUP(Table1[[#This Row],[RespondentID]],'All Data'!$A248:$CN820,82,FALSE),"unknown")</f>
        <v>35</v>
      </c>
      <c r="R247" s="159" t="str">
        <f>IFERROR(VLOOKUP(Table1[[#This Row],[RespondentID]],'All Data'!$A248:$CN820,83,FALSE),"unknown")</f>
        <v>Suffolk</v>
      </c>
      <c r="S247" s="159" t="str">
        <f>IFERROR(VLOOKUP(Table1[[#This Row],[RespondentID]],'All Data'!$A248:$CN820,84,FALSE),"unknown")</f>
        <v>West Babylon, 11704</v>
      </c>
      <c r="T247" s="159" t="str">
        <f>IFERROR(VLOOKUP(Table1[[#This Row],[RespondentID]],'All Data'!$A248:$CN820,85,FALSE),"unknown")</f>
        <v>White/Caucasian</v>
      </c>
      <c r="U247" s="159">
        <f>IFERROR(VLOOKUP(Table1[[#This Row],[RespondentID]],'All Data'!$A248:$CN820,86,FALSE),"unknown")</f>
        <v>0</v>
      </c>
      <c r="V247" s="159" t="str">
        <f>IFERROR(VLOOKUP(Table1[[#This Row],[RespondentID]],'All Data'!$A248:$CN820,87,FALSE),"unknown")</f>
        <v xml:space="preserve">English </v>
      </c>
      <c r="W247" s="159" t="str">
        <f>IFERROR(VLOOKUP(Table1[[#This Row],[RespondentID]],'All Data'!$A248:$CN820,88,FALSE),"unknown")</f>
        <v>$50,000 to $74,999</v>
      </c>
      <c r="X247" s="159" t="str">
        <f>IFERROR(VLOOKUP(Table1[[#This Row],[RespondentID]],'All Data'!$A248:$CN820,89,FALSE),"unknown")</f>
        <v>College graduate</v>
      </c>
      <c r="Y247" s="159" t="str">
        <f>IFERROR(VLOOKUP(Table1[[#This Row],[RespondentID]],'All Data'!$A248:$CN820,90,FALSE),"unknown")</f>
        <v>Employed for wages</v>
      </c>
      <c r="Z247" s="159" t="str">
        <f>IFERROR(VLOOKUP(Table1[[#This Row],[RespondentID]],'All Data'!$A248:$CN820,91,FALSE),"unknown")</f>
        <v>Yes</v>
      </c>
      <c r="AA247" s="159" t="str">
        <f>IFERROR(VLOOKUP(Table1[[#This Row],[RespondentID]],'All Data'!$A248:$CN820,92,FALSE),"unknown")</f>
        <v>Yes</v>
      </c>
    </row>
    <row r="248" spans="1:27" x14ac:dyDescent="0.35">
      <c r="A248" s="6">
        <v>7045785081</v>
      </c>
      <c r="B248" s="6" t="s">
        <v>67</v>
      </c>
      <c r="C248" s="6"/>
      <c r="D248" s="6"/>
      <c r="E248" s="6"/>
      <c r="F248" s="6"/>
      <c r="G248" s="6"/>
      <c r="H248" s="6" t="s">
        <v>73</v>
      </c>
      <c r="I248" s="6"/>
      <c r="J248" s="6"/>
      <c r="K248" s="6"/>
      <c r="L248" s="6"/>
      <c r="M248" s="6" t="s">
        <v>78</v>
      </c>
      <c r="N248" s="6"/>
      <c r="O248" s="98"/>
      <c r="P248" s="159" t="str">
        <f>IFERROR(VLOOKUP(Table1[[#This Row],[RespondentID]],'All Data'!$A249:$CN821,81,FALSE),"unkown")</f>
        <v>Female</v>
      </c>
      <c r="Q248" s="159">
        <f>IFERROR(VLOOKUP(Table1[[#This Row],[RespondentID]],'All Data'!$A249:$CN821,82,FALSE),"unknown")</f>
        <v>22</v>
      </c>
      <c r="R248" s="159" t="str">
        <f>IFERROR(VLOOKUP(Table1[[#This Row],[RespondentID]],'All Data'!$A249:$CN821,83,FALSE),"unknown")</f>
        <v>Queens</v>
      </c>
      <c r="S248" s="159">
        <f>IFERROR(VLOOKUP(Table1[[#This Row],[RespondentID]],'All Data'!$A249:$CN821,84,FALSE),"unknown")</f>
        <v>0</v>
      </c>
      <c r="T248" s="159" t="str">
        <f>IFERROR(VLOOKUP(Table1[[#This Row],[RespondentID]],'All Data'!$A249:$CN821,85,FALSE),"unknown")</f>
        <v>Black/African American</v>
      </c>
      <c r="U248" s="159" t="str">
        <f>IFERROR(VLOOKUP(Table1[[#This Row],[RespondentID]],'All Data'!$A249:$CN821,86,FALSE),"unknown")</f>
        <v>No</v>
      </c>
      <c r="V248" s="159" t="str">
        <f>IFERROR(VLOOKUP(Table1[[#This Row],[RespondentID]],'All Data'!$A249:$CN821,87,FALSE),"unknown")</f>
        <v xml:space="preserve">English </v>
      </c>
      <c r="W248" s="159" t="str">
        <f>IFERROR(VLOOKUP(Table1[[#This Row],[RespondentID]],'All Data'!$A249:$CN821,88,FALSE),"unknown")</f>
        <v>$0-$19,999</v>
      </c>
      <c r="X248" s="159" t="str">
        <f>IFERROR(VLOOKUP(Table1[[#This Row],[RespondentID]],'All Data'!$A249:$CN821,89,FALSE),"unknown")</f>
        <v>Some college</v>
      </c>
      <c r="Y248" s="159" t="str">
        <f>IFERROR(VLOOKUP(Table1[[#This Row],[RespondentID]],'All Data'!$A249:$CN821,90,FALSE),"unknown")</f>
        <v>Student</v>
      </c>
      <c r="Z248" s="159" t="str">
        <f>IFERROR(VLOOKUP(Table1[[#This Row],[RespondentID]],'All Data'!$A249:$CN821,91,FALSE),"unknown")</f>
        <v>Yes</v>
      </c>
      <c r="AA248" s="159" t="str">
        <f>IFERROR(VLOOKUP(Table1[[#This Row],[RespondentID]],'All Data'!$A249:$CN821,92,FALSE),"unknown")</f>
        <v>Yes</v>
      </c>
    </row>
    <row r="249" spans="1:27" x14ac:dyDescent="0.35">
      <c r="A249" s="6">
        <v>7045784878</v>
      </c>
      <c r="B249" s="6" t="s">
        <v>67</v>
      </c>
      <c r="C249" s="6" t="s">
        <v>68</v>
      </c>
      <c r="D249" s="6" t="s">
        <v>69</v>
      </c>
      <c r="E249" s="6" t="s">
        <v>70</v>
      </c>
      <c r="F249" s="6" t="s">
        <v>71</v>
      </c>
      <c r="G249" s="6" t="s">
        <v>72</v>
      </c>
      <c r="H249" s="6"/>
      <c r="I249" s="6" t="s">
        <v>74</v>
      </c>
      <c r="J249" s="6"/>
      <c r="K249" s="6" t="s">
        <v>76</v>
      </c>
      <c r="L249" s="6"/>
      <c r="M249" s="6" t="s">
        <v>78</v>
      </c>
      <c r="N249" s="6"/>
      <c r="O249" s="98"/>
      <c r="P249" s="159" t="str">
        <f>IFERROR(VLOOKUP(Table1[[#This Row],[RespondentID]],'All Data'!$A250:$CN822,81,FALSE),"unkown")</f>
        <v>Female</v>
      </c>
      <c r="Q249" s="159">
        <f>IFERROR(VLOOKUP(Table1[[#This Row],[RespondentID]],'All Data'!$A250:$CN822,82,FALSE),"unknown")</f>
        <v>58</v>
      </c>
      <c r="R249" s="159" t="str">
        <f>IFERROR(VLOOKUP(Table1[[#This Row],[RespondentID]],'All Data'!$A250:$CN822,83,FALSE),"unknown")</f>
        <v>Suffolk</v>
      </c>
      <c r="S249" s="159" t="str">
        <f>IFERROR(VLOOKUP(Table1[[#This Row],[RespondentID]],'All Data'!$A250:$CN822,84,FALSE),"unknown")</f>
        <v>Bay Shore, 11706</v>
      </c>
      <c r="T249" s="159" t="str">
        <f>IFERROR(VLOOKUP(Table1[[#This Row],[RespondentID]],'All Data'!$A250:$CN822,85,FALSE),"unknown")</f>
        <v>White/Caucasian</v>
      </c>
      <c r="U249" s="159" t="str">
        <f>IFERROR(VLOOKUP(Table1[[#This Row],[RespondentID]],'All Data'!$A250:$CN822,86,FALSE),"unknown")</f>
        <v>No</v>
      </c>
      <c r="V249" s="159" t="str">
        <f>IFERROR(VLOOKUP(Table1[[#This Row],[RespondentID]],'All Data'!$A250:$CN822,87,FALSE),"unknown")</f>
        <v xml:space="preserve">English </v>
      </c>
      <c r="W249" s="159" t="str">
        <f>IFERROR(VLOOKUP(Table1[[#This Row],[RespondentID]],'All Data'!$A250:$CN822,88,FALSE),"unknown")</f>
        <v>$75,000 to $125,000</v>
      </c>
      <c r="X249" s="159" t="str">
        <f>IFERROR(VLOOKUP(Table1[[#This Row],[RespondentID]],'All Data'!$A250:$CN822,89,FALSE),"unknown")</f>
        <v>High school graduate</v>
      </c>
      <c r="Y249" s="159" t="str">
        <f>IFERROR(VLOOKUP(Table1[[#This Row],[RespondentID]],'All Data'!$A250:$CN822,90,FALSE),"unknown")</f>
        <v>Employed for wages</v>
      </c>
      <c r="Z249" s="159" t="str">
        <f>IFERROR(VLOOKUP(Table1[[#This Row],[RespondentID]],'All Data'!$A250:$CN822,91,FALSE),"unknown")</f>
        <v>Yes</v>
      </c>
      <c r="AA249" s="159" t="str">
        <f>IFERROR(VLOOKUP(Table1[[#This Row],[RespondentID]],'All Data'!$A250:$CN822,92,FALSE),"unknown")</f>
        <v>Yes</v>
      </c>
    </row>
    <row r="250" spans="1:27" x14ac:dyDescent="0.35">
      <c r="A250" s="6">
        <v>7045784577</v>
      </c>
      <c r="B250" s="6" t="s">
        <v>67</v>
      </c>
      <c r="C250" s="6"/>
      <c r="D250" s="6"/>
      <c r="E250" s="6"/>
      <c r="F250" s="6"/>
      <c r="G250" s="6"/>
      <c r="H250" s="6"/>
      <c r="I250" s="6"/>
      <c r="J250" s="6"/>
      <c r="K250" s="6"/>
      <c r="L250" s="6"/>
      <c r="M250" s="6"/>
      <c r="N250" s="6"/>
      <c r="O250" s="98"/>
      <c r="P250" s="159" t="str">
        <f>IFERROR(VLOOKUP(Table1[[#This Row],[RespondentID]],'All Data'!$A251:$CN823,81,FALSE),"unkown")</f>
        <v>Female</v>
      </c>
      <c r="Q250" s="159">
        <f>IFERROR(VLOOKUP(Table1[[#This Row],[RespondentID]],'All Data'!$A251:$CN823,82,FALSE),"unknown")</f>
        <v>67</v>
      </c>
      <c r="R250" s="159" t="str">
        <f>IFERROR(VLOOKUP(Table1[[#This Row],[RespondentID]],'All Data'!$A251:$CN823,83,FALSE),"unknown")</f>
        <v>Suffolk</v>
      </c>
      <c r="S250" s="159" t="str">
        <f>IFERROR(VLOOKUP(Table1[[#This Row],[RespondentID]],'All Data'!$A251:$CN823,84,FALSE),"unknown")</f>
        <v>Oakdale, 11769</v>
      </c>
      <c r="T250" s="159" t="str">
        <f>IFERROR(VLOOKUP(Table1[[#This Row],[RespondentID]],'All Data'!$A251:$CN823,85,FALSE),"unknown")</f>
        <v>White/Caucasian</v>
      </c>
      <c r="U250" s="159" t="str">
        <f>IFERROR(VLOOKUP(Table1[[#This Row],[RespondentID]],'All Data'!$A251:$CN823,86,FALSE),"unknown")</f>
        <v>No</v>
      </c>
      <c r="V250" s="159" t="str">
        <f>IFERROR(VLOOKUP(Table1[[#This Row],[RespondentID]],'All Data'!$A251:$CN823,87,FALSE),"unknown")</f>
        <v xml:space="preserve">English </v>
      </c>
      <c r="W250" s="159" t="str">
        <f>IFERROR(VLOOKUP(Table1[[#This Row],[RespondentID]],'All Data'!$A251:$CN823,88,FALSE),"unknown")</f>
        <v>$75,000 to $125,000</v>
      </c>
      <c r="X250" s="159" t="str">
        <f>IFERROR(VLOOKUP(Table1[[#This Row],[RespondentID]],'All Data'!$A251:$CN823,89,FALSE),"unknown")</f>
        <v>Technical school</v>
      </c>
      <c r="Y250" s="159" t="str">
        <f>IFERROR(VLOOKUP(Table1[[#This Row],[RespondentID]],'All Data'!$A251:$CN823,90,FALSE),"unknown")</f>
        <v>Employed for wages</v>
      </c>
      <c r="Z250" s="159" t="str">
        <f>IFERROR(VLOOKUP(Table1[[#This Row],[RespondentID]],'All Data'!$A251:$CN823,91,FALSE),"unknown")</f>
        <v>Yes</v>
      </c>
      <c r="AA250" s="159" t="str">
        <f>IFERROR(VLOOKUP(Table1[[#This Row],[RespondentID]],'All Data'!$A251:$CN823,92,FALSE),"unknown")</f>
        <v>Yes</v>
      </c>
    </row>
    <row r="251" spans="1:27" x14ac:dyDescent="0.35">
      <c r="A251" s="6">
        <v>7045784181</v>
      </c>
      <c r="B251" s="6" t="s">
        <v>67</v>
      </c>
      <c r="C251" s="6"/>
      <c r="D251" s="6"/>
      <c r="E251" s="6"/>
      <c r="F251" s="6"/>
      <c r="G251" s="6"/>
      <c r="H251" s="6"/>
      <c r="I251" s="6"/>
      <c r="J251" s="6"/>
      <c r="K251" s="6"/>
      <c r="L251" s="6"/>
      <c r="M251" s="6"/>
      <c r="N251" s="6"/>
      <c r="O251" s="98"/>
      <c r="P251" s="159" t="str">
        <f>IFERROR(VLOOKUP(Table1[[#This Row],[RespondentID]],'All Data'!$A252:$CN824,81,FALSE),"unkown")</f>
        <v>Female</v>
      </c>
      <c r="Q251" s="159">
        <f>IFERROR(VLOOKUP(Table1[[#This Row],[RespondentID]],'All Data'!$A252:$CN824,82,FALSE),"unknown")</f>
        <v>60</v>
      </c>
      <c r="R251" s="159" t="str">
        <f>IFERROR(VLOOKUP(Table1[[#This Row],[RespondentID]],'All Data'!$A252:$CN824,83,FALSE),"unknown")</f>
        <v>Suffolk</v>
      </c>
      <c r="S251" s="159" t="str">
        <f>IFERROR(VLOOKUP(Table1[[#This Row],[RespondentID]],'All Data'!$A252:$CN824,84,FALSE),"unknown")</f>
        <v>Bay Shore, 11706</v>
      </c>
      <c r="T251" s="159">
        <f>IFERROR(VLOOKUP(Table1[[#This Row],[RespondentID]],'All Data'!$A252:$CN824,85,FALSE),"unknown")</f>
        <v>0</v>
      </c>
      <c r="U251" s="159">
        <f>IFERROR(VLOOKUP(Table1[[#This Row],[RespondentID]],'All Data'!$A252:$CN824,86,FALSE),"unknown")</f>
        <v>0</v>
      </c>
      <c r="V251" s="159" t="str">
        <f>IFERROR(VLOOKUP(Table1[[#This Row],[RespondentID]],'All Data'!$A252:$CN824,87,FALSE),"unknown")</f>
        <v xml:space="preserve">English Spanish </v>
      </c>
      <c r="W251" s="159" t="str">
        <f>IFERROR(VLOOKUP(Table1[[#This Row],[RespondentID]],'All Data'!$A252:$CN824,88,FALSE),"unknown")</f>
        <v>$75,000 to $125,000</v>
      </c>
      <c r="X251" s="159" t="str">
        <f>IFERROR(VLOOKUP(Table1[[#This Row],[RespondentID]],'All Data'!$A252:$CN824,89,FALSE),"unknown")</f>
        <v>High school graduate</v>
      </c>
      <c r="Y251" s="159" t="str">
        <f>IFERROR(VLOOKUP(Table1[[#This Row],[RespondentID]],'All Data'!$A252:$CN824,90,FALSE),"unknown")</f>
        <v>Retired</v>
      </c>
      <c r="Z251" s="159" t="str">
        <f>IFERROR(VLOOKUP(Table1[[#This Row],[RespondentID]],'All Data'!$A252:$CN824,91,FALSE),"unknown")</f>
        <v>Yes</v>
      </c>
      <c r="AA251" s="159" t="str">
        <f>IFERROR(VLOOKUP(Table1[[#This Row],[RespondentID]],'All Data'!$A252:$CN824,92,FALSE),"unknown")</f>
        <v>No</v>
      </c>
    </row>
    <row r="252" spans="1:27" x14ac:dyDescent="0.35">
      <c r="A252" s="6">
        <v>7045783975</v>
      </c>
      <c r="B252" s="6" t="s">
        <v>67</v>
      </c>
      <c r="C252" s="6" t="s">
        <v>68</v>
      </c>
      <c r="D252" s="6"/>
      <c r="E252" s="6"/>
      <c r="F252" s="6" t="s">
        <v>71</v>
      </c>
      <c r="G252" s="6"/>
      <c r="H252" s="6"/>
      <c r="I252" s="6"/>
      <c r="J252" s="6"/>
      <c r="K252" s="6" t="s">
        <v>76</v>
      </c>
      <c r="L252" s="6"/>
      <c r="M252" s="6"/>
      <c r="N252" s="6"/>
      <c r="O252" s="98"/>
      <c r="P252" s="159" t="str">
        <f>IFERROR(VLOOKUP(Table1[[#This Row],[RespondentID]],'All Data'!$A253:$CN825,81,FALSE),"unkown")</f>
        <v>Male</v>
      </c>
      <c r="Q252" s="159">
        <f>IFERROR(VLOOKUP(Table1[[#This Row],[RespondentID]],'All Data'!$A253:$CN825,82,FALSE),"unknown")</f>
        <v>78</v>
      </c>
      <c r="R252" s="159" t="str">
        <f>IFERROR(VLOOKUP(Table1[[#This Row],[RespondentID]],'All Data'!$A253:$CN825,83,FALSE),"unknown")</f>
        <v>Suffolk</v>
      </c>
      <c r="S252" s="159" t="str">
        <f>IFERROR(VLOOKUP(Table1[[#This Row],[RespondentID]],'All Data'!$A253:$CN825,84,FALSE),"unknown")</f>
        <v>West Islip, 11795</v>
      </c>
      <c r="T252" s="159" t="str">
        <f>IFERROR(VLOOKUP(Table1[[#This Row],[RespondentID]],'All Data'!$A253:$CN825,85,FALSE),"unknown")</f>
        <v>White/Caucasian</v>
      </c>
      <c r="U252" s="159" t="str">
        <f>IFERROR(VLOOKUP(Table1[[#This Row],[RespondentID]],'All Data'!$A253:$CN825,86,FALSE),"unknown")</f>
        <v>Yes</v>
      </c>
      <c r="V252" s="159" t="str">
        <f>IFERROR(VLOOKUP(Table1[[#This Row],[RespondentID]],'All Data'!$A253:$CN825,87,FALSE),"unknown")</f>
        <v xml:space="preserve">English </v>
      </c>
      <c r="W252" s="159" t="str">
        <f>IFERROR(VLOOKUP(Table1[[#This Row],[RespondentID]],'All Data'!$A253:$CN825,88,FALSE),"unknown")</f>
        <v>Over $125,000</v>
      </c>
      <c r="X252" s="159" t="str">
        <f>IFERROR(VLOOKUP(Table1[[#This Row],[RespondentID]],'All Data'!$A253:$CN825,89,FALSE),"unknown")</f>
        <v>Graduate school</v>
      </c>
      <c r="Y252" s="159" t="str">
        <f>IFERROR(VLOOKUP(Table1[[#This Row],[RespondentID]],'All Data'!$A253:$CN825,90,FALSE),"unknown")</f>
        <v>Retired</v>
      </c>
      <c r="Z252" s="159" t="str">
        <f>IFERROR(VLOOKUP(Table1[[#This Row],[RespondentID]],'All Data'!$A253:$CN825,91,FALSE),"unknown")</f>
        <v>Yes</v>
      </c>
      <c r="AA252" s="159" t="str">
        <f>IFERROR(VLOOKUP(Table1[[#This Row],[RespondentID]],'All Data'!$A253:$CN825,92,FALSE),"unknown")</f>
        <v>Yes</v>
      </c>
    </row>
    <row r="253" spans="1:27" x14ac:dyDescent="0.35">
      <c r="A253" s="6">
        <v>7045783563</v>
      </c>
      <c r="B253" s="6" t="s">
        <v>67</v>
      </c>
      <c r="C253" s="6" t="s">
        <v>68</v>
      </c>
      <c r="D253" s="6"/>
      <c r="E253" s="6"/>
      <c r="F253" s="6" t="s">
        <v>71</v>
      </c>
      <c r="G253" s="6" t="s">
        <v>72</v>
      </c>
      <c r="H253" s="6"/>
      <c r="I253" s="6"/>
      <c r="J253" s="6"/>
      <c r="K253" s="6"/>
      <c r="L253" s="6"/>
      <c r="M253" s="6"/>
      <c r="N253" s="6"/>
      <c r="O253" s="98"/>
      <c r="P253" s="159" t="str">
        <f>IFERROR(VLOOKUP(Table1[[#This Row],[RespondentID]],'All Data'!$A254:$CN826,81,FALSE),"unkown")</f>
        <v>Female</v>
      </c>
      <c r="Q253" s="159">
        <f>IFERROR(VLOOKUP(Table1[[#This Row],[RespondentID]],'All Data'!$A254:$CN826,82,FALSE),"unknown")</f>
        <v>78</v>
      </c>
      <c r="R253" s="159" t="str">
        <f>IFERROR(VLOOKUP(Table1[[#This Row],[RespondentID]],'All Data'!$A254:$CN826,83,FALSE),"unknown")</f>
        <v>Suffolk</v>
      </c>
      <c r="S253" s="159" t="str">
        <f>IFERROR(VLOOKUP(Table1[[#This Row],[RespondentID]],'All Data'!$A254:$CN826,84,FALSE),"unknown")</f>
        <v>West Islip, 11795</v>
      </c>
      <c r="T253" s="159" t="str">
        <f>IFERROR(VLOOKUP(Table1[[#This Row],[RespondentID]],'All Data'!$A254:$CN826,85,FALSE),"unknown")</f>
        <v>White/Caucasian</v>
      </c>
      <c r="U253" s="159" t="str">
        <f>IFERROR(VLOOKUP(Table1[[#This Row],[RespondentID]],'All Data'!$A254:$CN826,86,FALSE),"unknown")</f>
        <v>No</v>
      </c>
      <c r="V253" s="159" t="str">
        <f>IFERROR(VLOOKUP(Table1[[#This Row],[RespondentID]],'All Data'!$A254:$CN826,87,FALSE),"unknown")</f>
        <v xml:space="preserve">English Spanish </v>
      </c>
      <c r="W253" s="159">
        <f>IFERROR(VLOOKUP(Table1[[#This Row],[RespondentID]],'All Data'!$A254:$CN826,88,FALSE),"unknown")</f>
        <v>0</v>
      </c>
      <c r="X253" s="159" t="str">
        <f>IFERROR(VLOOKUP(Table1[[#This Row],[RespondentID]],'All Data'!$A254:$CN826,89,FALSE),"unknown")</f>
        <v>Graduate school</v>
      </c>
      <c r="Y253" s="159" t="str">
        <f>IFERROR(VLOOKUP(Table1[[#This Row],[RespondentID]],'All Data'!$A254:$CN826,90,FALSE),"unknown")</f>
        <v>Retired</v>
      </c>
      <c r="Z253" s="159" t="str">
        <f>IFERROR(VLOOKUP(Table1[[#This Row],[RespondentID]],'All Data'!$A254:$CN826,91,FALSE),"unknown")</f>
        <v>Yes</v>
      </c>
      <c r="AA253" s="159" t="str">
        <f>IFERROR(VLOOKUP(Table1[[#This Row],[RespondentID]],'All Data'!$A254:$CN826,92,FALSE),"unknown")</f>
        <v>No</v>
      </c>
    </row>
    <row r="254" spans="1:27" x14ac:dyDescent="0.35">
      <c r="A254" s="6">
        <v>7045783316</v>
      </c>
      <c r="B254" s="6" t="s">
        <v>67</v>
      </c>
      <c r="C254" s="6"/>
      <c r="D254" s="6"/>
      <c r="E254" s="6" t="s">
        <v>70</v>
      </c>
      <c r="F254" s="6" t="s">
        <v>71</v>
      </c>
      <c r="G254" s="6" t="s">
        <v>72</v>
      </c>
      <c r="H254" s="6"/>
      <c r="I254" s="6"/>
      <c r="J254" s="6"/>
      <c r="K254" s="6"/>
      <c r="L254" s="6"/>
      <c r="M254" s="6"/>
      <c r="N254" s="6"/>
      <c r="O254" s="98"/>
      <c r="P254" s="159" t="str">
        <f>IFERROR(VLOOKUP(Table1[[#This Row],[RespondentID]],'All Data'!$A255:$CN827,81,FALSE),"unkown")</f>
        <v>Female</v>
      </c>
      <c r="Q254" s="159">
        <f>IFERROR(VLOOKUP(Table1[[#This Row],[RespondentID]],'All Data'!$A255:$CN827,82,FALSE),"unknown")</f>
        <v>73</v>
      </c>
      <c r="R254" s="159" t="str">
        <f>IFERROR(VLOOKUP(Table1[[#This Row],[RespondentID]],'All Data'!$A255:$CN827,83,FALSE),"unknown")</f>
        <v>Suffolk</v>
      </c>
      <c r="S254" s="159" t="str">
        <f>IFERROR(VLOOKUP(Table1[[#This Row],[RespondentID]],'All Data'!$A255:$CN827,84,FALSE),"unknown")</f>
        <v>Selden, 11784</v>
      </c>
      <c r="T254" s="159" t="str">
        <f>IFERROR(VLOOKUP(Table1[[#This Row],[RespondentID]],'All Data'!$A255:$CN827,85,FALSE),"unknown")</f>
        <v>White/Caucasian</v>
      </c>
      <c r="U254" s="159" t="str">
        <f>IFERROR(VLOOKUP(Table1[[#This Row],[RespondentID]],'All Data'!$A255:$CN827,86,FALSE),"unknown")</f>
        <v>No</v>
      </c>
      <c r="V254" s="159" t="str">
        <f>IFERROR(VLOOKUP(Table1[[#This Row],[RespondentID]],'All Data'!$A255:$CN827,87,FALSE),"unknown")</f>
        <v xml:space="preserve">English </v>
      </c>
      <c r="W254" s="159">
        <f>IFERROR(VLOOKUP(Table1[[#This Row],[RespondentID]],'All Data'!$A255:$CN827,88,FALSE),"unknown")</f>
        <v>0</v>
      </c>
      <c r="X254" s="159" t="str">
        <f>IFERROR(VLOOKUP(Table1[[#This Row],[RespondentID]],'All Data'!$A255:$CN827,89,FALSE),"unknown")</f>
        <v>College graduate</v>
      </c>
      <c r="Y254" s="159" t="str">
        <f>IFERROR(VLOOKUP(Table1[[#This Row],[RespondentID]],'All Data'!$A255:$CN827,90,FALSE),"unknown")</f>
        <v>Retired</v>
      </c>
      <c r="Z254" s="159" t="str">
        <f>IFERROR(VLOOKUP(Table1[[#This Row],[RespondentID]],'All Data'!$A255:$CN827,91,FALSE),"unknown")</f>
        <v>Yes</v>
      </c>
      <c r="AA254" s="159" t="str">
        <f>IFERROR(VLOOKUP(Table1[[#This Row],[RespondentID]],'All Data'!$A255:$CN827,92,FALSE),"unknown")</f>
        <v>Yes</v>
      </c>
    </row>
    <row r="255" spans="1:27" x14ac:dyDescent="0.35">
      <c r="A255" s="6">
        <v>7045782626</v>
      </c>
      <c r="B255" s="6" t="s">
        <v>67</v>
      </c>
      <c r="C255" s="6"/>
      <c r="D255" s="6"/>
      <c r="E255" s="6" t="s">
        <v>70</v>
      </c>
      <c r="F255" s="6" t="s">
        <v>71</v>
      </c>
      <c r="G255" s="6" t="s">
        <v>72</v>
      </c>
      <c r="H255" s="6"/>
      <c r="I255" s="6"/>
      <c r="J255" s="6"/>
      <c r="K255" s="6" t="s">
        <v>76</v>
      </c>
      <c r="L255" s="6"/>
      <c r="M255" s="6"/>
      <c r="N255" s="6"/>
      <c r="O255" s="98"/>
      <c r="P255" s="159" t="str">
        <f>IFERROR(VLOOKUP(Table1[[#This Row],[RespondentID]],'All Data'!$A256:$CN828,81,FALSE),"unkown")</f>
        <v>Male</v>
      </c>
      <c r="Q255" s="159">
        <f>IFERROR(VLOOKUP(Table1[[#This Row],[RespondentID]],'All Data'!$A256:$CN828,82,FALSE),"unknown")</f>
        <v>65</v>
      </c>
      <c r="R255" s="159" t="str">
        <f>IFERROR(VLOOKUP(Table1[[#This Row],[RespondentID]],'All Data'!$A256:$CN828,83,FALSE),"unknown")</f>
        <v>Suffolk</v>
      </c>
      <c r="S255" s="159" t="str">
        <f>IFERROR(VLOOKUP(Table1[[#This Row],[RespondentID]],'All Data'!$A256:$CN828,84,FALSE),"unknown")</f>
        <v>Deer Park, 11729</v>
      </c>
      <c r="T255" s="159" t="str">
        <f>IFERROR(VLOOKUP(Table1[[#This Row],[RespondentID]],'All Data'!$A256:$CN828,85,FALSE),"unknown")</f>
        <v>White/Caucasian</v>
      </c>
      <c r="U255" s="159" t="str">
        <f>IFERROR(VLOOKUP(Table1[[#This Row],[RespondentID]],'All Data'!$A256:$CN828,86,FALSE),"unknown")</f>
        <v>No</v>
      </c>
      <c r="V255" s="159" t="str">
        <f>IFERROR(VLOOKUP(Table1[[#This Row],[RespondentID]],'All Data'!$A256:$CN828,87,FALSE),"unknown")</f>
        <v xml:space="preserve">English </v>
      </c>
      <c r="W255" s="159">
        <f>IFERROR(VLOOKUP(Table1[[#This Row],[RespondentID]],'All Data'!$A256:$CN828,88,FALSE),"unknown")</f>
        <v>0</v>
      </c>
      <c r="X255" s="159" t="str">
        <f>IFERROR(VLOOKUP(Table1[[#This Row],[RespondentID]],'All Data'!$A256:$CN828,89,FALSE),"unknown")</f>
        <v>Doctorate</v>
      </c>
      <c r="Y255" s="159" t="str">
        <f>IFERROR(VLOOKUP(Table1[[#This Row],[RespondentID]],'All Data'!$A256:$CN828,90,FALSE),"unknown")</f>
        <v>Retired</v>
      </c>
      <c r="Z255" s="159" t="str">
        <f>IFERROR(VLOOKUP(Table1[[#This Row],[RespondentID]],'All Data'!$A256:$CN828,91,FALSE),"unknown")</f>
        <v>Yes</v>
      </c>
      <c r="AA255" s="159" t="str">
        <f>IFERROR(VLOOKUP(Table1[[#This Row],[RespondentID]],'All Data'!$A256:$CN828,92,FALSE),"unknown")</f>
        <v>Yes</v>
      </c>
    </row>
    <row r="256" spans="1:27" x14ac:dyDescent="0.35">
      <c r="A256" s="6">
        <v>7045782234</v>
      </c>
      <c r="B256" s="6"/>
      <c r="C256" s="6"/>
      <c r="D256" s="6" t="s">
        <v>69</v>
      </c>
      <c r="E256" s="6"/>
      <c r="F256" s="6" t="s">
        <v>71</v>
      </c>
      <c r="G256" s="6"/>
      <c r="H256" s="6"/>
      <c r="I256" s="6"/>
      <c r="J256" s="6"/>
      <c r="K256" s="6"/>
      <c r="L256" s="6"/>
      <c r="M256" s="6" t="s">
        <v>78</v>
      </c>
      <c r="N256" s="6"/>
      <c r="O256" s="98"/>
      <c r="P256" s="159" t="str">
        <f>IFERROR(VLOOKUP(Table1[[#This Row],[RespondentID]],'All Data'!$A257:$CN829,81,FALSE),"unkown")</f>
        <v>Female</v>
      </c>
      <c r="Q256" s="159">
        <f>IFERROR(VLOOKUP(Table1[[#This Row],[RespondentID]],'All Data'!$A257:$CN829,82,FALSE),"unknown")</f>
        <v>57</v>
      </c>
      <c r="R256" s="159" t="str">
        <f>IFERROR(VLOOKUP(Table1[[#This Row],[RespondentID]],'All Data'!$A257:$CN829,83,FALSE),"unknown")</f>
        <v>Suffolk</v>
      </c>
      <c r="S256" s="159" t="str">
        <f>IFERROR(VLOOKUP(Table1[[#This Row],[RespondentID]],'All Data'!$A257:$CN829,84,FALSE),"unknown")</f>
        <v>Babylon, 11702</v>
      </c>
      <c r="T256" s="159" t="str">
        <f>IFERROR(VLOOKUP(Table1[[#This Row],[RespondentID]],'All Data'!$A257:$CN829,85,FALSE),"unknown")</f>
        <v>White/Caucasian</v>
      </c>
      <c r="U256" s="159">
        <f>IFERROR(VLOOKUP(Table1[[#This Row],[RespondentID]],'All Data'!$A257:$CN829,86,FALSE),"unknown")</f>
        <v>0</v>
      </c>
      <c r="V256" s="159" t="str">
        <f>IFERROR(VLOOKUP(Table1[[#This Row],[RespondentID]],'All Data'!$A257:$CN829,87,FALSE),"unknown")</f>
        <v xml:space="preserve">English </v>
      </c>
      <c r="W256" s="159" t="str">
        <f>IFERROR(VLOOKUP(Table1[[#This Row],[RespondentID]],'All Data'!$A257:$CN829,88,FALSE),"unknown")</f>
        <v>Over $125,000</v>
      </c>
      <c r="X256" s="159" t="str">
        <f>IFERROR(VLOOKUP(Table1[[#This Row],[RespondentID]],'All Data'!$A257:$CN829,89,FALSE),"unknown")</f>
        <v>Graduate school</v>
      </c>
      <c r="Y256" s="159" t="str">
        <f>IFERROR(VLOOKUP(Table1[[#This Row],[RespondentID]],'All Data'!$A257:$CN829,90,FALSE),"unknown")</f>
        <v>Employed for wages</v>
      </c>
      <c r="Z256" s="159" t="str">
        <f>IFERROR(VLOOKUP(Table1[[#This Row],[RespondentID]],'All Data'!$A257:$CN829,91,FALSE),"unknown")</f>
        <v>Yes</v>
      </c>
      <c r="AA256" s="159" t="str">
        <f>IFERROR(VLOOKUP(Table1[[#This Row],[RespondentID]],'All Data'!$A257:$CN829,92,FALSE),"unknown")</f>
        <v>Yes</v>
      </c>
    </row>
    <row r="257" spans="1:27" x14ac:dyDescent="0.35">
      <c r="A257" s="6">
        <v>7045781500</v>
      </c>
      <c r="B257" s="6" t="s">
        <v>67</v>
      </c>
      <c r="C257" s="6"/>
      <c r="D257" s="6"/>
      <c r="E257" s="6"/>
      <c r="F257" s="6"/>
      <c r="G257" s="6"/>
      <c r="H257" s="6"/>
      <c r="I257" s="6"/>
      <c r="J257" s="6"/>
      <c r="K257" s="6"/>
      <c r="L257" s="6"/>
      <c r="M257" s="6"/>
      <c r="N257" s="6"/>
      <c r="O257" s="99"/>
      <c r="P257" s="159" t="str">
        <f>IFERROR(VLOOKUP(Table1[[#This Row],[RespondentID]],'All Data'!$A258:$CN830,81,FALSE),"unkown")</f>
        <v>Male</v>
      </c>
      <c r="Q257" s="159">
        <f>IFERROR(VLOOKUP(Table1[[#This Row],[RespondentID]],'All Data'!$A258:$CN830,82,FALSE),"unknown")</f>
        <v>67</v>
      </c>
      <c r="R257" s="159" t="str">
        <f>IFERROR(VLOOKUP(Table1[[#This Row],[RespondentID]],'All Data'!$A258:$CN830,83,FALSE),"unknown")</f>
        <v>Suffolk</v>
      </c>
      <c r="S257" s="159" t="str">
        <f>IFERROR(VLOOKUP(Table1[[#This Row],[RespondentID]],'All Data'!$A258:$CN830,84,FALSE),"unknown")</f>
        <v>Deer Park, 11729</v>
      </c>
      <c r="T257" s="159" t="str">
        <f>IFERROR(VLOOKUP(Table1[[#This Row],[RespondentID]],'All Data'!$A258:$CN830,85,FALSE),"unknown")</f>
        <v>White/Caucasian</v>
      </c>
      <c r="U257" s="159" t="str">
        <f>IFERROR(VLOOKUP(Table1[[#This Row],[RespondentID]],'All Data'!$A258:$CN830,86,FALSE),"unknown")</f>
        <v>No</v>
      </c>
      <c r="V257" s="159" t="str">
        <f>IFERROR(VLOOKUP(Table1[[#This Row],[RespondentID]],'All Data'!$A258:$CN830,87,FALSE),"unknown")</f>
        <v xml:space="preserve">English </v>
      </c>
      <c r="W257" s="159">
        <f>IFERROR(VLOOKUP(Table1[[#This Row],[RespondentID]],'All Data'!$A258:$CN830,88,FALSE),"unknown")</f>
        <v>0</v>
      </c>
      <c r="X257" s="159" t="str">
        <f>IFERROR(VLOOKUP(Table1[[#This Row],[RespondentID]],'All Data'!$A258:$CN830,89,FALSE),"unknown")</f>
        <v>Graduate school</v>
      </c>
      <c r="Y257" s="159" t="str">
        <f>IFERROR(VLOOKUP(Table1[[#This Row],[RespondentID]],'All Data'!$A258:$CN830,90,FALSE),"unknown")</f>
        <v>Retired</v>
      </c>
      <c r="Z257" s="159" t="str">
        <f>IFERROR(VLOOKUP(Table1[[#This Row],[RespondentID]],'All Data'!$A258:$CN830,91,FALSE),"unknown")</f>
        <v>Yes</v>
      </c>
      <c r="AA257" s="159" t="str">
        <f>IFERROR(VLOOKUP(Table1[[#This Row],[RespondentID]],'All Data'!$A258:$CN830,92,FALSE),"unknown")</f>
        <v>Yes</v>
      </c>
    </row>
    <row r="258" spans="1:27" x14ac:dyDescent="0.35">
      <c r="A258" s="6">
        <v>7045781034</v>
      </c>
      <c r="B258" s="6"/>
      <c r="C258" s="6"/>
      <c r="D258" s="6"/>
      <c r="E258" s="6" t="s">
        <v>70</v>
      </c>
      <c r="F258" s="6"/>
      <c r="G258" s="6"/>
      <c r="H258" s="6"/>
      <c r="I258" s="6"/>
      <c r="J258" s="6"/>
      <c r="K258" s="6"/>
      <c r="L258" s="6"/>
      <c r="M258" s="6"/>
      <c r="N258" s="6"/>
      <c r="O258" s="99"/>
      <c r="P258" s="159" t="str">
        <f>IFERROR(VLOOKUP(Table1[[#This Row],[RespondentID]],'All Data'!$A259:$CN831,81,FALSE),"unkown")</f>
        <v>Male</v>
      </c>
      <c r="Q258" s="159">
        <f>IFERROR(VLOOKUP(Table1[[#This Row],[RespondentID]],'All Data'!$A259:$CN831,82,FALSE),"unknown")</f>
        <v>62</v>
      </c>
      <c r="R258" s="159" t="str">
        <f>IFERROR(VLOOKUP(Table1[[#This Row],[RespondentID]],'All Data'!$A259:$CN831,83,FALSE),"unknown")</f>
        <v>Nassau</v>
      </c>
      <c r="S258" s="159" t="str">
        <f>IFERROR(VLOOKUP(Table1[[#This Row],[RespondentID]],'All Data'!$A259:$CN831,84,FALSE),"unknown")</f>
        <v>Seaford, 11783</v>
      </c>
      <c r="T258" s="159" t="str">
        <f>IFERROR(VLOOKUP(Table1[[#This Row],[RespondentID]],'All Data'!$A259:$CN831,85,FALSE),"unknown")</f>
        <v>White/Caucasian</v>
      </c>
      <c r="U258" s="159" t="str">
        <f>IFERROR(VLOOKUP(Table1[[#This Row],[RespondentID]],'All Data'!$A259:$CN831,86,FALSE),"unknown")</f>
        <v>No</v>
      </c>
      <c r="V258" s="159" t="str">
        <f>IFERROR(VLOOKUP(Table1[[#This Row],[RespondentID]],'All Data'!$A259:$CN831,87,FALSE),"unknown")</f>
        <v xml:space="preserve">English </v>
      </c>
      <c r="W258" s="159" t="str">
        <f>IFERROR(VLOOKUP(Table1[[#This Row],[RespondentID]],'All Data'!$A259:$CN831,88,FALSE),"unknown")</f>
        <v>$75,000 to $125,000</v>
      </c>
      <c r="X258" s="159" t="str">
        <f>IFERROR(VLOOKUP(Table1[[#This Row],[RespondentID]],'All Data'!$A259:$CN831,89,FALSE),"unknown")</f>
        <v>High school graduate</v>
      </c>
      <c r="Y258" s="159" t="str">
        <f>IFERROR(VLOOKUP(Table1[[#This Row],[RespondentID]],'All Data'!$A259:$CN831,90,FALSE),"unknown")</f>
        <v>Retired</v>
      </c>
      <c r="Z258" s="159" t="str">
        <f>IFERROR(VLOOKUP(Table1[[#This Row],[RespondentID]],'All Data'!$A259:$CN831,91,FALSE),"unknown")</f>
        <v>Yes</v>
      </c>
      <c r="AA258" s="159" t="str">
        <f>IFERROR(VLOOKUP(Table1[[#This Row],[RespondentID]],'All Data'!$A259:$CN831,92,FALSE),"unknown")</f>
        <v>Yes</v>
      </c>
    </row>
    <row r="259" spans="1:27" x14ac:dyDescent="0.35">
      <c r="A259" s="6">
        <v>7045780595</v>
      </c>
      <c r="B259" s="6" t="s">
        <v>67</v>
      </c>
      <c r="C259" s="6"/>
      <c r="D259" s="6"/>
      <c r="E259" s="6"/>
      <c r="F259" s="6" t="s">
        <v>71</v>
      </c>
      <c r="G259" s="6" t="s">
        <v>72</v>
      </c>
      <c r="H259" s="6"/>
      <c r="I259" s="6"/>
      <c r="J259" s="6"/>
      <c r="K259" s="6"/>
      <c r="L259" s="6"/>
      <c r="M259" s="6" t="s">
        <v>78</v>
      </c>
      <c r="N259" s="6"/>
      <c r="O259" s="99"/>
      <c r="P259" s="159" t="str">
        <f>IFERROR(VLOOKUP(Table1[[#This Row],[RespondentID]],'All Data'!$A260:$CN832,81,FALSE),"unkown")</f>
        <v>Female</v>
      </c>
      <c r="Q259" s="159">
        <f>IFERROR(VLOOKUP(Table1[[#This Row],[RespondentID]],'All Data'!$A260:$CN832,82,FALSE),"unknown")</f>
        <v>80</v>
      </c>
      <c r="R259" s="159" t="str">
        <f>IFERROR(VLOOKUP(Table1[[#This Row],[RespondentID]],'All Data'!$A260:$CN832,83,FALSE),"unknown")</f>
        <v>Suffolk</v>
      </c>
      <c r="S259" s="159" t="str">
        <f>IFERROR(VLOOKUP(Table1[[#This Row],[RespondentID]],'All Data'!$A260:$CN832,84,FALSE),"unknown")</f>
        <v>Hauppauge, 11788</v>
      </c>
      <c r="T259" s="159" t="str">
        <f>IFERROR(VLOOKUP(Table1[[#This Row],[RespondentID]],'All Data'!$A260:$CN832,85,FALSE),"unknown")</f>
        <v>White/Caucasian</v>
      </c>
      <c r="U259" s="159" t="str">
        <f>IFERROR(VLOOKUP(Table1[[#This Row],[RespondentID]],'All Data'!$A260:$CN832,86,FALSE),"unknown")</f>
        <v>No</v>
      </c>
      <c r="V259" s="159" t="str">
        <f>IFERROR(VLOOKUP(Table1[[#This Row],[RespondentID]],'All Data'!$A260:$CN832,87,FALSE),"unknown")</f>
        <v xml:space="preserve">English </v>
      </c>
      <c r="W259" s="159">
        <f>IFERROR(VLOOKUP(Table1[[#This Row],[RespondentID]],'All Data'!$A260:$CN832,88,FALSE),"unknown")</f>
        <v>0</v>
      </c>
      <c r="X259" s="159" t="str">
        <f>IFERROR(VLOOKUP(Table1[[#This Row],[RespondentID]],'All Data'!$A260:$CN832,89,FALSE),"unknown")</f>
        <v>Graduate school</v>
      </c>
      <c r="Y259" s="159">
        <f>IFERROR(VLOOKUP(Table1[[#This Row],[RespondentID]],'All Data'!$A260:$CN832,90,FALSE),"unknown")</f>
        <v>0</v>
      </c>
      <c r="Z259" s="159">
        <f>IFERROR(VLOOKUP(Table1[[#This Row],[RespondentID]],'All Data'!$A260:$CN832,91,FALSE),"unknown")</f>
        <v>0</v>
      </c>
      <c r="AA259" s="159">
        <f>IFERROR(VLOOKUP(Table1[[#This Row],[RespondentID]],'All Data'!$A260:$CN832,92,FALSE),"unknown")</f>
        <v>0</v>
      </c>
    </row>
    <row r="260" spans="1:27" x14ac:dyDescent="0.35">
      <c r="A260" s="6">
        <v>7045780203</v>
      </c>
      <c r="B260" s="6"/>
      <c r="C260" s="6" t="s">
        <v>68</v>
      </c>
      <c r="D260" s="6"/>
      <c r="E260" s="6"/>
      <c r="F260" s="6" t="s">
        <v>71</v>
      </c>
      <c r="G260" s="6"/>
      <c r="H260" s="6"/>
      <c r="I260" s="6"/>
      <c r="J260" s="6"/>
      <c r="K260" s="6"/>
      <c r="L260" s="6"/>
      <c r="M260" s="6" t="s">
        <v>78</v>
      </c>
      <c r="N260" s="6"/>
      <c r="O260" s="99"/>
      <c r="P260" s="159" t="str">
        <f>IFERROR(VLOOKUP(Table1[[#This Row],[RespondentID]],'All Data'!$A261:$CN833,81,FALSE),"unkown")</f>
        <v>Female</v>
      </c>
      <c r="Q260" s="159">
        <f>IFERROR(VLOOKUP(Table1[[#This Row],[RespondentID]],'All Data'!$A261:$CN833,82,FALSE),"unknown")</f>
        <v>83</v>
      </c>
      <c r="R260" s="159" t="str">
        <f>IFERROR(VLOOKUP(Table1[[#This Row],[RespondentID]],'All Data'!$A261:$CN833,83,FALSE),"unknown")</f>
        <v>Suffolk</v>
      </c>
      <c r="S260" s="159" t="str">
        <f>IFERROR(VLOOKUP(Table1[[#This Row],[RespondentID]],'All Data'!$A261:$CN833,84,FALSE),"unknown")</f>
        <v>Islip, 11751</v>
      </c>
      <c r="T260" s="159" t="str">
        <f>IFERROR(VLOOKUP(Table1[[#This Row],[RespondentID]],'All Data'!$A261:$CN833,85,FALSE),"unknown")</f>
        <v>White/Caucasian</v>
      </c>
      <c r="U260" s="159" t="str">
        <f>IFERROR(VLOOKUP(Table1[[#This Row],[RespondentID]],'All Data'!$A261:$CN833,86,FALSE),"unknown")</f>
        <v>No</v>
      </c>
      <c r="V260" s="159" t="str">
        <f>IFERROR(VLOOKUP(Table1[[#This Row],[RespondentID]],'All Data'!$A261:$CN833,87,FALSE),"unknown")</f>
        <v xml:space="preserve">English </v>
      </c>
      <c r="W260" s="159" t="str">
        <f>IFERROR(VLOOKUP(Table1[[#This Row],[RespondentID]],'All Data'!$A261:$CN833,88,FALSE),"unknown")</f>
        <v>Over $125,000</v>
      </c>
      <c r="X260" s="159" t="str">
        <f>IFERROR(VLOOKUP(Table1[[#This Row],[RespondentID]],'All Data'!$A261:$CN833,89,FALSE),"unknown")</f>
        <v>Graduate school</v>
      </c>
      <c r="Y260" s="159" t="str">
        <f>IFERROR(VLOOKUP(Table1[[#This Row],[RespondentID]],'All Data'!$A261:$CN833,90,FALSE),"unknown")</f>
        <v>Retired</v>
      </c>
      <c r="Z260" s="159" t="str">
        <f>IFERROR(VLOOKUP(Table1[[#This Row],[RespondentID]],'All Data'!$A261:$CN833,91,FALSE),"unknown")</f>
        <v>Yes</v>
      </c>
      <c r="AA260" s="159" t="str">
        <f>IFERROR(VLOOKUP(Table1[[#This Row],[RespondentID]],'All Data'!$A261:$CN833,92,FALSE),"unknown")</f>
        <v>Yes</v>
      </c>
    </row>
    <row r="261" spans="1:27" x14ac:dyDescent="0.35">
      <c r="A261" s="6">
        <v>7045779729</v>
      </c>
      <c r="B261" s="6"/>
      <c r="C261" s="6"/>
      <c r="D261" s="6"/>
      <c r="E261" s="6" t="s">
        <v>70</v>
      </c>
      <c r="F261" s="6" t="s">
        <v>71</v>
      </c>
      <c r="G261" s="6" t="s">
        <v>72</v>
      </c>
      <c r="H261" s="6"/>
      <c r="I261" s="6"/>
      <c r="J261" s="6"/>
      <c r="K261" s="6"/>
      <c r="L261" s="6"/>
      <c r="M261" s="6"/>
      <c r="N261" s="6"/>
      <c r="O261" s="99"/>
      <c r="P261" s="159" t="str">
        <f>IFERROR(VLOOKUP(Table1[[#This Row],[RespondentID]],'All Data'!$A262:$CN834,81,FALSE),"unkown")</f>
        <v>Female</v>
      </c>
      <c r="Q261" s="159">
        <f>IFERROR(VLOOKUP(Table1[[#This Row],[RespondentID]],'All Data'!$A262:$CN834,82,FALSE),"unknown")</f>
        <v>91</v>
      </c>
      <c r="R261" s="159" t="str">
        <f>IFERROR(VLOOKUP(Table1[[#This Row],[RespondentID]],'All Data'!$A262:$CN834,83,FALSE),"unknown")</f>
        <v>Suffolk</v>
      </c>
      <c r="S261" s="159" t="str">
        <f>IFERROR(VLOOKUP(Table1[[#This Row],[RespondentID]],'All Data'!$A262:$CN834,84,FALSE),"unknown")</f>
        <v>West Islip, 11795</v>
      </c>
      <c r="T261" s="159" t="str">
        <f>IFERROR(VLOOKUP(Table1[[#This Row],[RespondentID]],'All Data'!$A262:$CN834,85,FALSE),"unknown")</f>
        <v>Native American</v>
      </c>
      <c r="U261" s="159" t="str">
        <f>IFERROR(VLOOKUP(Table1[[#This Row],[RespondentID]],'All Data'!$A262:$CN834,86,FALSE),"unknown")</f>
        <v>No</v>
      </c>
      <c r="V261" s="159" t="str">
        <f>IFERROR(VLOOKUP(Table1[[#This Row],[RespondentID]],'All Data'!$A262:$CN834,87,FALSE),"unknown")</f>
        <v xml:space="preserve">English </v>
      </c>
      <c r="W261" s="159" t="str">
        <f>IFERROR(VLOOKUP(Table1[[#This Row],[RespondentID]],'All Data'!$A262:$CN834,88,FALSE),"unknown")</f>
        <v>$0-$19,999</v>
      </c>
      <c r="X261" s="159" t="str">
        <f>IFERROR(VLOOKUP(Table1[[#This Row],[RespondentID]],'All Data'!$A262:$CN834,89,FALSE),"unknown")</f>
        <v>High school graduate</v>
      </c>
      <c r="Y261" s="159" t="str">
        <f>IFERROR(VLOOKUP(Table1[[#This Row],[RespondentID]],'All Data'!$A262:$CN834,90,FALSE),"unknown")</f>
        <v>Self-employed</v>
      </c>
      <c r="Z261" s="159" t="str">
        <f>IFERROR(VLOOKUP(Table1[[#This Row],[RespondentID]],'All Data'!$A262:$CN834,91,FALSE),"unknown")</f>
        <v>Yes</v>
      </c>
      <c r="AA261" s="159" t="str">
        <f>IFERROR(VLOOKUP(Table1[[#This Row],[RespondentID]],'All Data'!$A262:$CN834,92,FALSE),"unknown")</f>
        <v>No</v>
      </c>
    </row>
    <row r="262" spans="1:27" x14ac:dyDescent="0.35">
      <c r="A262" s="6">
        <v>7045779436</v>
      </c>
      <c r="B262" s="6" t="s">
        <v>67</v>
      </c>
      <c r="C262" s="6" t="s">
        <v>68</v>
      </c>
      <c r="D262" s="6"/>
      <c r="E262" s="6"/>
      <c r="F262" s="6"/>
      <c r="G262" s="6"/>
      <c r="H262" s="6"/>
      <c r="I262" s="6" t="s">
        <v>74</v>
      </c>
      <c r="J262" s="6"/>
      <c r="K262" s="6"/>
      <c r="L262" s="6"/>
      <c r="M262" s="6"/>
      <c r="N262" s="6"/>
      <c r="O262" s="99"/>
      <c r="P262" s="159" t="str">
        <f>IFERROR(VLOOKUP(Table1[[#This Row],[RespondentID]],'All Data'!$A263:$CN835,81,FALSE),"unkown")</f>
        <v>Female</v>
      </c>
      <c r="Q262" s="159">
        <f>IFERROR(VLOOKUP(Table1[[#This Row],[RespondentID]],'All Data'!$A263:$CN835,82,FALSE),"unknown")</f>
        <v>90</v>
      </c>
      <c r="R262" s="159" t="str">
        <f>IFERROR(VLOOKUP(Table1[[#This Row],[RespondentID]],'All Data'!$A263:$CN835,83,FALSE),"unknown")</f>
        <v>Suffolk</v>
      </c>
      <c r="S262" s="159" t="str">
        <f>IFERROR(VLOOKUP(Table1[[#This Row],[RespondentID]],'All Data'!$A263:$CN835,84,FALSE),"unknown")</f>
        <v>Bay Shore, 11706</v>
      </c>
      <c r="T262" s="159" t="str">
        <f>IFERROR(VLOOKUP(Table1[[#This Row],[RespondentID]],'All Data'!$A263:$CN835,85,FALSE),"unknown")</f>
        <v>White/Caucasian</v>
      </c>
      <c r="U262" s="159" t="str">
        <f>IFERROR(VLOOKUP(Table1[[#This Row],[RespondentID]],'All Data'!$A263:$CN835,86,FALSE),"unknown")</f>
        <v>No</v>
      </c>
      <c r="V262" s="159" t="str">
        <f>IFERROR(VLOOKUP(Table1[[#This Row],[RespondentID]],'All Data'!$A263:$CN835,87,FALSE),"unknown")</f>
        <v xml:space="preserve"> </v>
      </c>
      <c r="W262" s="159" t="str">
        <f>IFERROR(VLOOKUP(Table1[[#This Row],[RespondentID]],'All Data'!$A263:$CN835,88,FALSE),"unknown")</f>
        <v>$0-$19,999</v>
      </c>
      <c r="X262" s="159" t="str">
        <f>IFERROR(VLOOKUP(Table1[[#This Row],[RespondentID]],'All Data'!$A263:$CN835,89,FALSE),"unknown")</f>
        <v>High school graduate</v>
      </c>
      <c r="Y262" s="159" t="str">
        <f>IFERROR(VLOOKUP(Table1[[#This Row],[RespondentID]],'All Data'!$A263:$CN835,90,FALSE),"unknown")</f>
        <v>Retired</v>
      </c>
      <c r="Z262" s="159" t="str">
        <f>IFERROR(VLOOKUP(Table1[[#This Row],[RespondentID]],'All Data'!$A263:$CN835,91,FALSE),"unknown")</f>
        <v>Yes</v>
      </c>
      <c r="AA262" s="159" t="str">
        <f>IFERROR(VLOOKUP(Table1[[#This Row],[RespondentID]],'All Data'!$A263:$CN835,92,FALSE),"unknown")</f>
        <v>No</v>
      </c>
    </row>
    <row r="263" spans="1:27" x14ac:dyDescent="0.35">
      <c r="A263" s="6">
        <v>7045779097</v>
      </c>
      <c r="B263" s="6" t="s">
        <v>67</v>
      </c>
      <c r="C263" s="6"/>
      <c r="D263" s="6"/>
      <c r="E263" s="6"/>
      <c r="F263" s="6"/>
      <c r="G263" s="6" t="s">
        <v>72</v>
      </c>
      <c r="H263" s="6"/>
      <c r="I263" s="6"/>
      <c r="J263" s="6"/>
      <c r="K263" s="6"/>
      <c r="L263" s="6"/>
      <c r="M263" s="6" t="s">
        <v>78</v>
      </c>
      <c r="N263" s="6"/>
      <c r="O263" s="99"/>
      <c r="P263" s="159" t="str">
        <f>IFERROR(VLOOKUP(Table1[[#This Row],[RespondentID]],'All Data'!$A264:$CN836,81,FALSE),"unkown")</f>
        <v>Male</v>
      </c>
      <c r="Q263" s="159">
        <f>IFERROR(VLOOKUP(Table1[[#This Row],[RespondentID]],'All Data'!$A264:$CN836,82,FALSE),"unknown")</f>
        <v>89</v>
      </c>
      <c r="R263" s="159" t="str">
        <f>IFERROR(VLOOKUP(Table1[[#This Row],[RespondentID]],'All Data'!$A264:$CN836,83,FALSE),"unknown")</f>
        <v>Suffolk</v>
      </c>
      <c r="S263" s="159" t="str">
        <f>IFERROR(VLOOKUP(Table1[[#This Row],[RespondentID]],'All Data'!$A264:$CN836,84,FALSE),"unknown")</f>
        <v>Islip, 11751</v>
      </c>
      <c r="T263" s="159" t="str">
        <f>IFERROR(VLOOKUP(Table1[[#This Row],[RespondentID]],'All Data'!$A264:$CN836,85,FALSE),"unknown")</f>
        <v>White/Caucasian</v>
      </c>
      <c r="U263" s="159" t="str">
        <f>IFERROR(VLOOKUP(Table1[[#This Row],[RespondentID]],'All Data'!$A264:$CN836,86,FALSE),"unknown")</f>
        <v>No</v>
      </c>
      <c r="V263" s="159" t="str">
        <f>IFERROR(VLOOKUP(Table1[[#This Row],[RespondentID]],'All Data'!$A264:$CN836,87,FALSE),"unknown")</f>
        <v xml:space="preserve"> </v>
      </c>
      <c r="W263" s="159" t="str">
        <f>IFERROR(VLOOKUP(Table1[[#This Row],[RespondentID]],'All Data'!$A264:$CN836,88,FALSE),"unknown")</f>
        <v>$75,000 to $125,000</v>
      </c>
      <c r="X263" s="159" t="str">
        <f>IFERROR(VLOOKUP(Table1[[#This Row],[RespondentID]],'All Data'!$A264:$CN836,89,FALSE),"unknown")</f>
        <v>High school graduate</v>
      </c>
      <c r="Y263" s="159" t="str">
        <f>IFERROR(VLOOKUP(Table1[[#This Row],[RespondentID]],'All Data'!$A264:$CN836,90,FALSE),"unknown")</f>
        <v>Retired</v>
      </c>
      <c r="Z263" s="159" t="str">
        <f>IFERROR(VLOOKUP(Table1[[#This Row],[RespondentID]],'All Data'!$A264:$CN836,91,FALSE),"unknown")</f>
        <v>Yes</v>
      </c>
      <c r="AA263" s="159" t="str">
        <f>IFERROR(VLOOKUP(Table1[[#This Row],[RespondentID]],'All Data'!$A264:$CN836,92,FALSE),"unknown")</f>
        <v>No</v>
      </c>
    </row>
    <row r="264" spans="1:27" x14ac:dyDescent="0.35">
      <c r="A264" s="6">
        <v>7045778782</v>
      </c>
      <c r="B264" s="6" t="s">
        <v>67</v>
      </c>
      <c r="C264" s="6" t="s">
        <v>68</v>
      </c>
      <c r="D264" s="6"/>
      <c r="E264" s="6"/>
      <c r="F264" s="6"/>
      <c r="G264" s="6"/>
      <c r="H264" s="6"/>
      <c r="I264" s="6"/>
      <c r="J264" s="6"/>
      <c r="K264" s="6"/>
      <c r="L264" s="6"/>
      <c r="M264" s="6"/>
      <c r="N264" s="6"/>
      <c r="O264" s="99"/>
      <c r="P264" s="159" t="str">
        <f>IFERROR(VLOOKUP(Table1[[#This Row],[RespondentID]],'All Data'!$A265:$CN837,81,FALSE),"unkown")</f>
        <v>Male</v>
      </c>
      <c r="Q264" s="159">
        <f>IFERROR(VLOOKUP(Table1[[#This Row],[RespondentID]],'All Data'!$A265:$CN837,82,FALSE),"unknown")</f>
        <v>0</v>
      </c>
      <c r="R264" s="159" t="str">
        <f>IFERROR(VLOOKUP(Table1[[#This Row],[RespondentID]],'All Data'!$A265:$CN837,83,FALSE),"unknown")</f>
        <v>Suffolk</v>
      </c>
      <c r="S264" s="159" t="str">
        <f>IFERROR(VLOOKUP(Table1[[#This Row],[RespondentID]],'All Data'!$A265:$CN837,84,FALSE),"unknown")</f>
        <v>Islip, 11751</v>
      </c>
      <c r="T264" s="159" t="str">
        <f>IFERROR(VLOOKUP(Table1[[#This Row],[RespondentID]],'All Data'!$A265:$CN837,85,FALSE),"unknown")</f>
        <v>White/Caucasian</v>
      </c>
      <c r="U264" s="159" t="str">
        <f>IFERROR(VLOOKUP(Table1[[#This Row],[RespondentID]],'All Data'!$A265:$CN837,86,FALSE),"unknown")</f>
        <v>No</v>
      </c>
      <c r="V264" s="159" t="str">
        <f>IFERROR(VLOOKUP(Table1[[#This Row],[RespondentID]],'All Data'!$A265:$CN837,87,FALSE),"unknown")</f>
        <v xml:space="preserve">English </v>
      </c>
      <c r="W264" s="159" t="str">
        <f>IFERROR(VLOOKUP(Table1[[#This Row],[RespondentID]],'All Data'!$A265:$CN837,88,FALSE),"unknown")</f>
        <v>$75,000 to $125,000</v>
      </c>
      <c r="X264" s="159" t="str">
        <f>IFERROR(VLOOKUP(Table1[[#This Row],[RespondentID]],'All Data'!$A265:$CN837,89,FALSE),"unknown")</f>
        <v>Technical school</v>
      </c>
      <c r="Y264" s="159" t="str">
        <f>IFERROR(VLOOKUP(Table1[[#This Row],[RespondentID]],'All Data'!$A265:$CN837,90,FALSE),"unknown")</f>
        <v>Retired</v>
      </c>
      <c r="Z264" s="159" t="str">
        <f>IFERROR(VLOOKUP(Table1[[#This Row],[RespondentID]],'All Data'!$A265:$CN837,91,FALSE),"unknown")</f>
        <v>No</v>
      </c>
      <c r="AA264" s="159" t="str">
        <f>IFERROR(VLOOKUP(Table1[[#This Row],[RespondentID]],'All Data'!$A265:$CN837,92,FALSE),"unknown")</f>
        <v>Yes</v>
      </c>
    </row>
    <row r="265" spans="1:27" x14ac:dyDescent="0.35">
      <c r="A265" s="6">
        <v>7045778531</v>
      </c>
      <c r="B265" s="6"/>
      <c r="C265" s="6" t="s">
        <v>68</v>
      </c>
      <c r="D265" s="6"/>
      <c r="E265" s="6"/>
      <c r="F265" s="6" t="s">
        <v>71</v>
      </c>
      <c r="G265" s="6" t="s">
        <v>72</v>
      </c>
      <c r="H265" s="6"/>
      <c r="I265" s="6"/>
      <c r="J265" s="6"/>
      <c r="K265" s="6"/>
      <c r="L265" s="6"/>
      <c r="M265" s="6"/>
      <c r="N265" s="6" t="s">
        <v>79</v>
      </c>
      <c r="O265" s="99"/>
      <c r="P265" s="159" t="str">
        <f>IFERROR(VLOOKUP(Table1[[#This Row],[RespondentID]],'All Data'!$A266:$CN838,81,FALSE),"unkown")</f>
        <v>Female</v>
      </c>
      <c r="Q265" s="159">
        <f>IFERROR(VLOOKUP(Table1[[#This Row],[RespondentID]],'All Data'!$A266:$CN838,82,FALSE),"unknown")</f>
        <v>70</v>
      </c>
      <c r="R265" s="159" t="str">
        <f>IFERROR(VLOOKUP(Table1[[#This Row],[RespondentID]],'All Data'!$A266:$CN838,83,FALSE),"unknown")</f>
        <v>Suffolk</v>
      </c>
      <c r="S265" s="159" t="str">
        <f>IFERROR(VLOOKUP(Table1[[#This Row],[RespondentID]],'All Data'!$A266:$CN838,84,FALSE),"unknown")</f>
        <v>Lindenhurst, 11757</v>
      </c>
      <c r="T265" s="159" t="str">
        <f>IFERROR(VLOOKUP(Table1[[#This Row],[RespondentID]],'All Data'!$A266:$CN838,85,FALSE),"unknown")</f>
        <v>Native American</v>
      </c>
      <c r="U265" s="159" t="str">
        <f>IFERROR(VLOOKUP(Table1[[#This Row],[RespondentID]],'All Data'!$A266:$CN838,86,FALSE),"unknown")</f>
        <v>No</v>
      </c>
      <c r="V265" s="159" t="str">
        <f>IFERROR(VLOOKUP(Table1[[#This Row],[RespondentID]],'All Data'!$A266:$CN838,87,FALSE),"unknown")</f>
        <v xml:space="preserve">English </v>
      </c>
      <c r="W265" s="159" t="str">
        <f>IFERROR(VLOOKUP(Table1[[#This Row],[RespondentID]],'All Data'!$A266:$CN838,88,FALSE),"unknown")</f>
        <v>$50,000 to $74,999</v>
      </c>
      <c r="X265" s="159" t="str">
        <f>IFERROR(VLOOKUP(Table1[[#This Row],[RespondentID]],'All Data'!$A266:$CN838,89,FALSE),"unknown")</f>
        <v>Graduate school</v>
      </c>
      <c r="Y265" s="159" t="str">
        <f>IFERROR(VLOOKUP(Table1[[#This Row],[RespondentID]],'All Data'!$A266:$CN838,90,FALSE),"unknown")</f>
        <v>Retired</v>
      </c>
      <c r="Z265" s="159" t="str">
        <f>IFERROR(VLOOKUP(Table1[[#This Row],[RespondentID]],'All Data'!$A266:$CN838,91,FALSE),"unknown")</f>
        <v>Yes</v>
      </c>
      <c r="AA265" s="159" t="str">
        <f>IFERROR(VLOOKUP(Table1[[#This Row],[RespondentID]],'All Data'!$A266:$CN838,92,FALSE),"unknown")</f>
        <v>Yes</v>
      </c>
    </row>
    <row r="266" spans="1:27" x14ac:dyDescent="0.35">
      <c r="A266" s="6">
        <v>7045777758</v>
      </c>
      <c r="B266" s="6" t="s">
        <v>67</v>
      </c>
      <c r="C266" s="6"/>
      <c r="D266" s="6"/>
      <c r="E266" s="6"/>
      <c r="F266" s="6"/>
      <c r="G266" s="6"/>
      <c r="H266" s="6"/>
      <c r="I266" s="6"/>
      <c r="J266" s="6"/>
      <c r="K266" s="6"/>
      <c r="L266" s="6"/>
      <c r="M266" s="6" t="s">
        <v>78</v>
      </c>
      <c r="N266" s="6"/>
      <c r="O266" s="99"/>
      <c r="P266" s="159" t="str">
        <f>IFERROR(VLOOKUP(Table1[[#This Row],[RespondentID]],'All Data'!$A267:$CN839,81,FALSE),"unkown")</f>
        <v>Female</v>
      </c>
      <c r="Q266" s="159">
        <f>IFERROR(VLOOKUP(Table1[[#This Row],[RespondentID]],'All Data'!$A267:$CN839,82,FALSE),"unknown")</f>
        <v>58</v>
      </c>
      <c r="R266" s="159" t="str">
        <f>IFERROR(VLOOKUP(Table1[[#This Row],[RespondentID]],'All Data'!$A267:$CN839,83,FALSE),"unknown")</f>
        <v>Suffolk</v>
      </c>
      <c r="S266" s="159" t="str">
        <f>IFERROR(VLOOKUP(Table1[[#This Row],[RespondentID]],'All Data'!$A267:$CN839,84,FALSE),"unknown")</f>
        <v>Blue Point, 11715</v>
      </c>
      <c r="T266" s="159" t="str">
        <f>IFERROR(VLOOKUP(Table1[[#This Row],[RespondentID]],'All Data'!$A267:$CN839,85,FALSE),"unknown")</f>
        <v>White/Caucasian</v>
      </c>
      <c r="U266" s="159" t="str">
        <f>IFERROR(VLOOKUP(Table1[[#This Row],[RespondentID]],'All Data'!$A267:$CN839,86,FALSE),"unknown")</f>
        <v>No</v>
      </c>
      <c r="V266" s="159" t="str">
        <f>IFERROR(VLOOKUP(Table1[[#This Row],[RespondentID]],'All Data'!$A267:$CN839,87,FALSE),"unknown")</f>
        <v xml:space="preserve">English </v>
      </c>
      <c r="W266" s="159" t="str">
        <f>IFERROR(VLOOKUP(Table1[[#This Row],[RespondentID]],'All Data'!$A267:$CN839,88,FALSE),"unknown")</f>
        <v>Over $125,000</v>
      </c>
      <c r="X266" s="159" t="str">
        <f>IFERROR(VLOOKUP(Table1[[#This Row],[RespondentID]],'All Data'!$A267:$CN839,89,FALSE),"unknown")</f>
        <v>College graduate</v>
      </c>
      <c r="Y266" s="159" t="str">
        <f>IFERROR(VLOOKUP(Table1[[#This Row],[RespondentID]],'All Data'!$A267:$CN839,90,FALSE),"unknown")</f>
        <v>Employed for wages</v>
      </c>
      <c r="Z266" s="159" t="str">
        <f>IFERROR(VLOOKUP(Table1[[#This Row],[RespondentID]],'All Data'!$A267:$CN839,91,FALSE),"unknown")</f>
        <v>Yes</v>
      </c>
      <c r="AA266" s="159" t="str">
        <f>IFERROR(VLOOKUP(Table1[[#This Row],[RespondentID]],'All Data'!$A267:$CN839,92,FALSE),"unknown")</f>
        <v>Yes</v>
      </c>
    </row>
    <row r="267" spans="1:27" x14ac:dyDescent="0.35">
      <c r="A267" s="6">
        <v>7045777498</v>
      </c>
      <c r="B267" s="6" t="s">
        <v>67</v>
      </c>
      <c r="C267" s="6" t="s">
        <v>68</v>
      </c>
      <c r="D267" s="6"/>
      <c r="E267" s="6" t="s">
        <v>70</v>
      </c>
      <c r="F267" s="6" t="s">
        <v>71</v>
      </c>
      <c r="G267" s="6"/>
      <c r="H267" s="6"/>
      <c r="I267" s="6"/>
      <c r="J267" s="6"/>
      <c r="K267" s="6"/>
      <c r="L267" s="6"/>
      <c r="M267" s="6"/>
      <c r="N267" s="6"/>
      <c r="O267" s="99"/>
      <c r="P267" s="159" t="str">
        <f>IFERROR(VLOOKUP(Table1[[#This Row],[RespondentID]],'All Data'!$A268:$CN840,81,FALSE),"unkown")</f>
        <v>Female</v>
      </c>
      <c r="Q267" s="159">
        <f>IFERROR(VLOOKUP(Table1[[#This Row],[RespondentID]],'All Data'!$A268:$CN840,82,FALSE),"unknown")</f>
        <v>86</v>
      </c>
      <c r="R267" s="159" t="str">
        <f>IFERROR(VLOOKUP(Table1[[#This Row],[RespondentID]],'All Data'!$A268:$CN840,83,FALSE),"unknown")</f>
        <v>Suffolk</v>
      </c>
      <c r="S267" s="159" t="str">
        <f>IFERROR(VLOOKUP(Table1[[#This Row],[RespondentID]],'All Data'!$A268:$CN840,84,FALSE),"unknown")</f>
        <v>Babylon, 11704</v>
      </c>
      <c r="T267" s="159" t="str">
        <f>IFERROR(VLOOKUP(Table1[[#This Row],[RespondentID]],'All Data'!$A268:$CN840,85,FALSE),"unknown")</f>
        <v>White/Caucasian</v>
      </c>
      <c r="U267" s="159">
        <f>IFERROR(VLOOKUP(Table1[[#This Row],[RespondentID]],'All Data'!$A268:$CN840,86,FALSE),"unknown")</f>
        <v>0</v>
      </c>
      <c r="V267" s="159" t="str">
        <f>IFERROR(VLOOKUP(Table1[[#This Row],[RespondentID]],'All Data'!$A268:$CN840,87,FALSE),"unknown")</f>
        <v xml:space="preserve">English </v>
      </c>
      <c r="W267" s="159" t="str">
        <f>IFERROR(VLOOKUP(Table1[[#This Row],[RespondentID]],'All Data'!$A268:$CN840,88,FALSE),"unknown")</f>
        <v>$0-$19,999</v>
      </c>
      <c r="X267" s="159" t="str">
        <f>IFERROR(VLOOKUP(Table1[[#This Row],[RespondentID]],'All Data'!$A268:$CN840,89,FALSE),"unknown")</f>
        <v>High school graduate</v>
      </c>
      <c r="Y267" s="159" t="str">
        <f>IFERROR(VLOOKUP(Table1[[#This Row],[RespondentID]],'All Data'!$A268:$CN840,90,FALSE),"unknown")</f>
        <v>Self-employed</v>
      </c>
      <c r="Z267" s="159" t="str">
        <f>IFERROR(VLOOKUP(Table1[[#This Row],[RespondentID]],'All Data'!$A268:$CN840,91,FALSE),"unknown")</f>
        <v>Yes</v>
      </c>
      <c r="AA267" s="159" t="str">
        <f>IFERROR(VLOOKUP(Table1[[#This Row],[RespondentID]],'All Data'!$A268:$CN840,92,FALSE),"unknown")</f>
        <v>Yes</v>
      </c>
    </row>
    <row r="268" spans="1:27" x14ac:dyDescent="0.35">
      <c r="A268" s="6">
        <v>7045777256</v>
      </c>
      <c r="B268" s="6"/>
      <c r="C268" s="6"/>
      <c r="D268" s="6"/>
      <c r="E268" s="6" t="s">
        <v>70</v>
      </c>
      <c r="F268" s="6"/>
      <c r="G268" s="6"/>
      <c r="H268" s="6"/>
      <c r="I268" s="6" t="s">
        <v>74</v>
      </c>
      <c r="J268" s="6"/>
      <c r="K268" s="6"/>
      <c r="L268" s="6"/>
      <c r="M268" s="6"/>
      <c r="N268" s="6"/>
      <c r="O268" s="99"/>
      <c r="P268" s="159" t="str">
        <f>IFERROR(VLOOKUP(Table1[[#This Row],[RespondentID]],'All Data'!$A269:$CN841,81,FALSE),"unkown")</f>
        <v>Male</v>
      </c>
      <c r="Q268" s="159">
        <f>IFERROR(VLOOKUP(Table1[[#This Row],[RespondentID]],'All Data'!$A269:$CN841,82,FALSE),"unknown")</f>
        <v>59</v>
      </c>
      <c r="R268" s="159" t="str">
        <f>IFERROR(VLOOKUP(Table1[[#This Row],[RespondentID]],'All Data'!$A269:$CN841,83,FALSE),"unknown")</f>
        <v>Suffolk</v>
      </c>
      <c r="S268" s="159" t="str">
        <f>IFERROR(VLOOKUP(Table1[[#This Row],[RespondentID]],'All Data'!$A269:$CN841,84,FALSE),"unknown")</f>
        <v>West Babylon, 11704</v>
      </c>
      <c r="T268" s="159" t="str">
        <f>IFERROR(VLOOKUP(Table1[[#This Row],[RespondentID]],'All Data'!$A269:$CN841,85,FALSE),"unknown")</f>
        <v>White/Caucasian</v>
      </c>
      <c r="U268" s="159" t="str">
        <f>IFERROR(VLOOKUP(Table1[[#This Row],[RespondentID]],'All Data'!$A269:$CN841,86,FALSE),"unknown")</f>
        <v>No</v>
      </c>
      <c r="V268" s="159" t="str">
        <f>IFERROR(VLOOKUP(Table1[[#This Row],[RespondentID]],'All Data'!$A269:$CN841,87,FALSE),"unknown")</f>
        <v xml:space="preserve">English </v>
      </c>
      <c r="W268" s="159" t="str">
        <f>IFERROR(VLOOKUP(Table1[[#This Row],[RespondentID]],'All Data'!$A269:$CN841,88,FALSE),"unknown")</f>
        <v>$75,000 to $125,000</v>
      </c>
      <c r="X268" s="159" t="str">
        <f>IFERROR(VLOOKUP(Table1[[#This Row],[RespondentID]],'All Data'!$A269:$CN841,89,FALSE),"unknown")</f>
        <v>Some college</v>
      </c>
      <c r="Y268" s="159" t="str">
        <f>IFERROR(VLOOKUP(Table1[[#This Row],[RespondentID]],'All Data'!$A269:$CN841,90,FALSE),"unknown")</f>
        <v>Employed for wages</v>
      </c>
      <c r="Z268" s="159" t="str">
        <f>IFERROR(VLOOKUP(Table1[[#This Row],[RespondentID]],'All Data'!$A269:$CN841,91,FALSE),"unknown")</f>
        <v>Yes</v>
      </c>
      <c r="AA268" s="159" t="str">
        <f>IFERROR(VLOOKUP(Table1[[#This Row],[RespondentID]],'All Data'!$A269:$CN841,92,FALSE),"unknown")</f>
        <v>No</v>
      </c>
    </row>
    <row r="269" spans="1:27" x14ac:dyDescent="0.35">
      <c r="A269" s="6">
        <v>7045776774</v>
      </c>
      <c r="B269" s="6" t="s">
        <v>67</v>
      </c>
      <c r="C269" s="6"/>
      <c r="D269" s="6"/>
      <c r="E269" s="6" t="s">
        <v>70</v>
      </c>
      <c r="F269" s="6" t="s">
        <v>71</v>
      </c>
      <c r="G269" s="6"/>
      <c r="H269" s="6"/>
      <c r="I269" s="6"/>
      <c r="J269" s="6"/>
      <c r="K269" s="6"/>
      <c r="L269" s="6"/>
      <c r="M269" s="6"/>
      <c r="N269" s="6"/>
      <c r="O269" s="99"/>
      <c r="P269" s="159" t="str">
        <f>IFERROR(VLOOKUP(Table1[[#This Row],[RespondentID]],'All Data'!$A270:$CN842,81,FALSE),"unkown")</f>
        <v>Female</v>
      </c>
      <c r="Q269" s="159">
        <f>IFERROR(VLOOKUP(Table1[[#This Row],[RespondentID]],'All Data'!$A270:$CN842,82,FALSE),"unknown")</f>
        <v>68</v>
      </c>
      <c r="R269" s="159" t="str">
        <f>IFERROR(VLOOKUP(Table1[[#This Row],[RespondentID]],'All Data'!$A270:$CN842,83,FALSE),"unknown")</f>
        <v>Suffolk</v>
      </c>
      <c r="S269" s="159" t="str">
        <f>IFERROR(VLOOKUP(Table1[[#This Row],[RespondentID]],'All Data'!$A270:$CN842,84,FALSE),"unknown")</f>
        <v>Oakdale, 11769</v>
      </c>
      <c r="T269" s="159" t="str">
        <f>IFERROR(VLOOKUP(Table1[[#This Row],[RespondentID]],'All Data'!$A270:$CN842,85,FALSE),"unknown")</f>
        <v>White/Caucasian</v>
      </c>
      <c r="U269" s="159" t="str">
        <f>IFERROR(VLOOKUP(Table1[[#This Row],[RespondentID]],'All Data'!$A270:$CN842,86,FALSE),"unknown")</f>
        <v>No</v>
      </c>
      <c r="V269" s="159" t="str">
        <f>IFERROR(VLOOKUP(Table1[[#This Row],[RespondentID]],'All Data'!$A270:$CN842,87,FALSE),"unknown")</f>
        <v xml:space="preserve">English </v>
      </c>
      <c r="W269" s="159" t="str">
        <f>IFERROR(VLOOKUP(Table1[[#This Row],[RespondentID]],'All Data'!$A270:$CN842,88,FALSE),"unknown")</f>
        <v>$35,000 to $49,999</v>
      </c>
      <c r="X269" s="159" t="str">
        <f>IFERROR(VLOOKUP(Table1[[#This Row],[RespondentID]],'All Data'!$A270:$CN842,89,FALSE),"unknown")</f>
        <v>High school graduate</v>
      </c>
      <c r="Y269" s="159" t="str">
        <f>IFERROR(VLOOKUP(Table1[[#This Row],[RespondentID]],'All Data'!$A270:$CN842,90,FALSE),"unknown")</f>
        <v>Retired</v>
      </c>
      <c r="Z269" s="159" t="str">
        <f>IFERROR(VLOOKUP(Table1[[#This Row],[RespondentID]],'All Data'!$A270:$CN842,91,FALSE),"unknown")</f>
        <v>Yes</v>
      </c>
      <c r="AA269" s="159" t="str">
        <f>IFERROR(VLOOKUP(Table1[[#This Row],[RespondentID]],'All Data'!$A270:$CN842,92,FALSE),"unknown")</f>
        <v>No</v>
      </c>
    </row>
    <row r="270" spans="1:27" x14ac:dyDescent="0.35">
      <c r="A270" s="6">
        <v>7045776404</v>
      </c>
      <c r="B270" s="6"/>
      <c r="C270" s="6"/>
      <c r="D270" s="6"/>
      <c r="E270" s="6" t="s">
        <v>70</v>
      </c>
      <c r="F270" s="6"/>
      <c r="G270" s="6" t="s">
        <v>72</v>
      </c>
      <c r="H270" s="6"/>
      <c r="I270" s="6"/>
      <c r="J270" s="6"/>
      <c r="K270" s="6"/>
      <c r="L270" s="6"/>
      <c r="M270" s="6" t="s">
        <v>78</v>
      </c>
      <c r="N270" s="6"/>
      <c r="O270" s="99"/>
      <c r="P270" s="159" t="str">
        <f>IFERROR(VLOOKUP(Table1[[#This Row],[RespondentID]],'All Data'!$A271:$CN843,81,FALSE),"unkown")</f>
        <v>Female</v>
      </c>
      <c r="Q270" s="159">
        <f>IFERROR(VLOOKUP(Table1[[#This Row],[RespondentID]],'All Data'!$A271:$CN843,82,FALSE),"unknown")</f>
        <v>68</v>
      </c>
      <c r="R270" s="159" t="str">
        <f>IFERROR(VLOOKUP(Table1[[#This Row],[RespondentID]],'All Data'!$A271:$CN843,83,FALSE),"unknown")</f>
        <v>Suffolk</v>
      </c>
      <c r="S270" s="159" t="str">
        <f>IFERROR(VLOOKUP(Table1[[#This Row],[RespondentID]],'All Data'!$A271:$CN843,84,FALSE),"unknown")</f>
        <v>Lindenhurst, 11757</v>
      </c>
      <c r="T270" s="159" t="str">
        <f>IFERROR(VLOOKUP(Table1[[#This Row],[RespondentID]],'All Data'!$A271:$CN843,85,FALSE),"unknown")</f>
        <v>White/Caucasian</v>
      </c>
      <c r="U270" s="159" t="str">
        <f>IFERROR(VLOOKUP(Table1[[#This Row],[RespondentID]],'All Data'!$A271:$CN843,86,FALSE),"unknown")</f>
        <v>No</v>
      </c>
      <c r="V270" s="159" t="str">
        <f>IFERROR(VLOOKUP(Table1[[#This Row],[RespondentID]],'All Data'!$A271:$CN843,87,FALSE),"unknown")</f>
        <v xml:space="preserve">English </v>
      </c>
      <c r="W270" s="159" t="str">
        <f>IFERROR(VLOOKUP(Table1[[#This Row],[RespondentID]],'All Data'!$A271:$CN843,88,FALSE),"unknown")</f>
        <v>Over $125,000</v>
      </c>
      <c r="X270" s="159" t="str">
        <f>IFERROR(VLOOKUP(Table1[[#This Row],[RespondentID]],'All Data'!$A271:$CN843,89,FALSE),"unknown")</f>
        <v>Graduate school</v>
      </c>
      <c r="Y270" s="159" t="str">
        <f>IFERROR(VLOOKUP(Table1[[#This Row],[RespondentID]],'All Data'!$A271:$CN843,90,FALSE),"unknown")</f>
        <v>Retired</v>
      </c>
      <c r="Z270" s="159" t="str">
        <f>IFERROR(VLOOKUP(Table1[[#This Row],[RespondentID]],'All Data'!$A271:$CN843,91,FALSE),"unknown")</f>
        <v>Yes</v>
      </c>
      <c r="AA270" s="159" t="str">
        <f>IFERROR(VLOOKUP(Table1[[#This Row],[RespondentID]],'All Data'!$A271:$CN843,92,FALSE),"unknown")</f>
        <v>Yes</v>
      </c>
    </row>
    <row r="271" spans="1:27" x14ac:dyDescent="0.35">
      <c r="A271" s="6">
        <v>7045776139</v>
      </c>
      <c r="B271" s="6"/>
      <c r="C271" s="6"/>
      <c r="D271" s="6"/>
      <c r="E271" s="6" t="s">
        <v>70</v>
      </c>
      <c r="F271" s="6" t="s">
        <v>71</v>
      </c>
      <c r="G271" s="6" t="s">
        <v>72</v>
      </c>
      <c r="H271" s="6"/>
      <c r="I271" s="6"/>
      <c r="J271" s="6"/>
      <c r="K271" s="6"/>
      <c r="L271" s="6"/>
      <c r="M271" s="6"/>
      <c r="N271" s="6"/>
      <c r="O271" s="99"/>
      <c r="P271" s="159" t="str">
        <f>IFERROR(VLOOKUP(Table1[[#This Row],[RespondentID]],'All Data'!$A272:$CN844,81,FALSE),"unkown")</f>
        <v>Female</v>
      </c>
      <c r="Q271" s="159">
        <f>IFERROR(VLOOKUP(Table1[[#This Row],[RespondentID]],'All Data'!$A272:$CN844,82,FALSE),"unknown")</f>
        <v>71</v>
      </c>
      <c r="R271" s="159" t="str">
        <f>IFERROR(VLOOKUP(Table1[[#This Row],[RespondentID]],'All Data'!$A272:$CN844,83,FALSE),"unknown")</f>
        <v>Suffolk</v>
      </c>
      <c r="S271" s="159" t="str">
        <f>IFERROR(VLOOKUP(Table1[[#This Row],[RespondentID]],'All Data'!$A272:$CN844,84,FALSE),"unknown")</f>
        <v>Lindenhurst, 11757</v>
      </c>
      <c r="T271" s="159" t="str">
        <f>IFERROR(VLOOKUP(Table1[[#This Row],[RespondentID]],'All Data'!$A272:$CN844,85,FALSE),"unknown")</f>
        <v>White/Caucasian</v>
      </c>
      <c r="U271" s="159" t="str">
        <f>IFERROR(VLOOKUP(Table1[[#This Row],[RespondentID]],'All Data'!$A272:$CN844,86,FALSE),"unknown")</f>
        <v>No</v>
      </c>
      <c r="V271" s="159" t="str">
        <f>IFERROR(VLOOKUP(Table1[[#This Row],[RespondentID]],'All Data'!$A272:$CN844,87,FALSE),"unknown")</f>
        <v xml:space="preserve">English </v>
      </c>
      <c r="W271" s="159" t="str">
        <f>IFERROR(VLOOKUP(Table1[[#This Row],[RespondentID]],'All Data'!$A272:$CN844,88,FALSE),"unknown")</f>
        <v>Over $125,000</v>
      </c>
      <c r="X271" s="159" t="str">
        <f>IFERROR(VLOOKUP(Table1[[#This Row],[RespondentID]],'All Data'!$A272:$CN844,89,FALSE),"unknown")</f>
        <v>Graduate school</v>
      </c>
      <c r="Y271" s="159" t="str">
        <f>IFERROR(VLOOKUP(Table1[[#This Row],[RespondentID]],'All Data'!$A272:$CN844,90,FALSE),"unknown")</f>
        <v>Retired</v>
      </c>
      <c r="Z271" s="159" t="str">
        <f>IFERROR(VLOOKUP(Table1[[#This Row],[RespondentID]],'All Data'!$A272:$CN844,91,FALSE),"unknown")</f>
        <v>Yes</v>
      </c>
      <c r="AA271" s="159" t="str">
        <f>IFERROR(VLOOKUP(Table1[[#This Row],[RespondentID]],'All Data'!$A272:$CN844,92,FALSE),"unknown")</f>
        <v>Yes</v>
      </c>
    </row>
    <row r="272" spans="1:27" x14ac:dyDescent="0.35">
      <c r="A272" s="6">
        <v>7045775644</v>
      </c>
      <c r="B272" s="6" t="s">
        <v>67</v>
      </c>
      <c r="C272" s="6"/>
      <c r="D272" s="6"/>
      <c r="E272" s="6"/>
      <c r="F272" s="6"/>
      <c r="G272" s="6"/>
      <c r="H272" s="6"/>
      <c r="I272" s="6"/>
      <c r="J272" s="6"/>
      <c r="K272" s="6"/>
      <c r="L272" s="6"/>
      <c r="M272" s="6" t="s">
        <v>78</v>
      </c>
      <c r="N272" s="6"/>
      <c r="O272" s="99"/>
      <c r="P272" s="159" t="str">
        <f>IFERROR(VLOOKUP(Table1[[#This Row],[RespondentID]],'All Data'!$A273:$CN845,81,FALSE),"unkown")</f>
        <v>Male</v>
      </c>
      <c r="Q272" s="159">
        <f>IFERROR(VLOOKUP(Table1[[#This Row],[RespondentID]],'All Data'!$A273:$CN845,82,FALSE),"unknown")</f>
        <v>0</v>
      </c>
      <c r="R272" s="159" t="str">
        <f>IFERROR(VLOOKUP(Table1[[#This Row],[RespondentID]],'All Data'!$A273:$CN845,83,FALSE),"unknown")</f>
        <v>Suffolk</v>
      </c>
      <c r="S272" s="159" t="str">
        <f>IFERROR(VLOOKUP(Table1[[#This Row],[RespondentID]],'All Data'!$A273:$CN845,84,FALSE),"unknown")</f>
        <v>Copiague, 11726</v>
      </c>
      <c r="T272" s="159" t="str">
        <f>IFERROR(VLOOKUP(Table1[[#This Row],[RespondentID]],'All Data'!$A273:$CN845,85,FALSE),"unknown")</f>
        <v>White/Caucasian</v>
      </c>
      <c r="U272" s="159" t="str">
        <f>IFERROR(VLOOKUP(Table1[[#This Row],[RespondentID]],'All Data'!$A273:$CN845,86,FALSE),"unknown")</f>
        <v>No</v>
      </c>
      <c r="V272" s="159" t="str">
        <f>IFERROR(VLOOKUP(Table1[[#This Row],[RespondentID]],'All Data'!$A273:$CN845,87,FALSE),"unknown")</f>
        <v xml:space="preserve">English </v>
      </c>
      <c r="W272" s="159" t="str">
        <f>IFERROR(VLOOKUP(Table1[[#This Row],[RespondentID]],'All Data'!$A273:$CN845,88,FALSE),"unknown")</f>
        <v>$20,000 to $34,999</v>
      </c>
      <c r="X272" s="159" t="str">
        <f>IFERROR(VLOOKUP(Table1[[#This Row],[RespondentID]],'All Data'!$A273:$CN845,89,FALSE),"unknown")</f>
        <v>High school graduate</v>
      </c>
      <c r="Y272" s="159" t="str">
        <f>IFERROR(VLOOKUP(Table1[[#This Row],[RespondentID]],'All Data'!$A273:$CN845,90,FALSE),"unknown")</f>
        <v>Employed for wages</v>
      </c>
      <c r="Z272" s="159" t="str">
        <f>IFERROR(VLOOKUP(Table1[[#This Row],[RespondentID]],'All Data'!$A273:$CN845,91,FALSE),"unknown")</f>
        <v>Yes</v>
      </c>
      <c r="AA272" s="159" t="str">
        <f>IFERROR(VLOOKUP(Table1[[#This Row],[RespondentID]],'All Data'!$A273:$CN845,92,FALSE),"unknown")</f>
        <v>No</v>
      </c>
    </row>
    <row r="273" spans="1:27" x14ac:dyDescent="0.35">
      <c r="A273" s="6">
        <v>7045775443</v>
      </c>
      <c r="B273" s="6" t="s">
        <v>67</v>
      </c>
      <c r="C273" s="6"/>
      <c r="D273" s="6" t="s">
        <v>69</v>
      </c>
      <c r="E273" s="6"/>
      <c r="F273" s="6"/>
      <c r="G273" s="6"/>
      <c r="H273" s="6"/>
      <c r="I273" s="6"/>
      <c r="J273" s="6"/>
      <c r="K273" s="6"/>
      <c r="L273" s="6"/>
      <c r="M273" s="6"/>
      <c r="N273" s="6"/>
      <c r="O273" s="99"/>
      <c r="P273" s="159" t="str">
        <f>IFERROR(VLOOKUP(Table1[[#This Row],[RespondentID]],'All Data'!$A274:$CN846,81,FALSE),"unkown")</f>
        <v>Female</v>
      </c>
      <c r="Q273" s="159">
        <f>IFERROR(VLOOKUP(Table1[[#This Row],[RespondentID]],'All Data'!$A274:$CN846,82,FALSE),"unknown")</f>
        <v>71</v>
      </c>
      <c r="R273" s="159" t="str">
        <f>IFERROR(VLOOKUP(Table1[[#This Row],[RespondentID]],'All Data'!$A274:$CN846,83,FALSE),"unknown")</f>
        <v>Suffolk</v>
      </c>
      <c r="S273" s="159" t="str">
        <f>IFERROR(VLOOKUP(Table1[[#This Row],[RespondentID]],'All Data'!$A274:$CN846,84,FALSE),"unknown")</f>
        <v>Copiague, 11726</v>
      </c>
      <c r="T273" s="159" t="str">
        <f>IFERROR(VLOOKUP(Table1[[#This Row],[RespondentID]],'All Data'!$A274:$CN846,85,FALSE),"unknown")</f>
        <v>White/Caucasian</v>
      </c>
      <c r="U273" s="159" t="str">
        <f>IFERROR(VLOOKUP(Table1[[#This Row],[RespondentID]],'All Data'!$A274:$CN846,86,FALSE),"unknown")</f>
        <v>No</v>
      </c>
      <c r="V273" s="159" t="str">
        <f>IFERROR(VLOOKUP(Table1[[#This Row],[RespondentID]],'All Data'!$A274:$CN846,87,FALSE),"unknown")</f>
        <v xml:space="preserve">English </v>
      </c>
      <c r="W273" s="159" t="str">
        <f>IFERROR(VLOOKUP(Table1[[#This Row],[RespondentID]],'All Data'!$A274:$CN846,88,FALSE),"unknown")</f>
        <v>$20,000 to $34,999</v>
      </c>
      <c r="X273" s="159" t="str">
        <f>IFERROR(VLOOKUP(Table1[[#This Row],[RespondentID]],'All Data'!$A274:$CN846,89,FALSE),"unknown")</f>
        <v>Some college</v>
      </c>
      <c r="Y273" s="159" t="str">
        <f>IFERROR(VLOOKUP(Table1[[#This Row],[RespondentID]],'All Data'!$A274:$CN846,90,FALSE),"unknown")</f>
        <v>Retired</v>
      </c>
      <c r="Z273" s="159" t="str">
        <f>IFERROR(VLOOKUP(Table1[[#This Row],[RespondentID]],'All Data'!$A274:$CN846,91,FALSE),"unknown")</f>
        <v>Yes</v>
      </c>
      <c r="AA273" s="159" t="str">
        <f>IFERROR(VLOOKUP(Table1[[#This Row],[RespondentID]],'All Data'!$A274:$CN846,92,FALSE),"unknown")</f>
        <v>Yes</v>
      </c>
    </row>
    <row r="274" spans="1:27" x14ac:dyDescent="0.35">
      <c r="A274" s="6">
        <v>7045775235</v>
      </c>
      <c r="B274" s="6" t="s">
        <v>67</v>
      </c>
      <c r="C274" s="6"/>
      <c r="D274" s="6"/>
      <c r="E274" s="6"/>
      <c r="F274" s="6"/>
      <c r="G274" s="6"/>
      <c r="H274" s="6"/>
      <c r="I274" s="6"/>
      <c r="J274" s="6"/>
      <c r="K274" s="6"/>
      <c r="L274" s="6"/>
      <c r="M274" s="6"/>
      <c r="N274" s="6"/>
      <c r="O274" s="99"/>
      <c r="P274" s="159">
        <f>IFERROR(VLOOKUP(Table1[[#This Row],[RespondentID]],'All Data'!$A275:$CN847,81,FALSE),"unkown")</f>
        <v>0</v>
      </c>
      <c r="Q274" s="159">
        <f>IFERROR(VLOOKUP(Table1[[#This Row],[RespondentID]],'All Data'!$A275:$CN847,82,FALSE),"unknown")</f>
        <v>0</v>
      </c>
      <c r="R274" s="159" t="str">
        <f>IFERROR(VLOOKUP(Table1[[#This Row],[RespondentID]],'All Data'!$A275:$CN847,83,FALSE),"unknown")</f>
        <v>Suffolk</v>
      </c>
      <c r="S274" s="159" t="str">
        <f>IFERROR(VLOOKUP(Table1[[#This Row],[RespondentID]],'All Data'!$A275:$CN847,84,FALSE),"unknown")</f>
        <v>East Islip, 11730</v>
      </c>
      <c r="T274" s="159" t="str">
        <f>IFERROR(VLOOKUP(Table1[[#This Row],[RespondentID]],'All Data'!$A275:$CN847,85,FALSE),"unknown")</f>
        <v>White/Caucasian</v>
      </c>
      <c r="U274" s="159" t="str">
        <f>IFERROR(VLOOKUP(Table1[[#This Row],[RespondentID]],'All Data'!$A275:$CN847,86,FALSE),"unknown")</f>
        <v>No</v>
      </c>
      <c r="V274" s="159" t="str">
        <f>IFERROR(VLOOKUP(Table1[[#This Row],[RespondentID]],'All Data'!$A275:$CN847,87,FALSE),"unknown")</f>
        <v xml:space="preserve">English </v>
      </c>
      <c r="W274" s="159" t="str">
        <f>IFERROR(VLOOKUP(Table1[[#This Row],[RespondentID]],'All Data'!$A275:$CN847,88,FALSE),"unknown")</f>
        <v>$75,000 to $125,000</v>
      </c>
      <c r="X274" s="159" t="str">
        <f>IFERROR(VLOOKUP(Table1[[#This Row],[RespondentID]],'All Data'!$A275:$CN847,89,FALSE),"unknown")</f>
        <v>Some college</v>
      </c>
      <c r="Y274" s="159" t="str">
        <f>IFERROR(VLOOKUP(Table1[[#This Row],[RespondentID]],'All Data'!$A275:$CN847,90,FALSE),"unknown")</f>
        <v>Retired</v>
      </c>
      <c r="Z274" s="159" t="str">
        <f>IFERROR(VLOOKUP(Table1[[#This Row],[RespondentID]],'All Data'!$A275:$CN847,91,FALSE),"unknown")</f>
        <v>Yes</v>
      </c>
      <c r="AA274" s="159" t="str">
        <f>IFERROR(VLOOKUP(Table1[[#This Row],[RespondentID]],'All Data'!$A275:$CN847,92,FALSE),"unknown")</f>
        <v>Yes</v>
      </c>
    </row>
    <row r="275" spans="1:27" x14ac:dyDescent="0.35">
      <c r="A275" s="6">
        <v>7045775058</v>
      </c>
      <c r="B275" s="6" t="s">
        <v>67</v>
      </c>
      <c r="C275" s="6"/>
      <c r="D275" s="6"/>
      <c r="E275" s="6"/>
      <c r="F275" s="6"/>
      <c r="G275" s="6" t="s">
        <v>72</v>
      </c>
      <c r="H275" s="6"/>
      <c r="I275" s="6"/>
      <c r="J275" s="6"/>
      <c r="K275" s="6"/>
      <c r="L275" s="6"/>
      <c r="M275" s="6" t="s">
        <v>78</v>
      </c>
      <c r="N275" s="6"/>
      <c r="O275" s="99"/>
      <c r="P275" s="159" t="str">
        <f>IFERROR(VLOOKUP(Table1[[#This Row],[RespondentID]],'All Data'!$A276:$CN848,81,FALSE),"unkown")</f>
        <v>Male</v>
      </c>
      <c r="Q275" s="159">
        <f>IFERROR(VLOOKUP(Table1[[#This Row],[RespondentID]],'All Data'!$A276:$CN848,82,FALSE),"unknown")</f>
        <v>89</v>
      </c>
      <c r="R275" s="159" t="str">
        <f>IFERROR(VLOOKUP(Table1[[#This Row],[RespondentID]],'All Data'!$A276:$CN848,83,FALSE),"unknown")</f>
        <v>Suffolk</v>
      </c>
      <c r="S275" s="159" t="str">
        <f>IFERROR(VLOOKUP(Table1[[#This Row],[RespondentID]],'All Data'!$A276:$CN848,84,FALSE),"unknown")</f>
        <v>East Islip, 11730</v>
      </c>
      <c r="T275" s="159" t="str">
        <f>IFERROR(VLOOKUP(Table1[[#This Row],[RespondentID]],'All Data'!$A276:$CN848,85,FALSE),"unknown")</f>
        <v>White/Caucasian</v>
      </c>
      <c r="U275" s="159">
        <f>IFERROR(VLOOKUP(Table1[[#This Row],[RespondentID]],'All Data'!$A276:$CN848,86,FALSE),"unknown")</f>
        <v>0</v>
      </c>
      <c r="V275" s="159" t="str">
        <f>IFERROR(VLOOKUP(Table1[[#This Row],[RespondentID]],'All Data'!$A276:$CN848,87,FALSE),"unknown")</f>
        <v xml:space="preserve">English </v>
      </c>
      <c r="W275" s="159" t="str">
        <f>IFERROR(VLOOKUP(Table1[[#This Row],[RespondentID]],'All Data'!$A276:$CN848,88,FALSE),"unknown")</f>
        <v>$75,000 to $125,000</v>
      </c>
      <c r="X275" s="159" t="str">
        <f>IFERROR(VLOOKUP(Table1[[#This Row],[RespondentID]],'All Data'!$A276:$CN848,89,FALSE),"unknown")</f>
        <v>Some college</v>
      </c>
      <c r="Y275" s="159" t="str">
        <f>IFERROR(VLOOKUP(Table1[[#This Row],[RespondentID]],'All Data'!$A276:$CN848,90,FALSE),"unknown")</f>
        <v>Retired</v>
      </c>
      <c r="Z275" s="159" t="str">
        <f>IFERROR(VLOOKUP(Table1[[#This Row],[RespondentID]],'All Data'!$A276:$CN848,91,FALSE),"unknown")</f>
        <v>Yes</v>
      </c>
      <c r="AA275" s="159" t="str">
        <f>IFERROR(VLOOKUP(Table1[[#This Row],[RespondentID]],'All Data'!$A276:$CN848,92,FALSE),"unknown")</f>
        <v>Yes</v>
      </c>
    </row>
    <row r="276" spans="1:27" x14ac:dyDescent="0.35">
      <c r="A276" s="6">
        <v>7045774846</v>
      </c>
      <c r="B276" s="6" t="s">
        <v>67</v>
      </c>
      <c r="C276" s="6"/>
      <c r="D276" s="6"/>
      <c r="E276" s="6"/>
      <c r="F276" s="6"/>
      <c r="G276" s="6"/>
      <c r="H276" s="6"/>
      <c r="I276" s="6"/>
      <c r="J276" s="6"/>
      <c r="K276" s="6"/>
      <c r="L276" s="6"/>
      <c r="M276" s="6"/>
      <c r="N276" s="6"/>
      <c r="O276" s="99"/>
      <c r="P276" s="159" t="str">
        <f>IFERROR(VLOOKUP(Table1[[#This Row],[RespondentID]],'All Data'!$A277:$CN849,81,FALSE),"unkown")</f>
        <v>Female</v>
      </c>
      <c r="Q276" s="159">
        <f>IFERROR(VLOOKUP(Table1[[#This Row],[RespondentID]],'All Data'!$A277:$CN849,82,FALSE),"unknown")</f>
        <v>84</v>
      </c>
      <c r="R276" s="159" t="str">
        <f>IFERROR(VLOOKUP(Table1[[#This Row],[RespondentID]],'All Data'!$A277:$CN849,83,FALSE),"unknown")</f>
        <v>Suffolk</v>
      </c>
      <c r="S276" s="159" t="str">
        <f>IFERROR(VLOOKUP(Table1[[#This Row],[RespondentID]],'All Data'!$A277:$CN849,84,FALSE),"unknown")</f>
        <v>East Islip, 11730</v>
      </c>
      <c r="T276" s="159" t="str">
        <f>IFERROR(VLOOKUP(Table1[[#This Row],[RespondentID]],'All Data'!$A277:$CN849,85,FALSE),"unknown")</f>
        <v>White/Caucasian</v>
      </c>
      <c r="U276" s="159" t="str">
        <f>IFERROR(VLOOKUP(Table1[[#This Row],[RespondentID]],'All Data'!$A277:$CN849,86,FALSE),"unknown")</f>
        <v>No</v>
      </c>
      <c r="V276" s="159" t="str">
        <f>IFERROR(VLOOKUP(Table1[[#This Row],[RespondentID]],'All Data'!$A277:$CN849,87,FALSE),"unknown")</f>
        <v xml:space="preserve">English </v>
      </c>
      <c r="W276" s="159" t="str">
        <f>IFERROR(VLOOKUP(Table1[[#This Row],[RespondentID]],'All Data'!$A277:$CN849,88,FALSE),"unknown")</f>
        <v>$35,000 to $49,999</v>
      </c>
      <c r="X276" s="159" t="str">
        <f>IFERROR(VLOOKUP(Table1[[#This Row],[RespondentID]],'All Data'!$A277:$CN849,89,FALSE),"unknown")</f>
        <v>High school graduate</v>
      </c>
      <c r="Y276" s="159" t="str">
        <f>IFERROR(VLOOKUP(Table1[[#This Row],[RespondentID]],'All Data'!$A277:$CN849,90,FALSE),"unknown")</f>
        <v>Retired</v>
      </c>
      <c r="Z276" s="159" t="str">
        <f>IFERROR(VLOOKUP(Table1[[#This Row],[RespondentID]],'All Data'!$A277:$CN849,91,FALSE),"unknown")</f>
        <v>Yes</v>
      </c>
      <c r="AA276" s="159" t="str">
        <f>IFERROR(VLOOKUP(Table1[[#This Row],[RespondentID]],'All Data'!$A277:$CN849,92,FALSE),"unknown")</f>
        <v>No</v>
      </c>
    </row>
    <row r="277" spans="1:27" x14ac:dyDescent="0.35">
      <c r="A277" s="6">
        <v>7045774221</v>
      </c>
      <c r="B277" s="6" t="s">
        <v>67</v>
      </c>
      <c r="C277" s="6"/>
      <c r="D277" s="6"/>
      <c r="E277" s="6"/>
      <c r="F277" s="6"/>
      <c r="G277" s="6"/>
      <c r="H277" s="6"/>
      <c r="I277" s="6"/>
      <c r="J277" s="6"/>
      <c r="K277" s="6"/>
      <c r="L277" s="6"/>
      <c r="M277" s="6"/>
      <c r="N277" s="6"/>
      <c r="O277" s="99"/>
      <c r="P277" s="159" t="str">
        <f>IFERROR(VLOOKUP(Table1[[#This Row],[RespondentID]],'All Data'!$A278:$CN850,81,FALSE),"unkown")</f>
        <v>Female</v>
      </c>
      <c r="Q277" s="159">
        <f>IFERROR(VLOOKUP(Table1[[#This Row],[RespondentID]],'All Data'!$A278:$CN850,82,FALSE),"unknown")</f>
        <v>71</v>
      </c>
      <c r="R277" s="159" t="str">
        <f>IFERROR(VLOOKUP(Table1[[#This Row],[RespondentID]],'All Data'!$A278:$CN850,83,FALSE),"unknown")</f>
        <v>Suffolk</v>
      </c>
      <c r="S277" s="159" t="str">
        <f>IFERROR(VLOOKUP(Table1[[#This Row],[RespondentID]],'All Data'!$A278:$CN850,84,FALSE),"unknown")</f>
        <v>Lindenhurst, 11757</v>
      </c>
      <c r="T277" s="159" t="str">
        <f>IFERROR(VLOOKUP(Table1[[#This Row],[RespondentID]],'All Data'!$A278:$CN850,85,FALSE),"unknown")</f>
        <v>White/Caucasian</v>
      </c>
      <c r="U277" s="159" t="str">
        <f>IFERROR(VLOOKUP(Table1[[#This Row],[RespondentID]],'All Data'!$A278:$CN850,86,FALSE),"unknown")</f>
        <v>No</v>
      </c>
      <c r="V277" s="159" t="str">
        <f>IFERROR(VLOOKUP(Table1[[#This Row],[RespondentID]],'All Data'!$A278:$CN850,87,FALSE),"unknown")</f>
        <v xml:space="preserve">English </v>
      </c>
      <c r="W277" s="159">
        <f>IFERROR(VLOOKUP(Table1[[#This Row],[RespondentID]],'All Data'!$A278:$CN850,88,FALSE),"unknown")</f>
        <v>0</v>
      </c>
      <c r="X277" s="159" t="str">
        <f>IFERROR(VLOOKUP(Table1[[#This Row],[RespondentID]],'All Data'!$A278:$CN850,89,FALSE),"unknown")</f>
        <v>Graduate school</v>
      </c>
      <c r="Y277" s="159" t="str">
        <f>IFERROR(VLOOKUP(Table1[[#This Row],[RespondentID]],'All Data'!$A278:$CN850,90,FALSE),"unknown")</f>
        <v>Retired</v>
      </c>
      <c r="Z277" s="159" t="str">
        <f>IFERROR(VLOOKUP(Table1[[#This Row],[RespondentID]],'All Data'!$A278:$CN850,91,FALSE),"unknown")</f>
        <v>Yes</v>
      </c>
      <c r="AA277" s="159" t="str">
        <f>IFERROR(VLOOKUP(Table1[[#This Row],[RespondentID]],'All Data'!$A278:$CN850,92,FALSE),"unknown")</f>
        <v>Yes</v>
      </c>
    </row>
    <row r="278" spans="1:27" x14ac:dyDescent="0.35">
      <c r="A278" s="6">
        <v>7045773962</v>
      </c>
      <c r="B278" s="6" t="s">
        <v>67</v>
      </c>
      <c r="C278" s="6"/>
      <c r="D278" s="6" t="s">
        <v>69</v>
      </c>
      <c r="E278" s="6" t="s">
        <v>70</v>
      </c>
      <c r="F278" s="6" t="s">
        <v>71</v>
      </c>
      <c r="G278" s="6"/>
      <c r="H278" s="6"/>
      <c r="I278" s="6"/>
      <c r="J278" s="6"/>
      <c r="K278" s="6"/>
      <c r="L278" s="6"/>
      <c r="M278" s="6" t="s">
        <v>78</v>
      </c>
      <c r="N278" s="6"/>
      <c r="O278" s="99"/>
      <c r="P278" s="159" t="str">
        <f>IFERROR(VLOOKUP(Table1[[#This Row],[RespondentID]],'All Data'!$A279:$CN851,81,FALSE),"unkown")</f>
        <v>Female</v>
      </c>
      <c r="Q278" s="159">
        <f>IFERROR(VLOOKUP(Table1[[#This Row],[RespondentID]],'All Data'!$A279:$CN851,82,FALSE),"unknown")</f>
        <v>69</v>
      </c>
      <c r="R278" s="159" t="str">
        <f>IFERROR(VLOOKUP(Table1[[#This Row],[RespondentID]],'All Data'!$A279:$CN851,83,FALSE),"unknown")</f>
        <v>Suffolk</v>
      </c>
      <c r="S278" s="159" t="str">
        <f>IFERROR(VLOOKUP(Table1[[#This Row],[RespondentID]],'All Data'!$A279:$CN851,84,FALSE),"unknown")</f>
        <v>East Setauket, 11733</v>
      </c>
      <c r="T278" s="159" t="str">
        <f>IFERROR(VLOOKUP(Table1[[#This Row],[RespondentID]],'All Data'!$A279:$CN851,85,FALSE),"unknown")</f>
        <v>White/Caucasian</v>
      </c>
      <c r="U278" s="159" t="str">
        <f>IFERROR(VLOOKUP(Table1[[#This Row],[RespondentID]],'All Data'!$A279:$CN851,86,FALSE),"unknown")</f>
        <v>No</v>
      </c>
      <c r="V278" s="159" t="str">
        <f>IFERROR(VLOOKUP(Table1[[#This Row],[RespondentID]],'All Data'!$A279:$CN851,87,FALSE),"unknown")</f>
        <v xml:space="preserve">English </v>
      </c>
      <c r="W278" s="159" t="str">
        <f>IFERROR(VLOOKUP(Table1[[#This Row],[RespondentID]],'All Data'!$A279:$CN851,88,FALSE),"unknown")</f>
        <v>$50,000 to $74,999</v>
      </c>
      <c r="X278" s="159" t="str">
        <f>IFERROR(VLOOKUP(Table1[[#This Row],[RespondentID]],'All Data'!$A279:$CN851,89,FALSE),"unknown")</f>
        <v>Graduate school</v>
      </c>
      <c r="Y278" s="159" t="str">
        <f>IFERROR(VLOOKUP(Table1[[#This Row],[RespondentID]],'All Data'!$A279:$CN851,90,FALSE),"unknown")</f>
        <v>Retired</v>
      </c>
      <c r="Z278" s="159" t="str">
        <f>IFERROR(VLOOKUP(Table1[[#This Row],[RespondentID]],'All Data'!$A279:$CN851,91,FALSE),"unknown")</f>
        <v>Yes</v>
      </c>
      <c r="AA278" s="159" t="str">
        <f>IFERROR(VLOOKUP(Table1[[#This Row],[RespondentID]],'All Data'!$A279:$CN851,92,FALSE),"unknown")</f>
        <v>Yes</v>
      </c>
    </row>
    <row r="279" spans="1:27" x14ac:dyDescent="0.35">
      <c r="A279" s="6">
        <v>7045773524</v>
      </c>
      <c r="B279" s="6" t="s">
        <v>67</v>
      </c>
      <c r="C279" s="6"/>
      <c r="D279" s="6"/>
      <c r="E279" s="6"/>
      <c r="F279" s="6"/>
      <c r="G279" s="6" t="s">
        <v>72</v>
      </c>
      <c r="H279" s="6"/>
      <c r="I279" s="6"/>
      <c r="J279" s="6"/>
      <c r="K279" s="6" t="s">
        <v>76</v>
      </c>
      <c r="L279" s="6"/>
      <c r="M279" s="6" t="s">
        <v>78</v>
      </c>
      <c r="N279" s="6"/>
      <c r="O279" s="99"/>
      <c r="P279" s="159" t="str">
        <f>IFERROR(VLOOKUP(Table1[[#This Row],[RespondentID]],'All Data'!$A280:$CN852,81,FALSE),"unkown")</f>
        <v>Female</v>
      </c>
      <c r="Q279" s="159">
        <f>IFERROR(VLOOKUP(Table1[[#This Row],[RespondentID]],'All Data'!$A280:$CN852,82,FALSE),"unknown")</f>
        <v>66</v>
      </c>
      <c r="R279" s="159" t="str">
        <f>IFERROR(VLOOKUP(Table1[[#This Row],[RespondentID]],'All Data'!$A280:$CN852,83,FALSE),"unknown")</f>
        <v>Suffolk</v>
      </c>
      <c r="S279" s="159" t="str">
        <f>IFERROR(VLOOKUP(Table1[[#This Row],[RespondentID]],'All Data'!$A280:$CN852,84,FALSE),"unknown")</f>
        <v>Bay Shore, 11706</v>
      </c>
      <c r="T279" s="159" t="str">
        <f>IFERROR(VLOOKUP(Table1[[#This Row],[RespondentID]],'All Data'!$A280:$CN852,85,FALSE),"unknown")</f>
        <v>White/Caucasian</v>
      </c>
      <c r="U279" s="159" t="str">
        <f>IFERROR(VLOOKUP(Table1[[#This Row],[RespondentID]],'All Data'!$A280:$CN852,86,FALSE),"unknown")</f>
        <v>No</v>
      </c>
      <c r="V279" s="159" t="str">
        <f>IFERROR(VLOOKUP(Table1[[#This Row],[RespondentID]],'All Data'!$A280:$CN852,87,FALSE),"unknown")</f>
        <v xml:space="preserve">English </v>
      </c>
      <c r="W279" s="159" t="str">
        <f>IFERROR(VLOOKUP(Table1[[#This Row],[RespondentID]],'All Data'!$A280:$CN852,88,FALSE),"unknown")</f>
        <v>$50,000 to $74,999</v>
      </c>
      <c r="X279" s="159" t="str">
        <f>IFERROR(VLOOKUP(Table1[[#This Row],[RespondentID]],'All Data'!$A280:$CN852,89,FALSE),"unknown")</f>
        <v>College graduate</v>
      </c>
      <c r="Y279" s="159" t="str">
        <f>IFERROR(VLOOKUP(Table1[[#This Row],[RespondentID]],'All Data'!$A280:$CN852,90,FALSE),"unknown")</f>
        <v>Retired</v>
      </c>
      <c r="Z279" s="159" t="str">
        <f>IFERROR(VLOOKUP(Table1[[#This Row],[RespondentID]],'All Data'!$A280:$CN852,91,FALSE),"unknown")</f>
        <v>Yes</v>
      </c>
      <c r="AA279" s="159" t="str">
        <f>IFERROR(VLOOKUP(Table1[[#This Row],[RespondentID]],'All Data'!$A280:$CN852,92,FALSE),"unknown")</f>
        <v>Yes</v>
      </c>
    </row>
    <row r="280" spans="1:27" x14ac:dyDescent="0.35">
      <c r="A280" s="6">
        <v>7045773232</v>
      </c>
      <c r="B280" s="6"/>
      <c r="C280" s="6"/>
      <c r="D280" s="6" t="s">
        <v>69</v>
      </c>
      <c r="E280" s="6"/>
      <c r="F280" s="6"/>
      <c r="G280" s="6"/>
      <c r="H280" s="6"/>
      <c r="I280" s="6"/>
      <c r="J280" s="6"/>
      <c r="K280" s="6"/>
      <c r="L280" s="6"/>
      <c r="M280" s="6"/>
      <c r="N280" s="6"/>
      <c r="O280" s="99"/>
      <c r="P280" s="159" t="str">
        <f>IFERROR(VLOOKUP(Table1[[#This Row],[RespondentID]],'All Data'!$A281:$CN853,81,FALSE),"unkown")</f>
        <v>Female</v>
      </c>
      <c r="Q280" s="159">
        <f>IFERROR(VLOOKUP(Table1[[#This Row],[RespondentID]],'All Data'!$A281:$CN853,82,FALSE),"unknown")</f>
        <v>62</v>
      </c>
      <c r="R280" s="159" t="str">
        <f>IFERROR(VLOOKUP(Table1[[#This Row],[RespondentID]],'All Data'!$A281:$CN853,83,FALSE),"unknown")</f>
        <v>Suffolk</v>
      </c>
      <c r="S280" s="159" t="str">
        <f>IFERROR(VLOOKUP(Table1[[#This Row],[RespondentID]],'All Data'!$A281:$CN853,84,FALSE),"unknown")</f>
        <v>Brentwood, 11717</v>
      </c>
      <c r="T280" s="159" t="str">
        <f>IFERROR(VLOOKUP(Table1[[#This Row],[RespondentID]],'All Data'!$A281:$CN853,85,FALSE),"unknown")</f>
        <v>Multi-racial</v>
      </c>
      <c r="U280" s="159" t="str">
        <f>IFERROR(VLOOKUP(Table1[[#This Row],[RespondentID]],'All Data'!$A281:$CN853,86,FALSE),"unknown")</f>
        <v>Yes</v>
      </c>
      <c r="V280" s="159" t="str">
        <f>IFERROR(VLOOKUP(Table1[[#This Row],[RespondentID]],'All Data'!$A281:$CN853,87,FALSE),"unknown")</f>
        <v xml:space="preserve">English Spanish </v>
      </c>
      <c r="W280" s="159" t="str">
        <f>IFERROR(VLOOKUP(Table1[[#This Row],[RespondentID]],'All Data'!$A281:$CN853,88,FALSE),"unknown")</f>
        <v>$50,000 to $74,999</v>
      </c>
      <c r="X280" s="159" t="str">
        <f>IFERROR(VLOOKUP(Table1[[#This Row],[RespondentID]],'All Data'!$A281:$CN853,89,FALSE),"unknown")</f>
        <v>Graduate school</v>
      </c>
      <c r="Y280" s="159" t="str">
        <f>IFERROR(VLOOKUP(Table1[[#This Row],[RespondentID]],'All Data'!$A281:$CN853,90,FALSE),"unknown")</f>
        <v>Employed for wages</v>
      </c>
      <c r="Z280" s="159" t="str">
        <f>IFERROR(VLOOKUP(Table1[[#This Row],[RespondentID]],'All Data'!$A281:$CN853,91,FALSE),"unknown")</f>
        <v>Yes</v>
      </c>
      <c r="AA280" s="159" t="str">
        <f>IFERROR(VLOOKUP(Table1[[#This Row],[RespondentID]],'All Data'!$A281:$CN853,92,FALSE),"unknown")</f>
        <v>Yes</v>
      </c>
    </row>
    <row r="281" spans="1:27" x14ac:dyDescent="0.35">
      <c r="A281" s="6">
        <v>7045772808</v>
      </c>
      <c r="B281" s="6" t="s">
        <v>67</v>
      </c>
      <c r="C281" s="6" t="s">
        <v>68</v>
      </c>
      <c r="D281" s="6"/>
      <c r="E281" s="6" t="s">
        <v>70</v>
      </c>
      <c r="F281" s="6" t="s">
        <v>71</v>
      </c>
      <c r="G281" s="6" t="s">
        <v>72</v>
      </c>
      <c r="H281" s="6"/>
      <c r="I281" s="6"/>
      <c r="J281" s="6"/>
      <c r="K281" s="6" t="s">
        <v>76</v>
      </c>
      <c r="L281" s="6"/>
      <c r="M281" s="6"/>
      <c r="N281" s="6"/>
      <c r="O281" s="99"/>
      <c r="P281" s="159" t="str">
        <f>IFERROR(VLOOKUP(Table1[[#This Row],[RespondentID]],'All Data'!$A282:$CN854,81,FALSE),"unkown")</f>
        <v>Female</v>
      </c>
      <c r="Q281" s="159">
        <f>IFERROR(VLOOKUP(Table1[[#This Row],[RespondentID]],'All Data'!$A282:$CN854,82,FALSE),"unknown")</f>
        <v>78</v>
      </c>
      <c r="R281" s="159" t="str">
        <f>IFERROR(VLOOKUP(Table1[[#This Row],[RespondentID]],'All Data'!$A282:$CN854,83,FALSE),"unknown")</f>
        <v>Suffolk</v>
      </c>
      <c r="S281" s="159" t="str">
        <f>IFERROR(VLOOKUP(Table1[[#This Row],[RespondentID]],'All Data'!$A282:$CN854,84,FALSE),"unknown")</f>
        <v>Bay Shore, 11706</v>
      </c>
      <c r="T281" s="159" t="str">
        <f>IFERROR(VLOOKUP(Table1[[#This Row],[RespondentID]],'All Data'!$A282:$CN854,85,FALSE),"unknown")</f>
        <v>Black/African American</v>
      </c>
      <c r="U281" s="159" t="str">
        <f>IFERROR(VLOOKUP(Table1[[#This Row],[RespondentID]],'All Data'!$A282:$CN854,86,FALSE),"unknown")</f>
        <v>No</v>
      </c>
      <c r="V281" s="159" t="str">
        <f>IFERROR(VLOOKUP(Table1[[#This Row],[RespondentID]],'All Data'!$A282:$CN854,87,FALSE),"unknown")</f>
        <v xml:space="preserve">English </v>
      </c>
      <c r="W281" s="159" t="str">
        <f>IFERROR(VLOOKUP(Table1[[#This Row],[RespondentID]],'All Data'!$A282:$CN854,88,FALSE),"unknown")</f>
        <v>$50,000 to $74,999</v>
      </c>
      <c r="X281" s="159" t="str">
        <f>IFERROR(VLOOKUP(Table1[[#This Row],[RespondentID]],'All Data'!$A282:$CN854,89,FALSE),"unknown")</f>
        <v>Some college</v>
      </c>
      <c r="Y281" s="159" t="str">
        <f>IFERROR(VLOOKUP(Table1[[#This Row],[RespondentID]],'All Data'!$A282:$CN854,90,FALSE),"unknown")</f>
        <v>Retired</v>
      </c>
      <c r="Z281" s="159" t="str">
        <f>IFERROR(VLOOKUP(Table1[[#This Row],[RespondentID]],'All Data'!$A282:$CN854,91,FALSE),"unknown")</f>
        <v>Yes</v>
      </c>
      <c r="AA281" s="159" t="str">
        <f>IFERROR(VLOOKUP(Table1[[#This Row],[RespondentID]],'All Data'!$A282:$CN854,92,FALSE),"unknown")</f>
        <v>Yes</v>
      </c>
    </row>
    <row r="282" spans="1:27" x14ac:dyDescent="0.35">
      <c r="A282" s="6">
        <v>7045772515</v>
      </c>
      <c r="B282" s="6"/>
      <c r="C282" s="6"/>
      <c r="D282" s="6"/>
      <c r="E282" s="6" t="s">
        <v>70</v>
      </c>
      <c r="F282" s="6" t="s">
        <v>71</v>
      </c>
      <c r="G282" s="6"/>
      <c r="H282" s="6"/>
      <c r="I282" s="6" t="s">
        <v>74</v>
      </c>
      <c r="J282" s="6" t="s">
        <v>75</v>
      </c>
      <c r="K282" s="6"/>
      <c r="L282" s="6"/>
      <c r="M282" s="6"/>
      <c r="N282" s="6"/>
      <c r="O282" s="99"/>
      <c r="P282" s="159" t="str">
        <f>IFERROR(VLOOKUP(Table1[[#This Row],[RespondentID]],'All Data'!$A283:$CN855,81,FALSE),"unkown")</f>
        <v>Female</v>
      </c>
      <c r="Q282" s="159">
        <f>IFERROR(VLOOKUP(Table1[[#This Row],[RespondentID]],'All Data'!$A283:$CN855,82,FALSE),"unknown")</f>
        <v>82</v>
      </c>
      <c r="R282" s="159" t="str">
        <f>IFERROR(VLOOKUP(Table1[[#This Row],[RespondentID]],'All Data'!$A283:$CN855,83,FALSE),"unknown")</f>
        <v>Suffolk</v>
      </c>
      <c r="S282" s="159" t="str">
        <f>IFERROR(VLOOKUP(Table1[[#This Row],[RespondentID]],'All Data'!$A283:$CN855,84,FALSE),"unknown")</f>
        <v>Islip Terrace, 11752</v>
      </c>
      <c r="T282" s="159" t="str">
        <f>IFERROR(VLOOKUP(Table1[[#This Row],[RespondentID]],'All Data'!$A283:$CN855,85,FALSE),"unknown")</f>
        <v>White/Caucasian</v>
      </c>
      <c r="U282" s="159" t="str">
        <f>IFERROR(VLOOKUP(Table1[[#This Row],[RespondentID]],'All Data'!$A283:$CN855,86,FALSE),"unknown")</f>
        <v>No</v>
      </c>
      <c r="V282" s="159" t="str">
        <f>IFERROR(VLOOKUP(Table1[[#This Row],[RespondentID]],'All Data'!$A283:$CN855,87,FALSE),"unknown")</f>
        <v xml:space="preserve">English </v>
      </c>
      <c r="W282" s="159" t="str">
        <f>IFERROR(VLOOKUP(Table1[[#This Row],[RespondentID]],'All Data'!$A283:$CN855,88,FALSE),"unknown")</f>
        <v>$20,000 to $34,999</v>
      </c>
      <c r="X282" s="159" t="str">
        <f>IFERROR(VLOOKUP(Table1[[#This Row],[RespondentID]],'All Data'!$A283:$CN855,89,FALSE),"unknown")</f>
        <v>Graduate school</v>
      </c>
      <c r="Y282" s="159" t="str">
        <f>IFERROR(VLOOKUP(Table1[[#This Row],[RespondentID]],'All Data'!$A283:$CN855,90,FALSE),"unknown")</f>
        <v>Employed for wages</v>
      </c>
      <c r="Z282" s="159" t="str">
        <f>IFERROR(VLOOKUP(Table1[[#This Row],[RespondentID]],'All Data'!$A283:$CN855,91,FALSE),"unknown")</f>
        <v>Yes</v>
      </c>
      <c r="AA282" s="159" t="str">
        <f>IFERROR(VLOOKUP(Table1[[#This Row],[RespondentID]],'All Data'!$A283:$CN855,92,FALSE),"unknown")</f>
        <v>No</v>
      </c>
    </row>
    <row r="283" spans="1:27" x14ac:dyDescent="0.35">
      <c r="A283" s="6">
        <v>7045772328</v>
      </c>
      <c r="B283" s="6" t="s">
        <v>67</v>
      </c>
      <c r="C283" s="6"/>
      <c r="D283" s="6"/>
      <c r="E283" s="6"/>
      <c r="F283" s="6"/>
      <c r="G283" s="6"/>
      <c r="H283" s="6"/>
      <c r="I283" s="6"/>
      <c r="J283" s="6"/>
      <c r="K283" s="6"/>
      <c r="L283" s="6"/>
      <c r="M283" s="6"/>
      <c r="N283" s="6"/>
      <c r="O283" s="99"/>
      <c r="P283" s="159" t="str">
        <f>IFERROR(VLOOKUP(Table1[[#This Row],[RespondentID]],'All Data'!$A284:$CN856,81,FALSE),"unkown")</f>
        <v>Female</v>
      </c>
      <c r="Q283" s="159">
        <f>IFERROR(VLOOKUP(Table1[[#This Row],[RespondentID]],'All Data'!$A284:$CN856,82,FALSE),"unknown")</f>
        <v>54</v>
      </c>
      <c r="R283" s="159" t="str">
        <f>IFERROR(VLOOKUP(Table1[[#This Row],[RespondentID]],'All Data'!$A284:$CN856,83,FALSE),"unknown")</f>
        <v>Suffolk</v>
      </c>
      <c r="S283" s="159" t="str">
        <f>IFERROR(VLOOKUP(Table1[[#This Row],[RespondentID]],'All Data'!$A284:$CN856,84,FALSE),"unknown")</f>
        <v>Central Islip, 11722</v>
      </c>
      <c r="T283" s="159" t="str">
        <f>IFERROR(VLOOKUP(Table1[[#This Row],[RespondentID]],'All Data'!$A284:$CN856,85,FALSE),"unknown")</f>
        <v>White/Caucasian</v>
      </c>
      <c r="U283" s="159" t="str">
        <f>IFERROR(VLOOKUP(Table1[[#This Row],[RespondentID]],'All Data'!$A284:$CN856,86,FALSE),"unknown")</f>
        <v>No</v>
      </c>
      <c r="V283" s="159" t="str">
        <f>IFERROR(VLOOKUP(Table1[[#This Row],[RespondentID]],'All Data'!$A284:$CN856,87,FALSE),"unknown")</f>
        <v xml:space="preserve">English </v>
      </c>
      <c r="W283" s="159" t="str">
        <f>IFERROR(VLOOKUP(Table1[[#This Row],[RespondentID]],'All Data'!$A284:$CN856,88,FALSE),"unknown")</f>
        <v>$35,000 to $49,999</v>
      </c>
      <c r="X283" s="159" t="str">
        <f>IFERROR(VLOOKUP(Table1[[#This Row],[RespondentID]],'All Data'!$A284:$CN856,89,FALSE),"unknown")</f>
        <v>College graduate</v>
      </c>
      <c r="Y283" s="159" t="str">
        <f>IFERROR(VLOOKUP(Table1[[#This Row],[RespondentID]],'All Data'!$A284:$CN856,90,FALSE),"unknown")</f>
        <v>Retired</v>
      </c>
      <c r="Z283" s="159" t="str">
        <f>IFERROR(VLOOKUP(Table1[[#This Row],[RespondentID]],'All Data'!$A284:$CN856,91,FALSE),"unknown")</f>
        <v>Yes</v>
      </c>
      <c r="AA283" s="159" t="str">
        <f>IFERROR(VLOOKUP(Table1[[#This Row],[RespondentID]],'All Data'!$A284:$CN856,92,FALSE),"unknown")</f>
        <v>No</v>
      </c>
    </row>
    <row r="284" spans="1:27" x14ac:dyDescent="0.35">
      <c r="A284" s="6">
        <v>7045772084</v>
      </c>
      <c r="B284" s="6"/>
      <c r="C284" s="6"/>
      <c r="D284" s="6"/>
      <c r="E284" s="6"/>
      <c r="F284" s="6"/>
      <c r="G284" s="6"/>
      <c r="H284" s="6"/>
      <c r="I284" s="6"/>
      <c r="J284" s="6"/>
      <c r="K284" s="6"/>
      <c r="L284" s="6"/>
      <c r="M284" s="6"/>
      <c r="N284" s="6"/>
      <c r="O284" s="99"/>
      <c r="P284" s="159" t="str">
        <f>IFERROR(VLOOKUP(Table1[[#This Row],[RespondentID]],'All Data'!$A285:$CN857,81,FALSE),"unkown")</f>
        <v>Male</v>
      </c>
      <c r="Q284" s="159">
        <f>IFERROR(VLOOKUP(Table1[[#This Row],[RespondentID]],'All Data'!$A285:$CN857,82,FALSE),"unknown")</f>
        <v>74</v>
      </c>
      <c r="R284" s="159" t="str">
        <f>IFERROR(VLOOKUP(Table1[[#This Row],[RespondentID]],'All Data'!$A285:$CN857,83,FALSE),"unknown")</f>
        <v>Suffolk</v>
      </c>
      <c r="S284" s="159" t="str">
        <f>IFERROR(VLOOKUP(Table1[[#This Row],[RespondentID]],'All Data'!$A285:$CN857,84,FALSE),"unknown")</f>
        <v>West Islip, 11795</v>
      </c>
      <c r="T284" s="159" t="str">
        <f>IFERROR(VLOOKUP(Table1[[#This Row],[RespondentID]],'All Data'!$A285:$CN857,85,FALSE),"unknown")</f>
        <v>White/Caucasian</v>
      </c>
      <c r="U284" s="159" t="str">
        <f>IFERROR(VLOOKUP(Table1[[#This Row],[RespondentID]],'All Data'!$A285:$CN857,86,FALSE),"unknown")</f>
        <v>No</v>
      </c>
      <c r="V284" s="159" t="str">
        <f>IFERROR(VLOOKUP(Table1[[#This Row],[RespondentID]],'All Data'!$A285:$CN857,87,FALSE),"unknown")</f>
        <v xml:space="preserve">English </v>
      </c>
      <c r="W284" s="159" t="str">
        <f>IFERROR(VLOOKUP(Table1[[#This Row],[RespondentID]],'All Data'!$A285:$CN857,88,FALSE),"unknown")</f>
        <v>Over $125,000</v>
      </c>
      <c r="X284" s="159" t="str">
        <f>IFERROR(VLOOKUP(Table1[[#This Row],[RespondentID]],'All Data'!$A285:$CN857,89,FALSE),"unknown")</f>
        <v>College graduate</v>
      </c>
      <c r="Y284" s="159" t="str">
        <f>IFERROR(VLOOKUP(Table1[[#This Row],[RespondentID]],'All Data'!$A285:$CN857,90,FALSE),"unknown")</f>
        <v>Retired</v>
      </c>
      <c r="Z284" s="159" t="str">
        <f>IFERROR(VLOOKUP(Table1[[#This Row],[RespondentID]],'All Data'!$A285:$CN857,91,FALSE),"unknown")</f>
        <v>Yes</v>
      </c>
      <c r="AA284" s="159" t="str">
        <f>IFERROR(VLOOKUP(Table1[[#This Row],[RespondentID]],'All Data'!$A285:$CN857,92,FALSE),"unknown")</f>
        <v>No</v>
      </c>
    </row>
    <row r="285" spans="1:27" x14ac:dyDescent="0.35">
      <c r="A285" s="6">
        <v>7045771777</v>
      </c>
      <c r="B285" s="6" t="s">
        <v>67</v>
      </c>
      <c r="C285" s="6"/>
      <c r="D285" s="6" t="s">
        <v>69</v>
      </c>
      <c r="E285" s="6" t="s">
        <v>70</v>
      </c>
      <c r="F285" s="6" t="s">
        <v>71</v>
      </c>
      <c r="G285" s="6"/>
      <c r="H285" s="6"/>
      <c r="I285" s="6"/>
      <c r="J285" s="6"/>
      <c r="K285" s="6" t="s">
        <v>76</v>
      </c>
      <c r="L285" s="6"/>
      <c r="M285" s="6"/>
      <c r="N285" s="6"/>
      <c r="O285" s="99"/>
      <c r="P285" s="159" t="str">
        <f>IFERROR(VLOOKUP(Table1[[#This Row],[RespondentID]],'All Data'!$A286:$CN858,81,FALSE),"unkown")</f>
        <v>Female</v>
      </c>
      <c r="Q285" s="159">
        <f>IFERROR(VLOOKUP(Table1[[#This Row],[RespondentID]],'All Data'!$A286:$CN858,82,FALSE),"unknown")</f>
        <v>62</v>
      </c>
      <c r="R285" s="159" t="str">
        <f>IFERROR(VLOOKUP(Table1[[#This Row],[RespondentID]],'All Data'!$A286:$CN858,83,FALSE),"unknown")</f>
        <v>Suffolk</v>
      </c>
      <c r="S285" s="159" t="str">
        <f>IFERROR(VLOOKUP(Table1[[#This Row],[RespondentID]],'All Data'!$A286:$CN858,84,FALSE),"unknown")</f>
        <v>Brentwood, 11717</v>
      </c>
      <c r="T285" s="159" t="str">
        <f>IFERROR(VLOOKUP(Table1[[#This Row],[RespondentID]],'All Data'!$A286:$CN858,85,FALSE),"unknown")</f>
        <v>White/Caucasian</v>
      </c>
      <c r="U285" s="159" t="str">
        <f>IFERROR(VLOOKUP(Table1[[#This Row],[RespondentID]],'All Data'!$A286:$CN858,86,FALSE),"unknown")</f>
        <v>No</v>
      </c>
      <c r="V285" s="159" t="str">
        <f>IFERROR(VLOOKUP(Table1[[#This Row],[RespondentID]],'All Data'!$A286:$CN858,87,FALSE),"unknown")</f>
        <v xml:space="preserve">English </v>
      </c>
      <c r="W285" s="159" t="str">
        <f>IFERROR(VLOOKUP(Table1[[#This Row],[RespondentID]],'All Data'!$A286:$CN858,88,FALSE),"unknown")</f>
        <v>$75,000 to $125,000</v>
      </c>
      <c r="X285" s="159" t="str">
        <f>IFERROR(VLOOKUP(Table1[[#This Row],[RespondentID]],'All Data'!$A286:$CN858,89,FALSE),"unknown")</f>
        <v>Graduate school</v>
      </c>
      <c r="Y285" s="159" t="str">
        <f>IFERROR(VLOOKUP(Table1[[#This Row],[RespondentID]],'All Data'!$A286:$CN858,90,FALSE),"unknown")</f>
        <v>Employed for wages</v>
      </c>
      <c r="Z285" s="159" t="str">
        <f>IFERROR(VLOOKUP(Table1[[#This Row],[RespondentID]],'All Data'!$A286:$CN858,91,FALSE),"unknown")</f>
        <v>Yes</v>
      </c>
      <c r="AA285" s="159" t="str">
        <f>IFERROR(VLOOKUP(Table1[[#This Row],[RespondentID]],'All Data'!$A286:$CN858,92,FALSE),"unknown")</f>
        <v>Yes</v>
      </c>
    </row>
    <row r="286" spans="1:27" x14ac:dyDescent="0.35">
      <c r="A286" s="6">
        <v>7045771436</v>
      </c>
      <c r="B286" s="6" t="s">
        <v>67</v>
      </c>
      <c r="C286" s="6"/>
      <c r="D286" s="6"/>
      <c r="E286" s="6" t="s">
        <v>70</v>
      </c>
      <c r="F286" s="6"/>
      <c r="G286" s="6"/>
      <c r="H286" s="6"/>
      <c r="I286" s="6"/>
      <c r="J286" s="6"/>
      <c r="K286" s="6"/>
      <c r="L286" s="6"/>
      <c r="M286" s="6"/>
      <c r="N286" s="6"/>
      <c r="O286" s="99"/>
      <c r="P286" s="159" t="str">
        <f>IFERROR(VLOOKUP(Table1[[#This Row],[RespondentID]],'All Data'!$A287:$CN859,81,FALSE),"unkown")</f>
        <v>Female</v>
      </c>
      <c r="Q286" s="159">
        <f>IFERROR(VLOOKUP(Table1[[#This Row],[RespondentID]],'All Data'!$A287:$CN859,82,FALSE),"unknown")</f>
        <v>62</v>
      </c>
      <c r="R286" s="159" t="str">
        <f>IFERROR(VLOOKUP(Table1[[#This Row],[RespondentID]],'All Data'!$A287:$CN859,83,FALSE),"unknown")</f>
        <v>Suffolk</v>
      </c>
      <c r="S286" s="159" t="str">
        <f>IFERROR(VLOOKUP(Table1[[#This Row],[RespondentID]],'All Data'!$A287:$CN859,84,FALSE),"unknown")</f>
        <v>Mastic Beach, 11951</v>
      </c>
      <c r="T286" s="159" t="str">
        <f>IFERROR(VLOOKUP(Table1[[#This Row],[RespondentID]],'All Data'!$A287:$CN859,85,FALSE),"unknown")</f>
        <v>White/Caucasian</v>
      </c>
      <c r="U286" s="159" t="str">
        <f>IFERROR(VLOOKUP(Table1[[#This Row],[RespondentID]],'All Data'!$A287:$CN859,86,FALSE),"unknown")</f>
        <v>No</v>
      </c>
      <c r="V286" s="159" t="str">
        <f>IFERROR(VLOOKUP(Table1[[#This Row],[RespondentID]],'All Data'!$A287:$CN859,87,FALSE),"unknown")</f>
        <v xml:space="preserve">English </v>
      </c>
      <c r="W286" s="159" t="str">
        <f>IFERROR(VLOOKUP(Table1[[#This Row],[RespondentID]],'All Data'!$A287:$CN859,88,FALSE),"unknown")</f>
        <v>Over $125,000</v>
      </c>
      <c r="X286" s="159" t="str">
        <f>IFERROR(VLOOKUP(Table1[[#This Row],[RespondentID]],'All Data'!$A287:$CN859,89,FALSE),"unknown")</f>
        <v>College graduate</v>
      </c>
      <c r="Y286" s="159" t="str">
        <f>IFERROR(VLOOKUP(Table1[[#This Row],[RespondentID]],'All Data'!$A287:$CN859,90,FALSE),"unknown")</f>
        <v>Retired</v>
      </c>
      <c r="Z286" s="159" t="str">
        <f>IFERROR(VLOOKUP(Table1[[#This Row],[RespondentID]],'All Data'!$A287:$CN859,91,FALSE),"unknown")</f>
        <v>Yes</v>
      </c>
      <c r="AA286" s="159" t="str">
        <f>IFERROR(VLOOKUP(Table1[[#This Row],[RespondentID]],'All Data'!$A287:$CN859,92,FALSE),"unknown")</f>
        <v>Yes</v>
      </c>
    </row>
    <row r="287" spans="1:27" x14ac:dyDescent="0.35">
      <c r="A287" s="6">
        <v>7045771204</v>
      </c>
      <c r="B287" s="6" t="s">
        <v>67</v>
      </c>
      <c r="C287" s="6"/>
      <c r="D287" s="6"/>
      <c r="E287" s="6"/>
      <c r="F287" s="6"/>
      <c r="G287" s="6"/>
      <c r="H287" s="6"/>
      <c r="I287" s="6"/>
      <c r="J287" s="6"/>
      <c r="K287" s="6"/>
      <c r="L287" s="6"/>
      <c r="M287" s="6"/>
      <c r="N287" s="6"/>
      <c r="O287" s="99"/>
      <c r="P287" s="159" t="str">
        <f>IFERROR(VLOOKUP(Table1[[#This Row],[RespondentID]],'All Data'!$A288:$CN860,81,FALSE),"unkown")</f>
        <v>Female</v>
      </c>
      <c r="Q287" s="159">
        <f>IFERROR(VLOOKUP(Table1[[#This Row],[RespondentID]],'All Data'!$A288:$CN860,82,FALSE),"unknown")</f>
        <v>68</v>
      </c>
      <c r="R287" s="159" t="str">
        <f>IFERROR(VLOOKUP(Table1[[#This Row],[RespondentID]],'All Data'!$A288:$CN860,83,FALSE),"unknown")</f>
        <v>Suffolk</v>
      </c>
      <c r="S287" s="159" t="str">
        <f>IFERROR(VLOOKUP(Table1[[#This Row],[RespondentID]],'All Data'!$A288:$CN860,84,FALSE),"unknown")</f>
        <v>Islip Terrace, 11752</v>
      </c>
      <c r="T287" s="159" t="str">
        <f>IFERROR(VLOOKUP(Table1[[#This Row],[RespondentID]],'All Data'!$A288:$CN860,85,FALSE),"unknown")</f>
        <v>White/Caucasian</v>
      </c>
      <c r="U287" s="159" t="str">
        <f>IFERROR(VLOOKUP(Table1[[#This Row],[RespondentID]],'All Data'!$A288:$CN860,86,FALSE),"unknown")</f>
        <v>No</v>
      </c>
      <c r="V287" s="159" t="str">
        <f>IFERROR(VLOOKUP(Table1[[#This Row],[RespondentID]],'All Data'!$A288:$CN860,87,FALSE),"unknown")</f>
        <v xml:space="preserve">English </v>
      </c>
      <c r="W287" s="159">
        <f>IFERROR(VLOOKUP(Table1[[#This Row],[RespondentID]],'All Data'!$A288:$CN860,88,FALSE),"unknown")</f>
        <v>0</v>
      </c>
      <c r="X287" s="159">
        <f>IFERROR(VLOOKUP(Table1[[#This Row],[RespondentID]],'All Data'!$A288:$CN860,89,FALSE),"unknown")</f>
        <v>0</v>
      </c>
      <c r="Y287" s="159" t="str">
        <f>IFERROR(VLOOKUP(Table1[[#This Row],[RespondentID]],'All Data'!$A288:$CN860,90,FALSE),"unknown")</f>
        <v>Retired</v>
      </c>
      <c r="Z287" s="159" t="str">
        <f>IFERROR(VLOOKUP(Table1[[#This Row],[RespondentID]],'All Data'!$A288:$CN860,91,FALSE),"unknown")</f>
        <v>Yes</v>
      </c>
      <c r="AA287" s="159" t="str">
        <f>IFERROR(VLOOKUP(Table1[[#This Row],[RespondentID]],'All Data'!$A288:$CN860,92,FALSE),"unknown")</f>
        <v>Yes</v>
      </c>
    </row>
    <row r="288" spans="1:27" x14ac:dyDescent="0.35">
      <c r="A288" s="6">
        <v>7045770957</v>
      </c>
      <c r="B288" s="6" t="s">
        <v>67</v>
      </c>
      <c r="C288" s="6"/>
      <c r="D288" s="6"/>
      <c r="E288" s="6" t="s">
        <v>70</v>
      </c>
      <c r="F288" s="6" t="s">
        <v>71</v>
      </c>
      <c r="G288" s="6"/>
      <c r="H288" s="6"/>
      <c r="I288" s="6"/>
      <c r="J288" s="6"/>
      <c r="K288" s="6" t="s">
        <v>76</v>
      </c>
      <c r="L288" s="6"/>
      <c r="M288" s="6" t="s">
        <v>78</v>
      </c>
      <c r="N288" s="6"/>
      <c r="O288" s="99"/>
      <c r="P288" s="159" t="str">
        <f>IFERROR(VLOOKUP(Table1[[#This Row],[RespondentID]],'All Data'!$A289:$CN861,81,FALSE),"unkown")</f>
        <v>Female</v>
      </c>
      <c r="Q288" s="159">
        <f>IFERROR(VLOOKUP(Table1[[#This Row],[RespondentID]],'All Data'!$A289:$CN861,82,FALSE),"unknown")</f>
        <v>70</v>
      </c>
      <c r="R288" s="159" t="str">
        <f>IFERROR(VLOOKUP(Table1[[#This Row],[RespondentID]],'All Data'!$A289:$CN861,83,FALSE),"unknown")</f>
        <v>Suffolk</v>
      </c>
      <c r="S288" s="159" t="str">
        <f>IFERROR(VLOOKUP(Table1[[#This Row],[RespondentID]],'All Data'!$A289:$CN861,84,FALSE),"unknown")</f>
        <v>Islip Terrace, 11752</v>
      </c>
      <c r="T288" s="159" t="str">
        <f>IFERROR(VLOOKUP(Table1[[#This Row],[RespondentID]],'All Data'!$A289:$CN861,85,FALSE),"unknown")</f>
        <v>White/Caucasian</v>
      </c>
      <c r="U288" s="159" t="str">
        <f>IFERROR(VLOOKUP(Table1[[#This Row],[RespondentID]],'All Data'!$A289:$CN861,86,FALSE),"unknown")</f>
        <v>No</v>
      </c>
      <c r="V288" s="159" t="str">
        <f>IFERROR(VLOOKUP(Table1[[#This Row],[RespondentID]],'All Data'!$A289:$CN861,87,FALSE),"unknown")</f>
        <v xml:space="preserve">English </v>
      </c>
      <c r="W288" s="159" t="str">
        <f>IFERROR(VLOOKUP(Table1[[#This Row],[RespondentID]],'All Data'!$A289:$CN861,88,FALSE),"unknown")</f>
        <v>$50,000 to $74,999</v>
      </c>
      <c r="X288" s="159" t="str">
        <f>IFERROR(VLOOKUP(Table1[[#This Row],[RespondentID]],'All Data'!$A289:$CN861,89,FALSE),"unknown")</f>
        <v>Some college</v>
      </c>
      <c r="Y288" s="159" t="str">
        <f>IFERROR(VLOOKUP(Table1[[#This Row],[RespondentID]],'All Data'!$A289:$CN861,90,FALSE),"unknown")</f>
        <v>Retired</v>
      </c>
      <c r="Z288" s="159" t="str">
        <f>IFERROR(VLOOKUP(Table1[[#This Row],[RespondentID]],'All Data'!$A289:$CN861,91,FALSE),"unknown")</f>
        <v>Yes</v>
      </c>
      <c r="AA288" s="159" t="str">
        <f>IFERROR(VLOOKUP(Table1[[#This Row],[RespondentID]],'All Data'!$A289:$CN861,92,FALSE),"unknown")</f>
        <v>Yes</v>
      </c>
    </row>
    <row r="289" spans="1:27" x14ac:dyDescent="0.35">
      <c r="A289" s="6">
        <v>7045770683</v>
      </c>
      <c r="B289" s="6" t="s">
        <v>67</v>
      </c>
      <c r="C289" s="6"/>
      <c r="D289" s="6"/>
      <c r="E289" s="6"/>
      <c r="F289" s="6"/>
      <c r="G289" s="6"/>
      <c r="H289" s="6"/>
      <c r="I289" s="6"/>
      <c r="J289" s="6"/>
      <c r="K289" s="6"/>
      <c r="L289" s="6"/>
      <c r="M289" s="6"/>
      <c r="N289" s="6"/>
      <c r="O289" s="99"/>
      <c r="P289" s="159" t="str">
        <f>IFERROR(VLOOKUP(Table1[[#This Row],[RespondentID]],'All Data'!$A290:$CN862,81,FALSE),"unkown")</f>
        <v>Female</v>
      </c>
      <c r="Q289" s="159">
        <f>IFERROR(VLOOKUP(Table1[[#This Row],[RespondentID]],'All Data'!$A290:$CN862,82,FALSE),"unknown")</f>
        <v>34</v>
      </c>
      <c r="R289" s="159" t="str">
        <f>IFERROR(VLOOKUP(Table1[[#This Row],[RespondentID]],'All Data'!$A290:$CN862,83,FALSE),"unknown")</f>
        <v>Suffolk</v>
      </c>
      <c r="S289" s="159" t="str">
        <f>IFERROR(VLOOKUP(Table1[[#This Row],[RespondentID]],'All Data'!$A290:$CN862,84,FALSE),"unknown")</f>
        <v>Islip Terrace, 11752</v>
      </c>
      <c r="T289" s="159" t="str">
        <f>IFERROR(VLOOKUP(Table1[[#This Row],[RespondentID]],'All Data'!$A290:$CN862,85,FALSE),"unknown")</f>
        <v>White/Caucasian</v>
      </c>
      <c r="U289" s="159" t="str">
        <f>IFERROR(VLOOKUP(Table1[[#This Row],[RespondentID]],'All Data'!$A290:$CN862,86,FALSE),"unknown")</f>
        <v>Yes</v>
      </c>
      <c r="V289" s="159" t="str">
        <f>IFERROR(VLOOKUP(Table1[[#This Row],[RespondentID]],'All Data'!$A290:$CN862,87,FALSE),"unknown")</f>
        <v xml:space="preserve">English </v>
      </c>
      <c r="W289" s="159" t="str">
        <f>IFERROR(VLOOKUP(Table1[[#This Row],[RespondentID]],'All Data'!$A290:$CN862,88,FALSE),"unknown")</f>
        <v>Over $125,000</v>
      </c>
      <c r="X289" s="159" t="str">
        <f>IFERROR(VLOOKUP(Table1[[#This Row],[RespondentID]],'All Data'!$A290:$CN862,89,FALSE),"unknown")</f>
        <v>College graduate</v>
      </c>
      <c r="Y289" s="159" t="str">
        <f>IFERROR(VLOOKUP(Table1[[#This Row],[RespondentID]],'All Data'!$A290:$CN862,90,FALSE),"unknown")</f>
        <v>Out of work, but not currently looking</v>
      </c>
      <c r="Z289" s="159" t="str">
        <f>IFERROR(VLOOKUP(Table1[[#This Row],[RespondentID]],'All Data'!$A290:$CN862,91,FALSE),"unknown")</f>
        <v>Yes</v>
      </c>
      <c r="AA289" s="159" t="str">
        <f>IFERROR(VLOOKUP(Table1[[#This Row],[RespondentID]],'All Data'!$A290:$CN862,92,FALSE),"unknown")</f>
        <v>Yes</v>
      </c>
    </row>
    <row r="290" spans="1:27" x14ac:dyDescent="0.35">
      <c r="A290" s="6">
        <v>7045770126</v>
      </c>
      <c r="B290" s="6" t="s">
        <v>67</v>
      </c>
      <c r="C290" s="6"/>
      <c r="D290" s="6"/>
      <c r="E290" s="6" t="s">
        <v>70</v>
      </c>
      <c r="F290" s="6"/>
      <c r="G290" s="6" t="s">
        <v>72</v>
      </c>
      <c r="H290" s="6"/>
      <c r="I290" s="6"/>
      <c r="J290" s="6"/>
      <c r="K290" s="6"/>
      <c r="L290" s="6"/>
      <c r="M290" s="6"/>
      <c r="N290" s="6"/>
      <c r="O290" s="99"/>
      <c r="P290" s="159" t="str">
        <f>IFERROR(VLOOKUP(Table1[[#This Row],[RespondentID]],'All Data'!$A291:$CN863,81,FALSE),"unkown")</f>
        <v>Female</v>
      </c>
      <c r="Q290" s="159">
        <f>IFERROR(VLOOKUP(Table1[[#This Row],[RespondentID]],'All Data'!$A291:$CN863,82,FALSE),"unknown")</f>
        <v>69</v>
      </c>
      <c r="R290" s="159" t="str">
        <f>IFERROR(VLOOKUP(Table1[[#This Row],[RespondentID]],'All Data'!$A291:$CN863,83,FALSE),"unknown")</f>
        <v>Suffolk</v>
      </c>
      <c r="S290" s="159" t="str">
        <f>IFERROR(VLOOKUP(Table1[[#This Row],[RespondentID]],'All Data'!$A291:$CN863,84,FALSE),"unknown")</f>
        <v>Brentwood, 11717</v>
      </c>
      <c r="T290" s="159" t="str">
        <f>IFERROR(VLOOKUP(Table1[[#This Row],[RespondentID]],'All Data'!$A291:$CN863,85,FALSE),"unknown")</f>
        <v>White/Caucasian</v>
      </c>
      <c r="U290" s="159">
        <f>IFERROR(VLOOKUP(Table1[[#This Row],[RespondentID]],'All Data'!$A291:$CN863,86,FALSE),"unknown")</f>
        <v>0</v>
      </c>
      <c r="V290" s="159" t="str">
        <f>IFERROR(VLOOKUP(Table1[[#This Row],[RespondentID]],'All Data'!$A291:$CN863,87,FALSE),"unknown")</f>
        <v xml:space="preserve">English </v>
      </c>
      <c r="W290" s="159" t="str">
        <f>IFERROR(VLOOKUP(Table1[[#This Row],[RespondentID]],'All Data'!$A291:$CN863,88,FALSE),"unknown")</f>
        <v>$20,000 to $34,999</v>
      </c>
      <c r="X290" s="159" t="str">
        <f>IFERROR(VLOOKUP(Table1[[#This Row],[RespondentID]],'All Data'!$A291:$CN863,89,FALSE),"unknown")</f>
        <v>College graduate</v>
      </c>
      <c r="Y290" s="159" t="str">
        <f>IFERROR(VLOOKUP(Table1[[#This Row],[RespondentID]],'All Data'!$A291:$CN863,90,FALSE),"unknown")</f>
        <v>Retired</v>
      </c>
      <c r="Z290" s="159" t="str">
        <f>IFERROR(VLOOKUP(Table1[[#This Row],[RespondentID]],'All Data'!$A291:$CN863,91,FALSE),"unknown")</f>
        <v>Yes</v>
      </c>
      <c r="AA290" s="159" t="str">
        <f>IFERROR(VLOOKUP(Table1[[#This Row],[RespondentID]],'All Data'!$A291:$CN863,92,FALSE),"unknown")</f>
        <v>Yes</v>
      </c>
    </row>
    <row r="291" spans="1:27" x14ac:dyDescent="0.35">
      <c r="A291" s="6">
        <v>7045769863</v>
      </c>
      <c r="B291" s="6" t="s">
        <v>67</v>
      </c>
      <c r="C291" s="6"/>
      <c r="D291" s="6"/>
      <c r="E291" s="6"/>
      <c r="F291" s="6" t="s">
        <v>71</v>
      </c>
      <c r="G291" s="6"/>
      <c r="H291" s="6"/>
      <c r="I291" s="6"/>
      <c r="J291" s="6"/>
      <c r="K291" s="6"/>
      <c r="L291" s="6"/>
      <c r="M291" s="6"/>
      <c r="N291" s="6"/>
      <c r="O291" s="99"/>
      <c r="P291" s="159" t="str">
        <f>IFERROR(VLOOKUP(Table1[[#This Row],[RespondentID]],'All Data'!$A292:$CN864,81,FALSE),"unkown")</f>
        <v>Female</v>
      </c>
      <c r="Q291" s="159">
        <f>IFERROR(VLOOKUP(Table1[[#This Row],[RespondentID]],'All Data'!$A292:$CN864,82,FALSE),"unknown")</f>
        <v>72</v>
      </c>
      <c r="R291" s="159" t="str">
        <f>IFERROR(VLOOKUP(Table1[[#This Row],[RespondentID]],'All Data'!$A292:$CN864,83,FALSE),"unknown")</f>
        <v>Suffolk</v>
      </c>
      <c r="S291" s="159" t="str">
        <f>IFERROR(VLOOKUP(Table1[[#This Row],[RespondentID]],'All Data'!$A292:$CN864,84,FALSE),"unknown")</f>
        <v>West Islip, 11795</v>
      </c>
      <c r="T291" s="159" t="str">
        <f>IFERROR(VLOOKUP(Table1[[#This Row],[RespondentID]],'All Data'!$A292:$CN864,85,FALSE),"unknown")</f>
        <v>White/Caucasian</v>
      </c>
      <c r="U291" s="159" t="str">
        <f>IFERROR(VLOOKUP(Table1[[#This Row],[RespondentID]],'All Data'!$A292:$CN864,86,FALSE),"unknown")</f>
        <v>No</v>
      </c>
      <c r="V291" s="159" t="str">
        <f>IFERROR(VLOOKUP(Table1[[#This Row],[RespondentID]],'All Data'!$A292:$CN864,87,FALSE),"unknown")</f>
        <v xml:space="preserve">English </v>
      </c>
      <c r="W291" s="159" t="str">
        <f>IFERROR(VLOOKUP(Table1[[#This Row],[RespondentID]],'All Data'!$A292:$CN864,88,FALSE),"unknown")</f>
        <v>$75,000 to $125,000</v>
      </c>
      <c r="X291" s="159" t="str">
        <f>IFERROR(VLOOKUP(Table1[[#This Row],[RespondentID]],'All Data'!$A292:$CN864,89,FALSE),"unknown")</f>
        <v>Some college</v>
      </c>
      <c r="Y291" s="159" t="str">
        <f>IFERROR(VLOOKUP(Table1[[#This Row],[RespondentID]],'All Data'!$A292:$CN864,90,FALSE),"unknown")</f>
        <v>Retired</v>
      </c>
      <c r="Z291" s="159" t="str">
        <f>IFERROR(VLOOKUP(Table1[[#This Row],[RespondentID]],'All Data'!$A292:$CN864,91,FALSE),"unknown")</f>
        <v>Yes</v>
      </c>
      <c r="AA291" s="159" t="str">
        <f>IFERROR(VLOOKUP(Table1[[#This Row],[RespondentID]],'All Data'!$A292:$CN864,92,FALSE),"unknown")</f>
        <v>Yes</v>
      </c>
    </row>
    <row r="292" spans="1:27" x14ac:dyDescent="0.35">
      <c r="A292" s="6">
        <v>7045769603</v>
      </c>
      <c r="B292" s="6"/>
      <c r="C292" s="6"/>
      <c r="D292" s="6"/>
      <c r="E292" s="6" t="s">
        <v>70</v>
      </c>
      <c r="F292" s="6" t="s">
        <v>71</v>
      </c>
      <c r="G292" s="6" t="s">
        <v>72</v>
      </c>
      <c r="H292" s="6"/>
      <c r="I292" s="6"/>
      <c r="J292" s="6"/>
      <c r="K292" s="6"/>
      <c r="L292" s="6"/>
      <c r="M292" s="6"/>
      <c r="N292" s="6"/>
      <c r="O292" s="99"/>
      <c r="P292" s="159" t="str">
        <f>IFERROR(VLOOKUP(Table1[[#This Row],[RespondentID]],'All Data'!$A293:$CN865,81,FALSE),"unkown")</f>
        <v>Male</v>
      </c>
      <c r="Q292" s="159">
        <f>IFERROR(VLOOKUP(Table1[[#This Row],[RespondentID]],'All Data'!$A293:$CN865,82,FALSE),"unknown")</f>
        <v>73</v>
      </c>
      <c r="R292" s="159" t="str">
        <f>IFERROR(VLOOKUP(Table1[[#This Row],[RespondentID]],'All Data'!$A293:$CN865,83,FALSE),"unknown")</f>
        <v>Suffolk</v>
      </c>
      <c r="S292" s="159" t="str">
        <f>IFERROR(VLOOKUP(Table1[[#This Row],[RespondentID]],'All Data'!$A293:$CN865,84,FALSE),"unknown")</f>
        <v>Bay Shore, 11706</v>
      </c>
      <c r="T292" s="159" t="str">
        <f>IFERROR(VLOOKUP(Table1[[#This Row],[RespondentID]],'All Data'!$A293:$CN865,85,FALSE),"unknown")</f>
        <v>White/Caucasian</v>
      </c>
      <c r="U292" s="159">
        <f>IFERROR(VLOOKUP(Table1[[#This Row],[RespondentID]],'All Data'!$A293:$CN865,86,FALSE),"unknown")</f>
        <v>0</v>
      </c>
      <c r="V292" s="159" t="str">
        <f>IFERROR(VLOOKUP(Table1[[#This Row],[RespondentID]],'All Data'!$A293:$CN865,87,FALSE),"unknown")</f>
        <v xml:space="preserve">English </v>
      </c>
      <c r="W292" s="159" t="str">
        <f>IFERROR(VLOOKUP(Table1[[#This Row],[RespondentID]],'All Data'!$A293:$CN865,88,FALSE),"unknown")</f>
        <v>$75,000 to $125,000</v>
      </c>
      <c r="X292" s="159" t="str">
        <f>IFERROR(VLOOKUP(Table1[[#This Row],[RespondentID]],'All Data'!$A293:$CN865,89,FALSE),"unknown")</f>
        <v>High school graduate</v>
      </c>
      <c r="Y292" s="159" t="str">
        <f>IFERROR(VLOOKUP(Table1[[#This Row],[RespondentID]],'All Data'!$A293:$CN865,90,FALSE),"unknown")</f>
        <v>Retired</v>
      </c>
      <c r="Z292" s="159" t="str">
        <f>IFERROR(VLOOKUP(Table1[[#This Row],[RespondentID]],'All Data'!$A293:$CN865,91,FALSE),"unknown")</f>
        <v>Yes</v>
      </c>
      <c r="AA292" s="159" t="str">
        <f>IFERROR(VLOOKUP(Table1[[#This Row],[RespondentID]],'All Data'!$A293:$CN865,92,FALSE),"unknown")</f>
        <v>No</v>
      </c>
    </row>
    <row r="293" spans="1:27" x14ac:dyDescent="0.35">
      <c r="A293" s="6">
        <v>7045769363</v>
      </c>
      <c r="B293" s="6" t="s">
        <v>67</v>
      </c>
      <c r="C293" s="6"/>
      <c r="D293" s="6" t="s">
        <v>69</v>
      </c>
      <c r="E293" s="6" t="s">
        <v>70</v>
      </c>
      <c r="F293" s="6" t="s">
        <v>71</v>
      </c>
      <c r="G293" s="6"/>
      <c r="H293" s="6"/>
      <c r="I293" s="6"/>
      <c r="J293" s="6" t="s">
        <v>75</v>
      </c>
      <c r="K293" s="6"/>
      <c r="L293" s="6"/>
      <c r="M293" s="6"/>
      <c r="N293" s="6"/>
      <c r="O293" s="99"/>
      <c r="P293" s="159" t="str">
        <f>IFERROR(VLOOKUP(Table1[[#This Row],[RespondentID]],'All Data'!$A294:$CN866,81,FALSE),"unkown")</f>
        <v>Female</v>
      </c>
      <c r="Q293" s="159">
        <f>IFERROR(VLOOKUP(Table1[[#This Row],[RespondentID]],'All Data'!$A294:$CN866,82,FALSE),"unknown")</f>
        <v>59</v>
      </c>
      <c r="R293" s="159" t="str">
        <f>IFERROR(VLOOKUP(Table1[[#This Row],[RespondentID]],'All Data'!$A294:$CN866,83,FALSE),"unknown")</f>
        <v>Suffolk</v>
      </c>
      <c r="S293" s="159" t="str">
        <f>IFERROR(VLOOKUP(Table1[[#This Row],[RespondentID]],'All Data'!$A294:$CN866,84,FALSE),"unknown")</f>
        <v>Centereach, 11720</v>
      </c>
      <c r="T293" s="159" t="str">
        <f>IFERROR(VLOOKUP(Table1[[#This Row],[RespondentID]],'All Data'!$A294:$CN866,85,FALSE),"unknown")</f>
        <v>White/Caucasian</v>
      </c>
      <c r="U293" s="159" t="str">
        <f>IFERROR(VLOOKUP(Table1[[#This Row],[RespondentID]],'All Data'!$A294:$CN866,86,FALSE),"unknown")</f>
        <v>No</v>
      </c>
      <c r="V293" s="159" t="str">
        <f>IFERROR(VLOOKUP(Table1[[#This Row],[RespondentID]],'All Data'!$A294:$CN866,87,FALSE),"unknown")</f>
        <v xml:space="preserve">English </v>
      </c>
      <c r="W293" s="159" t="str">
        <f>IFERROR(VLOOKUP(Table1[[#This Row],[RespondentID]],'All Data'!$A294:$CN866,88,FALSE),"unknown")</f>
        <v>Over $125,000</v>
      </c>
      <c r="X293" s="159" t="str">
        <f>IFERROR(VLOOKUP(Table1[[#This Row],[RespondentID]],'All Data'!$A294:$CN866,89,FALSE),"unknown")</f>
        <v>College graduate</v>
      </c>
      <c r="Y293" s="159" t="str">
        <f>IFERROR(VLOOKUP(Table1[[#This Row],[RespondentID]],'All Data'!$A294:$CN866,90,FALSE),"unknown")</f>
        <v>Employed for wages</v>
      </c>
      <c r="Z293" s="159" t="str">
        <f>IFERROR(VLOOKUP(Table1[[#This Row],[RespondentID]],'All Data'!$A294:$CN866,91,FALSE),"unknown")</f>
        <v>Yes</v>
      </c>
      <c r="AA293" s="159" t="str">
        <f>IFERROR(VLOOKUP(Table1[[#This Row],[RespondentID]],'All Data'!$A294:$CN866,92,FALSE),"unknown")</f>
        <v>Yes</v>
      </c>
    </row>
    <row r="294" spans="1:27" x14ac:dyDescent="0.35">
      <c r="A294" s="6">
        <v>7045769068</v>
      </c>
      <c r="B294" s="6" t="s">
        <v>67</v>
      </c>
      <c r="C294" s="6"/>
      <c r="D294" s="6"/>
      <c r="E294" s="6" t="s">
        <v>70</v>
      </c>
      <c r="F294" s="6"/>
      <c r="G294" s="6"/>
      <c r="H294" s="6"/>
      <c r="I294" s="6"/>
      <c r="J294" s="6"/>
      <c r="K294" s="6"/>
      <c r="L294" s="6"/>
      <c r="M294" s="6" t="s">
        <v>78</v>
      </c>
      <c r="N294" s="6"/>
      <c r="O294" s="99"/>
      <c r="P294" s="159" t="str">
        <f>IFERROR(VLOOKUP(Table1[[#This Row],[RespondentID]],'All Data'!$A295:$CN867,81,FALSE),"unkown")</f>
        <v>Female</v>
      </c>
      <c r="Q294" s="159">
        <f>IFERROR(VLOOKUP(Table1[[#This Row],[RespondentID]],'All Data'!$A295:$CN867,82,FALSE),"unknown")</f>
        <v>66</v>
      </c>
      <c r="R294" s="159" t="str">
        <f>IFERROR(VLOOKUP(Table1[[#This Row],[RespondentID]],'All Data'!$A295:$CN867,83,FALSE),"unknown")</f>
        <v>Suffolk</v>
      </c>
      <c r="S294" s="159" t="str">
        <f>IFERROR(VLOOKUP(Table1[[#This Row],[RespondentID]],'All Data'!$A295:$CN867,84,FALSE),"unknown")</f>
        <v>Stony Brook, 11790</v>
      </c>
      <c r="T294" s="159" t="str">
        <f>IFERROR(VLOOKUP(Table1[[#This Row],[RespondentID]],'All Data'!$A295:$CN867,85,FALSE),"unknown")</f>
        <v>White/Caucasian</v>
      </c>
      <c r="U294" s="159" t="str">
        <f>IFERROR(VLOOKUP(Table1[[#This Row],[RespondentID]],'All Data'!$A295:$CN867,86,FALSE),"unknown")</f>
        <v>No</v>
      </c>
      <c r="V294" s="159" t="str">
        <f>IFERROR(VLOOKUP(Table1[[#This Row],[RespondentID]],'All Data'!$A295:$CN867,87,FALSE),"unknown")</f>
        <v xml:space="preserve">English </v>
      </c>
      <c r="W294" s="159" t="str">
        <f>IFERROR(VLOOKUP(Table1[[#This Row],[RespondentID]],'All Data'!$A295:$CN867,88,FALSE),"unknown")</f>
        <v>$75,000 to $125,000</v>
      </c>
      <c r="X294" s="159" t="str">
        <f>IFERROR(VLOOKUP(Table1[[#This Row],[RespondentID]],'All Data'!$A295:$CN867,89,FALSE),"unknown")</f>
        <v>Some college</v>
      </c>
      <c r="Y294" s="159" t="str">
        <f>IFERROR(VLOOKUP(Table1[[#This Row],[RespondentID]],'All Data'!$A295:$CN867,90,FALSE),"unknown")</f>
        <v>Retired</v>
      </c>
      <c r="Z294" s="159" t="str">
        <f>IFERROR(VLOOKUP(Table1[[#This Row],[RespondentID]],'All Data'!$A295:$CN867,91,FALSE),"unknown")</f>
        <v>Yes</v>
      </c>
      <c r="AA294" s="159" t="str">
        <f>IFERROR(VLOOKUP(Table1[[#This Row],[RespondentID]],'All Data'!$A295:$CN867,92,FALSE),"unknown")</f>
        <v>Yes</v>
      </c>
    </row>
    <row r="295" spans="1:27" x14ac:dyDescent="0.35">
      <c r="A295" s="6">
        <v>7045768707</v>
      </c>
      <c r="B295" s="6" t="s">
        <v>67</v>
      </c>
      <c r="C295" s="6"/>
      <c r="D295" s="6"/>
      <c r="E295" s="6"/>
      <c r="F295" s="6"/>
      <c r="G295" s="6"/>
      <c r="H295" s="6"/>
      <c r="I295" s="6"/>
      <c r="J295" s="6"/>
      <c r="K295" s="6"/>
      <c r="L295" s="6"/>
      <c r="M295" s="6"/>
      <c r="N295" s="6"/>
      <c r="O295" s="99"/>
      <c r="P295" s="159" t="str">
        <f>IFERROR(VLOOKUP(Table1[[#This Row],[RespondentID]],'All Data'!$A296:$CN868,81,FALSE),"unkown")</f>
        <v>Male</v>
      </c>
      <c r="Q295" s="159">
        <f>IFERROR(VLOOKUP(Table1[[#This Row],[RespondentID]],'All Data'!$A296:$CN868,82,FALSE),"unknown")</f>
        <v>84</v>
      </c>
      <c r="R295" s="159" t="str">
        <f>IFERROR(VLOOKUP(Table1[[#This Row],[RespondentID]],'All Data'!$A296:$CN868,83,FALSE),"unknown")</f>
        <v>Suffolk</v>
      </c>
      <c r="S295" s="159" t="str">
        <f>IFERROR(VLOOKUP(Table1[[#This Row],[RespondentID]],'All Data'!$A296:$CN868,84,FALSE),"unknown")</f>
        <v>Northport, 11768</v>
      </c>
      <c r="T295" s="159" t="str">
        <f>IFERROR(VLOOKUP(Table1[[#This Row],[RespondentID]],'All Data'!$A296:$CN868,85,FALSE),"unknown")</f>
        <v>White/Caucasian</v>
      </c>
      <c r="U295" s="159" t="str">
        <f>IFERROR(VLOOKUP(Table1[[#This Row],[RespondentID]],'All Data'!$A296:$CN868,86,FALSE),"unknown")</f>
        <v>No</v>
      </c>
      <c r="V295" s="159" t="str">
        <f>IFERROR(VLOOKUP(Table1[[#This Row],[RespondentID]],'All Data'!$A296:$CN868,87,FALSE),"unknown")</f>
        <v xml:space="preserve">English </v>
      </c>
      <c r="W295" s="159" t="str">
        <f>IFERROR(VLOOKUP(Table1[[#This Row],[RespondentID]],'All Data'!$A296:$CN868,88,FALSE),"unknown")</f>
        <v>Over $125,000</v>
      </c>
      <c r="X295" s="159" t="str">
        <f>IFERROR(VLOOKUP(Table1[[#This Row],[RespondentID]],'All Data'!$A296:$CN868,89,FALSE),"unknown")</f>
        <v>Some college</v>
      </c>
      <c r="Y295" s="159" t="str">
        <f>IFERROR(VLOOKUP(Table1[[#This Row],[RespondentID]],'All Data'!$A296:$CN868,90,FALSE),"unknown")</f>
        <v>Retired</v>
      </c>
      <c r="Z295" s="159" t="str">
        <f>IFERROR(VLOOKUP(Table1[[#This Row],[RespondentID]],'All Data'!$A296:$CN868,91,FALSE),"unknown")</f>
        <v>Yes</v>
      </c>
      <c r="AA295" s="159" t="str">
        <f>IFERROR(VLOOKUP(Table1[[#This Row],[RespondentID]],'All Data'!$A296:$CN868,92,FALSE),"unknown")</f>
        <v>Yes</v>
      </c>
    </row>
    <row r="296" spans="1:27" x14ac:dyDescent="0.35">
      <c r="A296" s="6">
        <v>7045768471</v>
      </c>
      <c r="B296" s="6" t="s">
        <v>67</v>
      </c>
      <c r="C296" s="6"/>
      <c r="D296" s="6"/>
      <c r="E296" s="6" t="s">
        <v>70</v>
      </c>
      <c r="F296" s="6"/>
      <c r="G296" s="6"/>
      <c r="H296" s="6"/>
      <c r="I296" s="6"/>
      <c r="J296" s="6"/>
      <c r="K296" s="6"/>
      <c r="L296" s="6"/>
      <c r="M296" s="6" t="s">
        <v>78</v>
      </c>
      <c r="N296" s="6"/>
      <c r="O296" s="99"/>
      <c r="P296" s="159" t="str">
        <f>IFERROR(VLOOKUP(Table1[[#This Row],[RespondentID]],'All Data'!$A297:$CN869,81,FALSE),"unkown")</f>
        <v>Female</v>
      </c>
      <c r="Q296" s="159">
        <f>IFERROR(VLOOKUP(Table1[[#This Row],[RespondentID]],'All Data'!$A297:$CN869,82,FALSE),"unknown")</f>
        <v>83</v>
      </c>
      <c r="R296" s="159" t="str">
        <f>IFERROR(VLOOKUP(Table1[[#This Row],[RespondentID]],'All Data'!$A297:$CN869,83,FALSE),"unknown")</f>
        <v>Suffolk</v>
      </c>
      <c r="S296" s="159" t="str">
        <f>IFERROR(VLOOKUP(Table1[[#This Row],[RespondentID]],'All Data'!$A297:$CN869,84,FALSE),"unknown")</f>
        <v>Fort Salonga, 11768</v>
      </c>
      <c r="T296" s="159" t="str">
        <f>IFERROR(VLOOKUP(Table1[[#This Row],[RespondentID]],'All Data'!$A297:$CN869,85,FALSE),"unknown")</f>
        <v>White/Caucasian</v>
      </c>
      <c r="U296" s="159" t="str">
        <f>IFERROR(VLOOKUP(Table1[[#This Row],[RespondentID]],'All Data'!$A297:$CN869,86,FALSE),"unknown")</f>
        <v>No</v>
      </c>
      <c r="V296" s="159" t="str">
        <f>IFERROR(VLOOKUP(Table1[[#This Row],[RespondentID]],'All Data'!$A297:$CN869,87,FALSE),"unknown")</f>
        <v xml:space="preserve"> </v>
      </c>
      <c r="W296" s="159" t="str">
        <f>IFERROR(VLOOKUP(Table1[[#This Row],[RespondentID]],'All Data'!$A297:$CN869,88,FALSE),"unknown")</f>
        <v>Over $125,000</v>
      </c>
      <c r="X296" s="159" t="str">
        <f>IFERROR(VLOOKUP(Table1[[#This Row],[RespondentID]],'All Data'!$A297:$CN869,89,FALSE),"unknown")</f>
        <v>Some college</v>
      </c>
      <c r="Y296" s="159" t="str">
        <f>IFERROR(VLOOKUP(Table1[[#This Row],[RespondentID]],'All Data'!$A297:$CN869,90,FALSE),"unknown")</f>
        <v>Retired</v>
      </c>
      <c r="Z296" s="159" t="str">
        <f>IFERROR(VLOOKUP(Table1[[#This Row],[RespondentID]],'All Data'!$A297:$CN869,91,FALSE),"unknown")</f>
        <v>Yes</v>
      </c>
      <c r="AA296" s="159" t="str">
        <f>IFERROR(VLOOKUP(Table1[[#This Row],[RespondentID]],'All Data'!$A297:$CN869,92,FALSE),"unknown")</f>
        <v>Yes</v>
      </c>
    </row>
    <row r="297" spans="1:27" x14ac:dyDescent="0.35">
      <c r="A297" s="6">
        <v>7045768190</v>
      </c>
      <c r="B297" s="6"/>
      <c r="C297" s="6"/>
      <c r="D297" s="6"/>
      <c r="E297" s="6"/>
      <c r="F297" s="6"/>
      <c r="G297" s="6"/>
      <c r="H297" s="6"/>
      <c r="I297" s="6"/>
      <c r="J297" s="6"/>
      <c r="K297" s="6"/>
      <c r="L297" s="6"/>
      <c r="M297" s="6" t="s">
        <v>78</v>
      </c>
      <c r="N297" s="6"/>
      <c r="O297" s="99"/>
      <c r="P297" s="159" t="str">
        <f>IFERROR(VLOOKUP(Table1[[#This Row],[RespondentID]],'All Data'!$A298:$CN870,81,FALSE),"unkown")</f>
        <v>Female</v>
      </c>
      <c r="Q297" s="159">
        <f>IFERROR(VLOOKUP(Table1[[#This Row],[RespondentID]],'All Data'!$A298:$CN870,82,FALSE),"unknown")</f>
        <v>32</v>
      </c>
      <c r="R297" s="159" t="str">
        <f>IFERROR(VLOOKUP(Table1[[#This Row],[RespondentID]],'All Data'!$A298:$CN870,83,FALSE),"unknown")</f>
        <v>Suffolk</v>
      </c>
      <c r="S297" s="159" t="str">
        <f>IFERROR(VLOOKUP(Table1[[#This Row],[RespondentID]],'All Data'!$A298:$CN870,84,FALSE),"unknown")</f>
        <v>Lindenhurst, 11757</v>
      </c>
      <c r="T297" s="159" t="str">
        <f>IFERROR(VLOOKUP(Table1[[#This Row],[RespondentID]],'All Data'!$A298:$CN870,85,FALSE),"unknown")</f>
        <v>White/Caucasian</v>
      </c>
      <c r="U297" s="159" t="str">
        <f>IFERROR(VLOOKUP(Table1[[#This Row],[RespondentID]],'All Data'!$A298:$CN870,86,FALSE),"unknown")</f>
        <v>No</v>
      </c>
      <c r="V297" s="159" t="str">
        <f>IFERROR(VLOOKUP(Table1[[#This Row],[RespondentID]],'All Data'!$A298:$CN870,87,FALSE),"unknown")</f>
        <v xml:space="preserve">English </v>
      </c>
      <c r="W297" s="159" t="str">
        <f>IFERROR(VLOOKUP(Table1[[#This Row],[RespondentID]],'All Data'!$A298:$CN870,88,FALSE),"unknown")</f>
        <v>$50,000 to $74,999</v>
      </c>
      <c r="X297" s="159" t="str">
        <f>IFERROR(VLOOKUP(Table1[[#This Row],[RespondentID]],'All Data'!$A298:$CN870,89,FALSE),"unknown")</f>
        <v>Graduate school</v>
      </c>
      <c r="Y297" s="159" t="str">
        <f>IFERROR(VLOOKUP(Table1[[#This Row],[RespondentID]],'All Data'!$A298:$CN870,90,FALSE),"unknown")</f>
        <v>Employed for wages</v>
      </c>
      <c r="Z297" s="159" t="str">
        <f>IFERROR(VLOOKUP(Table1[[#This Row],[RespondentID]],'All Data'!$A298:$CN870,91,FALSE),"unknown")</f>
        <v>Yes</v>
      </c>
      <c r="AA297" s="159" t="str">
        <f>IFERROR(VLOOKUP(Table1[[#This Row],[RespondentID]],'All Data'!$A298:$CN870,92,FALSE),"unknown")</f>
        <v>Yes</v>
      </c>
    </row>
    <row r="298" spans="1:27" x14ac:dyDescent="0.35">
      <c r="A298" s="6">
        <v>7045767996</v>
      </c>
      <c r="B298" s="6" t="s">
        <v>67</v>
      </c>
      <c r="C298" s="6"/>
      <c r="D298" s="6"/>
      <c r="E298" s="6" t="s">
        <v>70</v>
      </c>
      <c r="F298" s="6"/>
      <c r="G298" s="6"/>
      <c r="H298" s="6"/>
      <c r="I298" s="6"/>
      <c r="J298" s="6"/>
      <c r="K298" s="6" t="s">
        <v>76</v>
      </c>
      <c r="L298" s="6"/>
      <c r="M298" s="6"/>
      <c r="N298" s="6"/>
      <c r="O298" s="99"/>
      <c r="P298" s="159" t="str">
        <f>IFERROR(VLOOKUP(Table1[[#This Row],[RespondentID]],'All Data'!$A299:$CN871,81,FALSE),"unkown")</f>
        <v>Female</v>
      </c>
      <c r="Q298" s="159">
        <f>IFERROR(VLOOKUP(Table1[[#This Row],[RespondentID]],'All Data'!$A299:$CN871,82,FALSE),"unknown")</f>
        <v>0</v>
      </c>
      <c r="R298" s="159" t="str">
        <f>IFERROR(VLOOKUP(Table1[[#This Row],[RespondentID]],'All Data'!$A299:$CN871,83,FALSE),"unknown")</f>
        <v>Suffolk</v>
      </c>
      <c r="S298" s="159" t="str">
        <f>IFERROR(VLOOKUP(Table1[[#This Row],[RespondentID]],'All Data'!$A299:$CN871,84,FALSE),"unknown")</f>
        <v>Bay Shore, 11706</v>
      </c>
      <c r="T298" s="159" t="str">
        <f>IFERROR(VLOOKUP(Table1[[#This Row],[RespondentID]],'All Data'!$A299:$CN871,85,FALSE),"unknown")</f>
        <v>Black/African American</v>
      </c>
      <c r="U298" s="159">
        <f>IFERROR(VLOOKUP(Table1[[#This Row],[RespondentID]],'All Data'!$A299:$CN871,86,FALSE),"unknown")</f>
        <v>0</v>
      </c>
      <c r="V298" s="159" t="str">
        <f>IFERROR(VLOOKUP(Table1[[#This Row],[RespondentID]],'All Data'!$A299:$CN871,87,FALSE),"unknown")</f>
        <v xml:space="preserve"> </v>
      </c>
      <c r="W298" s="159" t="str">
        <f>IFERROR(VLOOKUP(Table1[[#This Row],[RespondentID]],'All Data'!$A299:$CN871,88,FALSE),"unknown")</f>
        <v>$75,000 to $125,000</v>
      </c>
      <c r="X298" s="159" t="str">
        <f>IFERROR(VLOOKUP(Table1[[#This Row],[RespondentID]],'All Data'!$A299:$CN871,89,FALSE),"unknown")</f>
        <v>College graduate</v>
      </c>
      <c r="Y298" s="159" t="str">
        <f>IFERROR(VLOOKUP(Table1[[#This Row],[RespondentID]],'All Data'!$A299:$CN871,90,FALSE),"unknown")</f>
        <v>Employed for wages</v>
      </c>
      <c r="Z298" s="159" t="str">
        <f>IFERROR(VLOOKUP(Table1[[#This Row],[RespondentID]],'All Data'!$A299:$CN871,91,FALSE),"unknown")</f>
        <v>Yes</v>
      </c>
      <c r="AA298" s="159" t="str">
        <f>IFERROR(VLOOKUP(Table1[[#This Row],[RespondentID]],'All Data'!$A299:$CN871,92,FALSE),"unknown")</f>
        <v>Yes</v>
      </c>
    </row>
    <row r="299" spans="1:27" x14ac:dyDescent="0.35">
      <c r="A299" s="6">
        <v>7045767642</v>
      </c>
      <c r="B299" s="6" t="s">
        <v>67</v>
      </c>
      <c r="C299" s="6"/>
      <c r="D299" s="6" t="s">
        <v>69</v>
      </c>
      <c r="E299" s="6"/>
      <c r="F299" s="6"/>
      <c r="G299" s="6" t="s">
        <v>72</v>
      </c>
      <c r="H299" s="6"/>
      <c r="I299" s="6"/>
      <c r="J299" s="6"/>
      <c r="K299" s="6"/>
      <c r="L299" s="6"/>
      <c r="M299" s="6"/>
      <c r="N299" s="6"/>
      <c r="O299" s="99"/>
      <c r="P299" s="159" t="str">
        <f>IFERROR(VLOOKUP(Table1[[#This Row],[RespondentID]],'All Data'!$A300:$CN872,81,FALSE),"unkown")</f>
        <v>Female</v>
      </c>
      <c r="Q299" s="159">
        <f>IFERROR(VLOOKUP(Table1[[#This Row],[RespondentID]],'All Data'!$A300:$CN872,82,FALSE),"unknown")</f>
        <v>75</v>
      </c>
      <c r="R299" s="159" t="str">
        <f>IFERROR(VLOOKUP(Table1[[#This Row],[RespondentID]],'All Data'!$A300:$CN872,83,FALSE),"unknown")</f>
        <v>Suffolk</v>
      </c>
      <c r="S299" s="159" t="str">
        <f>IFERROR(VLOOKUP(Table1[[#This Row],[RespondentID]],'All Data'!$A300:$CN872,84,FALSE),"unknown")</f>
        <v>Lindenhurst, 11757</v>
      </c>
      <c r="T299" s="159" t="str">
        <f>IFERROR(VLOOKUP(Table1[[#This Row],[RespondentID]],'All Data'!$A300:$CN872,85,FALSE),"unknown")</f>
        <v>White/Caucasian</v>
      </c>
      <c r="U299" s="159" t="str">
        <f>IFERROR(VLOOKUP(Table1[[#This Row],[RespondentID]],'All Data'!$A300:$CN872,86,FALSE),"unknown")</f>
        <v>No</v>
      </c>
      <c r="V299" s="159" t="str">
        <f>IFERROR(VLOOKUP(Table1[[#This Row],[RespondentID]],'All Data'!$A300:$CN872,87,FALSE),"unknown")</f>
        <v xml:space="preserve">English Spanish </v>
      </c>
      <c r="W299" s="159" t="str">
        <f>IFERROR(VLOOKUP(Table1[[#This Row],[RespondentID]],'All Data'!$A300:$CN872,88,FALSE),"unknown")</f>
        <v>$50,000 to $74,999</v>
      </c>
      <c r="X299" s="159" t="str">
        <f>IFERROR(VLOOKUP(Table1[[#This Row],[RespondentID]],'All Data'!$A300:$CN872,89,FALSE),"unknown")</f>
        <v>High school graduate</v>
      </c>
      <c r="Y299" s="159" t="str">
        <f>IFERROR(VLOOKUP(Table1[[#This Row],[RespondentID]],'All Data'!$A300:$CN872,90,FALSE),"unknown")</f>
        <v>Retired</v>
      </c>
      <c r="Z299" s="159" t="str">
        <f>IFERROR(VLOOKUP(Table1[[#This Row],[RespondentID]],'All Data'!$A300:$CN872,91,FALSE),"unknown")</f>
        <v>Yes</v>
      </c>
      <c r="AA299" s="159" t="str">
        <f>IFERROR(VLOOKUP(Table1[[#This Row],[RespondentID]],'All Data'!$A300:$CN872,92,FALSE),"unknown")</f>
        <v>Yes</v>
      </c>
    </row>
    <row r="300" spans="1:27" x14ac:dyDescent="0.35">
      <c r="A300" s="6">
        <v>7045767140</v>
      </c>
      <c r="B300" s="6" t="s">
        <v>67</v>
      </c>
      <c r="C300" s="6"/>
      <c r="D300" s="6" t="s">
        <v>69</v>
      </c>
      <c r="E300" s="6"/>
      <c r="F300" s="6"/>
      <c r="G300" s="6"/>
      <c r="H300" s="6"/>
      <c r="I300" s="6"/>
      <c r="J300" s="6"/>
      <c r="K300" s="6"/>
      <c r="L300" s="6"/>
      <c r="M300" s="6" t="s">
        <v>78</v>
      </c>
      <c r="N300" s="6"/>
      <c r="O300" s="99"/>
      <c r="P300" s="159" t="str">
        <f>IFERROR(VLOOKUP(Table1[[#This Row],[RespondentID]],'All Data'!$A301:$CN873,81,FALSE),"unkown")</f>
        <v>Female</v>
      </c>
      <c r="Q300" s="159">
        <f>IFERROR(VLOOKUP(Table1[[#This Row],[RespondentID]],'All Data'!$A301:$CN873,82,FALSE),"unknown")</f>
        <v>55</v>
      </c>
      <c r="R300" s="159" t="str">
        <f>IFERROR(VLOOKUP(Table1[[#This Row],[RespondentID]],'All Data'!$A301:$CN873,83,FALSE),"unknown")</f>
        <v>Suffolk</v>
      </c>
      <c r="S300" s="159" t="str">
        <f>IFERROR(VLOOKUP(Table1[[#This Row],[RespondentID]],'All Data'!$A301:$CN873,84,FALSE),"unknown")</f>
        <v>Yaphank, 11980</v>
      </c>
      <c r="T300" s="159" t="str">
        <f>IFERROR(VLOOKUP(Table1[[#This Row],[RespondentID]],'All Data'!$A301:$CN873,85,FALSE),"unknown")</f>
        <v>White/Caucasian</v>
      </c>
      <c r="U300" s="159" t="str">
        <f>IFERROR(VLOOKUP(Table1[[#This Row],[RespondentID]],'All Data'!$A301:$CN873,86,FALSE),"unknown")</f>
        <v>No</v>
      </c>
      <c r="V300" s="159" t="str">
        <f>IFERROR(VLOOKUP(Table1[[#This Row],[RespondentID]],'All Data'!$A301:$CN873,87,FALSE),"unknown")</f>
        <v xml:space="preserve">English </v>
      </c>
      <c r="W300" s="159" t="str">
        <f>IFERROR(VLOOKUP(Table1[[#This Row],[RespondentID]],'All Data'!$A301:$CN873,88,FALSE),"unknown")</f>
        <v>$75,000 to $125,000</v>
      </c>
      <c r="X300" s="159" t="str">
        <f>IFERROR(VLOOKUP(Table1[[#This Row],[RespondentID]],'All Data'!$A301:$CN873,89,FALSE),"unknown")</f>
        <v>Technical school</v>
      </c>
      <c r="Y300" s="159" t="str">
        <f>IFERROR(VLOOKUP(Table1[[#This Row],[RespondentID]],'All Data'!$A301:$CN873,90,FALSE),"unknown")</f>
        <v>Self-employed</v>
      </c>
      <c r="Z300" s="159" t="str">
        <f>IFERROR(VLOOKUP(Table1[[#This Row],[RespondentID]],'All Data'!$A301:$CN873,91,FALSE),"unknown")</f>
        <v>Yes</v>
      </c>
      <c r="AA300" s="159" t="str">
        <f>IFERROR(VLOOKUP(Table1[[#This Row],[RespondentID]],'All Data'!$A301:$CN873,92,FALSE),"unknown")</f>
        <v>Yes</v>
      </c>
    </row>
    <row r="301" spans="1:27" x14ac:dyDescent="0.35">
      <c r="A301" s="6">
        <v>7045766657</v>
      </c>
      <c r="B301" s="6" t="s">
        <v>67</v>
      </c>
      <c r="C301" s="6"/>
      <c r="D301" s="6" t="s">
        <v>69</v>
      </c>
      <c r="E301" s="6"/>
      <c r="F301" s="6"/>
      <c r="G301" s="6" t="s">
        <v>72</v>
      </c>
      <c r="H301" s="6"/>
      <c r="I301" s="6"/>
      <c r="J301" s="6"/>
      <c r="K301" s="6"/>
      <c r="L301" s="6"/>
      <c r="M301" s="6"/>
      <c r="N301" s="6"/>
      <c r="O301" s="99"/>
      <c r="P301" s="159" t="str">
        <f>IFERROR(VLOOKUP(Table1[[#This Row],[RespondentID]],'All Data'!$A302:$CN874,81,FALSE),"unkown")</f>
        <v>Female</v>
      </c>
      <c r="Q301" s="159">
        <f>IFERROR(VLOOKUP(Table1[[#This Row],[RespondentID]],'All Data'!$A302:$CN874,82,FALSE),"unknown")</f>
        <v>0</v>
      </c>
      <c r="R301" s="159" t="str">
        <f>IFERROR(VLOOKUP(Table1[[#This Row],[RespondentID]],'All Data'!$A302:$CN874,83,FALSE),"unknown")</f>
        <v>Suffolk</v>
      </c>
      <c r="S301" s="159" t="str">
        <f>IFERROR(VLOOKUP(Table1[[#This Row],[RespondentID]],'All Data'!$A302:$CN874,84,FALSE),"unknown")</f>
        <v>Lindenhurst, 11757</v>
      </c>
      <c r="T301" s="159" t="str">
        <f>IFERROR(VLOOKUP(Table1[[#This Row],[RespondentID]],'All Data'!$A302:$CN874,85,FALSE),"unknown")</f>
        <v>White/Caucasian</v>
      </c>
      <c r="U301" s="159" t="str">
        <f>IFERROR(VLOOKUP(Table1[[#This Row],[RespondentID]],'All Data'!$A302:$CN874,86,FALSE),"unknown")</f>
        <v>No</v>
      </c>
      <c r="V301" s="159" t="str">
        <f>IFERROR(VLOOKUP(Table1[[#This Row],[RespondentID]],'All Data'!$A302:$CN874,87,FALSE),"unknown")</f>
        <v xml:space="preserve">English </v>
      </c>
      <c r="W301" s="159">
        <f>IFERROR(VLOOKUP(Table1[[#This Row],[RespondentID]],'All Data'!$A302:$CN874,88,FALSE),"unknown")</f>
        <v>0</v>
      </c>
      <c r="X301" s="159">
        <f>IFERROR(VLOOKUP(Table1[[#This Row],[RespondentID]],'All Data'!$A302:$CN874,89,FALSE),"unknown")</f>
        <v>0</v>
      </c>
      <c r="Y301" s="159" t="str">
        <f>IFERROR(VLOOKUP(Table1[[#This Row],[RespondentID]],'All Data'!$A302:$CN874,90,FALSE),"unknown")</f>
        <v>Retired</v>
      </c>
      <c r="Z301" s="159" t="str">
        <f>IFERROR(VLOOKUP(Table1[[#This Row],[RespondentID]],'All Data'!$A302:$CN874,91,FALSE),"unknown")</f>
        <v>Yes</v>
      </c>
      <c r="AA301" s="159" t="str">
        <f>IFERROR(VLOOKUP(Table1[[#This Row],[RespondentID]],'All Data'!$A302:$CN874,92,FALSE),"unknown")</f>
        <v>Yes</v>
      </c>
    </row>
    <row r="302" spans="1:27" x14ac:dyDescent="0.35">
      <c r="A302" s="6">
        <v>7045766406</v>
      </c>
      <c r="B302" s="6"/>
      <c r="C302" s="6"/>
      <c r="D302" s="6"/>
      <c r="E302" s="6"/>
      <c r="F302" s="6" t="s">
        <v>71</v>
      </c>
      <c r="G302" s="6" t="s">
        <v>72</v>
      </c>
      <c r="H302" s="6"/>
      <c r="I302" s="6"/>
      <c r="J302" s="6"/>
      <c r="K302" s="6"/>
      <c r="L302" s="6"/>
      <c r="M302" s="6"/>
      <c r="N302" s="6"/>
      <c r="O302" s="99"/>
      <c r="P302" s="159" t="str">
        <f>IFERROR(VLOOKUP(Table1[[#This Row],[RespondentID]],'All Data'!$A303:$CN875,81,FALSE),"unkown")</f>
        <v>Female</v>
      </c>
      <c r="Q302" s="159">
        <f>IFERROR(VLOOKUP(Table1[[#This Row],[RespondentID]],'All Data'!$A303:$CN875,82,FALSE),"unknown")</f>
        <v>73</v>
      </c>
      <c r="R302" s="159" t="str">
        <f>IFERROR(VLOOKUP(Table1[[#This Row],[RespondentID]],'All Data'!$A303:$CN875,83,FALSE),"unknown")</f>
        <v>Suffolk</v>
      </c>
      <c r="S302" s="159" t="str">
        <f>IFERROR(VLOOKUP(Table1[[#This Row],[RespondentID]],'All Data'!$A303:$CN875,84,FALSE),"unknown")</f>
        <v>West Islip, 11795</v>
      </c>
      <c r="T302" s="159" t="str">
        <f>IFERROR(VLOOKUP(Table1[[#This Row],[RespondentID]],'All Data'!$A303:$CN875,85,FALSE),"unknown")</f>
        <v>White/Caucasian</v>
      </c>
      <c r="U302" s="159" t="str">
        <f>IFERROR(VLOOKUP(Table1[[#This Row],[RespondentID]],'All Data'!$A303:$CN875,86,FALSE),"unknown")</f>
        <v>No</v>
      </c>
      <c r="V302" s="159" t="str">
        <f>IFERROR(VLOOKUP(Table1[[#This Row],[RespondentID]],'All Data'!$A303:$CN875,87,FALSE),"unknown")</f>
        <v xml:space="preserve">English </v>
      </c>
      <c r="W302" s="159">
        <f>IFERROR(VLOOKUP(Table1[[#This Row],[RespondentID]],'All Data'!$A303:$CN875,88,FALSE),"unknown")</f>
        <v>0</v>
      </c>
      <c r="X302" s="159" t="str">
        <f>IFERROR(VLOOKUP(Table1[[#This Row],[RespondentID]],'All Data'!$A303:$CN875,89,FALSE),"unknown")</f>
        <v>Graduate school</v>
      </c>
      <c r="Y302" s="159" t="str">
        <f>IFERROR(VLOOKUP(Table1[[#This Row],[RespondentID]],'All Data'!$A303:$CN875,90,FALSE),"unknown")</f>
        <v>Retired</v>
      </c>
      <c r="Z302" s="159" t="str">
        <f>IFERROR(VLOOKUP(Table1[[#This Row],[RespondentID]],'All Data'!$A303:$CN875,91,FALSE),"unknown")</f>
        <v>Yes</v>
      </c>
      <c r="AA302" s="159" t="str">
        <f>IFERROR(VLOOKUP(Table1[[#This Row],[RespondentID]],'All Data'!$A303:$CN875,92,FALSE),"unknown")</f>
        <v>No</v>
      </c>
    </row>
    <row r="303" spans="1:27" x14ac:dyDescent="0.35">
      <c r="A303" s="6">
        <v>7045766046</v>
      </c>
      <c r="B303" s="6" t="s">
        <v>67</v>
      </c>
      <c r="C303" s="6"/>
      <c r="D303" s="6"/>
      <c r="E303" s="6"/>
      <c r="F303" s="6"/>
      <c r="G303" s="6"/>
      <c r="H303" s="6"/>
      <c r="I303" s="6"/>
      <c r="J303" s="6"/>
      <c r="K303" s="6"/>
      <c r="L303" s="6"/>
      <c r="M303" s="6"/>
      <c r="N303" s="6"/>
      <c r="O303" s="99"/>
      <c r="P303" s="159" t="str">
        <f>IFERROR(VLOOKUP(Table1[[#This Row],[RespondentID]],'All Data'!$A304:$CN876,81,FALSE),"unkown")</f>
        <v>Female</v>
      </c>
      <c r="Q303" s="159">
        <f>IFERROR(VLOOKUP(Table1[[#This Row],[RespondentID]],'All Data'!$A304:$CN876,82,FALSE),"unknown")</f>
        <v>80</v>
      </c>
      <c r="R303" s="159" t="str">
        <f>IFERROR(VLOOKUP(Table1[[#This Row],[RespondentID]],'All Data'!$A304:$CN876,83,FALSE),"unknown")</f>
        <v>Suffolk</v>
      </c>
      <c r="S303" s="159" t="str">
        <f>IFERROR(VLOOKUP(Table1[[#This Row],[RespondentID]],'All Data'!$A304:$CN876,84,FALSE),"unknown")</f>
        <v>Babylon, 11704</v>
      </c>
      <c r="T303" s="159" t="str">
        <f>IFERROR(VLOOKUP(Table1[[#This Row],[RespondentID]],'All Data'!$A304:$CN876,85,FALSE),"unknown")</f>
        <v>Multi-racial</v>
      </c>
      <c r="U303" s="159" t="str">
        <f>IFERROR(VLOOKUP(Table1[[#This Row],[RespondentID]],'All Data'!$A304:$CN876,86,FALSE),"unknown")</f>
        <v>No</v>
      </c>
      <c r="V303" s="159" t="str">
        <f>IFERROR(VLOOKUP(Table1[[#This Row],[RespondentID]],'All Data'!$A304:$CN876,87,FALSE),"unknown")</f>
        <v xml:space="preserve">English </v>
      </c>
      <c r="W303" s="159" t="str">
        <f>IFERROR(VLOOKUP(Table1[[#This Row],[RespondentID]],'All Data'!$A304:$CN876,88,FALSE),"unknown")</f>
        <v>$75,000 to $125,000</v>
      </c>
      <c r="X303" s="159" t="str">
        <f>IFERROR(VLOOKUP(Table1[[#This Row],[RespondentID]],'All Data'!$A304:$CN876,89,FALSE),"unknown")</f>
        <v>Graduate school</v>
      </c>
      <c r="Y303" s="159" t="str">
        <f>IFERROR(VLOOKUP(Table1[[#This Row],[RespondentID]],'All Data'!$A304:$CN876,90,FALSE),"unknown")</f>
        <v>Retired</v>
      </c>
      <c r="Z303" s="159" t="str">
        <f>IFERROR(VLOOKUP(Table1[[#This Row],[RespondentID]],'All Data'!$A304:$CN876,91,FALSE),"unknown")</f>
        <v>Yes</v>
      </c>
      <c r="AA303" s="159" t="str">
        <f>IFERROR(VLOOKUP(Table1[[#This Row],[RespondentID]],'All Data'!$A304:$CN876,92,FALSE),"unknown")</f>
        <v>Yes</v>
      </c>
    </row>
    <row r="304" spans="1:27" x14ac:dyDescent="0.35">
      <c r="A304" s="6">
        <v>7045765746</v>
      </c>
      <c r="B304" s="6" t="s">
        <v>67</v>
      </c>
      <c r="C304" s="6"/>
      <c r="D304" s="6"/>
      <c r="E304" s="6"/>
      <c r="F304" s="6"/>
      <c r="G304" s="6"/>
      <c r="H304" s="6"/>
      <c r="I304" s="6"/>
      <c r="J304" s="6"/>
      <c r="K304" s="6" t="s">
        <v>76</v>
      </c>
      <c r="L304" s="6"/>
      <c r="M304" s="6"/>
      <c r="N304" s="6"/>
      <c r="O304" s="99"/>
      <c r="P304" s="159" t="str">
        <f>IFERROR(VLOOKUP(Table1[[#This Row],[RespondentID]],'All Data'!$A305:$CN877,81,FALSE),"unkown")</f>
        <v>Female</v>
      </c>
      <c r="Q304" s="159">
        <f>IFERROR(VLOOKUP(Table1[[#This Row],[RespondentID]],'All Data'!$A305:$CN877,82,FALSE),"unknown")</f>
        <v>73</v>
      </c>
      <c r="R304" s="159" t="str">
        <f>IFERROR(VLOOKUP(Table1[[#This Row],[RespondentID]],'All Data'!$A305:$CN877,83,FALSE),"unknown")</f>
        <v>Suffolk</v>
      </c>
      <c r="S304" s="159" t="str">
        <f>IFERROR(VLOOKUP(Table1[[#This Row],[RespondentID]],'All Data'!$A305:$CN877,84,FALSE),"unknown")</f>
        <v>Bay Shore, 11706</v>
      </c>
      <c r="T304" s="159" t="str">
        <f>IFERROR(VLOOKUP(Table1[[#This Row],[RespondentID]],'All Data'!$A305:$CN877,85,FALSE),"unknown")</f>
        <v>White/Caucasian</v>
      </c>
      <c r="U304" s="159" t="str">
        <f>IFERROR(VLOOKUP(Table1[[#This Row],[RespondentID]],'All Data'!$A305:$CN877,86,FALSE),"unknown")</f>
        <v>No</v>
      </c>
      <c r="V304" s="159" t="str">
        <f>IFERROR(VLOOKUP(Table1[[#This Row],[RespondentID]],'All Data'!$A305:$CN877,87,FALSE),"unknown")</f>
        <v xml:space="preserve">English </v>
      </c>
      <c r="W304" s="159" t="str">
        <f>IFERROR(VLOOKUP(Table1[[#This Row],[RespondentID]],'All Data'!$A305:$CN877,88,FALSE),"unknown")</f>
        <v>$20,000 to $34,999</v>
      </c>
      <c r="X304" s="159" t="str">
        <f>IFERROR(VLOOKUP(Table1[[#This Row],[RespondentID]],'All Data'!$A305:$CN877,89,FALSE),"unknown")</f>
        <v>College graduate</v>
      </c>
      <c r="Y304" s="159" t="str">
        <f>IFERROR(VLOOKUP(Table1[[#This Row],[RespondentID]],'All Data'!$A305:$CN877,90,FALSE),"unknown")</f>
        <v>Out of work, but not currently looking</v>
      </c>
      <c r="Z304" s="159" t="str">
        <f>IFERROR(VLOOKUP(Table1[[#This Row],[RespondentID]],'All Data'!$A305:$CN877,91,FALSE),"unknown")</f>
        <v>Yes</v>
      </c>
      <c r="AA304" s="159" t="str">
        <f>IFERROR(VLOOKUP(Table1[[#This Row],[RespondentID]],'All Data'!$A305:$CN877,92,FALSE),"unknown")</f>
        <v>No</v>
      </c>
    </row>
    <row r="305" spans="1:27" x14ac:dyDescent="0.35">
      <c r="A305" s="6">
        <v>7045765475</v>
      </c>
      <c r="B305" s="6" t="s">
        <v>67</v>
      </c>
      <c r="C305" s="6"/>
      <c r="D305" s="6"/>
      <c r="E305" s="6" t="s">
        <v>70</v>
      </c>
      <c r="F305" s="6"/>
      <c r="G305" s="6"/>
      <c r="H305" s="6" t="s">
        <v>73</v>
      </c>
      <c r="I305" s="6"/>
      <c r="J305" s="6"/>
      <c r="K305" s="6" t="s">
        <v>76</v>
      </c>
      <c r="L305" s="6"/>
      <c r="M305" s="6" t="s">
        <v>78</v>
      </c>
      <c r="N305" s="6"/>
      <c r="O305" s="99"/>
      <c r="P305" s="159" t="str">
        <f>IFERROR(VLOOKUP(Table1[[#This Row],[RespondentID]],'All Data'!$A306:$CN878,81,FALSE),"unkown")</f>
        <v>Female</v>
      </c>
      <c r="Q305" s="159">
        <f>IFERROR(VLOOKUP(Table1[[#This Row],[RespondentID]],'All Data'!$A306:$CN878,82,FALSE),"unknown")</f>
        <v>81</v>
      </c>
      <c r="R305" s="159" t="str">
        <f>IFERROR(VLOOKUP(Table1[[#This Row],[RespondentID]],'All Data'!$A306:$CN878,83,FALSE),"unknown")</f>
        <v>Suffolk</v>
      </c>
      <c r="S305" s="159" t="str">
        <f>IFERROR(VLOOKUP(Table1[[#This Row],[RespondentID]],'All Data'!$A306:$CN878,84,FALSE),"unknown")</f>
        <v>West Islip, 11795</v>
      </c>
      <c r="T305" s="159" t="str">
        <f>IFERROR(VLOOKUP(Table1[[#This Row],[RespondentID]],'All Data'!$A306:$CN878,85,FALSE),"unknown")</f>
        <v>White/Caucasian</v>
      </c>
      <c r="U305" s="159">
        <f>IFERROR(VLOOKUP(Table1[[#This Row],[RespondentID]],'All Data'!$A306:$CN878,86,FALSE),"unknown")</f>
        <v>0</v>
      </c>
      <c r="V305" s="159" t="str">
        <f>IFERROR(VLOOKUP(Table1[[#This Row],[RespondentID]],'All Data'!$A306:$CN878,87,FALSE),"unknown")</f>
        <v xml:space="preserve">English </v>
      </c>
      <c r="W305" s="159">
        <f>IFERROR(VLOOKUP(Table1[[#This Row],[RespondentID]],'All Data'!$A306:$CN878,88,FALSE),"unknown")</f>
        <v>0</v>
      </c>
      <c r="X305" s="159" t="str">
        <f>IFERROR(VLOOKUP(Table1[[#This Row],[RespondentID]],'All Data'!$A306:$CN878,89,FALSE),"unknown")</f>
        <v>Technical school</v>
      </c>
      <c r="Y305" s="159" t="str">
        <f>IFERROR(VLOOKUP(Table1[[#This Row],[RespondentID]],'All Data'!$A306:$CN878,90,FALSE),"unknown")</f>
        <v>Retired</v>
      </c>
      <c r="Z305" s="159" t="str">
        <f>IFERROR(VLOOKUP(Table1[[#This Row],[RespondentID]],'All Data'!$A306:$CN878,91,FALSE),"unknown")</f>
        <v>Yes</v>
      </c>
      <c r="AA305" s="159" t="str">
        <f>IFERROR(VLOOKUP(Table1[[#This Row],[RespondentID]],'All Data'!$A306:$CN878,92,FALSE),"unknown")</f>
        <v>Yes</v>
      </c>
    </row>
    <row r="306" spans="1:27" x14ac:dyDescent="0.35">
      <c r="A306" s="6">
        <v>7045765204</v>
      </c>
      <c r="B306" s="6" t="s">
        <v>67</v>
      </c>
      <c r="C306" s="6"/>
      <c r="D306" s="6"/>
      <c r="E306" s="6" t="s">
        <v>70</v>
      </c>
      <c r="F306" s="6" t="s">
        <v>71</v>
      </c>
      <c r="G306" s="6"/>
      <c r="H306" s="6"/>
      <c r="I306" s="6"/>
      <c r="J306" s="6"/>
      <c r="K306" s="6" t="s">
        <v>76</v>
      </c>
      <c r="L306" s="6"/>
      <c r="M306" s="6"/>
      <c r="N306" s="6"/>
      <c r="O306" s="99"/>
      <c r="P306" s="159" t="str">
        <f>IFERROR(VLOOKUP(Table1[[#This Row],[RespondentID]],'All Data'!$A307:$CN879,81,FALSE),"unkown")</f>
        <v>Female</v>
      </c>
      <c r="Q306" s="159">
        <f>IFERROR(VLOOKUP(Table1[[#This Row],[RespondentID]],'All Data'!$A307:$CN879,82,FALSE),"unknown")</f>
        <v>69</v>
      </c>
      <c r="R306" s="159" t="str">
        <f>IFERROR(VLOOKUP(Table1[[#This Row],[RespondentID]],'All Data'!$A307:$CN879,83,FALSE),"unknown")</f>
        <v>Suffolk</v>
      </c>
      <c r="S306" s="159" t="str">
        <f>IFERROR(VLOOKUP(Table1[[#This Row],[RespondentID]],'All Data'!$A307:$CN879,84,FALSE),"unknown")</f>
        <v>West Islip, 11795</v>
      </c>
      <c r="T306" s="159" t="str">
        <f>IFERROR(VLOOKUP(Table1[[#This Row],[RespondentID]],'All Data'!$A307:$CN879,85,FALSE),"unknown")</f>
        <v>White/Caucasian</v>
      </c>
      <c r="U306" s="159" t="str">
        <f>IFERROR(VLOOKUP(Table1[[#This Row],[RespondentID]],'All Data'!$A307:$CN879,86,FALSE),"unknown")</f>
        <v>No</v>
      </c>
      <c r="V306" s="159" t="str">
        <f>IFERROR(VLOOKUP(Table1[[#This Row],[RespondentID]],'All Data'!$A307:$CN879,87,FALSE),"unknown")</f>
        <v xml:space="preserve">English </v>
      </c>
      <c r="W306" s="159" t="str">
        <f>IFERROR(VLOOKUP(Table1[[#This Row],[RespondentID]],'All Data'!$A307:$CN879,88,FALSE),"unknown")</f>
        <v>$75,000 to $125,000</v>
      </c>
      <c r="X306" s="159" t="str">
        <f>IFERROR(VLOOKUP(Table1[[#This Row],[RespondentID]],'All Data'!$A307:$CN879,89,FALSE),"unknown")</f>
        <v>High school graduate</v>
      </c>
      <c r="Y306" s="159" t="str">
        <f>IFERROR(VLOOKUP(Table1[[#This Row],[RespondentID]],'All Data'!$A307:$CN879,90,FALSE),"unknown")</f>
        <v>Retired</v>
      </c>
      <c r="Z306" s="159" t="str">
        <f>IFERROR(VLOOKUP(Table1[[#This Row],[RespondentID]],'All Data'!$A307:$CN879,91,FALSE),"unknown")</f>
        <v>Yes</v>
      </c>
      <c r="AA306" s="159" t="str">
        <f>IFERROR(VLOOKUP(Table1[[#This Row],[RespondentID]],'All Data'!$A307:$CN879,92,FALSE),"unknown")</f>
        <v>No</v>
      </c>
    </row>
    <row r="307" spans="1:27" x14ac:dyDescent="0.35">
      <c r="A307" s="6">
        <v>7045764917</v>
      </c>
      <c r="B307" s="6" t="s">
        <v>67</v>
      </c>
      <c r="C307" s="6"/>
      <c r="D307" s="6"/>
      <c r="E307" s="6"/>
      <c r="F307" s="6"/>
      <c r="G307" s="6" t="s">
        <v>72</v>
      </c>
      <c r="H307" s="6"/>
      <c r="I307" s="6"/>
      <c r="J307" s="6"/>
      <c r="K307" s="6"/>
      <c r="L307" s="6"/>
      <c r="M307" s="6" t="s">
        <v>78</v>
      </c>
      <c r="N307" s="6"/>
      <c r="O307" s="99"/>
      <c r="P307" s="159" t="str">
        <f>IFERROR(VLOOKUP(Table1[[#This Row],[RespondentID]],'All Data'!$A308:$CN880,81,FALSE),"unkown")</f>
        <v>Male</v>
      </c>
      <c r="Q307" s="159">
        <f>IFERROR(VLOOKUP(Table1[[#This Row],[RespondentID]],'All Data'!$A308:$CN880,82,FALSE),"unknown")</f>
        <v>75</v>
      </c>
      <c r="R307" s="159" t="str">
        <f>IFERROR(VLOOKUP(Table1[[#This Row],[RespondentID]],'All Data'!$A308:$CN880,83,FALSE),"unknown")</f>
        <v>Suffolk</v>
      </c>
      <c r="S307" s="159" t="str">
        <f>IFERROR(VLOOKUP(Table1[[#This Row],[RespondentID]],'All Data'!$A308:$CN880,84,FALSE),"unknown")</f>
        <v>West Islip, 11795</v>
      </c>
      <c r="T307" s="159" t="str">
        <f>IFERROR(VLOOKUP(Table1[[#This Row],[RespondentID]],'All Data'!$A308:$CN880,85,FALSE),"unknown")</f>
        <v>White/Caucasian</v>
      </c>
      <c r="U307" s="159" t="str">
        <f>IFERROR(VLOOKUP(Table1[[#This Row],[RespondentID]],'All Data'!$A308:$CN880,86,FALSE),"unknown")</f>
        <v>No</v>
      </c>
      <c r="V307" s="159" t="str">
        <f>IFERROR(VLOOKUP(Table1[[#This Row],[RespondentID]],'All Data'!$A308:$CN880,87,FALSE),"unknown")</f>
        <v xml:space="preserve">English </v>
      </c>
      <c r="W307" s="159" t="str">
        <f>IFERROR(VLOOKUP(Table1[[#This Row],[RespondentID]],'All Data'!$A308:$CN880,88,FALSE),"unknown")</f>
        <v>$75,000 to $125,000</v>
      </c>
      <c r="X307" s="159" t="str">
        <f>IFERROR(VLOOKUP(Table1[[#This Row],[RespondentID]],'All Data'!$A308:$CN880,89,FALSE),"unknown")</f>
        <v>High school graduate</v>
      </c>
      <c r="Y307" s="159" t="str">
        <f>IFERROR(VLOOKUP(Table1[[#This Row],[RespondentID]],'All Data'!$A308:$CN880,90,FALSE),"unknown")</f>
        <v>Retired</v>
      </c>
      <c r="Z307" s="159" t="str">
        <f>IFERROR(VLOOKUP(Table1[[#This Row],[RespondentID]],'All Data'!$A308:$CN880,91,FALSE),"unknown")</f>
        <v>Yes</v>
      </c>
      <c r="AA307" s="159" t="str">
        <f>IFERROR(VLOOKUP(Table1[[#This Row],[RespondentID]],'All Data'!$A308:$CN880,92,FALSE),"unknown")</f>
        <v>No</v>
      </c>
    </row>
    <row r="308" spans="1:27" x14ac:dyDescent="0.35">
      <c r="A308" s="6">
        <v>7045764558</v>
      </c>
      <c r="B308" s="6" t="s">
        <v>67</v>
      </c>
      <c r="C308" s="6"/>
      <c r="D308" s="6"/>
      <c r="E308" s="6"/>
      <c r="F308" s="6"/>
      <c r="G308" s="6"/>
      <c r="H308" s="6"/>
      <c r="I308" s="6"/>
      <c r="J308" s="6"/>
      <c r="K308" s="6"/>
      <c r="L308" s="6"/>
      <c r="M308" s="6"/>
      <c r="N308" s="6"/>
      <c r="O308" s="99"/>
      <c r="P308" s="159" t="str">
        <f>IFERROR(VLOOKUP(Table1[[#This Row],[RespondentID]],'All Data'!$A309:$CN881,81,FALSE),"unkown")</f>
        <v>Female</v>
      </c>
      <c r="Q308" s="159">
        <f>IFERROR(VLOOKUP(Table1[[#This Row],[RespondentID]],'All Data'!$A309:$CN881,82,FALSE),"unknown")</f>
        <v>77</v>
      </c>
      <c r="R308" s="159" t="str">
        <f>IFERROR(VLOOKUP(Table1[[#This Row],[RespondentID]],'All Data'!$A309:$CN881,83,FALSE),"unknown")</f>
        <v>Suffolk</v>
      </c>
      <c r="S308" s="159" t="str">
        <f>IFERROR(VLOOKUP(Table1[[#This Row],[RespondentID]],'All Data'!$A309:$CN881,84,FALSE),"unknown")</f>
        <v>Babylon, 11702</v>
      </c>
      <c r="T308" s="159" t="str">
        <f>IFERROR(VLOOKUP(Table1[[#This Row],[RespondentID]],'All Data'!$A309:$CN881,85,FALSE),"unknown")</f>
        <v>White/Caucasian</v>
      </c>
      <c r="U308" s="159" t="str">
        <f>IFERROR(VLOOKUP(Table1[[#This Row],[RespondentID]],'All Data'!$A309:$CN881,86,FALSE),"unknown")</f>
        <v>No</v>
      </c>
      <c r="V308" s="159" t="str">
        <f>IFERROR(VLOOKUP(Table1[[#This Row],[RespondentID]],'All Data'!$A309:$CN881,87,FALSE),"unknown")</f>
        <v xml:space="preserve">English </v>
      </c>
      <c r="W308" s="159" t="str">
        <f>IFERROR(VLOOKUP(Table1[[#This Row],[RespondentID]],'All Data'!$A309:$CN881,88,FALSE),"unknown")</f>
        <v>$20,000 to $34,999</v>
      </c>
      <c r="X308" s="159" t="str">
        <f>IFERROR(VLOOKUP(Table1[[#This Row],[RespondentID]],'All Data'!$A309:$CN881,89,FALSE),"unknown")</f>
        <v>High school graduate</v>
      </c>
      <c r="Y308" s="159" t="str">
        <f>IFERROR(VLOOKUP(Table1[[#This Row],[RespondentID]],'All Data'!$A309:$CN881,90,FALSE),"unknown")</f>
        <v>Retired</v>
      </c>
      <c r="Z308" s="159" t="str">
        <f>IFERROR(VLOOKUP(Table1[[#This Row],[RespondentID]],'All Data'!$A309:$CN881,91,FALSE),"unknown")</f>
        <v>Yes</v>
      </c>
      <c r="AA308" s="159" t="str">
        <f>IFERROR(VLOOKUP(Table1[[#This Row],[RespondentID]],'All Data'!$A309:$CN881,92,FALSE),"unknown")</f>
        <v>No</v>
      </c>
    </row>
    <row r="309" spans="1:27" x14ac:dyDescent="0.35">
      <c r="A309" s="6">
        <v>7045764300</v>
      </c>
      <c r="B309" s="6" t="s">
        <v>67</v>
      </c>
      <c r="C309" s="6"/>
      <c r="D309" s="6"/>
      <c r="E309" s="6"/>
      <c r="F309" s="6"/>
      <c r="G309" s="6"/>
      <c r="H309" s="6"/>
      <c r="I309" s="6"/>
      <c r="J309" s="6"/>
      <c r="K309" s="6"/>
      <c r="L309" s="6"/>
      <c r="M309" s="6"/>
      <c r="N309" s="6"/>
      <c r="O309" s="99"/>
      <c r="P309" s="159" t="str">
        <f>IFERROR(VLOOKUP(Table1[[#This Row],[RespondentID]],'All Data'!$A310:$CN882,81,FALSE),"unkown")</f>
        <v>Female</v>
      </c>
      <c r="Q309" s="159">
        <f>IFERROR(VLOOKUP(Table1[[#This Row],[RespondentID]],'All Data'!$A310:$CN882,82,FALSE),"unknown")</f>
        <v>49</v>
      </c>
      <c r="R309" s="159" t="str">
        <f>IFERROR(VLOOKUP(Table1[[#This Row],[RespondentID]],'All Data'!$A310:$CN882,83,FALSE),"unknown")</f>
        <v>Suffolk</v>
      </c>
      <c r="S309" s="159" t="str">
        <f>IFERROR(VLOOKUP(Table1[[#This Row],[RespondentID]],'All Data'!$A310:$CN882,84,FALSE),"unknown")</f>
        <v>Deer Park, 11729</v>
      </c>
      <c r="T309" s="159" t="str">
        <f>IFERROR(VLOOKUP(Table1[[#This Row],[RespondentID]],'All Data'!$A310:$CN882,85,FALSE),"unknown")</f>
        <v>White/Caucasian</v>
      </c>
      <c r="U309" s="159" t="str">
        <f>IFERROR(VLOOKUP(Table1[[#This Row],[RespondentID]],'All Data'!$A310:$CN882,86,FALSE),"unknown")</f>
        <v>No</v>
      </c>
      <c r="V309" s="159" t="str">
        <f>IFERROR(VLOOKUP(Table1[[#This Row],[RespondentID]],'All Data'!$A310:$CN882,87,FALSE),"unknown")</f>
        <v xml:space="preserve">English </v>
      </c>
      <c r="W309" s="159" t="str">
        <f>IFERROR(VLOOKUP(Table1[[#This Row],[RespondentID]],'All Data'!$A310:$CN882,88,FALSE),"unknown")</f>
        <v>$35,000 to $49,999</v>
      </c>
      <c r="X309" s="159" t="str">
        <f>IFERROR(VLOOKUP(Table1[[#This Row],[RespondentID]],'All Data'!$A310:$CN882,89,FALSE),"unknown")</f>
        <v>Some college</v>
      </c>
      <c r="Y309" s="159" t="str">
        <f>IFERROR(VLOOKUP(Table1[[#This Row],[RespondentID]],'All Data'!$A310:$CN882,90,FALSE),"unknown")</f>
        <v>Employed for wages</v>
      </c>
      <c r="Z309" s="159" t="str">
        <f>IFERROR(VLOOKUP(Table1[[#This Row],[RespondentID]],'All Data'!$A310:$CN882,91,FALSE),"unknown")</f>
        <v>Yes</v>
      </c>
      <c r="AA309" s="159" t="str">
        <f>IFERROR(VLOOKUP(Table1[[#This Row],[RespondentID]],'All Data'!$A310:$CN882,92,FALSE),"unknown")</f>
        <v>Yes</v>
      </c>
    </row>
    <row r="310" spans="1:27" x14ac:dyDescent="0.35">
      <c r="A310" s="6">
        <v>7045763969</v>
      </c>
      <c r="B310" s="6" t="s">
        <v>67</v>
      </c>
      <c r="C310" s="6"/>
      <c r="D310" s="6"/>
      <c r="E310" s="6"/>
      <c r="F310" s="6"/>
      <c r="G310" s="6"/>
      <c r="H310" s="6"/>
      <c r="I310" s="6"/>
      <c r="J310" s="6"/>
      <c r="K310" s="6"/>
      <c r="L310" s="6"/>
      <c r="M310" s="6" t="s">
        <v>78</v>
      </c>
      <c r="N310" s="6"/>
      <c r="O310" s="99"/>
      <c r="P310" s="159" t="str">
        <f>IFERROR(VLOOKUP(Table1[[#This Row],[RespondentID]],'All Data'!$A311:$CN883,81,FALSE),"unkown")</f>
        <v>Female</v>
      </c>
      <c r="Q310" s="159">
        <f>IFERROR(VLOOKUP(Table1[[#This Row],[RespondentID]],'All Data'!$A311:$CN883,82,FALSE),"unknown")</f>
        <v>67</v>
      </c>
      <c r="R310" s="159" t="str">
        <f>IFERROR(VLOOKUP(Table1[[#This Row],[RespondentID]],'All Data'!$A311:$CN883,83,FALSE),"unknown")</f>
        <v>Suffolk</v>
      </c>
      <c r="S310" s="159" t="str">
        <f>IFERROR(VLOOKUP(Table1[[#This Row],[RespondentID]],'All Data'!$A311:$CN883,84,FALSE),"unknown")</f>
        <v>Bay Shore, 11706</v>
      </c>
      <c r="T310" s="159" t="str">
        <f>IFERROR(VLOOKUP(Table1[[#This Row],[RespondentID]],'All Data'!$A311:$CN883,85,FALSE),"unknown")</f>
        <v>White/Caucasian</v>
      </c>
      <c r="U310" s="159" t="str">
        <f>IFERROR(VLOOKUP(Table1[[#This Row],[RespondentID]],'All Data'!$A311:$CN883,86,FALSE),"unknown")</f>
        <v>No</v>
      </c>
      <c r="V310" s="159" t="str">
        <f>IFERROR(VLOOKUP(Table1[[#This Row],[RespondentID]],'All Data'!$A311:$CN883,87,FALSE),"unknown")</f>
        <v xml:space="preserve">English </v>
      </c>
      <c r="W310" s="159" t="str">
        <f>IFERROR(VLOOKUP(Table1[[#This Row],[RespondentID]],'All Data'!$A311:$CN883,88,FALSE),"unknown")</f>
        <v>$75,000 to $125,000</v>
      </c>
      <c r="X310" s="159" t="str">
        <f>IFERROR(VLOOKUP(Table1[[#This Row],[RespondentID]],'All Data'!$A311:$CN883,89,FALSE),"unknown")</f>
        <v>Some college</v>
      </c>
      <c r="Y310" s="159" t="str">
        <f>IFERROR(VLOOKUP(Table1[[#This Row],[RespondentID]],'All Data'!$A311:$CN883,90,FALSE),"unknown")</f>
        <v>Employed for wages</v>
      </c>
      <c r="Z310" s="159" t="str">
        <f>IFERROR(VLOOKUP(Table1[[#This Row],[RespondentID]],'All Data'!$A311:$CN883,91,FALSE),"unknown")</f>
        <v>Yes</v>
      </c>
      <c r="AA310" s="159" t="str">
        <f>IFERROR(VLOOKUP(Table1[[#This Row],[RespondentID]],'All Data'!$A311:$CN883,92,FALSE),"unknown")</f>
        <v>Yes</v>
      </c>
    </row>
    <row r="311" spans="1:27" x14ac:dyDescent="0.35">
      <c r="A311" s="6">
        <v>7045763694</v>
      </c>
      <c r="B311" s="6" t="s">
        <v>67</v>
      </c>
      <c r="C311" s="6"/>
      <c r="D311" s="6"/>
      <c r="E311" s="6" t="s">
        <v>70</v>
      </c>
      <c r="F311" s="6" t="s">
        <v>71</v>
      </c>
      <c r="G311" s="6" t="s">
        <v>72</v>
      </c>
      <c r="H311" s="6"/>
      <c r="I311" s="6"/>
      <c r="J311" s="6"/>
      <c r="K311" s="6"/>
      <c r="L311" s="6"/>
      <c r="M311" s="6"/>
      <c r="N311" s="6"/>
      <c r="O311" s="99"/>
      <c r="P311" s="159" t="str">
        <f>IFERROR(VLOOKUP(Table1[[#This Row],[RespondentID]],'All Data'!$A312:$CN884,81,FALSE),"unkown")</f>
        <v>Female</v>
      </c>
      <c r="Q311" s="159">
        <f>IFERROR(VLOOKUP(Table1[[#This Row],[RespondentID]],'All Data'!$A312:$CN884,82,FALSE),"unknown")</f>
        <v>87</v>
      </c>
      <c r="R311" s="159" t="str">
        <f>IFERROR(VLOOKUP(Table1[[#This Row],[RespondentID]],'All Data'!$A312:$CN884,83,FALSE),"unknown")</f>
        <v>Suffolk</v>
      </c>
      <c r="S311" s="159" t="str">
        <f>IFERROR(VLOOKUP(Table1[[#This Row],[RespondentID]],'All Data'!$A312:$CN884,84,FALSE),"unknown")</f>
        <v>Babylon, 11702</v>
      </c>
      <c r="T311" s="159" t="str">
        <f>IFERROR(VLOOKUP(Table1[[#This Row],[RespondentID]],'All Data'!$A312:$CN884,85,FALSE),"unknown")</f>
        <v>White/Caucasian</v>
      </c>
      <c r="U311" s="159" t="str">
        <f>IFERROR(VLOOKUP(Table1[[#This Row],[RespondentID]],'All Data'!$A312:$CN884,86,FALSE),"unknown")</f>
        <v>No</v>
      </c>
      <c r="V311" s="159" t="str">
        <f>IFERROR(VLOOKUP(Table1[[#This Row],[RespondentID]],'All Data'!$A312:$CN884,87,FALSE),"unknown")</f>
        <v xml:space="preserve">English </v>
      </c>
      <c r="W311" s="159" t="str">
        <f>IFERROR(VLOOKUP(Table1[[#This Row],[RespondentID]],'All Data'!$A312:$CN884,88,FALSE),"unknown")</f>
        <v>$50,000 to $74,999</v>
      </c>
      <c r="X311" s="159" t="str">
        <f>IFERROR(VLOOKUP(Table1[[#This Row],[RespondentID]],'All Data'!$A312:$CN884,89,FALSE),"unknown")</f>
        <v>Graduate school</v>
      </c>
      <c r="Y311" s="159" t="str">
        <f>IFERROR(VLOOKUP(Table1[[#This Row],[RespondentID]],'All Data'!$A312:$CN884,90,FALSE),"unknown")</f>
        <v>Retired</v>
      </c>
      <c r="Z311" s="159" t="str">
        <f>IFERROR(VLOOKUP(Table1[[#This Row],[RespondentID]],'All Data'!$A312:$CN884,91,FALSE),"unknown")</f>
        <v>Yes</v>
      </c>
      <c r="AA311" s="159" t="str">
        <f>IFERROR(VLOOKUP(Table1[[#This Row],[RespondentID]],'All Data'!$A312:$CN884,92,FALSE),"unknown")</f>
        <v>No</v>
      </c>
    </row>
    <row r="312" spans="1:27" x14ac:dyDescent="0.35">
      <c r="A312" s="6">
        <v>7045763386</v>
      </c>
      <c r="B312" s="6" t="s">
        <v>67</v>
      </c>
      <c r="C312" s="6"/>
      <c r="D312" s="6"/>
      <c r="E312" s="6"/>
      <c r="F312" s="6"/>
      <c r="G312" s="6" t="s">
        <v>72</v>
      </c>
      <c r="H312" s="6"/>
      <c r="I312" s="6"/>
      <c r="J312" s="6"/>
      <c r="K312" s="6"/>
      <c r="L312" s="6"/>
      <c r="M312" s="6"/>
      <c r="N312" s="6"/>
      <c r="O312" s="99"/>
      <c r="P312" s="159" t="str">
        <f>IFERROR(VLOOKUP(Table1[[#This Row],[RespondentID]],'All Data'!$A313:$CN885,81,FALSE),"unkown")</f>
        <v>Female</v>
      </c>
      <c r="Q312" s="159">
        <f>IFERROR(VLOOKUP(Table1[[#This Row],[RespondentID]],'All Data'!$A313:$CN885,82,FALSE),"unknown")</f>
        <v>67</v>
      </c>
      <c r="R312" s="159" t="str">
        <f>IFERROR(VLOOKUP(Table1[[#This Row],[RespondentID]],'All Data'!$A313:$CN885,83,FALSE),"unknown")</f>
        <v>Suffolk</v>
      </c>
      <c r="S312" s="159" t="str">
        <f>IFERROR(VLOOKUP(Table1[[#This Row],[RespondentID]],'All Data'!$A313:$CN885,84,FALSE),"unknown")</f>
        <v>Fair Harbor, 11706</v>
      </c>
      <c r="T312" s="159" t="str">
        <f>IFERROR(VLOOKUP(Table1[[#This Row],[RespondentID]],'All Data'!$A313:$CN885,85,FALSE),"unknown")</f>
        <v>White/Caucasian</v>
      </c>
      <c r="U312" s="159" t="str">
        <f>IFERROR(VLOOKUP(Table1[[#This Row],[RespondentID]],'All Data'!$A313:$CN885,86,FALSE),"unknown")</f>
        <v>No</v>
      </c>
      <c r="V312" s="159" t="str">
        <f>IFERROR(VLOOKUP(Table1[[#This Row],[RespondentID]],'All Data'!$A313:$CN885,87,FALSE),"unknown")</f>
        <v xml:space="preserve">English Italian </v>
      </c>
      <c r="W312" s="159">
        <f>IFERROR(VLOOKUP(Table1[[#This Row],[RespondentID]],'All Data'!$A313:$CN885,88,FALSE),"unknown")</f>
        <v>0</v>
      </c>
      <c r="X312" s="159" t="str">
        <f>IFERROR(VLOOKUP(Table1[[#This Row],[RespondentID]],'All Data'!$A313:$CN885,89,FALSE),"unknown")</f>
        <v>Some college</v>
      </c>
      <c r="Y312" s="159" t="str">
        <f>IFERROR(VLOOKUP(Table1[[#This Row],[RespondentID]],'All Data'!$A313:$CN885,90,FALSE),"unknown")</f>
        <v>Self-employed</v>
      </c>
      <c r="Z312" s="159" t="str">
        <f>IFERROR(VLOOKUP(Table1[[#This Row],[RespondentID]],'All Data'!$A313:$CN885,91,FALSE),"unknown")</f>
        <v>Yes</v>
      </c>
      <c r="AA312" s="159">
        <f>IFERROR(VLOOKUP(Table1[[#This Row],[RespondentID]],'All Data'!$A313:$CN885,92,FALSE),"unknown")</f>
        <v>0</v>
      </c>
    </row>
    <row r="313" spans="1:27" x14ac:dyDescent="0.35">
      <c r="A313" s="6">
        <v>7045763139</v>
      </c>
      <c r="B313" s="6" t="s">
        <v>67</v>
      </c>
      <c r="C313" s="6"/>
      <c r="D313" s="6"/>
      <c r="E313" s="6" t="s">
        <v>70</v>
      </c>
      <c r="F313" s="6"/>
      <c r="G313" s="6"/>
      <c r="H313" s="6"/>
      <c r="I313" s="6"/>
      <c r="J313" s="6"/>
      <c r="K313" s="6"/>
      <c r="L313" s="6"/>
      <c r="M313" s="6"/>
      <c r="N313" s="6"/>
      <c r="O313" s="99"/>
      <c r="P313" s="159" t="str">
        <f>IFERROR(VLOOKUP(Table1[[#This Row],[RespondentID]],'All Data'!$A314:$CN886,81,FALSE),"unkown")</f>
        <v>Female</v>
      </c>
      <c r="Q313" s="159">
        <f>IFERROR(VLOOKUP(Table1[[#This Row],[RespondentID]],'All Data'!$A314:$CN886,82,FALSE),"unknown")</f>
        <v>50</v>
      </c>
      <c r="R313" s="159" t="str">
        <f>IFERROR(VLOOKUP(Table1[[#This Row],[RespondentID]],'All Data'!$A314:$CN886,83,FALSE),"unknown")</f>
        <v>Suffolk</v>
      </c>
      <c r="S313" s="159" t="str">
        <f>IFERROR(VLOOKUP(Table1[[#This Row],[RespondentID]],'All Data'!$A314:$CN886,84,FALSE),"unknown")</f>
        <v>Commack, 11725</v>
      </c>
      <c r="T313" s="159" t="str">
        <f>IFERROR(VLOOKUP(Table1[[#This Row],[RespondentID]],'All Data'!$A314:$CN886,85,FALSE),"unknown")</f>
        <v>White/Caucasian</v>
      </c>
      <c r="U313" s="159" t="str">
        <f>IFERROR(VLOOKUP(Table1[[#This Row],[RespondentID]],'All Data'!$A314:$CN886,86,FALSE),"unknown")</f>
        <v>No</v>
      </c>
      <c r="V313" s="159" t="str">
        <f>IFERROR(VLOOKUP(Table1[[#This Row],[RespondentID]],'All Data'!$A314:$CN886,87,FALSE),"unknown")</f>
        <v xml:space="preserve">English </v>
      </c>
      <c r="W313" s="159" t="str">
        <f>IFERROR(VLOOKUP(Table1[[#This Row],[RespondentID]],'All Data'!$A314:$CN886,88,FALSE),"unknown")</f>
        <v>Over $125,000</v>
      </c>
      <c r="X313" s="159" t="str">
        <f>IFERROR(VLOOKUP(Table1[[#This Row],[RespondentID]],'All Data'!$A314:$CN886,89,FALSE),"unknown")</f>
        <v>College graduate</v>
      </c>
      <c r="Y313" s="159" t="str">
        <f>IFERROR(VLOOKUP(Table1[[#This Row],[RespondentID]],'All Data'!$A314:$CN886,90,FALSE),"unknown")</f>
        <v>Employed for wages</v>
      </c>
      <c r="Z313" s="159" t="str">
        <f>IFERROR(VLOOKUP(Table1[[#This Row],[RespondentID]],'All Data'!$A314:$CN886,91,FALSE),"unknown")</f>
        <v>Yes</v>
      </c>
      <c r="AA313" s="159" t="str">
        <f>IFERROR(VLOOKUP(Table1[[#This Row],[RespondentID]],'All Data'!$A314:$CN886,92,FALSE),"unknown")</f>
        <v>Yes</v>
      </c>
    </row>
    <row r="314" spans="1:27" x14ac:dyDescent="0.35">
      <c r="A314" s="6">
        <v>7045762910</v>
      </c>
      <c r="B314" s="6" t="s">
        <v>67</v>
      </c>
      <c r="C314" s="6"/>
      <c r="D314" s="6"/>
      <c r="E314" s="6"/>
      <c r="F314" s="6"/>
      <c r="G314" s="6"/>
      <c r="H314" s="6" t="s">
        <v>73</v>
      </c>
      <c r="I314" s="6"/>
      <c r="J314" s="6"/>
      <c r="K314" s="6" t="s">
        <v>76</v>
      </c>
      <c r="L314" s="6"/>
      <c r="M314" s="6"/>
      <c r="N314" s="6"/>
      <c r="O314" s="99"/>
      <c r="P314" s="159" t="str">
        <f>IFERROR(VLOOKUP(Table1[[#This Row],[RespondentID]],'All Data'!$A315:$CN887,81,FALSE),"unkown")</f>
        <v>Male</v>
      </c>
      <c r="Q314" s="159">
        <f>IFERROR(VLOOKUP(Table1[[#This Row],[RespondentID]],'All Data'!$A315:$CN887,82,FALSE),"unknown")</f>
        <v>77</v>
      </c>
      <c r="R314" s="159" t="str">
        <f>IFERROR(VLOOKUP(Table1[[#This Row],[RespondentID]],'All Data'!$A315:$CN887,83,FALSE),"unknown")</f>
        <v>Suffolk</v>
      </c>
      <c r="S314" s="159" t="str">
        <f>IFERROR(VLOOKUP(Table1[[#This Row],[RespondentID]],'All Data'!$A315:$CN887,84,FALSE),"unknown")</f>
        <v>Babylon, 11704</v>
      </c>
      <c r="T314" s="159" t="str">
        <f>IFERROR(VLOOKUP(Table1[[#This Row],[RespondentID]],'All Data'!$A315:$CN887,85,FALSE),"unknown")</f>
        <v>White/Caucasian</v>
      </c>
      <c r="U314" s="159" t="str">
        <f>IFERROR(VLOOKUP(Table1[[#This Row],[RespondentID]],'All Data'!$A315:$CN887,86,FALSE),"unknown")</f>
        <v>No</v>
      </c>
      <c r="V314" s="159" t="str">
        <f>IFERROR(VLOOKUP(Table1[[#This Row],[RespondentID]],'All Data'!$A315:$CN887,87,FALSE),"unknown")</f>
        <v xml:space="preserve">English </v>
      </c>
      <c r="W314" s="159" t="str">
        <f>IFERROR(VLOOKUP(Table1[[#This Row],[RespondentID]],'All Data'!$A315:$CN887,88,FALSE),"unknown")</f>
        <v>$50,000 to $74,999</v>
      </c>
      <c r="X314" s="159" t="str">
        <f>IFERROR(VLOOKUP(Table1[[#This Row],[RespondentID]],'All Data'!$A315:$CN887,89,FALSE),"unknown")</f>
        <v>Technical school</v>
      </c>
      <c r="Y314" s="159" t="str">
        <f>IFERROR(VLOOKUP(Table1[[#This Row],[RespondentID]],'All Data'!$A315:$CN887,90,FALSE),"unknown")</f>
        <v>Retired</v>
      </c>
      <c r="Z314" s="159" t="str">
        <f>IFERROR(VLOOKUP(Table1[[#This Row],[RespondentID]],'All Data'!$A315:$CN887,91,FALSE),"unknown")</f>
        <v>Yes</v>
      </c>
      <c r="AA314" s="159" t="str">
        <f>IFERROR(VLOOKUP(Table1[[#This Row],[RespondentID]],'All Data'!$A315:$CN887,92,FALSE),"unknown")</f>
        <v>Yes</v>
      </c>
    </row>
    <row r="315" spans="1:27" x14ac:dyDescent="0.35">
      <c r="A315" s="6">
        <v>7045762645</v>
      </c>
      <c r="B315" s="6" t="s">
        <v>67</v>
      </c>
      <c r="C315" s="6"/>
      <c r="D315" s="6"/>
      <c r="E315" s="6" t="s">
        <v>70</v>
      </c>
      <c r="F315" s="6"/>
      <c r="G315" s="6"/>
      <c r="H315" s="6"/>
      <c r="I315" s="6"/>
      <c r="J315" s="6"/>
      <c r="K315" s="6"/>
      <c r="L315" s="6"/>
      <c r="M315" s="6" t="s">
        <v>78</v>
      </c>
      <c r="N315" s="6"/>
      <c r="O315" s="99"/>
      <c r="P315" s="159" t="str">
        <f>IFERROR(VLOOKUP(Table1[[#This Row],[RespondentID]],'All Data'!$A316:$CN888,81,FALSE),"unkown")</f>
        <v>Female</v>
      </c>
      <c r="Q315" s="159">
        <f>IFERROR(VLOOKUP(Table1[[#This Row],[RespondentID]],'All Data'!$A316:$CN888,82,FALSE),"unknown")</f>
        <v>69</v>
      </c>
      <c r="R315" s="159" t="str">
        <f>IFERROR(VLOOKUP(Table1[[#This Row],[RespondentID]],'All Data'!$A316:$CN888,83,FALSE),"unknown")</f>
        <v>Suffolk</v>
      </c>
      <c r="S315" s="159" t="str">
        <f>IFERROR(VLOOKUP(Table1[[#This Row],[RespondentID]],'All Data'!$A316:$CN888,84,FALSE),"unknown")</f>
        <v>Central Islip, 11722</v>
      </c>
      <c r="T315" s="159" t="str">
        <f>IFERROR(VLOOKUP(Table1[[#This Row],[RespondentID]],'All Data'!$A316:$CN888,85,FALSE),"unknown")</f>
        <v>White/Caucasian</v>
      </c>
      <c r="U315" s="159" t="str">
        <f>IFERROR(VLOOKUP(Table1[[#This Row],[RespondentID]],'All Data'!$A316:$CN888,86,FALSE),"unknown")</f>
        <v>No</v>
      </c>
      <c r="V315" s="159" t="str">
        <f>IFERROR(VLOOKUP(Table1[[#This Row],[RespondentID]],'All Data'!$A316:$CN888,87,FALSE),"unknown")</f>
        <v xml:space="preserve">English </v>
      </c>
      <c r="W315" s="159" t="str">
        <f>IFERROR(VLOOKUP(Table1[[#This Row],[RespondentID]],'All Data'!$A316:$CN888,88,FALSE),"unknown")</f>
        <v>$20,000 to $34,999</v>
      </c>
      <c r="X315" s="159" t="str">
        <f>IFERROR(VLOOKUP(Table1[[#This Row],[RespondentID]],'All Data'!$A316:$CN888,89,FALSE),"unknown")</f>
        <v>Some college</v>
      </c>
      <c r="Y315" s="159" t="str">
        <f>IFERROR(VLOOKUP(Table1[[#This Row],[RespondentID]],'All Data'!$A316:$CN888,90,FALSE),"unknown")</f>
        <v>Retired</v>
      </c>
      <c r="Z315" s="159" t="str">
        <f>IFERROR(VLOOKUP(Table1[[#This Row],[RespondentID]],'All Data'!$A316:$CN888,91,FALSE),"unknown")</f>
        <v>Yes</v>
      </c>
      <c r="AA315" s="159" t="str">
        <f>IFERROR(VLOOKUP(Table1[[#This Row],[RespondentID]],'All Data'!$A316:$CN888,92,FALSE),"unknown")</f>
        <v>Yes</v>
      </c>
    </row>
    <row r="316" spans="1:27" x14ac:dyDescent="0.35">
      <c r="A316" s="6">
        <v>7045762357</v>
      </c>
      <c r="B316" s="6" t="s">
        <v>67</v>
      </c>
      <c r="C316" s="6"/>
      <c r="D316" s="6"/>
      <c r="E316" s="6"/>
      <c r="F316" s="6"/>
      <c r="G316" s="6"/>
      <c r="H316" s="6"/>
      <c r="I316" s="6"/>
      <c r="J316" s="6"/>
      <c r="K316" s="6"/>
      <c r="L316" s="6"/>
      <c r="M316" s="6"/>
      <c r="N316" s="6"/>
      <c r="O316" s="99"/>
      <c r="P316" s="159" t="str">
        <f>IFERROR(VLOOKUP(Table1[[#This Row],[RespondentID]],'All Data'!$A317:$CN889,81,FALSE),"unkown")</f>
        <v>Female</v>
      </c>
      <c r="Q316" s="159">
        <f>IFERROR(VLOOKUP(Table1[[#This Row],[RespondentID]],'All Data'!$A317:$CN889,82,FALSE),"unknown")</f>
        <v>72</v>
      </c>
      <c r="R316" s="159" t="str">
        <f>IFERROR(VLOOKUP(Table1[[#This Row],[RespondentID]],'All Data'!$A317:$CN889,83,FALSE),"unknown")</f>
        <v>Suffolk</v>
      </c>
      <c r="S316" s="159" t="str">
        <f>IFERROR(VLOOKUP(Table1[[#This Row],[RespondentID]],'All Data'!$A317:$CN889,84,FALSE),"unknown")</f>
        <v>West Babylon, 11704</v>
      </c>
      <c r="T316" s="159" t="str">
        <f>IFERROR(VLOOKUP(Table1[[#This Row],[RespondentID]],'All Data'!$A317:$CN889,85,FALSE),"unknown")</f>
        <v>White/Caucasian</v>
      </c>
      <c r="U316" s="159" t="str">
        <f>IFERROR(VLOOKUP(Table1[[#This Row],[RespondentID]],'All Data'!$A317:$CN889,86,FALSE),"unknown")</f>
        <v>No</v>
      </c>
      <c r="V316" s="159" t="str">
        <f>IFERROR(VLOOKUP(Table1[[#This Row],[RespondentID]],'All Data'!$A317:$CN889,87,FALSE),"unknown")</f>
        <v xml:space="preserve">English </v>
      </c>
      <c r="W316" s="159" t="str">
        <f>IFERROR(VLOOKUP(Table1[[#This Row],[RespondentID]],'All Data'!$A317:$CN889,88,FALSE),"unknown")</f>
        <v>$20,000 to $34,999</v>
      </c>
      <c r="X316" s="159" t="str">
        <f>IFERROR(VLOOKUP(Table1[[#This Row],[RespondentID]],'All Data'!$A317:$CN889,89,FALSE),"unknown")</f>
        <v>High school graduate</v>
      </c>
      <c r="Y316" s="159" t="str">
        <f>IFERROR(VLOOKUP(Table1[[#This Row],[RespondentID]],'All Data'!$A317:$CN889,90,FALSE),"unknown")</f>
        <v>Retired</v>
      </c>
      <c r="Z316" s="159" t="str">
        <f>IFERROR(VLOOKUP(Table1[[#This Row],[RespondentID]],'All Data'!$A317:$CN889,91,FALSE),"unknown")</f>
        <v>Yes</v>
      </c>
      <c r="AA316" s="159" t="str">
        <f>IFERROR(VLOOKUP(Table1[[#This Row],[RespondentID]],'All Data'!$A317:$CN889,92,FALSE),"unknown")</f>
        <v>Yes</v>
      </c>
    </row>
    <row r="317" spans="1:27" x14ac:dyDescent="0.35">
      <c r="A317" s="6">
        <v>7045762133</v>
      </c>
      <c r="B317" s="6" t="s">
        <v>67</v>
      </c>
      <c r="C317" s="6"/>
      <c r="D317" s="6"/>
      <c r="E317" s="6"/>
      <c r="F317" s="6" t="s">
        <v>71</v>
      </c>
      <c r="G317" s="6"/>
      <c r="H317" s="6"/>
      <c r="I317" s="6"/>
      <c r="J317" s="6"/>
      <c r="K317" s="6"/>
      <c r="L317" s="6"/>
      <c r="M317" s="6"/>
      <c r="N317" s="6"/>
      <c r="O317" s="99"/>
      <c r="P317" s="159" t="str">
        <f>IFERROR(VLOOKUP(Table1[[#This Row],[RespondentID]],'All Data'!$A318:$CN890,81,FALSE),"unkown")</f>
        <v>Female</v>
      </c>
      <c r="Q317" s="159">
        <f>IFERROR(VLOOKUP(Table1[[#This Row],[RespondentID]],'All Data'!$A318:$CN890,82,FALSE),"unknown")</f>
        <v>50</v>
      </c>
      <c r="R317" s="159" t="str">
        <f>IFERROR(VLOOKUP(Table1[[#This Row],[RespondentID]],'All Data'!$A318:$CN890,83,FALSE),"unknown")</f>
        <v>Suffolk</v>
      </c>
      <c r="S317" s="159" t="str">
        <f>IFERROR(VLOOKUP(Table1[[#This Row],[RespondentID]],'All Data'!$A318:$CN890,84,FALSE),"unknown")</f>
        <v>Babylon, 11703</v>
      </c>
      <c r="T317" s="159" t="str">
        <f>IFERROR(VLOOKUP(Table1[[#This Row],[RespondentID]],'All Data'!$A318:$CN890,85,FALSE),"unknown")</f>
        <v>White/Caucasian</v>
      </c>
      <c r="U317" s="159">
        <f>IFERROR(VLOOKUP(Table1[[#This Row],[RespondentID]],'All Data'!$A318:$CN890,86,FALSE),"unknown")</f>
        <v>0</v>
      </c>
      <c r="V317" s="159" t="str">
        <f>IFERROR(VLOOKUP(Table1[[#This Row],[RespondentID]],'All Data'!$A318:$CN890,87,FALSE),"unknown")</f>
        <v xml:space="preserve">English </v>
      </c>
      <c r="W317" s="159" t="str">
        <f>IFERROR(VLOOKUP(Table1[[#This Row],[RespondentID]],'All Data'!$A318:$CN890,88,FALSE),"unknown")</f>
        <v>$50,000 to $74,999</v>
      </c>
      <c r="X317" s="159" t="str">
        <f>IFERROR(VLOOKUP(Table1[[#This Row],[RespondentID]],'All Data'!$A318:$CN890,89,FALSE),"unknown")</f>
        <v>Technical school</v>
      </c>
      <c r="Y317" s="159" t="str">
        <f>IFERROR(VLOOKUP(Table1[[#This Row],[RespondentID]],'All Data'!$A318:$CN890,90,FALSE),"unknown")</f>
        <v>Retired</v>
      </c>
      <c r="Z317" s="159" t="str">
        <f>IFERROR(VLOOKUP(Table1[[#This Row],[RespondentID]],'All Data'!$A318:$CN890,91,FALSE),"unknown")</f>
        <v>Yes</v>
      </c>
      <c r="AA317" s="159" t="str">
        <f>IFERROR(VLOOKUP(Table1[[#This Row],[RespondentID]],'All Data'!$A318:$CN890,92,FALSE),"unknown")</f>
        <v>No</v>
      </c>
    </row>
    <row r="318" spans="1:27" x14ac:dyDescent="0.35">
      <c r="A318" s="6">
        <v>7045761778</v>
      </c>
      <c r="B318" s="6" t="s">
        <v>67</v>
      </c>
      <c r="C318" s="6"/>
      <c r="D318" s="6" t="s">
        <v>69</v>
      </c>
      <c r="E318" s="6" t="s">
        <v>70</v>
      </c>
      <c r="F318" s="6"/>
      <c r="G318" s="6"/>
      <c r="H318" s="6"/>
      <c r="I318" s="6"/>
      <c r="J318" s="6"/>
      <c r="K318" s="6"/>
      <c r="L318" s="6"/>
      <c r="M318" s="6"/>
      <c r="N318" s="6"/>
      <c r="O318" s="99"/>
      <c r="P318" s="159" t="str">
        <f>IFERROR(VLOOKUP(Table1[[#This Row],[RespondentID]],'All Data'!$A319:$CN891,81,FALSE),"unkown")</f>
        <v>Female</v>
      </c>
      <c r="Q318" s="159">
        <f>IFERROR(VLOOKUP(Table1[[#This Row],[RespondentID]],'All Data'!$A319:$CN891,82,FALSE),"unknown")</f>
        <v>59</v>
      </c>
      <c r="R318" s="159" t="str">
        <f>IFERROR(VLOOKUP(Table1[[#This Row],[RespondentID]],'All Data'!$A319:$CN891,83,FALSE),"unknown")</f>
        <v>Suffolk</v>
      </c>
      <c r="S318" s="159" t="str">
        <f>IFERROR(VLOOKUP(Table1[[#This Row],[RespondentID]],'All Data'!$A319:$CN891,84,FALSE),"unknown")</f>
        <v>Huntington Station, 11746</v>
      </c>
      <c r="T318" s="159" t="str">
        <f>IFERROR(VLOOKUP(Table1[[#This Row],[RespondentID]],'All Data'!$A319:$CN891,85,FALSE),"unknown")</f>
        <v>White/Caucasian</v>
      </c>
      <c r="U318" s="159" t="str">
        <f>IFERROR(VLOOKUP(Table1[[#This Row],[RespondentID]],'All Data'!$A319:$CN891,86,FALSE),"unknown")</f>
        <v>No</v>
      </c>
      <c r="V318" s="159" t="str">
        <f>IFERROR(VLOOKUP(Table1[[#This Row],[RespondentID]],'All Data'!$A319:$CN891,87,FALSE),"unknown")</f>
        <v xml:space="preserve">English </v>
      </c>
      <c r="W318" s="159" t="str">
        <f>IFERROR(VLOOKUP(Table1[[#This Row],[RespondentID]],'All Data'!$A319:$CN891,88,FALSE),"unknown")</f>
        <v>$0-$19,999</v>
      </c>
      <c r="X318" s="159" t="str">
        <f>IFERROR(VLOOKUP(Table1[[#This Row],[RespondentID]],'All Data'!$A319:$CN891,89,FALSE),"unknown")</f>
        <v>Other (please specify)</v>
      </c>
      <c r="Y318" s="159" t="str">
        <f>IFERROR(VLOOKUP(Table1[[#This Row],[RespondentID]],'All Data'!$A319:$CN891,90,FALSE),"unknown")</f>
        <v>Employed for wages</v>
      </c>
      <c r="Z318" s="159" t="str">
        <f>IFERROR(VLOOKUP(Table1[[#This Row],[RespondentID]],'All Data'!$A319:$CN891,91,FALSE),"unknown")</f>
        <v>Yes</v>
      </c>
      <c r="AA318" s="159" t="str">
        <f>IFERROR(VLOOKUP(Table1[[#This Row],[RespondentID]],'All Data'!$A319:$CN891,92,FALSE),"unknown")</f>
        <v>Yes</v>
      </c>
    </row>
    <row r="319" spans="1:27" x14ac:dyDescent="0.35">
      <c r="A319" s="6">
        <v>7045761476</v>
      </c>
      <c r="B319" s="6" t="s">
        <v>67</v>
      </c>
      <c r="C319" s="6"/>
      <c r="D319" s="6"/>
      <c r="E319" s="6"/>
      <c r="F319" s="6"/>
      <c r="G319" s="6"/>
      <c r="H319" s="6"/>
      <c r="I319" s="6"/>
      <c r="J319" s="6"/>
      <c r="K319" s="6"/>
      <c r="L319" s="6"/>
      <c r="M319" s="6"/>
      <c r="N319" s="6"/>
      <c r="O319" s="99"/>
      <c r="P319" s="159" t="str">
        <f>IFERROR(VLOOKUP(Table1[[#This Row],[RespondentID]],'All Data'!$A320:$CN892,81,FALSE),"unkown")</f>
        <v>Female</v>
      </c>
      <c r="Q319" s="159">
        <f>IFERROR(VLOOKUP(Table1[[#This Row],[RespondentID]],'All Data'!$A320:$CN892,82,FALSE),"unknown")</f>
        <v>55</v>
      </c>
      <c r="R319" s="159" t="str">
        <f>IFERROR(VLOOKUP(Table1[[#This Row],[RespondentID]],'All Data'!$A320:$CN892,83,FALSE),"unknown")</f>
        <v>Suffolk</v>
      </c>
      <c r="S319" s="159" t="str">
        <f>IFERROR(VLOOKUP(Table1[[#This Row],[RespondentID]],'All Data'!$A320:$CN892,84,FALSE),"unknown")</f>
        <v>Amityville, 11701</v>
      </c>
      <c r="T319" s="159" t="str">
        <f>IFERROR(VLOOKUP(Table1[[#This Row],[RespondentID]],'All Data'!$A320:$CN892,85,FALSE),"unknown")</f>
        <v>Black/African American</v>
      </c>
      <c r="U319" s="159" t="str">
        <f>IFERROR(VLOOKUP(Table1[[#This Row],[RespondentID]],'All Data'!$A320:$CN892,86,FALSE),"unknown")</f>
        <v>No</v>
      </c>
      <c r="V319" s="159" t="str">
        <f>IFERROR(VLOOKUP(Table1[[#This Row],[RespondentID]],'All Data'!$A320:$CN892,87,FALSE),"unknown")</f>
        <v xml:space="preserve">English </v>
      </c>
      <c r="W319" s="159" t="str">
        <f>IFERROR(VLOOKUP(Table1[[#This Row],[RespondentID]],'All Data'!$A320:$CN892,88,FALSE),"unknown")</f>
        <v>$50,000 to $74,999</v>
      </c>
      <c r="X319" s="159" t="str">
        <f>IFERROR(VLOOKUP(Table1[[#This Row],[RespondentID]],'All Data'!$A320:$CN892,89,FALSE),"unknown")</f>
        <v>Some college</v>
      </c>
      <c r="Y319" s="159" t="str">
        <f>IFERROR(VLOOKUP(Table1[[#This Row],[RespondentID]],'All Data'!$A320:$CN892,90,FALSE),"unknown")</f>
        <v>Employed for wages</v>
      </c>
      <c r="Z319" s="159" t="str">
        <f>IFERROR(VLOOKUP(Table1[[#This Row],[RespondentID]],'All Data'!$A320:$CN892,91,FALSE),"unknown")</f>
        <v>Yes</v>
      </c>
      <c r="AA319" s="159" t="str">
        <f>IFERROR(VLOOKUP(Table1[[#This Row],[RespondentID]],'All Data'!$A320:$CN892,92,FALSE),"unknown")</f>
        <v>Yes</v>
      </c>
    </row>
    <row r="320" spans="1:27" x14ac:dyDescent="0.35">
      <c r="A320" s="6">
        <v>7045761108</v>
      </c>
      <c r="B320" s="6"/>
      <c r="C320" s="6"/>
      <c r="D320" s="6"/>
      <c r="E320" s="6" t="s">
        <v>70</v>
      </c>
      <c r="F320" s="6" t="s">
        <v>71</v>
      </c>
      <c r="G320" s="6"/>
      <c r="H320" s="6"/>
      <c r="I320" s="6"/>
      <c r="J320" s="6"/>
      <c r="K320" s="6"/>
      <c r="L320" s="6"/>
      <c r="M320" s="6" t="s">
        <v>78</v>
      </c>
      <c r="N320" s="6"/>
      <c r="O320" s="99"/>
      <c r="P320" s="159" t="str">
        <f>IFERROR(VLOOKUP(Table1[[#This Row],[RespondentID]],'All Data'!$A321:$CN893,81,FALSE),"unkown")</f>
        <v>Female</v>
      </c>
      <c r="Q320" s="159">
        <f>IFERROR(VLOOKUP(Table1[[#This Row],[RespondentID]],'All Data'!$A321:$CN893,82,FALSE),"unknown")</f>
        <v>75</v>
      </c>
      <c r="R320" s="159" t="str">
        <f>IFERROR(VLOOKUP(Table1[[#This Row],[RespondentID]],'All Data'!$A321:$CN893,83,FALSE),"unknown")</f>
        <v>Suffolk</v>
      </c>
      <c r="S320" s="159" t="str">
        <f>IFERROR(VLOOKUP(Table1[[#This Row],[RespondentID]],'All Data'!$A321:$CN893,84,FALSE),"unknown")</f>
        <v>Farmingville, 11738</v>
      </c>
      <c r="T320" s="159">
        <f>IFERROR(VLOOKUP(Table1[[#This Row],[RespondentID]],'All Data'!$A321:$CN893,85,FALSE),"unknown")</f>
        <v>0</v>
      </c>
      <c r="U320" s="159" t="str">
        <f>IFERROR(VLOOKUP(Table1[[#This Row],[RespondentID]],'All Data'!$A321:$CN893,86,FALSE),"unknown")</f>
        <v>No</v>
      </c>
      <c r="V320" s="159" t="str">
        <f>IFERROR(VLOOKUP(Table1[[#This Row],[RespondentID]],'All Data'!$A321:$CN893,87,FALSE),"unknown")</f>
        <v xml:space="preserve">English </v>
      </c>
      <c r="W320" s="159" t="str">
        <f>IFERROR(VLOOKUP(Table1[[#This Row],[RespondentID]],'All Data'!$A321:$CN893,88,FALSE),"unknown")</f>
        <v>$50,000 to $74,999</v>
      </c>
      <c r="X320" s="159" t="str">
        <f>IFERROR(VLOOKUP(Table1[[#This Row],[RespondentID]],'All Data'!$A321:$CN893,89,FALSE),"unknown")</f>
        <v>Graduate school</v>
      </c>
      <c r="Y320" s="159" t="str">
        <f>IFERROR(VLOOKUP(Table1[[#This Row],[RespondentID]],'All Data'!$A321:$CN893,90,FALSE),"unknown")</f>
        <v>Retired</v>
      </c>
      <c r="Z320" s="159" t="str">
        <f>IFERROR(VLOOKUP(Table1[[#This Row],[RespondentID]],'All Data'!$A321:$CN893,91,FALSE),"unknown")</f>
        <v>Yes</v>
      </c>
      <c r="AA320" s="159" t="str">
        <f>IFERROR(VLOOKUP(Table1[[#This Row],[RespondentID]],'All Data'!$A321:$CN893,92,FALSE),"unknown")</f>
        <v>Yes</v>
      </c>
    </row>
    <row r="321" spans="1:27" x14ac:dyDescent="0.35">
      <c r="A321" s="6">
        <v>7045760855</v>
      </c>
      <c r="B321" s="6" t="s">
        <v>67</v>
      </c>
      <c r="C321" s="6"/>
      <c r="D321" s="6"/>
      <c r="E321" s="6"/>
      <c r="F321" s="6"/>
      <c r="G321" s="6"/>
      <c r="H321" s="6"/>
      <c r="I321" s="6"/>
      <c r="J321" s="6"/>
      <c r="K321" s="6" t="s">
        <v>76</v>
      </c>
      <c r="L321" s="6"/>
      <c r="M321" s="6" t="s">
        <v>78</v>
      </c>
      <c r="N321" s="6"/>
      <c r="O321" s="99"/>
      <c r="P321" s="159" t="str">
        <f>IFERROR(VLOOKUP(Table1[[#This Row],[RespondentID]],'All Data'!$A322:$CN894,81,FALSE),"unkown")</f>
        <v>Female</v>
      </c>
      <c r="Q321" s="159">
        <f>IFERROR(VLOOKUP(Table1[[#This Row],[RespondentID]],'All Data'!$A322:$CN894,82,FALSE),"unknown")</f>
        <v>64</v>
      </c>
      <c r="R321" s="159" t="str">
        <f>IFERROR(VLOOKUP(Table1[[#This Row],[RespondentID]],'All Data'!$A322:$CN894,83,FALSE),"unknown")</f>
        <v>Suffolk</v>
      </c>
      <c r="S321" s="159" t="str">
        <f>IFERROR(VLOOKUP(Table1[[#This Row],[RespondentID]],'All Data'!$A322:$CN894,84,FALSE),"unknown")</f>
        <v>West Babylon, 11704</v>
      </c>
      <c r="T321" s="159" t="str">
        <f>IFERROR(VLOOKUP(Table1[[#This Row],[RespondentID]],'All Data'!$A322:$CN894,85,FALSE),"unknown")</f>
        <v>Black/African American</v>
      </c>
      <c r="U321" s="159" t="str">
        <f>IFERROR(VLOOKUP(Table1[[#This Row],[RespondentID]],'All Data'!$A322:$CN894,86,FALSE),"unknown")</f>
        <v>No</v>
      </c>
      <c r="V321" s="159" t="str">
        <f>IFERROR(VLOOKUP(Table1[[#This Row],[RespondentID]],'All Data'!$A322:$CN894,87,FALSE),"unknown")</f>
        <v xml:space="preserve">English </v>
      </c>
      <c r="W321" s="159" t="str">
        <f>IFERROR(VLOOKUP(Table1[[#This Row],[RespondentID]],'All Data'!$A322:$CN894,88,FALSE),"unknown")</f>
        <v>$20,000 to $34,999</v>
      </c>
      <c r="X321" s="159" t="str">
        <f>IFERROR(VLOOKUP(Table1[[#This Row],[RespondentID]],'All Data'!$A322:$CN894,89,FALSE),"unknown")</f>
        <v>Some college</v>
      </c>
      <c r="Y321" s="159" t="str">
        <f>IFERROR(VLOOKUP(Table1[[#This Row],[RespondentID]],'All Data'!$A322:$CN894,90,FALSE),"unknown")</f>
        <v>Out of work and looking for work</v>
      </c>
      <c r="Z321" s="159" t="str">
        <f>IFERROR(VLOOKUP(Table1[[#This Row],[RespondentID]],'All Data'!$A322:$CN894,91,FALSE),"unknown")</f>
        <v>Yes</v>
      </c>
      <c r="AA321" s="159" t="str">
        <f>IFERROR(VLOOKUP(Table1[[#This Row],[RespondentID]],'All Data'!$A322:$CN894,92,FALSE),"unknown")</f>
        <v>Yes</v>
      </c>
    </row>
    <row r="322" spans="1:27" x14ac:dyDescent="0.35">
      <c r="A322" s="6">
        <v>7045760604</v>
      </c>
      <c r="B322" s="6" t="s">
        <v>67</v>
      </c>
      <c r="C322" s="6"/>
      <c r="D322" s="6"/>
      <c r="E322" s="6"/>
      <c r="F322" s="6"/>
      <c r="G322" s="6"/>
      <c r="H322" s="6"/>
      <c r="I322" s="6"/>
      <c r="J322" s="6"/>
      <c r="K322" s="6"/>
      <c r="L322" s="6"/>
      <c r="M322" s="6" t="s">
        <v>78</v>
      </c>
      <c r="N322" s="6"/>
      <c r="O322" s="99"/>
      <c r="P322" s="159" t="str">
        <f>IFERROR(VLOOKUP(Table1[[#This Row],[RespondentID]],'All Data'!$A323:$CN895,81,FALSE),"unkown")</f>
        <v>Female</v>
      </c>
      <c r="Q322" s="159">
        <f>IFERROR(VLOOKUP(Table1[[#This Row],[RespondentID]],'All Data'!$A323:$CN895,82,FALSE),"unknown")</f>
        <v>72</v>
      </c>
      <c r="R322" s="159" t="str">
        <f>IFERROR(VLOOKUP(Table1[[#This Row],[RespondentID]],'All Data'!$A323:$CN895,83,FALSE),"unknown")</f>
        <v>Suffolk</v>
      </c>
      <c r="S322" s="159" t="str">
        <f>IFERROR(VLOOKUP(Table1[[#This Row],[RespondentID]],'All Data'!$A323:$CN895,84,FALSE),"unknown")</f>
        <v>Lindenhurst, 11757</v>
      </c>
      <c r="T322" s="159">
        <f>IFERROR(VLOOKUP(Table1[[#This Row],[RespondentID]],'All Data'!$A323:$CN895,85,FALSE),"unknown")</f>
        <v>0</v>
      </c>
      <c r="U322" s="159" t="str">
        <f>IFERROR(VLOOKUP(Table1[[#This Row],[RespondentID]],'All Data'!$A323:$CN895,86,FALSE),"unknown")</f>
        <v>No</v>
      </c>
      <c r="V322" s="159" t="str">
        <f>IFERROR(VLOOKUP(Table1[[#This Row],[RespondentID]],'All Data'!$A323:$CN895,87,FALSE),"unknown")</f>
        <v xml:space="preserve">English </v>
      </c>
      <c r="W322" s="159" t="str">
        <f>IFERROR(VLOOKUP(Table1[[#This Row],[RespondentID]],'All Data'!$A323:$CN895,88,FALSE),"unknown")</f>
        <v>$20,000 to $34,999</v>
      </c>
      <c r="X322" s="159" t="str">
        <f>IFERROR(VLOOKUP(Table1[[#This Row],[RespondentID]],'All Data'!$A323:$CN895,89,FALSE),"unknown")</f>
        <v>Some college</v>
      </c>
      <c r="Y322" s="159" t="str">
        <f>IFERROR(VLOOKUP(Table1[[#This Row],[RespondentID]],'All Data'!$A323:$CN895,90,FALSE),"unknown")</f>
        <v>Retired</v>
      </c>
      <c r="Z322" s="159" t="str">
        <f>IFERROR(VLOOKUP(Table1[[#This Row],[RespondentID]],'All Data'!$A323:$CN895,91,FALSE),"unknown")</f>
        <v>Yes</v>
      </c>
      <c r="AA322" s="159">
        <f>IFERROR(VLOOKUP(Table1[[#This Row],[RespondentID]],'All Data'!$A323:$CN895,92,FALSE),"unknown")</f>
        <v>0</v>
      </c>
    </row>
    <row r="323" spans="1:27" x14ac:dyDescent="0.35">
      <c r="A323" s="6">
        <v>7045760342</v>
      </c>
      <c r="B323" s="6" t="s">
        <v>67</v>
      </c>
      <c r="C323" s="6"/>
      <c r="D323" s="6"/>
      <c r="E323" s="6" t="s">
        <v>70</v>
      </c>
      <c r="F323" s="6"/>
      <c r="G323" s="6"/>
      <c r="H323" s="6"/>
      <c r="I323" s="6"/>
      <c r="J323" s="6"/>
      <c r="K323" s="6"/>
      <c r="L323" s="6"/>
      <c r="M323" s="6" t="s">
        <v>78</v>
      </c>
      <c r="N323" s="6"/>
      <c r="O323" s="99"/>
      <c r="P323" s="159" t="str">
        <f>IFERROR(VLOOKUP(Table1[[#This Row],[RespondentID]],'All Data'!$A324:$CN896,81,FALSE),"unkown")</f>
        <v>Female</v>
      </c>
      <c r="Q323" s="159">
        <f>IFERROR(VLOOKUP(Table1[[#This Row],[RespondentID]],'All Data'!$A324:$CN896,82,FALSE),"unknown")</f>
        <v>60</v>
      </c>
      <c r="R323" s="159" t="str">
        <f>IFERROR(VLOOKUP(Table1[[#This Row],[RespondentID]],'All Data'!$A324:$CN896,83,FALSE),"unknown")</f>
        <v>Suffolk</v>
      </c>
      <c r="S323" s="159" t="str">
        <f>IFERROR(VLOOKUP(Table1[[#This Row],[RespondentID]],'All Data'!$A324:$CN896,84,FALSE),"unknown")</f>
        <v>North Babylon, 11703</v>
      </c>
      <c r="T323" s="159" t="str">
        <f>IFERROR(VLOOKUP(Table1[[#This Row],[RespondentID]],'All Data'!$A324:$CN896,85,FALSE),"unknown")</f>
        <v>Black/African American</v>
      </c>
      <c r="U323" s="159">
        <f>IFERROR(VLOOKUP(Table1[[#This Row],[RespondentID]],'All Data'!$A324:$CN896,86,FALSE),"unknown")</f>
        <v>0</v>
      </c>
      <c r="V323" s="159" t="str">
        <f>IFERROR(VLOOKUP(Table1[[#This Row],[RespondentID]],'All Data'!$A324:$CN896,87,FALSE),"unknown")</f>
        <v xml:space="preserve">English </v>
      </c>
      <c r="W323" s="159" t="str">
        <f>IFERROR(VLOOKUP(Table1[[#This Row],[RespondentID]],'All Data'!$A324:$CN896,88,FALSE),"unknown")</f>
        <v>$35,000 to $49,999</v>
      </c>
      <c r="X323" s="159" t="str">
        <f>IFERROR(VLOOKUP(Table1[[#This Row],[RespondentID]],'All Data'!$A324:$CN896,89,FALSE),"unknown")</f>
        <v>Some college</v>
      </c>
      <c r="Y323" s="159" t="str">
        <f>IFERROR(VLOOKUP(Table1[[#This Row],[RespondentID]],'All Data'!$A324:$CN896,90,FALSE),"unknown")</f>
        <v>Retired</v>
      </c>
      <c r="Z323" s="159" t="str">
        <f>IFERROR(VLOOKUP(Table1[[#This Row],[RespondentID]],'All Data'!$A324:$CN896,91,FALSE),"unknown")</f>
        <v>Yes</v>
      </c>
      <c r="AA323" s="159" t="str">
        <f>IFERROR(VLOOKUP(Table1[[#This Row],[RespondentID]],'All Data'!$A324:$CN896,92,FALSE),"unknown")</f>
        <v>Yes</v>
      </c>
    </row>
    <row r="324" spans="1:27" x14ac:dyDescent="0.35">
      <c r="A324" s="6">
        <v>7045760037</v>
      </c>
      <c r="B324" s="6" t="s">
        <v>67</v>
      </c>
      <c r="C324" s="6"/>
      <c r="D324" s="6"/>
      <c r="E324" s="6"/>
      <c r="F324" s="6"/>
      <c r="G324" s="6"/>
      <c r="H324" s="6" t="s">
        <v>73</v>
      </c>
      <c r="I324" s="6"/>
      <c r="J324" s="6"/>
      <c r="K324" s="6" t="s">
        <v>76</v>
      </c>
      <c r="L324" s="6"/>
      <c r="M324" s="6"/>
      <c r="N324" s="6"/>
      <c r="O324" s="99"/>
      <c r="P324" s="159" t="str">
        <f>IFERROR(VLOOKUP(Table1[[#This Row],[RespondentID]],'All Data'!$A325:$CN897,81,FALSE),"unkown")</f>
        <v>Female</v>
      </c>
      <c r="Q324" s="159">
        <f>IFERROR(VLOOKUP(Table1[[#This Row],[RespondentID]],'All Data'!$A325:$CN897,82,FALSE),"unknown")</f>
        <v>40</v>
      </c>
      <c r="R324" s="159" t="str">
        <f>IFERROR(VLOOKUP(Table1[[#This Row],[RespondentID]],'All Data'!$A325:$CN897,83,FALSE),"unknown")</f>
        <v>Suffolk</v>
      </c>
      <c r="S324" s="159" t="str">
        <f>IFERROR(VLOOKUP(Table1[[#This Row],[RespondentID]],'All Data'!$A325:$CN897,84,FALSE),"unknown")</f>
        <v>Lindenhurst, 11757</v>
      </c>
      <c r="T324" s="159" t="str">
        <f>IFERROR(VLOOKUP(Table1[[#This Row],[RespondentID]],'All Data'!$A325:$CN897,85,FALSE),"unknown")</f>
        <v>White/Caucasian</v>
      </c>
      <c r="U324" s="159" t="str">
        <f>IFERROR(VLOOKUP(Table1[[#This Row],[RespondentID]],'All Data'!$A325:$CN897,86,FALSE),"unknown")</f>
        <v>Yes</v>
      </c>
      <c r="V324" s="159" t="str">
        <f>IFERROR(VLOOKUP(Table1[[#This Row],[RespondentID]],'All Data'!$A325:$CN897,87,FALSE),"unknown")</f>
        <v xml:space="preserve">English Spanish </v>
      </c>
      <c r="W324" s="159" t="str">
        <f>IFERROR(VLOOKUP(Table1[[#This Row],[RespondentID]],'All Data'!$A325:$CN897,88,FALSE),"unknown")</f>
        <v>$35,000 to $49,999</v>
      </c>
      <c r="X324" s="159" t="str">
        <f>IFERROR(VLOOKUP(Table1[[#This Row],[RespondentID]],'All Data'!$A325:$CN897,89,FALSE),"unknown")</f>
        <v>Technical school</v>
      </c>
      <c r="Y324" s="159" t="str">
        <f>IFERROR(VLOOKUP(Table1[[#This Row],[RespondentID]],'All Data'!$A325:$CN897,90,FALSE),"unknown")</f>
        <v>Employed for wages</v>
      </c>
      <c r="Z324" s="159" t="str">
        <f>IFERROR(VLOOKUP(Table1[[#This Row],[RespondentID]],'All Data'!$A325:$CN897,91,FALSE),"unknown")</f>
        <v>Yes</v>
      </c>
      <c r="AA324" s="159" t="str">
        <f>IFERROR(VLOOKUP(Table1[[#This Row],[RespondentID]],'All Data'!$A325:$CN897,92,FALSE),"unknown")</f>
        <v>Yes</v>
      </c>
    </row>
    <row r="325" spans="1:27" x14ac:dyDescent="0.35">
      <c r="A325" s="6">
        <v>7045759762</v>
      </c>
      <c r="B325" s="6" t="s">
        <v>67</v>
      </c>
      <c r="C325" s="6"/>
      <c r="D325" s="6"/>
      <c r="E325" s="6" t="s">
        <v>70</v>
      </c>
      <c r="F325" s="6"/>
      <c r="G325" s="6" t="s">
        <v>72</v>
      </c>
      <c r="H325" s="6"/>
      <c r="I325" s="6"/>
      <c r="J325" s="6" t="s">
        <v>75</v>
      </c>
      <c r="K325" s="6" t="s">
        <v>76</v>
      </c>
      <c r="L325" s="6"/>
      <c r="M325" s="6" t="s">
        <v>78</v>
      </c>
      <c r="N325" s="6"/>
      <c r="O325" s="99"/>
      <c r="P325" s="159" t="str">
        <f>IFERROR(VLOOKUP(Table1[[#This Row],[RespondentID]],'All Data'!$A326:$CN898,81,FALSE),"unkown")</f>
        <v>Female</v>
      </c>
      <c r="Q325" s="159">
        <f>IFERROR(VLOOKUP(Table1[[#This Row],[RespondentID]],'All Data'!$A326:$CN898,82,FALSE),"unknown")</f>
        <v>13</v>
      </c>
      <c r="R325" s="159" t="str">
        <f>IFERROR(VLOOKUP(Table1[[#This Row],[RespondentID]],'All Data'!$A326:$CN898,83,FALSE),"unknown")</f>
        <v>Suffolk</v>
      </c>
      <c r="S325" s="159" t="str">
        <f>IFERROR(VLOOKUP(Table1[[#This Row],[RespondentID]],'All Data'!$A326:$CN898,84,FALSE),"unknown")</f>
        <v>Lindenhurst, 11757</v>
      </c>
      <c r="T325" s="159" t="str">
        <f>IFERROR(VLOOKUP(Table1[[#This Row],[RespondentID]],'All Data'!$A326:$CN898,85,FALSE),"unknown")</f>
        <v>White/Caucasian</v>
      </c>
      <c r="U325" s="159" t="str">
        <f>IFERROR(VLOOKUP(Table1[[#This Row],[RespondentID]],'All Data'!$A326:$CN898,86,FALSE),"unknown")</f>
        <v>Yes</v>
      </c>
      <c r="V325" s="159" t="str">
        <f>IFERROR(VLOOKUP(Table1[[#This Row],[RespondentID]],'All Data'!$A326:$CN898,87,FALSE),"unknown")</f>
        <v xml:space="preserve">English Spanish </v>
      </c>
      <c r="W325" s="159">
        <f>IFERROR(VLOOKUP(Table1[[#This Row],[RespondentID]],'All Data'!$A326:$CN898,88,FALSE),"unknown")</f>
        <v>0</v>
      </c>
      <c r="X325" s="159" t="str">
        <f>IFERROR(VLOOKUP(Table1[[#This Row],[RespondentID]],'All Data'!$A326:$CN898,89,FALSE),"unknown")</f>
        <v>K-8 grade</v>
      </c>
      <c r="Y325" s="159" t="str">
        <f>IFERROR(VLOOKUP(Table1[[#This Row],[RespondentID]],'All Data'!$A326:$CN898,90,FALSE),"unknown")</f>
        <v>Student</v>
      </c>
      <c r="Z325" s="159" t="str">
        <f>IFERROR(VLOOKUP(Table1[[#This Row],[RespondentID]],'All Data'!$A326:$CN898,91,FALSE),"unknown")</f>
        <v>Yes</v>
      </c>
      <c r="AA325" s="159" t="str">
        <f>IFERROR(VLOOKUP(Table1[[#This Row],[RespondentID]],'All Data'!$A326:$CN898,92,FALSE),"unknown")</f>
        <v>Yes</v>
      </c>
    </row>
    <row r="326" spans="1:27" x14ac:dyDescent="0.35">
      <c r="A326" s="6">
        <v>7045759383</v>
      </c>
      <c r="B326" s="6" t="s">
        <v>67</v>
      </c>
      <c r="C326" s="6"/>
      <c r="D326" s="6" t="s">
        <v>69</v>
      </c>
      <c r="E326" s="6"/>
      <c r="F326" s="6"/>
      <c r="G326" s="6" t="s">
        <v>72</v>
      </c>
      <c r="H326" s="6"/>
      <c r="I326" s="6"/>
      <c r="J326" s="6"/>
      <c r="K326" s="6"/>
      <c r="L326" s="6"/>
      <c r="M326" s="6"/>
      <c r="N326" s="6"/>
      <c r="O326" s="99"/>
      <c r="P326" s="159" t="str">
        <f>IFERROR(VLOOKUP(Table1[[#This Row],[RespondentID]],'All Data'!$A327:$CN899,81,FALSE),"unkown")</f>
        <v>Female</v>
      </c>
      <c r="Q326" s="159">
        <f>IFERROR(VLOOKUP(Table1[[#This Row],[RespondentID]],'All Data'!$A327:$CN899,82,FALSE),"unknown")</f>
        <v>60</v>
      </c>
      <c r="R326" s="159" t="str">
        <f>IFERROR(VLOOKUP(Table1[[#This Row],[RespondentID]],'All Data'!$A327:$CN899,83,FALSE),"unknown")</f>
        <v>Suffolk</v>
      </c>
      <c r="S326" s="159" t="str">
        <f>IFERROR(VLOOKUP(Table1[[#This Row],[RespondentID]],'All Data'!$A327:$CN899,84,FALSE),"unknown")</f>
        <v>Lindenhurst, 11757</v>
      </c>
      <c r="T326" s="159" t="str">
        <f>IFERROR(VLOOKUP(Table1[[#This Row],[RespondentID]],'All Data'!$A327:$CN899,85,FALSE),"unknown")</f>
        <v>Other (please specify)</v>
      </c>
      <c r="U326" s="159" t="str">
        <f>IFERROR(VLOOKUP(Table1[[#This Row],[RespondentID]],'All Data'!$A327:$CN899,86,FALSE),"unknown")</f>
        <v>Yes</v>
      </c>
      <c r="V326" s="159" t="str">
        <f>IFERROR(VLOOKUP(Table1[[#This Row],[RespondentID]],'All Data'!$A327:$CN899,87,FALSE),"unknown")</f>
        <v xml:space="preserve">English Spanish </v>
      </c>
      <c r="W326" s="159" t="str">
        <f>IFERROR(VLOOKUP(Table1[[#This Row],[RespondentID]],'All Data'!$A327:$CN899,88,FALSE),"unknown")</f>
        <v>$75,000 to $125,000</v>
      </c>
      <c r="X326" s="159" t="str">
        <f>IFERROR(VLOOKUP(Table1[[#This Row],[RespondentID]],'All Data'!$A327:$CN899,89,FALSE),"unknown")</f>
        <v>Other (please specify)</v>
      </c>
      <c r="Y326" s="159" t="str">
        <f>IFERROR(VLOOKUP(Table1[[#This Row],[RespondentID]],'All Data'!$A327:$CN899,90,FALSE),"unknown")</f>
        <v>Employed for wages</v>
      </c>
      <c r="Z326" s="159" t="str">
        <f>IFERROR(VLOOKUP(Table1[[#This Row],[RespondentID]],'All Data'!$A327:$CN899,91,FALSE),"unknown")</f>
        <v>Yes</v>
      </c>
      <c r="AA326" s="159" t="str">
        <f>IFERROR(VLOOKUP(Table1[[#This Row],[RespondentID]],'All Data'!$A327:$CN899,92,FALSE),"unknown")</f>
        <v>Yes</v>
      </c>
    </row>
    <row r="327" spans="1:27" x14ac:dyDescent="0.35">
      <c r="A327" s="6">
        <v>7045759020</v>
      </c>
      <c r="B327" s="6" t="s">
        <v>67</v>
      </c>
      <c r="C327" s="6"/>
      <c r="D327" s="6"/>
      <c r="E327" s="6"/>
      <c r="F327" s="6"/>
      <c r="G327" s="6"/>
      <c r="H327" s="6"/>
      <c r="I327" s="6"/>
      <c r="J327" s="6"/>
      <c r="K327" s="6"/>
      <c r="L327" s="6"/>
      <c r="M327" s="6"/>
      <c r="N327" s="6"/>
      <c r="O327" s="99"/>
      <c r="P327" s="159" t="str">
        <f>IFERROR(VLOOKUP(Table1[[#This Row],[RespondentID]],'All Data'!$A328:$CN900,81,FALSE),"unkown")</f>
        <v>Male</v>
      </c>
      <c r="Q327" s="159">
        <f>IFERROR(VLOOKUP(Table1[[#This Row],[RespondentID]],'All Data'!$A328:$CN900,82,FALSE),"unknown")</f>
        <v>47</v>
      </c>
      <c r="R327" s="159" t="str">
        <f>IFERROR(VLOOKUP(Table1[[#This Row],[RespondentID]],'All Data'!$A328:$CN900,83,FALSE),"unknown")</f>
        <v>Suffolk</v>
      </c>
      <c r="S327" s="159" t="str">
        <f>IFERROR(VLOOKUP(Table1[[#This Row],[RespondentID]],'All Data'!$A328:$CN900,84,FALSE),"unknown")</f>
        <v>Lindenhurst, 11757</v>
      </c>
      <c r="T327" s="159" t="str">
        <f>IFERROR(VLOOKUP(Table1[[#This Row],[RespondentID]],'All Data'!$A328:$CN900,85,FALSE),"unknown")</f>
        <v>Black/African American</v>
      </c>
      <c r="U327" s="159" t="str">
        <f>IFERROR(VLOOKUP(Table1[[#This Row],[RespondentID]],'All Data'!$A328:$CN900,86,FALSE),"unknown")</f>
        <v>No</v>
      </c>
      <c r="V327" s="159" t="str">
        <f>IFERROR(VLOOKUP(Table1[[#This Row],[RespondentID]],'All Data'!$A328:$CN900,87,FALSE),"unknown")</f>
        <v xml:space="preserve">English </v>
      </c>
      <c r="W327" s="159" t="str">
        <f>IFERROR(VLOOKUP(Table1[[#This Row],[RespondentID]],'All Data'!$A328:$CN900,88,FALSE),"unknown")</f>
        <v>$75,000 to $125,000</v>
      </c>
      <c r="X327" s="159" t="str">
        <f>IFERROR(VLOOKUP(Table1[[#This Row],[RespondentID]],'All Data'!$A328:$CN900,89,FALSE),"unknown")</f>
        <v>Some high school</v>
      </c>
      <c r="Y327" s="159" t="str">
        <f>IFERROR(VLOOKUP(Table1[[#This Row],[RespondentID]],'All Data'!$A328:$CN900,90,FALSE),"unknown")</f>
        <v>Employed for wages</v>
      </c>
      <c r="Z327" s="159" t="str">
        <f>IFERROR(VLOOKUP(Table1[[#This Row],[RespondentID]],'All Data'!$A328:$CN900,91,FALSE),"unknown")</f>
        <v>Yes</v>
      </c>
      <c r="AA327" s="159" t="str">
        <f>IFERROR(VLOOKUP(Table1[[#This Row],[RespondentID]],'All Data'!$A328:$CN900,92,FALSE),"unknown")</f>
        <v>Yes</v>
      </c>
    </row>
    <row r="328" spans="1:27" x14ac:dyDescent="0.35">
      <c r="A328" s="6">
        <v>7045758702</v>
      </c>
      <c r="B328" s="6" t="s">
        <v>67</v>
      </c>
      <c r="C328" s="6"/>
      <c r="D328" s="6"/>
      <c r="E328" s="6"/>
      <c r="F328" s="6"/>
      <c r="G328" s="6"/>
      <c r="H328" s="6"/>
      <c r="I328" s="6"/>
      <c r="J328" s="6"/>
      <c r="K328" s="6"/>
      <c r="L328" s="6"/>
      <c r="M328" s="6" t="s">
        <v>78</v>
      </c>
      <c r="N328" s="6"/>
      <c r="O328" s="99"/>
      <c r="P328" s="159" t="str">
        <f>IFERROR(VLOOKUP(Table1[[#This Row],[RespondentID]],'All Data'!$A329:$CN901,81,FALSE),"unkown")</f>
        <v>Female</v>
      </c>
      <c r="Q328" s="159">
        <f>IFERROR(VLOOKUP(Table1[[#This Row],[RespondentID]],'All Data'!$A329:$CN901,82,FALSE),"unknown")</f>
        <v>98</v>
      </c>
      <c r="R328" s="159" t="str">
        <f>IFERROR(VLOOKUP(Table1[[#This Row],[RespondentID]],'All Data'!$A329:$CN901,83,FALSE),"unknown")</f>
        <v>Suffolk</v>
      </c>
      <c r="S328" s="159" t="str">
        <f>IFERROR(VLOOKUP(Table1[[#This Row],[RespondentID]],'All Data'!$A329:$CN901,84,FALSE),"unknown")</f>
        <v>Commack, 11725</v>
      </c>
      <c r="T328" s="159" t="str">
        <f>IFERROR(VLOOKUP(Table1[[#This Row],[RespondentID]],'All Data'!$A329:$CN901,85,FALSE),"unknown")</f>
        <v>White/Caucasian</v>
      </c>
      <c r="U328" s="159" t="str">
        <f>IFERROR(VLOOKUP(Table1[[#This Row],[RespondentID]],'All Data'!$A329:$CN901,86,FALSE),"unknown")</f>
        <v>No</v>
      </c>
      <c r="V328" s="159" t="str">
        <f>IFERROR(VLOOKUP(Table1[[#This Row],[RespondentID]],'All Data'!$A329:$CN901,87,FALSE),"unknown")</f>
        <v xml:space="preserve">English </v>
      </c>
      <c r="W328" s="159" t="str">
        <f>IFERROR(VLOOKUP(Table1[[#This Row],[RespondentID]],'All Data'!$A329:$CN901,88,FALSE),"unknown")</f>
        <v>$75,000 to $125,000</v>
      </c>
      <c r="X328" s="159" t="str">
        <f>IFERROR(VLOOKUP(Table1[[#This Row],[RespondentID]],'All Data'!$A329:$CN901,89,FALSE),"unknown")</f>
        <v>Other (please specify)</v>
      </c>
      <c r="Y328" s="159" t="str">
        <f>IFERROR(VLOOKUP(Table1[[#This Row],[RespondentID]],'All Data'!$A329:$CN901,90,FALSE),"unknown")</f>
        <v>Retired</v>
      </c>
      <c r="Z328" s="159" t="str">
        <f>IFERROR(VLOOKUP(Table1[[#This Row],[RespondentID]],'All Data'!$A329:$CN901,91,FALSE),"unknown")</f>
        <v>Yes</v>
      </c>
      <c r="AA328" s="159" t="str">
        <f>IFERROR(VLOOKUP(Table1[[#This Row],[RespondentID]],'All Data'!$A329:$CN901,92,FALSE),"unknown")</f>
        <v>No</v>
      </c>
    </row>
    <row r="329" spans="1:27" x14ac:dyDescent="0.35">
      <c r="A329" s="6">
        <v>7045758460</v>
      </c>
      <c r="B329" s="6"/>
      <c r="C329" s="6" t="s">
        <v>68</v>
      </c>
      <c r="D329" s="6"/>
      <c r="E329" s="6" t="s">
        <v>70</v>
      </c>
      <c r="F329" s="6" t="s">
        <v>71</v>
      </c>
      <c r="G329" s="6" t="s">
        <v>72</v>
      </c>
      <c r="H329" s="6"/>
      <c r="I329" s="6"/>
      <c r="J329" s="6"/>
      <c r="K329" s="6"/>
      <c r="L329" s="6"/>
      <c r="M329" s="6"/>
      <c r="N329" s="6"/>
      <c r="O329" s="99"/>
      <c r="P329" s="159" t="str">
        <f>IFERROR(VLOOKUP(Table1[[#This Row],[RespondentID]],'All Data'!$A330:$CN902,81,FALSE),"unkown")</f>
        <v>Female</v>
      </c>
      <c r="Q329" s="159">
        <f>IFERROR(VLOOKUP(Table1[[#This Row],[RespondentID]],'All Data'!$A330:$CN902,82,FALSE),"unknown")</f>
        <v>77</v>
      </c>
      <c r="R329" s="159" t="str">
        <f>IFERROR(VLOOKUP(Table1[[#This Row],[RespondentID]],'All Data'!$A330:$CN902,83,FALSE),"unknown")</f>
        <v>Suffolk</v>
      </c>
      <c r="S329" s="159" t="str">
        <f>IFERROR(VLOOKUP(Table1[[#This Row],[RespondentID]],'All Data'!$A330:$CN902,84,FALSE),"unknown")</f>
        <v>Amityville, 11701</v>
      </c>
      <c r="T329" s="159" t="str">
        <f>IFERROR(VLOOKUP(Table1[[#This Row],[RespondentID]],'All Data'!$A330:$CN902,85,FALSE),"unknown")</f>
        <v>Black/African American</v>
      </c>
      <c r="U329" s="159" t="str">
        <f>IFERROR(VLOOKUP(Table1[[#This Row],[RespondentID]],'All Data'!$A330:$CN902,86,FALSE),"unknown")</f>
        <v>No</v>
      </c>
      <c r="V329" s="159" t="str">
        <f>IFERROR(VLOOKUP(Table1[[#This Row],[RespondentID]],'All Data'!$A330:$CN902,87,FALSE),"unknown")</f>
        <v xml:space="preserve">English </v>
      </c>
      <c r="W329" s="159" t="str">
        <f>IFERROR(VLOOKUP(Table1[[#This Row],[RespondentID]],'All Data'!$A330:$CN902,88,FALSE),"unknown")</f>
        <v>$50,000 to $74,999</v>
      </c>
      <c r="X329" s="159" t="str">
        <f>IFERROR(VLOOKUP(Table1[[#This Row],[RespondentID]],'All Data'!$A330:$CN902,89,FALSE),"unknown")</f>
        <v>Graduate school</v>
      </c>
      <c r="Y329" s="159" t="str">
        <f>IFERROR(VLOOKUP(Table1[[#This Row],[RespondentID]],'All Data'!$A330:$CN902,90,FALSE),"unknown")</f>
        <v>Retired</v>
      </c>
      <c r="Z329" s="159" t="str">
        <f>IFERROR(VLOOKUP(Table1[[#This Row],[RespondentID]],'All Data'!$A330:$CN902,91,FALSE),"unknown")</f>
        <v>Yes</v>
      </c>
      <c r="AA329" s="159" t="str">
        <f>IFERROR(VLOOKUP(Table1[[#This Row],[RespondentID]],'All Data'!$A330:$CN902,92,FALSE),"unknown")</f>
        <v>Yes</v>
      </c>
    </row>
    <row r="330" spans="1:27" x14ac:dyDescent="0.35">
      <c r="A330" s="6">
        <v>7045758181</v>
      </c>
      <c r="B330" s="6" t="s">
        <v>67</v>
      </c>
      <c r="C330" s="6"/>
      <c r="D330" s="6"/>
      <c r="E330" s="6" t="s">
        <v>70</v>
      </c>
      <c r="F330" s="6"/>
      <c r="G330" s="6"/>
      <c r="H330" s="6"/>
      <c r="I330" s="6"/>
      <c r="J330" s="6" t="s">
        <v>75</v>
      </c>
      <c r="K330" s="6"/>
      <c r="L330" s="6"/>
      <c r="M330" s="6" t="s">
        <v>78</v>
      </c>
      <c r="N330" s="6"/>
      <c r="O330" s="99"/>
      <c r="P330" s="159" t="str">
        <f>IFERROR(VLOOKUP(Table1[[#This Row],[RespondentID]],'All Data'!$A331:$CN903,81,FALSE),"unkown")</f>
        <v>Female</v>
      </c>
      <c r="Q330" s="159">
        <f>IFERROR(VLOOKUP(Table1[[#This Row],[RespondentID]],'All Data'!$A331:$CN903,82,FALSE),"unknown")</f>
        <v>70</v>
      </c>
      <c r="R330" s="159" t="str">
        <f>IFERROR(VLOOKUP(Table1[[#This Row],[RespondentID]],'All Data'!$A331:$CN903,83,FALSE),"unknown")</f>
        <v>Suffolk</v>
      </c>
      <c r="S330" s="159" t="str">
        <f>IFERROR(VLOOKUP(Table1[[#This Row],[RespondentID]],'All Data'!$A331:$CN903,84,FALSE),"unknown")</f>
        <v>Amityville, 11701</v>
      </c>
      <c r="T330" s="159" t="str">
        <f>IFERROR(VLOOKUP(Table1[[#This Row],[RespondentID]],'All Data'!$A331:$CN903,85,FALSE),"unknown")</f>
        <v>Black/African American</v>
      </c>
      <c r="U330" s="159" t="str">
        <f>IFERROR(VLOOKUP(Table1[[#This Row],[RespondentID]],'All Data'!$A331:$CN903,86,FALSE),"unknown")</f>
        <v>No</v>
      </c>
      <c r="V330" s="159" t="str">
        <f>IFERROR(VLOOKUP(Table1[[#This Row],[RespondentID]],'All Data'!$A331:$CN903,87,FALSE),"unknown")</f>
        <v xml:space="preserve">English </v>
      </c>
      <c r="W330" s="159" t="str">
        <f>IFERROR(VLOOKUP(Table1[[#This Row],[RespondentID]],'All Data'!$A331:$CN903,88,FALSE),"unknown")</f>
        <v>$35,000 to $49,999</v>
      </c>
      <c r="X330" s="159" t="str">
        <f>IFERROR(VLOOKUP(Table1[[#This Row],[RespondentID]],'All Data'!$A331:$CN903,89,FALSE),"unknown")</f>
        <v>Other (please specify)</v>
      </c>
      <c r="Y330" s="159" t="str">
        <f>IFERROR(VLOOKUP(Table1[[#This Row],[RespondentID]],'All Data'!$A331:$CN903,90,FALSE),"unknown")</f>
        <v>Employed for wages</v>
      </c>
      <c r="Z330" s="159" t="str">
        <f>IFERROR(VLOOKUP(Table1[[#This Row],[RespondentID]],'All Data'!$A331:$CN903,91,FALSE),"unknown")</f>
        <v>No, but I did in the past</v>
      </c>
      <c r="AA330" s="159" t="str">
        <f>IFERROR(VLOOKUP(Table1[[#This Row],[RespondentID]],'All Data'!$A331:$CN903,92,FALSE),"unknown")</f>
        <v>No</v>
      </c>
    </row>
    <row r="331" spans="1:27" x14ac:dyDescent="0.35">
      <c r="A331" s="6">
        <v>7045757888</v>
      </c>
      <c r="B331" s="6" t="s">
        <v>67</v>
      </c>
      <c r="C331" s="6"/>
      <c r="D331" s="6"/>
      <c r="E331" s="6"/>
      <c r="F331" s="6"/>
      <c r="G331" s="6"/>
      <c r="H331" s="6"/>
      <c r="I331" s="6"/>
      <c r="J331" s="6"/>
      <c r="K331" s="6"/>
      <c r="L331" s="6"/>
      <c r="M331" s="6"/>
      <c r="N331" s="6"/>
      <c r="O331" s="99"/>
      <c r="P331" s="159" t="str">
        <f>IFERROR(VLOOKUP(Table1[[#This Row],[RespondentID]],'All Data'!$A332:$CN904,81,FALSE),"unkown")</f>
        <v>Female</v>
      </c>
      <c r="Q331" s="159">
        <f>IFERROR(VLOOKUP(Table1[[#This Row],[RespondentID]],'All Data'!$A332:$CN904,82,FALSE),"unknown")</f>
        <v>63</v>
      </c>
      <c r="R331" s="159" t="str">
        <f>IFERROR(VLOOKUP(Table1[[#This Row],[RespondentID]],'All Data'!$A332:$CN904,83,FALSE),"unknown")</f>
        <v>Suffolk</v>
      </c>
      <c r="S331" s="159" t="str">
        <f>IFERROR(VLOOKUP(Table1[[#This Row],[RespondentID]],'All Data'!$A332:$CN904,84,FALSE),"unknown")</f>
        <v>Oakdale, 11769</v>
      </c>
      <c r="T331" s="159" t="str">
        <f>IFERROR(VLOOKUP(Table1[[#This Row],[RespondentID]],'All Data'!$A332:$CN904,85,FALSE),"unknown")</f>
        <v>Multi-racial</v>
      </c>
      <c r="U331" s="159" t="str">
        <f>IFERROR(VLOOKUP(Table1[[#This Row],[RespondentID]],'All Data'!$A332:$CN904,86,FALSE),"unknown")</f>
        <v>Yes</v>
      </c>
      <c r="V331" s="159" t="str">
        <f>IFERROR(VLOOKUP(Table1[[#This Row],[RespondentID]],'All Data'!$A332:$CN904,87,FALSE),"unknown")</f>
        <v xml:space="preserve">English </v>
      </c>
      <c r="W331" s="159">
        <f>IFERROR(VLOOKUP(Table1[[#This Row],[RespondentID]],'All Data'!$A332:$CN904,88,FALSE),"unknown")</f>
        <v>0</v>
      </c>
      <c r="X331" s="159" t="str">
        <f>IFERROR(VLOOKUP(Table1[[#This Row],[RespondentID]],'All Data'!$A332:$CN904,89,FALSE),"unknown")</f>
        <v>Some college</v>
      </c>
      <c r="Y331" s="159" t="str">
        <f>IFERROR(VLOOKUP(Table1[[#This Row],[RespondentID]],'All Data'!$A332:$CN904,90,FALSE),"unknown")</f>
        <v>Retired</v>
      </c>
      <c r="Z331" s="159" t="str">
        <f>IFERROR(VLOOKUP(Table1[[#This Row],[RespondentID]],'All Data'!$A332:$CN904,91,FALSE),"unknown")</f>
        <v>No</v>
      </c>
      <c r="AA331" s="159">
        <f>IFERROR(VLOOKUP(Table1[[#This Row],[RespondentID]],'All Data'!$A332:$CN904,92,FALSE),"unknown")</f>
        <v>0</v>
      </c>
    </row>
    <row r="332" spans="1:27" x14ac:dyDescent="0.35">
      <c r="A332" s="6">
        <v>7045757487</v>
      </c>
      <c r="B332" s="6"/>
      <c r="C332" s="6"/>
      <c r="D332" s="6"/>
      <c r="E332" s="6" t="s">
        <v>70</v>
      </c>
      <c r="F332" s="6"/>
      <c r="G332" s="6" t="s">
        <v>72</v>
      </c>
      <c r="H332" s="6"/>
      <c r="I332" s="6"/>
      <c r="J332" s="6"/>
      <c r="K332" s="6"/>
      <c r="L332" s="6"/>
      <c r="M332" s="6"/>
      <c r="N332" s="6"/>
      <c r="O332" s="99"/>
      <c r="P332" s="159" t="str">
        <f>IFERROR(VLOOKUP(Table1[[#This Row],[RespondentID]],'All Data'!$A333:$CN905,81,FALSE),"unkown")</f>
        <v>Male</v>
      </c>
      <c r="Q332" s="159">
        <f>IFERROR(VLOOKUP(Table1[[#This Row],[RespondentID]],'All Data'!$A333:$CN905,82,FALSE),"unknown")</f>
        <v>86</v>
      </c>
      <c r="R332" s="159" t="str">
        <f>IFERROR(VLOOKUP(Table1[[#This Row],[RespondentID]],'All Data'!$A333:$CN905,83,FALSE),"unknown")</f>
        <v>Suffolk</v>
      </c>
      <c r="S332" s="159" t="str">
        <f>IFERROR(VLOOKUP(Table1[[#This Row],[RespondentID]],'All Data'!$A333:$CN905,84,FALSE),"unknown")</f>
        <v>West Islip, 11795</v>
      </c>
      <c r="T332" s="159" t="str">
        <f>IFERROR(VLOOKUP(Table1[[#This Row],[RespondentID]],'All Data'!$A333:$CN905,85,FALSE),"unknown")</f>
        <v>White/Caucasian</v>
      </c>
      <c r="U332" s="159" t="str">
        <f>IFERROR(VLOOKUP(Table1[[#This Row],[RespondentID]],'All Data'!$A333:$CN905,86,FALSE),"unknown")</f>
        <v>No</v>
      </c>
      <c r="V332" s="159" t="str">
        <f>IFERROR(VLOOKUP(Table1[[#This Row],[RespondentID]],'All Data'!$A333:$CN905,87,FALSE),"unknown")</f>
        <v xml:space="preserve">English </v>
      </c>
      <c r="W332" s="159">
        <f>IFERROR(VLOOKUP(Table1[[#This Row],[RespondentID]],'All Data'!$A333:$CN905,88,FALSE),"unknown")</f>
        <v>0</v>
      </c>
      <c r="X332" s="159" t="str">
        <f>IFERROR(VLOOKUP(Table1[[#This Row],[RespondentID]],'All Data'!$A333:$CN905,89,FALSE),"unknown")</f>
        <v>Some college</v>
      </c>
      <c r="Y332" s="159" t="str">
        <f>IFERROR(VLOOKUP(Table1[[#This Row],[RespondentID]],'All Data'!$A333:$CN905,90,FALSE),"unknown")</f>
        <v>Retired</v>
      </c>
      <c r="Z332" s="159" t="str">
        <f>IFERROR(VLOOKUP(Table1[[#This Row],[RespondentID]],'All Data'!$A333:$CN905,91,FALSE),"unknown")</f>
        <v>Yes</v>
      </c>
      <c r="AA332" s="159" t="str">
        <f>IFERROR(VLOOKUP(Table1[[#This Row],[RespondentID]],'All Data'!$A333:$CN905,92,FALSE),"unknown")</f>
        <v>No</v>
      </c>
    </row>
    <row r="333" spans="1:27" x14ac:dyDescent="0.35">
      <c r="A333" s="6">
        <v>7045757208</v>
      </c>
      <c r="B333" s="6" t="s">
        <v>67</v>
      </c>
      <c r="C333" s="6" t="s">
        <v>68</v>
      </c>
      <c r="D333" s="6"/>
      <c r="E333" s="6"/>
      <c r="F333" s="6" t="s">
        <v>71</v>
      </c>
      <c r="G333" s="6" t="s">
        <v>72</v>
      </c>
      <c r="H333" s="6"/>
      <c r="I333" s="6" t="s">
        <v>74</v>
      </c>
      <c r="J333" s="6"/>
      <c r="K333" s="6"/>
      <c r="L333" s="6" t="s">
        <v>77</v>
      </c>
      <c r="M333" s="6"/>
      <c r="N333" s="6"/>
      <c r="O333" s="99"/>
      <c r="P333" s="159" t="str">
        <f>IFERROR(VLOOKUP(Table1[[#This Row],[RespondentID]],'All Data'!$A334:$CN906,81,FALSE),"unkown")</f>
        <v>Male</v>
      </c>
      <c r="Q333" s="159">
        <f>IFERROR(VLOOKUP(Table1[[#This Row],[RespondentID]],'All Data'!$A334:$CN906,82,FALSE),"unknown")</f>
        <v>90</v>
      </c>
      <c r="R333" s="159" t="str">
        <f>IFERROR(VLOOKUP(Table1[[#This Row],[RespondentID]],'All Data'!$A334:$CN906,83,FALSE),"unknown")</f>
        <v>Suffolk</v>
      </c>
      <c r="S333" s="159" t="str">
        <f>IFERROR(VLOOKUP(Table1[[#This Row],[RespondentID]],'All Data'!$A334:$CN906,84,FALSE),"unknown")</f>
        <v>Sayville, 11782</v>
      </c>
      <c r="T333" s="159" t="str">
        <f>IFERROR(VLOOKUP(Table1[[#This Row],[RespondentID]],'All Data'!$A334:$CN906,85,FALSE),"unknown")</f>
        <v>White/Caucasian</v>
      </c>
      <c r="U333" s="159" t="str">
        <f>IFERROR(VLOOKUP(Table1[[#This Row],[RespondentID]],'All Data'!$A334:$CN906,86,FALSE),"unknown")</f>
        <v>No</v>
      </c>
      <c r="V333" s="159" t="str">
        <f>IFERROR(VLOOKUP(Table1[[#This Row],[RespondentID]],'All Data'!$A334:$CN906,87,FALSE),"unknown")</f>
        <v xml:space="preserve">English </v>
      </c>
      <c r="W333" s="159" t="str">
        <f>IFERROR(VLOOKUP(Table1[[#This Row],[RespondentID]],'All Data'!$A334:$CN906,88,FALSE),"unknown")</f>
        <v>$75,000 to $125,000</v>
      </c>
      <c r="X333" s="159" t="str">
        <f>IFERROR(VLOOKUP(Table1[[#This Row],[RespondentID]],'All Data'!$A334:$CN906,89,FALSE),"unknown")</f>
        <v>Some college</v>
      </c>
      <c r="Y333" s="159" t="str">
        <f>IFERROR(VLOOKUP(Table1[[#This Row],[RespondentID]],'All Data'!$A334:$CN906,90,FALSE),"unknown")</f>
        <v>Retired</v>
      </c>
      <c r="Z333" s="159" t="str">
        <f>IFERROR(VLOOKUP(Table1[[#This Row],[RespondentID]],'All Data'!$A334:$CN906,91,FALSE),"unknown")</f>
        <v>Yes</v>
      </c>
      <c r="AA333" s="159" t="str">
        <f>IFERROR(VLOOKUP(Table1[[#This Row],[RespondentID]],'All Data'!$A334:$CN906,92,FALSE),"unknown")</f>
        <v>No</v>
      </c>
    </row>
    <row r="334" spans="1:27" x14ac:dyDescent="0.35">
      <c r="A334" s="6">
        <v>7045756828</v>
      </c>
      <c r="B334" s="6" t="s">
        <v>67</v>
      </c>
      <c r="C334" s="6"/>
      <c r="D334" s="6"/>
      <c r="E334" s="6"/>
      <c r="F334" s="6"/>
      <c r="G334" s="6"/>
      <c r="H334" s="6" t="s">
        <v>73</v>
      </c>
      <c r="I334" s="6"/>
      <c r="J334" s="6"/>
      <c r="K334" s="6" t="s">
        <v>76</v>
      </c>
      <c r="L334" s="6"/>
      <c r="M334" s="6"/>
      <c r="N334" s="6"/>
      <c r="O334" s="99"/>
      <c r="P334" s="159" t="str">
        <f>IFERROR(VLOOKUP(Table1[[#This Row],[RespondentID]],'All Data'!$A335:$CN907,81,FALSE),"unkown")</f>
        <v>Male</v>
      </c>
      <c r="Q334" s="159">
        <f>IFERROR(VLOOKUP(Table1[[#This Row],[RespondentID]],'All Data'!$A335:$CN907,82,FALSE),"unknown")</f>
        <v>70</v>
      </c>
      <c r="R334" s="159" t="str">
        <f>IFERROR(VLOOKUP(Table1[[#This Row],[RespondentID]],'All Data'!$A335:$CN907,83,FALSE),"unknown")</f>
        <v>Suffolk</v>
      </c>
      <c r="S334" s="159" t="str">
        <f>IFERROR(VLOOKUP(Table1[[#This Row],[RespondentID]],'All Data'!$A335:$CN907,84,FALSE),"unknown")</f>
        <v>Smithtown, 11787</v>
      </c>
      <c r="T334" s="159" t="str">
        <f>IFERROR(VLOOKUP(Table1[[#This Row],[RespondentID]],'All Data'!$A335:$CN907,85,FALSE),"unknown")</f>
        <v>White/Caucasian</v>
      </c>
      <c r="U334" s="159" t="str">
        <f>IFERROR(VLOOKUP(Table1[[#This Row],[RespondentID]],'All Data'!$A335:$CN907,86,FALSE),"unknown")</f>
        <v>No</v>
      </c>
      <c r="V334" s="159" t="str">
        <f>IFERROR(VLOOKUP(Table1[[#This Row],[RespondentID]],'All Data'!$A335:$CN907,87,FALSE),"unknown")</f>
        <v xml:space="preserve">English </v>
      </c>
      <c r="W334" s="159" t="str">
        <f>IFERROR(VLOOKUP(Table1[[#This Row],[RespondentID]],'All Data'!$A335:$CN907,88,FALSE),"unknown")</f>
        <v>Over $125,000</v>
      </c>
      <c r="X334" s="159" t="str">
        <f>IFERROR(VLOOKUP(Table1[[#This Row],[RespondentID]],'All Data'!$A335:$CN907,89,FALSE),"unknown")</f>
        <v>Graduate school</v>
      </c>
      <c r="Y334" s="159" t="str">
        <f>IFERROR(VLOOKUP(Table1[[#This Row],[RespondentID]],'All Data'!$A335:$CN907,90,FALSE),"unknown")</f>
        <v>Retired</v>
      </c>
      <c r="Z334" s="159" t="str">
        <f>IFERROR(VLOOKUP(Table1[[#This Row],[RespondentID]],'All Data'!$A335:$CN907,91,FALSE),"unknown")</f>
        <v>Yes</v>
      </c>
      <c r="AA334" s="159" t="str">
        <f>IFERROR(VLOOKUP(Table1[[#This Row],[RespondentID]],'All Data'!$A335:$CN907,92,FALSE),"unknown")</f>
        <v>Yes</v>
      </c>
    </row>
    <row r="335" spans="1:27" x14ac:dyDescent="0.35">
      <c r="A335" s="6">
        <v>7045756469</v>
      </c>
      <c r="B335" s="6"/>
      <c r="C335" s="6"/>
      <c r="D335" s="6"/>
      <c r="E335" s="6"/>
      <c r="F335" s="6"/>
      <c r="G335" s="6"/>
      <c r="H335" s="6"/>
      <c r="I335" s="6"/>
      <c r="J335" s="6"/>
      <c r="K335" s="6"/>
      <c r="L335" s="6"/>
      <c r="M335" s="6" t="s">
        <v>78</v>
      </c>
      <c r="N335" s="6"/>
      <c r="O335" s="99"/>
      <c r="P335" s="159" t="str">
        <f>IFERROR(VLOOKUP(Table1[[#This Row],[RespondentID]],'All Data'!$A336:$CN908,81,FALSE),"unkown")</f>
        <v>Female</v>
      </c>
      <c r="Q335" s="159">
        <f>IFERROR(VLOOKUP(Table1[[#This Row],[RespondentID]],'All Data'!$A336:$CN908,82,FALSE),"unknown")</f>
        <v>65</v>
      </c>
      <c r="R335" s="159" t="str">
        <f>IFERROR(VLOOKUP(Table1[[#This Row],[RespondentID]],'All Data'!$A336:$CN908,83,FALSE),"unknown")</f>
        <v>Suffolk</v>
      </c>
      <c r="S335" s="159" t="str">
        <f>IFERROR(VLOOKUP(Table1[[#This Row],[RespondentID]],'All Data'!$A336:$CN908,84,FALSE),"unknown")</f>
        <v>Bay Shore, 11706</v>
      </c>
      <c r="T335" s="159" t="str">
        <f>IFERROR(VLOOKUP(Table1[[#This Row],[RespondentID]],'All Data'!$A336:$CN908,85,FALSE),"unknown")</f>
        <v>White/Caucasian</v>
      </c>
      <c r="U335" s="159" t="str">
        <f>IFERROR(VLOOKUP(Table1[[#This Row],[RespondentID]],'All Data'!$A336:$CN908,86,FALSE),"unknown")</f>
        <v>No</v>
      </c>
      <c r="V335" s="159" t="str">
        <f>IFERROR(VLOOKUP(Table1[[#This Row],[RespondentID]],'All Data'!$A336:$CN908,87,FALSE),"unknown")</f>
        <v xml:space="preserve"> </v>
      </c>
      <c r="W335" s="159" t="str">
        <f>IFERROR(VLOOKUP(Table1[[#This Row],[RespondentID]],'All Data'!$A336:$CN908,88,FALSE),"unknown")</f>
        <v>$50,000 to $74,999</v>
      </c>
      <c r="X335" s="159" t="str">
        <f>IFERROR(VLOOKUP(Table1[[#This Row],[RespondentID]],'All Data'!$A336:$CN908,89,FALSE),"unknown")</f>
        <v>College graduate</v>
      </c>
      <c r="Y335" s="159" t="str">
        <f>IFERROR(VLOOKUP(Table1[[#This Row],[RespondentID]],'All Data'!$A336:$CN908,90,FALSE),"unknown")</f>
        <v>Employed for wages</v>
      </c>
      <c r="Z335" s="159" t="str">
        <f>IFERROR(VLOOKUP(Table1[[#This Row],[RespondentID]],'All Data'!$A336:$CN908,91,FALSE),"unknown")</f>
        <v>Yes</v>
      </c>
      <c r="AA335" s="159" t="str">
        <f>IFERROR(VLOOKUP(Table1[[#This Row],[RespondentID]],'All Data'!$A336:$CN908,92,FALSE),"unknown")</f>
        <v>Yes</v>
      </c>
    </row>
    <row r="336" spans="1:27" x14ac:dyDescent="0.35">
      <c r="A336" s="6">
        <v>7045755927</v>
      </c>
      <c r="B336" s="6" t="s">
        <v>67</v>
      </c>
      <c r="C336" s="6"/>
      <c r="D336" s="6"/>
      <c r="E336" s="6" t="s">
        <v>70</v>
      </c>
      <c r="F336" s="6"/>
      <c r="G336" s="6"/>
      <c r="H336" s="6"/>
      <c r="I336" s="6"/>
      <c r="J336" s="6"/>
      <c r="K336" s="6"/>
      <c r="L336" s="6"/>
      <c r="M336" s="6"/>
      <c r="N336" s="6"/>
      <c r="O336" s="99"/>
      <c r="P336" s="159" t="str">
        <f>IFERROR(VLOOKUP(Table1[[#This Row],[RespondentID]],'All Data'!$A337:$CN909,81,FALSE),"unkown")</f>
        <v>Female</v>
      </c>
      <c r="Q336" s="159">
        <f>IFERROR(VLOOKUP(Table1[[#This Row],[RespondentID]],'All Data'!$A337:$CN909,82,FALSE),"unknown")</f>
        <v>83</v>
      </c>
      <c r="R336" s="159" t="str">
        <f>IFERROR(VLOOKUP(Table1[[#This Row],[RespondentID]],'All Data'!$A337:$CN909,83,FALSE),"unknown")</f>
        <v>Suffolk</v>
      </c>
      <c r="S336" s="159" t="str">
        <f>IFERROR(VLOOKUP(Table1[[#This Row],[RespondentID]],'All Data'!$A337:$CN909,84,FALSE),"unknown")</f>
        <v>West Islip, 11795</v>
      </c>
      <c r="T336" s="159" t="str">
        <f>IFERROR(VLOOKUP(Table1[[#This Row],[RespondentID]],'All Data'!$A337:$CN909,85,FALSE),"unknown")</f>
        <v>White/Caucasian</v>
      </c>
      <c r="U336" s="159" t="str">
        <f>IFERROR(VLOOKUP(Table1[[#This Row],[RespondentID]],'All Data'!$A337:$CN909,86,FALSE),"unknown")</f>
        <v>No</v>
      </c>
      <c r="V336" s="159" t="str">
        <f>IFERROR(VLOOKUP(Table1[[#This Row],[RespondentID]],'All Data'!$A337:$CN909,87,FALSE),"unknown")</f>
        <v xml:space="preserve">English </v>
      </c>
      <c r="W336" s="159">
        <f>IFERROR(VLOOKUP(Table1[[#This Row],[RespondentID]],'All Data'!$A337:$CN909,88,FALSE),"unknown")</f>
        <v>0</v>
      </c>
      <c r="X336" s="159" t="str">
        <f>IFERROR(VLOOKUP(Table1[[#This Row],[RespondentID]],'All Data'!$A337:$CN909,89,FALSE),"unknown")</f>
        <v>Technical school</v>
      </c>
      <c r="Y336" s="159" t="str">
        <f>IFERROR(VLOOKUP(Table1[[#This Row],[RespondentID]],'All Data'!$A337:$CN909,90,FALSE),"unknown")</f>
        <v>Retired</v>
      </c>
      <c r="Z336" s="159" t="str">
        <f>IFERROR(VLOOKUP(Table1[[#This Row],[RespondentID]],'All Data'!$A337:$CN909,91,FALSE),"unknown")</f>
        <v>Yes</v>
      </c>
      <c r="AA336" s="159" t="str">
        <f>IFERROR(VLOOKUP(Table1[[#This Row],[RespondentID]],'All Data'!$A337:$CN909,92,FALSE),"unknown")</f>
        <v>No</v>
      </c>
    </row>
    <row r="337" spans="1:27" x14ac:dyDescent="0.35">
      <c r="A337" s="6">
        <v>7045755681</v>
      </c>
      <c r="B337" s="6" t="s">
        <v>67</v>
      </c>
      <c r="C337" s="6"/>
      <c r="D337" s="6"/>
      <c r="E337" s="6"/>
      <c r="F337" s="6"/>
      <c r="G337" s="6" t="s">
        <v>72</v>
      </c>
      <c r="H337" s="6"/>
      <c r="I337" s="6"/>
      <c r="J337" s="6"/>
      <c r="K337" s="6"/>
      <c r="L337" s="6"/>
      <c r="M337" s="6"/>
      <c r="N337" s="6"/>
      <c r="O337" s="99"/>
      <c r="P337" s="159" t="str">
        <f>IFERROR(VLOOKUP(Table1[[#This Row],[RespondentID]],'All Data'!$A338:$CN910,81,FALSE),"unkown")</f>
        <v>Female</v>
      </c>
      <c r="Q337" s="159">
        <f>IFERROR(VLOOKUP(Table1[[#This Row],[RespondentID]],'All Data'!$A338:$CN910,82,FALSE),"unknown")</f>
        <v>57</v>
      </c>
      <c r="R337" s="159" t="str">
        <f>IFERROR(VLOOKUP(Table1[[#This Row],[RespondentID]],'All Data'!$A338:$CN910,83,FALSE),"unknown")</f>
        <v>Suffolk</v>
      </c>
      <c r="S337" s="159" t="str">
        <f>IFERROR(VLOOKUP(Table1[[#This Row],[RespondentID]],'All Data'!$A338:$CN910,84,FALSE),"unknown")</f>
        <v>Medford, 11763</v>
      </c>
      <c r="T337" s="159" t="str">
        <f>IFERROR(VLOOKUP(Table1[[#This Row],[RespondentID]],'All Data'!$A338:$CN910,85,FALSE),"unknown")</f>
        <v>White/Caucasian</v>
      </c>
      <c r="U337" s="159" t="str">
        <f>IFERROR(VLOOKUP(Table1[[#This Row],[RespondentID]],'All Data'!$A338:$CN910,86,FALSE),"unknown")</f>
        <v>No</v>
      </c>
      <c r="V337" s="159" t="str">
        <f>IFERROR(VLOOKUP(Table1[[#This Row],[RespondentID]],'All Data'!$A338:$CN910,87,FALSE),"unknown")</f>
        <v xml:space="preserve">English </v>
      </c>
      <c r="W337" s="159" t="str">
        <f>IFERROR(VLOOKUP(Table1[[#This Row],[RespondentID]],'All Data'!$A338:$CN910,88,FALSE),"unknown")</f>
        <v>$20,000 to $34,999</v>
      </c>
      <c r="X337" s="159" t="str">
        <f>IFERROR(VLOOKUP(Table1[[#This Row],[RespondentID]],'All Data'!$A338:$CN910,89,FALSE),"unknown")</f>
        <v>Some high school</v>
      </c>
      <c r="Y337" s="159" t="str">
        <f>IFERROR(VLOOKUP(Table1[[#This Row],[RespondentID]],'All Data'!$A338:$CN910,90,FALSE),"unknown")</f>
        <v>Retired</v>
      </c>
      <c r="Z337" s="159" t="str">
        <f>IFERROR(VLOOKUP(Table1[[#This Row],[RespondentID]],'All Data'!$A338:$CN910,91,FALSE),"unknown")</f>
        <v>Yes</v>
      </c>
      <c r="AA337" s="159" t="str">
        <f>IFERROR(VLOOKUP(Table1[[#This Row],[RespondentID]],'All Data'!$A338:$CN910,92,FALSE),"unknown")</f>
        <v>Yes</v>
      </c>
    </row>
    <row r="338" spans="1:27" x14ac:dyDescent="0.35">
      <c r="A338" s="6">
        <v>7045755397</v>
      </c>
      <c r="B338" s="6" t="s">
        <v>67</v>
      </c>
      <c r="C338" s="6"/>
      <c r="D338" s="6"/>
      <c r="E338" s="6"/>
      <c r="F338" s="6"/>
      <c r="G338" s="6"/>
      <c r="H338" s="6"/>
      <c r="I338" s="6"/>
      <c r="J338" s="6"/>
      <c r="K338" s="6"/>
      <c r="L338" s="6"/>
      <c r="M338" s="6"/>
      <c r="N338" s="6"/>
      <c r="O338" s="99"/>
      <c r="P338" s="159" t="str">
        <f>IFERROR(VLOOKUP(Table1[[#This Row],[RespondentID]],'All Data'!$A339:$CN911,81,FALSE),"unkown")</f>
        <v>Female</v>
      </c>
      <c r="Q338" s="159">
        <f>IFERROR(VLOOKUP(Table1[[#This Row],[RespondentID]],'All Data'!$A339:$CN911,82,FALSE),"unknown")</f>
        <v>53</v>
      </c>
      <c r="R338" s="159" t="str">
        <f>IFERROR(VLOOKUP(Table1[[#This Row],[RespondentID]],'All Data'!$A339:$CN911,83,FALSE),"unknown")</f>
        <v>Suffolk</v>
      </c>
      <c r="S338" s="159" t="str">
        <f>IFERROR(VLOOKUP(Table1[[#This Row],[RespondentID]],'All Data'!$A339:$CN911,84,FALSE),"unknown")</f>
        <v>Bohemia, 11716</v>
      </c>
      <c r="T338" s="159" t="str">
        <f>IFERROR(VLOOKUP(Table1[[#This Row],[RespondentID]],'All Data'!$A339:$CN911,85,FALSE),"unknown")</f>
        <v>White/Caucasian</v>
      </c>
      <c r="U338" s="159" t="str">
        <f>IFERROR(VLOOKUP(Table1[[#This Row],[RespondentID]],'All Data'!$A339:$CN911,86,FALSE),"unknown")</f>
        <v>No</v>
      </c>
      <c r="V338" s="159" t="str">
        <f>IFERROR(VLOOKUP(Table1[[#This Row],[RespondentID]],'All Data'!$A339:$CN911,87,FALSE),"unknown")</f>
        <v xml:space="preserve">English </v>
      </c>
      <c r="W338" s="159" t="str">
        <f>IFERROR(VLOOKUP(Table1[[#This Row],[RespondentID]],'All Data'!$A339:$CN911,88,FALSE),"unknown")</f>
        <v>Over $125,000</v>
      </c>
      <c r="X338" s="159" t="str">
        <f>IFERROR(VLOOKUP(Table1[[#This Row],[RespondentID]],'All Data'!$A339:$CN911,89,FALSE),"unknown")</f>
        <v>Graduate school</v>
      </c>
      <c r="Y338" s="159" t="str">
        <f>IFERROR(VLOOKUP(Table1[[#This Row],[RespondentID]],'All Data'!$A339:$CN911,90,FALSE),"unknown")</f>
        <v>Employed for wages</v>
      </c>
      <c r="Z338" s="159" t="str">
        <f>IFERROR(VLOOKUP(Table1[[#This Row],[RespondentID]],'All Data'!$A339:$CN911,91,FALSE),"unknown")</f>
        <v>Yes</v>
      </c>
      <c r="AA338" s="159" t="str">
        <f>IFERROR(VLOOKUP(Table1[[#This Row],[RespondentID]],'All Data'!$A339:$CN911,92,FALSE),"unknown")</f>
        <v>Yes</v>
      </c>
    </row>
    <row r="339" spans="1:27" x14ac:dyDescent="0.35">
      <c r="A339" s="6">
        <v>7045755170</v>
      </c>
      <c r="B339" s="6" t="s">
        <v>67</v>
      </c>
      <c r="C339" s="6"/>
      <c r="D339" s="6" t="s">
        <v>69</v>
      </c>
      <c r="E339" s="6"/>
      <c r="F339" s="6"/>
      <c r="G339" s="6"/>
      <c r="H339" s="6"/>
      <c r="I339" s="6"/>
      <c r="J339" s="6"/>
      <c r="K339" s="6"/>
      <c r="L339" s="6"/>
      <c r="M339" s="6" t="s">
        <v>78</v>
      </c>
      <c r="N339" s="6"/>
      <c r="O339" s="99"/>
      <c r="P339" s="159" t="str">
        <f>IFERROR(VLOOKUP(Table1[[#This Row],[RespondentID]],'All Data'!$A340:$CN912,81,FALSE),"unkown")</f>
        <v>Female</v>
      </c>
      <c r="Q339" s="159">
        <f>IFERROR(VLOOKUP(Table1[[#This Row],[RespondentID]],'All Data'!$A340:$CN912,82,FALSE),"unknown")</f>
        <v>19</v>
      </c>
      <c r="R339" s="159" t="str">
        <f>IFERROR(VLOOKUP(Table1[[#This Row],[RespondentID]],'All Data'!$A340:$CN912,83,FALSE),"unknown")</f>
        <v>Suffolk</v>
      </c>
      <c r="S339" s="159" t="str">
        <f>IFERROR(VLOOKUP(Table1[[#This Row],[RespondentID]],'All Data'!$A340:$CN912,84,FALSE),"unknown")</f>
        <v>Bohemia, 11716</v>
      </c>
      <c r="T339" s="159" t="str">
        <f>IFERROR(VLOOKUP(Table1[[#This Row],[RespondentID]],'All Data'!$A340:$CN912,85,FALSE),"unknown")</f>
        <v>White/Caucasian</v>
      </c>
      <c r="U339" s="159" t="str">
        <f>IFERROR(VLOOKUP(Table1[[#This Row],[RespondentID]],'All Data'!$A340:$CN912,86,FALSE),"unknown")</f>
        <v>No</v>
      </c>
      <c r="V339" s="159" t="str">
        <f>IFERROR(VLOOKUP(Table1[[#This Row],[RespondentID]],'All Data'!$A340:$CN912,87,FALSE),"unknown")</f>
        <v xml:space="preserve">English </v>
      </c>
      <c r="W339" s="159" t="str">
        <f>IFERROR(VLOOKUP(Table1[[#This Row],[RespondentID]],'All Data'!$A340:$CN912,88,FALSE),"unknown")</f>
        <v>Over $125,000</v>
      </c>
      <c r="X339" s="159" t="str">
        <f>IFERROR(VLOOKUP(Table1[[#This Row],[RespondentID]],'All Data'!$A340:$CN912,89,FALSE),"unknown")</f>
        <v>Some college</v>
      </c>
      <c r="Y339" s="159" t="str">
        <f>IFERROR(VLOOKUP(Table1[[#This Row],[RespondentID]],'All Data'!$A340:$CN912,90,FALSE),"unknown")</f>
        <v>Employed for wages</v>
      </c>
      <c r="Z339" s="159" t="str">
        <f>IFERROR(VLOOKUP(Table1[[#This Row],[RespondentID]],'All Data'!$A340:$CN912,91,FALSE),"unknown")</f>
        <v>Yes</v>
      </c>
      <c r="AA339" s="159" t="str">
        <f>IFERROR(VLOOKUP(Table1[[#This Row],[RespondentID]],'All Data'!$A340:$CN912,92,FALSE),"unknown")</f>
        <v>Yes</v>
      </c>
    </row>
    <row r="340" spans="1:27" x14ac:dyDescent="0.35">
      <c r="A340" s="6">
        <v>7045754897</v>
      </c>
      <c r="B340" s="6" t="s">
        <v>67</v>
      </c>
      <c r="C340" s="6"/>
      <c r="D340" s="6"/>
      <c r="E340" s="6" t="s">
        <v>70</v>
      </c>
      <c r="F340" s="6"/>
      <c r="G340" s="6"/>
      <c r="H340" s="6"/>
      <c r="I340" s="6"/>
      <c r="J340" s="6"/>
      <c r="K340" s="6"/>
      <c r="L340" s="6"/>
      <c r="M340" s="6"/>
      <c r="N340" s="6"/>
      <c r="O340" s="99"/>
      <c r="P340" s="159" t="str">
        <f>IFERROR(VLOOKUP(Table1[[#This Row],[RespondentID]],'All Data'!$A341:$CN913,81,FALSE),"unkown")</f>
        <v>Female</v>
      </c>
      <c r="Q340" s="159">
        <f>IFERROR(VLOOKUP(Table1[[#This Row],[RespondentID]],'All Data'!$A341:$CN913,82,FALSE),"unknown")</f>
        <v>51</v>
      </c>
      <c r="R340" s="159" t="str">
        <f>IFERROR(VLOOKUP(Table1[[#This Row],[RespondentID]],'All Data'!$A341:$CN913,83,FALSE),"unknown")</f>
        <v>Suffolk</v>
      </c>
      <c r="S340" s="159" t="str">
        <f>IFERROR(VLOOKUP(Table1[[#This Row],[RespondentID]],'All Data'!$A341:$CN913,84,FALSE),"unknown")</f>
        <v>Holtsville, 11742</v>
      </c>
      <c r="T340" s="159" t="str">
        <f>IFERROR(VLOOKUP(Table1[[#This Row],[RespondentID]],'All Data'!$A341:$CN913,85,FALSE),"unknown")</f>
        <v>White/Caucasian</v>
      </c>
      <c r="U340" s="159" t="str">
        <f>IFERROR(VLOOKUP(Table1[[#This Row],[RespondentID]],'All Data'!$A341:$CN913,86,FALSE),"unknown")</f>
        <v>No</v>
      </c>
      <c r="V340" s="159" t="str">
        <f>IFERROR(VLOOKUP(Table1[[#This Row],[RespondentID]],'All Data'!$A341:$CN913,87,FALSE),"unknown")</f>
        <v xml:space="preserve">English </v>
      </c>
      <c r="W340" s="159">
        <f>IFERROR(VLOOKUP(Table1[[#This Row],[RespondentID]],'All Data'!$A341:$CN913,88,FALSE),"unknown")</f>
        <v>0</v>
      </c>
      <c r="X340" s="159" t="str">
        <f>IFERROR(VLOOKUP(Table1[[#This Row],[RespondentID]],'All Data'!$A341:$CN913,89,FALSE),"unknown")</f>
        <v>Technical school</v>
      </c>
      <c r="Y340" s="159" t="str">
        <f>IFERROR(VLOOKUP(Table1[[#This Row],[RespondentID]],'All Data'!$A341:$CN913,90,FALSE),"unknown")</f>
        <v>Employed for wages</v>
      </c>
      <c r="Z340" s="159" t="str">
        <f>IFERROR(VLOOKUP(Table1[[#This Row],[RespondentID]],'All Data'!$A341:$CN913,91,FALSE),"unknown")</f>
        <v>Yes</v>
      </c>
      <c r="AA340" s="159" t="str">
        <f>IFERROR(VLOOKUP(Table1[[#This Row],[RespondentID]],'All Data'!$A341:$CN913,92,FALSE),"unknown")</f>
        <v>Yes</v>
      </c>
    </row>
    <row r="341" spans="1:27" x14ac:dyDescent="0.35">
      <c r="A341" s="6">
        <v>7045754626</v>
      </c>
      <c r="B341" s="6" t="s">
        <v>67</v>
      </c>
      <c r="C341" s="6"/>
      <c r="D341" s="6"/>
      <c r="E341" s="6" t="s">
        <v>70</v>
      </c>
      <c r="F341" s="6" t="s">
        <v>71</v>
      </c>
      <c r="G341" s="6"/>
      <c r="H341" s="6"/>
      <c r="I341" s="6"/>
      <c r="J341" s="6"/>
      <c r="K341" s="6"/>
      <c r="L341" s="6"/>
      <c r="M341" s="6" t="s">
        <v>78</v>
      </c>
      <c r="N341" s="6"/>
      <c r="O341" s="99"/>
      <c r="P341" s="159" t="str">
        <f>IFERROR(VLOOKUP(Table1[[#This Row],[RespondentID]],'All Data'!$A342:$CN914,81,FALSE),"unkown")</f>
        <v>Female</v>
      </c>
      <c r="Q341" s="159">
        <f>IFERROR(VLOOKUP(Table1[[#This Row],[RespondentID]],'All Data'!$A342:$CN914,82,FALSE),"unknown")</f>
        <v>47</v>
      </c>
      <c r="R341" s="159" t="str">
        <f>IFERROR(VLOOKUP(Table1[[#This Row],[RespondentID]],'All Data'!$A342:$CN914,83,FALSE),"unknown")</f>
        <v>Suffolk</v>
      </c>
      <c r="S341" s="159" t="str">
        <f>IFERROR(VLOOKUP(Table1[[#This Row],[RespondentID]],'All Data'!$A342:$CN914,84,FALSE),"unknown")</f>
        <v>Ridge, 11961</v>
      </c>
      <c r="T341" s="159" t="str">
        <f>IFERROR(VLOOKUP(Table1[[#This Row],[RespondentID]],'All Data'!$A342:$CN914,85,FALSE),"unknown")</f>
        <v>White/Caucasian</v>
      </c>
      <c r="U341" s="159" t="str">
        <f>IFERROR(VLOOKUP(Table1[[#This Row],[RespondentID]],'All Data'!$A342:$CN914,86,FALSE),"unknown")</f>
        <v>No</v>
      </c>
      <c r="V341" s="159" t="str">
        <f>IFERROR(VLOOKUP(Table1[[#This Row],[RespondentID]],'All Data'!$A342:$CN914,87,FALSE),"unknown")</f>
        <v xml:space="preserve">English </v>
      </c>
      <c r="W341" s="159" t="str">
        <f>IFERROR(VLOOKUP(Table1[[#This Row],[RespondentID]],'All Data'!$A342:$CN914,88,FALSE),"unknown")</f>
        <v>Over $125,000</v>
      </c>
      <c r="X341" s="159" t="str">
        <f>IFERROR(VLOOKUP(Table1[[#This Row],[RespondentID]],'All Data'!$A342:$CN914,89,FALSE),"unknown")</f>
        <v>Graduate school</v>
      </c>
      <c r="Y341" s="159" t="str">
        <f>IFERROR(VLOOKUP(Table1[[#This Row],[RespondentID]],'All Data'!$A342:$CN914,90,FALSE),"unknown")</f>
        <v>Employed for wages</v>
      </c>
      <c r="Z341" s="159" t="str">
        <f>IFERROR(VLOOKUP(Table1[[#This Row],[RespondentID]],'All Data'!$A342:$CN914,91,FALSE),"unknown")</f>
        <v>Yes</v>
      </c>
      <c r="AA341" s="159" t="str">
        <f>IFERROR(VLOOKUP(Table1[[#This Row],[RespondentID]],'All Data'!$A342:$CN914,92,FALSE),"unknown")</f>
        <v>Yes</v>
      </c>
    </row>
    <row r="342" spans="1:27" x14ac:dyDescent="0.35">
      <c r="A342" s="6">
        <v>7045754300</v>
      </c>
      <c r="B342" s="6" t="s">
        <v>67</v>
      </c>
      <c r="C342" s="6"/>
      <c r="D342" s="6"/>
      <c r="E342" s="6"/>
      <c r="F342" s="6"/>
      <c r="G342" s="6"/>
      <c r="H342" s="6"/>
      <c r="I342" s="6"/>
      <c r="J342" s="6"/>
      <c r="K342" s="6" t="s">
        <v>76</v>
      </c>
      <c r="L342" s="6"/>
      <c r="M342" s="6" t="s">
        <v>78</v>
      </c>
      <c r="N342" s="6"/>
      <c r="O342" s="99"/>
      <c r="P342" s="159" t="str">
        <f>IFERROR(VLOOKUP(Table1[[#This Row],[RespondentID]],'All Data'!$A343:$CN915,81,FALSE),"unkown")</f>
        <v>Male</v>
      </c>
      <c r="Q342" s="159">
        <f>IFERROR(VLOOKUP(Table1[[#This Row],[RespondentID]],'All Data'!$A343:$CN915,82,FALSE),"unknown")</f>
        <v>91</v>
      </c>
      <c r="R342" s="159" t="str">
        <f>IFERROR(VLOOKUP(Table1[[#This Row],[RespondentID]],'All Data'!$A343:$CN915,83,FALSE),"unknown")</f>
        <v>Suffolk</v>
      </c>
      <c r="S342" s="159" t="str">
        <f>IFERROR(VLOOKUP(Table1[[#This Row],[RespondentID]],'All Data'!$A343:$CN915,84,FALSE),"unknown")</f>
        <v>Bay Shore, 11706</v>
      </c>
      <c r="T342" s="159" t="str">
        <f>IFERROR(VLOOKUP(Table1[[#This Row],[RespondentID]],'All Data'!$A343:$CN915,85,FALSE),"unknown")</f>
        <v>White/Caucasian</v>
      </c>
      <c r="U342" s="159">
        <f>IFERROR(VLOOKUP(Table1[[#This Row],[RespondentID]],'All Data'!$A343:$CN915,86,FALSE),"unknown")</f>
        <v>0</v>
      </c>
      <c r="V342" s="159" t="str">
        <f>IFERROR(VLOOKUP(Table1[[#This Row],[RespondentID]],'All Data'!$A343:$CN915,87,FALSE),"unknown")</f>
        <v xml:space="preserve">English Spanish </v>
      </c>
      <c r="W342" s="159">
        <f>IFERROR(VLOOKUP(Table1[[#This Row],[RespondentID]],'All Data'!$A343:$CN915,88,FALSE),"unknown")</f>
        <v>0</v>
      </c>
      <c r="X342" s="159" t="str">
        <f>IFERROR(VLOOKUP(Table1[[#This Row],[RespondentID]],'All Data'!$A343:$CN915,89,FALSE),"unknown")</f>
        <v>Graduate school</v>
      </c>
      <c r="Y342" s="159" t="str">
        <f>IFERROR(VLOOKUP(Table1[[#This Row],[RespondentID]],'All Data'!$A343:$CN915,90,FALSE),"unknown")</f>
        <v>Retired</v>
      </c>
      <c r="Z342" s="159" t="str">
        <f>IFERROR(VLOOKUP(Table1[[#This Row],[RespondentID]],'All Data'!$A343:$CN915,91,FALSE),"unknown")</f>
        <v>Yes</v>
      </c>
      <c r="AA342" s="159" t="str">
        <f>IFERROR(VLOOKUP(Table1[[#This Row],[RespondentID]],'All Data'!$A343:$CN915,92,FALSE),"unknown")</f>
        <v>No</v>
      </c>
    </row>
    <row r="343" spans="1:27" x14ac:dyDescent="0.35">
      <c r="A343" s="6">
        <v>7045753843</v>
      </c>
      <c r="B343" s="6" t="s">
        <v>67</v>
      </c>
      <c r="C343" s="6"/>
      <c r="D343" s="6"/>
      <c r="E343" s="6"/>
      <c r="F343" s="6"/>
      <c r="G343" s="6"/>
      <c r="H343" s="6"/>
      <c r="I343" s="6"/>
      <c r="J343" s="6"/>
      <c r="K343" s="6" t="s">
        <v>76</v>
      </c>
      <c r="L343" s="6"/>
      <c r="M343" s="6"/>
      <c r="N343" s="6"/>
      <c r="O343" s="99"/>
      <c r="P343" s="159" t="str">
        <f>IFERROR(VLOOKUP(Table1[[#This Row],[RespondentID]],'All Data'!$A344:$CN916,81,FALSE),"unkown")</f>
        <v>Female</v>
      </c>
      <c r="Q343" s="159">
        <f>IFERROR(VLOOKUP(Table1[[#This Row],[RespondentID]],'All Data'!$A344:$CN916,82,FALSE),"unknown")</f>
        <v>80</v>
      </c>
      <c r="R343" s="159" t="str">
        <f>IFERROR(VLOOKUP(Table1[[#This Row],[RespondentID]],'All Data'!$A344:$CN916,83,FALSE),"unknown")</f>
        <v>Suffolk</v>
      </c>
      <c r="S343" s="159" t="str">
        <f>IFERROR(VLOOKUP(Table1[[#This Row],[RespondentID]],'All Data'!$A344:$CN916,84,FALSE),"unknown")</f>
        <v>Bay Shore, 11706</v>
      </c>
      <c r="T343" s="159" t="str">
        <f>IFERROR(VLOOKUP(Table1[[#This Row],[RespondentID]],'All Data'!$A344:$CN916,85,FALSE),"unknown")</f>
        <v>White/Caucasian</v>
      </c>
      <c r="U343" s="159">
        <f>IFERROR(VLOOKUP(Table1[[#This Row],[RespondentID]],'All Data'!$A344:$CN916,86,FALSE),"unknown")</f>
        <v>0</v>
      </c>
      <c r="V343" s="159" t="str">
        <f>IFERROR(VLOOKUP(Table1[[#This Row],[RespondentID]],'All Data'!$A344:$CN916,87,FALSE),"unknown")</f>
        <v xml:space="preserve">English Spanish </v>
      </c>
      <c r="W343" s="159">
        <f>IFERROR(VLOOKUP(Table1[[#This Row],[RespondentID]],'All Data'!$A344:$CN916,88,FALSE),"unknown")</f>
        <v>0</v>
      </c>
      <c r="X343" s="159" t="str">
        <f>IFERROR(VLOOKUP(Table1[[#This Row],[RespondentID]],'All Data'!$A344:$CN916,89,FALSE),"unknown")</f>
        <v>College graduate</v>
      </c>
      <c r="Y343" s="159" t="str">
        <f>IFERROR(VLOOKUP(Table1[[#This Row],[RespondentID]],'All Data'!$A344:$CN916,90,FALSE),"unknown")</f>
        <v>Retired</v>
      </c>
      <c r="Z343" s="159" t="str">
        <f>IFERROR(VLOOKUP(Table1[[#This Row],[RespondentID]],'All Data'!$A344:$CN916,91,FALSE),"unknown")</f>
        <v>Yes</v>
      </c>
      <c r="AA343" s="159" t="str">
        <f>IFERROR(VLOOKUP(Table1[[#This Row],[RespondentID]],'All Data'!$A344:$CN916,92,FALSE),"unknown")</f>
        <v>Yes</v>
      </c>
    </row>
    <row r="344" spans="1:27" x14ac:dyDescent="0.35">
      <c r="A344" s="6">
        <v>7045753561</v>
      </c>
      <c r="B344" s="6"/>
      <c r="C344" s="6" t="s">
        <v>68</v>
      </c>
      <c r="D344" s="6"/>
      <c r="E344" s="6"/>
      <c r="F344" s="6"/>
      <c r="G344" s="6"/>
      <c r="H344" s="6"/>
      <c r="I344" s="6"/>
      <c r="J344" s="6"/>
      <c r="K344" s="6"/>
      <c r="L344" s="6"/>
      <c r="M344" s="6" t="s">
        <v>78</v>
      </c>
      <c r="N344" s="6"/>
      <c r="O344" s="99"/>
      <c r="P344" s="159" t="str">
        <f>IFERROR(VLOOKUP(Table1[[#This Row],[RespondentID]],'All Data'!$A345:$CN917,81,FALSE),"unkown")</f>
        <v>Male</v>
      </c>
      <c r="Q344" s="159">
        <f>IFERROR(VLOOKUP(Table1[[#This Row],[RespondentID]],'All Data'!$A345:$CN917,82,FALSE),"unknown")</f>
        <v>65</v>
      </c>
      <c r="R344" s="159" t="str">
        <f>IFERROR(VLOOKUP(Table1[[#This Row],[RespondentID]],'All Data'!$A345:$CN917,83,FALSE),"unknown")</f>
        <v>Suffolk</v>
      </c>
      <c r="S344" s="159" t="str">
        <f>IFERROR(VLOOKUP(Table1[[#This Row],[RespondentID]],'All Data'!$A345:$CN917,84,FALSE),"unknown")</f>
        <v>East Islip, 11730</v>
      </c>
      <c r="T344" s="159" t="str">
        <f>IFERROR(VLOOKUP(Table1[[#This Row],[RespondentID]],'All Data'!$A345:$CN917,85,FALSE),"unknown")</f>
        <v>White/Caucasian</v>
      </c>
      <c r="U344" s="159">
        <f>IFERROR(VLOOKUP(Table1[[#This Row],[RespondentID]],'All Data'!$A345:$CN917,86,FALSE),"unknown")</f>
        <v>0</v>
      </c>
      <c r="V344" s="159" t="str">
        <f>IFERROR(VLOOKUP(Table1[[#This Row],[RespondentID]],'All Data'!$A345:$CN917,87,FALSE),"unknown")</f>
        <v xml:space="preserve">English Spanish Italian </v>
      </c>
      <c r="W344" s="159" t="str">
        <f>IFERROR(VLOOKUP(Table1[[#This Row],[RespondentID]],'All Data'!$A345:$CN917,88,FALSE),"unknown")</f>
        <v>Over $125,000</v>
      </c>
      <c r="X344" s="159" t="str">
        <f>IFERROR(VLOOKUP(Table1[[#This Row],[RespondentID]],'All Data'!$A345:$CN917,89,FALSE),"unknown")</f>
        <v>Doctorate</v>
      </c>
      <c r="Y344" s="159" t="str">
        <f>IFERROR(VLOOKUP(Table1[[#This Row],[RespondentID]],'All Data'!$A345:$CN917,90,FALSE),"unknown")</f>
        <v>Employed for wages</v>
      </c>
      <c r="Z344" s="159" t="str">
        <f>IFERROR(VLOOKUP(Table1[[#This Row],[RespondentID]],'All Data'!$A345:$CN917,91,FALSE),"unknown")</f>
        <v>Yes</v>
      </c>
      <c r="AA344" s="159">
        <f>IFERROR(VLOOKUP(Table1[[#This Row],[RespondentID]],'All Data'!$A345:$CN917,92,FALSE),"unknown")</f>
        <v>0</v>
      </c>
    </row>
    <row r="345" spans="1:27" x14ac:dyDescent="0.35">
      <c r="A345" s="6">
        <v>7045753184</v>
      </c>
      <c r="B345" s="6" t="s">
        <v>67</v>
      </c>
      <c r="C345" s="6"/>
      <c r="D345" s="6"/>
      <c r="E345" s="6"/>
      <c r="F345" s="6"/>
      <c r="G345" s="6"/>
      <c r="H345" s="6"/>
      <c r="I345" s="6"/>
      <c r="J345" s="6"/>
      <c r="K345" s="6"/>
      <c r="L345" s="6"/>
      <c r="M345" s="6" t="s">
        <v>78</v>
      </c>
      <c r="N345" s="6"/>
      <c r="O345" s="99"/>
      <c r="P345" s="159" t="str">
        <f>IFERROR(VLOOKUP(Table1[[#This Row],[RespondentID]],'All Data'!$A346:$CN918,81,FALSE),"unkown")</f>
        <v>Male</v>
      </c>
      <c r="Q345" s="159">
        <f>IFERROR(VLOOKUP(Table1[[#This Row],[RespondentID]],'All Data'!$A346:$CN918,82,FALSE),"unknown")</f>
        <v>55</v>
      </c>
      <c r="R345" s="159" t="str">
        <f>IFERROR(VLOOKUP(Table1[[#This Row],[RespondentID]],'All Data'!$A346:$CN918,83,FALSE),"unknown")</f>
        <v>Suffolk</v>
      </c>
      <c r="S345" s="159" t="str">
        <f>IFERROR(VLOOKUP(Table1[[#This Row],[RespondentID]],'All Data'!$A346:$CN918,84,FALSE),"unknown")</f>
        <v>Patchogue, 11772</v>
      </c>
      <c r="T345" s="159" t="str">
        <f>IFERROR(VLOOKUP(Table1[[#This Row],[RespondentID]],'All Data'!$A346:$CN918,85,FALSE),"unknown")</f>
        <v>White/Caucasian</v>
      </c>
      <c r="U345" s="159" t="str">
        <f>IFERROR(VLOOKUP(Table1[[#This Row],[RespondentID]],'All Data'!$A346:$CN918,86,FALSE),"unknown")</f>
        <v>No</v>
      </c>
      <c r="V345" s="159" t="str">
        <f>IFERROR(VLOOKUP(Table1[[#This Row],[RespondentID]],'All Data'!$A346:$CN918,87,FALSE),"unknown")</f>
        <v xml:space="preserve">English </v>
      </c>
      <c r="W345" s="159" t="str">
        <f>IFERROR(VLOOKUP(Table1[[#This Row],[RespondentID]],'All Data'!$A346:$CN918,88,FALSE),"unknown")</f>
        <v>$50,000 to $74,999</v>
      </c>
      <c r="X345" s="159" t="str">
        <f>IFERROR(VLOOKUP(Table1[[#This Row],[RespondentID]],'All Data'!$A346:$CN918,89,FALSE),"unknown")</f>
        <v>Graduate school</v>
      </c>
      <c r="Y345" s="159" t="str">
        <f>IFERROR(VLOOKUP(Table1[[#This Row],[RespondentID]],'All Data'!$A346:$CN918,90,FALSE),"unknown")</f>
        <v>Employed for wages</v>
      </c>
      <c r="Z345" s="159" t="str">
        <f>IFERROR(VLOOKUP(Table1[[#This Row],[RespondentID]],'All Data'!$A346:$CN918,91,FALSE),"unknown")</f>
        <v>Yes</v>
      </c>
      <c r="AA345" s="159" t="str">
        <f>IFERROR(VLOOKUP(Table1[[#This Row],[RespondentID]],'All Data'!$A346:$CN918,92,FALSE),"unknown")</f>
        <v>No</v>
      </c>
    </row>
    <row r="346" spans="1:27" x14ac:dyDescent="0.35">
      <c r="A346" s="6">
        <v>7044865350</v>
      </c>
      <c r="B346" s="6" t="s">
        <v>67</v>
      </c>
      <c r="C346" s="6"/>
      <c r="D346" s="6"/>
      <c r="E346" s="6"/>
      <c r="F346" s="6" t="s">
        <v>71</v>
      </c>
      <c r="G346" s="6"/>
      <c r="H346" s="6" t="s">
        <v>73</v>
      </c>
      <c r="I346" s="6"/>
      <c r="J346" s="6"/>
      <c r="K346" s="6" t="s">
        <v>76</v>
      </c>
      <c r="L346" s="6"/>
      <c r="M346" s="6"/>
      <c r="N346" s="6"/>
      <c r="O346" s="99"/>
      <c r="P346" s="159" t="str">
        <f>IFERROR(VLOOKUP(Table1[[#This Row],[RespondentID]],'All Data'!$A347:$CN919,81,FALSE),"unkown")</f>
        <v>Female</v>
      </c>
      <c r="Q346" s="159">
        <f>IFERROR(VLOOKUP(Table1[[#This Row],[RespondentID]],'All Data'!$A347:$CN919,82,FALSE),"unknown")</f>
        <v>56</v>
      </c>
      <c r="R346" s="159" t="str">
        <f>IFERROR(VLOOKUP(Table1[[#This Row],[RespondentID]],'All Data'!$A347:$CN919,83,FALSE),"unknown")</f>
        <v>Nassau</v>
      </c>
      <c r="S346" s="159" t="str">
        <f>IFERROR(VLOOKUP(Table1[[#This Row],[RespondentID]],'All Data'!$A347:$CN919,84,FALSE),"unknown")</f>
        <v>Farmingdale, 11735</v>
      </c>
      <c r="T346" s="159" t="str">
        <f>IFERROR(VLOOKUP(Table1[[#This Row],[RespondentID]],'All Data'!$A347:$CN919,85,FALSE),"unknown")</f>
        <v>Black/African American</v>
      </c>
      <c r="U346" s="159" t="str">
        <f>IFERROR(VLOOKUP(Table1[[#This Row],[RespondentID]],'All Data'!$A347:$CN919,86,FALSE),"unknown")</f>
        <v>No</v>
      </c>
      <c r="V346" s="159" t="str">
        <f>IFERROR(VLOOKUP(Table1[[#This Row],[RespondentID]],'All Data'!$A347:$CN919,87,FALSE),"unknown")</f>
        <v xml:space="preserve">English </v>
      </c>
      <c r="W346" s="159" t="str">
        <f>IFERROR(VLOOKUP(Table1[[#This Row],[RespondentID]],'All Data'!$A347:$CN919,88,FALSE),"unknown")</f>
        <v>$50,000 to $74,999</v>
      </c>
      <c r="X346" s="159" t="str">
        <f>IFERROR(VLOOKUP(Table1[[#This Row],[RespondentID]],'All Data'!$A347:$CN919,89,FALSE),"unknown")</f>
        <v>College graduate</v>
      </c>
      <c r="Y346" s="159" t="str">
        <f>IFERROR(VLOOKUP(Table1[[#This Row],[RespondentID]],'All Data'!$A347:$CN919,90,FALSE),"unknown")</f>
        <v>Out of work and looking for work</v>
      </c>
      <c r="Z346" s="159" t="str">
        <f>IFERROR(VLOOKUP(Table1[[#This Row],[RespondentID]],'All Data'!$A347:$CN919,91,FALSE),"unknown")</f>
        <v>Yes</v>
      </c>
      <c r="AA346" s="159" t="str">
        <f>IFERROR(VLOOKUP(Table1[[#This Row],[RespondentID]],'All Data'!$A347:$CN919,92,FALSE),"unknown")</f>
        <v>Yes</v>
      </c>
    </row>
    <row r="347" spans="1:27" x14ac:dyDescent="0.35">
      <c r="A347" s="6">
        <v>7044864721</v>
      </c>
      <c r="B347" s="6"/>
      <c r="C347" s="6"/>
      <c r="D347" s="6"/>
      <c r="E347" s="6"/>
      <c r="F347" s="6"/>
      <c r="G347" s="6"/>
      <c r="H347" s="6"/>
      <c r="I347" s="6"/>
      <c r="J347" s="6"/>
      <c r="K347" s="6"/>
      <c r="L347" s="6"/>
      <c r="M347" s="6"/>
      <c r="N347" s="6"/>
      <c r="O347" s="99"/>
      <c r="P347" s="159" t="str">
        <f>IFERROR(VLOOKUP(Table1[[#This Row],[RespondentID]],'All Data'!$A348:$CN920,81,FALSE),"unkown")</f>
        <v>Female</v>
      </c>
      <c r="Q347" s="159">
        <f>IFERROR(VLOOKUP(Table1[[#This Row],[RespondentID]],'All Data'!$A348:$CN920,82,FALSE),"unknown")</f>
        <v>63</v>
      </c>
      <c r="R347" s="159" t="str">
        <f>IFERROR(VLOOKUP(Table1[[#This Row],[RespondentID]],'All Data'!$A348:$CN920,83,FALSE),"unknown")</f>
        <v>Suffolk</v>
      </c>
      <c r="S347" s="159" t="str">
        <f>IFERROR(VLOOKUP(Table1[[#This Row],[RespondentID]],'All Data'!$A348:$CN920,84,FALSE),"unknown")</f>
        <v>Wyandanch, 11798</v>
      </c>
      <c r="T347" s="159">
        <f>IFERROR(VLOOKUP(Table1[[#This Row],[RespondentID]],'All Data'!$A348:$CN920,85,FALSE),"unknown")</f>
        <v>0</v>
      </c>
      <c r="U347" s="159" t="str">
        <f>IFERROR(VLOOKUP(Table1[[#This Row],[RespondentID]],'All Data'!$A348:$CN920,86,FALSE),"unknown")</f>
        <v>No</v>
      </c>
      <c r="V347" s="159" t="str">
        <f>IFERROR(VLOOKUP(Table1[[#This Row],[RespondentID]],'All Data'!$A348:$CN920,87,FALSE),"unknown")</f>
        <v xml:space="preserve">English </v>
      </c>
      <c r="W347" s="159">
        <f>IFERROR(VLOOKUP(Table1[[#This Row],[RespondentID]],'All Data'!$A348:$CN920,88,FALSE),"unknown")</f>
        <v>0</v>
      </c>
      <c r="X347" s="159" t="str">
        <f>IFERROR(VLOOKUP(Table1[[#This Row],[RespondentID]],'All Data'!$A348:$CN920,89,FALSE),"unknown")</f>
        <v>Technical school</v>
      </c>
      <c r="Y347" s="159" t="str">
        <f>IFERROR(VLOOKUP(Table1[[#This Row],[RespondentID]],'All Data'!$A348:$CN920,90,FALSE),"unknown")</f>
        <v>Employed for wages</v>
      </c>
      <c r="Z347" s="159" t="str">
        <f>IFERROR(VLOOKUP(Table1[[#This Row],[RespondentID]],'All Data'!$A348:$CN920,91,FALSE),"unknown")</f>
        <v>Yes</v>
      </c>
      <c r="AA347" s="159" t="str">
        <f>IFERROR(VLOOKUP(Table1[[#This Row],[RespondentID]],'All Data'!$A348:$CN920,92,FALSE),"unknown")</f>
        <v>Yes</v>
      </c>
    </row>
    <row r="348" spans="1:27" x14ac:dyDescent="0.35">
      <c r="A348" s="6">
        <v>7044864272</v>
      </c>
      <c r="B348" s="6" t="s">
        <v>67</v>
      </c>
      <c r="C348" s="6" t="s">
        <v>68</v>
      </c>
      <c r="D348" s="6" t="s">
        <v>69</v>
      </c>
      <c r="E348" s="6"/>
      <c r="F348" s="6" t="s">
        <v>71</v>
      </c>
      <c r="G348" s="6" t="s">
        <v>72</v>
      </c>
      <c r="H348" s="6"/>
      <c r="I348" s="6"/>
      <c r="J348" s="6"/>
      <c r="K348" s="6"/>
      <c r="L348" s="6"/>
      <c r="M348" s="6"/>
      <c r="N348" s="6"/>
      <c r="O348" s="99"/>
      <c r="P348" s="159" t="str">
        <f>IFERROR(VLOOKUP(Table1[[#This Row],[RespondentID]],'All Data'!$A349:$CN921,81,FALSE),"unkown")</f>
        <v>Female</v>
      </c>
      <c r="Q348" s="159">
        <f>IFERROR(VLOOKUP(Table1[[#This Row],[RespondentID]],'All Data'!$A349:$CN921,82,FALSE),"unknown")</f>
        <v>60</v>
      </c>
      <c r="R348" s="159" t="str">
        <f>IFERROR(VLOOKUP(Table1[[#This Row],[RespondentID]],'All Data'!$A349:$CN921,83,FALSE),"unknown")</f>
        <v>Suffolk</v>
      </c>
      <c r="S348" s="159" t="str">
        <f>IFERROR(VLOOKUP(Table1[[#This Row],[RespondentID]],'All Data'!$A349:$CN921,84,FALSE),"unknown")</f>
        <v>Brentwood, 11717</v>
      </c>
      <c r="T348" s="159" t="str">
        <f>IFERROR(VLOOKUP(Table1[[#This Row],[RespondentID]],'All Data'!$A349:$CN921,85,FALSE),"unknown")</f>
        <v>Multi-racial</v>
      </c>
      <c r="U348" s="159" t="str">
        <f>IFERROR(VLOOKUP(Table1[[#This Row],[RespondentID]],'All Data'!$A349:$CN921,86,FALSE),"unknown")</f>
        <v>No</v>
      </c>
      <c r="V348" s="159" t="str">
        <f>IFERROR(VLOOKUP(Table1[[#This Row],[RespondentID]],'All Data'!$A349:$CN921,87,FALSE),"unknown")</f>
        <v xml:space="preserve">English </v>
      </c>
      <c r="W348" s="159">
        <f>IFERROR(VLOOKUP(Table1[[#This Row],[RespondentID]],'All Data'!$A349:$CN921,88,FALSE),"unknown")</f>
        <v>0</v>
      </c>
      <c r="X348" s="159" t="str">
        <f>IFERROR(VLOOKUP(Table1[[#This Row],[RespondentID]],'All Data'!$A349:$CN921,89,FALSE),"unknown")</f>
        <v>Some college</v>
      </c>
      <c r="Y348" s="159" t="str">
        <f>IFERROR(VLOOKUP(Table1[[#This Row],[RespondentID]],'All Data'!$A349:$CN921,90,FALSE),"unknown")</f>
        <v>Employed for wages</v>
      </c>
      <c r="Z348" s="159" t="str">
        <f>IFERROR(VLOOKUP(Table1[[#This Row],[RespondentID]],'All Data'!$A349:$CN921,91,FALSE),"unknown")</f>
        <v>Yes</v>
      </c>
      <c r="AA348" s="159" t="str">
        <f>IFERROR(VLOOKUP(Table1[[#This Row],[RespondentID]],'All Data'!$A349:$CN921,92,FALSE),"unknown")</f>
        <v>Yes</v>
      </c>
    </row>
    <row r="349" spans="1:27" x14ac:dyDescent="0.35">
      <c r="A349" s="6">
        <v>7044864023</v>
      </c>
      <c r="B349" s="6" t="s">
        <v>67</v>
      </c>
      <c r="C349" s="6" t="s">
        <v>68</v>
      </c>
      <c r="D349" s="6"/>
      <c r="E349" s="6" t="s">
        <v>70</v>
      </c>
      <c r="F349" s="6" t="s">
        <v>71</v>
      </c>
      <c r="G349" s="6" t="s">
        <v>72</v>
      </c>
      <c r="H349" s="6"/>
      <c r="I349" s="6"/>
      <c r="J349" s="6"/>
      <c r="K349" s="6"/>
      <c r="L349" s="6"/>
      <c r="M349" s="6" t="s">
        <v>78</v>
      </c>
      <c r="N349" s="6"/>
      <c r="O349" s="99"/>
      <c r="P349" s="159" t="str">
        <f>IFERROR(VLOOKUP(Table1[[#This Row],[RespondentID]],'All Data'!$A350:$CN922,81,FALSE),"unkown")</f>
        <v>Female</v>
      </c>
      <c r="Q349" s="159">
        <f>IFERROR(VLOOKUP(Table1[[#This Row],[RespondentID]],'All Data'!$A350:$CN922,82,FALSE),"unknown")</f>
        <v>68</v>
      </c>
      <c r="R349" s="159" t="str">
        <f>IFERROR(VLOOKUP(Table1[[#This Row],[RespondentID]],'All Data'!$A350:$CN922,83,FALSE),"unknown")</f>
        <v>Suffolk</v>
      </c>
      <c r="S349" s="159" t="str">
        <f>IFERROR(VLOOKUP(Table1[[#This Row],[RespondentID]],'All Data'!$A350:$CN922,84,FALSE),"unknown")</f>
        <v>West Islip, 11795</v>
      </c>
      <c r="T349" s="159" t="str">
        <f>IFERROR(VLOOKUP(Table1[[#This Row],[RespondentID]],'All Data'!$A350:$CN922,85,FALSE),"unknown")</f>
        <v>White/Caucasian</v>
      </c>
      <c r="U349" s="159" t="str">
        <f>IFERROR(VLOOKUP(Table1[[#This Row],[RespondentID]],'All Data'!$A350:$CN922,86,FALSE),"unknown")</f>
        <v>No</v>
      </c>
      <c r="V349" s="159" t="str">
        <f>IFERROR(VLOOKUP(Table1[[#This Row],[RespondentID]],'All Data'!$A350:$CN922,87,FALSE),"unknown")</f>
        <v xml:space="preserve">English </v>
      </c>
      <c r="W349" s="159">
        <f>IFERROR(VLOOKUP(Table1[[#This Row],[RespondentID]],'All Data'!$A350:$CN922,88,FALSE),"unknown")</f>
        <v>0</v>
      </c>
      <c r="X349" s="159" t="str">
        <f>IFERROR(VLOOKUP(Table1[[#This Row],[RespondentID]],'All Data'!$A350:$CN922,89,FALSE),"unknown")</f>
        <v>Graduate school</v>
      </c>
      <c r="Y349" s="159" t="str">
        <f>IFERROR(VLOOKUP(Table1[[#This Row],[RespondentID]],'All Data'!$A350:$CN922,90,FALSE),"unknown")</f>
        <v>Retired</v>
      </c>
      <c r="Z349" s="159" t="str">
        <f>IFERROR(VLOOKUP(Table1[[#This Row],[RespondentID]],'All Data'!$A350:$CN922,91,FALSE),"unknown")</f>
        <v>Yes</v>
      </c>
      <c r="AA349" s="159" t="str">
        <f>IFERROR(VLOOKUP(Table1[[#This Row],[RespondentID]],'All Data'!$A350:$CN922,92,FALSE),"unknown")</f>
        <v>Yes</v>
      </c>
    </row>
    <row r="350" spans="1:27" x14ac:dyDescent="0.35">
      <c r="A350" s="6">
        <v>7044863617</v>
      </c>
      <c r="B350" s="6" t="s">
        <v>67</v>
      </c>
      <c r="C350" s="6"/>
      <c r="D350" s="6"/>
      <c r="E350" s="6"/>
      <c r="F350" s="6"/>
      <c r="G350" s="6" t="s">
        <v>72</v>
      </c>
      <c r="H350" s="6"/>
      <c r="I350" s="6"/>
      <c r="J350" s="6"/>
      <c r="K350" s="6"/>
      <c r="L350" s="6"/>
      <c r="M350" s="6"/>
      <c r="N350" s="6"/>
      <c r="O350" s="99"/>
      <c r="P350" s="159" t="str">
        <f>IFERROR(VLOOKUP(Table1[[#This Row],[RespondentID]],'All Data'!$A351:$CN923,81,FALSE),"unkown")</f>
        <v>Male</v>
      </c>
      <c r="Q350" s="159">
        <f>IFERROR(VLOOKUP(Table1[[#This Row],[RespondentID]],'All Data'!$A351:$CN923,82,FALSE),"unknown")</f>
        <v>56</v>
      </c>
      <c r="R350" s="159" t="str">
        <f>IFERROR(VLOOKUP(Table1[[#This Row],[RespondentID]],'All Data'!$A351:$CN923,83,FALSE),"unknown")</f>
        <v>Suffolk</v>
      </c>
      <c r="S350" s="159" t="str">
        <f>IFERROR(VLOOKUP(Table1[[#This Row],[RespondentID]],'All Data'!$A351:$CN923,84,FALSE),"unknown")</f>
        <v>Farmingville, 11738</v>
      </c>
      <c r="T350" s="159" t="str">
        <f>IFERROR(VLOOKUP(Table1[[#This Row],[RespondentID]],'All Data'!$A351:$CN923,85,FALSE),"unknown")</f>
        <v>White/Caucasian</v>
      </c>
      <c r="U350" s="159" t="str">
        <f>IFERROR(VLOOKUP(Table1[[#This Row],[RespondentID]],'All Data'!$A351:$CN923,86,FALSE),"unknown")</f>
        <v>No</v>
      </c>
      <c r="V350" s="159" t="str">
        <f>IFERROR(VLOOKUP(Table1[[#This Row],[RespondentID]],'All Data'!$A351:$CN923,87,FALSE),"unknown")</f>
        <v xml:space="preserve">English </v>
      </c>
      <c r="W350" s="159" t="str">
        <f>IFERROR(VLOOKUP(Table1[[#This Row],[RespondentID]],'All Data'!$A351:$CN923,88,FALSE),"unknown")</f>
        <v>Over $125,000</v>
      </c>
      <c r="X350" s="159" t="str">
        <f>IFERROR(VLOOKUP(Table1[[#This Row],[RespondentID]],'All Data'!$A351:$CN923,89,FALSE),"unknown")</f>
        <v>High school graduate</v>
      </c>
      <c r="Y350" s="159" t="str">
        <f>IFERROR(VLOOKUP(Table1[[#This Row],[RespondentID]],'All Data'!$A351:$CN923,90,FALSE),"unknown")</f>
        <v>Employed for wages</v>
      </c>
      <c r="Z350" s="159" t="str">
        <f>IFERROR(VLOOKUP(Table1[[#This Row],[RespondentID]],'All Data'!$A351:$CN923,91,FALSE),"unknown")</f>
        <v>Yes</v>
      </c>
      <c r="AA350" s="159" t="str">
        <f>IFERROR(VLOOKUP(Table1[[#This Row],[RespondentID]],'All Data'!$A351:$CN923,92,FALSE),"unknown")</f>
        <v>Yes</v>
      </c>
    </row>
    <row r="351" spans="1:27" x14ac:dyDescent="0.35">
      <c r="A351" s="6">
        <v>7044863279</v>
      </c>
      <c r="B351" s="6" t="s">
        <v>67</v>
      </c>
      <c r="C351" s="6" t="s">
        <v>68</v>
      </c>
      <c r="D351" s="6"/>
      <c r="E351" s="6" t="s">
        <v>70</v>
      </c>
      <c r="F351" s="6"/>
      <c r="G351" s="6" t="s">
        <v>72</v>
      </c>
      <c r="H351" s="6"/>
      <c r="I351" s="6" t="s">
        <v>74</v>
      </c>
      <c r="J351" s="6"/>
      <c r="K351" s="6"/>
      <c r="L351" s="6"/>
      <c r="M351" s="6"/>
      <c r="N351" s="6"/>
      <c r="O351" s="99"/>
      <c r="P351" s="159" t="str">
        <f>IFERROR(VLOOKUP(Table1[[#This Row],[RespondentID]],'All Data'!$A352:$CN924,81,FALSE),"unkown")</f>
        <v>Female</v>
      </c>
      <c r="Q351" s="159">
        <f>IFERROR(VLOOKUP(Table1[[#This Row],[RespondentID]],'All Data'!$A352:$CN924,82,FALSE),"unknown")</f>
        <v>82</v>
      </c>
      <c r="R351" s="159" t="str">
        <f>IFERROR(VLOOKUP(Table1[[#This Row],[RespondentID]],'All Data'!$A352:$CN924,83,FALSE),"unknown")</f>
        <v>Suffolk</v>
      </c>
      <c r="S351" s="159" t="str">
        <f>IFERROR(VLOOKUP(Table1[[#This Row],[RespondentID]],'All Data'!$A352:$CN924,84,FALSE),"unknown")</f>
        <v>West Islip, 11795</v>
      </c>
      <c r="T351" s="159" t="str">
        <f>IFERROR(VLOOKUP(Table1[[#This Row],[RespondentID]],'All Data'!$A352:$CN924,85,FALSE),"unknown")</f>
        <v>White/Caucasian</v>
      </c>
      <c r="U351" s="159">
        <f>IFERROR(VLOOKUP(Table1[[#This Row],[RespondentID]],'All Data'!$A352:$CN924,86,FALSE),"unknown")</f>
        <v>0</v>
      </c>
      <c r="V351" s="159" t="str">
        <f>IFERROR(VLOOKUP(Table1[[#This Row],[RespondentID]],'All Data'!$A352:$CN924,87,FALSE),"unknown")</f>
        <v xml:space="preserve">English Italian </v>
      </c>
      <c r="W351" s="159" t="str">
        <f>IFERROR(VLOOKUP(Table1[[#This Row],[RespondentID]],'All Data'!$A352:$CN924,88,FALSE),"unknown")</f>
        <v>$50,000 to $74,999</v>
      </c>
      <c r="X351" s="159" t="str">
        <f>IFERROR(VLOOKUP(Table1[[#This Row],[RespondentID]],'All Data'!$A352:$CN924,89,FALSE),"unknown")</f>
        <v>High school graduate</v>
      </c>
      <c r="Y351" s="159" t="str">
        <f>IFERROR(VLOOKUP(Table1[[#This Row],[RespondentID]],'All Data'!$A352:$CN924,90,FALSE),"unknown")</f>
        <v>Retired</v>
      </c>
      <c r="Z351" s="159" t="str">
        <f>IFERROR(VLOOKUP(Table1[[#This Row],[RespondentID]],'All Data'!$A352:$CN924,91,FALSE),"unknown")</f>
        <v>Yes</v>
      </c>
      <c r="AA351" s="159" t="str">
        <f>IFERROR(VLOOKUP(Table1[[#This Row],[RespondentID]],'All Data'!$A352:$CN924,92,FALSE),"unknown")</f>
        <v>No</v>
      </c>
    </row>
    <row r="352" spans="1:27" x14ac:dyDescent="0.35">
      <c r="A352" s="6">
        <v>7044863002</v>
      </c>
      <c r="B352" s="6" t="s">
        <v>67</v>
      </c>
      <c r="C352" s="6" t="s">
        <v>68</v>
      </c>
      <c r="D352" s="6"/>
      <c r="E352" s="6"/>
      <c r="F352" s="6"/>
      <c r="G352" s="6"/>
      <c r="H352" s="6"/>
      <c r="I352" s="6"/>
      <c r="J352" s="6"/>
      <c r="K352" s="6"/>
      <c r="L352" s="6"/>
      <c r="M352" s="6"/>
      <c r="N352" s="6"/>
      <c r="O352" s="99"/>
      <c r="P352" s="159" t="str">
        <f>IFERROR(VLOOKUP(Table1[[#This Row],[RespondentID]],'All Data'!$A353:$CN925,81,FALSE),"unkown")</f>
        <v>Male</v>
      </c>
      <c r="Q352" s="159">
        <f>IFERROR(VLOOKUP(Table1[[#This Row],[RespondentID]],'All Data'!$A353:$CN925,82,FALSE),"unknown")</f>
        <v>72</v>
      </c>
      <c r="R352" s="159" t="str">
        <f>IFERROR(VLOOKUP(Table1[[#This Row],[RespondentID]],'All Data'!$A353:$CN925,83,FALSE),"unknown")</f>
        <v>Suffolk</v>
      </c>
      <c r="S352" s="159" t="str">
        <f>IFERROR(VLOOKUP(Table1[[#This Row],[RespondentID]],'All Data'!$A353:$CN925,84,FALSE),"unknown")</f>
        <v>Lindenhurst, 11757</v>
      </c>
      <c r="T352" s="159" t="str">
        <f>IFERROR(VLOOKUP(Table1[[#This Row],[RespondentID]],'All Data'!$A353:$CN925,85,FALSE),"unknown")</f>
        <v>White/Caucasian</v>
      </c>
      <c r="U352" s="159">
        <f>IFERROR(VLOOKUP(Table1[[#This Row],[RespondentID]],'All Data'!$A353:$CN925,86,FALSE),"unknown")</f>
        <v>0</v>
      </c>
      <c r="V352" s="159" t="str">
        <f>IFERROR(VLOOKUP(Table1[[#This Row],[RespondentID]],'All Data'!$A353:$CN925,87,FALSE),"unknown")</f>
        <v xml:space="preserve">English </v>
      </c>
      <c r="W352" s="159" t="str">
        <f>IFERROR(VLOOKUP(Table1[[#This Row],[RespondentID]],'All Data'!$A353:$CN925,88,FALSE),"unknown")</f>
        <v>$20,000 to $34,999</v>
      </c>
      <c r="X352" s="159" t="str">
        <f>IFERROR(VLOOKUP(Table1[[#This Row],[RespondentID]],'All Data'!$A353:$CN925,89,FALSE),"unknown")</f>
        <v>Some college</v>
      </c>
      <c r="Y352" s="159" t="str">
        <f>IFERROR(VLOOKUP(Table1[[#This Row],[RespondentID]],'All Data'!$A353:$CN925,90,FALSE),"unknown")</f>
        <v>Retired</v>
      </c>
      <c r="Z352" s="159" t="str">
        <f>IFERROR(VLOOKUP(Table1[[#This Row],[RespondentID]],'All Data'!$A353:$CN925,91,FALSE),"unknown")</f>
        <v>No, but I did in the past</v>
      </c>
      <c r="AA352" s="159">
        <f>IFERROR(VLOOKUP(Table1[[#This Row],[RespondentID]],'All Data'!$A353:$CN925,92,FALSE),"unknown")</f>
        <v>0</v>
      </c>
    </row>
    <row r="353" spans="1:27" x14ac:dyDescent="0.35">
      <c r="A353" s="6">
        <v>7044862661</v>
      </c>
      <c r="B353" s="6" t="s">
        <v>67</v>
      </c>
      <c r="C353" s="6"/>
      <c r="D353" s="6"/>
      <c r="E353" s="6"/>
      <c r="F353" s="6"/>
      <c r="G353" s="6"/>
      <c r="H353" s="6"/>
      <c r="I353" s="6"/>
      <c r="J353" s="6"/>
      <c r="K353" s="6"/>
      <c r="L353" s="6"/>
      <c r="M353" s="6" t="s">
        <v>78</v>
      </c>
      <c r="N353" s="6"/>
      <c r="O353" s="99"/>
      <c r="P353" s="159" t="str">
        <f>IFERROR(VLOOKUP(Table1[[#This Row],[RespondentID]],'All Data'!$A354:$CN926,81,FALSE),"unkown")</f>
        <v>Female</v>
      </c>
      <c r="Q353" s="159">
        <f>IFERROR(VLOOKUP(Table1[[#This Row],[RespondentID]],'All Data'!$A354:$CN926,82,FALSE),"unknown")</f>
        <v>75</v>
      </c>
      <c r="R353" s="159" t="str">
        <f>IFERROR(VLOOKUP(Table1[[#This Row],[RespondentID]],'All Data'!$A354:$CN926,83,FALSE),"unknown")</f>
        <v>Suffolk</v>
      </c>
      <c r="S353" s="159" t="str">
        <f>IFERROR(VLOOKUP(Table1[[#This Row],[RespondentID]],'All Data'!$A354:$CN926,84,FALSE),"unknown")</f>
        <v>Lindenhurst, 11757</v>
      </c>
      <c r="T353" s="159" t="str">
        <f>IFERROR(VLOOKUP(Table1[[#This Row],[RespondentID]],'All Data'!$A354:$CN926,85,FALSE),"unknown")</f>
        <v>White/Caucasian</v>
      </c>
      <c r="U353" s="159">
        <f>IFERROR(VLOOKUP(Table1[[#This Row],[RespondentID]],'All Data'!$A354:$CN926,86,FALSE),"unknown")</f>
        <v>0</v>
      </c>
      <c r="V353" s="159" t="str">
        <f>IFERROR(VLOOKUP(Table1[[#This Row],[RespondentID]],'All Data'!$A354:$CN926,87,FALSE),"unknown")</f>
        <v xml:space="preserve">English </v>
      </c>
      <c r="W353" s="159" t="str">
        <f>IFERROR(VLOOKUP(Table1[[#This Row],[RespondentID]],'All Data'!$A354:$CN926,88,FALSE),"unknown")</f>
        <v>$50,000 to $74,999</v>
      </c>
      <c r="X353" s="159" t="str">
        <f>IFERROR(VLOOKUP(Table1[[#This Row],[RespondentID]],'All Data'!$A354:$CN926,89,FALSE),"unknown")</f>
        <v>College graduate</v>
      </c>
      <c r="Y353" s="159" t="str">
        <f>IFERROR(VLOOKUP(Table1[[#This Row],[RespondentID]],'All Data'!$A354:$CN926,90,FALSE),"unknown")</f>
        <v>Retired</v>
      </c>
      <c r="Z353" s="159" t="str">
        <f>IFERROR(VLOOKUP(Table1[[#This Row],[RespondentID]],'All Data'!$A354:$CN926,91,FALSE),"unknown")</f>
        <v>Yes</v>
      </c>
      <c r="AA353" s="159" t="str">
        <f>IFERROR(VLOOKUP(Table1[[#This Row],[RespondentID]],'All Data'!$A354:$CN926,92,FALSE),"unknown")</f>
        <v>Yes</v>
      </c>
    </row>
    <row r="354" spans="1:27" x14ac:dyDescent="0.35">
      <c r="A354" s="6">
        <v>7044862388</v>
      </c>
      <c r="B354" s="6" t="s">
        <v>67</v>
      </c>
      <c r="C354" s="6"/>
      <c r="D354" s="6" t="s">
        <v>69</v>
      </c>
      <c r="E354" s="6" t="s">
        <v>70</v>
      </c>
      <c r="F354" s="6" t="s">
        <v>71</v>
      </c>
      <c r="G354" s="6" t="s">
        <v>72</v>
      </c>
      <c r="H354" s="6"/>
      <c r="I354" s="6"/>
      <c r="J354" s="6"/>
      <c r="K354" s="6"/>
      <c r="L354" s="6"/>
      <c r="M354" s="6" t="s">
        <v>78</v>
      </c>
      <c r="N354" s="6"/>
      <c r="O354" s="99"/>
      <c r="P354" s="159" t="str">
        <f>IFERROR(VLOOKUP(Table1[[#This Row],[RespondentID]],'All Data'!$A355:$CN927,81,FALSE),"unkown")</f>
        <v>Male</v>
      </c>
      <c r="Q354" s="159">
        <f>IFERROR(VLOOKUP(Table1[[#This Row],[RespondentID]],'All Data'!$A355:$CN927,82,FALSE),"unknown")</f>
        <v>52</v>
      </c>
      <c r="R354" s="159" t="str">
        <f>IFERROR(VLOOKUP(Table1[[#This Row],[RespondentID]],'All Data'!$A355:$CN927,83,FALSE),"unknown")</f>
        <v>Suffolk</v>
      </c>
      <c r="S354" s="159" t="str">
        <f>IFERROR(VLOOKUP(Table1[[#This Row],[RespondentID]],'All Data'!$A355:$CN927,84,FALSE),"unknown")</f>
        <v>Central Islip, 11722</v>
      </c>
      <c r="T354" s="159" t="str">
        <f>IFERROR(VLOOKUP(Table1[[#This Row],[RespondentID]],'All Data'!$A355:$CN927,85,FALSE),"unknown")</f>
        <v>Black/African American</v>
      </c>
      <c r="U354" s="159" t="str">
        <f>IFERROR(VLOOKUP(Table1[[#This Row],[RespondentID]],'All Data'!$A355:$CN927,86,FALSE),"unknown")</f>
        <v>No</v>
      </c>
      <c r="V354" s="159" t="str">
        <f>IFERROR(VLOOKUP(Table1[[#This Row],[RespondentID]],'All Data'!$A355:$CN927,87,FALSE),"unknown")</f>
        <v xml:space="preserve">English </v>
      </c>
      <c r="W354" s="159" t="str">
        <f>IFERROR(VLOOKUP(Table1[[#This Row],[RespondentID]],'All Data'!$A355:$CN927,88,FALSE),"unknown")</f>
        <v>$50,000 to $74,999</v>
      </c>
      <c r="X354" s="159" t="str">
        <f>IFERROR(VLOOKUP(Table1[[#This Row],[RespondentID]],'All Data'!$A355:$CN927,89,FALSE),"unknown")</f>
        <v>College graduate</v>
      </c>
      <c r="Y354" s="159" t="str">
        <f>IFERROR(VLOOKUP(Table1[[#This Row],[RespondentID]],'All Data'!$A355:$CN927,90,FALSE),"unknown")</f>
        <v>Employed for wages</v>
      </c>
      <c r="Z354" s="159" t="str">
        <f>IFERROR(VLOOKUP(Table1[[#This Row],[RespondentID]],'All Data'!$A355:$CN927,91,FALSE),"unknown")</f>
        <v>Yes</v>
      </c>
      <c r="AA354" s="159" t="str">
        <f>IFERROR(VLOOKUP(Table1[[#This Row],[RespondentID]],'All Data'!$A355:$CN927,92,FALSE),"unknown")</f>
        <v>Yes</v>
      </c>
    </row>
    <row r="355" spans="1:27" x14ac:dyDescent="0.35">
      <c r="A355" s="6">
        <v>7044862120</v>
      </c>
      <c r="B355" s="6" t="s">
        <v>67</v>
      </c>
      <c r="C355" s="6"/>
      <c r="D355" s="6"/>
      <c r="E355" s="6" t="s">
        <v>70</v>
      </c>
      <c r="F355" s="6"/>
      <c r="G355" s="6"/>
      <c r="H355" s="6"/>
      <c r="I355" s="6"/>
      <c r="J355" s="6"/>
      <c r="K355" s="6"/>
      <c r="L355" s="6"/>
      <c r="M355" s="6" t="s">
        <v>78</v>
      </c>
      <c r="N355" s="6"/>
      <c r="O355" s="99"/>
      <c r="P355" s="159" t="str">
        <f>IFERROR(VLOOKUP(Table1[[#This Row],[RespondentID]],'All Data'!$A356:$CN928,81,FALSE),"unkown")</f>
        <v>Female</v>
      </c>
      <c r="Q355" s="159">
        <f>IFERROR(VLOOKUP(Table1[[#This Row],[RespondentID]],'All Data'!$A356:$CN928,82,FALSE),"unknown")</f>
        <v>71</v>
      </c>
      <c r="R355" s="159" t="str">
        <f>IFERROR(VLOOKUP(Table1[[#This Row],[RespondentID]],'All Data'!$A356:$CN928,83,FALSE),"unknown")</f>
        <v>Suffolk</v>
      </c>
      <c r="S355" s="159" t="str">
        <f>IFERROR(VLOOKUP(Table1[[#This Row],[RespondentID]],'All Data'!$A356:$CN928,84,FALSE),"unknown")</f>
        <v>North Babylon, 11703</v>
      </c>
      <c r="T355" s="159" t="str">
        <f>IFERROR(VLOOKUP(Table1[[#This Row],[RespondentID]],'All Data'!$A356:$CN928,85,FALSE),"unknown")</f>
        <v>White/Caucasian</v>
      </c>
      <c r="U355" s="159" t="str">
        <f>IFERROR(VLOOKUP(Table1[[#This Row],[RespondentID]],'All Data'!$A356:$CN928,86,FALSE),"unknown")</f>
        <v>No</v>
      </c>
      <c r="V355" s="159" t="str">
        <f>IFERROR(VLOOKUP(Table1[[#This Row],[RespondentID]],'All Data'!$A356:$CN928,87,FALSE),"unknown")</f>
        <v xml:space="preserve">English </v>
      </c>
      <c r="W355" s="159" t="str">
        <f>IFERROR(VLOOKUP(Table1[[#This Row],[RespondentID]],'All Data'!$A356:$CN928,88,FALSE),"unknown")</f>
        <v>$75,000 to $125,000</v>
      </c>
      <c r="X355" s="159" t="str">
        <f>IFERROR(VLOOKUP(Table1[[#This Row],[RespondentID]],'All Data'!$A356:$CN928,89,FALSE),"unknown")</f>
        <v>High school graduate</v>
      </c>
      <c r="Y355" s="159" t="str">
        <f>IFERROR(VLOOKUP(Table1[[#This Row],[RespondentID]],'All Data'!$A356:$CN928,90,FALSE),"unknown")</f>
        <v>Retired</v>
      </c>
      <c r="Z355" s="159" t="str">
        <f>IFERROR(VLOOKUP(Table1[[#This Row],[RespondentID]],'All Data'!$A356:$CN928,91,FALSE),"unknown")</f>
        <v>Yes</v>
      </c>
      <c r="AA355" s="159" t="str">
        <f>IFERROR(VLOOKUP(Table1[[#This Row],[RespondentID]],'All Data'!$A356:$CN928,92,FALSE),"unknown")</f>
        <v>No</v>
      </c>
    </row>
    <row r="356" spans="1:27" x14ac:dyDescent="0.35">
      <c r="A356" s="6">
        <v>7044861779</v>
      </c>
      <c r="B356" s="6" t="s">
        <v>67</v>
      </c>
      <c r="C356" s="6"/>
      <c r="D356" s="6"/>
      <c r="E356" s="6"/>
      <c r="F356" s="6"/>
      <c r="G356" s="6"/>
      <c r="H356" s="6"/>
      <c r="I356" s="6"/>
      <c r="J356" s="6" t="s">
        <v>75</v>
      </c>
      <c r="K356" s="6"/>
      <c r="L356" s="6"/>
      <c r="M356" s="6" t="s">
        <v>78</v>
      </c>
      <c r="N356" s="6"/>
      <c r="O356" s="99"/>
      <c r="P356" s="159" t="str">
        <f>IFERROR(VLOOKUP(Table1[[#This Row],[RespondentID]],'All Data'!$A357:$CN929,81,FALSE),"unkown")</f>
        <v>Female</v>
      </c>
      <c r="Q356" s="159">
        <f>IFERROR(VLOOKUP(Table1[[#This Row],[RespondentID]],'All Data'!$A357:$CN929,82,FALSE),"unknown")</f>
        <v>64</v>
      </c>
      <c r="R356" s="159" t="str">
        <f>IFERROR(VLOOKUP(Table1[[#This Row],[RespondentID]],'All Data'!$A357:$CN929,83,FALSE),"unknown")</f>
        <v>Suffolk</v>
      </c>
      <c r="S356" s="159" t="str">
        <f>IFERROR(VLOOKUP(Table1[[#This Row],[RespondentID]],'All Data'!$A357:$CN929,84,FALSE),"unknown")</f>
        <v>West Islip, 11795</v>
      </c>
      <c r="T356" s="159" t="str">
        <f>IFERROR(VLOOKUP(Table1[[#This Row],[RespondentID]],'All Data'!$A357:$CN929,85,FALSE),"unknown")</f>
        <v>White/Caucasian</v>
      </c>
      <c r="U356" s="159" t="str">
        <f>IFERROR(VLOOKUP(Table1[[#This Row],[RespondentID]],'All Data'!$A357:$CN929,86,FALSE),"unknown")</f>
        <v>No</v>
      </c>
      <c r="V356" s="159" t="str">
        <f>IFERROR(VLOOKUP(Table1[[#This Row],[RespondentID]],'All Data'!$A357:$CN929,87,FALSE),"unknown")</f>
        <v xml:space="preserve">English </v>
      </c>
      <c r="W356" s="159" t="str">
        <f>IFERROR(VLOOKUP(Table1[[#This Row],[RespondentID]],'All Data'!$A357:$CN929,88,FALSE),"unknown")</f>
        <v>$75,000 to $125,000</v>
      </c>
      <c r="X356" s="159" t="str">
        <f>IFERROR(VLOOKUP(Table1[[#This Row],[RespondentID]],'All Data'!$A357:$CN929,89,FALSE),"unknown")</f>
        <v>College graduate</v>
      </c>
      <c r="Y356" s="159" t="str">
        <f>IFERROR(VLOOKUP(Table1[[#This Row],[RespondentID]],'All Data'!$A357:$CN929,90,FALSE),"unknown")</f>
        <v>Employed for wages</v>
      </c>
      <c r="Z356" s="159" t="str">
        <f>IFERROR(VLOOKUP(Table1[[#This Row],[RespondentID]],'All Data'!$A357:$CN929,91,FALSE),"unknown")</f>
        <v>Yes</v>
      </c>
      <c r="AA356" s="159" t="str">
        <f>IFERROR(VLOOKUP(Table1[[#This Row],[RespondentID]],'All Data'!$A357:$CN929,92,FALSE),"unknown")</f>
        <v>Yes</v>
      </c>
    </row>
    <row r="357" spans="1:27" x14ac:dyDescent="0.35">
      <c r="A357" s="6">
        <v>7044861411</v>
      </c>
      <c r="B357" s="6" t="s">
        <v>67</v>
      </c>
      <c r="C357" s="6"/>
      <c r="D357" s="6"/>
      <c r="E357" s="6" t="s">
        <v>70</v>
      </c>
      <c r="F357" s="6" t="s">
        <v>71</v>
      </c>
      <c r="G357" s="6" t="s">
        <v>72</v>
      </c>
      <c r="H357" s="6"/>
      <c r="I357" s="6"/>
      <c r="J357" s="6"/>
      <c r="K357" s="6"/>
      <c r="L357" s="6"/>
      <c r="M357" s="6" t="s">
        <v>78</v>
      </c>
      <c r="N357" s="6"/>
      <c r="O357" s="99"/>
      <c r="P357" s="159" t="str">
        <f>IFERROR(VLOOKUP(Table1[[#This Row],[RespondentID]],'All Data'!$A358:$CN930,81,FALSE),"unkown")</f>
        <v>Female</v>
      </c>
      <c r="Q357" s="159">
        <f>IFERROR(VLOOKUP(Table1[[#This Row],[RespondentID]],'All Data'!$A358:$CN930,82,FALSE),"unknown")</f>
        <v>59</v>
      </c>
      <c r="R357" s="159" t="str">
        <f>IFERROR(VLOOKUP(Table1[[#This Row],[RespondentID]],'All Data'!$A358:$CN930,83,FALSE),"unknown")</f>
        <v>Suffolk</v>
      </c>
      <c r="S357" s="159" t="str">
        <f>IFERROR(VLOOKUP(Table1[[#This Row],[RespondentID]],'All Data'!$A358:$CN930,84,FALSE),"unknown")</f>
        <v>Lindenhurst, 11757</v>
      </c>
      <c r="T357" s="159" t="str">
        <f>IFERROR(VLOOKUP(Table1[[#This Row],[RespondentID]],'All Data'!$A358:$CN930,85,FALSE),"unknown")</f>
        <v>White/Caucasian</v>
      </c>
      <c r="U357" s="159" t="str">
        <f>IFERROR(VLOOKUP(Table1[[#This Row],[RespondentID]],'All Data'!$A358:$CN930,86,FALSE),"unknown")</f>
        <v>No</v>
      </c>
      <c r="V357" s="159" t="str">
        <f>IFERROR(VLOOKUP(Table1[[#This Row],[RespondentID]],'All Data'!$A358:$CN930,87,FALSE),"unknown")</f>
        <v xml:space="preserve">English </v>
      </c>
      <c r="W357" s="159" t="str">
        <f>IFERROR(VLOOKUP(Table1[[#This Row],[RespondentID]],'All Data'!$A358:$CN930,88,FALSE),"unknown")</f>
        <v>$20,000 to $34,999</v>
      </c>
      <c r="X357" s="159" t="str">
        <f>IFERROR(VLOOKUP(Table1[[#This Row],[RespondentID]],'All Data'!$A358:$CN930,89,FALSE),"unknown")</f>
        <v>Some college</v>
      </c>
      <c r="Y357" s="159" t="str">
        <f>IFERROR(VLOOKUP(Table1[[#This Row],[RespondentID]],'All Data'!$A358:$CN930,90,FALSE),"unknown")</f>
        <v>Employed for wages</v>
      </c>
      <c r="Z357" s="159" t="str">
        <f>IFERROR(VLOOKUP(Table1[[#This Row],[RespondentID]],'All Data'!$A358:$CN930,91,FALSE),"unknown")</f>
        <v>Yes</v>
      </c>
      <c r="AA357" s="159" t="str">
        <f>IFERROR(VLOOKUP(Table1[[#This Row],[RespondentID]],'All Data'!$A358:$CN930,92,FALSE),"unknown")</f>
        <v>Yes</v>
      </c>
    </row>
    <row r="358" spans="1:27" x14ac:dyDescent="0.35">
      <c r="A358" s="6">
        <v>7044861110</v>
      </c>
      <c r="B358" s="6" t="s">
        <v>67</v>
      </c>
      <c r="C358" s="6"/>
      <c r="D358" s="6"/>
      <c r="E358" s="6"/>
      <c r="F358" s="6"/>
      <c r="G358" s="6"/>
      <c r="H358" s="6"/>
      <c r="I358" s="6"/>
      <c r="J358" s="6"/>
      <c r="K358" s="6"/>
      <c r="L358" s="6"/>
      <c r="M358" s="6"/>
      <c r="N358" s="6"/>
      <c r="O358" s="99"/>
      <c r="P358" s="159" t="str">
        <f>IFERROR(VLOOKUP(Table1[[#This Row],[RespondentID]],'All Data'!$A359:$CN931,81,FALSE),"unkown")</f>
        <v>Male</v>
      </c>
      <c r="Q358" s="159">
        <f>IFERROR(VLOOKUP(Table1[[#This Row],[RespondentID]],'All Data'!$A359:$CN931,82,FALSE),"unknown")</f>
        <v>71</v>
      </c>
      <c r="R358" s="159" t="str">
        <f>IFERROR(VLOOKUP(Table1[[#This Row],[RespondentID]],'All Data'!$A359:$CN931,83,FALSE),"unknown")</f>
        <v>Nassau</v>
      </c>
      <c r="S358" s="159" t="str">
        <f>IFERROR(VLOOKUP(Table1[[#This Row],[RespondentID]],'All Data'!$A359:$CN931,84,FALSE),"unknown")</f>
        <v>Farmingdale, 11735</v>
      </c>
      <c r="T358" s="159" t="str">
        <f>IFERROR(VLOOKUP(Table1[[#This Row],[RespondentID]],'All Data'!$A359:$CN931,85,FALSE),"unknown")</f>
        <v>White/Caucasian</v>
      </c>
      <c r="U358" s="159" t="str">
        <f>IFERROR(VLOOKUP(Table1[[#This Row],[RespondentID]],'All Data'!$A359:$CN931,86,FALSE),"unknown")</f>
        <v>No</v>
      </c>
      <c r="V358" s="159" t="str">
        <f>IFERROR(VLOOKUP(Table1[[#This Row],[RespondentID]],'All Data'!$A359:$CN931,87,FALSE),"unknown")</f>
        <v xml:space="preserve">English </v>
      </c>
      <c r="W358" s="159" t="str">
        <f>IFERROR(VLOOKUP(Table1[[#This Row],[RespondentID]],'All Data'!$A359:$CN931,88,FALSE),"unknown")</f>
        <v>$75,000 to $125,000</v>
      </c>
      <c r="X358" s="159" t="str">
        <f>IFERROR(VLOOKUP(Table1[[#This Row],[RespondentID]],'All Data'!$A359:$CN931,89,FALSE),"unknown")</f>
        <v>College graduate</v>
      </c>
      <c r="Y358" s="159" t="str">
        <f>IFERROR(VLOOKUP(Table1[[#This Row],[RespondentID]],'All Data'!$A359:$CN931,90,FALSE),"unknown")</f>
        <v>Retired</v>
      </c>
      <c r="Z358" s="159" t="str">
        <f>IFERROR(VLOOKUP(Table1[[#This Row],[RespondentID]],'All Data'!$A359:$CN931,91,FALSE),"unknown")</f>
        <v>Yes</v>
      </c>
      <c r="AA358" s="159" t="str">
        <f>IFERROR(VLOOKUP(Table1[[#This Row],[RespondentID]],'All Data'!$A359:$CN931,92,FALSE),"unknown")</f>
        <v>Yes</v>
      </c>
    </row>
    <row r="359" spans="1:27" x14ac:dyDescent="0.35">
      <c r="A359" s="6">
        <v>7044860846</v>
      </c>
      <c r="B359" s="6" t="s">
        <v>67</v>
      </c>
      <c r="C359" s="6"/>
      <c r="D359" s="6"/>
      <c r="E359" s="6"/>
      <c r="F359" s="6"/>
      <c r="G359" s="6"/>
      <c r="H359" s="6"/>
      <c r="I359" s="6"/>
      <c r="J359" s="6"/>
      <c r="K359" s="6"/>
      <c r="L359" s="6"/>
      <c r="M359" s="6"/>
      <c r="N359" s="6"/>
      <c r="O359" s="99"/>
      <c r="P359" s="159" t="str">
        <f>IFERROR(VLOOKUP(Table1[[#This Row],[RespondentID]],'All Data'!$A360:$CN932,81,FALSE),"unkown")</f>
        <v>Female</v>
      </c>
      <c r="Q359" s="159">
        <f>IFERROR(VLOOKUP(Table1[[#This Row],[RespondentID]],'All Data'!$A360:$CN932,82,FALSE),"unknown")</f>
        <v>70</v>
      </c>
      <c r="R359" s="159" t="str">
        <f>IFERROR(VLOOKUP(Table1[[#This Row],[RespondentID]],'All Data'!$A360:$CN932,83,FALSE),"unknown")</f>
        <v>Nassau</v>
      </c>
      <c r="S359" s="159" t="str">
        <f>IFERROR(VLOOKUP(Table1[[#This Row],[RespondentID]],'All Data'!$A360:$CN932,84,FALSE),"unknown")</f>
        <v>Farmingdale, 11735</v>
      </c>
      <c r="T359" s="159" t="str">
        <f>IFERROR(VLOOKUP(Table1[[#This Row],[RespondentID]],'All Data'!$A360:$CN932,85,FALSE),"unknown")</f>
        <v>Asian/Pacific Islander</v>
      </c>
      <c r="U359" s="159" t="str">
        <f>IFERROR(VLOOKUP(Table1[[#This Row],[RespondentID]],'All Data'!$A360:$CN932,86,FALSE),"unknown")</f>
        <v>No</v>
      </c>
      <c r="V359" s="159" t="str">
        <f>IFERROR(VLOOKUP(Table1[[#This Row],[RespondentID]],'All Data'!$A360:$CN932,87,FALSE),"unknown")</f>
        <v xml:space="preserve">English </v>
      </c>
      <c r="W359" s="159" t="str">
        <f>IFERROR(VLOOKUP(Table1[[#This Row],[RespondentID]],'All Data'!$A360:$CN932,88,FALSE),"unknown")</f>
        <v>$20,000 to $34,999</v>
      </c>
      <c r="X359" s="159">
        <f>IFERROR(VLOOKUP(Table1[[#This Row],[RespondentID]],'All Data'!$A360:$CN932,89,FALSE),"unknown")</f>
        <v>0</v>
      </c>
      <c r="Y359" s="159" t="str">
        <f>IFERROR(VLOOKUP(Table1[[#This Row],[RespondentID]],'All Data'!$A360:$CN932,90,FALSE),"unknown")</f>
        <v>Retired</v>
      </c>
      <c r="Z359" s="159" t="str">
        <f>IFERROR(VLOOKUP(Table1[[#This Row],[RespondentID]],'All Data'!$A360:$CN932,91,FALSE),"unknown")</f>
        <v>Yes</v>
      </c>
      <c r="AA359" s="159" t="str">
        <f>IFERROR(VLOOKUP(Table1[[#This Row],[RespondentID]],'All Data'!$A360:$CN932,92,FALSE),"unknown")</f>
        <v>No</v>
      </c>
    </row>
    <row r="360" spans="1:27" x14ac:dyDescent="0.35">
      <c r="A360" s="6">
        <v>7044860628</v>
      </c>
      <c r="B360" s="6"/>
      <c r="C360" s="6"/>
      <c r="D360" s="6"/>
      <c r="E360" s="6"/>
      <c r="F360" s="6"/>
      <c r="G360" s="6"/>
      <c r="H360" s="6"/>
      <c r="I360" s="6"/>
      <c r="J360" s="6"/>
      <c r="K360" s="6"/>
      <c r="L360" s="6"/>
      <c r="M360" s="6" t="s">
        <v>78</v>
      </c>
      <c r="N360" s="6"/>
      <c r="O360" s="99"/>
      <c r="P360" s="159" t="str">
        <f>IFERROR(VLOOKUP(Table1[[#This Row],[RespondentID]],'All Data'!$A361:$CN933,81,FALSE),"unkown")</f>
        <v>Female</v>
      </c>
      <c r="Q360" s="159">
        <f>IFERROR(VLOOKUP(Table1[[#This Row],[RespondentID]],'All Data'!$A361:$CN933,82,FALSE),"unknown")</f>
        <v>60</v>
      </c>
      <c r="R360" s="159" t="str">
        <f>IFERROR(VLOOKUP(Table1[[#This Row],[RespondentID]],'All Data'!$A361:$CN933,83,FALSE),"unknown")</f>
        <v>Nassau</v>
      </c>
      <c r="S360" s="159" t="str">
        <f>IFERROR(VLOOKUP(Table1[[#This Row],[RespondentID]],'All Data'!$A361:$CN933,84,FALSE),"unknown")</f>
        <v>Farmingdale, 11735</v>
      </c>
      <c r="T360" s="159" t="str">
        <f>IFERROR(VLOOKUP(Table1[[#This Row],[RespondentID]],'All Data'!$A361:$CN933,85,FALSE),"unknown")</f>
        <v>White/Caucasian</v>
      </c>
      <c r="U360" s="159">
        <f>IFERROR(VLOOKUP(Table1[[#This Row],[RespondentID]],'All Data'!$A361:$CN933,86,FALSE),"unknown")</f>
        <v>0</v>
      </c>
      <c r="V360" s="159" t="str">
        <f>IFERROR(VLOOKUP(Table1[[#This Row],[RespondentID]],'All Data'!$A361:$CN933,87,FALSE),"unknown")</f>
        <v xml:space="preserve">English </v>
      </c>
      <c r="W360" s="159" t="str">
        <f>IFERROR(VLOOKUP(Table1[[#This Row],[RespondentID]],'All Data'!$A361:$CN933,88,FALSE),"unknown")</f>
        <v>$50,000 to $74,999</v>
      </c>
      <c r="X360" s="159" t="str">
        <f>IFERROR(VLOOKUP(Table1[[#This Row],[RespondentID]],'All Data'!$A361:$CN933,89,FALSE),"unknown")</f>
        <v>Some high school</v>
      </c>
      <c r="Y360" s="159" t="str">
        <f>IFERROR(VLOOKUP(Table1[[#This Row],[RespondentID]],'All Data'!$A361:$CN933,90,FALSE),"unknown")</f>
        <v>Out of work, but not currently looking</v>
      </c>
      <c r="Z360" s="159" t="str">
        <f>IFERROR(VLOOKUP(Table1[[#This Row],[RespondentID]],'All Data'!$A361:$CN933,91,FALSE),"unknown")</f>
        <v>Yes</v>
      </c>
      <c r="AA360" s="159" t="str">
        <f>IFERROR(VLOOKUP(Table1[[#This Row],[RespondentID]],'All Data'!$A361:$CN933,92,FALSE),"unknown")</f>
        <v>Yes</v>
      </c>
    </row>
    <row r="361" spans="1:27" x14ac:dyDescent="0.35">
      <c r="A361" s="6">
        <v>7044860409</v>
      </c>
      <c r="B361" s="6"/>
      <c r="C361" s="6"/>
      <c r="D361" s="6"/>
      <c r="E361" s="6"/>
      <c r="F361" s="6"/>
      <c r="G361" s="6" t="s">
        <v>72</v>
      </c>
      <c r="H361" s="6"/>
      <c r="I361" s="6"/>
      <c r="J361" s="6"/>
      <c r="K361" s="6"/>
      <c r="L361" s="6"/>
      <c r="M361" s="6" t="s">
        <v>78</v>
      </c>
      <c r="N361" s="6"/>
      <c r="O361" s="99"/>
      <c r="P361" s="159" t="str">
        <f>IFERROR(VLOOKUP(Table1[[#This Row],[RespondentID]],'All Data'!$A362:$CN934,81,FALSE),"unkown")</f>
        <v>Male</v>
      </c>
      <c r="Q361" s="159">
        <f>IFERROR(VLOOKUP(Table1[[#This Row],[RespondentID]],'All Data'!$A362:$CN934,82,FALSE),"unknown")</f>
        <v>61</v>
      </c>
      <c r="R361" s="159" t="str">
        <f>IFERROR(VLOOKUP(Table1[[#This Row],[RespondentID]],'All Data'!$A362:$CN934,83,FALSE),"unknown")</f>
        <v>Nassau</v>
      </c>
      <c r="S361" s="159" t="str">
        <f>IFERROR(VLOOKUP(Table1[[#This Row],[RespondentID]],'All Data'!$A362:$CN934,84,FALSE),"unknown")</f>
        <v>Farmingdale, 11735</v>
      </c>
      <c r="T361" s="159" t="str">
        <f>IFERROR(VLOOKUP(Table1[[#This Row],[RespondentID]],'All Data'!$A362:$CN934,85,FALSE),"unknown")</f>
        <v>White/Caucasian</v>
      </c>
      <c r="U361" s="159" t="str">
        <f>IFERROR(VLOOKUP(Table1[[#This Row],[RespondentID]],'All Data'!$A362:$CN934,86,FALSE),"unknown")</f>
        <v>No</v>
      </c>
      <c r="V361" s="159" t="str">
        <f>IFERROR(VLOOKUP(Table1[[#This Row],[RespondentID]],'All Data'!$A362:$CN934,87,FALSE),"unknown")</f>
        <v xml:space="preserve">English </v>
      </c>
      <c r="W361" s="159" t="str">
        <f>IFERROR(VLOOKUP(Table1[[#This Row],[RespondentID]],'All Data'!$A362:$CN934,88,FALSE),"unknown")</f>
        <v>$50,000 to $74,999</v>
      </c>
      <c r="X361" s="159" t="str">
        <f>IFERROR(VLOOKUP(Table1[[#This Row],[RespondentID]],'All Data'!$A362:$CN934,89,FALSE),"unknown")</f>
        <v>High school graduate</v>
      </c>
      <c r="Y361" s="159" t="str">
        <f>IFERROR(VLOOKUP(Table1[[#This Row],[RespondentID]],'All Data'!$A362:$CN934,90,FALSE),"unknown")</f>
        <v>Employed for wages</v>
      </c>
      <c r="Z361" s="159" t="str">
        <f>IFERROR(VLOOKUP(Table1[[#This Row],[RespondentID]],'All Data'!$A362:$CN934,91,FALSE),"unknown")</f>
        <v>Yes</v>
      </c>
      <c r="AA361" s="159" t="str">
        <f>IFERROR(VLOOKUP(Table1[[#This Row],[RespondentID]],'All Data'!$A362:$CN934,92,FALSE),"unknown")</f>
        <v>Yes</v>
      </c>
    </row>
    <row r="362" spans="1:27" x14ac:dyDescent="0.35">
      <c r="A362" s="6">
        <v>7044860127</v>
      </c>
      <c r="B362" s="6" t="s">
        <v>67</v>
      </c>
      <c r="C362" s="6"/>
      <c r="D362" s="6"/>
      <c r="E362" s="6"/>
      <c r="F362" s="6"/>
      <c r="G362" s="6"/>
      <c r="H362" s="6"/>
      <c r="I362" s="6"/>
      <c r="J362" s="6"/>
      <c r="K362" s="6"/>
      <c r="L362" s="6"/>
      <c r="M362" s="6"/>
      <c r="N362" s="6"/>
      <c r="O362" s="99"/>
      <c r="P362" s="159" t="str">
        <f>IFERROR(VLOOKUP(Table1[[#This Row],[RespondentID]],'All Data'!$A363:$CN935,81,FALSE),"unkown")</f>
        <v>Male</v>
      </c>
      <c r="Q362" s="159">
        <f>IFERROR(VLOOKUP(Table1[[#This Row],[RespondentID]],'All Data'!$A363:$CN935,82,FALSE),"unknown")</f>
        <v>78</v>
      </c>
      <c r="R362" s="159" t="str">
        <f>IFERROR(VLOOKUP(Table1[[#This Row],[RespondentID]],'All Data'!$A363:$CN935,83,FALSE),"unknown")</f>
        <v>Nassau</v>
      </c>
      <c r="S362" s="159" t="str">
        <f>IFERROR(VLOOKUP(Table1[[#This Row],[RespondentID]],'All Data'!$A363:$CN935,84,FALSE),"unknown")</f>
        <v>Farmingdale, 11735</v>
      </c>
      <c r="T362" s="159" t="str">
        <f>IFERROR(VLOOKUP(Table1[[#This Row],[RespondentID]],'All Data'!$A363:$CN935,85,FALSE),"unknown")</f>
        <v>White/Caucasian</v>
      </c>
      <c r="U362" s="159">
        <f>IFERROR(VLOOKUP(Table1[[#This Row],[RespondentID]],'All Data'!$A363:$CN935,86,FALSE),"unknown")</f>
        <v>0</v>
      </c>
      <c r="V362" s="159" t="str">
        <f>IFERROR(VLOOKUP(Table1[[#This Row],[RespondentID]],'All Data'!$A363:$CN935,87,FALSE),"unknown")</f>
        <v xml:space="preserve"> </v>
      </c>
      <c r="W362" s="159" t="str">
        <f>IFERROR(VLOOKUP(Table1[[#This Row],[RespondentID]],'All Data'!$A363:$CN935,88,FALSE),"unknown")</f>
        <v>$75,000 to $125,000</v>
      </c>
      <c r="X362" s="159">
        <f>IFERROR(VLOOKUP(Table1[[#This Row],[RespondentID]],'All Data'!$A363:$CN935,89,FALSE),"unknown")</f>
        <v>0</v>
      </c>
      <c r="Y362" s="159" t="str">
        <f>IFERROR(VLOOKUP(Table1[[#This Row],[RespondentID]],'All Data'!$A363:$CN935,90,FALSE),"unknown")</f>
        <v>Employed for wages</v>
      </c>
      <c r="Z362" s="159" t="str">
        <f>IFERROR(VLOOKUP(Table1[[#This Row],[RespondentID]],'All Data'!$A363:$CN935,91,FALSE),"unknown")</f>
        <v>Yes</v>
      </c>
      <c r="AA362" s="159" t="str">
        <f>IFERROR(VLOOKUP(Table1[[#This Row],[RespondentID]],'All Data'!$A363:$CN935,92,FALSE),"unknown")</f>
        <v>Yes</v>
      </c>
    </row>
    <row r="363" spans="1:27" x14ac:dyDescent="0.35">
      <c r="A363" s="6">
        <v>7044859853</v>
      </c>
      <c r="B363" s="6"/>
      <c r="C363" s="6"/>
      <c r="D363" s="6"/>
      <c r="E363" s="6"/>
      <c r="F363" s="6"/>
      <c r="G363" s="6"/>
      <c r="H363" s="6"/>
      <c r="I363" s="6"/>
      <c r="J363" s="6"/>
      <c r="K363" s="6"/>
      <c r="L363" s="6"/>
      <c r="M363" s="6"/>
      <c r="N363" s="6"/>
      <c r="O363" s="99"/>
      <c r="P363" s="159" t="str">
        <f>IFERROR(VLOOKUP(Table1[[#This Row],[RespondentID]],'All Data'!$A364:$CN936,81,FALSE),"unkown")</f>
        <v>Female</v>
      </c>
      <c r="Q363" s="159">
        <f>IFERROR(VLOOKUP(Table1[[#This Row],[RespondentID]],'All Data'!$A364:$CN936,82,FALSE),"unknown")</f>
        <v>66</v>
      </c>
      <c r="R363" s="159" t="str">
        <f>IFERROR(VLOOKUP(Table1[[#This Row],[RespondentID]],'All Data'!$A364:$CN936,83,FALSE),"unknown")</f>
        <v>Nassau</v>
      </c>
      <c r="S363" s="159" t="str">
        <f>IFERROR(VLOOKUP(Table1[[#This Row],[RespondentID]],'All Data'!$A364:$CN936,84,FALSE),"unknown")</f>
        <v>Farmingdale, 11735</v>
      </c>
      <c r="T363" s="159" t="str">
        <f>IFERROR(VLOOKUP(Table1[[#This Row],[RespondentID]],'All Data'!$A364:$CN936,85,FALSE),"unknown")</f>
        <v>Other (please specify)</v>
      </c>
      <c r="U363" s="159" t="str">
        <f>IFERROR(VLOOKUP(Table1[[#This Row],[RespondentID]],'All Data'!$A364:$CN936,86,FALSE),"unknown")</f>
        <v>Yes</v>
      </c>
      <c r="V363" s="159" t="str">
        <f>IFERROR(VLOOKUP(Table1[[#This Row],[RespondentID]],'All Data'!$A364:$CN936,87,FALSE),"unknown")</f>
        <v xml:space="preserve">English </v>
      </c>
      <c r="W363" s="159" t="str">
        <f>IFERROR(VLOOKUP(Table1[[#This Row],[RespondentID]],'All Data'!$A364:$CN936,88,FALSE),"unknown")</f>
        <v>$75,000 to $125,000</v>
      </c>
      <c r="X363" s="159" t="str">
        <f>IFERROR(VLOOKUP(Table1[[#This Row],[RespondentID]],'All Data'!$A364:$CN936,89,FALSE),"unknown")</f>
        <v>Graduate school</v>
      </c>
      <c r="Y363" s="159" t="str">
        <f>IFERROR(VLOOKUP(Table1[[#This Row],[RespondentID]],'All Data'!$A364:$CN936,90,FALSE),"unknown")</f>
        <v>Employed for wages</v>
      </c>
      <c r="Z363" s="159" t="str">
        <f>IFERROR(VLOOKUP(Table1[[#This Row],[RespondentID]],'All Data'!$A364:$CN936,91,FALSE),"unknown")</f>
        <v>Yes</v>
      </c>
      <c r="AA363" s="159" t="str">
        <f>IFERROR(VLOOKUP(Table1[[#This Row],[RespondentID]],'All Data'!$A364:$CN936,92,FALSE),"unknown")</f>
        <v>Yes</v>
      </c>
    </row>
    <row r="364" spans="1:27" x14ac:dyDescent="0.35">
      <c r="A364" s="6">
        <v>7044859540</v>
      </c>
      <c r="B364" s="6" t="s">
        <v>67</v>
      </c>
      <c r="C364" s="6"/>
      <c r="D364" s="6"/>
      <c r="E364" s="6"/>
      <c r="F364" s="6" t="s">
        <v>71</v>
      </c>
      <c r="G364" s="6" t="s">
        <v>72</v>
      </c>
      <c r="H364" s="6"/>
      <c r="I364" s="6"/>
      <c r="J364" s="6"/>
      <c r="K364" s="6"/>
      <c r="L364" s="6"/>
      <c r="M364" s="6" t="s">
        <v>78</v>
      </c>
      <c r="N364" s="6"/>
      <c r="O364" s="99"/>
      <c r="P364" s="159" t="str">
        <f>IFERROR(VLOOKUP(Table1[[#This Row],[RespondentID]],'All Data'!$A365:$CN937,81,FALSE),"unkown")</f>
        <v>Male</v>
      </c>
      <c r="Q364" s="159">
        <f>IFERROR(VLOOKUP(Table1[[#This Row],[RespondentID]],'All Data'!$A365:$CN937,82,FALSE),"unknown")</f>
        <v>68</v>
      </c>
      <c r="R364" s="159" t="str">
        <f>IFERROR(VLOOKUP(Table1[[#This Row],[RespondentID]],'All Data'!$A365:$CN937,83,FALSE),"unknown")</f>
        <v>Suffolk</v>
      </c>
      <c r="S364" s="159" t="str">
        <f>IFERROR(VLOOKUP(Table1[[#This Row],[RespondentID]],'All Data'!$A365:$CN937,84,FALSE),"unknown")</f>
        <v>Northport, 11768</v>
      </c>
      <c r="T364" s="159" t="str">
        <f>IFERROR(VLOOKUP(Table1[[#This Row],[RespondentID]],'All Data'!$A365:$CN937,85,FALSE),"unknown")</f>
        <v>White/Caucasian</v>
      </c>
      <c r="U364" s="159" t="str">
        <f>IFERROR(VLOOKUP(Table1[[#This Row],[RespondentID]],'All Data'!$A365:$CN937,86,FALSE),"unknown")</f>
        <v>No</v>
      </c>
      <c r="V364" s="159" t="str">
        <f>IFERROR(VLOOKUP(Table1[[#This Row],[RespondentID]],'All Data'!$A365:$CN937,87,FALSE),"unknown")</f>
        <v xml:space="preserve">English </v>
      </c>
      <c r="W364" s="159" t="str">
        <f>IFERROR(VLOOKUP(Table1[[#This Row],[RespondentID]],'All Data'!$A365:$CN937,88,FALSE),"unknown")</f>
        <v>$75,000 to $125,000</v>
      </c>
      <c r="X364" s="159" t="str">
        <f>IFERROR(VLOOKUP(Table1[[#This Row],[RespondentID]],'All Data'!$A365:$CN937,89,FALSE),"unknown")</f>
        <v>Graduate school</v>
      </c>
      <c r="Y364" s="159" t="str">
        <f>IFERROR(VLOOKUP(Table1[[#This Row],[RespondentID]],'All Data'!$A365:$CN937,90,FALSE),"unknown")</f>
        <v>Retired</v>
      </c>
      <c r="Z364" s="159" t="str">
        <f>IFERROR(VLOOKUP(Table1[[#This Row],[RespondentID]],'All Data'!$A365:$CN937,91,FALSE),"unknown")</f>
        <v>Yes</v>
      </c>
      <c r="AA364" s="159" t="str">
        <f>IFERROR(VLOOKUP(Table1[[#This Row],[RespondentID]],'All Data'!$A365:$CN937,92,FALSE),"unknown")</f>
        <v>Yes</v>
      </c>
    </row>
    <row r="365" spans="1:27" x14ac:dyDescent="0.35">
      <c r="A365" s="6">
        <v>7044859265</v>
      </c>
      <c r="B365" s="6" t="s">
        <v>67</v>
      </c>
      <c r="C365" s="6"/>
      <c r="D365" s="6"/>
      <c r="E365" s="6" t="s">
        <v>70</v>
      </c>
      <c r="F365" s="6" t="s">
        <v>71</v>
      </c>
      <c r="G365" s="6"/>
      <c r="H365" s="6"/>
      <c r="I365" s="6"/>
      <c r="J365" s="6"/>
      <c r="K365" s="6"/>
      <c r="L365" s="6"/>
      <c r="M365" s="6"/>
      <c r="N365" s="6"/>
      <c r="O365" s="99"/>
      <c r="P365" s="159" t="str">
        <f>IFERROR(VLOOKUP(Table1[[#This Row],[RespondentID]],'All Data'!$A366:$CN938,81,FALSE),"unkown")</f>
        <v>Female</v>
      </c>
      <c r="Q365" s="159">
        <f>IFERROR(VLOOKUP(Table1[[#This Row],[RespondentID]],'All Data'!$A366:$CN938,82,FALSE),"unknown")</f>
        <v>82</v>
      </c>
      <c r="R365" s="159" t="str">
        <f>IFERROR(VLOOKUP(Table1[[#This Row],[RespondentID]],'All Data'!$A366:$CN938,83,FALSE),"unknown")</f>
        <v>Suffolk</v>
      </c>
      <c r="S365" s="159" t="str">
        <f>IFERROR(VLOOKUP(Table1[[#This Row],[RespondentID]],'All Data'!$A366:$CN938,84,FALSE),"unknown")</f>
        <v>Northport, 11768</v>
      </c>
      <c r="T365" s="159" t="str">
        <f>IFERROR(VLOOKUP(Table1[[#This Row],[RespondentID]],'All Data'!$A366:$CN938,85,FALSE),"unknown")</f>
        <v>White/Caucasian</v>
      </c>
      <c r="U365" s="159">
        <f>IFERROR(VLOOKUP(Table1[[#This Row],[RespondentID]],'All Data'!$A366:$CN938,86,FALSE),"unknown")</f>
        <v>0</v>
      </c>
      <c r="V365" s="159" t="str">
        <f>IFERROR(VLOOKUP(Table1[[#This Row],[RespondentID]],'All Data'!$A366:$CN938,87,FALSE),"unknown")</f>
        <v xml:space="preserve">English </v>
      </c>
      <c r="W365" s="159" t="str">
        <f>IFERROR(VLOOKUP(Table1[[#This Row],[RespondentID]],'All Data'!$A366:$CN938,88,FALSE),"unknown")</f>
        <v>$20,000 to $34,999</v>
      </c>
      <c r="X365" s="159" t="str">
        <f>IFERROR(VLOOKUP(Table1[[#This Row],[RespondentID]],'All Data'!$A366:$CN938,89,FALSE),"unknown")</f>
        <v>College graduate</v>
      </c>
      <c r="Y365" s="159" t="str">
        <f>IFERROR(VLOOKUP(Table1[[#This Row],[RespondentID]],'All Data'!$A366:$CN938,90,FALSE),"unknown")</f>
        <v>Retired</v>
      </c>
      <c r="Z365" s="159" t="str">
        <f>IFERROR(VLOOKUP(Table1[[#This Row],[RespondentID]],'All Data'!$A366:$CN938,91,FALSE),"unknown")</f>
        <v>Yes</v>
      </c>
      <c r="AA365" s="159" t="str">
        <f>IFERROR(VLOOKUP(Table1[[#This Row],[RespondentID]],'All Data'!$A366:$CN938,92,FALSE),"unknown")</f>
        <v>No</v>
      </c>
    </row>
    <row r="366" spans="1:27" x14ac:dyDescent="0.35">
      <c r="A366" s="6">
        <v>7044859000</v>
      </c>
      <c r="B366" s="6" t="s">
        <v>67</v>
      </c>
      <c r="C366" s="6"/>
      <c r="D366" s="6" t="s">
        <v>69</v>
      </c>
      <c r="E366" s="6"/>
      <c r="F366" s="6"/>
      <c r="G366" s="6"/>
      <c r="H366" s="6"/>
      <c r="I366" s="6"/>
      <c r="J366" s="6"/>
      <c r="K366" s="6" t="s">
        <v>76</v>
      </c>
      <c r="L366" s="6"/>
      <c r="M366" s="6" t="s">
        <v>78</v>
      </c>
      <c r="N366" s="6"/>
      <c r="O366" s="99"/>
      <c r="P366" s="159" t="str">
        <f>IFERROR(VLOOKUP(Table1[[#This Row],[RespondentID]],'All Data'!$A367:$CN939,81,FALSE),"unkown")</f>
        <v>Female</v>
      </c>
      <c r="Q366" s="159">
        <f>IFERROR(VLOOKUP(Table1[[#This Row],[RespondentID]],'All Data'!$A367:$CN939,82,FALSE),"unknown")</f>
        <v>62</v>
      </c>
      <c r="R366" s="159" t="str">
        <f>IFERROR(VLOOKUP(Table1[[#This Row],[RespondentID]],'All Data'!$A367:$CN939,83,FALSE),"unknown")</f>
        <v>Suffolk</v>
      </c>
      <c r="S366" s="159" t="str">
        <f>IFERROR(VLOOKUP(Table1[[#This Row],[RespondentID]],'All Data'!$A367:$CN939,84,FALSE),"unknown")</f>
        <v>Elwood, 11731</v>
      </c>
      <c r="T366" s="159" t="str">
        <f>IFERROR(VLOOKUP(Table1[[#This Row],[RespondentID]],'All Data'!$A367:$CN939,85,FALSE),"unknown")</f>
        <v>White/Caucasian</v>
      </c>
      <c r="U366" s="159" t="str">
        <f>IFERROR(VLOOKUP(Table1[[#This Row],[RespondentID]],'All Data'!$A367:$CN939,86,FALSE),"unknown")</f>
        <v>No</v>
      </c>
      <c r="V366" s="159" t="str">
        <f>IFERROR(VLOOKUP(Table1[[#This Row],[RespondentID]],'All Data'!$A367:$CN939,87,FALSE),"unknown")</f>
        <v xml:space="preserve">English </v>
      </c>
      <c r="W366" s="159" t="str">
        <f>IFERROR(VLOOKUP(Table1[[#This Row],[RespondentID]],'All Data'!$A367:$CN939,88,FALSE),"unknown")</f>
        <v>$20,000 to $34,999</v>
      </c>
      <c r="X366" s="159" t="str">
        <f>IFERROR(VLOOKUP(Table1[[#This Row],[RespondentID]],'All Data'!$A367:$CN939,89,FALSE),"unknown")</f>
        <v>Some college</v>
      </c>
      <c r="Y366" s="159" t="str">
        <f>IFERROR(VLOOKUP(Table1[[#This Row],[RespondentID]],'All Data'!$A367:$CN939,90,FALSE),"unknown")</f>
        <v>Retired</v>
      </c>
      <c r="Z366" s="159" t="str">
        <f>IFERROR(VLOOKUP(Table1[[#This Row],[RespondentID]],'All Data'!$A367:$CN939,91,FALSE),"unknown")</f>
        <v>Yes</v>
      </c>
      <c r="AA366" s="159">
        <f>IFERROR(VLOOKUP(Table1[[#This Row],[RespondentID]],'All Data'!$A367:$CN939,92,FALSE),"unknown")</f>
        <v>0</v>
      </c>
    </row>
    <row r="367" spans="1:27" x14ac:dyDescent="0.35">
      <c r="A367" s="6">
        <v>7044858642</v>
      </c>
      <c r="B367" s="6" t="s">
        <v>67</v>
      </c>
      <c r="C367" s="6"/>
      <c r="D367" s="6"/>
      <c r="E367" s="6" t="s">
        <v>70</v>
      </c>
      <c r="F367" s="6"/>
      <c r="G367" s="6"/>
      <c r="H367" s="6"/>
      <c r="I367" s="6"/>
      <c r="J367" s="6"/>
      <c r="K367" s="6"/>
      <c r="L367" s="6"/>
      <c r="M367" s="6" t="s">
        <v>78</v>
      </c>
      <c r="N367" s="6"/>
      <c r="O367" s="99"/>
      <c r="P367" s="159" t="str">
        <f>IFERROR(VLOOKUP(Table1[[#This Row],[RespondentID]],'All Data'!$A368:$CN940,81,FALSE),"unkown")</f>
        <v>Female</v>
      </c>
      <c r="Q367" s="159">
        <f>IFERROR(VLOOKUP(Table1[[#This Row],[RespondentID]],'All Data'!$A368:$CN940,82,FALSE),"unknown")</f>
        <v>61</v>
      </c>
      <c r="R367" s="159" t="str">
        <f>IFERROR(VLOOKUP(Table1[[#This Row],[RespondentID]],'All Data'!$A368:$CN940,83,FALSE),"unknown")</f>
        <v>Suffolk</v>
      </c>
      <c r="S367" s="159" t="str">
        <f>IFERROR(VLOOKUP(Table1[[#This Row],[RespondentID]],'All Data'!$A368:$CN940,84,FALSE),"unknown")</f>
        <v>Elwood, 11731</v>
      </c>
      <c r="T367" s="159" t="str">
        <f>IFERROR(VLOOKUP(Table1[[#This Row],[RespondentID]],'All Data'!$A368:$CN940,85,FALSE),"unknown")</f>
        <v>Asian/Pacific Islander</v>
      </c>
      <c r="U367" s="159" t="str">
        <f>IFERROR(VLOOKUP(Table1[[#This Row],[RespondentID]],'All Data'!$A368:$CN940,86,FALSE),"unknown")</f>
        <v>No</v>
      </c>
      <c r="V367" s="159" t="str">
        <f>IFERROR(VLOOKUP(Table1[[#This Row],[RespondentID]],'All Data'!$A368:$CN940,87,FALSE),"unknown")</f>
        <v xml:space="preserve">English </v>
      </c>
      <c r="W367" s="159" t="str">
        <f>IFERROR(VLOOKUP(Table1[[#This Row],[RespondentID]],'All Data'!$A368:$CN940,88,FALSE),"unknown")</f>
        <v>$50,000 to $74,999</v>
      </c>
      <c r="X367" s="159" t="str">
        <f>IFERROR(VLOOKUP(Table1[[#This Row],[RespondentID]],'All Data'!$A368:$CN940,89,FALSE),"unknown")</f>
        <v>College graduate</v>
      </c>
      <c r="Y367" s="159" t="str">
        <f>IFERROR(VLOOKUP(Table1[[#This Row],[RespondentID]],'All Data'!$A368:$CN940,90,FALSE),"unknown")</f>
        <v>Retired</v>
      </c>
      <c r="Z367" s="159" t="str">
        <f>IFERROR(VLOOKUP(Table1[[#This Row],[RespondentID]],'All Data'!$A368:$CN940,91,FALSE),"unknown")</f>
        <v>Yes</v>
      </c>
      <c r="AA367" s="159" t="str">
        <f>IFERROR(VLOOKUP(Table1[[#This Row],[RespondentID]],'All Data'!$A368:$CN940,92,FALSE),"unknown")</f>
        <v>Yes</v>
      </c>
    </row>
    <row r="368" spans="1:27" x14ac:dyDescent="0.35">
      <c r="A368" s="6">
        <v>7044858325</v>
      </c>
      <c r="B368" s="6"/>
      <c r="C368" s="6"/>
      <c r="D368" s="6"/>
      <c r="E368" s="6" t="s">
        <v>70</v>
      </c>
      <c r="F368" s="6"/>
      <c r="G368" s="6"/>
      <c r="H368" s="6"/>
      <c r="I368" s="6"/>
      <c r="J368" s="6"/>
      <c r="K368" s="6"/>
      <c r="L368" s="6"/>
      <c r="M368" s="6"/>
      <c r="N368" s="6"/>
      <c r="O368" s="99"/>
      <c r="P368" s="159" t="str">
        <f>IFERROR(VLOOKUP(Table1[[#This Row],[RespondentID]],'All Data'!$A369:$CN941,81,FALSE),"unkown")</f>
        <v>Female</v>
      </c>
      <c r="Q368" s="159">
        <f>IFERROR(VLOOKUP(Table1[[#This Row],[RespondentID]],'All Data'!$A369:$CN941,82,FALSE),"unknown")</f>
        <v>68</v>
      </c>
      <c r="R368" s="159" t="str">
        <f>IFERROR(VLOOKUP(Table1[[#This Row],[RespondentID]],'All Data'!$A369:$CN941,83,FALSE),"unknown")</f>
        <v>Suffolk</v>
      </c>
      <c r="S368" s="159" t="str">
        <f>IFERROR(VLOOKUP(Table1[[#This Row],[RespondentID]],'All Data'!$A369:$CN941,84,FALSE),"unknown")</f>
        <v>Northport, 11768</v>
      </c>
      <c r="T368" s="159" t="str">
        <f>IFERROR(VLOOKUP(Table1[[#This Row],[RespondentID]],'All Data'!$A369:$CN941,85,FALSE),"unknown")</f>
        <v>White/Caucasian</v>
      </c>
      <c r="U368" s="159">
        <f>IFERROR(VLOOKUP(Table1[[#This Row],[RespondentID]],'All Data'!$A369:$CN941,86,FALSE),"unknown")</f>
        <v>0</v>
      </c>
      <c r="V368" s="159" t="str">
        <f>IFERROR(VLOOKUP(Table1[[#This Row],[RespondentID]],'All Data'!$A369:$CN941,87,FALSE),"unknown")</f>
        <v xml:space="preserve">English </v>
      </c>
      <c r="W368" s="159" t="str">
        <f>IFERROR(VLOOKUP(Table1[[#This Row],[RespondentID]],'All Data'!$A369:$CN941,88,FALSE),"unknown")</f>
        <v>$75,000 to $125,000</v>
      </c>
      <c r="X368" s="159" t="str">
        <f>IFERROR(VLOOKUP(Table1[[#This Row],[RespondentID]],'All Data'!$A369:$CN941,89,FALSE),"unknown")</f>
        <v>College graduate</v>
      </c>
      <c r="Y368" s="159" t="str">
        <f>IFERROR(VLOOKUP(Table1[[#This Row],[RespondentID]],'All Data'!$A369:$CN941,90,FALSE),"unknown")</f>
        <v>Retired</v>
      </c>
      <c r="Z368" s="159" t="str">
        <f>IFERROR(VLOOKUP(Table1[[#This Row],[RespondentID]],'All Data'!$A369:$CN941,91,FALSE),"unknown")</f>
        <v>Yes</v>
      </c>
      <c r="AA368" s="159" t="str">
        <f>IFERROR(VLOOKUP(Table1[[#This Row],[RespondentID]],'All Data'!$A369:$CN941,92,FALSE),"unknown")</f>
        <v>Yes</v>
      </c>
    </row>
    <row r="369" spans="1:27" x14ac:dyDescent="0.35">
      <c r="A369" s="6">
        <v>7044858127</v>
      </c>
      <c r="B369" s="6" t="s">
        <v>67</v>
      </c>
      <c r="C369" s="6"/>
      <c r="D369" s="6"/>
      <c r="E369" s="6"/>
      <c r="F369" s="6"/>
      <c r="G369" s="6"/>
      <c r="H369" s="6"/>
      <c r="I369" s="6"/>
      <c r="J369" s="6"/>
      <c r="K369" s="6"/>
      <c r="L369" s="6"/>
      <c r="M369" s="6"/>
      <c r="N369" s="6"/>
      <c r="O369" s="99"/>
      <c r="P369" s="159" t="str">
        <f>IFERROR(VLOOKUP(Table1[[#This Row],[RespondentID]],'All Data'!$A370:$CN942,81,FALSE),"unkown")</f>
        <v>Female</v>
      </c>
      <c r="Q369" s="159">
        <f>IFERROR(VLOOKUP(Table1[[#This Row],[RespondentID]],'All Data'!$A370:$CN942,82,FALSE),"unknown")</f>
        <v>57</v>
      </c>
      <c r="R369" s="159" t="str">
        <f>IFERROR(VLOOKUP(Table1[[#This Row],[RespondentID]],'All Data'!$A370:$CN942,83,FALSE),"unknown")</f>
        <v>Nassau</v>
      </c>
      <c r="S369" s="159" t="str">
        <f>IFERROR(VLOOKUP(Table1[[#This Row],[RespondentID]],'All Data'!$A370:$CN942,84,FALSE),"unknown")</f>
        <v>Freeport, 11520</v>
      </c>
      <c r="T369" s="159" t="str">
        <f>IFERROR(VLOOKUP(Table1[[#This Row],[RespondentID]],'All Data'!$A370:$CN942,85,FALSE),"unknown")</f>
        <v>Black/African American</v>
      </c>
      <c r="U369" s="159" t="str">
        <f>IFERROR(VLOOKUP(Table1[[#This Row],[RespondentID]],'All Data'!$A370:$CN942,86,FALSE),"unknown")</f>
        <v>No</v>
      </c>
      <c r="V369" s="159" t="str">
        <f>IFERROR(VLOOKUP(Table1[[#This Row],[RespondentID]],'All Data'!$A370:$CN942,87,FALSE),"unknown")</f>
        <v xml:space="preserve">English </v>
      </c>
      <c r="W369" s="159" t="str">
        <f>IFERROR(VLOOKUP(Table1[[#This Row],[RespondentID]],'All Data'!$A370:$CN942,88,FALSE),"unknown")</f>
        <v>$50,000 to $74,999</v>
      </c>
      <c r="X369" s="159" t="str">
        <f>IFERROR(VLOOKUP(Table1[[#This Row],[RespondentID]],'All Data'!$A370:$CN942,89,FALSE),"unknown")</f>
        <v>College graduate</v>
      </c>
      <c r="Y369" s="159" t="str">
        <f>IFERROR(VLOOKUP(Table1[[#This Row],[RespondentID]],'All Data'!$A370:$CN942,90,FALSE),"unknown")</f>
        <v>Retired</v>
      </c>
      <c r="Z369" s="159" t="str">
        <f>IFERROR(VLOOKUP(Table1[[#This Row],[RespondentID]],'All Data'!$A370:$CN942,91,FALSE),"unknown")</f>
        <v>Yes</v>
      </c>
      <c r="AA369" s="159" t="str">
        <f>IFERROR(VLOOKUP(Table1[[#This Row],[RespondentID]],'All Data'!$A370:$CN942,92,FALSE),"unknown")</f>
        <v>Yes</v>
      </c>
    </row>
    <row r="370" spans="1:27" x14ac:dyDescent="0.35">
      <c r="A370" s="6">
        <v>7044857865</v>
      </c>
      <c r="B370" s="6"/>
      <c r="C370" s="6" t="s">
        <v>68</v>
      </c>
      <c r="D370" s="6"/>
      <c r="E370" s="6"/>
      <c r="F370" s="6" t="s">
        <v>71</v>
      </c>
      <c r="G370" s="6"/>
      <c r="H370" s="6"/>
      <c r="I370" s="6"/>
      <c r="J370" s="6"/>
      <c r="K370" s="6"/>
      <c r="L370" s="6"/>
      <c r="M370" s="6" t="s">
        <v>78</v>
      </c>
      <c r="N370" s="6"/>
      <c r="O370" s="99"/>
      <c r="P370" s="159" t="str">
        <f>IFERROR(VLOOKUP(Table1[[#This Row],[RespondentID]],'All Data'!$A371:$CN943,81,FALSE),"unkown")</f>
        <v>Female</v>
      </c>
      <c r="Q370" s="159">
        <f>IFERROR(VLOOKUP(Table1[[#This Row],[RespondentID]],'All Data'!$A371:$CN943,82,FALSE),"unknown")</f>
        <v>79</v>
      </c>
      <c r="R370" s="159" t="str">
        <f>IFERROR(VLOOKUP(Table1[[#This Row],[RespondentID]],'All Data'!$A371:$CN943,83,FALSE),"unknown")</f>
        <v>Nassau</v>
      </c>
      <c r="S370" s="159" t="str">
        <f>IFERROR(VLOOKUP(Table1[[#This Row],[RespondentID]],'All Data'!$A371:$CN943,84,FALSE),"unknown")</f>
        <v>Long Beach, 11561</v>
      </c>
      <c r="T370" s="159" t="str">
        <f>IFERROR(VLOOKUP(Table1[[#This Row],[RespondentID]],'All Data'!$A371:$CN943,85,FALSE),"unknown")</f>
        <v>White/Caucasian</v>
      </c>
      <c r="U370" s="159" t="str">
        <f>IFERROR(VLOOKUP(Table1[[#This Row],[RespondentID]],'All Data'!$A371:$CN943,86,FALSE),"unknown")</f>
        <v>Yes</v>
      </c>
      <c r="V370" s="159" t="str">
        <f>IFERROR(VLOOKUP(Table1[[#This Row],[RespondentID]],'All Data'!$A371:$CN943,87,FALSE),"unknown")</f>
        <v xml:space="preserve">English Spanish </v>
      </c>
      <c r="W370" s="159" t="str">
        <f>IFERROR(VLOOKUP(Table1[[#This Row],[RespondentID]],'All Data'!$A371:$CN943,88,FALSE),"unknown")</f>
        <v>$0-$19,999</v>
      </c>
      <c r="X370" s="159" t="str">
        <f>IFERROR(VLOOKUP(Table1[[#This Row],[RespondentID]],'All Data'!$A371:$CN943,89,FALSE),"unknown")</f>
        <v>High school graduate</v>
      </c>
      <c r="Y370" s="159" t="str">
        <f>IFERROR(VLOOKUP(Table1[[#This Row],[RespondentID]],'All Data'!$A371:$CN943,90,FALSE),"unknown")</f>
        <v>Retired</v>
      </c>
      <c r="Z370" s="159" t="str">
        <f>IFERROR(VLOOKUP(Table1[[#This Row],[RespondentID]],'All Data'!$A371:$CN943,91,FALSE),"unknown")</f>
        <v>Yes</v>
      </c>
      <c r="AA370" s="159">
        <f>IFERROR(VLOOKUP(Table1[[#This Row],[RespondentID]],'All Data'!$A371:$CN943,92,FALSE),"unknown")</f>
        <v>0</v>
      </c>
    </row>
    <row r="371" spans="1:27" x14ac:dyDescent="0.35">
      <c r="A371" s="6">
        <v>7044857434</v>
      </c>
      <c r="B371" s="6" t="s">
        <v>67</v>
      </c>
      <c r="C371" s="6"/>
      <c r="D371" s="6"/>
      <c r="E371" s="6"/>
      <c r="F371" s="6"/>
      <c r="G371" s="6"/>
      <c r="H371" s="6"/>
      <c r="I371" s="6"/>
      <c r="J371" s="6"/>
      <c r="K371" s="6"/>
      <c r="L371" s="6"/>
      <c r="M371" s="6"/>
      <c r="N371" s="6"/>
      <c r="O371" s="99"/>
      <c r="P371" s="159" t="str">
        <f>IFERROR(VLOOKUP(Table1[[#This Row],[RespondentID]],'All Data'!$A372:$CN944,81,FALSE),"unkown")</f>
        <v>Female</v>
      </c>
      <c r="Q371" s="159">
        <f>IFERROR(VLOOKUP(Table1[[#This Row],[RespondentID]],'All Data'!$A372:$CN944,82,FALSE),"unknown")</f>
        <v>62</v>
      </c>
      <c r="R371" s="159" t="str">
        <f>IFERROR(VLOOKUP(Table1[[#This Row],[RespondentID]],'All Data'!$A372:$CN944,83,FALSE),"unknown")</f>
        <v>Nassau</v>
      </c>
      <c r="S371" s="159" t="str">
        <f>IFERROR(VLOOKUP(Table1[[#This Row],[RespondentID]],'All Data'!$A372:$CN944,84,FALSE),"unknown")</f>
        <v>Merrick, 11566</v>
      </c>
      <c r="T371" s="159">
        <f>IFERROR(VLOOKUP(Table1[[#This Row],[RespondentID]],'All Data'!$A372:$CN944,85,FALSE),"unknown")</f>
        <v>0</v>
      </c>
      <c r="U371" s="159" t="str">
        <f>IFERROR(VLOOKUP(Table1[[#This Row],[RespondentID]],'All Data'!$A372:$CN944,86,FALSE),"unknown")</f>
        <v>Yes</v>
      </c>
      <c r="V371" s="159" t="str">
        <f>IFERROR(VLOOKUP(Table1[[#This Row],[RespondentID]],'All Data'!$A372:$CN944,87,FALSE),"unknown")</f>
        <v xml:space="preserve">English </v>
      </c>
      <c r="W371" s="159" t="str">
        <f>IFERROR(VLOOKUP(Table1[[#This Row],[RespondentID]],'All Data'!$A372:$CN944,88,FALSE),"unknown")</f>
        <v>$75,000 to $125,000</v>
      </c>
      <c r="X371" s="159" t="str">
        <f>IFERROR(VLOOKUP(Table1[[#This Row],[RespondentID]],'All Data'!$A372:$CN944,89,FALSE),"unknown")</f>
        <v>College graduate</v>
      </c>
      <c r="Y371" s="159" t="str">
        <f>IFERROR(VLOOKUP(Table1[[#This Row],[RespondentID]],'All Data'!$A372:$CN944,90,FALSE),"unknown")</f>
        <v>Employed for wages</v>
      </c>
      <c r="Z371" s="159" t="str">
        <f>IFERROR(VLOOKUP(Table1[[#This Row],[RespondentID]],'All Data'!$A372:$CN944,91,FALSE),"unknown")</f>
        <v>Yes</v>
      </c>
      <c r="AA371" s="159" t="str">
        <f>IFERROR(VLOOKUP(Table1[[#This Row],[RespondentID]],'All Data'!$A372:$CN944,92,FALSE),"unknown")</f>
        <v>Yes</v>
      </c>
    </row>
    <row r="372" spans="1:27" x14ac:dyDescent="0.35">
      <c r="A372" s="6">
        <v>7044857149</v>
      </c>
      <c r="B372" s="6" t="s">
        <v>67</v>
      </c>
      <c r="C372" s="6"/>
      <c r="D372" s="6"/>
      <c r="E372" s="6"/>
      <c r="F372" s="6" t="s">
        <v>71</v>
      </c>
      <c r="G372" s="6"/>
      <c r="H372" s="6"/>
      <c r="I372" s="6"/>
      <c r="J372" s="6"/>
      <c r="K372" s="6"/>
      <c r="L372" s="6"/>
      <c r="M372" s="6" t="s">
        <v>78</v>
      </c>
      <c r="N372" s="6"/>
      <c r="O372" s="99"/>
      <c r="P372" s="159" t="str">
        <f>IFERROR(VLOOKUP(Table1[[#This Row],[RespondentID]],'All Data'!$A373:$CN945,81,FALSE),"unkown")</f>
        <v>Male</v>
      </c>
      <c r="Q372" s="159">
        <f>IFERROR(VLOOKUP(Table1[[#This Row],[RespondentID]],'All Data'!$A373:$CN945,82,FALSE),"unknown")</f>
        <v>87</v>
      </c>
      <c r="R372" s="159" t="str">
        <f>IFERROR(VLOOKUP(Table1[[#This Row],[RespondentID]],'All Data'!$A373:$CN945,83,FALSE),"unknown")</f>
        <v>Nassau</v>
      </c>
      <c r="S372" s="159" t="str">
        <f>IFERROR(VLOOKUP(Table1[[#This Row],[RespondentID]],'All Data'!$A373:$CN945,84,FALSE),"unknown")</f>
        <v>Great Neck, 11024</v>
      </c>
      <c r="T372" s="159" t="str">
        <f>IFERROR(VLOOKUP(Table1[[#This Row],[RespondentID]],'All Data'!$A373:$CN945,85,FALSE),"unknown")</f>
        <v>White/Caucasian</v>
      </c>
      <c r="U372" s="159" t="str">
        <f>IFERROR(VLOOKUP(Table1[[#This Row],[RespondentID]],'All Data'!$A373:$CN945,86,FALSE),"unknown")</f>
        <v>No</v>
      </c>
      <c r="V372" s="159" t="str">
        <f>IFERROR(VLOOKUP(Table1[[#This Row],[RespondentID]],'All Data'!$A373:$CN945,87,FALSE),"unknown")</f>
        <v xml:space="preserve"> </v>
      </c>
      <c r="W372" s="159" t="str">
        <f>IFERROR(VLOOKUP(Table1[[#This Row],[RespondentID]],'All Data'!$A373:$CN945,88,FALSE),"unknown")</f>
        <v>Over $125,000</v>
      </c>
      <c r="X372" s="159" t="str">
        <f>IFERROR(VLOOKUP(Table1[[#This Row],[RespondentID]],'All Data'!$A373:$CN945,89,FALSE),"unknown")</f>
        <v>Doctorate</v>
      </c>
      <c r="Y372" s="159" t="str">
        <f>IFERROR(VLOOKUP(Table1[[#This Row],[RespondentID]],'All Data'!$A373:$CN945,90,FALSE),"unknown")</f>
        <v>Retired</v>
      </c>
      <c r="Z372" s="159" t="str">
        <f>IFERROR(VLOOKUP(Table1[[#This Row],[RespondentID]],'All Data'!$A373:$CN945,91,FALSE),"unknown")</f>
        <v>Yes</v>
      </c>
      <c r="AA372" s="159" t="str">
        <f>IFERROR(VLOOKUP(Table1[[#This Row],[RespondentID]],'All Data'!$A373:$CN945,92,FALSE),"unknown")</f>
        <v>No</v>
      </c>
    </row>
    <row r="373" spans="1:27" x14ac:dyDescent="0.35">
      <c r="A373" s="6">
        <v>7044856872</v>
      </c>
      <c r="B373" s="6" t="s">
        <v>67</v>
      </c>
      <c r="C373" s="6"/>
      <c r="D373" s="6"/>
      <c r="E373" s="6"/>
      <c r="F373" s="6"/>
      <c r="G373" s="6"/>
      <c r="H373" s="6"/>
      <c r="I373" s="6"/>
      <c r="J373" s="6"/>
      <c r="K373" s="6"/>
      <c r="L373" s="6"/>
      <c r="M373" s="6"/>
      <c r="N373" s="6"/>
      <c r="O373" s="99"/>
      <c r="P373" s="159" t="str">
        <f>IFERROR(VLOOKUP(Table1[[#This Row],[RespondentID]],'All Data'!$A374:$CN946,81,FALSE),"unkown")</f>
        <v>Female</v>
      </c>
      <c r="Q373" s="159">
        <f>IFERROR(VLOOKUP(Table1[[#This Row],[RespondentID]],'All Data'!$A374:$CN946,82,FALSE),"unknown")</f>
        <v>79</v>
      </c>
      <c r="R373" s="159" t="str">
        <f>IFERROR(VLOOKUP(Table1[[#This Row],[RespondentID]],'All Data'!$A374:$CN946,83,FALSE),"unknown")</f>
        <v>Suffolk</v>
      </c>
      <c r="S373" s="159" t="str">
        <f>IFERROR(VLOOKUP(Table1[[#This Row],[RespondentID]],'All Data'!$A374:$CN946,84,FALSE),"unknown")</f>
        <v>Babylon, 11702</v>
      </c>
      <c r="T373" s="159" t="str">
        <f>IFERROR(VLOOKUP(Table1[[#This Row],[RespondentID]],'All Data'!$A374:$CN946,85,FALSE),"unknown")</f>
        <v>White/Caucasian</v>
      </c>
      <c r="U373" s="159">
        <f>IFERROR(VLOOKUP(Table1[[#This Row],[RespondentID]],'All Data'!$A374:$CN946,86,FALSE),"unknown")</f>
        <v>0</v>
      </c>
      <c r="V373" s="159" t="str">
        <f>IFERROR(VLOOKUP(Table1[[#This Row],[RespondentID]],'All Data'!$A374:$CN946,87,FALSE),"unknown")</f>
        <v xml:space="preserve">English </v>
      </c>
      <c r="W373" s="159" t="str">
        <f>IFERROR(VLOOKUP(Table1[[#This Row],[RespondentID]],'All Data'!$A374:$CN946,88,FALSE),"unknown")</f>
        <v>$0-$19,999</v>
      </c>
      <c r="X373" s="159" t="str">
        <f>IFERROR(VLOOKUP(Table1[[#This Row],[RespondentID]],'All Data'!$A374:$CN946,89,FALSE),"unknown")</f>
        <v>High school graduate</v>
      </c>
      <c r="Y373" s="159" t="str">
        <f>IFERROR(VLOOKUP(Table1[[#This Row],[RespondentID]],'All Data'!$A374:$CN946,90,FALSE),"unknown")</f>
        <v>Retired</v>
      </c>
      <c r="Z373" s="159" t="str">
        <f>IFERROR(VLOOKUP(Table1[[#This Row],[RespondentID]],'All Data'!$A374:$CN946,91,FALSE),"unknown")</f>
        <v>Yes</v>
      </c>
      <c r="AA373" s="159">
        <f>IFERROR(VLOOKUP(Table1[[#This Row],[RespondentID]],'All Data'!$A374:$CN946,92,FALSE),"unknown")</f>
        <v>0</v>
      </c>
    </row>
    <row r="374" spans="1:27" x14ac:dyDescent="0.35">
      <c r="A374" s="6">
        <v>7044856550</v>
      </c>
      <c r="B374" s="6"/>
      <c r="C374" s="6"/>
      <c r="D374" s="6" t="s">
        <v>69</v>
      </c>
      <c r="E374" s="6"/>
      <c r="F374" s="6"/>
      <c r="G374" s="6" t="s">
        <v>72</v>
      </c>
      <c r="H374" s="6"/>
      <c r="I374" s="6"/>
      <c r="J374" s="6"/>
      <c r="K374" s="6" t="s">
        <v>76</v>
      </c>
      <c r="L374" s="6"/>
      <c r="M374" s="6" t="s">
        <v>78</v>
      </c>
      <c r="N374" s="6"/>
      <c r="O374" s="99"/>
      <c r="P374" s="159" t="str">
        <f>IFERROR(VLOOKUP(Table1[[#This Row],[RespondentID]],'All Data'!$A375:$CN947,81,FALSE),"unkown")</f>
        <v>Female</v>
      </c>
      <c r="Q374" s="159">
        <f>IFERROR(VLOOKUP(Table1[[#This Row],[RespondentID]],'All Data'!$A375:$CN947,82,FALSE),"unknown")</f>
        <v>71</v>
      </c>
      <c r="R374" s="159" t="str">
        <f>IFERROR(VLOOKUP(Table1[[#This Row],[RespondentID]],'All Data'!$A375:$CN947,83,FALSE),"unknown")</f>
        <v>Nassau</v>
      </c>
      <c r="S374" s="159" t="str">
        <f>IFERROR(VLOOKUP(Table1[[#This Row],[RespondentID]],'All Data'!$A375:$CN947,84,FALSE),"unknown")</f>
        <v>Freeport, 11520</v>
      </c>
      <c r="T374" s="159" t="str">
        <f>IFERROR(VLOOKUP(Table1[[#This Row],[RespondentID]],'All Data'!$A375:$CN947,85,FALSE),"unknown")</f>
        <v>Black/African American</v>
      </c>
      <c r="U374" s="159" t="str">
        <f>IFERROR(VLOOKUP(Table1[[#This Row],[RespondentID]],'All Data'!$A375:$CN947,86,FALSE),"unknown")</f>
        <v>No</v>
      </c>
      <c r="V374" s="159" t="str">
        <f>IFERROR(VLOOKUP(Table1[[#This Row],[RespondentID]],'All Data'!$A375:$CN947,87,FALSE),"unknown")</f>
        <v xml:space="preserve">English </v>
      </c>
      <c r="W374" s="159" t="str">
        <f>IFERROR(VLOOKUP(Table1[[#This Row],[RespondentID]],'All Data'!$A375:$CN947,88,FALSE),"unknown")</f>
        <v>$0-$19,999</v>
      </c>
      <c r="X374" s="159" t="str">
        <f>IFERROR(VLOOKUP(Table1[[#This Row],[RespondentID]],'All Data'!$A375:$CN947,89,FALSE),"unknown")</f>
        <v>Graduate school</v>
      </c>
      <c r="Y374" s="159" t="str">
        <f>IFERROR(VLOOKUP(Table1[[#This Row],[RespondentID]],'All Data'!$A375:$CN947,90,FALSE),"unknown")</f>
        <v>Retired</v>
      </c>
      <c r="Z374" s="159" t="str">
        <f>IFERROR(VLOOKUP(Table1[[#This Row],[RespondentID]],'All Data'!$A375:$CN947,91,FALSE),"unknown")</f>
        <v>Yes</v>
      </c>
      <c r="AA374" s="159" t="str">
        <f>IFERROR(VLOOKUP(Table1[[#This Row],[RespondentID]],'All Data'!$A375:$CN947,92,FALSE),"unknown")</f>
        <v>No</v>
      </c>
    </row>
    <row r="375" spans="1:27" x14ac:dyDescent="0.35">
      <c r="A375" s="6">
        <v>7044856191</v>
      </c>
      <c r="B375" s="6" t="s">
        <v>67</v>
      </c>
      <c r="C375" s="6"/>
      <c r="D375" s="6"/>
      <c r="E375" s="6"/>
      <c r="F375" s="6"/>
      <c r="G375" s="6"/>
      <c r="H375" s="6"/>
      <c r="I375" s="6"/>
      <c r="J375" s="6"/>
      <c r="K375" s="6"/>
      <c r="L375" s="6"/>
      <c r="M375" s="6"/>
      <c r="N375" s="6"/>
      <c r="O375" s="99"/>
      <c r="P375" s="159" t="str">
        <f>IFERROR(VLOOKUP(Table1[[#This Row],[RespondentID]],'All Data'!$A376:$CN948,81,FALSE),"unkown")</f>
        <v>Female</v>
      </c>
      <c r="Q375" s="159">
        <f>IFERROR(VLOOKUP(Table1[[#This Row],[RespondentID]],'All Data'!$A376:$CN948,82,FALSE),"unknown")</f>
        <v>74</v>
      </c>
      <c r="R375" s="159" t="str">
        <f>IFERROR(VLOOKUP(Table1[[#This Row],[RespondentID]],'All Data'!$A376:$CN948,83,FALSE),"unknown")</f>
        <v>Nassau</v>
      </c>
      <c r="S375" s="159" t="str">
        <f>IFERROR(VLOOKUP(Table1[[#This Row],[RespondentID]],'All Data'!$A376:$CN948,84,FALSE),"unknown")</f>
        <v>Great Neck, 11021</v>
      </c>
      <c r="T375" s="159" t="str">
        <f>IFERROR(VLOOKUP(Table1[[#This Row],[RespondentID]],'All Data'!$A376:$CN948,85,FALSE),"unknown")</f>
        <v>White/Caucasian</v>
      </c>
      <c r="U375" s="159">
        <f>IFERROR(VLOOKUP(Table1[[#This Row],[RespondentID]],'All Data'!$A376:$CN948,86,FALSE),"unknown")</f>
        <v>0</v>
      </c>
      <c r="V375" s="159" t="str">
        <f>IFERROR(VLOOKUP(Table1[[#This Row],[RespondentID]],'All Data'!$A376:$CN948,87,FALSE),"unknown")</f>
        <v xml:space="preserve">English </v>
      </c>
      <c r="W375" s="159">
        <f>IFERROR(VLOOKUP(Table1[[#This Row],[RespondentID]],'All Data'!$A376:$CN948,88,FALSE),"unknown")</f>
        <v>0</v>
      </c>
      <c r="X375" s="159" t="str">
        <f>IFERROR(VLOOKUP(Table1[[#This Row],[RespondentID]],'All Data'!$A376:$CN948,89,FALSE),"unknown")</f>
        <v>College graduate</v>
      </c>
      <c r="Y375" s="159" t="str">
        <f>IFERROR(VLOOKUP(Table1[[#This Row],[RespondentID]],'All Data'!$A376:$CN948,90,FALSE),"unknown")</f>
        <v>Retired</v>
      </c>
      <c r="Z375" s="159" t="str">
        <f>IFERROR(VLOOKUP(Table1[[#This Row],[RespondentID]],'All Data'!$A376:$CN948,91,FALSE),"unknown")</f>
        <v>Yes</v>
      </c>
      <c r="AA375" s="159" t="str">
        <f>IFERROR(VLOOKUP(Table1[[#This Row],[RespondentID]],'All Data'!$A376:$CN948,92,FALSE),"unknown")</f>
        <v>Yes</v>
      </c>
    </row>
    <row r="376" spans="1:27" x14ac:dyDescent="0.35">
      <c r="A376" s="6">
        <v>7044855874</v>
      </c>
      <c r="B376" s="6" t="s">
        <v>67</v>
      </c>
      <c r="C376" s="6"/>
      <c r="D376" s="6"/>
      <c r="E376" s="6"/>
      <c r="F376" s="6"/>
      <c r="G376" s="6"/>
      <c r="H376" s="6"/>
      <c r="I376" s="6"/>
      <c r="J376" s="6"/>
      <c r="K376" s="6"/>
      <c r="L376" s="6"/>
      <c r="M376" s="6" t="s">
        <v>78</v>
      </c>
      <c r="N376" s="6"/>
      <c r="O376" s="99"/>
      <c r="P376" s="159" t="str">
        <f>IFERROR(VLOOKUP(Table1[[#This Row],[RespondentID]],'All Data'!$A377:$CN949,81,FALSE),"unkown")</f>
        <v>Male</v>
      </c>
      <c r="Q376" s="159">
        <f>IFERROR(VLOOKUP(Table1[[#This Row],[RespondentID]],'All Data'!$A377:$CN949,82,FALSE),"unknown")</f>
        <v>78</v>
      </c>
      <c r="R376" s="159" t="str">
        <f>IFERROR(VLOOKUP(Table1[[#This Row],[RespondentID]],'All Data'!$A377:$CN949,83,FALSE),"unknown")</f>
        <v>Nassau</v>
      </c>
      <c r="S376" s="159" t="str">
        <f>IFERROR(VLOOKUP(Table1[[#This Row],[RespondentID]],'All Data'!$A377:$CN949,84,FALSE),"unknown")</f>
        <v>Great Neck, 11020</v>
      </c>
      <c r="T376" s="159" t="str">
        <f>IFERROR(VLOOKUP(Table1[[#This Row],[RespondentID]],'All Data'!$A377:$CN949,85,FALSE),"unknown")</f>
        <v>White/Caucasian</v>
      </c>
      <c r="U376" s="159" t="str">
        <f>IFERROR(VLOOKUP(Table1[[#This Row],[RespondentID]],'All Data'!$A377:$CN949,86,FALSE),"unknown")</f>
        <v>No</v>
      </c>
      <c r="V376" s="159" t="str">
        <f>IFERROR(VLOOKUP(Table1[[#This Row],[RespondentID]],'All Data'!$A377:$CN949,87,FALSE),"unknown")</f>
        <v xml:space="preserve">English </v>
      </c>
      <c r="W376" s="159" t="str">
        <f>IFERROR(VLOOKUP(Table1[[#This Row],[RespondentID]],'All Data'!$A377:$CN949,88,FALSE),"unknown")</f>
        <v>Over $125,000</v>
      </c>
      <c r="X376" s="159" t="str">
        <f>IFERROR(VLOOKUP(Table1[[#This Row],[RespondentID]],'All Data'!$A377:$CN949,89,FALSE),"unknown")</f>
        <v>Doctorate</v>
      </c>
      <c r="Y376" s="159" t="str">
        <f>IFERROR(VLOOKUP(Table1[[#This Row],[RespondentID]],'All Data'!$A377:$CN949,90,FALSE),"unknown")</f>
        <v>Employed for wages</v>
      </c>
      <c r="Z376" s="159" t="str">
        <f>IFERROR(VLOOKUP(Table1[[#This Row],[RespondentID]],'All Data'!$A377:$CN949,91,FALSE),"unknown")</f>
        <v>Yes</v>
      </c>
      <c r="AA376" s="159" t="str">
        <f>IFERROR(VLOOKUP(Table1[[#This Row],[RespondentID]],'All Data'!$A377:$CN949,92,FALSE),"unknown")</f>
        <v>No</v>
      </c>
    </row>
    <row r="377" spans="1:27" x14ac:dyDescent="0.35">
      <c r="A377" s="6">
        <v>7044855632</v>
      </c>
      <c r="B377" s="6" t="s">
        <v>67</v>
      </c>
      <c r="C377" s="6"/>
      <c r="D377" s="6"/>
      <c r="E377" s="6" t="s">
        <v>70</v>
      </c>
      <c r="F377" s="6"/>
      <c r="G377" s="6"/>
      <c r="H377" s="6"/>
      <c r="I377" s="6"/>
      <c r="J377" s="6"/>
      <c r="K377" s="6"/>
      <c r="L377" s="6"/>
      <c r="M377" s="6" t="s">
        <v>78</v>
      </c>
      <c r="N377" s="6"/>
      <c r="O377" s="99"/>
      <c r="P377" s="159" t="str">
        <f>IFERROR(VLOOKUP(Table1[[#This Row],[RespondentID]],'All Data'!$A378:$CN950,81,FALSE),"unkown")</f>
        <v>Female</v>
      </c>
      <c r="Q377" s="159">
        <f>IFERROR(VLOOKUP(Table1[[#This Row],[RespondentID]],'All Data'!$A378:$CN950,82,FALSE),"unknown")</f>
        <v>41</v>
      </c>
      <c r="R377" s="159" t="str">
        <f>IFERROR(VLOOKUP(Table1[[#This Row],[RespondentID]],'All Data'!$A378:$CN950,83,FALSE),"unknown")</f>
        <v>Nassau</v>
      </c>
      <c r="S377" s="159" t="str">
        <f>IFERROR(VLOOKUP(Table1[[#This Row],[RespondentID]],'All Data'!$A378:$CN950,84,FALSE),"unknown")</f>
        <v>Great Neck, 11021</v>
      </c>
      <c r="T377" s="159" t="str">
        <f>IFERROR(VLOOKUP(Table1[[#This Row],[RespondentID]],'All Data'!$A378:$CN950,85,FALSE),"unknown")</f>
        <v>Asian/Pacific Islander</v>
      </c>
      <c r="U377" s="159" t="str">
        <f>IFERROR(VLOOKUP(Table1[[#This Row],[RespondentID]],'All Data'!$A378:$CN950,86,FALSE),"unknown")</f>
        <v>No</v>
      </c>
      <c r="V377" s="159" t="str">
        <f>IFERROR(VLOOKUP(Table1[[#This Row],[RespondentID]],'All Data'!$A378:$CN950,87,FALSE),"unknown")</f>
        <v xml:space="preserve">English Korean </v>
      </c>
      <c r="W377" s="159" t="str">
        <f>IFERROR(VLOOKUP(Table1[[#This Row],[RespondentID]],'All Data'!$A378:$CN950,88,FALSE),"unknown")</f>
        <v>$35,000 to $49,999</v>
      </c>
      <c r="X377" s="159" t="str">
        <f>IFERROR(VLOOKUP(Table1[[#This Row],[RespondentID]],'All Data'!$A378:$CN950,89,FALSE),"unknown")</f>
        <v>Some college</v>
      </c>
      <c r="Y377" s="159" t="str">
        <f>IFERROR(VLOOKUP(Table1[[#This Row],[RespondentID]],'All Data'!$A378:$CN950,90,FALSE),"unknown")</f>
        <v>Self-employed</v>
      </c>
      <c r="Z377" s="159" t="str">
        <f>IFERROR(VLOOKUP(Table1[[#This Row],[RespondentID]],'All Data'!$A378:$CN950,91,FALSE),"unknown")</f>
        <v>Yes</v>
      </c>
      <c r="AA377" s="159" t="str">
        <f>IFERROR(VLOOKUP(Table1[[#This Row],[RespondentID]],'All Data'!$A378:$CN950,92,FALSE),"unknown")</f>
        <v>Yes</v>
      </c>
    </row>
    <row r="378" spans="1:27" x14ac:dyDescent="0.35">
      <c r="A378" s="6">
        <v>7044855191</v>
      </c>
      <c r="B378" s="6" t="s">
        <v>67</v>
      </c>
      <c r="C378" s="6"/>
      <c r="D378" s="6"/>
      <c r="E378" s="6"/>
      <c r="F378" s="6" t="s">
        <v>71</v>
      </c>
      <c r="G378" s="6" t="s">
        <v>72</v>
      </c>
      <c r="H378" s="6"/>
      <c r="I378" s="6" t="s">
        <v>74</v>
      </c>
      <c r="J378" s="6"/>
      <c r="K378" s="6"/>
      <c r="L378" s="6"/>
      <c r="M378" s="6" t="s">
        <v>78</v>
      </c>
      <c r="N378" s="6"/>
      <c r="O378" s="99"/>
      <c r="P378" s="159" t="str">
        <f>IFERROR(VLOOKUP(Table1[[#This Row],[RespondentID]],'All Data'!$A379:$CN951,81,FALSE),"unkown")</f>
        <v>Female</v>
      </c>
      <c r="Q378" s="159">
        <f>IFERROR(VLOOKUP(Table1[[#This Row],[RespondentID]],'All Data'!$A379:$CN951,82,FALSE),"unknown")</f>
        <v>70</v>
      </c>
      <c r="R378" s="159" t="str">
        <f>IFERROR(VLOOKUP(Table1[[#This Row],[RespondentID]],'All Data'!$A379:$CN951,83,FALSE),"unknown")</f>
        <v>Queens</v>
      </c>
      <c r="S378" s="159">
        <f>IFERROR(VLOOKUP(Table1[[#This Row],[RespondentID]],'All Data'!$A379:$CN951,84,FALSE),"unknown")</f>
        <v>0</v>
      </c>
      <c r="T378" s="159" t="str">
        <f>IFERROR(VLOOKUP(Table1[[#This Row],[RespondentID]],'All Data'!$A379:$CN951,85,FALSE),"unknown")</f>
        <v>White/Caucasian</v>
      </c>
      <c r="U378" s="159" t="str">
        <f>IFERROR(VLOOKUP(Table1[[#This Row],[RespondentID]],'All Data'!$A379:$CN951,86,FALSE),"unknown")</f>
        <v>No</v>
      </c>
      <c r="V378" s="159" t="str">
        <f>IFERROR(VLOOKUP(Table1[[#This Row],[RespondentID]],'All Data'!$A379:$CN951,87,FALSE),"unknown")</f>
        <v xml:space="preserve"> </v>
      </c>
      <c r="W378" s="159">
        <f>IFERROR(VLOOKUP(Table1[[#This Row],[RespondentID]],'All Data'!$A379:$CN951,88,FALSE),"unknown")</f>
        <v>0</v>
      </c>
      <c r="X378" s="159">
        <f>IFERROR(VLOOKUP(Table1[[#This Row],[RespondentID]],'All Data'!$A379:$CN951,89,FALSE),"unknown")</f>
        <v>0</v>
      </c>
      <c r="Y378" s="159" t="str">
        <f>IFERROR(VLOOKUP(Table1[[#This Row],[RespondentID]],'All Data'!$A379:$CN951,90,FALSE),"unknown")</f>
        <v>Retired</v>
      </c>
      <c r="Z378" s="159" t="str">
        <f>IFERROR(VLOOKUP(Table1[[#This Row],[RespondentID]],'All Data'!$A379:$CN951,91,FALSE),"unknown")</f>
        <v>Yes</v>
      </c>
      <c r="AA378" s="159" t="str">
        <f>IFERROR(VLOOKUP(Table1[[#This Row],[RespondentID]],'All Data'!$A379:$CN951,92,FALSE),"unknown")</f>
        <v>Yes</v>
      </c>
    </row>
    <row r="379" spans="1:27" x14ac:dyDescent="0.35">
      <c r="A379" s="6">
        <v>7044854800</v>
      </c>
      <c r="B379" s="6" t="s">
        <v>67</v>
      </c>
      <c r="C379" s="6"/>
      <c r="D379" s="6"/>
      <c r="E379" s="6"/>
      <c r="F379" s="6"/>
      <c r="G379" s="6"/>
      <c r="H379" s="6"/>
      <c r="I379" s="6"/>
      <c r="J379" s="6"/>
      <c r="K379" s="6"/>
      <c r="L379" s="6"/>
      <c r="M379" s="6"/>
      <c r="N379" s="6"/>
      <c r="O379" s="99"/>
      <c r="P379" s="159" t="str">
        <f>IFERROR(VLOOKUP(Table1[[#This Row],[RespondentID]],'All Data'!$A380:$CN952,81,FALSE),"unkown")</f>
        <v>Male</v>
      </c>
      <c r="Q379" s="159">
        <f>IFERROR(VLOOKUP(Table1[[#This Row],[RespondentID]],'All Data'!$A380:$CN952,82,FALSE),"unknown")</f>
        <v>74</v>
      </c>
      <c r="R379" s="159" t="str">
        <f>IFERROR(VLOOKUP(Table1[[#This Row],[RespondentID]],'All Data'!$A380:$CN952,83,FALSE),"unknown")</f>
        <v>Nassau</v>
      </c>
      <c r="S379" s="159" t="str">
        <f>IFERROR(VLOOKUP(Table1[[#This Row],[RespondentID]],'All Data'!$A380:$CN952,84,FALSE),"unknown")</f>
        <v>East Norwich, 11732</v>
      </c>
      <c r="T379" s="159" t="str">
        <f>IFERROR(VLOOKUP(Table1[[#This Row],[RespondentID]],'All Data'!$A380:$CN952,85,FALSE),"unknown")</f>
        <v>White/Caucasian</v>
      </c>
      <c r="U379" s="159">
        <f>IFERROR(VLOOKUP(Table1[[#This Row],[RespondentID]],'All Data'!$A380:$CN952,86,FALSE),"unknown")</f>
        <v>0</v>
      </c>
      <c r="V379" s="159" t="str">
        <f>IFERROR(VLOOKUP(Table1[[#This Row],[RespondentID]],'All Data'!$A380:$CN952,87,FALSE),"unknown")</f>
        <v xml:space="preserve">English </v>
      </c>
      <c r="W379" s="159" t="str">
        <f>IFERROR(VLOOKUP(Table1[[#This Row],[RespondentID]],'All Data'!$A380:$CN952,88,FALSE),"unknown")</f>
        <v>$50,000 to $74,999</v>
      </c>
      <c r="X379" s="159" t="str">
        <f>IFERROR(VLOOKUP(Table1[[#This Row],[RespondentID]],'All Data'!$A380:$CN952,89,FALSE),"unknown")</f>
        <v>Some college</v>
      </c>
      <c r="Y379" s="159" t="str">
        <f>IFERROR(VLOOKUP(Table1[[#This Row],[RespondentID]],'All Data'!$A380:$CN952,90,FALSE),"unknown")</f>
        <v>Retired</v>
      </c>
      <c r="Z379" s="159" t="str">
        <f>IFERROR(VLOOKUP(Table1[[#This Row],[RespondentID]],'All Data'!$A380:$CN952,91,FALSE),"unknown")</f>
        <v>Yes</v>
      </c>
      <c r="AA379" s="159">
        <f>IFERROR(VLOOKUP(Table1[[#This Row],[RespondentID]],'All Data'!$A380:$CN952,92,FALSE),"unknown")</f>
        <v>0</v>
      </c>
    </row>
    <row r="380" spans="1:27" x14ac:dyDescent="0.35">
      <c r="A380" s="6">
        <v>7044854509</v>
      </c>
      <c r="B380" s="6"/>
      <c r="C380" s="6"/>
      <c r="D380" s="6"/>
      <c r="E380" s="6"/>
      <c r="F380" s="6"/>
      <c r="G380" s="6"/>
      <c r="H380" s="6"/>
      <c r="I380" s="6"/>
      <c r="J380" s="6"/>
      <c r="K380" s="6"/>
      <c r="L380" s="6"/>
      <c r="M380" s="6"/>
      <c r="N380" s="6"/>
      <c r="O380" s="99"/>
      <c r="P380" s="159" t="str">
        <f>IFERROR(VLOOKUP(Table1[[#This Row],[RespondentID]],'All Data'!$A381:$CN953,81,FALSE),"unkown")</f>
        <v>Male</v>
      </c>
      <c r="Q380" s="159">
        <f>IFERROR(VLOOKUP(Table1[[#This Row],[RespondentID]],'All Data'!$A381:$CN953,82,FALSE),"unknown")</f>
        <v>47</v>
      </c>
      <c r="R380" s="159" t="str">
        <f>IFERROR(VLOOKUP(Table1[[#This Row],[RespondentID]],'All Data'!$A381:$CN953,83,FALSE),"unknown")</f>
        <v>Nassau</v>
      </c>
      <c r="S380" s="159" t="str">
        <f>IFERROR(VLOOKUP(Table1[[#This Row],[RespondentID]],'All Data'!$A381:$CN953,84,FALSE),"unknown")</f>
        <v>Baldwin, 11510</v>
      </c>
      <c r="T380" s="159" t="str">
        <f>IFERROR(VLOOKUP(Table1[[#This Row],[RespondentID]],'All Data'!$A381:$CN953,85,FALSE),"unknown")</f>
        <v>White/Caucasian</v>
      </c>
      <c r="U380" s="159" t="str">
        <f>IFERROR(VLOOKUP(Table1[[#This Row],[RespondentID]],'All Data'!$A381:$CN953,86,FALSE),"unknown")</f>
        <v>No</v>
      </c>
      <c r="V380" s="159" t="str">
        <f>IFERROR(VLOOKUP(Table1[[#This Row],[RespondentID]],'All Data'!$A381:$CN953,87,FALSE),"unknown")</f>
        <v xml:space="preserve">English </v>
      </c>
      <c r="W380" s="159" t="str">
        <f>IFERROR(VLOOKUP(Table1[[#This Row],[RespondentID]],'All Data'!$A381:$CN953,88,FALSE),"unknown")</f>
        <v>Over $125,000</v>
      </c>
      <c r="X380" s="159" t="str">
        <f>IFERROR(VLOOKUP(Table1[[#This Row],[RespondentID]],'All Data'!$A381:$CN953,89,FALSE),"unknown")</f>
        <v>Graduate school</v>
      </c>
      <c r="Y380" s="159" t="str">
        <f>IFERROR(VLOOKUP(Table1[[#This Row],[RespondentID]],'All Data'!$A381:$CN953,90,FALSE),"unknown")</f>
        <v>Employed for wages</v>
      </c>
      <c r="Z380" s="159" t="str">
        <f>IFERROR(VLOOKUP(Table1[[#This Row],[RespondentID]],'All Data'!$A381:$CN953,91,FALSE),"unknown")</f>
        <v>Yes</v>
      </c>
      <c r="AA380" s="159" t="str">
        <f>IFERROR(VLOOKUP(Table1[[#This Row],[RespondentID]],'All Data'!$A381:$CN953,92,FALSE),"unknown")</f>
        <v>Yes</v>
      </c>
    </row>
    <row r="381" spans="1:27" x14ac:dyDescent="0.35">
      <c r="A381" s="6">
        <v>7044854212</v>
      </c>
      <c r="B381" s="6" t="s">
        <v>67</v>
      </c>
      <c r="C381" s="6"/>
      <c r="D381" s="6" t="s">
        <v>69</v>
      </c>
      <c r="E381" s="6"/>
      <c r="F381" s="6"/>
      <c r="G381" s="6" t="s">
        <v>72</v>
      </c>
      <c r="H381" s="6"/>
      <c r="I381" s="6"/>
      <c r="J381" s="6"/>
      <c r="K381" s="6"/>
      <c r="L381" s="6"/>
      <c r="M381" s="6" t="s">
        <v>78</v>
      </c>
      <c r="N381" s="6"/>
      <c r="O381" s="99"/>
      <c r="P381" s="159" t="str">
        <f>IFERROR(VLOOKUP(Table1[[#This Row],[RespondentID]],'All Data'!$A382:$CN954,81,FALSE),"unkown")</f>
        <v>Female</v>
      </c>
      <c r="Q381" s="159">
        <f>IFERROR(VLOOKUP(Table1[[#This Row],[RespondentID]],'All Data'!$A382:$CN954,82,FALSE),"unknown")</f>
        <v>47</v>
      </c>
      <c r="R381" s="159" t="str">
        <f>IFERROR(VLOOKUP(Table1[[#This Row],[RespondentID]],'All Data'!$A382:$CN954,83,FALSE),"unknown")</f>
        <v>Nassau</v>
      </c>
      <c r="S381" s="159" t="str">
        <f>IFERROR(VLOOKUP(Table1[[#This Row],[RespondentID]],'All Data'!$A382:$CN954,84,FALSE),"unknown")</f>
        <v>Roosevelt, 11575</v>
      </c>
      <c r="T381" s="159" t="str">
        <f>IFERROR(VLOOKUP(Table1[[#This Row],[RespondentID]],'All Data'!$A382:$CN954,85,FALSE),"unknown")</f>
        <v>Asian/Pacific Islander</v>
      </c>
      <c r="U381" s="159">
        <f>IFERROR(VLOOKUP(Table1[[#This Row],[RespondentID]],'All Data'!$A382:$CN954,86,FALSE),"unknown")</f>
        <v>0</v>
      </c>
      <c r="V381" s="159" t="str">
        <f>IFERROR(VLOOKUP(Table1[[#This Row],[RespondentID]],'All Data'!$A382:$CN954,87,FALSE),"unknown")</f>
        <v xml:space="preserve"> </v>
      </c>
      <c r="W381" s="159" t="str">
        <f>IFERROR(VLOOKUP(Table1[[#This Row],[RespondentID]],'All Data'!$A382:$CN954,88,FALSE),"unknown")</f>
        <v>$20,000 to $34,999</v>
      </c>
      <c r="X381" s="159" t="str">
        <f>IFERROR(VLOOKUP(Table1[[#This Row],[RespondentID]],'All Data'!$A382:$CN954,89,FALSE),"unknown")</f>
        <v>College graduate</v>
      </c>
      <c r="Y381" s="159" t="str">
        <f>IFERROR(VLOOKUP(Table1[[#This Row],[RespondentID]],'All Data'!$A382:$CN954,90,FALSE),"unknown")</f>
        <v>Self-employed</v>
      </c>
      <c r="Z381" s="159" t="str">
        <f>IFERROR(VLOOKUP(Table1[[#This Row],[RespondentID]],'All Data'!$A382:$CN954,91,FALSE),"unknown")</f>
        <v>Yes</v>
      </c>
      <c r="AA381" s="159">
        <f>IFERROR(VLOOKUP(Table1[[#This Row],[RespondentID]],'All Data'!$A382:$CN954,92,FALSE),"unknown")</f>
        <v>0</v>
      </c>
    </row>
    <row r="382" spans="1:27" x14ac:dyDescent="0.35">
      <c r="A382" s="6">
        <v>7044853936</v>
      </c>
      <c r="B382" s="6" t="s">
        <v>67</v>
      </c>
      <c r="C382" s="6" t="s">
        <v>68</v>
      </c>
      <c r="D382" s="6"/>
      <c r="E382" s="6"/>
      <c r="F382" s="6"/>
      <c r="G382" s="6" t="s">
        <v>72</v>
      </c>
      <c r="H382" s="6"/>
      <c r="I382" s="6"/>
      <c r="J382" s="6"/>
      <c r="K382" s="6"/>
      <c r="L382" s="6"/>
      <c r="M382" s="6"/>
      <c r="N382" s="6"/>
      <c r="O382" s="99"/>
      <c r="P382" s="159" t="str">
        <f>IFERROR(VLOOKUP(Table1[[#This Row],[RespondentID]],'All Data'!$A383:$CN955,81,FALSE),"unkown")</f>
        <v>Female</v>
      </c>
      <c r="Q382" s="159">
        <f>IFERROR(VLOOKUP(Table1[[#This Row],[RespondentID]],'All Data'!$A383:$CN955,82,FALSE),"unknown")</f>
        <v>81</v>
      </c>
      <c r="R382" s="159" t="str">
        <f>IFERROR(VLOOKUP(Table1[[#This Row],[RespondentID]],'All Data'!$A383:$CN955,83,FALSE),"unknown")</f>
        <v>Suffolk</v>
      </c>
      <c r="S382" s="159" t="str">
        <f>IFERROR(VLOOKUP(Table1[[#This Row],[RespondentID]],'All Data'!$A383:$CN955,84,FALSE),"unknown")</f>
        <v>Babylon, 11702</v>
      </c>
      <c r="T382" s="159" t="str">
        <f>IFERROR(VLOOKUP(Table1[[#This Row],[RespondentID]],'All Data'!$A383:$CN955,85,FALSE),"unknown")</f>
        <v>White/Caucasian</v>
      </c>
      <c r="U382" s="159" t="str">
        <f>IFERROR(VLOOKUP(Table1[[#This Row],[RespondentID]],'All Data'!$A383:$CN955,86,FALSE),"unknown")</f>
        <v>No</v>
      </c>
      <c r="V382" s="159" t="str">
        <f>IFERROR(VLOOKUP(Table1[[#This Row],[RespondentID]],'All Data'!$A383:$CN955,87,FALSE),"unknown")</f>
        <v xml:space="preserve">English </v>
      </c>
      <c r="W382" s="159" t="str">
        <f>IFERROR(VLOOKUP(Table1[[#This Row],[RespondentID]],'All Data'!$A383:$CN955,88,FALSE),"unknown")</f>
        <v>$50,000 to $74,999</v>
      </c>
      <c r="X382" s="159" t="str">
        <f>IFERROR(VLOOKUP(Table1[[#This Row],[RespondentID]],'All Data'!$A383:$CN955,89,FALSE),"unknown")</f>
        <v>Graduate school</v>
      </c>
      <c r="Y382" s="159" t="str">
        <f>IFERROR(VLOOKUP(Table1[[#This Row],[RespondentID]],'All Data'!$A383:$CN955,90,FALSE),"unknown")</f>
        <v>Retired</v>
      </c>
      <c r="Z382" s="159" t="str">
        <f>IFERROR(VLOOKUP(Table1[[#This Row],[RespondentID]],'All Data'!$A383:$CN955,91,FALSE),"unknown")</f>
        <v>Yes</v>
      </c>
      <c r="AA382" s="159" t="str">
        <f>IFERROR(VLOOKUP(Table1[[#This Row],[RespondentID]],'All Data'!$A383:$CN955,92,FALSE),"unknown")</f>
        <v>No</v>
      </c>
    </row>
    <row r="383" spans="1:27" x14ac:dyDescent="0.35">
      <c r="A383" s="6">
        <v>7044853599</v>
      </c>
      <c r="B383" s="6" t="s">
        <v>67</v>
      </c>
      <c r="C383" s="6"/>
      <c r="D383" s="6"/>
      <c r="E383" s="6"/>
      <c r="F383" s="6"/>
      <c r="G383" s="6"/>
      <c r="H383" s="6"/>
      <c r="I383" s="6"/>
      <c r="J383" s="6"/>
      <c r="K383" s="6"/>
      <c r="L383" s="6"/>
      <c r="M383" s="6"/>
      <c r="N383" s="6"/>
      <c r="O383" s="99"/>
      <c r="P383" s="159" t="str">
        <f>IFERROR(VLOOKUP(Table1[[#This Row],[RespondentID]],'All Data'!$A384:$CN956,81,FALSE),"unkown")</f>
        <v>Male</v>
      </c>
      <c r="Q383" s="159">
        <f>IFERROR(VLOOKUP(Table1[[#This Row],[RespondentID]],'All Data'!$A384:$CN956,82,FALSE),"unknown")</f>
        <v>48</v>
      </c>
      <c r="R383" s="159" t="str">
        <f>IFERROR(VLOOKUP(Table1[[#This Row],[RespondentID]],'All Data'!$A384:$CN956,83,FALSE),"unknown")</f>
        <v>Suffolk</v>
      </c>
      <c r="S383" s="159" t="str">
        <f>IFERROR(VLOOKUP(Table1[[#This Row],[RespondentID]],'All Data'!$A384:$CN956,84,FALSE),"unknown")</f>
        <v>West Babylon, 11704</v>
      </c>
      <c r="T383" s="159" t="str">
        <f>IFERROR(VLOOKUP(Table1[[#This Row],[RespondentID]],'All Data'!$A384:$CN956,85,FALSE),"unknown")</f>
        <v>White/Caucasian</v>
      </c>
      <c r="U383" s="159" t="str">
        <f>IFERROR(VLOOKUP(Table1[[#This Row],[RespondentID]],'All Data'!$A384:$CN956,86,FALSE),"unknown")</f>
        <v>No</v>
      </c>
      <c r="V383" s="159" t="str">
        <f>IFERROR(VLOOKUP(Table1[[#This Row],[RespondentID]],'All Data'!$A384:$CN956,87,FALSE),"unknown")</f>
        <v xml:space="preserve">English </v>
      </c>
      <c r="W383" s="159" t="str">
        <f>IFERROR(VLOOKUP(Table1[[#This Row],[RespondentID]],'All Data'!$A384:$CN956,88,FALSE),"unknown")</f>
        <v>Over $125,000</v>
      </c>
      <c r="X383" s="159" t="str">
        <f>IFERROR(VLOOKUP(Table1[[#This Row],[RespondentID]],'All Data'!$A384:$CN956,89,FALSE),"unknown")</f>
        <v>College graduate</v>
      </c>
      <c r="Y383" s="159" t="str">
        <f>IFERROR(VLOOKUP(Table1[[#This Row],[RespondentID]],'All Data'!$A384:$CN956,90,FALSE),"unknown")</f>
        <v>Employed for wages</v>
      </c>
      <c r="Z383" s="159" t="str">
        <f>IFERROR(VLOOKUP(Table1[[#This Row],[RespondentID]],'All Data'!$A384:$CN956,91,FALSE),"unknown")</f>
        <v>Yes</v>
      </c>
      <c r="AA383" s="159" t="str">
        <f>IFERROR(VLOOKUP(Table1[[#This Row],[RespondentID]],'All Data'!$A384:$CN956,92,FALSE),"unknown")</f>
        <v>Yes</v>
      </c>
    </row>
    <row r="384" spans="1:27" x14ac:dyDescent="0.35">
      <c r="A384" s="6">
        <v>7044853354</v>
      </c>
      <c r="B384" s="6" t="s">
        <v>67</v>
      </c>
      <c r="C384" s="6"/>
      <c r="D384" s="6"/>
      <c r="E384" s="6"/>
      <c r="F384" s="6"/>
      <c r="G384" s="6"/>
      <c r="H384" s="6"/>
      <c r="I384" s="6"/>
      <c r="J384" s="6"/>
      <c r="K384" s="6"/>
      <c r="L384" s="6"/>
      <c r="M384" s="6" t="s">
        <v>78</v>
      </c>
      <c r="N384" s="6"/>
      <c r="O384" s="99"/>
      <c r="P384" s="159" t="str">
        <f>IFERROR(VLOOKUP(Table1[[#This Row],[RespondentID]],'All Data'!$A385:$CN957,81,FALSE),"unkown")</f>
        <v>Male</v>
      </c>
      <c r="Q384" s="159">
        <f>IFERROR(VLOOKUP(Table1[[#This Row],[RespondentID]],'All Data'!$A385:$CN957,82,FALSE),"unknown")</f>
        <v>50</v>
      </c>
      <c r="R384" s="159" t="str">
        <f>IFERROR(VLOOKUP(Table1[[#This Row],[RespondentID]],'All Data'!$A385:$CN957,83,FALSE),"unknown")</f>
        <v>Nassau</v>
      </c>
      <c r="S384" s="159" t="str">
        <f>IFERROR(VLOOKUP(Table1[[#This Row],[RespondentID]],'All Data'!$A385:$CN957,84,FALSE),"unknown")</f>
        <v>New Hyde Park, 11040</v>
      </c>
      <c r="T384" s="159" t="str">
        <f>IFERROR(VLOOKUP(Table1[[#This Row],[RespondentID]],'All Data'!$A385:$CN957,85,FALSE),"unknown")</f>
        <v>White/Caucasian</v>
      </c>
      <c r="U384" s="159" t="str">
        <f>IFERROR(VLOOKUP(Table1[[#This Row],[RespondentID]],'All Data'!$A385:$CN957,86,FALSE),"unknown")</f>
        <v>Yes</v>
      </c>
      <c r="V384" s="159" t="str">
        <f>IFERROR(VLOOKUP(Table1[[#This Row],[RespondentID]],'All Data'!$A385:$CN957,87,FALSE),"unknown")</f>
        <v xml:space="preserve">English </v>
      </c>
      <c r="W384" s="159" t="str">
        <f>IFERROR(VLOOKUP(Table1[[#This Row],[RespondentID]],'All Data'!$A385:$CN957,88,FALSE),"unknown")</f>
        <v>Over $125,000</v>
      </c>
      <c r="X384" s="159" t="str">
        <f>IFERROR(VLOOKUP(Table1[[#This Row],[RespondentID]],'All Data'!$A385:$CN957,89,FALSE),"unknown")</f>
        <v>High school graduate</v>
      </c>
      <c r="Y384" s="159" t="str">
        <f>IFERROR(VLOOKUP(Table1[[#This Row],[RespondentID]],'All Data'!$A385:$CN957,90,FALSE),"unknown")</f>
        <v>Employed for wages</v>
      </c>
      <c r="Z384" s="159" t="str">
        <f>IFERROR(VLOOKUP(Table1[[#This Row],[RespondentID]],'All Data'!$A385:$CN957,91,FALSE),"unknown")</f>
        <v>Yes</v>
      </c>
      <c r="AA384" s="159" t="str">
        <f>IFERROR(VLOOKUP(Table1[[#This Row],[RespondentID]],'All Data'!$A385:$CN957,92,FALSE),"unknown")</f>
        <v>Yes</v>
      </c>
    </row>
    <row r="385" spans="1:27" x14ac:dyDescent="0.35">
      <c r="A385" s="6">
        <v>7044853121</v>
      </c>
      <c r="B385" s="6"/>
      <c r="C385" s="6"/>
      <c r="D385" s="6"/>
      <c r="E385" s="6"/>
      <c r="F385" s="6"/>
      <c r="G385" s="6"/>
      <c r="H385" s="6"/>
      <c r="I385" s="6"/>
      <c r="J385" s="6"/>
      <c r="K385" s="6"/>
      <c r="L385" s="6"/>
      <c r="M385" s="6" t="s">
        <v>78</v>
      </c>
      <c r="N385" s="6"/>
      <c r="O385" s="99"/>
      <c r="P385" s="159" t="str">
        <f>IFERROR(VLOOKUP(Table1[[#This Row],[RespondentID]],'All Data'!$A386:$CN958,81,FALSE),"unkown")</f>
        <v>Female</v>
      </c>
      <c r="Q385" s="159">
        <f>IFERROR(VLOOKUP(Table1[[#This Row],[RespondentID]],'All Data'!$A386:$CN958,82,FALSE),"unknown")</f>
        <v>59</v>
      </c>
      <c r="R385" s="159" t="str">
        <f>IFERROR(VLOOKUP(Table1[[#This Row],[RespondentID]],'All Data'!$A386:$CN958,83,FALSE),"unknown")</f>
        <v>Nassau</v>
      </c>
      <c r="S385" s="159" t="str">
        <f>IFERROR(VLOOKUP(Table1[[#This Row],[RespondentID]],'All Data'!$A386:$CN958,84,FALSE),"unknown")</f>
        <v>New Hyde Park, 11040</v>
      </c>
      <c r="T385" s="159" t="str">
        <f>IFERROR(VLOOKUP(Table1[[#This Row],[RespondentID]],'All Data'!$A386:$CN958,85,FALSE),"unknown")</f>
        <v>White/Caucasian</v>
      </c>
      <c r="U385" s="159">
        <f>IFERROR(VLOOKUP(Table1[[#This Row],[RespondentID]],'All Data'!$A386:$CN958,86,FALSE),"unknown")</f>
        <v>0</v>
      </c>
      <c r="V385" s="159" t="str">
        <f>IFERROR(VLOOKUP(Table1[[#This Row],[RespondentID]],'All Data'!$A386:$CN958,87,FALSE),"unknown")</f>
        <v xml:space="preserve">English </v>
      </c>
      <c r="W385" s="159" t="str">
        <f>IFERROR(VLOOKUP(Table1[[#This Row],[RespondentID]],'All Data'!$A386:$CN958,88,FALSE),"unknown")</f>
        <v>$50,000 to $74,999</v>
      </c>
      <c r="X385" s="159" t="str">
        <f>IFERROR(VLOOKUP(Table1[[#This Row],[RespondentID]],'All Data'!$A386:$CN958,89,FALSE),"unknown")</f>
        <v>High school graduate</v>
      </c>
      <c r="Y385" s="159" t="str">
        <f>IFERROR(VLOOKUP(Table1[[#This Row],[RespondentID]],'All Data'!$A386:$CN958,90,FALSE),"unknown")</f>
        <v>Employed for wages</v>
      </c>
      <c r="Z385" s="159" t="str">
        <f>IFERROR(VLOOKUP(Table1[[#This Row],[RespondentID]],'All Data'!$A386:$CN958,91,FALSE),"unknown")</f>
        <v>Yes</v>
      </c>
      <c r="AA385" s="159" t="str">
        <f>IFERROR(VLOOKUP(Table1[[#This Row],[RespondentID]],'All Data'!$A386:$CN958,92,FALSE),"unknown")</f>
        <v>Yes</v>
      </c>
    </row>
    <row r="386" spans="1:27" x14ac:dyDescent="0.35">
      <c r="A386" s="6">
        <v>7044852962</v>
      </c>
      <c r="B386" s="6" t="s">
        <v>67</v>
      </c>
      <c r="C386" s="6"/>
      <c r="D386" s="6"/>
      <c r="E386" s="6"/>
      <c r="F386" s="6"/>
      <c r="G386" s="6"/>
      <c r="H386" s="6"/>
      <c r="I386" s="6"/>
      <c r="J386" s="6"/>
      <c r="K386" s="6"/>
      <c r="L386" s="6"/>
      <c r="M386" s="6"/>
      <c r="N386" s="6"/>
      <c r="O386" s="99"/>
      <c r="P386" s="159" t="str">
        <f>IFERROR(VLOOKUP(Table1[[#This Row],[RespondentID]],'All Data'!$A387:$CN959,81,FALSE),"unkown")</f>
        <v>Female</v>
      </c>
      <c r="Q386" s="159">
        <f>IFERROR(VLOOKUP(Table1[[#This Row],[RespondentID]],'All Data'!$A387:$CN959,82,FALSE),"unknown")</f>
        <v>73</v>
      </c>
      <c r="R386" s="159" t="str">
        <f>IFERROR(VLOOKUP(Table1[[#This Row],[RespondentID]],'All Data'!$A387:$CN959,83,FALSE),"unknown")</f>
        <v>Queens</v>
      </c>
      <c r="S386" s="159">
        <f>IFERROR(VLOOKUP(Table1[[#This Row],[RespondentID]],'All Data'!$A387:$CN959,84,FALSE),"unknown")</f>
        <v>0</v>
      </c>
      <c r="T386" s="159" t="str">
        <f>IFERROR(VLOOKUP(Table1[[#This Row],[RespondentID]],'All Data'!$A387:$CN959,85,FALSE),"unknown")</f>
        <v>White/Caucasian</v>
      </c>
      <c r="U386" s="159" t="str">
        <f>IFERROR(VLOOKUP(Table1[[#This Row],[RespondentID]],'All Data'!$A387:$CN959,86,FALSE),"unknown")</f>
        <v>No</v>
      </c>
      <c r="V386" s="159" t="str">
        <f>IFERROR(VLOOKUP(Table1[[#This Row],[RespondentID]],'All Data'!$A387:$CN959,87,FALSE),"unknown")</f>
        <v xml:space="preserve">English </v>
      </c>
      <c r="W386" s="159" t="str">
        <f>IFERROR(VLOOKUP(Table1[[#This Row],[RespondentID]],'All Data'!$A387:$CN959,88,FALSE),"unknown")</f>
        <v>$20,000 to $34,999</v>
      </c>
      <c r="X386" s="159" t="str">
        <f>IFERROR(VLOOKUP(Table1[[#This Row],[RespondentID]],'All Data'!$A387:$CN959,89,FALSE),"unknown")</f>
        <v>High school graduate</v>
      </c>
      <c r="Y386" s="159" t="str">
        <f>IFERROR(VLOOKUP(Table1[[#This Row],[RespondentID]],'All Data'!$A387:$CN959,90,FALSE),"unknown")</f>
        <v>Retired</v>
      </c>
      <c r="Z386" s="159" t="str">
        <f>IFERROR(VLOOKUP(Table1[[#This Row],[RespondentID]],'All Data'!$A387:$CN959,91,FALSE),"unknown")</f>
        <v>Yes</v>
      </c>
      <c r="AA386" s="159">
        <f>IFERROR(VLOOKUP(Table1[[#This Row],[RespondentID]],'All Data'!$A387:$CN959,92,FALSE),"unknown")</f>
        <v>0</v>
      </c>
    </row>
    <row r="387" spans="1:27" x14ac:dyDescent="0.35">
      <c r="A387" s="6">
        <v>7044852737</v>
      </c>
      <c r="B387" s="6" t="s">
        <v>67</v>
      </c>
      <c r="C387" s="6"/>
      <c r="D387" s="6"/>
      <c r="E387" s="6"/>
      <c r="F387" s="6"/>
      <c r="G387" s="6"/>
      <c r="H387" s="6"/>
      <c r="I387" s="6"/>
      <c r="J387" s="6"/>
      <c r="K387" s="6"/>
      <c r="L387" s="6"/>
      <c r="M387" s="6"/>
      <c r="N387" s="6"/>
      <c r="O387" s="99"/>
      <c r="P387" s="159" t="str">
        <f>IFERROR(VLOOKUP(Table1[[#This Row],[RespondentID]],'All Data'!$A388:$CN960,81,FALSE),"unkown")</f>
        <v>Female</v>
      </c>
      <c r="Q387" s="159">
        <f>IFERROR(VLOOKUP(Table1[[#This Row],[RespondentID]],'All Data'!$A388:$CN960,82,FALSE),"unknown")</f>
        <v>88</v>
      </c>
      <c r="R387" s="159" t="str">
        <f>IFERROR(VLOOKUP(Table1[[#This Row],[RespondentID]],'All Data'!$A388:$CN960,83,FALSE),"unknown")</f>
        <v>Nassau</v>
      </c>
      <c r="S387" s="159" t="str">
        <f>IFERROR(VLOOKUP(Table1[[#This Row],[RespondentID]],'All Data'!$A388:$CN960,84,FALSE),"unknown")</f>
        <v>Garden City, 11530</v>
      </c>
      <c r="T387" s="159" t="str">
        <f>IFERROR(VLOOKUP(Table1[[#This Row],[RespondentID]],'All Data'!$A388:$CN960,85,FALSE),"unknown")</f>
        <v>White/Caucasian</v>
      </c>
      <c r="U387" s="159" t="str">
        <f>IFERROR(VLOOKUP(Table1[[#This Row],[RespondentID]],'All Data'!$A388:$CN960,86,FALSE),"unknown")</f>
        <v>No</v>
      </c>
      <c r="V387" s="159" t="str">
        <f>IFERROR(VLOOKUP(Table1[[#This Row],[RespondentID]],'All Data'!$A388:$CN960,87,FALSE),"unknown")</f>
        <v xml:space="preserve">English </v>
      </c>
      <c r="W387" s="159" t="str">
        <f>IFERROR(VLOOKUP(Table1[[#This Row],[RespondentID]],'All Data'!$A388:$CN960,88,FALSE),"unknown")</f>
        <v>$20,000 to $34,999</v>
      </c>
      <c r="X387" s="159" t="str">
        <f>IFERROR(VLOOKUP(Table1[[#This Row],[RespondentID]],'All Data'!$A388:$CN960,89,FALSE),"unknown")</f>
        <v>Some high school</v>
      </c>
      <c r="Y387" s="159" t="str">
        <f>IFERROR(VLOOKUP(Table1[[#This Row],[RespondentID]],'All Data'!$A388:$CN960,90,FALSE),"unknown")</f>
        <v>Retired</v>
      </c>
      <c r="Z387" s="159" t="str">
        <f>IFERROR(VLOOKUP(Table1[[#This Row],[RespondentID]],'All Data'!$A388:$CN960,91,FALSE),"unknown")</f>
        <v>Yes</v>
      </c>
      <c r="AA387" s="159" t="str">
        <f>IFERROR(VLOOKUP(Table1[[#This Row],[RespondentID]],'All Data'!$A388:$CN960,92,FALSE),"unknown")</f>
        <v>No</v>
      </c>
    </row>
    <row r="388" spans="1:27" x14ac:dyDescent="0.35">
      <c r="A388" s="6">
        <v>7044852441</v>
      </c>
      <c r="B388" s="6"/>
      <c r="C388" s="6"/>
      <c r="D388" s="6"/>
      <c r="E388" s="6"/>
      <c r="F388" s="6" t="s">
        <v>71</v>
      </c>
      <c r="G388" s="6"/>
      <c r="H388" s="6"/>
      <c r="I388" s="6"/>
      <c r="J388" s="6"/>
      <c r="K388" s="6"/>
      <c r="L388" s="6"/>
      <c r="M388" s="6"/>
      <c r="N388" s="6"/>
      <c r="O388" s="99"/>
      <c r="P388" s="159" t="str">
        <f>IFERROR(VLOOKUP(Table1[[#This Row],[RespondentID]],'All Data'!$A389:$CN961,81,FALSE),"unkown")</f>
        <v>Female</v>
      </c>
      <c r="Q388" s="159">
        <f>IFERROR(VLOOKUP(Table1[[#This Row],[RespondentID]],'All Data'!$A389:$CN961,82,FALSE),"unknown")</f>
        <v>67</v>
      </c>
      <c r="R388" s="159" t="str">
        <f>IFERROR(VLOOKUP(Table1[[#This Row],[RespondentID]],'All Data'!$A389:$CN961,83,FALSE),"unknown")</f>
        <v>Nassau</v>
      </c>
      <c r="S388" s="159" t="str">
        <f>IFERROR(VLOOKUP(Table1[[#This Row],[RespondentID]],'All Data'!$A389:$CN961,84,FALSE),"unknown")</f>
        <v>New Hyde Park, 11040</v>
      </c>
      <c r="T388" s="159" t="str">
        <f>IFERROR(VLOOKUP(Table1[[#This Row],[RespondentID]],'All Data'!$A389:$CN961,85,FALSE),"unknown")</f>
        <v>White/Caucasian</v>
      </c>
      <c r="U388" s="159" t="str">
        <f>IFERROR(VLOOKUP(Table1[[#This Row],[RespondentID]],'All Data'!$A389:$CN961,86,FALSE),"unknown")</f>
        <v>No</v>
      </c>
      <c r="V388" s="159" t="str">
        <f>IFERROR(VLOOKUP(Table1[[#This Row],[RespondentID]],'All Data'!$A389:$CN961,87,FALSE),"unknown")</f>
        <v xml:space="preserve">English </v>
      </c>
      <c r="W388" s="159" t="str">
        <f>IFERROR(VLOOKUP(Table1[[#This Row],[RespondentID]],'All Data'!$A389:$CN961,88,FALSE),"unknown")</f>
        <v>$0-$19,999</v>
      </c>
      <c r="X388" s="159" t="str">
        <f>IFERROR(VLOOKUP(Table1[[#This Row],[RespondentID]],'All Data'!$A389:$CN961,89,FALSE),"unknown")</f>
        <v>Some college</v>
      </c>
      <c r="Y388" s="159" t="str">
        <f>IFERROR(VLOOKUP(Table1[[#This Row],[RespondentID]],'All Data'!$A389:$CN961,90,FALSE),"unknown")</f>
        <v>Retired</v>
      </c>
      <c r="Z388" s="159" t="str">
        <f>IFERROR(VLOOKUP(Table1[[#This Row],[RespondentID]],'All Data'!$A389:$CN961,91,FALSE),"unknown")</f>
        <v>Yes</v>
      </c>
      <c r="AA388" s="159" t="str">
        <f>IFERROR(VLOOKUP(Table1[[#This Row],[RespondentID]],'All Data'!$A389:$CN961,92,FALSE),"unknown")</f>
        <v>No</v>
      </c>
    </row>
    <row r="389" spans="1:27" x14ac:dyDescent="0.35">
      <c r="A389" s="6">
        <v>7044852224</v>
      </c>
      <c r="B389" s="6" t="s">
        <v>67</v>
      </c>
      <c r="C389" s="6"/>
      <c r="D389" s="6"/>
      <c r="E389" s="6"/>
      <c r="F389" s="6"/>
      <c r="G389" s="6"/>
      <c r="H389" s="6"/>
      <c r="I389" s="6"/>
      <c r="J389" s="6"/>
      <c r="K389" s="6"/>
      <c r="L389" s="6"/>
      <c r="M389" s="6"/>
      <c r="N389" s="6"/>
      <c r="O389" s="99"/>
      <c r="P389" s="159" t="str">
        <f>IFERROR(VLOOKUP(Table1[[#This Row],[RespondentID]],'All Data'!$A390:$CN962,81,FALSE),"unkown")</f>
        <v>Female</v>
      </c>
      <c r="Q389" s="159">
        <f>IFERROR(VLOOKUP(Table1[[#This Row],[RespondentID]],'All Data'!$A390:$CN962,82,FALSE),"unknown")</f>
        <v>71</v>
      </c>
      <c r="R389" s="159" t="str">
        <f>IFERROR(VLOOKUP(Table1[[#This Row],[RespondentID]],'All Data'!$A390:$CN962,83,FALSE),"unknown")</f>
        <v>Nassau</v>
      </c>
      <c r="S389" s="159" t="str">
        <f>IFERROR(VLOOKUP(Table1[[#This Row],[RespondentID]],'All Data'!$A390:$CN962,84,FALSE),"unknown")</f>
        <v>New Hyde Park, 11040</v>
      </c>
      <c r="T389" s="159" t="str">
        <f>IFERROR(VLOOKUP(Table1[[#This Row],[RespondentID]],'All Data'!$A390:$CN962,85,FALSE),"unknown")</f>
        <v>White/Caucasian</v>
      </c>
      <c r="U389" s="159" t="str">
        <f>IFERROR(VLOOKUP(Table1[[#This Row],[RespondentID]],'All Data'!$A390:$CN962,86,FALSE),"unknown")</f>
        <v>No</v>
      </c>
      <c r="V389" s="159" t="str">
        <f>IFERROR(VLOOKUP(Table1[[#This Row],[RespondentID]],'All Data'!$A390:$CN962,87,FALSE),"unknown")</f>
        <v xml:space="preserve">English </v>
      </c>
      <c r="W389" s="159" t="str">
        <f>IFERROR(VLOOKUP(Table1[[#This Row],[RespondentID]],'All Data'!$A390:$CN962,88,FALSE),"unknown")</f>
        <v>$50,000 to $74,999</v>
      </c>
      <c r="X389" s="159" t="str">
        <f>IFERROR(VLOOKUP(Table1[[#This Row],[RespondentID]],'All Data'!$A390:$CN962,89,FALSE),"unknown")</f>
        <v>Some college</v>
      </c>
      <c r="Y389" s="159" t="str">
        <f>IFERROR(VLOOKUP(Table1[[#This Row],[RespondentID]],'All Data'!$A390:$CN962,90,FALSE),"unknown")</f>
        <v>Retired</v>
      </c>
      <c r="Z389" s="159" t="str">
        <f>IFERROR(VLOOKUP(Table1[[#This Row],[RespondentID]],'All Data'!$A390:$CN962,91,FALSE),"unknown")</f>
        <v>Yes</v>
      </c>
      <c r="AA389" s="159" t="str">
        <f>IFERROR(VLOOKUP(Table1[[#This Row],[RespondentID]],'All Data'!$A390:$CN962,92,FALSE),"unknown")</f>
        <v>Yes</v>
      </c>
    </row>
    <row r="390" spans="1:27" x14ac:dyDescent="0.35">
      <c r="A390" s="6">
        <v>7044851906</v>
      </c>
      <c r="B390" s="6" t="s">
        <v>67</v>
      </c>
      <c r="C390" s="6" t="s">
        <v>68</v>
      </c>
      <c r="D390" s="6"/>
      <c r="E390" s="6"/>
      <c r="F390" s="6" t="s">
        <v>71</v>
      </c>
      <c r="G390" s="6"/>
      <c r="H390" s="6"/>
      <c r="I390" s="6"/>
      <c r="J390" s="6"/>
      <c r="K390" s="6"/>
      <c r="L390" s="6"/>
      <c r="M390" s="6" t="s">
        <v>78</v>
      </c>
      <c r="N390" s="6"/>
      <c r="O390" s="99"/>
      <c r="P390" s="159" t="str">
        <f>IFERROR(VLOOKUP(Table1[[#This Row],[RespondentID]],'All Data'!$A391:$CN963,81,FALSE),"unkown")</f>
        <v>Female</v>
      </c>
      <c r="Q390" s="159">
        <f>IFERROR(VLOOKUP(Table1[[#This Row],[RespondentID]],'All Data'!$A391:$CN963,82,FALSE),"unknown")</f>
        <v>90</v>
      </c>
      <c r="R390" s="159" t="str">
        <f>IFERROR(VLOOKUP(Table1[[#This Row],[RespondentID]],'All Data'!$A391:$CN963,83,FALSE),"unknown")</f>
        <v>Queens</v>
      </c>
      <c r="S390" s="159">
        <f>IFERROR(VLOOKUP(Table1[[#This Row],[RespondentID]],'All Data'!$A391:$CN963,84,FALSE),"unknown")</f>
        <v>0</v>
      </c>
      <c r="T390" s="159" t="str">
        <f>IFERROR(VLOOKUP(Table1[[#This Row],[RespondentID]],'All Data'!$A391:$CN963,85,FALSE),"unknown")</f>
        <v>Asian/Pacific Islander</v>
      </c>
      <c r="U390" s="159">
        <f>IFERROR(VLOOKUP(Table1[[#This Row],[RespondentID]],'All Data'!$A391:$CN963,86,FALSE),"unknown")</f>
        <v>0</v>
      </c>
      <c r="V390" s="159" t="str">
        <f>IFERROR(VLOOKUP(Table1[[#This Row],[RespondentID]],'All Data'!$A391:$CN963,87,FALSE),"unknown")</f>
        <v xml:space="preserve">English </v>
      </c>
      <c r="W390" s="159">
        <f>IFERROR(VLOOKUP(Table1[[#This Row],[RespondentID]],'All Data'!$A391:$CN963,88,FALSE),"unknown")</f>
        <v>0</v>
      </c>
      <c r="X390" s="159" t="str">
        <f>IFERROR(VLOOKUP(Table1[[#This Row],[RespondentID]],'All Data'!$A391:$CN963,89,FALSE),"unknown")</f>
        <v>High school graduate</v>
      </c>
      <c r="Y390" s="159" t="str">
        <f>IFERROR(VLOOKUP(Table1[[#This Row],[RespondentID]],'All Data'!$A391:$CN963,90,FALSE),"unknown")</f>
        <v>Retired</v>
      </c>
      <c r="Z390" s="159" t="str">
        <f>IFERROR(VLOOKUP(Table1[[#This Row],[RespondentID]],'All Data'!$A391:$CN963,91,FALSE),"unknown")</f>
        <v>Yes</v>
      </c>
      <c r="AA390" s="159" t="str">
        <f>IFERROR(VLOOKUP(Table1[[#This Row],[RespondentID]],'All Data'!$A391:$CN963,92,FALSE),"unknown")</f>
        <v>No</v>
      </c>
    </row>
    <row r="391" spans="1:27" x14ac:dyDescent="0.35">
      <c r="A391" s="6">
        <v>7044851575</v>
      </c>
      <c r="B391" s="6"/>
      <c r="C391" s="6"/>
      <c r="D391" s="6"/>
      <c r="E391" s="6"/>
      <c r="F391" s="6" t="s">
        <v>71</v>
      </c>
      <c r="G391" s="6" t="s">
        <v>72</v>
      </c>
      <c r="H391" s="6"/>
      <c r="I391" s="6"/>
      <c r="J391" s="6"/>
      <c r="K391" s="6"/>
      <c r="L391" s="6"/>
      <c r="M391" s="6"/>
      <c r="N391" s="6"/>
      <c r="O391" s="99"/>
      <c r="P391" s="159" t="str">
        <f>IFERROR(VLOOKUP(Table1[[#This Row],[RespondentID]],'All Data'!$A392:$CN964,81,FALSE),"unkown")</f>
        <v>Female</v>
      </c>
      <c r="Q391" s="159">
        <f>IFERROR(VLOOKUP(Table1[[#This Row],[RespondentID]],'All Data'!$A392:$CN964,82,FALSE),"unknown")</f>
        <v>51</v>
      </c>
      <c r="R391" s="159" t="str">
        <f>IFERROR(VLOOKUP(Table1[[#This Row],[RespondentID]],'All Data'!$A392:$CN964,83,FALSE),"unknown")</f>
        <v>Nassau</v>
      </c>
      <c r="S391" s="159" t="str">
        <f>IFERROR(VLOOKUP(Table1[[#This Row],[RespondentID]],'All Data'!$A392:$CN964,84,FALSE),"unknown")</f>
        <v>New Hyde Park, 11040</v>
      </c>
      <c r="T391" s="159" t="str">
        <f>IFERROR(VLOOKUP(Table1[[#This Row],[RespondentID]],'All Data'!$A392:$CN964,85,FALSE),"unknown")</f>
        <v>White/Caucasian</v>
      </c>
      <c r="U391" s="159" t="str">
        <f>IFERROR(VLOOKUP(Table1[[#This Row],[RespondentID]],'All Data'!$A392:$CN964,86,FALSE),"unknown")</f>
        <v>No</v>
      </c>
      <c r="V391" s="159" t="str">
        <f>IFERROR(VLOOKUP(Table1[[#This Row],[RespondentID]],'All Data'!$A392:$CN964,87,FALSE),"unknown")</f>
        <v xml:space="preserve">English </v>
      </c>
      <c r="W391" s="159">
        <f>IFERROR(VLOOKUP(Table1[[#This Row],[RespondentID]],'All Data'!$A392:$CN964,88,FALSE),"unknown")</f>
        <v>0</v>
      </c>
      <c r="X391" s="159" t="str">
        <f>IFERROR(VLOOKUP(Table1[[#This Row],[RespondentID]],'All Data'!$A392:$CN964,89,FALSE),"unknown")</f>
        <v>High school graduate</v>
      </c>
      <c r="Y391" s="159">
        <f>IFERROR(VLOOKUP(Table1[[#This Row],[RespondentID]],'All Data'!$A392:$CN964,90,FALSE),"unknown")</f>
        <v>0</v>
      </c>
      <c r="Z391" s="159" t="str">
        <f>IFERROR(VLOOKUP(Table1[[#This Row],[RespondentID]],'All Data'!$A392:$CN964,91,FALSE),"unknown")</f>
        <v>Yes</v>
      </c>
      <c r="AA391" s="159" t="str">
        <f>IFERROR(VLOOKUP(Table1[[#This Row],[RespondentID]],'All Data'!$A392:$CN964,92,FALSE),"unknown")</f>
        <v>No</v>
      </c>
    </row>
    <row r="392" spans="1:27" x14ac:dyDescent="0.35">
      <c r="A392" s="6">
        <v>7044850932</v>
      </c>
      <c r="B392" s="6" t="s">
        <v>67</v>
      </c>
      <c r="C392" s="6" t="s">
        <v>68</v>
      </c>
      <c r="D392" s="6"/>
      <c r="E392" s="6"/>
      <c r="F392" s="6"/>
      <c r="G392" s="6"/>
      <c r="H392" s="6"/>
      <c r="I392" s="6"/>
      <c r="J392" s="6"/>
      <c r="K392" s="6"/>
      <c r="L392" s="6"/>
      <c r="M392" s="6" t="s">
        <v>78</v>
      </c>
      <c r="N392" s="6"/>
      <c r="O392" s="99"/>
      <c r="P392" s="159" t="str">
        <f>IFERROR(VLOOKUP(Table1[[#This Row],[RespondentID]],'All Data'!$A393:$CN965,81,FALSE),"unkown")</f>
        <v>Female</v>
      </c>
      <c r="Q392" s="159">
        <f>IFERROR(VLOOKUP(Table1[[#This Row],[RespondentID]],'All Data'!$A393:$CN965,82,FALSE),"unknown")</f>
        <v>69</v>
      </c>
      <c r="R392" s="159" t="str">
        <f>IFERROR(VLOOKUP(Table1[[#This Row],[RespondentID]],'All Data'!$A393:$CN965,83,FALSE),"unknown")</f>
        <v>Nassau</v>
      </c>
      <c r="S392" s="159" t="str">
        <f>IFERROR(VLOOKUP(Table1[[#This Row],[RespondentID]],'All Data'!$A393:$CN965,84,FALSE),"unknown")</f>
        <v>New Hyde Park, 11040</v>
      </c>
      <c r="T392" s="159" t="str">
        <f>IFERROR(VLOOKUP(Table1[[#This Row],[RespondentID]],'All Data'!$A393:$CN965,85,FALSE),"unknown")</f>
        <v>White/Caucasian</v>
      </c>
      <c r="U392" s="159" t="str">
        <f>IFERROR(VLOOKUP(Table1[[#This Row],[RespondentID]],'All Data'!$A393:$CN965,86,FALSE),"unknown")</f>
        <v>No</v>
      </c>
      <c r="V392" s="159" t="str">
        <f>IFERROR(VLOOKUP(Table1[[#This Row],[RespondentID]],'All Data'!$A393:$CN965,87,FALSE),"unknown")</f>
        <v xml:space="preserve">English </v>
      </c>
      <c r="W392" s="159" t="str">
        <f>IFERROR(VLOOKUP(Table1[[#This Row],[RespondentID]],'All Data'!$A393:$CN965,88,FALSE),"unknown")</f>
        <v>$20,000 to $34,999</v>
      </c>
      <c r="X392" s="159" t="str">
        <f>IFERROR(VLOOKUP(Table1[[#This Row],[RespondentID]],'All Data'!$A393:$CN965,89,FALSE),"unknown")</f>
        <v>Some college</v>
      </c>
      <c r="Y392" s="159" t="str">
        <f>IFERROR(VLOOKUP(Table1[[#This Row],[RespondentID]],'All Data'!$A393:$CN965,90,FALSE),"unknown")</f>
        <v>Retired</v>
      </c>
      <c r="Z392" s="159" t="str">
        <f>IFERROR(VLOOKUP(Table1[[#This Row],[RespondentID]],'All Data'!$A393:$CN965,91,FALSE),"unknown")</f>
        <v>Yes</v>
      </c>
      <c r="AA392" s="159">
        <f>IFERROR(VLOOKUP(Table1[[#This Row],[RespondentID]],'All Data'!$A393:$CN965,92,FALSE),"unknown")</f>
        <v>0</v>
      </c>
    </row>
    <row r="393" spans="1:27" x14ac:dyDescent="0.35">
      <c r="A393" s="6">
        <v>7044850455</v>
      </c>
      <c r="B393" s="6"/>
      <c r="C393" s="6" t="s">
        <v>68</v>
      </c>
      <c r="D393" s="6"/>
      <c r="E393" s="6"/>
      <c r="F393" s="6" t="s">
        <v>71</v>
      </c>
      <c r="G393" s="6"/>
      <c r="H393" s="6"/>
      <c r="I393" s="6"/>
      <c r="J393" s="6"/>
      <c r="K393" s="6"/>
      <c r="L393" s="6"/>
      <c r="M393" s="6"/>
      <c r="N393" s="6"/>
      <c r="O393" s="99"/>
      <c r="P393" s="159" t="str">
        <f>IFERROR(VLOOKUP(Table1[[#This Row],[RespondentID]],'All Data'!$A394:$CN966,81,FALSE),"unkown")</f>
        <v>Male</v>
      </c>
      <c r="Q393" s="159">
        <f>IFERROR(VLOOKUP(Table1[[#This Row],[RespondentID]],'All Data'!$A394:$CN966,82,FALSE),"unknown")</f>
        <v>68</v>
      </c>
      <c r="R393" s="159" t="str">
        <f>IFERROR(VLOOKUP(Table1[[#This Row],[RespondentID]],'All Data'!$A394:$CN966,83,FALSE),"unknown")</f>
        <v>Nassau</v>
      </c>
      <c r="S393" s="159" t="str">
        <f>IFERROR(VLOOKUP(Table1[[#This Row],[RespondentID]],'All Data'!$A394:$CN966,84,FALSE),"unknown")</f>
        <v>Levittown, 11756</v>
      </c>
      <c r="T393" s="159" t="str">
        <f>IFERROR(VLOOKUP(Table1[[#This Row],[RespondentID]],'All Data'!$A394:$CN966,85,FALSE),"unknown")</f>
        <v>White/Caucasian</v>
      </c>
      <c r="U393" s="159" t="str">
        <f>IFERROR(VLOOKUP(Table1[[#This Row],[RespondentID]],'All Data'!$A394:$CN966,86,FALSE),"unknown")</f>
        <v>No</v>
      </c>
      <c r="V393" s="159" t="str">
        <f>IFERROR(VLOOKUP(Table1[[#This Row],[RespondentID]],'All Data'!$A394:$CN966,87,FALSE),"unknown")</f>
        <v xml:space="preserve">English </v>
      </c>
      <c r="W393" s="159" t="str">
        <f>IFERROR(VLOOKUP(Table1[[#This Row],[RespondentID]],'All Data'!$A394:$CN966,88,FALSE),"unknown")</f>
        <v>$0-$19,999</v>
      </c>
      <c r="X393" s="159" t="str">
        <f>IFERROR(VLOOKUP(Table1[[#This Row],[RespondentID]],'All Data'!$A394:$CN966,89,FALSE),"unknown")</f>
        <v>College graduate</v>
      </c>
      <c r="Y393" s="159" t="str">
        <f>IFERROR(VLOOKUP(Table1[[#This Row],[RespondentID]],'All Data'!$A394:$CN966,90,FALSE),"unknown")</f>
        <v>Retired</v>
      </c>
      <c r="Z393" s="159" t="str">
        <f>IFERROR(VLOOKUP(Table1[[#This Row],[RespondentID]],'All Data'!$A394:$CN966,91,FALSE),"unknown")</f>
        <v>Yes</v>
      </c>
      <c r="AA393" s="159" t="str">
        <f>IFERROR(VLOOKUP(Table1[[#This Row],[RespondentID]],'All Data'!$A394:$CN966,92,FALSE),"unknown")</f>
        <v>No</v>
      </c>
    </row>
    <row r="394" spans="1:27" x14ac:dyDescent="0.35">
      <c r="A394" s="6">
        <v>7044850131</v>
      </c>
      <c r="B394" s="6"/>
      <c r="C394" s="6"/>
      <c r="D394" s="6"/>
      <c r="E394" s="6" t="s">
        <v>70</v>
      </c>
      <c r="F394" s="6"/>
      <c r="G394" s="6"/>
      <c r="H394" s="6"/>
      <c r="I394" s="6"/>
      <c r="J394" s="6"/>
      <c r="K394" s="6"/>
      <c r="L394" s="6"/>
      <c r="M394" s="6"/>
      <c r="N394" s="6"/>
      <c r="O394" s="99"/>
      <c r="P394" s="159" t="str">
        <f>IFERROR(VLOOKUP(Table1[[#This Row],[RespondentID]],'All Data'!$A395:$CN967,81,FALSE),"unkown")</f>
        <v>Female</v>
      </c>
      <c r="Q394" s="159">
        <f>IFERROR(VLOOKUP(Table1[[#This Row],[RespondentID]],'All Data'!$A395:$CN967,82,FALSE),"unknown")</f>
        <v>87</v>
      </c>
      <c r="R394" s="159" t="str">
        <f>IFERROR(VLOOKUP(Table1[[#This Row],[RespondentID]],'All Data'!$A395:$CN967,83,FALSE),"unknown")</f>
        <v>Suffolk</v>
      </c>
      <c r="S394" s="159" t="str">
        <f>IFERROR(VLOOKUP(Table1[[#This Row],[RespondentID]],'All Data'!$A395:$CN967,84,FALSE),"unknown")</f>
        <v>West Babylon, 11704</v>
      </c>
      <c r="T394" s="159" t="str">
        <f>IFERROR(VLOOKUP(Table1[[#This Row],[RespondentID]],'All Data'!$A395:$CN967,85,FALSE),"unknown")</f>
        <v>White/Caucasian</v>
      </c>
      <c r="U394" s="159" t="str">
        <f>IFERROR(VLOOKUP(Table1[[#This Row],[RespondentID]],'All Data'!$A395:$CN967,86,FALSE),"unknown")</f>
        <v>No</v>
      </c>
      <c r="V394" s="159" t="str">
        <f>IFERROR(VLOOKUP(Table1[[#This Row],[RespondentID]],'All Data'!$A395:$CN967,87,FALSE),"unknown")</f>
        <v xml:space="preserve">English </v>
      </c>
      <c r="W394" s="159">
        <f>IFERROR(VLOOKUP(Table1[[#This Row],[RespondentID]],'All Data'!$A395:$CN967,88,FALSE),"unknown")</f>
        <v>0</v>
      </c>
      <c r="X394" s="159" t="str">
        <f>IFERROR(VLOOKUP(Table1[[#This Row],[RespondentID]],'All Data'!$A395:$CN967,89,FALSE),"unknown")</f>
        <v>High school graduate</v>
      </c>
      <c r="Y394" s="159" t="str">
        <f>IFERROR(VLOOKUP(Table1[[#This Row],[RespondentID]],'All Data'!$A395:$CN967,90,FALSE),"unknown")</f>
        <v>Retired</v>
      </c>
      <c r="Z394" s="159" t="str">
        <f>IFERROR(VLOOKUP(Table1[[#This Row],[RespondentID]],'All Data'!$A395:$CN967,91,FALSE),"unknown")</f>
        <v>Yes</v>
      </c>
      <c r="AA394" s="159" t="str">
        <f>IFERROR(VLOOKUP(Table1[[#This Row],[RespondentID]],'All Data'!$A395:$CN967,92,FALSE),"unknown")</f>
        <v>No</v>
      </c>
    </row>
    <row r="395" spans="1:27" x14ac:dyDescent="0.35">
      <c r="A395" s="6">
        <v>7044849937</v>
      </c>
      <c r="B395" s="6" t="s">
        <v>67</v>
      </c>
      <c r="C395" s="6"/>
      <c r="D395" s="6"/>
      <c r="E395" s="6"/>
      <c r="F395" s="6"/>
      <c r="G395" s="6"/>
      <c r="H395" s="6"/>
      <c r="I395" s="6"/>
      <c r="J395" s="6"/>
      <c r="K395" s="6"/>
      <c r="L395" s="6"/>
      <c r="M395" s="6"/>
      <c r="N395" s="6"/>
      <c r="O395" s="99"/>
      <c r="P395" s="159" t="str">
        <f>IFERROR(VLOOKUP(Table1[[#This Row],[RespondentID]],'All Data'!$A396:$CN968,81,FALSE),"unkown")</f>
        <v>Male</v>
      </c>
      <c r="Q395" s="159">
        <f>IFERROR(VLOOKUP(Table1[[#This Row],[RespondentID]],'All Data'!$A396:$CN968,82,FALSE),"unknown")</f>
        <v>76</v>
      </c>
      <c r="R395" s="159" t="str">
        <f>IFERROR(VLOOKUP(Table1[[#This Row],[RespondentID]],'All Data'!$A396:$CN968,83,FALSE),"unknown")</f>
        <v>Nassau</v>
      </c>
      <c r="S395" s="159" t="str">
        <f>IFERROR(VLOOKUP(Table1[[#This Row],[RespondentID]],'All Data'!$A396:$CN968,84,FALSE),"unknown")</f>
        <v>Carle Place, 11514</v>
      </c>
      <c r="T395" s="159" t="str">
        <f>IFERROR(VLOOKUP(Table1[[#This Row],[RespondentID]],'All Data'!$A396:$CN968,85,FALSE),"unknown")</f>
        <v>White/Caucasian</v>
      </c>
      <c r="U395" s="159" t="str">
        <f>IFERROR(VLOOKUP(Table1[[#This Row],[RespondentID]],'All Data'!$A396:$CN968,86,FALSE),"unknown")</f>
        <v>No</v>
      </c>
      <c r="V395" s="159" t="str">
        <f>IFERROR(VLOOKUP(Table1[[#This Row],[RespondentID]],'All Data'!$A396:$CN968,87,FALSE),"unknown")</f>
        <v xml:space="preserve">English </v>
      </c>
      <c r="W395" s="159" t="str">
        <f>IFERROR(VLOOKUP(Table1[[#This Row],[RespondentID]],'All Data'!$A396:$CN968,88,FALSE),"unknown")</f>
        <v>$50,000 to $74,999</v>
      </c>
      <c r="X395" s="159" t="str">
        <f>IFERROR(VLOOKUP(Table1[[#This Row],[RespondentID]],'All Data'!$A396:$CN968,89,FALSE),"unknown")</f>
        <v>Some college</v>
      </c>
      <c r="Y395" s="159" t="str">
        <f>IFERROR(VLOOKUP(Table1[[#This Row],[RespondentID]],'All Data'!$A396:$CN968,90,FALSE),"unknown")</f>
        <v>Retired</v>
      </c>
      <c r="Z395" s="159" t="str">
        <f>IFERROR(VLOOKUP(Table1[[#This Row],[RespondentID]],'All Data'!$A396:$CN968,91,FALSE),"unknown")</f>
        <v>No, but I did in the past</v>
      </c>
      <c r="AA395" s="159" t="str">
        <f>IFERROR(VLOOKUP(Table1[[#This Row],[RespondentID]],'All Data'!$A396:$CN968,92,FALSE),"unknown")</f>
        <v>No</v>
      </c>
    </row>
    <row r="396" spans="1:27" x14ac:dyDescent="0.35">
      <c r="A396" s="6">
        <v>7044849752</v>
      </c>
      <c r="B396" s="6" t="s">
        <v>67</v>
      </c>
      <c r="C396" s="6" t="s">
        <v>68</v>
      </c>
      <c r="D396" s="6"/>
      <c r="E396" s="6"/>
      <c r="F396" s="6"/>
      <c r="G396" s="6"/>
      <c r="H396" s="6"/>
      <c r="I396" s="6"/>
      <c r="J396" s="6"/>
      <c r="K396" s="6"/>
      <c r="L396" s="6"/>
      <c r="M396" s="6"/>
      <c r="N396" s="6"/>
      <c r="O396" s="99"/>
      <c r="P396" s="159" t="str">
        <f>IFERROR(VLOOKUP(Table1[[#This Row],[RespondentID]],'All Data'!$A397:$CN969,81,FALSE),"unkown")</f>
        <v>Female</v>
      </c>
      <c r="Q396" s="159">
        <f>IFERROR(VLOOKUP(Table1[[#This Row],[RespondentID]],'All Data'!$A397:$CN969,82,FALSE),"unknown")</f>
        <v>88</v>
      </c>
      <c r="R396" s="159" t="str">
        <f>IFERROR(VLOOKUP(Table1[[#This Row],[RespondentID]],'All Data'!$A397:$CN969,83,FALSE),"unknown")</f>
        <v>Nassau</v>
      </c>
      <c r="S396" s="159" t="str">
        <f>IFERROR(VLOOKUP(Table1[[#This Row],[RespondentID]],'All Data'!$A397:$CN969,84,FALSE),"unknown")</f>
        <v>Farmingdale, 11735</v>
      </c>
      <c r="T396" s="159" t="str">
        <f>IFERROR(VLOOKUP(Table1[[#This Row],[RespondentID]],'All Data'!$A397:$CN969,85,FALSE),"unknown")</f>
        <v>White/Caucasian</v>
      </c>
      <c r="U396" s="159">
        <f>IFERROR(VLOOKUP(Table1[[#This Row],[RespondentID]],'All Data'!$A397:$CN969,86,FALSE),"unknown")</f>
        <v>0</v>
      </c>
      <c r="V396" s="159" t="str">
        <f>IFERROR(VLOOKUP(Table1[[#This Row],[RespondentID]],'All Data'!$A397:$CN969,87,FALSE),"unknown")</f>
        <v xml:space="preserve">English </v>
      </c>
      <c r="W396" s="159" t="str">
        <f>IFERROR(VLOOKUP(Table1[[#This Row],[RespondentID]],'All Data'!$A397:$CN969,88,FALSE),"unknown")</f>
        <v>$35,000 to $49,999</v>
      </c>
      <c r="X396" s="159" t="str">
        <f>IFERROR(VLOOKUP(Table1[[#This Row],[RespondentID]],'All Data'!$A397:$CN969,89,FALSE),"unknown")</f>
        <v>Some high school</v>
      </c>
      <c r="Y396" s="159" t="str">
        <f>IFERROR(VLOOKUP(Table1[[#This Row],[RespondentID]],'All Data'!$A397:$CN969,90,FALSE),"unknown")</f>
        <v>Retired</v>
      </c>
      <c r="Z396" s="159" t="str">
        <f>IFERROR(VLOOKUP(Table1[[#This Row],[RespondentID]],'All Data'!$A397:$CN969,91,FALSE),"unknown")</f>
        <v>Yes</v>
      </c>
      <c r="AA396" s="159" t="str">
        <f>IFERROR(VLOOKUP(Table1[[#This Row],[RespondentID]],'All Data'!$A397:$CN969,92,FALSE),"unknown")</f>
        <v>No</v>
      </c>
    </row>
    <row r="397" spans="1:27" x14ac:dyDescent="0.35">
      <c r="A397" s="6">
        <v>7044849483</v>
      </c>
      <c r="B397" s="6" t="s">
        <v>67</v>
      </c>
      <c r="C397" s="6"/>
      <c r="D397" s="6"/>
      <c r="E397" s="6" t="s">
        <v>70</v>
      </c>
      <c r="F397" s="6"/>
      <c r="G397" s="6"/>
      <c r="H397" s="6"/>
      <c r="I397" s="6"/>
      <c r="J397" s="6"/>
      <c r="K397" s="6"/>
      <c r="L397" s="6"/>
      <c r="M397" s="6"/>
      <c r="N397" s="6"/>
      <c r="O397" s="99"/>
      <c r="P397" s="159" t="str">
        <f>IFERROR(VLOOKUP(Table1[[#This Row],[RespondentID]],'All Data'!$A398:$CN970,81,FALSE),"unkown")</f>
        <v>Male</v>
      </c>
      <c r="Q397" s="159">
        <f>IFERROR(VLOOKUP(Table1[[#This Row],[RespondentID]],'All Data'!$A398:$CN970,82,FALSE),"unknown")</f>
        <v>70</v>
      </c>
      <c r="R397" s="159" t="str">
        <f>IFERROR(VLOOKUP(Table1[[#This Row],[RespondentID]],'All Data'!$A398:$CN970,83,FALSE),"unknown")</f>
        <v>Suffolk</v>
      </c>
      <c r="S397" s="159" t="str">
        <f>IFERROR(VLOOKUP(Table1[[#This Row],[RespondentID]],'All Data'!$A398:$CN970,84,FALSE),"unknown")</f>
        <v>Amity Harbor, 11701</v>
      </c>
      <c r="T397" s="159" t="str">
        <f>IFERROR(VLOOKUP(Table1[[#This Row],[RespondentID]],'All Data'!$A398:$CN970,85,FALSE),"unknown")</f>
        <v>Multi-racial</v>
      </c>
      <c r="U397" s="159" t="str">
        <f>IFERROR(VLOOKUP(Table1[[#This Row],[RespondentID]],'All Data'!$A398:$CN970,86,FALSE),"unknown")</f>
        <v>No</v>
      </c>
      <c r="V397" s="159" t="str">
        <f>IFERROR(VLOOKUP(Table1[[#This Row],[RespondentID]],'All Data'!$A398:$CN970,87,FALSE),"unknown")</f>
        <v xml:space="preserve">English </v>
      </c>
      <c r="W397" s="159" t="str">
        <f>IFERROR(VLOOKUP(Table1[[#This Row],[RespondentID]],'All Data'!$A398:$CN970,88,FALSE),"unknown")</f>
        <v>$20,000 to $34,999</v>
      </c>
      <c r="X397" s="159" t="str">
        <f>IFERROR(VLOOKUP(Table1[[#This Row],[RespondentID]],'All Data'!$A398:$CN970,89,FALSE),"unknown")</f>
        <v>College graduate</v>
      </c>
      <c r="Y397" s="159" t="str">
        <f>IFERROR(VLOOKUP(Table1[[#This Row],[RespondentID]],'All Data'!$A398:$CN970,90,FALSE),"unknown")</f>
        <v>Retired</v>
      </c>
      <c r="Z397" s="159" t="str">
        <f>IFERROR(VLOOKUP(Table1[[#This Row],[RespondentID]],'All Data'!$A398:$CN970,91,FALSE),"unknown")</f>
        <v>Yes</v>
      </c>
      <c r="AA397" s="159" t="str">
        <f>IFERROR(VLOOKUP(Table1[[#This Row],[RespondentID]],'All Data'!$A398:$CN970,92,FALSE),"unknown")</f>
        <v>Yes</v>
      </c>
    </row>
    <row r="398" spans="1:27" x14ac:dyDescent="0.35">
      <c r="A398" s="6">
        <v>7044849217</v>
      </c>
      <c r="B398" s="6" t="s">
        <v>67</v>
      </c>
      <c r="C398" s="6"/>
      <c r="D398" s="6"/>
      <c r="E398" s="6"/>
      <c r="F398" s="6"/>
      <c r="G398" s="6"/>
      <c r="H398" s="6"/>
      <c r="I398" s="6"/>
      <c r="J398" s="6"/>
      <c r="K398" s="6"/>
      <c r="L398" s="6"/>
      <c r="M398" s="6"/>
      <c r="N398" s="6"/>
      <c r="O398" s="99"/>
      <c r="P398" s="159" t="str">
        <f>IFERROR(VLOOKUP(Table1[[#This Row],[RespondentID]],'All Data'!$A399:$CN971,81,FALSE),"unkown")</f>
        <v>Male</v>
      </c>
      <c r="Q398" s="159">
        <f>IFERROR(VLOOKUP(Table1[[#This Row],[RespondentID]],'All Data'!$A399:$CN971,82,FALSE),"unknown")</f>
        <v>74</v>
      </c>
      <c r="R398" s="159" t="str">
        <f>IFERROR(VLOOKUP(Table1[[#This Row],[RespondentID]],'All Data'!$A399:$CN971,83,FALSE),"unknown")</f>
        <v>Suffolk</v>
      </c>
      <c r="S398" s="159" t="str">
        <f>IFERROR(VLOOKUP(Table1[[#This Row],[RespondentID]],'All Data'!$A399:$CN971,84,FALSE),"unknown")</f>
        <v>Copiague, 11726</v>
      </c>
      <c r="T398" s="159" t="str">
        <f>IFERROR(VLOOKUP(Table1[[#This Row],[RespondentID]],'All Data'!$A399:$CN971,85,FALSE),"unknown")</f>
        <v>White/Caucasian</v>
      </c>
      <c r="U398" s="159" t="str">
        <f>IFERROR(VLOOKUP(Table1[[#This Row],[RespondentID]],'All Data'!$A399:$CN971,86,FALSE),"unknown")</f>
        <v>No</v>
      </c>
      <c r="V398" s="159" t="str">
        <f>IFERROR(VLOOKUP(Table1[[#This Row],[RespondentID]],'All Data'!$A399:$CN971,87,FALSE),"unknown")</f>
        <v xml:space="preserve"> </v>
      </c>
      <c r="W398" s="159">
        <f>IFERROR(VLOOKUP(Table1[[#This Row],[RespondentID]],'All Data'!$A399:$CN971,88,FALSE),"unknown")</f>
        <v>0</v>
      </c>
      <c r="X398" s="159" t="str">
        <f>IFERROR(VLOOKUP(Table1[[#This Row],[RespondentID]],'All Data'!$A399:$CN971,89,FALSE),"unknown")</f>
        <v>High school graduate</v>
      </c>
      <c r="Y398" s="159" t="str">
        <f>IFERROR(VLOOKUP(Table1[[#This Row],[RespondentID]],'All Data'!$A399:$CN971,90,FALSE),"unknown")</f>
        <v>Retired</v>
      </c>
      <c r="Z398" s="159" t="str">
        <f>IFERROR(VLOOKUP(Table1[[#This Row],[RespondentID]],'All Data'!$A399:$CN971,91,FALSE),"unknown")</f>
        <v>Yes</v>
      </c>
      <c r="AA398" s="159">
        <f>IFERROR(VLOOKUP(Table1[[#This Row],[RespondentID]],'All Data'!$A399:$CN971,92,FALSE),"unknown")</f>
        <v>0</v>
      </c>
    </row>
    <row r="399" spans="1:27" x14ac:dyDescent="0.35">
      <c r="A399" s="6">
        <v>7044848984</v>
      </c>
      <c r="B399" s="6" t="s">
        <v>67</v>
      </c>
      <c r="C399" s="6"/>
      <c r="D399" s="6"/>
      <c r="E399" s="6"/>
      <c r="F399" s="6" t="s">
        <v>71</v>
      </c>
      <c r="G399" s="6"/>
      <c r="H399" s="6"/>
      <c r="I399" s="6"/>
      <c r="J399" s="6"/>
      <c r="K399" s="6"/>
      <c r="L399" s="6"/>
      <c r="M399" s="6"/>
      <c r="N399" s="6"/>
      <c r="O399" s="99"/>
      <c r="P399" s="159" t="str">
        <f>IFERROR(VLOOKUP(Table1[[#This Row],[RespondentID]],'All Data'!$A400:$CN972,81,FALSE),"unkown")</f>
        <v>Female</v>
      </c>
      <c r="Q399" s="159">
        <f>IFERROR(VLOOKUP(Table1[[#This Row],[RespondentID]],'All Data'!$A400:$CN972,82,FALSE),"unknown")</f>
        <v>70</v>
      </c>
      <c r="R399" s="159" t="str">
        <f>IFERROR(VLOOKUP(Table1[[#This Row],[RespondentID]],'All Data'!$A400:$CN972,83,FALSE),"unknown")</f>
        <v>Suffolk</v>
      </c>
      <c r="S399" s="159" t="str">
        <f>IFERROR(VLOOKUP(Table1[[#This Row],[RespondentID]],'All Data'!$A400:$CN972,84,FALSE),"unknown")</f>
        <v>Holtsville, 11742</v>
      </c>
      <c r="T399" s="159" t="str">
        <f>IFERROR(VLOOKUP(Table1[[#This Row],[RespondentID]],'All Data'!$A400:$CN972,85,FALSE),"unknown")</f>
        <v>White/Caucasian</v>
      </c>
      <c r="U399" s="159" t="str">
        <f>IFERROR(VLOOKUP(Table1[[#This Row],[RespondentID]],'All Data'!$A400:$CN972,86,FALSE),"unknown")</f>
        <v>No</v>
      </c>
      <c r="V399" s="159" t="str">
        <f>IFERROR(VLOOKUP(Table1[[#This Row],[RespondentID]],'All Data'!$A400:$CN972,87,FALSE),"unknown")</f>
        <v xml:space="preserve">English </v>
      </c>
      <c r="W399" s="159" t="str">
        <f>IFERROR(VLOOKUP(Table1[[#This Row],[RespondentID]],'All Data'!$A400:$CN972,88,FALSE),"unknown")</f>
        <v>$50,000 to $74,999</v>
      </c>
      <c r="X399" s="159" t="str">
        <f>IFERROR(VLOOKUP(Table1[[#This Row],[RespondentID]],'All Data'!$A400:$CN972,89,FALSE),"unknown")</f>
        <v>College graduate</v>
      </c>
      <c r="Y399" s="159" t="str">
        <f>IFERROR(VLOOKUP(Table1[[#This Row],[RespondentID]],'All Data'!$A400:$CN972,90,FALSE),"unknown")</f>
        <v>Employed for wages</v>
      </c>
      <c r="Z399" s="159" t="str">
        <f>IFERROR(VLOOKUP(Table1[[#This Row],[RespondentID]],'All Data'!$A400:$CN972,91,FALSE),"unknown")</f>
        <v>Yes</v>
      </c>
      <c r="AA399" s="159" t="str">
        <f>IFERROR(VLOOKUP(Table1[[#This Row],[RespondentID]],'All Data'!$A400:$CN972,92,FALSE),"unknown")</f>
        <v>Yes</v>
      </c>
    </row>
    <row r="400" spans="1:27" x14ac:dyDescent="0.35">
      <c r="A400" s="6">
        <v>7044848704</v>
      </c>
      <c r="B400" s="6" t="s">
        <v>67</v>
      </c>
      <c r="C400" s="6"/>
      <c r="D400" s="6"/>
      <c r="E400" s="6"/>
      <c r="F400" s="6"/>
      <c r="G400" s="6"/>
      <c r="H400" s="6"/>
      <c r="I400" s="6"/>
      <c r="J400" s="6"/>
      <c r="K400" s="6"/>
      <c r="L400" s="6"/>
      <c r="M400" s="6"/>
      <c r="N400" s="6"/>
      <c r="O400" s="99"/>
      <c r="P400" s="159" t="str">
        <f>IFERROR(VLOOKUP(Table1[[#This Row],[RespondentID]],'All Data'!$A401:$CN973,81,FALSE),"unkown")</f>
        <v>Female</v>
      </c>
      <c r="Q400" s="159">
        <f>IFERROR(VLOOKUP(Table1[[#This Row],[RespondentID]],'All Data'!$A401:$CN973,82,FALSE),"unknown")</f>
        <v>63</v>
      </c>
      <c r="R400" s="159" t="str">
        <f>IFERROR(VLOOKUP(Table1[[#This Row],[RespondentID]],'All Data'!$A401:$CN973,83,FALSE),"unknown")</f>
        <v>Suffolk</v>
      </c>
      <c r="S400" s="159" t="str">
        <f>IFERROR(VLOOKUP(Table1[[#This Row],[RespondentID]],'All Data'!$A401:$CN973,84,FALSE),"unknown")</f>
        <v>Amityville, 11701</v>
      </c>
      <c r="T400" s="159" t="str">
        <f>IFERROR(VLOOKUP(Table1[[#This Row],[RespondentID]],'All Data'!$A401:$CN973,85,FALSE),"unknown")</f>
        <v>White/Caucasian</v>
      </c>
      <c r="U400" s="159" t="str">
        <f>IFERROR(VLOOKUP(Table1[[#This Row],[RespondentID]],'All Data'!$A401:$CN973,86,FALSE),"unknown")</f>
        <v>No</v>
      </c>
      <c r="V400" s="159" t="str">
        <f>IFERROR(VLOOKUP(Table1[[#This Row],[RespondentID]],'All Data'!$A401:$CN973,87,FALSE),"unknown")</f>
        <v xml:space="preserve">English </v>
      </c>
      <c r="W400" s="159" t="str">
        <f>IFERROR(VLOOKUP(Table1[[#This Row],[RespondentID]],'All Data'!$A401:$CN973,88,FALSE),"unknown")</f>
        <v>$0-$19,999</v>
      </c>
      <c r="X400" s="159" t="str">
        <f>IFERROR(VLOOKUP(Table1[[#This Row],[RespondentID]],'All Data'!$A401:$CN973,89,FALSE),"unknown")</f>
        <v>High school graduate</v>
      </c>
      <c r="Y400" s="159">
        <f>IFERROR(VLOOKUP(Table1[[#This Row],[RespondentID]],'All Data'!$A401:$CN973,90,FALSE),"unknown")</f>
        <v>0</v>
      </c>
      <c r="Z400" s="159" t="str">
        <f>IFERROR(VLOOKUP(Table1[[#This Row],[RespondentID]],'All Data'!$A401:$CN973,91,FALSE),"unknown")</f>
        <v>Yes</v>
      </c>
      <c r="AA400" s="159" t="str">
        <f>IFERROR(VLOOKUP(Table1[[#This Row],[RespondentID]],'All Data'!$A401:$CN973,92,FALSE),"unknown")</f>
        <v>Yes</v>
      </c>
    </row>
    <row r="401" spans="1:27" x14ac:dyDescent="0.35">
      <c r="A401" s="6">
        <v>7044848423</v>
      </c>
      <c r="B401" s="6" t="s">
        <v>67</v>
      </c>
      <c r="C401" s="6"/>
      <c r="D401" s="6"/>
      <c r="E401" s="6" t="s">
        <v>70</v>
      </c>
      <c r="F401" s="6"/>
      <c r="G401" s="6"/>
      <c r="H401" s="6"/>
      <c r="I401" s="6"/>
      <c r="J401" s="6"/>
      <c r="K401" s="6"/>
      <c r="L401" s="6"/>
      <c r="M401" s="6"/>
      <c r="N401" s="6"/>
      <c r="O401" s="99"/>
      <c r="P401" s="159" t="str">
        <f>IFERROR(VLOOKUP(Table1[[#This Row],[RespondentID]],'All Data'!$A402:$CN974,81,FALSE),"unkown")</f>
        <v>Female</v>
      </c>
      <c r="Q401" s="159">
        <f>IFERROR(VLOOKUP(Table1[[#This Row],[RespondentID]],'All Data'!$A402:$CN974,82,FALSE),"unknown")</f>
        <v>87</v>
      </c>
      <c r="R401" s="159" t="str">
        <f>IFERROR(VLOOKUP(Table1[[#This Row],[RespondentID]],'All Data'!$A402:$CN974,83,FALSE),"unknown")</f>
        <v>Suffolk</v>
      </c>
      <c r="S401" s="159" t="str">
        <f>IFERROR(VLOOKUP(Table1[[#This Row],[RespondentID]],'All Data'!$A402:$CN974,84,FALSE),"unknown")</f>
        <v>Copiague, 11726</v>
      </c>
      <c r="T401" s="159" t="str">
        <f>IFERROR(VLOOKUP(Table1[[#This Row],[RespondentID]],'All Data'!$A402:$CN974,85,FALSE),"unknown")</f>
        <v>White/Caucasian</v>
      </c>
      <c r="U401" s="159" t="str">
        <f>IFERROR(VLOOKUP(Table1[[#This Row],[RespondentID]],'All Data'!$A402:$CN974,86,FALSE),"unknown")</f>
        <v>No</v>
      </c>
      <c r="V401" s="159" t="str">
        <f>IFERROR(VLOOKUP(Table1[[#This Row],[RespondentID]],'All Data'!$A402:$CN974,87,FALSE),"unknown")</f>
        <v xml:space="preserve">English </v>
      </c>
      <c r="W401" s="159">
        <f>IFERROR(VLOOKUP(Table1[[#This Row],[RespondentID]],'All Data'!$A402:$CN974,88,FALSE),"unknown")</f>
        <v>0</v>
      </c>
      <c r="X401" s="159" t="str">
        <f>IFERROR(VLOOKUP(Table1[[#This Row],[RespondentID]],'All Data'!$A402:$CN974,89,FALSE),"unknown")</f>
        <v>High school graduate</v>
      </c>
      <c r="Y401" s="159" t="str">
        <f>IFERROR(VLOOKUP(Table1[[#This Row],[RespondentID]],'All Data'!$A402:$CN974,90,FALSE),"unknown")</f>
        <v>Retired</v>
      </c>
      <c r="Z401" s="159" t="str">
        <f>IFERROR(VLOOKUP(Table1[[#This Row],[RespondentID]],'All Data'!$A402:$CN974,91,FALSE),"unknown")</f>
        <v>Yes</v>
      </c>
      <c r="AA401" s="159" t="str">
        <f>IFERROR(VLOOKUP(Table1[[#This Row],[RespondentID]],'All Data'!$A402:$CN974,92,FALSE),"unknown")</f>
        <v>No</v>
      </c>
    </row>
    <row r="402" spans="1:27" x14ac:dyDescent="0.35">
      <c r="A402" s="6">
        <v>7044848152</v>
      </c>
      <c r="B402" s="6" t="s">
        <v>67</v>
      </c>
      <c r="C402" s="6"/>
      <c r="D402" s="6"/>
      <c r="E402" s="6"/>
      <c r="F402" s="6"/>
      <c r="G402" s="6"/>
      <c r="H402" s="6"/>
      <c r="I402" s="6"/>
      <c r="J402" s="6"/>
      <c r="K402" s="6"/>
      <c r="L402" s="6"/>
      <c r="M402" s="6"/>
      <c r="N402" s="6"/>
      <c r="O402" s="99"/>
      <c r="P402" s="159" t="str">
        <f>IFERROR(VLOOKUP(Table1[[#This Row],[RespondentID]],'All Data'!$A403:$CN975,81,FALSE),"unkown")</f>
        <v>Male</v>
      </c>
      <c r="Q402" s="159">
        <f>IFERROR(VLOOKUP(Table1[[#This Row],[RespondentID]],'All Data'!$A403:$CN975,82,FALSE),"unknown")</f>
        <v>87</v>
      </c>
      <c r="R402" s="159" t="str">
        <f>IFERROR(VLOOKUP(Table1[[#This Row],[RespondentID]],'All Data'!$A403:$CN975,83,FALSE),"unknown")</f>
        <v>Nassau</v>
      </c>
      <c r="S402" s="159" t="str">
        <f>IFERROR(VLOOKUP(Table1[[#This Row],[RespondentID]],'All Data'!$A403:$CN975,84,FALSE),"unknown")</f>
        <v>Farmingdale, 11735</v>
      </c>
      <c r="T402" s="159" t="str">
        <f>IFERROR(VLOOKUP(Table1[[#This Row],[RespondentID]],'All Data'!$A403:$CN975,85,FALSE),"unknown")</f>
        <v>White/Caucasian</v>
      </c>
      <c r="U402" s="159" t="str">
        <f>IFERROR(VLOOKUP(Table1[[#This Row],[RespondentID]],'All Data'!$A403:$CN975,86,FALSE),"unknown")</f>
        <v>No</v>
      </c>
      <c r="V402" s="159" t="str">
        <f>IFERROR(VLOOKUP(Table1[[#This Row],[RespondentID]],'All Data'!$A403:$CN975,87,FALSE),"unknown")</f>
        <v xml:space="preserve">English </v>
      </c>
      <c r="W402" s="159" t="str">
        <f>IFERROR(VLOOKUP(Table1[[#This Row],[RespondentID]],'All Data'!$A403:$CN975,88,FALSE),"unknown")</f>
        <v>$35,000 to $49,999</v>
      </c>
      <c r="X402" s="159" t="str">
        <f>IFERROR(VLOOKUP(Table1[[#This Row],[RespondentID]],'All Data'!$A403:$CN975,89,FALSE),"unknown")</f>
        <v>Some college</v>
      </c>
      <c r="Y402" s="159" t="str">
        <f>IFERROR(VLOOKUP(Table1[[#This Row],[RespondentID]],'All Data'!$A403:$CN975,90,FALSE),"unknown")</f>
        <v>Retired</v>
      </c>
      <c r="Z402" s="159" t="str">
        <f>IFERROR(VLOOKUP(Table1[[#This Row],[RespondentID]],'All Data'!$A403:$CN975,91,FALSE),"unknown")</f>
        <v>Yes</v>
      </c>
      <c r="AA402" s="159" t="str">
        <f>IFERROR(VLOOKUP(Table1[[#This Row],[RespondentID]],'All Data'!$A403:$CN975,92,FALSE),"unknown")</f>
        <v>No</v>
      </c>
    </row>
    <row r="403" spans="1:27" x14ac:dyDescent="0.35">
      <c r="A403" s="6">
        <v>7044847900</v>
      </c>
      <c r="B403" s="6" t="s">
        <v>67</v>
      </c>
      <c r="C403" s="6"/>
      <c r="D403" s="6"/>
      <c r="E403" s="6"/>
      <c r="F403" s="6"/>
      <c r="G403" s="6"/>
      <c r="H403" s="6"/>
      <c r="I403" s="6"/>
      <c r="J403" s="6"/>
      <c r="K403" s="6"/>
      <c r="L403" s="6"/>
      <c r="M403" s="6"/>
      <c r="N403" s="6"/>
      <c r="O403" s="99"/>
      <c r="P403" s="159" t="str">
        <f>IFERROR(VLOOKUP(Table1[[#This Row],[RespondentID]],'All Data'!$A404:$CN976,81,FALSE),"unkown")</f>
        <v>Male</v>
      </c>
      <c r="Q403" s="159">
        <f>IFERROR(VLOOKUP(Table1[[#This Row],[RespondentID]],'All Data'!$A404:$CN976,82,FALSE),"unknown")</f>
        <v>84</v>
      </c>
      <c r="R403" s="159" t="str">
        <f>IFERROR(VLOOKUP(Table1[[#This Row],[RespondentID]],'All Data'!$A404:$CN976,83,FALSE),"unknown")</f>
        <v>Suffolk</v>
      </c>
      <c r="S403" s="159" t="str">
        <f>IFERROR(VLOOKUP(Table1[[#This Row],[RespondentID]],'All Data'!$A404:$CN976,84,FALSE),"unknown")</f>
        <v>Amityville, 11701</v>
      </c>
      <c r="T403" s="159" t="str">
        <f>IFERROR(VLOOKUP(Table1[[#This Row],[RespondentID]],'All Data'!$A404:$CN976,85,FALSE),"unknown")</f>
        <v>White/Caucasian</v>
      </c>
      <c r="U403" s="159">
        <f>IFERROR(VLOOKUP(Table1[[#This Row],[RespondentID]],'All Data'!$A404:$CN976,86,FALSE),"unknown")</f>
        <v>0</v>
      </c>
      <c r="V403" s="159" t="str">
        <f>IFERROR(VLOOKUP(Table1[[#This Row],[RespondentID]],'All Data'!$A404:$CN976,87,FALSE),"unknown")</f>
        <v xml:space="preserve">English </v>
      </c>
      <c r="W403" s="159" t="str">
        <f>IFERROR(VLOOKUP(Table1[[#This Row],[RespondentID]],'All Data'!$A404:$CN976,88,FALSE),"unknown")</f>
        <v>$75,000 to $125,000</v>
      </c>
      <c r="X403" s="159" t="str">
        <f>IFERROR(VLOOKUP(Table1[[#This Row],[RespondentID]],'All Data'!$A404:$CN976,89,FALSE),"unknown")</f>
        <v>High school graduate</v>
      </c>
      <c r="Y403" s="159" t="str">
        <f>IFERROR(VLOOKUP(Table1[[#This Row],[RespondentID]],'All Data'!$A404:$CN976,90,FALSE),"unknown")</f>
        <v>Retired</v>
      </c>
      <c r="Z403" s="159" t="str">
        <f>IFERROR(VLOOKUP(Table1[[#This Row],[RespondentID]],'All Data'!$A404:$CN976,91,FALSE),"unknown")</f>
        <v>Yes</v>
      </c>
      <c r="AA403" s="159" t="str">
        <f>IFERROR(VLOOKUP(Table1[[#This Row],[RespondentID]],'All Data'!$A404:$CN976,92,FALSE),"unknown")</f>
        <v>Yes</v>
      </c>
    </row>
    <row r="404" spans="1:27" x14ac:dyDescent="0.35">
      <c r="A404" s="6">
        <v>7044847621</v>
      </c>
      <c r="B404" s="6" t="s">
        <v>67</v>
      </c>
      <c r="C404" s="6"/>
      <c r="D404" s="6"/>
      <c r="E404" s="6" t="s">
        <v>70</v>
      </c>
      <c r="F404" s="6"/>
      <c r="G404" s="6"/>
      <c r="H404" s="6"/>
      <c r="I404" s="6"/>
      <c r="J404" s="6"/>
      <c r="K404" s="6"/>
      <c r="L404" s="6"/>
      <c r="M404" s="6"/>
      <c r="N404" s="6"/>
      <c r="O404" s="99"/>
      <c r="P404" s="159" t="str">
        <f>IFERROR(VLOOKUP(Table1[[#This Row],[RespondentID]],'All Data'!$A405:$CN977,81,FALSE),"unkown")</f>
        <v>Male</v>
      </c>
      <c r="Q404" s="159">
        <f>IFERROR(VLOOKUP(Table1[[#This Row],[RespondentID]],'All Data'!$A405:$CN977,82,FALSE),"unknown")</f>
        <v>83</v>
      </c>
      <c r="R404" s="159" t="str">
        <f>IFERROR(VLOOKUP(Table1[[#This Row],[RespondentID]],'All Data'!$A405:$CN977,83,FALSE),"unknown")</f>
        <v>Suffolk</v>
      </c>
      <c r="S404" s="159" t="str">
        <f>IFERROR(VLOOKUP(Table1[[#This Row],[RespondentID]],'All Data'!$A405:$CN977,84,FALSE),"unknown")</f>
        <v>Amityville, 11701</v>
      </c>
      <c r="T404" s="159" t="str">
        <f>IFERROR(VLOOKUP(Table1[[#This Row],[RespondentID]],'All Data'!$A405:$CN977,85,FALSE),"unknown")</f>
        <v>White/Caucasian</v>
      </c>
      <c r="U404" s="159" t="str">
        <f>IFERROR(VLOOKUP(Table1[[#This Row],[RespondentID]],'All Data'!$A405:$CN977,86,FALSE),"unknown")</f>
        <v>No</v>
      </c>
      <c r="V404" s="159" t="str">
        <f>IFERROR(VLOOKUP(Table1[[#This Row],[RespondentID]],'All Data'!$A405:$CN977,87,FALSE),"unknown")</f>
        <v xml:space="preserve">English </v>
      </c>
      <c r="W404" s="159" t="str">
        <f>IFERROR(VLOOKUP(Table1[[#This Row],[RespondentID]],'All Data'!$A405:$CN977,88,FALSE),"unknown")</f>
        <v>$50,000 to $74,999</v>
      </c>
      <c r="X404" s="159" t="str">
        <f>IFERROR(VLOOKUP(Table1[[#This Row],[RespondentID]],'All Data'!$A405:$CN977,89,FALSE),"unknown")</f>
        <v>Some college</v>
      </c>
      <c r="Y404" s="159" t="str">
        <f>IFERROR(VLOOKUP(Table1[[#This Row],[RespondentID]],'All Data'!$A405:$CN977,90,FALSE),"unknown")</f>
        <v>Retired</v>
      </c>
      <c r="Z404" s="159" t="str">
        <f>IFERROR(VLOOKUP(Table1[[#This Row],[RespondentID]],'All Data'!$A405:$CN977,91,FALSE),"unknown")</f>
        <v>Yes</v>
      </c>
      <c r="AA404" s="159" t="str">
        <f>IFERROR(VLOOKUP(Table1[[#This Row],[RespondentID]],'All Data'!$A405:$CN977,92,FALSE),"unknown")</f>
        <v>No</v>
      </c>
    </row>
    <row r="405" spans="1:27" x14ac:dyDescent="0.35">
      <c r="A405" s="6">
        <v>7044847281</v>
      </c>
      <c r="B405" s="6"/>
      <c r="C405" s="6"/>
      <c r="D405" s="6" t="s">
        <v>69</v>
      </c>
      <c r="E405" s="6"/>
      <c r="F405" s="6"/>
      <c r="G405" s="6"/>
      <c r="H405" s="6"/>
      <c r="I405" s="6"/>
      <c r="J405" s="6"/>
      <c r="K405" s="6"/>
      <c r="L405" s="6"/>
      <c r="M405" s="6"/>
      <c r="N405" s="6"/>
      <c r="O405" s="99"/>
      <c r="P405" s="159" t="str">
        <f>IFERROR(VLOOKUP(Table1[[#This Row],[RespondentID]],'All Data'!$A406:$CN978,81,FALSE),"unkown")</f>
        <v>Female</v>
      </c>
      <c r="Q405" s="159">
        <f>IFERROR(VLOOKUP(Table1[[#This Row],[RespondentID]],'All Data'!$A406:$CN978,82,FALSE),"unknown")</f>
        <v>68</v>
      </c>
      <c r="R405" s="159" t="str">
        <f>IFERROR(VLOOKUP(Table1[[#This Row],[RespondentID]],'All Data'!$A406:$CN978,83,FALSE),"unknown")</f>
        <v>Suffolk</v>
      </c>
      <c r="S405" s="159" t="str">
        <f>IFERROR(VLOOKUP(Table1[[#This Row],[RespondentID]],'All Data'!$A406:$CN978,84,FALSE),"unknown")</f>
        <v>Lindenhurst, 11757</v>
      </c>
      <c r="T405" s="159" t="str">
        <f>IFERROR(VLOOKUP(Table1[[#This Row],[RespondentID]],'All Data'!$A406:$CN978,85,FALSE),"unknown")</f>
        <v>White/Caucasian</v>
      </c>
      <c r="U405" s="159" t="str">
        <f>IFERROR(VLOOKUP(Table1[[#This Row],[RespondentID]],'All Data'!$A406:$CN978,86,FALSE),"unknown")</f>
        <v>Yes</v>
      </c>
      <c r="V405" s="159" t="str">
        <f>IFERROR(VLOOKUP(Table1[[#This Row],[RespondentID]],'All Data'!$A406:$CN978,87,FALSE),"unknown")</f>
        <v xml:space="preserve">English </v>
      </c>
      <c r="W405" s="159" t="str">
        <f>IFERROR(VLOOKUP(Table1[[#This Row],[RespondentID]],'All Data'!$A406:$CN978,88,FALSE),"unknown")</f>
        <v>$50,000 to $74,999</v>
      </c>
      <c r="X405" s="159" t="str">
        <f>IFERROR(VLOOKUP(Table1[[#This Row],[RespondentID]],'All Data'!$A406:$CN978,89,FALSE),"unknown")</f>
        <v>College graduate</v>
      </c>
      <c r="Y405" s="159" t="str">
        <f>IFERROR(VLOOKUP(Table1[[#This Row],[RespondentID]],'All Data'!$A406:$CN978,90,FALSE),"unknown")</f>
        <v>Employed for wages</v>
      </c>
      <c r="Z405" s="159" t="str">
        <f>IFERROR(VLOOKUP(Table1[[#This Row],[RespondentID]],'All Data'!$A406:$CN978,91,FALSE),"unknown")</f>
        <v>Yes</v>
      </c>
      <c r="AA405" s="159" t="str">
        <f>IFERROR(VLOOKUP(Table1[[#This Row],[RespondentID]],'All Data'!$A406:$CN978,92,FALSE),"unknown")</f>
        <v>No</v>
      </c>
    </row>
    <row r="406" spans="1:27" x14ac:dyDescent="0.35">
      <c r="A406" s="6">
        <v>7044846920</v>
      </c>
      <c r="B406" s="6" t="s">
        <v>67</v>
      </c>
      <c r="C406" s="6"/>
      <c r="D406" s="6"/>
      <c r="E406" s="6"/>
      <c r="F406" s="6" t="s">
        <v>71</v>
      </c>
      <c r="G406" s="6"/>
      <c r="H406" s="6"/>
      <c r="I406" s="6"/>
      <c r="J406" s="6"/>
      <c r="K406" s="6"/>
      <c r="L406" s="6"/>
      <c r="M406" s="6" t="s">
        <v>78</v>
      </c>
      <c r="N406" s="6"/>
      <c r="O406" s="99"/>
      <c r="P406" s="159" t="str">
        <f>IFERROR(VLOOKUP(Table1[[#This Row],[RespondentID]],'All Data'!$A407:$CN979,81,FALSE),"unkown")</f>
        <v>Male</v>
      </c>
      <c r="Q406" s="159">
        <f>IFERROR(VLOOKUP(Table1[[#This Row],[RespondentID]],'All Data'!$A407:$CN979,82,FALSE),"unknown")</f>
        <v>57</v>
      </c>
      <c r="R406" s="159" t="str">
        <f>IFERROR(VLOOKUP(Table1[[#This Row],[RespondentID]],'All Data'!$A407:$CN979,83,FALSE),"unknown")</f>
        <v>Nassau</v>
      </c>
      <c r="S406" s="159" t="str">
        <f>IFERROR(VLOOKUP(Table1[[#This Row],[RespondentID]],'All Data'!$A407:$CN979,84,FALSE),"unknown")</f>
        <v>East Williston, 11596</v>
      </c>
      <c r="T406" s="159" t="str">
        <f>IFERROR(VLOOKUP(Table1[[#This Row],[RespondentID]],'All Data'!$A407:$CN979,85,FALSE),"unknown")</f>
        <v>White/Caucasian</v>
      </c>
      <c r="U406" s="159" t="str">
        <f>IFERROR(VLOOKUP(Table1[[#This Row],[RespondentID]],'All Data'!$A407:$CN979,86,FALSE),"unknown")</f>
        <v>No</v>
      </c>
      <c r="V406" s="159" t="str">
        <f>IFERROR(VLOOKUP(Table1[[#This Row],[RespondentID]],'All Data'!$A407:$CN979,87,FALSE),"unknown")</f>
        <v xml:space="preserve">English </v>
      </c>
      <c r="W406" s="159" t="str">
        <f>IFERROR(VLOOKUP(Table1[[#This Row],[RespondentID]],'All Data'!$A407:$CN979,88,FALSE),"unknown")</f>
        <v>$75,000 to $125,000</v>
      </c>
      <c r="X406" s="159" t="str">
        <f>IFERROR(VLOOKUP(Table1[[#This Row],[RespondentID]],'All Data'!$A407:$CN979,89,FALSE),"unknown")</f>
        <v>College graduate</v>
      </c>
      <c r="Y406" s="159" t="str">
        <f>IFERROR(VLOOKUP(Table1[[#This Row],[RespondentID]],'All Data'!$A407:$CN979,90,FALSE),"unknown")</f>
        <v>Employed for wages</v>
      </c>
      <c r="Z406" s="159" t="str">
        <f>IFERROR(VLOOKUP(Table1[[#This Row],[RespondentID]],'All Data'!$A407:$CN979,91,FALSE),"unknown")</f>
        <v>Yes</v>
      </c>
      <c r="AA406" s="159" t="str">
        <f>IFERROR(VLOOKUP(Table1[[#This Row],[RespondentID]],'All Data'!$A407:$CN979,92,FALSE),"unknown")</f>
        <v>Yes</v>
      </c>
    </row>
    <row r="407" spans="1:27" x14ac:dyDescent="0.35">
      <c r="A407" s="6">
        <v>7044846598</v>
      </c>
      <c r="B407" s="6" t="s">
        <v>67</v>
      </c>
      <c r="C407" s="6"/>
      <c r="D407" s="6"/>
      <c r="E407" s="6"/>
      <c r="F407" s="6"/>
      <c r="G407" s="6" t="s">
        <v>72</v>
      </c>
      <c r="H407" s="6"/>
      <c r="I407" s="6"/>
      <c r="J407" s="6"/>
      <c r="K407" s="6"/>
      <c r="L407" s="6"/>
      <c r="M407" s="6" t="s">
        <v>78</v>
      </c>
      <c r="N407" s="6"/>
      <c r="O407" s="99"/>
      <c r="P407" s="159" t="str">
        <f>IFERROR(VLOOKUP(Table1[[#This Row],[RespondentID]],'All Data'!$A408:$CN980,81,FALSE),"unkown")</f>
        <v>Female</v>
      </c>
      <c r="Q407" s="159">
        <f>IFERROR(VLOOKUP(Table1[[#This Row],[RespondentID]],'All Data'!$A408:$CN980,82,FALSE),"unknown")</f>
        <v>39</v>
      </c>
      <c r="R407" s="159" t="str">
        <f>IFERROR(VLOOKUP(Table1[[#This Row],[RespondentID]],'All Data'!$A408:$CN980,83,FALSE),"unknown")</f>
        <v>Nassau</v>
      </c>
      <c r="S407" s="159" t="str">
        <f>IFERROR(VLOOKUP(Table1[[#This Row],[RespondentID]],'All Data'!$A408:$CN980,84,FALSE),"unknown")</f>
        <v>New Hyde Park, 11040</v>
      </c>
      <c r="T407" s="159" t="str">
        <f>IFERROR(VLOOKUP(Table1[[#This Row],[RespondentID]],'All Data'!$A408:$CN980,85,FALSE),"unknown")</f>
        <v>Asian/Pacific Islander</v>
      </c>
      <c r="U407" s="159">
        <f>IFERROR(VLOOKUP(Table1[[#This Row],[RespondentID]],'All Data'!$A408:$CN980,86,FALSE),"unknown")</f>
        <v>0</v>
      </c>
      <c r="V407" s="159" t="str">
        <f>IFERROR(VLOOKUP(Table1[[#This Row],[RespondentID]],'All Data'!$A408:$CN980,87,FALSE),"unknown")</f>
        <v xml:space="preserve">English </v>
      </c>
      <c r="W407" s="159" t="str">
        <f>IFERROR(VLOOKUP(Table1[[#This Row],[RespondentID]],'All Data'!$A408:$CN980,88,FALSE),"unknown")</f>
        <v>$50,000 to $74,999</v>
      </c>
      <c r="X407" s="159" t="str">
        <f>IFERROR(VLOOKUP(Table1[[#This Row],[RespondentID]],'All Data'!$A408:$CN980,89,FALSE),"unknown")</f>
        <v>Graduate school</v>
      </c>
      <c r="Y407" s="159" t="str">
        <f>IFERROR(VLOOKUP(Table1[[#This Row],[RespondentID]],'All Data'!$A408:$CN980,90,FALSE),"unknown")</f>
        <v>Employed for wages</v>
      </c>
      <c r="Z407" s="159" t="str">
        <f>IFERROR(VLOOKUP(Table1[[#This Row],[RespondentID]],'All Data'!$A408:$CN980,91,FALSE),"unknown")</f>
        <v>Yes</v>
      </c>
      <c r="AA407" s="159" t="str">
        <f>IFERROR(VLOOKUP(Table1[[#This Row],[RespondentID]],'All Data'!$A408:$CN980,92,FALSE),"unknown")</f>
        <v>Yes</v>
      </c>
    </row>
    <row r="408" spans="1:27" x14ac:dyDescent="0.35">
      <c r="A408" s="6">
        <v>7044846374</v>
      </c>
      <c r="B408" s="6"/>
      <c r="C408" s="6"/>
      <c r="D408" s="6"/>
      <c r="E408" s="6" t="s">
        <v>70</v>
      </c>
      <c r="F408" s="6" t="s">
        <v>71</v>
      </c>
      <c r="G408" s="6"/>
      <c r="H408" s="6"/>
      <c r="I408" s="6"/>
      <c r="J408" s="6"/>
      <c r="K408" s="6"/>
      <c r="L408" s="6"/>
      <c r="M408" s="6" t="s">
        <v>78</v>
      </c>
      <c r="N408" s="6"/>
      <c r="O408" s="99"/>
      <c r="P408" s="159" t="str">
        <f>IFERROR(VLOOKUP(Table1[[#This Row],[RespondentID]],'All Data'!$A409:$CN981,81,FALSE),"unkown")</f>
        <v>Female</v>
      </c>
      <c r="Q408" s="159">
        <f>IFERROR(VLOOKUP(Table1[[#This Row],[RespondentID]],'All Data'!$A409:$CN981,82,FALSE),"unknown")</f>
        <v>29</v>
      </c>
      <c r="R408" s="159" t="str">
        <f>IFERROR(VLOOKUP(Table1[[#This Row],[RespondentID]],'All Data'!$A409:$CN981,83,FALSE),"unknown")</f>
        <v>Nassau</v>
      </c>
      <c r="S408" s="159" t="str">
        <f>IFERROR(VLOOKUP(Table1[[#This Row],[RespondentID]],'All Data'!$A409:$CN981,84,FALSE),"unknown")</f>
        <v>Albertson, 11507</v>
      </c>
      <c r="T408" s="159" t="str">
        <f>IFERROR(VLOOKUP(Table1[[#This Row],[RespondentID]],'All Data'!$A409:$CN981,85,FALSE),"unknown")</f>
        <v>Asian/Pacific Islander</v>
      </c>
      <c r="U408" s="159" t="str">
        <f>IFERROR(VLOOKUP(Table1[[#This Row],[RespondentID]],'All Data'!$A409:$CN981,86,FALSE),"unknown")</f>
        <v>No</v>
      </c>
      <c r="V408" s="159" t="str">
        <f>IFERROR(VLOOKUP(Table1[[#This Row],[RespondentID]],'All Data'!$A409:$CN981,87,FALSE),"unknown")</f>
        <v xml:space="preserve"> Hindi </v>
      </c>
      <c r="W408" s="159" t="str">
        <f>IFERROR(VLOOKUP(Table1[[#This Row],[RespondentID]],'All Data'!$A409:$CN981,88,FALSE),"unknown")</f>
        <v>$20,000 to $34,999</v>
      </c>
      <c r="X408" s="159" t="str">
        <f>IFERROR(VLOOKUP(Table1[[#This Row],[RespondentID]],'All Data'!$A409:$CN981,89,FALSE),"unknown")</f>
        <v>College graduate</v>
      </c>
      <c r="Y408" s="159" t="str">
        <f>IFERROR(VLOOKUP(Table1[[#This Row],[RespondentID]],'All Data'!$A409:$CN981,90,FALSE),"unknown")</f>
        <v>Employed for wages</v>
      </c>
      <c r="Z408" s="159" t="str">
        <f>IFERROR(VLOOKUP(Table1[[#This Row],[RespondentID]],'All Data'!$A409:$CN981,91,FALSE),"unknown")</f>
        <v>No, but I did in the past</v>
      </c>
      <c r="AA408" s="159" t="str">
        <f>IFERROR(VLOOKUP(Table1[[#This Row],[RespondentID]],'All Data'!$A409:$CN981,92,FALSE),"unknown")</f>
        <v>Yes</v>
      </c>
    </row>
    <row r="409" spans="1:27" x14ac:dyDescent="0.35">
      <c r="A409" s="6">
        <v>7044846043</v>
      </c>
      <c r="B409" s="6" t="s">
        <v>67</v>
      </c>
      <c r="C409" s="6"/>
      <c r="D409" s="6"/>
      <c r="E409" s="6" t="s">
        <v>70</v>
      </c>
      <c r="F409" s="6" t="s">
        <v>71</v>
      </c>
      <c r="G409" s="6" t="s">
        <v>72</v>
      </c>
      <c r="H409" s="6"/>
      <c r="I409" s="6"/>
      <c r="J409" s="6"/>
      <c r="K409" s="6"/>
      <c r="L409" s="6"/>
      <c r="M409" s="6" t="s">
        <v>78</v>
      </c>
      <c r="N409" s="6"/>
      <c r="O409" s="99"/>
      <c r="P409" s="159" t="str">
        <f>IFERROR(VLOOKUP(Table1[[#This Row],[RespondentID]],'All Data'!$A410:$CN982,81,FALSE),"unkown")</f>
        <v>Female</v>
      </c>
      <c r="Q409" s="159">
        <f>IFERROR(VLOOKUP(Table1[[#This Row],[RespondentID]],'All Data'!$A410:$CN982,82,FALSE),"unknown")</f>
        <v>72</v>
      </c>
      <c r="R409" s="159" t="str">
        <f>IFERROR(VLOOKUP(Table1[[#This Row],[RespondentID]],'All Data'!$A410:$CN982,83,FALSE),"unknown")</f>
        <v>Nassau</v>
      </c>
      <c r="S409" s="159" t="str">
        <f>IFERROR(VLOOKUP(Table1[[#This Row],[RespondentID]],'All Data'!$A410:$CN982,84,FALSE),"unknown")</f>
        <v>Mineola, 11501</v>
      </c>
      <c r="T409" s="159" t="str">
        <f>IFERROR(VLOOKUP(Table1[[#This Row],[RespondentID]],'All Data'!$A410:$CN982,85,FALSE),"unknown")</f>
        <v>Asian/Pacific Islander</v>
      </c>
      <c r="U409" s="159" t="str">
        <f>IFERROR(VLOOKUP(Table1[[#This Row],[RespondentID]],'All Data'!$A410:$CN982,86,FALSE),"unknown")</f>
        <v>No</v>
      </c>
      <c r="V409" s="159" t="str">
        <f>IFERROR(VLOOKUP(Table1[[#This Row],[RespondentID]],'All Data'!$A410:$CN982,87,FALSE),"unknown")</f>
        <v xml:space="preserve">English </v>
      </c>
      <c r="W409" s="159" t="str">
        <f>IFERROR(VLOOKUP(Table1[[#This Row],[RespondentID]],'All Data'!$A410:$CN982,88,FALSE),"unknown")</f>
        <v>$50,000 to $74,999</v>
      </c>
      <c r="X409" s="159" t="str">
        <f>IFERROR(VLOOKUP(Table1[[#This Row],[RespondentID]],'All Data'!$A410:$CN982,89,FALSE),"unknown")</f>
        <v>Some college</v>
      </c>
      <c r="Y409" s="159" t="str">
        <f>IFERROR(VLOOKUP(Table1[[#This Row],[RespondentID]],'All Data'!$A410:$CN982,90,FALSE),"unknown")</f>
        <v>Retired</v>
      </c>
      <c r="Z409" s="159" t="str">
        <f>IFERROR(VLOOKUP(Table1[[#This Row],[RespondentID]],'All Data'!$A410:$CN982,91,FALSE),"unknown")</f>
        <v>Yes</v>
      </c>
      <c r="AA409" s="159" t="str">
        <f>IFERROR(VLOOKUP(Table1[[#This Row],[RespondentID]],'All Data'!$A410:$CN982,92,FALSE),"unknown")</f>
        <v>Yes</v>
      </c>
    </row>
    <row r="410" spans="1:27" x14ac:dyDescent="0.35">
      <c r="A410" s="6">
        <v>7044845730</v>
      </c>
      <c r="B410" s="6" t="s">
        <v>67</v>
      </c>
      <c r="C410" s="6"/>
      <c r="D410" s="6"/>
      <c r="E410" s="6"/>
      <c r="F410" s="6" t="s">
        <v>71</v>
      </c>
      <c r="G410" s="6"/>
      <c r="H410" s="6"/>
      <c r="I410" s="6"/>
      <c r="J410" s="6"/>
      <c r="K410" s="6"/>
      <c r="L410" s="6"/>
      <c r="M410" s="6" t="s">
        <v>78</v>
      </c>
      <c r="N410" s="6"/>
      <c r="O410" s="99"/>
      <c r="P410" s="159" t="str">
        <f>IFERROR(VLOOKUP(Table1[[#This Row],[RespondentID]],'All Data'!$A411:$CN983,81,FALSE),"unkown")</f>
        <v>Female</v>
      </c>
      <c r="Q410" s="159">
        <f>IFERROR(VLOOKUP(Table1[[#This Row],[RespondentID]],'All Data'!$A411:$CN983,82,FALSE),"unknown")</f>
        <v>70</v>
      </c>
      <c r="R410" s="159" t="str">
        <f>IFERROR(VLOOKUP(Table1[[#This Row],[RespondentID]],'All Data'!$A411:$CN983,83,FALSE),"unknown")</f>
        <v>Nassau</v>
      </c>
      <c r="S410" s="159" t="str">
        <f>IFERROR(VLOOKUP(Table1[[#This Row],[RespondentID]],'All Data'!$A411:$CN983,84,FALSE),"unknown")</f>
        <v>Roslyn Harbor, 11576</v>
      </c>
      <c r="T410" s="159" t="str">
        <f>IFERROR(VLOOKUP(Table1[[#This Row],[RespondentID]],'All Data'!$A411:$CN983,85,FALSE),"unknown")</f>
        <v>Asian/Pacific Islander</v>
      </c>
      <c r="U410" s="159">
        <f>IFERROR(VLOOKUP(Table1[[#This Row],[RespondentID]],'All Data'!$A411:$CN983,86,FALSE),"unknown")</f>
        <v>0</v>
      </c>
      <c r="V410" s="159" t="str">
        <f>IFERROR(VLOOKUP(Table1[[#This Row],[RespondentID]],'All Data'!$A411:$CN983,87,FALSE),"unknown")</f>
        <v xml:space="preserve">English </v>
      </c>
      <c r="W410" s="159" t="str">
        <f>IFERROR(VLOOKUP(Table1[[#This Row],[RespondentID]],'All Data'!$A411:$CN983,88,FALSE),"unknown")</f>
        <v>$75,000 to $125,000</v>
      </c>
      <c r="X410" s="159" t="str">
        <f>IFERROR(VLOOKUP(Table1[[#This Row],[RespondentID]],'All Data'!$A411:$CN983,89,FALSE),"unknown")</f>
        <v>Graduate school</v>
      </c>
      <c r="Y410" s="159" t="str">
        <f>IFERROR(VLOOKUP(Table1[[#This Row],[RespondentID]],'All Data'!$A411:$CN983,90,FALSE),"unknown")</f>
        <v>Retired</v>
      </c>
      <c r="Z410" s="159" t="str">
        <f>IFERROR(VLOOKUP(Table1[[#This Row],[RespondentID]],'All Data'!$A411:$CN983,91,FALSE),"unknown")</f>
        <v>Yes</v>
      </c>
      <c r="AA410" s="159" t="str">
        <f>IFERROR(VLOOKUP(Table1[[#This Row],[RespondentID]],'All Data'!$A411:$CN983,92,FALSE),"unknown")</f>
        <v>Yes</v>
      </c>
    </row>
    <row r="411" spans="1:27" x14ac:dyDescent="0.35">
      <c r="A411" s="6">
        <v>7044845272</v>
      </c>
      <c r="B411" s="6" t="s">
        <v>67</v>
      </c>
      <c r="C411" s="6"/>
      <c r="D411" s="6"/>
      <c r="E411" s="6"/>
      <c r="F411" s="6" t="s">
        <v>71</v>
      </c>
      <c r="G411" s="6" t="s">
        <v>72</v>
      </c>
      <c r="H411" s="6"/>
      <c r="I411" s="6"/>
      <c r="J411" s="6"/>
      <c r="K411" s="6"/>
      <c r="L411" s="6"/>
      <c r="M411" s="6"/>
      <c r="N411" s="6"/>
      <c r="O411" s="99"/>
      <c r="P411" s="159" t="str">
        <f>IFERROR(VLOOKUP(Table1[[#This Row],[RespondentID]],'All Data'!$A412:$CN984,81,FALSE),"unkown")</f>
        <v>Female</v>
      </c>
      <c r="Q411" s="159">
        <f>IFERROR(VLOOKUP(Table1[[#This Row],[RespondentID]],'All Data'!$A412:$CN984,82,FALSE),"unknown")</f>
        <v>74</v>
      </c>
      <c r="R411" s="159" t="str">
        <f>IFERROR(VLOOKUP(Table1[[#This Row],[RespondentID]],'All Data'!$A412:$CN984,83,FALSE),"unknown")</f>
        <v>Suffolk</v>
      </c>
      <c r="S411" s="159" t="str">
        <f>IFERROR(VLOOKUP(Table1[[#This Row],[RespondentID]],'All Data'!$A412:$CN984,84,FALSE),"unknown")</f>
        <v>Oakdale, 11769</v>
      </c>
      <c r="T411" s="159" t="str">
        <f>IFERROR(VLOOKUP(Table1[[#This Row],[RespondentID]],'All Data'!$A412:$CN984,85,FALSE),"unknown")</f>
        <v>White/Caucasian</v>
      </c>
      <c r="U411" s="159" t="str">
        <f>IFERROR(VLOOKUP(Table1[[#This Row],[RespondentID]],'All Data'!$A412:$CN984,86,FALSE),"unknown")</f>
        <v>No</v>
      </c>
      <c r="V411" s="159" t="str">
        <f>IFERROR(VLOOKUP(Table1[[#This Row],[RespondentID]],'All Data'!$A412:$CN984,87,FALSE),"unknown")</f>
        <v xml:space="preserve">English </v>
      </c>
      <c r="W411" s="159" t="str">
        <f>IFERROR(VLOOKUP(Table1[[#This Row],[RespondentID]],'All Data'!$A412:$CN984,88,FALSE),"unknown")</f>
        <v>$20,000 to $34,999</v>
      </c>
      <c r="X411" s="159" t="str">
        <f>IFERROR(VLOOKUP(Table1[[#This Row],[RespondentID]],'All Data'!$A412:$CN984,89,FALSE),"unknown")</f>
        <v>College graduate</v>
      </c>
      <c r="Y411" s="159" t="str">
        <f>IFERROR(VLOOKUP(Table1[[#This Row],[RespondentID]],'All Data'!$A412:$CN984,90,FALSE),"unknown")</f>
        <v>Retired</v>
      </c>
      <c r="Z411" s="159" t="str">
        <f>IFERROR(VLOOKUP(Table1[[#This Row],[RespondentID]],'All Data'!$A412:$CN984,91,FALSE),"unknown")</f>
        <v>Yes</v>
      </c>
      <c r="AA411" s="159" t="str">
        <f>IFERROR(VLOOKUP(Table1[[#This Row],[RespondentID]],'All Data'!$A412:$CN984,92,FALSE),"unknown")</f>
        <v>No</v>
      </c>
    </row>
    <row r="412" spans="1:27" x14ac:dyDescent="0.35">
      <c r="A412" s="6">
        <v>7044844527</v>
      </c>
      <c r="B412" s="6" t="s">
        <v>67</v>
      </c>
      <c r="C412" s="6"/>
      <c r="D412" s="6"/>
      <c r="E412" s="6"/>
      <c r="F412" s="6"/>
      <c r="G412" s="6"/>
      <c r="H412" s="6"/>
      <c r="I412" s="6"/>
      <c r="J412" s="6"/>
      <c r="K412" s="6"/>
      <c r="L412" s="6"/>
      <c r="M412" s="6"/>
      <c r="N412" s="6" t="s">
        <v>79</v>
      </c>
      <c r="O412" s="99"/>
      <c r="P412" s="159" t="str">
        <f>IFERROR(VLOOKUP(Table1[[#This Row],[RespondentID]],'All Data'!$A413:$CN985,81,FALSE),"unkown")</f>
        <v>Male</v>
      </c>
      <c r="Q412" s="159">
        <f>IFERROR(VLOOKUP(Table1[[#This Row],[RespondentID]],'All Data'!$A413:$CN985,82,FALSE),"unknown")</f>
        <v>31</v>
      </c>
      <c r="R412" s="159" t="str">
        <f>IFERROR(VLOOKUP(Table1[[#This Row],[RespondentID]],'All Data'!$A413:$CN985,83,FALSE),"unknown")</f>
        <v>Suffolk</v>
      </c>
      <c r="S412" s="159" t="str">
        <f>IFERROR(VLOOKUP(Table1[[#This Row],[RespondentID]],'All Data'!$A413:$CN985,84,FALSE),"unknown")</f>
        <v>Wading River, 11792</v>
      </c>
      <c r="T412" s="159" t="str">
        <f>IFERROR(VLOOKUP(Table1[[#This Row],[RespondentID]],'All Data'!$A413:$CN985,85,FALSE),"unknown")</f>
        <v>White/Caucasian</v>
      </c>
      <c r="U412" s="159" t="str">
        <f>IFERROR(VLOOKUP(Table1[[#This Row],[RespondentID]],'All Data'!$A413:$CN985,86,FALSE),"unknown")</f>
        <v>No</v>
      </c>
      <c r="V412" s="159" t="str">
        <f>IFERROR(VLOOKUP(Table1[[#This Row],[RespondentID]],'All Data'!$A413:$CN985,87,FALSE),"unknown")</f>
        <v xml:space="preserve">English </v>
      </c>
      <c r="W412" s="159" t="str">
        <f>IFERROR(VLOOKUP(Table1[[#This Row],[RespondentID]],'All Data'!$A413:$CN985,88,FALSE),"unknown")</f>
        <v>Over $125,000</v>
      </c>
      <c r="X412" s="159" t="str">
        <f>IFERROR(VLOOKUP(Table1[[#This Row],[RespondentID]],'All Data'!$A413:$CN985,89,FALSE),"unknown")</f>
        <v>Some college</v>
      </c>
      <c r="Y412" s="159" t="str">
        <f>IFERROR(VLOOKUP(Table1[[#This Row],[RespondentID]],'All Data'!$A413:$CN985,90,FALSE),"unknown")</f>
        <v>Out of work, but not currently looking</v>
      </c>
      <c r="Z412" s="159" t="str">
        <f>IFERROR(VLOOKUP(Table1[[#This Row],[RespondentID]],'All Data'!$A413:$CN985,91,FALSE),"unknown")</f>
        <v>Yes</v>
      </c>
      <c r="AA412" s="159">
        <f>IFERROR(VLOOKUP(Table1[[#This Row],[RespondentID]],'All Data'!$A413:$CN985,92,FALSE),"unknown")</f>
        <v>0</v>
      </c>
    </row>
    <row r="413" spans="1:27" x14ac:dyDescent="0.35">
      <c r="A413" s="6">
        <v>7044844142</v>
      </c>
      <c r="B413" s="6"/>
      <c r="C413" s="6"/>
      <c r="D413" s="6"/>
      <c r="E413" s="6"/>
      <c r="F413" s="6"/>
      <c r="G413" s="6" t="s">
        <v>72</v>
      </c>
      <c r="H413" s="6"/>
      <c r="I413" s="6"/>
      <c r="J413" s="6"/>
      <c r="K413" s="6"/>
      <c r="L413" s="6"/>
      <c r="M413" s="6" t="s">
        <v>78</v>
      </c>
      <c r="N413" s="6" t="s">
        <v>79</v>
      </c>
      <c r="O413" s="99"/>
      <c r="P413" s="159" t="str">
        <f>IFERROR(VLOOKUP(Table1[[#This Row],[RespondentID]],'All Data'!$A414:$CN986,81,FALSE),"unkown")</f>
        <v>Female</v>
      </c>
      <c r="Q413" s="159">
        <f>IFERROR(VLOOKUP(Table1[[#This Row],[RespondentID]],'All Data'!$A414:$CN986,82,FALSE),"unknown")</f>
        <v>0</v>
      </c>
      <c r="R413" s="159" t="str">
        <f>IFERROR(VLOOKUP(Table1[[#This Row],[RespondentID]],'All Data'!$A414:$CN986,83,FALSE),"unknown")</f>
        <v>Nassau</v>
      </c>
      <c r="S413" s="159" t="str">
        <f>IFERROR(VLOOKUP(Table1[[#This Row],[RespondentID]],'All Data'!$A414:$CN986,84,FALSE),"unknown")</f>
        <v>Westbury, 11590</v>
      </c>
      <c r="T413" s="159" t="str">
        <f>IFERROR(VLOOKUP(Table1[[#This Row],[RespondentID]],'All Data'!$A414:$CN986,85,FALSE),"unknown")</f>
        <v>Black/African American</v>
      </c>
      <c r="U413" s="159" t="str">
        <f>IFERROR(VLOOKUP(Table1[[#This Row],[RespondentID]],'All Data'!$A414:$CN986,86,FALSE),"unknown")</f>
        <v>No</v>
      </c>
      <c r="V413" s="159" t="str">
        <f>IFERROR(VLOOKUP(Table1[[#This Row],[RespondentID]],'All Data'!$A414:$CN986,87,FALSE),"unknown")</f>
        <v xml:space="preserve"> Haitian Creole </v>
      </c>
      <c r="W413" s="159" t="str">
        <f>IFERROR(VLOOKUP(Table1[[#This Row],[RespondentID]],'All Data'!$A414:$CN986,88,FALSE),"unknown")</f>
        <v>$0-$19,999</v>
      </c>
      <c r="X413" s="159" t="str">
        <f>IFERROR(VLOOKUP(Table1[[#This Row],[RespondentID]],'All Data'!$A414:$CN986,89,FALSE),"unknown")</f>
        <v>Some college</v>
      </c>
      <c r="Y413" s="159" t="str">
        <f>IFERROR(VLOOKUP(Table1[[#This Row],[RespondentID]],'All Data'!$A414:$CN986,90,FALSE),"unknown")</f>
        <v>Student</v>
      </c>
      <c r="Z413" s="159" t="str">
        <f>IFERROR(VLOOKUP(Table1[[#This Row],[RespondentID]],'All Data'!$A414:$CN986,91,FALSE),"unknown")</f>
        <v>Yes</v>
      </c>
      <c r="AA413" s="159" t="str">
        <f>IFERROR(VLOOKUP(Table1[[#This Row],[RespondentID]],'All Data'!$A414:$CN986,92,FALSE),"unknown")</f>
        <v>Yes</v>
      </c>
    </row>
    <row r="414" spans="1:27" x14ac:dyDescent="0.35">
      <c r="A414" s="6">
        <v>7044843782</v>
      </c>
      <c r="B414" s="6" t="s">
        <v>67</v>
      </c>
      <c r="C414" s="6"/>
      <c r="D414" s="6"/>
      <c r="E414" s="6"/>
      <c r="F414" s="6" t="s">
        <v>71</v>
      </c>
      <c r="G414" s="6"/>
      <c r="H414" s="6"/>
      <c r="I414" s="6"/>
      <c r="J414" s="6"/>
      <c r="K414" s="6"/>
      <c r="L414" s="6"/>
      <c r="M414" s="6" t="s">
        <v>78</v>
      </c>
      <c r="N414" s="6"/>
      <c r="O414" s="99"/>
      <c r="P414" s="159" t="str">
        <f>IFERROR(VLOOKUP(Table1[[#This Row],[RespondentID]],'All Data'!$A415:$CN987,81,FALSE),"unkown")</f>
        <v>Female</v>
      </c>
      <c r="Q414" s="159">
        <f>IFERROR(VLOOKUP(Table1[[#This Row],[RespondentID]],'All Data'!$A415:$CN987,82,FALSE),"unknown")</f>
        <v>21</v>
      </c>
      <c r="R414" s="159" t="str">
        <f>IFERROR(VLOOKUP(Table1[[#This Row],[RespondentID]],'All Data'!$A415:$CN987,83,FALSE),"unknown")</f>
        <v>Nassau</v>
      </c>
      <c r="S414" s="159" t="str">
        <f>IFERROR(VLOOKUP(Table1[[#This Row],[RespondentID]],'All Data'!$A415:$CN987,84,FALSE),"unknown")</f>
        <v>Elmont, 11003</v>
      </c>
      <c r="T414" s="159" t="str">
        <f>IFERROR(VLOOKUP(Table1[[#This Row],[RespondentID]],'All Data'!$A415:$CN987,85,FALSE),"unknown")</f>
        <v>Black/African American</v>
      </c>
      <c r="U414" s="159" t="str">
        <f>IFERROR(VLOOKUP(Table1[[#This Row],[RespondentID]],'All Data'!$A415:$CN987,86,FALSE),"unknown")</f>
        <v>No</v>
      </c>
      <c r="V414" s="159" t="str">
        <f>IFERROR(VLOOKUP(Table1[[#This Row],[RespondentID]],'All Data'!$A415:$CN987,87,FALSE),"unknown")</f>
        <v xml:space="preserve">English </v>
      </c>
      <c r="W414" s="159" t="str">
        <f>IFERROR(VLOOKUP(Table1[[#This Row],[RespondentID]],'All Data'!$A415:$CN987,88,FALSE),"unknown")</f>
        <v>Over $125,000</v>
      </c>
      <c r="X414" s="159" t="str">
        <f>IFERROR(VLOOKUP(Table1[[#This Row],[RespondentID]],'All Data'!$A415:$CN987,89,FALSE),"unknown")</f>
        <v>Some college</v>
      </c>
      <c r="Y414" s="159" t="str">
        <f>IFERROR(VLOOKUP(Table1[[#This Row],[RespondentID]],'All Data'!$A415:$CN987,90,FALSE),"unknown")</f>
        <v>Employed for wages</v>
      </c>
      <c r="Z414" s="159" t="str">
        <f>IFERROR(VLOOKUP(Table1[[#This Row],[RespondentID]],'All Data'!$A415:$CN987,91,FALSE),"unknown")</f>
        <v>Yes</v>
      </c>
      <c r="AA414" s="159" t="str">
        <f>IFERROR(VLOOKUP(Table1[[#This Row],[RespondentID]],'All Data'!$A415:$CN987,92,FALSE),"unknown")</f>
        <v>Yes</v>
      </c>
    </row>
    <row r="415" spans="1:27" x14ac:dyDescent="0.35">
      <c r="A415" s="6">
        <v>7044843507</v>
      </c>
      <c r="B415" s="6" t="s">
        <v>67</v>
      </c>
      <c r="C415" s="6"/>
      <c r="D415" s="6" t="s">
        <v>69</v>
      </c>
      <c r="E415" s="6" t="s">
        <v>70</v>
      </c>
      <c r="F415" s="6"/>
      <c r="G415" s="6" t="s">
        <v>72</v>
      </c>
      <c r="H415" s="6"/>
      <c r="I415" s="6"/>
      <c r="J415" s="6"/>
      <c r="K415" s="6" t="s">
        <v>76</v>
      </c>
      <c r="L415" s="6"/>
      <c r="M415" s="6" t="s">
        <v>78</v>
      </c>
      <c r="N415" s="6" t="s">
        <v>79</v>
      </c>
      <c r="O415" s="99"/>
      <c r="P415" s="159" t="str">
        <f>IFERROR(VLOOKUP(Table1[[#This Row],[RespondentID]],'All Data'!$A416:$CN988,81,FALSE),"unkown")</f>
        <v>Female</v>
      </c>
      <c r="Q415" s="159">
        <f>IFERROR(VLOOKUP(Table1[[#This Row],[RespondentID]],'All Data'!$A416:$CN988,82,FALSE),"unknown")</f>
        <v>23</v>
      </c>
      <c r="R415" s="159" t="str">
        <f>IFERROR(VLOOKUP(Table1[[#This Row],[RespondentID]],'All Data'!$A416:$CN988,83,FALSE),"unknown")</f>
        <v>Suffolk</v>
      </c>
      <c r="S415" s="159" t="str">
        <f>IFERROR(VLOOKUP(Table1[[#This Row],[RespondentID]],'All Data'!$A416:$CN988,84,FALSE),"unknown")</f>
        <v>Bay Shore, 11706</v>
      </c>
      <c r="T415" s="159" t="str">
        <f>IFERROR(VLOOKUP(Table1[[#This Row],[RespondentID]],'All Data'!$A416:$CN988,85,FALSE),"unknown")</f>
        <v>Black/African American</v>
      </c>
      <c r="U415" s="159" t="str">
        <f>IFERROR(VLOOKUP(Table1[[#This Row],[RespondentID]],'All Data'!$A416:$CN988,86,FALSE),"unknown")</f>
        <v>No</v>
      </c>
      <c r="V415" s="159" t="str">
        <f>IFERROR(VLOOKUP(Table1[[#This Row],[RespondentID]],'All Data'!$A416:$CN988,87,FALSE),"unknown")</f>
        <v xml:space="preserve">English </v>
      </c>
      <c r="W415" s="159" t="str">
        <f>IFERROR(VLOOKUP(Table1[[#This Row],[RespondentID]],'All Data'!$A416:$CN988,88,FALSE),"unknown")</f>
        <v>Over $125,000</v>
      </c>
      <c r="X415" s="159" t="str">
        <f>IFERROR(VLOOKUP(Table1[[#This Row],[RespondentID]],'All Data'!$A416:$CN988,89,FALSE),"unknown")</f>
        <v>Some college</v>
      </c>
      <c r="Y415" s="159" t="str">
        <f>IFERROR(VLOOKUP(Table1[[#This Row],[RespondentID]],'All Data'!$A416:$CN988,90,FALSE),"unknown")</f>
        <v>Employed for wages</v>
      </c>
      <c r="Z415" s="159" t="str">
        <f>IFERROR(VLOOKUP(Table1[[#This Row],[RespondentID]],'All Data'!$A416:$CN988,91,FALSE),"unknown")</f>
        <v>Yes</v>
      </c>
      <c r="AA415" s="159" t="str">
        <f>IFERROR(VLOOKUP(Table1[[#This Row],[RespondentID]],'All Data'!$A416:$CN988,92,FALSE),"unknown")</f>
        <v>Yes</v>
      </c>
    </row>
    <row r="416" spans="1:27" x14ac:dyDescent="0.35">
      <c r="A416" s="6">
        <v>7044843260</v>
      </c>
      <c r="B416" s="6"/>
      <c r="C416" s="6"/>
      <c r="D416" s="6"/>
      <c r="E416" s="6"/>
      <c r="F416" s="6"/>
      <c r="G416" s="6" t="s">
        <v>72</v>
      </c>
      <c r="H416" s="6"/>
      <c r="I416" s="6"/>
      <c r="J416" s="6"/>
      <c r="K416" s="6"/>
      <c r="L416" s="6"/>
      <c r="M416" s="6" t="s">
        <v>78</v>
      </c>
      <c r="N416" s="6"/>
      <c r="O416" s="99"/>
      <c r="P416" s="159">
        <f>IFERROR(VLOOKUP(Table1[[#This Row],[RespondentID]],'All Data'!$A417:$CN989,81,FALSE),"unkown")</f>
        <v>0</v>
      </c>
      <c r="Q416" s="159">
        <f>IFERROR(VLOOKUP(Table1[[#This Row],[RespondentID]],'All Data'!$A417:$CN989,82,FALSE),"unknown")</f>
        <v>0</v>
      </c>
      <c r="R416" s="159">
        <f>IFERROR(VLOOKUP(Table1[[#This Row],[RespondentID]],'All Data'!$A417:$CN989,83,FALSE),"unknown")</f>
        <v>0</v>
      </c>
      <c r="S416" s="159">
        <f>IFERROR(VLOOKUP(Table1[[#This Row],[RespondentID]],'All Data'!$A417:$CN989,84,FALSE),"unknown")</f>
        <v>0</v>
      </c>
      <c r="T416" s="159">
        <f>IFERROR(VLOOKUP(Table1[[#This Row],[RespondentID]],'All Data'!$A417:$CN989,85,FALSE),"unknown")</f>
        <v>0</v>
      </c>
      <c r="U416" s="159">
        <f>IFERROR(VLOOKUP(Table1[[#This Row],[RespondentID]],'All Data'!$A417:$CN989,86,FALSE),"unknown")</f>
        <v>0</v>
      </c>
      <c r="V416" s="159" t="str">
        <f>IFERROR(VLOOKUP(Table1[[#This Row],[RespondentID]],'All Data'!$A417:$CN989,87,FALSE),"unknown")</f>
        <v xml:space="preserve"> </v>
      </c>
      <c r="W416" s="159">
        <f>IFERROR(VLOOKUP(Table1[[#This Row],[RespondentID]],'All Data'!$A417:$CN989,88,FALSE),"unknown")</f>
        <v>0</v>
      </c>
      <c r="X416" s="159">
        <f>IFERROR(VLOOKUP(Table1[[#This Row],[RespondentID]],'All Data'!$A417:$CN989,89,FALSE),"unknown")</f>
        <v>0</v>
      </c>
      <c r="Y416" s="159">
        <f>IFERROR(VLOOKUP(Table1[[#This Row],[RespondentID]],'All Data'!$A417:$CN989,90,FALSE),"unknown")</f>
        <v>0</v>
      </c>
      <c r="Z416" s="159">
        <f>IFERROR(VLOOKUP(Table1[[#This Row],[RespondentID]],'All Data'!$A417:$CN989,91,FALSE),"unknown")</f>
        <v>0</v>
      </c>
      <c r="AA416" s="159">
        <f>IFERROR(VLOOKUP(Table1[[#This Row],[RespondentID]],'All Data'!$A417:$CN989,92,FALSE),"unknown")</f>
        <v>0</v>
      </c>
    </row>
    <row r="417" spans="1:27" x14ac:dyDescent="0.35">
      <c r="A417" s="6">
        <v>7044842756</v>
      </c>
      <c r="B417" s="6" t="s">
        <v>67</v>
      </c>
      <c r="C417" s="6"/>
      <c r="D417" s="6"/>
      <c r="E417" s="6" t="s">
        <v>70</v>
      </c>
      <c r="F417" s="6"/>
      <c r="G417" s="6"/>
      <c r="H417" s="6"/>
      <c r="I417" s="6"/>
      <c r="J417" s="6"/>
      <c r="K417" s="6"/>
      <c r="L417" s="6"/>
      <c r="M417" s="6"/>
      <c r="N417" s="6"/>
      <c r="O417" s="99"/>
      <c r="P417" s="159" t="str">
        <f>IFERROR(VLOOKUP(Table1[[#This Row],[RespondentID]],'All Data'!$A418:$CN990,81,FALSE),"unkown")</f>
        <v>Female</v>
      </c>
      <c r="Q417" s="159">
        <f>IFERROR(VLOOKUP(Table1[[#This Row],[RespondentID]],'All Data'!$A418:$CN990,82,FALSE),"unknown")</f>
        <v>49</v>
      </c>
      <c r="R417" s="159" t="str">
        <f>IFERROR(VLOOKUP(Table1[[#This Row],[RespondentID]],'All Data'!$A418:$CN990,83,FALSE),"unknown")</f>
        <v>Suffolk</v>
      </c>
      <c r="S417" s="159" t="str">
        <f>IFERROR(VLOOKUP(Table1[[#This Row],[RespondentID]],'All Data'!$A418:$CN990,84,FALSE),"unknown")</f>
        <v>Holbrook, 11741</v>
      </c>
      <c r="T417" s="159" t="str">
        <f>IFERROR(VLOOKUP(Table1[[#This Row],[RespondentID]],'All Data'!$A418:$CN990,85,FALSE),"unknown")</f>
        <v>White/Caucasian</v>
      </c>
      <c r="U417" s="159" t="str">
        <f>IFERROR(VLOOKUP(Table1[[#This Row],[RespondentID]],'All Data'!$A418:$CN990,86,FALSE),"unknown")</f>
        <v>No</v>
      </c>
      <c r="V417" s="159" t="str">
        <f>IFERROR(VLOOKUP(Table1[[#This Row],[RespondentID]],'All Data'!$A418:$CN990,87,FALSE),"unknown")</f>
        <v xml:space="preserve">English </v>
      </c>
      <c r="W417" s="159" t="str">
        <f>IFERROR(VLOOKUP(Table1[[#This Row],[RespondentID]],'All Data'!$A418:$CN990,88,FALSE),"unknown")</f>
        <v>Over $125,000</v>
      </c>
      <c r="X417" s="159" t="str">
        <f>IFERROR(VLOOKUP(Table1[[#This Row],[RespondentID]],'All Data'!$A418:$CN990,89,FALSE),"unknown")</f>
        <v>Graduate school</v>
      </c>
      <c r="Y417" s="159" t="str">
        <f>IFERROR(VLOOKUP(Table1[[#This Row],[RespondentID]],'All Data'!$A418:$CN990,90,FALSE),"unknown")</f>
        <v>Employed for wages</v>
      </c>
      <c r="Z417" s="159">
        <f>IFERROR(VLOOKUP(Table1[[#This Row],[RespondentID]],'All Data'!$A418:$CN990,91,FALSE),"unknown")</f>
        <v>0</v>
      </c>
      <c r="AA417" s="159" t="str">
        <f>IFERROR(VLOOKUP(Table1[[#This Row],[RespondentID]],'All Data'!$A418:$CN990,92,FALSE),"unknown")</f>
        <v>Yes</v>
      </c>
    </row>
    <row r="418" spans="1:27" x14ac:dyDescent="0.35">
      <c r="A418" s="6">
        <v>7044842447</v>
      </c>
      <c r="B418" s="6" t="s">
        <v>67</v>
      </c>
      <c r="C418" s="6"/>
      <c r="D418" s="6"/>
      <c r="E418" s="6"/>
      <c r="F418" s="6"/>
      <c r="G418" s="6"/>
      <c r="H418" s="6"/>
      <c r="I418" s="6"/>
      <c r="J418" s="6"/>
      <c r="K418" s="6"/>
      <c r="L418" s="6"/>
      <c r="M418" s="6" t="s">
        <v>78</v>
      </c>
      <c r="N418" s="6"/>
      <c r="O418" s="99"/>
      <c r="P418" s="159" t="str">
        <f>IFERROR(VLOOKUP(Table1[[#This Row],[RespondentID]],'All Data'!$A419:$CN991,81,FALSE),"unkown")</f>
        <v>Female</v>
      </c>
      <c r="Q418" s="159">
        <f>IFERROR(VLOOKUP(Table1[[#This Row],[RespondentID]],'All Data'!$A419:$CN991,82,FALSE),"unknown")</f>
        <v>19</v>
      </c>
      <c r="R418" s="159" t="str">
        <f>IFERROR(VLOOKUP(Table1[[#This Row],[RespondentID]],'All Data'!$A419:$CN991,83,FALSE),"unknown")</f>
        <v>Suffolk</v>
      </c>
      <c r="S418" s="159" t="str">
        <f>IFERROR(VLOOKUP(Table1[[#This Row],[RespondentID]],'All Data'!$A419:$CN991,84,FALSE),"unknown")</f>
        <v>Babylon, 11702</v>
      </c>
      <c r="T418" s="159" t="str">
        <f>IFERROR(VLOOKUP(Table1[[#This Row],[RespondentID]],'All Data'!$A419:$CN991,85,FALSE),"unknown")</f>
        <v>White/Caucasian</v>
      </c>
      <c r="U418" s="159" t="str">
        <f>IFERROR(VLOOKUP(Table1[[#This Row],[RespondentID]],'All Data'!$A419:$CN991,86,FALSE),"unknown")</f>
        <v>No</v>
      </c>
      <c r="V418" s="159" t="str">
        <f>IFERROR(VLOOKUP(Table1[[#This Row],[RespondentID]],'All Data'!$A419:$CN991,87,FALSE),"unknown")</f>
        <v xml:space="preserve">English </v>
      </c>
      <c r="W418" s="159" t="str">
        <f>IFERROR(VLOOKUP(Table1[[#This Row],[RespondentID]],'All Data'!$A419:$CN991,88,FALSE),"unknown")</f>
        <v>$50,000 to $74,999</v>
      </c>
      <c r="X418" s="159" t="str">
        <f>IFERROR(VLOOKUP(Table1[[#This Row],[RespondentID]],'All Data'!$A419:$CN991,89,FALSE),"unknown")</f>
        <v>High school graduate</v>
      </c>
      <c r="Y418" s="159" t="str">
        <f>IFERROR(VLOOKUP(Table1[[#This Row],[RespondentID]],'All Data'!$A419:$CN991,90,FALSE),"unknown")</f>
        <v>Student</v>
      </c>
      <c r="Z418" s="159" t="str">
        <f>IFERROR(VLOOKUP(Table1[[#This Row],[RespondentID]],'All Data'!$A419:$CN991,91,FALSE),"unknown")</f>
        <v>Yes</v>
      </c>
      <c r="AA418" s="159" t="str">
        <f>IFERROR(VLOOKUP(Table1[[#This Row],[RespondentID]],'All Data'!$A419:$CN991,92,FALSE),"unknown")</f>
        <v>Yes</v>
      </c>
    </row>
    <row r="419" spans="1:27" x14ac:dyDescent="0.35">
      <c r="A419" s="6">
        <v>7044842125</v>
      </c>
      <c r="B419" s="6" t="s">
        <v>67</v>
      </c>
      <c r="C419" s="6"/>
      <c r="D419" s="6"/>
      <c r="E419" s="6"/>
      <c r="F419" s="6"/>
      <c r="G419" s="6"/>
      <c r="H419" s="6"/>
      <c r="I419" s="6"/>
      <c r="J419" s="6" t="s">
        <v>75</v>
      </c>
      <c r="K419" s="6"/>
      <c r="L419" s="6"/>
      <c r="M419" s="6"/>
      <c r="N419" s="6"/>
      <c r="O419" s="99"/>
      <c r="P419" s="159" t="str">
        <f>IFERROR(VLOOKUP(Table1[[#This Row],[RespondentID]],'All Data'!$A420:$CN992,81,FALSE),"unkown")</f>
        <v>Female</v>
      </c>
      <c r="Q419" s="159">
        <f>IFERROR(VLOOKUP(Table1[[#This Row],[RespondentID]],'All Data'!$A420:$CN992,82,FALSE),"unknown")</f>
        <v>41</v>
      </c>
      <c r="R419" s="159" t="str">
        <f>IFERROR(VLOOKUP(Table1[[#This Row],[RespondentID]],'All Data'!$A420:$CN992,83,FALSE),"unknown")</f>
        <v>Suffolk</v>
      </c>
      <c r="S419" s="159" t="str">
        <f>IFERROR(VLOOKUP(Table1[[#This Row],[RespondentID]],'All Data'!$A420:$CN992,84,FALSE),"unknown")</f>
        <v>Bay Shore, 11706</v>
      </c>
      <c r="T419" s="159" t="str">
        <f>IFERROR(VLOOKUP(Table1[[#This Row],[RespondentID]],'All Data'!$A420:$CN992,85,FALSE),"unknown")</f>
        <v>Multi-racial</v>
      </c>
      <c r="U419" s="159" t="str">
        <f>IFERROR(VLOOKUP(Table1[[#This Row],[RespondentID]],'All Data'!$A420:$CN992,86,FALSE),"unknown")</f>
        <v>Yes</v>
      </c>
      <c r="V419" s="159" t="str">
        <f>IFERROR(VLOOKUP(Table1[[#This Row],[RespondentID]],'All Data'!$A420:$CN992,87,FALSE),"unknown")</f>
        <v xml:space="preserve">English Spanish </v>
      </c>
      <c r="W419" s="159" t="str">
        <f>IFERROR(VLOOKUP(Table1[[#This Row],[RespondentID]],'All Data'!$A420:$CN992,88,FALSE),"unknown")</f>
        <v>Over $125,000</v>
      </c>
      <c r="X419" s="159" t="str">
        <f>IFERROR(VLOOKUP(Table1[[#This Row],[RespondentID]],'All Data'!$A420:$CN992,89,FALSE),"unknown")</f>
        <v>College graduate</v>
      </c>
      <c r="Y419" s="159" t="str">
        <f>IFERROR(VLOOKUP(Table1[[#This Row],[RespondentID]],'All Data'!$A420:$CN992,90,FALSE),"unknown")</f>
        <v>Employed for wages</v>
      </c>
      <c r="Z419" s="159" t="str">
        <f>IFERROR(VLOOKUP(Table1[[#This Row],[RespondentID]],'All Data'!$A420:$CN992,91,FALSE),"unknown")</f>
        <v>Yes</v>
      </c>
      <c r="AA419" s="159" t="str">
        <f>IFERROR(VLOOKUP(Table1[[#This Row],[RespondentID]],'All Data'!$A420:$CN992,92,FALSE),"unknown")</f>
        <v>Yes</v>
      </c>
    </row>
    <row r="420" spans="1:27" x14ac:dyDescent="0.35">
      <c r="A420" s="6">
        <v>7044841783</v>
      </c>
      <c r="B420" s="6"/>
      <c r="C420" s="6"/>
      <c r="D420" s="6"/>
      <c r="E420" s="6"/>
      <c r="F420" s="6"/>
      <c r="G420" s="6" t="s">
        <v>72</v>
      </c>
      <c r="H420" s="6"/>
      <c r="I420" s="6"/>
      <c r="J420" s="6"/>
      <c r="K420" s="6"/>
      <c r="L420" s="6"/>
      <c r="M420" s="6" t="s">
        <v>78</v>
      </c>
      <c r="N420" s="6" t="s">
        <v>79</v>
      </c>
      <c r="O420" s="99"/>
      <c r="P420" s="159" t="str">
        <f>IFERROR(VLOOKUP(Table1[[#This Row],[RespondentID]],'All Data'!$A421:$CN993,81,FALSE),"unkown")</f>
        <v>Female</v>
      </c>
      <c r="Q420" s="159">
        <f>IFERROR(VLOOKUP(Table1[[#This Row],[RespondentID]],'All Data'!$A421:$CN993,82,FALSE),"unknown")</f>
        <v>56</v>
      </c>
      <c r="R420" s="159" t="str">
        <f>IFERROR(VLOOKUP(Table1[[#This Row],[RespondentID]],'All Data'!$A421:$CN993,83,FALSE),"unknown")</f>
        <v>Suffolk</v>
      </c>
      <c r="S420" s="159" t="str">
        <f>IFERROR(VLOOKUP(Table1[[#This Row],[RespondentID]],'All Data'!$A421:$CN993,84,FALSE),"unknown")</f>
        <v>Brentwood, 11717</v>
      </c>
      <c r="T420" s="159">
        <f>IFERROR(VLOOKUP(Table1[[#This Row],[RespondentID]],'All Data'!$A421:$CN993,85,FALSE),"unknown")</f>
        <v>0</v>
      </c>
      <c r="U420" s="159" t="str">
        <f>IFERROR(VLOOKUP(Table1[[#This Row],[RespondentID]],'All Data'!$A421:$CN993,86,FALSE),"unknown")</f>
        <v>Yes</v>
      </c>
      <c r="V420" s="159" t="str">
        <f>IFERROR(VLOOKUP(Table1[[#This Row],[RespondentID]],'All Data'!$A421:$CN993,87,FALSE),"unknown")</f>
        <v xml:space="preserve"> Spanish </v>
      </c>
      <c r="W420" s="159" t="str">
        <f>IFERROR(VLOOKUP(Table1[[#This Row],[RespondentID]],'All Data'!$A421:$CN993,88,FALSE),"unknown")</f>
        <v>$50,000 to $74,999</v>
      </c>
      <c r="X420" s="159" t="str">
        <f>IFERROR(VLOOKUP(Table1[[#This Row],[RespondentID]],'All Data'!$A421:$CN993,89,FALSE),"unknown")</f>
        <v>Some college</v>
      </c>
      <c r="Y420" s="159" t="str">
        <f>IFERROR(VLOOKUP(Table1[[#This Row],[RespondentID]],'All Data'!$A421:$CN993,90,FALSE),"unknown")</f>
        <v>Employed for wages</v>
      </c>
      <c r="Z420" s="159" t="str">
        <f>IFERROR(VLOOKUP(Table1[[#This Row],[RespondentID]],'All Data'!$A421:$CN993,91,FALSE),"unknown")</f>
        <v>Yes</v>
      </c>
      <c r="AA420" s="159" t="str">
        <f>IFERROR(VLOOKUP(Table1[[#This Row],[RespondentID]],'All Data'!$A421:$CN993,92,FALSE),"unknown")</f>
        <v>Yes</v>
      </c>
    </row>
    <row r="421" spans="1:27" x14ac:dyDescent="0.35">
      <c r="A421" s="6">
        <v>7044841420</v>
      </c>
      <c r="B421" s="6" t="s">
        <v>67</v>
      </c>
      <c r="C421" s="6"/>
      <c r="D421" s="6"/>
      <c r="E421" s="6" t="s">
        <v>70</v>
      </c>
      <c r="F421" s="6"/>
      <c r="G421" s="6"/>
      <c r="H421" s="6"/>
      <c r="I421" s="6"/>
      <c r="J421" s="6"/>
      <c r="K421" s="6"/>
      <c r="L421" s="6"/>
      <c r="M421" s="6" t="s">
        <v>78</v>
      </c>
      <c r="N421" s="6"/>
      <c r="O421" s="99"/>
      <c r="P421" s="159" t="str">
        <f>IFERROR(VLOOKUP(Table1[[#This Row],[RespondentID]],'All Data'!$A422:$CN994,81,FALSE),"unkown")</f>
        <v>Male</v>
      </c>
      <c r="Q421" s="159">
        <f>IFERROR(VLOOKUP(Table1[[#This Row],[RespondentID]],'All Data'!$A422:$CN994,82,FALSE),"unknown")</f>
        <v>62</v>
      </c>
      <c r="R421" s="159" t="str">
        <f>IFERROR(VLOOKUP(Table1[[#This Row],[RespondentID]],'All Data'!$A422:$CN994,83,FALSE),"unknown")</f>
        <v>Suffolk</v>
      </c>
      <c r="S421" s="159" t="str">
        <f>IFERROR(VLOOKUP(Table1[[#This Row],[RespondentID]],'All Data'!$A422:$CN994,84,FALSE),"unknown")</f>
        <v>Babylon, 11702</v>
      </c>
      <c r="T421" s="159" t="str">
        <f>IFERROR(VLOOKUP(Table1[[#This Row],[RespondentID]],'All Data'!$A422:$CN994,85,FALSE),"unknown")</f>
        <v>White/Caucasian</v>
      </c>
      <c r="U421" s="159" t="str">
        <f>IFERROR(VLOOKUP(Table1[[#This Row],[RespondentID]],'All Data'!$A422:$CN994,86,FALSE),"unknown")</f>
        <v>No</v>
      </c>
      <c r="V421" s="159" t="str">
        <f>IFERROR(VLOOKUP(Table1[[#This Row],[RespondentID]],'All Data'!$A422:$CN994,87,FALSE),"unknown")</f>
        <v xml:space="preserve">English </v>
      </c>
      <c r="W421" s="159" t="str">
        <f>IFERROR(VLOOKUP(Table1[[#This Row],[RespondentID]],'All Data'!$A422:$CN994,88,FALSE),"unknown")</f>
        <v>Over $125,000</v>
      </c>
      <c r="X421" s="159" t="str">
        <f>IFERROR(VLOOKUP(Table1[[#This Row],[RespondentID]],'All Data'!$A422:$CN994,89,FALSE),"unknown")</f>
        <v>Graduate school</v>
      </c>
      <c r="Y421" s="159" t="str">
        <f>IFERROR(VLOOKUP(Table1[[#This Row],[RespondentID]],'All Data'!$A422:$CN994,90,FALSE),"unknown")</f>
        <v>Retired</v>
      </c>
      <c r="Z421" s="159" t="str">
        <f>IFERROR(VLOOKUP(Table1[[#This Row],[RespondentID]],'All Data'!$A422:$CN994,91,FALSE),"unknown")</f>
        <v>Yes</v>
      </c>
      <c r="AA421" s="159" t="str">
        <f>IFERROR(VLOOKUP(Table1[[#This Row],[RespondentID]],'All Data'!$A422:$CN994,92,FALSE),"unknown")</f>
        <v>Yes</v>
      </c>
    </row>
    <row r="422" spans="1:27" x14ac:dyDescent="0.35">
      <c r="A422" s="6">
        <v>7044840890</v>
      </c>
      <c r="B422" s="6" t="s">
        <v>67</v>
      </c>
      <c r="C422" s="6"/>
      <c r="D422" s="6"/>
      <c r="E422" s="6" t="s">
        <v>70</v>
      </c>
      <c r="F422" s="6"/>
      <c r="G422" s="6"/>
      <c r="H422" s="6"/>
      <c r="I422" s="6"/>
      <c r="J422" s="6"/>
      <c r="K422" s="6"/>
      <c r="L422" s="6"/>
      <c r="M422" s="6" t="s">
        <v>78</v>
      </c>
      <c r="N422" s="6"/>
      <c r="O422" s="99"/>
      <c r="P422" s="159" t="str">
        <f>IFERROR(VLOOKUP(Table1[[#This Row],[RespondentID]],'All Data'!$A423:$CN995,81,FALSE),"unkown")</f>
        <v>Male</v>
      </c>
      <c r="Q422" s="159">
        <f>IFERROR(VLOOKUP(Table1[[#This Row],[RespondentID]],'All Data'!$A423:$CN995,82,FALSE),"unknown")</f>
        <v>27</v>
      </c>
      <c r="R422" s="159" t="str">
        <f>IFERROR(VLOOKUP(Table1[[#This Row],[RespondentID]],'All Data'!$A423:$CN995,83,FALSE),"unknown")</f>
        <v>Suffolk</v>
      </c>
      <c r="S422" s="159" t="str">
        <f>IFERROR(VLOOKUP(Table1[[#This Row],[RespondentID]],'All Data'!$A423:$CN995,84,FALSE),"unknown")</f>
        <v>Bay Shore, 11706</v>
      </c>
      <c r="T422" s="159" t="str">
        <f>IFERROR(VLOOKUP(Table1[[#This Row],[RespondentID]],'All Data'!$A423:$CN995,85,FALSE),"unknown")</f>
        <v>White/Caucasian</v>
      </c>
      <c r="U422" s="159" t="str">
        <f>IFERROR(VLOOKUP(Table1[[#This Row],[RespondentID]],'All Data'!$A423:$CN995,86,FALSE),"unknown")</f>
        <v>No</v>
      </c>
      <c r="V422" s="159" t="str">
        <f>IFERROR(VLOOKUP(Table1[[#This Row],[RespondentID]],'All Data'!$A423:$CN995,87,FALSE),"unknown")</f>
        <v xml:space="preserve">English </v>
      </c>
      <c r="W422" s="159" t="str">
        <f>IFERROR(VLOOKUP(Table1[[#This Row],[RespondentID]],'All Data'!$A423:$CN995,88,FALSE),"unknown")</f>
        <v>Over $125,000</v>
      </c>
      <c r="X422" s="159" t="str">
        <f>IFERROR(VLOOKUP(Table1[[#This Row],[RespondentID]],'All Data'!$A423:$CN995,89,FALSE),"unknown")</f>
        <v>College graduate</v>
      </c>
      <c r="Y422" s="159" t="str">
        <f>IFERROR(VLOOKUP(Table1[[#This Row],[RespondentID]],'All Data'!$A423:$CN995,90,FALSE),"unknown")</f>
        <v>Employed for wages</v>
      </c>
      <c r="Z422" s="159" t="str">
        <f>IFERROR(VLOOKUP(Table1[[#This Row],[RespondentID]],'All Data'!$A423:$CN995,91,FALSE),"unknown")</f>
        <v>Yes</v>
      </c>
      <c r="AA422" s="159" t="str">
        <f>IFERROR(VLOOKUP(Table1[[#This Row],[RespondentID]],'All Data'!$A423:$CN995,92,FALSE),"unknown")</f>
        <v>Yes</v>
      </c>
    </row>
    <row r="423" spans="1:27" x14ac:dyDescent="0.35">
      <c r="A423" s="6">
        <v>7044840177</v>
      </c>
      <c r="B423" s="6" t="s">
        <v>67</v>
      </c>
      <c r="C423" s="6"/>
      <c r="D423" s="6"/>
      <c r="E423" s="6" t="s">
        <v>70</v>
      </c>
      <c r="F423" s="6"/>
      <c r="G423" s="6"/>
      <c r="H423" s="6"/>
      <c r="I423" s="6"/>
      <c r="J423" s="6"/>
      <c r="K423" s="6" t="s">
        <v>76</v>
      </c>
      <c r="L423" s="6"/>
      <c r="M423" s="6"/>
      <c r="N423" s="6"/>
      <c r="O423" s="99"/>
      <c r="P423" s="159" t="str">
        <f>IFERROR(VLOOKUP(Table1[[#This Row],[RespondentID]],'All Data'!$A424:$CN996,81,FALSE),"unkown")</f>
        <v>Female</v>
      </c>
      <c r="Q423" s="159">
        <f>IFERROR(VLOOKUP(Table1[[#This Row],[RespondentID]],'All Data'!$A424:$CN996,82,FALSE),"unknown")</f>
        <v>47</v>
      </c>
      <c r="R423" s="159" t="str">
        <f>IFERROR(VLOOKUP(Table1[[#This Row],[RespondentID]],'All Data'!$A424:$CN996,83,FALSE),"unknown")</f>
        <v>Suffolk</v>
      </c>
      <c r="S423" s="159" t="str">
        <f>IFERROR(VLOOKUP(Table1[[#This Row],[RespondentID]],'All Data'!$A424:$CN996,84,FALSE),"unknown")</f>
        <v>Fair Harbor, 11706</v>
      </c>
      <c r="T423" s="159" t="str">
        <f>IFERROR(VLOOKUP(Table1[[#This Row],[RespondentID]],'All Data'!$A424:$CN996,85,FALSE),"unknown")</f>
        <v>White/Caucasian</v>
      </c>
      <c r="U423" s="159" t="str">
        <f>IFERROR(VLOOKUP(Table1[[#This Row],[RespondentID]],'All Data'!$A424:$CN996,86,FALSE),"unknown")</f>
        <v>No</v>
      </c>
      <c r="V423" s="159" t="str">
        <f>IFERROR(VLOOKUP(Table1[[#This Row],[RespondentID]],'All Data'!$A424:$CN996,87,FALSE),"unknown")</f>
        <v xml:space="preserve">English </v>
      </c>
      <c r="W423" s="159" t="str">
        <f>IFERROR(VLOOKUP(Table1[[#This Row],[RespondentID]],'All Data'!$A424:$CN996,88,FALSE),"unknown")</f>
        <v>$50,000 to $74,999</v>
      </c>
      <c r="X423" s="159">
        <f>IFERROR(VLOOKUP(Table1[[#This Row],[RespondentID]],'All Data'!$A424:$CN996,89,FALSE),"unknown")</f>
        <v>0</v>
      </c>
      <c r="Y423" s="159">
        <f>IFERROR(VLOOKUP(Table1[[#This Row],[RespondentID]],'All Data'!$A424:$CN996,90,FALSE),"unknown")</f>
        <v>0</v>
      </c>
      <c r="Z423" s="159" t="str">
        <f>IFERROR(VLOOKUP(Table1[[#This Row],[RespondentID]],'All Data'!$A424:$CN996,91,FALSE),"unknown")</f>
        <v>Yes</v>
      </c>
      <c r="AA423" s="159" t="str">
        <f>IFERROR(VLOOKUP(Table1[[#This Row],[RespondentID]],'All Data'!$A424:$CN996,92,FALSE),"unknown")</f>
        <v>Yes</v>
      </c>
    </row>
    <row r="424" spans="1:27" x14ac:dyDescent="0.35">
      <c r="A424" s="6">
        <v>5679150010</v>
      </c>
      <c r="B424" s="6" t="s">
        <v>67</v>
      </c>
      <c r="C424" s="6" t="s">
        <v>68</v>
      </c>
      <c r="D424" s="6"/>
      <c r="E424" s="6" t="s">
        <v>70</v>
      </c>
      <c r="F424" s="6"/>
      <c r="G424" s="6"/>
      <c r="H424" s="6" t="s">
        <v>73</v>
      </c>
      <c r="I424" s="6"/>
      <c r="J424" s="6" t="s">
        <v>75</v>
      </c>
      <c r="K424" s="6" t="s">
        <v>76</v>
      </c>
      <c r="L424" s="6"/>
      <c r="M424" s="6"/>
      <c r="N424" s="6"/>
      <c r="O424" s="99"/>
      <c r="P424" s="159" t="str">
        <f>IFERROR(VLOOKUP(Table1[[#This Row],[RespondentID]],'All Data'!$A425:$CN997,81,FALSE),"unkown")</f>
        <v>Female</v>
      </c>
      <c r="Q424" s="159">
        <f>IFERROR(VLOOKUP(Table1[[#This Row],[RespondentID]],'All Data'!$A425:$CN997,82,FALSE),"unknown")</f>
        <v>14</v>
      </c>
      <c r="R424" s="159" t="str">
        <f>IFERROR(VLOOKUP(Table1[[#This Row],[RespondentID]],'All Data'!$A425:$CN997,83,FALSE),"unknown")</f>
        <v>Suffolk</v>
      </c>
      <c r="S424" s="159">
        <f>IFERROR(VLOOKUP(Table1[[#This Row],[RespondentID]],'All Data'!$A425:$CN997,84,FALSE),"unknown")</f>
        <v>0</v>
      </c>
      <c r="T424" s="159">
        <f>IFERROR(VLOOKUP(Table1[[#This Row],[RespondentID]],'All Data'!$A425:$CN997,85,FALSE),"unknown")</f>
        <v>0</v>
      </c>
      <c r="U424" s="159">
        <f>IFERROR(VLOOKUP(Table1[[#This Row],[RespondentID]],'All Data'!$A425:$CN997,86,FALSE),"unknown")</f>
        <v>0</v>
      </c>
      <c r="V424" s="159" t="str">
        <f>IFERROR(VLOOKUP(Table1[[#This Row],[RespondentID]],'All Data'!$A425:$CN997,87,FALSE),"unknown")</f>
        <v xml:space="preserve"> </v>
      </c>
      <c r="W424" s="159">
        <f>IFERROR(VLOOKUP(Table1[[#This Row],[RespondentID]],'All Data'!$A425:$CN997,88,FALSE),"unknown")</f>
        <v>0</v>
      </c>
      <c r="X424" s="159">
        <f>IFERROR(VLOOKUP(Table1[[#This Row],[RespondentID]],'All Data'!$A425:$CN997,89,FALSE),"unknown")</f>
        <v>0</v>
      </c>
      <c r="Y424" s="159">
        <f>IFERROR(VLOOKUP(Table1[[#This Row],[RespondentID]],'All Data'!$A425:$CN997,90,FALSE),"unknown")</f>
        <v>0</v>
      </c>
      <c r="Z424" s="159">
        <f>IFERROR(VLOOKUP(Table1[[#This Row],[RespondentID]],'All Data'!$A425:$CN997,91,FALSE),"unknown")</f>
        <v>0</v>
      </c>
      <c r="AA424" s="159">
        <f>IFERROR(VLOOKUP(Table1[[#This Row],[RespondentID]],'All Data'!$A425:$CN997,92,FALSE),"unknown")</f>
        <v>0</v>
      </c>
    </row>
    <row r="425" spans="1:27" x14ac:dyDescent="0.35">
      <c r="A425" s="6">
        <v>5677975159</v>
      </c>
      <c r="B425" s="6" t="s">
        <v>67</v>
      </c>
      <c r="C425" s="6"/>
      <c r="D425" s="6"/>
      <c r="E425" s="6"/>
      <c r="F425" s="6"/>
      <c r="G425" s="6"/>
      <c r="H425" s="6" t="s">
        <v>73</v>
      </c>
      <c r="I425" s="6"/>
      <c r="J425" s="6"/>
      <c r="K425" s="6"/>
      <c r="L425" s="6"/>
      <c r="M425" s="6" t="s">
        <v>78</v>
      </c>
      <c r="N425" s="6"/>
      <c r="O425" s="99"/>
      <c r="P425" s="159" t="str">
        <f>IFERROR(VLOOKUP(Table1[[#This Row],[RespondentID]],'All Data'!$A426:$CN998,81,FALSE),"unkown")</f>
        <v>Female</v>
      </c>
      <c r="Q425" s="159">
        <f>IFERROR(VLOOKUP(Table1[[#This Row],[RespondentID]],'All Data'!$A426:$CN998,82,FALSE),"unknown")</f>
        <v>57</v>
      </c>
      <c r="R425" s="159" t="str">
        <f>IFERROR(VLOOKUP(Table1[[#This Row],[RespondentID]],'All Data'!$A426:$CN998,83,FALSE),"unknown")</f>
        <v>Queens</v>
      </c>
      <c r="S425" s="159">
        <f>IFERROR(VLOOKUP(Table1[[#This Row],[RespondentID]],'All Data'!$A426:$CN998,84,FALSE),"unknown")</f>
        <v>0</v>
      </c>
      <c r="T425" s="159" t="str">
        <f>IFERROR(VLOOKUP(Table1[[#This Row],[RespondentID]],'All Data'!$A426:$CN998,85,FALSE),"unknown")</f>
        <v>Native American</v>
      </c>
      <c r="U425" s="159" t="str">
        <f>IFERROR(VLOOKUP(Table1[[#This Row],[RespondentID]],'All Data'!$A426:$CN998,86,FALSE),"unknown")</f>
        <v>Yes</v>
      </c>
      <c r="V425" s="159" t="str">
        <f>IFERROR(VLOOKUP(Table1[[#This Row],[RespondentID]],'All Data'!$A426:$CN998,87,FALSE),"unknown")</f>
        <v xml:space="preserve"> Spanish </v>
      </c>
      <c r="W425" s="159" t="str">
        <f>IFERROR(VLOOKUP(Table1[[#This Row],[RespondentID]],'All Data'!$A426:$CN998,88,FALSE),"unknown")</f>
        <v>Over $125,000</v>
      </c>
      <c r="X425" s="159" t="str">
        <f>IFERROR(VLOOKUP(Table1[[#This Row],[RespondentID]],'All Data'!$A426:$CN998,89,FALSE),"unknown")</f>
        <v>College graduate</v>
      </c>
      <c r="Y425" s="159" t="str">
        <f>IFERROR(VLOOKUP(Table1[[#This Row],[RespondentID]],'All Data'!$A426:$CN998,90,FALSE),"unknown")</f>
        <v>Self-employed</v>
      </c>
      <c r="Z425" s="159" t="str">
        <f>IFERROR(VLOOKUP(Table1[[#This Row],[RespondentID]],'All Data'!$A426:$CN998,91,FALSE),"unknown")</f>
        <v>Yes</v>
      </c>
      <c r="AA425" s="159" t="str">
        <f>IFERROR(VLOOKUP(Table1[[#This Row],[RespondentID]],'All Data'!$A426:$CN998,92,FALSE),"unknown")</f>
        <v>Yes</v>
      </c>
    </row>
    <row r="426" spans="1:27" x14ac:dyDescent="0.35">
      <c r="A426" s="6">
        <v>5677701853</v>
      </c>
      <c r="B426" s="6"/>
      <c r="C426" s="6"/>
      <c r="D426" s="6"/>
      <c r="E426" s="6" t="s">
        <v>70</v>
      </c>
      <c r="F426" s="6"/>
      <c r="G426" s="6" t="s">
        <v>72</v>
      </c>
      <c r="H426" s="6"/>
      <c r="I426" s="6"/>
      <c r="J426" s="6"/>
      <c r="K426" s="6"/>
      <c r="L426" s="6"/>
      <c r="M426" s="6"/>
      <c r="N426" s="6"/>
      <c r="O426" s="99"/>
      <c r="P426" s="159" t="str">
        <f>IFERROR(VLOOKUP(Table1[[#This Row],[RespondentID]],'All Data'!$A427:$CN999,81,FALSE),"unkown")</f>
        <v>Female</v>
      </c>
      <c r="Q426" s="159">
        <f>IFERROR(VLOOKUP(Table1[[#This Row],[RespondentID]],'All Data'!$A427:$CN999,82,FALSE),"unknown")</f>
        <v>53</v>
      </c>
      <c r="R426" s="159" t="str">
        <f>IFERROR(VLOOKUP(Table1[[#This Row],[RespondentID]],'All Data'!$A427:$CN999,83,FALSE),"unknown")</f>
        <v>Queens</v>
      </c>
      <c r="S426" s="159">
        <f>IFERROR(VLOOKUP(Table1[[#This Row],[RespondentID]],'All Data'!$A427:$CN999,84,FALSE),"unknown")</f>
        <v>0</v>
      </c>
      <c r="T426" s="159" t="str">
        <f>IFERROR(VLOOKUP(Table1[[#This Row],[RespondentID]],'All Data'!$A427:$CN999,85,FALSE),"unknown")</f>
        <v>Multi-racial</v>
      </c>
      <c r="U426" s="159" t="str">
        <f>IFERROR(VLOOKUP(Table1[[#This Row],[RespondentID]],'All Data'!$A427:$CN999,86,FALSE),"unknown")</f>
        <v>Yes</v>
      </c>
      <c r="V426" s="159" t="str">
        <f>IFERROR(VLOOKUP(Table1[[#This Row],[RespondentID]],'All Data'!$A427:$CN999,87,FALSE),"unknown")</f>
        <v xml:space="preserve"> Spanish </v>
      </c>
      <c r="W426" s="159" t="str">
        <f>IFERROR(VLOOKUP(Table1[[#This Row],[RespondentID]],'All Data'!$A427:$CN999,88,FALSE),"unknown")</f>
        <v>$20,000 to $34,999</v>
      </c>
      <c r="X426" s="159" t="str">
        <f>IFERROR(VLOOKUP(Table1[[#This Row],[RespondentID]],'All Data'!$A427:$CN999,89,FALSE),"unknown")</f>
        <v>College graduate</v>
      </c>
      <c r="Y426" s="159" t="str">
        <f>IFERROR(VLOOKUP(Table1[[#This Row],[RespondentID]],'All Data'!$A427:$CN999,90,FALSE),"unknown")</f>
        <v>Out of work and looking for work</v>
      </c>
      <c r="Z426" s="159" t="str">
        <f>IFERROR(VLOOKUP(Table1[[#This Row],[RespondentID]],'All Data'!$A427:$CN999,91,FALSE),"unknown")</f>
        <v>No</v>
      </c>
      <c r="AA426" s="159" t="str">
        <f>IFERROR(VLOOKUP(Table1[[#This Row],[RespondentID]],'All Data'!$A427:$CN999,92,FALSE),"unknown")</f>
        <v>No</v>
      </c>
    </row>
    <row r="427" spans="1:27" x14ac:dyDescent="0.35">
      <c r="A427" s="6">
        <v>5677358210</v>
      </c>
      <c r="B427" s="6"/>
      <c r="C427" s="6"/>
      <c r="D427" s="6" t="s">
        <v>69</v>
      </c>
      <c r="E427" s="6"/>
      <c r="F427" s="6"/>
      <c r="G427" s="6" t="s">
        <v>72</v>
      </c>
      <c r="H427" s="6"/>
      <c r="I427" s="6"/>
      <c r="J427" s="6"/>
      <c r="K427" s="6" t="s">
        <v>76</v>
      </c>
      <c r="L427" s="6"/>
      <c r="M427" s="6"/>
      <c r="N427" s="6"/>
      <c r="O427" s="99"/>
      <c r="P427" s="159" t="str">
        <f>IFERROR(VLOOKUP(Table1[[#This Row],[RespondentID]],'All Data'!$A428:$CN1000,81,FALSE),"unkown")</f>
        <v>Female</v>
      </c>
      <c r="Q427" s="159">
        <f>IFERROR(VLOOKUP(Table1[[#This Row],[RespondentID]],'All Data'!$A428:$CN1000,82,FALSE),"unknown")</f>
        <v>23</v>
      </c>
      <c r="R427" s="159" t="str">
        <f>IFERROR(VLOOKUP(Table1[[#This Row],[RespondentID]],'All Data'!$A428:$CN1000,83,FALSE),"unknown")</f>
        <v>Queens</v>
      </c>
      <c r="S427" s="159">
        <f>IFERROR(VLOOKUP(Table1[[#This Row],[RespondentID]],'All Data'!$A428:$CN1000,84,FALSE),"unknown")</f>
        <v>0</v>
      </c>
      <c r="T427" s="159">
        <f>IFERROR(VLOOKUP(Table1[[#This Row],[RespondentID]],'All Data'!$A428:$CN1000,85,FALSE),"unknown")</f>
        <v>0</v>
      </c>
      <c r="U427" s="159">
        <f>IFERROR(VLOOKUP(Table1[[#This Row],[RespondentID]],'All Data'!$A428:$CN1000,86,FALSE),"unknown")</f>
        <v>0</v>
      </c>
      <c r="V427" s="159" t="str">
        <f>IFERROR(VLOOKUP(Table1[[#This Row],[RespondentID]],'All Data'!$A428:$CN1000,87,FALSE),"unknown")</f>
        <v xml:space="preserve"> </v>
      </c>
      <c r="W427" s="159">
        <f>IFERROR(VLOOKUP(Table1[[#This Row],[RespondentID]],'All Data'!$A428:$CN1000,88,FALSE),"unknown")</f>
        <v>0</v>
      </c>
      <c r="X427" s="159">
        <f>IFERROR(VLOOKUP(Table1[[#This Row],[RespondentID]],'All Data'!$A428:$CN1000,89,FALSE),"unknown")</f>
        <v>0</v>
      </c>
      <c r="Y427" s="159">
        <f>IFERROR(VLOOKUP(Table1[[#This Row],[RespondentID]],'All Data'!$A428:$CN1000,90,FALSE),"unknown")</f>
        <v>0</v>
      </c>
      <c r="Z427" s="159">
        <f>IFERROR(VLOOKUP(Table1[[#This Row],[RespondentID]],'All Data'!$A428:$CN1000,91,FALSE),"unknown")</f>
        <v>0</v>
      </c>
      <c r="AA427" s="159">
        <f>IFERROR(VLOOKUP(Table1[[#This Row],[RespondentID]],'All Data'!$A428:$CN1000,92,FALSE),"unknown")</f>
        <v>0</v>
      </c>
    </row>
    <row r="428" spans="1:27" x14ac:dyDescent="0.35">
      <c r="A428" s="6">
        <v>5677192208</v>
      </c>
      <c r="B428" s="6" t="s">
        <v>67</v>
      </c>
      <c r="C428" s="6"/>
      <c r="D428" s="6"/>
      <c r="E428" s="6" t="s">
        <v>70</v>
      </c>
      <c r="F428" s="6"/>
      <c r="G428" s="6"/>
      <c r="H428" s="6" t="s">
        <v>73</v>
      </c>
      <c r="I428" s="6"/>
      <c r="J428" s="6" t="s">
        <v>75</v>
      </c>
      <c r="K428" s="6"/>
      <c r="L428" s="6"/>
      <c r="M428" s="6" t="s">
        <v>78</v>
      </c>
      <c r="N428" s="6"/>
      <c r="O428" s="99"/>
      <c r="P428" s="159" t="str">
        <f>IFERROR(VLOOKUP(Table1[[#This Row],[RespondentID]],'All Data'!$A429:$CN1001,81,FALSE),"unkown")</f>
        <v>Male</v>
      </c>
      <c r="Q428" s="159">
        <f>IFERROR(VLOOKUP(Table1[[#This Row],[RespondentID]],'All Data'!$A429:$CN1001,82,FALSE),"unknown")</f>
        <v>18</v>
      </c>
      <c r="R428" s="159" t="str">
        <f>IFERROR(VLOOKUP(Table1[[#This Row],[RespondentID]],'All Data'!$A429:$CN1001,83,FALSE),"unknown")</f>
        <v>Queens</v>
      </c>
      <c r="S428" s="159">
        <f>IFERROR(VLOOKUP(Table1[[#This Row],[RespondentID]],'All Data'!$A429:$CN1001,84,FALSE),"unknown")</f>
        <v>0</v>
      </c>
      <c r="T428" s="159" t="str">
        <f>IFERROR(VLOOKUP(Table1[[#This Row],[RespondentID]],'All Data'!$A429:$CN1001,85,FALSE),"unknown")</f>
        <v>Otra (por favor especifique)</v>
      </c>
      <c r="U428" s="159" t="str">
        <f>IFERROR(VLOOKUP(Table1[[#This Row],[RespondentID]],'All Data'!$A429:$CN1001,86,FALSE),"unknown")</f>
        <v>Yes</v>
      </c>
      <c r="V428" s="159" t="str">
        <f>IFERROR(VLOOKUP(Table1[[#This Row],[RespondentID]],'All Data'!$A429:$CN1001,87,FALSE),"unknown")</f>
        <v xml:space="preserve"> Spanish </v>
      </c>
      <c r="W428" s="159" t="str">
        <f>IFERROR(VLOOKUP(Table1[[#This Row],[RespondentID]],'All Data'!$A429:$CN1001,88,FALSE),"unknown")</f>
        <v>Over $125,000</v>
      </c>
      <c r="X428" s="159" t="str">
        <f>IFERROR(VLOOKUP(Table1[[#This Row],[RespondentID]],'All Data'!$A429:$CN1001,89,FALSE),"unknown")</f>
        <v>High school graduate</v>
      </c>
      <c r="Y428" s="159" t="str">
        <f>IFERROR(VLOOKUP(Table1[[#This Row],[RespondentID]],'All Data'!$A429:$CN1001,90,FALSE),"unknown")</f>
        <v>Student</v>
      </c>
      <c r="Z428" s="159" t="str">
        <f>IFERROR(VLOOKUP(Table1[[#This Row],[RespondentID]],'All Data'!$A429:$CN1001,91,FALSE),"unknown")</f>
        <v>No</v>
      </c>
      <c r="AA428" s="159" t="str">
        <f>IFERROR(VLOOKUP(Table1[[#This Row],[RespondentID]],'All Data'!$A429:$CN1001,92,FALSE),"unknown")</f>
        <v>Yes</v>
      </c>
    </row>
    <row r="429" spans="1:27" x14ac:dyDescent="0.35">
      <c r="A429" s="6">
        <v>5676952699</v>
      </c>
      <c r="B429" s="6"/>
      <c r="C429" s="6"/>
      <c r="D429" s="6"/>
      <c r="E429" s="6" t="s">
        <v>70</v>
      </c>
      <c r="F429" s="6"/>
      <c r="G429" s="6"/>
      <c r="H429" s="6"/>
      <c r="I429" s="6"/>
      <c r="J429" s="6"/>
      <c r="K429" s="6"/>
      <c r="L429" s="6"/>
      <c r="M429" s="6"/>
      <c r="N429" s="6"/>
      <c r="O429" s="99"/>
      <c r="P429" s="159" t="str">
        <f>IFERROR(VLOOKUP(Table1[[#This Row],[RespondentID]],'All Data'!$A430:$CN1002,81,FALSE),"unkown")</f>
        <v>Male</v>
      </c>
      <c r="Q429" s="159">
        <f>IFERROR(VLOOKUP(Table1[[#This Row],[RespondentID]],'All Data'!$A430:$CN1002,82,FALSE),"unknown")</f>
        <v>20</v>
      </c>
      <c r="R429" s="159" t="str">
        <f>IFERROR(VLOOKUP(Table1[[#This Row],[RespondentID]],'All Data'!$A430:$CN1002,83,FALSE),"unknown")</f>
        <v>Nassau</v>
      </c>
      <c r="S429" s="159" t="str">
        <f>IFERROR(VLOOKUP(Table1[[#This Row],[RespondentID]],'All Data'!$A430:$CN1002,84,FALSE),"unknown")</f>
        <v>Plainedge, 11756</v>
      </c>
      <c r="T429" s="159" t="str">
        <f>IFERROR(VLOOKUP(Table1[[#This Row],[RespondentID]],'All Data'!$A430:$CN1002,85,FALSE),"unknown")</f>
        <v>Native American</v>
      </c>
      <c r="U429" s="159" t="str">
        <f>IFERROR(VLOOKUP(Table1[[#This Row],[RespondentID]],'All Data'!$A430:$CN1002,86,FALSE),"unknown")</f>
        <v>No</v>
      </c>
      <c r="V429" s="159" t="str">
        <f>IFERROR(VLOOKUP(Table1[[#This Row],[RespondentID]],'All Data'!$A430:$CN1002,87,FALSE),"unknown")</f>
        <v xml:space="preserve"> Spanish </v>
      </c>
      <c r="W429" s="159" t="str">
        <f>IFERROR(VLOOKUP(Table1[[#This Row],[RespondentID]],'All Data'!$A430:$CN1002,88,FALSE),"unknown")</f>
        <v>$75,000 to $125,000</v>
      </c>
      <c r="X429" s="159" t="str">
        <f>IFERROR(VLOOKUP(Table1[[#This Row],[RespondentID]],'All Data'!$A430:$CN1002,89,FALSE),"unknown")</f>
        <v>College graduate</v>
      </c>
      <c r="Y429" s="159" t="str">
        <f>IFERROR(VLOOKUP(Table1[[#This Row],[RespondentID]],'All Data'!$A430:$CN1002,90,FALSE),"unknown")</f>
        <v>Military</v>
      </c>
      <c r="Z429" s="159" t="str">
        <f>IFERROR(VLOOKUP(Table1[[#This Row],[RespondentID]],'All Data'!$A430:$CN1002,91,FALSE),"unknown")</f>
        <v>No</v>
      </c>
      <c r="AA429" s="159" t="str">
        <f>IFERROR(VLOOKUP(Table1[[#This Row],[RespondentID]],'All Data'!$A430:$CN1002,92,FALSE),"unknown")</f>
        <v>No</v>
      </c>
    </row>
    <row r="430" spans="1:27" x14ac:dyDescent="0.35">
      <c r="A430" s="6">
        <v>5674893487</v>
      </c>
      <c r="B430" s="6" t="s">
        <v>67</v>
      </c>
      <c r="C430" s="6"/>
      <c r="D430" s="6"/>
      <c r="E430" s="6"/>
      <c r="F430" s="6"/>
      <c r="G430" s="6" t="s">
        <v>72</v>
      </c>
      <c r="H430" s="6"/>
      <c r="I430" s="6"/>
      <c r="J430" s="6"/>
      <c r="K430" s="6" t="s">
        <v>76</v>
      </c>
      <c r="L430" s="6"/>
      <c r="M430" s="6"/>
      <c r="N430" s="6"/>
      <c r="O430" s="99"/>
      <c r="P430" s="159">
        <f>IFERROR(VLOOKUP(Table1[[#This Row],[RespondentID]],'All Data'!$A431:$CN1003,81,FALSE),"unkown")</f>
        <v>0</v>
      </c>
      <c r="Q430" s="159">
        <f>IFERROR(VLOOKUP(Table1[[#This Row],[RespondentID]],'All Data'!$A431:$CN1003,82,FALSE),"unknown")</f>
        <v>0</v>
      </c>
      <c r="R430" s="159">
        <f>IFERROR(VLOOKUP(Table1[[#This Row],[RespondentID]],'All Data'!$A431:$CN1003,83,FALSE),"unknown")</f>
        <v>0</v>
      </c>
      <c r="S430" s="159">
        <f>IFERROR(VLOOKUP(Table1[[#This Row],[RespondentID]],'All Data'!$A431:$CN1003,84,FALSE),"unknown")</f>
        <v>0</v>
      </c>
      <c r="T430" s="159">
        <f>IFERROR(VLOOKUP(Table1[[#This Row],[RespondentID]],'All Data'!$A431:$CN1003,85,FALSE),"unknown")</f>
        <v>0</v>
      </c>
      <c r="U430" s="159">
        <f>IFERROR(VLOOKUP(Table1[[#This Row],[RespondentID]],'All Data'!$A431:$CN1003,86,FALSE),"unknown")</f>
        <v>0</v>
      </c>
      <c r="V430" s="159" t="str">
        <f>IFERROR(VLOOKUP(Table1[[#This Row],[RespondentID]],'All Data'!$A431:$CN1003,87,FALSE),"unknown")</f>
        <v xml:space="preserve"> </v>
      </c>
      <c r="W430" s="159">
        <f>IFERROR(VLOOKUP(Table1[[#This Row],[RespondentID]],'All Data'!$A431:$CN1003,88,FALSE),"unknown")</f>
        <v>0</v>
      </c>
      <c r="X430" s="159">
        <f>IFERROR(VLOOKUP(Table1[[#This Row],[RespondentID]],'All Data'!$A431:$CN1003,89,FALSE),"unknown")</f>
        <v>0</v>
      </c>
      <c r="Y430" s="159">
        <f>IFERROR(VLOOKUP(Table1[[#This Row],[RespondentID]],'All Data'!$A431:$CN1003,90,FALSE),"unknown")</f>
        <v>0</v>
      </c>
      <c r="Z430" s="159">
        <f>IFERROR(VLOOKUP(Table1[[#This Row],[RespondentID]],'All Data'!$A431:$CN1003,91,FALSE),"unknown")</f>
        <v>0</v>
      </c>
      <c r="AA430" s="159">
        <f>IFERROR(VLOOKUP(Table1[[#This Row],[RespondentID]],'All Data'!$A431:$CN1003,92,FALSE),"unknown")</f>
        <v>0</v>
      </c>
    </row>
    <row r="431" spans="1:27" x14ac:dyDescent="0.35">
      <c r="A431" s="6">
        <v>5674707625</v>
      </c>
      <c r="B431" s="6"/>
      <c r="C431" s="6"/>
      <c r="D431" s="6"/>
      <c r="E431" s="6"/>
      <c r="F431" s="6"/>
      <c r="G431" s="6" t="s">
        <v>72</v>
      </c>
      <c r="H431" s="6"/>
      <c r="I431" s="6" t="s">
        <v>74</v>
      </c>
      <c r="J431" s="6"/>
      <c r="K431" s="6"/>
      <c r="L431" s="6"/>
      <c r="M431" s="6" t="s">
        <v>78</v>
      </c>
      <c r="N431" s="6"/>
      <c r="O431" s="99"/>
      <c r="P431" s="159">
        <f>IFERROR(VLOOKUP(Table1[[#This Row],[RespondentID]],'All Data'!$A432:$CN1004,81,FALSE),"unkown")</f>
        <v>0</v>
      </c>
      <c r="Q431" s="159">
        <f>IFERROR(VLOOKUP(Table1[[#This Row],[RespondentID]],'All Data'!$A432:$CN1004,82,FALSE),"unknown")</f>
        <v>0</v>
      </c>
      <c r="R431" s="159">
        <f>IFERROR(VLOOKUP(Table1[[#This Row],[RespondentID]],'All Data'!$A432:$CN1004,83,FALSE),"unknown")</f>
        <v>0</v>
      </c>
      <c r="S431" s="159">
        <f>IFERROR(VLOOKUP(Table1[[#This Row],[RespondentID]],'All Data'!$A432:$CN1004,84,FALSE),"unknown")</f>
        <v>0</v>
      </c>
      <c r="T431" s="159">
        <f>IFERROR(VLOOKUP(Table1[[#This Row],[RespondentID]],'All Data'!$A432:$CN1004,85,FALSE),"unknown")</f>
        <v>0</v>
      </c>
      <c r="U431" s="159">
        <f>IFERROR(VLOOKUP(Table1[[#This Row],[RespondentID]],'All Data'!$A432:$CN1004,86,FALSE),"unknown")</f>
        <v>0</v>
      </c>
      <c r="V431" s="159" t="str">
        <f>IFERROR(VLOOKUP(Table1[[#This Row],[RespondentID]],'All Data'!$A432:$CN1004,87,FALSE),"unknown")</f>
        <v xml:space="preserve"> </v>
      </c>
      <c r="W431" s="159">
        <f>IFERROR(VLOOKUP(Table1[[#This Row],[RespondentID]],'All Data'!$A432:$CN1004,88,FALSE),"unknown")</f>
        <v>0</v>
      </c>
      <c r="X431" s="159">
        <f>IFERROR(VLOOKUP(Table1[[#This Row],[RespondentID]],'All Data'!$A432:$CN1004,89,FALSE),"unknown")</f>
        <v>0</v>
      </c>
      <c r="Y431" s="159">
        <f>IFERROR(VLOOKUP(Table1[[#This Row],[RespondentID]],'All Data'!$A432:$CN1004,90,FALSE),"unknown")</f>
        <v>0</v>
      </c>
      <c r="Z431" s="159">
        <f>IFERROR(VLOOKUP(Table1[[#This Row],[RespondentID]],'All Data'!$A432:$CN1004,91,FALSE),"unknown")</f>
        <v>0</v>
      </c>
      <c r="AA431" s="159">
        <f>IFERROR(VLOOKUP(Table1[[#This Row],[RespondentID]],'All Data'!$A432:$CN1004,92,FALSE),"unknown")</f>
        <v>0</v>
      </c>
    </row>
    <row r="432" spans="1:27" x14ac:dyDescent="0.35">
      <c r="A432" s="6">
        <v>5673973607</v>
      </c>
      <c r="B432" s="6"/>
      <c r="C432" s="6"/>
      <c r="D432" s="6"/>
      <c r="E432" s="6" t="s">
        <v>70</v>
      </c>
      <c r="F432" s="6"/>
      <c r="G432" s="6"/>
      <c r="H432" s="6"/>
      <c r="I432" s="6"/>
      <c r="J432" s="6"/>
      <c r="K432" s="6" t="s">
        <v>76</v>
      </c>
      <c r="L432" s="6"/>
      <c r="M432" s="6"/>
      <c r="N432" s="6" t="s">
        <v>79</v>
      </c>
      <c r="O432" s="99"/>
      <c r="P432" s="159">
        <f>IFERROR(VLOOKUP(Table1[[#This Row],[RespondentID]],'All Data'!$A433:$CN1005,81,FALSE),"unkown")</f>
        <v>0</v>
      </c>
      <c r="Q432" s="159">
        <f>IFERROR(VLOOKUP(Table1[[#This Row],[RespondentID]],'All Data'!$A433:$CN1005,82,FALSE),"unknown")</f>
        <v>0</v>
      </c>
      <c r="R432" s="159">
        <f>IFERROR(VLOOKUP(Table1[[#This Row],[RespondentID]],'All Data'!$A433:$CN1005,83,FALSE),"unknown")</f>
        <v>0</v>
      </c>
      <c r="S432" s="159">
        <f>IFERROR(VLOOKUP(Table1[[#This Row],[RespondentID]],'All Data'!$A433:$CN1005,84,FALSE),"unknown")</f>
        <v>0</v>
      </c>
      <c r="T432" s="159">
        <f>IFERROR(VLOOKUP(Table1[[#This Row],[RespondentID]],'All Data'!$A433:$CN1005,85,FALSE),"unknown")</f>
        <v>0</v>
      </c>
      <c r="U432" s="159">
        <f>IFERROR(VLOOKUP(Table1[[#This Row],[RespondentID]],'All Data'!$A433:$CN1005,86,FALSE),"unknown")</f>
        <v>0</v>
      </c>
      <c r="V432" s="159" t="str">
        <f>IFERROR(VLOOKUP(Table1[[#This Row],[RespondentID]],'All Data'!$A433:$CN1005,87,FALSE),"unknown")</f>
        <v xml:space="preserve"> </v>
      </c>
      <c r="W432" s="159">
        <f>IFERROR(VLOOKUP(Table1[[#This Row],[RespondentID]],'All Data'!$A433:$CN1005,88,FALSE),"unknown")</f>
        <v>0</v>
      </c>
      <c r="X432" s="159">
        <f>IFERROR(VLOOKUP(Table1[[#This Row],[RespondentID]],'All Data'!$A433:$CN1005,89,FALSE),"unknown")</f>
        <v>0</v>
      </c>
      <c r="Y432" s="159">
        <f>IFERROR(VLOOKUP(Table1[[#This Row],[RespondentID]],'All Data'!$A433:$CN1005,90,FALSE),"unknown")</f>
        <v>0</v>
      </c>
      <c r="Z432" s="159">
        <f>IFERROR(VLOOKUP(Table1[[#This Row],[RespondentID]],'All Data'!$A433:$CN1005,91,FALSE),"unknown")</f>
        <v>0</v>
      </c>
      <c r="AA432" s="159">
        <f>IFERROR(VLOOKUP(Table1[[#This Row],[RespondentID]],'All Data'!$A433:$CN1005,92,FALSE),"unknown")</f>
        <v>0</v>
      </c>
    </row>
    <row r="433" spans="1:27" x14ac:dyDescent="0.35">
      <c r="A433" s="6">
        <v>5673342812</v>
      </c>
      <c r="B433" s="6" t="s">
        <v>67</v>
      </c>
      <c r="C433" s="6" t="s">
        <v>68</v>
      </c>
      <c r="D433" s="6"/>
      <c r="E433" s="6"/>
      <c r="F433" s="6"/>
      <c r="G433" s="6"/>
      <c r="H433" s="6"/>
      <c r="I433" s="6"/>
      <c r="J433" s="6"/>
      <c r="K433" s="6" t="s">
        <v>76</v>
      </c>
      <c r="L433" s="6"/>
      <c r="M433" s="6"/>
      <c r="N433" s="6"/>
      <c r="O433" s="99"/>
      <c r="P433" s="159">
        <f>IFERROR(VLOOKUP(Table1[[#This Row],[RespondentID]],'All Data'!$A434:$CN1006,81,FALSE),"unkown")</f>
        <v>0</v>
      </c>
      <c r="Q433" s="159">
        <f>IFERROR(VLOOKUP(Table1[[#This Row],[RespondentID]],'All Data'!$A434:$CN1006,82,FALSE),"unknown")</f>
        <v>0</v>
      </c>
      <c r="R433" s="159">
        <f>IFERROR(VLOOKUP(Table1[[#This Row],[RespondentID]],'All Data'!$A434:$CN1006,83,FALSE),"unknown")</f>
        <v>0</v>
      </c>
      <c r="S433" s="159">
        <f>IFERROR(VLOOKUP(Table1[[#This Row],[RespondentID]],'All Data'!$A434:$CN1006,84,FALSE),"unknown")</f>
        <v>0</v>
      </c>
      <c r="T433" s="159">
        <f>IFERROR(VLOOKUP(Table1[[#This Row],[RespondentID]],'All Data'!$A434:$CN1006,85,FALSE),"unknown")</f>
        <v>0</v>
      </c>
      <c r="U433" s="159">
        <f>IFERROR(VLOOKUP(Table1[[#This Row],[RespondentID]],'All Data'!$A434:$CN1006,86,FALSE),"unknown")</f>
        <v>0</v>
      </c>
      <c r="V433" s="159" t="str">
        <f>IFERROR(VLOOKUP(Table1[[#This Row],[RespondentID]],'All Data'!$A434:$CN1006,87,FALSE),"unknown")</f>
        <v xml:space="preserve"> </v>
      </c>
      <c r="W433" s="159">
        <f>IFERROR(VLOOKUP(Table1[[#This Row],[RespondentID]],'All Data'!$A434:$CN1006,88,FALSE),"unknown")</f>
        <v>0</v>
      </c>
      <c r="X433" s="159">
        <f>IFERROR(VLOOKUP(Table1[[#This Row],[RespondentID]],'All Data'!$A434:$CN1006,89,FALSE),"unknown")</f>
        <v>0</v>
      </c>
      <c r="Y433" s="159">
        <f>IFERROR(VLOOKUP(Table1[[#This Row],[RespondentID]],'All Data'!$A434:$CN1006,90,FALSE),"unknown")</f>
        <v>0</v>
      </c>
      <c r="Z433" s="159">
        <f>IFERROR(VLOOKUP(Table1[[#This Row],[RespondentID]],'All Data'!$A434:$CN1006,91,FALSE),"unknown")</f>
        <v>0</v>
      </c>
      <c r="AA433" s="159">
        <f>IFERROR(VLOOKUP(Table1[[#This Row],[RespondentID]],'All Data'!$A434:$CN1006,92,FALSE),"unknown")</f>
        <v>0</v>
      </c>
    </row>
    <row r="434" spans="1:27" x14ac:dyDescent="0.35">
      <c r="A434" s="6">
        <v>5669532780</v>
      </c>
      <c r="B434" s="6" t="s">
        <v>67</v>
      </c>
      <c r="C434" s="6"/>
      <c r="D434" s="6"/>
      <c r="E434" s="6"/>
      <c r="F434" s="6"/>
      <c r="G434" s="6"/>
      <c r="H434" s="6"/>
      <c r="I434" s="6"/>
      <c r="J434" s="6"/>
      <c r="K434" s="6"/>
      <c r="L434" s="6"/>
      <c r="M434" s="6"/>
      <c r="N434" s="6"/>
      <c r="O434" s="99"/>
      <c r="P434" s="159">
        <f>IFERROR(VLOOKUP(Table1[[#This Row],[RespondentID]],'All Data'!$A435:$CN1007,81,FALSE),"unkown")</f>
        <v>0</v>
      </c>
      <c r="Q434" s="159">
        <f>IFERROR(VLOOKUP(Table1[[#This Row],[RespondentID]],'All Data'!$A435:$CN1007,82,FALSE),"unknown")</f>
        <v>0</v>
      </c>
      <c r="R434" s="159">
        <f>IFERROR(VLOOKUP(Table1[[#This Row],[RespondentID]],'All Data'!$A435:$CN1007,83,FALSE),"unknown")</f>
        <v>0</v>
      </c>
      <c r="S434" s="159">
        <f>IFERROR(VLOOKUP(Table1[[#This Row],[RespondentID]],'All Data'!$A435:$CN1007,84,FALSE),"unknown")</f>
        <v>0</v>
      </c>
      <c r="T434" s="159">
        <f>IFERROR(VLOOKUP(Table1[[#This Row],[RespondentID]],'All Data'!$A435:$CN1007,85,FALSE),"unknown")</f>
        <v>0</v>
      </c>
      <c r="U434" s="159">
        <f>IFERROR(VLOOKUP(Table1[[#This Row],[RespondentID]],'All Data'!$A435:$CN1007,86,FALSE),"unknown")</f>
        <v>0</v>
      </c>
      <c r="V434" s="159" t="str">
        <f>IFERROR(VLOOKUP(Table1[[#This Row],[RespondentID]],'All Data'!$A435:$CN1007,87,FALSE),"unknown")</f>
        <v xml:space="preserve"> </v>
      </c>
      <c r="W434" s="159">
        <f>IFERROR(VLOOKUP(Table1[[#This Row],[RespondentID]],'All Data'!$A435:$CN1007,88,FALSE),"unknown")</f>
        <v>0</v>
      </c>
      <c r="X434" s="159">
        <f>IFERROR(VLOOKUP(Table1[[#This Row],[RespondentID]],'All Data'!$A435:$CN1007,89,FALSE),"unknown")</f>
        <v>0</v>
      </c>
      <c r="Y434" s="159">
        <f>IFERROR(VLOOKUP(Table1[[#This Row],[RespondentID]],'All Data'!$A435:$CN1007,90,FALSE),"unknown")</f>
        <v>0</v>
      </c>
      <c r="Z434" s="159">
        <f>IFERROR(VLOOKUP(Table1[[#This Row],[RespondentID]],'All Data'!$A435:$CN1007,91,FALSE),"unknown")</f>
        <v>0</v>
      </c>
      <c r="AA434" s="159">
        <f>IFERROR(VLOOKUP(Table1[[#This Row],[RespondentID]],'All Data'!$A435:$CN1007,92,FALSE),"unknown")</f>
        <v>0</v>
      </c>
    </row>
    <row r="435" spans="1:27" x14ac:dyDescent="0.35">
      <c r="A435" s="6">
        <v>5669180148</v>
      </c>
      <c r="B435" s="6" t="s">
        <v>67</v>
      </c>
      <c r="C435" s="6"/>
      <c r="D435" s="6"/>
      <c r="E435" s="6"/>
      <c r="F435" s="6"/>
      <c r="G435" s="6"/>
      <c r="H435" s="6"/>
      <c r="I435" s="6"/>
      <c r="J435" s="6" t="s">
        <v>75</v>
      </c>
      <c r="K435" s="6"/>
      <c r="L435" s="6"/>
      <c r="M435" s="6" t="s">
        <v>78</v>
      </c>
      <c r="N435" s="6"/>
      <c r="O435" s="99"/>
      <c r="P435" s="159" t="str">
        <f>IFERROR(VLOOKUP(Table1[[#This Row],[RespondentID]],'All Data'!$A436:$CN1008,81,FALSE),"unkown")</f>
        <v>Male</v>
      </c>
      <c r="Q435" s="159">
        <f>IFERROR(VLOOKUP(Table1[[#This Row],[RespondentID]],'All Data'!$A436:$CN1008,82,FALSE),"unknown")</f>
        <v>45</v>
      </c>
      <c r="R435" s="159" t="str">
        <f>IFERROR(VLOOKUP(Table1[[#This Row],[RespondentID]],'All Data'!$A436:$CN1008,83,FALSE),"unknown")</f>
        <v>Queens</v>
      </c>
      <c r="S435" s="159">
        <f>IFERROR(VLOOKUP(Table1[[#This Row],[RespondentID]],'All Data'!$A436:$CN1008,84,FALSE),"unknown")</f>
        <v>0</v>
      </c>
      <c r="T435" s="159" t="str">
        <f>IFERROR(VLOOKUP(Table1[[#This Row],[RespondentID]],'All Data'!$A436:$CN1008,85,FALSE),"unknown")</f>
        <v>Otra (por favor especifique)</v>
      </c>
      <c r="U435" s="159" t="str">
        <f>IFERROR(VLOOKUP(Table1[[#This Row],[RespondentID]],'All Data'!$A436:$CN1008,86,FALSE),"unknown")</f>
        <v>Yes</v>
      </c>
      <c r="V435" s="159" t="str">
        <f>IFERROR(VLOOKUP(Table1[[#This Row],[RespondentID]],'All Data'!$A436:$CN1008,87,FALSE),"unknown")</f>
        <v xml:space="preserve"> Spanish </v>
      </c>
      <c r="W435" s="159" t="str">
        <f>IFERROR(VLOOKUP(Table1[[#This Row],[RespondentID]],'All Data'!$A436:$CN1008,88,FALSE),"unknown")</f>
        <v>$0-$19,999</v>
      </c>
      <c r="X435" s="159" t="str">
        <f>IFERROR(VLOOKUP(Table1[[#This Row],[RespondentID]],'All Data'!$A436:$CN1008,89,FALSE),"unknown")</f>
        <v>Graduate school</v>
      </c>
      <c r="Y435" s="159" t="str">
        <f>IFERROR(VLOOKUP(Table1[[#This Row],[RespondentID]],'All Data'!$A436:$CN1008,90,FALSE),"unknown")</f>
        <v>Military</v>
      </c>
      <c r="Z435" s="159" t="str">
        <f>IFERROR(VLOOKUP(Table1[[#This Row],[RespondentID]],'All Data'!$A436:$CN1008,91,FALSE),"unknown")</f>
        <v>Yes</v>
      </c>
      <c r="AA435" s="159" t="str">
        <f>IFERROR(VLOOKUP(Table1[[#This Row],[RespondentID]],'All Data'!$A436:$CN1008,92,FALSE),"unknown")</f>
        <v>Yes</v>
      </c>
    </row>
    <row r="436" spans="1:27" x14ac:dyDescent="0.35">
      <c r="A436" s="6">
        <v>5667677496</v>
      </c>
      <c r="B436" s="6" t="s">
        <v>67</v>
      </c>
      <c r="C436" s="6"/>
      <c r="D436" s="6"/>
      <c r="E436" s="6"/>
      <c r="F436" s="6"/>
      <c r="G436" s="6"/>
      <c r="H436" s="6" t="s">
        <v>73</v>
      </c>
      <c r="I436" s="6"/>
      <c r="J436" s="6"/>
      <c r="K436" s="6"/>
      <c r="L436" s="6"/>
      <c r="M436" s="6" t="s">
        <v>78</v>
      </c>
      <c r="N436" s="6"/>
      <c r="O436" s="99"/>
      <c r="P436" s="159" t="str">
        <f>IFERROR(VLOOKUP(Table1[[#This Row],[RespondentID]],'All Data'!$A437:$CN1009,81,FALSE),"unkown")</f>
        <v>Female</v>
      </c>
      <c r="Q436" s="159">
        <f>IFERROR(VLOOKUP(Table1[[#This Row],[RespondentID]],'All Data'!$A437:$CN1009,82,FALSE),"unknown")</f>
        <v>57</v>
      </c>
      <c r="R436" s="159" t="str">
        <f>IFERROR(VLOOKUP(Table1[[#This Row],[RespondentID]],'All Data'!$A437:$CN1009,83,FALSE),"unknown")</f>
        <v>Queens</v>
      </c>
      <c r="S436" s="159">
        <f>IFERROR(VLOOKUP(Table1[[#This Row],[RespondentID]],'All Data'!$A437:$CN1009,84,FALSE),"unknown")</f>
        <v>0</v>
      </c>
      <c r="T436" s="159" t="str">
        <f>IFERROR(VLOOKUP(Table1[[#This Row],[RespondentID]],'All Data'!$A437:$CN1009,85,FALSE),"unknown")</f>
        <v>Otra (por favor especifique)</v>
      </c>
      <c r="U436" s="159" t="str">
        <f>IFERROR(VLOOKUP(Table1[[#This Row],[RespondentID]],'All Data'!$A437:$CN1009,86,FALSE),"unknown")</f>
        <v>Yes</v>
      </c>
      <c r="V436" s="159" t="str">
        <f>IFERROR(VLOOKUP(Table1[[#This Row],[RespondentID]],'All Data'!$A437:$CN1009,87,FALSE),"unknown")</f>
        <v xml:space="preserve"> Spanish </v>
      </c>
      <c r="W436" s="159" t="str">
        <f>IFERROR(VLOOKUP(Table1[[#This Row],[RespondentID]],'All Data'!$A437:$CN1009,88,FALSE),"unknown")</f>
        <v>$75,000 to $125,000</v>
      </c>
      <c r="X436" s="159" t="str">
        <f>IFERROR(VLOOKUP(Table1[[#This Row],[RespondentID]],'All Data'!$A437:$CN1009,89,FALSE),"unknown")</f>
        <v>College graduate</v>
      </c>
      <c r="Y436" s="159" t="str">
        <f>IFERROR(VLOOKUP(Table1[[#This Row],[RespondentID]],'All Data'!$A437:$CN1009,90,FALSE),"unknown")</f>
        <v>Self-employed</v>
      </c>
      <c r="Z436" s="159" t="str">
        <f>IFERROR(VLOOKUP(Table1[[#This Row],[RespondentID]],'All Data'!$A437:$CN1009,91,FALSE),"unknown")</f>
        <v>No</v>
      </c>
      <c r="AA436" s="159" t="str">
        <f>IFERROR(VLOOKUP(Table1[[#This Row],[RespondentID]],'All Data'!$A437:$CN1009,92,FALSE),"unknown")</f>
        <v>Yes</v>
      </c>
    </row>
    <row r="437" spans="1:27" x14ac:dyDescent="0.35">
      <c r="A437" s="6">
        <v>5667505368</v>
      </c>
      <c r="B437" s="6"/>
      <c r="C437" s="6"/>
      <c r="D437" s="6"/>
      <c r="E437" s="6"/>
      <c r="F437" s="6"/>
      <c r="G437" s="6" t="s">
        <v>72</v>
      </c>
      <c r="H437" s="6"/>
      <c r="I437" s="6"/>
      <c r="J437" s="6"/>
      <c r="K437" s="6"/>
      <c r="L437" s="6"/>
      <c r="M437" s="6"/>
      <c r="N437" s="6"/>
      <c r="O437" s="99"/>
      <c r="P437" s="159" t="str">
        <f>IFERROR(VLOOKUP(Table1[[#This Row],[RespondentID]],'All Data'!$A438:$CN1010,81,FALSE),"unkown")</f>
        <v>Female</v>
      </c>
      <c r="Q437" s="159">
        <f>IFERROR(VLOOKUP(Table1[[#This Row],[RespondentID]],'All Data'!$A438:$CN1010,82,FALSE),"unknown")</f>
        <v>34</v>
      </c>
      <c r="R437" s="159" t="str">
        <f>IFERROR(VLOOKUP(Table1[[#This Row],[RespondentID]],'All Data'!$A438:$CN1010,83,FALSE),"unknown")</f>
        <v>Nassau</v>
      </c>
      <c r="S437" s="159">
        <f>IFERROR(VLOOKUP(Table1[[#This Row],[RespondentID]],'All Data'!$A438:$CN1010,84,FALSE),"unknown")</f>
        <v>0</v>
      </c>
      <c r="T437" s="159">
        <f>IFERROR(VLOOKUP(Table1[[#This Row],[RespondentID]],'All Data'!$A438:$CN1010,85,FALSE),"unknown")</f>
        <v>0</v>
      </c>
      <c r="U437" s="159">
        <f>IFERROR(VLOOKUP(Table1[[#This Row],[RespondentID]],'All Data'!$A438:$CN1010,86,FALSE),"unknown")</f>
        <v>0</v>
      </c>
      <c r="V437" s="159" t="str">
        <f>IFERROR(VLOOKUP(Table1[[#This Row],[RespondentID]],'All Data'!$A438:$CN1010,87,FALSE),"unknown")</f>
        <v xml:space="preserve"> </v>
      </c>
      <c r="W437" s="159">
        <f>IFERROR(VLOOKUP(Table1[[#This Row],[RespondentID]],'All Data'!$A438:$CN1010,88,FALSE),"unknown")</f>
        <v>0</v>
      </c>
      <c r="X437" s="159">
        <f>IFERROR(VLOOKUP(Table1[[#This Row],[RespondentID]],'All Data'!$A438:$CN1010,89,FALSE),"unknown")</f>
        <v>0</v>
      </c>
      <c r="Y437" s="159">
        <f>IFERROR(VLOOKUP(Table1[[#This Row],[RespondentID]],'All Data'!$A438:$CN1010,90,FALSE),"unknown")</f>
        <v>0</v>
      </c>
      <c r="Z437" s="159">
        <f>IFERROR(VLOOKUP(Table1[[#This Row],[RespondentID]],'All Data'!$A438:$CN1010,91,FALSE),"unknown")</f>
        <v>0</v>
      </c>
      <c r="AA437" s="159">
        <f>IFERROR(VLOOKUP(Table1[[#This Row],[RespondentID]],'All Data'!$A438:$CN1010,92,FALSE),"unknown")</f>
        <v>0</v>
      </c>
    </row>
    <row r="438" spans="1:27" x14ac:dyDescent="0.35">
      <c r="A438" s="6">
        <v>5667488121</v>
      </c>
      <c r="B438" s="6" t="s">
        <v>67</v>
      </c>
      <c r="C438" s="6"/>
      <c r="D438" s="6"/>
      <c r="E438" s="6"/>
      <c r="F438" s="6"/>
      <c r="G438" s="6"/>
      <c r="H438" s="6" t="s">
        <v>73</v>
      </c>
      <c r="I438" s="6"/>
      <c r="J438" s="6"/>
      <c r="K438" s="6" t="s">
        <v>76</v>
      </c>
      <c r="L438" s="6"/>
      <c r="M438" s="6"/>
      <c r="N438" s="6"/>
      <c r="O438" s="99"/>
      <c r="P438" s="159">
        <f>IFERROR(VLOOKUP(Table1[[#This Row],[RespondentID]],'All Data'!$A439:$CN1011,81,FALSE),"unkown")</f>
        <v>0</v>
      </c>
      <c r="Q438" s="159">
        <f>IFERROR(VLOOKUP(Table1[[#This Row],[RespondentID]],'All Data'!$A439:$CN1011,82,FALSE),"unknown")</f>
        <v>0</v>
      </c>
      <c r="R438" s="159">
        <f>IFERROR(VLOOKUP(Table1[[#This Row],[RespondentID]],'All Data'!$A439:$CN1011,83,FALSE),"unknown")</f>
        <v>0</v>
      </c>
      <c r="S438" s="159">
        <f>IFERROR(VLOOKUP(Table1[[#This Row],[RespondentID]],'All Data'!$A439:$CN1011,84,FALSE),"unknown")</f>
        <v>0</v>
      </c>
      <c r="T438" s="159">
        <f>IFERROR(VLOOKUP(Table1[[#This Row],[RespondentID]],'All Data'!$A439:$CN1011,85,FALSE),"unknown")</f>
        <v>0</v>
      </c>
      <c r="U438" s="159">
        <f>IFERROR(VLOOKUP(Table1[[#This Row],[RespondentID]],'All Data'!$A439:$CN1011,86,FALSE),"unknown")</f>
        <v>0</v>
      </c>
      <c r="V438" s="159" t="str">
        <f>IFERROR(VLOOKUP(Table1[[#This Row],[RespondentID]],'All Data'!$A439:$CN1011,87,FALSE),"unknown")</f>
        <v xml:space="preserve"> </v>
      </c>
      <c r="W438" s="159">
        <f>IFERROR(VLOOKUP(Table1[[#This Row],[RespondentID]],'All Data'!$A439:$CN1011,88,FALSE),"unknown")</f>
        <v>0</v>
      </c>
      <c r="X438" s="159">
        <f>IFERROR(VLOOKUP(Table1[[#This Row],[RespondentID]],'All Data'!$A439:$CN1011,89,FALSE),"unknown")</f>
        <v>0</v>
      </c>
      <c r="Y438" s="159">
        <f>IFERROR(VLOOKUP(Table1[[#This Row],[RespondentID]],'All Data'!$A439:$CN1011,90,FALSE),"unknown")</f>
        <v>0</v>
      </c>
      <c r="Z438" s="159">
        <f>IFERROR(VLOOKUP(Table1[[#This Row],[RespondentID]],'All Data'!$A439:$CN1011,91,FALSE),"unknown")</f>
        <v>0</v>
      </c>
      <c r="AA438" s="159">
        <f>IFERROR(VLOOKUP(Table1[[#This Row],[RespondentID]],'All Data'!$A439:$CN1011,92,FALSE),"unknown")</f>
        <v>0</v>
      </c>
    </row>
    <row r="439" spans="1:27" x14ac:dyDescent="0.35">
      <c r="A439" s="6">
        <v>5666031343</v>
      </c>
      <c r="B439" s="6"/>
      <c r="C439" s="6"/>
      <c r="D439" s="6"/>
      <c r="E439" s="6" t="s">
        <v>70</v>
      </c>
      <c r="F439" s="6"/>
      <c r="G439" s="6"/>
      <c r="H439" s="6" t="s">
        <v>73</v>
      </c>
      <c r="I439" s="6"/>
      <c r="J439" s="6"/>
      <c r="K439" s="6" t="s">
        <v>76</v>
      </c>
      <c r="L439" s="6"/>
      <c r="M439" s="6"/>
      <c r="N439" s="6"/>
      <c r="O439" s="99"/>
      <c r="P439" s="159" t="str">
        <f>IFERROR(VLOOKUP(Table1[[#This Row],[RespondentID]],'All Data'!$A440:$CN1012,81,FALSE),"unkown")</f>
        <v>Female</v>
      </c>
      <c r="Q439" s="159">
        <f>IFERROR(VLOOKUP(Table1[[#This Row],[RespondentID]],'All Data'!$A440:$CN1012,82,FALSE),"unknown")</f>
        <v>19</v>
      </c>
      <c r="R439" s="159" t="str">
        <f>IFERROR(VLOOKUP(Table1[[#This Row],[RespondentID]],'All Data'!$A440:$CN1012,83,FALSE),"unknown")</f>
        <v>Nassau</v>
      </c>
      <c r="S439" s="159" t="str">
        <f>IFERROR(VLOOKUP(Table1[[#This Row],[RespondentID]],'All Data'!$A440:$CN1012,84,FALSE),"unknown")</f>
        <v>Albertson, 11507</v>
      </c>
      <c r="T439" s="159" t="str">
        <f>IFERROR(VLOOKUP(Table1[[#This Row],[RespondentID]],'All Data'!$A440:$CN1012,85,FALSE),"unknown")</f>
        <v>Black/African American</v>
      </c>
      <c r="U439" s="159" t="str">
        <f>IFERROR(VLOOKUP(Table1[[#This Row],[RespondentID]],'All Data'!$A440:$CN1012,86,FALSE),"unknown")</f>
        <v>Yes</v>
      </c>
      <c r="V439" s="159" t="str">
        <f>IFERROR(VLOOKUP(Table1[[#This Row],[RespondentID]],'All Data'!$A440:$CN1012,87,FALSE),"unknown")</f>
        <v xml:space="preserve"> Spanish </v>
      </c>
      <c r="W439" s="159" t="str">
        <f>IFERROR(VLOOKUP(Table1[[#This Row],[RespondentID]],'All Data'!$A440:$CN1012,88,FALSE),"unknown")</f>
        <v>$0-$19,999</v>
      </c>
      <c r="X439" s="159" t="str">
        <f>IFERROR(VLOOKUP(Table1[[#This Row],[RespondentID]],'All Data'!$A440:$CN1012,89,FALSE),"unknown")</f>
        <v>Graduate school</v>
      </c>
      <c r="Y439" s="159" t="str">
        <f>IFERROR(VLOOKUP(Table1[[#This Row],[RespondentID]],'All Data'!$A440:$CN1012,90,FALSE),"unknown")</f>
        <v>Out of work, but not currently looking</v>
      </c>
      <c r="Z439" s="159" t="str">
        <f>IFERROR(VLOOKUP(Table1[[#This Row],[RespondentID]],'All Data'!$A440:$CN1012,91,FALSE),"unknown")</f>
        <v>No</v>
      </c>
      <c r="AA439" s="159" t="str">
        <f>IFERROR(VLOOKUP(Table1[[#This Row],[RespondentID]],'All Data'!$A440:$CN1012,92,FALSE),"unknown")</f>
        <v>No</v>
      </c>
    </row>
    <row r="440" spans="1:27" x14ac:dyDescent="0.35">
      <c r="A440" s="6">
        <v>5665395167</v>
      </c>
      <c r="B440" s="6" t="s">
        <v>67</v>
      </c>
      <c r="C440" s="6"/>
      <c r="D440" s="6" t="s">
        <v>69</v>
      </c>
      <c r="E440" s="6" t="s">
        <v>70</v>
      </c>
      <c r="F440" s="6" t="s">
        <v>71</v>
      </c>
      <c r="G440" s="6" t="s">
        <v>72</v>
      </c>
      <c r="H440" s="6" t="s">
        <v>73</v>
      </c>
      <c r="I440" s="6" t="s">
        <v>74</v>
      </c>
      <c r="J440" s="6" t="s">
        <v>75</v>
      </c>
      <c r="K440" s="6" t="s">
        <v>76</v>
      </c>
      <c r="L440" s="6"/>
      <c r="M440" s="6" t="s">
        <v>78</v>
      </c>
      <c r="N440" s="6" t="s">
        <v>79</v>
      </c>
      <c r="O440" s="99"/>
      <c r="P440" s="159" t="str">
        <f>IFERROR(VLOOKUP(Table1[[#This Row],[RespondentID]],'All Data'!$A441:$CN1013,81,FALSE),"unkown")</f>
        <v>Male</v>
      </c>
      <c r="Q440" s="159">
        <f>IFERROR(VLOOKUP(Table1[[#This Row],[RespondentID]],'All Data'!$A441:$CN1013,82,FALSE),"unknown")</f>
        <v>45</v>
      </c>
      <c r="R440" s="159" t="str">
        <f>IFERROR(VLOOKUP(Table1[[#This Row],[RespondentID]],'All Data'!$A441:$CN1013,83,FALSE),"unknown")</f>
        <v>Queens</v>
      </c>
      <c r="S440" s="159">
        <f>IFERROR(VLOOKUP(Table1[[#This Row],[RespondentID]],'All Data'!$A441:$CN1013,84,FALSE),"unknown")</f>
        <v>0</v>
      </c>
      <c r="T440" s="159">
        <f>IFERROR(VLOOKUP(Table1[[#This Row],[RespondentID]],'All Data'!$A441:$CN1013,85,FALSE),"unknown")</f>
        <v>0</v>
      </c>
      <c r="U440" s="159">
        <f>IFERROR(VLOOKUP(Table1[[#This Row],[RespondentID]],'All Data'!$A441:$CN1013,86,FALSE),"unknown")</f>
        <v>0</v>
      </c>
      <c r="V440" s="159" t="str">
        <f>IFERROR(VLOOKUP(Table1[[#This Row],[RespondentID]],'All Data'!$A441:$CN1013,87,FALSE),"unknown")</f>
        <v xml:space="preserve"> </v>
      </c>
      <c r="W440" s="159">
        <f>IFERROR(VLOOKUP(Table1[[#This Row],[RespondentID]],'All Data'!$A441:$CN1013,88,FALSE),"unknown")</f>
        <v>0</v>
      </c>
      <c r="X440" s="159">
        <f>IFERROR(VLOOKUP(Table1[[#This Row],[RespondentID]],'All Data'!$A441:$CN1013,89,FALSE),"unknown")</f>
        <v>0</v>
      </c>
      <c r="Y440" s="159">
        <f>IFERROR(VLOOKUP(Table1[[#This Row],[RespondentID]],'All Data'!$A441:$CN1013,90,FALSE),"unknown")</f>
        <v>0</v>
      </c>
      <c r="Z440" s="159">
        <f>IFERROR(VLOOKUP(Table1[[#This Row],[RespondentID]],'All Data'!$A441:$CN1013,91,FALSE),"unknown")</f>
        <v>0</v>
      </c>
      <c r="AA440" s="159">
        <f>IFERROR(VLOOKUP(Table1[[#This Row],[RespondentID]],'All Data'!$A441:$CN1013,92,FALSE),"unknown")</f>
        <v>0</v>
      </c>
    </row>
    <row r="441" spans="1:27" x14ac:dyDescent="0.35">
      <c r="A441" s="6">
        <v>5665304956</v>
      </c>
      <c r="B441" s="6"/>
      <c r="C441" s="6"/>
      <c r="D441" s="6"/>
      <c r="E441" s="6"/>
      <c r="F441" s="6"/>
      <c r="G441" s="6"/>
      <c r="H441" s="6" t="s">
        <v>73</v>
      </c>
      <c r="I441" s="6"/>
      <c r="J441" s="6"/>
      <c r="K441" s="6" t="s">
        <v>76</v>
      </c>
      <c r="L441" s="6"/>
      <c r="M441" s="6" t="s">
        <v>78</v>
      </c>
      <c r="N441" s="6"/>
      <c r="O441" s="99"/>
      <c r="P441" s="159" t="str">
        <f>IFERROR(VLOOKUP(Table1[[#This Row],[RespondentID]],'All Data'!$A442:$CN1014,81,FALSE),"unkown")</f>
        <v>Male</v>
      </c>
      <c r="Q441" s="159">
        <f>IFERROR(VLOOKUP(Table1[[#This Row],[RespondentID]],'All Data'!$A442:$CN1014,82,FALSE),"unknown")</f>
        <v>41</v>
      </c>
      <c r="R441" s="159" t="str">
        <f>IFERROR(VLOOKUP(Table1[[#This Row],[RespondentID]],'All Data'!$A442:$CN1014,83,FALSE),"unknown")</f>
        <v>Queens</v>
      </c>
      <c r="S441" s="159">
        <f>IFERROR(VLOOKUP(Table1[[#This Row],[RespondentID]],'All Data'!$A442:$CN1014,84,FALSE),"unknown")</f>
        <v>0</v>
      </c>
      <c r="T441" s="159" t="str">
        <f>IFERROR(VLOOKUP(Table1[[#This Row],[RespondentID]],'All Data'!$A442:$CN1014,85,FALSE),"unknown")</f>
        <v>White/Caucasian</v>
      </c>
      <c r="U441" s="159" t="str">
        <f>IFERROR(VLOOKUP(Table1[[#This Row],[RespondentID]],'All Data'!$A442:$CN1014,86,FALSE),"unknown")</f>
        <v>Yes</v>
      </c>
      <c r="V441" s="159" t="str">
        <f>IFERROR(VLOOKUP(Table1[[#This Row],[RespondentID]],'All Data'!$A442:$CN1014,87,FALSE),"unknown")</f>
        <v xml:space="preserve"> Spanish </v>
      </c>
      <c r="W441" s="159" t="str">
        <f>IFERROR(VLOOKUP(Table1[[#This Row],[RespondentID]],'All Data'!$A442:$CN1014,88,FALSE),"unknown")</f>
        <v>$0-$19,999</v>
      </c>
      <c r="X441" s="159" t="str">
        <f>IFERROR(VLOOKUP(Table1[[#This Row],[RespondentID]],'All Data'!$A442:$CN1014,89,FALSE),"unknown")</f>
        <v>Technical school</v>
      </c>
      <c r="Y441" s="159" t="str">
        <f>IFERROR(VLOOKUP(Table1[[#This Row],[RespondentID]],'All Data'!$A442:$CN1014,90,FALSE),"unknown")</f>
        <v>Military</v>
      </c>
      <c r="Z441" s="159" t="str">
        <f>IFERROR(VLOOKUP(Table1[[#This Row],[RespondentID]],'All Data'!$A442:$CN1014,91,FALSE),"unknown")</f>
        <v>Yes</v>
      </c>
      <c r="AA441" s="159" t="str">
        <f>IFERROR(VLOOKUP(Table1[[#This Row],[RespondentID]],'All Data'!$A442:$CN1014,92,FALSE),"unknown")</f>
        <v>Yes</v>
      </c>
    </row>
    <row r="442" spans="1:27" x14ac:dyDescent="0.35">
      <c r="A442" s="6">
        <v>5665096788</v>
      </c>
      <c r="B442" s="6"/>
      <c r="C442" s="6"/>
      <c r="D442" s="6" t="s">
        <v>69</v>
      </c>
      <c r="E442" s="6"/>
      <c r="F442" s="6"/>
      <c r="G442" s="6"/>
      <c r="H442" s="6"/>
      <c r="I442" s="6"/>
      <c r="J442" s="6"/>
      <c r="K442" s="6" t="s">
        <v>76</v>
      </c>
      <c r="L442" s="6"/>
      <c r="M442" s="6" t="s">
        <v>78</v>
      </c>
      <c r="N442" s="6"/>
      <c r="O442" s="99"/>
      <c r="P442" s="159">
        <f>IFERROR(VLOOKUP(Table1[[#This Row],[RespondentID]],'All Data'!$A443:$CN1015,81,FALSE),"unkown")</f>
        <v>0</v>
      </c>
      <c r="Q442" s="159">
        <f>IFERROR(VLOOKUP(Table1[[#This Row],[RespondentID]],'All Data'!$A443:$CN1015,82,FALSE),"unknown")</f>
        <v>0</v>
      </c>
      <c r="R442" s="159">
        <f>IFERROR(VLOOKUP(Table1[[#This Row],[RespondentID]],'All Data'!$A443:$CN1015,83,FALSE),"unknown")</f>
        <v>0</v>
      </c>
      <c r="S442" s="159">
        <f>IFERROR(VLOOKUP(Table1[[#This Row],[RespondentID]],'All Data'!$A443:$CN1015,84,FALSE),"unknown")</f>
        <v>0</v>
      </c>
      <c r="T442" s="159">
        <f>IFERROR(VLOOKUP(Table1[[#This Row],[RespondentID]],'All Data'!$A443:$CN1015,85,FALSE),"unknown")</f>
        <v>0</v>
      </c>
      <c r="U442" s="159">
        <f>IFERROR(VLOOKUP(Table1[[#This Row],[RespondentID]],'All Data'!$A443:$CN1015,86,FALSE),"unknown")</f>
        <v>0</v>
      </c>
      <c r="V442" s="159" t="str">
        <f>IFERROR(VLOOKUP(Table1[[#This Row],[RespondentID]],'All Data'!$A443:$CN1015,87,FALSE),"unknown")</f>
        <v xml:space="preserve"> </v>
      </c>
      <c r="W442" s="159">
        <f>IFERROR(VLOOKUP(Table1[[#This Row],[RespondentID]],'All Data'!$A443:$CN1015,88,FALSE),"unknown")</f>
        <v>0</v>
      </c>
      <c r="X442" s="159">
        <f>IFERROR(VLOOKUP(Table1[[#This Row],[RespondentID]],'All Data'!$A443:$CN1015,89,FALSE),"unknown")</f>
        <v>0</v>
      </c>
      <c r="Y442" s="159">
        <f>IFERROR(VLOOKUP(Table1[[#This Row],[RespondentID]],'All Data'!$A443:$CN1015,90,FALSE),"unknown")</f>
        <v>0</v>
      </c>
      <c r="Z442" s="159">
        <f>IFERROR(VLOOKUP(Table1[[#This Row],[RespondentID]],'All Data'!$A443:$CN1015,91,FALSE),"unknown")</f>
        <v>0</v>
      </c>
      <c r="AA442" s="159">
        <f>IFERROR(VLOOKUP(Table1[[#This Row],[RespondentID]],'All Data'!$A443:$CN1015,92,FALSE),"unknown")</f>
        <v>0</v>
      </c>
    </row>
    <row r="443" spans="1:27" x14ac:dyDescent="0.35">
      <c r="A443" s="6">
        <v>5664199428</v>
      </c>
      <c r="B443" s="6" t="s">
        <v>67</v>
      </c>
      <c r="C443" s="6"/>
      <c r="D443" s="6"/>
      <c r="E443" s="6"/>
      <c r="F443" s="6"/>
      <c r="G443" s="6"/>
      <c r="H443" s="6"/>
      <c r="I443" s="6"/>
      <c r="J443" s="6"/>
      <c r="K443" s="6" t="s">
        <v>76</v>
      </c>
      <c r="L443" s="6"/>
      <c r="M443" s="6"/>
      <c r="N443" s="6"/>
      <c r="O443" s="99"/>
      <c r="P443" s="159" t="str">
        <f>IFERROR(VLOOKUP(Table1[[#This Row],[RespondentID]],'All Data'!$A444:$CN1016,81,FALSE),"unkown")</f>
        <v>Female</v>
      </c>
      <c r="Q443" s="159">
        <f>IFERROR(VLOOKUP(Table1[[#This Row],[RespondentID]],'All Data'!$A444:$CN1016,82,FALSE),"unknown")</f>
        <v>53</v>
      </c>
      <c r="R443" s="159" t="str">
        <f>IFERROR(VLOOKUP(Table1[[#This Row],[RespondentID]],'All Data'!$A444:$CN1016,83,FALSE),"unknown")</f>
        <v>Queens</v>
      </c>
      <c r="S443" s="159">
        <f>IFERROR(VLOOKUP(Table1[[#This Row],[RespondentID]],'All Data'!$A444:$CN1016,84,FALSE),"unknown")</f>
        <v>0</v>
      </c>
      <c r="T443" s="159" t="str">
        <f>IFERROR(VLOOKUP(Table1[[#This Row],[RespondentID]],'All Data'!$A444:$CN1016,85,FALSE),"unknown")</f>
        <v>Otra (por favor especifique)</v>
      </c>
      <c r="U443" s="159" t="str">
        <f>IFERROR(VLOOKUP(Table1[[#This Row],[RespondentID]],'All Data'!$A444:$CN1016,86,FALSE),"unknown")</f>
        <v>No</v>
      </c>
      <c r="V443" s="159" t="str">
        <f>IFERROR(VLOOKUP(Table1[[#This Row],[RespondentID]],'All Data'!$A444:$CN1016,87,FALSE),"unknown")</f>
        <v xml:space="preserve"> Spanish </v>
      </c>
      <c r="W443" s="159" t="str">
        <f>IFERROR(VLOOKUP(Table1[[#This Row],[RespondentID]],'All Data'!$A444:$CN1016,88,FALSE),"unknown")</f>
        <v>$0-$19,999</v>
      </c>
      <c r="X443" s="159" t="str">
        <f>IFERROR(VLOOKUP(Table1[[#This Row],[RespondentID]],'All Data'!$A444:$CN1016,89,FALSE),"unknown")</f>
        <v>High school graduate</v>
      </c>
      <c r="Y443" s="159" t="str">
        <f>IFERROR(VLOOKUP(Table1[[#This Row],[RespondentID]],'All Data'!$A444:$CN1016,90,FALSE),"unknown")</f>
        <v>Self-employed</v>
      </c>
      <c r="Z443" s="159" t="str">
        <f>IFERROR(VLOOKUP(Table1[[#This Row],[RespondentID]],'All Data'!$A444:$CN1016,91,FALSE),"unknown")</f>
        <v>No</v>
      </c>
      <c r="AA443" s="159" t="str">
        <f>IFERROR(VLOOKUP(Table1[[#This Row],[RespondentID]],'All Data'!$A444:$CN1016,92,FALSE),"unknown")</f>
        <v>Yes</v>
      </c>
    </row>
    <row r="444" spans="1:27" x14ac:dyDescent="0.35">
      <c r="A444" s="6">
        <v>5662852195</v>
      </c>
      <c r="B444" s="6" t="s">
        <v>67</v>
      </c>
      <c r="C444" s="6"/>
      <c r="D444" s="6"/>
      <c r="E444" s="6" t="s">
        <v>70</v>
      </c>
      <c r="F444" s="6"/>
      <c r="G444" s="6"/>
      <c r="H444" s="6"/>
      <c r="I444" s="6"/>
      <c r="J444" s="6"/>
      <c r="K444" s="6"/>
      <c r="L444" s="6"/>
      <c r="M444" s="6" t="s">
        <v>78</v>
      </c>
      <c r="N444" s="6"/>
      <c r="O444" s="99"/>
      <c r="P444" s="159">
        <f>IFERROR(VLOOKUP(Table1[[#This Row],[RespondentID]],'All Data'!$A445:$CN1017,81,FALSE),"unkown")</f>
        <v>0</v>
      </c>
      <c r="Q444" s="159">
        <f>IFERROR(VLOOKUP(Table1[[#This Row],[RespondentID]],'All Data'!$A445:$CN1017,82,FALSE),"unknown")</f>
        <v>0</v>
      </c>
      <c r="R444" s="159">
        <f>IFERROR(VLOOKUP(Table1[[#This Row],[RespondentID]],'All Data'!$A445:$CN1017,83,FALSE),"unknown")</f>
        <v>0</v>
      </c>
      <c r="S444" s="159">
        <f>IFERROR(VLOOKUP(Table1[[#This Row],[RespondentID]],'All Data'!$A445:$CN1017,84,FALSE),"unknown")</f>
        <v>0</v>
      </c>
      <c r="T444" s="159">
        <f>IFERROR(VLOOKUP(Table1[[#This Row],[RespondentID]],'All Data'!$A445:$CN1017,85,FALSE),"unknown")</f>
        <v>0</v>
      </c>
      <c r="U444" s="159">
        <f>IFERROR(VLOOKUP(Table1[[#This Row],[RespondentID]],'All Data'!$A445:$CN1017,86,FALSE),"unknown")</f>
        <v>0</v>
      </c>
      <c r="V444" s="159" t="str">
        <f>IFERROR(VLOOKUP(Table1[[#This Row],[RespondentID]],'All Data'!$A445:$CN1017,87,FALSE),"unknown")</f>
        <v xml:space="preserve"> </v>
      </c>
      <c r="W444" s="159">
        <f>IFERROR(VLOOKUP(Table1[[#This Row],[RespondentID]],'All Data'!$A445:$CN1017,88,FALSE),"unknown")</f>
        <v>0</v>
      </c>
      <c r="X444" s="159">
        <f>IFERROR(VLOOKUP(Table1[[#This Row],[RespondentID]],'All Data'!$A445:$CN1017,89,FALSE),"unknown")</f>
        <v>0</v>
      </c>
      <c r="Y444" s="159">
        <f>IFERROR(VLOOKUP(Table1[[#This Row],[RespondentID]],'All Data'!$A445:$CN1017,90,FALSE),"unknown")</f>
        <v>0</v>
      </c>
      <c r="Z444" s="159">
        <f>IFERROR(VLOOKUP(Table1[[#This Row],[RespondentID]],'All Data'!$A445:$CN1017,91,FALSE),"unknown")</f>
        <v>0</v>
      </c>
      <c r="AA444" s="159">
        <f>IFERROR(VLOOKUP(Table1[[#This Row],[RespondentID]],'All Data'!$A445:$CN1017,92,FALSE),"unknown")</f>
        <v>0</v>
      </c>
    </row>
    <row r="445" spans="1:27" x14ac:dyDescent="0.35">
      <c r="A445" s="6">
        <v>5662760936</v>
      </c>
      <c r="B445" s="6"/>
      <c r="C445" s="6"/>
      <c r="D445" s="6" t="s">
        <v>69</v>
      </c>
      <c r="E445" s="6"/>
      <c r="F445" s="6"/>
      <c r="G445" s="6"/>
      <c r="H445" s="6" t="s">
        <v>73</v>
      </c>
      <c r="I445" s="6" t="s">
        <v>74</v>
      </c>
      <c r="J445" s="6"/>
      <c r="K445" s="6" t="s">
        <v>76</v>
      </c>
      <c r="L445" s="6"/>
      <c r="M445" s="6" t="s">
        <v>78</v>
      </c>
      <c r="N445" s="6"/>
      <c r="O445" s="99"/>
      <c r="P445" s="159">
        <f>IFERROR(VLOOKUP(Table1[[#This Row],[RespondentID]],'All Data'!$A446:$CN1018,81,FALSE),"unkown")</f>
        <v>0</v>
      </c>
      <c r="Q445" s="159">
        <f>IFERROR(VLOOKUP(Table1[[#This Row],[RespondentID]],'All Data'!$A446:$CN1018,82,FALSE),"unknown")</f>
        <v>0</v>
      </c>
      <c r="R445" s="159">
        <f>IFERROR(VLOOKUP(Table1[[#This Row],[RespondentID]],'All Data'!$A446:$CN1018,83,FALSE),"unknown")</f>
        <v>0</v>
      </c>
      <c r="S445" s="159">
        <f>IFERROR(VLOOKUP(Table1[[#This Row],[RespondentID]],'All Data'!$A446:$CN1018,84,FALSE),"unknown")</f>
        <v>0</v>
      </c>
      <c r="T445" s="159">
        <f>IFERROR(VLOOKUP(Table1[[#This Row],[RespondentID]],'All Data'!$A446:$CN1018,85,FALSE),"unknown")</f>
        <v>0</v>
      </c>
      <c r="U445" s="159">
        <f>IFERROR(VLOOKUP(Table1[[#This Row],[RespondentID]],'All Data'!$A446:$CN1018,86,FALSE),"unknown")</f>
        <v>0</v>
      </c>
      <c r="V445" s="159" t="str">
        <f>IFERROR(VLOOKUP(Table1[[#This Row],[RespondentID]],'All Data'!$A446:$CN1018,87,FALSE),"unknown")</f>
        <v xml:space="preserve"> </v>
      </c>
      <c r="W445" s="159">
        <f>IFERROR(VLOOKUP(Table1[[#This Row],[RespondentID]],'All Data'!$A446:$CN1018,88,FALSE),"unknown")</f>
        <v>0</v>
      </c>
      <c r="X445" s="159">
        <f>IFERROR(VLOOKUP(Table1[[#This Row],[RespondentID]],'All Data'!$A446:$CN1018,89,FALSE),"unknown")</f>
        <v>0</v>
      </c>
      <c r="Y445" s="159">
        <f>IFERROR(VLOOKUP(Table1[[#This Row],[RespondentID]],'All Data'!$A446:$CN1018,90,FALSE),"unknown")</f>
        <v>0</v>
      </c>
      <c r="Z445" s="159">
        <f>IFERROR(VLOOKUP(Table1[[#This Row],[RespondentID]],'All Data'!$A446:$CN1018,91,FALSE),"unknown")</f>
        <v>0</v>
      </c>
      <c r="AA445" s="159">
        <f>IFERROR(VLOOKUP(Table1[[#This Row],[RespondentID]],'All Data'!$A446:$CN1018,92,FALSE),"unknown")</f>
        <v>0</v>
      </c>
    </row>
    <row r="446" spans="1:27" x14ac:dyDescent="0.35">
      <c r="A446" s="6">
        <v>5662515007</v>
      </c>
      <c r="B446" s="6"/>
      <c r="C446" s="6"/>
      <c r="D446" s="6"/>
      <c r="E446" s="6" t="s">
        <v>70</v>
      </c>
      <c r="F446" s="6"/>
      <c r="G446" s="6"/>
      <c r="H446" s="6"/>
      <c r="I446" s="6"/>
      <c r="J446" s="6"/>
      <c r="K446" s="6"/>
      <c r="L446" s="6"/>
      <c r="M446" s="6"/>
      <c r="N446" s="6"/>
      <c r="O446" s="99"/>
      <c r="P446" s="159">
        <f>IFERROR(VLOOKUP(Table1[[#This Row],[RespondentID]],'All Data'!$A447:$CN1019,81,FALSE),"unkown")</f>
        <v>0</v>
      </c>
      <c r="Q446" s="159">
        <f>IFERROR(VLOOKUP(Table1[[#This Row],[RespondentID]],'All Data'!$A447:$CN1019,82,FALSE),"unknown")</f>
        <v>0</v>
      </c>
      <c r="R446" s="159">
        <f>IFERROR(VLOOKUP(Table1[[#This Row],[RespondentID]],'All Data'!$A447:$CN1019,83,FALSE),"unknown")</f>
        <v>0</v>
      </c>
      <c r="S446" s="159">
        <f>IFERROR(VLOOKUP(Table1[[#This Row],[RespondentID]],'All Data'!$A447:$CN1019,84,FALSE),"unknown")</f>
        <v>0</v>
      </c>
      <c r="T446" s="159">
        <f>IFERROR(VLOOKUP(Table1[[#This Row],[RespondentID]],'All Data'!$A447:$CN1019,85,FALSE),"unknown")</f>
        <v>0</v>
      </c>
      <c r="U446" s="159">
        <f>IFERROR(VLOOKUP(Table1[[#This Row],[RespondentID]],'All Data'!$A447:$CN1019,86,FALSE),"unknown")</f>
        <v>0</v>
      </c>
      <c r="V446" s="159" t="str">
        <f>IFERROR(VLOOKUP(Table1[[#This Row],[RespondentID]],'All Data'!$A447:$CN1019,87,FALSE),"unknown")</f>
        <v xml:space="preserve"> </v>
      </c>
      <c r="W446" s="159">
        <f>IFERROR(VLOOKUP(Table1[[#This Row],[RespondentID]],'All Data'!$A447:$CN1019,88,FALSE),"unknown")</f>
        <v>0</v>
      </c>
      <c r="X446" s="159">
        <f>IFERROR(VLOOKUP(Table1[[#This Row],[RespondentID]],'All Data'!$A447:$CN1019,89,FALSE),"unknown")</f>
        <v>0</v>
      </c>
      <c r="Y446" s="159">
        <f>IFERROR(VLOOKUP(Table1[[#This Row],[RespondentID]],'All Data'!$A447:$CN1019,90,FALSE),"unknown")</f>
        <v>0</v>
      </c>
      <c r="Z446" s="159">
        <f>IFERROR(VLOOKUP(Table1[[#This Row],[RespondentID]],'All Data'!$A447:$CN1019,91,FALSE),"unknown")</f>
        <v>0</v>
      </c>
      <c r="AA446" s="159">
        <f>IFERROR(VLOOKUP(Table1[[#This Row],[RespondentID]],'All Data'!$A447:$CN1019,92,FALSE),"unknown")</f>
        <v>0</v>
      </c>
    </row>
    <row r="447" spans="1:27" x14ac:dyDescent="0.35">
      <c r="A447" s="6">
        <v>5662171661</v>
      </c>
      <c r="B447" s="6" t="s">
        <v>67</v>
      </c>
      <c r="C447" s="6"/>
      <c r="D447" s="6"/>
      <c r="E447" s="6" t="s">
        <v>70</v>
      </c>
      <c r="F447" s="6"/>
      <c r="G447" s="6" t="s">
        <v>72</v>
      </c>
      <c r="H447" s="6"/>
      <c r="I447" s="6"/>
      <c r="J447" s="6"/>
      <c r="K447" s="6"/>
      <c r="L447" s="6"/>
      <c r="M447" s="6"/>
      <c r="N447" s="6"/>
      <c r="O447" s="99"/>
      <c r="P447" s="159" t="str">
        <f>IFERROR(VLOOKUP(Table1[[#This Row],[RespondentID]],'All Data'!$A448:$CN1020,81,FALSE),"unkown")</f>
        <v>Male</v>
      </c>
      <c r="Q447" s="159">
        <f>IFERROR(VLOOKUP(Table1[[#This Row],[RespondentID]],'All Data'!$A448:$CN1020,82,FALSE),"unknown")</f>
        <v>22</v>
      </c>
      <c r="R447" s="159" t="str">
        <f>IFERROR(VLOOKUP(Table1[[#This Row],[RespondentID]],'All Data'!$A448:$CN1020,83,FALSE),"unknown")</f>
        <v>Queens</v>
      </c>
      <c r="S447" s="159">
        <f>IFERROR(VLOOKUP(Table1[[#This Row],[RespondentID]],'All Data'!$A448:$CN1020,84,FALSE),"unknown")</f>
        <v>0</v>
      </c>
      <c r="T447" s="159">
        <f>IFERROR(VLOOKUP(Table1[[#This Row],[RespondentID]],'All Data'!$A448:$CN1020,85,FALSE),"unknown")</f>
        <v>0</v>
      </c>
      <c r="U447" s="159">
        <f>IFERROR(VLOOKUP(Table1[[#This Row],[RespondentID]],'All Data'!$A448:$CN1020,86,FALSE),"unknown")</f>
        <v>0</v>
      </c>
      <c r="V447" s="159" t="str">
        <f>IFERROR(VLOOKUP(Table1[[#This Row],[RespondentID]],'All Data'!$A448:$CN1020,87,FALSE),"unknown")</f>
        <v xml:space="preserve"> </v>
      </c>
      <c r="W447" s="159">
        <f>IFERROR(VLOOKUP(Table1[[#This Row],[RespondentID]],'All Data'!$A448:$CN1020,88,FALSE),"unknown")</f>
        <v>0</v>
      </c>
      <c r="X447" s="159">
        <f>IFERROR(VLOOKUP(Table1[[#This Row],[RespondentID]],'All Data'!$A448:$CN1020,89,FALSE),"unknown")</f>
        <v>0</v>
      </c>
      <c r="Y447" s="159">
        <f>IFERROR(VLOOKUP(Table1[[#This Row],[RespondentID]],'All Data'!$A448:$CN1020,90,FALSE),"unknown")</f>
        <v>0</v>
      </c>
      <c r="Z447" s="159">
        <f>IFERROR(VLOOKUP(Table1[[#This Row],[RespondentID]],'All Data'!$A448:$CN1020,91,FALSE),"unknown")</f>
        <v>0</v>
      </c>
      <c r="AA447" s="159">
        <f>IFERROR(VLOOKUP(Table1[[#This Row],[RespondentID]],'All Data'!$A448:$CN1020,92,FALSE),"unknown")</f>
        <v>0</v>
      </c>
    </row>
    <row r="448" spans="1:27" x14ac:dyDescent="0.35">
      <c r="A448" s="6">
        <v>5661428805</v>
      </c>
      <c r="B448" s="6"/>
      <c r="C448" s="6"/>
      <c r="D448" s="6"/>
      <c r="E448" s="6"/>
      <c r="F448" s="6"/>
      <c r="G448" s="6" t="s">
        <v>72</v>
      </c>
      <c r="H448" s="6" t="s">
        <v>73</v>
      </c>
      <c r="I448" s="6"/>
      <c r="J448" s="6"/>
      <c r="K448" s="6" t="s">
        <v>76</v>
      </c>
      <c r="L448" s="6"/>
      <c r="M448" s="6"/>
      <c r="N448" s="6"/>
      <c r="O448" s="99"/>
      <c r="P448" s="159" t="str">
        <f>IFERROR(VLOOKUP(Table1[[#This Row],[RespondentID]],'All Data'!$A449:$CN1021,81,FALSE),"unkown")</f>
        <v>Female</v>
      </c>
      <c r="Q448" s="159">
        <f>IFERROR(VLOOKUP(Table1[[#This Row],[RespondentID]],'All Data'!$A449:$CN1021,82,FALSE),"unknown")</f>
        <v>28</v>
      </c>
      <c r="R448" s="159" t="str">
        <f>IFERROR(VLOOKUP(Table1[[#This Row],[RespondentID]],'All Data'!$A449:$CN1021,83,FALSE),"unknown")</f>
        <v>Nassau</v>
      </c>
      <c r="S448" s="159" t="str">
        <f>IFERROR(VLOOKUP(Table1[[#This Row],[RespondentID]],'All Data'!$A449:$CN1021,84,FALSE),"unknown")</f>
        <v>Albertson, 11507</v>
      </c>
      <c r="T448" s="159">
        <f>IFERROR(VLOOKUP(Table1[[#This Row],[RespondentID]],'All Data'!$A449:$CN1021,85,FALSE),"unknown")</f>
        <v>0</v>
      </c>
      <c r="U448" s="159">
        <f>IFERROR(VLOOKUP(Table1[[#This Row],[RespondentID]],'All Data'!$A449:$CN1021,86,FALSE),"unknown")</f>
        <v>0</v>
      </c>
      <c r="V448" s="159" t="str">
        <f>IFERROR(VLOOKUP(Table1[[#This Row],[RespondentID]],'All Data'!$A449:$CN1021,87,FALSE),"unknown")</f>
        <v xml:space="preserve"> </v>
      </c>
      <c r="W448" s="159">
        <f>IFERROR(VLOOKUP(Table1[[#This Row],[RespondentID]],'All Data'!$A449:$CN1021,88,FALSE),"unknown")</f>
        <v>0</v>
      </c>
      <c r="X448" s="159">
        <f>IFERROR(VLOOKUP(Table1[[#This Row],[RespondentID]],'All Data'!$A449:$CN1021,89,FALSE),"unknown")</f>
        <v>0</v>
      </c>
      <c r="Y448" s="159">
        <f>IFERROR(VLOOKUP(Table1[[#This Row],[RespondentID]],'All Data'!$A449:$CN1021,90,FALSE),"unknown")</f>
        <v>0</v>
      </c>
      <c r="Z448" s="159">
        <f>IFERROR(VLOOKUP(Table1[[#This Row],[RespondentID]],'All Data'!$A449:$CN1021,91,FALSE),"unknown")</f>
        <v>0</v>
      </c>
      <c r="AA448" s="159">
        <f>IFERROR(VLOOKUP(Table1[[#This Row],[RespondentID]],'All Data'!$A449:$CN1021,92,FALSE),"unknown")</f>
        <v>0</v>
      </c>
    </row>
    <row r="449" spans="1:27" x14ac:dyDescent="0.35">
      <c r="A449" s="6">
        <v>5660954662</v>
      </c>
      <c r="B449" s="6" t="s">
        <v>67</v>
      </c>
      <c r="C449" s="6"/>
      <c r="D449" s="6"/>
      <c r="E449" s="6"/>
      <c r="F449" s="6"/>
      <c r="G449" s="6"/>
      <c r="H449" s="6"/>
      <c r="I449" s="6"/>
      <c r="J449" s="6" t="s">
        <v>75</v>
      </c>
      <c r="K449" s="6"/>
      <c r="L449" s="6"/>
      <c r="M449" s="6" t="s">
        <v>78</v>
      </c>
      <c r="N449" s="6"/>
      <c r="O449" s="99"/>
      <c r="P449" s="159" t="str">
        <f>IFERROR(VLOOKUP(Table1[[#This Row],[RespondentID]],'All Data'!$A450:$CN1022,81,FALSE),"unkown")</f>
        <v>Female</v>
      </c>
      <c r="Q449" s="159">
        <f>IFERROR(VLOOKUP(Table1[[#This Row],[RespondentID]],'All Data'!$A450:$CN1022,82,FALSE),"unknown")</f>
        <v>36</v>
      </c>
      <c r="R449" s="159" t="str">
        <f>IFERROR(VLOOKUP(Table1[[#This Row],[RespondentID]],'All Data'!$A450:$CN1022,83,FALSE),"unknown")</f>
        <v>Queens</v>
      </c>
      <c r="S449" s="159">
        <f>IFERROR(VLOOKUP(Table1[[#This Row],[RespondentID]],'All Data'!$A450:$CN1022,84,FALSE),"unknown")</f>
        <v>0</v>
      </c>
      <c r="T449" s="159" t="str">
        <f>IFERROR(VLOOKUP(Table1[[#This Row],[RespondentID]],'All Data'!$A450:$CN1022,85,FALSE),"unknown")</f>
        <v>White/Caucasian</v>
      </c>
      <c r="U449" s="159" t="str">
        <f>IFERROR(VLOOKUP(Table1[[#This Row],[RespondentID]],'All Data'!$A450:$CN1022,86,FALSE),"unknown")</f>
        <v>Yes</v>
      </c>
      <c r="V449" s="159" t="str">
        <f>IFERROR(VLOOKUP(Table1[[#This Row],[RespondentID]],'All Data'!$A450:$CN1022,87,FALSE),"unknown")</f>
        <v xml:space="preserve"> Spanish </v>
      </c>
      <c r="W449" s="159" t="str">
        <f>IFERROR(VLOOKUP(Table1[[#This Row],[RespondentID]],'All Data'!$A450:$CN1022,88,FALSE),"unknown")</f>
        <v>$0-$19,999</v>
      </c>
      <c r="X449" s="159" t="str">
        <f>IFERROR(VLOOKUP(Table1[[#This Row],[RespondentID]],'All Data'!$A450:$CN1022,89,FALSE),"unknown")</f>
        <v>Some high school</v>
      </c>
      <c r="Y449" s="159" t="str">
        <f>IFERROR(VLOOKUP(Table1[[#This Row],[RespondentID]],'All Data'!$A450:$CN1022,90,FALSE),"unknown")</f>
        <v>Employed for wages</v>
      </c>
      <c r="Z449" s="159" t="str">
        <f>IFERROR(VLOOKUP(Table1[[#This Row],[RespondentID]],'All Data'!$A450:$CN1022,91,FALSE),"unknown")</f>
        <v>Yes</v>
      </c>
      <c r="AA449" s="159" t="str">
        <f>IFERROR(VLOOKUP(Table1[[#This Row],[RespondentID]],'All Data'!$A450:$CN1022,92,FALSE),"unknown")</f>
        <v>Yes</v>
      </c>
    </row>
    <row r="450" spans="1:27" x14ac:dyDescent="0.35">
      <c r="A450" s="6">
        <v>5660954444</v>
      </c>
      <c r="B450" s="6" t="s">
        <v>67</v>
      </c>
      <c r="C450" s="6"/>
      <c r="D450" s="6"/>
      <c r="E450" s="6"/>
      <c r="F450" s="6"/>
      <c r="G450" s="6"/>
      <c r="H450" s="6"/>
      <c r="I450" s="6"/>
      <c r="J450" s="6"/>
      <c r="K450" s="6"/>
      <c r="L450" s="6"/>
      <c r="M450" s="6" t="s">
        <v>78</v>
      </c>
      <c r="N450" s="6" t="s">
        <v>79</v>
      </c>
      <c r="O450" s="99"/>
      <c r="P450" s="159" t="str">
        <f>IFERROR(VLOOKUP(Table1[[#This Row],[RespondentID]],'All Data'!$A451:$CN1023,81,FALSE),"unkown")</f>
        <v>Female</v>
      </c>
      <c r="Q450" s="159">
        <f>IFERROR(VLOOKUP(Table1[[#This Row],[RespondentID]],'All Data'!$A451:$CN1023,82,FALSE),"unknown")</f>
        <v>36</v>
      </c>
      <c r="R450" s="159" t="str">
        <f>IFERROR(VLOOKUP(Table1[[#This Row],[RespondentID]],'All Data'!$A451:$CN1023,83,FALSE),"unknown")</f>
        <v>Suffolk</v>
      </c>
      <c r="S450" s="159" t="str">
        <f>IFERROR(VLOOKUP(Table1[[#This Row],[RespondentID]],'All Data'!$A451:$CN1023,84,FALSE),"unknown")</f>
        <v>Amagansett, 11930</v>
      </c>
      <c r="T450" s="159">
        <f>IFERROR(VLOOKUP(Table1[[#This Row],[RespondentID]],'All Data'!$A451:$CN1023,85,FALSE),"unknown")</f>
        <v>0</v>
      </c>
      <c r="U450" s="159">
        <f>IFERROR(VLOOKUP(Table1[[#This Row],[RespondentID]],'All Data'!$A451:$CN1023,86,FALSE),"unknown")</f>
        <v>0</v>
      </c>
      <c r="V450" s="159" t="str">
        <f>IFERROR(VLOOKUP(Table1[[#This Row],[RespondentID]],'All Data'!$A451:$CN1023,87,FALSE),"unknown")</f>
        <v xml:space="preserve"> </v>
      </c>
      <c r="W450" s="159">
        <f>IFERROR(VLOOKUP(Table1[[#This Row],[RespondentID]],'All Data'!$A451:$CN1023,88,FALSE),"unknown")</f>
        <v>0</v>
      </c>
      <c r="X450" s="159">
        <f>IFERROR(VLOOKUP(Table1[[#This Row],[RespondentID]],'All Data'!$A451:$CN1023,89,FALSE),"unknown")</f>
        <v>0</v>
      </c>
      <c r="Y450" s="159">
        <f>IFERROR(VLOOKUP(Table1[[#This Row],[RespondentID]],'All Data'!$A451:$CN1023,90,FALSE),"unknown")</f>
        <v>0</v>
      </c>
      <c r="Z450" s="159">
        <f>IFERROR(VLOOKUP(Table1[[#This Row],[RespondentID]],'All Data'!$A451:$CN1023,91,FALSE),"unknown")</f>
        <v>0</v>
      </c>
      <c r="AA450" s="159">
        <f>IFERROR(VLOOKUP(Table1[[#This Row],[RespondentID]],'All Data'!$A451:$CN1023,92,FALSE),"unknown")</f>
        <v>0</v>
      </c>
    </row>
    <row r="451" spans="1:27" x14ac:dyDescent="0.35">
      <c r="A451" s="6">
        <v>5660954142</v>
      </c>
      <c r="B451" s="6" t="s">
        <v>67</v>
      </c>
      <c r="C451" s="6"/>
      <c r="D451" s="6"/>
      <c r="E451" s="6"/>
      <c r="F451" s="6"/>
      <c r="G451" s="6"/>
      <c r="H451" s="6" t="s">
        <v>73</v>
      </c>
      <c r="I451" s="6"/>
      <c r="J451" s="6"/>
      <c r="K451" s="6"/>
      <c r="L451" s="6"/>
      <c r="M451" s="6"/>
      <c r="N451" s="6" t="s">
        <v>79</v>
      </c>
      <c r="O451" s="99"/>
      <c r="P451" s="159" t="str">
        <f>IFERROR(VLOOKUP(Table1[[#This Row],[RespondentID]],'All Data'!$A452:$CN1024,81,FALSE),"unkown")</f>
        <v>Female</v>
      </c>
      <c r="Q451" s="159">
        <f>IFERROR(VLOOKUP(Table1[[#This Row],[RespondentID]],'All Data'!$A452:$CN1024,82,FALSE),"unknown")</f>
        <v>36</v>
      </c>
      <c r="R451" s="159" t="str">
        <f>IFERROR(VLOOKUP(Table1[[#This Row],[RespondentID]],'All Data'!$A452:$CN1024,83,FALSE),"unknown")</f>
        <v>Nassau</v>
      </c>
      <c r="S451" s="159">
        <f>IFERROR(VLOOKUP(Table1[[#This Row],[RespondentID]],'All Data'!$A452:$CN1024,84,FALSE),"unknown")</f>
        <v>0</v>
      </c>
      <c r="T451" s="159">
        <f>IFERROR(VLOOKUP(Table1[[#This Row],[RespondentID]],'All Data'!$A452:$CN1024,85,FALSE),"unknown")</f>
        <v>0</v>
      </c>
      <c r="U451" s="159">
        <f>IFERROR(VLOOKUP(Table1[[#This Row],[RespondentID]],'All Data'!$A452:$CN1024,86,FALSE),"unknown")</f>
        <v>0</v>
      </c>
      <c r="V451" s="159" t="str">
        <f>IFERROR(VLOOKUP(Table1[[#This Row],[RespondentID]],'All Data'!$A452:$CN1024,87,FALSE),"unknown")</f>
        <v xml:space="preserve"> </v>
      </c>
      <c r="W451" s="159">
        <f>IFERROR(VLOOKUP(Table1[[#This Row],[RespondentID]],'All Data'!$A452:$CN1024,88,FALSE),"unknown")</f>
        <v>0</v>
      </c>
      <c r="X451" s="159">
        <f>IFERROR(VLOOKUP(Table1[[#This Row],[RespondentID]],'All Data'!$A452:$CN1024,89,FALSE),"unknown")</f>
        <v>0</v>
      </c>
      <c r="Y451" s="159">
        <f>IFERROR(VLOOKUP(Table1[[#This Row],[RespondentID]],'All Data'!$A452:$CN1024,90,FALSE),"unknown")</f>
        <v>0</v>
      </c>
      <c r="Z451" s="159">
        <f>IFERROR(VLOOKUP(Table1[[#This Row],[RespondentID]],'All Data'!$A452:$CN1024,91,FALSE),"unknown")</f>
        <v>0</v>
      </c>
      <c r="AA451" s="159">
        <f>IFERROR(VLOOKUP(Table1[[#This Row],[RespondentID]],'All Data'!$A452:$CN1024,92,FALSE),"unknown")</f>
        <v>0</v>
      </c>
    </row>
    <row r="452" spans="1:27" x14ac:dyDescent="0.35">
      <c r="A452" s="6">
        <v>5659700646</v>
      </c>
      <c r="B452" s="6"/>
      <c r="C452" s="6"/>
      <c r="D452" s="6"/>
      <c r="E452" s="6"/>
      <c r="F452" s="6"/>
      <c r="G452" s="6" t="s">
        <v>72</v>
      </c>
      <c r="H452" s="6"/>
      <c r="I452" s="6"/>
      <c r="J452" s="6"/>
      <c r="K452" s="6" t="s">
        <v>76</v>
      </c>
      <c r="L452" s="6"/>
      <c r="M452" s="6" t="s">
        <v>78</v>
      </c>
      <c r="N452" s="6"/>
      <c r="O452" s="99"/>
      <c r="P452" s="159" t="str">
        <f>IFERROR(VLOOKUP(Table1[[#This Row],[RespondentID]],'All Data'!$A453:$CN1025,81,FALSE),"unkown")</f>
        <v>Female</v>
      </c>
      <c r="Q452" s="159">
        <f>IFERROR(VLOOKUP(Table1[[#This Row],[RespondentID]],'All Data'!$A453:$CN1025,82,FALSE),"unknown")</f>
        <v>17</v>
      </c>
      <c r="R452" s="159" t="str">
        <f>IFERROR(VLOOKUP(Table1[[#This Row],[RespondentID]],'All Data'!$A453:$CN1025,83,FALSE),"unknown")</f>
        <v>Suffolk</v>
      </c>
      <c r="S452" s="159" t="str">
        <f>IFERROR(VLOOKUP(Table1[[#This Row],[RespondentID]],'All Data'!$A453:$CN1025,84,FALSE),"unknown")</f>
        <v>Amagansett, 11930</v>
      </c>
      <c r="T452" s="159" t="str">
        <f>IFERROR(VLOOKUP(Table1[[#This Row],[RespondentID]],'All Data'!$A453:$CN1025,85,FALSE),"unknown")</f>
        <v>White/Caucasian</v>
      </c>
      <c r="U452" s="159" t="str">
        <f>IFERROR(VLOOKUP(Table1[[#This Row],[RespondentID]],'All Data'!$A453:$CN1025,86,FALSE),"unknown")</f>
        <v>No</v>
      </c>
      <c r="V452" s="159" t="str">
        <f>IFERROR(VLOOKUP(Table1[[#This Row],[RespondentID]],'All Data'!$A453:$CN1025,87,FALSE),"unknown")</f>
        <v xml:space="preserve"> Spanish </v>
      </c>
      <c r="W452" s="159" t="str">
        <f>IFERROR(VLOOKUP(Table1[[#This Row],[RespondentID]],'All Data'!$A453:$CN1025,88,FALSE),"unknown")</f>
        <v>Over $125,000</v>
      </c>
      <c r="X452" s="159" t="str">
        <f>IFERROR(VLOOKUP(Table1[[#This Row],[RespondentID]],'All Data'!$A453:$CN1025,89,FALSE),"unknown")</f>
        <v>High school graduate</v>
      </c>
      <c r="Y452" s="159" t="str">
        <f>IFERROR(VLOOKUP(Table1[[#This Row],[RespondentID]],'All Data'!$A453:$CN1025,90,FALSE),"unknown")</f>
        <v>Student</v>
      </c>
      <c r="Z452" s="159" t="str">
        <f>IFERROR(VLOOKUP(Table1[[#This Row],[RespondentID]],'All Data'!$A453:$CN1025,91,FALSE),"unknown")</f>
        <v>No</v>
      </c>
      <c r="AA452" s="159" t="str">
        <f>IFERROR(VLOOKUP(Table1[[#This Row],[RespondentID]],'All Data'!$A453:$CN1025,92,FALSE),"unknown")</f>
        <v>Yes</v>
      </c>
    </row>
    <row r="453" spans="1:27" x14ac:dyDescent="0.35">
      <c r="A453" s="6">
        <v>5659700274</v>
      </c>
      <c r="B453" s="6"/>
      <c r="C453" s="6"/>
      <c r="D453" s="6"/>
      <c r="E453" s="6"/>
      <c r="F453" s="6"/>
      <c r="G453" s="6" t="s">
        <v>72</v>
      </c>
      <c r="H453" s="6" t="s">
        <v>73</v>
      </c>
      <c r="I453" s="6"/>
      <c r="J453" s="6"/>
      <c r="K453" s="6" t="s">
        <v>76</v>
      </c>
      <c r="L453" s="6"/>
      <c r="M453" s="6"/>
      <c r="N453" s="6"/>
      <c r="O453" s="99"/>
      <c r="P453" s="159" t="str">
        <f>IFERROR(VLOOKUP(Table1[[#This Row],[RespondentID]],'All Data'!$A454:$CN1026,81,FALSE),"unkown")</f>
        <v>Female</v>
      </c>
      <c r="Q453" s="159">
        <f>IFERROR(VLOOKUP(Table1[[#This Row],[RespondentID]],'All Data'!$A454:$CN1026,82,FALSE),"unknown")</f>
        <v>17</v>
      </c>
      <c r="R453" s="159" t="str">
        <f>IFERROR(VLOOKUP(Table1[[#This Row],[RespondentID]],'All Data'!$A454:$CN1026,83,FALSE),"unknown")</f>
        <v>Suffolk</v>
      </c>
      <c r="S453" s="159" t="str">
        <f>IFERROR(VLOOKUP(Table1[[#This Row],[RespondentID]],'All Data'!$A454:$CN1026,84,FALSE),"unknown")</f>
        <v>Babylon, 11702</v>
      </c>
      <c r="T453" s="159">
        <f>IFERROR(VLOOKUP(Table1[[#This Row],[RespondentID]],'All Data'!$A454:$CN1026,85,FALSE),"unknown")</f>
        <v>0</v>
      </c>
      <c r="U453" s="159">
        <f>IFERROR(VLOOKUP(Table1[[#This Row],[RespondentID]],'All Data'!$A454:$CN1026,86,FALSE),"unknown")</f>
        <v>0</v>
      </c>
      <c r="V453" s="159" t="str">
        <f>IFERROR(VLOOKUP(Table1[[#This Row],[RespondentID]],'All Data'!$A454:$CN1026,87,FALSE),"unknown")</f>
        <v xml:space="preserve"> </v>
      </c>
      <c r="W453" s="159">
        <f>IFERROR(VLOOKUP(Table1[[#This Row],[RespondentID]],'All Data'!$A454:$CN1026,88,FALSE),"unknown")</f>
        <v>0</v>
      </c>
      <c r="X453" s="159">
        <f>IFERROR(VLOOKUP(Table1[[#This Row],[RespondentID]],'All Data'!$A454:$CN1026,89,FALSE),"unknown")</f>
        <v>0</v>
      </c>
      <c r="Y453" s="159">
        <f>IFERROR(VLOOKUP(Table1[[#This Row],[RespondentID]],'All Data'!$A454:$CN1026,90,FALSE),"unknown")</f>
        <v>0</v>
      </c>
      <c r="Z453" s="159">
        <f>IFERROR(VLOOKUP(Table1[[#This Row],[RespondentID]],'All Data'!$A454:$CN1026,91,FALSE),"unknown")</f>
        <v>0</v>
      </c>
      <c r="AA453" s="159">
        <f>IFERROR(VLOOKUP(Table1[[#This Row],[RespondentID]],'All Data'!$A454:$CN1026,92,FALSE),"unknown")</f>
        <v>0</v>
      </c>
    </row>
    <row r="454" spans="1:27" x14ac:dyDescent="0.35">
      <c r="A454" s="6">
        <v>5659422256</v>
      </c>
      <c r="B454" s="6"/>
      <c r="C454" s="6"/>
      <c r="D454" s="6"/>
      <c r="E454" s="6" t="s">
        <v>70</v>
      </c>
      <c r="F454" s="6"/>
      <c r="G454" s="6"/>
      <c r="H454" s="6"/>
      <c r="I454" s="6"/>
      <c r="J454" s="6" t="s">
        <v>75</v>
      </c>
      <c r="K454" s="6"/>
      <c r="L454" s="6"/>
      <c r="M454" s="6" t="s">
        <v>78</v>
      </c>
      <c r="N454" s="6"/>
      <c r="O454" s="99"/>
      <c r="P454" s="159">
        <f>IFERROR(VLOOKUP(Table1[[#This Row],[RespondentID]],'All Data'!$A455:$CN1027,81,FALSE),"unkown")</f>
        <v>0</v>
      </c>
      <c r="Q454" s="159">
        <f>IFERROR(VLOOKUP(Table1[[#This Row],[RespondentID]],'All Data'!$A455:$CN1027,82,FALSE),"unknown")</f>
        <v>0</v>
      </c>
      <c r="R454" s="159">
        <f>IFERROR(VLOOKUP(Table1[[#This Row],[RespondentID]],'All Data'!$A455:$CN1027,83,FALSE),"unknown")</f>
        <v>0</v>
      </c>
      <c r="S454" s="159">
        <f>IFERROR(VLOOKUP(Table1[[#This Row],[RespondentID]],'All Data'!$A455:$CN1027,84,FALSE),"unknown")</f>
        <v>0</v>
      </c>
      <c r="T454" s="159">
        <f>IFERROR(VLOOKUP(Table1[[#This Row],[RespondentID]],'All Data'!$A455:$CN1027,85,FALSE),"unknown")</f>
        <v>0</v>
      </c>
      <c r="U454" s="159">
        <f>IFERROR(VLOOKUP(Table1[[#This Row],[RespondentID]],'All Data'!$A455:$CN1027,86,FALSE),"unknown")</f>
        <v>0</v>
      </c>
      <c r="V454" s="159" t="str">
        <f>IFERROR(VLOOKUP(Table1[[#This Row],[RespondentID]],'All Data'!$A455:$CN1027,87,FALSE),"unknown")</f>
        <v xml:space="preserve"> </v>
      </c>
      <c r="W454" s="159">
        <f>IFERROR(VLOOKUP(Table1[[#This Row],[RespondentID]],'All Data'!$A455:$CN1027,88,FALSE),"unknown")</f>
        <v>0</v>
      </c>
      <c r="X454" s="159">
        <f>IFERROR(VLOOKUP(Table1[[#This Row],[RespondentID]],'All Data'!$A455:$CN1027,89,FALSE),"unknown")</f>
        <v>0</v>
      </c>
      <c r="Y454" s="159">
        <f>IFERROR(VLOOKUP(Table1[[#This Row],[RespondentID]],'All Data'!$A455:$CN1027,90,FALSE),"unknown")</f>
        <v>0</v>
      </c>
      <c r="Z454" s="159">
        <f>IFERROR(VLOOKUP(Table1[[#This Row],[RespondentID]],'All Data'!$A455:$CN1027,91,FALSE),"unknown")</f>
        <v>0</v>
      </c>
      <c r="AA454" s="159">
        <f>IFERROR(VLOOKUP(Table1[[#This Row],[RespondentID]],'All Data'!$A455:$CN1027,92,FALSE),"unknown")</f>
        <v>0</v>
      </c>
    </row>
    <row r="455" spans="1:27" x14ac:dyDescent="0.35">
      <c r="A455" s="6">
        <v>5658090968</v>
      </c>
      <c r="B455" s="6"/>
      <c r="C455" s="6"/>
      <c r="D455" s="6" t="s">
        <v>69</v>
      </c>
      <c r="E455" s="6"/>
      <c r="F455" s="6"/>
      <c r="G455" s="6"/>
      <c r="H455" s="6" t="s">
        <v>73</v>
      </c>
      <c r="I455" s="6"/>
      <c r="J455" s="6"/>
      <c r="K455" s="6" t="s">
        <v>76</v>
      </c>
      <c r="L455" s="6"/>
      <c r="M455" s="6"/>
      <c r="N455" s="6"/>
      <c r="O455" s="99"/>
      <c r="P455" s="159">
        <f>IFERROR(VLOOKUP(Table1[[#This Row],[RespondentID]],'All Data'!$A456:$CN1028,81,FALSE),"unkown")</f>
        <v>0</v>
      </c>
      <c r="Q455" s="159">
        <f>IFERROR(VLOOKUP(Table1[[#This Row],[RespondentID]],'All Data'!$A456:$CN1028,82,FALSE),"unknown")</f>
        <v>0</v>
      </c>
      <c r="R455" s="159">
        <f>IFERROR(VLOOKUP(Table1[[#This Row],[RespondentID]],'All Data'!$A456:$CN1028,83,FALSE),"unknown")</f>
        <v>0</v>
      </c>
      <c r="S455" s="159">
        <f>IFERROR(VLOOKUP(Table1[[#This Row],[RespondentID]],'All Data'!$A456:$CN1028,84,FALSE),"unknown")</f>
        <v>0</v>
      </c>
      <c r="T455" s="159">
        <f>IFERROR(VLOOKUP(Table1[[#This Row],[RespondentID]],'All Data'!$A456:$CN1028,85,FALSE),"unknown")</f>
        <v>0</v>
      </c>
      <c r="U455" s="159">
        <f>IFERROR(VLOOKUP(Table1[[#This Row],[RespondentID]],'All Data'!$A456:$CN1028,86,FALSE),"unknown")</f>
        <v>0</v>
      </c>
      <c r="V455" s="159" t="str">
        <f>IFERROR(VLOOKUP(Table1[[#This Row],[RespondentID]],'All Data'!$A456:$CN1028,87,FALSE),"unknown")</f>
        <v xml:space="preserve"> </v>
      </c>
      <c r="W455" s="159">
        <f>IFERROR(VLOOKUP(Table1[[#This Row],[RespondentID]],'All Data'!$A456:$CN1028,88,FALSE),"unknown")</f>
        <v>0</v>
      </c>
      <c r="X455" s="159">
        <f>IFERROR(VLOOKUP(Table1[[#This Row],[RespondentID]],'All Data'!$A456:$CN1028,89,FALSE),"unknown")</f>
        <v>0</v>
      </c>
      <c r="Y455" s="159">
        <f>IFERROR(VLOOKUP(Table1[[#This Row],[RespondentID]],'All Data'!$A456:$CN1028,90,FALSE),"unknown")</f>
        <v>0</v>
      </c>
      <c r="Z455" s="159">
        <f>IFERROR(VLOOKUP(Table1[[#This Row],[RespondentID]],'All Data'!$A456:$CN1028,91,FALSE),"unknown")</f>
        <v>0</v>
      </c>
      <c r="AA455" s="159">
        <f>IFERROR(VLOOKUP(Table1[[#This Row],[RespondentID]],'All Data'!$A456:$CN1028,92,FALSE),"unknown")</f>
        <v>0</v>
      </c>
    </row>
    <row r="456" spans="1:27" x14ac:dyDescent="0.35">
      <c r="A456" s="6">
        <v>5657230089</v>
      </c>
      <c r="B456" s="6"/>
      <c r="C456" s="6"/>
      <c r="D456" s="6"/>
      <c r="E456" s="6" t="s">
        <v>70</v>
      </c>
      <c r="F456" s="6"/>
      <c r="G456" s="6"/>
      <c r="H456" s="6"/>
      <c r="I456" s="6"/>
      <c r="J456" s="6" t="s">
        <v>75</v>
      </c>
      <c r="K456" s="6" t="s">
        <v>76</v>
      </c>
      <c r="L456" s="6"/>
      <c r="M456" s="6"/>
      <c r="N456" s="6"/>
      <c r="O456" s="99"/>
      <c r="P456" s="159" t="str">
        <f>IFERROR(VLOOKUP(Table1[[#This Row],[RespondentID]],'All Data'!$A457:$CN1029,81,FALSE),"unkown")</f>
        <v>Male</v>
      </c>
      <c r="Q456" s="159">
        <f>IFERROR(VLOOKUP(Table1[[#This Row],[RespondentID]],'All Data'!$A457:$CN1029,82,FALSE),"unknown")</f>
        <v>45</v>
      </c>
      <c r="R456" s="159" t="str">
        <f>IFERROR(VLOOKUP(Table1[[#This Row],[RespondentID]],'All Data'!$A457:$CN1029,83,FALSE),"unknown")</f>
        <v>Queens</v>
      </c>
      <c r="S456" s="159">
        <f>IFERROR(VLOOKUP(Table1[[#This Row],[RespondentID]],'All Data'!$A457:$CN1029,84,FALSE),"unknown")</f>
        <v>0</v>
      </c>
      <c r="T456" s="159" t="str">
        <f>IFERROR(VLOOKUP(Table1[[#This Row],[RespondentID]],'All Data'!$A457:$CN1029,85,FALSE),"unknown")</f>
        <v>Otra (por favor especifique)</v>
      </c>
      <c r="U456" s="159" t="str">
        <f>IFERROR(VLOOKUP(Table1[[#This Row],[RespondentID]],'All Data'!$A457:$CN1029,86,FALSE),"unknown")</f>
        <v>Yes</v>
      </c>
      <c r="V456" s="159" t="str">
        <f>IFERROR(VLOOKUP(Table1[[#This Row],[RespondentID]],'All Data'!$A457:$CN1029,87,FALSE),"unknown")</f>
        <v xml:space="preserve"> Spanish </v>
      </c>
      <c r="W456" s="159" t="str">
        <f>IFERROR(VLOOKUP(Table1[[#This Row],[RespondentID]],'All Data'!$A457:$CN1029,88,FALSE),"unknown")</f>
        <v>$0-$19,999</v>
      </c>
      <c r="X456" s="159" t="str">
        <f>IFERROR(VLOOKUP(Table1[[#This Row],[RespondentID]],'All Data'!$A457:$CN1029,89,FALSE),"unknown")</f>
        <v>High school graduate</v>
      </c>
      <c r="Y456" s="159" t="str">
        <f>IFERROR(VLOOKUP(Table1[[#This Row],[RespondentID]],'All Data'!$A457:$CN1029,90,FALSE),"unknown")</f>
        <v>Self-employed</v>
      </c>
      <c r="Z456" s="159" t="str">
        <f>IFERROR(VLOOKUP(Table1[[#This Row],[RespondentID]],'All Data'!$A457:$CN1029,91,FALSE),"unknown")</f>
        <v>Yes</v>
      </c>
      <c r="AA456" s="159" t="str">
        <f>IFERROR(VLOOKUP(Table1[[#This Row],[RespondentID]],'All Data'!$A457:$CN1029,92,FALSE),"unknown")</f>
        <v>Yes</v>
      </c>
    </row>
    <row r="457" spans="1:27" x14ac:dyDescent="0.35">
      <c r="A457" s="6">
        <v>5656795028</v>
      </c>
      <c r="B457" s="6" t="s">
        <v>67</v>
      </c>
      <c r="C457" s="6"/>
      <c r="D457" s="6" t="s">
        <v>69</v>
      </c>
      <c r="E457" s="6"/>
      <c r="F457" s="6" t="s">
        <v>71</v>
      </c>
      <c r="G457" s="6" t="s">
        <v>72</v>
      </c>
      <c r="H457" s="6"/>
      <c r="I457" s="6"/>
      <c r="J457" s="6" t="s">
        <v>75</v>
      </c>
      <c r="K457" s="6"/>
      <c r="L457" s="6"/>
      <c r="M457" s="6" t="s">
        <v>78</v>
      </c>
      <c r="N457" s="6"/>
      <c r="O457" s="99"/>
      <c r="P457" s="159" t="str">
        <f>IFERROR(VLOOKUP(Table1[[#This Row],[RespondentID]],'All Data'!$A458:$CN1030,81,FALSE),"unkown")</f>
        <v>Female</v>
      </c>
      <c r="Q457" s="159">
        <f>IFERROR(VLOOKUP(Table1[[#This Row],[RespondentID]],'All Data'!$A458:$CN1030,82,FALSE),"unknown")</f>
        <v>26</v>
      </c>
      <c r="R457" s="159" t="str">
        <f>IFERROR(VLOOKUP(Table1[[#This Row],[RespondentID]],'All Data'!$A458:$CN1030,83,FALSE),"unknown")</f>
        <v>Nassau</v>
      </c>
      <c r="S457" s="159" t="str">
        <f>IFERROR(VLOOKUP(Table1[[#This Row],[RespondentID]],'All Data'!$A458:$CN1030,84,FALSE),"unknown")</f>
        <v>Centre Island, 11771</v>
      </c>
      <c r="T457" s="159" t="str">
        <f>IFERROR(VLOOKUP(Table1[[#This Row],[RespondentID]],'All Data'!$A458:$CN1030,85,FALSE),"unknown")</f>
        <v>Multi-racial</v>
      </c>
      <c r="U457" s="159" t="str">
        <f>IFERROR(VLOOKUP(Table1[[#This Row],[RespondentID]],'All Data'!$A458:$CN1030,86,FALSE),"unknown")</f>
        <v>No</v>
      </c>
      <c r="V457" s="159" t="str">
        <f>IFERROR(VLOOKUP(Table1[[#This Row],[RespondentID]],'All Data'!$A458:$CN1030,87,FALSE),"unknown")</f>
        <v xml:space="preserve"> Spanish </v>
      </c>
      <c r="W457" s="159" t="str">
        <f>IFERROR(VLOOKUP(Table1[[#This Row],[RespondentID]],'All Data'!$A458:$CN1030,88,FALSE),"unknown")</f>
        <v>$20,000 to $34,999</v>
      </c>
      <c r="X457" s="159" t="str">
        <f>IFERROR(VLOOKUP(Table1[[#This Row],[RespondentID]],'All Data'!$A458:$CN1030,89,FALSE),"unknown")</f>
        <v>Some high school</v>
      </c>
      <c r="Y457" s="159" t="str">
        <f>IFERROR(VLOOKUP(Table1[[#This Row],[RespondentID]],'All Data'!$A458:$CN1030,90,FALSE),"unknown")</f>
        <v>Self-employed</v>
      </c>
      <c r="Z457" s="159" t="str">
        <f>IFERROR(VLOOKUP(Table1[[#This Row],[RespondentID]],'All Data'!$A458:$CN1030,91,FALSE),"unknown")</f>
        <v>Yes</v>
      </c>
      <c r="AA457" s="159" t="str">
        <f>IFERROR(VLOOKUP(Table1[[#This Row],[RespondentID]],'All Data'!$A458:$CN1030,92,FALSE),"unknown")</f>
        <v>Yes</v>
      </c>
    </row>
    <row r="458" spans="1:27" x14ac:dyDescent="0.35">
      <c r="A458" s="6">
        <v>5656412498</v>
      </c>
      <c r="B458" s="6" t="s">
        <v>67</v>
      </c>
      <c r="C458" s="6"/>
      <c r="D458" s="6"/>
      <c r="E458" s="6"/>
      <c r="F458" s="6"/>
      <c r="G458" s="6"/>
      <c r="H458" s="6"/>
      <c r="I458" s="6"/>
      <c r="J458" s="6" t="s">
        <v>75</v>
      </c>
      <c r="K458" s="6"/>
      <c r="L458" s="6"/>
      <c r="M458" s="6" t="s">
        <v>78</v>
      </c>
      <c r="N458" s="6"/>
      <c r="O458" s="99"/>
      <c r="P458" s="159" t="str">
        <f>IFERROR(VLOOKUP(Table1[[#This Row],[RespondentID]],'All Data'!$A459:$CN1031,81,FALSE),"unkown")</f>
        <v>Male</v>
      </c>
      <c r="Q458" s="159">
        <f>IFERROR(VLOOKUP(Table1[[#This Row],[RespondentID]],'All Data'!$A459:$CN1031,82,FALSE),"unknown")</f>
        <v>39</v>
      </c>
      <c r="R458" s="159" t="str">
        <f>IFERROR(VLOOKUP(Table1[[#This Row],[RespondentID]],'All Data'!$A459:$CN1031,83,FALSE),"unknown")</f>
        <v>Suffolk</v>
      </c>
      <c r="S458" s="159" t="str">
        <f>IFERROR(VLOOKUP(Table1[[#This Row],[RespondentID]],'All Data'!$A459:$CN1031,84,FALSE),"unknown")</f>
        <v>Amity Harbor, 11701</v>
      </c>
      <c r="T458" s="159" t="str">
        <f>IFERROR(VLOOKUP(Table1[[#This Row],[RespondentID]],'All Data'!$A459:$CN1031,85,FALSE),"unknown")</f>
        <v>Native American</v>
      </c>
      <c r="U458" s="159" t="str">
        <f>IFERROR(VLOOKUP(Table1[[#This Row],[RespondentID]],'All Data'!$A459:$CN1031,86,FALSE),"unknown")</f>
        <v>Yes</v>
      </c>
      <c r="V458" s="159" t="str">
        <f>IFERROR(VLOOKUP(Table1[[#This Row],[RespondentID]],'All Data'!$A459:$CN1031,87,FALSE),"unknown")</f>
        <v xml:space="preserve"> Spanish </v>
      </c>
      <c r="W458" s="159" t="str">
        <f>IFERROR(VLOOKUP(Table1[[#This Row],[RespondentID]],'All Data'!$A459:$CN1031,88,FALSE),"unknown")</f>
        <v>$20,000 to $34,999</v>
      </c>
      <c r="X458" s="159" t="str">
        <f>IFERROR(VLOOKUP(Table1[[#This Row],[RespondentID]],'All Data'!$A459:$CN1031,89,FALSE),"unknown")</f>
        <v>High school graduate</v>
      </c>
      <c r="Y458" s="159" t="str">
        <f>IFERROR(VLOOKUP(Table1[[#This Row],[RespondentID]],'All Data'!$A459:$CN1031,90,FALSE),"unknown")</f>
        <v>Self-employed</v>
      </c>
      <c r="Z458" s="159" t="str">
        <f>IFERROR(VLOOKUP(Table1[[#This Row],[RespondentID]],'All Data'!$A459:$CN1031,91,FALSE),"unknown")</f>
        <v>Yes</v>
      </c>
      <c r="AA458" s="159" t="str">
        <f>IFERROR(VLOOKUP(Table1[[#This Row],[RespondentID]],'All Data'!$A459:$CN1031,92,FALSE),"unknown")</f>
        <v>Yes</v>
      </c>
    </row>
    <row r="459" spans="1:27" x14ac:dyDescent="0.35">
      <c r="A459" s="6">
        <v>5656350946</v>
      </c>
      <c r="B459" s="6" t="s">
        <v>67</v>
      </c>
      <c r="C459" s="6"/>
      <c r="D459" s="6" t="s">
        <v>69</v>
      </c>
      <c r="E459" s="6"/>
      <c r="F459" s="6"/>
      <c r="G459" s="6"/>
      <c r="H459" s="6"/>
      <c r="I459" s="6"/>
      <c r="J459" s="6"/>
      <c r="K459" s="6" t="s">
        <v>76</v>
      </c>
      <c r="L459" s="6"/>
      <c r="M459" s="6"/>
      <c r="N459" s="6"/>
      <c r="O459" s="99"/>
      <c r="P459" s="159">
        <f>IFERROR(VLOOKUP(Table1[[#This Row],[RespondentID]],'All Data'!$A460:$CN1032,81,FALSE),"unkown")</f>
        <v>0</v>
      </c>
      <c r="Q459" s="159">
        <f>IFERROR(VLOOKUP(Table1[[#This Row],[RespondentID]],'All Data'!$A460:$CN1032,82,FALSE),"unknown")</f>
        <v>0</v>
      </c>
      <c r="R459" s="159">
        <f>IFERROR(VLOOKUP(Table1[[#This Row],[RespondentID]],'All Data'!$A460:$CN1032,83,FALSE),"unknown")</f>
        <v>0</v>
      </c>
      <c r="S459" s="159">
        <f>IFERROR(VLOOKUP(Table1[[#This Row],[RespondentID]],'All Data'!$A460:$CN1032,84,FALSE),"unknown")</f>
        <v>0</v>
      </c>
      <c r="T459" s="159">
        <f>IFERROR(VLOOKUP(Table1[[#This Row],[RespondentID]],'All Data'!$A460:$CN1032,85,FALSE),"unknown")</f>
        <v>0</v>
      </c>
      <c r="U459" s="159">
        <f>IFERROR(VLOOKUP(Table1[[#This Row],[RespondentID]],'All Data'!$A460:$CN1032,86,FALSE),"unknown")</f>
        <v>0</v>
      </c>
      <c r="V459" s="159" t="str">
        <f>IFERROR(VLOOKUP(Table1[[#This Row],[RespondentID]],'All Data'!$A460:$CN1032,87,FALSE),"unknown")</f>
        <v xml:space="preserve"> </v>
      </c>
      <c r="W459" s="159">
        <f>IFERROR(VLOOKUP(Table1[[#This Row],[RespondentID]],'All Data'!$A460:$CN1032,88,FALSE),"unknown")</f>
        <v>0</v>
      </c>
      <c r="X459" s="159">
        <f>IFERROR(VLOOKUP(Table1[[#This Row],[RespondentID]],'All Data'!$A460:$CN1032,89,FALSE),"unknown")</f>
        <v>0</v>
      </c>
      <c r="Y459" s="159">
        <f>IFERROR(VLOOKUP(Table1[[#This Row],[RespondentID]],'All Data'!$A460:$CN1032,90,FALSE),"unknown")</f>
        <v>0</v>
      </c>
      <c r="Z459" s="159">
        <f>IFERROR(VLOOKUP(Table1[[#This Row],[RespondentID]],'All Data'!$A460:$CN1032,91,FALSE),"unknown")</f>
        <v>0</v>
      </c>
      <c r="AA459" s="159">
        <f>IFERROR(VLOOKUP(Table1[[#This Row],[RespondentID]],'All Data'!$A460:$CN1032,92,FALSE),"unknown")</f>
        <v>0</v>
      </c>
    </row>
    <row r="460" spans="1:27" x14ac:dyDescent="0.35">
      <c r="A460" s="6">
        <v>5656121474</v>
      </c>
      <c r="B460" s="6"/>
      <c r="C460" s="6"/>
      <c r="D460" s="6"/>
      <c r="E460" s="6"/>
      <c r="F460" s="6"/>
      <c r="G460" s="6"/>
      <c r="H460" s="6"/>
      <c r="I460" s="6"/>
      <c r="J460" s="6" t="s">
        <v>75</v>
      </c>
      <c r="K460" s="6" t="s">
        <v>76</v>
      </c>
      <c r="L460" s="6"/>
      <c r="M460" s="6" t="s">
        <v>78</v>
      </c>
      <c r="N460" s="6"/>
      <c r="O460" s="99"/>
      <c r="P460" s="159">
        <f>IFERROR(VLOOKUP(Table1[[#This Row],[RespondentID]],'All Data'!$A461:$CN1033,81,FALSE),"unkown")</f>
        <v>0</v>
      </c>
      <c r="Q460" s="159">
        <f>IFERROR(VLOOKUP(Table1[[#This Row],[RespondentID]],'All Data'!$A461:$CN1033,82,FALSE),"unknown")</f>
        <v>0</v>
      </c>
      <c r="R460" s="159">
        <f>IFERROR(VLOOKUP(Table1[[#This Row],[RespondentID]],'All Data'!$A461:$CN1033,83,FALSE),"unknown")</f>
        <v>0</v>
      </c>
      <c r="S460" s="159">
        <f>IFERROR(VLOOKUP(Table1[[#This Row],[RespondentID]],'All Data'!$A461:$CN1033,84,FALSE),"unknown")</f>
        <v>0</v>
      </c>
      <c r="T460" s="159">
        <f>IFERROR(VLOOKUP(Table1[[#This Row],[RespondentID]],'All Data'!$A461:$CN1033,85,FALSE),"unknown")</f>
        <v>0</v>
      </c>
      <c r="U460" s="159">
        <f>IFERROR(VLOOKUP(Table1[[#This Row],[RespondentID]],'All Data'!$A461:$CN1033,86,FALSE),"unknown")</f>
        <v>0</v>
      </c>
      <c r="V460" s="159" t="str">
        <f>IFERROR(VLOOKUP(Table1[[#This Row],[RespondentID]],'All Data'!$A461:$CN1033,87,FALSE),"unknown")</f>
        <v xml:space="preserve"> </v>
      </c>
      <c r="W460" s="159">
        <f>IFERROR(VLOOKUP(Table1[[#This Row],[RespondentID]],'All Data'!$A461:$CN1033,88,FALSE),"unknown")</f>
        <v>0</v>
      </c>
      <c r="X460" s="159">
        <f>IFERROR(VLOOKUP(Table1[[#This Row],[RespondentID]],'All Data'!$A461:$CN1033,89,FALSE),"unknown")</f>
        <v>0</v>
      </c>
      <c r="Y460" s="159">
        <f>IFERROR(VLOOKUP(Table1[[#This Row],[RespondentID]],'All Data'!$A461:$CN1033,90,FALSE),"unknown")</f>
        <v>0</v>
      </c>
      <c r="Z460" s="159">
        <f>IFERROR(VLOOKUP(Table1[[#This Row],[RespondentID]],'All Data'!$A461:$CN1033,91,FALSE),"unknown")</f>
        <v>0</v>
      </c>
      <c r="AA460" s="159">
        <f>IFERROR(VLOOKUP(Table1[[#This Row],[RespondentID]],'All Data'!$A461:$CN1033,92,FALSE),"unknown")</f>
        <v>0</v>
      </c>
    </row>
    <row r="461" spans="1:27" x14ac:dyDescent="0.35">
      <c r="A461" s="6">
        <v>5655037110</v>
      </c>
      <c r="B461" s="6" t="s">
        <v>67</v>
      </c>
      <c r="C461" s="6"/>
      <c r="D461" s="6"/>
      <c r="E461" s="6"/>
      <c r="F461" s="6"/>
      <c r="G461" s="6"/>
      <c r="H461" s="6"/>
      <c r="I461" s="6"/>
      <c r="J461" s="6" t="s">
        <v>75</v>
      </c>
      <c r="K461" s="6" t="s">
        <v>76</v>
      </c>
      <c r="L461" s="6"/>
      <c r="M461" s="6"/>
      <c r="N461" s="6"/>
      <c r="O461" s="99"/>
      <c r="P461" s="159" t="str">
        <f>IFERROR(VLOOKUP(Table1[[#This Row],[RespondentID]],'All Data'!$A462:$CN1034,81,FALSE),"unkown")</f>
        <v>Female</v>
      </c>
      <c r="Q461" s="159">
        <f>IFERROR(VLOOKUP(Table1[[#This Row],[RespondentID]],'All Data'!$A462:$CN1034,82,FALSE),"unknown")</f>
        <v>33</v>
      </c>
      <c r="R461" s="159" t="str">
        <f>IFERROR(VLOOKUP(Table1[[#This Row],[RespondentID]],'All Data'!$A462:$CN1034,83,FALSE),"unknown")</f>
        <v>Queens</v>
      </c>
      <c r="S461" s="159">
        <f>IFERROR(VLOOKUP(Table1[[#This Row],[RespondentID]],'All Data'!$A462:$CN1034,84,FALSE),"unknown")</f>
        <v>0</v>
      </c>
      <c r="T461" s="159" t="str">
        <f>IFERROR(VLOOKUP(Table1[[#This Row],[RespondentID]],'All Data'!$A462:$CN1034,85,FALSE),"unknown")</f>
        <v>Black/African American</v>
      </c>
      <c r="U461" s="159" t="str">
        <f>IFERROR(VLOOKUP(Table1[[#This Row],[RespondentID]],'All Data'!$A462:$CN1034,86,FALSE),"unknown")</f>
        <v>Yes</v>
      </c>
      <c r="V461" s="159" t="str">
        <f>IFERROR(VLOOKUP(Table1[[#This Row],[RespondentID]],'All Data'!$A462:$CN1034,87,FALSE),"unknown")</f>
        <v xml:space="preserve"> Spanish </v>
      </c>
      <c r="W461" s="159" t="str">
        <f>IFERROR(VLOOKUP(Table1[[#This Row],[RespondentID]],'All Data'!$A462:$CN1034,88,FALSE),"unknown")</f>
        <v>$0-$19,999</v>
      </c>
      <c r="X461" s="159" t="str">
        <f>IFERROR(VLOOKUP(Table1[[#This Row],[RespondentID]],'All Data'!$A462:$CN1034,89,FALSE),"unknown")</f>
        <v>High school graduate</v>
      </c>
      <c r="Y461" s="159" t="str">
        <f>IFERROR(VLOOKUP(Table1[[#This Row],[RespondentID]],'All Data'!$A462:$CN1034,90,FALSE),"unknown")</f>
        <v>Self-employed</v>
      </c>
      <c r="Z461" s="159" t="str">
        <f>IFERROR(VLOOKUP(Table1[[#This Row],[RespondentID]],'All Data'!$A462:$CN1034,91,FALSE),"unknown")</f>
        <v>Yes</v>
      </c>
      <c r="AA461" s="159" t="str">
        <f>IFERROR(VLOOKUP(Table1[[#This Row],[RespondentID]],'All Data'!$A462:$CN1034,92,FALSE),"unknown")</f>
        <v>No</v>
      </c>
    </row>
    <row r="462" spans="1:27" x14ac:dyDescent="0.35">
      <c r="A462" s="6">
        <v>5653691462</v>
      </c>
      <c r="B462" s="6"/>
      <c r="C462" s="6"/>
      <c r="D462" s="6" t="s">
        <v>69</v>
      </c>
      <c r="E462" s="6" t="s">
        <v>70</v>
      </c>
      <c r="F462" s="6"/>
      <c r="G462" s="6"/>
      <c r="H462" s="6"/>
      <c r="I462" s="6"/>
      <c r="J462" s="6"/>
      <c r="K462" s="6"/>
      <c r="L462" s="6"/>
      <c r="M462" s="6"/>
      <c r="N462" s="6"/>
      <c r="O462" s="99"/>
      <c r="P462" s="159" t="str">
        <f>IFERROR(VLOOKUP(Table1[[#This Row],[RespondentID]],'All Data'!$A463:$CN1035,81,FALSE),"unkown")</f>
        <v>Female</v>
      </c>
      <c r="Q462" s="159">
        <f>IFERROR(VLOOKUP(Table1[[#This Row],[RespondentID]],'All Data'!$A463:$CN1035,82,FALSE),"unknown")</f>
        <v>34</v>
      </c>
      <c r="R462" s="159" t="str">
        <f>IFERROR(VLOOKUP(Table1[[#This Row],[RespondentID]],'All Data'!$A463:$CN1035,83,FALSE),"unknown")</f>
        <v>Queens</v>
      </c>
      <c r="S462" s="159">
        <f>IFERROR(VLOOKUP(Table1[[#This Row],[RespondentID]],'All Data'!$A463:$CN1035,84,FALSE),"unknown")</f>
        <v>0</v>
      </c>
      <c r="T462" s="159" t="str">
        <f>IFERROR(VLOOKUP(Table1[[#This Row],[RespondentID]],'All Data'!$A463:$CN1035,85,FALSE),"unknown")</f>
        <v>White/Caucasian</v>
      </c>
      <c r="U462" s="159" t="str">
        <f>IFERROR(VLOOKUP(Table1[[#This Row],[RespondentID]],'All Data'!$A463:$CN1035,86,FALSE),"unknown")</f>
        <v>Yes</v>
      </c>
      <c r="V462" s="159" t="str">
        <f>IFERROR(VLOOKUP(Table1[[#This Row],[RespondentID]],'All Data'!$A463:$CN1035,87,FALSE),"unknown")</f>
        <v xml:space="preserve"> Spanish </v>
      </c>
      <c r="W462" s="159" t="str">
        <f>IFERROR(VLOOKUP(Table1[[#This Row],[RespondentID]],'All Data'!$A463:$CN1035,88,FALSE),"unknown")</f>
        <v>$0-$19,999</v>
      </c>
      <c r="X462" s="159" t="str">
        <f>IFERROR(VLOOKUP(Table1[[#This Row],[RespondentID]],'All Data'!$A463:$CN1035,89,FALSE),"unknown")</f>
        <v>Technical school</v>
      </c>
      <c r="Y462" s="159" t="str">
        <f>IFERROR(VLOOKUP(Table1[[#This Row],[RespondentID]],'All Data'!$A463:$CN1035,90,FALSE),"unknown")</f>
        <v>Out of work and looking for work</v>
      </c>
      <c r="Z462" s="159" t="str">
        <f>IFERROR(VLOOKUP(Table1[[#This Row],[RespondentID]],'All Data'!$A463:$CN1035,91,FALSE),"unknown")</f>
        <v>No, but I did in the past</v>
      </c>
      <c r="AA462" s="159" t="str">
        <f>IFERROR(VLOOKUP(Table1[[#This Row],[RespondentID]],'All Data'!$A463:$CN1035,92,FALSE),"unknown")</f>
        <v>Yes</v>
      </c>
    </row>
    <row r="463" spans="1:27" x14ac:dyDescent="0.35">
      <c r="A463" s="6">
        <v>5653452248</v>
      </c>
      <c r="B463" s="6"/>
      <c r="C463" s="6"/>
      <c r="D463" s="6"/>
      <c r="E463" s="6"/>
      <c r="F463" s="6"/>
      <c r="G463" s="6"/>
      <c r="H463" s="6" t="s">
        <v>73</v>
      </c>
      <c r="I463" s="6"/>
      <c r="J463" s="6"/>
      <c r="K463" s="6"/>
      <c r="L463" s="6"/>
      <c r="M463" s="6"/>
      <c r="N463" s="6"/>
      <c r="O463" s="99"/>
      <c r="P463" s="159" t="str">
        <f>IFERROR(VLOOKUP(Table1[[#This Row],[RespondentID]],'All Data'!$A464:$CN1036,81,FALSE),"unkown")</f>
        <v>Female</v>
      </c>
      <c r="Q463" s="159">
        <f>IFERROR(VLOOKUP(Table1[[#This Row],[RespondentID]],'All Data'!$A464:$CN1036,82,FALSE),"unknown")</f>
        <v>15</v>
      </c>
      <c r="R463" s="159" t="str">
        <f>IFERROR(VLOOKUP(Table1[[#This Row],[RespondentID]],'All Data'!$A464:$CN1036,83,FALSE),"unknown")</f>
        <v>Queens</v>
      </c>
      <c r="S463" s="159">
        <f>IFERROR(VLOOKUP(Table1[[#This Row],[RespondentID]],'All Data'!$A464:$CN1036,84,FALSE),"unknown")</f>
        <v>0</v>
      </c>
      <c r="T463" s="159" t="str">
        <f>IFERROR(VLOOKUP(Table1[[#This Row],[RespondentID]],'All Data'!$A464:$CN1036,85,FALSE),"unknown")</f>
        <v>White/Caucasian</v>
      </c>
      <c r="U463" s="159" t="str">
        <f>IFERROR(VLOOKUP(Table1[[#This Row],[RespondentID]],'All Data'!$A464:$CN1036,86,FALSE),"unknown")</f>
        <v>Yes</v>
      </c>
      <c r="V463" s="159" t="str">
        <f>IFERROR(VLOOKUP(Table1[[#This Row],[RespondentID]],'All Data'!$A464:$CN1036,87,FALSE),"unknown")</f>
        <v xml:space="preserve"> Spanish </v>
      </c>
      <c r="W463" s="159" t="str">
        <f>IFERROR(VLOOKUP(Table1[[#This Row],[RespondentID]],'All Data'!$A464:$CN1036,88,FALSE),"unknown")</f>
        <v>$0-$19,999</v>
      </c>
      <c r="X463" s="159" t="str">
        <f>IFERROR(VLOOKUP(Table1[[#This Row],[RespondentID]],'All Data'!$A464:$CN1036,89,FALSE),"unknown")</f>
        <v>Otro (por favor especifique)</v>
      </c>
      <c r="Y463" s="159" t="str">
        <f>IFERROR(VLOOKUP(Table1[[#This Row],[RespondentID]],'All Data'!$A464:$CN1036,90,FALSE),"unknown")</f>
        <v>Student</v>
      </c>
      <c r="Z463" s="159" t="str">
        <f>IFERROR(VLOOKUP(Table1[[#This Row],[RespondentID]],'All Data'!$A464:$CN1036,91,FALSE),"unknown")</f>
        <v>Yes</v>
      </c>
      <c r="AA463" s="159" t="str">
        <f>IFERROR(VLOOKUP(Table1[[#This Row],[RespondentID]],'All Data'!$A464:$CN1036,92,FALSE),"unknown")</f>
        <v>No</v>
      </c>
    </row>
    <row r="464" spans="1:27" x14ac:dyDescent="0.35">
      <c r="A464" s="6">
        <v>5653451712</v>
      </c>
      <c r="B464" s="6"/>
      <c r="C464" s="6"/>
      <c r="D464" s="6"/>
      <c r="E464" s="6"/>
      <c r="F464" s="6"/>
      <c r="G464" s="6"/>
      <c r="H464" s="6" t="s">
        <v>73</v>
      </c>
      <c r="I464" s="6"/>
      <c r="J464" s="6"/>
      <c r="K464" s="6"/>
      <c r="L464" s="6"/>
      <c r="M464" s="6"/>
      <c r="N464" s="6"/>
      <c r="O464" s="99"/>
      <c r="P464" s="159" t="str">
        <f>IFERROR(VLOOKUP(Table1[[#This Row],[RespondentID]],'All Data'!$A465:$CN1037,81,FALSE),"unkown")</f>
        <v>Female</v>
      </c>
      <c r="Q464" s="159">
        <f>IFERROR(VLOOKUP(Table1[[#This Row],[RespondentID]],'All Data'!$A465:$CN1037,82,FALSE),"unknown")</f>
        <v>15</v>
      </c>
      <c r="R464" s="159" t="str">
        <f>IFERROR(VLOOKUP(Table1[[#This Row],[RespondentID]],'All Data'!$A465:$CN1037,83,FALSE),"unknown")</f>
        <v>Suffolk</v>
      </c>
      <c r="S464" s="159">
        <f>IFERROR(VLOOKUP(Table1[[#This Row],[RespondentID]],'All Data'!$A465:$CN1037,84,FALSE),"unknown")</f>
        <v>0</v>
      </c>
      <c r="T464" s="159">
        <f>IFERROR(VLOOKUP(Table1[[#This Row],[RespondentID]],'All Data'!$A465:$CN1037,85,FALSE),"unknown")</f>
        <v>0</v>
      </c>
      <c r="U464" s="159">
        <f>IFERROR(VLOOKUP(Table1[[#This Row],[RespondentID]],'All Data'!$A465:$CN1037,86,FALSE),"unknown")</f>
        <v>0</v>
      </c>
      <c r="V464" s="159" t="str">
        <f>IFERROR(VLOOKUP(Table1[[#This Row],[RespondentID]],'All Data'!$A465:$CN1037,87,FALSE),"unknown")</f>
        <v xml:space="preserve"> </v>
      </c>
      <c r="W464" s="159">
        <f>IFERROR(VLOOKUP(Table1[[#This Row],[RespondentID]],'All Data'!$A465:$CN1037,88,FALSE),"unknown")</f>
        <v>0</v>
      </c>
      <c r="X464" s="159">
        <f>IFERROR(VLOOKUP(Table1[[#This Row],[RespondentID]],'All Data'!$A465:$CN1037,89,FALSE),"unknown")</f>
        <v>0</v>
      </c>
      <c r="Y464" s="159">
        <f>IFERROR(VLOOKUP(Table1[[#This Row],[RespondentID]],'All Data'!$A465:$CN1037,90,FALSE),"unknown")</f>
        <v>0</v>
      </c>
      <c r="Z464" s="159">
        <f>IFERROR(VLOOKUP(Table1[[#This Row],[RespondentID]],'All Data'!$A465:$CN1037,91,FALSE),"unknown")</f>
        <v>0</v>
      </c>
      <c r="AA464" s="159">
        <f>IFERROR(VLOOKUP(Table1[[#This Row],[RespondentID]],'All Data'!$A465:$CN1037,92,FALSE),"unknown")</f>
        <v>0</v>
      </c>
    </row>
    <row r="465" spans="1:27" x14ac:dyDescent="0.35">
      <c r="A465" s="6">
        <v>5653292715</v>
      </c>
      <c r="B465" s="6" t="s">
        <v>67</v>
      </c>
      <c r="C465" s="6"/>
      <c r="D465" s="6"/>
      <c r="E465" s="6"/>
      <c r="F465" s="6"/>
      <c r="G465" s="6"/>
      <c r="H465" s="6"/>
      <c r="I465" s="6"/>
      <c r="J465" s="6" t="s">
        <v>75</v>
      </c>
      <c r="K465" s="6"/>
      <c r="L465" s="6"/>
      <c r="M465" s="6" t="s">
        <v>78</v>
      </c>
      <c r="N465" s="6"/>
      <c r="O465" s="99"/>
      <c r="P465" s="159" t="str">
        <f>IFERROR(VLOOKUP(Table1[[#This Row],[RespondentID]],'All Data'!$A466:$CN1038,81,FALSE),"unkown")</f>
        <v>Female</v>
      </c>
      <c r="Q465" s="159">
        <f>IFERROR(VLOOKUP(Table1[[#This Row],[RespondentID]],'All Data'!$A466:$CN1038,82,FALSE),"unknown")</f>
        <v>40</v>
      </c>
      <c r="R465" s="159" t="str">
        <f>IFERROR(VLOOKUP(Table1[[#This Row],[RespondentID]],'All Data'!$A466:$CN1038,83,FALSE),"unknown")</f>
        <v>Queens</v>
      </c>
      <c r="S465" s="159">
        <f>IFERROR(VLOOKUP(Table1[[#This Row],[RespondentID]],'All Data'!$A466:$CN1038,84,FALSE),"unknown")</f>
        <v>0</v>
      </c>
      <c r="T465" s="159" t="str">
        <f>IFERROR(VLOOKUP(Table1[[#This Row],[RespondentID]],'All Data'!$A466:$CN1038,85,FALSE),"unknown")</f>
        <v>Otra (por favor especifique)</v>
      </c>
      <c r="U465" s="159" t="str">
        <f>IFERROR(VLOOKUP(Table1[[#This Row],[RespondentID]],'All Data'!$A466:$CN1038,86,FALSE),"unknown")</f>
        <v>Yes</v>
      </c>
      <c r="V465" s="159" t="str">
        <f>IFERROR(VLOOKUP(Table1[[#This Row],[RespondentID]],'All Data'!$A466:$CN1038,87,FALSE),"unknown")</f>
        <v xml:space="preserve">English Spanish </v>
      </c>
      <c r="W465" s="159" t="str">
        <f>IFERROR(VLOOKUP(Table1[[#This Row],[RespondentID]],'All Data'!$A466:$CN1038,88,FALSE),"unknown")</f>
        <v>$0-$19,999</v>
      </c>
      <c r="X465" s="159" t="str">
        <f>IFERROR(VLOOKUP(Table1[[#This Row],[RespondentID]],'All Data'!$A466:$CN1038,89,FALSE),"unknown")</f>
        <v>Some high school</v>
      </c>
      <c r="Y465" s="159" t="str">
        <f>IFERROR(VLOOKUP(Table1[[#This Row],[RespondentID]],'All Data'!$A466:$CN1038,90,FALSE),"unknown")</f>
        <v>Employed for wages</v>
      </c>
      <c r="Z465" s="159" t="str">
        <f>IFERROR(VLOOKUP(Table1[[#This Row],[RespondentID]],'All Data'!$A466:$CN1038,91,FALSE),"unknown")</f>
        <v>Yes</v>
      </c>
      <c r="AA465" s="159" t="str">
        <f>IFERROR(VLOOKUP(Table1[[#This Row],[RespondentID]],'All Data'!$A466:$CN1038,92,FALSE),"unknown")</f>
        <v>No</v>
      </c>
    </row>
    <row r="466" spans="1:27" x14ac:dyDescent="0.35">
      <c r="A466" s="6">
        <v>5653124167</v>
      </c>
      <c r="B466" s="6"/>
      <c r="C466" s="6"/>
      <c r="D466" s="6"/>
      <c r="E466" s="6"/>
      <c r="F466" s="6" t="s">
        <v>71</v>
      </c>
      <c r="G466" s="6"/>
      <c r="H466" s="6"/>
      <c r="I466" s="6"/>
      <c r="J466" s="6" t="s">
        <v>75</v>
      </c>
      <c r="K466" s="6"/>
      <c r="L466" s="6"/>
      <c r="M466" s="6" t="s">
        <v>78</v>
      </c>
      <c r="N466" s="6"/>
      <c r="O466" s="99"/>
      <c r="P466" s="159" t="str">
        <f>IFERROR(VLOOKUP(Table1[[#This Row],[RespondentID]],'All Data'!$A467:$CN1039,81,FALSE),"unkown")</f>
        <v>Male</v>
      </c>
      <c r="Q466" s="159">
        <f>IFERROR(VLOOKUP(Table1[[#This Row],[RespondentID]],'All Data'!$A467:$CN1039,82,FALSE),"unknown")</f>
        <v>35</v>
      </c>
      <c r="R466" s="159" t="str">
        <f>IFERROR(VLOOKUP(Table1[[#This Row],[RespondentID]],'All Data'!$A467:$CN1039,83,FALSE),"unknown")</f>
        <v>Suffolk</v>
      </c>
      <c r="S466" s="159" t="str">
        <f>IFERROR(VLOOKUP(Table1[[#This Row],[RespondentID]],'All Data'!$A467:$CN1039,84,FALSE),"unknown")</f>
        <v>Great River, 11739</v>
      </c>
      <c r="T466" s="159">
        <f>IFERROR(VLOOKUP(Table1[[#This Row],[RespondentID]],'All Data'!$A467:$CN1039,85,FALSE),"unknown")</f>
        <v>0</v>
      </c>
      <c r="U466" s="159">
        <f>IFERROR(VLOOKUP(Table1[[#This Row],[RespondentID]],'All Data'!$A467:$CN1039,86,FALSE),"unknown")</f>
        <v>0</v>
      </c>
      <c r="V466" s="159" t="str">
        <f>IFERROR(VLOOKUP(Table1[[#This Row],[RespondentID]],'All Data'!$A467:$CN1039,87,FALSE),"unknown")</f>
        <v xml:space="preserve"> </v>
      </c>
      <c r="W466" s="159">
        <f>IFERROR(VLOOKUP(Table1[[#This Row],[RespondentID]],'All Data'!$A467:$CN1039,88,FALSE),"unknown")</f>
        <v>0</v>
      </c>
      <c r="X466" s="159">
        <f>IFERROR(VLOOKUP(Table1[[#This Row],[RespondentID]],'All Data'!$A467:$CN1039,89,FALSE),"unknown")</f>
        <v>0</v>
      </c>
      <c r="Y466" s="159">
        <f>IFERROR(VLOOKUP(Table1[[#This Row],[RespondentID]],'All Data'!$A467:$CN1039,90,FALSE),"unknown")</f>
        <v>0</v>
      </c>
      <c r="Z466" s="159">
        <f>IFERROR(VLOOKUP(Table1[[#This Row],[RespondentID]],'All Data'!$A467:$CN1039,91,FALSE),"unknown")</f>
        <v>0</v>
      </c>
      <c r="AA466" s="159">
        <f>IFERROR(VLOOKUP(Table1[[#This Row],[RespondentID]],'All Data'!$A467:$CN1039,92,FALSE),"unknown")</f>
        <v>0</v>
      </c>
    </row>
    <row r="467" spans="1:27" x14ac:dyDescent="0.35">
      <c r="A467" s="6">
        <v>5652250607</v>
      </c>
      <c r="B467" s="6"/>
      <c r="C467" s="6"/>
      <c r="D467" s="6"/>
      <c r="E467" s="6"/>
      <c r="F467" s="6"/>
      <c r="G467" s="6"/>
      <c r="H467" s="6" t="s">
        <v>73</v>
      </c>
      <c r="I467" s="6"/>
      <c r="J467" s="6"/>
      <c r="K467" s="6" t="s">
        <v>76</v>
      </c>
      <c r="L467" s="6"/>
      <c r="M467" s="6"/>
      <c r="N467" s="6" t="s">
        <v>79</v>
      </c>
      <c r="O467" s="99"/>
      <c r="P467" s="159" t="str">
        <f>IFERROR(VLOOKUP(Table1[[#This Row],[RespondentID]],'All Data'!$A468:$CN1040,81,FALSE),"unkown")</f>
        <v>Female</v>
      </c>
      <c r="Q467" s="159">
        <f>IFERROR(VLOOKUP(Table1[[#This Row],[RespondentID]],'All Data'!$A468:$CN1040,82,FALSE),"unknown")</f>
        <v>39</v>
      </c>
      <c r="R467" s="159" t="str">
        <f>IFERROR(VLOOKUP(Table1[[#This Row],[RespondentID]],'All Data'!$A468:$CN1040,83,FALSE),"unknown")</f>
        <v>Queens</v>
      </c>
      <c r="S467" s="159">
        <f>IFERROR(VLOOKUP(Table1[[#This Row],[RespondentID]],'All Data'!$A468:$CN1040,84,FALSE),"unknown")</f>
        <v>0</v>
      </c>
      <c r="T467" s="159" t="str">
        <f>IFERROR(VLOOKUP(Table1[[#This Row],[RespondentID]],'All Data'!$A468:$CN1040,85,FALSE),"unknown")</f>
        <v>Multi-racial</v>
      </c>
      <c r="U467" s="159" t="str">
        <f>IFERROR(VLOOKUP(Table1[[#This Row],[RespondentID]],'All Data'!$A468:$CN1040,86,FALSE),"unknown")</f>
        <v>Yes</v>
      </c>
      <c r="V467" s="159" t="str">
        <f>IFERROR(VLOOKUP(Table1[[#This Row],[RespondentID]],'All Data'!$A468:$CN1040,87,FALSE),"unknown")</f>
        <v xml:space="preserve"> Spanish </v>
      </c>
      <c r="W467" s="159" t="str">
        <f>IFERROR(VLOOKUP(Table1[[#This Row],[RespondentID]],'All Data'!$A468:$CN1040,88,FALSE),"unknown")</f>
        <v>$75,000 to $125,000</v>
      </c>
      <c r="X467" s="159" t="str">
        <f>IFERROR(VLOOKUP(Table1[[#This Row],[RespondentID]],'All Data'!$A468:$CN1040,89,FALSE),"unknown")</f>
        <v>K-8 grade</v>
      </c>
      <c r="Y467" s="159" t="str">
        <f>IFERROR(VLOOKUP(Table1[[#This Row],[RespondentID]],'All Data'!$A468:$CN1040,90,FALSE),"unknown")</f>
        <v>Out of work and looking for work</v>
      </c>
      <c r="Z467" s="159" t="str">
        <f>IFERROR(VLOOKUP(Table1[[#This Row],[RespondentID]],'All Data'!$A468:$CN1040,91,FALSE),"unknown")</f>
        <v>No</v>
      </c>
      <c r="AA467" s="159" t="str">
        <f>IFERROR(VLOOKUP(Table1[[#This Row],[RespondentID]],'All Data'!$A468:$CN1040,92,FALSE),"unknown")</f>
        <v>No</v>
      </c>
    </row>
    <row r="468" spans="1:27" x14ac:dyDescent="0.35">
      <c r="A468" s="6">
        <v>5650815269</v>
      </c>
      <c r="B468" s="6"/>
      <c r="C468" s="6"/>
      <c r="D468" s="6" t="s">
        <v>69</v>
      </c>
      <c r="E468" s="6" t="s">
        <v>70</v>
      </c>
      <c r="F468" s="6"/>
      <c r="G468" s="6"/>
      <c r="H468" s="6"/>
      <c r="I468" s="6"/>
      <c r="J468" s="6" t="s">
        <v>75</v>
      </c>
      <c r="K468" s="6"/>
      <c r="L468" s="6"/>
      <c r="M468" s="6"/>
      <c r="N468" s="6"/>
      <c r="O468" s="99"/>
      <c r="P468" s="159">
        <f>IFERROR(VLOOKUP(Table1[[#This Row],[RespondentID]],'All Data'!$A469:$CN1041,81,FALSE),"unkown")</f>
        <v>0</v>
      </c>
      <c r="Q468" s="159">
        <f>IFERROR(VLOOKUP(Table1[[#This Row],[RespondentID]],'All Data'!$A469:$CN1041,82,FALSE),"unknown")</f>
        <v>0</v>
      </c>
      <c r="R468" s="159">
        <f>IFERROR(VLOOKUP(Table1[[#This Row],[RespondentID]],'All Data'!$A469:$CN1041,83,FALSE),"unknown")</f>
        <v>0</v>
      </c>
      <c r="S468" s="159">
        <f>IFERROR(VLOOKUP(Table1[[#This Row],[RespondentID]],'All Data'!$A469:$CN1041,84,FALSE),"unknown")</f>
        <v>0</v>
      </c>
      <c r="T468" s="159">
        <f>IFERROR(VLOOKUP(Table1[[#This Row],[RespondentID]],'All Data'!$A469:$CN1041,85,FALSE),"unknown")</f>
        <v>0</v>
      </c>
      <c r="U468" s="159">
        <f>IFERROR(VLOOKUP(Table1[[#This Row],[RespondentID]],'All Data'!$A469:$CN1041,86,FALSE),"unknown")</f>
        <v>0</v>
      </c>
      <c r="V468" s="159" t="str">
        <f>IFERROR(VLOOKUP(Table1[[#This Row],[RespondentID]],'All Data'!$A469:$CN1041,87,FALSE),"unknown")</f>
        <v xml:space="preserve"> </v>
      </c>
      <c r="W468" s="159">
        <f>IFERROR(VLOOKUP(Table1[[#This Row],[RespondentID]],'All Data'!$A469:$CN1041,88,FALSE),"unknown")</f>
        <v>0</v>
      </c>
      <c r="X468" s="159">
        <f>IFERROR(VLOOKUP(Table1[[#This Row],[RespondentID]],'All Data'!$A469:$CN1041,89,FALSE),"unknown")</f>
        <v>0</v>
      </c>
      <c r="Y468" s="159">
        <f>IFERROR(VLOOKUP(Table1[[#This Row],[RespondentID]],'All Data'!$A469:$CN1041,90,FALSE),"unknown")</f>
        <v>0</v>
      </c>
      <c r="Z468" s="159">
        <f>IFERROR(VLOOKUP(Table1[[#This Row],[RespondentID]],'All Data'!$A469:$CN1041,91,FALSE),"unknown")</f>
        <v>0</v>
      </c>
      <c r="AA468" s="159">
        <f>IFERROR(VLOOKUP(Table1[[#This Row],[RespondentID]],'All Data'!$A469:$CN1041,92,FALSE),"unknown")</f>
        <v>0</v>
      </c>
    </row>
    <row r="469" spans="1:27" x14ac:dyDescent="0.35">
      <c r="A469" s="6">
        <v>5649612339</v>
      </c>
      <c r="B469" s="6"/>
      <c r="C469" s="6"/>
      <c r="D469" s="6"/>
      <c r="E469" s="6" t="s">
        <v>70</v>
      </c>
      <c r="F469" s="6"/>
      <c r="G469" s="6"/>
      <c r="H469" s="6"/>
      <c r="I469" s="6"/>
      <c r="J469" s="6"/>
      <c r="K469" s="6" t="s">
        <v>76</v>
      </c>
      <c r="L469" s="6"/>
      <c r="M469" s="6" t="s">
        <v>78</v>
      </c>
      <c r="N469" s="6"/>
      <c r="O469" s="99"/>
      <c r="P469" s="159" t="str">
        <f>IFERROR(VLOOKUP(Table1[[#This Row],[RespondentID]],'All Data'!$A470:$CN1042,81,FALSE),"unkown")</f>
        <v>Female</v>
      </c>
      <c r="Q469" s="159">
        <f>IFERROR(VLOOKUP(Table1[[#This Row],[RespondentID]],'All Data'!$A470:$CN1042,82,FALSE),"unknown")</f>
        <v>16</v>
      </c>
      <c r="R469" s="159" t="str">
        <f>IFERROR(VLOOKUP(Table1[[#This Row],[RespondentID]],'All Data'!$A470:$CN1042,83,FALSE),"unknown")</f>
        <v>Nassau</v>
      </c>
      <c r="S469" s="159" t="str">
        <f>IFERROR(VLOOKUP(Table1[[#This Row],[RespondentID]],'All Data'!$A470:$CN1042,84,FALSE),"unknown")</f>
        <v>Albertson, 11507</v>
      </c>
      <c r="T469" s="159" t="str">
        <f>IFERROR(VLOOKUP(Table1[[#This Row],[RespondentID]],'All Data'!$A470:$CN1042,85,FALSE),"unknown")</f>
        <v>Otra (por favor especifique)</v>
      </c>
      <c r="U469" s="159" t="str">
        <f>IFERROR(VLOOKUP(Table1[[#This Row],[RespondentID]],'All Data'!$A470:$CN1042,86,FALSE),"unknown")</f>
        <v>Yes</v>
      </c>
      <c r="V469" s="159" t="str">
        <f>IFERROR(VLOOKUP(Table1[[#This Row],[RespondentID]],'All Data'!$A470:$CN1042,87,FALSE),"unknown")</f>
        <v xml:space="preserve"> Spanish </v>
      </c>
      <c r="W469" s="159" t="str">
        <f>IFERROR(VLOOKUP(Table1[[#This Row],[RespondentID]],'All Data'!$A470:$CN1042,88,FALSE),"unknown")</f>
        <v>$0-$19,999</v>
      </c>
      <c r="X469" s="159" t="str">
        <f>IFERROR(VLOOKUP(Table1[[#This Row],[RespondentID]],'All Data'!$A470:$CN1042,89,FALSE),"unknown")</f>
        <v>High school graduate</v>
      </c>
      <c r="Y469" s="159" t="str">
        <f>IFERROR(VLOOKUP(Table1[[#This Row],[RespondentID]],'All Data'!$A470:$CN1042,90,FALSE),"unknown")</f>
        <v>Student</v>
      </c>
      <c r="Z469" s="159" t="str">
        <f>IFERROR(VLOOKUP(Table1[[#This Row],[RespondentID]],'All Data'!$A470:$CN1042,91,FALSE),"unknown")</f>
        <v>No</v>
      </c>
      <c r="AA469" s="159" t="str">
        <f>IFERROR(VLOOKUP(Table1[[#This Row],[RespondentID]],'All Data'!$A470:$CN1042,92,FALSE),"unknown")</f>
        <v>No</v>
      </c>
    </row>
    <row r="470" spans="1:27" x14ac:dyDescent="0.35">
      <c r="A470" s="6">
        <v>5649042264</v>
      </c>
      <c r="B470" s="6"/>
      <c r="C470" s="6"/>
      <c r="D470" s="6" t="s">
        <v>69</v>
      </c>
      <c r="E470" s="6" t="s">
        <v>70</v>
      </c>
      <c r="F470" s="6" t="s">
        <v>71</v>
      </c>
      <c r="G470" s="6" t="s">
        <v>72</v>
      </c>
      <c r="H470" s="6" t="s">
        <v>73</v>
      </c>
      <c r="I470" s="6" t="s">
        <v>74</v>
      </c>
      <c r="J470" s="6"/>
      <c r="K470" s="6"/>
      <c r="L470" s="6"/>
      <c r="M470" s="6" t="s">
        <v>78</v>
      </c>
      <c r="N470" s="6" t="s">
        <v>79</v>
      </c>
      <c r="O470" s="99"/>
      <c r="P470" s="159" t="str">
        <f>IFERROR(VLOOKUP(Table1[[#This Row],[RespondentID]],'All Data'!$A471:$CN1043,81,FALSE),"unkown")</f>
        <v>Female</v>
      </c>
      <c r="Q470" s="159">
        <f>IFERROR(VLOOKUP(Table1[[#This Row],[RespondentID]],'All Data'!$A471:$CN1043,82,FALSE),"unknown")</f>
        <v>16</v>
      </c>
      <c r="R470" s="159" t="str">
        <f>IFERROR(VLOOKUP(Table1[[#This Row],[RespondentID]],'All Data'!$A471:$CN1043,83,FALSE),"unknown")</f>
        <v>Nassau</v>
      </c>
      <c r="S470" s="159">
        <f>IFERROR(VLOOKUP(Table1[[#This Row],[RespondentID]],'All Data'!$A471:$CN1043,84,FALSE),"unknown")</f>
        <v>0</v>
      </c>
      <c r="T470" s="159">
        <f>IFERROR(VLOOKUP(Table1[[#This Row],[RespondentID]],'All Data'!$A471:$CN1043,85,FALSE),"unknown")</f>
        <v>0</v>
      </c>
      <c r="U470" s="159">
        <f>IFERROR(VLOOKUP(Table1[[#This Row],[RespondentID]],'All Data'!$A471:$CN1043,86,FALSE),"unknown")</f>
        <v>0</v>
      </c>
      <c r="V470" s="159" t="str">
        <f>IFERROR(VLOOKUP(Table1[[#This Row],[RespondentID]],'All Data'!$A471:$CN1043,87,FALSE),"unknown")</f>
        <v xml:space="preserve"> </v>
      </c>
      <c r="W470" s="159">
        <f>IFERROR(VLOOKUP(Table1[[#This Row],[RespondentID]],'All Data'!$A471:$CN1043,88,FALSE),"unknown")</f>
        <v>0</v>
      </c>
      <c r="X470" s="159">
        <f>IFERROR(VLOOKUP(Table1[[#This Row],[RespondentID]],'All Data'!$A471:$CN1043,89,FALSE),"unknown")</f>
        <v>0</v>
      </c>
      <c r="Y470" s="159">
        <f>IFERROR(VLOOKUP(Table1[[#This Row],[RespondentID]],'All Data'!$A471:$CN1043,90,FALSE),"unknown")</f>
        <v>0</v>
      </c>
      <c r="Z470" s="159">
        <f>IFERROR(VLOOKUP(Table1[[#This Row],[RespondentID]],'All Data'!$A471:$CN1043,91,FALSE),"unknown")</f>
        <v>0</v>
      </c>
      <c r="AA470" s="159">
        <f>IFERROR(VLOOKUP(Table1[[#This Row],[RespondentID]],'All Data'!$A471:$CN1043,92,FALSE),"unknown")</f>
        <v>0</v>
      </c>
    </row>
    <row r="471" spans="1:27" x14ac:dyDescent="0.35">
      <c r="A471" s="6">
        <v>5648819057</v>
      </c>
      <c r="B471" s="6"/>
      <c r="C471" s="6"/>
      <c r="D471" s="6"/>
      <c r="E471" s="6"/>
      <c r="F471" s="6"/>
      <c r="G471" s="6"/>
      <c r="H471" s="6"/>
      <c r="I471" s="6"/>
      <c r="J471" s="6"/>
      <c r="K471" s="6"/>
      <c r="L471" s="6"/>
      <c r="M471" s="6" t="s">
        <v>78</v>
      </c>
      <c r="N471" s="6"/>
      <c r="O471" s="99"/>
      <c r="P471" s="159">
        <f>IFERROR(VLOOKUP(Table1[[#This Row],[RespondentID]],'All Data'!$A472:$CN1044,81,FALSE),"unkown")</f>
        <v>0</v>
      </c>
      <c r="Q471" s="159">
        <f>IFERROR(VLOOKUP(Table1[[#This Row],[RespondentID]],'All Data'!$A472:$CN1044,82,FALSE),"unknown")</f>
        <v>0</v>
      </c>
      <c r="R471" s="159">
        <f>IFERROR(VLOOKUP(Table1[[#This Row],[RespondentID]],'All Data'!$A472:$CN1044,83,FALSE),"unknown")</f>
        <v>0</v>
      </c>
      <c r="S471" s="159">
        <f>IFERROR(VLOOKUP(Table1[[#This Row],[RespondentID]],'All Data'!$A472:$CN1044,84,FALSE),"unknown")</f>
        <v>0</v>
      </c>
      <c r="T471" s="159">
        <f>IFERROR(VLOOKUP(Table1[[#This Row],[RespondentID]],'All Data'!$A472:$CN1044,85,FALSE),"unknown")</f>
        <v>0</v>
      </c>
      <c r="U471" s="159">
        <f>IFERROR(VLOOKUP(Table1[[#This Row],[RespondentID]],'All Data'!$A472:$CN1044,86,FALSE),"unknown")</f>
        <v>0</v>
      </c>
      <c r="V471" s="159" t="str">
        <f>IFERROR(VLOOKUP(Table1[[#This Row],[RespondentID]],'All Data'!$A472:$CN1044,87,FALSE),"unknown")</f>
        <v xml:space="preserve"> </v>
      </c>
      <c r="W471" s="159">
        <f>IFERROR(VLOOKUP(Table1[[#This Row],[RespondentID]],'All Data'!$A472:$CN1044,88,FALSE),"unknown")</f>
        <v>0</v>
      </c>
      <c r="X471" s="159">
        <f>IFERROR(VLOOKUP(Table1[[#This Row],[RespondentID]],'All Data'!$A472:$CN1044,89,FALSE),"unknown")</f>
        <v>0</v>
      </c>
      <c r="Y471" s="159">
        <f>IFERROR(VLOOKUP(Table1[[#This Row],[RespondentID]],'All Data'!$A472:$CN1044,90,FALSE),"unknown")</f>
        <v>0</v>
      </c>
      <c r="Z471" s="159">
        <f>IFERROR(VLOOKUP(Table1[[#This Row],[RespondentID]],'All Data'!$A472:$CN1044,91,FALSE),"unknown")</f>
        <v>0</v>
      </c>
      <c r="AA471" s="159">
        <f>IFERROR(VLOOKUP(Table1[[#This Row],[RespondentID]],'All Data'!$A472:$CN1044,92,FALSE),"unknown")</f>
        <v>0</v>
      </c>
    </row>
    <row r="472" spans="1:27" x14ac:dyDescent="0.35">
      <c r="A472" s="6">
        <v>5648784409</v>
      </c>
      <c r="B472" s="6"/>
      <c r="C472" s="6"/>
      <c r="D472" s="6"/>
      <c r="E472" s="6"/>
      <c r="F472" s="6"/>
      <c r="G472" s="6"/>
      <c r="H472" s="6"/>
      <c r="I472" s="6"/>
      <c r="J472" s="6"/>
      <c r="K472" s="6"/>
      <c r="L472" s="6"/>
      <c r="M472" s="6"/>
      <c r="N472" s="6" t="s">
        <v>79</v>
      </c>
      <c r="O472" s="99"/>
      <c r="P472" s="159" t="str">
        <f>IFERROR(VLOOKUP(Table1[[#This Row],[RespondentID]],'All Data'!$A473:$CN1045,81,FALSE),"unkown")</f>
        <v>Female</v>
      </c>
      <c r="Q472" s="159">
        <f>IFERROR(VLOOKUP(Table1[[#This Row],[RespondentID]],'All Data'!$A473:$CN1045,82,FALSE),"unknown")</f>
        <v>15</v>
      </c>
      <c r="R472" s="159" t="str">
        <f>IFERROR(VLOOKUP(Table1[[#This Row],[RespondentID]],'All Data'!$A473:$CN1045,83,FALSE),"unknown")</f>
        <v>Queens</v>
      </c>
      <c r="S472" s="159" t="str">
        <f>IFERROR(VLOOKUP(Table1[[#This Row],[RespondentID]],'All Data'!$A473:$CN1045,84,FALSE),"unknown")</f>
        <v>Argo Village, 11003</v>
      </c>
      <c r="T472" s="159" t="str">
        <f>IFERROR(VLOOKUP(Table1[[#This Row],[RespondentID]],'All Data'!$A473:$CN1045,85,FALSE),"unknown")</f>
        <v>Multi-racial</v>
      </c>
      <c r="U472" s="159" t="str">
        <f>IFERROR(VLOOKUP(Table1[[#This Row],[RespondentID]],'All Data'!$A473:$CN1045,86,FALSE),"unknown")</f>
        <v>No</v>
      </c>
      <c r="V472" s="159" t="str">
        <f>IFERROR(VLOOKUP(Table1[[#This Row],[RespondentID]],'All Data'!$A473:$CN1045,87,FALSE),"unknown")</f>
        <v xml:space="preserve"> Spanish </v>
      </c>
      <c r="W472" s="159" t="str">
        <f>IFERROR(VLOOKUP(Table1[[#This Row],[RespondentID]],'All Data'!$A473:$CN1045,88,FALSE),"unknown")</f>
        <v>$0-$19,999</v>
      </c>
      <c r="X472" s="159" t="str">
        <f>IFERROR(VLOOKUP(Table1[[#This Row],[RespondentID]],'All Data'!$A473:$CN1045,89,FALSE),"unknown")</f>
        <v>High school graduate</v>
      </c>
      <c r="Y472" s="159" t="str">
        <f>IFERROR(VLOOKUP(Table1[[#This Row],[RespondentID]],'All Data'!$A473:$CN1045,90,FALSE),"unknown")</f>
        <v>Student</v>
      </c>
      <c r="Z472" s="159" t="str">
        <f>IFERROR(VLOOKUP(Table1[[#This Row],[RespondentID]],'All Data'!$A473:$CN1045,91,FALSE),"unknown")</f>
        <v>Yes</v>
      </c>
      <c r="AA472" s="159" t="str">
        <f>IFERROR(VLOOKUP(Table1[[#This Row],[RespondentID]],'All Data'!$A473:$CN1045,92,FALSE),"unknown")</f>
        <v>Yes</v>
      </c>
    </row>
    <row r="473" spans="1:27" x14ac:dyDescent="0.35">
      <c r="A473" s="6">
        <v>5648491104</v>
      </c>
      <c r="B473" s="6" t="s">
        <v>67</v>
      </c>
      <c r="C473" s="6"/>
      <c r="D473" s="6"/>
      <c r="E473" s="6"/>
      <c r="F473" s="6"/>
      <c r="G473" s="6"/>
      <c r="H473" s="6" t="s">
        <v>73</v>
      </c>
      <c r="I473" s="6"/>
      <c r="J473" s="6"/>
      <c r="K473" s="6" t="s">
        <v>76</v>
      </c>
      <c r="L473" s="6"/>
      <c r="M473" s="6"/>
      <c r="N473" s="6"/>
      <c r="O473" s="99"/>
      <c r="P473" s="159" t="str">
        <f>IFERROR(VLOOKUP(Table1[[#This Row],[RespondentID]],'All Data'!$A474:$CN1046,81,FALSE),"unkown")</f>
        <v>Female</v>
      </c>
      <c r="Q473" s="159">
        <f>IFERROR(VLOOKUP(Table1[[#This Row],[RespondentID]],'All Data'!$A474:$CN1046,82,FALSE),"unknown")</f>
        <v>15</v>
      </c>
      <c r="R473" s="159" t="str">
        <f>IFERROR(VLOOKUP(Table1[[#This Row],[RespondentID]],'All Data'!$A474:$CN1046,83,FALSE),"unknown")</f>
        <v>Queens</v>
      </c>
      <c r="S473" s="159">
        <f>IFERROR(VLOOKUP(Table1[[#This Row],[RespondentID]],'All Data'!$A474:$CN1046,84,FALSE),"unknown")</f>
        <v>0</v>
      </c>
      <c r="T473" s="159" t="str">
        <f>IFERROR(VLOOKUP(Table1[[#This Row],[RespondentID]],'All Data'!$A474:$CN1046,85,FALSE),"unknown")</f>
        <v>Multi-racial</v>
      </c>
      <c r="U473" s="159" t="str">
        <f>IFERROR(VLOOKUP(Table1[[#This Row],[RespondentID]],'All Data'!$A474:$CN1046,86,FALSE),"unknown")</f>
        <v>No</v>
      </c>
      <c r="V473" s="159" t="str">
        <f>IFERROR(VLOOKUP(Table1[[#This Row],[RespondentID]],'All Data'!$A474:$CN1046,87,FALSE),"unknown")</f>
        <v xml:space="preserve"> Spanish </v>
      </c>
      <c r="W473" s="159" t="str">
        <f>IFERROR(VLOOKUP(Table1[[#This Row],[RespondentID]],'All Data'!$A474:$CN1046,88,FALSE),"unknown")</f>
        <v>$0-$19,999</v>
      </c>
      <c r="X473" s="159" t="str">
        <f>IFERROR(VLOOKUP(Table1[[#This Row],[RespondentID]],'All Data'!$A474:$CN1046,89,FALSE),"unknown")</f>
        <v>High school graduate</v>
      </c>
      <c r="Y473" s="159" t="str">
        <f>IFERROR(VLOOKUP(Table1[[#This Row],[RespondentID]],'All Data'!$A474:$CN1046,90,FALSE),"unknown")</f>
        <v>Student</v>
      </c>
      <c r="Z473" s="159" t="str">
        <f>IFERROR(VLOOKUP(Table1[[#This Row],[RespondentID]],'All Data'!$A474:$CN1046,91,FALSE),"unknown")</f>
        <v>Yes</v>
      </c>
      <c r="AA473" s="159" t="str">
        <f>IFERROR(VLOOKUP(Table1[[#This Row],[RespondentID]],'All Data'!$A474:$CN1046,92,FALSE),"unknown")</f>
        <v>Yes</v>
      </c>
    </row>
    <row r="474" spans="1:27" x14ac:dyDescent="0.35">
      <c r="A474" s="6">
        <v>5648490970</v>
      </c>
      <c r="B474" s="6" t="s">
        <v>67</v>
      </c>
      <c r="C474" s="6"/>
      <c r="D474" s="6"/>
      <c r="E474" s="6"/>
      <c r="F474" s="6"/>
      <c r="G474" s="6"/>
      <c r="H474" s="6" t="s">
        <v>73</v>
      </c>
      <c r="I474" s="6"/>
      <c r="J474" s="6"/>
      <c r="K474" s="6" t="s">
        <v>76</v>
      </c>
      <c r="L474" s="6"/>
      <c r="M474" s="6"/>
      <c r="N474" s="6"/>
      <c r="O474" s="99"/>
      <c r="P474" s="159" t="str">
        <f>IFERROR(VLOOKUP(Table1[[#This Row],[RespondentID]],'All Data'!$A475:$CN1047,81,FALSE),"unkown")</f>
        <v>Female</v>
      </c>
      <c r="Q474" s="159">
        <f>IFERROR(VLOOKUP(Table1[[#This Row],[RespondentID]],'All Data'!$A475:$CN1047,82,FALSE),"unknown")</f>
        <v>15</v>
      </c>
      <c r="R474" s="159" t="str">
        <f>IFERROR(VLOOKUP(Table1[[#This Row],[RespondentID]],'All Data'!$A475:$CN1047,83,FALSE),"unknown")</f>
        <v>Suffolk</v>
      </c>
      <c r="S474" s="159">
        <f>IFERROR(VLOOKUP(Table1[[#This Row],[RespondentID]],'All Data'!$A475:$CN1047,84,FALSE),"unknown")</f>
        <v>0</v>
      </c>
      <c r="T474" s="159">
        <f>IFERROR(VLOOKUP(Table1[[#This Row],[RespondentID]],'All Data'!$A475:$CN1047,85,FALSE),"unknown")</f>
        <v>0</v>
      </c>
      <c r="U474" s="159">
        <f>IFERROR(VLOOKUP(Table1[[#This Row],[RespondentID]],'All Data'!$A475:$CN1047,86,FALSE),"unknown")</f>
        <v>0</v>
      </c>
      <c r="V474" s="159" t="str">
        <f>IFERROR(VLOOKUP(Table1[[#This Row],[RespondentID]],'All Data'!$A475:$CN1047,87,FALSE),"unknown")</f>
        <v xml:space="preserve"> </v>
      </c>
      <c r="W474" s="159">
        <f>IFERROR(VLOOKUP(Table1[[#This Row],[RespondentID]],'All Data'!$A475:$CN1047,88,FALSE),"unknown")</f>
        <v>0</v>
      </c>
      <c r="X474" s="159">
        <f>IFERROR(VLOOKUP(Table1[[#This Row],[RespondentID]],'All Data'!$A475:$CN1047,89,FALSE),"unknown")</f>
        <v>0</v>
      </c>
      <c r="Y474" s="159">
        <f>IFERROR(VLOOKUP(Table1[[#This Row],[RespondentID]],'All Data'!$A475:$CN1047,90,FALSE),"unknown")</f>
        <v>0</v>
      </c>
      <c r="Z474" s="159">
        <f>IFERROR(VLOOKUP(Table1[[#This Row],[RespondentID]],'All Data'!$A475:$CN1047,91,FALSE),"unknown")</f>
        <v>0</v>
      </c>
      <c r="AA474" s="159">
        <f>IFERROR(VLOOKUP(Table1[[#This Row],[RespondentID]],'All Data'!$A475:$CN1047,92,FALSE),"unknown")</f>
        <v>0</v>
      </c>
    </row>
    <row r="475" spans="1:27" x14ac:dyDescent="0.35">
      <c r="A475" s="6">
        <v>5645733325</v>
      </c>
      <c r="B475" s="6"/>
      <c r="C475" s="6"/>
      <c r="D475" s="6" t="s">
        <v>69</v>
      </c>
      <c r="E475" s="6" t="s">
        <v>70</v>
      </c>
      <c r="F475" s="6"/>
      <c r="G475" s="6"/>
      <c r="H475" s="6"/>
      <c r="I475" s="6"/>
      <c r="J475" s="6"/>
      <c r="K475" s="6" t="s">
        <v>76</v>
      </c>
      <c r="L475" s="6"/>
      <c r="M475" s="6"/>
      <c r="N475" s="6"/>
      <c r="O475" s="99"/>
      <c r="P475" s="159" t="str">
        <f>IFERROR(VLOOKUP(Table1[[#This Row],[RespondentID]],'All Data'!$A476:$CN1048,81,FALSE),"unkown")</f>
        <v>Female</v>
      </c>
      <c r="Q475" s="159">
        <f>IFERROR(VLOOKUP(Table1[[#This Row],[RespondentID]],'All Data'!$A476:$CN1048,82,FALSE),"unknown")</f>
        <v>40</v>
      </c>
      <c r="R475" s="159" t="str">
        <f>IFERROR(VLOOKUP(Table1[[#This Row],[RespondentID]],'All Data'!$A476:$CN1048,83,FALSE),"unknown")</f>
        <v>Suffolk</v>
      </c>
      <c r="S475" s="159" t="str">
        <f>IFERROR(VLOOKUP(Table1[[#This Row],[RespondentID]],'All Data'!$A476:$CN1048,84,FALSE),"unknown")</f>
        <v>Babylon, 11704</v>
      </c>
      <c r="T475" s="159">
        <f>IFERROR(VLOOKUP(Table1[[#This Row],[RespondentID]],'All Data'!$A476:$CN1048,85,FALSE),"unknown")</f>
        <v>0</v>
      </c>
      <c r="U475" s="159">
        <f>IFERROR(VLOOKUP(Table1[[#This Row],[RespondentID]],'All Data'!$A476:$CN1048,86,FALSE),"unknown")</f>
        <v>0</v>
      </c>
      <c r="V475" s="159" t="str">
        <f>IFERROR(VLOOKUP(Table1[[#This Row],[RespondentID]],'All Data'!$A476:$CN1048,87,FALSE),"unknown")</f>
        <v xml:space="preserve"> </v>
      </c>
      <c r="W475" s="159">
        <f>IFERROR(VLOOKUP(Table1[[#This Row],[RespondentID]],'All Data'!$A476:$CN1048,88,FALSE),"unknown")</f>
        <v>0</v>
      </c>
      <c r="X475" s="159">
        <f>IFERROR(VLOOKUP(Table1[[#This Row],[RespondentID]],'All Data'!$A476:$CN1048,89,FALSE),"unknown")</f>
        <v>0</v>
      </c>
      <c r="Y475" s="159">
        <f>IFERROR(VLOOKUP(Table1[[#This Row],[RespondentID]],'All Data'!$A476:$CN1048,90,FALSE),"unknown")</f>
        <v>0</v>
      </c>
      <c r="Z475" s="159">
        <f>IFERROR(VLOOKUP(Table1[[#This Row],[RespondentID]],'All Data'!$A476:$CN1048,91,FALSE),"unknown")</f>
        <v>0</v>
      </c>
      <c r="AA475" s="159">
        <f>IFERROR(VLOOKUP(Table1[[#This Row],[RespondentID]],'All Data'!$A476:$CN1048,92,FALSE),"unknown")</f>
        <v>0</v>
      </c>
    </row>
    <row r="476" spans="1:27" x14ac:dyDescent="0.35">
      <c r="A476" s="6">
        <v>5645305131</v>
      </c>
      <c r="B476" s="6"/>
      <c r="C476" s="6" t="s">
        <v>68</v>
      </c>
      <c r="D476" s="6"/>
      <c r="E476" s="6"/>
      <c r="F476" s="6"/>
      <c r="G476" s="6"/>
      <c r="H476" s="6"/>
      <c r="I476" s="6"/>
      <c r="J476" s="6"/>
      <c r="K476" s="6"/>
      <c r="L476" s="6" t="s">
        <v>77</v>
      </c>
      <c r="M476" s="6" t="s">
        <v>78</v>
      </c>
      <c r="N476" s="6"/>
      <c r="O476" s="99"/>
      <c r="P476" s="159" t="str">
        <f>IFERROR(VLOOKUP(Table1[[#This Row],[RespondentID]],'All Data'!$A477:$CN1049,81,FALSE),"unkown")</f>
        <v>Male</v>
      </c>
      <c r="Q476" s="159">
        <f>IFERROR(VLOOKUP(Table1[[#This Row],[RespondentID]],'All Data'!$A477:$CN1049,82,FALSE),"unknown")</f>
        <v>26</v>
      </c>
      <c r="R476" s="159" t="str">
        <f>IFERROR(VLOOKUP(Table1[[#This Row],[RespondentID]],'All Data'!$A477:$CN1049,83,FALSE),"unknown")</f>
        <v>Nassau</v>
      </c>
      <c r="S476" s="159" t="str">
        <f>IFERROR(VLOOKUP(Table1[[#This Row],[RespondentID]],'All Data'!$A477:$CN1049,84,FALSE),"unknown")</f>
        <v>University Gardens, 11020</v>
      </c>
      <c r="T476" s="159" t="str">
        <f>IFERROR(VLOOKUP(Table1[[#This Row],[RespondentID]],'All Data'!$A477:$CN1049,85,FALSE),"unknown")</f>
        <v>White/Caucasian</v>
      </c>
      <c r="U476" s="159" t="str">
        <f>IFERROR(VLOOKUP(Table1[[#This Row],[RespondentID]],'All Data'!$A477:$CN1049,86,FALSE),"unknown")</f>
        <v>Yes</v>
      </c>
      <c r="V476" s="159" t="str">
        <f>IFERROR(VLOOKUP(Table1[[#This Row],[RespondentID]],'All Data'!$A477:$CN1049,87,FALSE),"unknown")</f>
        <v xml:space="preserve"> Spanish </v>
      </c>
      <c r="W476" s="159" t="str">
        <f>IFERROR(VLOOKUP(Table1[[#This Row],[RespondentID]],'All Data'!$A477:$CN1049,88,FALSE),"unknown")</f>
        <v>$0-$19,999</v>
      </c>
      <c r="X476" s="159" t="str">
        <f>IFERROR(VLOOKUP(Table1[[#This Row],[RespondentID]],'All Data'!$A477:$CN1049,89,FALSE),"unknown")</f>
        <v>Technical school</v>
      </c>
      <c r="Y476" s="159" t="str">
        <f>IFERROR(VLOOKUP(Table1[[#This Row],[RespondentID]],'All Data'!$A477:$CN1049,90,FALSE),"unknown")</f>
        <v>Employed for wages</v>
      </c>
      <c r="Z476" s="159" t="str">
        <f>IFERROR(VLOOKUP(Table1[[#This Row],[RespondentID]],'All Data'!$A477:$CN1049,91,FALSE),"unknown")</f>
        <v>Yes</v>
      </c>
      <c r="AA476" s="159" t="str">
        <f>IFERROR(VLOOKUP(Table1[[#This Row],[RespondentID]],'All Data'!$A477:$CN1049,92,FALSE),"unknown")</f>
        <v>Yes</v>
      </c>
    </row>
    <row r="477" spans="1:27" x14ac:dyDescent="0.35">
      <c r="A477" s="6">
        <v>5644507773</v>
      </c>
      <c r="B477" s="6"/>
      <c r="C477" s="6"/>
      <c r="D477" s="6" t="s">
        <v>69</v>
      </c>
      <c r="E477" s="6"/>
      <c r="F477" s="6"/>
      <c r="G477" s="6" t="s">
        <v>72</v>
      </c>
      <c r="H477" s="6" t="s">
        <v>73</v>
      </c>
      <c r="I477" s="6"/>
      <c r="J477" s="6"/>
      <c r="K477" s="6"/>
      <c r="L477" s="6"/>
      <c r="M477" s="6"/>
      <c r="N477" s="6"/>
      <c r="O477" s="99"/>
      <c r="P477" s="159" t="str">
        <f>IFERROR(VLOOKUP(Table1[[#This Row],[RespondentID]],'All Data'!$A478:$CN1050,81,FALSE),"unkown")</f>
        <v>Female</v>
      </c>
      <c r="Q477" s="159">
        <f>IFERROR(VLOOKUP(Table1[[#This Row],[RespondentID]],'All Data'!$A478:$CN1050,82,FALSE),"unknown")</f>
        <v>18</v>
      </c>
      <c r="R477" s="159" t="str">
        <f>IFERROR(VLOOKUP(Table1[[#This Row],[RespondentID]],'All Data'!$A478:$CN1050,83,FALSE),"unknown")</f>
        <v>Queens</v>
      </c>
      <c r="S477" s="159">
        <f>IFERROR(VLOOKUP(Table1[[#This Row],[RespondentID]],'All Data'!$A478:$CN1050,84,FALSE),"unknown")</f>
        <v>0</v>
      </c>
      <c r="T477" s="159" t="str">
        <f>IFERROR(VLOOKUP(Table1[[#This Row],[RespondentID]],'All Data'!$A478:$CN1050,85,FALSE),"unknown")</f>
        <v>Black/African American</v>
      </c>
      <c r="U477" s="159" t="str">
        <f>IFERROR(VLOOKUP(Table1[[#This Row],[RespondentID]],'All Data'!$A478:$CN1050,86,FALSE),"unknown")</f>
        <v>Yes</v>
      </c>
      <c r="V477" s="159" t="str">
        <f>IFERROR(VLOOKUP(Table1[[#This Row],[RespondentID]],'All Data'!$A478:$CN1050,87,FALSE),"unknown")</f>
        <v xml:space="preserve">English Spanish Haitian Creole </v>
      </c>
      <c r="W477" s="159" t="str">
        <f>IFERROR(VLOOKUP(Table1[[#This Row],[RespondentID]],'All Data'!$A478:$CN1050,88,FALSE),"unknown")</f>
        <v>$0-$19,999</v>
      </c>
      <c r="X477" s="159" t="str">
        <f>IFERROR(VLOOKUP(Table1[[#This Row],[RespondentID]],'All Data'!$A478:$CN1050,89,FALSE),"unknown")</f>
        <v>High school graduate</v>
      </c>
      <c r="Y477" s="159" t="str">
        <f>IFERROR(VLOOKUP(Table1[[#This Row],[RespondentID]],'All Data'!$A478:$CN1050,90,FALSE),"unknown")</f>
        <v>Student</v>
      </c>
      <c r="Z477" s="159" t="str">
        <f>IFERROR(VLOOKUP(Table1[[#This Row],[RespondentID]],'All Data'!$A478:$CN1050,91,FALSE),"unknown")</f>
        <v>Yes</v>
      </c>
      <c r="AA477" s="159" t="str">
        <f>IFERROR(VLOOKUP(Table1[[#This Row],[RespondentID]],'All Data'!$A478:$CN1050,92,FALSE),"unknown")</f>
        <v>Yes</v>
      </c>
    </row>
    <row r="478" spans="1:27" x14ac:dyDescent="0.35">
      <c r="A478" s="6">
        <v>5644507068</v>
      </c>
      <c r="B478" s="6"/>
      <c r="C478" s="6"/>
      <c r="D478" s="6" t="s">
        <v>69</v>
      </c>
      <c r="E478" s="6"/>
      <c r="F478" s="6"/>
      <c r="G478" s="6" t="s">
        <v>72</v>
      </c>
      <c r="H478" s="6" t="s">
        <v>73</v>
      </c>
      <c r="I478" s="6"/>
      <c r="J478" s="6"/>
      <c r="K478" s="6"/>
      <c r="L478" s="6"/>
      <c r="M478" s="6"/>
      <c r="N478" s="6"/>
      <c r="O478" s="99"/>
      <c r="P478" s="159" t="str">
        <f>IFERROR(VLOOKUP(Table1[[#This Row],[RespondentID]],'All Data'!$A479:$CN1051,81,FALSE),"unkown")</f>
        <v>Female</v>
      </c>
      <c r="Q478" s="159">
        <f>IFERROR(VLOOKUP(Table1[[#This Row],[RespondentID]],'All Data'!$A479:$CN1051,82,FALSE),"unknown")</f>
        <v>18</v>
      </c>
      <c r="R478" s="159" t="str">
        <f>IFERROR(VLOOKUP(Table1[[#This Row],[RespondentID]],'All Data'!$A479:$CN1051,83,FALSE),"unknown")</f>
        <v>Nassau</v>
      </c>
      <c r="S478" s="159" t="str">
        <f>IFERROR(VLOOKUP(Table1[[#This Row],[RespondentID]],'All Data'!$A479:$CN1051,84,FALSE),"unknown")</f>
        <v>Albertson, 11507</v>
      </c>
      <c r="T478" s="159" t="str">
        <f>IFERROR(VLOOKUP(Table1[[#This Row],[RespondentID]],'All Data'!$A479:$CN1051,85,FALSE),"unknown")</f>
        <v>Black/African American</v>
      </c>
      <c r="U478" s="159" t="str">
        <f>IFERROR(VLOOKUP(Table1[[#This Row],[RespondentID]],'All Data'!$A479:$CN1051,86,FALSE),"unknown")</f>
        <v>Yes</v>
      </c>
      <c r="V478" s="159" t="str">
        <f>IFERROR(VLOOKUP(Table1[[#This Row],[RespondentID]],'All Data'!$A479:$CN1051,87,FALSE),"unknown")</f>
        <v xml:space="preserve">English Spanish Haitian Creole </v>
      </c>
      <c r="W478" s="159" t="str">
        <f>IFERROR(VLOOKUP(Table1[[#This Row],[RespondentID]],'All Data'!$A479:$CN1051,88,FALSE),"unknown")</f>
        <v>$0-$19,999</v>
      </c>
      <c r="X478" s="159" t="str">
        <f>IFERROR(VLOOKUP(Table1[[#This Row],[RespondentID]],'All Data'!$A479:$CN1051,89,FALSE),"unknown")</f>
        <v>High school graduate</v>
      </c>
      <c r="Y478" s="159" t="str">
        <f>IFERROR(VLOOKUP(Table1[[#This Row],[RespondentID]],'All Data'!$A479:$CN1051,90,FALSE),"unknown")</f>
        <v>Student</v>
      </c>
      <c r="Z478" s="159" t="str">
        <f>IFERROR(VLOOKUP(Table1[[#This Row],[RespondentID]],'All Data'!$A479:$CN1051,91,FALSE),"unknown")</f>
        <v>Yes</v>
      </c>
      <c r="AA478" s="159" t="str">
        <f>IFERROR(VLOOKUP(Table1[[#This Row],[RespondentID]],'All Data'!$A479:$CN1051,92,FALSE),"unknown")</f>
        <v>Yes</v>
      </c>
    </row>
    <row r="479" spans="1:27" x14ac:dyDescent="0.35">
      <c r="A479" s="6">
        <v>5643481923</v>
      </c>
      <c r="B479" s="6" t="s">
        <v>67</v>
      </c>
      <c r="C479" s="6"/>
      <c r="D479" s="6"/>
      <c r="E479" s="6" t="s">
        <v>70</v>
      </c>
      <c r="F479" s="6"/>
      <c r="G479" s="6"/>
      <c r="H479" s="6"/>
      <c r="I479" s="6"/>
      <c r="J479" s="6"/>
      <c r="K479" s="6"/>
      <c r="L479" s="6"/>
      <c r="M479" s="6" t="s">
        <v>78</v>
      </c>
      <c r="N479" s="6"/>
      <c r="O479" s="99"/>
      <c r="P479" s="159" t="str">
        <f>IFERROR(VLOOKUP(Table1[[#This Row],[RespondentID]],'All Data'!$A480:$CN1052,81,FALSE),"unkown")</f>
        <v>Male</v>
      </c>
      <c r="Q479" s="159">
        <f>IFERROR(VLOOKUP(Table1[[#This Row],[RespondentID]],'All Data'!$A480:$CN1052,82,FALSE),"unknown")</f>
        <v>18</v>
      </c>
      <c r="R479" s="159" t="str">
        <f>IFERROR(VLOOKUP(Table1[[#This Row],[RespondentID]],'All Data'!$A480:$CN1052,83,FALSE),"unknown")</f>
        <v>Queens</v>
      </c>
      <c r="S479" s="159">
        <f>IFERROR(VLOOKUP(Table1[[#This Row],[RespondentID]],'All Data'!$A480:$CN1052,84,FALSE),"unknown")</f>
        <v>0</v>
      </c>
      <c r="T479" s="159" t="str">
        <f>IFERROR(VLOOKUP(Table1[[#This Row],[RespondentID]],'All Data'!$A480:$CN1052,85,FALSE),"unknown")</f>
        <v>Otra (por favor especifique)</v>
      </c>
      <c r="U479" s="159" t="str">
        <f>IFERROR(VLOOKUP(Table1[[#This Row],[RespondentID]],'All Data'!$A480:$CN1052,86,FALSE),"unknown")</f>
        <v>Yes</v>
      </c>
      <c r="V479" s="159" t="str">
        <f>IFERROR(VLOOKUP(Table1[[#This Row],[RespondentID]],'All Data'!$A480:$CN1052,87,FALSE),"unknown")</f>
        <v xml:space="preserve"> Spanish </v>
      </c>
      <c r="W479" s="159" t="str">
        <f>IFERROR(VLOOKUP(Table1[[#This Row],[RespondentID]],'All Data'!$A480:$CN1052,88,FALSE),"unknown")</f>
        <v>$20,000 to $34,999</v>
      </c>
      <c r="X479" s="159" t="str">
        <f>IFERROR(VLOOKUP(Table1[[#This Row],[RespondentID]],'All Data'!$A480:$CN1052,89,FALSE),"unknown")</f>
        <v>Technical school</v>
      </c>
      <c r="Y479" s="159" t="str">
        <f>IFERROR(VLOOKUP(Table1[[#This Row],[RespondentID]],'All Data'!$A480:$CN1052,90,FALSE),"unknown")</f>
        <v>Student</v>
      </c>
      <c r="Z479" s="159" t="str">
        <f>IFERROR(VLOOKUP(Table1[[#This Row],[RespondentID]],'All Data'!$A480:$CN1052,91,FALSE),"unknown")</f>
        <v>Yes</v>
      </c>
      <c r="AA479" s="159" t="str">
        <f>IFERROR(VLOOKUP(Table1[[#This Row],[RespondentID]],'All Data'!$A480:$CN1052,92,FALSE),"unknown")</f>
        <v>Yes</v>
      </c>
    </row>
    <row r="480" spans="1:27" x14ac:dyDescent="0.35">
      <c r="A480" s="6">
        <v>5641692767</v>
      </c>
      <c r="B480" s="6"/>
      <c r="C480" s="6"/>
      <c r="D480" s="6"/>
      <c r="E480" s="6" t="s">
        <v>70</v>
      </c>
      <c r="F480" s="6"/>
      <c r="G480" s="6" t="s">
        <v>72</v>
      </c>
      <c r="H480" s="6"/>
      <c r="I480" s="6"/>
      <c r="J480" s="6"/>
      <c r="K480" s="6" t="s">
        <v>76</v>
      </c>
      <c r="L480" s="6"/>
      <c r="M480" s="6"/>
      <c r="N480" s="6"/>
      <c r="O480" s="99"/>
      <c r="P480" s="159" t="str">
        <f>IFERROR(VLOOKUP(Table1[[#This Row],[RespondentID]],'All Data'!$A481:$CN1053,81,FALSE),"unkown")</f>
        <v>Male</v>
      </c>
      <c r="Q480" s="159">
        <f>IFERROR(VLOOKUP(Table1[[#This Row],[RespondentID]],'All Data'!$A481:$CN1053,82,FALSE),"unknown")</f>
        <v>23</v>
      </c>
      <c r="R480" s="159" t="str">
        <f>IFERROR(VLOOKUP(Table1[[#This Row],[RespondentID]],'All Data'!$A481:$CN1053,83,FALSE),"unknown")</f>
        <v>Nassau</v>
      </c>
      <c r="S480" s="159" t="str">
        <f>IFERROR(VLOOKUP(Table1[[#This Row],[RespondentID]],'All Data'!$A481:$CN1053,84,FALSE),"unknown")</f>
        <v>Albertson, 11507</v>
      </c>
      <c r="T480" s="159" t="str">
        <f>IFERROR(VLOOKUP(Table1[[#This Row],[RespondentID]],'All Data'!$A481:$CN1053,85,FALSE),"unknown")</f>
        <v>Native American</v>
      </c>
      <c r="U480" s="159" t="str">
        <f>IFERROR(VLOOKUP(Table1[[#This Row],[RespondentID]],'All Data'!$A481:$CN1053,86,FALSE),"unknown")</f>
        <v>Yes</v>
      </c>
      <c r="V480" s="159" t="str">
        <f>IFERROR(VLOOKUP(Table1[[#This Row],[RespondentID]],'All Data'!$A481:$CN1053,87,FALSE),"unknown")</f>
        <v xml:space="preserve"> Spanish </v>
      </c>
      <c r="W480" s="159" t="str">
        <f>IFERROR(VLOOKUP(Table1[[#This Row],[RespondentID]],'All Data'!$A481:$CN1053,88,FALSE),"unknown")</f>
        <v>$0-$19,999</v>
      </c>
      <c r="X480" s="159" t="str">
        <f>IFERROR(VLOOKUP(Table1[[#This Row],[RespondentID]],'All Data'!$A481:$CN1053,89,FALSE),"unknown")</f>
        <v>High school graduate</v>
      </c>
      <c r="Y480" s="159" t="str">
        <f>IFERROR(VLOOKUP(Table1[[#This Row],[RespondentID]],'All Data'!$A481:$CN1053,90,FALSE),"unknown")</f>
        <v>Employed for wages</v>
      </c>
      <c r="Z480" s="159" t="str">
        <f>IFERROR(VLOOKUP(Table1[[#This Row],[RespondentID]],'All Data'!$A481:$CN1053,91,FALSE),"unknown")</f>
        <v>Yes</v>
      </c>
      <c r="AA480" s="159" t="str">
        <f>IFERROR(VLOOKUP(Table1[[#This Row],[RespondentID]],'All Data'!$A481:$CN1053,92,FALSE),"unknown")</f>
        <v>No</v>
      </c>
    </row>
    <row r="481" spans="1:27" x14ac:dyDescent="0.35">
      <c r="A481" s="6">
        <v>5641324716</v>
      </c>
      <c r="B481" s="6" t="s">
        <v>67</v>
      </c>
      <c r="C481" s="6"/>
      <c r="D481" s="6"/>
      <c r="E481" s="6" t="s">
        <v>70</v>
      </c>
      <c r="F481" s="6"/>
      <c r="G481" s="6"/>
      <c r="H481" s="6"/>
      <c r="I481" s="6"/>
      <c r="J481" s="6"/>
      <c r="K481" s="6" t="s">
        <v>76</v>
      </c>
      <c r="L481" s="6"/>
      <c r="M481" s="6"/>
      <c r="N481" s="6"/>
      <c r="O481" s="99"/>
      <c r="P481" s="159" t="str">
        <f>IFERROR(VLOOKUP(Table1[[#This Row],[RespondentID]],'All Data'!$A482:$CN1054,81,FALSE),"unkown")</f>
        <v>Female</v>
      </c>
      <c r="Q481" s="159">
        <f>IFERROR(VLOOKUP(Table1[[#This Row],[RespondentID]],'All Data'!$A482:$CN1054,82,FALSE),"unknown")</f>
        <v>24</v>
      </c>
      <c r="R481" s="159" t="str">
        <f>IFERROR(VLOOKUP(Table1[[#This Row],[RespondentID]],'All Data'!$A482:$CN1054,83,FALSE),"unknown")</f>
        <v>Nassau</v>
      </c>
      <c r="S481" s="159" t="str">
        <f>IFERROR(VLOOKUP(Table1[[#This Row],[RespondentID]],'All Data'!$A482:$CN1054,84,FALSE),"unknown")</f>
        <v>Bayville, 11709</v>
      </c>
      <c r="T481" s="159" t="str">
        <f>IFERROR(VLOOKUP(Table1[[#This Row],[RespondentID]],'All Data'!$A482:$CN1054,85,FALSE),"unknown")</f>
        <v>Multi-racial</v>
      </c>
      <c r="U481" s="159" t="str">
        <f>IFERROR(VLOOKUP(Table1[[#This Row],[RespondentID]],'All Data'!$A482:$CN1054,86,FALSE),"unknown")</f>
        <v>Yes</v>
      </c>
      <c r="V481" s="159" t="str">
        <f>IFERROR(VLOOKUP(Table1[[#This Row],[RespondentID]],'All Data'!$A482:$CN1054,87,FALSE),"unknown")</f>
        <v xml:space="preserve"> Spanish </v>
      </c>
      <c r="W481" s="159" t="str">
        <f>IFERROR(VLOOKUP(Table1[[#This Row],[RespondentID]],'All Data'!$A482:$CN1054,88,FALSE),"unknown")</f>
        <v>$0-$19,999</v>
      </c>
      <c r="X481" s="159" t="str">
        <f>IFERROR(VLOOKUP(Table1[[#This Row],[RespondentID]],'All Data'!$A482:$CN1054,89,FALSE),"unknown")</f>
        <v>K-8 grade</v>
      </c>
      <c r="Y481" s="159" t="str">
        <f>IFERROR(VLOOKUP(Table1[[#This Row],[RespondentID]],'All Data'!$A482:$CN1054,90,FALSE),"unknown")</f>
        <v>Student</v>
      </c>
      <c r="Z481" s="159" t="str">
        <f>IFERROR(VLOOKUP(Table1[[#This Row],[RespondentID]],'All Data'!$A482:$CN1054,91,FALSE),"unknown")</f>
        <v>No</v>
      </c>
      <c r="AA481" s="159" t="str">
        <f>IFERROR(VLOOKUP(Table1[[#This Row],[RespondentID]],'All Data'!$A482:$CN1054,92,FALSE),"unknown")</f>
        <v>No</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showGridLines="0" tabSelected="1" zoomScale="80" zoomScaleNormal="80" workbookViewId="0">
      <selection sqref="A1:AN1"/>
    </sheetView>
  </sheetViews>
  <sheetFormatPr defaultRowHeight="14.5" x14ac:dyDescent="0.35"/>
  <cols>
    <col min="1" max="1" width="28.81640625" customWidth="1"/>
    <col min="11" max="11" width="28.81640625" customWidth="1"/>
    <col min="21" max="21" width="29.1796875" customWidth="1"/>
    <col min="22" max="22" width="11.7265625" customWidth="1"/>
    <col min="31" max="31" width="28.81640625" customWidth="1"/>
  </cols>
  <sheetData>
    <row r="1" spans="1:40" ht="25" x14ac:dyDescent="0.7">
      <c r="A1" s="146" t="s">
        <v>430</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row>
    <row r="2" spans="1:40" ht="16" x14ac:dyDescent="0.45">
      <c r="A2" s="144" t="s">
        <v>346</v>
      </c>
      <c r="B2" s="145"/>
      <c r="C2" s="58"/>
      <c r="D2" s="58"/>
      <c r="E2" s="58"/>
      <c r="F2" s="58"/>
      <c r="G2" s="58"/>
      <c r="H2" s="58"/>
      <c r="I2" s="58"/>
      <c r="J2" s="58"/>
      <c r="K2" s="144" t="s">
        <v>351</v>
      </c>
      <c r="L2" s="145"/>
      <c r="M2" s="58"/>
      <c r="N2" s="58"/>
      <c r="O2" s="58"/>
      <c r="P2" s="58"/>
      <c r="Q2" s="58"/>
      <c r="R2" s="58"/>
      <c r="S2" s="58"/>
      <c r="T2" s="58"/>
      <c r="U2" s="144" t="s">
        <v>359</v>
      </c>
      <c r="V2" s="145"/>
      <c r="W2" s="58"/>
      <c r="X2" s="58"/>
      <c r="Y2" s="58"/>
      <c r="Z2" s="58"/>
      <c r="AA2" s="58"/>
      <c r="AB2" s="58"/>
      <c r="AC2" s="58"/>
      <c r="AD2" s="58"/>
      <c r="AE2" s="144" t="s">
        <v>363</v>
      </c>
      <c r="AF2" s="145"/>
      <c r="AG2" s="58"/>
      <c r="AH2" s="58"/>
      <c r="AI2" s="58"/>
      <c r="AJ2" s="58"/>
      <c r="AK2" s="58"/>
      <c r="AL2" s="58"/>
      <c r="AM2" s="58"/>
      <c r="AN2" s="58"/>
    </row>
    <row r="3" spans="1:40" ht="16" x14ac:dyDescent="0.45">
      <c r="A3" s="45" t="s">
        <v>84</v>
      </c>
      <c r="B3" s="54">
        <f>COUNTIF('Q1'!$AN:$AN,"Nassau")</f>
        <v>127</v>
      </c>
      <c r="C3" s="58"/>
      <c r="D3" s="58"/>
      <c r="E3" s="58"/>
      <c r="F3" s="58"/>
      <c r="G3" s="58"/>
      <c r="H3" s="58"/>
      <c r="I3" s="58"/>
      <c r="J3" s="58"/>
      <c r="K3" s="51" t="s">
        <v>98</v>
      </c>
      <c r="L3" s="59">
        <f>COUNTIF('Q1'!AL:AL,"Male")</f>
        <v>115</v>
      </c>
      <c r="M3" s="58"/>
      <c r="N3" s="58"/>
      <c r="O3" s="58"/>
      <c r="P3" s="58"/>
      <c r="Q3" s="58"/>
      <c r="R3" s="58"/>
      <c r="S3" s="58"/>
      <c r="T3" s="58"/>
      <c r="U3" s="45" t="s">
        <v>90</v>
      </c>
      <c r="V3" s="54">
        <f>COUNTIF('Q1'!$AV:$AV,"Yes")</f>
        <v>410</v>
      </c>
      <c r="W3" s="58"/>
      <c r="X3" s="58"/>
      <c r="Y3" s="58"/>
      <c r="Z3" s="58"/>
      <c r="AA3" s="58"/>
      <c r="AB3" s="58"/>
      <c r="AC3" s="58"/>
      <c r="AD3" s="58"/>
      <c r="AE3" s="45" t="s">
        <v>364</v>
      </c>
      <c r="AF3" s="54">
        <f>COUNTIF('Q1'!$AU:$AU,"Employed for wages")</f>
        <v>181</v>
      </c>
      <c r="AG3" s="58"/>
      <c r="AH3" s="58"/>
      <c r="AI3" s="58"/>
      <c r="AJ3" s="58"/>
      <c r="AK3" s="58"/>
      <c r="AL3" s="58"/>
      <c r="AM3" s="58"/>
      <c r="AN3" s="58"/>
    </row>
    <row r="4" spans="1:40" ht="16.5" thickBot="1" x14ac:dyDescent="0.5">
      <c r="A4" s="46" t="s">
        <v>153</v>
      </c>
      <c r="B4" s="60">
        <f>COUNTIF('Q1'!$AN:$AN,"Suffolk")</f>
        <v>307</v>
      </c>
      <c r="C4" s="58"/>
      <c r="D4" s="58"/>
      <c r="E4" s="58"/>
      <c r="F4" s="58"/>
      <c r="G4" s="58"/>
      <c r="H4" s="58"/>
      <c r="I4" s="58"/>
      <c r="J4" s="58"/>
      <c r="K4" s="45" t="s">
        <v>83</v>
      </c>
      <c r="L4" s="54">
        <f>COUNTIF('Q1'!AL:AL,"Female")</f>
        <v>344</v>
      </c>
      <c r="M4" s="58"/>
      <c r="N4" s="58"/>
      <c r="O4" s="58"/>
      <c r="P4" s="58"/>
      <c r="Q4" s="58"/>
      <c r="R4" s="58"/>
      <c r="S4" s="58"/>
      <c r="T4" s="58"/>
      <c r="U4" s="45" t="s">
        <v>86</v>
      </c>
      <c r="V4" s="54">
        <f>COUNTIF('Q1'!$AV:$AV,"No")</f>
        <v>14</v>
      </c>
      <c r="W4" s="58"/>
      <c r="X4" s="58"/>
      <c r="Y4" s="58"/>
      <c r="Z4" s="58"/>
      <c r="AA4" s="58"/>
      <c r="AB4" s="58"/>
      <c r="AC4" s="58"/>
      <c r="AD4" s="58"/>
      <c r="AE4" s="45" t="s">
        <v>111</v>
      </c>
      <c r="AF4" s="54">
        <f>COUNTIF('Q1'!$AU:$AU,"self-employed")</f>
        <v>19</v>
      </c>
      <c r="AG4" s="58"/>
      <c r="AH4" s="58"/>
      <c r="AI4" s="58"/>
      <c r="AJ4" s="58"/>
      <c r="AK4" s="58"/>
      <c r="AL4" s="58"/>
      <c r="AM4" s="58"/>
      <c r="AN4" s="58"/>
    </row>
    <row r="5" spans="1:40" ht="16.5" thickBot="1" x14ac:dyDescent="0.5">
      <c r="A5" s="49" t="s">
        <v>347</v>
      </c>
      <c r="B5" s="57">
        <f>SUM(B4+B3)</f>
        <v>434</v>
      </c>
      <c r="C5" s="58"/>
      <c r="D5" s="58"/>
      <c r="E5" s="58"/>
      <c r="F5" s="58"/>
      <c r="G5" s="58"/>
      <c r="H5" s="58"/>
      <c r="I5" s="58"/>
      <c r="J5" s="58"/>
      <c r="K5" s="45" t="s">
        <v>113</v>
      </c>
      <c r="L5" s="54">
        <f>COUNTIF('Q1'!AL:AL,"Other")</f>
        <v>1</v>
      </c>
      <c r="M5" s="58"/>
      <c r="N5" s="58"/>
      <c r="O5" s="58"/>
      <c r="P5" s="58"/>
      <c r="Q5" s="58"/>
      <c r="R5" s="58"/>
      <c r="S5" s="58"/>
      <c r="T5" s="58"/>
      <c r="U5" s="45" t="s">
        <v>360</v>
      </c>
      <c r="V5" s="54">
        <f>COUNTIF('Q1'!$AV:$AV,"No, but I did in the past")</f>
        <v>7</v>
      </c>
      <c r="W5" s="58"/>
      <c r="X5" s="58"/>
      <c r="Y5" s="58"/>
      <c r="Z5" s="58"/>
      <c r="AA5" s="58"/>
      <c r="AB5" s="58"/>
      <c r="AC5" s="58"/>
      <c r="AD5" s="58"/>
      <c r="AE5" s="45" t="s">
        <v>94</v>
      </c>
      <c r="AF5" s="54">
        <f>COUNTIF('Q1'!$AU:$AU,"student")</f>
        <v>16</v>
      </c>
      <c r="AG5" s="58"/>
      <c r="AH5" s="58"/>
      <c r="AI5" s="58"/>
      <c r="AJ5" s="58"/>
      <c r="AK5" s="58"/>
      <c r="AL5" s="58"/>
      <c r="AM5" s="58"/>
      <c r="AN5" s="58"/>
    </row>
    <row r="6" spans="1:40" ht="16.5" thickBot="1" x14ac:dyDescent="0.5">
      <c r="A6" s="47" t="s">
        <v>348</v>
      </c>
      <c r="B6" s="48">
        <f>B5/480</f>
        <v>0.90416666666666667</v>
      </c>
      <c r="C6" s="58"/>
      <c r="D6" s="58"/>
      <c r="E6" s="58"/>
      <c r="F6" s="58"/>
      <c r="G6" s="58"/>
      <c r="H6" s="58"/>
      <c r="I6" s="58"/>
      <c r="J6" s="58"/>
      <c r="K6" s="49" t="s">
        <v>347</v>
      </c>
      <c r="L6" s="57">
        <f>SUM(L3:L5)</f>
        <v>460</v>
      </c>
      <c r="M6" s="58"/>
      <c r="N6" s="58"/>
      <c r="O6" s="58"/>
      <c r="P6" s="58"/>
      <c r="Q6" s="58"/>
      <c r="R6" s="58"/>
      <c r="S6" s="58"/>
      <c r="T6" s="58"/>
      <c r="U6" s="49" t="s">
        <v>347</v>
      </c>
      <c r="V6" s="57">
        <f>SUM(V3:V5)</f>
        <v>431</v>
      </c>
      <c r="W6" s="58"/>
      <c r="X6" s="58"/>
      <c r="Y6" s="58"/>
      <c r="Z6" s="58"/>
      <c r="AA6" s="58"/>
      <c r="AB6" s="58"/>
      <c r="AC6" s="58"/>
      <c r="AD6" s="58"/>
      <c r="AE6" s="45" t="s">
        <v>105</v>
      </c>
      <c r="AF6" s="54">
        <f>COUNTIF('Q1'!$AU:$AU,"retired")</f>
        <v>186</v>
      </c>
      <c r="AG6" s="58"/>
      <c r="AH6" s="58"/>
      <c r="AI6" s="58"/>
      <c r="AJ6" s="58"/>
      <c r="AK6" s="58"/>
      <c r="AL6" s="58"/>
      <c r="AM6" s="58"/>
      <c r="AN6" s="58"/>
    </row>
    <row r="7" spans="1:40" ht="16.5" thickBot="1" x14ac:dyDescent="0.5">
      <c r="A7" s="58"/>
      <c r="B7" s="58"/>
      <c r="C7" s="58"/>
      <c r="D7" s="58"/>
      <c r="E7" s="58"/>
      <c r="F7" s="58"/>
      <c r="G7" s="58"/>
      <c r="H7" s="58"/>
      <c r="I7" s="58"/>
      <c r="J7" s="58"/>
      <c r="K7" s="66" t="s">
        <v>348</v>
      </c>
      <c r="L7" s="63">
        <f>L6/480</f>
        <v>0.95833333333333337</v>
      </c>
      <c r="M7" s="58"/>
      <c r="N7" s="58"/>
      <c r="O7" s="58"/>
      <c r="P7" s="58"/>
      <c r="Q7" s="58"/>
      <c r="R7" s="58"/>
      <c r="S7" s="58"/>
      <c r="T7" s="58"/>
      <c r="U7" s="49" t="s">
        <v>348</v>
      </c>
      <c r="V7" s="48">
        <f>V6/480</f>
        <v>0.8979166666666667</v>
      </c>
      <c r="W7" s="58"/>
      <c r="X7" s="58"/>
      <c r="Y7" s="58"/>
      <c r="Z7" s="58"/>
      <c r="AA7" s="58"/>
      <c r="AB7" s="58"/>
      <c r="AC7" s="58"/>
      <c r="AD7" s="58"/>
      <c r="AE7" s="45" t="s">
        <v>365</v>
      </c>
      <c r="AF7" s="54">
        <f>COUNTIF('Q1'!$AU:$AU,"Military")</f>
        <v>3</v>
      </c>
      <c r="AG7" s="58"/>
      <c r="AH7" s="58"/>
      <c r="AI7" s="58"/>
      <c r="AJ7" s="58"/>
      <c r="AK7" s="58"/>
      <c r="AL7" s="58"/>
      <c r="AM7" s="58"/>
      <c r="AN7" s="58"/>
    </row>
    <row r="8" spans="1:40" ht="16" x14ac:dyDescent="0.45">
      <c r="A8" s="58"/>
      <c r="B8" s="58"/>
      <c r="C8" s="58"/>
      <c r="D8" s="58"/>
      <c r="E8" s="58"/>
      <c r="F8" s="58"/>
      <c r="G8" s="58"/>
      <c r="H8" s="58"/>
      <c r="I8" s="58"/>
      <c r="J8" s="58"/>
      <c r="K8" s="58"/>
      <c r="L8" s="58"/>
      <c r="M8" s="58"/>
      <c r="N8" s="58"/>
      <c r="O8" s="58"/>
      <c r="P8" s="58"/>
      <c r="Q8" s="58"/>
      <c r="R8" s="58"/>
      <c r="S8" s="58"/>
      <c r="T8" s="58"/>
      <c r="U8" s="149" t="s">
        <v>361</v>
      </c>
      <c r="V8" s="149"/>
      <c r="W8" s="58"/>
      <c r="X8" s="58"/>
      <c r="Y8" s="58"/>
      <c r="Z8" s="58"/>
      <c r="AA8" s="58"/>
      <c r="AB8" s="58"/>
      <c r="AC8" s="58"/>
      <c r="AD8" s="58"/>
      <c r="AE8" s="45" t="s">
        <v>366</v>
      </c>
      <c r="AF8" s="54">
        <f>COUNTIF('Q1'!$AU:$AU,"Out of work and looking for work")</f>
        <v>16</v>
      </c>
      <c r="AG8" s="58"/>
      <c r="AH8" s="58"/>
      <c r="AI8" s="58"/>
      <c r="AJ8" s="58"/>
      <c r="AK8" s="58"/>
      <c r="AL8" s="58"/>
      <c r="AM8" s="58"/>
      <c r="AN8" s="58"/>
    </row>
    <row r="9" spans="1:40" ht="16.5" thickBot="1" x14ac:dyDescent="0.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45" t="s">
        <v>367</v>
      </c>
      <c r="AF9" s="54">
        <f>COUNTIF('Q1'!$AU:$AU,"Out of work, but not currently looking")</f>
        <v>10</v>
      </c>
      <c r="AG9" s="58"/>
      <c r="AH9" s="58"/>
      <c r="AI9" s="58"/>
      <c r="AJ9" s="58"/>
      <c r="AK9" s="58"/>
      <c r="AL9" s="58"/>
      <c r="AM9" s="58"/>
      <c r="AN9" s="58"/>
    </row>
    <row r="10" spans="1:40" ht="16.5" thickBot="1" x14ac:dyDescent="0.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49" t="s">
        <v>347</v>
      </c>
      <c r="AF10" s="57">
        <f>SUM(AF3:AF9)</f>
        <v>431</v>
      </c>
      <c r="AG10" s="58"/>
      <c r="AH10" s="58"/>
      <c r="AI10" s="58"/>
      <c r="AJ10" s="58"/>
      <c r="AK10" s="58"/>
      <c r="AL10" s="58"/>
      <c r="AM10" s="58"/>
      <c r="AN10" s="58"/>
    </row>
    <row r="11" spans="1:40" ht="16.5" thickBot="1" x14ac:dyDescent="0.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62" t="s">
        <v>348</v>
      </c>
      <c r="AF11" s="63">
        <f>AF10/480</f>
        <v>0.8979166666666667</v>
      </c>
      <c r="AG11" s="58"/>
      <c r="AH11" s="58"/>
      <c r="AI11" s="58"/>
      <c r="AJ11" s="58"/>
      <c r="AK11" s="58"/>
      <c r="AL11" s="58"/>
      <c r="AM11" s="58"/>
      <c r="AN11" s="58"/>
    </row>
    <row r="12" spans="1:40" ht="16" x14ac:dyDescent="0.4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row>
    <row r="13" spans="1:40" ht="16" x14ac:dyDescent="0.4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row>
    <row r="14" spans="1:40" ht="16" x14ac:dyDescent="0.4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row>
    <row r="15" spans="1:40" ht="16" x14ac:dyDescent="0.4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row>
    <row r="16" spans="1:40" ht="16" x14ac:dyDescent="0.4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row>
    <row r="17" spans="1:40" ht="16" x14ac:dyDescent="0.4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row>
    <row r="18" spans="1:40" ht="16" x14ac:dyDescent="0.45">
      <c r="A18" s="144" t="s">
        <v>349</v>
      </c>
      <c r="B18" s="145"/>
      <c r="C18" s="58"/>
      <c r="D18" s="58"/>
      <c r="E18" s="58"/>
      <c r="F18" s="58"/>
      <c r="G18" s="58"/>
      <c r="H18" s="58"/>
      <c r="I18" s="58"/>
      <c r="J18" s="58"/>
      <c r="K18" s="144" t="s">
        <v>352</v>
      </c>
      <c r="L18" s="145"/>
      <c r="M18" s="58"/>
      <c r="N18" s="58"/>
      <c r="O18" s="58"/>
      <c r="P18" s="58"/>
      <c r="Q18" s="58"/>
      <c r="R18" s="58"/>
      <c r="S18" s="58"/>
      <c r="T18" s="58"/>
      <c r="U18" s="144" t="s">
        <v>362</v>
      </c>
      <c r="V18" s="145"/>
      <c r="W18" s="58"/>
      <c r="X18" s="58"/>
      <c r="Y18" s="58"/>
      <c r="Z18" s="58"/>
      <c r="AA18" s="58"/>
      <c r="AB18" s="58"/>
      <c r="AC18" s="58"/>
      <c r="AD18" s="58"/>
      <c r="AE18" s="144" t="s">
        <v>368</v>
      </c>
      <c r="AF18" s="145"/>
      <c r="AG18" s="58"/>
      <c r="AH18" s="58"/>
      <c r="AI18" s="58"/>
      <c r="AJ18" s="58"/>
      <c r="AK18" s="58"/>
      <c r="AL18" s="58"/>
      <c r="AM18" s="58"/>
      <c r="AN18" s="58"/>
    </row>
    <row r="19" spans="1:40" ht="16" x14ac:dyDescent="0.45">
      <c r="A19" s="61" t="s">
        <v>92</v>
      </c>
      <c r="B19" s="59">
        <f>COUNTIF('Q1'!$AS:$AS,"$0-$19,999")</f>
        <v>52</v>
      </c>
      <c r="C19" s="58"/>
      <c r="D19" s="58"/>
      <c r="E19" s="58"/>
      <c r="F19" s="58"/>
      <c r="G19" s="58"/>
      <c r="H19" s="58"/>
      <c r="I19" s="58"/>
      <c r="J19" s="58"/>
      <c r="K19" s="45" t="s">
        <v>353</v>
      </c>
      <c r="L19" s="54">
        <f>COUNTIFS('Q1'!$AM:$AM,"&gt;17",'Q1'!$AM:$AM,"&lt;25")</f>
        <v>18</v>
      </c>
      <c r="M19" s="58"/>
      <c r="N19" s="58"/>
      <c r="O19" s="58"/>
      <c r="P19" s="58"/>
      <c r="Q19" s="58"/>
      <c r="R19" s="58"/>
      <c r="S19" s="58"/>
      <c r="T19" s="58"/>
      <c r="U19" s="53" t="s">
        <v>85</v>
      </c>
      <c r="V19" s="54">
        <f>COUNTIF('Q1'!AP:AP,"White/Caucasian")</f>
        <v>328</v>
      </c>
      <c r="W19" s="58"/>
      <c r="X19" s="58"/>
      <c r="Y19" s="58"/>
      <c r="Z19" s="58"/>
      <c r="AA19" s="58"/>
      <c r="AB19" s="58"/>
      <c r="AC19" s="58"/>
      <c r="AD19" s="58"/>
      <c r="AE19" s="51" t="s">
        <v>369</v>
      </c>
      <c r="AF19" s="59">
        <f>COUNTIF('Q1'!$AT:$AT,"k-8 grade")</f>
        <v>3</v>
      </c>
      <c r="AG19" s="58"/>
      <c r="AH19" s="58"/>
      <c r="AI19" s="58"/>
      <c r="AJ19" s="58"/>
      <c r="AK19" s="58"/>
      <c r="AL19" s="58"/>
      <c r="AM19" s="58"/>
      <c r="AN19" s="58"/>
    </row>
    <row r="20" spans="1:40" ht="16" x14ac:dyDescent="0.45">
      <c r="A20" s="53" t="s">
        <v>95</v>
      </c>
      <c r="B20" s="54">
        <f>COUNTIF('Q1'!$AS:$AS,"$20,000 to $34,999")</f>
        <v>41</v>
      </c>
      <c r="C20" s="58"/>
      <c r="D20" s="58"/>
      <c r="E20" s="58"/>
      <c r="F20" s="58"/>
      <c r="G20" s="58"/>
      <c r="H20" s="58"/>
      <c r="I20" s="58"/>
      <c r="J20" s="58"/>
      <c r="K20" s="45" t="s">
        <v>354</v>
      </c>
      <c r="L20" s="54">
        <f>COUNTIFS('Q1'!AM:AM,"&gt;24",'Q1'!AM:AM,"&lt;35")</f>
        <v>31</v>
      </c>
      <c r="M20" s="58"/>
      <c r="N20" s="58"/>
      <c r="O20" s="58"/>
      <c r="P20" s="58"/>
      <c r="Q20" s="58"/>
      <c r="R20" s="58"/>
      <c r="S20" s="58"/>
      <c r="T20" s="58"/>
      <c r="U20" s="53" t="s">
        <v>96</v>
      </c>
      <c r="V20" s="54">
        <f>COUNTIF('Q1'!AP:AP,"Black/African American")</f>
        <v>43</v>
      </c>
      <c r="W20" s="58"/>
      <c r="X20" s="58"/>
      <c r="Y20" s="58"/>
      <c r="Z20" s="58"/>
      <c r="AA20" s="58"/>
      <c r="AB20" s="58"/>
      <c r="AC20" s="58"/>
      <c r="AD20" s="58"/>
      <c r="AE20" s="45" t="s">
        <v>110</v>
      </c>
      <c r="AF20" s="54">
        <f>COUNTIF('Q1'!$AT:$AT,"Some high school")</f>
        <v>14</v>
      </c>
      <c r="AG20" s="58"/>
      <c r="AH20" s="58"/>
      <c r="AI20" s="58"/>
      <c r="AJ20" s="58"/>
      <c r="AK20" s="58"/>
      <c r="AL20" s="58"/>
      <c r="AM20" s="58"/>
      <c r="AN20" s="58"/>
    </row>
    <row r="21" spans="1:40" ht="16" x14ac:dyDescent="0.45">
      <c r="A21" s="53" t="s">
        <v>103</v>
      </c>
      <c r="B21" s="54">
        <f>COUNTIF('Q1'!$AS:$AS,"$35,000 to $49,999")</f>
        <v>30</v>
      </c>
      <c r="C21" s="58"/>
      <c r="D21" s="58"/>
      <c r="E21" s="58"/>
      <c r="F21" s="58"/>
      <c r="G21" s="58"/>
      <c r="H21" s="58"/>
      <c r="I21" s="58"/>
      <c r="J21" s="58"/>
      <c r="K21" s="45" t="s">
        <v>355</v>
      </c>
      <c r="L21" s="54">
        <f>COUNTIFS('Q1'!AM:AM,"&gt;34",'Q1'!AM:AM,"&lt;45")</f>
        <v>52</v>
      </c>
      <c r="M21" s="58"/>
      <c r="N21" s="58"/>
      <c r="O21" s="58"/>
      <c r="P21" s="58"/>
      <c r="Q21" s="58"/>
      <c r="R21" s="58"/>
      <c r="S21" s="58"/>
      <c r="T21" s="58"/>
      <c r="U21" s="53" t="s">
        <v>91</v>
      </c>
      <c r="V21" s="54">
        <f>COUNTIF('Q1'!AP:AP,"Asian/Pacific Islander")</f>
        <v>13</v>
      </c>
      <c r="W21" s="58"/>
      <c r="X21" s="58"/>
      <c r="Y21" s="58"/>
      <c r="Z21" s="58"/>
      <c r="AA21" s="58"/>
      <c r="AB21" s="58"/>
      <c r="AC21" s="58"/>
      <c r="AD21" s="58"/>
      <c r="AE21" s="45" t="s">
        <v>101</v>
      </c>
      <c r="AF21" s="54">
        <f>COUNTIF('Q1'!$AT:$AT,"High school graduate")</f>
        <v>74</v>
      </c>
      <c r="AG21" s="58"/>
      <c r="AH21" s="58"/>
      <c r="AI21" s="58"/>
      <c r="AJ21" s="58"/>
      <c r="AK21" s="58"/>
      <c r="AL21" s="58"/>
      <c r="AM21" s="58"/>
      <c r="AN21" s="58"/>
    </row>
    <row r="22" spans="1:40" ht="16" x14ac:dyDescent="0.45">
      <c r="A22" s="53" t="s">
        <v>99</v>
      </c>
      <c r="B22" s="54">
        <f>COUNTIF('Q1'!$AS:$AS,"$50,000 to $74,999")</f>
        <v>69</v>
      </c>
      <c r="C22" s="58"/>
      <c r="D22" s="58"/>
      <c r="E22" s="58"/>
      <c r="F22" s="58"/>
      <c r="G22" s="58"/>
      <c r="H22" s="58"/>
      <c r="I22" s="58"/>
      <c r="J22" s="58"/>
      <c r="K22" s="45" t="s">
        <v>356</v>
      </c>
      <c r="L22" s="54">
        <f>COUNTIFS('Q1'!AM:AM,"&gt;44",'Q1'!AM:AM,"&lt;55")</f>
        <v>68</v>
      </c>
      <c r="M22" s="58"/>
      <c r="N22" s="58"/>
      <c r="O22" s="58"/>
      <c r="P22" s="58"/>
      <c r="Q22" s="58"/>
      <c r="R22" s="58"/>
      <c r="S22" s="58"/>
      <c r="T22" s="58"/>
      <c r="U22" s="53" t="s">
        <v>108</v>
      </c>
      <c r="V22" s="54">
        <f>COUNTIF('Q1'!AP:AP,"Native American")</f>
        <v>9</v>
      </c>
      <c r="W22" s="58"/>
      <c r="X22" s="58"/>
      <c r="Y22" s="58"/>
      <c r="Z22" s="58"/>
      <c r="AA22" s="58"/>
      <c r="AB22" s="58"/>
      <c r="AC22" s="58"/>
      <c r="AD22" s="58"/>
      <c r="AE22" s="45" t="s">
        <v>107</v>
      </c>
      <c r="AF22" s="54">
        <f>COUNTIF('Q1'!$AT:$AT,"Technical School")</f>
        <v>24</v>
      </c>
      <c r="AG22" s="58"/>
      <c r="AH22" s="58"/>
      <c r="AI22" s="58"/>
      <c r="AJ22" s="58"/>
      <c r="AK22" s="58"/>
      <c r="AL22" s="58"/>
      <c r="AM22" s="58"/>
      <c r="AN22" s="58"/>
    </row>
    <row r="23" spans="1:40" ht="16" x14ac:dyDescent="0.45">
      <c r="A23" s="53" t="s">
        <v>100</v>
      </c>
      <c r="B23" s="54">
        <f>COUNTIF('Q1'!$AS:$AS,"$75,000 to $125,000")</f>
        <v>106</v>
      </c>
      <c r="C23" s="58"/>
      <c r="D23" s="58"/>
      <c r="E23" s="58"/>
      <c r="F23" s="58"/>
      <c r="G23" s="58"/>
      <c r="H23" s="58"/>
      <c r="I23" s="58"/>
      <c r="J23" s="58"/>
      <c r="K23" s="52" t="s">
        <v>357</v>
      </c>
      <c r="L23" s="54">
        <f>COUNTIFS('Q1'!AM:AM,"&gt;54",'Q1'!AM:AM,"&lt;65")</f>
        <v>86</v>
      </c>
      <c r="M23" s="58"/>
      <c r="N23" s="58"/>
      <c r="O23" s="58"/>
      <c r="P23" s="58"/>
      <c r="Q23" s="58"/>
      <c r="R23" s="58"/>
      <c r="S23" s="58"/>
      <c r="T23" s="58"/>
      <c r="U23" s="53" t="s">
        <v>106</v>
      </c>
      <c r="V23" s="54">
        <f>COUNTIF('Q1'!AP:AP,"Multi-Racial")</f>
        <v>18</v>
      </c>
      <c r="W23" s="58"/>
      <c r="X23" s="58"/>
      <c r="Y23" s="58"/>
      <c r="Z23" s="58"/>
      <c r="AA23" s="58"/>
      <c r="AB23" s="58"/>
      <c r="AC23" s="58"/>
      <c r="AD23" s="58"/>
      <c r="AE23" s="45" t="s">
        <v>93</v>
      </c>
      <c r="AF23" s="54">
        <f>COUNTIF('Q1'!$AT:$AT,"Some college")</f>
        <v>90</v>
      </c>
      <c r="AG23" s="58"/>
      <c r="AH23" s="58"/>
      <c r="AI23" s="58"/>
      <c r="AJ23" s="58"/>
      <c r="AK23" s="58"/>
      <c r="AL23" s="58"/>
      <c r="AM23" s="58"/>
      <c r="AN23" s="58"/>
    </row>
    <row r="24" spans="1:40" ht="16.5" thickBot="1" x14ac:dyDescent="0.5">
      <c r="A24" s="53" t="s">
        <v>87</v>
      </c>
      <c r="B24" s="54">
        <f>COUNTIF('Q1'!$AS:$AS,"Over $125,000")</f>
        <v>84</v>
      </c>
      <c r="C24" s="58"/>
      <c r="D24" s="58"/>
      <c r="E24" s="58"/>
      <c r="F24" s="58"/>
      <c r="G24" s="58"/>
      <c r="H24" s="58"/>
      <c r="I24" s="58"/>
      <c r="J24" s="58"/>
      <c r="K24" s="45" t="s">
        <v>358</v>
      </c>
      <c r="L24" s="54">
        <f>COUNTIF('Q1'!AM:AM,"&gt;64")</f>
        <v>183</v>
      </c>
      <c r="M24" s="58"/>
      <c r="N24" s="58"/>
      <c r="O24" s="58"/>
      <c r="P24" s="58"/>
      <c r="Q24" s="58"/>
      <c r="R24" s="58"/>
      <c r="S24" s="58"/>
      <c r="T24" s="58"/>
      <c r="U24" s="55" t="s">
        <v>113</v>
      </c>
      <c r="V24" s="54">
        <v>232</v>
      </c>
      <c r="W24" s="58"/>
      <c r="X24" s="58"/>
      <c r="Y24" s="58"/>
      <c r="Z24" s="58"/>
      <c r="AA24" s="58"/>
      <c r="AB24" s="58"/>
      <c r="AC24" s="58"/>
      <c r="AD24" s="58"/>
      <c r="AE24" s="45" t="s">
        <v>88</v>
      </c>
      <c r="AF24" s="54">
        <f>COUNTIF('Q1'!$AT:$AT,"College graduate")</f>
        <v>123</v>
      </c>
      <c r="AG24" s="58"/>
      <c r="AH24" s="58"/>
      <c r="AI24" s="58"/>
      <c r="AJ24" s="58"/>
      <c r="AK24" s="58"/>
      <c r="AL24" s="58"/>
      <c r="AM24" s="58"/>
      <c r="AN24" s="58"/>
    </row>
    <row r="25" spans="1:40" ht="16.5" thickBot="1" x14ac:dyDescent="0.5">
      <c r="A25" s="49" t="s">
        <v>347</v>
      </c>
      <c r="B25" s="57">
        <f>SUM(B19:B24)</f>
        <v>382</v>
      </c>
      <c r="C25" s="58"/>
      <c r="D25" s="58"/>
      <c r="E25" s="58"/>
      <c r="F25" s="58"/>
      <c r="G25" s="58"/>
      <c r="H25" s="58"/>
      <c r="I25" s="58"/>
      <c r="J25" s="58"/>
      <c r="K25" s="49" t="s">
        <v>347</v>
      </c>
      <c r="L25" s="57">
        <f>SUM(L19:L24)</f>
        <v>438</v>
      </c>
      <c r="M25" s="58"/>
      <c r="N25" s="58"/>
      <c r="O25" s="58"/>
      <c r="P25" s="58"/>
      <c r="Q25" s="58"/>
      <c r="R25" s="58"/>
      <c r="S25" s="58"/>
      <c r="T25" s="58"/>
      <c r="U25" s="56" t="s">
        <v>347</v>
      </c>
      <c r="V25" s="57">
        <f>SUM(V19:V24)</f>
        <v>643</v>
      </c>
      <c r="W25" s="58"/>
      <c r="X25" s="58"/>
      <c r="Y25" s="58"/>
      <c r="Z25" s="58"/>
      <c r="AA25" s="58"/>
      <c r="AB25" s="58"/>
      <c r="AC25" s="58"/>
      <c r="AD25" s="58"/>
      <c r="AE25" s="45" t="s">
        <v>109</v>
      </c>
      <c r="AF25" s="54">
        <f>COUNTIF('Q1'!$AT:$AT,"Graduate School")</f>
        <v>76</v>
      </c>
      <c r="AG25" s="58"/>
      <c r="AH25" s="58"/>
      <c r="AI25" s="58"/>
      <c r="AJ25" s="58"/>
      <c r="AK25" s="58"/>
      <c r="AL25" s="58"/>
      <c r="AM25" s="58"/>
      <c r="AN25" s="58"/>
    </row>
    <row r="26" spans="1:40" ht="16.5" thickBot="1" x14ac:dyDescent="0.5">
      <c r="A26" s="49" t="s">
        <v>348</v>
      </c>
      <c r="B26" s="48">
        <f>B25/480</f>
        <v>0.79583333333333328</v>
      </c>
      <c r="C26" s="58"/>
      <c r="D26" s="58"/>
      <c r="E26" s="58"/>
      <c r="F26" s="58"/>
      <c r="G26" s="58"/>
      <c r="H26" s="58"/>
      <c r="I26" s="58"/>
      <c r="J26" s="58"/>
      <c r="K26" s="47" t="s">
        <v>348</v>
      </c>
      <c r="L26" s="48">
        <f>L25/480</f>
        <v>0.91249999999999998</v>
      </c>
      <c r="M26" s="58"/>
      <c r="N26" s="58"/>
      <c r="O26" s="58"/>
      <c r="P26" s="58"/>
      <c r="Q26" s="58"/>
      <c r="R26" s="58"/>
      <c r="S26" s="58"/>
      <c r="T26" s="58"/>
      <c r="U26" s="56" t="s">
        <v>348</v>
      </c>
      <c r="V26" s="48">
        <f>V25/480</f>
        <v>1.3395833333333333</v>
      </c>
      <c r="W26" s="58"/>
      <c r="X26" s="58"/>
      <c r="Y26" s="58"/>
      <c r="Z26" s="58"/>
      <c r="AA26" s="58"/>
      <c r="AB26" s="58"/>
      <c r="AC26" s="58"/>
      <c r="AD26" s="58"/>
      <c r="AE26" s="45" t="s">
        <v>117</v>
      </c>
      <c r="AF26" s="54">
        <f>COUNTIF('Q1'!$AT:$AT,"Doctorate")</f>
        <v>11</v>
      </c>
      <c r="AG26" s="58"/>
      <c r="AH26" s="58"/>
      <c r="AI26" s="58"/>
      <c r="AJ26" s="58"/>
      <c r="AK26" s="58"/>
      <c r="AL26" s="58"/>
      <c r="AM26" s="58"/>
      <c r="AN26" s="58"/>
    </row>
    <row r="27" spans="1:40" ht="16" x14ac:dyDescent="0.45">
      <c r="A27" s="147" t="s">
        <v>350</v>
      </c>
      <c r="B27" s="147"/>
      <c r="C27" s="58"/>
      <c r="D27" s="58"/>
      <c r="E27" s="58"/>
      <c r="F27" s="58"/>
      <c r="G27" s="58"/>
      <c r="H27" s="58"/>
      <c r="I27" s="58"/>
      <c r="J27" s="58"/>
      <c r="K27" s="58"/>
      <c r="L27" s="58"/>
      <c r="M27" s="58"/>
      <c r="N27" s="58"/>
      <c r="O27" s="58"/>
      <c r="P27" s="58"/>
      <c r="Q27" s="58"/>
      <c r="R27" s="58"/>
      <c r="S27" s="58"/>
      <c r="T27" s="58"/>
      <c r="U27" s="143" t="s">
        <v>370</v>
      </c>
      <c r="V27" s="143"/>
      <c r="W27" s="58"/>
      <c r="X27" s="58"/>
      <c r="Y27" s="58"/>
      <c r="Z27" s="58"/>
      <c r="AA27" s="58"/>
      <c r="AB27" s="58"/>
      <c r="AC27" s="58"/>
      <c r="AD27" s="58"/>
      <c r="AE27" s="45" t="s">
        <v>115</v>
      </c>
      <c r="AF27" s="54">
        <f>COUNTIF('Q1'!$AT:$AT,"GED")</f>
        <v>0</v>
      </c>
      <c r="AG27" s="58"/>
      <c r="AH27" s="58"/>
      <c r="AI27" s="58"/>
      <c r="AJ27" s="58"/>
      <c r="AK27" s="58"/>
      <c r="AL27" s="58"/>
      <c r="AM27" s="58"/>
      <c r="AN27" s="58"/>
    </row>
    <row r="28" spans="1:40" ht="16.5" thickBot="1" x14ac:dyDescent="0.5">
      <c r="A28" s="148"/>
      <c r="B28" s="14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45" t="s">
        <v>152</v>
      </c>
      <c r="AF28" s="65">
        <f>COUNTIF('Q1'!$AT:$AT,"None")</f>
        <v>0</v>
      </c>
      <c r="AG28" s="58"/>
      <c r="AH28" s="58"/>
      <c r="AI28" s="58"/>
      <c r="AJ28" s="58"/>
      <c r="AK28" s="58"/>
      <c r="AL28" s="58"/>
      <c r="AM28" s="58"/>
      <c r="AN28" s="58"/>
    </row>
    <row r="29" spans="1:40" ht="16.5" thickBot="1" x14ac:dyDescent="0.5">
      <c r="AE29" s="49" t="s">
        <v>347</v>
      </c>
      <c r="AF29" s="57">
        <f>SUM(AF19:AF28)</f>
        <v>415</v>
      </c>
      <c r="AG29" s="58"/>
    </row>
    <row r="30" spans="1:40" ht="16.5" thickBot="1" x14ac:dyDescent="0.5">
      <c r="AE30" s="62" t="s">
        <v>348</v>
      </c>
      <c r="AF30" s="63">
        <f>AF29/480</f>
        <v>0.86458333333333337</v>
      </c>
    </row>
  </sheetData>
  <mergeCells count="12">
    <mergeCell ref="U27:V27"/>
    <mergeCell ref="AE2:AF2"/>
    <mergeCell ref="AE18:AF18"/>
    <mergeCell ref="A1:AN1"/>
    <mergeCell ref="A2:B2"/>
    <mergeCell ref="A18:B18"/>
    <mergeCell ref="A27:B28"/>
    <mergeCell ref="K2:L2"/>
    <mergeCell ref="K18:L18"/>
    <mergeCell ref="U2:V2"/>
    <mergeCell ref="U8:V8"/>
    <mergeCell ref="U18:V18"/>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showGridLines="0" zoomScale="80" zoomScaleNormal="80" workbookViewId="0">
      <selection activeCell="B10" sqref="B10"/>
    </sheetView>
  </sheetViews>
  <sheetFormatPr defaultRowHeight="14.5" x14ac:dyDescent="0.35"/>
  <cols>
    <col min="1" max="1" width="28.81640625" customWidth="1"/>
    <col min="11" max="11" width="28.81640625" customWidth="1"/>
    <col min="21" max="21" width="28.81640625" customWidth="1"/>
    <col min="22" max="22" width="11.7265625" customWidth="1"/>
    <col min="31" max="31" width="28.81640625" customWidth="1"/>
  </cols>
  <sheetData>
    <row r="1" spans="1:37" ht="21" x14ac:dyDescent="0.55000000000000004">
      <c r="A1" s="151" t="s">
        <v>428</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7" ht="16" x14ac:dyDescent="0.45">
      <c r="A2" s="144" t="s">
        <v>351</v>
      </c>
      <c r="B2" s="145"/>
      <c r="C2" s="58"/>
      <c r="D2" s="58"/>
      <c r="E2" s="58"/>
      <c r="F2" s="58"/>
      <c r="G2" s="58"/>
      <c r="H2" s="58"/>
      <c r="I2" s="58"/>
      <c r="J2" s="58"/>
      <c r="K2" s="144" t="s">
        <v>352</v>
      </c>
      <c r="L2" s="145"/>
      <c r="M2" s="58"/>
      <c r="N2" s="58"/>
      <c r="O2" s="58"/>
      <c r="P2" s="58"/>
      <c r="Q2" s="58"/>
      <c r="R2" s="58"/>
      <c r="S2" s="58"/>
      <c r="T2" s="58"/>
      <c r="U2" s="144" t="s">
        <v>359</v>
      </c>
      <c r="V2" s="145"/>
      <c r="W2" s="58"/>
      <c r="X2" s="58"/>
      <c r="Y2" s="58"/>
      <c r="Z2" s="58"/>
      <c r="AA2" s="58"/>
      <c r="AB2" s="58"/>
      <c r="AC2" s="58"/>
      <c r="AD2" s="58"/>
      <c r="AE2" s="144" t="s">
        <v>368</v>
      </c>
      <c r="AF2" s="150"/>
      <c r="AG2" s="58"/>
      <c r="AH2" s="58"/>
      <c r="AI2" s="58"/>
      <c r="AJ2" s="67"/>
      <c r="AK2" s="67"/>
    </row>
    <row r="3" spans="1:37" ht="16" x14ac:dyDescent="0.45">
      <c r="A3" s="51" t="s">
        <v>98</v>
      </c>
      <c r="B3" s="59">
        <f>COUNTIFS('Q1'!AN:AN,"Nassau",'Q1'!AL:AL,"Male")</f>
        <v>40</v>
      </c>
      <c r="C3" s="58"/>
      <c r="D3" s="58"/>
      <c r="E3" s="58"/>
      <c r="F3" s="58"/>
      <c r="G3" s="58"/>
      <c r="H3" s="58"/>
      <c r="I3" s="58"/>
      <c r="J3" s="58"/>
      <c r="K3" s="45" t="s">
        <v>353</v>
      </c>
      <c r="L3" s="54">
        <f>COUNTIFS('Q1'!AN:AN,"Nassau",'Q1'!AM:AM,"&gt;17",'Q1'!AM:AM,"&lt;25")</f>
        <v>7</v>
      </c>
      <c r="M3" s="58"/>
      <c r="N3" s="58"/>
      <c r="O3" s="58"/>
      <c r="P3" s="58"/>
      <c r="Q3" s="58"/>
      <c r="R3" s="58"/>
      <c r="S3" s="58"/>
      <c r="T3" s="58"/>
      <c r="U3" s="45" t="s">
        <v>90</v>
      </c>
      <c r="V3" s="54">
        <f>COUNTIFS('Q1'!AN:AN,"Nassau",'Q1'!AV:AV,"Yes")</f>
        <v>114</v>
      </c>
      <c r="W3" s="58"/>
      <c r="X3" s="58"/>
      <c r="Y3" s="58"/>
      <c r="Z3" s="58"/>
      <c r="AA3" s="58"/>
      <c r="AB3" s="58"/>
      <c r="AC3" s="58"/>
      <c r="AD3" s="58"/>
      <c r="AE3" s="51" t="s">
        <v>369</v>
      </c>
      <c r="AF3" s="59">
        <f>COUNTIFS('Q1'!AN:AN,"Nassau",'Q1'!AT:AT,"K-8 grade")</f>
        <v>1</v>
      </c>
      <c r="AG3" s="58"/>
      <c r="AH3" s="58"/>
      <c r="AI3" s="58"/>
      <c r="AJ3" s="67"/>
      <c r="AK3" s="67"/>
    </row>
    <row r="4" spans="1:37" ht="16" x14ac:dyDescent="0.45">
      <c r="A4" s="45" t="s">
        <v>83</v>
      </c>
      <c r="B4" s="54">
        <f>COUNTIFS('Q1'!AN:AN,"Nassau",'Q1'!AL:AL,"Female")</f>
        <v>86</v>
      </c>
      <c r="C4" s="58"/>
      <c r="D4" s="58"/>
      <c r="E4" s="58"/>
      <c r="F4" s="58"/>
      <c r="G4" s="58"/>
      <c r="H4" s="58"/>
      <c r="I4" s="58"/>
      <c r="J4" s="58"/>
      <c r="K4" s="45" t="s">
        <v>354</v>
      </c>
      <c r="L4" s="54">
        <f>COUNTIFS('Q1'!AN:AN,"Nassau",'Q1'!AM:AM,"&gt;24",'Q1'!AM:AM,"&lt;35")</f>
        <v>13</v>
      </c>
      <c r="M4" s="58"/>
      <c r="N4" s="58"/>
      <c r="O4" s="58"/>
      <c r="P4" s="58"/>
      <c r="Q4" s="58"/>
      <c r="R4" s="58"/>
      <c r="S4" s="58"/>
      <c r="T4" s="58"/>
      <c r="U4" s="45" t="s">
        <v>86</v>
      </c>
      <c r="V4" s="54">
        <f>COUNTIFS('Q1'!AN:AN,"Nassau",'Q1'!AV:AV,"No")</f>
        <v>4</v>
      </c>
      <c r="W4" s="58"/>
      <c r="X4" s="58"/>
      <c r="Y4" s="58"/>
      <c r="Z4" s="58"/>
      <c r="AA4" s="58"/>
      <c r="AB4" s="58"/>
      <c r="AC4" s="58"/>
      <c r="AD4" s="58"/>
      <c r="AE4" s="45" t="s">
        <v>110</v>
      </c>
      <c r="AF4" s="54">
        <f>COUNTIFS('Q1'!AN:AN,"Nassau",'Q1'!AT:AT,"Some high school")</f>
        <v>4</v>
      </c>
      <c r="AG4" s="58"/>
      <c r="AH4" s="58"/>
      <c r="AI4" s="58"/>
      <c r="AJ4" s="67"/>
      <c r="AK4" s="67"/>
    </row>
    <row r="5" spans="1:37" ht="16.5" thickBot="1" x14ac:dyDescent="0.5">
      <c r="A5" s="45" t="s">
        <v>113</v>
      </c>
      <c r="B5" s="54">
        <f>COUNTIFS('Q1'!AN:AN,"Nassau",'Q1'!AL:AL,"Other")</f>
        <v>1</v>
      </c>
      <c r="C5" s="58"/>
      <c r="D5" s="58"/>
      <c r="E5" s="58"/>
      <c r="F5" s="58"/>
      <c r="G5" s="58"/>
      <c r="H5" s="58"/>
      <c r="I5" s="58"/>
      <c r="J5" s="58"/>
      <c r="K5" s="45" t="s">
        <v>355</v>
      </c>
      <c r="L5" s="54">
        <f>COUNTIFS('Q1'!AN:AN,"Nassau",'Q1'!AM:AM,"&gt;34",'Q1'!AM:AM,"&lt;45")</f>
        <v>10</v>
      </c>
      <c r="M5" s="58"/>
      <c r="N5" s="58"/>
      <c r="O5" s="58"/>
      <c r="P5" s="58"/>
      <c r="Q5" s="58"/>
      <c r="R5" s="58"/>
      <c r="S5" s="58"/>
      <c r="T5" s="58"/>
      <c r="U5" s="45" t="s">
        <v>360</v>
      </c>
      <c r="V5" s="54">
        <f>COUNTIFS('Q1'!AN:AN,"Nassau",'Q1'!AV:AV,"No, but I did in the past")</f>
        <v>2</v>
      </c>
      <c r="W5" s="58"/>
      <c r="X5" s="58"/>
      <c r="Y5" s="58"/>
      <c r="Z5" s="58"/>
      <c r="AA5" s="58"/>
      <c r="AB5" s="58"/>
      <c r="AC5" s="58"/>
      <c r="AD5" s="58"/>
      <c r="AE5" s="45" t="s">
        <v>101</v>
      </c>
      <c r="AF5" s="54">
        <f>COUNTIFS('Q1'!AN:AN,"Nassau",'Q1'!AT:AT,"High school graduate")</f>
        <v>19</v>
      </c>
      <c r="AG5" s="58"/>
      <c r="AH5" s="58"/>
      <c r="AI5" s="58"/>
      <c r="AJ5" s="67"/>
      <c r="AK5" s="67"/>
    </row>
    <row r="6" spans="1:37" ht="16.5" thickBot="1" x14ac:dyDescent="0.5">
      <c r="A6" s="49" t="s">
        <v>347</v>
      </c>
      <c r="B6" s="57">
        <f>SUM(B3:B5)</f>
        <v>127</v>
      </c>
      <c r="C6" s="58"/>
      <c r="D6" s="58"/>
      <c r="E6" s="58"/>
      <c r="F6" s="58"/>
      <c r="G6" s="58"/>
      <c r="H6" s="58"/>
      <c r="I6" s="58"/>
      <c r="J6" s="58"/>
      <c r="K6" s="45" t="s">
        <v>356</v>
      </c>
      <c r="L6" s="54">
        <f>COUNTIFS('Q1'!AN:AN,"Nassau",'Q1'!AM:AM,"&gt;44",'Q1'!AM:AM,"&lt;55")</f>
        <v>20</v>
      </c>
      <c r="M6" s="58"/>
      <c r="N6" s="58"/>
      <c r="O6" s="58"/>
      <c r="P6" s="58"/>
      <c r="Q6" s="58"/>
      <c r="R6" s="58"/>
      <c r="S6" s="58"/>
      <c r="T6" s="58"/>
      <c r="U6" s="49" t="s">
        <v>347</v>
      </c>
      <c r="V6" s="57">
        <f>SUM(V3:V5)</f>
        <v>120</v>
      </c>
      <c r="W6" s="58"/>
      <c r="X6" s="58"/>
      <c r="Y6" s="58"/>
      <c r="Z6" s="58"/>
      <c r="AA6" s="58"/>
      <c r="AB6" s="58"/>
      <c r="AC6" s="58"/>
      <c r="AD6" s="58"/>
      <c r="AE6" s="45" t="s">
        <v>107</v>
      </c>
      <c r="AF6" s="54">
        <f>COUNTIFS('Q1'!AN:AN,"Nassau",'Q1'!AT:AT,"Technical school")</f>
        <v>6</v>
      </c>
      <c r="AG6" s="58"/>
      <c r="AH6" s="58"/>
      <c r="AI6" s="58"/>
      <c r="AJ6" s="67"/>
      <c r="AK6" s="67"/>
    </row>
    <row r="7" spans="1:37" ht="16.5" thickBot="1" x14ac:dyDescent="0.5">
      <c r="A7" s="66" t="s">
        <v>348</v>
      </c>
      <c r="B7" s="63">
        <f>B6/127</f>
        <v>1</v>
      </c>
      <c r="C7" s="58"/>
      <c r="D7" s="58"/>
      <c r="E7" s="58"/>
      <c r="F7" s="58"/>
      <c r="G7" s="58"/>
      <c r="H7" s="58"/>
      <c r="I7" s="58"/>
      <c r="J7" s="58"/>
      <c r="K7" s="52" t="s">
        <v>357</v>
      </c>
      <c r="L7" s="54">
        <f>COUNTIFS('Q1'!AN:AN,"Nassau",'Q1'!AM:AM,"&gt;54",'Q1'!AM:AM,"&lt;65")</f>
        <v>20</v>
      </c>
      <c r="M7" s="58"/>
      <c r="N7" s="58"/>
      <c r="O7" s="58"/>
      <c r="P7" s="58"/>
      <c r="Q7" s="58"/>
      <c r="R7" s="58"/>
      <c r="S7" s="58"/>
      <c r="T7" s="58"/>
      <c r="U7" s="49" t="s">
        <v>348</v>
      </c>
      <c r="V7" s="48">
        <f>V6/127</f>
        <v>0.94488188976377951</v>
      </c>
      <c r="W7" s="58"/>
      <c r="X7" s="58"/>
      <c r="Y7" s="58"/>
      <c r="Z7" s="58"/>
      <c r="AA7" s="58"/>
      <c r="AB7" s="58"/>
      <c r="AC7" s="58"/>
      <c r="AD7" s="58"/>
      <c r="AE7" s="45" t="s">
        <v>93</v>
      </c>
      <c r="AF7" s="54">
        <f>COUNTIFS('Q1'!AN:AN,"Nassau",'Q1'!AT:AT,"Some college")</f>
        <v>22</v>
      </c>
      <c r="AG7" s="58"/>
      <c r="AH7" s="58"/>
      <c r="AI7" s="58"/>
      <c r="AJ7" s="67"/>
      <c r="AK7" s="67"/>
    </row>
    <row r="8" spans="1:37" ht="16.5" thickBot="1" x14ac:dyDescent="0.5">
      <c r="A8" s="58"/>
      <c r="B8" s="58"/>
      <c r="C8" s="58"/>
      <c r="D8" s="58"/>
      <c r="E8" s="58"/>
      <c r="F8" s="58"/>
      <c r="G8" s="58"/>
      <c r="H8" s="58"/>
      <c r="I8" s="58"/>
      <c r="J8" s="58"/>
      <c r="K8" s="45" t="s">
        <v>358</v>
      </c>
      <c r="L8" s="54">
        <f>COUNTIFS('Q1'!AN:AN,"Nassau",'Q1'!AM:AM,"&gt;64")</f>
        <v>54</v>
      </c>
      <c r="M8" s="58"/>
      <c r="N8" s="58"/>
      <c r="O8" s="58"/>
      <c r="P8" s="58"/>
      <c r="Q8" s="58"/>
      <c r="R8" s="58"/>
      <c r="S8" s="58"/>
      <c r="T8" s="58"/>
      <c r="U8" s="149" t="s">
        <v>361</v>
      </c>
      <c r="V8" s="149"/>
      <c r="W8" s="58"/>
      <c r="X8" s="58"/>
      <c r="Y8" s="58"/>
      <c r="Z8" s="58"/>
      <c r="AA8" s="58"/>
      <c r="AB8" s="58"/>
      <c r="AC8" s="58"/>
      <c r="AD8" s="58"/>
      <c r="AE8" s="45" t="s">
        <v>88</v>
      </c>
      <c r="AF8" s="54">
        <f>COUNTIFS('Q1'!AN:AN,"Nassau",'Q1'!AT:AT,"College graduate")</f>
        <v>42</v>
      </c>
      <c r="AG8" s="58"/>
      <c r="AH8" s="58"/>
      <c r="AI8" s="58"/>
      <c r="AJ8" s="67"/>
      <c r="AK8" s="67"/>
    </row>
    <row r="9" spans="1:37" ht="16.5" thickBot="1" x14ac:dyDescent="0.5">
      <c r="A9" s="58"/>
      <c r="B9" s="58"/>
      <c r="C9" s="58"/>
      <c r="D9" s="58"/>
      <c r="E9" s="58"/>
      <c r="F9" s="58"/>
      <c r="G9" s="58"/>
      <c r="H9" s="58"/>
      <c r="I9" s="58"/>
      <c r="J9" s="58"/>
      <c r="K9" s="49" t="s">
        <v>347</v>
      </c>
      <c r="L9" s="57">
        <f>SUM(L3:L8)</f>
        <v>124</v>
      </c>
      <c r="M9" s="58"/>
      <c r="N9" s="58"/>
      <c r="O9" s="58"/>
      <c r="P9" s="58"/>
      <c r="Q9" s="58"/>
      <c r="R9" s="58"/>
      <c r="S9" s="58"/>
      <c r="T9" s="58"/>
      <c r="U9" s="58"/>
      <c r="V9" s="58"/>
      <c r="W9" s="58"/>
      <c r="X9" s="58"/>
      <c r="Y9" s="58"/>
      <c r="Z9" s="58"/>
      <c r="AA9" s="58"/>
      <c r="AB9" s="58"/>
      <c r="AC9" s="58"/>
      <c r="AD9" s="58"/>
      <c r="AE9" s="45" t="s">
        <v>109</v>
      </c>
      <c r="AF9" s="54">
        <f>COUNTIFS('Q1'!AN:AN,"Nassau",'Q1'!AT:AT,"Graduate school")</f>
        <v>17</v>
      </c>
      <c r="AG9" s="58"/>
      <c r="AH9" s="58"/>
      <c r="AI9" s="58"/>
      <c r="AJ9" s="67"/>
      <c r="AK9" s="67"/>
    </row>
    <row r="10" spans="1:37" ht="16.5" thickBot="1" x14ac:dyDescent="0.5">
      <c r="A10" s="58"/>
      <c r="B10" s="58"/>
      <c r="C10" s="58"/>
      <c r="D10" s="58"/>
      <c r="E10" s="58"/>
      <c r="F10" s="58"/>
      <c r="G10" s="58"/>
      <c r="H10" s="58"/>
      <c r="I10" s="58"/>
      <c r="J10" s="58"/>
      <c r="K10" s="47" t="s">
        <v>348</v>
      </c>
      <c r="L10" s="48">
        <f>L9/127</f>
        <v>0.97637795275590555</v>
      </c>
      <c r="M10" s="58"/>
      <c r="N10" s="58"/>
      <c r="O10" s="58"/>
      <c r="P10" s="58"/>
      <c r="Q10" s="58"/>
      <c r="R10" s="58"/>
      <c r="S10" s="58"/>
      <c r="T10" s="58"/>
      <c r="U10" s="58"/>
      <c r="V10" s="58"/>
      <c r="W10" s="58"/>
      <c r="X10" s="58"/>
      <c r="Y10" s="58"/>
      <c r="Z10" s="58"/>
      <c r="AA10" s="58"/>
      <c r="AB10" s="58"/>
      <c r="AC10" s="58"/>
      <c r="AD10" s="58"/>
      <c r="AE10" s="45" t="s">
        <v>117</v>
      </c>
      <c r="AF10" s="54">
        <f>COUNTIFS('Q1'!AN:AN,"Nassau",'Q1'!AT:AT,"Doctorate")</f>
        <v>4</v>
      </c>
      <c r="AG10" s="58"/>
      <c r="AH10" s="58"/>
      <c r="AI10" s="58"/>
      <c r="AJ10" s="67"/>
      <c r="AK10" s="67"/>
    </row>
    <row r="11" spans="1:37" ht="16" x14ac:dyDescent="0.4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45" t="s">
        <v>115</v>
      </c>
      <c r="AF11" s="54">
        <f>COUNTIFS('Q1'!AN:AN,"Nassau",'Q1'!AT:AT,"GED")</f>
        <v>0</v>
      </c>
      <c r="AG11" s="58"/>
      <c r="AH11" s="58"/>
      <c r="AI11" s="58"/>
      <c r="AJ11" s="67"/>
      <c r="AK11" s="67"/>
    </row>
    <row r="12" spans="1:37" ht="16.5" thickBot="1" x14ac:dyDescent="0.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45" t="s">
        <v>152</v>
      </c>
      <c r="AF12" s="65">
        <f>COUNTIFS('Q1'!AN:AN,"Nassau",'Q1'!AT:AT,"None")</f>
        <v>0</v>
      </c>
      <c r="AG12" s="58"/>
      <c r="AH12" s="58"/>
      <c r="AI12" s="58"/>
      <c r="AJ12" s="67"/>
      <c r="AK12" s="67"/>
    </row>
    <row r="13" spans="1:37" ht="16.5" thickBot="1" x14ac:dyDescent="0.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49" t="s">
        <v>347</v>
      </c>
      <c r="AF13" s="57">
        <f>SUM(AF3:AF12)</f>
        <v>115</v>
      </c>
      <c r="AG13" s="58"/>
      <c r="AH13" s="58"/>
      <c r="AI13" s="58"/>
      <c r="AJ13" s="67"/>
      <c r="AK13" s="67"/>
    </row>
    <row r="14" spans="1:37" ht="16.5" thickBot="1" x14ac:dyDescent="0.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49" t="s">
        <v>348</v>
      </c>
      <c r="AF14" s="48">
        <f>AF13/127</f>
        <v>0.90551181102362199</v>
      </c>
      <c r="AG14" s="58"/>
      <c r="AH14" s="58"/>
      <c r="AI14" s="58"/>
      <c r="AJ14" s="67"/>
      <c r="AK14" s="67"/>
    </row>
    <row r="15" spans="1:37" ht="16" x14ac:dyDescent="0.45">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67"/>
      <c r="AK15" s="67"/>
    </row>
    <row r="16" spans="1:37" ht="16" x14ac:dyDescent="0.45">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67"/>
      <c r="AK16" s="67"/>
    </row>
    <row r="17" spans="1:37" ht="16" x14ac:dyDescent="0.45">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67"/>
      <c r="AK17" s="67"/>
    </row>
    <row r="18" spans="1:37" ht="16" x14ac:dyDescent="0.45">
      <c r="A18" s="144" t="s">
        <v>349</v>
      </c>
      <c r="B18" s="150"/>
      <c r="C18" s="58"/>
      <c r="D18" s="58"/>
      <c r="E18" s="58"/>
      <c r="F18" s="58"/>
      <c r="G18" s="58"/>
      <c r="H18" s="58"/>
      <c r="I18" s="58"/>
      <c r="J18" s="58"/>
      <c r="K18" s="144" t="s">
        <v>363</v>
      </c>
      <c r="L18" s="145"/>
      <c r="M18" s="58"/>
      <c r="N18" s="58"/>
      <c r="O18" s="58"/>
      <c r="P18" s="58"/>
      <c r="Q18" s="58"/>
      <c r="R18" s="58"/>
      <c r="S18" s="58"/>
      <c r="T18" s="58"/>
      <c r="U18" s="144" t="s">
        <v>362</v>
      </c>
      <c r="V18" s="145"/>
      <c r="W18" s="58"/>
      <c r="X18" s="58"/>
      <c r="Y18" s="58"/>
      <c r="Z18" s="58"/>
      <c r="AA18" s="58"/>
      <c r="AB18" s="58"/>
      <c r="AC18" s="58"/>
      <c r="AD18" s="58"/>
      <c r="AE18" s="58"/>
      <c r="AF18" s="58"/>
      <c r="AG18" s="58"/>
      <c r="AH18" s="58"/>
      <c r="AI18" s="58"/>
      <c r="AJ18" s="67"/>
      <c r="AK18" s="67"/>
    </row>
    <row r="19" spans="1:37" ht="16" x14ac:dyDescent="0.45">
      <c r="A19" s="61" t="s">
        <v>92</v>
      </c>
      <c r="B19" s="59">
        <f>COUNTIFS('Q1'!AN:AN,"Nassau",'Q1'!AS:AS,"$0-$19,999")</f>
        <v>13</v>
      </c>
      <c r="C19" s="58"/>
      <c r="D19" s="58"/>
      <c r="E19" s="58"/>
      <c r="F19" s="58"/>
      <c r="G19" s="58"/>
      <c r="H19" s="58"/>
      <c r="I19" s="58"/>
      <c r="J19" s="58"/>
      <c r="K19" s="45" t="s">
        <v>364</v>
      </c>
      <c r="L19" s="54">
        <f>COUNTIFS('Q1'!AN:AN,"Nassau",'Q1'!AU:AU,"Employed for wages")</f>
        <v>49</v>
      </c>
      <c r="M19" s="58"/>
      <c r="N19" s="58"/>
      <c r="O19" s="58"/>
      <c r="P19" s="58"/>
      <c r="Q19" s="58"/>
      <c r="R19" s="58"/>
      <c r="S19" s="58"/>
      <c r="T19" s="58"/>
      <c r="U19" s="53" t="s">
        <v>85</v>
      </c>
      <c r="V19" s="54">
        <f>COUNTIFS('Q1'!AN:AN,"Nassau",'Q1'!AP:AP,"White/Caucasian")</f>
        <v>88</v>
      </c>
      <c r="W19" s="58"/>
      <c r="X19" s="58"/>
      <c r="Y19" s="58"/>
      <c r="Z19" s="58"/>
      <c r="AA19" s="58"/>
      <c r="AB19" s="58"/>
      <c r="AC19" s="58"/>
      <c r="AD19" s="58"/>
      <c r="AE19" s="58"/>
      <c r="AF19" s="58"/>
      <c r="AG19" s="58"/>
      <c r="AH19" s="58"/>
      <c r="AI19" s="58"/>
      <c r="AJ19" s="67"/>
      <c r="AK19" s="67"/>
    </row>
    <row r="20" spans="1:37" ht="16" x14ac:dyDescent="0.45">
      <c r="A20" s="53" t="s">
        <v>95</v>
      </c>
      <c r="B20" s="54">
        <f>COUNTIFS('Q1'!AN:AN,"Nassau",'Q1'!AS:AS,"$20,000 to $34,999")</f>
        <v>10</v>
      </c>
      <c r="C20" s="58"/>
      <c r="D20" s="58"/>
      <c r="E20" s="58"/>
      <c r="F20" s="58"/>
      <c r="G20" s="58"/>
      <c r="H20" s="58"/>
      <c r="I20" s="58"/>
      <c r="J20" s="58"/>
      <c r="K20" s="45" t="s">
        <v>111</v>
      </c>
      <c r="L20" s="54">
        <f>COUNTIFS('Q1'!AN:AN,"Nassau",'Q1'!AU:AU,"Self-employed")</f>
        <v>5</v>
      </c>
      <c r="M20" s="58"/>
      <c r="N20" s="58"/>
      <c r="O20" s="58"/>
      <c r="P20" s="58"/>
      <c r="Q20" s="58"/>
      <c r="R20" s="58"/>
      <c r="S20" s="58"/>
      <c r="T20" s="58"/>
      <c r="U20" s="53" t="s">
        <v>96</v>
      </c>
      <c r="V20" s="54">
        <f>COUNTIFS('Q1'!AN:AN,"Nassau",'Q1'!AP:AP,"Black/African American")</f>
        <v>8</v>
      </c>
      <c r="W20" s="58"/>
      <c r="X20" s="58"/>
      <c r="Y20" s="58"/>
      <c r="Z20" s="58"/>
      <c r="AA20" s="58"/>
      <c r="AB20" s="58"/>
      <c r="AC20" s="58"/>
      <c r="AD20" s="58"/>
      <c r="AE20" s="58"/>
      <c r="AF20" s="58"/>
      <c r="AG20" s="58"/>
      <c r="AH20" s="58"/>
      <c r="AI20" s="58"/>
      <c r="AJ20" s="67"/>
      <c r="AK20" s="67"/>
    </row>
    <row r="21" spans="1:37" ht="16" x14ac:dyDescent="0.45">
      <c r="A21" s="53" t="s">
        <v>103</v>
      </c>
      <c r="B21" s="54">
        <f>COUNTIFS('Q1'!AN:AN,"Nassau",'Q1'!AS:AS,"$35,000 to $49,999")</f>
        <v>9</v>
      </c>
      <c r="C21" s="58"/>
      <c r="D21" s="58"/>
      <c r="E21" s="58"/>
      <c r="F21" s="58"/>
      <c r="G21" s="58"/>
      <c r="H21" s="58"/>
      <c r="I21" s="58"/>
      <c r="J21" s="58"/>
      <c r="K21" s="45" t="s">
        <v>94</v>
      </c>
      <c r="L21" s="54">
        <f>COUNTIFS('Q1'!AN:AN,"Nassau",'Q1'!AU:AU,"Student")</f>
        <v>5</v>
      </c>
      <c r="M21" s="58"/>
      <c r="N21" s="58"/>
      <c r="O21" s="58"/>
      <c r="P21" s="58"/>
      <c r="Q21" s="58"/>
      <c r="R21" s="58"/>
      <c r="S21" s="58"/>
      <c r="T21" s="58"/>
      <c r="U21" s="53" t="s">
        <v>91</v>
      </c>
      <c r="V21" s="54">
        <f>COUNTIFS('Q1'!AN:AN,"Nassau",'Q1'!AP:AP,"Asian/Pacific Islander")</f>
        <v>10</v>
      </c>
      <c r="W21" s="58"/>
      <c r="X21" s="58"/>
      <c r="Y21" s="58"/>
      <c r="Z21" s="58"/>
      <c r="AA21" s="58"/>
      <c r="AB21" s="58"/>
      <c r="AC21" s="58"/>
      <c r="AD21" s="58"/>
      <c r="AE21" s="58"/>
      <c r="AF21" s="58"/>
      <c r="AG21" s="58"/>
      <c r="AH21" s="58"/>
      <c r="AI21" s="58"/>
      <c r="AJ21" s="67"/>
      <c r="AK21" s="67"/>
    </row>
    <row r="22" spans="1:37" ht="16" x14ac:dyDescent="0.45">
      <c r="A22" s="53" t="s">
        <v>99</v>
      </c>
      <c r="B22" s="54">
        <f>COUNTIFS('Q1'!AN:AN,"Nassau",'Q1'!AS:AS,"$50,000 to $74,999")</f>
        <v>21</v>
      </c>
      <c r="C22" s="58"/>
      <c r="D22" s="58"/>
      <c r="E22" s="58"/>
      <c r="F22" s="58"/>
      <c r="G22" s="58"/>
      <c r="H22" s="58"/>
      <c r="I22" s="58"/>
      <c r="J22" s="58"/>
      <c r="K22" s="45" t="s">
        <v>105</v>
      </c>
      <c r="L22" s="54">
        <f>COUNTIFS('Q1'!AN:AN,"Nassau",'Q1'!AU:AU,"retired")</f>
        <v>51</v>
      </c>
      <c r="M22" s="58"/>
      <c r="N22" s="58"/>
      <c r="O22" s="58"/>
      <c r="P22" s="58"/>
      <c r="Q22" s="58"/>
      <c r="R22" s="58"/>
      <c r="S22" s="58"/>
      <c r="T22" s="58"/>
      <c r="U22" s="53" t="s">
        <v>108</v>
      </c>
      <c r="V22" s="54">
        <f>COUNTIFS('Q1'!AN:AN,"Nassau",'Q1'!AP:AP,"Native American")</f>
        <v>3</v>
      </c>
      <c r="W22" s="58"/>
      <c r="X22" s="58"/>
      <c r="Y22" s="58"/>
      <c r="Z22" s="58"/>
      <c r="AA22" s="58"/>
      <c r="AB22" s="58"/>
      <c r="AC22" s="58"/>
      <c r="AD22" s="58"/>
      <c r="AE22" s="58"/>
      <c r="AF22" s="58"/>
      <c r="AG22" s="58"/>
      <c r="AH22" s="58"/>
      <c r="AI22" s="58"/>
      <c r="AJ22" s="67"/>
      <c r="AK22" s="67"/>
    </row>
    <row r="23" spans="1:37" ht="16" x14ac:dyDescent="0.45">
      <c r="A23" s="53" t="s">
        <v>100</v>
      </c>
      <c r="B23" s="54">
        <f>COUNTIFS('Q1'!AN:AN,"Nassau",'Q1'!AS:AS,"$75,000 to $125,000")</f>
        <v>34</v>
      </c>
      <c r="C23" s="58"/>
      <c r="D23" s="58"/>
      <c r="E23" s="58"/>
      <c r="F23" s="58"/>
      <c r="G23" s="58"/>
      <c r="H23" s="58"/>
      <c r="I23" s="58"/>
      <c r="J23" s="58"/>
      <c r="K23" s="45" t="s">
        <v>365</v>
      </c>
      <c r="L23" s="54">
        <f>COUNTIFS('Q1'!AN:AN,"Nassau",'Q1'!AU:AU,"Military")</f>
        <v>1</v>
      </c>
      <c r="M23" s="58"/>
      <c r="N23" s="58"/>
      <c r="O23" s="58"/>
      <c r="P23" s="58"/>
      <c r="Q23" s="58"/>
      <c r="R23" s="58"/>
      <c r="S23" s="58"/>
      <c r="T23" s="58"/>
      <c r="U23" s="53" t="s">
        <v>106</v>
      </c>
      <c r="V23" s="54">
        <f>COUNTIFS('Q1'!AN:AN,"Nassau",'Q1'!AP:AP,"Multi-racial")</f>
        <v>5</v>
      </c>
      <c r="W23" s="58"/>
      <c r="X23" s="58"/>
      <c r="Y23" s="58"/>
      <c r="Z23" s="58"/>
      <c r="AA23" s="58"/>
      <c r="AB23" s="58"/>
      <c r="AC23" s="58"/>
      <c r="AD23" s="58"/>
      <c r="AE23" s="58"/>
      <c r="AF23" s="58"/>
      <c r="AG23" s="58"/>
      <c r="AH23" s="58"/>
      <c r="AI23" s="58"/>
      <c r="AJ23" s="67"/>
      <c r="AK23" s="67"/>
    </row>
    <row r="24" spans="1:37" ht="16.5" thickBot="1" x14ac:dyDescent="0.5">
      <c r="A24" s="53" t="s">
        <v>87</v>
      </c>
      <c r="B24" s="54">
        <f>COUNTIFS('Q1'!AN:AN,"Nassau",'Q1'!AS:AS,"Over $125,000")</f>
        <v>20</v>
      </c>
      <c r="C24" s="58"/>
      <c r="D24" s="58"/>
      <c r="E24" s="58"/>
      <c r="F24" s="58"/>
      <c r="G24" s="58"/>
      <c r="H24" s="58"/>
      <c r="I24" s="58"/>
      <c r="J24" s="58"/>
      <c r="K24" s="45" t="s">
        <v>366</v>
      </c>
      <c r="L24" s="54">
        <f>COUNTIFS('Q1'!AN:AN,"Nassau",'Q1'!AU:AU,"Out of work and looking for work")</f>
        <v>5</v>
      </c>
      <c r="M24" s="58"/>
      <c r="N24" s="58"/>
      <c r="O24" s="58"/>
      <c r="P24" s="58"/>
      <c r="Q24" s="58"/>
      <c r="R24" s="58"/>
      <c r="S24" s="58"/>
      <c r="T24" s="58"/>
      <c r="U24" s="55" t="s">
        <v>113</v>
      </c>
      <c r="V24" s="54">
        <v>217</v>
      </c>
      <c r="W24" s="58"/>
      <c r="X24" s="58"/>
      <c r="Y24" s="58"/>
      <c r="Z24" s="58"/>
      <c r="AA24" s="58"/>
      <c r="AB24" s="58"/>
      <c r="AC24" s="58"/>
      <c r="AD24" s="58"/>
      <c r="AE24" s="58"/>
      <c r="AF24" s="58"/>
      <c r="AG24" s="58"/>
      <c r="AH24" s="58"/>
      <c r="AI24" s="58"/>
      <c r="AJ24" s="67"/>
      <c r="AK24" s="67"/>
    </row>
    <row r="25" spans="1:37" ht="16.5" thickBot="1" x14ac:dyDescent="0.5">
      <c r="A25" s="49" t="s">
        <v>347</v>
      </c>
      <c r="B25" s="57">
        <f>SUM(B19:B24)</f>
        <v>107</v>
      </c>
      <c r="C25" s="58"/>
      <c r="D25" s="58"/>
      <c r="E25" s="58"/>
      <c r="F25" s="58"/>
      <c r="G25" s="58"/>
      <c r="H25" s="58"/>
      <c r="I25" s="58"/>
      <c r="J25" s="58"/>
      <c r="K25" s="45" t="s">
        <v>367</v>
      </c>
      <c r="L25" s="54">
        <f>COUNTIFS('Q1'!AN:AN,"Nassau",'Q1'!AU:AU,"Out of work, but not currently looking")</f>
        <v>2</v>
      </c>
      <c r="M25" s="58"/>
      <c r="N25" s="58"/>
      <c r="O25" s="58"/>
      <c r="P25" s="58"/>
      <c r="Q25" s="58"/>
      <c r="R25" s="58"/>
      <c r="S25" s="58"/>
      <c r="T25" s="58"/>
      <c r="U25" s="56" t="s">
        <v>347</v>
      </c>
      <c r="V25" s="57">
        <f>SUM(V19:V24)</f>
        <v>331</v>
      </c>
      <c r="W25" s="58"/>
      <c r="X25" s="58"/>
      <c r="Y25" s="58"/>
      <c r="Z25" s="58"/>
      <c r="AA25" s="58"/>
      <c r="AB25" s="58"/>
      <c r="AC25" s="58"/>
      <c r="AD25" s="58"/>
      <c r="AE25" s="58"/>
      <c r="AF25" s="58"/>
      <c r="AG25" s="58"/>
      <c r="AH25" s="58"/>
      <c r="AI25" s="58"/>
      <c r="AJ25" s="67"/>
      <c r="AK25" s="67"/>
    </row>
    <row r="26" spans="1:37" ht="16.5" thickBot="1" x14ac:dyDescent="0.5">
      <c r="A26" s="49" t="s">
        <v>348</v>
      </c>
      <c r="B26" s="48">
        <f>B25/127</f>
        <v>0.84251968503937003</v>
      </c>
      <c r="C26" s="58"/>
      <c r="D26" s="58"/>
      <c r="E26" s="58"/>
      <c r="F26" s="58"/>
      <c r="G26" s="58"/>
      <c r="H26" s="58"/>
      <c r="I26" s="58"/>
      <c r="J26" s="58"/>
      <c r="K26" s="49" t="s">
        <v>347</v>
      </c>
      <c r="L26" s="57">
        <f>SUM(L19:L25)</f>
        <v>118</v>
      </c>
      <c r="M26" s="58"/>
      <c r="N26" s="58"/>
      <c r="O26" s="58"/>
      <c r="P26" s="58"/>
      <c r="Q26" s="58"/>
      <c r="R26" s="58"/>
      <c r="S26" s="58"/>
      <c r="T26" s="58"/>
      <c r="U26" s="56" t="s">
        <v>348</v>
      </c>
      <c r="V26" s="48">
        <f>V25/127</f>
        <v>2.606299212598425</v>
      </c>
      <c r="W26" s="58"/>
      <c r="X26" s="58"/>
      <c r="Y26" s="58"/>
      <c r="Z26" s="58"/>
      <c r="AA26" s="58"/>
      <c r="AB26" s="58"/>
      <c r="AC26" s="58"/>
      <c r="AD26" s="58"/>
      <c r="AE26" s="58"/>
      <c r="AF26" s="58"/>
      <c r="AG26" s="58"/>
      <c r="AH26" s="58"/>
      <c r="AI26" s="58"/>
      <c r="AJ26" s="67"/>
      <c r="AK26" s="67"/>
    </row>
    <row r="27" spans="1:37" ht="16.5" thickBot="1" x14ac:dyDescent="0.5">
      <c r="A27" s="147" t="s">
        <v>350</v>
      </c>
      <c r="B27" s="147"/>
      <c r="C27" s="58"/>
      <c r="D27" s="58"/>
      <c r="E27" s="58"/>
      <c r="F27" s="58"/>
      <c r="G27" s="58"/>
      <c r="H27" s="58"/>
      <c r="I27" s="58"/>
      <c r="J27" s="58"/>
      <c r="K27" s="62" t="s">
        <v>348</v>
      </c>
      <c r="L27" s="63">
        <f>L26/127</f>
        <v>0.92913385826771655</v>
      </c>
      <c r="M27" s="58"/>
      <c r="N27" s="58"/>
      <c r="O27" s="58"/>
      <c r="P27" s="58"/>
      <c r="Q27" s="58"/>
      <c r="R27" s="58"/>
      <c r="S27" s="58"/>
      <c r="T27" s="58"/>
      <c r="U27" s="143" t="s">
        <v>370</v>
      </c>
      <c r="V27" s="143"/>
      <c r="W27" s="58"/>
      <c r="X27" s="58"/>
      <c r="Y27" s="58"/>
      <c r="Z27" s="58"/>
      <c r="AA27" s="58"/>
      <c r="AB27" s="58"/>
      <c r="AC27" s="58"/>
      <c r="AD27" s="58"/>
      <c r="AE27" s="58"/>
      <c r="AF27" s="58"/>
      <c r="AG27" s="58"/>
      <c r="AH27" s="58"/>
      <c r="AI27" s="58"/>
      <c r="AJ27" s="67"/>
      <c r="AK27" s="67"/>
    </row>
    <row r="28" spans="1:37" ht="16" x14ac:dyDescent="0.45">
      <c r="A28" s="148"/>
      <c r="B28" s="14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67"/>
      <c r="AK28" s="67"/>
    </row>
    <row r="29" spans="1:37" ht="16" x14ac:dyDescent="0.4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67"/>
      <c r="AK29" s="67"/>
    </row>
    <row r="30" spans="1:37" ht="16" x14ac:dyDescent="0.4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67"/>
      <c r="AK30" s="67"/>
    </row>
    <row r="31" spans="1:37" x14ac:dyDescent="0.3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sheetData>
  <mergeCells count="11">
    <mergeCell ref="U27:V27"/>
    <mergeCell ref="AE2:AF2"/>
    <mergeCell ref="A2:B2"/>
    <mergeCell ref="A1:AF1"/>
    <mergeCell ref="A18:B18"/>
    <mergeCell ref="A27:B28"/>
    <mergeCell ref="K2:L2"/>
    <mergeCell ref="K18:L18"/>
    <mergeCell ref="U2:V2"/>
    <mergeCell ref="U8:V8"/>
    <mergeCell ref="U18:V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9"/>
  <sheetViews>
    <sheetView showGridLines="0" zoomScale="80" zoomScaleNormal="80" workbookViewId="0">
      <selection activeCell="A2" sqref="A2:B2"/>
    </sheetView>
  </sheetViews>
  <sheetFormatPr defaultRowHeight="14.5" x14ac:dyDescent="0.35"/>
  <cols>
    <col min="1" max="1" width="28.81640625" customWidth="1"/>
    <col min="11" max="11" width="28.81640625" customWidth="1"/>
    <col min="21" max="21" width="28.81640625" customWidth="1"/>
    <col min="22" max="22" width="11.7265625" customWidth="1"/>
    <col min="31" max="31" width="28.81640625" customWidth="1"/>
  </cols>
  <sheetData>
    <row r="1" spans="1:32" ht="21" x14ac:dyDescent="0.55000000000000004">
      <c r="A1" s="151" t="s">
        <v>429</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row>
    <row r="2" spans="1:32" ht="16" x14ac:dyDescent="0.45">
      <c r="A2" s="144" t="s">
        <v>351</v>
      </c>
      <c r="B2" s="145"/>
      <c r="C2" s="58"/>
      <c r="D2" s="58"/>
      <c r="E2" s="58"/>
      <c r="F2" s="58"/>
      <c r="G2" s="58"/>
      <c r="H2" s="58"/>
      <c r="I2" s="58"/>
      <c r="J2" s="58"/>
      <c r="K2" s="144" t="s">
        <v>352</v>
      </c>
      <c r="L2" s="145"/>
      <c r="U2" s="144" t="s">
        <v>359</v>
      </c>
      <c r="V2" s="145"/>
      <c r="AE2" s="144" t="s">
        <v>368</v>
      </c>
      <c r="AF2" s="150"/>
    </row>
    <row r="3" spans="1:32" ht="16" x14ac:dyDescent="0.45">
      <c r="A3" s="51" t="s">
        <v>98</v>
      </c>
      <c r="B3" s="59">
        <f>COUNTIFS('Q1'!AN:AN,"Suffolk",'Q1'!AL:AL,"Male")</f>
        <v>68</v>
      </c>
      <c r="C3" s="58"/>
      <c r="D3" s="58"/>
      <c r="E3" s="58"/>
      <c r="F3" s="58"/>
      <c r="G3" s="58"/>
      <c r="H3" s="58"/>
      <c r="I3" s="58"/>
      <c r="J3" s="58"/>
      <c r="K3" s="45" t="s">
        <v>353</v>
      </c>
      <c r="L3" s="54">
        <f>COUNTIFS('Q1'!AN:AN,"Suffolk",'Q1'!AM:AM,"&gt;17",'Q1'!AM:AM,"&lt;25")</f>
        <v>5</v>
      </c>
      <c r="U3" s="45" t="s">
        <v>90</v>
      </c>
      <c r="V3" s="17">
        <f>COUNTIFS('Q1'!AN:AN,"Suffolk",'Q1'!AV:AV,"Yes")</f>
        <v>278</v>
      </c>
      <c r="AE3" s="51" t="s">
        <v>369</v>
      </c>
      <c r="AF3" s="59">
        <f>COUNTIFS('Q1'!AN:AN,"Suffolk",'Q1'!AT:AT,"K-8 grade")</f>
        <v>1</v>
      </c>
    </row>
    <row r="4" spans="1:32" ht="16" x14ac:dyDescent="0.45">
      <c r="A4" s="45" t="s">
        <v>83</v>
      </c>
      <c r="B4" s="54">
        <f>COUNTIFS('Q1'!AN:AN,"Suffolk",'Q1'!AL:AL,"Female")</f>
        <v>238</v>
      </c>
      <c r="C4" s="58"/>
      <c r="D4" s="58"/>
      <c r="E4" s="58"/>
      <c r="F4" s="58"/>
      <c r="G4" s="58"/>
      <c r="H4" s="58"/>
      <c r="I4" s="58"/>
      <c r="J4" s="58"/>
      <c r="K4" s="45" t="s">
        <v>354</v>
      </c>
      <c r="L4" s="54">
        <f>COUNTIFS('Q1'!AN:AN,"Suffolk",'Q1'!AM:AM,"&gt;24",'Q1'!AM:AM,"&lt;35")</f>
        <v>16</v>
      </c>
      <c r="U4" s="45" t="s">
        <v>86</v>
      </c>
      <c r="V4" s="17">
        <f>COUNTIFS('Q1'!AN:AN,"Suffolk",'Q1'!AV:AV,"No")</f>
        <v>5</v>
      </c>
      <c r="AE4" s="45" t="s">
        <v>110</v>
      </c>
      <c r="AF4" s="54">
        <f>COUNTIFS('Q1'!AN:AN,"Suffolk",'Q1'!AT:AT,"Some high school")</f>
        <v>8</v>
      </c>
    </row>
    <row r="5" spans="1:32" ht="16.5" thickBot="1" x14ac:dyDescent="0.5">
      <c r="A5" s="45" t="s">
        <v>113</v>
      </c>
      <c r="B5" s="54">
        <f>COUNTIFS('Q1'!AN:AN,"Suffolk",'Q1'!AL:AL,"Other")</f>
        <v>0</v>
      </c>
      <c r="C5" s="58"/>
      <c r="D5" s="58"/>
      <c r="E5" s="58"/>
      <c r="F5" s="58"/>
      <c r="G5" s="58"/>
      <c r="H5" s="58"/>
      <c r="I5" s="58"/>
      <c r="J5" s="58"/>
      <c r="K5" s="45" t="s">
        <v>355</v>
      </c>
      <c r="L5" s="54">
        <f>COUNTIFS('Q1'!AN:AN,"Suffolk",'Q1'!AM:AM,"&gt;34",'Q1'!AM:AM,"&lt;45")</f>
        <v>37</v>
      </c>
      <c r="U5" s="45" t="s">
        <v>360</v>
      </c>
      <c r="V5" s="17">
        <f>COUNTIFS('Q1'!AN:AN,"Suffolk",'Q1'!AV:AV,"No, but I did in the past")</f>
        <v>4</v>
      </c>
      <c r="AE5" s="45" t="s">
        <v>101</v>
      </c>
      <c r="AF5" s="54">
        <f>COUNTIFS('Q1'!AN:AN,"Suffolk",'Q1'!AT:AT,"High school graduate")</f>
        <v>46</v>
      </c>
    </row>
    <row r="6" spans="1:32" ht="16.5" thickBot="1" x14ac:dyDescent="0.5">
      <c r="A6" s="49" t="s">
        <v>347</v>
      </c>
      <c r="B6" s="57">
        <f>SUM(B3:B5)</f>
        <v>306</v>
      </c>
      <c r="C6" s="58"/>
      <c r="D6" s="58"/>
      <c r="E6" s="58"/>
      <c r="F6" s="58"/>
      <c r="G6" s="58"/>
      <c r="H6" s="58"/>
      <c r="I6" s="58"/>
      <c r="J6" s="58"/>
      <c r="K6" s="45" t="s">
        <v>356</v>
      </c>
      <c r="L6" s="54">
        <f>COUNTIFS('Q1'!AN:AN,"Suffolk",'Q1'!AM:AM,"&gt;44",'Q1'!AM:AM,"&lt;55")</f>
        <v>43</v>
      </c>
      <c r="U6" s="49" t="s">
        <v>347</v>
      </c>
      <c r="V6" s="50">
        <f>SUM(V3:V5)</f>
        <v>287</v>
      </c>
      <c r="AE6" s="45" t="s">
        <v>107</v>
      </c>
      <c r="AF6" s="54">
        <f>COUNTIFS('Q1'!AN:AN,"Suffolk",'Q1'!AT:AT,"Technical school")</f>
        <v>15</v>
      </c>
    </row>
    <row r="7" spans="1:32" ht="16.5" thickBot="1" x14ac:dyDescent="0.5">
      <c r="A7" s="66" t="s">
        <v>348</v>
      </c>
      <c r="B7" s="63">
        <f>B6/307</f>
        <v>0.99674267100977199</v>
      </c>
      <c r="C7" s="58"/>
      <c r="D7" s="58"/>
      <c r="E7" s="58"/>
      <c r="F7" s="58"/>
      <c r="G7" s="58"/>
      <c r="H7" s="58"/>
      <c r="I7" s="58"/>
      <c r="J7" s="58"/>
      <c r="K7" s="52" t="s">
        <v>357</v>
      </c>
      <c r="L7" s="54">
        <f>COUNTIFS('Q1'!AN:AN,"Suffolk",'Q1'!AM:AM,"&gt;54",'Q1'!AM:AM,"&lt;65")</f>
        <v>64</v>
      </c>
      <c r="U7" s="49" t="s">
        <v>348</v>
      </c>
      <c r="V7" s="48">
        <f>V6/307</f>
        <v>0.93485342019543971</v>
      </c>
      <c r="AE7" s="45" t="s">
        <v>93</v>
      </c>
      <c r="AF7" s="54">
        <f>COUNTIFS('Q1'!AN:AN,"Suffolk",'Q1'!AT:AT,"Some college")</f>
        <v>67</v>
      </c>
    </row>
    <row r="8" spans="1:32" ht="16.5" thickBot="1" x14ac:dyDescent="0.5">
      <c r="A8" s="58"/>
      <c r="B8" s="58"/>
      <c r="C8" s="58"/>
      <c r="D8" s="58"/>
      <c r="E8" s="58"/>
      <c r="F8" s="58"/>
      <c r="G8" s="58"/>
      <c r="H8" s="58"/>
      <c r="I8" s="58"/>
      <c r="J8" s="58"/>
      <c r="K8" s="45" t="s">
        <v>358</v>
      </c>
      <c r="L8" s="54">
        <f>COUNTIFS('Q1'!AN:AN,"Suffolk",'Q1'!AM:AM,"&gt;64")</f>
        <v>125</v>
      </c>
      <c r="U8" s="149" t="s">
        <v>361</v>
      </c>
      <c r="V8" s="149"/>
      <c r="AE8" s="45" t="s">
        <v>88</v>
      </c>
      <c r="AF8" s="54">
        <f>COUNTIFS('Q1'!AN:AN,"Suffolk",'Q1'!AT:AT,"College graduate")</f>
        <v>76</v>
      </c>
    </row>
    <row r="9" spans="1:32" ht="16.5" thickBot="1" x14ac:dyDescent="0.5">
      <c r="A9" s="58"/>
      <c r="B9" s="58"/>
      <c r="C9" s="58"/>
      <c r="D9" s="58"/>
      <c r="E9" s="58"/>
      <c r="F9" s="58"/>
      <c r="G9" s="58"/>
      <c r="H9" s="58"/>
      <c r="I9" s="58"/>
      <c r="J9" s="58"/>
      <c r="K9" s="49" t="s">
        <v>347</v>
      </c>
      <c r="L9" s="57">
        <f>SUM(L3:L8)</f>
        <v>290</v>
      </c>
      <c r="AE9" s="45" t="s">
        <v>109</v>
      </c>
      <c r="AF9" s="54">
        <f>COUNTIFS('Q1'!AN:AN,"Suffok",'Q1'!AT:AT,"Graduate school")</f>
        <v>0</v>
      </c>
    </row>
    <row r="10" spans="1:32" ht="16.5" thickBot="1" x14ac:dyDescent="0.5">
      <c r="A10" s="58"/>
      <c r="B10" s="58"/>
      <c r="C10" s="58"/>
      <c r="D10" s="58"/>
      <c r="E10" s="58"/>
      <c r="F10" s="58"/>
      <c r="G10" s="58"/>
      <c r="H10" s="58"/>
      <c r="I10" s="58"/>
      <c r="J10" s="58"/>
      <c r="K10" s="47" t="s">
        <v>348</v>
      </c>
      <c r="L10" s="48">
        <f>L9/307</f>
        <v>0.94462540716612375</v>
      </c>
      <c r="AE10" s="45" t="s">
        <v>117</v>
      </c>
      <c r="AF10" s="54">
        <f>COUNTIFS('Q1'!AN:AN,"Suffolk",'Q1'!AT:AT,"Doctorate")</f>
        <v>7</v>
      </c>
    </row>
    <row r="11" spans="1:32" ht="16" x14ac:dyDescent="0.45">
      <c r="A11" s="58"/>
      <c r="B11" s="58"/>
      <c r="C11" s="58"/>
      <c r="D11" s="58"/>
      <c r="E11" s="58"/>
      <c r="F11" s="58"/>
      <c r="G11" s="58"/>
      <c r="H11" s="58"/>
      <c r="I11" s="58"/>
      <c r="J11" s="58"/>
      <c r="K11" s="58"/>
      <c r="L11" s="58"/>
      <c r="AE11" s="45" t="s">
        <v>115</v>
      </c>
      <c r="AF11" s="54">
        <f>COUNTIFS('Q1'!AN:AN,"Suffolk",'Q1'!AT:AT,"GED")</f>
        <v>0</v>
      </c>
    </row>
    <row r="12" spans="1:32" ht="16.5" thickBot="1" x14ac:dyDescent="0.5">
      <c r="A12" s="58"/>
      <c r="B12" s="58"/>
      <c r="C12" s="58"/>
      <c r="D12" s="58"/>
      <c r="E12" s="58"/>
      <c r="F12" s="58"/>
      <c r="G12" s="58"/>
      <c r="H12" s="58"/>
      <c r="I12" s="58"/>
      <c r="J12" s="58"/>
      <c r="K12" s="58"/>
      <c r="L12" s="58"/>
      <c r="AE12" s="45" t="s">
        <v>152</v>
      </c>
      <c r="AF12" s="65">
        <f>COUNTIFS('Q1'!AN:AN,"Suffolk",'Q1'!AT:AT,"None")</f>
        <v>0</v>
      </c>
    </row>
    <row r="13" spans="1:32" ht="16.5" thickBot="1" x14ac:dyDescent="0.5">
      <c r="A13" s="58"/>
      <c r="B13" s="58"/>
      <c r="C13" s="58"/>
      <c r="D13" s="58"/>
      <c r="E13" s="58"/>
      <c r="F13" s="58"/>
      <c r="G13" s="58"/>
      <c r="H13" s="58"/>
      <c r="I13" s="58"/>
      <c r="J13" s="58"/>
      <c r="K13" s="58"/>
      <c r="L13" s="58"/>
      <c r="AE13" s="49" t="s">
        <v>347</v>
      </c>
      <c r="AF13" s="57">
        <f>SUM(AF3:AF12)</f>
        <v>220</v>
      </c>
    </row>
    <row r="14" spans="1:32" ht="16.5" thickBot="1" x14ac:dyDescent="0.5">
      <c r="A14" s="58"/>
      <c r="B14" s="58"/>
      <c r="C14" s="58"/>
      <c r="D14" s="58"/>
      <c r="E14" s="58"/>
      <c r="F14" s="58"/>
      <c r="G14" s="58"/>
      <c r="H14" s="58"/>
      <c r="I14" s="58"/>
      <c r="J14" s="58"/>
      <c r="K14" s="58"/>
      <c r="L14" s="58"/>
      <c r="AE14" s="49" t="s">
        <v>348</v>
      </c>
      <c r="AF14" s="48">
        <f>AF13/307</f>
        <v>0.71661237785016285</v>
      </c>
    </row>
    <row r="15" spans="1:32" ht="16" x14ac:dyDescent="0.45">
      <c r="A15" s="58"/>
      <c r="B15" s="58"/>
      <c r="C15" s="58"/>
      <c r="D15" s="58"/>
      <c r="E15" s="58"/>
      <c r="F15" s="58"/>
      <c r="G15" s="58"/>
      <c r="H15" s="58"/>
      <c r="I15" s="58"/>
      <c r="J15" s="58"/>
      <c r="K15" s="58"/>
      <c r="L15" s="58"/>
    </row>
    <row r="16" spans="1:32" ht="16" x14ac:dyDescent="0.45">
      <c r="A16" s="58"/>
      <c r="B16" s="58"/>
      <c r="C16" s="58"/>
      <c r="D16" s="58"/>
      <c r="E16" s="58"/>
      <c r="F16" s="58"/>
      <c r="G16" s="58"/>
      <c r="H16" s="58"/>
      <c r="I16" s="58"/>
      <c r="J16" s="58"/>
      <c r="K16" s="58"/>
      <c r="L16" s="58"/>
    </row>
    <row r="17" spans="1:22" ht="16" x14ac:dyDescent="0.45">
      <c r="A17" s="58"/>
      <c r="B17" s="58"/>
      <c r="C17" s="58"/>
      <c r="D17" s="58"/>
      <c r="E17" s="58"/>
      <c r="F17" s="58"/>
      <c r="G17" s="58"/>
      <c r="H17" s="58"/>
      <c r="I17" s="58"/>
      <c r="J17" s="58"/>
      <c r="K17" s="58"/>
      <c r="L17" s="58"/>
    </row>
    <row r="18" spans="1:22" ht="16" x14ac:dyDescent="0.45">
      <c r="A18" s="144" t="s">
        <v>349</v>
      </c>
      <c r="B18" s="150"/>
      <c r="C18" s="58"/>
      <c r="D18" s="58"/>
      <c r="E18" s="58"/>
      <c r="F18" s="58"/>
      <c r="G18" s="58"/>
      <c r="H18" s="58"/>
      <c r="I18" s="58"/>
      <c r="J18" s="58"/>
      <c r="K18" s="144" t="s">
        <v>363</v>
      </c>
      <c r="L18" s="145"/>
      <c r="U18" s="144" t="s">
        <v>362</v>
      </c>
      <c r="V18" s="145"/>
    </row>
    <row r="19" spans="1:22" ht="16" x14ac:dyDescent="0.45">
      <c r="A19" s="61" t="s">
        <v>92</v>
      </c>
      <c r="B19" s="59">
        <f>COUNTIFS('Q1'!AN:AN,"Suffolk",'Q1'!AS:AS,"$0-$19,999")</f>
        <v>26</v>
      </c>
      <c r="C19" s="58"/>
      <c r="D19" s="58"/>
      <c r="E19" s="58"/>
      <c r="F19" s="58"/>
      <c r="G19" s="58"/>
      <c r="H19" s="58"/>
      <c r="I19" s="58"/>
      <c r="J19" s="58"/>
      <c r="K19" s="45" t="s">
        <v>364</v>
      </c>
      <c r="L19" s="54">
        <f>COUNTIFS('Q1'!AN:AN,"Suffolk",'Q1'!AU:AU,"Employed for wages")</f>
        <v>129</v>
      </c>
      <c r="U19" s="53" t="s">
        <v>85</v>
      </c>
      <c r="V19" s="54">
        <f>COUNTIFS('Q1'!AN:AN,"Suffolk",'Q1'!AP:AP,"White/Caucasian")</f>
        <v>233</v>
      </c>
    </row>
    <row r="20" spans="1:22" ht="16" x14ac:dyDescent="0.45">
      <c r="A20" s="53" t="s">
        <v>95</v>
      </c>
      <c r="B20" s="54">
        <f>COUNTIFS('Q1'!AN:AN,"Suffolk",'Q1'!AS:AS,"$20,000 to $34,999")</f>
        <v>28</v>
      </c>
      <c r="C20" s="58"/>
      <c r="D20" s="58"/>
      <c r="E20" s="58"/>
      <c r="F20" s="58"/>
      <c r="G20" s="58"/>
      <c r="H20" s="58"/>
      <c r="I20" s="58"/>
      <c r="J20" s="58"/>
      <c r="K20" s="45" t="s">
        <v>111</v>
      </c>
      <c r="L20" s="54">
        <f>COUNTIFS('Q1'!AN:AN,"Suffolk",'Q1'!AU:AU,"Self-employed")</f>
        <v>9</v>
      </c>
      <c r="U20" s="53" t="s">
        <v>96</v>
      </c>
      <c r="V20" s="54">
        <f>COUNTIFS('Q1'!AN:AN,"Suffolk",'Q1'!AP:AP,"Black/African American")</f>
        <v>32</v>
      </c>
    </row>
    <row r="21" spans="1:22" ht="16" x14ac:dyDescent="0.45">
      <c r="A21" s="53" t="s">
        <v>103</v>
      </c>
      <c r="B21" s="54">
        <f>COUNTIFS('Q1'!AN:AN,"Suffolk",'Q1'!AS:AS,"$35,000 to $49,999")</f>
        <v>20</v>
      </c>
      <c r="C21" s="58"/>
      <c r="D21" s="58"/>
      <c r="E21" s="58"/>
      <c r="F21" s="58"/>
      <c r="G21" s="58"/>
      <c r="H21" s="58"/>
      <c r="I21" s="58"/>
      <c r="J21" s="58"/>
      <c r="K21" s="45" t="s">
        <v>94</v>
      </c>
      <c r="L21" s="54">
        <f>COUNTIFS('Q1'!AN:AN,"Suffolk",'Q1'!AU:AU,"Student")</f>
        <v>4</v>
      </c>
      <c r="U21" s="53" t="s">
        <v>91</v>
      </c>
      <c r="V21" s="54">
        <f>COUNTIFS('Q1'!AN:AN,"Suffolk",'Q1'!AP:AP,"Asian/Pacific Islander")</f>
        <v>2</v>
      </c>
    </row>
    <row r="22" spans="1:22" ht="16" x14ac:dyDescent="0.45">
      <c r="A22" s="53" t="s">
        <v>99</v>
      </c>
      <c r="B22" s="54">
        <f>COUNTIFS('Q1'!AN:AN,"Suffolk",'Q1'!AS:AS,"$50,000 to $74,999")</f>
        <v>48</v>
      </c>
      <c r="C22" s="58"/>
      <c r="D22" s="58"/>
      <c r="E22" s="58"/>
      <c r="F22" s="58"/>
      <c r="G22" s="58"/>
      <c r="H22" s="58"/>
      <c r="I22" s="58"/>
      <c r="J22" s="58"/>
      <c r="K22" s="45" t="s">
        <v>105</v>
      </c>
      <c r="L22" s="54">
        <f>COUNTIFS('Q1'!AN:AN,"Suffolk",'Q1'!AU:AU,"retired")</f>
        <v>131</v>
      </c>
      <c r="U22" s="53" t="s">
        <v>108</v>
      </c>
      <c r="V22" s="54">
        <f>COUNTIFS('Q1'!AN:AN,"Suffolk",'Q1'!AP:AP,"Native American")</f>
        <v>5</v>
      </c>
    </row>
    <row r="23" spans="1:22" ht="16" x14ac:dyDescent="0.45">
      <c r="A23" s="53" t="s">
        <v>100</v>
      </c>
      <c r="B23" s="54">
        <f>COUNTIFS('Q1'!AN:AN,"Suffolk",'Q1'!AS:AS,"$75,000 to $125,000")</f>
        <v>69</v>
      </c>
      <c r="C23" s="58"/>
      <c r="D23" s="58"/>
      <c r="E23" s="58"/>
      <c r="F23" s="58"/>
      <c r="G23" s="58"/>
      <c r="H23" s="58"/>
      <c r="I23" s="58"/>
      <c r="J23" s="58"/>
      <c r="K23" s="45" t="s">
        <v>365</v>
      </c>
      <c r="L23" s="54">
        <f>COUNTIFS('Q1'!AN:AN,"Suffolk",'Q1'!AU:AU,"Military")</f>
        <v>0</v>
      </c>
      <c r="U23" s="53" t="s">
        <v>106</v>
      </c>
      <c r="V23" s="54">
        <f>COUNTIFS('Q1'!AN:AN,"Suffolk",'Q1'!AP:AP,"Multi-racial")</f>
        <v>8</v>
      </c>
    </row>
    <row r="24" spans="1:22" ht="16.5" thickBot="1" x14ac:dyDescent="0.5">
      <c r="A24" s="53" t="s">
        <v>87</v>
      </c>
      <c r="B24" s="54">
        <f>COUNTIFS('Q1'!AN:AN,"Suffolk",'Q1'!AS:AS,"Over $125,000")</f>
        <v>62</v>
      </c>
      <c r="C24" s="58"/>
      <c r="D24" s="58"/>
      <c r="E24" s="58"/>
      <c r="F24" s="58"/>
      <c r="G24" s="58"/>
      <c r="H24" s="58"/>
      <c r="I24" s="58"/>
      <c r="J24" s="58"/>
      <c r="K24" s="45" t="s">
        <v>366</v>
      </c>
      <c r="L24" s="54">
        <f>COUNTIFS('Q1'!AN:AN,"Suffolk",'Q1'!AU:AU,"Out of work and looking for work")</f>
        <v>8</v>
      </c>
      <c r="U24" s="55" t="s">
        <v>113</v>
      </c>
      <c r="V24" s="54">
        <v>15</v>
      </c>
    </row>
    <row r="25" spans="1:22" ht="16.5" thickBot="1" x14ac:dyDescent="0.5">
      <c r="A25" s="49" t="s">
        <v>347</v>
      </c>
      <c r="B25" s="57">
        <f>SUM(B19:B24)</f>
        <v>253</v>
      </c>
      <c r="C25" s="58"/>
      <c r="D25" s="58"/>
      <c r="E25" s="58"/>
      <c r="F25" s="58"/>
      <c r="G25" s="58"/>
      <c r="H25" s="58"/>
      <c r="I25" s="58"/>
      <c r="J25" s="58"/>
      <c r="K25" s="45" t="s">
        <v>367</v>
      </c>
      <c r="L25" s="54">
        <f>COUNTIFS('Q1'!AN:AN,"Suffolk",'Q1'!AU:AU,"Out of work, but not currently looking")</f>
        <v>8</v>
      </c>
      <c r="U25" s="56" t="s">
        <v>347</v>
      </c>
      <c r="V25" s="57">
        <f>SUM(V19:V24)</f>
        <v>295</v>
      </c>
    </row>
    <row r="26" spans="1:22" ht="16.5" thickBot="1" x14ac:dyDescent="0.5">
      <c r="A26" s="49" t="s">
        <v>348</v>
      </c>
      <c r="B26" s="48">
        <f>B25/307</f>
        <v>0.82410423452768733</v>
      </c>
      <c r="C26" s="58"/>
      <c r="D26" s="58"/>
      <c r="E26" s="58"/>
      <c r="F26" s="58"/>
      <c r="G26" s="58"/>
      <c r="H26" s="58"/>
      <c r="I26" s="58"/>
      <c r="J26" s="58"/>
      <c r="K26" s="49" t="s">
        <v>347</v>
      </c>
      <c r="L26" s="57">
        <f>SUM(L19:L25)</f>
        <v>289</v>
      </c>
      <c r="U26" s="56" t="s">
        <v>348</v>
      </c>
      <c r="V26" s="48">
        <f>V25/307</f>
        <v>0.96091205211726383</v>
      </c>
    </row>
    <row r="27" spans="1:22" ht="16.5" thickBot="1" x14ac:dyDescent="0.5">
      <c r="A27" s="147" t="s">
        <v>350</v>
      </c>
      <c r="B27" s="147"/>
      <c r="C27" s="58"/>
      <c r="D27" s="58"/>
      <c r="E27" s="58"/>
      <c r="F27" s="58"/>
      <c r="G27" s="58"/>
      <c r="H27" s="58"/>
      <c r="I27" s="58"/>
      <c r="J27" s="58"/>
      <c r="K27" s="62" t="s">
        <v>348</v>
      </c>
      <c r="L27" s="63">
        <f>L26/307</f>
        <v>0.94136807817589574</v>
      </c>
      <c r="U27" s="143" t="s">
        <v>370</v>
      </c>
      <c r="V27" s="143"/>
    </row>
    <row r="28" spans="1:22" ht="16" x14ac:dyDescent="0.45">
      <c r="A28" s="148"/>
      <c r="B28" s="148"/>
      <c r="C28" s="58"/>
      <c r="D28" s="58"/>
      <c r="E28" s="58"/>
      <c r="F28" s="58"/>
      <c r="G28" s="58"/>
      <c r="H28" s="58"/>
      <c r="I28" s="58"/>
      <c r="J28" s="58"/>
      <c r="K28" s="58"/>
      <c r="L28" s="58"/>
    </row>
    <row r="29" spans="1:22" ht="16" x14ac:dyDescent="0.45">
      <c r="A29" s="58"/>
      <c r="B29" s="58"/>
      <c r="C29" s="58"/>
      <c r="D29" s="58"/>
      <c r="E29" s="58"/>
      <c r="F29" s="58"/>
      <c r="G29" s="58"/>
      <c r="H29" s="58"/>
      <c r="I29" s="58"/>
      <c r="J29" s="58"/>
      <c r="K29" s="58"/>
      <c r="L29" s="58"/>
    </row>
  </sheetData>
  <mergeCells count="11">
    <mergeCell ref="U27:V27"/>
    <mergeCell ref="AE2:AF2"/>
    <mergeCell ref="A1:AF1"/>
    <mergeCell ref="A2:B2"/>
    <mergeCell ref="A18:B18"/>
    <mergeCell ref="A27:B28"/>
    <mergeCell ref="K2:L2"/>
    <mergeCell ref="K18:L18"/>
    <mergeCell ref="U2:V2"/>
    <mergeCell ref="U8:V8"/>
    <mergeCell ref="U18:V1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xSplit="3" ySplit="12" topLeftCell="D13" activePane="bottomRight" state="frozen"/>
      <selection pane="topRight" activeCell="D1" sqref="D1"/>
      <selection pane="bottomLeft" activeCell="A13" sqref="A13"/>
      <selection pane="bottomRight" sqref="A1:P1"/>
    </sheetView>
  </sheetViews>
  <sheetFormatPr defaultRowHeight="14.5" x14ac:dyDescent="0.35"/>
  <cols>
    <col min="2" max="2" width="29.7265625" customWidth="1"/>
    <col min="3" max="3" width="24.81640625" customWidth="1"/>
    <col min="4" max="4" width="19.6328125" customWidth="1"/>
    <col min="5" max="5" width="11.08984375" customWidth="1"/>
    <col min="6" max="6" width="19" customWidth="1"/>
    <col min="7" max="7" width="6.54296875" customWidth="1"/>
    <col min="8" max="8" width="21.08984375" customWidth="1"/>
    <col min="9" max="9" width="8.1796875" customWidth="1"/>
    <col min="10" max="10" width="20" customWidth="1"/>
    <col min="11" max="11" width="20.453125" customWidth="1"/>
    <col min="12" max="12" width="20.36328125" customWidth="1"/>
    <col min="13" max="13" width="15" customWidth="1"/>
    <col min="14" max="14" width="29.7265625" customWidth="1"/>
    <col min="15" max="15" width="23.81640625" customWidth="1"/>
    <col min="16" max="16" width="6" customWidth="1"/>
    <col min="17" max="17" width="25.7265625" customWidth="1"/>
    <col min="18" max="18" width="24.90625" customWidth="1"/>
  </cols>
  <sheetData>
    <row r="1" spans="1:18" ht="35" x14ac:dyDescent="0.9">
      <c r="A1" s="152" t="s">
        <v>1</v>
      </c>
      <c r="B1" s="152"/>
      <c r="C1" s="152"/>
      <c r="D1" s="152"/>
      <c r="E1" s="152"/>
      <c r="F1" s="152"/>
      <c r="G1" s="152"/>
      <c r="H1" s="152"/>
      <c r="I1" s="152"/>
      <c r="J1" s="152"/>
      <c r="K1" s="152"/>
      <c r="L1" s="152"/>
      <c r="M1" s="152"/>
      <c r="N1" s="152"/>
      <c r="O1" s="152"/>
      <c r="P1" s="152"/>
    </row>
    <row r="2" spans="1:18" ht="16" x14ac:dyDescent="0.35">
      <c r="A2" s="153" t="s">
        <v>445</v>
      </c>
      <c r="B2" s="153"/>
    </row>
    <row r="13" spans="1:18" x14ac:dyDescent="0.35">
      <c r="C13" s="19" t="s">
        <v>304</v>
      </c>
      <c r="D13" s="6" t="s">
        <v>294</v>
      </c>
      <c r="E13" s="17" t="s">
        <v>295</v>
      </c>
      <c r="F13" s="6" t="s">
        <v>305</v>
      </c>
      <c r="G13" s="6" t="s">
        <v>19</v>
      </c>
      <c r="H13" s="6" t="s">
        <v>296</v>
      </c>
      <c r="I13" s="6" t="s">
        <v>26</v>
      </c>
      <c r="J13" s="6" t="s">
        <v>297</v>
      </c>
      <c r="K13" s="6" t="s">
        <v>291</v>
      </c>
      <c r="L13" s="6" t="s">
        <v>298</v>
      </c>
      <c r="M13" s="6" t="s">
        <v>299</v>
      </c>
      <c r="N13" s="6" t="s">
        <v>300</v>
      </c>
      <c r="O13" s="6" t="s">
        <v>301</v>
      </c>
      <c r="P13" s="6" t="s">
        <v>21</v>
      </c>
      <c r="Q13" s="6" t="s">
        <v>292</v>
      </c>
      <c r="R13" s="17" t="s">
        <v>302</v>
      </c>
    </row>
    <row r="14" spans="1:18" x14ac:dyDescent="0.35">
      <c r="C14" s="23" t="s">
        <v>444</v>
      </c>
      <c r="D14" s="20">
        <v>65</v>
      </c>
      <c r="E14" s="22">
        <v>30.6</v>
      </c>
      <c r="F14" s="21">
        <v>9.25</v>
      </c>
      <c r="G14" s="21">
        <v>11.75</v>
      </c>
      <c r="H14" s="21">
        <v>7.35</v>
      </c>
      <c r="I14" s="21">
        <v>25</v>
      </c>
      <c r="J14" s="21">
        <v>33.85</v>
      </c>
      <c r="K14" s="21">
        <v>10</v>
      </c>
      <c r="L14" s="21">
        <v>13.35</v>
      </c>
      <c r="M14" s="21">
        <v>1.5</v>
      </c>
      <c r="N14" s="21">
        <v>15.6</v>
      </c>
      <c r="O14" s="21">
        <v>13.85</v>
      </c>
      <c r="P14" s="21">
        <v>19</v>
      </c>
      <c r="Q14" s="21">
        <v>2</v>
      </c>
      <c r="R14" s="18">
        <v>4.5</v>
      </c>
    </row>
    <row r="15" spans="1:18" x14ac:dyDescent="0.35">
      <c r="C15" s="23" t="s">
        <v>388</v>
      </c>
      <c r="D15" s="20">
        <v>6</v>
      </c>
      <c r="E15" s="22">
        <v>22.166666666666668</v>
      </c>
      <c r="F15" s="21">
        <v>1</v>
      </c>
      <c r="G15" s="21">
        <v>1</v>
      </c>
      <c r="H15" s="21">
        <v>0</v>
      </c>
      <c r="I15" s="21">
        <v>2</v>
      </c>
      <c r="J15" s="21">
        <v>5</v>
      </c>
      <c r="K15" s="21">
        <v>2</v>
      </c>
      <c r="L15" s="21">
        <v>0</v>
      </c>
      <c r="M15" s="21">
        <v>0</v>
      </c>
      <c r="N15" s="21">
        <v>0</v>
      </c>
      <c r="O15" s="21">
        <v>3</v>
      </c>
      <c r="P15" s="21">
        <v>3</v>
      </c>
      <c r="Q15" s="21">
        <v>0</v>
      </c>
      <c r="R15" s="18">
        <v>1</v>
      </c>
    </row>
    <row r="16" spans="1:18" x14ac:dyDescent="0.35">
      <c r="C16" s="23" t="s">
        <v>200</v>
      </c>
      <c r="D16" s="20">
        <v>2</v>
      </c>
      <c r="E16" s="22">
        <v>26.5</v>
      </c>
      <c r="F16" s="21">
        <v>1</v>
      </c>
      <c r="G16" s="21">
        <v>1</v>
      </c>
      <c r="H16" s="21">
        <v>0</v>
      </c>
      <c r="I16" s="21">
        <v>2</v>
      </c>
      <c r="J16" s="21">
        <v>2</v>
      </c>
      <c r="K16" s="21">
        <v>0</v>
      </c>
      <c r="L16" s="21">
        <v>0</v>
      </c>
      <c r="M16" s="21">
        <v>0</v>
      </c>
      <c r="N16" s="21">
        <v>0</v>
      </c>
      <c r="O16" s="21">
        <v>0</v>
      </c>
      <c r="P16" s="21">
        <v>0</v>
      </c>
      <c r="Q16" s="21">
        <v>0</v>
      </c>
      <c r="R16" s="18">
        <v>0</v>
      </c>
    </row>
    <row r="17" spans="3:18" x14ac:dyDescent="0.35">
      <c r="C17" s="23" t="s">
        <v>402</v>
      </c>
      <c r="D17" s="20">
        <v>2</v>
      </c>
      <c r="E17" s="22">
        <v>54.5</v>
      </c>
      <c r="F17" s="21">
        <v>1</v>
      </c>
      <c r="G17" s="21">
        <v>0</v>
      </c>
      <c r="H17" s="21">
        <v>0</v>
      </c>
      <c r="I17" s="21">
        <v>2</v>
      </c>
      <c r="J17" s="21">
        <v>0</v>
      </c>
      <c r="K17" s="21">
        <v>1</v>
      </c>
      <c r="L17" s="21">
        <v>0</v>
      </c>
      <c r="M17" s="21">
        <v>0</v>
      </c>
      <c r="N17" s="21">
        <v>0</v>
      </c>
      <c r="O17" s="21">
        <v>0</v>
      </c>
      <c r="P17" s="21">
        <v>1</v>
      </c>
      <c r="Q17" s="21">
        <v>0</v>
      </c>
      <c r="R17" s="18">
        <v>0</v>
      </c>
    </row>
    <row r="18" spans="3:18" x14ac:dyDescent="0.35">
      <c r="C18" s="23" t="s">
        <v>193</v>
      </c>
      <c r="D18" s="20">
        <v>9</v>
      </c>
      <c r="E18" s="22">
        <v>66.222222222222229</v>
      </c>
      <c r="F18" s="21">
        <v>1</v>
      </c>
      <c r="G18" s="21">
        <v>3</v>
      </c>
      <c r="H18" s="21">
        <v>0</v>
      </c>
      <c r="I18" s="21">
        <v>3.75</v>
      </c>
      <c r="J18" s="21">
        <v>3.75</v>
      </c>
      <c r="K18" s="21">
        <v>3</v>
      </c>
      <c r="L18" s="21">
        <v>0</v>
      </c>
      <c r="M18" s="21">
        <v>0</v>
      </c>
      <c r="N18" s="21">
        <v>2.75</v>
      </c>
      <c r="O18" s="21">
        <v>0.75</v>
      </c>
      <c r="P18" s="21">
        <v>2</v>
      </c>
      <c r="Q18" s="21">
        <v>0</v>
      </c>
      <c r="R18" s="18">
        <v>2</v>
      </c>
    </row>
    <row r="19" spans="3:18" x14ac:dyDescent="0.35">
      <c r="C19" s="23" t="s">
        <v>149</v>
      </c>
      <c r="D19" s="20">
        <v>2</v>
      </c>
      <c r="E19" s="22">
        <v>20</v>
      </c>
      <c r="F19" s="21">
        <v>0</v>
      </c>
      <c r="G19" s="21">
        <v>0</v>
      </c>
      <c r="H19" s="21">
        <v>0</v>
      </c>
      <c r="I19" s="21">
        <v>0</v>
      </c>
      <c r="J19" s="21">
        <v>1</v>
      </c>
      <c r="K19" s="21">
        <v>0</v>
      </c>
      <c r="L19" s="21">
        <v>2</v>
      </c>
      <c r="M19" s="21">
        <v>0</v>
      </c>
      <c r="N19" s="21">
        <v>0</v>
      </c>
      <c r="O19" s="21">
        <v>1</v>
      </c>
      <c r="P19" s="21">
        <v>0</v>
      </c>
      <c r="Q19" s="21">
        <v>0</v>
      </c>
      <c r="R19" s="18">
        <v>0</v>
      </c>
    </row>
    <row r="20" spans="3:18" x14ac:dyDescent="0.35">
      <c r="C20" s="23" t="s">
        <v>182</v>
      </c>
      <c r="D20" s="20">
        <v>11</v>
      </c>
      <c r="E20" s="22">
        <v>63.363636363636367</v>
      </c>
      <c r="F20" s="21">
        <v>0</v>
      </c>
      <c r="G20" s="21">
        <v>4.3499999999999996</v>
      </c>
      <c r="H20" s="21">
        <v>0.6</v>
      </c>
      <c r="I20" s="21">
        <v>3</v>
      </c>
      <c r="J20" s="21">
        <v>4.0999999999999996</v>
      </c>
      <c r="K20" s="21">
        <v>2.75</v>
      </c>
      <c r="L20" s="21">
        <v>0</v>
      </c>
      <c r="M20" s="21">
        <v>0</v>
      </c>
      <c r="N20" s="21">
        <v>3.5</v>
      </c>
      <c r="O20" s="21">
        <v>5.75</v>
      </c>
      <c r="P20" s="21">
        <v>0</v>
      </c>
      <c r="Q20" s="21">
        <v>1.6</v>
      </c>
      <c r="R20" s="18">
        <v>1.35</v>
      </c>
    </row>
    <row r="21" spans="3:18" x14ac:dyDescent="0.35">
      <c r="C21" s="23" t="s">
        <v>189</v>
      </c>
      <c r="D21" s="20">
        <v>2</v>
      </c>
      <c r="E21" s="22">
        <v>25</v>
      </c>
      <c r="F21" s="21">
        <v>0</v>
      </c>
      <c r="G21" s="21">
        <v>2</v>
      </c>
      <c r="H21" s="21">
        <v>0</v>
      </c>
      <c r="I21" s="21">
        <v>0</v>
      </c>
      <c r="J21" s="21">
        <v>0</v>
      </c>
      <c r="K21" s="21">
        <v>1</v>
      </c>
      <c r="L21" s="21">
        <v>0</v>
      </c>
      <c r="M21" s="21">
        <v>0</v>
      </c>
      <c r="N21" s="21">
        <v>1</v>
      </c>
      <c r="O21" s="21">
        <v>1</v>
      </c>
      <c r="P21" s="21">
        <v>0</v>
      </c>
      <c r="Q21" s="21">
        <v>0</v>
      </c>
      <c r="R21" s="18">
        <v>1</v>
      </c>
    </row>
    <row r="22" spans="3:18" x14ac:dyDescent="0.35">
      <c r="C22" s="23" t="s">
        <v>171</v>
      </c>
      <c r="D22" s="20">
        <v>4</v>
      </c>
      <c r="E22" s="22">
        <v>70.75</v>
      </c>
      <c r="F22" s="21">
        <v>0</v>
      </c>
      <c r="G22" s="21">
        <v>1</v>
      </c>
      <c r="H22" s="21">
        <v>1</v>
      </c>
      <c r="I22" s="21">
        <v>2</v>
      </c>
      <c r="J22" s="21">
        <v>2</v>
      </c>
      <c r="K22" s="21">
        <v>0</v>
      </c>
      <c r="L22" s="21">
        <v>0</v>
      </c>
      <c r="M22" s="21">
        <v>0</v>
      </c>
      <c r="N22" s="21">
        <v>1</v>
      </c>
      <c r="O22" s="21">
        <v>0</v>
      </c>
      <c r="P22" s="21">
        <v>1</v>
      </c>
      <c r="Q22" s="21">
        <v>0</v>
      </c>
      <c r="R22" s="18">
        <v>0</v>
      </c>
    </row>
    <row r="23" spans="3:18" x14ac:dyDescent="0.35">
      <c r="C23" s="23" t="s">
        <v>123</v>
      </c>
      <c r="D23" s="20">
        <v>1</v>
      </c>
      <c r="E23" s="22">
        <v>47</v>
      </c>
      <c r="F23" s="21">
        <v>0</v>
      </c>
      <c r="G23" s="21">
        <v>1</v>
      </c>
      <c r="H23" s="21">
        <v>0</v>
      </c>
      <c r="I23" s="21">
        <v>0</v>
      </c>
      <c r="J23" s="21">
        <v>0</v>
      </c>
      <c r="K23" s="21">
        <v>0</v>
      </c>
      <c r="L23" s="21">
        <v>1</v>
      </c>
      <c r="M23" s="21">
        <v>0</v>
      </c>
      <c r="N23" s="21">
        <v>0</v>
      </c>
      <c r="O23" s="21">
        <v>1</v>
      </c>
      <c r="P23" s="21">
        <v>0</v>
      </c>
      <c r="Q23" s="21">
        <v>0</v>
      </c>
      <c r="R23" s="18">
        <v>0</v>
      </c>
    </row>
    <row r="24" spans="3:18" x14ac:dyDescent="0.35">
      <c r="C24" s="23" t="s">
        <v>174</v>
      </c>
      <c r="D24" s="20">
        <v>24</v>
      </c>
      <c r="E24" s="22">
        <v>58.708333333333336</v>
      </c>
      <c r="F24" s="21">
        <v>0.3</v>
      </c>
      <c r="G24" s="21">
        <v>8.0500000000000007</v>
      </c>
      <c r="H24" s="21">
        <v>2</v>
      </c>
      <c r="I24" s="21">
        <v>7.05</v>
      </c>
      <c r="J24" s="21">
        <v>9.0500000000000007</v>
      </c>
      <c r="K24" s="21">
        <v>7.3</v>
      </c>
      <c r="L24" s="21">
        <v>7.05</v>
      </c>
      <c r="M24" s="21">
        <v>0</v>
      </c>
      <c r="N24" s="21">
        <v>5.3</v>
      </c>
      <c r="O24" s="21">
        <v>5.3</v>
      </c>
      <c r="P24" s="21">
        <v>5.3</v>
      </c>
      <c r="Q24" s="21">
        <v>0</v>
      </c>
      <c r="R24" s="18">
        <v>3.3</v>
      </c>
    </row>
    <row r="25" spans="3:18" x14ac:dyDescent="0.35">
      <c r="C25" s="23" t="s">
        <v>385</v>
      </c>
      <c r="D25" s="20">
        <v>2</v>
      </c>
      <c r="E25" s="22">
        <v>50</v>
      </c>
      <c r="F25" s="21">
        <v>0</v>
      </c>
      <c r="G25" s="21">
        <v>1</v>
      </c>
      <c r="H25" s="21">
        <v>0</v>
      </c>
      <c r="I25" s="21">
        <v>0</v>
      </c>
      <c r="J25" s="21">
        <v>0</v>
      </c>
      <c r="K25" s="21">
        <v>0</v>
      </c>
      <c r="L25" s="21">
        <v>1</v>
      </c>
      <c r="M25" s="21">
        <v>0</v>
      </c>
      <c r="N25" s="21">
        <v>2</v>
      </c>
      <c r="O25" s="21">
        <v>0</v>
      </c>
      <c r="P25" s="21">
        <v>1</v>
      </c>
      <c r="Q25" s="21">
        <v>0</v>
      </c>
      <c r="R25" s="18">
        <v>0</v>
      </c>
    </row>
    <row r="26" spans="3:18" x14ac:dyDescent="0.35">
      <c r="C26" s="23" t="s">
        <v>416</v>
      </c>
      <c r="D26" s="20">
        <v>1</v>
      </c>
      <c r="E26" s="22">
        <v>24</v>
      </c>
      <c r="F26" s="21">
        <v>1</v>
      </c>
      <c r="G26" s="21">
        <v>0</v>
      </c>
      <c r="H26" s="21">
        <v>0</v>
      </c>
      <c r="I26" s="21">
        <v>0</v>
      </c>
      <c r="J26" s="21">
        <v>0</v>
      </c>
      <c r="K26" s="21">
        <v>0</v>
      </c>
      <c r="L26" s="21">
        <v>0</v>
      </c>
      <c r="M26" s="21">
        <v>0</v>
      </c>
      <c r="N26" s="21">
        <v>1</v>
      </c>
      <c r="O26" s="21">
        <v>0</v>
      </c>
      <c r="P26" s="21">
        <v>1</v>
      </c>
      <c r="Q26" s="21">
        <v>0</v>
      </c>
      <c r="R26" s="18">
        <v>0</v>
      </c>
    </row>
    <row r="27" spans="3:18" x14ac:dyDescent="0.35">
      <c r="C27" s="23" t="s">
        <v>392</v>
      </c>
      <c r="D27" s="20">
        <v>1</v>
      </c>
      <c r="E27" s="22">
        <v>59</v>
      </c>
      <c r="F27" s="21">
        <v>0</v>
      </c>
      <c r="G27" s="21">
        <v>1</v>
      </c>
      <c r="H27" s="21">
        <v>0</v>
      </c>
      <c r="I27" s="21">
        <v>0</v>
      </c>
      <c r="J27" s="21">
        <v>0</v>
      </c>
      <c r="K27" s="21">
        <v>1</v>
      </c>
      <c r="L27" s="21">
        <v>0</v>
      </c>
      <c r="M27" s="21">
        <v>0</v>
      </c>
      <c r="N27" s="21">
        <v>0</v>
      </c>
      <c r="O27" s="21">
        <v>0</v>
      </c>
      <c r="P27" s="21">
        <v>0</v>
      </c>
      <c r="Q27" s="21">
        <v>1</v>
      </c>
      <c r="R27" s="18">
        <v>0</v>
      </c>
    </row>
    <row r="28" spans="3:18" x14ac:dyDescent="0.35">
      <c r="C28" s="23" t="s">
        <v>393</v>
      </c>
      <c r="D28" s="20">
        <v>2</v>
      </c>
      <c r="E28" s="22">
        <v>68.5</v>
      </c>
      <c r="F28" s="21">
        <v>0</v>
      </c>
      <c r="G28" s="21">
        <v>1</v>
      </c>
      <c r="H28" s="21">
        <v>0</v>
      </c>
      <c r="I28" s="21">
        <v>0</v>
      </c>
      <c r="J28" s="21">
        <v>0</v>
      </c>
      <c r="K28" s="21">
        <v>0</v>
      </c>
      <c r="L28" s="21">
        <v>1</v>
      </c>
      <c r="M28" s="21">
        <v>0</v>
      </c>
      <c r="N28" s="21">
        <v>0</v>
      </c>
      <c r="O28" s="21">
        <v>1</v>
      </c>
      <c r="P28" s="21">
        <v>0</v>
      </c>
      <c r="Q28" s="21">
        <v>0</v>
      </c>
      <c r="R28" s="18">
        <v>0</v>
      </c>
    </row>
    <row r="29" spans="3:18" x14ac:dyDescent="0.35">
      <c r="C29" s="23" t="s">
        <v>178</v>
      </c>
      <c r="D29" s="20">
        <v>3</v>
      </c>
      <c r="E29" s="22">
        <v>33</v>
      </c>
      <c r="F29" s="21">
        <v>0</v>
      </c>
      <c r="G29" s="21">
        <v>0</v>
      </c>
      <c r="H29" s="21">
        <v>1</v>
      </c>
      <c r="I29" s="21">
        <v>0</v>
      </c>
      <c r="J29" s="21">
        <v>2</v>
      </c>
      <c r="K29" s="21">
        <v>0</v>
      </c>
      <c r="L29" s="21">
        <v>0</v>
      </c>
      <c r="M29" s="21">
        <v>0</v>
      </c>
      <c r="N29" s="21">
        <v>1</v>
      </c>
      <c r="O29" s="21">
        <v>1</v>
      </c>
      <c r="P29" s="21">
        <v>0</v>
      </c>
      <c r="Q29" s="21">
        <v>0</v>
      </c>
      <c r="R29" s="18">
        <v>0</v>
      </c>
    </row>
    <row r="30" spans="3:18" x14ac:dyDescent="0.35">
      <c r="C30" s="23" t="s">
        <v>161</v>
      </c>
      <c r="D30" s="20">
        <v>7</v>
      </c>
      <c r="E30" s="22">
        <v>59</v>
      </c>
      <c r="F30" s="21">
        <v>2</v>
      </c>
      <c r="G30" s="21">
        <v>3</v>
      </c>
      <c r="H30" s="21">
        <v>0</v>
      </c>
      <c r="I30" s="21">
        <v>2.5</v>
      </c>
      <c r="J30" s="21">
        <v>2.5</v>
      </c>
      <c r="K30" s="21">
        <v>1</v>
      </c>
      <c r="L30" s="21">
        <v>0.5</v>
      </c>
      <c r="M30" s="21">
        <v>0</v>
      </c>
      <c r="N30" s="21">
        <v>3.5</v>
      </c>
      <c r="O30" s="21">
        <v>3.5</v>
      </c>
      <c r="P30" s="21">
        <v>0</v>
      </c>
      <c r="Q30" s="21">
        <v>0</v>
      </c>
      <c r="R30" s="18">
        <v>0.5</v>
      </c>
    </row>
    <row r="31" spans="3:18" x14ac:dyDescent="0.35">
      <c r="C31" s="23" t="s">
        <v>377</v>
      </c>
      <c r="D31" s="20">
        <v>2</v>
      </c>
      <c r="E31" s="22">
        <v>58.5</v>
      </c>
      <c r="F31" s="21">
        <v>0</v>
      </c>
      <c r="G31" s="21">
        <v>1</v>
      </c>
      <c r="H31" s="21">
        <v>1</v>
      </c>
      <c r="I31" s="21">
        <v>0</v>
      </c>
      <c r="J31" s="21">
        <v>1</v>
      </c>
      <c r="K31" s="21">
        <v>1</v>
      </c>
      <c r="L31" s="21">
        <v>0</v>
      </c>
      <c r="M31" s="21">
        <v>0</v>
      </c>
      <c r="N31" s="21">
        <v>0</v>
      </c>
      <c r="O31" s="21">
        <v>1</v>
      </c>
      <c r="P31" s="21">
        <v>0</v>
      </c>
      <c r="Q31" s="21">
        <v>1</v>
      </c>
      <c r="R31" s="18">
        <v>0</v>
      </c>
    </row>
    <row r="32" spans="3:18" x14ac:dyDescent="0.35">
      <c r="C32" s="23" t="s">
        <v>401</v>
      </c>
      <c r="D32" s="20">
        <v>2</v>
      </c>
      <c r="E32" s="22">
        <v>74</v>
      </c>
      <c r="F32" s="21">
        <v>0</v>
      </c>
      <c r="G32" s="21">
        <v>0</v>
      </c>
      <c r="H32" s="21">
        <v>0</v>
      </c>
      <c r="I32" s="21">
        <v>0</v>
      </c>
      <c r="J32" s="21">
        <v>1</v>
      </c>
      <c r="K32" s="21">
        <v>1</v>
      </c>
      <c r="L32" s="21">
        <v>0</v>
      </c>
      <c r="M32" s="21">
        <v>0</v>
      </c>
      <c r="N32" s="21">
        <v>0</v>
      </c>
      <c r="O32" s="21">
        <v>0</v>
      </c>
      <c r="P32" s="21">
        <v>0</v>
      </c>
      <c r="Q32" s="21">
        <v>0</v>
      </c>
      <c r="R32" s="18">
        <v>0</v>
      </c>
    </row>
    <row r="33" spans="3:18" x14ac:dyDescent="0.35">
      <c r="C33" s="23" t="s">
        <v>132</v>
      </c>
      <c r="D33" s="20">
        <v>1</v>
      </c>
      <c r="E33" s="22">
        <v>66</v>
      </c>
      <c r="F33" s="21">
        <v>0</v>
      </c>
      <c r="G33" s="21">
        <v>1</v>
      </c>
      <c r="H33" s="21">
        <v>0</v>
      </c>
      <c r="I33" s="21">
        <v>0</v>
      </c>
      <c r="J33" s="21">
        <v>0</v>
      </c>
      <c r="K33" s="21">
        <v>0</v>
      </c>
      <c r="L33" s="21">
        <v>0</v>
      </c>
      <c r="M33" s="21">
        <v>0</v>
      </c>
      <c r="N33" s="21">
        <v>0</v>
      </c>
      <c r="O33" s="21">
        <v>0</v>
      </c>
      <c r="P33" s="21">
        <v>0</v>
      </c>
      <c r="Q33" s="21">
        <v>1</v>
      </c>
      <c r="R33" s="18">
        <v>1</v>
      </c>
    </row>
    <row r="34" spans="3:18" x14ac:dyDescent="0.35">
      <c r="C34" s="23" t="s">
        <v>190</v>
      </c>
      <c r="D34" s="20">
        <v>3</v>
      </c>
      <c r="E34" s="22">
        <v>50.666666666666664</v>
      </c>
      <c r="F34" s="21">
        <v>0</v>
      </c>
      <c r="G34" s="21">
        <v>2</v>
      </c>
      <c r="H34" s="21">
        <v>0</v>
      </c>
      <c r="I34" s="21">
        <v>0</v>
      </c>
      <c r="J34" s="21">
        <v>3</v>
      </c>
      <c r="K34" s="21">
        <v>0</v>
      </c>
      <c r="L34" s="21">
        <v>1</v>
      </c>
      <c r="M34" s="21">
        <v>1</v>
      </c>
      <c r="N34" s="21">
        <v>0</v>
      </c>
      <c r="O34" s="21">
        <v>0</v>
      </c>
      <c r="P34" s="21">
        <v>0</v>
      </c>
      <c r="Q34" s="21">
        <v>0</v>
      </c>
      <c r="R34" s="18">
        <v>0</v>
      </c>
    </row>
    <row r="35" spans="3:18" x14ac:dyDescent="0.35">
      <c r="C35" s="23" t="s">
        <v>166</v>
      </c>
      <c r="D35" s="20">
        <v>3</v>
      </c>
      <c r="E35" s="22">
        <v>58.333333333333336</v>
      </c>
      <c r="F35" s="21">
        <v>0</v>
      </c>
      <c r="G35" s="21">
        <v>2</v>
      </c>
      <c r="H35" s="21">
        <v>0</v>
      </c>
      <c r="I35" s="21">
        <v>0.6</v>
      </c>
      <c r="J35" s="21">
        <v>0.6</v>
      </c>
      <c r="K35" s="21">
        <v>0</v>
      </c>
      <c r="L35" s="21">
        <v>1</v>
      </c>
      <c r="M35" s="21">
        <v>0</v>
      </c>
      <c r="N35" s="21">
        <v>0.6</v>
      </c>
      <c r="O35" s="21">
        <v>0.6</v>
      </c>
      <c r="P35" s="21">
        <v>1</v>
      </c>
      <c r="Q35" s="21">
        <v>0</v>
      </c>
      <c r="R35" s="18">
        <v>0.6</v>
      </c>
    </row>
    <row r="36" spans="3:18" x14ac:dyDescent="0.35">
      <c r="C36" s="23" t="s">
        <v>413</v>
      </c>
      <c r="D36" s="20">
        <v>1</v>
      </c>
      <c r="E36" s="22">
        <v>26</v>
      </c>
      <c r="F36" s="21">
        <v>0</v>
      </c>
      <c r="G36" s="21">
        <v>0</v>
      </c>
      <c r="H36" s="21">
        <v>0</v>
      </c>
      <c r="I36" s="21">
        <v>0</v>
      </c>
      <c r="J36" s="21">
        <v>0</v>
      </c>
      <c r="K36" s="21">
        <v>0</v>
      </c>
      <c r="L36" s="21">
        <v>0</v>
      </c>
      <c r="M36" s="21">
        <v>0</v>
      </c>
      <c r="N36" s="21">
        <v>0</v>
      </c>
      <c r="O36" s="21">
        <v>1</v>
      </c>
      <c r="P36" s="21">
        <v>1</v>
      </c>
      <c r="Q36" s="21">
        <v>0</v>
      </c>
      <c r="R36" s="18">
        <v>1</v>
      </c>
    </row>
    <row r="37" spans="3:18" x14ac:dyDescent="0.35">
      <c r="C37" s="23" t="s">
        <v>405</v>
      </c>
      <c r="D37" s="20">
        <v>1</v>
      </c>
      <c r="E37" s="22">
        <v>52</v>
      </c>
      <c r="F37" s="21">
        <v>0</v>
      </c>
      <c r="G37" s="21">
        <v>1</v>
      </c>
      <c r="H37" s="21">
        <v>0</v>
      </c>
      <c r="I37" s="21">
        <v>0</v>
      </c>
      <c r="J37" s="21">
        <v>1</v>
      </c>
      <c r="K37" s="21">
        <v>0</v>
      </c>
      <c r="L37" s="21">
        <v>0</v>
      </c>
      <c r="M37" s="21">
        <v>0</v>
      </c>
      <c r="N37" s="21">
        <v>1</v>
      </c>
      <c r="O37" s="21">
        <v>0</v>
      </c>
      <c r="P37" s="21">
        <v>0</v>
      </c>
      <c r="Q37" s="21">
        <v>0</v>
      </c>
      <c r="R37" s="18">
        <v>0</v>
      </c>
    </row>
    <row r="38" spans="3:18" x14ac:dyDescent="0.35">
      <c r="C38" s="23" t="s">
        <v>181</v>
      </c>
      <c r="D38" s="20">
        <v>4</v>
      </c>
      <c r="E38" s="22">
        <v>66</v>
      </c>
      <c r="F38" s="21">
        <v>0</v>
      </c>
      <c r="G38" s="21">
        <v>3</v>
      </c>
      <c r="H38" s="21">
        <v>0</v>
      </c>
      <c r="I38" s="21">
        <v>1</v>
      </c>
      <c r="J38" s="21">
        <v>0</v>
      </c>
      <c r="K38" s="21">
        <v>0</v>
      </c>
      <c r="L38" s="21">
        <v>3</v>
      </c>
      <c r="M38" s="21">
        <v>0</v>
      </c>
      <c r="N38" s="21">
        <v>1</v>
      </c>
      <c r="O38" s="21">
        <v>0</v>
      </c>
      <c r="P38" s="21">
        <v>0</v>
      </c>
      <c r="Q38" s="21">
        <v>1</v>
      </c>
      <c r="R38" s="18">
        <v>1</v>
      </c>
    </row>
    <row r="39" spans="3:18" x14ac:dyDescent="0.35">
      <c r="C39" s="23" t="s">
        <v>155</v>
      </c>
      <c r="D39" s="20">
        <v>5</v>
      </c>
      <c r="E39" s="22">
        <v>62</v>
      </c>
      <c r="F39" s="21">
        <v>0</v>
      </c>
      <c r="G39" s="21">
        <v>3</v>
      </c>
      <c r="H39" s="21">
        <v>0</v>
      </c>
      <c r="I39" s="21">
        <v>1</v>
      </c>
      <c r="J39" s="21">
        <v>0</v>
      </c>
      <c r="K39" s="21">
        <v>0</v>
      </c>
      <c r="L39" s="21">
        <v>3</v>
      </c>
      <c r="M39" s="21">
        <v>0</v>
      </c>
      <c r="N39" s="21">
        <v>0</v>
      </c>
      <c r="O39" s="21">
        <v>4</v>
      </c>
      <c r="P39" s="21">
        <v>0</v>
      </c>
      <c r="Q39" s="21">
        <v>0</v>
      </c>
      <c r="R39" s="18">
        <v>2</v>
      </c>
    </row>
    <row r="40" spans="3:18" x14ac:dyDescent="0.35">
      <c r="C40" s="23" t="s">
        <v>156</v>
      </c>
      <c r="D40" s="20">
        <v>10</v>
      </c>
      <c r="E40" s="22">
        <v>60.7</v>
      </c>
      <c r="F40" s="21">
        <v>1</v>
      </c>
      <c r="G40" s="21">
        <v>4</v>
      </c>
      <c r="H40" s="21">
        <v>0</v>
      </c>
      <c r="I40" s="21">
        <v>4</v>
      </c>
      <c r="J40" s="21">
        <v>5</v>
      </c>
      <c r="K40" s="21">
        <v>1</v>
      </c>
      <c r="L40" s="21">
        <v>4</v>
      </c>
      <c r="M40" s="21">
        <v>0</v>
      </c>
      <c r="N40" s="21">
        <v>4</v>
      </c>
      <c r="O40" s="21">
        <v>2</v>
      </c>
      <c r="P40" s="21">
        <v>0</v>
      </c>
      <c r="Q40" s="21">
        <v>0</v>
      </c>
      <c r="R40" s="18">
        <v>0</v>
      </c>
    </row>
    <row r="41" spans="3:18" x14ac:dyDescent="0.35">
      <c r="C41" s="23" t="s">
        <v>170</v>
      </c>
      <c r="D41" s="20">
        <v>5</v>
      </c>
      <c r="E41" s="22">
        <v>47.6</v>
      </c>
      <c r="F41" s="21">
        <v>0</v>
      </c>
      <c r="G41" s="21">
        <v>0.5</v>
      </c>
      <c r="H41" s="21">
        <v>0</v>
      </c>
      <c r="I41" s="21">
        <v>0.5</v>
      </c>
      <c r="J41" s="21">
        <v>0</v>
      </c>
      <c r="K41" s="21">
        <v>0</v>
      </c>
      <c r="L41" s="21">
        <v>1.5</v>
      </c>
      <c r="M41" s="21">
        <v>0</v>
      </c>
      <c r="N41" s="21">
        <v>0.5</v>
      </c>
      <c r="O41" s="21">
        <v>1</v>
      </c>
      <c r="P41" s="21">
        <v>2</v>
      </c>
      <c r="Q41" s="21">
        <v>0.5</v>
      </c>
      <c r="R41" s="18">
        <v>0.5</v>
      </c>
    </row>
    <row r="42" spans="3:18" x14ac:dyDescent="0.35">
      <c r="C42" s="23" t="s">
        <v>145</v>
      </c>
      <c r="D42" s="20">
        <v>4</v>
      </c>
      <c r="E42" s="22">
        <v>55.25</v>
      </c>
      <c r="F42" s="21">
        <v>0</v>
      </c>
      <c r="G42" s="21">
        <v>2</v>
      </c>
      <c r="H42" s="21">
        <v>0</v>
      </c>
      <c r="I42" s="21">
        <v>2</v>
      </c>
      <c r="J42" s="21">
        <v>2</v>
      </c>
      <c r="K42" s="21">
        <v>0</v>
      </c>
      <c r="L42" s="21">
        <v>0</v>
      </c>
      <c r="M42" s="21">
        <v>0</v>
      </c>
      <c r="N42" s="21">
        <v>2</v>
      </c>
      <c r="O42" s="21">
        <v>1</v>
      </c>
      <c r="P42" s="21">
        <v>0</v>
      </c>
      <c r="Q42" s="21">
        <v>1</v>
      </c>
      <c r="R42" s="18">
        <v>1</v>
      </c>
    </row>
    <row r="43" spans="3:18" x14ac:dyDescent="0.35">
      <c r="C43" s="23" t="s">
        <v>168</v>
      </c>
      <c r="D43" s="20">
        <v>2</v>
      </c>
      <c r="E43" s="22">
        <v>59.5</v>
      </c>
      <c r="F43" s="21">
        <v>0</v>
      </c>
      <c r="G43" s="21">
        <v>2</v>
      </c>
      <c r="H43" s="21">
        <v>0</v>
      </c>
      <c r="I43" s="21">
        <v>2</v>
      </c>
      <c r="J43" s="21">
        <v>0</v>
      </c>
      <c r="K43" s="21">
        <v>0</v>
      </c>
      <c r="L43" s="21">
        <v>0</v>
      </c>
      <c r="M43" s="21">
        <v>0</v>
      </c>
      <c r="N43" s="21">
        <v>0</v>
      </c>
      <c r="O43" s="21">
        <v>2</v>
      </c>
      <c r="P43" s="21">
        <v>0</v>
      </c>
      <c r="Q43" s="21">
        <v>0</v>
      </c>
      <c r="R43" s="18">
        <v>0</v>
      </c>
    </row>
    <row r="44" spans="3:18" x14ac:dyDescent="0.35">
      <c r="C44" s="23" t="s">
        <v>141</v>
      </c>
      <c r="D44" s="20">
        <v>1</v>
      </c>
      <c r="E44" s="22">
        <v>74</v>
      </c>
      <c r="F44" s="21">
        <v>0</v>
      </c>
      <c r="G44" s="21">
        <v>1</v>
      </c>
      <c r="H44" s="21">
        <v>0</v>
      </c>
      <c r="I44" s="21">
        <v>1</v>
      </c>
      <c r="J44" s="21">
        <v>0</v>
      </c>
      <c r="K44" s="21">
        <v>0</v>
      </c>
      <c r="L44" s="21">
        <v>0</v>
      </c>
      <c r="M44" s="21">
        <v>0</v>
      </c>
      <c r="N44" s="21">
        <v>0</v>
      </c>
      <c r="O44" s="21">
        <v>1</v>
      </c>
      <c r="P44" s="21">
        <v>0</v>
      </c>
      <c r="Q44" s="21">
        <v>0</v>
      </c>
      <c r="R44" s="18">
        <v>0</v>
      </c>
    </row>
    <row r="45" spans="3:18" x14ac:dyDescent="0.35">
      <c r="C45" s="23" t="s">
        <v>142</v>
      </c>
      <c r="D45" s="20">
        <v>3</v>
      </c>
      <c r="E45" s="22">
        <v>53</v>
      </c>
      <c r="F45" s="21">
        <v>0</v>
      </c>
      <c r="G45" s="21">
        <v>2</v>
      </c>
      <c r="H45" s="21">
        <v>0</v>
      </c>
      <c r="I45" s="21">
        <v>1</v>
      </c>
      <c r="J45" s="21">
        <v>2</v>
      </c>
      <c r="K45" s="21">
        <v>1</v>
      </c>
      <c r="L45" s="21">
        <v>0</v>
      </c>
      <c r="M45" s="21">
        <v>0</v>
      </c>
      <c r="N45" s="21">
        <v>1</v>
      </c>
      <c r="O45" s="21">
        <v>1</v>
      </c>
      <c r="P45" s="21">
        <v>0</v>
      </c>
      <c r="Q45" s="21">
        <v>1</v>
      </c>
      <c r="R45" s="18">
        <v>0</v>
      </c>
    </row>
    <row r="46" spans="3:18" x14ac:dyDescent="0.35">
      <c r="C46" s="23" t="s">
        <v>389</v>
      </c>
      <c r="D46" s="20">
        <v>1</v>
      </c>
      <c r="E46" s="22">
        <v>69</v>
      </c>
      <c r="F46" s="21">
        <v>0</v>
      </c>
      <c r="G46" s="21">
        <v>0</v>
      </c>
      <c r="H46" s="21">
        <v>0</v>
      </c>
      <c r="I46" s="21">
        <v>1</v>
      </c>
      <c r="J46" s="21">
        <v>0</v>
      </c>
      <c r="K46" s="21">
        <v>0</v>
      </c>
      <c r="L46" s="21">
        <v>1</v>
      </c>
      <c r="M46" s="21">
        <v>0</v>
      </c>
      <c r="N46" s="21">
        <v>1</v>
      </c>
      <c r="O46" s="21">
        <v>0</v>
      </c>
      <c r="P46" s="21">
        <v>0</v>
      </c>
      <c r="Q46" s="21">
        <v>0</v>
      </c>
      <c r="R46" s="18">
        <v>0</v>
      </c>
    </row>
    <row r="47" spans="3:18" x14ac:dyDescent="0.35">
      <c r="C47" s="23" t="s">
        <v>138</v>
      </c>
      <c r="D47" s="20">
        <v>1</v>
      </c>
      <c r="E47" s="22">
        <v>57</v>
      </c>
      <c r="F47" s="21">
        <v>0</v>
      </c>
      <c r="G47" s="21">
        <v>0</v>
      </c>
      <c r="H47" s="21">
        <v>0</v>
      </c>
      <c r="I47" s="21">
        <v>0</v>
      </c>
      <c r="J47" s="21">
        <v>1</v>
      </c>
      <c r="K47" s="21">
        <v>0</v>
      </c>
      <c r="L47" s="21">
        <v>0</v>
      </c>
      <c r="M47" s="21">
        <v>0</v>
      </c>
      <c r="N47" s="21">
        <v>1</v>
      </c>
      <c r="O47" s="21">
        <v>1</v>
      </c>
      <c r="P47" s="21">
        <v>0</v>
      </c>
      <c r="Q47" s="21">
        <v>0</v>
      </c>
      <c r="R47" s="18">
        <v>0</v>
      </c>
    </row>
    <row r="48" spans="3:18" x14ac:dyDescent="0.35">
      <c r="C48" s="23" t="s">
        <v>147</v>
      </c>
      <c r="D48" s="20">
        <v>2</v>
      </c>
      <c r="E48" s="22">
        <v>27</v>
      </c>
      <c r="F48" s="21">
        <v>1</v>
      </c>
      <c r="G48" s="21">
        <v>1</v>
      </c>
      <c r="H48" s="21">
        <v>0</v>
      </c>
      <c r="I48" s="21">
        <v>1</v>
      </c>
      <c r="J48" s="21">
        <v>1</v>
      </c>
      <c r="K48" s="21">
        <v>0</v>
      </c>
      <c r="L48" s="21">
        <v>0</v>
      </c>
      <c r="M48" s="21">
        <v>0</v>
      </c>
      <c r="N48" s="21">
        <v>1</v>
      </c>
      <c r="O48" s="21">
        <v>0</v>
      </c>
      <c r="P48" s="21">
        <v>1</v>
      </c>
      <c r="Q48" s="21">
        <v>0</v>
      </c>
      <c r="R48" s="18">
        <v>0</v>
      </c>
    </row>
    <row r="49" spans="3:18" x14ac:dyDescent="0.35">
      <c r="C49" s="23" t="s">
        <v>396</v>
      </c>
      <c r="D49" s="20">
        <v>2</v>
      </c>
      <c r="E49" s="22">
        <v>61.5</v>
      </c>
      <c r="F49" s="21">
        <v>1.125</v>
      </c>
      <c r="G49" s="21">
        <v>1.125</v>
      </c>
      <c r="H49" s="21">
        <v>0.375</v>
      </c>
      <c r="I49" s="21">
        <v>0</v>
      </c>
      <c r="J49" s="21">
        <v>1.125</v>
      </c>
      <c r="K49" s="21">
        <v>1.125</v>
      </c>
      <c r="L49" s="21">
        <v>0</v>
      </c>
      <c r="M49" s="21">
        <v>0</v>
      </c>
      <c r="N49" s="21">
        <v>0.375</v>
      </c>
      <c r="O49" s="21">
        <v>0</v>
      </c>
      <c r="P49" s="21">
        <v>0.375</v>
      </c>
      <c r="Q49" s="21">
        <v>0</v>
      </c>
      <c r="R49" s="18">
        <v>0.375</v>
      </c>
    </row>
    <row r="50" spans="3:18" x14ac:dyDescent="0.35">
      <c r="C50" s="23" t="s">
        <v>395</v>
      </c>
      <c r="D50" s="20">
        <v>2</v>
      </c>
      <c r="E50" s="22">
        <v>57</v>
      </c>
      <c r="F50" s="21">
        <v>0</v>
      </c>
      <c r="G50" s="21">
        <v>2</v>
      </c>
      <c r="H50" s="21">
        <v>1</v>
      </c>
      <c r="I50" s="21">
        <v>0</v>
      </c>
      <c r="J50" s="21">
        <v>1</v>
      </c>
      <c r="K50" s="21">
        <v>0</v>
      </c>
      <c r="L50" s="21">
        <v>0</v>
      </c>
      <c r="M50" s="21">
        <v>0</v>
      </c>
      <c r="N50" s="21">
        <v>0</v>
      </c>
      <c r="O50" s="21">
        <v>0</v>
      </c>
      <c r="P50" s="21">
        <v>0</v>
      </c>
      <c r="Q50" s="21">
        <v>0</v>
      </c>
      <c r="R50" s="18">
        <v>1</v>
      </c>
    </row>
    <row r="51" spans="3:18" x14ac:dyDescent="0.35">
      <c r="C51" s="23" t="s">
        <v>129</v>
      </c>
      <c r="D51" s="20">
        <v>12</v>
      </c>
      <c r="E51" s="22">
        <v>67.583333333333329</v>
      </c>
      <c r="F51" s="21">
        <v>0</v>
      </c>
      <c r="G51" s="21">
        <v>5.375</v>
      </c>
      <c r="H51" s="21">
        <v>1</v>
      </c>
      <c r="I51" s="21">
        <v>4.375</v>
      </c>
      <c r="J51" s="21">
        <v>2.375</v>
      </c>
      <c r="K51" s="21">
        <v>2.375</v>
      </c>
      <c r="L51" s="21">
        <v>2.375</v>
      </c>
      <c r="M51" s="21">
        <v>0.375</v>
      </c>
      <c r="N51" s="21">
        <v>0.375</v>
      </c>
      <c r="O51" s="21">
        <v>1.375</v>
      </c>
      <c r="P51" s="21">
        <v>0</v>
      </c>
      <c r="Q51" s="21">
        <v>0</v>
      </c>
      <c r="R51" s="18">
        <v>0</v>
      </c>
    </row>
    <row r="52" spans="3:18" x14ac:dyDescent="0.35">
      <c r="C52" s="23" t="s">
        <v>165</v>
      </c>
      <c r="D52" s="20">
        <v>3</v>
      </c>
      <c r="E52" s="22">
        <v>61</v>
      </c>
      <c r="F52" s="21">
        <v>0</v>
      </c>
      <c r="G52" s="21">
        <v>1</v>
      </c>
      <c r="H52" s="21">
        <v>1</v>
      </c>
      <c r="I52" s="21">
        <v>1</v>
      </c>
      <c r="J52" s="21">
        <v>0</v>
      </c>
      <c r="K52" s="21">
        <v>0</v>
      </c>
      <c r="L52" s="21">
        <v>0</v>
      </c>
      <c r="M52" s="21">
        <v>0</v>
      </c>
      <c r="N52" s="21">
        <v>0</v>
      </c>
      <c r="O52" s="21">
        <v>1</v>
      </c>
      <c r="P52" s="21">
        <v>0</v>
      </c>
      <c r="Q52" s="21">
        <v>0</v>
      </c>
      <c r="R52" s="18">
        <v>0</v>
      </c>
    </row>
    <row r="53" spans="3:18" x14ac:dyDescent="0.35">
      <c r="C53" s="23" t="s">
        <v>119</v>
      </c>
      <c r="D53" s="20">
        <v>1</v>
      </c>
      <c r="E53" s="22">
        <v>27</v>
      </c>
      <c r="F53" s="21">
        <v>0</v>
      </c>
      <c r="G53" s="21">
        <v>0</v>
      </c>
      <c r="H53" s="21">
        <v>0</v>
      </c>
      <c r="I53" s="21">
        <v>0</v>
      </c>
      <c r="J53" s="21">
        <v>0</v>
      </c>
      <c r="K53" s="21">
        <v>0</v>
      </c>
      <c r="L53" s="21">
        <v>0</v>
      </c>
      <c r="M53" s="21">
        <v>0</v>
      </c>
      <c r="N53" s="21">
        <v>0</v>
      </c>
      <c r="O53" s="21">
        <v>0</v>
      </c>
      <c r="P53" s="21">
        <v>0</v>
      </c>
      <c r="Q53" s="21">
        <v>0</v>
      </c>
      <c r="R53" s="18">
        <v>0</v>
      </c>
    </row>
    <row r="54" spans="3:18" x14ac:dyDescent="0.35">
      <c r="C54" s="23" t="s">
        <v>394</v>
      </c>
      <c r="D54" s="20">
        <v>1</v>
      </c>
      <c r="E54" s="22">
        <v>83</v>
      </c>
      <c r="F54" s="21">
        <v>0</v>
      </c>
      <c r="G54" s="21">
        <v>0</v>
      </c>
      <c r="H54" s="21">
        <v>0</v>
      </c>
      <c r="I54" s="21">
        <v>0</v>
      </c>
      <c r="J54" s="21">
        <v>0</v>
      </c>
      <c r="K54" s="21">
        <v>1</v>
      </c>
      <c r="L54" s="21">
        <v>0</v>
      </c>
      <c r="M54" s="21">
        <v>0</v>
      </c>
      <c r="N54" s="21">
        <v>0</v>
      </c>
      <c r="O54" s="21">
        <v>0</v>
      </c>
      <c r="P54" s="21">
        <v>0</v>
      </c>
      <c r="Q54" s="21">
        <v>0</v>
      </c>
      <c r="R54" s="18">
        <v>0</v>
      </c>
    </row>
    <row r="55" spans="3:18" x14ac:dyDescent="0.35">
      <c r="C55" s="23" t="s">
        <v>135</v>
      </c>
      <c r="D55" s="20">
        <v>4</v>
      </c>
      <c r="E55" s="22">
        <v>53</v>
      </c>
      <c r="F55" s="21">
        <v>0</v>
      </c>
      <c r="G55" s="21">
        <v>1</v>
      </c>
      <c r="H55" s="21">
        <v>0</v>
      </c>
      <c r="I55" s="21">
        <v>1</v>
      </c>
      <c r="J55" s="21">
        <v>0</v>
      </c>
      <c r="K55" s="21">
        <v>0</v>
      </c>
      <c r="L55" s="21">
        <v>2</v>
      </c>
      <c r="M55" s="21">
        <v>0</v>
      </c>
      <c r="N55" s="21">
        <v>1</v>
      </c>
      <c r="O55" s="21">
        <v>1</v>
      </c>
      <c r="P55" s="21">
        <v>1</v>
      </c>
      <c r="Q55" s="21">
        <v>0</v>
      </c>
      <c r="R55" s="18">
        <v>0</v>
      </c>
    </row>
    <row r="56" spans="3:18" x14ac:dyDescent="0.35">
      <c r="C56" s="23" t="s">
        <v>133</v>
      </c>
      <c r="D56" s="20">
        <v>3</v>
      </c>
      <c r="E56" s="22">
        <v>52.666666666666664</v>
      </c>
      <c r="F56" s="21">
        <v>0</v>
      </c>
      <c r="G56" s="21">
        <v>0</v>
      </c>
      <c r="H56" s="21">
        <v>0</v>
      </c>
      <c r="I56" s="21">
        <v>1</v>
      </c>
      <c r="J56" s="21">
        <v>0</v>
      </c>
      <c r="K56" s="21">
        <v>0</v>
      </c>
      <c r="L56" s="21">
        <v>1</v>
      </c>
      <c r="M56" s="21">
        <v>0</v>
      </c>
      <c r="N56" s="21">
        <v>1</v>
      </c>
      <c r="O56" s="21">
        <v>1</v>
      </c>
      <c r="P56" s="21">
        <v>0</v>
      </c>
      <c r="Q56" s="21">
        <v>0</v>
      </c>
      <c r="R56" s="18">
        <v>0</v>
      </c>
    </row>
    <row r="57" spans="3:18" x14ac:dyDescent="0.35">
      <c r="C57" s="23" t="s">
        <v>400</v>
      </c>
      <c r="D57" s="20">
        <v>2</v>
      </c>
      <c r="E57" s="22">
        <v>71</v>
      </c>
      <c r="F57" s="21">
        <v>0</v>
      </c>
      <c r="G57" s="21">
        <v>0</v>
      </c>
      <c r="H57" s="21">
        <v>1</v>
      </c>
      <c r="I57" s="21">
        <v>1</v>
      </c>
      <c r="J57" s="21">
        <v>1</v>
      </c>
      <c r="K57" s="21">
        <v>0</v>
      </c>
      <c r="L57" s="21">
        <v>0</v>
      </c>
      <c r="M57" s="21">
        <v>0</v>
      </c>
      <c r="N57" s="21">
        <v>1</v>
      </c>
      <c r="O57" s="21">
        <v>0</v>
      </c>
      <c r="P57" s="21">
        <v>1</v>
      </c>
      <c r="Q57" s="21">
        <v>1</v>
      </c>
      <c r="R57" s="18">
        <v>0</v>
      </c>
    </row>
    <row r="58" spans="3:18" x14ac:dyDescent="0.35">
      <c r="C58" s="23" t="s">
        <v>120</v>
      </c>
      <c r="D58" s="20">
        <v>2</v>
      </c>
      <c r="E58" s="22">
        <v>57</v>
      </c>
      <c r="F58" s="21">
        <v>1</v>
      </c>
      <c r="G58" s="21">
        <v>0</v>
      </c>
      <c r="H58" s="21">
        <v>0</v>
      </c>
      <c r="I58" s="21">
        <v>1</v>
      </c>
      <c r="J58" s="21">
        <v>0</v>
      </c>
      <c r="K58" s="21">
        <v>0</v>
      </c>
      <c r="L58" s="21">
        <v>1</v>
      </c>
      <c r="M58" s="21">
        <v>0</v>
      </c>
      <c r="N58" s="21">
        <v>0</v>
      </c>
      <c r="O58" s="21">
        <v>0</v>
      </c>
      <c r="P58" s="21">
        <v>0</v>
      </c>
      <c r="Q58" s="21">
        <v>0</v>
      </c>
      <c r="R58" s="18">
        <v>0</v>
      </c>
    </row>
    <row r="59" spans="3:18" x14ac:dyDescent="0.35">
      <c r="C59" s="23" t="s">
        <v>399</v>
      </c>
      <c r="D59" s="20">
        <v>1</v>
      </c>
      <c r="E59" s="22">
        <v>78</v>
      </c>
      <c r="F59" s="21">
        <v>0</v>
      </c>
      <c r="G59" s="21">
        <v>1</v>
      </c>
      <c r="H59" s="21">
        <v>0</v>
      </c>
      <c r="I59" s="21">
        <v>0</v>
      </c>
      <c r="J59" s="21">
        <v>0</v>
      </c>
      <c r="K59" s="21">
        <v>0</v>
      </c>
      <c r="L59" s="21">
        <v>1</v>
      </c>
      <c r="M59" s="21">
        <v>0</v>
      </c>
      <c r="N59" s="21">
        <v>0</v>
      </c>
      <c r="O59" s="21">
        <v>0</v>
      </c>
      <c r="P59" s="21">
        <v>0</v>
      </c>
      <c r="Q59" s="21">
        <v>0</v>
      </c>
      <c r="R59" s="18">
        <v>1</v>
      </c>
    </row>
    <row r="60" spans="3:18" x14ac:dyDescent="0.35">
      <c r="C60" s="23" t="s">
        <v>398</v>
      </c>
      <c r="D60" s="20">
        <v>3</v>
      </c>
      <c r="E60" s="22">
        <v>63.666666666666664</v>
      </c>
      <c r="F60" s="21">
        <v>1</v>
      </c>
      <c r="G60" s="21">
        <v>0.6</v>
      </c>
      <c r="H60" s="21">
        <v>0</v>
      </c>
      <c r="I60" s="21">
        <v>0</v>
      </c>
      <c r="J60" s="21">
        <v>1.6</v>
      </c>
      <c r="K60" s="21">
        <v>0.6</v>
      </c>
      <c r="L60" s="21">
        <v>1</v>
      </c>
      <c r="M60" s="21">
        <v>0</v>
      </c>
      <c r="N60" s="21">
        <v>0.6</v>
      </c>
      <c r="O60" s="21">
        <v>1</v>
      </c>
      <c r="P60" s="21">
        <v>0</v>
      </c>
      <c r="Q60" s="21">
        <v>1</v>
      </c>
      <c r="R60" s="18">
        <v>0.6</v>
      </c>
    </row>
    <row r="61" spans="3:18" x14ac:dyDescent="0.35">
      <c r="C61" s="23" t="s">
        <v>397</v>
      </c>
      <c r="D61" s="20">
        <v>1</v>
      </c>
      <c r="E61" s="22">
        <v>87</v>
      </c>
      <c r="F61" s="21">
        <v>0</v>
      </c>
      <c r="G61" s="21">
        <v>0</v>
      </c>
      <c r="H61" s="21">
        <v>0</v>
      </c>
      <c r="I61" s="21">
        <v>1</v>
      </c>
      <c r="J61" s="21">
        <v>0</v>
      </c>
      <c r="K61" s="21">
        <v>0</v>
      </c>
      <c r="L61" s="21">
        <v>1</v>
      </c>
      <c r="M61" s="21">
        <v>0</v>
      </c>
      <c r="N61" s="21">
        <v>0</v>
      </c>
      <c r="O61" s="21">
        <v>1</v>
      </c>
      <c r="P61" s="21">
        <v>0</v>
      </c>
      <c r="Q61" s="21">
        <v>0</v>
      </c>
      <c r="R61" s="18">
        <v>0</v>
      </c>
    </row>
    <row r="62" spans="3:18" x14ac:dyDescent="0.35">
      <c r="C62" s="23" t="s">
        <v>414</v>
      </c>
      <c r="D62" s="20">
        <v>1</v>
      </c>
      <c r="E62" s="22">
        <v>35</v>
      </c>
      <c r="F62" s="21">
        <v>0</v>
      </c>
      <c r="G62" s="21">
        <v>1</v>
      </c>
      <c r="H62" s="21">
        <v>0</v>
      </c>
      <c r="I62" s="21">
        <v>0</v>
      </c>
      <c r="J62" s="21">
        <v>0</v>
      </c>
      <c r="K62" s="21">
        <v>0</v>
      </c>
      <c r="L62" s="21">
        <v>0</v>
      </c>
      <c r="M62" s="21">
        <v>1</v>
      </c>
      <c r="N62" s="21">
        <v>0</v>
      </c>
      <c r="O62" s="21">
        <v>1</v>
      </c>
      <c r="P62" s="21">
        <v>0</v>
      </c>
      <c r="Q62" s="21">
        <v>0</v>
      </c>
      <c r="R62" s="18">
        <v>0</v>
      </c>
    </row>
    <row r="63" spans="3:18" x14ac:dyDescent="0.35">
      <c r="C63" s="23" t="s">
        <v>376</v>
      </c>
      <c r="D63" s="20">
        <v>2</v>
      </c>
      <c r="E63" s="22">
        <v>76</v>
      </c>
      <c r="F63" s="21">
        <v>0</v>
      </c>
      <c r="G63" s="21">
        <v>2</v>
      </c>
      <c r="H63" s="21">
        <v>0</v>
      </c>
      <c r="I63" s="21">
        <v>0</v>
      </c>
      <c r="J63" s="21">
        <v>0</v>
      </c>
      <c r="K63" s="21">
        <v>1</v>
      </c>
      <c r="L63" s="21">
        <v>0</v>
      </c>
      <c r="M63" s="21">
        <v>0</v>
      </c>
      <c r="N63" s="21">
        <v>0</v>
      </c>
      <c r="O63" s="21">
        <v>1</v>
      </c>
      <c r="P63" s="21">
        <v>0</v>
      </c>
      <c r="Q63" s="21">
        <v>0</v>
      </c>
      <c r="R63" s="18">
        <v>1</v>
      </c>
    </row>
    <row r="64" spans="3:18" x14ac:dyDescent="0.35">
      <c r="C64" s="23" t="s">
        <v>384</v>
      </c>
      <c r="D64" s="20">
        <v>1</v>
      </c>
      <c r="E64" s="22">
        <v>80</v>
      </c>
      <c r="F64" s="21">
        <v>0</v>
      </c>
      <c r="G64" s="21">
        <v>0</v>
      </c>
      <c r="H64" s="21">
        <v>0</v>
      </c>
      <c r="I64" s="21">
        <v>0</v>
      </c>
      <c r="J64" s="21">
        <v>0</v>
      </c>
      <c r="K64" s="21">
        <v>0</v>
      </c>
      <c r="L64" s="21">
        <v>1</v>
      </c>
      <c r="M64" s="21">
        <v>0</v>
      </c>
      <c r="N64" s="21">
        <v>0</v>
      </c>
      <c r="O64" s="21">
        <v>0</v>
      </c>
      <c r="P64" s="21">
        <v>1</v>
      </c>
      <c r="Q64" s="21">
        <v>0</v>
      </c>
      <c r="R64" s="18">
        <v>0</v>
      </c>
    </row>
    <row r="65" spans="3:18" x14ac:dyDescent="0.35">
      <c r="C65" s="23" t="s">
        <v>136</v>
      </c>
      <c r="D65" s="20">
        <v>1</v>
      </c>
      <c r="E65" s="22">
        <v>60</v>
      </c>
      <c r="F65" s="21">
        <v>0</v>
      </c>
      <c r="G65" s="21">
        <v>0</v>
      </c>
      <c r="H65" s="21">
        <v>0</v>
      </c>
      <c r="I65" s="21">
        <v>0</v>
      </c>
      <c r="J65" s="21">
        <v>0</v>
      </c>
      <c r="K65" s="21">
        <v>0</v>
      </c>
      <c r="L65" s="21">
        <v>0</v>
      </c>
      <c r="M65" s="21">
        <v>0</v>
      </c>
      <c r="N65" s="21">
        <v>0</v>
      </c>
      <c r="O65" s="21">
        <v>0</v>
      </c>
      <c r="P65" s="21">
        <v>0</v>
      </c>
      <c r="Q65" s="21">
        <v>0</v>
      </c>
      <c r="R65" s="18">
        <v>0</v>
      </c>
    </row>
    <row r="66" spans="3:18" x14ac:dyDescent="0.35">
      <c r="C66" s="23" t="s">
        <v>128</v>
      </c>
      <c r="D66" s="20">
        <v>3</v>
      </c>
      <c r="E66" s="22">
        <v>68.333333333333329</v>
      </c>
      <c r="F66" s="21">
        <v>0</v>
      </c>
      <c r="G66" s="21">
        <v>1</v>
      </c>
      <c r="H66" s="21">
        <v>0</v>
      </c>
      <c r="I66" s="21">
        <v>0</v>
      </c>
      <c r="J66" s="21">
        <v>1</v>
      </c>
      <c r="K66" s="21">
        <v>3</v>
      </c>
      <c r="L66" s="21">
        <v>0</v>
      </c>
      <c r="M66" s="21">
        <v>0</v>
      </c>
      <c r="N66" s="21">
        <v>0</v>
      </c>
      <c r="O66" s="21">
        <v>0</v>
      </c>
      <c r="P66" s="21">
        <v>0</v>
      </c>
      <c r="Q66" s="21">
        <v>0</v>
      </c>
      <c r="R66" s="18">
        <v>0</v>
      </c>
    </row>
    <row r="67" spans="3:18" x14ac:dyDescent="0.35">
      <c r="C67" s="23" t="s">
        <v>179</v>
      </c>
      <c r="D67" s="20">
        <v>7</v>
      </c>
      <c r="E67" s="22">
        <v>48.142857142857146</v>
      </c>
      <c r="F67" s="21">
        <v>0</v>
      </c>
      <c r="G67" s="21">
        <v>2</v>
      </c>
      <c r="H67" s="21">
        <v>0</v>
      </c>
      <c r="I67" s="21">
        <v>1</v>
      </c>
      <c r="J67" s="21">
        <v>5</v>
      </c>
      <c r="K67" s="21">
        <v>1</v>
      </c>
      <c r="L67" s="21">
        <v>2</v>
      </c>
      <c r="M67" s="21">
        <v>0</v>
      </c>
      <c r="N67" s="21">
        <v>3</v>
      </c>
      <c r="O67" s="21">
        <v>1</v>
      </c>
      <c r="P67" s="21">
        <v>0</v>
      </c>
      <c r="Q67" s="21">
        <v>2</v>
      </c>
      <c r="R67" s="18">
        <v>1</v>
      </c>
    </row>
    <row r="68" spans="3:18" x14ac:dyDescent="0.35">
      <c r="C68" s="23" t="s">
        <v>158</v>
      </c>
      <c r="D68" s="20">
        <v>3</v>
      </c>
      <c r="E68" s="22">
        <v>52.666666666666664</v>
      </c>
      <c r="F68" s="21">
        <v>0</v>
      </c>
      <c r="G68" s="21">
        <v>0.75</v>
      </c>
      <c r="H68" s="21">
        <v>0</v>
      </c>
      <c r="I68" s="21">
        <v>0.75</v>
      </c>
      <c r="J68" s="21">
        <v>0.75</v>
      </c>
      <c r="K68" s="21">
        <v>0</v>
      </c>
      <c r="L68" s="21">
        <v>0.75</v>
      </c>
      <c r="M68" s="21">
        <v>0</v>
      </c>
      <c r="N68" s="21">
        <v>0</v>
      </c>
      <c r="O68" s="21">
        <v>0</v>
      </c>
      <c r="P68" s="21">
        <v>0</v>
      </c>
      <c r="Q68" s="21">
        <v>1</v>
      </c>
      <c r="R68" s="18">
        <v>0</v>
      </c>
    </row>
    <row r="69" spans="3:18" x14ac:dyDescent="0.35">
      <c r="C69" s="23" t="s">
        <v>184</v>
      </c>
      <c r="D69" s="20">
        <v>4</v>
      </c>
      <c r="E69" s="22">
        <v>63.25</v>
      </c>
      <c r="F69" s="21">
        <v>1.4285714285714286</v>
      </c>
      <c r="G69" s="21">
        <v>1.0285714285714285</v>
      </c>
      <c r="H69" s="21">
        <v>0</v>
      </c>
      <c r="I69" s="21">
        <v>1.4285714285714286</v>
      </c>
      <c r="J69" s="21">
        <v>1.4285714285714286</v>
      </c>
      <c r="K69" s="21">
        <v>1.0285714285714285</v>
      </c>
      <c r="L69" s="21">
        <v>0.6</v>
      </c>
      <c r="M69" s="21">
        <v>0</v>
      </c>
      <c r="N69" s="21">
        <v>2.0285714285714285</v>
      </c>
      <c r="O69" s="21">
        <v>1.6</v>
      </c>
      <c r="P69" s="21">
        <v>0</v>
      </c>
      <c r="Q69" s="21">
        <v>0</v>
      </c>
      <c r="R69" s="18">
        <v>1.4285714285714286</v>
      </c>
    </row>
    <row r="70" spans="3:18" x14ac:dyDescent="0.35">
      <c r="C70" s="23" t="s">
        <v>167</v>
      </c>
      <c r="D70" s="20">
        <v>1</v>
      </c>
      <c r="E70" s="22">
        <v>73</v>
      </c>
      <c r="F70" s="21">
        <v>0</v>
      </c>
      <c r="G70" s="21">
        <v>1</v>
      </c>
      <c r="H70" s="21">
        <v>0</v>
      </c>
      <c r="I70" s="21">
        <v>0</v>
      </c>
      <c r="J70" s="21">
        <v>0</v>
      </c>
      <c r="K70" s="21">
        <v>0</v>
      </c>
      <c r="L70" s="21">
        <v>0</v>
      </c>
      <c r="M70" s="21">
        <v>0</v>
      </c>
      <c r="N70" s="21">
        <v>0</v>
      </c>
      <c r="O70" s="21">
        <v>0</v>
      </c>
      <c r="P70" s="21">
        <v>0</v>
      </c>
      <c r="Q70" s="21">
        <v>0</v>
      </c>
      <c r="R70" s="18">
        <v>0</v>
      </c>
    </row>
    <row r="71" spans="3:18" x14ac:dyDescent="0.35">
      <c r="C71" s="23" t="s">
        <v>403</v>
      </c>
      <c r="D71" s="20">
        <v>1</v>
      </c>
      <c r="E71" s="22">
        <v>66</v>
      </c>
      <c r="F71" s="21">
        <v>0</v>
      </c>
      <c r="G71" s="21">
        <v>0</v>
      </c>
      <c r="H71" s="21">
        <v>0</v>
      </c>
      <c r="I71" s="21">
        <v>0</v>
      </c>
      <c r="J71" s="21">
        <v>1</v>
      </c>
      <c r="K71" s="21">
        <v>0</v>
      </c>
      <c r="L71" s="21">
        <v>0</v>
      </c>
      <c r="M71" s="21">
        <v>0</v>
      </c>
      <c r="N71" s="21">
        <v>1</v>
      </c>
      <c r="O71" s="21">
        <v>1</v>
      </c>
      <c r="P71" s="21">
        <v>0</v>
      </c>
      <c r="Q71" s="21">
        <v>0</v>
      </c>
      <c r="R71" s="18">
        <v>0</v>
      </c>
    </row>
    <row r="72" spans="3:18" x14ac:dyDescent="0.35">
      <c r="C72" s="23" t="s">
        <v>197</v>
      </c>
      <c r="D72" s="20">
        <v>7</v>
      </c>
      <c r="E72" s="22">
        <v>61</v>
      </c>
      <c r="F72" s="21">
        <v>0</v>
      </c>
      <c r="G72" s="21">
        <v>2</v>
      </c>
      <c r="H72" s="21">
        <v>0</v>
      </c>
      <c r="I72" s="21">
        <v>1</v>
      </c>
      <c r="J72" s="21">
        <v>3</v>
      </c>
      <c r="K72" s="21">
        <v>2</v>
      </c>
      <c r="L72" s="21">
        <v>1</v>
      </c>
      <c r="M72" s="21">
        <v>0</v>
      </c>
      <c r="N72" s="21">
        <v>2</v>
      </c>
      <c r="O72" s="21">
        <v>5</v>
      </c>
      <c r="P72" s="21">
        <v>0</v>
      </c>
      <c r="Q72" s="21">
        <v>0</v>
      </c>
      <c r="R72" s="18">
        <v>2</v>
      </c>
    </row>
    <row r="73" spans="3:18" x14ac:dyDescent="0.35">
      <c r="C73" s="23" t="s">
        <v>188</v>
      </c>
      <c r="D73" s="20">
        <v>5</v>
      </c>
      <c r="E73" s="22">
        <v>53.4</v>
      </c>
      <c r="F73" s="21">
        <v>0</v>
      </c>
      <c r="G73" s="21">
        <v>3</v>
      </c>
      <c r="H73" s="21">
        <v>0</v>
      </c>
      <c r="I73" s="21">
        <v>1</v>
      </c>
      <c r="J73" s="21">
        <v>1</v>
      </c>
      <c r="K73" s="21">
        <v>1</v>
      </c>
      <c r="L73" s="21">
        <v>1</v>
      </c>
      <c r="M73" s="21">
        <v>0</v>
      </c>
      <c r="N73" s="21">
        <v>1</v>
      </c>
      <c r="O73" s="21">
        <v>1</v>
      </c>
      <c r="P73" s="21">
        <v>0</v>
      </c>
      <c r="Q73" s="21">
        <v>0</v>
      </c>
      <c r="R73" s="18">
        <v>0</v>
      </c>
    </row>
    <row r="74" spans="3:18" x14ac:dyDescent="0.35">
      <c r="C74" s="23" t="s">
        <v>162</v>
      </c>
      <c r="D74" s="20">
        <v>3</v>
      </c>
      <c r="E74" s="22">
        <v>73</v>
      </c>
      <c r="F74" s="21">
        <v>0</v>
      </c>
      <c r="G74" s="21">
        <v>3</v>
      </c>
      <c r="H74" s="21">
        <v>0</v>
      </c>
      <c r="I74" s="21">
        <v>2</v>
      </c>
      <c r="J74" s="21">
        <v>0</v>
      </c>
      <c r="K74" s="21">
        <v>0</v>
      </c>
      <c r="L74" s="21">
        <v>1</v>
      </c>
      <c r="M74" s="21">
        <v>0</v>
      </c>
      <c r="N74" s="21">
        <v>0</v>
      </c>
      <c r="O74" s="21">
        <v>1</v>
      </c>
      <c r="P74" s="21">
        <v>0</v>
      </c>
      <c r="Q74" s="21">
        <v>0</v>
      </c>
      <c r="R74" s="18">
        <v>1</v>
      </c>
    </row>
    <row r="75" spans="3:18" x14ac:dyDescent="0.35">
      <c r="C75" s="23" t="s">
        <v>410</v>
      </c>
      <c r="D75" s="20">
        <v>1</v>
      </c>
      <c r="E75" s="22">
        <v>89</v>
      </c>
      <c r="F75" s="21">
        <v>0</v>
      </c>
      <c r="G75" s="21">
        <v>1</v>
      </c>
      <c r="H75" s="21">
        <v>0</v>
      </c>
      <c r="I75" s="21">
        <v>0</v>
      </c>
      <c r="J75" s="21">
        <v>0</v>
      </c>
      <c r="K75" s="21">
        <v>1</v>
      </c>
      <c r="L75" s="21">
        <v>0</v>
      </c>
      <c r="M75" s="21">
        <v>0</v>
      </c>
      <c r="N75" s="21">
        <v>0</v>
      </c>
      <c r="O75" s="21">
        <v>0</v>
      </c>
      <c r="P75" s="21">
        <v>1</v>
      </c>
      <c r="Q75" s="21">
        <v>0</v>
      </c>
      <c r="R75" s="18">
        <v>0</v>
      </c>
    </row>
    <row r="76" spans="3:18" x14ac:dyDescent="0.35">
      <c r="C76" s="23" t="s">
        <v>143</v>
      </c>
      <c r="D76" s="20">
        <v>2</v>
      </c>
      <c r="E76" s="22">
        <v>46</v>
      </c>
      <c r="F76" s="21">
        <v>1</v>
      </c>
      <c r="G76" s="21">
        <v>1</v>
      </c>
      <c r="H76" s="21">
        <v>0</v>
      </c>
      <c r="I76" s="21">
        <v>1</v>
      </c>
      <c r="J76" s="21">
        <v>0</v>
      </c>
      <c r="K76" s="21">
        <v>0</v>
      </c>
      <c r="L76" s="21">
        <v>0</v>
      </c>
      <c r="M76" s="21">
        <v>1</v>
      </c>
      <c r="N76" s="21">
        <v>1</v>
      </c>
      <c r="O76" s="21">
        <v>0</v>
      </c>
      <c r="P76" s="21">
        <v>0</v>
      </c>
      <c r="Q76" s="21">
        <v>0</v>
      </c>
      <c r="R76" s="18">
        <v>0</v>
      </c>
    </row>
    <row r="77" spans="3:18" x14ac:dyDescent="0.35">
      <c r="C77" s="23" t="s">
        <v>160</v>
      </c>
      <c r="D77" s="20">
        <v>25</v>
      </c>
      <c r="E77" s="22">
        <v>54.36</v>
      </c>
      <c r="F77" s="21">
        <v>4.3499999999999996</v>
      </c>
      <c r="G77" s="21">
        <v>15.75</v>
      </c>
      <c r="H77" s="21">
        <v>1</v>
      </c>
      <c r="I77" s="21">
        <v>2.6</v>
      </c>
      <c r="J77" s="21">
        <v>7.35</v>
      </c>
      <c r="K77" s="21">
        <v>1</v>
      </c>
      <c r="L77" s="21">
        <v>11.1</v>
      </c>
      <c r="M77" s="21">
        <v>0.75</v>
      </c>
      <c r="N77" s="21">
        <v>5</v>
      </c>
      <c r="O77" s="21">
        <v>5.0999999999999996</v>
      </c>
      <c r="P77" s="21">
        <v>3</v>
      </c>
      <c r="Q77" s="21">
        <v>1</v>
      </c>
      <c r="R77" s="18">
        <v>2</v>
      </c>
    </row>
    <row r="78" spans="3:18" x14ac:dyDescent="0.35">
      <c r="C78" s="23" t="s">
        <v>140</v>
      </c>
      <c r="D78" s="20">
        <v>1</v>
      </c>
      <c r="E78" s="22">
        <v>79</v>
      </c>
      <c r="F78" s="21">
        <v>0</v>
      </c>
      <c r="G78" s="21">
        <v>0</v>
      </c>
      <c r="H78" s="21">
        <v>0</v>
      </c>
      <c r="I78" s="21">
        <v>0</v>
      </c>
      <c r="J78" s="21">
        <v>0.6</v>
      </c>
      <c r="K78" s="21">
        <v>0.6</v>
      </c>
      <c r="L78" s="21">
        <v>0</v>
      </c>
      <c r="M78" s="21">
        <v>0</v>
      </c>
      <c r="N78" s="21">
        <v>0.6</v>
      </c>
      <c r="O78" s="21">
        <v>0</v>
      </c>
      <c r="P78" s="21">
        <v>0.6</v>
      </c>
      <c r="Q78" s="21">
        <v>0</v>
      </c>
      <c r="R78" s="18">
        <v>0.6</v>
      </c>
    </row>
    <row r="79" spans="3:18" x14ac:dyDescent="0.35">
      <c r="C79" s="23" t="s">
        <v>177</v>
      </c>
      <c r="D79" s="20">
        <v>1</v>
      </c>
      <c r="E79" s="22">
        <v>38</v>
      </c>
      <c r="F79" s="21">
        <v>0</v>
      </c>
      <c r="G79" s="21">
        <v>1</v>
      </c>
      <c r="H79" s="21">
        <v>0</v>
      </c>
      <c r="I79" s="21">
        <v>1</v>
      </c>
      <c r="J79" s="21">
        <v>0</v>
      </c>
      <c r="K79" s="21">
        <v>0</v>
      </c>
      <c r="L79" s="21">
        <v>1</v>
      </c>
      <c r="M79" s="21">
        <v>0</v>
      </c>
      <c r="N79" s="21">
        <v>0</v>
      </c>
      <c r="O79" s="21">
        <v>0</v>
      </c>
      <c r="P79" s="21">
        <v>0</v>
      </c>
      <c r="Q79" s="21">
        <v>0</v>
      </c>
      <c r="R79" s="18">
        <v>0</v>
      </c>
    </row>
    <row r="80" spans="3:18" x14ac:dyDescent="0.35">
      <c r="C80" s="23" t="s">
        <v>134</v>
      </c>
      <c r="D80" s="20">
        <v>4</v>
      </c>
      <c r="E80" s="22">
        <v>43.5</v>
      </c>
      <c r="F80" s="21">
        <v>0</v>
      </c>
      <c r="G80" s="21">
        <v>2</v>
      </c>
      <c r="H80" s="21">
        <v>1</v>
      </c>
      <c r="I80" s="21">
        <v>0</v>
      </c>
      <c r="J80" s="21">
        <v>3</v>
      </c>
      <c r="K80" s="21">
        <v>1</v>
      </c>
      <c r="L80" s="21">
        <v>0</v>
      </c>
      <c r="M80" s="21">
        <v>1</v>
      </c>
      <c r="N80" s="21">
        <v>3</v>
      </c>
      <c r="O80" s="21">
        <v>0</v>
      </c>
      <c r="P80" s="21">
        <v>0</v>
      </c>
      <c r="Q80" s="21">
        <v>0</v>
      </c>
      <c r="R80" s="18">
        <v>0</v>
      </c>
    </row>
    <row r="81" spans="3:18" x14ac:dyDescent="0.35">
      <c r="C81" s="23" t="s">
        <v>125</v>
      </c>
      <c r="D81" s="20">
        <v>3</v>
      </c>
      <c r="E81" s="22">
        <v>47.333333333333336</v>
      </c>
      <c r="F81" s="21">
        <v>0</v>
      </c>
      <c r="G81" s="21">
        <v>0</v>
      </c>
      <c r="H81" s="21">
        <v>0</v>
      </c>
      <c r="I81" s="21">
        <v>1.2</v>
      </c>
      <c r="J81" s="21">
        <v>1.6</v>
      </c>
      <c r="K81" s="21">
        <v>0</v>
      </c>
      <c r="L81" s="21">
        <v>2.2000000000000002</v>
      </c>
      <c r="M81" s="21">
        <v>0</v>
      </c>
      <c r="N81" s="21">
        <v>1</v>
      </c>
      <c r="O81" s="21">
        <v>1.2</v>
      </c>
      <c r="P81" s="21">
        <v>0.6</v>
      </c>
      <c r="Q81" s="21">
        <v>0.6</v>
      </c>
      <c r="R81" s="18">
        <v>0.6</v>
      </c>
    </row>
    <row r="82" spans="3:18" x14ac:dyDescent="0.35">
      <c r="C82" s="23" t="s">
        <v>198</v>
      </c>
      <c r="D82" s="20">
        <v>1</v>
      </c>
      <c r="E82" s="22">
        <v>62</v>
      </c>
      <c r="F82" s="21">
        <v>0</v>
      </c>
      <c r="G82" s="21">
        <v>1</v>
      </c>
      <c r="H82" s="21">
        <v>0</v>
      </c>
      <c r="I82" s="21">
        <v>0</v>
      </c>
      <c r="J82" s="21">
        <v>1</v>
      </c>
      <c r="K82" s="21">
        <v>0</v>
      </c>
      <c r="L82" s="21">
        <v>0</v>
      </c>
      <c r="M82" s="21">
        <v>0</v>
      </c>
      <c r="N82" s="21">
        <v>1</v>
      </c>
      <c r="O82" s="21">
        <v>0</v>
      </c>
      <c r="P82" s="21">
        <v>0</v>
      </c>
      <c r="Q82" s="21">
        <v>0</v>
      </c>
      <c r="R82" s="18">
        <v>0</v>
      </c>
    </row>
    <row r="83" spans="3:18" x14ac:dyDescent="0.35">
      <c r="C83" s="23" t="s">
        <v>180</v>
      </c>
      <c r="D83" s="20">
        <v>3</v>
      </c>
      <c r="E83" s="22">
        <v>48.333333333333336</v>
      </c>
      <c r="F83" s="21">
        <v>0</v>
      </c>
      <c r="G83" s="21">
        <v>1</v>
      </c>
      <c r="H83" s="21">
        <v>1</v>
      </c>
      <c r="I83" s="21">
        <v>1</v>
      </c>
      <c r="J83" s="21">
        <v>2</v>
      </c>
      <c r="K83" s="21">
        <v>0</v>
      </c>
      <c r="L83" s="21">
        <v>0</v>
      </c>
      <c r="M83" s="21">
        <v>0</v>
      </c>
      <c r="N83" s="21">
        <v>2</v>
      </c>
      <c r="O83" s="21">
        <v>1</v>
      </c>
      <c r="P83" s="21">
        <v>1</v>
      </c>
      <c r="Q83" s="21">
        <v>0</v>
      </c>
      <c r="R83" s="18">
        <v>0</v>
      </c>
    </row>
    <row r="84" spans="3:18" x14ac:dyDescent="0.35">
      <c r="C84" s="23" t="s">
        <v>137</v>
      </c>
      <c r="D84" s="20">
        <v>3</v>
      </c>
      <c r="E84" s="22">
        <v>54.666666666666664</v>
      </c>
      <c r="F84" s="21">
        <v>0</v>
      </c>
      <c r="G84" s="21">
        <v>2</v>
      </c>
      <c r="H84" s="21">
        <v>0</v>
      </c>
      <c r="I84" s="21">
        <v>1</v>
      </c>
      <c r="J84" s="21">
        <v>0</v>
      </c>
      <c r="K84" s="21">
        <v>2</v>
      </c>
      <c r="L84" s="21">
        <v>0</v>
      </c>
      <c r="M84" s="21">
        <v>0</v>
      </c>
      <c r="N84" s="21">
        <v>2</v>
      </c>
      <c r="O84" s="21">
        <v>0</v>
      </c>
      <c r="P84" s="21">
        <v>0</v>
      </c>
      <c r="Q84" s="21">
        <v>0</v>
      </c>
      <c r="R84" s="18">
        <v>1</v>
      </c>
    </row>
    <row r="85" spans="3:18" x14ac:dyDescent="0.35">
      <c r="C85" s="23" t="s">
        <v>192</v>
      </c>
      <c r="D85" s="20">
        <v>1</v>
      </c>
      <c r="E85" s="22">
        <v>46</v>
      </c>
      <c r="F85" s="21">
        <v>0</v>
      </c>
      <c r="G85" s="21">
        <v>0</v>
      </c>
      <c r="H85" s="21">
        <v>1</v>
      </c>
      <c r="I85" s="21">
        <v>0</v>
      </c>
      <c r="J85" s="21">
        <v>1</v>
      </c>
      <c r="K85" s="21">
        <v>0</v>
      </c>
      <c r="L85" s="21">
        <v>0</v>
      </c>
      <c r="M85" s="21">
        <v>0</v>
      </c>
      <c r="N85" s="21">
        <v>0</v>
      </c>
      <c r="O85" s="21">
        <v>1</v>
      </c>
      <c r="P85" s="21">
        <v>0</v>
      </c>
      <c r="Q85" s="21">
        <v>0</v>
      </c>
      <c r="R85" s="18">
        <v>0</v>
      </c>
    </row>
    <row r="86" spans="3:18" x14ac:dyDescent="0.35">
      <c r="C86" s="23" t="s">
        <v>379</v>
      </c>
      <c r="D86" s="20">
        <v>1</v>
      </c>
      <c r="E86" s="22">
        <v>54</v>
      </c>
      <c r="F86" s="21">
        <v>0</v>
      </c>
      <c r="G86" s="21">
        <v>0</v>
      </c>
      <c r="H86" s="21">
        <v>0</v>
      </c>
      <c r="I86" s="21">
        <v>0</v>
      </c>
      <c r="J86" s="21">
        <v>1</v>
      </c>
      <c r="K86" s="21">
        <v>1</v>
      </c>
      <c r="L86" s="21">
        <v>0</v>
      </c>
      <c r="M86" s="21">
        <v>0</v>
      </c>
      <c r="N86" s="21">
        <v>1</v>
      </c>
      <c r="O86" s="21">
        <v>0</v>
      </c>
      <c r="P86" s="21">
        <v>0</v>
      </c>
      <c r="Q86" s="21">
        <v>0</v>
      </c>
      <c r="R86" s="18">
        <v>0</v>
      </c>
    </row>
    <row r="87" spans="3:18" x14ac:dyDescent="0.35">
      <c r="C87" s="23" t="s">
        <v>124</v>
      </c>
      <c r="D87" s="20">
        <v>3</v>
      </c>
      <c r="E87" s="22">
        <v>58.333333333333336</v>
      </c>
      <c r="F87" s="21">
        <v>0</v>
      </c>
      <c r="G87" s="21">
        <v>1</v>
      </c>
      <c r="H87" s="21">
        <v>0</v>
      </c>
      <c r="I87" s="21">
        <v>0</v>
      </c>
      <c r="J87" s="21">
        <v>0</v>
      </c>
      <c r="K87" s="21">
        <v>1</v>
      </c>
      <c r="L87" s="21">
        <v>2</v>
      </c>
      <c r="M87" s="21">
        <v>0</v>
      </c>
      <c r="N87" s="21">
        <v>1</v>
      </c>
      <c r="O87" s="21">
        <v>1</v>
      </c>
      <c r="P87" s="21">
        <v>0</v>
      </c>
      <c r="Q87" s="21">
        <v>0</v>
      </c>
      <c r="R87" s="18">
        <v>0</v>
      </c>
    </row>
    <row r="88" spans="3:18" x14ac:dyDescent="0.35">
      <c r="C88" s="23" t="s">
        <v>169</v>
      </c>
      <c r="D88" s="20">
        <v>3</v>
      </c>
      <c r="E88" s="22">
        <v>60</v>
      </c>
      <c r="F88" s="21">
        <v>0</v>
      </c>
      <c r="G88" s="21">
        <v>2</v>
      </c>
      <c r="H88" s="21">
        <v>0</v>
      </c>
      <c r="I88" s="21">
        <v>1</v>
      </c>
      <c r="J88" s="21">
        <v>0</v>
      </c>
      <c r="K88" s="21">
        <v>1</v>
      </c>
      <c r="L88" s="21">
        <v>0</v>
      </c>
      <c r="M88" s="21">
        <v>0</v>
      </c>
      <c r="N88" s="21">
        <v>0</v>
      </c>
      <c r="O88" s="21">
        <v>1</v>
      </c>
      <c r="P88" s="21">
        <v>0</v>
      </c>
      <c r="Q88" s="21">
        <v>0</v>
      </c>
      <c r="R88" s="18">
        <v>0</v>
      </c>
    </row>
    <row r="89" spans="3:18" x14ac:dyDescent="0.35">
      <c r="C89" s="23" t="s">
        <v>183</v>
      </c>
      <c r="D89" s="20">
        <v>9</v>
      </c>
      <c r="E89" s="22">
        <v>41.555555555555557</v>
      </c>
      <c r="F89" s="21">
        <v>0</v>
      </c>
      <c r="G89" s="21">
        <v>7</v>
      </c>
      <c r="H89" s="21">
        <v>0</v>
      </c>
      <c r="I89" s="21">
        <v>3</v>
      </c>
      <c r="J89" s="21">
        <v>0</v>
      </c>
      <c r="K89" s="21">
        <v>1</v>
      </c>
      <c r="L89" s="21">
        <v>6</v>
      </c>
      <c r="M89" s="21">
        <v>4</v>
      </c>
      <c r="N89" s="21">
        <v>0</v>
      </c>
      <c r="O89" s="21">
        <v>1</v>
      </c>
      <c r="P89" s="21">
        <v>0</v>
      </c>
      <c r="Q89" s="21">
        <v>1</v>
      </c>
      <c r="R89" s="18">
        <v>1</v>
      </c>
    </row>
    <row r="90" spans="3:18" x14ac:dyDescent="0.35">
      <c r="C90" s="23" t="s">
        <v>412</v>
      </c>
      <c r="D90" s="20">
        <v>1</v>
      </c>
      <c r="E90" s="22">
        <v>66</v>
      </c>
      <c r="F90" s="21">
        <v>0.42857142857142855</v>
      </c>
      <c r="G90" s="21">
        <v>0.42857142857142855</v>
      </c>
      <c r="H90" s="21">
        <v>0.42857142857142855</v>
      </c>
      <c r="I90" s="21">
        <v>0</v>
      </c>
      <c r="J90" s="21">
        <v>0</v>
      </c>
      <c r="K90" s="21">
        <v>0</v>
      </c>
      <c r="L90" s="21">
        <v>0.42857142857142855</v>
      </c>
      <c r="M90" s="21">
        <v>0</v>
      </c>
      <c r="N90" s="21">
        <v>0</v>
      </c>
      <c r="O90" s="21">
        <v>0.42857142857142855</v>
      </c>
      <c r="P90" s="21">
        <v>0.42857142857142855</v>
      </c>
      <c r="Q90" s="21">
        <v>0</v>
      </c>
      <c r="R90" s="18">
        <v>0.42857142857142855</v>
      </c>
    </row>
    <row r="91" spans="3:18" x14ac:dyDescent="0.35">
      <c r="C91" s="23" t="s">
        <v>139</v>
      </c>
      <c r="D91" s="20">
        <v>9</v>
      </c>
      <c r="E91" s="22">
        <v>61.222222222222221</v>
      </c>
      <c r="F91" s="21">
        <v>1</v>
      </c>
      <c r="G91" s="21">
        <v>3</v>
      </c>
      <c r="H91" s="21">
        <v>0</v>
      </c>
      <c r="I91" s="21">
        <v>1</v>
      </c>
      <c r="J91" s="21">
        <v>1</v>
      </c>
      <c r="K91" s="21">
        <v>3</v>
      </c>
      <c r="L91" s="21">
        <v>5</v>
      </c>
      <c r="M91" s="21">
        <v>0</v>
      </c>
      <c r="N91" s="21">
        <v>0</v>
      </c>
      <c r="O91" s="21">
        <v>1</v>
      </c>
      <c r="P91" s="21">
        <v>3</v>
      </c>
      <c r="Q91" s="21">
        <v>0</v>
      </c>
      <c r="R91" s="18">
        <v>1</v>
      </c>
    </row>
    <row r="92" spans="3:18" x14ac:dyDescent="0.35">
      <c r="C92" s="23" t="s">
        <v>409</v>
      </c>
      <c r="D92" s="20">
        <v>1</v>
      </c>
      <c r="E92" s="22">
        <v>26</v>
      </c>
      <c r="F92" s="21">
        <v>0</v>
      </c>
      <c r="G92" s="21">
        <v>1</v>
      </c>
      <c r="H92" s="21">
        <v>0</v>
      </c>
      <c r="I92" s="21">
        <v>0</v>
      </c>
      <c r="J92" s="21">
        <v>1</v>
      </c>
      <c r="K92" s="21">
        <v>0</v>
      </c>
      <c r="L92" s="21">
        <v>0</v>
      </c>
      <c r="M92" s="21">
        <v>0</v>
      </c>
      <c r="N92" s="21">
        <v>0</v>
      </c>
      <c r="O92" s="21">
        <v>1</v>
      </c>
      <c r="P92" s="21">
        <v>0</v>
      </c>
      <c r="Q92" s="21">
        <v>0</v>
      </c>
      <c r="R92" s="18">
        <v>0</v>
      </c>
    </row>
    <row r="93" spans="3:18" x14ac:dyDescent="0.35">
      <c r="C93" s="23" t="s">
        <v>194</v>
      </c>
      <c r="D93" s="20">
        <v>6</v>
      </c>
      <c r="E93" s="22">
        <v>61.5</v>
      </c>
      <c r="F93" s="21">
        <v>0</v>
      </c>
      <c r="G93" s="21">
        <v>4.75</v>
      </c>
      <c r="H93" s="21">
        <v>1</v>
      </c>
      <c r="I93" s="21">
        <v>1.75</v>
      </c>
      <c r="J93" s="21">
        <v>1</v>
      </c>
      <c r="K93" s="21">
        <v>1</v>
      </c>
      <c r="L93" s="21">
        <v>1.75</v>
      </c>
      <c r="M93" s="21">
        <v>0</v>
      </c>
      <c r="N93" s="21">
        <v>1</v>
      </c>
      <c r="O93" s="21">
        <v>1.75</v>
      </c>
      <c r="P93" s="21">
        <v>1</v>
      </c>
      <c r="Q93" s="21">
        <v>0</v>
      </c>
      <c r="R93" s="18">
        <v>0</v>
      </c>
    </row>
    <row r="94" spans="3:18" x14ac:dyDescent="0.35">
      <c r="C94" s="23" t="s">
        <v>411</v>
      </c>
      <c r="D94" s="20">
        <v>1</v>
      </c>
      <c r="E94" s="22">
        <v>77</v>
      </c>
      <c r="F94" s="21">
        <v>0</v>
      </c>
      <c r="G94" s="21">
        <v>1</v>
      </c>
      <c r="H94" s="21">
        <v>0</v>
      </c>
      <c r="I94" s="21">
        <v>0</v>
      </c>
      <c r="J94" s="21">
        <v>1</v>
      </c>
      <c r="K94" s="21">
        <v>0</v>
      </c>
      <c r="L94" s="21">
        <v>0</v>
      </c>
      <c r="M94" s="21">
        <v>0</v>
      </c>
      <c r="N94" s="21">
        <v>0</v>
      </c>
      <c r="O94" s="21">
        <v>0</v>
      </c>
      <c r="P94" s="21">
        <v>0</v>
      </c>
      <c r="Q94" s="21">
        <v>0</v>
      </c>
      <c r="R94" s="18">
        <v>1</v>
      </c>
    </row>
    <row r="95" spans="3:18" x14ac:dyDescent="0.35">
      <c r="C95" s="23" t="s">
        <v>404</v>
      </c>
      <c r="D95" s="20">
        <v>1</v>
      </c>
      <c r="E95" s="22">
        <v>60</v>
      </c>
      <c r="F95" s="21">
        <v>0</v>
      </c>
      <c r="G95" s="21">
        <v>0</v>
      </c>
      <c r="H95" s="21">
        <v>0</v>
      </c>
      <c r="I95" s="21">
        <v>0</v>
      </c>
      <c r="J95" s="21">
        <v>0</v>
      </c>
      <c r="K95" s="21">
        <v>0</v>
      </c>
      <c r="L95" s="21">
        <v>0</v>
      </c>
      <c r="M95" s="21">
        <v>0</v>
      </c>
      <c r="N95" s="21">
        <v>0</v>
      </c>
      <c r="O95" s="21">
        <v>0</v>
      </c>
      <c r="P95" s="21">
        <v>0</v>
      </c>
      <c r="Q95" s="21">
        <v>1</v>
      </c>
      <c r="R95" s="18">
        <v>0</v>
      </c>
    </row>
    <row r="96" spans="3:18" x14ac:dyDescent="0.35">
      <c r="C96" s="23" t="s">
        <v>186</v>
      </c>
      <c r="D96" s="20">
        <v>5</v>
      </c>
      <c r="E96" s="22">
        <v>70.400000000000006</v>
      </c>
      <c r="F96" s="21">
        <v>0</v>
      </c>
      <c r="G96" s="21">
        <v>2</v>
      </c>
      <c r="H96" s="21">
        <v>1</v>
      </c>
      <c r="I96" s="21">
        <v>0</v>
      </c>
      <c r="J96" s="21">
        <v>2</v>
      </c>
      <c r="K96" s="21">
        <v>0</v>
      </c>
      <c r="L96" s="21">
        <v>1</v>
      </c>
      <c r="M96" s="21">
        <v>0</v>
      </c>
      <c r="N96" s="21">
        <v>0</v>
      </c>
      <c r="O96" s="21">
        <v>2</v>
      </c>
      <c r="P96" s="21">
        <v>0</v>
      </c>
      <c r="Q96" s="21">
        <v>1</v>
      </c>
      <c r="R96" s="18">
        <v>0</v>
      </c>
    </row>
    <row r="97" spans="3:18" x14ac:dyDescent="0.35">
      <c r="C97" s="23" t="s">
        <v>196</v>
      </c>
      <c r="D97" s="20">
        <v>5</v>
      </c>
      <c r="E97" s="22">
        <v>60.2</v>
      </c>
      <c r="F97" s="21">
        <v>0</v>
      </c>
      <c r="G97" s="21">
        <v>4.25</v>
      </c>
      <c r="H97" s="21">
        <v>0</v>
      </c>
      <c r="I97" s="21">
        <v>2.25</v>
      </c>
      <c r="J97" s="21">
        <v>2.25</v>
      </c>
      <c r="K97" s="21">
        <v>0.5</v>
      </c>
      <c r="L97" s="21">
        <v>2.5</v>
      </c>
      <c r="M97" s="21">
        <v>0</v>
      </c>
      <c r="N97" s="21">
        <v>1.75</v>
      </c>
      <c r="O97" s="21">
        <v>0</v>
      </c>
      <c r="P97" s="21">
        <v>0</v>
      </c>
      <c r="Q97" s="21">
        <v>0</v>
      </c>
      <c r="R97" s="18">
        <v>1.5</v>
      </c>
    </row>
    <row r="98" spans="3:18" x14ac:dyDescent="0.35">
      <c r="C98" s="23" t="s">
        <v>408</v>
      </c>
      <c r="D98" s="20">
        <v>1</v>
      </c>
      <c r="E98" s="22">
        <v>75</v>
      </c>
      <c r="F98" s="21">
        <v>0</v>
      </c>
      <c r="G98" s="21">
        <v>0</v>
      </c>
      <c r="H98" s="21">
        <v>0</v>
      </c>
      <c r="I98" s="21">
        <v>0</v>
      </c>
      <c r="J98" s="21">
        <v>0</v>
      </c>
      <c r="K98" s="21">
        <v>0</v>
      </c>
      <c r="L98" s="21">
        <v>1</v>
      </c>
      <c r="M98" s="21">
        <v>0</v>
      </c>
      <c r="N98" s="21">
        <v>0</v>
      </c>
      <c r="O98" s="21">
        <v>0</v>
      </c>
      <c r="P98" s="21">
        <v>0</v>
      </c>
      <c r="Q98" s="21">
        <v>0</v>
      </c>
      <c r="R98" s="18">
        <v>0</v>
      </c>
    </row>
    <row r="99" spans="3:18" x14ac:dyDescent="0.35">
      <c r="C99" s="23" t="s">
        <v>406</v>
      </c>
      <c r="D99" s="20">
        <v>1</v>
      </c>
      <c r="E99" s="22">
        <v>72</v>
      </c>
      <c r="F99" s="21">
        <v>0</v>
      </c>
      <c r="G99" s="21">
        <v>0</v>
      </c>
      <c r="H99" s="21">
        <v>0</v>
      </c>
      <c r="I99" s="21">
        <v>0</v>
      </c>
      <c r="J99" s="21">
        <v>0</v>
      </c>
      <c r="K99" s="21">
        <v>1</v>
      </c>
      <c r="L99" s="21">
        <v>1</v>
      </c>
      <c r="M99" s="21">
        <v>0</v>
      </c>
      <c r="N99" s="21">
        <v>0</v>
      </c>
      <c r="O99" s="21">
        <v>1</v>
      </c>
      <c r="P99" s="21">
        <v>0</v>
      </c>
      <c r="Q99" s="21">
        <v>0</v>
      </c>
      <c r="R99" s="18">
        <v>0</v>
      </c>
    </row>
    <row r="100" spans="3:18" x14ac:dyDescent="0.35">
      <c r="C100" s="23" t="s">
        <v>154</v>
      </c>
      <c r="D100" s="20">
        <v>7</v>
      </c>
      <c r="E100" s="22">
        <v>46.428571428571431</v>
      </c>
      <c r="F100" s="21">
        <v>1</v>
      </c>
      <c r="G100" s="21">
        <v>0</v>
      </c>
      <c r="H100" s="21">
        <v>0</v>
      </c>
      <c r="I100" s="21">
        <v>2</v>
      </c>
      <c r="J100" s="21">
        <v>3</v>
      </c>
      <c r="K100" s="21">
        <v>0</v>
      </c>
      <c r="L100" s="21">
        <v>2</v>
      </c>
      <c r="M100" s="21">
        <v>0</v>
      </c>
      <c r="N100" s="21">
        <v>3</v>
      </c>
      <c r="O100" s="21">
        <v>4</v>
      </c>
      <c r="P100" s="21">
        <v>0</v>
      </c>
      <c r="Q100" s="21">
        <v>1</v>
      </c>
      <c r="R100" s="18">
        <v>0</v>
      </c>
    </row>
    <row r="101" spans="3:18" x14ac:dyDescent="0.35">
      <c r="C101" s="23" t="s">
        <v>387</v>
      </c>
      <c r="D101" s="20">
        <v>2</v>
      </c>
      <c r="E101" s="22">
        <v>29</v>
      </c>
      <c r="F101" s="21">
        <v>0</v>
      </c>
      <c r="G101" s="21">
        <v>1</v>
      </c>
      <c r="H101" s="21">
        <v>1</v>
      </c>
      <c r="I101" s="21">
        <v>1</v>
      </c>
      <c r="J101" s="21">
        <v>2</v>
      </c>
      <c r="K101" s="21">
        <v>0</v>
      </c>
      <c r="L101" s="21">
        <v>0</v>
      </c>
      <c r="M101" s="21">
        <v>0</v>
      </c>
      <c r="N101" s="21">
        <v>1</v>
      </c>
      <c r="O101" s="21">
        <v>0</v>
      </c>
      <c r="P101" s="21">
        <v>0</v>
      </c>
      <c r="Q101" s="21">
        <v>0</v>
      </c>
      <c r="R101" s="18">
        <v>0</v>
      </c>
    </row>
    <row r="102" spans="3:18" x14ac:dyDescent="0.35">
      <c r="C102" s="23" t="s">
        <v>118</v>
      </c>
      <c r="D102" s="20">
        <v>2</v>
      </c>
      <c r="E102" s="22">
        <v>54</v>
      </c>
      <c r="F102" s="21">
        <v>0</v>
      </c>
      <c r="G102" s="21">
        <v>0</v>
      </c>
      <c r="H102" s="21">
        <v>0</v>
      </c>
      <c r="I102" s="21">
        <v>0</v>
      </c>
      <c r="J102" s="21">
        <v>1</v>
      </c>
      <c r="K102" s="21">
        <v>1</v>
      </c>
      <c r="L102" s="21">
        <v>0</v>
      </c>
      <c r="M102" s="21">
        <v>0</v>
      </c>
      <c r="N102" s="21">
        <v>0</v>
      </c>
      <c r="O102" s="21">
        <v>0</v>
      </c>
      <c r="P102" s="21">
        <v>1</v>
      </c>
      <c r="Q102" s="21">
        <v>0</v>
      </c>
      <c r="R102" s="18">
        <v>0</v>
      </c>
    </row>
    <row r="103" spans="3:18" x14ac:dyDescent="0.35">
      <c r="C103" s="23" t="s">
        <v>195</v>
      </c>
      <c r="D103" s="20">
        <v>3</v>
      </c>
      <c r="E103" s="22">
        <v>46.333333333333336</v>
      </c>
      <c r="F103" s="21">
        <v>0</v>
      </c>
      <c r="G103" s="21">
        <v>0</v>
      </c>
      <c r="H103" s="21">
        <v>0</v>
      </c>
      <c r="I103" s="21">
        <v>0</v>
      </c>
      <c r="J103" s="21">
        <v>3</v>
      </c>
      <c r="K103" s="21">
        <v>2</v>
      </c>
      <c r="L103" s="21">
        <v>1</v>
      </c>
      <c r="M103" s="21">
        <v>0</v>
      </c>
      <c r="N103" s="21">
        <v>2</v>
      </c>
      <c r="O103" s="21">
        <v>0</v>
      </c>
      <c r="P103" s="21">
        <v>0</v>
      </c>
      <c r="Q103" s="21">
        <v>1</v>
      </c>
      <c r="R103" s="18">
        <v>0</v>
      </c>
    </row>
    <row r="104" spans="3:18" x14ac:dyDescent="0.35">
      <c r="C104" s="23" t="s">
        <v>391</v>
      </c>
      <c r="D104" s="20">
        <v>1</v>
      </c>
      <c r="E104" s="22">
        <v>65</v>
      </c>
      <c r="F104" s="21">
        <v>0</v>
      </c>
      <c r="G104" s="21">
        <v>0</v>
      </c>
      <c r="H104" s="21">
        <v>0</v>
      </c>
      <c r="I104" s="21">
        <v>0</v>
      </c>
      <c r="J104" s="21">
        <v>0</v>
      </c>
      <c r="K104" s="21">
        <v>0</v>
      </c>
      <c r="L104" s="21">
        <v>0</v>
      </c>
      <c r="M104" s="21">
        <v>0</v>
      </c>
      <c r="N104" s="21">
        <v>0</v>
      </c>
      <c r="O104" s="21">
        <v>0</v>
      </c>
      <c r="P104" s="21">
        <v>0</v>
      </c>
      <c r="Q104" s="21">
        <v>0</v>
      </c>
      <c r="R104" s="18">
        <v>0</v>
      </c>
    </row>
    <row r="105" spans="3:18" x14ac:dyDescent="0.35">
      <c r="C105" s="23" t="s">
        <v>157</v>
      </c>
      <c r="D105" s="20">
        <v>1</v>
      </c>
      <c r="E105" s="22">
        <v>38</v>
      </c>
      <c r="F105" s="21">
        <v>0</v>
      </c>
      <c r="G105" s="21">
        <v>0</v>
      </c>
      <c r="H105" s="21">
        <v>0</v>
      </c>
      <c r="I105" s="21">
        <v>1</v>
      </c>
      <c r="J105" s="21">
        <v>0</v>
      </c>
      <c r="K105" s="21">
        <v>0</v>
      </c>
      <c r="L105" s="21">
        <v>0</v>
      </c>
      <c r="M105" s="21">
        <v>0</v>
      </c>
      <c r="N105" s="21">
        <v>1</v>
      </c>
      <c r="O105" s="21">
        <v>1</v>
      </c>
      <c r="P105" s="21">
        <v>0</v>
      </c>
      <c r="Q105" s="21">
        <v>0</v>
      </c>
      <c r="R105" s="18">
        <v>0</v>
      </c>
    </row>
    <row r="106" spans="3:18" x14ac:dyDescent="0.35">
      <c r="C106" s="23" t="s">
        <v>121</v>
      </c>
      <c r="D106" s="20">
        <v>2</v>
      </c>
      <c r="E106" s="22">
        <v>53</v>
      </c>
      <c r="F106" s="21">
        <v>0</v>
      </c>
      <c r="G106" s="21">
        <v>0</v>
      </c>
      <c r="H106" s="21">
        <v>1</v>
      </c>
      <c r="I106" s="21">
        <v>0</v>
      </c>
      <c r="J106" s="21">
        <v>0</v>
      </c>
      <c r="K106" s="21">
        <v>0</v>
      </c>
      <c r="L106" s="21">
        <v>0</v>
      </c>
      <c r="M106" s="21">
        <v>0</v>
      </c>
      <c r="N106" s="21">
        <v>0</v>
      </c>
      <c r="O106" s="21">
        <v>0</v>
      </c>
      <c r="P106" s="21">
        <v>0</v>
      </c>
      <c r="Q106" s="21">
        <v>0</v>
      </c>
      <c r="R106" s="18">
        <v>0</v>
      </c>
    </row>
    <row r="107" spans="3:18" x14ac:dyDescent="0.35">
      <c r="C107" s="23" t="s">
        <v>390</v>
      </c>
      <c r="D107" s="20">
        <v>1</v>
      </c>
      <c r="E107" s="22">
        <v>47</v>
      </c>
      <c r="F107" s="21">
        <v>0</v>
      </c>
      <c r="G107" s="21">
        <v>0</v>
      </c>
      <c r="H107" s="21">
        <v>1</v>
      </c>
      <c r="I107" s="21">
        <v>0</v>
      </c>
      <c r="J107" s="21">
        <v>0</v>
      </c>
      <c r="K107" s="21">
        <v>0</v>
      </c>
      <c r="L107" s="21">
        <v>0</v>
      </c>
      <c r="M107" s="21">
        <v>0</v>
      </c>
      <c r="N107" s="21">
        <v>0</v>
      </c>
      <c r="O107" s="21">
        <v>0</v>
      </c>
      <c r="P107" s="21">
        <v>1</v>
      </c>
      <c r="Q107" s="21">
        <v>1</v>
      </c>
      <c r="R107" s="18">
        <v>0</v>
      </c>
    </row>
    <row r="108" spans="3:18" x14ac:dyDescent="0.35">
      <c r="C108" s="23" t="s">
        <v>146</v>
      </c>
      <c r="D108" s="20">
        <v>1</v>
      </c>
      <c r="E108" s="22">
        <v>51</v>
      </c>
      <c r="F108" s="21">
        <v>0</v>
      </c>
      <c r="G108" s="21">
        <v>1</v>
      </c>
      <c r="H108" s="21">
        <v>0</v>
      </c>
      <c r="I108" s="21">
        <v>0</v>
      </c>
      <c r="J108" s="21">
        <v>1</v>
      </c>
      <c r="K108" s="21">
        <v>0</v>
      </c>
      <c r="L108" s="21">
        <v>0</v>
      </c>
      <c r="M108" s="21">
        <v>0</v>
      </c>
      <c r="N108" s="21">
        <v>1</v>
      </c>
      <c r="O108" s="21">
        <v>0</v>
      </c>
      <c r="P108" s="21">
        <v>0</v>
      </c>
      <c r="Q108" s="21">
        <v>0</v>
      </c>
      <c r="R108" s="18">
        <v>0</v>
      </c>
    </row>
    <row r="109" spans="3:18" x14ac:dyDescent="0.35">
      <c r="C109" s="23" t="s">
        <v>159</v>
      </c>
      <c r="D109" s="20">
        <v>1</v>
      </c>
      <c r="E109" s="22">
        <v>53</v>
      </c>
      <c r="F109" s="21">
        <v>0</v>
      </c>
      <c r="G109" s="21">
        <v>1</v>
      </c>
      <c r="H109" s="21">
        <v>0</v>
      </c>
      <c r="I109" s="21">
        <v>0</v>
      </c>
      <c r="J109" s="21">
        <v>0</v>
      </c>
      <c r="K109" s="21">
        <v>0</v>
      </c>
      <c r="L109" s="21">
        <v>0</v>
      </c>
      <c r="M109" s="21">
        <v>0</v>
      </c>
      <c r="N109" s="21">
        <v>0</v>
      </c>
      <c r="O109" s="21">
        <v>0</v>
      </c>
      <c r="P109" s="21">
        <v>0</v>
      </c>
      <c r="Q109" s="21">
        <v>0</v>
      </c>
      <c r="R109" s="18">
        <v>0</v>
      </c>
    </row>
    <row r="110" spans="3:18" x14ac:dyDescent="0.35">
      <c r="C110" s="23" t="s">
        <v>126</v>
      </c>
      <c r="D110" s="20">
        <v>3</v>
      </c>
      <c r="E110" s="22">
        <v>51.333333333333336</v>
      </c>
      <c r="F110" s="21">
        <v>0</v>
      </c>
      <c r="G110" s="21">
        <v>0</v>
      </c>
      <c r="H110" s="21">
        <v>1</v>
      </c>
      <c r="I110" s="21">
        <v>0</v>
      </c>
      <c r="J110" s="21">
        <v>0</v>
      </c>
      <c r="K110" s="21">
        <v>0</v>
      </c>
      <c r="L110" s="21">
        <v>0</v>
      </c>
      <c r="M110" s="21">
        <v>0</v>
      </c>
      <c r="N110" s="21">
        <v>1</v>
      </c>
      <c r="O110" s="21">
        <v>0</v>
      </c>
      <c r="P110" s="21">
        <v>1</v>
      </c>
      <c r="Q110" s="21">
        <v>0</v>
      </c>
      <c r="R110" s="18">
        <v>1</v>
      </c>
    </row>
    <row r="111" spans="3:18" x14ac:dyDescent="0.35">
      <c r="C111" s="23" t="s">
        <v>150</v>
      </c>
      <c r="D111" s="20">
        <v>1</v>
      </c>
      <c r="E111" s="22">
        <v>70</v>
      </c>
      <c r="F111" s="21">
        <v>0</v>
      </c>
      <c r="G111" s="21">
        <v>1</v>
      </c>
      <c r="H111" s="21">
        <v>0</v>
      </c>
      <c r="I111" s="21">
        <v>1</v>
      </c>
      <c r="J111" s="21">
        <v>0</v>
      </c>
      <c r="K111" s="21">
        <v>0</v>
      </c>
      <c r="L111" s="21">
        <v>1</v>
      </c>
      <c r="M111" s="21">
        <v>0</v>
      </c>
      <c r="N111" s="21">
        <v>0</v>
      </c>
      <c r="O111" s="21">
        <v>0</v>
      </c>
      <c r="P111" s="21">
        <v>0</v>
      </c>
      <c r="Q111" s="21">
        <v>0</v>
      </c>
      <c r="R111" s="18">
        <v>0</v>
      </c>
    </row>
    <row r="112" spans="3:18" x14ac:dyDescent="0.35">
      <c r="C112" s="23" t="s">
        <v>199</v>
      </c>
      <c r="D112" s="20">
        <v>1</v>
      </c>
      <c r="E112" s="22">
        <v>34</v>
      </c>
      <c r="F112" s="21">
        <v>0</v>
      </c>
      <c r="G112" s="21">
        <v>0</v>
      </c>
      <c r="H112" s="21">
        <v>0</v>
      </c>
      <c r="I112" s="21">
        <v>1</v>
      </c>
      <c r="J112" s="21">
        <v>0</v>
      </c>
      <c r="K112" s="21">
        <v>0</v>
      </c>
      <c r="L112" s="21">
        <v>1</v>
      </c>
      <c r="M112" s="21">
        <v>0</v>
      </c>
      <c r="N112" s="21">
        <v>1</v>
      </c>
      <c r="O112" s="21">
        <v>0</v>
      </c>
      <c r="P112" s="21">
        <v>0</v>
      </c>
      <c r="Q112" s="21">
        <v>0</v>
      </c>
      <c r="R112" s="18">
        <v>0</v>
      </c>
    </row>
    <row r="113" spans="3:18" x14ac:dyDescent="0.35">
      <c r="C113" s="23" t="s">
        <v>382</v>
      </c>
      <c r="D113" s="20">
        <v>4</v>
      </c>
      <c r="E113" s="22">
        <v>58</v>
      </c>
      <c r="F113" s="21">
        <v>0</v>
      </c>
      <c r="G113" s="21">
        <v>1.6</v>
      </c>
      <c r="H113" s="21">
        <v>0</v>
      </c>
      <c r="I113" s="21">
        <v>1</v>
      </c>
      <c r="J113" s="21">
        <v>0.6</v>
      </c>
      <c r="K113" s="21">
        <v>0</v>
      </c>
      <c r="L113" s="21">
        <v>2.6</v>
      </c>
      <c r="M113" s="21">
        <v>0</v>
      </c>
      <c r="N113" s="21">
        <v>0.6</v>
      </c>
      <c r="O113" s="21">
        <v>2.6</v>
      </c>
      <c r="P113" s="21">
        <v>0</v>
      </c>
      <c r="Q113" s="21">
        <v>0</v>
      </c>
      <c r="R113" s="18">
        <v>0</v>
      </c>
    </row>
    <row r="114" spans="3:18" x14ac:dyDescent="0.35">
      <c r="C114" s="23" t="s">
        <v>127</v>
      </c>
      <c r="D114" s="20">
        <v>2</v>
      </c>
      <c r="E114" s="22">
        <v>62</v>
      </c>
      <c r="F114" s="21">
        <v>0</v>
      </c>
      <c r="G114" s="21">
        <v>1</v>
      </c>
      <c r="H114" s="21">
        <v>0</v>
      </c>
      <c r="I114" s="21">
        <v>0</v>
      </c>
      <c r="J114" s="21">
        <v>1</v>
      </c>
      <c r="K114" s="21">
        <v>0</v>
      </c>
      <c r="L114" s="21">
        <v>0</v>
      </c>
      <c r="M114" s="21">
        <v>0</v>
      </c>
      <c r="N114" s="21">
        <v>1</v>
      </c>
      <c r="O114" s="21">
        <v>0</v>
      </c>
      <c r="P114" s="21">
        <v>0</v>
      </c>
      <c r="Q114" s="21">
        <v>0</v>
      </c>
      <c r="R114" s="18">
        <v>0</v>
      </c>
    </row>
    <row r="115" spans="3:18" x14ac:dyDescent="0.35">
      <c r="C115" s="23" t="s">
        <v>163</v>
      </c>
      <c r="D115" s="20">
        <v>2</v>
      </c>
      <c r="E115" s="22">
        <v>54</v>
      </c>
      <c r="F115" s="21">
        <v>0</v>
      </c>
      <c r="G115" s="21">
        <v>0</v>
      </c>
      <c r="H115" s="21">
        <v>0</v>
      </c>
      <c r="I115" s="21">
        <v>0</v>
      </c>
      <c r="J115" s="21">
        <v>1</v>
      </c>
      <c r="K115" s="21">
        <v>0</v>
      </c>
      <c r="L115" s="21">
        <v>0</v>
      </c>
      <c r="M115" s="21">
        <v>0</v>
      </c>
      <c r="N115" s="21">
        <v>2</v>
      </c>
      <c r="O115" s="21">
        <v>1</v>
      </c>
      <c r="P115" s="21">
        <v>0</v>
      </c>
      <c r="Q115" s="21">
        <v>0</v>
      </c>
      <c r="R115" s="18">
        <v>0</v>
      </c>
    </row>
    <row r="116" spans="3:18" x14ac:dyDescent="0.35">
      <c r="C116" s="23" t="s">
        <v>380</v>
      </c>
      <c r="D116" s="20">
        <v>2</v>
      </c>
      <c r="E116" s="22">
        <v>36</v>
      </c>
      <c r="F116" s="21">
        <v>0</v>
      </c>
      <c r="G116" s="21">
        <v>2</v>
      </c>
      <c r="H116" s="21">
        <v>0</v>
      </c>
      <c r="I116" s="21">
        <v>0</v>
      </c>
      <c r="J116" s="21">
        <v>1</v>
      </c>
      <c r="K116" s="21">
        <v>1</v>
      </c>
      <c r="L116" s="21">
        <v>1</v>
      </c>
      <c r="M116" s="21">
        <v>0</v>
      </c>
      <c r="N116" s="21">
        <v>0</v>
      </c>
      <c r="O116" s="21">
        <v>0</v>
      </c>
      <c r="P116" s="21">
        <v>0</v>
      </c>
      <c r="Q116" s="21">
        <v>0</v>
      </c>
      <c r="R116" s="18">
        <v>0</v>
      </c>
    </row>
    <row r="117" spans="3:18" x14ac:dyDescent="0.35">
      <c r="C117" s="23" t="s">
        <v>173</v>
      </c>
      <c r="D117" s="20">
        <v>2</v>
      </c>
      <c r="E117" s="22">
        <v>55</v>
      </c>
      <c r="F117" s="21">
        <v>1</v>
      </c>
      <c r="G117" s="21">
        <v>0</v>
      </c>
      <c r="H117" s="21">
        <v>0</v>
      </c>
      <c r="I117" s="21">
        <v>1</v>
      </c>
      <c r="J117" s="21">
        <v>1</v>
      </c>
      <c r="K117" s="21">
        <v>0</v>
      </c>
      <c r="L117" s="21">
        <v>0</v>
      </c>
      <c r="M117" s="21">
        <v>0</v>
      </c>
      <c r="N117" s="21">
        <v>0</v>
      </c>
      <c r="O117" s="21">
        <v>1</v>
      </c>
      <c r="P117" s="21">
        <v>1</v>
      </c>
      <c r="Q117" s="21">
        <v>0</v>
      </c>
      <c r="R117" s="18">
        <v>0</v>
      </c>
    </row>
    <row r="118" spans="3:18" x14ac:dyDescent="0.35">
      <c r="C118" s="23" t="s">
        <v>175</v>
      </c>
      <c r="D118" s="20">
        <v>5</v>
      </c>
      <c r="E118" s="22">
        <v>52.6</v>
      </c>
      <c r="F118" s="21">
        <v>1</v>
      </c>
      <c r="G118" s="21">
        <v>4</v>
      </c>
      <c r="H118" s="21">
        <v>0</v>
      </c>
      <c r="I118" s="21">
        <v>1</v>
      </c>
      <c r="J118" s="21">
        <v>2</v>
      </c>
      <c r="K118" s="21">
        <v>1</v>
      </c>
      <c r="L118" s="21">
        <v>3</v>
      </c>
      <c r="M118" s="21">
        <v>1</v>
      </c>
      <c r="N118" s="21">
        <v>1</v>
      </c>
      <c r="O118" s="21">
        <v>0</v>
      </c>
      <c r="P118" s="21">
        <v>0</v>
      </c>
      <c r="Q118" s="21">
        <v>0</v>
      </c>
      <c r="R118" s="18">
        <v>1</v>
      </c>
    </row>
    <row r="119" spans="3:18" x14ac:dyDescent="0.35">
      <c r="C119" s="23" t="s">
        <v>383</v>
      </c>
      <c r="D119" s="20">
        <v>1</v>
      </c>
      <c r="E119" s="22">
        <v>55</v>
      </c>
      <c r="F119" s="21">
        <v>0</v>
      </c>
      <c r="G119" s="21">
        <v>0</v>
      </c>
      <c r="H119" s="21">
        <v>0</v>
      </c>
      <c r="I119" s="21">
        <v>0</v>
      </c>
      <c r="J119" s="21">
        <v>1</v>
      </c>
      <c r="K119" s="21">
        <v>0</v>
      </c>
      <c r="L119" s="21">
        <v>0</v>
      </c>
      <c r="M119" s="21">
        <v>0</v>
      </c>
      <c r="N119" s="21">
        <v>0</v>
      </c>
      <c r="O119" s="21">
        <v>1</v>
      </c>
      <c r="P119" s="21">
        <v>0</v>
      </c>
      <c r="Q119" s="21">
        <v>0</v>
      </c>
      <c r="R119" s="18">
        <v>0</v>
      </c>
    </row>
    <row r="120" spans="3:18" x14ac:dyDescent="0.35">
      <c r="C120" s="23" t="s">
        <v>185</v>
      </c>
      <c r="D120" s="20">
        <v>1</v>
      </c>
      <c r="E120" s="22">
        <v>52</v>
      </c>
      <c r="F120" s="21">
        <v>0</v>
      </c>
      <c r="G120" s="21">
        <v>0</v>
      </c>
      <c r="H120" s="21">
        <v>0</v>
      </c>
      <c r="I120" s="21">
        <v>1</v>
      </c>
      <c r="J120" s="21">
        <v>0</v>
      </c>
      <c r="K120" s="21">
        <v>0</v>
      </c>
      <c r="L120" s="21">
        <v>1</v>
      </c>
      <c r="M120" s="21">
        <v>0</v>
      </c>
      <c r="N120" s="21">
        <v>0</v>
      </c>
      <c r="O120" s="21">
        <v>1</v>
      </c>
      <c r="P120" s="21">
        <v>0</v>
      </c>
      <c r="Q120" s="21">
        <v>0</v>
      </c>
      <c r="R120" s="18">
        <v>0</v>
      </c>
    </row>
    <row r="121" spans="3:18" x14ac:dyDescent="0.35">
      <c r="C121" s="23" t="s">
        <v>172</v>
      </c>
      <c r="D121" s="20">
        <v>5</v>
      </c>
      <c r="E121" s="22">
        <v>48.2</v>
      </c>
      <c r="F121" s="21">
        <v>1</v>
      </c>
      <c r="G121" s="21">
        <v>2</v>
      </c>
      <c r="H121" s="21">
        <v>0</v>
      </c>
      <c r="I121" s="21">
        <v>1</v>
      </c>
      <c r="J121" s="21">
        <v>2</v>
      </c>
      <c r="K121" s="21">
        <v>0</v>
      </c>
      <c r="L121" s="21">
        <v>1</v>
      </c>
      <c r="M121" s="21">
        <v>0</v>
      </c>
      <c r="N121" s="21">
        <v>3</v>
      </c>
      <c r="O121" s="21">
        <v>3</v>
      </c>
      <c r="P121" s="21">
        <v>0</v>
      </c>
      <c r="Q121" s="21">
        <v>0</v>
      </c>
      <c r="R121" s="18">
        <v>1</v>
      </c>
    </row>
    <row r="122" spans="3:18" x14ac:dyDescent="0.35">
      <c r="C122" s="23" t="s">
        <v>148</v>
      </c>
      <c r="D122" s="20">
        <v>5</v>
      </c>
      <c r="E122" s="22">
        <v>78.400000000000006</v>
      </c>
      <c r="F122" s="21">
        <v>0</v>
      </c>
      <c r="G122" s="21">
        <v>4</v>
      </c>
      <c r="H122" s="21">
        <v>0</v>
      </c>
      <c r="I122" s="21">
        <v>3</v>
      </c>
      <c r="J122" s="21">
        <v>0</v>
      </c>
      <c r="K122" s="21">
        <v>1</v>
      </c>
      <c r="L122" s="21">
        <v>2</v>
      </c>
      <c r="M122" s="21">
        <v>0</v>
      </c>
      <c r="N122" s="21">
        <v>0</v>
      </c>
      <c r="O122" s="21">
        <v>2</v>
      </c>
      <c r="P122" s="21">
        <v>0</v>
      </c>
      <c r="Q122" s="21">
        <v>1</v>
      </c>
      <c r="R122" s="18">
        <v>1</v>
      </c>
    </row>
    <row r="123" spans="3:18" x14ac:dyDescent="0.35">
      <c r="C123" s="23" t="s">
        <v>407</v>
      </c>
      <c r="D123" s="20">
        <v>1</v>
      </c>
      <c r="E123" s="22">
        <v>70</v>
      </c>
      <c r="F123" s="21">
        <v>0</v>
      </c>
      <c r="G123" s="21">
        <v>0</v>
      </c>
      <c r="H123" s="21">
        <v>0</v>
      </c>
      <c r="I123" s="21">
        <v>0</v>
      </c>
      <c r="J123" s="21">
        <v>0</v>
      </c>
      <c r="K123" s="21">
        <v>0</v>
      </c>
      <c r="L123" s="21">
        <v>0</v>
      </c>
      <c r="M123" s="21">
        <v>0</v>
      </c>
      <c r="N123" s="21">
        <v>0</v>
      </c>
      <c r="O123" s="21">
        <v>0</v>
      </c>
      <c r="P123" s="21">
        <v>0</v>
      </c>
      <c r="Q123" s="21">
        <v>0</v>
      </c>
      <c r="R123" s="18">
        <v>0</v>
      </c>
    </row>
    <row r="124" spans="3:18" x14ac:dyDescent="0.35">
      <c r="C124" s="23" t="s">
        <v>415</v>
      </c>
      <c r="D124" s="20">
        <v>1</v>
      </c>
      <c r="E124" s="22">
        <v>26</v>
      </c>
      <c r="F124" s="21">
        <v>0</v>
      </c>
      <c r="G124" s="21">
        <v>0</v>
      </c>
      <c r="H124" s="21">
        <v>0</v>
      </c>
      <c r="I124" s="21">
        <v>0</v>
      </c>
      <c r="J124" s="21">
        <v>1</v>
      </c>
      <c r="K124" s="21">
        <v>1</v>
      </c>
      <c r="L124" s="21">
        <v>0</v>
      </c>
      <c r="M124" s="21">
        <v>1</v>
      </c>
      <c r="N124" s="21">
        <v>0</v>
      </c>
      <c r="O124" s="21">
        <v>0</v>
      </c>
      <c r="P124" s="21">
        <v>0</v>
      </c>
      <c r="Q124" s="21">
        <v>0</v>
      </c>
      <c r="R124" s="18">
        <v>0</v>
      </c>
    </row>
    <row r="125" spans="3:18" x14ac:dyDescent="0.35">
      <c r="C125" s="23" t="s">
        <v>131</v>
      </c>
      <c r="D125" s="20">
        <v>4</v>
      </c>
      <c r="E125" s="22">
        <v>68.5</v>
      </c>
      <c r="F125" s="21">
        <v>0</v>
      </c>
      <c r="G125" s="21">
        <v>1</v>
      </c>
      <c r="H125" s="21">
        <v>0</v>
      </c>
      <c r="I125" s="21">
        <v>0</v>
      </c>
      <c r="J125" s="21">
        <v>2</v>
      </c>
      <c r="K125" s="21">
        <v>0</v>
      </c>
      <c r="L125" s="21">
        <v>1</v>
      </c>
      <c r="M125" s="21">
        <v>0</v>
      </c>
      <c r="N125" s="21">
        <v>1</v>
      </c>
      <c r="O125" s="21">
        <v>0</v>
      </c>
      <c r="P125" s="21">
        <v>1</v>
      </c>
      <c r="Q125" s="21">
        <v>1</v>
      </c>
      <c r="R125" s="18">
        <v>0</v>
      </c>
    </row>
    <row r="126" spans="3:18" x14ac:dyDescent="0.35">
      <c r="C126" s="23" t="s">
        <v>144</v>
      </c>
      <c r="D126" s="20">
        <v>2</v>
      </c>
      <c r="E126" s="22">
        <v>67.5</v>
      </c>
      <c r="F126" s="21">
        <v>0.75</v>
      </c>
      <c r="G126" s="21">
        <v>1.75</v>
      </c>
      <c r="H126" s="21">
        <v>0.75</v>
      </c>
      <c r="I126" s="21">
        <v>0</v>
      </c>
      <c r="J126" s="21">
        <v>0.75</v>
      </c>
      <c r="K126" s="21">
        <v>0</v>
      </c>
      <c r="L126" s="21">
        <v>0</v>
      </c>
      <c r="M126" s="21">
        <v>0</v>
      </c>
      <c r="N126" s="21">
        <v>0</v>
      </c>
      <c r="O126" s="21">
        <v>0</v>
      </c>
      <c r="P126" s="21">
        <v>0</v>
      </c>
      <c r="Q126" s="21">
        <v>0</v>
      </c>
      <c r="R126" s="18">
        <v>1</v>
      </c>
    </row>
    <row r="127" spans="3:18" x14ac:dyDescent="0.35">
      <c r="C127" s="23" t="s">
        <v>381</v>
      </c>
      <c r="D127" s="20">
        <v>1</v>
      </c>
      <c r="E127" s="22">
        <v>31</v>
      </c>
      <c r="F127" s="21">
        <v>0</v>
      </c>
      <c r="G127" s="21">
        <v>0</v>
      </c>
      <c r="H127" s="21">
        <v>0</v>
      </c>
      <c r="I127" s="21">
        <v>0</v>
      </c>
      <c r="J127" s="21">
        <v>1</v>
      </c>
      <c r="K127" s="21">
        <v>0</v>
      </c>
      <c r="L127" s="21">
        <v>1</v>
      </c>
      <c r="M127" s="21">
        <v>0</v>
      </c>
      <c r="N127" s="21">
        <v>1</v>
      </c>
      <c r="O127" s="21">
        <v>0</v>
      </c>
      <c r="P127" s="21">
        <v>0</v>
      </c>
      <c r="Q127" s="21">
        <v>0</v>
      </c>
      <c r="R127" s="18">
        <v>0</v>
      </c>
    </row>
    <row r="128" spans="3:18" x14ac:dyDescent="0.35">
      <c r="C128" s="23" t="s">
        <v>130</v>
      </c>
      <c r="D128" s="20">
        <v>2</v>
      </c>
      <c r="E128" s="22">
        <v>40.5</v>
      </c>
      <c r="F128" s="21">
        <v>0</v>
      </c>
      <c r="G128" s="21">
        <v>0</v>
      </c>
      <c r="H128" s="21">
        <v>0</v>
      </c>
      <c r="I128" s="21">
        <v>0</v>
      </c>
      <c r="J128" s="21">
        <v>1</v>
      </c>
      <c r="K128" s="21">
        <v>0</v>
      </c>
      <c r="L128" s="21">
        <v>0</v>
      </c>
      <c r="M128" s="21">
        <v>0</v>
      </c>
      <c r="N128" s="21">
        <v>1</v>
      </c>
      <c r="O128" s="21">
        <v>1</v>
      </c>
      <c r="P128" s="21">
        <v>0</v>
      </c>
      <c r="Q128" s="21">
        <v>0</v>
      </c>
      <c r="R128" s="18">
        <v>0</v>
      </c>
    </row>
    <row r="129" spans="3:18" x14ac:dyDescent="0.35">
      <c r="C129" s="23" t="s">
        <v>164</v>
      </c>
      <c r="D129" s="20">
        <v>16</v>
      </c>
      <c r="E129" s="22">
        <v>66.875</v>
      </c>
      <c r="F129" s="21">
        <v>0</v>
      </c>
      <c r="G129" s="21">
        <v>8.6</v>
      </c>
      <c r="H129" s="21">
        <v>0</v>
      </c>
      <c r="I129" s="21">
        <v>5.6</v>
      </c>
      <c r="J129" s="21">
        <v>4.5999999999999996</v>
      </c>
      <c r="K129" s="21">
        <v>2</v>
      </c>
      <c r="L129" s="21">
        <v>5</v>
      </c>
      <c r="M129" s="21">
        <v>0</v>
      </c>
      <c r="N129" s="21">
        <v>1.6</v>
      </c>
      <c r="O129" s="21">
        <v>4</v>
      </c>
      <c r="P129" s="21">
        <v>2</v>
      </c>
      <c r="Q129" s="21">
        <v>0.6</v>
      </c>
      <c r="R129" s="18">
        <v>0</v>
      </c>
    </row>
    <row r="130" spans="3:18" x14ac:dyDescent="0.35">
      <c r="C130" s="23" t="s">
        <v>176</v>
      </c>
      <c r="D130" s="20">
        <v>19</v>
      </c>
      <c r="E130" s="22">
        <v>74.10526315789474</v>
      </c>
      <c r="F130" s="21">
        <v>2.6</v>
      </c>
      <c r="G130" s="21">
        <v>14.35</v>
      </c>
      <c r="H130" s="21">
        <v>1</v>
      </c>
      <c r="I130" s="21">
        <v>3.6</v>
      </c>
      <c r="J130" s="21">
        <v>7.6</v>
      </c>
      <c r="K130" s="21">
        <v>6</v>
      </c>
      <c r="L130" s="21">
        <v>4.75</v>
      </c>
      <c r="M130" s="21">
        <v>0</v>
      </c>
      <c r="N130" s="21">
        <v>0</v>
      </c>
      <c r="O130" s="21">
        <v>3.35</v>
      </c>
      <c r="P130" s="21">
        <v>1</v>
      </c>
      <c r="Q130" s="21">
        <v>1</v>
      </c>
      <c r="R130" s="18">
        <v>1.75</v>
      </c>
    </row>
    <row r="131" spans="3:18" x14ac:dyDescent="0.35">
      <c r="C131" s="23" t="s">
        <v>122</v>
      </c>
      <c r="D131" s="20">
        <v>3</v>
      </c>
      <c r="E131" s="22">
        <v>32</v>
      </c>
      <c r="F131" s="21">
        <v>0</v>
      </c>
      <c r="G131" s="21">
        <v>0</v>
      </c>
      <c r="H131" s="21">
        <v>0</v>
      </c>
      <c r="I131" s="21">
        <v>2</v>
      </c>
      <c r="J131" s="21">
        <v>1</v>
      </c>
      <c r="K131" s="21">
        <v>0</v>
      </c>
      <c r="L131" s="21">
        <v>0</v>
      </c>
      <c r="M131" s="21">
        <v>0</v>
      </c>
      <c r="N131" s="21">
        <v>0</v>
      </c>
      <c r="O131" s="21">
        <v>1</v>
      </c>
      <c r="P131" s="21">
        <v>0</v>
      </c>
      <c r="Q131" s="21">
        <v>0</v>
      </c>
      <c r="R131" s="18">
        <v>0</v>
      </c>
    </row>
    <row r="132" spans="3:18" x14ac:dyDescent="0.35">
      <c r="C132" s="23" t="s">
        <v>116</v>
      </c>
      <c r="D132" s="20">
        <v>1</v>
      </c>
      <c r="E132" s="22">
        <v>63</v>
      </c>
      <c r="F132" s="21">
        <v>0</v>
      </c>
      <c r="G132" s="21">
        <v>1</v>
      </c>
      <c r="H132" s="21">
        <v>0</v>
      </c>
      <c r="I132" s="21">
        <v>0</v>
      </c>
      <c r="J132" s="21">
        <v>0</v>
      </c>
      <c r="K132" s="21">
        <v>0</v>
      </c>
      <c r="L132" s="21">
        <v>1</v>
      </c>
      <c r="M132" s="21">
        <v>0</v>
      </c>
      <c r="N132" s="21">
        <v>0</v>
      </c>
      <c r="O132" s="21">
        <v>0</v>
      </c>
      <c r="P132" s="21">
        <v>0</v>
      </c>
      <c r="Q132" s="21">
        <v>0</v>
      </c>
      <c r="R132" s="18">
        <v>0</v>
      </c>
    </row>
    <row r="133" spans="3:18" x14ac:dyDescent="0.35">
      <c r="C133" s="23" t="s">
        <v>151</v>
      </c>
      <c r="D133" s="20">
        <v>2</v>
      </c>
      <c r="E133" s="22">
        <v>73</v>
      </c>
      <c r="F133" s="21">
        <v>1</v>
      </c>
      <c r="G133" s="21">
        <v>2</v>
      </c>
      <c r="H133" s="21">
        <v>0</v>
      </c>
      <c r="I133" s="21">
        <v>0</v>
      </c>
      <c r="J133" s="21">
        <v>0</v>
      </c>
      <c r="K133" s="21">
        <v>0</v>
      </c>
      <c r="L133" s="21">
        <v>2</v>
      </c>
      <c r="M133" s="21">
        <v>0</v>
      </c>
      <c r="N133" s="21">
        <v>0</v>
      </c>
      <c r="O133" s="21">
        <v>0</v>
      </c>
      <c r="P133" s="21">
        <v>0</v>
      </c>
      <c r="Q133" s="21">
        <v>0</v>
      </c>
      <c r="R133" s="18">
        <v>1</v>
      </c>
    </row>
    <row r="134" spans="3:18" x14ac:dyDescent="0.35">
      <c r="C134" s="23" t="s">
        <v>187</v>
      </c>
      <c r="D134" s="20">
        <v>9</v>
      </c>
      <c r="E134" s="22">
        <v>50.111111111111114</v>
      </c>
      <c r="F134" s="21">
        <v>1.3</v>
      </c>
      <c r="G134" s="21">
        <v>1.6333333333333333</v>
      </c>
      <c r="H134" s="21">
        <v>2.6333333333333333</v>
      </c>
      <c r="I134" s="21">
        <v>3.6333333333333333</v>
      </c>
      <c r="J134" s="21">
        <v>5.333333333333333</v>
      </c>
      <c r="K134" s="21">
        <v>0</v>
      </c>
      <c r="L134" s="21">
        <v>1.6333333333333333</v>
      </c>
      <c r="M134" s="21">
        <v>0.3</v>
      </c>
      <c r="N134" s="21">
        <v>2.6333333333333333</v>
      </c>
      <c r="O134" s="21">
        <v>1.6333333333333333</v>
      </c>
      <c r="P134" s="21">
        <v>1.6333333333333333</v>
      </c>
      <c r="Q134" s="21">
        <v>0</v>
      </c>
      <c r="R134" s="18">
        <v>1.6333333333333333</v>
      </c>
    </row>
    <row r="135" spans="3:18" x14ac:dyDescent="0.35">
      <c r="C135" s="23" t="s">
        <v>191</v>
      </c>
      <c r="D135" s="20">
        <v>1</v>
      </c>
      <c r="E135" s="22">
        <v>55</v>
      </c>
      <c r="F135" s="21">
        <v>0</v>
      </c>
      <c r="G135" s="21">
        <v>0</v>
      </c>
      <c r="H135" s="21">
        <v>0</v>
      </c>
      <c r="I135" s="21">
        <v>0</v>
      </c>
      <c r="J135" s="21">
        <v>0</v>
      </c>
      <c r="K135" s="21">
        <v>0</v>
      </c>
      <c r="L135" s="21">
        <v>0</v>
      </c>
      <c r="M135" s="21">
        <v>0</v>
      </c>
      <c r="N135" s="21">
        <v>0</v>
      </c>
      <c r="O135" s="21">
        <v>0</v>
      </c>
      <c r="P135" s="21">
        <v>0</v>
      </c>
      <c r="Q135" s="21">
        <v>0</v>
      </c>
      <c r="R135" s="18">
        <v>0</v>
      </c>
    </row>
    <row r="136" spans="3:18" x14ac:dyDescent="0.35">
      <c r="C136" s="27" t="s">
        <v>293</v>
      </c>
      <c r="D136" s="28">
        <v>480</v>
      </c>
      <c r="E136" s="24">
        <v>53.595833333333331</v>
      </c>
      <c r="F136" s="25">
        <v>39.532142857142858</v>
      </c>
      <c r="G136" s="25">
        <v>193.64047619047616</v>
      </c>
      <c r="H136" s="25">
        <v>32.136904761904759</v>
      </c>
      <c r="I136" s="25">
        <v>127.58690476190475</v>
      </c>
      <c r="J136" s="25">
        <v>172.81190476190471</v>
      </c>
      <c r="K136" s="25">
        <v>77.278571428571439</v>
      </c>
      <c r="L136" s="25">
        <v>124.08690476190475</v>
      </c>
      <c r="M136" s="25">
        <v>12.925000000000001</v>
      </c>
      <c r="N136" s="25">
        <v>108.31190476190473</v>
      </c>
      <c r="O136" s="25">
        <v>117.78690476190475</v>
      </c>
      <c r="P136" s="25">
        <v>61.936904761904771</v>
      </c>
      <c r="Q136" s="25">
        <v>26.3</v>
      </c>
      <c r="R136" s="26">
        <v>48.665476190476198</v>
      </c>
    </row>
  </sheetData>
  <mergeCells count="2">
    <mergeCell ref="A1:P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xSplit="3" ySplit="12" topLeftCell="D13" activePane="bottomRight" state="frozen"/>
      <selection pane="topRight" activeCell="D1" sqref="D1"/>
      <selection pane="bottomLeft" activeCell="A13" sqref="A13"/>
      <selection pane="bottomRight" activeCell="D13" sqref="D13"/>
    </sheetView>
  </sheetViews>
  <sheetFormatPr defaultRowHeight="14.5" x14ac:dyDescent="0.35"/>
  <cols>
    <col min="2" max="2" width="29.7265625" customWidth="1"/>
    <col min="3" max="3" width="24.81640625" customWidth="1"/>
    <col min="4" max="4" width="19.6328125" customWidth="1"/>
    <col min="5" max="5" width="11.08984375" customWidth="1"/>
    <col min="6" max="6" width="19" customWidth="1"/>
    <col min="7" max="7" width="6.54296875" customWidth="1"/>
    <col min="8" max="8" width="21.08984375" customWidth="1"/>
    <col min="9" max="9" width="8.1796875" customWidth="1"/>
    <col min="10" max="10" width="20" customWidth="1"/>
    <col min="11" max="11" width="20.453125" customWidth="1"/>
    <col min="12" max="12" width="20.36328125" customWidth="1"/>
    <col min="13" max="13" width="15" customWidth="1"/>
    <col min="14" max="14" width="29.7265625" customWidth="1"/>
    <col min="15" max="15" width="23.81640625" customWidth="1"/>
    <col min="16" max="16" width="6" customWidth="1"/>
    <col min="17" max="17" width="25.7265625" customWidth="1"/>
    <col min="18" max="18" width="24.90625" customWidth="1"/>
  </cols>
  <sheetData>
    <row r="1" spans="1:18" ht="35" x14ac:dyDescent="0.9">
      <c r="A1" s="152" t="s">
        <v>2</v>
      </c>
      <c r="B1" s="152"/>
      <c r="C1" s="152"/>
      <c r="D1" s="152"/>
      <c r="E1" s="152"/>
      <c r="F1" s="152"/>
      <c r="G1" s="152"/>
      <c r="H1" s="152"/>
      <c r="I1" s="152"/>
      <c r="J1" s="152"/>
      <c r="K1" s="152"/>
      <c r="L1" s="152"/>
      <c r="M1" s="152"/>
      <c r="N1" s="152"/>
      <c r="O1" s="152"/>
      <c r="P1" s="152"/>
      <c r="Q1" s="152"/>
    </row>
    <row r="2" spans="1:18" ht="16" x14ac:dyDescent="0.35">
      <c r="A2" s="153" t="s">
        <v>303</v>
      </c>
      <c r="B2" s="153"/>
    </row>
    <row r="13" spans="1:18" x14ac:dyDescent="0.35">
      <c r="C13" s="19" t="s">
        <v>304</v>
      </c>
      <c r="D13" s="6" t="s">
        <v>294</v>
      </c>
      <c r="E13" s="17" t="s">
        <v>295</v>
      </c>
      <c r="F13" s="6" t="s">
        <v>305</v>
      </c>
      <c r="G13" s="6" t="s">
        <v>19</v>
      </c>
      <c r="H13" s="6" t="s">
        <v>296</v>
      </c>
      <c r="I13" s="6" t="s">
        <v>26</v>
      </c>
      <c r="J13" s="6" t="s">
        <v>297</v>
      </c>
      <c r="K13" s="6" t="s">
        <v>291</v>
      </c>
      <c r="L13" s="6" t="s">
        <v>298</v>
      </c>
      <c r="M13" s="6" t="s">
        <v>299</v>
      </c>
      <c r="N13" s="6" t="s">
        <v>300</v>
      </c>
      <c r="O13" s="6" t="s">
        <v>301</v>
      </c>
      <c r="P13" s="6" t="s">
        <v>21</v>
      </c>
      <c r="Q13" s="6" t="s">
        <v>292</v>
      </c>
      <c r="R13" s="17" t="s">
        <v>302</v>
      </c>
    </row>
    <row r="14" spans="1:18" x14ac:dyDescent="0.35">
      <c r="C14" s="23" t="s">
        <v>444</v>
      </c>
      <c r="D14" s="20">
        <v>65</v>
      </c>
      <c r="E14" s="22">
        <v>30.6</v>
      </c>
      <c r="F14" s="21">
        <v>13</v>
      </c>
      <c r="G14" s="21">
        <v>10.75</v>
      </c>
      <c r="H14" s="21">
        <v>5</v>
      </c>
      <c r="I14" s="21">
        <v>24</v>
      </c>
      <c r="J14" s="21">
        <v>12</v>
      </c>
      <c r="K14" s="21">
        <v>10.75</v>
      </c>
      <c r="L14" s="21">
        <v>13</v>
      </c>
      <c r="M14" s="21">
        <v>0</v>
      </c>
      <c r="N14" s="21">
        <v>10.75</v>
      </c>
      <c r="O14" s="21">
        <v>20</v>
      </c>
      <c r="P14" s="21">
        <v>17.75</v>
      </c>
      <c r="Q14" s="21">
        <v>3</v>
      </c>
      <c r="R14" s="18">
        <v>9</v>
      </c>
    </row>
    <row r="15" spans="1:18" x14ac:dyDescent="0.35">
      <c r="C15" s="23" t="s">
        <v>388</v>
      </c>
      <c r="D15" s="20">
        <v>6</v>
      </c>
      <c r="E15" s="22">
        <v>22.166666666666668</v>
      </c>
      <c r="F15" s="21">
        <v>0</v>
      </c>
      <c r="G15" s="21">
        <v>0.75</v>
      </c>
      <c r="H15" s="21">
        <v>1</v>
      </c>
      <c r="I15" s="21">
        <v>0.75</v>
      </c>
      <c r="J15" s="21">
        <v>3</v>
      </c>
      <c r="K15" s="21">
        <v>4</v>
      </c>
      <c r="L15" s="21">
        <v>0.75</v>
      </c>
      <c r="M15" s="21">
        <v>0</v>
      </c>
      <c r="N15" s="21">
        <v>0</v>
      </c>
      <c r="O15" s="21">
        <v>2.75</v>
      </c>
      <c r="P15" s="21">
        <v>3</v>
      </c>
      <c r="Q15" s="21">
        <v>0</v>
      </c>
      <c r="R15" s="18">
        <v>1</v>
      </c>
    </row>
    <row r="16" spans="1:18" x14ac:dyDescent="0.35">
      <c r="C16" s="23" t="s">
        <v>200</v>
      </c>
      <c r="D16" s="20">
        <v>2</v>
      </c>
      <c r="E16" s="22">
        <v>26.5</v>
      </c>
      <c r="F16" s="21">
        <v>0</v>
      </c>
      <c r="G16" s="21">
        <v>0</v>
      </c>
      <c r="H16" s="21">
        <v>0</v>
      </c>
      <c r="I16" s="21">
        <v>1</v>
      </c>
      <c r="J16" s="21">
        <v>0</v>
      </c>
      <c r="K16" s="21">
        <v>1</v>
      </c>
      <c r="L16" s="21">
        <v>0</v>
      </c>
      <c r="M16" s="21">
        <v>1</v>
      </c>
      <c r="N16" s="21">
        <v>0</v>
      </c>
      <c r="O16" s="21">
        <v>2</v>
      </c>
      <c r="P16" s="21">
        <v>0</v>
      </c>
      <c r="Q16" s="21">
        <v>1</v>
      </c>
      <c r="R16" s="18">
        <v>0</v>
      </c>
    </row>
    <row r="17" spans="3:18" x14ac:dyDescent="0.35">
      <c r="C17" s="23" t="s">
        <v>402</v>
      </c>
      <c r="D17" s="20">
        <v>2</v>
      </c>
      <c r="E17" s="22">
        <v>54.5</v>
      </c>
      <c r="F17" s="21">
        <v>1</v>
      </c>
      <c r="G17" s="21">
        <v>1</v>
      </c>
      <c r="H17" s="21">
        <v>0</v>
      </c>
      <c r="I17" s="21">
        <v>1</v>
      </c>
      <c r="J17" s="21">
        <v>1</v>
      </c>
      <c r="K17" s="21">
        <v>0</v>
      </c>
      <c r="L17" s="21">
        <v>1</v>
      </c>
      <c r="M17" s="21">
        <v>0</v>
      </c>
      <c r="N17" s="21">
        <v>0</v>
      </c>
      <c r="O17" s="21">
        <v>0</v>
      </c>
      <c r="P17" s="21">
        <v>0</v>
      </c>
      <c r="Q17" s="21">
        <v>0</v>
      </c>
      <c r="R17" s="18">
        <v>0</v>
      </c>
    </row>
    <row r="18" spans="3:18" x14ac:dyDescent="0.35">
      <c r="C18" s="23" t="s">
        <v>193</v>
      </c>
      <c r="D18" s="20">
        <v>9</v>
      </c>
      <c r="E18" s="22">
        <v>66.222222222222229</v>
      </c>
      <c r="F18" s="21">
        <v>2</v>
      </c>
      <c r="G18" s="21">
        <v>5</v>
      </c>
      <c r="H18" s="21">
        <v>0</v>
      </c>
      <c r="I18" s="21">
        <v>5</v>
      </c>
      <c r="J18" s="21">
        <v>0</v>
      </c>
      <c r="K18" s="21">
        <v>0</v>
      </c>
      <c r="L18" s="21">
        <v>3</v>
      </c>
      <c r="M18" s="21">
        <v>0</v>
      </c>
      <c r="N18" s="21">
        <v>0</v>
      </c>
      <c r="O18" s="21">
        <v>4</v>
      </c>
      <c r="P18" s="21">
        <v>0</v>
      </c>
      <c r="Q18" s="21">
        <v>1</v>
      </c>
      <c r="R18" s="18">
        <v>4</v>
      </c>
    </row>
    <row r="19" spans="3:18" x14ac:dyDescent="0.35">
      <c r="C19" s="23" t="s">
        <v>149</v>
      </c>
      <c r="D19" s="20">
        <v>2</v>
      </c>
      <c r="E19" s="22">
        <v>20</v>
      </c>
      <c r="F19" s="21">
        <v>0</v>
      </c>
      <c r="G19" s="21">
        <v>0</v>
      </c>
      <c r="H19" s="21">
        <v>0</v>
      </c>
      <c r="I19" s="21">
        <v>1</v>
      </c>
      <c r="J19" s="21">
        <v>1</v>
      </c>
      <c r="K19" s="21">
        <v>0</v>
      </c>
      <c r="L19" s="21">
        <v>0</v>
      </c>
      <c r="M19" s="21">
        <v>0</v>
      </c>
      <c r="N19" s="21">
        <v>1</v>
      </c>
      <c r="O19" s="21">
        <v>1</v>
      </c>
      <c r="P19" s="21">
        <v>0</v>
      </c>
      <c r="Q19" s="21">
        <v>0</v>
      </c>
      <c r="R19" s="18">
        <v>0</v>
      </c>
    </row>
    <row r="20" spans="3:18" x14ac:dyDescent="0.35">
      <c r="C20" s="23" t="s">
        <v>182</v>
      </c>
      <c r="D20" s="20">
        <v>11</v>
      </c>
      <c r="E20" s="22">
        <v>63.363636363636367</v>
      </c>
      <c r="F20" s="21">
        <v>0</v>
      </c>
      <c r="G20" s="21">
        <v>4</v>
      </c>
      <c r="H20" s="21">
        <v>1</v>
      </c>
      <c r="I20" s="21">
        <v>3</v>
      </c>
      <c r="J20" s="21">
        <v>0</v>
      </c>
      <c r="K20" s="21">
        <v>6</v>
      </c>
      <c r="L20" s="21">
        <v>4</v>
      </c>
      <c r="M20" s="21">
        <v>1</v>
      </c>
      <c r="N20" s="21">
        <v>2</v>
      </c>
      <c r="O20" s="21">
        <v>3</v>
      </c>
      <c r="P20" s="21">
        <v>2</v>
      </c>
      <c r="Q20" s="21">
        <v>0</v>
      </c>
      <c r="R20" s="18">
        <v>3</v>
      </c>
    </row>
    <row r="21" spans="3:18" x14ac:dyDescent="0.35">
      <c r="C21" s="23" t="s">
        <v>189</v>
      </c>
      <c r="D21" s="20">
        <v>2</v>
      </c>
      <c r="E21" s="22">
        <v>25</v>
      </c>
      <c r="F21" s="21">
        <v>0</v>
      </c>
      <c r="G21" s="21">
        <v>1.75</v>
      </c>
      <c r="H21" s="21">
        <v>0</v>
      </c>
      <c r="I21" s="21">
        <v>0</v>
      </c>
      <c r="J21" s="21">
        <v>0</v>
      </c>
      <c r="K21" s="21">
        <v>0</v>
      </c>
      <c r="L21" s="21">
        <v>0.75</v>
      </c>
      <c r="M21" s="21">
        <v>0</v>
      </c>
      <c r="N21" s="21">
        <v>0.75</v>
      </c>
      <c r="O21" s="21">
        <v>0.75</v>
      </c>
      <c r="P21" s="21">
        <v>1</v>
      </c>
      <c r="Q21" s="21">
        <v>0</v>
      </c>
      <c r="R21" s="18">
        <v>1</v>
      </c>
    </row>
    <row r="22" spans="3:18" x14ac:dyDescent="0.35">
      <c r="C22" s="23" t="s">
        <v>171</v>
      </c>
      <c r="D22" s="20">
        <v>4</v>
      </c>
      <c r="E22" s="22">
        <v>70.75</v>
      </c>
      <c r="F22" s="21">
        <v>0</v>
      </c>
      <c r="G22" s="21">
        <v>1</v>
      </c>
      <c r="H22" s="21">
        <v>0</v>
      </c>
      <c r="I22" s="21">
        <v>2</v>
      </c>
      <c r="J22" s="21">
        <v>1</v>
      </c>
      <c r="K22" s="21">
        <v>3</v>
      </c>
      <c r="L22" s="21">
        <v>1</v>
      </c>
      <c r="M22" s="21">
        <v>0</v>
      </c>
      <c r="N22" s="21">
        <v>0</v>
      </c>
      <c r="O22" s="21">
        <v>0</v>
      </c>
      <c r="P22" s="21">
        <v>1</v>
      </c>
      <c r="Q22" s="21">
        <v>0</v>
      </c>
      <c r="R22" s="18">
        <v>1</v>
      </c>
    </row>
    <row r="23" spans="3:18" x14ac:dyDescent="0.35">
      <c r="C23" s="23" t="s">
        <v>123</v>
      </c>
      <c r="D23" s="20">
        <v>1</v>
      </c>
      <c r="E23" s="22">
        <v>47</v>
      </c>
      <c r="F23" s="21">
        <v>1</v>
      </c>
      <c r="G23" s="21">
        <v>1</v>
      </c>
      <c r="H23" s="21">
        <v>0</v>
      </c>
      <c r="I23" s="21">
        <v>0</v>
      </c>
      <c r="J23" s="21">
        <v>0</v>
      </c>
      <c r="K23" s="21">
        <v>0</v>
      </c>
      <c r="L23" s="21">
        <v>1</v>
      </c>
      <c r="M23" s="21">
        <v>0</v>
      </c>
      <c r="N23" s="21">
        <v>0</v>
      </c>
      <c r="O23" s="21">
        <v>0</v>
      </c>
      <c r="P23" s="21">
        <v>0</v>
      </c>
      <c r="Q23" s="21">
        <v>0</v>
      </c>
      <c r="R23" s="18">
        <v>0</v>
      </c>
    </row>
    <row r="24" spans="3:18" x14ac:dyDescent="0.35">
      <c r="C24" s="23" t="s">
        <v>174</v>
      </c>
      <c r="D24" s="20">
        <v>24</v>
      </c>
      <c r="E24" s="22">
        <v>58.708333333333336</v>
      </c>
      <c r="F24" s="21">
        <v>2.6</v>
      </c>
      <c r="G24" s="21">
        <v>7.6</v>
      </c>
      <c r="H24" s="21">
        <v>0</v>
      </c>
      <c r="I24" s="21">
        <v>2.35</v>
      </c>
      <c r="J24" s="21">
        <v>0</v>
      </c>
      <c r="K24" s="21">
        <v>2</v>
      </c>
      <c r="L24" s="21">
        <v>9.75</v>
      </c>
      <c r="M24" s="21">
        <v>0</v>
      </c>
      <c r="N24" s="21">
        <v>3.35</v>
      </c>
      <c r="O24" s="21">
        <v>7.35</v>
      </c>
      <c r="P24" s="21">
        <v>6</v>
      </c>
      <c r="Q24" s="21">
        <v>0</v>
      </c>
      <c r="R24" s="18">
        <v>10</v>
      </c>
    </row>
    <row r="25" spans="3:18" x14ac:dyDescent="0.35">
      <c r="C25" s="23" t="s">
        <v>385</v>
      </c>
      <c r="D25" s="20">
        <v>2</v>
      </c>
      <c r="E25" s="22">
        <v>50</v>
      </c>
      <c r="F25" s="21">
        <v>0</v>
      </c>
      <c r="G25" s="21">
        <v>0</v>
      </c>
      <c r="H25" s="21">
        <v>0</v>
      </c>
      <c r="I25" s="21">
        <v>0</v>
      </c>
      <c r="J25" s="21">
        <v>0</v>
      </c>
      <c r="K25" s="21">
        <v>1</v>
      </c>
      <c r="L25" s="21">
        <v>1</v>
      </c>
      <c r="M25" s="21">
        <v>0</v>
      </c>
      <c r="N25" s="21">
        <v>0</v>
      </c>
      <c r="O25" s="21">
        <v>0</v>
      </c>
      <c r="P25" s="21">
        <v>0</v>
      </c>
      <c r="Q25" s="21">
        <v>0</v>
      </c>
      <c r="R25" s="18">
        <v>1</v>
      </c>
    </row>
    <row r="26" spans="3:18" x14ac:dyDescent="0.35">
      <c r="C26" s="23" t="s">
        <v>416</v>
      </c>
      <c r="D26" s="20">
        <v>1</v>
      </c>
      <c r="E26" s="22">
        <v>24</v>
      </c>
      <c r="F26" s="21">
        <v>1</v>
      </c>
      <c r="G26" s="21">
        <v>0</v>
      </c>
      <c r="H26" s="21">
        <v>0</v>
      </c>
      <c r="I26" s="21">
        <v>0</v>
      </c>
      <c r="J26" s="21">
        <v>0</v>
      </c>
      <c r="K26" s="21">
        <v>0</v>
      </c>
      <c r="L26" s="21">
        <v>1</v>
      </c>
      <c r="M26" s="21">
        <v>0</v>
      </c>
      <c r="N26" s="21">
        <v>0</v>
      </c>
      <c r="O26" s="21">
        <v>1</v>
      </c>
      <c r="P26" s="21">
        <v>0</v>
      </c>
      <c r="Q26" s="21">
        <v>0</v>
      </c>
      <c r="R26" s="18">
        <v>0</v>
      </c>
    </row>
    <row r="27" spans="3:18" x14ac:dyDescent="0.35">
      <c r="C27" s="23" t="s">
        <v>392</v>
      </c>
      <c r="D27" s="20">
        <v>1</v>
      </c>
      <c r="E27" s="22">
        <v>59</v>
      </c>
      <c r="F27" s="21">
        <v>1</v>
      </c>
      <c r="G27" s="21">
        <v>0</v>
      </c>
      <c r="H27" s="21">
        <v>0</v>
      </c>
      <c r="I27" s="21">
        <v>0</v>
      </c>
      <c r="J27" s="21">
        <v>0</v>
      </c>
      <c r="K27" s="21">
        <v>0</v>
      </c>
      <c r="L27" s="21">
        <v>1</v>
      </c>
      <c r="M27" s="21">
        <v>0</v>
      </c>
      <c r="N27" s="21">
        <v>1</v>
      </c>
      <c r="O27" s="21">
        <v>0</v>
      </c>
      <c r="P27" s="21">
        <v>0</v>
      </c>
      <c r="Q27" s="21">
        <v>0</v>
      </c>
      <c r="R27" s="18">
        <v>0</v>
      </c>
    </row>
    <row r="28" spans="3:18" x14ac:dyDescent="0.35">
      <c r="C28" s="23" t="s">
        <v>393</v>
      </c>
      <c r="D28" s="20">
        <v>2</v>
      </c>
      <c r="E28" s="22">
        <v>68.5</v>
      </c>
      <c r="F28" s="21">
        <v>0</v>
      </c>
      <c r="G28" s="21">
        <v>0</v>
      </c>
      <c r="H28" s="21">
        <v>0</v>
      </c>
      <c r="I28" s="21">
        <v>0</v>
      </c>
      <c r="J28" s="21">
        <v>0</v>
      </c>
      <c r="K28" s="21">
        <v>1</v>
      </c>
      <c r="L28" s="21">
        <v>2</v>
      </c>
      <c r="M28" s="21">
        <v>0</v>
      </c>
      <c r="N28" s="21">
        <v>1</v>
      </c>
      <c r="O28" s="21">
        <v>1</v>
      </c>
      <c r="P28" s="21">
        <v>0</v>
      </c>
      <c r="Q28" s="21">
        <v>0</v>
      </c>
      <c r="R28" s="18">
        <v>0</v>
      </c>
    </row>
    <row r="29" spans="3:18" x14ac:dyDescent="0.35">
      <c r="C29" s="23" t="s">
        <v>178</v>
      </c>
      <c r="D29" s="20">
        <v>3</v>
      </c>
      <c r="E29" s="22">
        <v>33</v>
      </c>
      <c r="F29" s="21">
        <v>1</v>
      </c>
      <c r="G29" s="21">
        <v>0</v>
      </c>
      <c r="H29" s="21">
        <v>1</v>
      </c>
      <c r="I29" s="21">
        <v>1</v>
      </c>
      <c r="J29" s="21">
        <v>0</v>
      </c>
      <c r="K29" s="21">
        <v>0</v>
      </c>
      <c r="L29" s="21">
        <v>2</v>
      </c>
      <c r="M29" s="21">
        <v>0</v>
      </c>
      <c r="N29" s="21">
        <v>1</v>
      </c>
      <c r="O29" s="21">
        <v>1</v>
      </c>
      <c r="P29" s="21">
        <v>0</v>
      </c>
      <c r="Q29" s="21">
        <v>0</v>
      </c>
      <c r="R29" s="18">
        <v>0</v>
      </c>
    </row>
    <row r="30" spans="3:18" x14ac:dyDescent="0.35">
      <c r="C30" s="23" t="s">
        <v>161</v>
      </c>
      <c r="D30" s="20">
        <v>7</v>
      </c>
      <c r="E30" s="22">
        <v>59</v>
      </c>
      <c r="F30" s="21">
        <v>0</v>
      </c>
      <c r="G30" s="21">
        <v>1</v>
      </c>
      <c r="H30" s="21">
        <v>0</v>
      </c>
      <c r="I30" s="21">
        <v>2</v>
      </c>
      <c r="J30" s="21">
        <v>0</v>
      </c>
      <c r="K30" s="21">
        <v>1</v>
      </c>
      <c r="L30" s="21">
        <v>0</v>
      </c>
      <c r="M30" s="21">
        <v>0</v>
      </c>
      <c r="N30" s="21">
        <v>0</v>
      </c>
      <c r="O30" s="21">
        <v>2</v>
      </c>
      <c r="P30" s="21">
        <v>2</v>
      </c>
      <c r="Q30" s="21">
        <v>0</v>
      </c>
      <c r="R30" s="18">
        <v>5</v>
      </c>
    </row>
    <row r="31" spans="3:18" x14ac:dyDescent="0.35">
      <c r="C31" s="23" t="s">
        <v>377</v>
      </c>
      <c r="D31" s="20">
        <v>2</v>
      </c>
      <c r="E31" s="22">
        <v>58.5</v>
      </c>
      <c r="F31" s="21">
        <v>0</v>
      </c>
      <c r="G31" s="21">
        <v>2</v>
      </c>
      <c r="H31" s="21">
        <v>1</v>
      </c>
      <c r="I31" s="21">
        <v>1</v>
      </c>
      <c r="J31" s="21">
        <v>0</v>
      </c>
      <c r="K31" s="21">
        <v>1</v>
      </c>
      <c r="L31" s="21">
        <v>0</v>
      </c>
      <c r="M31" s="21">
        <v>0</v>
      </c>
      <c r="N31" s="21">
        <v>0</v>
      </c>
      <c r="O31" s="21">
        <v>0</v>
      </c>
      <c r="P31" s="21">
        <v>0</v>
      </c>
      <c r="Q31" s="21">
        <v>0</v>
      </c>
      <c r="R31" s="18">
        <v>0</v>
      </c>
    </row>
    <row r="32" spans="3:18" x14ac:dyDescent="0.35">
      <c r="C32" s="23" t="s">
        <v>401</v>
      </c>
      <c r="D32" s="20">
        <v>2</v>
      </c>
      <c r="E32" s="22">
        <v>74</v>
      </c>
      <c r="F32" s="21">
        <v>0</v>
      </c>
      <c r="G32" s="21">
        <v>1</v>
      </c>
      <c r="H32" s="21">
        <v>0</v>
      </c>
      <c r="I32" s="21">
        <v>0</v>
      </c>
      <c r="J32" s="21">
        <v>0</v>
      </c>
      <c r="K32" s="21">
        <v>1</v>
      </c>
      <c r="L32" s="21">
        <v>0</v>
      </c>
      <c r="M32" s="21">
        <v>0</v>
      </c>
      <c r="N32" s="21">
        <v>0</v>
      </c>
      <c r="O32" s="21">
        <v>0</v>
      </c>
      <c r="P32" s="21">
        <v>0</v>
      </c>
      <c r="Q32" s="21">
        <v>0</v>
      </c>
      <c r="R32" s="18">
        <v>0</v>
      </c>
    </row>
    <row r="33" spans="3:18" x14ac:dyDescent="0.35">
      <c r="C33" s="23" t="s">
        <v>132</v>
      </c>
      <c r="D33" s="20">
        <v>1</v>
      </c>
      <c r="E33" s="22">
        <v>66</v>
      </c>
      <c r="F33" s="21">
        <v>0</v>
      </c>
      <c r="G33" s="21">
        <v>0</v>
      </c>
      <c r="H33" s="21">
        <v>0</v>
      </c>
      <c r="I33" s="21">
        <v>0</v>
      </c>
      <c r="J33" s="21">
        <v>0</v>
      </c>
      <c r="K33" s="21">
        <v>0</v>
      </c>
      <c r="L33" s="21">
        <v>0</v>
      </c>
      <c r="M33" s="21">
        <v>0</v>
      </c>
      <c r="N33" s="21">
        <v>0</v>
      </c>
      <c r="O33" s="21">
        <v>0</v>
      </c>
      <c r="P33" s="21">
        <v>0</v>
      </c>
      <c r="Q33" s="21">
        <v>1</v>
      </c>
      <c r="R33" s="18">
        <v>1</v>
      </c>
    </row>
    <row r="34" spans="3:18" x14ac:dyDescent="0.35">
      <c r="C34" s="23" t="s">
        <v>190</v>
      </c>
      <c r="D34" s="20">
        <v>3</v>
      </c>
      <c r="E34" s="22">
        <v>50.666666666666664</v>
      </c>
      <c r="F34" s="21">
        <v>0</v>
      </c>
      <c r="G34" s="21">
        <v>0</v>
      </c>
      <c r="H34" s="21">
        <v>0</v>
      </c>
      <c r="I34" s="21">
        <v>1</v>
      </c>
      <c r="J34" s="21">
        <v>0</v>
      </c>
      <c r="K34" s="21">
        <v>0</v>
      </c>
      <c r="L34" s="21">
        <v>1</v>
      </c>
      <c r="M34" s="21">
        <v>1</v>
      </c>
      <c r="N34" s="21">
        <v>0</v>
      </c>
      <c r="O34" s="21">
        <v>2</v>
      </c>
      <c r="P34" s="21">
        <v>0</v>
      </c>
      <c r="Q34" s="21">
        <v>0</v>
      </c>
      <c r="R34" s="18">
        <v>0</v>
      </c>
    </row>
    <row r="35" spans="3:18" x14ac:dyDescent="0.35">
      <c r="C35" s="23" t="s">
        <v>166</v>
      </c>
      <c r="D35" s="20">
        <v>3</v>
      </c>
      <c r="E35" s="22">
        <v>58.333333333333336</v>
      </c>
      <c r="F35" s="21">
        <v>0</v>
      </c>
      <c r="G35" s="21">
        <v>2</v>
      </c>
      <c r="H35" s="21">
        <v>1</v>
      </c>
      <c r="I35" s="21">
        <v>1</v>
      </c>
      <c r="J35" s="21">
        <v>0</v>
      </c>
      <c r="K35" s="21">
        <v>0</v>
      </c>
      <c r="L35" s="21">
        <v>1</v>
      </c>
      <c r="M35" s="21">
        <v>0</v>
      </c>
      <c r="N35" s="21">
        <v>0</v>
      </c>
      <c r="O35" s="21">
        <v>1</v>
      </c>
      <c r="P35" s="21">
        <v>0</v>
      </c>
      <c r="Q35" s="21">
        <v>0</v>
      </c>
      <c r="R35" s="18">
        <v>2</v>
      </c>
    </row>
    <row r="36" spans="3:18" x14ac:dyDescent="0.35">
      <c r="C36" s="23" t="s">
        <v>413</v>
      </c>
      <c r="D36" s="20">
        <v>1</v>
      </c>
      <c r="E36" s="22">
        <v>26</v>
      </c>
      <c r="F36" s="21">
        <v>0</v>
      </c>
      <c r="G36" s="21">
        <v>0</v>
      </c>
      <c r="H36" s="21">
        <v>0</v>
      </c>
      <c r="I36" s="21">
        <v>1</v>
      </c>
      <c r="J36" s="21">
        <v>0</v>
      </c>
      <c r="K36" s="21">
        <v>1</v>
      </c>
      <c r="L36" s="21">
        <v>0</v>
      </c>
      <c r="M36" s="21">
        <v>0</v>
      </c>
      <c r="N36" s="21">
        <v>0</v>
      </c>
      <c r="O36" s="21">
        <v>1</v>
      </c>
      <c r="P36" s="21">
        <v>0</v>
      </c>
      <c r="Q36" s="21">
        <v>0</v>
      </c>
      <c r="R36" s="18">
        <v>0</v>
      </c>
    </row>
    <row r="37" spans="3:18" x14ac:dyDescent="0.35">
      <c r="C37" s="23" t="s">
        <v>405</v>
      </c>
      <c r="D37" s="20">
        <v>1</v>
      </c>
      <c r="E37" s="22">
        <v>52</v>
      </c>
      <c r="F37" s="21">
        <v>0</v>
      </c>
      <c r="G37" s="21">
        <v>1</v>
      </c>
      <c r="H37" s="21">
        <v>1</v>
      </c>
      <c r="I37" s="21">
        <v>0</v>
      </c>
      <c r="J37" s="21">
        <v>0</v>
      </c>
      <c r="K37" s="21">
        <v>0</v>
      </c>
      <c r="L37" s="21">
        <v>0</v>
      </c>
      <c r="M37" s="21">
        <v>0</v>
      </c>
      <c r="N37" s="21">
        <v>0</v>
      </c>
      <c r="O37" s="21">
        <v>0</v>
      </c>
      <c r="P37" s="21">
        <v>0</v>
      </c>
      <c r="Q37" s="21">
        <v>0</v>
      </c>
      <c r="R37" s="18">
        <v>1</v>
      </c>
    </row>
    <row r="38" spans="3:18" x14ac:dyDescent="0.35">
      <c r="C38" s="23" t="s">
        <v>181</v>
      </c>
      <c r="D38" s="20">
        <v>4</v>
      </c>
      <c r="E38" s="22">
        <v>66</v>
      </c>
      <c r="F38" s="21">
        <v>2</v>
      </c>
      <c r="G38" s="21">
        <v>2</v>
      </c>
      <c r="H38" s="21">
        <v>0</v>
      </c>
      <c r="I38" s="21">
        <v>1</v>
      </c>
      <c r="J38" s="21">
        <v>0</v>
      </c>
      <c r="K38" s="21">
        <v>0</v>
      </c>
      <c r="L38" s="21">
        <v>2</v>
      </c>
      <c r="M38" s="21">
        <v>0</v>
      </c>
      <c r="N38" s="21">
        <v>0</v>
      </c>
      <c r="O38" s="21">
        <v>0</v>
      </c>
      <c r="P38" s="21">
        <v>0</v>
      </c>
      <c r="Q38" s="21">
        <v>1</v>
      </c>
      <c r="R38" s="18">
        <v>1</v>
      </c>
    </row>
    <row r="39" spans="3:18" x14ac:dyDescent="0.35">
      <c r="C39" s="23" t="s">
        <v>155</v>
      </c>
      <c r="D39" s="20">
        <v>5</v>
      </c>
      <c r="E39" s="22">
        <v>62</v>
      </c>
      <c r="F39" s="21">
        <v>0</v>
      </c>
      <c r="G39" s="21">
        <v>2</v>
      </c>
      <c r="H39" s="21">
        <v>0</v>
      </c>
      <c r="I39" s="21">
        <v>1</v>
      </c>
      <c r="J39" s="21">
        <v>0</v>
      </c>
      <c r="K39" s="21">
        <v>0</v>
      </c>
      <c r="L39" s="21">
        <v>4</v>
      </c>
      <c r="M39" s="21">
        <v>0</v>
      </c>
      <c r="N39" s="21">
        <v>0</v>
      </c>
      <c r="O39" s="21">
        <v>3</v>
      </c>
      <c r="P39" s="21">
        <v>0</v>
      </c>
      <c r="Q39" s="21">
        <v>0</v>
      </c>
      <c r="R39" s="18">
        <v>1</v>
      </c>
    </row>
    <row r="40" spans="3:18" x14ac:dyDescent="0.35">
      <c r="C40" s="23" t="s">
        <v>156</v>
      </c>
      <c r="D40" s="20">
        <v>10</v>
      </c>
      <c r="E40" s="22">
        <v>60.7</v>
      </c>
      <c r="F40" s="21">
        <v>1</v>
      </c>
      <c r="G40" s="21">
        <v>3</v>
      </c>
      <c r="H40" s="21">
        <v>0</v>
      </c>
      <c r="I40" s="21">
        <v>4</v>
      </c>
      <c r="J40" s="21">
        <v>0</v>
      </c>
      <c r="K40" s="21">
        <v>0</v>
      </c>
      <c r="L40" s="21">
        <v>7</v>
      </c>
      <c r="M40" s="21">
        <v>0</v>
      </c>
      <c r="N40" s="21">
        <v>2</v>
      </c>
      <c r="O40" s="21">
        <v>3</v>
      </c>
      <c r="P40" s="21">
        <v>2</v>
      </c>
      <c r="Q40" s="21">
        <v>0</v>
      </c>
      <c r="R40" s="18">
        <v>1</v>
      </c>
    </row>
    <row r="41" spans="3:18" x14ac:dyDescent="0.35">
      <c r="C41" s="23" t="s">
        <v>170</v>
      </c>
      <c r="D41" s="20">
        <v>5</v>
      </c>
      <c r="E41" s="22">
        <v>47.6</v>
      </c>
      <c r="F41" s="21">
        <v>0</v>
      </c>
      <c r="G41" s="21">
        <v>2</v>
      </c>
      <c r="H41" s="21">
        <v>0</v>
      </c>
      <c r="I41" s="21">
        <v>1</v>
      </c>
      <c r="J41" s="21">
        <v>0</v>
      </c>
      <c r="K41" s="21">
        <v>0</v>
      </c>
      <c r="L41" s="21">
        <v>2</v>
      </c>
      <c r="M41" s="21">
        <v>1</v>
      </c>
      <c r="N41" s="21">
        <v>0</v>
      </c>
      <c r="O41" s="21">
        <v>0</v>
      </c>
      <c r="P41" s="21">
        <v>1</v>
      </c>
      <c r="Q41" s="21">
        <v>1</v>
      </c>
      <c r="R41" s="18">
        <v>2</v>
      </c>
    </row>
    <row r="42" spans="3:18" x14ac:dyDescent="0.35">
      <c r="C42" s="23" t="s">
        <v>145</v>
      </c>
      <c r="D42" s="20">
        <v>4</v>
      </c>
      <c r="E42" s="22">
        <v>55.25</v>
      </c>
      <c r="F42" s="21">
        <v>0</v>
      </c>
      <c r="G42" s="21">
        <v>3</v>
      </c>
      <c r="H42" s="21">
        <v>1</v>
      </c>
      <c r="I42" s="21">
        <v>1</v>
      </c>
      <c r="J42" s="21">
        <v>0</v>
      </c>
      <c r="K42" s="21">
        <v>0</v>
      </c>
      <c r="L42" s="21">
        <v>2</v>
      </c>
      <c r="M42" s="21">
        <v>0</v>
      </c>
      <c r="N42" s="21">
        <v>1</v>
      </c>
      <c r="O42" s="21">
        <v>0</v>
      </c>
      <c r="P42" s="21">
        <v>0</v>
      </c>
      <c r="Q42" s="21">
        <v>0</v>
      </c>
      <c r="R42" s="18">
        <v>2</v>
      </c>
    </row>
    <row r="43" spans="3:18" x14ac:dyDescent="0.35">
      <c r="C43" s="23" t="s">
        <v>168</v>
      </c>
      <c r="D43" s="20">
        <v>2</v>
      </c>
      <c r="E43" s="22">
        <v>59.5</v>
      </c>
      <c r="F43" s="21">
        <v>0</v>
      </c>
      <c r="G43" s="21">
        <v>0</v>
      </c>
      <c r="H43" s="21">
        <v>0</v>
      </c>
      <c r="I43" s="21">
        <v>2</v>
      </c>
      <c r="J43" s="21">
        <v>0</v>
      </c>
      <c r="K43" s="21">
        <v>0</v>
      </c>
      <c r="L43" s="21">
        <v>2</v>
      </c>
      <c r="M43" s="21">
        <v>0</v>
      </c>
      <c r="N43" s="21">
        <v>0</v>
      </c>
      <c r="O43" s="21">
        <v>2</v>
      </c>
      <c r="P43" s="21">
        <v>0</v>
      </c>
      <c r="Q43" s="21">
        <v>0</v>
      </c>
      <c r="R43" s="18">
        <v>0</v>
      </c>
    </row>
    <row r="44" spans="3:18" x14ac:dyDescent="0.35">
      <c r="C44" s="23" t="s">
        <v>141</v>
      </c>
      <c r="D44" s="20">
        <v>1</v>
      </c>
      <c r="E44" s="22">
        <v>74</v>
      </c>
      <c r="F44" s="21">
        <v>0</v>
      </c>
      <c r="G44" s="21">
        <v>1</v>
      </c>
      <c r="H44" s="21">
        <v>0</v>
      </c>
      <c r="I44" s="21">
        <v>0</v>
      </c>
      <c r="J44" s="21">
        <v>0</v>
      </c>
      <c r="K44" s="21">
        <v>0</v>
      </c>
      <c r="L44" s="21">
        <v>1</v>
      </c>
      <c r="M44" s="21">
        <v>0</v>
      </c>
      <c r="N44" s="21">
        <v>0</v>
      </c>
      <c r="O44" s="21">
        <v>0</v>
      </c>
      <c r="P44" s="21">
        <v>0</v>
      </c>
      <c r="Q44" s="21">
        <v>0</v>
      </c>
      <c r="R44" s="18">
        <v>0</v>
      </c>
    </row>
    <row r="45" spans="3:18" x14ac:dyDescent="0.35">
      <c r="C45" s="23" t="s">
        <v>142</v>
      </c>
      <c r="D45" s="20">
        <v>3</v>
      </c>
      <c r="E45" s="22">
        <v>53</v>
      </c>
      <c r="F45" s="21">
        <v>0</v>
      </c>
      <c r="G45" s="21">
        <v>1</v>
      </c>
      <c r="H45" s="21">
        <v>0</v>
      </c>
      <c r="I45" s="21">
        <v>0</v>
      </c>
      <c r="J45" s="21">
        <v>0</v>
      </c>
      <c r="K45" s="21">
        <v>1</v>
      </c>
      <c r="L45" s="21">
        <v>1</v>
      </c>
      <c r="M45" s="21">
        <v>0</v>
      </c>
      <c r="N45" s="21">
        <v>0</v>
      </c>
      <c r="O45" s="21">
        <v>1</v>
      </c>
      <c r="P45" s="21">
        <v>0</v>
      </c>
      <c r="Q45" s="21">
        <v>0</v>
      </c>
      <c r="R45" s="18">
        <v>3</v>
      </c>
    </row>
    <row r="46" spans="3:18" x14ac:dyDescent="0.35">
      <c r="C46" s="23" t="s">
        <v>389</v>
      </c>
      <c r="D46" s="20">
        <v>1</v>
      </c>
      <c r="E46" s="22">
        <v>69</v>
      </c>
      <c r="F46" s="21">
        <v>0</v>
      </c>
      <c r="G46" s="21">
        <v>0</v>
      </c>
      <c r="H46" s="21">
        <v>0</v>
      </c>
      <c r="I46" s="21">
        <v>0</v>
      </c>
      <c r="J46" s="21">
        <v>0</v>
      </c>
      <c r="K46" s="21">
        <v>0</v>
      </c>
      <c r="L46" s="21">
        <v>1</v>
      </c>
      <c r="M46" s="21">
        <v>0</v>
      </c>
      <c r="N46" s="21">
        <v>1</v>
      </c>
      <c r="O46" s="21">
        <v>0</v>
      </c>
      <c r="P46" s="21">
        <v>0</v>
      </c>
      <c r="Q46" s="21">
        <v>0</v>
      </c>
      <c r="R46" s="18">
        <v>0</v>
      </c>
    </row>
    <row r="47" spans="3:18" x14ac:dyDescent="0.35">
      <c r="C47" s="23" t="s">
        <v>138</v>
      </c>
      <c r="D47" s="20">
        <v>1</v>
      </c>
      <c r="E47" s="22">
        <v>57</v>
      </c>
      <c r="F47" s="21">
        <v>0</v>
      </c>
      <c r="G47" s="21">
        <v>0</v>
      </c>
      <c r="H47" s="21">
        <v>0</v>
      </c>
      <c r="I47" s="21">
        <v>0</v>
      </c>
      <c r="J47" s="21">
        <v>0</v>
      </c>
      <c r="K47" s="21">
        <v>0</v>
      </c>
      <c r="L47" s="21">
        <v>0</v>
      </c>
      <c r="M47" s="21">
        <v>0</v>
      </c>
      <c r="N47" s="21">
        <v>0</v>
      </c>
      <c r="O47" s="21">
        <v>0</v>
      </c>
      <c r="P47" s="21">
        <v>0</v>
      </c>
      <c r="Q47" s="21">
        <v>0</v>
      </c>
      <c r="R47" s="18">
        <v>0</v>
      </c>
    </row>
    <row r="48" spans="3:18" x14ac:dyDescent="0.35">
      <c r="C48" s="23" t="s">
        <v>147</v>
      </c>
      <c r="D48" s="20">
        <v>2</v>
      </c>
      <c r="E48" s="22">
        <v>27</v>
      </c>
      <c r="F48" s="21">
        <v>1</v>
      </c>
      <c r="G48" s="21">
        <v>0</v>
      </c>
      <c r="H48" s="21">
        <v>0</v>
      </c>
      <c r="I48" s="21">
        <v>0</v>
      </c>
      <c r="J48" s="21">
        <v>0</v>
      </c>
      <c r="K48" s="21">
        <v>1</v>
      </c>
      <c r="L48" s="21">
        <v>0</v>
      </c>
      <c r="M48" s="21">
        <v>0</v>
      </c>
      <c r="N48" s="21">
        <v>1</v>
      </c>
      <c r="O48" s="21">
        <v>1</v>
      </c>
      <c r="P48" s="21">
        <v>1</v>
      </c>
      <c r="Q48" s="21">
        <v>0</v>
      </c>
      <c r="R48" s="18">
        <v>1</v>
      </c>
    </row>
    <row r="49" spans="3:18" x14ac:dyDescent="0.35">
      <c r="C49" s="23" t="s">
        <v>396</v>
      </c>
      <c r="D49" s="20">
        <v>2</v>
      </c>
      <c r="E49" s="22">
        <v>61.5</v>
      </c>
      <c r="F49" s="21">
        <v>0.6</v>
      </c>
      <c r="G49" s="21">
        <v>1</v>
      </c>
      <c r="H49" s="21">
        <v>0</v>
      </c>
      <c r="I49" s="21">
        <v>0.6</v>
      </c>
      <c r="J49" s="21">
        <v>0</v>
      </c>
      <c r="K49" s="21">
        <v>1</v>
      </c>
      <c r="L49" s="21">
        <v>0.6</v>
      </c>
      <c r="M49" s="21">
        <v>0</v>
      </c>
      <c r="N49" s="21">
        <v>0</v>
      </c>
      <c r="O49" s="21">
        <v>0.6</v>
      </c>
      <c r="P49" s="21">
        <v>0</v>
      </c>
      <c r="Q49" s="21">
        <v>0</v>
      </c>
      <c r="R49" s="18">
        <v>1.6</v>
      </c>
    </row>
    <row r="50" spans="3:18" x14ac:dyDescent="0.35">
      <c r="C50" s="23" t="s">
        <v>395</v>
      </c>
      <c r="D50" s="20">
        <v>2</v>
      </c>
      <c r="E50" s="22">
        <v>57</v>
      </c>
      <c r="F50" s="21">
        <v>0</v>
      </c>
      <c r="G50" s="21">
        <v>1</v>
      </c>
      <c r="H50" s="21">
        <v>0</v>
      </c>
      <c r="I50" s="21">
        <v>0</v>
      </c>
      <c r="J50" s="21">
        <v>0</v>
      </c>
      <c r="K50" s="21">
        <v>0</v>
      </c>
      <c r="L50" s="21">
        <v>1</v>
      </c>
      <c r="M50" s="21">
        <v>0</v>
      </c>
      <c r="N50" s="21">
        <v>0</v>
      </c>
      <c r="O50" s="21">
        <v>1</v>
      </c>
      <c r="P50" s="21">
        <v>0</v>
      </c>
      <c r="Q50" s="21">
        <v>0</v>
      </c>
      <c r="R50" s="18">
        <v>2</v>
      </c>
    </row>
    <row r="51" spans="3:18" x14ac:dyDescent="0.35">
      <c r="C51" s="23" t="s">
        <v>129</v>
      </c>
      <c r="D51" s="20">
        <v>12</v>
      </c>
      <c r="E51" s="22">
        <v>67.583333333333329</v>
      </c>
      <c r="F51" s="21">
        <v>0</v>
      </c>
      <c r="G51" s="21">
        <v>6</v>
      </c>
      <c r="H51" s="21">
        <v>0</v>
      </c>
      <c r="I51" s="21">
        <v>4.5999999999999996</v>
      </c>
      <c r="J51" s="21">
        <v>0</v>
      </c>
      <c r="K51" s="21">
        <v>1.6</v>
      </c>
      <c r="L51" s="21">
        <v>6</v>
      </c>
      <c r="M51" s="21">
        <v>0</v>
      </c>
      <c r="N51" s="21">
        <v>0</v>
      </c>
      <c r="O51" s="21">
        <v>1.6</v>
      </c>
      <c r="P51" s="21">
        <v>1</v>
      </c>
      <c r="Q51" s="21">
        <v>0.6</v>
      </c>
      <c r="R51" s="18">
        <v>2.6</v>
      </c>
    </row>
    <row r="52" spans="3:18" x14ac:dyDescent="0.35">
      <c r="C52" s="23" t="s">
        <v>165</v>
      </c>
      <c r="D52" s="20">
        <v>3</v>
      </c>
      <c r="E52" s="22">
        <v>61</v>
      </c>
      <c r="F52" s="21">
        <v>0</v>
      </c>
      <c r="G52" s="21">
        <v>2</v>
      </c>
      <c r="H52" s="21">
        <v>0</v>
      </c>
      <c r="I52" s="21">
        <v>2</v>
      </c>
      <c r="J52" s="21">
        <v>0</v>
      </c>
      <c r="K52" s="21">
        <v>0</v>
      </c>
      <c r="L52" s="21">
        <v>1</v>
      </c>
      <c r="M52" s="21">
        <v>0</v>
      </c>
      <c r="N52" s="21">
        <v>0</v>
      </c>
      <c r="O52" s="21">
        <v>1</v>
      </c>
      <c r="P52" s="21">
        <v>1</v>
      </c>
      <c r="Q52" s="21">
        <v>0</v>
      </c>
      <c r="R52" s="18">
        <v>0</v>
      </c>
    </row>
    <row r="53" spans="3:18" x14ac:dyDescent="0.35">
      <c r="C53" s="23" t="s">
        <v>119</v>
      </c>
      <c r="D53" s="20">
        <v>1</v>
      </c>
      <c r="E53" s="22">
        <v>27</v>
      </c>
      <c r="F53" s="21">
        <v>0</v>
      </c>
      <c r="G53" s="21">
        <v>0</v>
      </c>
      <c r="H53" s="21">
        <v>1</v>
      </c>
      <c r="I53" s="21">
        <v>0</v>
      </c>
      <c r="J53" s="21">
        <v>0</v>
      </c>
      <c r="K53" s="21">
        <v>0</v>
      </c>
      <c r="L53" s="21">
        <v>0</v>
      </c>
      <c r="M53" s="21">
        <v>0</v>
      </c>
      <c r="N53" s="21">
        <v>0</v>
      </c>
      <c r="O53" s="21">
        <v>0</v>
      </c>
      <c r="P53" s="21">
        <v>1</v>
      </c>
      <c r="Q53" s="21">
        <v>0</v>
      </c>
      <c r="R53" s="18">
        <v>0</v>
      </c>
    </row>
    <row r="54" spans="3:18" x14ac:dyDescent="0.35">
      <c r="C54" s="23" t="s">
        <v>394</v>
      </c>
      <c r="D54" s="20">
        <v>1</v>
      </c>
      <c r="E54" s="22">
        <v>83</v>
      </c>
      <c r="F54" s="21">
        <v>0</v>
      </c>
      <c r="G54" s="21">
        <v>0</v>
      </c>
      <c r="H54" s="21">
        <v>0</v>
      </c>
      <c r="I54" s="21">
        <v>0</v>
      </c>
      <c r="J54" s="21">
        <v>0</v>
      </c>
      <c r="K54" s="21">
        <v>1</v>
      </c>
      <c r="L54" s="21">
        <v>1</v>
      </c>
      <c r="M54" s="21">
        <v>0</v>
      </c>
      <c r="N54" s="21">
        <v>0</v>
      </c>
      <c r="O54" s="21">
        <v>0</v>
      </c>
      <c r="P54" s="21">
        <v>1</v>
      </c>
      <c r="Q54" s="21">
        <v>0</v>
      </c>
      <c r="R54" s="18">
        <v>0</v>
      </c>
    </row>
    <row r="55" spans="3:18" x14ac:dyDescent="0.35">
      <c r="C55" s="23" t="s">
        <v>135</v>
      </c>
      <c r="D55" s="20">
        <v>4</v>
      </c>
      <c r="E55" s="22">
        <v>53</v>
      </c>
      <c r="F55" s="21">
        <v>0</v>
      </c>
      <c r="G55" s="21">
        <v>1</v>
      </c>
      <c r="H55" s="21">
        <v>1</v>
      </c>
      <c r="I55" s="21">
        <v>1</v>
      </c>
      <c r="J55" s="21">
        <v>0</v>
      </c>
      <c r="K55" s="21">
        <v>0</v>
      </c>
      <c r="L55" s="21">
        <v>2</v>
      </c>
      <c r="M55" s="21">
        <v>0</v>
      </c>
      <c r="N55" s="21">
        <v>0</v>
      </c>
      <c r="O55" s="21">
        <v>0</v>
      </c>
      <c r="P55" s="21">
        <v>1</v>
      </c>
      <c r="Q55" s="21">
        <v>0</v>
      </c>
      <c r="R55" s="18">
        <v>0</v>
      </c>
    </row>
    <row r="56" spans="3:18" x14ac:dyDescent="0.35">
      <c r="C56" s="23" t="s">
        <v>133</v>
      </c>
      <c r="D56" s="20">
        <v>3</v>
      </c>
      <c r="E56" s="22">
        <v>52.666666666666664</v>
      </c>
      <c r="F56" s="21">
        <v>0</v>
      </c>
      <c r="G56" s="21">
        <v>0</v>
      </c>
      <c r="H56" s="21">
        <v>0</v>
      </c>
      <c r="I56" s="21">
        <v>2</v>
      </c>
      <c r="J56" s="21">
        <v>0</v>
      </c>
      <c r="K56" s="21">
        <v>0</v>
      </c>
      <c r="L56" s="21">
        <v>1</v>
      </c>
      <c r="M56" s="21">
        <v>0</v>
      </c>
      <c r="N56" s="21">
        <v>1</v>
      </c>
      <c r="O56" s="21">
        <v>3</v>
      </c>
      <c r="P56" s="21">
        <v>1</v>
      </c>
      <c r="Q56" s="21">
        <v>0</v>
      </c>
      <c r="R56" s="18">
        <v>1</v>
      </c>
    </row>
    <row r="57" spans="3:18" x14ac:dyDescent="0.35">
      <c r="C57" s="23" t="s">
        <v>400</v>
      </c>
      <c r="D57" s="20">
        <v>2</v>
      </c>
      <c r="E57" s="22">
        <v>71</v>
      </c>
      <c r="F57" s="21">
        <v>0</v>
      </c>
      <c r="G57" s="21">
        <v>0</v>
      </c>
      <c r="H57" s="21">
        <v>0</v>
      </c>
      <c r="I57" s="21">
        <v>1</v>
      </c>
      <c r="J57" s="21">
        <v>1</v>
      </c>
      <c r="K57" s="21">
        <v>0</v>
      </c>
      <c r="L57" s="21">
        <v>1</v>
      </c>
      <c r="M57" s="21">
        <v>0</v>
      </c>
      <c r="N57" s="21">
        <v>1</v>
      </c>
      <c r="O57" s="21">
        <v>0</v>
      </c>
      <c r="P57" s="21">
        <v>0</v>
      </c>
      <c r="Q57" s="21">
        <v>1</v>
      </c>
      <c r="R57" s="18">
        <v>1</v>
      </c>
    </row>
    <row r="58" spans="3:18" x14ac:dyDescent="0.35">
      <c r="C58" s="23" t="s">
        <v>120</v>
      </c>
      <c r="D58" s="20">
        <v>2</v>
      </c>
      <c r="E58" s="22">
        <v>57</v>
      </c>
      <c r="F58" s="21">
        <v>0</v>
      </c>
      <c r="G58" s="21">
        <v>0</v>
      </c>
      <c r="H58" s="21">
        <v>0</v>
      </c>
      <c r="I58" s="21">
        <v>0</v>
      </c>
      <c r="J58" s="21">
        <v>0</v>
      </c>
      <c r="K58" s="21">
        <v>0</v>
      </c>
      <c r="L58" s="21">
        <v>1</v>
      </c>
      <c r="M58" s="21">
        <v>0</v>
      </c>
      <c r="N58" s="21">
        <v>0</v>
      </c>
      <c r="O58" s="21">
        <v>0</v>
      </c>
      <c r="P58" s="21">
        <v>0</v>
      </c>
      <c r="Q58" s="21">
        <v>1</v>
      </c>
      <c r="R58" s="18">
        <v>0</v>
      </c>
    </row>
    <row r="59" spans="3:18" x14ac:dyDescent="0.35">
      <c r="C59" s="23" t="s">
        <v>399</v>
      </c>
      <c r="D59" s="20">
        <v>1</v>
      </c>
      <c r="E59" s="22">
        <v>78</v>
      </c>
      <c r="F59" s="21">
        <v>0</v>
      </c>
      <c r="G59" s="21">
        <v>1</v>
      </c>
      <c r="H59" s="21">
        <v>0</v>
      </c>
      <c r="I59" s="21">
        <v>1</v>
      </c>
      <c r="J59" s="21">
        <v>0</v>
      </c>
      <c r="K59" s="21">
        <v>0</v>
      </c>
      <c r="L59" s="21">
        <v>1</v>
      </c>
      <c r="M59" s="21">
        <v>0</v>
      </c>
      <c r="N59" s="21">
        <v>0</v>
      </c>
      <c r="O59" s="21">
        <v>0</v>
      </c>
      <c r="P59" s="21">
        <v>0</v>
      </c>
      <c r="Q59" s="21">
        <v>0</v>
      </c>
      <c r="R59" s="18">
        <v>0</v>
      </c>
    </row>
    <row r="60" spans="3:18" x14ac:dyDescent="0.35">
      <c r="C60" s="23" t="s">
        <v>398</v>
      </c>
      <c r="D60" s="20">
        <v>3</v>
      </c>
      <c r="E60" s="22">
        <v>63.666666666666664</v>
      </c>
      <c r="F60" s="21">
        <v>0.75</v>
      </c>
      <c r="G60" s="21">
        <v>0</v>
      </c>
      <c r="H60" s="21">
        <v>1</v>
      </c>
      <c r="I60" s="21">
        <v>0.5</v>
      </c>
      <c r="J60" s="21">
        <v>0</v>
      </c>
      <c r="K60" s="21">
        <v>1.25</v>
      </c>
      <c r="L60" s="21">
        <v>1.25</v>
      </c>
      <c r="M60" s="21">
        <v>0</v>
      </c>
      <c r="N60" s="21">
        <v>0.5</v>
      </c>
      <c r="O60" s="21">
        <v>1.5</v>
      </c>
      <c r="P60" s="21">
        <v>0</v>
      </c>
      <c r="Q60" s="21">
        <v>0.75</v>
      </c>
      <c r="R60" s="18">
        <v>0.5</v>
      </c>
    </row>
    <row r="61" spans="3:18" x14ac:dyDescent="0.35">
      <c r="C61" s="23" t="s">
        <v>397</v>
      </c>
      <c r="D61" s="20">
        <v>1</v>
      </c>
      <c r="E61" s="22">
        <v>87</v>
      </c>
      <c r="F61" s="21">
        <v>0</v>
      </c>
      <c r="G61" s="21">
        <v>0</v>
      </c>
      <c r="H61" s="21">
        <v>0</v>
      </c>
      <c r="I61" s="21">
        <v>1</v>
      </c>
      <c r="J61" s="21">
        <v>0</v>
      </c>
      <c r="K61" s="21">
        <v>0</v>
      </c>
      <c r="L61" s="21">
        <v>1</v>
      </c>
      <c r="M61" s="21">
        <v>0</v>
      </c>
      <c r="N61" s="21">
        <v>0</v>
      </c>
      <c r="O61" s="21">
        <v>0</v>
      </c>
      <c r="P61" s="21">
        <v>1</v>
      </c>
      <c r="Q61" s="21">
        <v>0</v>
      </c>
      <c r="R61" s="18">
        <v>0</v>
      </c>
    </row>
    <row r="62" spans="3:18" x14ac:dyDescent="0.35">
      <c r="C62" s="23" t="s">
        <v>414</v>
      </c>
      <c r="D62" s="20">
        <v>1</v>
      </c>
      <c r="E62" s="22">
        <v>35</v>
      </c>
      <c r="F62" s="21">
        <v>0</v>
      </c>
      <c r="G62" s="21">
        <v>1</v>
      </c>
      <c r="H62" s="21">
        <v>0</v>
      </c>
      <c r="I62" s="21">
        <v>1</v>
      </c>
      <c r="J62" s="21">
        <v>0</v>
      </c>
      <c r="K62" s="21">
        <v>0</v>
      </c>
      <c r="L62" s="21">
        <v>0</v>
      </c>
      <c r="M62" s="21">
        <v>0</v>
      </c>
      <c r="N62" s="21">
        <v>1</v>
      </c>
      <c r="O62" s="21">
        <v>0</v>
      </c>
      <c r="P62" s="21">
        <v>0</v>
      </c>
      <c r="Q62" s="21">
        <v>0</v>
      </c>
      <c r="R62" s="18">
        <v>0</v>
      </c>
    </row>
    <row r="63" spans="3:18" x14ac:dyDescent="0.35">
      <c r="C63" s="23" t="s">
        <v>376</v>
      </c>
      <c r="D63" s="20">
        <v>2</v>
      </c>
      <c r="E63" s="22">
        <v>76</v>
      </c>
      <c r="F63" s="21">
        <v>0</v>
      </c>
      <c r="G63" s="21">
        <v>0</v>
      </c>
      <c r="H63" s="21">
        <v>0</v>
      </c>
      <c r="I63" s="21">
        <v>0</v>
      </c>
      <c r="J63" s="21">
        <v>0</v>
      </c>
      <c r="K63" s="21">
        <v>0.75</v>
      </c>
      <c r="L63" s="21">
        <v>0.75</v>
      </c>
      <c r="M63" s="21">
        <v>0</v>
      </c>
      <c r="N63" s="21">
        <v>0.75</v>
      </c>
      <c r="O63" s="21">
        <v>0.75</v>
      </c>
      <c r="P63" s="21">
        <v>0</v>
      </c>
      <c r="Q63" s="21">
        <v>0</v>
      </c>
      <c r="R63" s="18">
        <v>0</v>
      </c>
    </row>
    <row r="64" spans="3:18" x14ac:dyDescent="0.35">
      <c r="C64" s="23" t="s">
        <v>384</v>
      </c>
      <c r="D64" s="20">
        <v>1</v>
      </c>
      <c r="E64" s="22">
        <v>80</v>
      </c>
      <c r="F64" s="21">
        <v>0</v>
      </c>
      <c r="G64" s="21">
        <v>0</v>
      </c>
      <c r="H64" s="21">
        <v>0</v>
      </c>
      <c r="I64" s="21">
        <v>0</v>
      </c>
      <c r="J64" s="21">
        <v>0</v>
      </c>
      <c r="K64" s="21">
        <v>0</v>
      </c>
      <c r="L64" s="21">
        <v>1</v>
      </c>
      <c r="M64" s="21">
        <v>0</v>
      </c>
      <c r="N64" s="21">
        <v>0</v>
      </c>
      <c r="O64" s="21">
        <v>0</v>
      </c>
      <c r="P64" s="21">
        <v>1</v>
      </c>
      <c r="Q64" s="21">
        <v>0</v>
      </c>
      <c r="R64" s="18">
        <v>0</v>
      </c>
    </row>
    <row r="65" spans="3:18" x14ac:dyDescent="0.35">
      <c r="C65" s="23" t="s">
        <v>136</v>
      </c>
      <c r="D65" s="20">
        <v>1</v>
      </c>
      <c r="E65" s="22">
        <v>60</v>
      </c>
      <c r="F65" s="21">
        <v>0</v>
      </c>
      <c r="G65" s="21">
        <v>0</v>
      </c>
      <c r="H65" s="21">
        <v>0</v>
      </c>
      <c r="I65" s="21">
        <v>0</v>
      </c>
      <c r="J65" s="21">
        <v>0</v>
      </c>
      <c r="K65" s="21">
        <v>0</v>
      </c>
      <c r="L65" s="21">
        <v>1</v>
      </c>
      <c r="M65" s="21">
        <v>0</v>
      </c>
      <c r="N65" s="21">
        <v>0</v>
      </c>
      <c r="O65" s="21">
        <v>0</v>
      </c>
      <c r="P65" s="21">
        <v>0</v>
      </c>
      <c r="Q65" s="21">
        <v>0</v>
      </c>
      <c r="R65" s="18">
        <v>1</v>
      </c>
    </row>
    <row r="66" spans="3:18" x14ac:dyDescent="0.35">
      <c r="C66" s="23" t="s">
        <v>128</v>
      </c>
      <c r="D66" s="20">
        <v>3</v>
      </c>
      <c r="E66" s="22">
        <v>68.333333333333329</v>
      </c>
      <c r="F66" s="21">
        <v>0</v>
      </c>
      <c r="G66" s="21">
        <v>0</v>
      </c>
      <c r="H66" s="21">
        <v>0</v>
      </c>
      <c r="I66" s="21">
        <v>0</v>
      </c>
      <c r="J66" s="21">
        <v>0</v>
      </c>
      <c r="K66" s="21">
        <v>3</v>
      </c>
      <c r="L66" s="21">
        <v>1</v>
      </c>
      <c r="M66" s="21">
        <v>0</v>
      </c>
      <c r="N66" s="21">
        <v>0</v>
      </c>
      <c r="O66" s="21">
        <v>0</v>
      </c>
      <c r="P66" s="21">
        <v>0</v>
      </c>
      <c r="Q66" s="21">
        <v>0</v>
      </c>
      <c r="R66" s="18">
        <v>1</v>
      </c>
    </row>
    <row r="67" spans="3:18" x14ac:dyDescent="0.35">
      <c r="C67" s="23" t="s">
        <v>179</v>
      </c>
      <c r="D67" s="20">
        <v>7</v>
      </c>
      <c r="E67" s="22">
        <v>48.142857142857146</v>
      </c>
      <c r="F67" s="21">
        <v>1</v>
      </c>
      <c r="G67" s="21">
        <v>1</v>
      </c>
      <c r="H67" s="21">
        <v>0</v>
      </c>
      <c r="I67" s="21">
        <v>0</v>
      </c>
      <c r="J67" s="21">
        <v>0</v>
      </c>
      <c r="K67" s="21">
        <v>2</v>
      </c>
      <c r="L67" s="21">
        <v>1</v>
      </c>
      <c r="M67" s="21">
        <v>0</v>
      </c>
      <c r="N67" s="21">
        <v>2</v>
      </c>
      <c r="O67" s="21">
        <v>2</v>
      </c>
      <c r="P67" s="21">
        <v>0</v>
      </c>
      <c r="Q67" s="21">
        <v>0</v>
      </c>
      <c r="R67" s="18">
        <v>1</v>
      </c>
    </row>
    <row r="68" spans="3:18" x14ac:dyDescent="0.35">
      <c r="C68" s="23" t="s">
        <v>158</v>
      </c>
      <c r="D68" s="20">
        <v>3</v>
      </c>
      <c r="E68" s="22">
        <v>52.666666666666664</v>
      </c>
      <c r="F68" s="21">
        <v>0</v>
      </c>
      <c r="G68" s="21">
        <v>1</v>
      </c>
      <c r="H68" s="21">
        <v>0</v>
      </c>
      <c r="I68" s="21">
        <v>1</v>
      </c>
      <c r="J68" s="21">
        <v>0</v>
      </c>
      <c r="K68" s="21">
        <v>0</v>
      </c>
      <c r="L68" s="21">
        <v>1</v>
      </c>
      <c r="M68" s="21">
        <v>0</v>
      </c>
      <c r="N68" s="21">
        <v>1</v>
      </c>
      <c r="O68" s="21">
        <v>0</v>
      </c>
      <c r="P68" s="21">
        <v>0</v>
      </c>
      <c r="Q68" s="21">
        <v>1</v>
      </c>
      <c r="R68" s="18">
        <v>0</v>
      </c>
    </row>
    <row r="69" spans="3:18" x14ac:dyDescent="0.35">
      <c r="C69" s="23" t="s">
        <v>184</v>
      </c>
      <c r="D69" s="20">
        <v>4</v>
      </c>
      <c r="E69" s="22">
        <v>63.25</v>
      </c>
      <c r="F69" s="21">
        <v>0.5</v>
      </c>
      <c r="G69" s="21">
        <v>1.5</v>
      </c>
      <c r="H69" s="21">
        <v>0</v>
      </c>
      <c r="I69" s="21">
        <v>0.5</v>
      </c>
      <c r="J69" s="21">
        <v>0</v>
      </c>
      <c r="K69" s="21">
        <v>2.5</v>
      </c>
      <c r="L69" s="21">
        <v>1.5</v>
      </c>
      <c r="M69" s="21">
        <v>0</v>
      </c>
      <c r="N69" s="21">
        <v>1</v>
      </c>
      <c r="O69" s="21">
        <v>1</v>
      </c>
      <c r="P69" s="21">
        <v>0</v>
      </c>
      <c r="Q69" s="21">
        <v>0</v>
      </c>
      <c r="R69" s="18">
        <v>2.5</v>
      </c>
    </row>
    <row r="70" spans="3:18" x14ac:dyDescent="0.35">
      <c r="C70" s="23" t="s">
        <v>167</v>
      </c>
      <c r="D70" s="20">
        <v>1</v>
      </c>
      <c r="E70" s="22">
        <v>73</v>
      </c>
      <c r="F70" s="21">
        <v>0.75</v>
      </c>
      <c r="G70" s="21">
        <v>0.75</v>
      </c>
      <c r="H70" s="21">
        <v>0</v>
      </c>
      <c r="I70" s="21">
        <v>0</v>
      </c>
      <c r="J70" s="21">
        <v>0</v>
      </c>
      <c r="K70" s="21">
        <v>0</v>
      </c>
      <c r="L70" s="21">
        <v>0.75</v>
      </c>
      <c r="M70" s="21">
        <v>0</v>
      </c>
      <c r="N70" s="21">
        <v>0</v>
      </c>
      <c r="O70" s="21">
        <v>0.75</v>
      </c>
      <c r="P70" s="21">
        <v>0</v>
      </c>
      <c r="Q70" s="21">
        <v>0</v>
      </c>
      <c r="R70" s="18">
        <v>0</v>
      </c>
    </row>
    <row r="71" spans="3:18" x14ac:dyDescent="0.35">
      <c r="C71" s="23" t="s">
        <v>403</v>
      </c>
      <c r="D71" s="20">
        <v>1</v>
      </c>
      <c r="E71" s="22">
        <v>66</v>
      </c>
      <c r="F71" s="21">
        <v>0</v>
      </c>
      <c r="G71" s="21">
        <v>1</v>
      </c>
      <c r="H71" s="21">
        <v>0</v>
      </c>
      <c r="I71" s="21">
        <v>0</v>
      </c>
      <c r="J71" s="21">
        <v>0</v>
      </c>
      <c r="K71" s="21">
        <v>0</v>
      </c>
      <c r="L71" s="21">
        <v>0</v>
      </c>
      <c r="M71" s="21">
        <v>0</v>
      </c>
      <c r="N71" s="21">
        <v>0</v>
      </c>
      <c r="O71" s="21">
        <v>1</v>
      </c>
      <c r="P71" s="21">
        <v>0</v>
      </c>
      <c r="Q71" s="21">
        <v>0</v>
      </c>
      <c r="R71" s="18">
        <v>0</v>
      </c>
    </row>
    <row r="72" spans="3:18" x14ac:dyDescent="0.35">
      <c r="C72" s="23" t="s">
        <v>197</v>
      </c>
      <c r="D72" s="20">
        <v>7</v>
      </c>
      <c r="E72" s="22">
        <v>61</v>
      </c>
      <c r="F72" s="21">
        <v>1</v>
      </c>
      <c r="G72" s="21">
        <v>3</v>
      </c>
      <c r="H72" s="21">
        <v>0</v>
      </c>
      <c r="I72" s="21">
        <v>0</v>
      </c>
      <c r="J72" s="21">
        <v>0</v>
      </c>
      <c r="K72" s="21">
        <v>1</v>
      </c>
      <c r="L72" s="21">
        <v>2</v>
      </c>
      <c r="M72" s="21">
        <v>0</v>
      </c>
      <c r="N72" s="21">
        <v>0</v>
      </c>
      <c r="O72" s="21">
        <v>3</v>
      </c>
      <c r="P72" s="21">
        <v>0</v>
      </c>
      <c r="Q72" s="21">
        <v>0</v>
      </c>
      <c r="R72" s="18">
        <v>4</v>
      </c>
    </row>
    <row r="73" spans="3:18" x14ac:dyDescent="0.35">
      <c r="C73" s="23" t="s">
        <v>188</v>
      </c>
      <c r="D73" s="20">
        <v>5</v>
      </c>
      <c r="E73" s="22">
        <v>53.4</v>
      </c>
      <c r="F73" s="21">
        <v>0</v>
      </c>
      <c r="G73" s="21">
        <v>3</v>
      </c>
      <c r="H73" s="21">
        <v>0</v>
      </c>
      <c r="I73" s="21">
        <v>2</v>
      </c>
      <c r="J73" s="21">
        <v>0</v>
      </c>
      <c r="K73" s="21">
        <v>0</v>
      </c>
      <c r="L73" s="21">
        <v>2</v>
      </c>
      <c r="M73" s="21">
        <v>0</v>
      </c>
      <c r="N73" s="21">
        <v>1</v>
      </c>
      <c r="O73" s="21">
        <v>1</v>
      </c>
      <c r="P73" s="21">
        <v>0</v>
      </c>
      <c r="Q73" s="21">
        <v>0</v>
      </c>
      <c r="R73" s="18">
        <v>1</v>
      </c>
    </row>
    <row r="74" spans="3:18" x14ac:dyDescent="0.35">
      <c r="C74" s="23" t="s">
        <v>162</v>
      </c>
      <c r="D74" s="20">
        <v>3</v>
      </c>
      <c r="E74" s="22">
        <v>73</v>
      </c>
      <c r="F74" s="21">
        <v>0</v>
      </c>
      <c r="G74" s="21">
        <v>1</v>
      </c>
      <c r="H74" s="21">
        <v>0</v>
      </c>
      <c r="I74" s="21">
        <v>2</v>
      </c>
      <c r="J74" s="21">
        <v>0</v>
      </c>
      <c r="K74" s="21">
        <v>1</v>
      </c>
      <c r="L74" s="21">
        <v>0</v>
      </c>
      <c r="M74" s="21">
        <v>0</v>
      </c>
      <c r="N74" s="21">
        <v>0</v>
      </c>
      <c r="O74" s="21">
        <v>1</v>
      </c>
      <c r="P74" s="21">
        <v>0</v>
      </c>
      <c r="Q74" s="21">
        <v>0</v>
      </c>
      <c r="R74" s="18">
        <v>1</v>
      </c>
    </row>
    <row r="75" spans="3:18" x14ac:dyDescent="0.35">
      <c r="C75" s="23" t="s">
        <v>410</v>
      </c>
      <c r="D75" s="20">
        <v>1</v>
      </c>
      <c r="E75" s="22">
        <v>89</v>
      </c>
      <c r="F75" s="21">
        <v>0</v>
      </c>
      <c r="G75" s="21">
        <v>1</v>
      </c>
      <c r="H75" s="21">
        <v>0</v>
      </c>
      <c r="I75" s="21">
        <v>0</v>
      </c>
      <c r="J75" s="21">
        <v>0</v>
      </c>
      <c r="K75" s="21">
        <v>0</v>
      </c>
      <c r="L75" s="21">
        <v>0</v>
      </c>
      <c r="M75" s="21">
        <v>0</v>
      </c>
      <c r="N75" s="21">
        <v>0</v>
      </c>
      <c r="O75" s="21">
        <v>0</v>
      </c>
      <c r="P75" s="21">
        <v>1</v>
      </c>
      <c r="Q75" s="21">
        <v>0</v>
      </c>
      <c r="R75" s="18">
        <v>1</v>
      </c>
    </row>
    <row r="76" spans="3:18" x14ac:dyDescent="0.35">
      <c r="C76" s="23" t="s">
        <v>143</v>
      </c>
      <c r="D76" s="20">
        <v>2</v>
      </c>
      <c r="E76" s="22">
        <v>46</v>
      </c>
      <c r="F76" s="21">
        <v>1</v>
      </c>
      <c r="G76" s="21">
        <v>2</v>
      </c>
      <c r="H76" s="21">
        <v>0</v>
      </c>
      <c r="I76" s="21">
        <v>1</v>
      </c>
      <c r="J76" s="21">
        <v>0</v>
      </c>
      <c r="K76" s="21">
        <v>0</v>
      </c>
      <c r="L76" s="21">
        <v>0</v>
      </c>
      <c r="M76" s="21">
        <v>0</v>
      </c>
      <c r="N76" s="21">
        <v>1</v>
      </c>
      <c r="O76" s="21">
        <v>0</v>
      </c>
      <c r="P76" s="21">
        <v>0</v>
      </c>
      <c r="Q76" s="21">
        <v>0</v>
      </c>
      <c r="R76" s="18">
        <v>0</v>
      </c>
    </row>
    <row r="77" spans="3:18" x14ac:dyDescent="0.35">
      <c r="C77" s="23" t="s">
        <v>160</v>
      </c>
      <c r="D77" s="20">
        <v>25</v>
      </c>
      <c r="E77" s="22">
        <v>54.36</v>
      </c>
      <c r="F77" s="21">
        <v>5.5</v>
      </c>
      <c r="G77" s="21">
        <v>10.25</v>
      </c>
      <c r="H77" s="21">
        <v>0</v>
      </c>
      <c r="I77" s="21">
        <v>2</v>
      </c>
      <c r="J77" s="21">
        <v>0</v>
      </c>
      <c r="K77" s="21">
        <v>7.5</v>
      </c>
      <c r="L77" s="21">
        <v>8.25</v>
      </c>
      <c r="M77" s="21">
        <v>0</v>
      </c>
      <c r="N77" s="21">
        <v>4</v>
      </c>
      <c r="O77" s="21">
        <v>7.75</v>
      </c>
      <c r="P77" s="21">
        <v>2</v>
      </c>
      <c r="Q77" s="21">
        <v>1.5</v>
      </c>
      <c r="R77" s="18">
        <v>6.25</v>
      </c>
    </row>
    <row r="78" spans="3:18" x14ac:dyDescent="0.35">
      <c r="C78" s="23" t="s">
        <v>140</v>
      </c>
      <c r="D78" s="20">
        <v>1</v>
      </c>
      <c r="E78" s="22">
        <v>79</v>
      </c>
      <c r="F78" s="21">
        <v>0</v>
      </c>
      <c r="G78" s="21">
        <v>0</v>
      </c>
      <c r="H78" s="21">
        <v>0</v>
      </c>
      <c r="I78" s="21">
        <v>0</v>
      </c>
      <c r="J78" s="21">
        <v>0</v>
      </c>
      <c r="K78" s="21">
        <v>1</v>
      </c>
      <c r="L78" s="21">
        <v>1</v>
      </c>
      <c r="M78" s="21">
        <v>0</v>
      </c>
      <c r="N78" s="21">
        <v>0</v>
      </c>
      <c r="O78" s="21">
        <v>0</v>
      </c>
      <c r="P78" s="21">
        <v>0</v>
      </c>
      <c r="Q78" s="21">
        <v>0</v>
      </c>
      <c r="R78" s="18">
        <v>1</v>
      </c>
    </row>
    <row r="79" spans="3:18" x14ac:dyDescent="0.35">
      <c r="C79" s="23" t="s">
        <v>177</v>
      </c>
      <c r="D79" s="20">
        <v>1</v>
      </c>
      <c r="E79" s="22">
        <v>38</v>
      </c>
      <c r="F79" s="21">
        <v>0</v>
      </c>
      <c r="G79" s="21">
        <v>1</v>
      </c>
      <c r="H79" s="21">
        <v>0</v>
      </c>
      <c r="I79" s="21">
        <v>0</v>
      </c>
      <c r="J79" s="21">
        <v>1</v>
      </c>
      <c r="K79" s="21">
        <v>0</v>
      </c>
      <c r="L79" s="21">
        <v>1</v>
      </c>
      <c r="M79" s="21">
        <v>0</v>
      </c>
      <c r="N79" s="21">
        <v>0</v>
      </c>
      <c r="O79" s="21">
        <v>0</v>
      </c>
      <c r="P79" s="21">
        <v>0</v>
      </c>
      <c r="Q79" s="21">
        <v>0</v>
      </c>
      <c r="R79" s="18">
        <v>0</v>
      </c>
    </row>
    <row r="80" spans="3:18" x14ac:dyDescent="0.35">
      <c r="C80" s="23" t="s">
        <v>134</v>
      </c>
      <c r="D80" s="20">
        <v>4</v>
      </c>
      <c r="E80" s="22">
        <v>43.5</v>
      </c>
      <c r="F80" s="21">
        <v>0</v>
      </c>
      <c r="G80" s="21">
        <v>3</v>
      </c>
      <c r="H80" s="21">
        <v>0</v>
      </c>
      <c r="I80" s="21">
        <v>0</v>
      </c>
      <c r="J80" s="21">
        <v>0</v>
      </c>
      <c r="K80" s="21">
        <v>1</v>
      </c>
      <c r="L80" s="21">
        <v>0</v>
      </c>
      <c r="M80" s="21">
        <v>0</v>
      </c>
      <c r="N80" s="21">
        <v>3</v>
      </c>
      <c r="O80" s="21">
        <v>0</v>
      </c>
      <c r="P80" s="21">
        <v>1</v>
      </c>
      <c r="Q80" s="21">
        <v>0</v>
      </c>
      <c r="R80" s="18">
        <v>1</v>
      </c>
    </row>
    <row r="81" spans="3:18" x14ac:dyDescent="0.35">
      <c r="C81" s="23" t="s">
        <v>125</v>
      </c>
      <c r="D81" s="20">
        <v>3</v>
      </c>
      <c r="E81" s="22">
        <v>47.333333333333336</v>
      </c>
      <c r="F81" s="21">
        <v>0</v>
      </c>
      <c r="G81" s="21">
        <v>0</v>
      </c>
      <c r="H81" s="21">
        <v>1</v>
      </c>
      <c r="I81" s="21">
        <v>0.6</v>
      </c>
      <c r="J81" s="21">
        <v>0</v>
      </c>
      <c r="K81" s="21">
        <v>0</v>
      </c>
      <c r="L81" s="21">
        <v>0.6</v>
      </c>
      <c r="M81" s="21">
        <v>0</v>
      </c>
      <c r="N81" s="21">
        <v>0</v>
      </c>
      <c r="O81" s="21">
        <v>1.6</v>
      </c>
      <c r="P81" s="21">
        <v>1</v>
      </c>
      <c r="Q81" s="21">
        <v>0.6</v>
      </c>
      <c r="R81" s="18">
        <v>2.6</v>
      </c>
    </row>
    <row r="82" spans="3:18" x14ac:dyDescent="0.35">
      <c r="C82" s="23" t="s">
        <v>198</v>
      </c>
      <c r="D82" s="20">
        <v>1</v>
      </c>
      <c r="E82" s="22">
        <v>62</v>
      </c>
      <c r="F82" s="21">
        <v>0</v>
      </c>
      <c r="G82" s="21">
        <v>0</v>
      </c>
      <c r="H82" s="21">
        <v>0</v>
      </c>
      <c r="I82" s="21">
        <v>1</v>
      </c>
      <c r="J82" s="21">
        <v>1</v>
      </c>
      <c r="K82" s="21">
        <v>0</v>
      </c>
      <c r="L82" s="21">
        <v>0</v>
      </c>
      <c r="M82" s="21">
        <v>0</v>
      </c>
      <c r="N82" s="21">
        <v>1</v>
      </c>
      <c r="O82" s="21">
        <v>0</v>
      </c>
      <c r="P82" s="21">
        <v>0</v>
      </c>
      <c r="Q82" s="21">
        <v>0</v>
      </c>
      <c r="R82" s="18">
        <v>0</v>
      </c>
    </row>
    <row r="83" spans="3:18" x14ac:dyDescent="0.35">
      <c r="C83" s="23" t="s">
        <v>180</v>
      </c>
      <c r="D83" s="20">
        <v>3</v>
      </c>
      <c r="E83" s="22">
        <v>48.333333333333336</v>
      </c>
      <c r="F83" s="21">
        <v>1</v>
      </c>
      <c r="G83" s="21">
        <v>0</v>
      </c>
      <c r="H83" s="21">
        <v>0</v>
      </c>
      <c r="I83" s="21">
        <v>1</v>
      </c>
      <c r="J83" s="21">
        <v>0</v>
      </c>
      <c r="K83" s="21">
        <v>1</v>
      </c>
      <c r="L83" s="21">
        <v>0</v>
      </c>
      <c r="M83" s="21">
        <v>0</v>
      </c>
      <c r="N83" s="21">
        <v>2</v>
      </c>
      <c r="O83" s="21">
        <v>1</v>
      </c>
      <c r="P83" s="21">
        <v>1</v>
      </c>
      <c r="Q83" s="21">
        <v>0</v>
      </c>
      <c r="R83" s="18">
        <v>1</v>
      </c>
    </row>
    <row r="84" spans="3:18" x14ac:dyDescent="0.35">
      <c r="C84" s="23" t="s">
        <v>137</v>
      </c>
      <c r="D84" s="20">
        <v>3</v>
      </c>
      <c r="E84" s="22">
        <v>54.666666666666664</v>
      </c>
      <c r="F84" s="21">
        <v>0</v>
      </c>
      <c r="G84" s="21">
        <v>1</v>
      </c>
      <c r="H84" s="21">
        <v>0</v>
      </c>
      <c r="I84" s="21">
        <v>0</v>
      </c>
      <c r="J84" s="21">
        <v>0</v>
      </c>
      <c r="K84" s="21">
        <v>1</v>
      </c>
      <c r="L84" s="21">
        <v>1</v>
      </c>
      <c r="M84" s="21">
        <v>0</v>
      </c>
      <c r="N84" s="21">
        <v>0</v>
      </c>
      <c r="O84" s="21">
        <v>2</v>
      </c>
      <c r="P84" s="21">
        <v>0</v>
      </c>
      <c r="Q84" s="21">
        <v>1</v>
      </c>
      <c r="R84" s="18">
        <v>1</v>
      </c>
    </row>
    <row r="85" spans="3:18" x14ac:dyDescent="0.35">
      <c r="C85" s="23" t="s">
        <v>192</v>
      </c>
      <c r="D85" s="20">
        <v>1</v>
      </c>
      <c r="E85" s="22">
        <v>46</v>
      </c>
      <c r="F85" s="21">
        <v>0</v>
      </c>
      <c r="G85" s="21">
        <v>0</v>
      </c>
      <c r="H85" s="21">
        <v>0</v>
      </c>
      <c r="I85" s="21">
        <v>0</v>
      </c>
      <c r="J85" s="21">
        <v>0</v>
      </c>
      <c r="K85" s="21">
        <v>0</v>
      </c>
      <c r="L85" s="21">
        <v>0</v>
      </c>
      <c r="M85" s="21">
        <v>0</v>
      </c>
      <c r="N85" s="21">
        <v>0</v>
      </c>
      <c r="O85" s="21">
        <v>0</v>
      </c>
      <c r="P85" s="21">
        <v>0</v>
      </c>
      <c r="Q85" s="21">
        <v>0</v>
      </c>
      <c r="R85" s="18">
        <v>0</v>
      </c>
    </row>
    <row r="86" spans="3:18" x14ac:dyDescent="0.35">
      <c r="C86" s="23" t="s">
        <v>379</v>
      </c>
      <c r="D86" s="20">
        <v>1</v>
      </c>
      <c r="E86" s="22">
        <v>54</v>
      </c>
      <c r="F86" s="21">
        <v>1</v>
      </c>
      <c r="G86" s="21">
        <v>0</v>
      </c>
      <c r="H86" s="21">
        <v>0</v>
      </c>
      <c r="I86" s="21">
        <v>0</v>
      </c>
      <c r="J86" s="21">
        <v>0</v>
      </c>
      <c r="K86" s="21">
        <v>1</v>
      </c>
      <c r="L86" s="21">
        <v>0</v>
      </c>
      <c r="M86" s="21">
        <v>0</v>
      </c>
      <c r="N86" s="21">
        <v>0</v>
      </c>
      <c r="O86" s="21">
        <v>0</v>
      </c>
      <c r="P86" s="21">
        <v>0</v>
      </c>
      <c r="Q86" s="21">
        <v>0</v>
      </c>
      <c r="R86" s="18">
        <v>1</v>
      </c>
    </row>
    <row r="87" spans="3:18" x14ac:dyDescent="0.35">
      <c r="C87" s="23" t="s">
        <v>124</v>
      </c>
      <c r="D87" s="20">
        <v>3</v>
      </c>
      <c r="E87" s="22">
        <v>58.333333333333336</v>
      </c>
      <c r="F87" s="21">
        <v>1</v>
      </c>
      <c r="G87" s="21">
        <v>1</v>
      </c>
      <c r="H87" s="21">
        <v>0</v>
      </c>
      <c r="I87" s="21">
        <v>1</v>
      </c>
      <c r="J87" s="21">
        <v>0</v>
      </c>
      <c r="K87" s="21">
        <v>0</v>
      </c>
      <c r="L87" s="21">
        <v>1</v>
      </c>
      <c r="M87" s="21">
        <v>0</v>
      </c>
      <c r="N87" s="21">
        <v>1</v>
      </c>
      <c r="O87" s="21">
        <v>1</v>
      </c>
      <c r="P87" s="21">
        <v>0</v>
      </c>
      <c r="Q87" s="21">
        <v>0</v>
      </c>
      <c r="R87" s="18">
        <v>0</v>
      </c>
    </row>
    <row r="88" spans="3:18" x14ac:dyDescent="0.35">
      <c r="C88" s="23" t="s">
        <v>169</v>
      </c>
      <c r="D88" s="20">
        <v>3</v>
      </c>
      <c r="E88" s="22">
        <v>60</v>
      </c>
      <c r="F88" s="21">
        <v>0</v>
      </c>
      <c r="G88" s="21">
        <v>2</v>
      </c>
      <c r="H88" s="21">
        <v>0</v>
      </c>
      <c r="I88" s="21">
        <v>0</v>
      </c>
      <c r="J88" s="21">
        <v>0</v>
      </c>
      <c r="K88" s="21">
        <v>2</v>
      </c>
      <c r="L88" s="21">
        <v>1</v>
      </c>
      <c r="M88" s="21">
        <v>0</v>
      </c>
      <c r="N88" s="21">
        <v>0</v>
      </c>
      <c r="O88" s="21">
        <v>2</v>
      </c>
      <c r="P88" s="21">
        <v>0</v>
      </c>
      <c r="Q88" s="21">
        <v>1</v>
      </c>
      <c r="R88" s="18">
        <v>0</v>
      </c>
    </row>
    <row r="89" spans="3:18" x14ac:dyDescent="0.35">
      <c r="C89" s="23" t="s">
        <v>183</v>
      </c>
      <c r="D89" s="20">
        <v>9</v>
      </c>
      <c r="E89" s="22">
        <v>41.555555555555557</v>
      </c>
      <c r="F89" s="21">
        <v>0</v>
      </c>
      <c r="G89" s="21">
        <v>3</v>
      </c>
      <c r="H89" s="21">
        <v>1</v>
      </c>
      <c r="I89" s="21">
        <v>0</v>
      </c>
      <c r="J89" s="21">
        <v>0</v>
      </c>
      <c r="K89" s="21">
        <v>3</v>
      </c>
      <c r="L89" s="21">
        <v>3</v>
      </c>
      <c r="M89" s="21">
        <v>2</v>
      </c>
      <c r="N89" s="21">
        <v>1</v>
      </c>
      <c r="O89" s="21">
        <v>0</v>
      </c>
      <c r="P89" s="21">
        <v>1</v>
      </c>
      <c r="Q89" s="21">
        <v>1</v>
      </c>
      <c r="R89" s="18">
        <v>2</v>
      </c>
    </row>
    <row r="90" spans="3:18" x14ac:dyDescent="0.35">
      <c r="C90" s="23" t="s">
        <v>412</v>
      </c>
      <c r="D90" s="20">
        <v>1</v>
      </c>
      <c r="E90" s="22">
        <v>66</v>
      </c>
      <c r="F90" s="21">
        <v>0.42857142857142855</v>
      </c>
      <c r="G90" s="21">
        <v>0.42857142857142855</v>
      </c>
      <c r="H90" s="21">
        <v>0.42857142857142855</v>
      </c>
      <c r="I90" s="21">
        <v>0</v>
      </c>
      <c r="J90" s="21">
        <v>0</v>
      </c>
      <c r="K90" s="21">
        <v>0</v>
      </c>
      <c r="L90" s="21">
        <v>0.42857142857142855</v>
      </c>
      <c r="M90" s="21">
        <v>0</v>
      </c>
      <c r="N90" s="21">
        <v>0</v>
      </c>
      <c r="O90" s="21">
        <v>0.42857142857142855</v>
      </c>
      <c r="P90" s="21">
        <v>0.42857142857142855</v>
      </c>
      <c r="Q90" s="21">
        <v>0</v>
      </c>
      <c r="R90" s="18">
        <v>0.42857142857142855</v>
      </c>
    </row>
    <row r="91" spans="3:18" x14ac:dyDescent="0.35">
      <c r="C91" s="23" t="s">
        <v>139</v>
      </c>
      <c r="D91" s="20">
        <v>9</v>
      </c>
      <c r="E91" s="22">
        <v>61.222222222222221</v>
      </c>
      <c r="F91" s="21">
        <v>1</v>
      </c>
      <c r="G91" s="21">
        <v>1</v>
      </c>
      <c r="H91" s="21">
        <v>0</v>
      </c>
      <c r="I91" s="21">
        <v>4</v>
      </c>
      <c r="J91" s="21">
        <v>0</v>
      </c>
      <c r="K91" s="21">
        <v>0</v>
      </c>
      <c r="L91" s="21">
        <v>5</v>
      </c>
      <c r="M91" s="21">
        <v>0</v>
      </c>
      <c r="N91" s="21">
        <v>0</v>
      </c>
      <c r="O91" s="21">
        <v>2</v>
      </c>
      <c r="P91" s="21">
        <v>1</v>
      </c>
      <c r="Q91" s="21">
        <v>0</v>
      </c>
      <c r="R91" s="18">
        <v>3</v>
      </c>
    </row>
    <row r="92" spans="3:18" x14ac:dyDescent="0.35">
      <c r="C92" s="23" t="s">
        <v>409</v>
      </c>
      <c r="D92" s="20">
        <v>1</v>
      </c>
      <c r="E92" s="22">
        <v>26</v>
      </c>
      <c r="F92" s="21">
        <v>0</v>
      </c>
      <c r="G92" s="21">
        <v>0</v>
      </c>
      <c r="H92" s="21">
        <v>0</v>
      </c>
      <c r="I92" s="21">
        <v>0</v>
      </c>
      <c r="J92" s="21">
        <v>0</v>
      </c>
      <c r="K92" s="21">
        <v>0</v>
      </c>
      <c r="L92" s="21">
        <v>0</v>
      </c>
      <c r="M92" s="21">
        <v>0</v>
      </c>
      <c r="N92" s="21">
        <v>0</v>
      </c>
      <c r="O92" s="21">
        <v>1</v>
      </c>
      <c r="P92" s="21">
        <v>0</v>
      </c>
      <c r="Q92" s="21">
        <v>0</v>
      </c>
      <c r="R92" s="18">
        <v>0</v>
      </c>
    </row>
    <row r="93" spans="3:18" x14ac:dyDescent="0.35">
      <c r="C93" s="23" t="s">
        <v>194</v>
      </c>
      <c r="D93" s="20">
        <v>6</v>
      </c>
      <c r="E93" s="22">
        <v>61.5</v>
      </c>
      <c r="F93" s="21">
        <v>1</v>
      </c>
      <c r="G93" s="21">
        <v>3</v>
      </c>
      <c r="H93" s="21">
        <v>0</v>
      </c>
      <c r="I93" s="21">
        <v>2</v>
      </c>
      <c r="J93" s="21">
        <v>0</v>
      </c>
      <c r="K93" s="21">
        <v>0</v>
      </c>
      <c r="L93" s="21">
        <v>4</v>
      </c>
      <c r="M93" s="21">
        <v>0</v>
      </c>
      <c r="N93" s="21">
        <v>1</v>
      </c>
      <c r="O93" s="21">
        <v>0</v>
      </c>
      <c r="P93" s="21">
        <v>0</v>
      </c>
      <c r="Q93" s="21">
        <v>0</v>
      </c>
      <c r="R93" s="18">
        <v>1</v>
      </c>
    </row>
    <row r="94" spans="3:18" x14ac:dyDescent="0.35">
      <c r="C94" s="23" t="s">
        <v>411</v>
      </c>
      <c r="D94" s="20">
        <v>1</v>
      </c>
      <c r="E94" s="22">
        <v>77</v>
      </c>
      <c r="F94" s="21">
        <v>1</v>
      </c>
      <c r="G94" s="21">
        <v>1</v>
      </c>
      <c r="H94" s="21">
        <v>0</v>
      </c>
      <c r="I94" s="21">
        <v>0</v>
      </c>
      <c r="J94" s="21">
        <v>0</v>
      </c>
      <c r="K94" s="21">
        <v>0</v>
      </c>
      <c r="L94" s="21">
        <v>1</v>
      </c>
      <c r="M94" s="21">
        <v>0</v>
      </c>
      <c r="N94" s="21">
        <v>0</v>
      </c>
      <c r="O94" s="21">
        <v>0</v>
      </c>
      <c r="P94" s="21">
        <v>0</v>
      </c>
      <c r="Q94" s="21">
        <v>0</v>
      </c>
      <c r="R94" s="18">
        <v>0</v>
      </c>
    </row>
    <row r="95" spans="3:18" x14ac:dyDescent="0.35">
      <c r="C95" s="23" t="s">
        <v>404</v>
      </c>
      <c r="D95" s="20">
        <v>1</v>
      </c>
      <c r="E95" s="22">
        <v>60</v>
      </c>
      <c r="F95" s="21">
        <v>1</v>
      </c>
      <c r="G95" s="21">
        <v>0</v>
      </c>
      <c r="H95" s="21">
        <v>0</v>
      </c>
      <c r="I95" s="21">
        <v>0</v>
      </c>
      <c r="J95" s="21">
        <v>0</v>
      </c>
      <c r="K95" s="21">
        <v>0</v>
      </c>
      <c r="L95" s="21">
        <v>0</v>
      </c>
      <c r="M95" s="21">
        <v>0</v>
      </c>
      <c r="N95" s="21">
        <v>0</v>
      </c>
      <c r="O95" s="21">
        <v>0</v>
      </c>
      <c r="P95" s="21">
        <v>0</v>
      </c>
      <c r="Q95" s="21">
        <v>0</v>
      </c>
      <c r="R95" s="18">
        <v>0</v>
      </c>
    </row>
    <row r="96" spans="3:18" x14ac:dyDescent="0.35">
      <c r="C96" s="23" t="s">
        <v>186</v>
      </c>
      <c r="D96" s="20">
        <v>5</v>
      </c>
      <c r="E96" s="22">
        <v>70.400000000000006</v>
      </c>
      <c r="F96" s="21">
        <v>0</v>
      </c>
      <c r="G96" s="21">
        <v>3</v>
      </c>
      <c r="H96" s="21">
        <v>0</v>
      </c>
      <c r="I96" s="21">
        <v>0</v>
      </c>
      <c r="J96" s="21">
        <v>0</v>
      </c>
      <c r="K96" s="21">
        <v>0</v>
      </c>
      <c r="L96" s="21">
        <v>1</v>
      </c>
      <c r="M96" s="21">
        <v>0</v>
      </c>
      <c r="N96" s="21">
        <v>1</v>
      </c>
      <c r="O96" s="21">
        <v>2</v>
      </c>
      <c r="P96" s="21">
        <v>1</v>
      </c>
      <c r="Q96" s="21">
        <v>0</v>
      </c>
      <c r="R96" s="18">
        <v>1</v>
      </c>
    </row>
    <row r="97" spans="3:18" x14ac:dyDescent="0.35">
      <c r="C97" s="23" t="s">
        <v>196</v>
      </c>
      <c r="D97" s="20">
        <v>5</v>
      </c>
      <c r="E97" s="22">
        <v>60.2</v>
      </c>
      <c r="F97" s="21">
        <v>0</v>
      </c>
      <c r="G97" s="21">
        <v>3</v>
      </c>
      <c r="H97" s="21">
        <v>0</v>
      </c>
      <c r="I97" s="21">
        <v>0</v>
      </c>
      <c r="J97" s="21">
        <v>0</v>
      </c>
      <c r="K97" s="21">
        <v>1</v>
      </c>
      <c r="L97" s="21">
        <v>1</v>
      </c>
      <c r="M97" s="21">
        <v>0</v>
      </c>
      <c r="N97" s="21">
        <v>2</v>
      </c>
      <c r="O97" s="21">
        <v>0</v>
      </c>
      <c r="P97" s="21">
        <v>0</v>
      </c>
      <c r="Q97" s="21">
        <v>0</v>
      </c>
      <c r="R97" s="18">
        <v>4</v>
      </c>
    </row>
    <row r="98" spans="3:18" x14ac:dyDescent="0.35">
      <c r="C98" s="23" t="s">
        <v>408</v>
      </c>
      <c r="D98" s="20">
        <v>1</v>
      </c>
      <c r="E98" s="22">
        <v>75</v>
      </c>
      <c r="F98" s="21">
        <v>0</v>
      </c>
      <c r="G98" s="21">
        <v>0</v>
      </c>
      <c r="H98" s="21">
        <v>0</v>
      </c>
      <c r="I98" s="21">
        <v>0</v>
      </c>
      <c r="J98" s="21">
        <v>0</v>
      </c>
      <c r="K98" s="21">
        <v>0</v>
      </c>
      <c r="L98" s="21">
        <v>1</v>
      </c>
      <c r="M98" s="21">
        <v>0</v>
      </c>
      <c r="N98" s="21">
        <v>0</v>
      </c>
      <c r="O98" s="21">
        <v>0</v>
      </c>
      <c r="P98" s="21">
        <v>0</v>
      </c>
      <c r="Q98" s="21">
        <v>0</v>
      </c>
      <c r="R98" s="18">
        <v>0</v>
      </c>
    </row>
    <row r="99" spans="3:18" x14ac:dyDescent="0.35">
      <c r="C99" s="23" t="s">
        <v>406</v>
      </c>
      <c r="D99" s="20">
        <v>1</v>
      </c>
      <c r="E99" s="22">
        <v>72</v>
      </c>
      <c r="F99" s="21">
        <v>0</v>
      </c>
      <c r="G99" s="21">
        <v>0</v>
      </c>
      <c r="H99" s="21">
        <v>0</v>
      </c>
      <c r="I99" s="21">
        <v>0</v>
      </c>
      <c r="J99" s="21">
        <v>0</v>
      </c>
      <c r="K99" s="21">
        <v>0</v>
      </c>
      <c r="L99" s="21">
        <v>0</v>
      </c>
      <c r="M99" s="21">
        <v>0</v>
      </c>
      <c r="N99" s="21">
        <v>0</v>
      </c>
      <c r="O99" s="21">
        <v>1</v>
      </c>
      <c r="P99" s="21">
        <v>1</v>
      </c>
      <c r="Q99" s="21">
        <v>1</v>
      </c>
      <c r="R99" s="18">
        <v>0</v>
      </c>
    </row>
    <row r="100" spans="3:18" x14ac:dyDescent="0.35">
      <c r="C100" s="23" t="s">
        <v>154</v>
      </c>
      <c r="D100" s="20">
        <v>7</v>
      </c>
      <c r="E100" s="22">
        <v>46.428571428571431</v>
      </c>
      <c r="F100" s="21">
        <v>3</v>
      </c>
      <c r="G100" s="21">
        <v>0</v>
      </c>
      <c r="H100" s="21">
        <v>0</v>
      </c>
      <c r="I100" s="21">
        <v>1</v>
      </c>
      <c r="J100" s="21">
        <v>0</v>
      </c>
      <c r="K100" s="21">
        <v>0</v>
      </c>
      <c r="L100" s="21">
        <v>1</v>
      </c>
      <c r="M100" s="21">
        <v>0</v>
      </c>
      <c r="N100" s="21">
        <v>3</v>
      </c>
      <c r="O100" s="21">
        <v>2</v>
      </c>
      <c r="P100" s="21">
        <v>2</v>
      </c>
      <c r="Q100" s="21">
        <v>0</v>
      </c>
      <c r="R100" s="18">
        <v>3</v>
      </c>
    </row>
    <row r="101" spans="3:18" x14ac:dyDescent="0.35">
      <c r="C101" s="23" t="s">
        <v>387</v>
      </c>
      <c r="D101" s="20">
        <v>2</v>
      </c>
      <c r="E101" s="22">
        <v>29</v>
      </c>
      <c r="F101" s="21">
        <v>1</v>
      </c>
      <c r="G101" s="21">
        <v>0</v>
      </c>
      <c r="H101" s="21">
        <v>1</v>
      </c>
      <c r="I101" s="21">
        <v>0</v>
      </c>
      <c r="J101" s="21">
        <v>0</v>
      </c>
      <c r="K101" s="21">
        <v>0</v>
      </c>
      <c r="L101" s="21">
        <v>0</v>
      </c>
      <c r="M101" s="21">
        <v>0</v>
      </c>
      <c r="N101" s="21">
        <v>0</v>
      </c>
      <c r="O101" s="21">
        <v>0</v>
      </c>
      <c r="P101" s="21">
        <v>1</v>
      </c>
      <c r="Q101" s="21">
        <v>0</v>
      </c>
      <c r="R101" s="18">
        <v>0</v>
      </c>
    </row>
    <row r="102" spans="3:18" x14ac:dyDescent="0.35">
      <c r="C102" s="23" t="s">
        <v>118</v>
      </c>
      <c r="D102" s="20">
        <v>2</v>
      </c>
      <c r="E102" s="22">
        <v>54</v>
      </c>
      <c r="F102" s="21">
        <v>0</v>
      </c>
      <c r="G102" s="21">
        <v>0</v>
      </c>
      <c r="H102" s="21">
        <v>0</v>
      </c>
      <c r="I102" s="21">
        <v>0</v>
      </c>
      <c r="J102" s="21">
        <v>0</v>
      </c>
      <c r="K102" s="21">
        <v>0</v>
      </c>
      <c r="L102" s="21">
        <v>0</v>
      </c>
      <c r="M102" s="21">
        <v>0</v>
      </c>
      <c r="N102" s="21">
        <v>1</v>
      </c>
      <c r="O102" s="21">
        <v>0</v>
      </c>
      <c r="P102" s="21">
        <v>1</v>
      </c>
      <c r="Q102" s="21">
        <v>0</v>
      </c>
      <c r="R102" s="18">
        <v>1</v>
      </c>
    </row>
    <row r="103" spans="3:18" x14ac:dyDescent="0.35">
      <c r="C103" s="23" t="s">
        <v>195</v>
      </c>
      <c r="D103" s="20">
        <v>3</v>
      </c>
      <c r="E103" s="22">
        <v>46.333333333333336</v>
      </c>
      <c r="F103" s="21">
        <v>0</v>
      </c>
      <c r="G103" s="21">
        <v>1</v>
      </c>
      <c r="H103" s="21">
        <v>1</v>
      </c>
      <c r="I103" s="21">
        <v>0</v>
      </c>
      <c r="J103" s="21">
        <v>0</v>
      </c>
      <c r="K103" s="21">
        <v>1</v>
      </c>
      <c r="L103" s="21">
        <v>0</v>
      </c>
      <c r="M103" s="21">
        <v>0</v>
      </c>
      <c r="N103" s="21">
        <v>1</v>
      </c>
      <c r="O103" s="21">
        <v>1</v>
      </c>
      <c r="P103" s="21">
        <v>0</v>
      </c>
      <c r="Q103" s="21">
        <v>0</v>
      </c>
      <c r="R103" s="18">
        <v>3</v>
      </c>
    </row>
    <row r="104" spans="3:18" x14ac:dyDescent="0.35">
      <c r="C104" s="23" t="s">
        <v>391</v>
      </c>
      <c r="D104" s="20">
        <v>1</v>
      </c>
      <c r="E104" s="22">
        <v>65</v>
      </c>
      <c r="F104" s="21">
        <v>0</v>
      </c>
      <c r="G104" s="21">
        <v>0</v>
      </c>
      <c r="H104" s="21">
        <v>0</v>
      </c>
      <c r="I104" s="21">
        <v>0</v>
      </c>
      <c r="J104" s="21">
        <v>0</v>
      </c>
      <c r="K104" s="21">
        <v>0</v>
      </c>
      <c r="L104" s="21">
        <v>1</v>
      </c>
      <c r="M104" s="21">
        <v>0</v>
      </c>
      <c r="N104" s="21">
        <v>0</v>
      </c>
      <c r="O104" s="21">
        <v>1</v>
      </c>
      <c r="P104" s="21">
        <v>0</v>
      </c>
      <c r="Q104" s="21">
        <v>0</v>
      </c>
      <c r="R104" s="18">
        <v>0</v>
      </c>
    </row>
    <row r="105" spans="3:18" x14ac:dyDescent="0.35">
      <c r="C105" s="23" t="s">
        <v>157</v>
      </c>
      <c r="D105" s="20">
        <v>1</v>
      </c>
      <c r="E105" s="22">
        <v>38</v>
      </c>
      <c r="F105" s="21">
        <v>0</v>
      </c>
      <c r="G105" s="21">
        <v>0</v>
      </c>
      <c r="H105" s="21">
        <v>0</v>
      </c>
      <c r="I105" s="21">
        <v>0</v>
      </c>
      <c r="J105" s="21">
        <v>0</v>
      </c>
      <c r="K105" s="21">
        <v>0</v>
      </c>
      <c r="L105" s="21">
        <v>0</v>
      </c>
      <c r="M105" s="21">
        <v>0</v>
      </c>
      <c r="N105" s="21">
        <v>1</v>
      </c>
      <c r="O105" s="21">
        <v>1</v>
      </c>
      <c r="P105" s="21">
        <v>0</v>
      </c>
      <c r="Q105" s="21">
        <v>0</v>
      </c>
      <c r="R105" s="18">
        <v>0</v>
      </c>
    </row>
    <row r="106" spans="3:18" x14ac:dyDescent="0.35">
      <c r="C106" s="23" t="s">
        <v>121</v>
      </c>
      <c r="D106" s="20">
        <v>2</v>
      </c>
      <c r="E106" s="22">
        <v>53</v>
      </c>
      <c r="F106" s="21">
        <v>0</v>
      </c>
      <c r="G106" s="21">
        <v>0</v>
      </c>
      <c r="H106" s="21">
        <v>0</v>
      </c>
      <c r="I106" s="21">
        <v>0</v>
      </c>
      <c r="J106" s="21">
        <v>0</v>
      </c>
      <c r="K106" s="21">
        <v>0</v>
      </c>
      <c r="L106" s="21">
        <v>0</v>
      </c>
      <c r="M106" s="21">
        <v>0</v>
      </c>
      <c r="N106" s="21">
        <v>0</v>
      </c>
      <c r="O106" s="21">
        <v>0</v>
      </c>
      <c r="P106" s="21">
        <v>1</v>
      </c>
      <c r="Q106" s="21">
        <v>0</v>
      </c>
      <c r="R106" s="18">
        <v>0</v>
      </c>
    </row>
    <row r="107" spans="3:18" x14ac:dyDescent="0.35">
      <c r="C107" s="23" t="s">
        <v>390</v>
      </c>
      <c r="D107" s="20">
        <v>1</v>
      </c>
      <c r="E107" s="22">
        <v>47</v>
      </c>
      <c r="F107" s="21">
        <v>0</v>
      </c>
      <c r="G107" s="21">
        <v>1</v>
      </c>
      <c r="H107" s="21">
        <v>1</v>
      </c>
      <c r="I107" s="21">
        <v>0</v>
      </c>
      <c r="J107" s="21">
        <v>0</v>
      </c>
      <c r="K107" s="21">
        <v>0</v>
      </c>
      <c r="L107" s="21">
        <v>0</v>
      </c>
      <c r="M107" s="21">
        <v>0</v>
      </c>
      <c r="N107" s="21">
        <v>0</v>
      </c>
      <c r="O107" s="21">
        <v>0</v>
      </c>
      <c r="P107" s="21">
        <v>0</v>
      </c>
      <c r="Q107" s="21">
        <v>1</v>
      </c>
      <c r="R107" s="18">
        <v>0</v>
      </c>
    </row>
    <row r="108" spans="3:18" x14ac:dyDescent="0.35">
      <c r="C108" s="23" t="s">
        <v>146</v>
      </c>
      <c r="D108" s="20">
        <v>1</v>
      </c>
      <c r="E108" s="22">
        <v>51</v>
      </c>
      <c r="F108" s="21">
        <v>0</v>
      </c>
      <c r="G108" s="21">
        <v>0.6</v>
      </c>
      <c r="H108" s="21">
        <v>0</v>
      </c>
      <c r="I108" s="21">
        <v>0.6</v>
      </c>
      <c r="J108" s="21">
        <v>0</v>
      </c>
      <c r="K108" s="21">
        <v>0</v>
      </c>
      <c r="L108" s="21">
        <v>0</v>
      </c>
      <c r="M108" s="21">
        <v>0</v>
      </c>
      <c r="N108" s="21">
        <v>0.6</v>
      </c>
      <c r="O108" s="21">
        <v>0.6</v>
      </c>
      <c r="P108" s="21">
        <v>0</v>
      </c>
      <c r="Q108" s="21">
        <v>0</v>
      </c>
      <c r="R108" s="18">
        <v>0.6</v>
      </c>
    </row>
    <row r="109" spans="3:18" x14ac:dyDescent="0.35">
      <c r="C109" s="23" t="s">
        <v>159</v>
      </c>
      <c r="D109" s="20">
        <v>1</v>
      </c>
      <c r="E109" s="22">
        <v>53</v>
      </c>
      <c r="F109" s="21">
        <v>1</v>
      </c>
      <c r="G109" s="21">
        <v>0</v>
      </c>
      <c r="H109" s="21">
        <v>0</v>
      </c>
      <c r="I109" s="21">
        <v>0</v>
      </c>
      <c r="J109" s="21">
        <v>0</v>
      </c>
      <c r="K109" s="21">
        <v>0</v>
      </c>
      <c r="L109" s="21">
        <v>0</v>
      </c>
      <c r="M109" s="21">
        <v>0</v>
      </c>
      <c r="N109" s="21">
        <v>0</v>
      </c>
      <c r="O109" s="21">
        <v>0</v>
      </c>
      <c r="P109" s="21">
        <v>0</v>
      </c>
      <c r="Q109" s="21">
        <v>0</v>
      </c>
      <c r="R109" s="18">
        <v>1</v>
      </c>
    </row>
    <row r="110" spans="3:18" x14ac:dyDescent="0.35">
      <c r="C110" s="23" t="s">
        <v>126</v>
      </c>
      <c r="D110" s="20">
        <v>3</v>
      </c>
      <c r="E110" s="22">
        <v>51.333333333333336</v>
      </c>
      <c r="F110" s="21">
        <v>0</v>
      </c>
      <c r="G110" s="21">
        <v>0</v>
      </c>
      <c r="H110" s="21">
        <v>0</v>
      </c>
      <c r="I110" s="21">
        <v>0</v>
      </c>
      <c r="J110" s="21">
        <v>0</v>
      </c>
      <c r="K110" s="21">
        <v>0</v>
      </c>
      <c r="L110" s="21">
        <v>0</v>
      </c>
      <c r="M110" s="21">
        <v>0</v>
      </c>
      <c r="N110" s="21">
        <v>1</v>
      </c>
      <c r="O110" s="21">
        <v>0</v>
      </c>
      <c r="P110" s="21">
        <v>1</v>
      </c>
      <c r="Q110" s="21">
        <v>0</v>
      </c>
      <c r="R110" s="18">
        <v>0</v>
      </c>
    </row>
    <row r="111" spans="3:18" x14ac:dyDescent="0.35">
      <c r="C111" s="23" t="s">
        <v>150</v>
      </c>
      <c r="D111" s="20">
        <v>1</v>
      </c>
      <c r="E111" s="22">
        <v>70</v>
      </c>
      <c r="F111" s="21">
        <v>0</v>
      </c>
      <c r="G111" s="21">
        <v>1</v>
      </c>
      <c r="H111" s="21">
        <v>0</v>
      </c>
      <c r="I111" s="21">
        <v>1</v>
      </c>
      <c r="J111" s="21">
        <v>0</v>
      </c>
      <c r="K111" s="21">
        <v>0</v>
      </c>
      <c r="L111" s="21">
        <v>1</v>
      </c>
      <c r="M111" s="21">
        <v>0</v>
      </c>
      <c r="N111" s="21">
        <v>0</v>
      </c>
      <c r="O111" s="21">
        <v>0</v>
      </c>
      <c r="P111" s="21">
        <v>0</v>
      </c>
      <c r="Q111" s="21">
        <v>0</v>
      </c>
      <c r="R111" s="18">
        <v>0</v>
      </c>
    </row>
    <row r="112" spans="3:18" x14ac:dyDescent="0.35">
      <c r="C112" s="23" t="s">
        <v>199</v>
      </c>
      <c r="D112" s="20">
        <v>1</v>
      </c>
      <c r="E112" s="22">
        <v>34</v>
      </c>
      <c r="F112" s="21">
        <v>0</v>
      </c>
      <c r="G112" s="21">
        <v>0</v>
      </c>
      <c r="H112" s="21">
        <v>0</v>
      </c>
      <c r="I112" s="21">
        <v>0</v>
      </c>
      <c r="J112" s="21">
        <v>0</v>
      </c>
      <c r="K112" s="21">
        <v>0</v>
      </c>
      <c r="L112" s="21">
        <v>0</v>
      </c>
      <c r="M112" s="21">
        <v>0</v>
      </c>
      <c r="N112" s="21">
        <v>1</v>
      </c>
      <c r="O112" s="21">
        <v>1</v>
      </c>
      <c r="P112" s="21">
        <v>0</v>
      </c>
      <c r="Q112" s="21">
        <v>0</v>
      </c>
      <c r="R112" s="18">
        <v>0</v>
      </c>
    </row>
    <row r="113" spans="3:18" x14ac:dyDescent="0.35">
      <c r="C113" s="23" t="s">
        <v>382</v>
      </c>
      <c r="D113" s="20">
        <v>4</v>
      </c>
      <c r="E113" s="22">
        <v>58</v>
      </c>
      <c r="F113" s="21">
        <v>1</v>
      </c>
      <c r="G113" s="21">
        <v>0.6</v>
      </c>
      <c r="H113" s="21">
        <v>0.6</v>
      </c>
      <c r="I113" s="21">
        <v>0</v>
      </c>
      <c r="J113" s="21">
        <v>1</v>
      </c>
      <c r="K113" s="21">
        <v>0</v>
      </c>
      <c r="L113" s="21">
        <v>0.6</v>
      </c>
      <c r="M113" s="21">
        <v>1</v>
      </c>
      <c r="N113" s="21">
        <v>1.6</v>
      </c>
      <c r="O113" s="21">
        <v>0</v>
      </c>
      <c r="P113" s="21">
        <v>0</v>
      </c>
      <c r="Q113" s="21">
        <v>0</v>
      </c>
      <c r="R113" s="18">
        <v>1.6</v>
      </c>
    </row>
    <row r="114" spans="3:18" x14ac:dyDescent="0.35">
      <c r="C114" s="23" t="s">
        <v>127</v>
      </c>
      <c r="D114" s="20">
        <v>2</v>
      </c>
      <c r="E114" s="22">
        <v>62</v>
      </c>
      <c r="F114" s="21">
        <v>0</v>
      </c>
      <c r="G114" s="21">
        <v>2</v>
      </c>
      <c r="H114" s="21">
        <v>0</v>
      </c>
      <c r="I114" s="21">
        <v>0</v>
      </c>
      <c r="J114" s="21">
        <v>0</v>
      </c>
      <c r="K114" s="21">
        <v>0</v>
      </c>
      <c r="L114" s="21">
        <v>2</v>
      </c>
      <c r="M114" s="21">
        <v>0</v>
      </c>
      <c r="N114" s="21">
        <v>0</v>
      </c>
      <c r="O114" s="21">
        <v>1</v>
      </c>
      <c r="P114" s="21">
        <v>1</v>
      </c>
      <c r="Q114" s="21">
        <v>0</v>
      </c>
      <c r="R114" s="18">
        <v>0</v>
      </c>
    </row>
    <row r="115" spans="3:18" x14ac:dyDescent="0.35">
      <c r="C115" s="23" t="s">
        <v>163</v>
      </c>
      <c r="D115" s="20">
        <v>2</v>
      </c>
      <c r="E115" s="22">
        <v>54</v>
      </c>
      <c r="F115" s="21">
        <v>0</v>
      </c>
      <c r="G115" s="21">
        <v>1</v>
      </c>
      <c r="H115" s="21">
        <v>0</v>
      </c>
      <c r="I115" s="21">
        <v>0</v>
      </c>
      <c r="J115" s="21">
        <v>0</v>
      </c>
      <c r="K115" s="21">
        <v>0</v>
      </c>
      <c r="L115" s="21">
        <v>1</v>
      </c>
      <c r="M115" s="21">
        <v>0</v>
      </c>
      <c r="N115" s="21">
        <v>0</v>
      </c>
      <c r="O115" s="21">
        <v>1</v>
      </c>
      <c r="P115" s="21">
        <v>0</v>
      </c>
      <c r="Q115" s="21">
        <v>0</v>
      </c>
      <c r="R115" s="18">
        <v>1</v>
      </c>
    </row>
    <row r="116" spans="3:18" x14ac:dyDescent="0.35">
      <c r="C116" s="23" t="s">
        <v>380</v>
      </c>
      <c r="D116" s="20">
        <v>2</v>
      </c>
      <c r="E116" s="22">
        <v>36</v>
      </c>
      <c r="F116" s="21">
        <v>0</v>
      </c>
      <c r="G116" s="21">
        <v>1</v>
      </c>
      <c r="H116" s="21">
        <v>0</v>
      </c>
      <c r="I116" s="21">
        <v>0</v>
      </c>
      <c r="J116" s="21">
        <v>0</v>
      </c>
      <c r="K116" s="21">
        <v>1</v>
      </c>
      <c r="L116" s="21">
        <v>1</v>
      </c>
      <c r="M116" s="21">
        <v>0</v>
      </c>
      <c r="N116" s="21">
        <v>0</v>
      </c>
      <c r="O116" s="21">
        <v>0</v>
      </c>
      <c r="P116" s="21">
        <v>0</v>
      </c>
      <c r="Q116" s="21">
        <v>0</v>
      </c>
      <c r="R116" s="18">
        <v>1</v>
      </c>
    </row>
    <row r="117" spans="3:18" x14ac:dyDescent="0.35">
      <c r="C117" s="23" t="s">
        <v>173</v>
      </c>
      <c r="D117" s="20">
        <v>2</v>
      </c>
      <c r="E117" s="22">
        <v>55</v>
      </c>
      <c r="F117" s="21">
        <v>1</v>
      </c>
      <c r="G117" s="21">
        <v>0</v>
      </c>
      <c r="H117" s="21">
        <v>0</v>
      </c>
      <c r="I117" s="21">
        <v>2</v>
      </c>
      <c r="J117" s="21">
        <v>0</v>
      </c>
      <c r="K117" s="21">
        <v>0</v>
      </c>
      <c r="L117" s="21">
        <v>1</v>
      </c>
      <c r="M117" s="21">
        <v>0</v>
      </c>
      <c r="N117" s="21">
        <v>0</v>
      </c>
      <c r="O117" s="21">
        <v>2</v>
      </c>
      <c r="P117" s="21">
        <v>0</v>
      </c>
      <c r="Q117" s="21">
        <v>0</v>
      </c>
      <c r="R117" s="18">
        <v>0</v>
      </c>
    </row>
    <row r="118" spans="3:18" x14ac:dyDescent="0.35">
      <c r="C118" s="23" t="s">
        <v>175</v>
      </c>
      <c r="D118" s="20">
        <v>5</v>
      </c>
      <c r="E118" s="22">
        <v>52.6</v>
      </c>
      <c r="F118" s="21">
        <v>0</v>
      </c>
      <c r="G118" s="21">
        <v>5</v>
      </c>
      <c r="H118" s="21">
        <v>1</v>
      </c>
      <c r="I118" s="21">
        <v>1</v>
      </c>
      <c r="J118" s="21">
        <v>0</v>
      </c>
      <c r="K118" s="21">
        <v>1</v>
      </c>
      <c r="L118" s="21">
        <v>3</v>
      </c>
      <c r="M118" s="21">
        <v>1</v>
      </c>
      <c r="N118" s="21">
        <v>1</v>
      </c>
      <c r="O118" s="21">
        <v>1</v>
      </c>
      <c r="P118" s="21">
        <v>0</v>
      </c>
      <c r="Q118" s="21">
        <v>0</v>
      </c>
      <c r="R118" s="18">
        <v>1</v>
      </c>
    </row>
    <row r="119" spans="3:18" x14ac:dyDescent="0.35">
      <c r="C119" s="23" t="s">
        <v>383</v>
      </c>
      <c r="D119" s="20">
        <v>1</v>
      </c>
      <c r="E119" s="22">
        <v>55</v>
      </c>
      <c r="F119" s="21">
        <v>0</v>
      </c>
      <c r="G119" s="21">
        <v>0</v>
      </c>
      <c r="H119" s="21">
        <v>0</v>
      </c>
      <c r="I119" s="21">
        <v>0</v>
      </c>
      <c r="J119" s="21">
        <v>0</v>
      </c>
      <c r="K119" s="21">
        <v>1</v>
      </c>
      <c r="L119" s="21">
        <v>0</v>
      </c>
      <c r="M119" s="21">
        <v>0</v>
      </c>
      <c r="N119" s="21">
        <v>0</v>
      </c>
      <c r="O119" s="21">
        <v>0</v>
      </c>
      <c r="P119" s="21">
        <v>0</v>
      </c>
      <c r="Q119" s="21">
        <v>0</v>
      </c>
      <c r="R119" s="18">
        <v>0</v>
      </c>
    </row>
    <row r="120" spans="3:18" x14ac:dyDescent="0.35">
      <c r="C120" s="23" t="s">
        <v>185</v>
      </c>
      <c r="D120" s="20">
        <v>1</v>
      </c>
      <c r="E120" s="22">
        <v>52</v>
      </c>
      <c r="F120" s="21">
        <v>0</v>
      </c>
      <c r="G120" s="21">
        <v>0</v>
      </c>
      <c r="H120" s="21">
        <v>0</v>
      </c>
      <c r="I120" s="21">
        <v>0</v>
      </c>
      <c r="J120" s="21">
        <v>0</v>
      </c>
      <c r="K120" s="21">
        <v>1</v>
      </c>
      <c r="L120" s="21">
        <v>0</v>
      </c>
      <c r="M120" s="21">
        <v>0</v>
      </c>
      <c r="N120" s="21">
        <v>0</v>
      </c>
      <c r="O120" s="21">
        <v>0</v>
      </c>
      <c r="P120" s="21">
        <v>0</v>
      </c>
      <c r="Q120" s="21">
        <v>0</v>
      </c>
      <c r="R120" s="18">
        <v>1</v>
      </c>
    </row>
    <row r="121" spans="3:18" x14ac:dyDescent="0.35">
      <c r="C121" s="23" t="s">
        <v>172</v>
      </c>
      <c r="D121" s="20">
        <v>5</v>
      </c>
      <c r="E121" s="22">
        <v>48.2</v>
      </c>
      <c r="F121" s="21">
        <v>2</v>
      </c>
      <c r="G121" s="21">
        <v>2</v>
      </c>
      <c r="H121" s="21">
        <v>0</v>
      </c>
      <c r="I121" s="21">
        <v>2</v>
      </c>
      <c r="J121" s="21">
        <v>2</v>
      </c>
      <c r="K121" s="21">
        <v>0</v>
      </c>
      <c r="L121" s="21">
        <v>1</v>
      </c>
      <c r="M121" s="21">
        <v>0</v>
      </c>
      <c r="N121" s="21">
        <v>2</v>
      </c>
      <c r="O121" s="21">
        <v>3</v>
      </c>
      <c r="P121" s="21">
        <v>0</v>
      </c>
      <c r="Q121" s="21">
        <v>0</v>
      </c>
      <c r="R121" s="18">
        <v>1</v>
      </c>
    </row>
    <row r="122" spans="3:18" x14ac:dyDescent="0.35">
      <c r="C122" s="23" t="s">
        <v>148</v>
      </c>
      <c r="D122" s="20">
        <v>5</v>
      </c>
      <c r="E122" s="22">
        <v>78.400000000000006</v>
      </c>
      <c r="F122" s="21">
        <v>0</v>
      </c>
      <c r="G122" s="21">
        <v>4</v>
      </c>
      <c r="H122" s="21">
        <v>0</v>
      </c>
      <c r="I122" s="21">
        <v>3</v>
      </c>
      <c r="J122" s="21">
        <v>0</v>
      </c>
      <c r="K122" s="21">
        <v>1</v>
      </c>
      <c r="L122" s="21">
        <v>1</v>
      </c>
      <c r="M122" s="21">
        <v>0</v>
      </c>
      <c r="N122" s="21">
        <v>0</v>
      </c>
      <c r="O122" s="21">
        <v>1</v>
      </c>
      <c r="P122" s="21">
        <v>0</v>
      </c>
      <c r="Q122" s="21">
        <v>1</v>
      </c>
      <c r="R122" s="18">
        <v>1</v>
      </c>
    </row>
    <row r="123" spans="3:18" x14ac:dyDescent="0.35">
      <c r="C123" s="23" t="s">
        <v>407</v>
      </c>
      <c r="D123" s="20">
        <v>1</v>
      </c>
      <c r="E123" s="22">
        <v>70</v>
      </c>
      <c r="F123" s="21">
        <v>0</v>
      </c>
      <c r="G123" s="21">
        <v>0</v>
      </c>
      <c r="H123" s="21">
        <v>0</v>
      </c>
      <c r="I123" s="21">
        <v>0</v>
      </c>
      <c r="J123" s="21">
        <v>0</v>
      </c>
      <c r="K123" s="21">
        <v>0</v>
      </c>
      <c r="L123" s="21">
        <v>0</v>
      </c>
      <c r="M123" s="21">
        <v>0</v>
      </c>
      <c r="N123" s="21">
        <v>0</v>
      </c>
      <c r="O123" s="21">
        <v>0</v>
      </c>
      <c r="P123" s="21">
        <v>0</v>
      </c>
      <c r="Q123" s="21">
        <v>0</v>
      </c>
      <c r="R123" s="18">
        <v>0</v>
      </c>
    </row>
    <row r="124" spans="3:18" x14ac:dyDescent="0.35">
      <c r="C124" s="23" t="s">
        <v>415</v>
      </c>
      <c r="D124" s="20">
        <v>1</v>
      </c>
      <c r="E124" s="22">
        <v>26</v>
      </c>
      <c r="F124" s="21">
        <v>0</v>
      </c>
      <c r="G124" s="21">
        <v>0</v>
      </c>
      <c r="H124" s="21">
        <v>0</v>
      </c>
      <c r="I124" s="21">
        <v>0</v>
      </c>
      <c r="J124" s="21">
        <v>1</v>
      </c>
      <c r="K124" s="21">
        <v>1</v>
      </c>
      <c r="L124" s="21">
        <v>1</v>
      </c>
      <c r="M124" s="21">
        <v>0</v>
      </c>
      <c r="N124" s="21">
        <v>0</v>
      </c>
      <c r="O124" s="21">
        <v>0</v>
      </c>
      <c r="P124" s="21">
        <v>0</v>
      </c>
      <c r="Q124" s="21">
        <v>0</v>
      </c>
      <c r="R124" s="18">
        <v>0</v>
      </c>
    </row>
    <row r="125" spans="3:18" x14ac:dyDescent="0.35">
      <c r="C125" s="23" t="s">
        <v>131</v>
      </c>
      <c r="D125" s="20">
        <v>4</v>
      </c>
      <c r="E125" s="22">
        <v>68.5</v>
      </c>
      <c r="F125" s="21">
        <v>1</v>
      </c>
      <c r="G125" s="21">
        <v>0</v>
      </c>
      <c r="H125" s="21">
        <v>0</v>
      </c>
      <c r="I125" s="21">
        <v>0</v>
      </c>
      <c r="J125" s="21">
        <v>0</v>
      </c>
      <c r="K125" s="21">
        <v>0</v>
      </c>
      <c r="L125" s="21">
        <v>3</v>
      </c>
      <c r="M125" s="21">
        <v>0</v>
      </c>
      <c r="N125" s="21">
        <v>1</v>
      </c>
      <c r="O125" s="21">
        <v>0</v>
      </c>
      <c r="P125" s="21">
        <v>1</v>
      </c>
      <c r="Q125" s="21">
        <v>0</v>
      </c>
      <c r="R125" s="18">
        <v>2</v>
      </c>
    </row>
    <row r="126" spans="3:18" x14ac:dyDescent="0.35">
      <c r="C126" s="23" t="s">
        <v>144</v>
      </c>
      <c r="D126" s="20">
        <v>2</v>
      </c>
      <c r="E126" s="22">
        <v>67.5</v>
      </c>
      <c r="F126" s="21">
        <v>0</v>
      </c>
      <c r="G126" s="21">
        <v>1</v>
      </c>
      <c r="H126" s="21">
        <v>1</v>
      </c>
      <c r="I126" s="21">
        <v>0</v>
      </c>
      <c r="J126" s="21">
        <v>1</v>
      </c>
      <c r="K126" s="21">
        <v>0</v>
      </c>
      <c r="L126" s="21">
        <v>0</v>
      </c>
      <c r="M126" s="21">
        <v>0</v>
      </c>
      <c r="N126" s="21">
        <v>0</v>
      </c>
      <c r="O126" s="21">
        <v>0</v>
      </c>
      <c r="P126" s="21">
        <v>0</v>
      </c>
      <c r="Q126" s="21">
        <v>0</v>
      </c>
      <c r="R126" s="18">
        <v>0</v>
      </c>
    </row>
    <row r="127" spans="3:18" x14ac:dyDescent="0.35">
      <c r="C127" s="23" t="s">
        <v>381</v>
      </c>
      <c r="D127" s="20">
        <v>1</v>
      </c>
      <c r="E127" s="22">
        <v>31</v>
      </c>
      <c r="F127" s="21">
        <v>1</v>
      </c>
      <c r="G127" s="21">
        <v>0</v>
      </c>
      <c r="H127" s="21">
        <v>0</v>
      </c>
      <c r="I127" s="21">
        <v>0</v>
      </c>
      <c r="J127" s="21">
        <v>0</v>
      </c>
      <c r="K127" s="21">
        <v>0</v>
      </c>
      <c r="L127" s="21">
        <v>1</v>
      </c>
      <c r="M127" s="21">
        <v>0</v>
      </c>
      <c r="N127" s="21">
        <v>1</v>
      </c>
      <c r="O127" s="21">
        <v>0</v>
      </c>
      <c r="P127" s="21">
        <v>0</v>
      </c>
      <c r="Q127" s="21">
        <v>0</v>
      </c>
      <c r="R127" s="18">
        <v>0</v>
      </c>
    </row>
    <row r="128" spans="3:18" x14ac:dyDescent="0.35">
      <c r="C128" s="23" t="s">
        <v>130</v>
      </c>
      <c r="D128" s="20">
        <v>2</v>
      </c>
      <c r="E128" s="22">
        <v>40.5</v>
      </c>
      <c r="F128" s="21">
        <v>1</v>
      </c>
      <c r="G128" s="21">
        <v>1</v>
      </c>
      <c r="H128" s="21">
        <v>0</v>
      </c>
      <c r="I128" s="21">
        <v>1</v>
      </c>
      <c r="J128" s="21">
        <v>0</v>
      </c>
      <c r="K128" s="21">
        <v>0</v>
      </c>
      <c r="L128" s="21">
        <v>0</v>
      </c>
      <c r="M128" s="21">
        <v>0</v>
      </c>
      <c r="N128" s="21">
        <v>1</v>
      </c>
      <c r="O128" s="21">
        <v>0</v>
      </c>
      <c r="P128" s="21">
        <v>0</v>
      </c>
      <c r="Q128" s="21">
        <v>0</v>
      </c>
      <c r="R128" s="18">
        <v>0</v>
      </c>
    </row>
    <row r="129" spans="3:18" x14ac:dyDescent="0.35">
      <c r="C129" s="23" t="s">
        <v>164</v>
      </c>
      <c r="D129" s="20">
        <v>16</v>
      </c>
      <c r="E129" s="22">
        <v>66.875</v>
      </c>
      <c r="F129" s="21">
        <v>0</v>
      </c>
      <c r="G129" s="21">
        <v>6</v>
      </c>
      <c r="H129" s="21">
        <v>0</v>
      </c>
      <c r="I129" s="21">
        <v>4</v>
      </c>
      <c r="J129" s="21">
        <v>0</v>
      </c>
      <c r="K129" s="21">
        <v>4</v>
      </c>
      <c r="L129" s="21">
        <v>4</v>
      </c>
      <c r="M129" s="21">
        <v>0</v>
      </c>
      <c r="N129" s="21">
        <v>2</v>
      </c>
      <c r="O129" s="21">
        <v>4</v>
      </c>
      <c r="P129" s="21">
        <v>2</v>
      </c>
      <c r="Q129" s="21">
        <v>2</v>
      </c>
      <c r="R129" s="18">
        <v>4</v>
      </c>
    </row>
    <row r="130" spans="3:18" x14ac:dyDescent="0.35">
      <c r="C130" s="23" t="s">
        <v>176</v>
      </c>
      <c r="D130" s="20">
        <v>19</v>
      </c>
      <c r="E130" s="22">
        <v>74.10526315789474</v>
      </c>
      <c r="F130" s="21">
        <v>5.5</v>
      </c>
      <c r="G130" s="21">
        <v>9.5</v>
      </c>
      <c r="H130" s="21">
        <v>0</v>
      </c>
      <c r="I130" s="21">
        <v>3</v>
      </c>
      <c r="J130" s="21">
        <v>0.5</v>
      </c>
      <c r="K130" s="21">
        <v>4</v>
      </c>
      <c r="L130" s="21">
        <v>5.5</v>
      </c>
      <c r="M130" s="21">
        <v>0</v>
      </c>
      <c r="N130" s="21">
        <v>1.5</v>
      </c>
      <c r="O130" s="21">
        <v>6</v>
      </c>
      <c r="P130" s="21">
        <v>3</v>
      </c>
      <c r="Q130" s="21">
        <v>0</v>
      </c>
      <c r="R130" s="18">
        <v>3.5</v>
      </c>
    </row>
    <row r="131" spans="3:18" x14ac:dyDescent="0.35">
      <c r="C131" s="23" t="s">
        <v>122</v>
      </c>
      <c r="D131" s="20">
        <v>3</v>
      </c>
      <c r="E131" s="22">
        <v>32</v>
      </c>
      <c r="F131" s="21">
        <v>0</v>
      </c>
      <c r="G131" s="21">
        <v>0</v>
      </c>
      <c r="H131" s="21">
        <v>0</v>
      </c>
      <c r="I131" s="21">
        <v>0</v>
      </c>
      <c r="J131" s="21">
        <v>0</v>
      </c>
      <c r="K131" s="21">
        <v>0</v>
      </c>
      <c r="L131" s="21">
        <v>1</v>
      </c>
      <c r="M131" s="21">
        <v>0</v>
      </c>
      <c r="N131" s="21">
        <v>0</v>
      </c>
      <c r="O131" s="21">
        <v>1</v>
      </c>
      <c r="P131" s="21">
        <v>0</v>
      </c>
      <c r="Q131" s="21">
        <v>0</v>
      </c>
      <c r="R131" s="18">
        <v>1</v>
      </c>
    </row>
    <row r="132" spans="3:18" x14ac:dyDescent="0.35">
      <c r="C132" s="23" t="s">
        <v>116</v>
      </c>
      <c r="D132" s="20">
        <v>1</v>
      </c>
      <c r="E132" s="22">
        <v>63</v>
      </c>
      <c r="F132" s="21">
        <v>0</v>
      </c>
      <c r="G132" s="21">
        <v>0</v>
      </c>
      <c r="H132" s="21">
        <v>0</v>
      </c>
      <c r="I132" s="21">
        <v>0</v>
      </c>
      <c r="J132" s="21">
        <v>0</v>
      </c>
      <c r="K132" s="21">
        <v>0</v>
      </c>
      <c r="L132" s="21">
        <v>1</v>
      </c>
      <c r="M132" s="21">
        <v>0</v>
      </c>
      <c r="N132" s="21">
        <v>0</v>
      </c>
      <c r="O132" s="21">
        <v>0</v>
      </c>
      <c r="P132" s="21">
        <v>0</v>
      </c>
      <c r="Q132" s="21">
        <v>0</v>
      </c>
      <c r="R132" s="18">
        <v>1</v>
      </c>
    </row>
    <row r="133" spans="3:18" x14ac:dyDescent="0.35">
      <c r="C133" s="23" t="s">
        <v>151</v>
      </c>
      <c r="D133" s="20">
        <v>2</v>
      </c>
      <c r="E133" s="22">
        <v>73</v>
      </c>
      <c r="F133" s="21">
        <v>0</v>
      </c>
      <c r="G133" s="21">
        <v>2</v>
      </c>
      <c r="H133" s="21">
        <v>0</v>
      </c>
      <c r="I133" s="21">
        <v>0</v>
      </c>
      <c r="J133" s="21">
        <v>0</v>
      </c>
      <c r="K133" s="21">
        <v>0</v>
      </c>
      <c r="L133" s="21">
        <v>1</v>
      </c>
      <c r="M133" s="21">
        <v>0</v>
      </c>
      <c r="N133" s="21">
        <v>0</v>
      </c>
      <c r="O133" s="21">
        <v>0</v>
      </c>
      <c r="P133" s="21">
        <v>1</v>
      </c>
      <c r="Q133" s="21">
        <v>0</v>
      </c>
      <c r="R133" s="18">
        <v>2</v>
      </c>
    </row>
    <row r="134" spans="3:18" x14ac:dyDescent="0.35">
      <c r="C134" s="23" t="s">
        <v>187</v>
      </c>
      <c r="D134" s="20">
        <v>9</v>
      </c>
      <c r="E134" s="22">
        <v>50.111111111111114</v>
      </c>
      <c r="F134" s="21">
        <v>1</v>
      </c>
      <c r="G134" s="21">
        <v>2</v>
      </c>
      <c r="H134" s="21">
        <v>2</v>
      </c>
      <c r="I134" s="21">
        <v>1</v>
      </c>
      <c r="J134" s="21">
        <v>0</v>
      </c>
      <c r="K134" s="21">
        <v>1</v>
      </c>
      <c r="L134" s="21">
        <v>2</v>
      </c>
      <c r="M134" s="21">
        <v>0</v>
      </c>
      <c r="N134" s="21">
        <v>2</v>
      </c>
      <c r="O134" s="21">
        <v>1</v>
      </c>
      <c r="P134" s="21">
        <v>1</v>
      </c>
      <c r="Q134" s="21">
        <v>0</v>
      </c>
      <c r="R134" s="18">
        <v>3</v>
      </c>
    </row>
    <row r="135" spans="3:18" x14ac:dyDescent="0.35">
      <c r="C135" s="23" t="s">
        <v>191</v>
      </c>
      <c r="D135" s="20">
        <v>1</v>
      </c>
      <c r="E135" s="22">
        <v>55</v>
      </c>
      <c r="F135" s="21">
        <v>0</v>
      </c>
      <c r="G135" s="21">
        <v>1</v>
      </c>
      <c r="H135" s="21">
        <v>0</v>
      </c>
      <c r="I135" s="21">
        <v>0</v>
      </c>
      <c r="J135" s="21">
        <v>0</v>
      </c>
      <c r="K135" s="21">
        <v>0</v>
      </c>
      <c r="L135" s="21">
        <v>1</v>
      </c>
      <c r="M135" s="21">
        <v>0</v>
      </c>
      <c r="N135" s="21">
        <v>0</v>
      </c>
      <c r="O135" s="21">
        <v>0</v>
      </c>
      <c r="P135" s="21">
        <v>0</v>
      </c>
      <c r="Q135" s="21">
        <v>0</v>
      </c>
      <c r="R135" s="18">
        <v>1</v>
      </c>
    </row>
    <row r="136" spans="3:18" x14ac:dyDescent="0.35">
      <c r="C136" s="29" t="s">
        <v>293</v>
      </c>
      <c r="D136" s="33">
        <v>480</v>
      </c>
      <c r="E136" s="30">
        <v>53.595833333333331</v>
      </c>
      <c r="F136" s="31">
        <v>63.628571428571433</v>
      </c>
      <c r="G136" s="31">
        <v>156.47857142857143</v>
      </c>
      <c r="H136" s="31">
        <v>25.028571428571428</v>
      </c>
      <c r="I136" s="31">
        <v>109.5</v>
      </c>
      <c r="J136" s="31">
        <v>26.5</v>
      </c>
      <c r="K136" s="31">
        <v>84.35</v>
      </c>
      <c r="L136" s="31">
        <v>159.47857142857143</v>
      </c>
      <c r="M136" s="31">
        <v>8</v>
      </c>
      <c r="N136" s="31">
        <v>73.800000000000011</v>
      </c>
      <c r="O136" s="31">
        <v>128.42857142857142</v>
      </c>
      <c r="P136" s="31">
        <v>70.178571428571431</v>
      </c>
      <c r="Q136" s="31">
        <v>22.45</v>
      </c>
      <c r="R136" s="32">
        <v>130.17857142857142</v>
      </c>
    </row>
  </sheetData>
  <mergeCells count="2">
    <mergeCell ref="A1:Q1"/>
    <mergeCell ref="A2: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6"/>
  <sheetViews>
    <sheetView workbookViewId="0">
      <pane xSplit="3" ySplit="12" topLeftCell="D13" activePane="bottomRight" state="frozen"/>
      <selection pane="topRight" activeCell="D1" sqref="D1"/>
      <selection pane="bottomLeft" activeCell="A13" sqref="A13"/>
      <selection pane="bottomRight" activeCell="D8" sqref="D8"/>
    </sheetView>
  </sheetViews>
  <sheetFormatPr defaultRowHeight="14.5" x14ac:dyDescent="0.35"/>
  <cols>
    <col min="2" max="2" width="29.7265625" customWidth="1"/>
    <col min="3" max="3" width="24.81640625" customWidth="1"/>
    <col min="4" max="4" width="19.6328125" customWidth="1"/>
    <col min="5" max="5" width="11.08984375" customWidth="1"/>
    <col min="6" max="6" width="21.81640625" customWidth="1"/>
    <col min="7" max="7" width="28.6328125" customWidth="1"/>
    <col min="8" max="8" width="34.54296875" customWidth="1"/>
    <col min="9" max="9" width="45.81640625" customWidth="1"/>
    <col min="10" max="10" width="25.7265625" customWidth="1"/>
    <col min="11" max="11" width="15.7265625" customWidth="1"/>
    <col min="12" max="12" width="11.81640625" customWidth="1"/>
    <col min="13" max="13" width="18.6328125" customWidth="1"/>
    <col min="14" max="14" width="13.54296875" customWidth="1"/>
    <col min="15" max="15" width="30.6328125" customWidth="1"/>
  </cols>
  <sheetData>
    <row r="1" spans="1:15" ht="35" x14ac:dyDescent="0.9">
      <c r="A1" s="152" t="s">
        <v>3</v>
      </c>
      <c r="B1" s="152"/>
      <c r="C1" s="152"/>
      <c r="D1" s="152"/>
      <c r="E1" s="152"/>
      <c r="F1" s="152"/>
      <c r="G1" s="152"/>
      <c r="H1" s="152"/>
      <c r="I1" s="152"/>
      <c r="J1" s="152"/>
      <c r="K1" s="152"/>
      <c r="L1" s="152"/>
      <c r="M1" s="152"/>
      <c r="N1" s="152"/>
      <c r="O1" s="152"/>
    </row>
    <row r="2" spans="1:15" ht="16" x14ac:dyDescent="0.35">
      <c r="A2" s="153" t="s">
        <v>303</v>
      </c>
      <c r="B2" s="153"/>
    </row>
    <row r="13" spans="1:15" x14ac:dyDescent="0.35">
      <c r="C13" s="19" t="s">
        <v>304</v>
      </c>
      <c r="D13" s="6" t="s">
        <v>294</v>
      </c>
      <c r="E13" s="17" t="s">
        <v>295</v>
      </c>
      <c r="F13" s="6" t="s">
        <v>307</v>
      </c>
      <c r="G13" s="6" t="s">
        <v>308</v>
      </c>
      <c r="H13" s="6" t="s">
        <v>309</v>
      </c>
      <c r="I13" s="6" t="s">
        <v>310</v>
      </c>
      <c r="J13" s="6" t="s">
        <v>311</v>
      </c>
      <c r="K13" s="6" t="s">
        <v>312</v>
      </c>
      <c r="L13" s="6" t="s">
        <v>313</v>
      </c>
      <c r="M13" s="6" t="s">
        <v>314</v>
      </c>
      <c r="N13" s="6" t="s">
        <v>39</v>
      </c>
      <c r="O13" s="17" t="s">
        <v>315</v>
      </c>
    </row>
    <row r="14" spans="1:15" x14ac:dyDescent="0.35">
      <c r="C14" s="23" t="s">
        <v>444</v>
      </c>
      <c r="D14" s="35">
        <v>65</v>
      </c>
      <c r="E14" s="22">
        <v>30.6</v>
      </c>
      <c r="F14" s="21">
        <v>4</v>
      </c>
      <c r="G14" s="21">
        <v>10.5</v>
      </c>
      <c r="H14" s="21">
        <v>17.5</v>
      </c>
      <c r="I14" s="21">
        <v>20.100000000000001</v>
      </c>
      <c r="J14" s="21">
        <v>25</v>
      </c>
      <c r="K14" s="21">
        <v>4.0999999999999996</v>
      </c>
      <c r="L14" s="21">
        <v>32.1</v>
      </c>
      <c r="M14" s="21">
        <v>6</v>
      </c>
      <c r="N14" s="21">
        <v>10.6</v>
      </c>
      <c r="O14" s="18">
        <v>21.1</v>
      </c>
    </row>
    <row r="15" spans="1:15" x14ac:dyDescent="0.35">
      <c r="C15" s="23" t="s">
        <v>388</v>
      </c>
      <c r="D15" s="35">
        <v>6</v>
      </c>
      <c r="E15" s="22">
        <v>22.166666666666668</v>
      </c>
      <c r="F15" s="21">
        <v>1</v>
      </c>
      <c r="G15" s="21">
        <v>2</v>
      </c>
      <c r="H15" s="21">
        <v>1</v>
      </c>
      <c r="I15" s="21">
        <v>3</v>
      </c>
      <c r="J15" s="21">
        <v>3</v>
      </c>
      <c r="K15" s="21">
        <v>0</v>
      </c>
      <c r="L15" s="21">
        <v>2</v>
      </c>
      <c r="M15" s="21">
        <v>2</v>
      </c>
      <c r="N15" s="21">
        <v>1</v>
      </c>
      <c r="O15" s="18">
        <v>2</v>
      </c>
    </row>
    <row r="16" spans="1:15" x14ac:dyDescent="0.35">
      <c r="C16" s="23" t="s">
        <v>200</v>
      </c>
      <c r="D16" s="35">
        <v>2</v>
      </c>
      <c r="E16" s="22">
        <v>26.5</v>
      </c>
      <c r="F16" s="21">
        <v>1</v>
      </c>
      <c r="G16" s="21">
        <v>1</v>
      </c>
      <c r="H16" s="21">
        <v>0</v>
      </c>
      <c r="I16" s="21">
        <v>0</v>
      </c>
      <c r="J16" s="21">
        <v>2</v>
      </c>
      <c r="K16" s="21">
        <v>0</v>
      </c>
      <c r="L16" s="21">
        <v>0</v>
      </c>
      <c r="M16" s="21">
        <v>0</v>
      </c>
      <c r="N16" s="21">
        <v>0</v>
      </c>
      <c r="O16" s="18">
        <v>2</v>
      </c>
    </row>
    <row r="17" spans="3:15" x14ac:dyDescent="0.35">
      <c r="C17" s="23" t="s">
        <v>402</v>
      </c>
      <c r="D17" s="35">
        <v>2</v>
      </c>
      <c r="E17" s="22">
        <v>54.5</v>
      </c>
      <c r="F17" s="21">
        <v>0</v>
      </c>
      <c r="G17" s="21">
        <v>0</v>
      </c>
      <c r="H17" s="21">
        <v>0</v>
      </c>
      <c r="I17" s="21">
        <v>0</v>
      </c>
      <c r="J17" s="21">
        <v>1</v>
      </c>
      <c r="K17" s="21">
        <v>0</v>
      </c>
      <c r="L17" s="21">
        <v>2</v>
      </c>
      <c r="M17" s="21">
        <v>0</v>
      </c>
      <c r="N17" s="21">
        <v>1</v>
      </c>
      <c r="O17" s="18">
        <v>2</v>
      </c>
    </row>
    <row r="18" spans="3:15" x14ac:dyDescent="0.35">
      <c r="C18" s="23" t="s">
        <v>193</v>
      </c>
      <c r="D18" s="35">
        <v>9</v>
      </c>
      <c r="E18" s="22">
        <v>66.222222222222229</v>
      </c>
      <c r="F18" s="21">
        <v>0</v>
      </c>
      <c r="G18" s="21">
        <v>4</v>
      </c>
      <c r="H18" s="21">
        <v>3.75</v>
      </c>
      <c r="I18" s="21">
        <v>3.75</v>
      </c>
      <c r="J18" s="21">
        <v>1</v>
      </c>
      <c r="K18" s="21">
        <v>1</v>
      </c>
      <c r="L18" s="21">
        <v>2.75</v>
      </c>
      <c r="M18" s="21">
        <v>1</v>
      </c>
      <c r="N18" s="21">
        <v>0</v>
      </c>
      <c r="O18" s="18">
        <v>0.75</v>
      </c>
    </row>
    <row r="19" spans="3:15" x14ac:dyDescent="0.35">
      <c r="C19" s="23" t="s">
        <v>149</v>
      </c>
      <c r="D19" s="35">
        <v>2</v>
      </c>
      <c r="E19" s="22">
        <v>20</v>
      </c>
      <c r="F19" s="21">
        <v>1</v>
      </c>
      <c r="G19" s="21">
        <v>0</v>
      </c>
      <c r="H19" s="21">
        <v>1</v>
      </c>
      <c r="I19" s="21">
        <v>0</v>
      </c>
      <c r="J19" s="21">
        <v>0</v>
      </c>
      <c r="K19" s="21">
        <v>0</v>
      </c>
      <c r="L19" s="21">
        <v>1</v>
      </c>
      <c r="M19" s="21">
        <v>1</v>
      </c>
      <c r="N19" s="21">
        <v>0</v>
      </c>
      <c r="O19" s="18">
        <v>0</v>
      </c>
    </row>
    <row r="20" spans="3:15" x14ac:dyDescent="0.35">
      <c r="C20" s="23" t="s">
        <v>182</v>
      </c>
      <c r="D20" s="35">
        <v>11</v>
      </c>
      <c r="E20" s="22">
        <v>63.363636363636367</v>
      </c>
      <c r="F20" s="21">
        <v>0.5</v>
      </c>
      <c r="G20" s="21">
        <v>1.25</v>
      </c>
      <c r="H20" s="21">
        <v>2.25</v>
      </c>
      <c r="I20" s="21">
        <v>3.5</v>
      </c>
      <c r="J20" s="21">
        <v>1</v>
      </c>
      <c r="K20" s="21">
        <v>0.5</v>
      </c>
      <c r="L20" s="21">
        <v>5.25</v>
      </c>
      <c r="M20" s="21">
        <v>3</v>
      </c>
      <c r="N20" s="21">
        <v>2.75</v>
      </c>
      <c r="O20" s="18">
        <v>2</v>
      </c>
    </row>
    <row r="21" spans="3:15" x14ac:dyDescent="0.35">
      <c r="C21" s="23" t="s">
        <v>189</v>
      </c>
      <c r="D21" s="35">
        <v>2</v>
      </c>
      <c r="E21" s="22">
        <v>25</v>
      </c>
      <c r="F21" s="21">
        <v>0</v>
      </c>
      <c r="G21" s="21">
        <v>0</v>
      </c>
      <c r="H21" s="21">
        <v>0</v>
      </c>
      <c r="I21" s="21">
        <v>1</v>
      </c>
      <c r="J21" s="21">
        <v>1</v>
      </c>
      <c r="K21" s="21">
        <v>0</v>
      </c>
      <c r="L21" s="21">
        <v>1</v>
      </c>
      <c r="M21" s="21">
        <v>0</v>
      </c>
      <c r="N21" s="21">
        <v>0</v>
      </c>
      <c r="O21" s="18">
        <v>2</v>
      </c>
    </row>
    <row r="22" spans="3:15" x14ac:dyDescent="0.35">
      <c r="C22" s="23" t="s">
        <v>171</v>
      </c>
      <c r="D22" s="35">
        <v>4</v>
      </c>
      <c r="E22" s="22">
        <v>70.75</v>
      </c>
      <c r="F22" s="21">
        <v>1</v>
      </c>
      <c r="G22" s="21">
        <v>0</v>
      </c>
      <c r="H22" s="21">
        <v>1</v>
      </c>
      <c r="I22" s="21">
        <v>2</v>
      </c>
      <c r="J22" s="21">
        <v>1</v>
      </c>
      <c r="K22" s="21">
        <v>0</v>
      </c>
      <c r="L22" s="21">
        <v>1</v>
      </c>
      <c r="M22" s="21">
        <v>0</v>
      </c>
      <c r="N22" s="21">
        <v>0</v>
      </c>
      <c r="O22" s="18">
        <v>0</v>
      </c>
    </row>
    <row r="23" spans="3:15" x14ac:dyDescent="0.35">
      <c r="C23" s="23" t="s">
        <v>123</v>
      </c>
      <c r="D23" s="35">
        <v>1</v>
      </c>
      <c r="E23" s="22">
        <v>47</v>
      </c>
      <c r="F23" s="21">
        <v>0</v>
      </c>
      <c r="G23" s="21">
        <v>0</v>
      </c>
      <c r="H23" s="21">
        <v>0</v>
      </c>
      <c r="I23" s="21">
        <v>0</v>
      </c>
      <c r="J23" s="21">
        <v>0</v>
      </c>
      <c r="K23" s="21">
        <v>0</v>
      </c>
      <c r="L23" s="21">
        <v>1</v>
      </c>
      <c r="M23" s="21">
        <v>0</v>
      </c>
      <c r="N23" s="21">
        <v>1</v>
      </c>
      <c r="O23" s="18">
        <v>1</v>
      </c>
    </row>
    <row r="24" spans="3:15" x14ac:dyDescent="0.35">
      <c r="C24" s="23" t="s">
        <v>174</v>
      </c>
      <c r="D24" s="35">
        <v>24</v>
      </c>
      <c r="E24" s="22">
        <v>58.708333333333336</v>
      </c>
      <c r="F24" s="21">
        <v>3</v>
      </c>
      <c r="G24" s="21">
        <v>0</v>
      </c>
      <c r="H24" s="21">
        <v>10</v>
      </c>
      <c r="I24" s="21">
        <v>9</v>
      </c>
      <c r="J24" s="21">
        <v>0</v>
      </c>
      <c r="K24" s="21">
        <v>3</v>
      </c>
      <c r="L24" s="21">
        <v>14</v>
      </c>
      <c r="M24" s="21">
        <v>2</v>
      </c>
      <c r="N24" s="21">
        <v>3</v>
      </c>
      <c r="O24" s="18">
        <v>11</v>
      </c>
    </row>
    <row r="25" spans="3:15" x14ac:dyDescent="0.35">
      <c r="C25" s="23" t="s">
        <v>385</v>
      </c>
      <c r="D25" s="35">
        <v>2</v>
      </c>
      <c r="E25" s="22">
        <v>50</v>
      </c>
      <c r="F25" s="21">
        <v>0</v>
      </c>
      <c r="G25" s="21">
        <v>0</v>
      </c>
      <c r="H25" s="21">
        <v>0</v>
      </c>
      <c r="I25" s="21">
        <v>1</v>
      </c>
      <c r="J25" s="21">
        <v>0</v>
      </c>
      <c r="K25" s="21">
        <v>0</v>
      </c>
      <c r="L25" s="21">
        <v>2</v>
      </c>
      <c r="M25" s="21">
        <v>1</v>
      </c>
      <c r="N25" s="21">
        <v>0</v>
      </c>
      <c r="O25" s="18">
        <v>1</v>
      </c>
    </row>
    <row r="26" spans="3:15" x14ac:dyDescent="0.35">
      <c r="C26" s="23" t="s">
        <v>416</v>
      </c>
      <c r="D26" s="35">
        <v>1</v>
      </c>
      <c r="E26" s="22">
        <v>24</v>
      </c>
      <c r="F26" s="21">
        <v>0</v>
      </c>
      <c r="G26" s="21">
        <v>0</v>
      </c>
      <c r="H26" s="21">
        <v>0</v>
      </c>
      <c r="I26" s="21">
        <v>0</v>
      </c>
      <c r="J26" s="21">
        <v>0</v>
      </c>
      <c r="K26" s="21">
        <v>0</v>
      </c>
      <c r="L26" s="21">
        <v>1</v>
      </c>
      <c r="M26" s="21">
        <v>0</v>
      </c>
      <c r="N26" s="21">
        <v>1</v>
      </c>
      <c r="O26" s="18">
        <v>1</v>
      </c>
    </row>
    <row r="27" spans="3:15" x14ac:dyDescent="0.35">
      <c r="C27" s="23" t="s">
        <v>392</v>
      </c>
      <c r="D27" s="35">
        <v>1</v>
      </c>
      <c r="E27" s="22">
        <v>59</v>
      </c>
      <c r="F27" s="21">
        <v>0</v>
      </c>
      <c r="G27" s="21">
        <v>0</v>
      </c>
      <c r="H27" s="21">
        <v>0</v>
      </c>
      <c r="I27" s="21">
        <v>0</v>
      </c>
      <c r="J27" s="21">
        <v>0</v>
      </c>
      <c r="K27" s="21">
        <v>0</v>
      </c>
      <c r="L27" s="21">
        <v>0</v>
      </c>
      <c r="M27" s="21">
        <v>1</v>
      </c>
      <c r="N27" s="21">
        <v>0</v>
      </c>
      <c r="O27" s="18">
        <v>0</v>
      </c>
    </row>
    <row r="28" spans="3:15" x14ac:dyDescent="0.35">
      <c r="C28" s="23" t="s">
        <v>393</v>
      </c>
      <c r="D28" s="35">
        <v>2</v>
      </c>
      <c r="E28" s="22">
        <v>68.5</v>
      </c>
      <c r="F28" s="21">
        <v>0</v>
      </c>
      <c r="G28" s="21">
        <v>0</v>
      </c>
      <c r="H28" s="21">
        <v>0</v>
      </c>
      <c r="I28" s="21">
        <v>1</v>
      </c>
      <c r="J28" s="21">
        <v>0</v>
      </c>
      <c r="K28" s="21">
        <v>0</v>
      </c>
      <c r="L28" s="21">
        <v>0</v>
      </c>
      <c r="M28" s="21">
        <v>0</v>
      </c>
      <c r="N28" s="21">
        <v>0</v>
      </c>
      <c r="O28" s="18">
        <v>0</v>
      </c>
    </row>
    <row r="29" spans="3:15" x14ac:dyDescent="0.35">
      <c r="C29" s="23" t="s">
        <v>178</v>
      </c>
      <c r="D29" s="35">
        <v>3</v>
      </c>
      <c r="E29" s="22">
        <v>33</v>
      </c>
      <c r="F29" s="21">
        <v>0</v>
      </c>
      <c r="G29" s="21">
        <v>0</v>
      </c>
      <c r="H29" s="21">
        <v>0</v>
      </c>
      <c r="I29" s="21">
        <v>1</v>
      </c>
      <c r="J29" s="21">
        <v>1</v>
      </c>
      <c r="K29" s="21">
        <v>0</v>
      </c>
      <c r="L29" s="21">
        <v>0</v>
      </c>
      <c r="M29" s="21">
        <v>1</v>
      </c>
      <c r="N29" s="21">
        <v>1</v>
      </c>
      <c r="O29" s="18">
        <v>1</v>
      </c>
    </row>
    <row r="30" spans="3:15" x14ac:dyDescent="0.35">
      <c r="C30" s="23" t="s">
        <v>161</v>
      </c>
      <c r="D30" s="35">
        <v>7</v>
      </c>
      <c r="E30" s="22">
        <v>59</v>
      </c>
      <c r="F30" s="21">
        <v>0.6</v>
      </c>
      <c r="G30" s="21">
        <v>0.6</v>
      </c>
      <c r="H30" s="21">
        <v>1</v>
      </c>
      <c r="I30" s="21">
        <v>0</v>
      </c>
      <c r="J30" s="21">
        <v>0</v>
      </c>
      <c r="K30" s="21">
        <v>2.6</v>
      </c>
      <c r="L30" s="21">
        <v>4.5999999999999996</v>
      </c>
      <c r="M30" s="21">
        <v>1</v>
      </c>
      <c r="N30" s="21">
        <v>0</v>
      </c>
      <c r="O30" s="18">
        <v>2.6</v>
      </c>
    </row>
    <row r="31" spans="3:15" x14ac:dyDescent="0.35">
      <c r="C31" s="23" t="s">
        <v>377</v>
      </c>
      <c r="D31" s="35">
        <v>2</v>
      </c>
      <c r="E31" s="22">
        <v>58.5</v>
      </c>
      <c r="F31" s="21">
        <v>0</v>
      </c>
      <c r="G31" s="21">
        <v>0</v>
      </c>
      <c r="H31" s="21">
        <v>1</v>
      </c>
      <c r="I31" s="21">
        <v>0</v>
      </c>
      <c r="J31" s="21">
        <v>0</v>
      </c>
      <c r="K31" s="21">
        <v>0</v>
      </c>
      <c r="L31" s="21">
        <v>0</v>
      </c>
      <c r="M31" s="21">
        <v>0</v>
      </c>
      <c r="N31" s="21">
        <v>2</v>
      </c>
      <c r="O31" s="18">
        <v>2</v>
      </c>
    </row>
    <row r="32" spans="3:15" x14ac:dyDescent="0.35">
      <c r="C32" s="23" t="s">
        <v>401</v>
      </c>
      <c r="D32" s="35">
        <v>2</v>
      </c>
      <c r="E32" s="22">
        <v>74</v>
      </c>
      <c r="F32" s="21">
        <v>0</v>
      </c>
      <c r="G32" s="21">
        <v>0</v>
      </c>
      <c r="H32" s="21">
        <v>1</v>
      </c>
      <c r="I32" s="21">
        <v>0</v>
      </c>
      <c r="J32" s="21">
        <v>0</v>
      </c>
      <c r="K32" s="21">
        <v>0</v>
      </c>
      <c r="L32" s="21">
        <v>0</v>
      </c>
      <c r="M32" s="21">
        <v>1</v>
      </c>
      <c r="N32" s="21">
        <v>0</v>
      </c>
      <c r="O32" s="18">
        <v>0</v>
      </c>
    </row>
    <row r="33" spans="3:15" x14ac:dyDescent="0.35">
      <c r="C33" s="23" t="s">
        <v>132</v>
      </c>
      <c r="D33" s="35">
        <v>1</v>
      </c>
      <c r="E33" s="22">
        <v>66</v>
      </c>
      <c r="F33" s="21">
        <v>1</v>
      </c>
      <c r="G33" s="21">
        <v>0</v>
      </c>
      <c r="H33" s="21">
        <v>1</v>
      </c>
      <c r="I33" s="21">
        <v>1</v>
      </c>
      <c r="J33" s="21">
        <v>0</v>
      </c>
      <c r="K33" s="21">
        <v>0</v>
      </c>
      <c r="L33" s="21">
        <v>0</v>
      </c>
      <c r="M33" s="21">
        <v>0</v>
      </c>
      <c r="N33" s="21">
        <v>0</v>
      </c>
      <c r="O33" s="18">
        <v>0</v>
      </c>
    </row>
    <row r="34" spans="3:15" x14ac:dyDescent="0.35">
      <c r="C34" s="23" t="s">
        <v>190</v>
      </c>
      <c r="D34" s="35">
        <v>3</v>
      </c>
      <c r="E34" s="22">
        <v>50.666666666666664</v>
      </c>
      <c r="F34" s="21">
        <v>0</v>
      </c>
      <c r="G34" s="21">
        <v>0</v>
      </c>
      <c r="H34" s="21">
        <v>1</v>
      </c>
      <c r="I34" s="21">
        <v>3</v>
      </c>
      <c r="J34" s="21">
        <v>0</v>
      </c>
      <c r="K34" s="21">
        <v>0</v>
      </c>
      <c r="L34" s="21">
        <v>1</v>
      </c>
      <c r="M34" s="21">
        <v>0</v>
      </c>
      <c r="N34" s="21">
        <v>0</v>
      </c>
      <c r="O34" s="18">
        <v>2</v>
      </c>
    </row>
    <row r="35" spans="3:15" x14ac:dyDescent="0.35">
      <c r="C35" s="23" t="s">
        <v>166</v>
      </c>
      <c r="D35" s="35">
        <v>3</v>
      </c>
      <c r="E35" s="22">
        <v>58.333333333333336</v>
      </c>
      <c r="F35" s="21">
        <v>0</v>
      </c>
      <c r="G35" s="21">
        <v>0</v>
      </c>
      <c r="H35" s="21">
        <v>0</v>
      </c>
      <c r="I35" s="21">
        <v>1</v>
      </c>
      <c r="J35" s="21">
        <v>0</v>
      </c>
      <c r="K35" s="21">
        <v>1</v>
      </c>
      <c r="L35" s="21">
        <v>1</v>
      </c>
      <c r="M35" s="21">
        <v>1</v>
      </c>
      <c r="N35" s="21">
        <v>2</v>
      </c>
      <c r="O35" s="18">
        <v>1</v>
      </c>
    </row>
    <row r="36" spans="3:15" x14ac:dyDescent="0.35">
      <c r="C36" s="23" t="s">
        <v>413</v>
      </c>
      <c r="D36" s="35">
        <v>1</v>
      </c>
      <c r="E36" s="22">
        <v>26</v>
      </c>
      <c r="F36" s="21">
        <v>0</v>
      </c>
      <c r="G36" s="21">
        <v>0</v>
      </c>
      <c r="H36" s="21">
        <v>1</v>
      </c>
      <c r="I36" s="21">
        <v>1</v>
      </c>
      <c r="J36" s="21">
        <v>0</v>
      </c>
      <c r="K36" s="21">
        <v>0</v>
      </c>
      <c r="L36" s="21">
        <v>0</v>
      </c>
      <c r="M36" s="21">
        <v>0</v>
      </c>
      <c r="N36" s="21">
        <v>0</v>
      </c>
      <c r="O36" s="18">
        <v>1</v>
      </c>
    </row>
    <row r="37" spans="3:15" x14ac:dyDescent="0.35">
      <c r="C37" s="23" t="s">
        <v>405</v>
      </c>
      <c r="D37" s="35">
        <v>1</v>
      </c>
      <c r="E37" s="22">
        <v>52</v>
      </c>
      <c r="F37" s="21">
        <v>0</v>
      </c>
      <c r="G37" s="21">
        <v>0</v>
      </c>
      <c r="H37" s="21">
        <v>0</v>
      </c>
      <c r="I37" s="21">
        <v>0</v>
      </c>
      <c r="J37" s="21">
        <v>1</v>
      </c>
      <c r="K37" s="21">
        <v>0</v>
      </c>
      <c r="L37" s="21">
        <v>0</v>
      </c>
      <c r="M37" s="21">
        <v>0</v>
      </c>
      <c r="N37" s="21">
        <v>0</v>
      </c>
      <c r="O37" s="18">
        <v>1</v>
      </c>
    </row>
    <row r="38" spans="3:15" x14ac:dyDescent="0.35">
      <c r="C38" s="23" t="s">
        <v>181</v>
      </c>
      <c r="D38" s="35">
        <v>4</v>
      </c>
      <c r="E38" s="22">
        <v>66</v>
      </c>
      <c r="F38" s="21">
        <v>0</v>
      </c>
      <c r="G38" s="21">
        <v>1</v>
      </c>
      <c r="H38" s="21">
        <v>1</v>
      </c>
      <c r="I38" s="21">
        <v>0</v>
      </c>
      <c r="J38" s="21">
        <v>3</v>
      </c>
      <c r="K38" s="21">
        <v>0</v>
      </c>
      <c r="L38" s="21">
        <v>2</v>
      </c>
      <c r="M38" s="21">
        <v>0</v>
      </c>
      <c r="N38" s="21">
        <v>0</v>
      </c>
      <c r="O38" s="18">
        <v>3</v>
      </c>
    </row>
    <row r="39" spans="3:15" x14ac:dyDescent="0.35">
      <c r="C39" s="23" t="s">
        <v>155</v>
      </c>
      <c r="D39" s="35">
        <v>5</v>
      </c>
      <c r="E39" s="22">
        <v>62</v>
      </c>
      <c r="F39" s="21">
        <v>0</v>
      </c>
      <c r="G39" s="21">
        <v>1</v>
      </c>
      <c r="H39" s="21">
        <v>0</v>
      </c>
      <c r="I39" s="21">
        <v>0</v>
      </c>
      <c r="J39" s="21">
        <v>0</v>
      </c>
      <c r="K39" s="21">
        <v>1</v>
      </c>
      <c r="L39" s="21">
        <v>1</v>
      </c>
      <c r="M39" s="21">
        <v>2</v>
      </c>
      <c r="N39" s="21">
        <v>1</v>
      </c>
      <c r="O39" s="18">
        <v>0</v>
      </c>
    </row>
    <row r="40" spans="3:15" x14ac:dyDescent="0.35">
      <c r="C40" s="23" t="s">
        <v>156</v>
      </c>
      <c r="D40" s="35">
        <v>10</v>
      </c>
      <c r="E40" s="22">
        <v>60.7</v>
      </c>
      <c r="F40" s="21">
        <v>0</v>
      </c>
      <c r="G40" s="21">
        <v>0</v>
      </c>
      <c r="H40" s="21">
        <v>2</v>
      </c>
      <c r="I40" s="21">
        <v>5</v>
      </c>
      <c r="J40" s="21">
        <v>0</v>
      </c>
      <c r="K40" s="21">
        <v>1</v>
      </c>
      <c r="L40" s="21">
        <v>5</v>
      </c>
      <c r="M40" s="21">
        <v>0</v>
      </c>
      <c r="N40" s="21">
        <v>2</v>
      </c>
      <c r="O40" s="18">
        <v>4</v>
      </c>
    </row>
    <row r="41" spans="3:15" x14ac:dyDescent="0.35">
      <c r="C41" s="23" t="s">
        <v>170</v>
      </c>
      <c r="D41" s="35">
        <v>5</v>
      </c>
      <c r="E41" s="22">
        <v>47.6</v>
      </c>
      <c r="F41" s="21">
        <v>1</v>
      </c>
      <c r="G41" s="21">
        <v>0.75</v>
      </c>
      <c r="H41" s="21">
        <v>0.75</v>
      </c>
      <c r="I41" s="21">
        <v>1</v>
      </c>
      <c r="J41" s="21">
        <v>0.75</v>
      </c>
      <c r="K41" s="21">
        <v>0</v>
      </c>
      <c r="L41" s="21">
        <v>0</v>
      </c>
      <c r="M41" s="21">
        <v>1</v>
      </c>
      <c r="N41" s="21">
        <v>0.75</v>
      </c>
      <c r="O41" s="18">
        <v>0</v>
      </c>
    </row>
    <row r="42" spans="3:15" x14ac:dyDescent="0.35">
      <c r="C42" s="23" t="s">
        <v>145</v>
      </c>
      <c r="D42" s="35">
        <v>4</v>
      </c>
      <c r="E42" s="22">
        <v>55.25</v>
      </c>
      <c r="F42" s="21">
        <v>0</v>
      </c>
      <c r="G42" s="21">
        <v>1</v>
      </c>
      <c r="H42" s="21">
        <v>2</v>
      </c>
      <c r="I42" s="21">
        <v>3</v>
      </c>
      <c r="J42" s="21">
        <v>0</v>
      </c>
      <c r="K42" s="21">
        <v>0</v>
      </c>
      <c r="L42" s="21">
        <v>1</v>
      </c>
      <c r="M42" s="21">
        <v>0</v>
      </c>
      <c r="N42" s="21">
        <v>0</v>
      </c>
      <c r="O42" s="18">
        <v>1</v>
      </c>
    </row>
    <row r="43" spans="3:15" x14ac:dyDescent="0.35">
      <c r="C43" s="23" t="s">
        <v>168</v>
      </c>
      <c r="D43" s="35">
        <v>2</v>
      </c>
      <c r="E43" s="22">
        <v>59.5</v>
      </c>
      <c r="F43" s="21">
        <v>0</v>
      </c>
      <c r="G43" s="21">
        <v>1</v>
      </c>
      <c r="H43" s="21">
        <v>1</v>
      </c>
      <c r="I43" s="21">
        <v>0</v>
      </c>
      <c r="J43" s="21">
        <v>0</v>
      </c>
      <c r="K43" s="21">
        <v>0</v>
      </c>
      <c r="L43" s="21">
        <v>1</v>
      </c>
      <c r="M43" s="21">
        <v>0</v>
      </c>
      <c r="N43" s="21">
        <v>0</v>
      </c>
      <c r="O43" s="18">
        <v>0</v>
      </c>
    </row>
    <row r="44" spans="3:15" x14ac:dyDescent="0.35">
      <c r="C44" s="23" t="s">
        <v>141</v>
      </c>
      <c r="D44" s="35">
        <v>1</v>
      </c>
      <c r="E44" s="22">
        <v>74</v>
      </c>
      <c r="F44" s="21">
        <v>0</v>
      </c>
      <c r="G44" s="21">
        <v>0</v>
      </c>
      <c r="H44" s="21">
        <v>0</v>
      </c>
      <c r="I44" s="21">
        <v>0</v>
      </c>
      <c r="J44" s="21">
        <v>0</v>
      </c>
      <c r="K44" s="21">
        <v>0</v>
      </c>
      <c r="L44" s="21">
        <v>1</v>
      </c>
      <c r="M44" s="21">
        <v>0</v>
      </c>
      <c r="N44" s="21">
        <v>1</v>
      </c>
      <c r="O44" s="18">
        <v>1</v>
      </c>
    </row>
    <row r="45" spans="3:15" x14ac:dyDescent="0.35">
      <c r="C45" s="23" t="s">
        <v>142</v>
      </c>
      <c r="D45" s="35">
        <v>3</v>
      </c>
      <c r="E45" s="22">
        <v>53</v>
      </c>
      <c r="F45" s="21">
        <v>0</v>
      </c>
      <c r="G45" s="21">
        <v>0</v>
      </c>
      <c r="H45" s="21">
        <v>1</v>
      </c>
      <c r="I45" s="21">
        <v>1</v>
      </c>
      <c r="J45" s="21">
        <v>0</v>
      </c>
      <c r="K45" s="21">
        <v>0</v>
      </c>
      <c r="L45" s="21">
        <v>0</v>
      </c>
      <c r="M45" s="21">
        <v>1</v>
      </c>
      <c r="N45" s="21">
        <v>0</v>
      </c>
      <c r="O45" s="18">
        <v>1</v>
      </c>
    </row>
    <row r="46" spans="3:15" x14ac:dyDescent="0.35">
      <c r="C46" s="23" t="s">
        <v>389</v>
      </c>
      <c r="D46" s="35">
        <v>1</v>
      </c>
      <c r="E46" s="22">
        <v>69</v>
      </c>
      <c r="F46" s="21">
        <v>0</v>
      </c>
      <c r="G46" s="21">
        <v>0</v>
      </c>
      <c r="H46" s="21">
        <v>0</v>
      </c>
      <c r="I46" s="21">
        <v>1</v>
      </c>
      <c r="J46" s="21">
        <v>0</v>
      </c>
      <c r="K46" s="21">
        <v>0</v>
      </c>
      <c r="L46" s="21">
        <v>1</v>
      </c>
      <c r="M46" s="21">
        <v>0</v>
      </c>
      <c r="N46" s="21">
        <v>0</v>
      </c>
      <c r="O46" s="18">
        <v>1</v>
      </c>
    </row>
    <row r="47" spans="3:15" x14ac:dyDescent="0.35">
      <c r="C47" s="23" t="s">
        <v>138</v>
      </c>
      <c r="D47" s="35">
        <v>1</v>
      </c>
      <c r="E47" s="22">
        <v>57</v>
      </c>
      <c r="F47" s="21">
        <v>0</v>
      </c>
      <c r="G47" s="21">
        <v>0</v>
      </c>
      <c r="H47" s="21">
        <v>0</v>
      </c>
      <c r="I47" s="21">
        <v>0</v>
      </c>
      <c r="J47" s="21">
        <v>0</v>
      </c>
      <c r="K47" s="21">
        <v>0</v>
      </c>
      <c r="L47" s="21">
        <v>0</v>
      </c>
      <c r="M47" s="21">
        <v>1</v>
      </c>
      <c r="N47" s="21">
        <v>0</v>
      </c>
      <c r="O47" s="18">
        <v>0</v>
      </c>
    </row>
    <row r="48" spans="3:15" x14ac:dyDescent="0.35">
      <c r="C48" s="23" t="s">
        <v>147</v>
      </c>
      <c r="D48" s="35">
        <v>2</v>
      </c>
      <c r="E48" s="22">
        <v>27</v>
      </c>
      <c r="F48" s="21">
        <v>0</v>
      </c>
      <c r="G48" s="21">
        <v>0</v>
      </c>
      <c r="H48" s="21">
        <v>2</v>
      </c>
      <c r="I48" s="21">
        <v>0</v>
      </c>
      <c r="J48" s="21">
        <v>0</v>
      </c>
      <c r="K48" s="21">
        <v>0</v>
      </c>
      <c r="L48" s="21">
        <v>2</v>
      </c>
      <c r="M48" s="21">
        <v>0</v>
      </c>
      <c r="N48" s="21">
        <v>0</v>
      </c>
      <c r="O48" s="18">
        <v>2</v>
      </c>
    </row>
    <row r="49" spans="3:15" x14ac:dyDescent="0.35">
      <c r="C49" s="23" t="s">
        <v>396</v>
      </c>
      <c r="D49" s="35">
        <v>2</v>
      </c>
      <c r="E49" s="22">
        <v>61.5</v>
      </c>
      <c r="F49" s="21">
        <v>0</v>
      </c>
      <c r="G49" s="21">
        <v>0</v>
      </c>
      <c r="H49" s="21">
        <v>2</v>
      </c>
      <c r="I49" s="21">
        <v>2</v>
      </c>
      <c r="J49" s="21">
        <v>0</v>
      </c>
      <c r="K49" s="21">
        <v>0</v>
      </c>
      <c r="L49" s="21">
        <v>0</v>
      </c>
      <c r="M49" s="21">
        <v>0</v>
      </c>
      <c r="N49" s="21">
        <v>0</v>
      </c>
      <c r="O49" s="18">
        <v>0</v>
      </c>
    </row>
    <row r="50" spans="3:15" x14ac:dyDescent="0.35">
      <c r="C50" s="23" t="s">
        <v>395</v>
      </c>
      <c r="D50" s="35">
        <v>2</v>
      </c>
      <c r="E50" s="22">
        <v>57</v>
      </c>
      <c r="F50" s="21">
        <v>0</v>
      </c>
      <c r="G50" s="21">
        <v>0</v>
      </c>
      <c r="H50" s="21">
        <v>1</v>
      </c>
      <c r="I50" s="21">
        <v>1</v>
      </c>
      <c r="J50" s="21">
        <v>0</v>
      </c>
      <c r="K50" s="21">
        <v>0</v>
      </c>
      <c r="L50" s="21">
        <v>2</v>
      </c>
      <c r="M50" s="21">
        <v>0</v>
      </c>
      <c r="N50" s="21">
        <v>0</v>
      </c>
      <c r="O50" s="18">
        <v>0</v>
      </c>
    </row>
    <row r="51" spans="3:15" x14ac:dyDescent="0.35">
      <c r="C51" s="23" t="s">
        <v>129</v>
      </c>
      <c r="D51" s="35">
        <v>12</v>
      </c>
      <c r="E51" s="22">
        <v>67.583333333333329</v>
      </c>
      <c r="F51" s="21">
        <v>0</v>
      </c>
      <c r="G51" s="21">
        <v>2</v>
      </c>
      <c r="H51" s="21">
        <v>3</v>
      </c>
      <c r="I51" s="21">
        <v>6</v>
      </c>
      <c r="J51" s="21">
        <v>1</v>
      </c>
      <c r="K51" s="21">
        <v>1</v>
      </c>
      <c r="L51" s="21">
        <v>3</v>
      </c>
      <c r="M51" s="21">
        <v>1</v>
      </c>
      <c r="N51" s="21">
        <v>1</v>
      </c>
      <c r="O51" s="18">
        <v>1</v>
      </c>
    </row>
    <row r="52" spans="3:15" x14ac:dyDescent="0.35">
      <c r="C52" s="23" t="s">
        <v>165</v>
      </c>
      <c r="D52" s="35">
        <v>3</v>
      </c>
      <c r="E52" s="22">
        <v>61</v>
      </c>
      <c r="F52" s="21">
        <v>0</v>
      </c>
      <c r="G52" s="21">
        <v>0</v>
      </c>
      <c r="H52" s="21">
        <v>0</v>
      </c>
      <c r="I52" s="21">
        <v>0</v>
      </c>
      <c r="J52" s="21">
        <v>1</v>
      </c>
      <c r="K52" s="21">
        <v>0</v>
      </c>
      <c r="L52" s="21">
        <v>0</v>
      </c>
      <c r="M52" s="21">
        <v>1</v>
      </c>
      <c r="N52" s="21">
        <v>0</v>
      </c>
      <c r="O52" s="18">
        <v>0</v>
      </c>
    </row>
    <row r="53" spans="3:15" x14ac:dyDescent="0.35">
      <c r="C53" s="23" t="s">
        <v>119</v>
      </c>
      <c r="D53" s="35">
        <v>1</v>
      </c>
      <c r="E53" s="22">
        <v>27</v>
      </c>
      <c r="F53" s="21">
        <v>0</v>
      </c>
      <c r="G53" s="21">
        <v>0</v>
      </c>
      <c r="H53" s="21">
        <v>0</v>
      </c>
      <c r="I53" s="21">
        <v>1</v>
      </c>
      <c r="J53" s="21">
        <v>1</v>
      </c>
      <c r="K53" s="21">
        <v>0</v>
      </c>
      <c r="L53" s="21">
        <v>1</v>
      </c>
      <c r="M53" s="21">
        <v>0</v>
      </c>
      <c r="N53" s="21">
        <v>0</v>
      </c>
      <c r="O53" s="18">
        <v>0</v>
      </c>
    </row>
    <row r="54" spans="3:15" x14ac:dyDescent="0.35">
      <c r="C54" s="23" t="s">
        <v>394</v>
      </c>
      <c r="D54" s="35">
        <v>1</v>
      </c>
      <c r="E54" s="22">
        <v>83</v>
      </c>
      <c r="F54" s="21">
        <v>0</v>
      </c>
      <c r="G54" s="21">
        <v>0</v>
      </c>
      <c r="H54" s="21">
        <v>0</v>
      </c>
      <c r="I54" s="21">
        <v>0</v>
      </c>
      <c r="J54" s="21">
        <v>0</v>
      </c>
      <c r="K54" s="21">
        <v>0</v>
      </c>
      <c r="L54" s="21">
        <v>0</v>
      </c>
      <c r="M54" s="21">
        <v>0</v>
      </c>
      <c r="N54" s="21">
        <v>0</v>
      </c>
      <c r="O54" s="18">
        <v>0</v>
      </c>
    </row>
    <row r="55" spans="3:15" x14ac:dyDescent="0.35">
      <c r="C55" s="23" t="s">
        <v>135</v>
      </c>
      <c r="D55" s="35">
        <v>4</v>
      </c>
      <c r="E55" s="22">
        <v>53</v>
      </c>
      <c r="F55" s="21">
        <v>0</v>
      </c>
      <c r="G55" s="21">
        <v>1</v>
      </c>
      <c r="H55" s="21">
        <v>0</v>
      </c>
      <c r="I55" s="21">
        <v>1</v>
      </c>
      <c r="J55" s="21">
        <v>0</v>
      </c>
      <c r="K55" s="21">
        <v>0</v>
      </c>
      <c r="L55" s="21">
        <v>0</v>
      </c>
      <c r="M55" s="21">
        <v>1</v>
      </c>
      <c r="N55" s="21">
        <v>0</v>
      </c>
      <c r="O55" s="18">
        <v>1</v>
      </c>
    </row>
    <row r="56" spans="3:15" x14ac:dyDescent="0.35">
      <c r="C56" s="23" t="s">
        <v>133</v>
      </c>
      <c r="D56" s="35">
        <v>3</v>
      </c>
      <c r="E56" s="22">
        <v>52.666666666666664</v>
      </c>
      <c r="F56" s="21">
        <v>1</v>
      </c>
      <c r="G56" s="21">
        <v>0</v>
      </c>
      <c r="H56" s="21">
        <v>0</v>
      </c>
      <c r="I56" s="21">
        <v>2</v>
      </c>
      <c r="J56" s="21">
        <v>1</v>
      </c>
      <c r="K56" s="21">
        <v>1</v>
      </c>
      <c r="L56" s="21">
        <v>2</v>
      </c>
      <c r="M56" s="21">
        <v>0</v>
      </c>
      <c r="N56" s="21">
        <v>0</v>
      </c>
      <c r="O56" s="18">
        <v>1</v>
      </c>
    </row>
    <row r="57" spans="3:15" x14ac:dyDescent="0.35">
      <c r="C57" s="23" t="s">
        <v>400</v>
      </c>
      <c r="D57" s="35">
        <v>2</v>
      </c>
      <c r="E57" s="22">
        <v>71</v>
      </c>
      <c r="F57" s="21">
        <v>0</v>
      </c>
      <c r="G57" s="21">
        <v>0</v>
      </c>
      <c r="H57" s="21">
        <v>2</v>
      </c>
      <c r="I57" s="21">
        <v>1</v>
      </c>
      <c r="J57" s="21">
        <v>0</v>
      </c>
      <c r="K57" s="21">
        <v>0</v>
      </c>
      <c r="L57" s="21">
        <v>1</v>
      </c>
      <c r="M57" s="21">
        <v>0</v>
      </c>
      <c r="N57" s="21">
        <v>2</v>
      </c>
      <c r="O57" s="18">
        <v>0</v>
      </c>
    </row>
    <row r="58" spans="3:15" x14ac:dyDescent="0.35">
      <c r="C58" s="23" t="s">
        <v>120</v>
      </c>
      <c r="D58" s="35">
        <v>2</v>
      </c>
      <c r="E58" s="22">
        <v>57</v>
      </c>
      <c r="F58" s="21">
        <v>0</v>
      </c>
      <c r="G58" s="21">
        <v>1</v>
      </c>
      <c r="H58" s="21">
        <v>1</v>
      </c>
      <c r="I58" s="21">
        <v>1</v>
      </c>
      <c r="J58" s="21">
        <v>0</v>
      </c>
      <c r="K58" s="21">
        <v>0</v>
      </c>
      <c r="L58" s="21">
        <v>1</v>
      </c>
      <c r="M58" s="21">
        <v>0</v>
      </c>
      <c r="N58" s="21">
        <v>0</v>
      </c>
      <c r="O58" s="18">
        <v>1</v>
      </c>
    </row>
    <row r="59" spans="3:15" x14ac:dyDescent="0.35">
      <c r="C59" s="23" t="s">
        <v>399</v>
      </c>
      <c r="D59" s="35">
        <v>1</v>
      </c>
      <c r="E59" s="22">
        <v>78</v>
      </c>
      <c r="F59" s="21">
        <v>0</v>
      </c>
      <c r="G59" s="21">
        <v>0</v>
      </c>
      <c r="H59" s="21">
        <v>1</v>
      </c>
      <c r="I59" s="21">
        <v>0</v>
      </c>
      <c r="J59" s="21">
        <v>0</v>
      </c>
      <c r="K59" s="21">
        <v>0</v>
      </c>
      <c r="L59" s="21">
        <v>0</v>
      </c>
      <c r="M59" s="21">
        <v>0</v>
      </c>
      <c r="N59" s="21">
        <v>0</v>
      </c>
      <c r="O59" s="18">
        <v>0</v>
      </c>
    </row>
    <row r="60" spans="3:15" x14ac:dyDescent="0.35">
      <c r="C60" s="23" t="s">
        <v>398</v>
      </c>
      <c r="D60" s="35">
        <v>3</v>
      </c>
      <c r="E60" s="22">
        <v>63.666666666666664</v>
      </c>
      <c r="F60" s="21">
        <v>1.5</v>
      </c>
      <c r="G60" s="21">
        <v>1</v>
      </c>
      <c r="H60" s="21">
        <v>0.5</v>
      </c>
      <c r="I60" s="21">
        <v>0.5</v>
      </c>
      <c r="J60" s="21">
        <v>1</v>
      </c>
      <c r="K60" s="21">
        <v>0</v>
      </c>
      <c r="L60" s="21">
        <v>0.5</v>
      </c>
      <c r="M60" s="21">
        <v>0</v>
      </c>
      <c r="N60" s="21">
        <v>1.5</v>
      </c>
      <c r="O60" s="18">
        <v>0.5</v>
      </c>
    </row>
    <row r="61" spans="3:15" x14ac:dyDescent="0.35">
      <c r="C61" s="23" t="s">
        <v>397</v>
      </c>
      <c r="D61" s="35">
        <v>1</v>
      </c>
      <c r="E61" s="22">
        <v>87</v>
      </c>
      <c r="F61" s="21">
        <v>0</v>
      </c>
      <c r="G61" s="21">
        <v>0</v>
      </c>
      <c r="H61" s="21">
        <v>0</v>
      </c>
      <c r="I61" s="21">
        <v>0</v>
      </c>
      <c r="J61" s="21">
        <v>0</v>
      </c>
      <c r="K61" s="21">
        <v>0</v>
      </c>
      <c r="L61" s="21">
        <v>0</v>
      </c>
      <c r="M61" s="21">
        <v>1</v>
      </c>
      <c r="N61" s="21">
        <v>0</v>
      </c>
      <c r="O61" s="18">
        <v>0</v>
      </c>
    </row>
    <row r="62" spans="3:15" x14ac:dyDescent="0.35">
      <c r="C62" s="23" t="s">
        <v>414</v>
      </c>
      <c r="D62" s="35">
        <v>1</v>
      </c>
      <c r="E62" s="22">
        <v>35</v>
      </c>
      <c r="F62" s="21">
        <v>0</v>
      </c>
      <c r="G62" s="21">
        <v>0</v>
      </c>
      <c r="H62" s="21">
        <v>0</v>
      </c>
      <c r="I62" s="21">
        <v>0</v>
      </c>
      <c r="J62" s="21">
        <v>1</v>
      </c>
      <c r="K62" s="21">
        <v>0</v>
      </c>
      <c r="L62" s="21">
        <v>1</v>
      </c>
      <c r="M62" s="21">
        <v>0</v>
      </c>
      <c r="N62" s="21">
        <v>0</v>
      </c>
      <c r="O62" s="18">
        <v>1</v>
      </c>
    </row>
    <row r="63" spans="3:15" x14ac:dyDescent="0.35">
      <c r="C63" s="23" t="s">
        <v>376</v>
      </c>
      <c r="D63" s="35">
        <v>2</v>
      </c>
      <c r="E63" s="22">
        <v>76</v>
      </c>
      <c r="F63" s="21">
        <v>0</v>
      </c>
      <c r="G63" s="21">
        <v>0</v>
      </c>
      <c r="H63" s="21">
        <v>0</v>
      </c>
      <c r="I63" s="21">
        <v>0</v>
      </c>
      <c r="J63" s="21">
        <v>0</v>
      </c>
      <c r="K63" s="21">
        <v>0</v>
      </c>
      <c r="L63" s="21">
        <v>0</v>
      </c>
      <c r="M63" s="21">
        <v>0</v>
      </c>
      <c r="N63" s="21">
        <v>0</v>
      </c>
      <c r="O63" s="18">
        <v>0</v>
      </c>
    </row>
    <row r="64" spans="3:15" x14ac:dyDescent="0.35">
      <c r="C64" s="23" t="s">
        <v>384</v>
      </c>
      <c r="D64" s="35">
        <v>1</v>
      </c>
      <c r="E64" s="22">
        <v>80</v>
      </c>
      <c r="F64" s="21">
        <v>0</v>
      </c>
      <c r="G64" s="21">
        <v>0</v>
      </c>
      <c r="H64" s="21">
        <v>0</v>
      </c>
      <c r="I64" s="21">
        <v>1</v>
      </c>
      <c r="J64" s="21">
        <v>0</v>
      </c>
      <c r="K64" s="21">
        <v>0</v>
      </c>
      <c r="L64" s="21">
        <v>0</v>
      </c>
      <c r="M64" s="21">
        <v>1</v>
      </c>
      <c r="N64" s="21">
        <v>0</v>
      </c>
      <c r="O64" s="18">
        <v>0</v>
      </c>
    </row>
    <row r="65" spans="3:15" x14ac:dyDescent="0.35">
      <c r="C65" s="23" t="s">
        <v>136</v>
      </c>
      <c r="D65" s="35">
        <v>1</v>
      </c>
      <c r="E65" s="22">
        <v>60</v>
      </c>
      <c r="F65" s="21">
        <v>1</v>
      </c>
      <c r="G65" s="21">
        <v>0</v>
      </c>
      <c r="H65" s="21">
        <v>0</v>
      </c>
      <c r="I65" s="21">
        <v>0</v>
      </c>
      <c r="J65" s="21">
        <v>0</v>
      </c>
      <c r="K65" s="21">
        <v>0</v>
      </c>
      <c r="L65" s="21">
        <v>0</v>
      </c>
      <c r="M65" s="21">
        <v>0</v>
      </c>
      <c r="N65" s="21">
        <v>0</v>
      </c>
      <c r="O65" s="18">
        <v>1</v>
      </c>
    </row>
    <row r="66" spans="3:15" x14ac:dyDescent="0.35">
      <c r="C66" s="23" t="s">
        <v>128</v>
      </c>
      <c r="D66" s="35">
        <v>3</v>
      </c>
      <c r="E66" s="22">
        <v>68.333333333333329</v>
      </c>
      <c r="F66" s="21">
        <v>0</v>
      </c>
      <c r="G66" s="21">
        <v>0</v>
      </c>
      <c r="H66" s="21">
        <v>0</v>
      </c>
      <c r="I66" s="21">
        <v>1</v>
      </c>
      <c r="J66" s="21">
        <v>0</v>
      </c>
      <c r="K66" s="21">
        <v>1</v>
      </c>
      <c r="L66" s="21">
        <v>2</v>
      </c>
      <c r="M66" s="21">
        <v>0</v>
      </c>
      <c r="N66" s="21">
        <v>0</v>
      </c>
      <c r="O66" s="18">
        <v>2</v>
      </c>
    </row>
    <row r="67" spans="3:15" x14ac:dyDescent="0.35">
      <c r="C67" s="23" t="s">
        <v>179</v>
      </c>
      <c r="D67" s="35">
        <v>7</v>
      </c>
      <c r="E67" s="22">
        <v>48.142857142857146</v>
      </c>
      <c r="F67" s="21">
        <v>1</v>
      </c>
      <c r="G67" s="21">
        <v>0</v>
      </c>
      <c r="H67" s="21">
        <v>1</v>
      </c>
      <c r="I67" s="21">
        <v>5</v>
      </c>
      <c r="J67" s="21">
        <v>1</v>
      </c>
      <c r="K67" s="21">
        <v>0</v>
      </c>
      <c r="L67" s="21">
        <v>2</v>
      </c>
      <c r="M67" s="21">
        <v>0</v>
      </c>
      <c r="N67" s="21">
        <v>0</v>
      </c>
      <c r="O67" s="18">
        <v>5</v>
      </c>
    </row>
    <row r="68" spans="3:15" x14ac:dyDescent="0.35">
      <c r="C68" s="23" t="s">
        <v>158</v>
      </c>
      <c r="D68" s="35">
        <v>3</v>
      </c>
      <c r="E68" s="22">
        <v>52.666666666666664</v>
      </c>
      <c r="F68" s="21">
        <v>0</v>
      </c>
      <c r="G68" s="21">
        <v>0</v>
      </c>
      <c r="H68" s="21">
        <v>0</v>
      </c>
      <c r="I68" s="21">
        <v>0</v>
      </c>
      <c r="J68" s="21">
        <v>0</v>
      </c>
      <c r="K68" s="21">
        <v>0</v>
      </c>
      <c r="L68" s="21">
        <v>1</v>
      </c>
      <c r="M68" s="21">
        <v>1</v>
      </c>
      <c r="N68" s="21">
        <v>0</v>
      </c>
      <c r="O68" s="18">
        <v>1</v>
      </c>
    </row>
    <row r="69" spans="3:15" x14ac:dyDescent="0.35">
      <c r="C69" s="23" t="s">
        <v>184</v>
      </c>
      <c r="D69" s="35">
        <v>4</v>
      </c>
      <c r="E69" s="22">
        <v>63.25</v>
      </c>
      <c r="F69" s="21">
        <v>0.6</v>
      </c>
      <c r="G69" s="21">
        <v>1.75</v>
      </c>
      <c r="H69" s="21">
        <v>0.6</v>
      </c>
      <c r="I69" s="21">
        <v>0.75</v>
      </c>
      <c r="J69" s="21">
        <v>0</v>
      </c>
      <c r="K69" s="21">
        <v>1</v>
      </c>
      <c r="L69" s="21">
        <v>2.35</v>
      </c>
      <c r="M69" s="21">
        <v>1</v>
      </c>
      <c r="N69" s="21">
        <v>0.6</v>
      </c>
      <c r="O69" s="18">
        <v>1.35</v>
      </c>
    </row>
    <row r="70" spans="3:15" x14ac:dyDescent="0.35">
      <c r="C70" s="23" t="s">
        <v>167</v>
      </c>
      <c r="D70" s="35">
        <v>1</v>
      </c>
      <c r="E70" s="22">
        <v>73</v>
      </c>
      <c r="F70" s="21">
        <v>0</v>
      </c>
      <c r="G70" s="21">
        <v>0</v>
      </c>
      <c r="H70" s="21">
        <v>0</v>
      </c>
      <c r="I70" s="21">
        <v>1</v>
      </c>
      <c r="J70" s="21">
        <v>0</v>
      </c>
      <c r="K70" s="21">
        <v>0</v>
      </c>
      <c r="L70" s="21">
        <v>0</v>
      </c>
      <c r="M70" s="21">
        <v>1</v>
      </c>
      <c r="N70" s="21">
        <v>0</v>
      </c>
      <c r="O70" s="18">
        <v>0</v>
      </c>
    </row>
    <row r="71" spans="3:15" x14ac:dyDescent="0.35">
      <c r="C71" s="23" t="s">
        <v>403</v>
      </c>
      <c r="D71" s="35">
        <v>1</v>
      </c>
      <c r="E71" s="22">
        <v>66</v>
      </c>
      <c r="F71" s="21">
        <v>0</v>
      </c>
      <c r="G71" s="21">
        <v>0</v>
      </c>
      <c r="H71" s="21">
        <v>0</v>
      </c>
      <c r="I71" s="21">
        <v>0</v>
      </c>
      <c r="J71" s="21">
        <v>0</v>
      </c>
      <c r="K71" s="21">
        <v>1</v>
      </c>
      <c r="L71" s="21">
        <v>1</v>
      </c>
      <c r="M71" s="21">
        <v>0</v>
      </c>
      <c r="N71" s="21">
        <v>0</v>
      </c>
      <c r="O71" s="18">
        <v>1</v>
      </c>
    </row>
    <row r="72" spans="3:15" x14ac:dyDescent="0.35">
      <c r="C72" s="23" t="s">
        <v>197</v>
      </c>
      <c r="D72" s="35">
        <v>7</v>
      </c>
      <c r="E72" s="22">
        <v>61</v>
      </c>
      <c r="F72" s="21">
        <v>1</v>
      </c>
      <c r="G72" s="21">
        <v>1</v>
      </c>
      <c r="H72" s="21">
        <v>3</v>
      </c>
      <c r="I72" s="21">
        <v>3</v>
      </c>
      <c r="J72" s="21">
        <v>0</v>
      </c>
      <c r="K72" s="21">
        <v>1</v>
      </c>
      <c r="L72" s="21">
        <v>1</v>
      </c>
      <c r="M72" s="21">
        <v>2</v>
      </c>
      <c r="N72" s="21">
        <v>0</v>
      </c>
      <c r="O72" s="18">
        <v>3</v>
      </c>
    </row>
    <row r="73" spans="3:15" x14ac:dyDescent="0.35">
      <c r="C73" s="23" t="s">
        <v>188</v>
      </c>
      <c r="D73" s="35">
        <v>5</v>
      </c>
      <c r="E73" s="22">
        <v>53.4</v>
      </c>
      <c r="F73" s="21">
        <v>0</v>
      </c>
      <c r="G73" s="21">
        <v>1</v>
      </c>
      <c r="H73" s="21">
        <v>1</v>
      </c>
      <c r="I73" s="21">
        <v>2</v>
      </c>
      <c r="J73" s="21">
        <v>0</v>
      </c>
      <c r="K73" s="21">
        <v>0</v>
      </c>
      <c r="L73" s="21">
        <v>1</v>
      </c>
      <c r="M73" s="21">
        <v>0</v>
      </c>
      <c r="N73" s="21">
        <v>0</v>
      </c>
      <c r="O73" s="18">
        <v>1</v>
      </c>
    </row>
    <row r="74" spans="3:15" x14ac:dyDescent="0.35">
      <c r="C74" s="23" t="s">
        <v>162</v>
      </c>
      <c r="D74" s="35">
        <v>3</v>
      </c>
      <c r="E74" s="22">
        <v>73</v>
      </c>
      <c r="F74" s="21">
        <v>0</v>
      </c>
      <c r="G74" s="21">
        <v>0</v>
      </c>
      <c r="H74" s="21">
        <v>0</v>
      </c>
      <c r="I74" s="21">
        <v>1</v>
      </c>
      <c r="J74" s="21">
        <v>0</v>
      </c>
      <c r="K74" s="21">
        <v>0</v>
      </c>
      <c r="L74" s="21">
        <v>0</v>
      </c>
      <c r="M74" s="21">
        <v>1</v>
      </c>
      <c r="N74" s="21">
        <v>0</v>
      </c>
      <c r="O74" s="18">
        <v>0</v>
      </c>
    </row>
    <row r="75" spans="3:15" x14ac:dyDescent="0.35">
      <c r="C75" s="23" t="s">
        <v>410</v>
      </c>
      <c r="D75" s="35">
        <v>1</v>
      </c>
      <c r="E75" s="22">
        <v>89</v>
      </c>
      <c r="F75" s="21">
        <v>0</v>
      </c>
      <c r="G75" s="21">
        <v>0</v>
      </c>
      <c r="H75" s="21">
        <v>0</v>
      </c>
      <c r="I75" s="21">
        <v>0</v>
      </c>
      <c r="J75" s="21">
        <v>0</v>
      </c>
      <c r="K75" s="21">
        <v>0</v>
      </c>
      <c r="L75" s="21">
        <v>0</v>
      </c>
      <c r="M75" s="21">
        <v>0</v>
      </c>
      <c r="N75" s="21">
        <v>0</v>
      </c>
      <c r="O75" s="18">
        <v>0</v>
      </c>
    </row>
    <row r="76" spans="3:15" x14ac:dyDescent="0.35">
      <c r="C76" s="23" t="s">
        <v>143</v>
      </c>
      <c r="D76" s="35">
        <v>2</v>
      </c>
      <c r="E76" s="22">
        <v>46</v>
      </c>
      <c r="F76" s="21">
        <v>0</v>
      </c>
      <c r="G76" s="21">
        <v>0</v>
      </c>
      <c r="H76" s="21">
        <v>0</v>
      </c>
      <c r="I76" s="21">
        <v>1</v>
      </c>
      <c r="J76" s="21">
        <v>0</v>
      </c>
      <c r="K76" s="21">
        <v>1</v>
      </c>
      <c r="L76" s="21">
        <v>2</v>
      </c>
      <c r="M76" s="21">
        <v>0</v>
      </c>
      <c r="N76" s="21">
        <v>0</v>
      </c>
      <c r="O76" s="18">
        <v>1</v>
      </c>
    </row>
    <row r="77" spans="3:15" x14ac:dyDescent="0.35">
      <c r="C77" s="23" t="s">
        <v>160</v>
      </c>
      <c r="D77" s="35">
        <v>25</v>
      </c>
      <c r="E77" s="22">
        <v>54.36</v>
      </c>
      <c r="F77" s="21">
        <v>1</v>
      </c>
      <c r="G77" s="21">
        <v>1.75</v>
      </c>
      <c r="H77" s="21">
        <v>6</v>
      </c>
      <c r="I77" s="21">
        <v>11.5</v>
      </c>
      <c r="J77" s="21">
        <v>0</v>
      </c>
      <c r="K77" s="21">
        <v>3.5</v>
      </c>
      <c r="L77" s="21">
        <v>3.75</v>
      </c>
      <c r="M77" s="21">
        <v>5</v>
      </c>
      <c r="N77" s="21">
        <v>8.5</v>
      </c>
      <c r="O77" s="18">
        <v>7</v>
      </c>
    </row>
    <row r="78" spans="3:15" x14ac:dyDescent="0.35">
      <c r="C78" s="23" t="s">
        <v>140</v>
      </c>
      <c r="D78" s="35">
        <v>1</v>
      </c>
      <c r="E78" s="22">
        <v>79</v>
      </c>
      <c r="F78" s="21">
        <v>0</v>
      </c>
      <c r="G78" s="21">
        <v>1</v>
      </c>
      <c r="H78" s="21">
        <v>0</v>
      </c>
      <c r="I78" s="21">
        <v>1</v>
      </c>
      <c r="J78" s="21">
        <v>0</v>
      </c>
      <c r="K78" s="21">
        <v>1</v>
      </c>
      <c r="L78" s="21">
        <v>0</v>
      </c>
      <c r="M78" s="21">
        <v>0</v>
      </c>
      <c r="N78" s="21">
        <v>0</v>
      </c>
      <c r="O78" s="18">
        <v>0</v>
      </c>
    </row>
    <row r="79" spans="3:15" x14ac:dyDescent="0.35">
      <c r="C79" s="23" t="s">
        <v>177</v>
      </c>
      <c r="D79" s="35">
        <v>1</v>
      </c>
      <c r="E79" s="22">
        <v>38</v>
      </c>
      <c r="F79" s="21">
        <v>1</v>
      </c>
      <c r="G79" s="21">
        <v>0</v>
      </c>
      <c r="H79" s="21">
        <v>0</v>
      </c>
      <c r="I79" s="21">
        <v>0</v>
      </c>
      <c r="J79" s="21">
        <v>0</v>
      </c>
      <c r="K79" s="21">
        <v>0</v>
      </c>
      <c r="L79" s="21">
        <v>1</v>
      </c>
      <c r="M79" s="21">
        <v>0</v>
      </c>
      <c r="N79" s="21">
        <v>0</v>
      </c>
      <c r="O79" s="18">
        <v>1</v>
      </c>
    </row>
    <row r="80" spans="3:15" x14ac:dyDescent="0.35">
      <c r="C80" s="23" t="s">
        <v>134</v>
      </c>
      <c r="D80" s="35">
        <v>4</v>
      </c>
      <c r="E80" s="22">
        <v>43.5</v>
      </c>
      <c r="F80" s="21">
        <v>1</v>
      </c>
      <c r="G80" s="21">
        <v>1</v>
      </c>
      <c r="H80" s="21">
        <v>1</v>
      </c>
      <c r="I80" s="21">
        <v>1</v>
      </c>
      <c r="J80" s="21">
        <v>1</v>
      </c>
      <c r="K80" s="21">
        <v>0</v>
      </c>
      <c r="L80" s="21">
        <v>1</v>
      </c>
      <c r="M80" s="21">
        <v>2</v>
      </c>
      <c r="N80" s="21">
        <v>0</v>
      </c>
      <c r="O80" s="18">
        <v>0</v>
      </c>
    </row>
    <row r="81" spans="3:15" x14ac:dyDescent="0.35">
      <c r="C81" s="23" t="s">
        <v>125</v>
      </c>
      <c r="D81" s="35">
        <v>3</v>
      </c>
      <c r="E81" s="22">
        <v>47.333333333333336</v>
      </c>
      <c r="F81" s="21">
        <v>0</v>
      </c>
      <c r="G81" s="21">
        <v>1</v>
      </c>
      <c r="H81" s="21">
        <v>0</v>
      </c>
      <c r="I81" s="21">
        <v>2</v>
      </c>
      <c r="J81" s="21">
        <v>0</v>
      </c>
      <c r="K81" s="21">
        <v>0</v>
      </c>
      <c r="L81" s="21">
        <v>1</v>
      </c>
      <c r="M81" s="21">
        <v>0</v>
      </c>
      <c r="N81" s="21">
        <v>0</v>
      </c>
      <c r="O81" s="18">
        <v>1</v>
      </c>
    </row>
    <row r="82" spans="3:15" x14ac:dyDescent="0.35">
      <c r="C82" s="23" t="s">
        <v>198</v>
      </c>
      <c r="D82" s="35">
        <v>1</v>
      </c>
      <c r="E82" s="22">
        <v>62</v>
      </c>
      <c r="F82" s="21">
        <v>0</v>
      </c>
      <c r="G82" s="21">
        <v>0</v>
      </c>
      <c r="H82" s="21">
        <v>0</v>
      </c>
      <c r="I82" s="21">
        <v>0</v>
      </c>
      <c r="J82" s="21">
        <v>0</v>
      </c>
      <c r="K82" s="21">
        <v>0</v>
      </c>
      <c r="L82" s="21">
        <v>1</v>
      </c>
      <c r="M82" s="21">
        <v>0</v>
      </c>
      <c r="N82" s="21">
        <v>0</v>
      </c>
      <c r="O82" s="18">
        <v>1</v>
      </c>
    </row>
    <row r="83" spans="3:15" x14ac:dyDescent="0.35">
      <c r="C83" s="23" t="s">
        <v>180</v>
      </c>
      <c r="D83" s="35">
        <v>3</v>
      </c>
      <c r="E83" s="22">
        <v>48.333333333333336</v>
      </c>
      <c r="F83" s="21">
        <v>0</v>
      </c>
      <c r="G83" s="21">
        <v>0</v>
      </c>
      <c r="H83" s="21">
        <v>0</v>
      </c>
      <c r="I83" s="21">
        <v>2</v>
      </c>
      <c r="J83" s="21">
        <v>1.75</v>
      </c>
      <c r="K83" s="21">
        <v>0</v>
      </c>
      <c r="L83" s="21">
        <v>1.75</v>
      </c>
      <c r="M83" s="21">
        <v>0</v>
      </c>
      <c r="N83" s="21">
        <v>0.75</v>
      </c>
      <c r="O83" s="18">
        <v>2.75</v>
      </c>
    </row>
    <row r="84" spans="3:15" x14ac:dyDescent="0.35">
      <c r="C84" s="23" t="s">
        <v>137</v>
      </c>
      <c r="D84" s="35">
        <v>3</v>
      </c>
      <c r="E84" s="22">
        <v>54.666666666666664</v>
      </c>
      <c r="F84" s="21">
        <v>0</v>
      </c>
      <c r="G84" s="21">
        <v>0</v>
      </c>
      <c r="H84" s="21">
        <v>0</v>
      </c>
      <c r="I84" s="21">
        <v>2</v>
      </c>
      <c r="J84" s="21">
        <v>0</v>
      </c>
      <c r="K84" s="21">
        <v>0</v>
      </c>
      <c r="L84" s="21">
        <v>2</v>
      </c>
      <c r="M84" s="21">
        <v>0</v>
      </c>
      <c r="N84" s="21">
        <v>1</v>
      </c>
      <c r="O84" s="18">
        <v>3</v>
      </c>
    </row>
    <row r="85" spans="3:15" x14ac:dyDescent="0.35">
      <c r="C85" s="23" t="s">
        <v>192</v>
      </c>
      <c r="D85" s="35">
        <v>1</v>
      </c>
      <c r="E85" s="22">
        <v>46</v>
      </c>
      <c r="F85" s="21">
        <v>0</v>
      </c>
      <c r="G85" s="21">
        <v>0</v>
      </c>
      <c r="H85" s="21">
        <v>0</v>
      </c>
      <c r="I85" s="21">
        <v>0</v>
      </c>
      <c r="J85" s="21">
        <v>0</v>
      </c>
      <c r="K85" s="21">
        <v>0</v>
      </c>
      <c r="L85" s="21">
        <v>1</v>
      </c>
      <c r="M85" s="21">
        <v>0</v>
      </c>
      <c r="N85" s="21">
        <v>0</v>
      </c>
      <c r="O85" s="18">
        <v>1</v>
      </c>
    </row>
    <row r="86" spans="3:15" x14ac:dyDescent="0.35">
      <c r="C86" s="23" t="s">
        <v>379</v>
      </c>
      <c r="D86" s="35">
        <v>1</v>
      </c>
      <c r="E86" s="22">
        <v>54</v>
      </c>
      <c r="F86" s="21">
        <v>0</v>
      </c>
      <c r="G86" s="21">
        <v>0</v>
      </c>
      <c r="H86" s="21">
        <v>0</v>
      </c>
      <c r="I86" s="21">
        <v>1</v>
      </c>
      <c r="J86" s="21">
        <v>1</v>
      </c>
      <c r="K86" s="21">
        <v>0</v>
      </c>
      <c r="L86" s="21">
        <v>1</v>
      </c>
      <c r="M86" s="21">
        <v>0</v>
      </c>
      <c r="N86" s="21">
        <v>0</v>
      </c>
      <c r="O86" s="18">
        <v>0</v>
      </c>
    </row>
    <row r="87" spans="3:15" x14ac:dyDescent="0.35">
      <c r="C87" s="23" t="s">
        <v>124</v>
      </c>
      <c r="D87" s="35">
        <v>3</v>
      </c>
      <c r="E87" s="22">
        <v>58.333333333333336</v>
      </c>
      <c r="F87" s="21">
        <v>0</v>
      </c>
      <c r="G87" s="21">
        <v>0</v>
      </c>
      <c r="H87" s="21">
        <v>0</v>
      </c>
      <c r="I87" s="21">
        <v>0</v>
      </c>
      <c r="J87" s="21">
        <v>0</v>
      </c>
      <c r="K87" s="21">
        <v>1</v>
      </c>
      <c r="L87" s="21">
        <v>2</v>
      </c>
      <c r="M87" s="21">
        <v>0</v>
      </c>
      <c r="N87" s="21">
        <v>0</v>
      </c>
      <c r="O87" s="18">
        <v>2</v>
      </c>
    </row>
    <row r="88" spans="3:15" x14ac:dyDescent="0.35">
      <c r="C88" s="23" t="s">
        <v>169</v>
      </c>
      <c r="D88" s="35">
        <v>3</v>
      </c>
      <c r="E88" s="22">
        <v>60</v>
      </c>
      <c r="F88" s="21">
        <v>0</v>
      </c>
      <c r="G88" s="21">
        <v>1</v>
      </c>
      <c r="H88" s="21">
        <v>1</v>
      </c>
      <c r="I88" s="21">
        <v>2</v>
      </c>
      <c r="J88" s="21">
        <v>0</v>
      </c>
      <c r="K88" s="21">
        <v>0</v>
      </c>
      <c r="L88" s="21">
        <v>2</v>
      </c>
      <c r="M88" s="21">
        <v>0</v>
      </c>
      <c r="N88" s="21">
        <v>0</v>
      </c>
      <c r="O88" s="18">
        <v>1</v>
      </c>
    </row>
    <row r="89" spans="3:15" x14ac:dyDescent="0.35">
      <c r="C89" s="23" t="s">
        <v>183</v>
      </c>
      <c r="D89" s="35">
        <v>9</v>
      </c>
      <c r="E89" s="22">
        <v>41.555555555555557</v>
      </c>
      <c r="F89" s="21">
        <v>0</v>
      </c>
      <c r="G89" s="21">
        <v>0</v>
      </c>
      <c r="H89" s="21">
        <v>0</v>
      </c>
      <c r="I89" s="21">
        <v>4</v>
      </c>
      <c r="J89" s="21">
        <v>4</v>
      </c>
      <c r="K89" s="21">
        <v>0</v>
      </c>
      <c r="L89" s="21">
        <v>3</v>
      </c>
      <c r="M89" s="21">
        <v>1</v>
      </c>
      <c r="N89" s="21">
        <v>2</v>
      </c>
      <c r="O89" s="18">
        <v>1</v>
      </c>
    </row>
    <row r="90" spans="3:15" x14ac:dyDescent="0.35">
      <c r="C90" s="23" t="s">
        <v>412</v>
      </c>
      <c r="D90" s="35">
        <v>1</v>
      </c>
      <c r="E90" s="22">
        <v>66</v>
      </c>
      <c r="F90" s="21">
        <v>0</v>
      </c>
      <c r="G90" s="21">
        <v>0</v>
      </c>
      <c r="H90" s="21">
        <v>0</v>
      </c>
      <c r="I90" s="21">
        <v>0</v>
      </c>
      <c r="J90" s="21">
        <v>0</v>
      </c>
      <c r="K90" s="21">
        <v>0</v>
      </c>
      <c r="L90" s="21">
        <v>1</v>
      </c>
      <c r="M90" s="21">
        <v>0</v>
      </c>
      <c r="N90" s="21">
        <v>0</v>
      </c>
      <c r="O90" s="18">
        <v>0</v>
      </c>
    </row>
    <row r="91" spans="3:15" x14ac:dyDescent="0.35">
      <c r="C91" s="23" t="s">
        <v>139</v>
      </c>
      <c r="D91" s="35">
        <v>9</v>
      </c>
      <c r="E91" s="22">
        <v>61.222222222222221</v>
      </c>
      <c r="F91" s="21">
        <v>1</v>
      </c>
      <c r="G91" s="21">
        <v>1</v>
      </c>
      <c r="H91" s="21">
        <v>2</v>
      </c>
      <c r="I91" s="21">
        <v>1</v>
      </c>
      <c r="J91" s="21">
        <v>0</v>
      </c>
      <c r="K91" s="21">
        <v>2</v>
      </c>
      <c r="L91" s="21">
        <v>2</v>
      </c>
      <c r="M91" s="21">
        <v>1</v>
      </c>
      <c r="N91" s="21">
        <v>1</v>
      </c>
      <c r="O91" s="18">
        <v>2</v>
      </c>
    </row>
    <row r="92" spans="3:15" x14ac:dyDescent="0.35">
      <c r="C92" s="23" t="s">
        <v>409</v>
      </c>
      <c r="D92" s="35">
        <v>1</v>
      </c>
      <c r="E92" s="22">
        <v>26</v>
      </c>
      <c r="F92" s="21">
        <v>0</v>
      </c>
      <c r="G92" s="21">
        <v>0</v>
      </c>
      <c r="H92" s="21">
        <v>0</v>
      </c>
      <c r="I92" s="21">
        <v>0</v>
      </c>
      <c r="J92" s="21">
        <v>0</v>
      </c>
      <c r="K92" s="21">
        <v>0</v>
      </c>
      <c r="L92" s="21">
        <v>1</v>
      </c>
      <c r="M92" s="21">
        <v>0</v>
      </c>
      <c r="N92" s="21">
        <v>0</v>
      </c>
      <c r="O92" s="18">
        <v>1</v>
      </c>
    </row>
    <row r="93" spans="3:15" x14ac:dyDescent="0.35">
      <c r="C93" s="23" t="s">
        <v>194</v>
      </c>
      <c r="D93" s="35">
        <v>6</v>
      </c>
      <c r="E93" s="22">
        <v>61.5</v>
      </c>
      <c r="F93" s="21">
        <v>2</v>
      </c>
      <c r="G93" s="21">
        <v>0</v>
      </c>
      <c r="H93" s="21">
        <v>1</v>
      </c>
      <c r="I93" s="21">
        <v>2</v>
      </c>
      <c r="J93" s="21">
        <v>0</v>
      </c>
      <c r="K93" s="21">
        <v>0</v>
      </c>
      <c r="L93" s="21">
        <v>1</v>
      </c>
      <c r="M93" s="21">
        <v>1</v>
      </c>
      <c r="N93" s="21">
        <v>2</v>
      </c>
      <c r="O93" s="18">
        <v>2</v>
      </c>
    </row>
    <row r="94" spans="3:15" x14ac:dyDescent="0.35">
      <c r="C94" s="23" t="s">
        <v>411</v>
      </c>
      <c r="D94" s="35">
        <v>1</v>
      </c>
      <c r="E94" s="22">
        <v>77</v>
      </c>
      <c r="F94" s="21">
        <v>0</v>
      </c>
      <c r="G94" s="21">
        <v>1</v>
      </c>
      <c r="H94" s="21">
        <v>0</v>
      </c>
      <c r="I94" s="21">
        <v>1</v>
      </c>
      <c r="J94" s="21">
        <v>0</v>
      </c>
      <c r="K94" s="21">
        <v>0</v>
      </c>
      <c r="L94" s="21">
        <v>0</v>
      </c>
      <c r="M94" s="21">
        <v>0</v>
      </c>
      <c r="N94" s="21">
        <v>0</v>
      </c>
      <c r="O94" s="18">
        <v>0</v>
      </c>
    </row>
    <row r="95" spans="3:15" x14ac:dyDescent="0.35">
      <c r="C95" s="23" t="s">
        <v>404</v>
      </c>
      <c r="D95" s="35">
        <v>1</v>
      </c>
      <c r="E95" s="22">
        <v>60</v>
      </c>
      <c r="F95" s="21">
        <v>0</v>
      </c>
      <c r="G95" s="21">
        <v>0</v>
      </c>
      <c r="H95" s="21">
        <v>0</v>
      </c>
      <c r="I95" s="21">
        <v>0</v>
      </c>
      <c r="J95" s="21">
        <v>0</v>
      </c>
      <c r="K95" s="21">
        <v>0</v>
      </c>
      <c r="L95" s="21">
        <v>0</v>
      </c>
      <c r="M95" s="21">
        <v>1</v>
      </c>
      <c r="N95" s="21">
        <v>0</v>
      </c>
      <c r="O95" s="18">
        <v>0</v>
      </c>
    </row>
    <row r="96" spans="3:15" x14ac:dyDescent="0.35">
      <c r="C96" s="23" t="s">
        <v>186</v>
      </c>
      <c r="D96" s="35">
        <v>5</v>
      </c>
      <c r="E96" s="22">
        <v>70.400000000000006</v>
      </c>
      <c r="F96" s="21">
        <v>0</v>
      </c>
      <c r="G96" s="21">
        <v>0</v>
      </c>
      <c r="H96" s="21">
        <v>0</v>
      </c>
      <c r="I96" s="21">
        <v>2</v>
      </c>
      <c r="J96" s="21">
        <v>0</v>
      </c>
      <c r="K96" s="21">
        <v>0</v>
      </c>
      <c r="L96" s="21">
        <v>1</v>
      </c>
      <c r="M96" s="21">
        <v>2</v>
      </c>
      <c r="N96" s="21">
        <v>0</v>
      </c>
      <c r="O96" s="18">
        <v>1</v>
      </c>
    </row>
    <row r="97" spans="3:15" x14ac:dyDescent="0.35">
      <c r="C97" s="23" t="s">
        <v>196</v>
      </c>
      <c r="D97" s="35">
        <v>5</v>
      </c>
      <c r="E97" s="22">
        <v>60.2</v>
      </c>
      <c r="F97" s="21">
        <v>2</v>
      </c>
      <c r="G97" s="21">
        <v>1</v>
      </c>
      <c r="H97" s="21">
        <v>2</v>
      </c>
      <c r="I97" s="21">
        <v>2</v>
      </c>
      <c r="J97" s="21">
        <v>0</v>
      </c>
      <c r="K97" s="21">
        <v>0</v>
      </c>
      <c r="L97" s="21">
        <v>2</v>
      </c>
      <c r="M97" s="21">
        <v>1</v>
      </c>
      <c r="N97" s="21">
        <v>1</v>
      </c>
      <c r="O97" s="18">
        <v>2</v>
      </c>
    </row>
    <row r="98" spans="3:15" x14ac:dyDescent="0.35">
      <c r="C98" s="23" t="s">
        <v>408</v>
      </c>
      <c r="D98" s="35">
        <v>1</v>
      </c>
      <c r="E98" s="22">
        <v>75</v>
      </c>
      <c r="F98" s="21">
        <v>0</v>
      </c>
      <c r="G98" s="21">
        <v>0</v>
      </c>
      <c r="H98" s="21">
        <v>0</v>
      </c>
      <c r="I98" s="21">
        <v>0</v>
      </c>
      <c r="J98" s="21">
        <v>1</v>
      </c>
      <c r="K98" s="21">
        <v>0</v>
      </c>
      <c r="L98" s="21">
        <v>0</v>
      </c>
      <c r="M98" s="21">
        <v>0</v>
      </c>
      <c r="N98" s="21">
        <v>0</v>
      </c>
      <c r="O98" s="18">
        <v>0</v>
      </c>
    </row>
    <row r="99" spans="3:15" x14ac:dyDescent="0.35">
      <c r="C99" s="23" t="s">
        <v>406</v>
      </c>
      <c r="D99" s="35">
        <v>1</v>
      </c>
      <c r="E99" s="22">
        <v>72</v>
      </c>
      <c r="F99" s="21">
        <v>0</v>
      </c>
      <c r="G99" s="21">
        <v>0</v>
      </c>
      <c r="H99" s="21">
        <v>0</v>
      </c>
      <c r="I99" s="21">
        <v>0</v>
      </c>
      <c r="J99" s="21">
        <v>0</v>
      </c>
      <c r="K99" s="21">
        <v>0</v>
      </c>
      <c r="L99" s="21">
        <v>0</v>
      </c>
      <c r="M99" s="21">
        <v>0</v>
      </c>
      <c r="N99" s="21">
        <v>1</v>
      </c>
      <c r="O99" s="18">
        <v>1</v>
      </c>
    </row>
    <row r="100" spans="3:15" x14ac:dyDescent="0.35">
      <c r="C100" s="23" t="s">
        <v>154</v>
      </c>
      <c r="D100" s="35">
        <v>7</v>
      </c>
      <c r="E100" s="22">
        <v>46.428571428571431</v>
      </c>
      <c r="F100" s="21">
        <v>0</v>
      </c>
      <c r="G100" s="21">
        <v>0</v>
      </c>
      <c r="H100" s="21">
        <v>0</v>
      </c>
      <c r="I100" s="21">
        <v>4</v>
      </c>
      <c r="J100" s="21">
        <v>0</v>
      </c>
      <c r="K100" s="21">
        <v>3</v>
      </c>
      <c r="L100" s="21">
        <v>5</v>
      </c>
      <c r="M100" s="21">
        <v>0</v>
      </c>
      <c r="N100" s="21">
        <v>2</v>
      </c>
      <c r="O100" s="18">
        <v>4</v>
      </c>
    </row>
    <row r="101" spans="3:15" x14ac:dyDescent="0.35">
      <c r="C101" s="23" t="s">
        <v>387</v>
      </c>
      <c r="D101" s="35">
        <v>2</v>
      </c>
      <c r="E101" s="22">
        <v>29</v>
      </c>
      <c r="F101" s="21">
        <v>1</v>
      </c>
      <c r="G101" s="21">
        <v>0</v>
      </c>
      <c r="H101" s="21">
        <v>0</v>
      </c>
      <c r="I101" s="21">
        <v>1</v>
      </c>
      <c r="J101" s="21">
        <v>1</v>
      </c>
      <c r="K101" s="21">
        <v>0</v>
      </c>
      <c r="L101" s="21">
        <v>0</v>
      </c>
      <c r="M101" s="21">
        <v>1</v>
      </c>
      <c r="N101" s="21">
        <v>0</v>
      </c>
      <c r="O101" s="18">
        <v>0</v>
      </c>
    </row>
    <row r="102" spans="3:15" x14ac:dyDescent="0.35">
      <c r="C102" s="23" t="s">
        <v>118</v>
      </c>
      <c r="D102" s="35">
        <v>2</v>
      </c>
      <c r="E102" s="22">
        <v>54</v>
      </c>
      <c r="F102" s="21">
        <v>0</v>
      </c>
      <c r="G102" s="21">
        <v>1</v>
      </c>
      <c r="H102" s="21">
        <v>0</v>
      </c>
      <c r="I102" s="21">
        <v>0</v>
      </c>
      <c r="J102" s="21">
        <v>0</v>
      </c>
      <c r="K102" s="21">
        <v>0</v>
      </c>
      <c r="L102" s="21">
        <v>1</v>
      </c>
      <c r="M102" s="21">
        <v>1</v>
      </c>
      <c r="N102" s="21">
        <v>0</v>
      </c>
      <c r="O102" s="18">
        <v>1</v>
      </c>
    </row>
    <row r="103" spans="3:15" x14ac:dyDescent="0.35">
      <c r="C103" s="23" t="s">
        <v>195</v>
      </c>
      <c r="D103" s="35">
        <v>3</v>
      </c>
      <c r="E103" s="22">
        <v>46.333333333333336</v>
      </c>
      <c r="F103" s="21">
        <v>0</v>
      </c>
      <c r="G103" s="21">
        <v>0</v>
      </c>
      <c r="H103" s="21">
        <v>1</v>
      </c>
      <c r="I103" s="21">
        <v>0</v>
      </c>
      <c r="J103" s="21">
        <v>0</v>
      </c>
      <c r="K103" s="21">
        <v>1</v>
      </c>
      <c r="L103" s="21">
        <v>1</v>
      </c>
      <c r="M103" s="21">
        <v>0</v>
      </c>
      <c r="N103" s="21">
        <v>1</v>
      </c>
      <c r="O103" s="18">
        <v>3</v>
      </c>
    </row>
    <row r="104" spans="3:15" x14ac:dyDescent="0.35">
      <c r="C104" s="23" t="s">
        <v>391</v>
      </c>
      <c r="D104" s="35">
        <v>1</v>
      </c>
      <c r="E104" s="22">
        <v>65</v>
      </c>
      <c r="F104" s="21">
        <v>0</v>
      </c>
      <c r="G104" s="21">
        <v>0</v>
      </c>
      <c r="H104" s="21">
        <v>1</v>
      </c>
      <c r="I104" s="21">
        <v>0</v>
      </c>
      <c r="J104" s="21">
        <v>0</v>
      </c>
      <c r="K104" s="21">
        <v>0</v>
      </c>
      <c r="L104" s="21">
        <v>0</v>
      </c>
      <c r="M104" s="21">
        <v>0</v>
      </c>
      <c r="N104" s="21">
        <v>0</v>
      </c>
      <c r="O104" s="18">
        <v>0</v>
      </c>
    </row>
    <row r="105" spans="3:15" x14ac:dyDescent="0.35">
      <c r="C105" s="23" t="s">
        <v>157</v>
      </c>
      <c r="D105" s="35">
        <v>1</v>
      </c>
      <c r="E105" s="22">
        <v>38</v>
      </c>
      <c r="F105" s="21">
        <v>0</v>
      </c>
      <c r="G105" s="21">
        <v>0</v>
      </c>
      <c r="H105" s="21">
        <v>1</v>
      </c>
      <c r="I105" s="21">
        <v>1</v>
      </c>
      <c r="J105" s="21">
        <v>0</v>
      </c>
      <c r="K105" s="21">
        <v>0</v>
      </c>
      <c r="L105" s="21">
        <v>1</v>
      </c>
      <c r="M105" s="21">
        <v>0</v>
      </c>
      <c r="N105" s="21">
        <v>0</v>
      </c>
      <c r="O105" s="18">
        <v>0</v>
      </c>
    </row>
    <row r="106" spans="3:15" x14ac:dyDescent="0.35">
      <c r="C106" s="23" t="s">
        <v>121</v>
      </c>
      <c r="D106" s="35">
        <v>2</v>
      </c>
      <c r="E106" s="22">
        <v>53</v>
      </c>
      <c r="F106" s="21">
        <v>0</v>
      </c>
      <c r="G106" s="21">
        <v>0</v>
      </c>
      <c r="H106" s="21">
        <v>1</v>
      </c>
      <c r="I106" s="21">
        <v>0</v>
      </c>
      <c r="J106" s="21">
        <v>0</v>
      </c>
      <c r="K106" s="21">
        <v>0</v>
      </c>
      <c r="L106" s="21">
        <v>1</v>
      </c>
      <c r="M106" s="21">
        <v>1</v>
      </c>
      <c r="N106" s="21">
        <v>0</v>
      </c>
      <c r="O106" s="18">
        <v>1</v>
      </c>
    </row>
    <row r="107" spans="3:15" x14ac:dyDescent="0.35">
      <c r="C107" s="23" t="s">
        <v>390</v>
      </c>
      <c r="D107" s="35">
        <v>1</v>
      </c>
      <c r="E107" s="22">
        <v>47</v>
      </c>
      <c r="F107" s="21">
        <v>0</v>
      </c>
      <c r="G107" s="21">
        <v>0</v>
      </c>
      <c r="H107" s="21">
        <v>0</v>
      </c>
      <c r="I107" s="21">
        <v>0</v>
      </c>
      <c r="J107" s="21">
        <v>0</v>
      </c>
      <c r="K107" s="21">
        <v>0</v>
      </c>
      <c r="L107" s="21">
        <v>0</v>
      </c>
      <c r="M107" s="21">
        <v>0</v>
      </c>
      <c r="N107" s="21">
        <v>0</v>
      </c>
      <c r="O107" s="18">
        <v>0</v>
      </c>
    </row>
    <row r="108" spans="3:15" x14ac:dyDescent="0.35">
      <c r="C108" s="23" t="s">
        <v>146</v>
      </c>
      <c r="D108" s="35">
        <v>1</v>
      </c>
      <c r="E108" s="22">
        <v>51</v>
      </c>
      <c r="F108" s="21">
        <v>0</v>
      </c>
      <c r="G108" s="21">
        <v>0</v>
      </c>
      <c r="H108" s="21">
        <v>0</v>
      </c>
      <c r="I108" s="21">
        <v>1</v>
      </c>
      <c r="J108" s="21">
        <v>0</v>
      </c>
      <c r="K108" s="21">
        <v>0</v>
      </c>
      <c r="L108" s="21">
        <v>1</v>
      </c>
      <c r="M108" s="21">
        <v>0</v>
      </c>
      <c r="N108" s="21">
        <v>0</v>
      </c>
      <c r="O108" s="18">
        <v>0</v>
      </c>
    </row>
    <row r="109" spans="3:15" x14ac:dyDescent="0.35">
      <c r="C109" s="23" t="s">
        <v>159</v>
      </c>
      <c r="D109" s="35">
        <v>1</v>
      </c>
      <c r="E109" s="22">
        <v>53</v>
      </c>
      <c r="F109" s="21">
        <v>0</v>
      </c>
      <c r="G109" s="21">
        <v>0</v>
      </c>
      <c r="H109" s="21">
        <v>0</v>
      </c>
      <c r="I109" s="21">
        <v>0</v>
      </c>
      <c r="J109" s="21">
        <v>0</v>
      </c>
      <c r="K109" s="21">
        <v>0</v>
      </c>
      <c r="L109" s="21">
        <v>1</v>
      </c>
      <c r="M109" s="21">
        <v>0</v>
      </c>
      <c r="N109" s="21">
        <v>0</v>
      </c>
      <c r="O109" s="18">
        <v>0</v>
      </c>
    </row>
    <row r="110" spans="3:15" x14ac:dyDescent="0.35">
      <c r="C110" s="23" t="s">
        <v>126</v>
      </c>
      <c r="D110" s="35">
        <v>3</v>
      </c>
      <c r="E110" s="22">
        <v>51.333333333333336</v>
      </c>
      <c r="F110" s="21">
        <v>0</v>
      </c>
      <c r="G110" s="21">
        <v>0</v>
      </c>
      <c r="H110" s="21">
        <v>0</v>
      </c>
      <c r="I110" s="21">
        <v>1</v>
      </c>
      <c r="J110" s="21">
        <v>0</v>
      </c>
      <c r="K110" s="21">
        <v>0</v>
      </c>
      <c r="L110" s="21">
        <v>2</v>
      </c>
      <c r="M110" s="21">
        <v>1</v>
      </c>
      <c r="N110" s="21">
        <v>0</v>
      </c>
      <c r="O110" s="18">
        <v>0</v>
      </c>
    </row>
    <row r="111" spans="3:15" x14ac:dyDescent="0.35">
      <c r="C111" s="23" t="s">
        <v>150</v>
      </c>
      <c r="D111" s="35">
        <v>1</v>
      </c>
      <c r="E111" s="22">
        <v>70</v>
      </c>
      <c r="F111" s="21">
        <v>0</v>
      </c>
      <c r="G111" s="21">
        <v>0</v>
      </c>
      <c r="H111" s="21">
        <v>0</v>
      </c>
      <c r="I111" s="21">
        <v>0</v>
      </c>
      <c r="J111" s="21">
        <v>0</v>
      </c>
      <c r="K111" s="21">
        <v>0</v>
      </c>
      <c r="L111" s="21">
        <v>0</v>
      </c>
      <c r="M111" s="21">
        <v>1</v>
      </c>
      <c r="N111" s="21">
        <v>0</v>
      </c>
      <c r="O111" s="18">
        <v>0</v>
      </c>
    </row>
    <row r="112" spans="3:15" x14ac:dyDescent="0.35">
      <c r="C112" s="23" t="s">
        <v>199</v>
      </c>
      <c r="D112" s="35">
        <v>1</v>
      </c>
      <c r="E112" s="22">
        <v>34</v>
      </c>
      <c r="F112" s="21">
        <v>0</v>
      </c>
      <c r="G112" s="21">
        <v>0</v>
      </c>
      <c r="H112" s="21">
        <v>0</v>
      </c>
      <c r="I112" s="21">
        <v>0</v>
      </c>
      <c r="J112" s="21">
        <v>0</v>
      </c>
      <c r="K112" s="21">
        <v>0</v>
      </c>
      <c r="L112" s="21">
        <v>0</v>
      </c>
      <c r="M112" s="21">
        <v>0</v>
      </c>
      <c r="N112" s="21">
        <v>0</v>
      </c>
      <c r="O112" s="18">
        <v>1</v>
      </c>
    </row>
    <row r="113" spans="3:15" x14ac:dyDescent="0.35">
      <c r="C113" s="23" t="s">
        <v>382</v>
      </c>
      <c r="D113" s="35">
        <v>4</v>
      </c>
      <c r="E113" s="22">
        <v>58</v>
      </c>
      <c r="F113" s="21">
        <v>0</v>
      </c>
      <c r="G113" s="21">
        <v>0</v>
      </c>
      <c r="H113" s="21">
        <v>0</v>
      </c>
      <c r="I113" s="21">
        <v>0</v>
      </c>
      <c r="J113" s="21">
        <v>0</v>
      </c>
      <c r="K113" s="21">
        <v>0</v>
      </c>
      <c r="L113" s="21">
        <v>2</v>
      </c>
      <c r="M113" s="21">
        <v>0</v>
      </c>
      <c r="N113" s="21">
        <v>1</v>
      </c>
      <c r="O113" s="18">
        <v>3</v>
      </c>
    </row>
    <row r="114" spans="3:15" x14ac:dyDescent="0.35">
      <c r="C114" s="23" t="s">
        <v>127</v>
      </c>
      <c r="D114" s="35">
        <v>2</v>
      </c>
      <c r="E114" s="22">
        <v>62</v>
      </c>
      <c r="F114" s="21">
        <v>0</v>
      </c>
      <c r="G114" s="21">
        <v>0</v>
      </c>
      <c r="H114" s="21">
        <v>0</v>
      </c>
      <c r="I114" s="21">
        <v>0</v>
      </c>
      <c r="J114" s="21">
        <v>0</v>
      </c>
      <c r="K114" s="21">
        <v>0</v>
      </c>
      <c r="L114" s="21">
        <v>1</v>
      </c>
      <c r="M114" s="21">
        <v>1</v>
      </c>
      <c r="N114" s="21">
        <v>0</v>
      </c>
      <c r="O114" s="18">
        <v>1</v>
      </c>
    </row>
    <row r="115" spans="3:15" x14ac:dyDescent="0.35">
      <c r="C115" s="23" t="s">
        <v>163</v>
      </c>
      <c r="D115" s="35">
        <v>2</v>
      </c>
      <c r="E115" s="22">
        <v>54</v>
      </c>
      <c r="F115" s="21">
        <v>0</v>
      </c>
      <c r="G115" s="21">
        <v>0</v>
      </c>
      <c r="H115" s="21">
        <v>1</v>
      </c>
      <c r="I115" s="21">
        <v>1</v>
      </c>
      <c r="J115" s="21">
        <v>1</v>
      </c>
      <c r="K115" s="21">
        <v>0</v>
      </c>
      <c r="L115" s="21">
        <v>2</v>
      </c>
      <c r="M115" s="21">
        <v>0</v>
      </c>
      <c r="N115" s="21">
        <v>0</v>
      </c>
      <c r="O115" s="18">
        <v>1</v>
      </c>
    </row>
    <row r="116" spans="3:15" x14ac:dyDescent="0.35">
      <c r="C116" s="23" t="s">
        <v>380</v>
      </c>
      <c r="D116" s="35">
        <v>2</v>
      </c>
      <c r="E116" s="22">
        <v>36</v>
      </c>
      <c r="F116" s="21">
        <v>0</v>
      </c>
      <c r="G116" s="21">
        <v>0</v>
      </c>
      <c r="H116" s="21">
        <v>0</v>
      </c>
      <c r="I116" s="21">
        <v>1</v>
      </c>
      <c r="J116" s="21">
        <v>1</v>
      </c>
      <c r="K116" s="21">
        <v>0</v>
      </c>
      <c r="L116" s="21">
        <v>0</v>
      </c>
      <c r="M116" s="21">
        <v>1</v>
      </c>
      <c r="N116" s="21">
        <v>0</v>
      </c>
      <c r="O116" s="18">
        <v>1</v>
      </c>
    </row>
    <row r="117" spans="3:15" x14ac:dyDescent="0.35">
      <c r="C117" s="23" t="s">
        <v>173</v>
      </c>
      <c r="D117" s="35">
        <v>2</v>
      </c>
      <c r="E117" s="22">
        <v>55</v>
      </c>
      <c r="F117" s="21">
        <v>0</v>
      </c>
      <c r="G117" s="21">
        <v>0</v>
      </c>
      <c r="H117" s="21">
        <v>1</v>
      </c>
      <c r="I117" s="21">
        <v>1</v>
      </c>
      <c r="J117" s="21">
        <v>0</v>
      </c>
      <c r="K117" s="21">
        <v>0</v>
      </c>
      <c r="L117" s="21">
        <v>1</v>
      </c>
      <c r="M117" s="21">
        <v>0</v>
      </c>
      <c r="N117" s="21">
        <v>1</v>
      </c>
      <c r="O117" s="18">
        <v>1</v>
      </c>
    </row>
    <row r="118" spans="3:15" x14ac:dyDescent="0.35">
      <c r="C118" s="23" t="s">
        <v>175</v>
      </c>
      <c r="D118" s="35">
        <v>5</v>
      </c>
      <c r="E118" s="22">
        <v>52.6</v>
      </c>
      <c r="F118" s="21">
        <v>0</v>
      </c>
      <c r="G118" s="21">
        <v>0</v>
      </c>
      <c r="H118" s="21">
        <v>1</v>
      </c>
      <c r="I118" s="21">
        <v>2</v>
      </c>
      <c r="J118" s="21">
        <v>3</v>
      </c>
      <c r="K118" s="21">
        <v>1</v>
      </c>
      <c r="L118" s="21">
        <v>1</v>
      </c>
      <c r="M118" s="21">
        <v>1</v>
      </c>
      <c r="N118" s="21">
        <v>0</v>
      </c>
      <c r="O118" s="18">
        <v>3</v>
      </c>
    </row>
    <row r="119" spans="3:15" x14ac:dyDescent="0.35">
      <c r="C119" s="23" t="s">
        <v>383</v>
      </c>
      <c r="D119" s="35">
        <v>1</v>
      </c>
      <c r="E119" s="22">
        <v>55</v>
      </c>
      <c r="F119" s="21">
        <v>1</v>
      </c>
      <c r="G119" s="21">
        <v>0</v>
      </c>
      <c r="H119" s="21">
        <v>0</v>
      </c>
      <c r="I119" s="21">
        <v>0</v>
      </c>
      <c r="J119" s="21">
        <v>0</v>
      </c>
      <c r="K119" s="21">
        <v>0</v>
      </c>
      <c r="L119" s="21">
        <v>0</v>
      </c>
      <c r="M119" s="21">
        <v>0</v>
      </c>
      <c r="N119" s="21">
        <v>0</v>
      </c>
      <c r="O119" s="18">
        <v>0</v>
      </c>
    </row>
    <row r="120" spans="3:15" x14ac:dyDescent="0.35">
      <c r="C120" s="23" t="s">
        <v>185</v>
      </c>
      <c r="D120" s="35">
        <v>1</v>
      </c>
      <c r="E120" s="22">
        <v>52</v>
      </c>
      <c r="F120" s="21">
        <v>0</v>
      </c>
      <c r="G120" s="21">
        <v>0</v>
      </c>
      <c r="H120" s="21">
        <v>0</v>
      </c>
      <c r="I120" s="21">
        <v>0</v>
      </c>
      <c r="J120" s="21">
        <v>0</v>
      </c>
      <c r="K120" s="21">
        <v>0</v>
      </c>
      <c r="L120" s="21">
        <v>1</v>
      </c>
      <c r="M120" s="21">
        <v>0</v>
      </c>
      <c r="N120" s="21">
        <v>0</v>
      </c>
      <c r="O120" s="18">
        <v>1</v>
      </c>
    </row>
    <row r="121" spans="3:15" x14ac:dyDescent="0.35">
      <c r="C121" s="23" t="s">
        <v>172</v>
      </c>
      <c r="D121" s="35">
        <v>5</v>
      </c>
      <c r="E121" s="22">
        <v>48.2</v>
      </c>
      <c r="F121" s="21">
        <v>0</v>
      </c>
      <c r="G121" s="21">
        <v>1</v>
      </c>
      <c r="H121" s="21">
        <v>2</v>
      </c>
      <c r="I121" s="21">
        <v>2</v>
      </c>
      <c r="J121" s="21">
        <v>1</v>
      </c>
      <c r="K121" s="21">
        <v>1</v>
      </c>
      <c r="L121" s="21">
        <v>1</v>
      </c>
      <c r="M121" s="21">
        <v>0</v>
      </c>
      <c r="N121" s="21">
        <v>1</v>
      </c>
      <c r="O121" s="18">
        <v>2</v>
      </c>
    </row>
    <row r="122" spans="3:15" x14ac:dyDescent="0.35">
      <c r="C122" s="23" t="s">
        <v>148</v>
      </c>
      <c r="D122" s="35">
        <v>5</v>
      </c>
      <c r="E122" s="22">
        <v>78.400000000000006</v>
      </c>
      <c r="F122" s="21">
        <v>0</v>
      </c>
      <c r="G122" s="21">
        <v>0</v>
      </c>
      <c r="H122" s="21">
        <v>0</v>
      </c>
      <c r="I122" s="21">
        <v>0</v>
      </c>
      <c r="J122" s="21">
        <v>0</v>
      </c>
      <c r="K122" s="21">
        <v>0</v>
      </c>
      <c r="L122" s="21">
        <v>2</v>
      </c>
      <c r="M122" s="21">
        <v>2</v>
      </c>
      <c r="N122" s="21">
        <v>0</v>
      </c>
      <c r="O122" s="18">
        <v>2</v>
      </c>
    </row>
    <row r="123" spans="3:15" x14ac:dyDescent="0.35">
      <c r="C123" s="23" t="s">
        <v>407</v>
      </c>
      <c r="D123" s="35">
        <v>1</v>
      </c>
      <c r="E123" s="22">
        <v>70</v>
      </c>
      <c r="F123" s="21">
        <v>0</v>
      </c>
      <c r="G123" s="21">
        <v>0</v>
      </c>
      <c r="H123" s="21">
        <v>0</v>
      </c>
      <c r="I123" s="21">
        <v>0</v>
      </c>
      <c r="J123" s="21">
        <v>0</v>
      </c>
      <c r="K123" s="21">
        <v>0</v>
      </c>
      <c r="L123" s="21">
        <v>0</v>
      </c>
      <c r="M123" s="21">
        <v>0</v>
      </c>
      <c r="N123" s="21">
        <v>0</v>
      </c>
      <c r="O123" s="18">
        <v>0</v>
      </c>
    </row>
    <row r="124" spans="3:15" x14ac:dyDescent="0.35">
      <c r="C124" s="23" t="s">
        <v>415</v>
      </c>
      <c r="D124" s="35">
        <v>1</v>
      </c>
      <c r="E124" s="22">
        <v>26</v>
      </c>
      <c r="F124" s="21">
        <v>0</v>
      </c>
      <c r="G124" s="21">
        <v>1</v>
      </c>
      <c r="H124" s="21">
        <v>0</v>
      </c>
      <c r="I124" s="21">
        <v>0</v>
      </c>
      <c r="J124" s="21">
        <v>1</v>
      </c>
      <c r="K124" s="21">
        <v>1</v>
      </c>
      <c r="L124" s="21">
        <v>0</v>
      </c>
      <c r="M124" s="21">
        <v>0</v>
      </c>
      <c r="N124" s="21">
        <v>0</v>
      </c>
      <c r="O124" s="18">
        <v>0</v>
      </c>
    </row>
    <row r="125" spans="3:15" x14ac:dyDescent="0.35">
      <c r="C125" s="23" t="s">
        <v>131</v>
      </c>
      <c r="D125" s="35">
        <v>4</v>
      </c>
      <c r="E125" s="22">
        <v>68.5</v>
      </c>
      <c r="F125" s="21">
        <v>0</v>
      </c>
      <c r="G125" s="21">
        <v>0</v>
      </c>
      <c r="H125" s="21">
        <v>1</v>
      </c>
      <c r="I125" s="21">
        <v>1</v>
      </c>
      <c r="J125" s="21">
        <v>0</v>
      </c>
      <c r="K125" s="21">
        <v>0</v>
      </c>
      <c r="L125" s="21">
        <v>1</v>
      </c>
      <c r="M125" s="21">
        <v>0</v>
      </c>
      <c r="N125" s="21">
        <v>0</v>
      </c>
      <c r="O125" s="18">
        <v>1</v>
      </c>
    </row>
    <row r="126" spans="3:15" x14ac:dyDescent="0.35">
      <c r="C126" s="23" t="s">
        <v>144</v>
      </c>
      <c r="D126" s="35">
        <v>2</v>
      </c>
      <c r="E126" s="22">
        <v>67.5</v>
      </c>
      <c r="F126" s="21">
        <v>1</v>
      </c>
      <c r="G126" s="21">
        <v>1</v>
      </c>
      <c r="H126" s="21">
        <v>2</v>
      </c>
      <c r="I126" s="21">
        <v>1</v>
      </c>
      <c r="J126" s="21">
        <v>0</v>
      </c>
      <c r="K126" s="21">
        <v>1</v>
      </c>
      <c r="L126" s="21">
        <v>0</v>
      </c>
      <c r="M126" s="21">
        <v>0</v>
      </c>
      <c r="N126" s="21">
        <v>0</v>
      </c>
      <c r="O126" s="18">
        <v>0</v>
      </c>
    </row>
    <row r="127" spans="3:15" x14ac:dyDescent="0.35">
      <c r="C127" s="23" t="s">
        <v>381</v>
      </c>
      <c r="D127" s="35">
        <v>1</v>
      </c>
      <c r="E127" s="22">
        <v>31</v>
      </c>
      <c r="F127" s="21">
        <v>0</v>
      </c>
      <c r="G127" s="21">
        <v>1</v>
      </c>
      <c r="H127" s="21">
        <v>0</v>
      </c>
      <c r="I127" s="21">
        <v>0</v>
      </c>
      <c r="J127" s="21">
        <v>1</v>
      </c>
      <c r="K127" s="21">
        <v>0</v>
      </c>
      <c r="L127" s="21">
        <v>0</v>
      </c>
      <c r="M127" s="21">
        <v>0</v>
      </c>
      <c r="N127" s="21">
        <v>0</v>
      </c>
      <c r="O127" s="18">
        <v>1</v>
      </c>
    </row>
    <row r="128" spans="3:15" x14ac:dyDescent="0.35">
      <c r="C128" s="23" t="s">
        <v>130</v>
      </c>
      <c r="D128" s="35">
        <v>2</v>
      </c>
      <c r="E128" s="22">
        <v>40.5</v>
      </c>
      <c r="F128" s="21">
        <v>1</v>
      </c>
      <c r="G128" s="21">
        <v>0</v>
      </c>
      <c r="H128" s="21">
        <v>0</v>
      </c>
      <c r="I128" s="21">
        <v>0</v>
      </c>
      <c r="J128" s="21">
        <v>0</v>
      </c>
      <c r="K128" s="21">
        <v>0</v>
      </c>
      <c r="L128" s="21">
        <v>1</v>
      </c>
      <c r="M128" s="21">
        <v>1</v>
      </c>
      <c r="N128" s="21">
        <v>0</v>
      </c>
      <c r="O128" s="18">
        <v>1</v>
      </c>
    </row>
    <row r="129" spans="3:15" x14ac:dyDescent="0.35">
      <c r="C129" s="23" t="s">
        <v>164</v>
      </c>
      <c r="D129" s="35">
        <v>16</v>
      </c>
      <c r="E129" s="22">
        <v>66.875</v>
      </c>
      <c r="F129" s="21">
        <v>0</v>
      </c>
      <c r="G129" s="21">
        <v>0</v>
      </c>
      <c r="H129" s="21">
        <v>2.5</v>
      </c>
      <c r="I129" s="21">
        <v>4.5</v>
      </c>
      <c r="J129" s="21">
        <v>3.25</v>
      </c>
      <c r="K129" s="21">
        <v>0</v>
      </c>
      <c r="L129" s="21">
        <v>8.5</v>
      </c>
      <c r="M129" s="21">
        <v>2</v>
      </c>
      <c r="N129" s="21">
        <v>3.75</v>
      </c>
      <c r="O129" s="18">
        <v>8.5</v>
      </c>
    </row>
    <row r="130" spans="3:15" x14ac:dyDescent="0.35">
      <c r="C130" s="23" t="s">
        <v>176</v>
      </c>
      <c r="D130" s="35">
        <v>19</v>
      </c>
      <c r="E130" s="22">
        <v>74.10526315789474</v>
      </c>
      <c r="F130" s="21">
        <v>0</v>
      </c>
      <c r="G130" s="21">
        <v>1</v>
      </c>
      <c r="H130" s="21">
        <v>7</v>
      </c>
      <c r="I130" s="21">
        <v>8</v>
      </c>
      <c r="J130" s="21">
        <v>0</v>
      </c>
      <c r="K130" s="21">
        <v>1</v>
      </c>
      <c r="L130" s="21">
        <v>5</v>
      </c>
      <c r="M130" s="21">
        <v>3</v>
      </c>
      <c r="N130" s="21">
        <v>2</v>
      </c>
      <c r="O130" s="18">
        <v>7</v>
      </c>
    </row>
    <row r="131" spans="3:15" x14ac:dyDescent="0.35">
      <c r="C131" s="23" t="s">
        <v>122</v>
      </c>
      <c r="D131" s="35">
        <v>3</v>
      </c>
      <c r="E131" s="22">
        <v>32</v>
      </c>
      <c r="F131" s="21">
        <v>0</v>
      </c>
      <c r="G131" s="21">
        <v>0</v>
      </c>
      <c r="H131" s="21">
        <v>0</v>
      </c>
      <c r="I131" s="21">
        <v>0</v>
      </c>
      <c r="J131" s="21">
        <v>0</v>
      </c>
      <c r="K131" s="21">
        <v>1</v>
      </c>
      <c r="L131" s="21">
        <v>1</v>
      </c>
      <c r="M131" s="21">
        <v>2</v>
      </c>
      <c r="N131" s="21">
        <v>0</v>
      </c>
      <c r="O131" s="18">
        <v>1</v>
      </c>
    </row>
    <row r="132" spans="3:15" x14ac:dyDescent="0.35">
      <c r="C132" s="23" t="s">
        <v>116</v>
      </c>
      <c r="D132" s="35">
        <v>1</v>
      </c>
      <c r="E132" s="22">
        <v>63</v>
      </c>
      <c r="F132" s="21">
        <v>0</v>
      </c>
      <c r="G132" s="21">
        <v>0</v>
      </c>
      <c r="H132" s="21">
        <v>1</v>
      </c>
      <c r="I132" s="21">
        <v>1</v>
      </c>
      <c r="J132" s="21">
        <v>0</v>
      </c>
      <c r="K132" s="21">
        <v>0</v>
      </c>
      <c r="L132" s="21">
        <v>0</v>
      </c>
      <c r="M132" s="21">
        <v>0</v>
      </c>
      <c r="N132" s="21">
        <v>0</v>
      </c>
      <c r="O132" s="18">
        <v>0</v>
      </c>
    </row>
    <row r="133" spans="3:15" x14ac:dyDescent="0.35">
      <c r="C133" s="23" t="s">
        <v>151</v>
      </c>
      <c r="D133" s="35">
        <v>2</v>
      </c>
      <c r="E133" s="22">
        <v>73</v>
      </c>
      <c r="F133" s="21">
        <v>0</v>
      </c>
      <c r="G133" s="21">
        <v>0</v>
      </c>
      <c r="H133" s="21">
        <v>2</v>
      </c>
      <c r="I133" s="21">
        <v>2</v>
      </c>
      <c r="J133" s="21">
        <v>0</v>
      </c>
      <c r="K133" s="21">
        <v>0</v>
      </c>
      <c r="L133" s="21">
        <v>0</v>
      </c>
      <c r="M133" s="21">
        <v>0</v>
      </c>
      <c r="N133" s="21">
        <v>1</v>
      </c>
      <c r="O133" s="18">
        <v>1</v>
      </c>
    </row>
    <row r="134" spans="3:15" x14ac:dyDescent="0.35">
      <c r="C134" s="23" t="s">
        <v>187</v>
      </c>
      <c r="D134" s="35">
        <v>9</v>
      </c>
      <c r="E134" s="22">
        <v>50.111111111111114</v>
      </c>
      <c r="F134" s="21">
        <v>0</v>
      </c>
      <c r="G134" s="21">
        <v>0.75</v>
      </c>
      <c r="H134" s="21">
        <v>2.4285714285714284</v>
      </c>
      <c r="I134" s="21">
        <v>5.1785714285714288</v>
      </c>
      <c r="J134" s="21">
        <v>2.4285714285714284</v>
      </c>
      <c r="K134" s="21">
        <v>0.42857142857142855</v>
      </c>
      <c r="L134" s="21">
        <v>5.4285714285714288</v>
      </c>
      <c r="M134" s="21">
        <v>0.42857142857142855</v>
      </c>
      <c r="N134" s="21">
        <v>1.75</v>
      </c>
      <c r="O134" s="18">
        <v>4.1785714285714288</v>
      </c>
    </row>
    <row r="135" spans="3:15" x14ac:dyDescent="0.35">
      <c r="C135" s="23" t="s">
        <v>191</v>
      </c>
      <c r="D135" s="35">
        <v>1</v>
      </c>
      <c r="E135" s="22">
        <v>55</v>
      </c>
      <c r="F135" s="21">
        <v>0</v>
      </c>
      <c r="G135" s="21">
        <v>0</v>
      </c>
      <c r="H135" s="21">
        <v>0</v>
      </c>
      <c r="I135" s="21">
        <v>0</v>
      </c>
      <c r="J135" s="21">
        <v>0</v>
      </c>
      <c r="K135" s="21">
        <v>0</v>
      </c>
      <c r="L135" s="21">
        <v>0</v>
      </c>
      <c r="M135" s="21">
        <v>0</v>
      </c>
      <c r="N135" s="21">
        <v>0</v>
      </c>
      <c r="O135" s="18">
        <v>0</v>
      </c>
    </row>
    <row r="136" spans="3:15" x14ac:dyDescent="0.35">
      <c r="C136" s="29" t="s">
        <v>293</v>
      </c>
      <c r="D136" s="38">
        <v>480</v>
      </c>
      <c r="E136" s="30">
        <v>53.595833333333331</v>
      </c>
      <c r="F136" s="31">
        <v>32.200000000000003</v>
      </c>
      <c r="G136" s="31">
        <v>48.35</v>
      </c>
      <c r="H136" s="31">
        <v>108.27857142857142</v>
      </c>
      <c r="I136" s="31">
        <v>165.77857142857141</v>
      </c>
      <c r="J136" s="31">
        <v>71.178571428571431</v>
      </c>
      <c r="K136" s="31">
        <v>39.128571428571433</v>
      </c>
      <c r="L136" s="31">
        <v>183.9785714285714</v>
      </c>
      <c r="M136" s="31">
        <v>69.428571428571431</v>
      </c>
      <c r="N136" s="31">
        <v>66.95</v>
      </c>
      <c r="O136" s="32">
        <v>170.7285714285714</v>
      </c>
    </row>
  </sheetData>
  <mergeCells count="2">
    <mergeCell ref="A1:O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6"/>
  <sheetViews>
    <sheetView workbookViewId="0">
      <pane xSplit="3" ySplit="12" topLeftCell="D13" activePane="bottomRight" state="frozen"/>
      <selection pane="topRight" activeCell="D1" sqref="D1"/>
      <selection pane="bottomLeft" activeCell="A13" sqref="A13"/>
      <selection pane="bottomRight" activeCell="D9" sqref="D9"/>
    </sheetView>
  </sheetViews>
  <sheetFormatPr defaultRowHeight="14.5" x14ac:dyDescent="0.35"/>
  <cols>
    <col min="2" max="2" width="29.7265625" customWidth="1"/>
    <col min="3" max="3" width="24.81640625" customWidth="1"/>
    <col min="4" max="4" width="19.6328125" customWidth="1"/>
    <col min="5" max="5" width="11.08984375" customWidth="1"/>
    <col min="6" max="6" width="16" customWidth="1"/>
    <col min="7" max="7" width="33.08984375" customWidth="1"/>
    <col min="8" max="8" width="20.1796875" customWidth="1"/>
    <col min="9" max="9" width="15.90625" customWidth="1"/>
    <col min="10" max="10" width="20.08984375" customWidth="1"/>
    <col min="11" max="11" width="17.54296875" customWidth="1"/>
    <col min="12" max="12" width="19.81640625" customWidth="1"/>
    <col min="13" max="13" width="21.54296875" customWidth="1"/>
    <col min="14" max="14" width="13.36328125" customWidth="1"/>
    <col min="15" max="15" width="25.26953125" customWidth="1"/>
    <col min="16" max="16" width="13.54296875" customWidth="1"/>
    <col min="17" max="17" width="19.453125" customWidth="1"/>
  </cols>
  <sheetData>
    <row r="1" spans="1:17" ht="35" x14ac:dyDescent="0.9">
      <c r="A1" s="152" t="s">
        <v>4</v>
      </c>
      <c r="B1" s="152"/>
      <c r="C1" s="152"/>
      <c r="D1" s="152"/>
      <c r="E1" s="152"/>
      <c r="F1" s="152"/>
      <c r="G1" s="152"/>
      <c r="H1" s="152"/>
      <c r="I1" s="152"/>
      <c r="J1" s="152"/>
      <c r="K1" s="152"/>
      <c r="L1" s="152"/>
      <c r="M1" s="152"/>
      <c r="N1" s="152"/>
      <c r="O1" s="152"/>
      <c r="P1" s="152"/>
      <c r="Q1" s="152"/>
    </row>
    <row r="2" spans="1:17" ht="16" x14ac:dyDescent="0.35">
      <c r="A2" s="153" t="s">
        <v>303</v>
      </c>
      <c r="B2" s="153"/>
    </row>
    <row r="13" spans="1:17" x14ac:dyDescent="0.35">
      <c r="C13" s="19" t="s">
        <v>304</v>
      </c>
      <c r="D13" s="6" t="s">
        <v>294</v>
      </c>
      <c r="E13" s="17" t="s">
        <v>295</v>
      </c>
      <c r="F13" s="6" t="s">
        <v>316</v>
      </c>
      <c r="G13" s="6" t="s">
        <v>317</v>
      </c>
      <c r="H13" s="6" t="s">
        <v>318</v>
      </c>
      <c r="I13" s="6" t="s">
        <v>319</v>
      </c>
      <c r="J13" s="6" t="s">
        <v>320</v>
      </c>
      <c r="K13" s="6" t="s">
        <v>321</v>
      </c>
      <c r="L13" s="6" t="s">
        <v>322</v>
      </c>
      <c r="M13" s="6" t="s">
        <v>323</v>
      </c>
      <c r="N13" s="6" t="s">
        <v>324</v>
      </c>
      <c r="O13" s="6" t="s">
        <v>325</v>
      </c>
      <c r="P13" s="6" t="s">
        <v>39</v>
      </c>
      <c r="Q13" s="17" t="s">
        <v>326</v>
      </c>
    </row>
    <row r="14" spans="1:17" x14ac:dyDescent="0.35">
      <c r="C14" s="23" t="s">
        <v>444</v>
      </c>
      <c r="D14" s="35">
        <v>65</v>
      </c>
      <c r="E14" s="22">
        <v>30.6</v>
      </c>
      <c r="F14" s="21">
        <v>18.600000000000001</v>
      </c>
      <c r="G14" s="21">
        <v>18.574999999999999</v>
      </c>
      <c r="H14" s="21">
        <v>21.975000000000001</v>
      </c>
      <c r="I14" s="21">
        <v>25.574999999999999</v>
      </c>
      <c r="J14" s="21">
        <v>11.975</v>
      </c>
      <c r="K14" s="21">
        <v>13.975</v>
      </c>
      <c r="L14" s="21">
        <v>7.375</v>
      </c>
      <c r="M14" s="21">
        <v>17.375</v>
      </c>
      <c r="N14" s="21">
        <v>14</v>
      </c>
      <c r="O14" s="21">
        <v>4.5999999999999996</v>
      </c>
      <c r="P14" s="21">
        <v>6.375</v>
      </c>
      <c r="Q14" s="18">
        <v>5.6</v>
      </c>
    </row>
    <row r="15" spans="1:17" x14ac:dyDescent="0.35">
      <c r="C15" s="23" t="s">
        <v>388</v>
      </c>
      <c r="D15" s="35">
        <v>6</v>
      </c>
      <c r="E15" s="22">
        <v>22.166666666666668</v>
      </c>
      <c r="F15" s="21">
        <v>4</v>
      </c>
      <c r="G15" s="21">
        <v>2</v>
      </c>
      <c r="H15" s="21">
        <v>2</v>
      </c>
      <c r="I15" s="21">
        <v>2</v>
      </c>
      <c r="J15" s="21">
        <v>0</v>
      </c>
      <c r="K15" s="21">
        <v>3</v>
      </c>
      <c r="L15" s="21">
        <v>1</v>
      </c>
      <c r="M15" s="21">
        <v>1</v>
      </c>
      <c r="N15" s="21">
        <v>2</v>
      </c>
      <c r="O15" s="21">
        <v>1</v>
      </c>
      <c r="P15" s="21">
        <v>0</v>
      </c>
      <c r="Q15" s="18">
        <v>0</v>
      </c>
    </row>
    <row r="16" spans="1:17" x14ac:dyDescent="0.35">
      <c r="C16" s="23" t="s">
        <v>200</v>
      </c>
      <c r="D16" s="35">
        <v>2</v>
      </c>
      <c r="E16" s="22">
        <v>26.5</v>
      </c>
      <c r="F16" s="21">
        <v>1</v>
      </c>
      <c r="G16" s="21">
        <v>0</v>
      </c>
      <c r="H16" s="21">
        <v>0</v>
      </c>
      <c r="I16" s="21">
        <v>1</v>
      </c>
      <c r="J16" s="21">
        <v>0</v>
      </c>
      <c r="K16" s="21">
        <v>1</v>
      </c>
      <c r="L16" s="21">
        <v>0</v>
      </c>
      <c r="M16" s="21">
        <v>2</v>
      </c>
      <c r="N16" s="21">
        <v>0</v>
      </c>
      <c r="O16" s="21">
        <v>0</v>
      </c>
      <c r="P16" s="21">
        <v>1</v>
      </c>
      <c r="Q16" s="18">
        <v>0</v>
      </c>
    </row>
    <row r="17" spans="3:17" x14ac:dyDescent="0.35">
      <c r="C17" s="23" t="s">
        <v>402</v>
      </c>
      <c r="D17" s="35">
        <v>2</v>
      </c>
      <c r="E17" s="22">
        <v>54.5</v>
      </c>
      <c r="F17" s="21">
        <v>1</v>
      </c>
      <c r="G17" s="21">
        <v>0</v>
      </c>
      <c r="H17" s="21">
        <v>1</v>
      </c>
      <c r="I17" s="21">
        <v>1</v>
      </c>
      <c r="J17" s="21">
        <v>0</v>
      </c>
      <c r="K17" s="21">
        <v>0</v>
      </c>
      <c r="L17" s="21">
        <v>0</v>
      </c>
      <c r="M17" s="21">
        <v>1</v>
      </c>
      <c r="N17" s="21">
        <v>1</v>
      </c>
      <c r="O17" s="21">
        <v>1</v>
      </c>
      <c r="P17" s="21">
        <v>0</v>
      </c>
      <c r="Q17" s="18">
        <v>0</v>
      </c>
    </row>
    <row r="18" spans="3:17" x14ac:dyDescent="0.35">
      <c r="C18" s="23" t="s">
        <v>193</v>
      </c>
      <c r="D18" s="35">
        <v>9</v>
      </c>
      <c r="E18" s="22">
        <v>66.222222222222229</v>
      </c>
      <c r="F18" s="21">
        <v>2.6</v>
      </c>
      <c r="G18" s="21">
        <v>1</v>
      </c>
      <c r="H18" s="21">
        <v>3</v>
      </c>
      <c r="I18" s="21">
        <v>2.6</v>
      </c>
      <c r="J18" s="21">
        <v>1.6</v>
      </c>
      <c r="K18" s="21">
        <v>1</v>
      </c>
      <c r="L18" s="21">
        <v>1</v>
      </c>
      <c r="M18" s="21">
        <v>3.6</v>
      </c>
      <c r="N18" s="21">
        <v>0</v>
      </c>
      <c r="O18" s="21">
        <v>1</v>
      </c>
      <c r="P18" s="21">
        <v>3</v>
      </c>
      <c r="Q18" s="18">
        <v>0.6</v>
      </c>
    </row>
    <row r="19" spans="3:17" x14ac:dyDescent="0.35">
      <c r="C19" s="23" t="s">
        <v>149</v>
      </c>
      <c r="D19" s="35">
        <v>2</v>
      </c>
      <c r="E19" s="22">
        <v>20</v>
      </c>
      <c r="F19" s="21">
        <v>2</v>
      </c>
      <c r="G19" s="21">
        <v>0</v>
      </c>
      <c r="H19" s="21">
        <v>1</v>
      </c>
      <c r="I19" s="21">
        <v>1</v>
      </c>
      <c r="J19" s="21">
        <v>0</v>
      </c>
      <c r="K19" s="21">
        <v>0</v>
      </c>
      <c r="L19" s="21">
        <v>0</v>
      </c>
      <c r="M19" s="21">
        <v>0</v>
      </c>
      <c r="N19" s="21">
        <v>0</v>
      </c>
      <c r="O19" s="21">
        <v>0</v>
      </c>
      <c r="P19" s="21">
        <v>0</v>
      </c>
      <c r="Q19" s="18">
        <v>0</v>
      </c>
    </row>
    <row r="20" spans="3:17" x14ac:dyDescent="0.35">
      <c r="C20" s="23" t="s">
        <v>182</v>
      </c>
      <c r="D20" s="35">
        <v>11</v>
      </c>
      <c r="E20" s="22">
        <v>63.363636363636367</v>
      </c>
      <c r="F20" s="21">
        <v>5.5</v>
      </c>
      <c r="G20" s="21">
        <v>4.25</v>
      </c>
      <c r="H20" s="21">
        <v>4.25</v>
      </c>
      <c r="I20" s="21">
        <v>1.5</v>
      </c>
      <c r="J20" s="21">
        <v>4.25</v>
      </c>
      <c r="K20" s="21">
        <v>1</v>
      </c>
      <c r="L20" s="21">
        <v>1</v>
      </c>
      <c r="M20" s="21">
        <v>1</v>
      </c>
      <c r="N20" s="21">
        <v>1.5</v>
      </c>
      <c r="O20" s="21">
        <v>1</v>
      </c>
      <c r="P20" s="21">
        <v>2</v>
      </c>
      <c r="Q20" s="18">
        <v>1.75</v>
      </c>
    </row>
    <row r="21" spans="3:17" x14ac:dyDescent="0.35">
      <c r="C21" s="23" t="s">
        <v>189</v>
      </c>
      <c r="D21" s="35">
        <v>2</v>
      </c>
      <c r="E21" s="22">
        <v>25</v>
      </c>
      <c r="F21" s="21">
        <v>1</v>
      </c>
      <c r="G21" s="21">
        <v>0</v>
      </c>
      <c r="H21" s="21">
        <v>2</v>
      </c>
      <c r="I21" s="21">
        <v>0</v>
      </c>
      <c r="J21" s="21">
        <v>1</v>
      </c>
      <c r="K21" s="21">
        <v>1</v>
      </c>
      <c r="L21" s="21">
        <v>0</v>
      </c>
      <c r="M21" s="21">
        <v>1</v>
      </c>
      <c r="N21" s="21">
        <v>0</v>
      </c>
      <c r="O21" s="21">
        <v>0</v>
      </c>
      <c r="P21" s="21">
        <v>0</v>
      </c>
      <c r="Q21" s="18">
        <v>0</v>
      </c>
    </row>
    <row r="22" spans="3:17" x14ac:dyDescent="0.35">
      <c r="C22" s="23" t="s">
        <v>171</v>
      </c>
      <c r="D22" s="35">
        <v>4</v>
      </c>
      <c r="E22" s="22">
        <v>70.75</v>
      </c>
      <c r="F22" s="21">
        <v>2</v>
      </c>
      <c r="G22" s="21">
        <v>1</v>
      </c>
      <c r="H22" s="21">
        <v>1</v>
      </c>
      <c r="I22" s="21">
        <v>1</v>
      </c>
      <c r="J22" s="21">
        <v>2</v>
      </c>
      <c r="K22" s="21">
        <v>0</v>
      </c>
      <c r="L22" s="21">
        <v>0</v>
      </c>
      <c r="M22" s="21">
        <v>0</v>
      </c>
      <c r="N22" s="21">
        <v>0</v>
      </c>
      <c r="O22" s="21">
        <v>0</v>
      </c>
      <c r="P22" s="21">
        <v>0</v>
      </c>
      <c r="Q22" s="18">
        <v>0</v>
      </c>
    </row>
    <row r="23" spans="3:17" x14ac:dyDescent="0.35">
      <c r="C23" s="23" t="s">
        <v>123</v>
      </c>
      <c r="D23" s="35">
        <v>1</v>
      </c>
      <c r="E23" s="22">
        <v>47</v>
      </c>
      <c r="F23" s="21">
        <v>1</v>
      </c>
      <c r="G23" s="21">
        <v>0</v>
      </c>
      <c r="H23" s="21">
        <v>0</v>
      </c>
      <c r="I23" s="21">
        <v>0</v>
      </c>
      <c r="J23" s="21">
        <v>0</v>
      </c>
      <c r="K23" s="21">
        <v>1</v>
      </c>
      <c r="L23" s="21">
        <v>0</v>
      </c>
      <c r="M23" s="21">
        <v>1</v>
      </c>
      <c r="N23" s="21">
        <v>0</v>
      </c>
      <c r="O23" s="21">
        <v>0</v>
      </c>
      <c r="P23" s="21">
        <v>0</v>
      </c>
      <c r="Q23" s="18">
        <v>0</v>
      </c>
    </row>
    <row r="24" spans="3:17" x14ac:dyDescent="0.35">
      <c r="C24" s="23" t="s">
        <v>174</v>
      </c>
      <c r="D24" s="35">
        <v>24</v>
      </c>
      <c r="E24" s="22">
        <v>58.708333333333336</v>
      </c>
      <c r="F24" s="21">
        <v>8.1785714285714288</v>
      </c>
      <c r="G24" s="21">
        <v>5</v>
      </c>
      <c r="H24" s="21">
        <v>7.75</v>
      </c>
      <c r="I24" s="21">
        <v>1.4285714285714286</v>
      </c>
      <c r="J24" s="21">
        <v>5.4285714285714288</v>
      </c>
      <c r="K24" s="21">
        <v>4.4285714285714288</v>
      </c>
      <c r="L24" s="21">
        <v>3</v>
      </c>
      <c r="M24" s="21">
        <v>8.1785714285714288</v>
      </c>
      <c r="N24" s="21">
        <v>0.42857142857142855</v>
      </c>
      <c r="O24" s="21">
        <v>2</v>
      </c>
      <c r="P24" s="21">
        <v>5</v>
      </c>
      <c r="Q24" s="18">
        <v>7.1785714285714288</v>
      </c>
    </row>
    <row r="25" spans="3:17" x14ac:dyDescent="0.35">
      <c r="C25" s="23" t="s">
        <v>385</v>
      </c>
      <c r="D25" s="35">
        <v>2</v>
      </c>
      <c r="E25" s="22">
        <v>50</v>
      </c>
      <c r="F25" s="21">
        <v>1</v>
      </c>
      <c r="G25" s="21">
        <v>0</v>
      </c>
      <c r="H25" s="21">
        <v>0</v>
      </c>
      <c r="I25" s="21">
        <v>0</v>
      </c>
      <c r="J25" s="21">
        <v>2</v>
      </c>
      <c r="K25" s="21">
        <v>0</v>
      </c>
      <c r="L25" s="21">
        <v>0</v>
      </c>
      <c r="M25" s="21">
        <v>1</v>
      </c>
      <c r="N25" s="21">
        <v>0</v>
      </c>
      <c r="O25" s="21">
        <v>0</v>
      </c>
      <c r="P25" s="21">
        <v>0</v>
      </c>
      <c r="Q25" s="18">
        <v>0</v>
      </c>
    </row>
    <row r="26" spans="3:17" x14ac:dyDescent="0.35">
      <c r="C26" s="23" t="s">
        <v>416</v>
      </c>
      <c r="D26" s="35">
        <v>1</v>
      </c>
      <c r="E26" s="22">
        <v>24</v>
      </c>
      <c r="F26" s="21">
        <v>1</v>
      </c>
      <c r="G26" s="21">
        <v>0</v>
      </c>
      <c r="H26" s="21">
        <v>0</v>
      </c>
      <c r="I26" s="21">
        <v>0</v>
      </c>
      <c r="J26" s="21">
        <v>0</v>
      </c>
      <c r="K26" s="21">
        <v>1</v>
      </c>
      <c r="L26" s="21">
        <v>0</v>
      </c>
      <c r="M26" s="21">
        <v>0</v>
      </c>
      <c r="N26" s="21">
        <v>1</v>
      </c>
      <c r="O26" s="21">
        <v>0</v>
      </c>
      <c r="P26" s="21">
        <v>0</v>
      </c>
      <c r="Q26" s="18">
        <v>0</v>
      </c>
    </row>
    <row r="27" spans="3:17" x14ac:dyDescent="0.35">
      <c r="C27" s="23" t="s">
        <v>392</v>
      </c>
      <c r="D27" s="35">
        <v>1</v>
      </c>
      <c r="E27" s="22">
        <v>59</v>
      </c>
      <c r="F27" s="21">
        <v>1</v>
      </c>
      <c r="G27" s="21">
        <v>0</v>
      </c>
      <c r="H27" s="21">
        <v>0</v>
      </c>
      <c r="I27" s="21">
        <v>1</v>
      </c>
      <c r="J27" s="21">
        <v>1</v>
      </c>
      <c r="K27" s="21">
        <v>0</v>
      </c>
      <c r="L27" s="21">
        <v>0</v>
      </c>
      <c r="M27" s="21">
        <v>0</v>
      </c>
      <c r="N27" s="21">
        <v>0</v>
      </c>
      <c r="O27" s="21">
        <v>0</v>
      </c>
      <c r="P27" s="21">
        <v>0</v>
      </c>
      <c r="Q27" s="18">
        <v>0</v>
      </c>
    </row>
    <row r="28" spans="3:17" x14ac:dyDescent="0.35">
      <c r="C28" s="23" t="s">
        <v>393</v>
      </c>
      <c r="D28" s="35">
        <v>2</v>
      </c>
      <c r="E28" s="22">
        <v>68.5</v>
      </c>
      <c r="F28" s="21">
        <v>1</v>
      </c>
      <c r="G28" s="21">
        <v>0</v>
      </c>
      <c r="H28" s="21">
        <v>0</v>
      </c>
      <c r="I28" s="21">
        <v>0</v>
      </c>
      <c r="J28" s="21">
        <v>0</v>
      </c>
      <c r="K28" s="21">
        <v>0</v>
      </c>
      <c r="L28" s="21">
        <v>0</v>
      </c>
      <c r="M28" s="21">
        <v>0</v>
      </c>
      <c r="N28" s="21">
        <v>0</v>
      </c>
      <c r="O28" s="21">
        <v>0</v>
      </c>
      <c r="P28" s="21">
        <v>0</v>
      </c>
      <c r="Q28" s="18">
        <v>1</v>
      </c>
    </row>
    <row r="29" spans="3:17" x14ac:dyDescent="0.35">
      <c r="C29" s="23" t="s">
        <v>178</v>
      </c>
      <c r="D29" s="35">
        <v>3</v>
      </c>
      <c r="E29" s="22">
        <v>33</v>
      </c>
      <c r="F29" s="21">
        <v>1</v>
      </c>
      <c r="G29" s="21">
        <v>2</v>
      </c>
      <c r="H29" s="21">
        <v>0</v>
      </c>
      <c r="I29" s="21">
        <v>0</v>
      </c>
      <c r="J29" s="21">
        <v>1</v>
      </c>
      <c r="K29" s="21">
        <v>0</v>
      </c>
      <c r="L29" s="21">
        <v>0</v>
      </c>
      <c r="M29" s="21">
        <v>0</v>
      </c>
      <c r="N29" s="21">
        <v>0</v>
      </c>
      <c r="O29" s="21">
        <v>0</v>
      </c>
      <c r="P29" s="21">
        <v>0</v>
      </c>
      <c r="Q29" s="18">
        <v>2</v>
      </c>
    </row>
    <row r="30" spans="3:17" x14ac:dyDescent="0.35">
      <c r="C30" s="23" t="s">
        <v>161</v>
      </c>
      <c r="D30" s="35">
        <v>7</v>
      </c>
      <c r="E30" s="22">
        <v>59</v>
      </c>
      <c r="F30" s="21">
        <v>1.375</v>
      </c>
      <c r="G30" s="21">
        <v>0.375</v>
      </c>
      <c r="H30" s="21">
        <v>1</v>
      </c>
      <c r="I30" s="21">
        <v>3</v>
      </c>
      <c r="J30" s="21">
        <v>0.375</v>
      </c>
      <c r="K30" s="21">
        <v>2.375</v>
      </c>
      <c r="L30" s="21">
        <v>0</v>
      </c>
      <c r="M30" s="21">
        <v>2.375</v>
      </c>
      <c r="N30" s="21">
        <v>0</v>
      </c>
      <c r="O30" s="21">
        <v>1.375</v>
      </c>
      <c r="P30" s="21">
        <v>1.375</v>
      </c>
      <c r="Q30" s="18">
        <v>1.375</v>
      </c>
    </row>
    <row r="31" spans="3:17" x14ac:dyDescent="0.35">
      <c r="C31" s="23" t="s">
        <v>377</v>
      </c>
      <c r="D31" s="35">
        <v>2</v>
      </c>
      <c r="E31" s="22">
        <v>58.5</v>
      </c>
      <c r="F31" s="21">
        <v>0</v>
      </c>
      <c r="G31" s="21">
        <v>0</v>
      </c>
      <c r="H31" s="21">
        <v>1</v>
      </c>
      <c r="I31" s="21">
        <v>1</v>
      </c>
      <c r="J31" s="21">
        <v>1</v>
      </c>
      <c r="K31" s="21">
        <v>1</v>
      </c>
      <c r="L31" s="21">
        <v>0</v>
      </c>
      <c r="M31" s="21">
        <v>1</v>
      </c>
      <c r="N31" s="21">
        <v>0</v>
      </c>
      <c r="O31" s="21">
        <v>0</v>
      </c>
      <c r="P31" s="21">
        <v>1</v>
      </c>
      <c r="Q31" s="18">
        <v>0</v>
      </c>
    </row>
    <row r="32" spans="3:17" x14ac:dyDescent="0.35">
      <c r="C32" s="23" t="s">
        <v>401</v>
      </c>
      <c r="D32" s="35">
        <v>2</v>
      </c>
      <c r="E32" s="22">
        <v>74</v>
      </c>
      <c r="F32" s="21">
        <v>1</v>
      </c>
      <c r="G32" s="21">
        <v>0</v>
      </c>
      <c r="H32" s="21">
        <v>0</v>
      </c>
      <c r="I32" s="21">
        <v>0</v>
      </c>
      <c r="J32" s="21">
        <v>0</v>
      </c>
      <c r="K32" s="21">
        <v>0</v>
      </c>
      <c r="L32" s="21">
        <v>0</v>
      </c>
      <c r="M32" s="21">
        <v>1</v>
      </c>
      <c r="N32" s="21">
        <v>0</v>
      </c>
      <c r="O32" s="21">
        <v>0</v>
      </c>
      <c r="P32" s="21">
        <v>0</v>
      </c>
      <c r="Q32" s="18">
        <v>0</v>
      </c>
    </row>
    <row r="33" spans="3:17" x14ac:dyDescent="0.35">
      <c r="C33" s="23" t="s">
        <v>132</v>
      </c>
      <c r="D33" s="35">
        <v>1</v>
      </c>
      <c r="E33" s="22">
        <v>66</v>
      </c>
      <c r="F33" s="21">
        <v>1</v>
      </c>
      <c r="G33" s="21">
        <v>0</v>
      </c>
      <c r="H33" s="21">
        <v>0</v>
      </c>
      <c r="I33" s="21">
        <v>0</v>
      </c>
      <c r="J33" s="21">
        <v>0</v>
      </c>
      <c r="K33" s="21">
        <v>0</v>
      </c>
      <c r="L33" s="21">
        <v>0</v>
      </c>
      <c r="M33" s="21">
        <v>0</v>
      </c>
      <c r="N33" s="21">
        <v>0</v>
      </c>
      <c r="O33" s="21">
        <v>0</v>
      </c>
      <c r="P33" s="21">
        <v>0</v>
      </c>
      <c r="Q33" s="18">
        <v>0</v>
      </c>
    </row>
    <row r="34" spans="3:17" x14ac:dyDescent="0.35">
      <c r="C34" s="23" t="s">
        <v>190</v>
      </c>
      <c r="D34" s="35">
        <v>3</v>
      </c>
      <c r="E34" s="22">
        <v>50.666666666666664</v>
      </c>
      <c r="F34" s="21">
        <v>3</v>
      </c>
      <c r="G34" s="21">
        <v>1</v>
      </c>
      <c r="H34" s="21">
        <v>0</v>
      </c>
      <c r="I34" s="21">
        <v>0</v>
      </c>
      <c r="J34" s="21">
        <v>0</v>
      </c>
      <c r="K34" s="21">
        <v>0</v>
      </c>
      <c r="L34" s="21">
        <v>0</v>
      </c>
      <c r="M34" s="21">
        <v>2</v>
      </c>
      <c r="N34" s="21">
        <v>0</v>
      </c>
      <c r="O34" s="21">
        <v>1</v>
      </c>
      <c r="P34" s="21">
        <v>1</v>
      </c>
      <c r="Q34" s="18">
        <v>0</v>
      </c>
    </row>
    <row r="35" spans="3:17" x14ac:dyDescent="0.35">
      <c r="C35" s="23" t="s">
        <v>166</v>
      </c>
      <c r="D35" s="35">
        <v>3</v>
      </c>
      <c r="E35" s="22">
        <v>58.333333333333336</v>
      </c>
      <c r="F35" s="21">
        <v>2</v>
      </c>
      <c r="G35" s="21">
        <v>0</v>
      </c>
      <c r="H35" s="21">
        <v>2</v>
      </c>
      <c r="I35" s="21">
        <v>1</v>
      </c>
      <c r="J35" s="21">
        <v>1</v>
      </c>
      <c r="K35" s="21">
        <v>0</v>
      </c>
      <c r="L35" s="21">
        <v>0</v>
      </c>
      <c r="M35" s="21">
        <v>1</v>
      </c>
      <c r="N35" s="21">
        <v>0</v>
      </c>
      <c r="O35" s="21">
        <v>0</v>
      </c>
      <c r="P35" s="21">
        <v>0</v>
      </c>
      <c r="Q35" s="18">
        <v>2</v>
      </c>
    </row>
    <row r="36" spans="3:17" x14ac:dyDescent="0.35">
      <c r="C36" s="23" t="s">
        <v>413</v>
      </c>
      <c r="D36" s="35">
        <v>1</v>
      </c>
      <c r="E36" s="22">
        <v>26</v>
      </c>
      <c r="F36" s="21">
        <v>0</v>
      </c>
      <c r="G36" s="21">
        <v>0</v>
      </c>
      <c r="H36" s="21">
        <v>1</v>
      </c>
      <c r="I36" s="21">
        <v>0</v>
      </c>
      <c r="J36" s="21">
        <v>0</v>
      </c>
      <c r="K36" s="21">
        <v>1</v>
      </c>
      <c r="L36" s="21">
        <v>0</v>
      </c>
      <c r="M36" s="21">
        <v>0</v>
      </c>
      <c r="N36" s="21">
        <v>0</v>
      </c>
      <c r="O36" s="21">
        <v>0</v>
      </c>
      <c r="P36" s="21">
        <v>1</v>
      </c>
      <c r="Q36" s="18">
        <v>0</v>
      </c>
    </row>
    <row r="37" spans="3:17" x14ac:dyDescent="0.35">
      <c r="C37" s="23" t="s">
        <v>405</v>
      </c>
      <c r="D37" s="35">
        <v>1</v>
      </c>
      <c r="E37" s="22">
        <v>52</v>
      </c>
      <c r="F37" s="21">
        <v>0</v>
      </c>
      <c r="G37" s="21">
        <v>1</v>
      </c>
      <c r="H37" s="21">
        <v>1</v>
      </c>
      <c r="I37" s="21">
        <v>0</v>
      </c>
      <c r="J37" s="21">
        <v>1</v>
      </c>
      <c r="K37" s="21">
        <v>0</v>
      </c>
      <c r="L37" s="21">
        <v>0</v>
      </c>
      <c r="M37" s="21">
        <v>0</v>
      </c>
      <c r="N37" s="21">
        <v>0</v>
      </c>
      <c r="O37" s="21">
        <v>0</v>
      </c>
      <c r="P37" s="21">
        <v>0</v>
      </c>
      <c r="Q37" s="18">
        <v>0</v>
      </c>
    </row>
    <row r="38" spans="3:17" x14ac:dyDescent="0.35">
      <c r="C38" s="23" t="s">
        <v>181</v>
      </c>
      <c r="D38" s="35">
        <v>4</v>
      </c>
      <c r="E38" s="22">
        <v>66</v>
      </c>
      <c r="F38" s="21">
        <v>0</v>
      </c>
      <c r="G38" s="21">
        <v>2</v>
      </c>
      <c r="H38" s="21">
        <v>1</v>
      </c>
      <c r="I38" s="21">
        <v>1</v>
      </c>
      <c r="J38" s="21">
        <v>4</v>
      </c>
      <c r="K38" s="21">
        <v>0</v>
      </c>
      <c r="L38" s="21">
        <v>0</v>
      </c>
      <c r="M38" s="21">
        <v>0</v>
      </c>
      <c r="N38" s="21">
        <v>0</v>
      </c>
      <c r="O38" s="21">
        <v>0</v>
      </c>
      <c r="P38" s="21">
        <v>0</v>
      </c>
      <c r="Q38" s="18">
        <v>1</v>
      </c>
    </row>
    <row r="39" spans="3:17" x14ac:dyDescent="0.35">
      <c r="C39" s="23" t="s">
        <v>155</v>
      </c>
      <c r="D39" s="35">
        <v>5</v>
      </c>
      <c r="E39" s="22">
        <v>62</v>
      </c>
      <c r="F39" s="21">
        <v>4</v>
      </c>
      <c r="G39" s="21">
        <v>0</v>
      </c>
      <c r="H39" s="21">
        <v>1</v>
      </c>
      <c r="I39" s="21">
        <v>1</v>
      </c>
      <c r="J39" s="21">
        <v>1</v>
      </c>
      <c r="K39" s="21">
        <v>2</v>
      </c>
      <c r="L39" s="21">
        <v>0</v>
      </c>
      <c r="M39" s="21">
        <v>1</v>
      </c>
      <c r="N39" s="21">
        <v>0</v>
      </c>
      <c r="O39" s="21">
        <v>0</v>
      </c>
      <c r="P39" s="21">
        <v>0</v>
      </c>
      <c r="Q39" s="18">
        <v>1</v>
      </c>
    </row>
    <row r="40" spans="3:17" x14ac:dyDescent="0.35">
      <c r="C40" s="23" t="s">
        <v>156</v>
      </c>
      <c r="D40" s="35">
        <v>10</v>
      </c>
      <c r="E40" s="22">
        <v>60.7</v>
      </c>
      <c r="F40" s="21">
        <v>2</v>
      </c>
      <c r="G40" s="21">
        <v>4</v>
      </c>
      <c r="H40" s="21">
        <v>4</v>
      </c>
      <c r="I40" s="21">
        <v>2</v>
      </c>
      <c r="J40" s="21">
        <v>3</v>
      </c>
      <c r="K40" s="21">
        <v>0</v>
      </c>
      <c r="L40" s="21">
        <v>0</v>
      </c>
      <c r="M40" s="21">
        <v>3</v>
      </c>
      <c r="N40" s="21">
        <v>0</v>
      </c>
      <c r="O40" s="21">
        <v>1</v>
      </c>
      <c r="P40" s="21">
        <v>0</v>
      </c>
      <c r="Q40" s="18">
        <v>4</v>
      </c>
    </row>
    <row r="41" spans="3:17" x14ac:dyDescent="0.35">
      <c r="C41" s="23" t="s">
        <v>170</v>
      </c>
      <c r="D41" s="35">
        <v>5</v>
      </c>
      <c r="E41" s="22">
        <v>47.6</v>
      </c>
      <c r="F41" s="21">
        <v>1</v>
      </c>
      <c r="G41" s="21">
        <v>0</v>
      </c>
      <c r="H41" s="21">
        <v>1</v>
      </c>
      <c r="I41" s="21">
        <v>0</v>
      </c>
      <c r="J41" s="21">
        <v>0</v>
      </c>
      <c r="K41" s="21">
        <v>0</v>
      </c>
      <c r="L41" s="21">
        <v>1</v>
      </c>
      <c r="M41" s="21">
        <v>1</v>
      </c>
      <c r="N41" s="21">
        <v>0</v>
      </c>
      <c r="O41" s="21">
        <v>0</v>
      </c>
      <c r="P41" s="21">
        <v>1</v>
      </c>
      <c r="Q41" s="18">
        <v>0</v>
      </c>
    </row>
    <row r="42" spans="3:17" x14ac:dyDescent="0.35">
      <c r="C42" s="23" t="s">
        <v>145</v>
      </c>
      <c r="D42" s="35">
        <v>4</v>
      </c>
      <c r="E42" s="22">
        <v>55.25</v>
      </c>
      <c r="F42" s="21">
        <v>1</v>
      </c>
      <c r="G42" s="21">
        <v>1</v>
      </c>
      <c r="H42" s="21">
        <v>3</v>
      </c>
      <c r="I42" s="21">
        <v>1</v>
      </c>
      <c r="J42" s="21">
        <v>3</v>
      </c>
      <c r="K42" s="21">
        <v>0</v>
      </c>
      <c r="L42" s="21">
        <v>0</v>
      </c>
      <c r="M42" s="21">
        <v>0</v>
      </c>
      <c r="N42" s="21">
        <v>0</v>
      </c>
      <c r="O42" s="21">
        <v>0</v>
      </c>
      <c r="P42" s="21">
        <v>0</v>
      </c>
      <c r="Q42" s="18">
        <v>0</v>
      </c>
    </row>
    <row r="43" spans="3:17" x14ac:dyDescent="0.35">
      <c r="C43" s="23" t="s">
        <v>168</v>
      </c>
      <c r="D43" s="35">
        <v>2</v>
      </c>
      <c r="E43" s="22">
        <v>59.5</v>
      </c>
      <c r="F43" s="21">
        <v>0</v>
      </c>
      <c r="G43" s="21">
        <v>0</v>
      </c>
      <c r="H43" s="21">
        <v>2</v>
      </c>
      <c r="I43" s="21">
        <v>0</v>
      </c>
      <c r="J43" s="21">
        <v>0</v>
      </c>
      <c r="K43" s="21">
        <v>0</v>
      </c>
      <c r="L43" s="21">
        <v>0</v>
      </c>
      <c r="M43" s="21">
        <v>0</v>
      </c>
      <c r="N43" s="21">
        <v>0</v>
      </c>
      <c r="O43" s="21">
        <v>2</v>
      </c>
      <c r="P43" s="21">
        <v>0</v>
      </c>
      <c r="Q43" s="18">
        <v>2</v>
      </c>
    </row>
    <row r="44" spans="3:17" x14ac:dyDescent="0.35">
      <c r="C44" s="23" t="s">
        <v>141</v>
      </c>
      <c r="D44" s="35">
        <v>1</v>
      </c>
      <c r="E44" s="22">
        <v>74</v>
      </c>
      <c r="F44" s="21">
        <v>1</v>
      </c>
      <c r="G44" s="21">
        <v>0</v>
      </c>
      <c r="H44" s="21">
        <v>0</v>
      </c>
      <c r="I44" s="21">
        <v>0</v>
      </c>
      <c r="J44" s="21">
        <v>0</v>
      </c>
      <c r="K44" s="21">
        <v>1</v>
      </c>
      <c r="L44" s="21">
        <v>0</v>
      </c>
      <c r="M44" s="21">
        <v>1</v>
      </c>
      <c r="N44" s="21">
        <v>0</v>
      </c>
      <c r="O44" s="21">
        <v>0</v>
      </c>
      <c r="P44" s="21">
        <v>0</v>
      </c>
      <c r="Q44" s="18">
        <v>0</v>
      </c>
    </row>
    <row r="45" spans="3:17" x14ac:dyDescent="0.35">
      <c r="C45" s="23" t="s">
        <v>142</v>
      </c>
      <c r="D45" s="35">
        <v>3</v>
      </c>
      <c r="E45" s="22">
        <v>53</v>
      </c>
      <c r="F45" s="21">
        <v>0</v>
      </c>
      <c r="G45" s="21">
        <v>1</v>
      </c>
      <c r="H45" s="21">
        <v>2</v>
      </c>
      <c r="I45" s="21">
        <v>0</v>
      </c>
      <c r="J45" s="21">
        <v>0</v>
      </c>
      <c r="K45" s="21">
        <v>1</v>
      </c>
      <c r="L45" s="21">
        <v>0</v>
      </c>
      <c r="M45" s="21">
        <v>0</v>
      </c>
      <c r="N45" s="21">
        <v>0</v>
      </c>
      <c r="O45" s="21">
        <v>0</v>
      </c>
      <c r="P45" s="21">
        <v>0</v>
      </c>
      <c r="Q45" s="18">
        <v>1</v>
      </c>
    </row>
    <row r="46" spans="3:17" x14ac:dyDescent="0.35">
      <c r="C46" s="23" t="s">
        <v>389</v>
      </c>
      <c r="D46" s="35">
        <v>1</v>
      </c>
      <c r="E46" s="22">
        <v>69</v>
      </c>
      <c r="F46" s="21">
        <v>0</v>
      </c>
      <c r="G46" s="21">
        <v>0</v>
      </c>
      <c r="H46" s="21">
        <v>1</v>
      </c>
      <c r="I46" s="21">
        <v>0</v>
      </c>
      <c r="J46" s="21">
        <v>1</v>
      </c>
      <c r="K46" s="21">
        <v>1</v>
      </c>
      <c r="L46" s="21">
        <v>0</v>
      </c>
      <c r="M46" s="21">
        <v>0</v>
      </c>
      <c r="N46" s="21">
        <v>0</v>
      </c>
      <c r="O46" s="21">
        <v>0</v>
      </c>
      <c r="P46" s="21">
        <v>0</v>
      </c>
      <c r="Q46" s="18">
        <v>0</v>
      </c>
    </row>
    <row r="47" spans="3:17" x14ac:dyDescent="0.35">
      <c r="C47" s="23" t="s">
        <v>138</v>
      </c>
      <c r="D47" s="35">
        <v>1</v>
      </c>
      <c r="E47" s="22">
        <v>57</v>
      </c>
      <c r="F47" s="21">
        <v>0</v>
      </c>
      <c r="G47" s="21">
        <v>0</v>
      </c>
      <c r="H47" s="21">
        <v>1</v>
      </c>
      <c r="I47" s="21">
        <v>0</v>
      </c>
      <c r="J47" s="21">
        <v>1</v>
      </c>
      <c r="K47" s="21">
        <v>0</v>
      </c>
      <c r="L47" s="21">
        <v>0</v>
      </c>
      <c r="M47" s="21">
        <v>1</v>
      </c>
      <c r="N47" s="21">
        <v>0</v>
      </c>
      <c r="O47" s="21">
        <v>0</v>
      </c>
      <c r="P47" s="21">
        <v>0</v>
      </c>
      <c r="Q47" s="18">
        <v>0</v>
      </c>
    </row>
    <row r="48" spans="3:17" x14ac:dyDescent="0.35">
      <c r="C48" s="23" t="s">
        <v>147</v>
      </c>
      <c r="D48" s="35">
        <v>2</v>
      </c>
      <c r="E48" s="22">
        <v>27</v>
      </c>
      <c r="F48" s="21">
        <v>1</v>
      </c>
      <c r="G48" s="21">
        <v>1</v>
      </c>
      <c r="H48" s="21">
        <v>2</v>
      </c>
      <c r="I48" s="21">
        <v>0</v>
      </c>
      <c r="J48" s="21">
        <v>1</v>
      </c>
      <c r="K48" s="21">
        <v>0</v>
      </c>
      <c r="L48" s="21">
        <v>0</v>
      </c>
      <c r="M48" s="21">
        <v>0</v>
      </c>
      <c r="N48" s="21">
        <v>0</v>
      </c>
      <c r="O48" s="21">
        <v>0</v>
      </c>
      <c r="P48" s="21">
        <v>0</v>
      </c>
      <c r="Q48" s="18">
        <v>1</v>
      </c>
    </row>
    <row r="49" spans="3:17" x14ac:dyDescent="0.35">
      <c r="C49" s="23" t="s">
        <v>396</v>
      </c>
      <c r="D49" s="35">
        <v>2</v>
      </c>
      <c r="E49" s="22">
        <v>61.5</v>
      </c>
      <c r="F49" s="21">
        <v>1.75</v>
      </c>
      <c r="G49" s="21">
        <v>1.75</v>
      </c>
      <c r="H49" s="21">
        <v>1</v>
      </c>
      <c r="I49" s="21">
        <v>0</v>
      </c>
      <c r="J49" s="21">
        <v>0.75</v>
      </c>
      <c r="K49" s="21">
        <v>0</v>
      </c>
      <c r="L49" s="21">
        <v>0</v>
      </c>
      <c r="M49" s="21">
        <v>0</v>
      </c>
      <c r="N49" s="21">
        <v>0</v>
      </c>
      <c r="O49" s="21">
        <v>0.75</v>
      </c>
      <c r="P49" s="21">
        <v>0</v>
      </c>
      <c r="Q49" s="18">
        <v>0</v>
      </c>
    </row>
    <row r="50" spans="3:17" x14ac:dyDescent="0.35">
      <c r="C50" s="23" t="s">
        <v>395</v>
      </c>
      <c r="D50" s="35">
        <v>2</v>
      </c>
      <c r="E50" s="22">
        <v>57</v>
      </c>
      <c r="F50" s="21">
        <v>1</v>
      </c>
      <c r="G50" s="21">
        <v>0</v>
      </c>
      <c r="H50" s="21">
        <v>1</v>
      </c>
      <c r="I50" s="21">
        <v>1</v>
      </c>
      <c r="J50" s="21">
        <v>0</v>
      </c>
      <c r="K50" s="21">
        <v>0</v>
      </c>
      <c r="L50" s="21">
        <v>2</v>
      </c>
      <c r="M50" s="21">
        <v>0</v>
      </c>
      <c r="N50" s="21">
        <v>0</v>
      </c>
      <c r="O50" s="21">
        <v>1</v>
      </c>
      <c r="P50" s="21">
        <v>0</v>
      </c>
      <c r="Q50" s="18">
        <v>0</v>
      </c>
    </row>
    <row r="51" spans="3:17" x14ac:dyDescent="0.35">
      <c r="C51" s="23" t="s">
        <v>129</v>
      </c>
      <c r="D51" s="35">
        <v>12</v>
      </c>
      <c r="E51" s="22">
        <v>67.583333333333329</v>
      </c>
      <c r="F51" s="21">
        <v>4</v>
      </c>
      <c r="G51" s="21">
        <v>1</v>
      </c>
      <c r="H51" s="21">
        <v>5</v>
      </c>
      <c r="I51" s="21">
        <v>3</v>
      </c>
      <c r="J51" s="21">
        <v>1.6</v>
      </c>
      <c r="K51" s="21">
        <v>0.6</v>
      </c>
      <c r="L51" s="21">
        <v>0</v>
      </c>
      <c r="M51" s="21">
        <v>0.6</v>
      </c>
      <c r="N51" s="21">
        <v>0</v>
      </c>
      <c r="O51" s="21">
        <v>3</v>
      </c>
      <c r="P51" s="21">
        <v>1.6</v>
      </c>
      <c r="Q51" s="18">
        <v>3.6</v>
      </c>
    </row>
    <row r="52" spans="3:17" x14ac:dyDescent="0.35">
      <c r="C52" s="23" t="s">
        <v>165</v>
      </c>
      <c r="D52" s="35">
        <v>3</v>
      </c>
      <c r="E52" s="22">
        <v>61</v>
      </c>
      <c r="F52" s="21">
        <v>0</v>
      </c>
      <c r="G52" s="21">
        <v>0</v>
      </c>
      <c r="H52" s="21">
        <v>0</v>
      </c>
      <c r="I52" s="21">
        <v>1</v>
      </c>
      <c r="J52" s="21">
        <v>0</v>
      </c>
      <c r="K52" s="21">
        <v>0</v>
      </c>
      <c r="L52" s="21">
        <v>0</v>
      </c>
      <c r="M52" s="21">
        <v>0</v>
      </c>
      <c r="N52" s="21">
        <v>0</v>
      </c>
      <c r="O52" s="21">
        <v>1</v>
      </c>
      <c r="P52" s="21">
        <v>0</v>
      </c>
      <c r="Q52" s="18">
        <v>1</v>
      </c>
    </row>
    <row r="53" spans="3:17" x14ac:dyDescent="0.35">
      <c r="C53" s="23" t="s">
        <v>119</v>
      </c>
      <c r="D53" s="35">
        <v>1</v>
      </c>
      <c r="E53" s="22">
        <v>27</v>
      </c>
      <c r="F53" s="21">
        <v>0</v>
      </c>
      <c r="G53" s="21">
        <v>0</v>
      </c>
      <c r="H53" s="21">
        <v>0</v>
      </c>
      <c r="I53" s="21">
        <v>0</v>
      </c>
      <c r="J53" s="21">
        <v>0</v>
      </c>
      <c r="K53" s="21">
        <v>0</v>
      </c>
      <c r="L53" s="21">
        <v>1</v>
      </c>
      <c r="M53" s="21">
        <v>0</v>
      </c>
      <c r="N53" s="21">
        <v>1</v>
      </c>
      <c r="O53" s="21">
        <v>0</v>
      </c>
      <c r="P53" s="21">
        <v>0</v>
      </c>
      <c r="Q53" s="18">
        <v>0</v>
      </c>
    </row>
    <row r="54" spans="3:17" x14ac:dyDescent="0.35">
      <c r="C54" s="23" t="s">
        <v>394</v>
      </c>
      <c r="D54" s="35">
        <v>1</v>
      </c>
      <c r="E54" s="22">
        <v>83</v>
      </c>
      <c r="F54" s="21">
        <v>0.75</v>
      </c>
      <c r="G54" s="21">
        <v>0</v>
      </c>
      <c r="H54" s="21">
        <v>0.75</v>
      </c>
      <c r="I54" s="21">
        <v>0</v>
      </c>
      <c r="J54" s="21">
        <v>0.75</v>
      </c>
      <c r="K54" s="21">
        <v>0.75</v>
      </c>
      <c r="L54" s="21">
        <v>0</v>
      </c>
      <c r="M54" s="21">
        <v>0</v>
      </c>
      <c r="N54" s="21">
        <v>0</v>
      </c>
      <c r="O54" s="21">
        <v>0</v>
      </c>
      <c r="P54" s="21">
        <v>0</v>
      </c>
      <c r="Q54" s="18">
        <v>0</v>
      </c>
    </row>
    <row r="55" spans="3:17" x14ac:dyDescent="0.35">
      <c r="C55" s="23" t="s">
        <v>135</v>
      </c>
      <c r="D55" s="35">
        <v>4</v>
      </c>
      <c r="E55" s="22">
        <v>53</v>
      </c>
      <c r="F55" s="21">
        <v>0</v>
      </c>
      <c r="G55" s="21">
        <v>0</v>
      </c>
      <c r="H55" s="21">
        <v>1</v>
      </c>
      <c r="I55" s="21">
        <v>0</v>
      </c>
      <c r="J55" s="21">
        <v>1</v>
      </c>
      <c r="K55" s="21">
        <v>1</v>
      </c>
      <c r="L55" s="21">
        <v>0</v>
      </c>
      <c r="M55" s="21">
        <v>1</v>
      </c>
      <c r="N55" s="21">
        <v>0</v>
      </c>
      <c r="O55" s="21">
        <v>0</v>
      </c>
      <c r="P55" s="21">
        <v>0</v>
      </c>
      <c r="Q55" s="18">
        <v>1</v>
      </c>
    </row>
    <row r="56" spans="3:17" x14ac:dyDescent="0.35">
      <c r="C56" s="23" t="s">
        <v>133</v>
      </c>
      <c r="D56" s="35">
        <v>3</v>
      </c>
      <c r="E56" s="22">
        <v>52.666666666666664</v>
      </c>
      <c r="F56" s="21">
        <v>1</v>
      </c>
      <c r="G56" s="21">
        <v>1</v>
      </c>
      <c r="H56" s="21">
        <v>3</v>
      </c>
      <c r="I56" s="21">
        <v>1</v>
      </c>
      <c r="J56" s="21">
        <v>1</v>
      </c>
      <c r="K56" s="21">
        <v>0</v>
      </c>
      <c r="L56" s="21">
        <v>0</v>
      </c>
      <c r="M56" s="21">
        <v>0</v>
      </c>
      <c r="N56" s="21">
        <v>0</v>
      </c>
      <c r="O56" s="21">
        <v>0</v>
      </c>
      <c r="P56" s="21">
        <v>1</v>
      </c>
      <c r="Q56" s="18">
        <v>0</v>
      </c>
    </row>
    <row r="57" spans="3:17" x14ac:dyDescent="0.35">
      <c r="C57" s="23" t="s">
        <v>400</v>
      </c>
      <c r="D57" s="35">
        <v>2</v>
      </c>
      <c r="E57" s="22">
        <v>71</v>
      </c>
      <c r="F57" s="21">
        <v>1</v>
      </c>
      <c r="G57" s="21">
        <v>1</v>
      </c>
      <c r="H57" s="21">
        <v>0</v>
      </c>
      <c r="I57" s="21">
        <v>1</v>
      </c>
      <c r="J57" s="21">
        <v>1</v>
      </c>
      <c r="K57" s="21">
        <v>0</v>
      </c>
      <c r="L57" s="21">
        <v>0</v>
      </c>
      <c r="M57" s="21">
        <v>0</v>
      </c>
      <c r="N57" s="21">
        <v>0</v>
      </c>
      <c r="O57" s="21">
        <v>1</v>
      </c>
      <c r="P57" s="21">
        <v>0</v>
      </c>
      <c r="Q57" s="18">
        <v>0</v>
      </c>
    </row>
    <row r="58" spans="3:17" x14ac:dyDescent="0.35">
      <c r="C58" s="23" t="s">
        <v>120</v>
      </c>
      <c r="D58" s="35">
        <v>2</v>
      </c>
      <c r="E58" s="22">
        <v>57</v>
      </c>
      <c r="F58" s="21">
        <v>1</v>
      </c>
      <c r="G58" s="21">
        <v>0</v>
      </c>
      <c r="H58" s="21">
        <v>0</v>
      </c>
      <c r="I58" s="21">
        <v>1</v>
      </c>
      <c r="J58" s="21">
        <v>0</v>
      </c>
      <c r="K58" s="21">
        <v>1</v>
      </c>
      <c r="L58" s="21">
        <v>0</v>
      </c>
      <c r="M58" s="21">
        <v>1</v>
      </c>
      <c r="N58" s="21">
        <v>0</v>
      </c>
      <c r="O58" s="21">
        <v>0</v>
      </c>
      <c r="P58" s="21">
        <v>0</v>
      </c>
      <c r="Q58" s="18">
        <v>0</v>
      </c>
    </row>
    <row r="59" spans="3:17" x14ac:dyDescent="0.35">
      <c r="C59" s="23" t="s">
        <v>399</v>
      </c>
      <c r="D59" s="35">
        <v>1</v>
      </c>
      <c r="E59" s="22">
        <v>78</v>
      </c>
      <c r="F59" s="21">
        <v>0</v>
      </c>
      <c r="G59" s="21">
        <v>0</v>
      </c>
      <c r="H59" s="21">
        <v>1</v>
      </c>
      <c r="I59" s="21">
        <v>0</v>
      </c>
      <c r="J59" s="21">
        <v>0</v>
      </c>
      <c r="K59" s="21">
        <v>1</v>
      </c>
      <c r="L59" s="21">
        <v>0</v>
      </c>
      <c r="M59" s="21">
        <v>0</v>
      </c>
      <c r="N59" s="21">
        <v>0</v>
      </c>
      <c r="O59" s="21">
        <v>0</v>
      </c>
      <c r="P59" s="21">
        <v>0</v>
      </c>
      <c r="Q59" s="18">
        <v>1</v>
      </c>
    </row>
    <row r="60" spans="3:17" x14ac:dyDescent="0.35">
      <c r="C60" s="23" t="s">
        <v>398</v>
      </c>
      <c r="D60" s="35">
        <v>3</v>
      </c>
      <c r="E60" s="22">
        <v>63.666666666666664</v>
      </c>
      <c r="F60" s="21">
        <v>2.75</v>
      </c>
      <c r="G60" s="21">
        <v>0.75</v>
      </c>
      <c r="H60" s="21">
        <v>2.75</v>
      </c>
      <c r="I60" s="21">
        <v>0</v>
      </c>
      <c r="J60" s="21">
        <v>0</v>
      </c>
      <c r="K60" s="21">
        <v>0</v>
      </c>
      <c r="L60" s="21">
        <v>0</v>
      </c>
      <c r="M60" s="21">
        <v>0</v>
      </c>
      <c r="N60" s="21">
        <v>0</v>
      </c>
      <c r="O60" s="21">
        <v>0</v>
      </c>
      <c r="P60" s="21">
        <v>1.75</v>
      </c>
      <c r="Q60" s="18">
        <v>1</v>
      </c>
    </row>
    <row r="61" spans="3:17" x14ac:dyDescent="0.35">
      <c r="C61" s="23" t="s">
        <v>397</v>
      </c>
      <c r="D61" s="35">
        <v>1</v>
      </c>
      <c r="E61" s="22">
        <v>87</v>
      </c>
      <c r="F61" s="21">
        <v>1</v>
      </c>
      <c r="G61" s="21">
        <v>0</v>
      </c>
      <c r="H61" s="21">
        <v>0</v>
      </c>
      <c r="I61" s="21">
        <v>0</v>
      </c>
      <c r="J61" s="21">
        <v>0</v>
      </c>
      <c r="K61" s="21">
        <v>0</v>
      </c>
      <c r="L61" s="21">
        <v>0</v>
      </c>
      <c r="M61" s="21">
        <v>0</v>
      </c>
      <c r="N61" s="21">
        <v>0</v>
      </c>
      <c r="O61" s="21">
        <v>0</v>
      </c>
      <c r="P61" s="21">
        <v>1</v>
      </c>
      <c r="Q61" s="18">
        <v>1</v>
      </c>
    </row>
    <row r="62" spans="3:17" x14ac:dyDescent="0.35">
      <c r="C62" s="23" t="s">
        <v>414</v>
      </c>
      <c r="D62" s="35">
        <v>1</v>
      </c>
      <c r="E62" s="22">
        <v>35</v>
      </c>
      <c r="F62" s="21">
        <v>0</v>
      </c>
      <c r="G62" s="21">
        <v>0</v>
      </c>
      <c r="H62" s="21">
        <v>0</v>
      </c>
      <c r="I62" s="21">
        <v>1</v>
      </c>
      <c r="J62" s="21">
        <v>1</v>
      </c>
      <c r="K62" s="21">
        <v>0</v>
      </c>
      <c r="L62" s="21">
        <v>0</v>
      </c>
      <c r="M62" s="21">
        <v>1</v>
      </c>
      <c r="N62" s="21">
        <v>0</v>
      </c>
      <c r="O62" s="21">
        <v>0</v>
      </c>
      <c r="P62" s="21">
        <v>0</v>
      </c>
      <c r="Q62" s="18">
        <v>0</v>
      </c>
    </row>
    <row r="63" spans="3:17" x14ac:dyDescent="0.35">
      <c r="C63" s="23" t="s">
        <v>376</v>
      </c>
      <c r="D63" s="35">
        <v>2</v>
      </c>
      <c r="E63" s="22">
        <v>76</v>
      </c>
      <c r="F63" s="21">
        <v>1</v>
      </c>
      <c r="G63" s="21">
        <v>0</v>
      </c>
      <c r="H63" s="21">
        <v>1</v>
      </c>
      <c r="I63" s="21">
        <v>0</v>
      </c>
      <c r="J63" s="21">
        <v>0</v>
      </c>
      <c r="K63" s="21">
        <v>0</v>
      </c>
      <c r="L63" s="21">
        <v>0</v>
      </c>
      <c r="M63" s="21">
        <v>0</v>
      </c>
      <c r="N63" s="21">
        <v>0</v>
      </c>
      <c r="O63" s="21">
        <v>0</v>
      </c>
      <c r="P63" s="21">
        <v>0</v>
      </c>
      <c r="Q63" s="18">
        <v>0</v>
      </c>
    </row>
    <row r="64" spans="3:17" x14ac:dyDescent="0.35">
      <c r="C64" s="23" t="s">
        <v>384</v>
      </c>
      <c r="D64" s="35">
        <v>1</v>
      </c>
      <c r="E64" s="22">
        <v>80</v>
      </c>
      <c r="F64" s="21">
        <v>0</v>
      </c>
      <c r="G64" s="21">
        <v>0</v>
      </c>
      <c r="H64" s="21">
        <v>0</v>
      </c>
      <c r="I64" s="21">
        <v>0</v>
      </c>
      <c r="J64" s="21">
        <v>0</v>
      </c>
      <c r="K64" s="21">
        <v>1</v>
      </c>
      <c r="L64" s="21">
        <v>0</v>
      </c>
      <c r="M64" s="21">
        <v>0</v>
      </c>
      <c r="N64" s="21">
        <v>0</v>
      </c>
      <c r="O64" s="21">
        <v>0</v>
      </c>
      <c r="P64" s="21">
        <v>0</v>
      </c>
      <c r="Q64" s="18">
        <v>0</v>
      </c>
    </row>
    <row r="65" spans="3:17" x14ac:dyDescent="0.35">
      <c r="C65" s="23" t="s">
        <v>136</v>
      </c>
      <c r="D65" s="35">
        <v>1</v>
      </c>
      <c r="E65" s="22">
        <v>60</v>
      </c>
      <c r="F65" s="21">
        <v>0</v>
      </c>
      <c r="G65" s="21">
        <v>0</v>
      </c>
      <c r="H65" s="21">
        <v>1</v>
      </c>
      <c r="I65" s="21">
        <v>0</v>
      </c>
      <c r="J65" s="21">
        <v>0</v>
      </c>
      <c r="K65" s="21">
        <v>0</v>
      </c>
      <c r="L65" s="21">
        <v>0</v>
      </c>
      <c r="M65" s="21">
        <v>0</v>
      </c>
      <c r="N65" s="21">
        <v>0</v>
      </c>
      <c r="O65" s="21">
        <v>0</v>
      </c>
      <c r="P65" s="21">
        <v>0</v>
      </c>
      <c r="Q65" s="18">
        <v>0</v>
      </c>
    </row>
    <row r="66" spans="3:17" x14ac:dyDescent="0.35">
      <c r="C66" s="23" t="s">
        <v>128</v>
      </c>
      <c r="D66" s="35">
        <v>3</v>
      </c>
      <c r="E66" s="22">
        <v>68.333333333333329</v>
      </c>
      <c r="F66" s="21">
        <v>3</v>
      </c>
      <c r="G66" s="21">
        <v>0</v>
      </c>
      <c r="H66" s="21">
        <v>1</v>
      </c>
      <c r="I66" s="21">
        <v>0</v>
      </c>
      <c r="J66" s="21">
        <v>1</v>
      </c>
      <c r="K66" s="21">
        <v>0</v>
      </c>
      <c r="L66" s="21">
        <v>1</v>
      </c>
      <c r="M66" s="21">
        <v>0</v>
      </c>
      <c r="N66" s="21">
        <v>1</v>
      </c>
      <c r="O66" s="21">
        <v>0</v>
      </c>
      <c r="P66" s="21">
        <v>0</v>
      </c>
      <c r="Q66" s="18">
        <v>1</v>
      </c>
    </row>
    <row r="67" spans="3:17" x14ac:dyDescent="0.35">
      <c r="C67" s="23" t="s">
        <v>179</v>
      </c>
      <c r="D67" s="35">
        <v>7</v>
      </c>
      <c r="E67" s="22">
        <v>48.142857142857146</v>
      </c>
      <c r="F67" s="21">
        <v>2</v>
      </c>
      <c r="G67" s="21">
        <v>1</v>
      </c>
      <c r="H67" s="21">
        <v>1.6</v>
      </c>
      <c r="I67" s="21">
        <v>1</v>
      </c>
      <c r="J67" s="21">
        <v>4.5999999999999996</v>
      </c>
      <c r="K67" s="21">
        <v>1.6</v>
      </c>
      <c r="L67" s="21">
        <v>1.6</v>
      </c>
      <c r="M67" s="21">
        <v>2.6</v>
      </c>
      <c r="N67" s="21">
        <v>0</v>
      </c>
      <c r="O67" s="21">
        <v>1</v>
      </c>
      <c r="P67" s="21">
        <v>0</v>
      </c>
      <c r="Q67" s="18">
        <v>1</v>
      </c>
    </row>
    <row r="68" spans="3:17" x14ac:dyDescent="0.35">
      <c r="C68" s="23" t="s">
        <v>158</v>
      </c>
      <c r="D68" s="35">
        <v>3</v>
      </c>
      <c r="E68" s="22">
        <v>52.666666666666664</v>
      </c>
      <c r="F68" s="21">
        <v>1</v>
      </c>
      <c r="G68" s="21">
        <v>0.75</v>
      </c>
      <c r="H68" s="21">
        <v>1.75</v>
      </c>
      <c r="I68" s="21">
        <v>0</v>
      </c>
      <c r="J68" s="21">
        <v>1</v>
      </c>
      <c r="K68" s="21">
        <v>0</v>
      </c>
      <c r="L68" s="21">
        <v>0</v>
      </c>
      <c r="M68" s="21">
        <v>0</v>
      </c>
      <c r="N68" s="21">
        <v>0</v>
      </c>
      <c r="O68" s="21">
        <v>2.75</v>
      </c>
      <c r="P68" s="21">
        <v>0</v>
      </c>
      <c r="Q68" s="18">
        <v>0.75</v>
      </c>
    </row>
    <row r="69" spans="3:17" x14ac:dyDescent="0.35">
      <c r="C69" s="23" t="s">
        <v>184</v>
      </c>
      <c r="D69" s="35">
        <v>4</v>
      </c>
      <c r="E69" s="22">
        <v>63.25</v>
      </c>
      <c r="F69" s="21">
        <v>0.375</v>
      </c>
      <c r="G69" s="21">
        <v>2.375</v>
      </c>
      <c r="H69" s="21">
        <v>0.375</v>
      </c>
      <c r="I69" s="21">
        <v>1.375</v>
      </c>
      <c r="J69" s="21">
        <v>2.375</v>
      </c>
      <c r="K69" s="21">
        <v>0</v>
      </c>
      <c r="L69" s="21">
        <v>1</v>
      </c>
      <c r="M69" s="21">
        <v>0</v>
      </c>
      <c r="N69" s="21">
        <v>1.375</v>
      </c>
      <c r="O69" s="21">
        <v>0.375</v>
      </c>
      <c r="P69" s="21">
        <v>2</v>
      </c>
      <c r="Q69" s="18">
        <v>0.375</v>
      </c>
    </row>
    <row r="70" spans="3:17" x14ac:dyDescent="0.35">
      <c r="C70" s="23" t="s">
        <v>167</v>
      </c>
      <c r="D70" s="35">
        <v>1</v>
      </c>
      <c r="E70" s="22">
        <v>73</v>
      </c>
      <c r="F70" s="21">
        <v>1</v>
      </c>
      <c r="G70" s="21">
        <v>0</v>
      </c>
      <c r="H70" s="21">
        <v>0</v>
      </c>
      <c r="I70" s="21">
        <v>0</v>
      </c>
      <c r="J70" s="21">
        <v>0</v>
      </c>
      <c r="K70" s="21">
        <v>0</v>
      </c>
      <c r="L70" s="21">
        <v>0</v>
      </c>
      <c r="M70" s="21">
        <v>0</v>
      </c>
      <c r="N70" s="21">
        <v>0</v>
      </c>
      <c r="O70" s="21">
        <v>0</v>
      </c>
      <c r="P70" s="21">
        <v>0</v>
      </c>
      <c r="Q70" s="18">
        <v>0</v>
      </c>
    </row>
    <row r="71" spans="3:17" x14ac:dyDescent="0.35">
      <c r="C71" s="23" t="s">
        <v>403</v>
      </c>
      <c r="D71" s="35">
        <v>1</v>
      </c>
      <c r="E71" s="22">
        <v>66</v>
      </c>
      <c r="F71" s="21">
        <v>0</v>
      </c>
      <c r="G71" s="21">
        <v>1</v>
      </c>
      <c r="H71" s="21">
        <v>0</v>
      </c>
      <c r="I71" s="21">
        <v>1</v>
      </c>
      <c r="J71" s="21">
        <v>1</v>
      </c>
      <c r="K71" s="21">
        <v>0</v>
      </c>
      <c r="L71" s="21">
        <v>0</v>
      </c>
      <c r="M71" s="21">
        <v>0</v>
      </c>
      <c r="N71" s="21">
        <v>0</v>
      </c>
      <c r="O71" s="21">
        <v>0</v>
      </c>
      <c r="P71" s="21">
        <v>0</v>
      </c>
      <c r="Q71" s="18">
        <v>0</v>
      </c>
    </row>
    <row r="72" spans="3:17" x14ac:dyDescent="0.35">
      <c r="C72" s="23" t="s">
        <v>197</v>
      </c>
      <c r="D72" s="35">
        <v>7</v>
      </c>
      <c r="E72" s="22">
        <v>61</v>
      </c>
      <c r="F72" s="21">
        <v>2.75</v>
      </c>
      <c r="G72" s="21">
        <v>2</v>
      </c>
      <c r="H72" s="21">
        <v>2.75</v>
      </c>
      <c r="I72" s="21">
        <v>0</v>
      </c>
      <c r="J72" s="21">
        <v>2</v>
      </c>
      <c r="K72" s="21">
        <v>0</v>
      </c>
      <c r="L72" s="21">
        <v>0</v>
      </c>
      <c r="M72" s="21">
        <v>0.75</v>
      </c>
      <c r="N72" s="21">
        <v>0</v>
      </c>
      <c r="O72" s="21">
        <v>0</v>
      </c>
      <c r="P72" s="21">
        <v>0</v>
      </c>
      <c r="Q72" s="18">
        <v>3.75</v>
      </c>
    </row>
    <row r="73" spans="3:17" x14ac:dyDescent="0.35">
      <c r="C73" s="23" t="s">
        <v>188</v>
      </c>
      <c r="D73" s="35">
        <v>5</v>
      </c>
      <c r="E73" s="22">
        <v>53.4</v>
      </c>
      <c r="F73" s="21">
        <v>1</v>
      </c>
      <c r="G73" s="21">
        <v>2</v>
      </c>
      <c r="H73" s="21">
        <v>2</v>
      </c>
      <c r="I73" s="21">
        <v>0</v>
      </c>
      <c r="J73" s="21">
        <v>2</v>
      </c>
      <c r="K73" s="21">
        <v>0</v>
      </c>
      <c r="L73" s="21">
        <v>0</v>
      </c>
      <c r="M73" s="21">
        <v>0</v>
      </c>
      <c r="N73" s="21">
        <v>0</v>
      </c>
      <c r="O73" s="21">
        <v>1</v>
      </c>
      <c r="P73" s="21">
        <v>0</v>
      </c>
      <c r="Q73" s="18">
        <v>0</v>
      </c>
    </row>
    <row r="74" spans="3:17" x14ac:dyDescent="0.35">
      <c r="C74" s="23" t="s">
        <v>162</v>
      </c>
      <c r="D74" s="35">
        <v>3</v>
      </c>
      <c r="E74" s="22">
        <v>73</v>
      </c>
      <c r="F74" s="21">
        <v>1</v>
      </c>
      <c r="G74" s="21">
        <v>2</v>
      </c>
      <c r="H74" s="21">
        <v>1</v>
      </c>
      <c r="I74" s="21">
        <v>0</v>
      </c>
      <c r="J74" s="21">
        <v>1</v>
      </c>
      <c r="K74" s="21">
        <v>0</v>
      </c>
      <c r="L74" s="21">
        <v>0</v>
      </c>
      <c r="M74" s="21">
        <v>0</v>
      </c>
      <c r="N74" s="21">
        <v>0</v>
      </c>
      <c r="O74" s="21">
        <v>0</v>
      </c>
      <c r="P74" s="21">
        <v>0</v>
      </c>
      <c r="Q74" s="18">
        <v>2</v>
      </c>
    </row>
    <row r="75" spans="3:17" x14ac:dyDescent="0.35">
      <c r="C75" s="23" t="s">
        <v>410</v>
      </c>
      <c r="D75" s="35">
        <v>1</v>
      </c>
      <c r="E75" s="22">
        <v>89</v>
      </c>
      <c r="F75" s="21">
        <v>1</v>
      </c>
      <c r="G75" s="21">
        <v>0</v>
      </c>
      <c r="H75" s="21">
        <v>1</v>
      </c>
      <c r="I75" s="21">
        <v>0</v>
      </c>
      <c r="J75" s="21">
        <v>1</v>
      </c>
      <c r="K75" s="21">
        <v>0</v>
      </c>
      <c r="L75" s="21">
        <v>0</v>
      </c>
      <c r="M75" s="21">
        <v>0</v>
      </c>
      <c r="N75" s="21">
        <v>0</v>
      </c>
      <c r="O75" s="21">
        <v>0</v>
      </c>
      <c r="P75" s="21">
        <v>0</v>
      </c>
      <c r="Q75" s="18">
        <v>0</v>
      </c>
    </row>
    <row r="76" spans="3:17" x14ac:dyDescent="0.35">
      <c r="C76" s="23" t="s">
        <v>143</v>
      </c>
      <c r="D76" s="35">
        <v>2</v>
      </c>
      <c r="E76" s="22">
        <v>46</v>
      </c>
      <c r="F76" s="21">
        <v>0</v>
      </c>
      <c r="G76" s="21">
        <v>0</v>
      </c>
      <c r="H76" s="21">
        <v>1</v>
      </c>
      <c r="I76" s="21">
        <v>1</v>
      </c>
      <c r="J76" s="21">
        <v>2</v>
      </c>
      <c r="K76" s="21">
        <v>0</v>
      </c>
      <c r="L76" s="21">
        <v>0</v>
      </c>
      <c r="M76" s="21">
        <v>0</v>
      </c>
      <c r="N76" s="21">
        <v>0</v>
      </c>
      <c r="O76" s="21">
        <v>0</v>
      </c>
      <c r="P76" s="21">
        <v>0</v>
      </c>
      <c r="Q76" s="18">
        <v>0</v>
      </c>
    </row>
    <row r="77" spans="3:17" x14ac:dyDescent="0.35">
      <c r="C77" s="23" t="s">
        <v>160</v>
      </c>
      <c r="D77" s="35">
        <v>25</v>
      </c>
      <c r="E77" s="22">
        <v>54.36</v>
      </c>
      <c r="F77" s="21">
        <v>5</v>
      </c>
      <c r="G77" s="21">
        <v>7</v>
      </c>
      <c r="H77" s="21">
        <v>8.75</v>
      </c>
      <c r="I77" s="21">
        <v>4.75</v>
      </c>
      <c r="J77" s="21">
        <v>4</v>
      </c>
      <c r="K77" s="21">
        <v>3</v>
      </c>
      <c r="L77" s="21">
        <v>0</v>
      </c>
      <c r="M77" s="21">
        <v>6</v>
      </c>
      <c r="N77" s="21">
        <v>1</v>
      </c>
      <c r="O77" s="21">
        <v>1.75</v>
      </c>
      <c r="P77" s="21">
        <v>7.75</v>
      </c>
      <c r="Q77" s="18">
        <v>3</v>
      </c>
    </row>
    <row r="78" spans="3:17" x14ac:dyDescent="0.35">
      <c r="C78" s="23" t="s">
        <v>140</v>
      </c>
      <c r="D78" s="35">
        <v>1</v>
      </c>
      <c r="E78" s="22">
        <v>79</v>
      </c>
      <c r="F78" s="21">
        <v>0</v>
      </c>
      <c r="G78" s="21">
        <v>0</v>
      </c>
      <c r="H78" s="21">
        <v>0</v>
      </c>
      <c r="I78" s="21">
        <v>0</v>
      </c>
      <c r="J78" s="21">
        <v>0</v>
      </c>
      <c r="K78" s="21">
        <v>0</v>
      </c>
      <c r="L78" s="21">
        <v>0</v>
      </c>
      <c r="M78" s="21">
        <v>1</v>
      </c>
      <c r="N78" s="21">
        <v>0</v>
      </c>
      <c r="O78" s="21">
        <v>0</v>
      </c>
      <c r="P78" s="21">
        <v>1</v>
      </c>
      <c r="Q78" s="18">
        <v>0</v>
      </c>
    </row>
    <row r="79" spans="3:17" x14ac:dyDescent="0.35">
      <c r="C79" s="23" t="s">
        <v>177</v>
      </c>
      <c r="D79" s="35">
        <v>1</v>
      </c>
      <c r="E79" s="22">
        <v>38</v>
      </c>
      <c r="F79" s="21">
        <v>0</v>
      </c>
      <c r="G79" s="21">
        <v>1</v>
      </c>
      <c r="H79" s="21">
        <v>0</v>
      </c>
      <c r="I79" s="21">
        <v>1</v>
      </c>
      <c r="J79" s="21">
        <v>1</v>
      </c>
      <c r="K79" s="21">
        <v>0</v>
      </c>
      <c r="L79" s="21">
        <v>0</v>
      </c>
      <c r="M79" s="21">
        <v>0</v>
      </c>
      <c r="N79" s="21">
        <v>0</v>
      </c>
      <c r="O79" s="21">
        <v>0</v>
      </c>
      <c r="P79" s="21">
        <v>0</v>
      </c>
      <c r="Q79" s="18">
        <v>0</v>
      </c>
    </row>
    <row r="80" spans="3:17" x14ac:dyDescent="0.35">
      <c r="C80" s="23" t="s">
        <v>134</v>
      </c>
      <c r="D80" s="35">
        <v>4</v>
      </c>
      <c r="E80" s="22">
        <v>43.5</v>
      </c>
      <c r="F80" s="21">
        <v>3</v>
      </c>
      <c r="G80" s="21">
        <v>2</v>
      </c>
      <c r="H80" s="21">
        <v>1</v>
      </c>
      <c r="I80" s="21">
        <v>0</v>
      </c>
      <c r="J80" s="21">
        <v>4</v>
      </c>
      <c r="K80" s="21">
        <v>0</v>
      </c>
      <c r="L80" s="21">
        <v>0</v>
      </c>
      <c r="M80" s="21">
        <v>0</v>
      </c>
      <c r="N80" s="21">
        <v>0</v>
      </c>
      <c r="O80" s="21">
        <v>0</v>
      </c>
      <c r="P80" s="21">
        <v>0</v>
      </c>
      <c r="Q80" s="18">
        <v>0</v>
      </c>
    </row>
    <row r="81" spans="3:17" x14ac:dyDescent="0.35">
      <c r="C81" s="23" t="s">
        <v>125</v>
      </c>
      <c r="D81" s="35">
        <v>3</v>
      </c>
      <c r="E81" s="22">
        <v>47.333333333333336</v>
      </c>
      <c r="F81" s="21">
        <v>0</v>
      </c>
      <c r="G81" s="21">
        <v>2</v>
      </c>
      <c r="H81" s="21">
        <v>0</v>
      </c>
      <c r="I81" s="21">
        <v>0</v>
      </c>
      <c r="J81" s="21">
        <v>1</v>
      </c>
      <c r="K81" s="21">
        <v>0</v>
      </c>
      <c r="L81" s="21">
        <v>0</v>
      </c>
      <c r="M81" s="21">
        <v>0</v>
      </c>
      <c r="N81" s="21">
        <v>0</v>
      </c>
      <c r="O81" s="21">
        <v>2</v>
      </c>
      <c r="P81" s="21">
        <v>0</v>
      </c>
      <c r="Q81" s="18">
        <v>3</v>
      </c>
    </row>
    <row r="82" spans="3:17" x14ac:dyDescent="0.35">
      <c r="C82" s="23" t="s">
        <v>198</v>
      </c>
      <c r="D82" s="35">
        <v>1</v>
      </c>
      <c r="E82" s="22">
        <v>62</v>
      </c>
      <c r="F82" s="21">
        <v>0</v>
      </c>
      <c r="G82" s="21">
        <v>1</v>
      </c>
      <c r="H82" s="21">
        <v>0</v>
      </c>
      <c r="I82" s="21">
        <v>0</v>
      </c>
      <c r="J82" s="21">
        <v>0</v>
      </c>
      <c r="K82" s="21">
        <v>1</v>
      </c>
      <c r="L82" s="21">
        <v>0</v>
      </c>
      <c r="M82" s="21">
        <v>1</v>
      </c>
      <c r="N82" s="21">
        <v>0</v>
      </c>
      <c r="O82" s="21">
        <v>0</v>
      </c>
      <c r="P82" s="21">
        <v>0</v>
      </c>
      <c r="Q82" s="18">
        <v>0</v>
      </c>
    </row>
    <row r="83" spans="3:17" x14ac:dyDescent="0.35">
      <c r="C83" s="23" t="s">
        <v>180</v>
      </c>
      <c r="D83" s="35">
        <v>3</v>
      </c>
      <c r="E83" s="22">
        <v>48.333333333333336</v>
      </c>
      <c r="F83" s="21">
        <v>0.75</v>
      </c>
      <c r="G83" s="21">
        <v>2</v>
      </c>
      <c r="H83" s="21">
        <v>0</v>
      </c>
      <c r="I83" s="21">
        <v>1.75</v>
      </c>
      <c r="J83" s="21">
        <v>1.75</v>
      </c>
      <c r="K83" s="21">
        <v>0</v>
      </c>
      <c r="L83" s="21">
        <v>0</v>
      </c>
      <c r="M83" s="21">
        <v>1</v>
      </c>
      <c r="N83" s="21">
        <v>0.75</v>
      </c>
      <c r="O83" s="21">
        <v>1</v>
      </c>
      <c r="P83" s="21">
        <v>0</v>
      </c>
      <c r="Q83" s="18">
        <v>0</v>
      </c>
    </row>
    <row r="84" spans="3:17" x14ac:dyDescent="0.35">
      <c r="C84" s="23" t="s">
        <v>137</v>
      </c>
      <c r="D84" s="35">
        <v>3</v>
      </c>
      <c r="E84" s="22">
        <v>54.666666666666664</v>
      </c>
      <c r="F84" s="21">
        <v>1</v>
      </c>
      <c r="G84" s="21">
        <v>0</v>
      </c>
      <c r="H84" s="21">
        <v>1</v>
      </c>
      <c r="I84" s="21">
        <v>1</v>
      </c>
      <c r="J84" s="21">
        <v>2</v>
      </c>
      <c r="K84" s="21">
        <v>0</v>
      </c>
      <c r="L84" s="21">
        <v>1</v>
      </c>
      <c r="M84" s="21">
        <v>0</v>
      </c>
      <c r="N84" s="21">
        <v>0</v>
      </c>
      <c r="O84" s="21">
        <v>0</v>
      </c>
      <c r="P84" s="21">
        <v>0</v>
      </c>
      <c r="Q84" s="18">
        <v>1</v>
      </c>
    </row>
    <row r="85" spans="3:17" x14ac:dyDescent="0.35">
      <c r="C85" s="23" t="s">
        <v>192</v>
      </c>
      <c r="D85" s="35">
        <v>1</v>
      </c>
      <c r="E85" s="22">
        <v>46</v>
      </c>
      <c r="F85" s="21">
        <v>0</v>
      </c>
      <c r="G85" s="21">
        <v>0</v>
      </c>
      <c r="H85" s="21">
        <v>0</v>
      </c>
      <c r="I85" s="21">
        <v>0</v>
      </c>
      <c r="J85" s="21">
        <v>0</v>
      </c>
      <c r="K85" s="21">
        <v>0</v>
      </c>
      <c r="L85" s="21">
        <v>0</v>
      </c>
      <c r="M85" s="21">
        <v>0</v>
      </c>
      <c r="N85" s="21">
        <v>0</v>
      </c>
      <c r="O85" s="21">
        <v>0</v>
      </c>
      <c r="P85" s="21">
        <v>0</v>
      </c>
      <c r="Q85" s="18">
        <v>0</v>
      </c>
    </row>
    <row r="86" spans="3:17" x14ac:dyDescent="0.35">
      <c r="C86" s="23" t="s">
        <v>379</v>
      </c>
      <c r="D86" s="35">
        <v>1</v>
      </c>
      <c r="E86" s="22">
        <v>54</v>
      </c>
      <c r="F86" s="21">
        <v>0</v>
      </c>
      <c r="G86" s="21">
        <v>0</v>
      </c>
      <c r="H86" s="21">
        <v>0</v>
      </c>
      <c r="I86" s="21">
        <v>0</v>
      </c>
      <c r="J86" s="21">
        <v>1</v>
      </c>
      <c r="K86" s="21">
        <v>0</v>
      </c>
      <c r="L86" s="21">
        <v>1</v>
      </c>
      <c r="M86" s="21">
        <v>0</v>
      </c>
      <c r="N86" s="21">
        <v>0</v>
      </c>
      <c r="O86" s="21">
        <v>0</v>
      </c>
      <c r="P86" s="21">
        <v>0</v>
      </c>
      <c r="Q86" s="18">
        <v>0</v>
      </c>
    </row>
    <row r="87" spans="3:17" x14ac:dyDescent="0.35">
      <c r="C87" s="23" t="s">
        <v>124</v>
      </c>
      <c r="D87" s="35">
        <v>3</v>
      </c>
      <c r="E87" s="22">
        <v>58.333333333333336</v>
      </c>
      <c r="F87" s="21">
        <v>1</v>
      </c>
      <c r="G87" s="21">
        <v>0</v>
      </c>
      <c r="H87" s="21">
        <v>1</v>
      </c>
      <c r="I87" s="21">
        <v>1</v>
      </c>
      <c r="J87" s="21">
        <v>1</v>
      </c>
      <c r="K87" s="21">
        <v>0</v>
      </c>
      <c r="L87" s="21">
        <v>0</v>
      </c>
      <c r="M87" s="21">
        <v>0</v>
      </c>
      <c r="N87" s="21">
        <v>0</v>
      </c>
      <c r="O87" s="21">
        <v>0</v>
      </c>
      <c r="P87" s="21">
        <v>0</v>
      </c>
      <c r="Q87" s="18">
        <v>0</v>
      </c>
    </row>
    <row r="88" spans="3:17" x14ac:dyDescent="0.35">
      <c r="C88" s="23" t="s">
        <v>169</v>
      </c>
      <c r="D88" s="35">
        <v>3</v>
      </c>
      <c r="E88" s="22">
        <v>60</v>
      </c>
      <c r="F88" s="21">
        <v>1</v>
      </c>
      <c r="G88" s="21">
        <v>2</v>
      </c>
      <c r="H88" s="21">
        <v>1</v>
      </c>
      <c r="I88" s="21">
        <v>2</v>
      </c>
      <c r="J88" s="21">
        <v>0</v>
      </c>
      <c r="K88" s="21">
        <v>0</v>
      </c>
      <c r="L88" s="21">
        <v>0</v>
      </c>
      <c r="M88" s="21">
        <v>3</v>
      </c>
      <c r="N88" s="21">
        <v>0</v>
      </c>
      <c r="O88" s="21">
        <v>0</v>
      </c>
      <c r="P88" s="21">
        <v>0</v>
      </c>
      <c r="Q88" s="18">
        <v>0</v>
      </c>
    </row>
    <row r="89" spans="3:17" x14ac:dyDescent="0.35">
      <c r="C89" s="23" t="s">
        <v>183</v>
      </c>
      <c r="D89" s="35">
        <v>9</v>
      </c>
      <c r="E89" s="22">
        <v>41.555555555555557</v>
      </c>
      <c r="F89" s="21">
        <v>2</v>
      </c>
      <c r="G89" s="21">
        <v>1</v>
      </c>
      <c r="H89" s="21">
        <v>0</v>
      </c>
      <c r="I89" s="21">
        <v>4</v>
      </c>
      <c r="J89" s="21">
        <v>5</v>
      </c>
      <c r="K89" s="21">
        <v>0</v>
      </c>
      <c r="L89" s="21">
        <v>0</v>
      </c>
      <c r="M89" s="21">
        <v>3</v>
      </c>
      <c r="N89" s="21">
        <v>2</v>
      </c>
      <c r="O89" s="21">
        <v>0</v>
      </c>
      <c r="P89" s="21">
        <v>1</v>
      </c>
      <c r="Q89" s="18">
        <v>0</v>
      </c>
    </row>
    <row r="90" spans="3:17" x14ac:dyDescent="0.35">
      <c r="C90" s="23" t="s">
        <v>412</v>
      </c>
      <c r="D90" s="35">
        <v>1</v>
      </c>
      <c r="E90" s="22">
        <v>66</v>
      </c>
      <c r="F90" s="21">
        <v>0.75</v>
      </c>
      <c r="G90" s="21">
        <v>0</v>
      </c>
      <c r="H90" s="21">
        <v>0.75</v>
      </c>
      <c r="I90" s="21">
        <v>0</v>
      </c>
      <c r="J90" s="21">
        <v>0</v>
      </c>
      <c r="K90" s="21">
        <v>0</v>
      </c>
      <c r="L90" s="21">
        <v>0</v>
      </c>
      <c r="M90" s="21">
        <v>0.75</v>
      </c>
      <c r="N90" s="21">
        <v>0</v>
      </c>
      <c r="O90" s="21">
        <v>0</v>
      </c>
      <c r="P90" s="21">
        <v>0</v>
      </c>
      <c r="Q90" s="18">
        <v>0.75</v>
      </c>
    </row>
    <row r="91" spans="3:17" x14ac:dyDescent="0.35">
      <c r="C91" s="23" t="s">
        <v>139</v>
      </c>
      <c r="D91" s="35">
        <v>9</v>
      </c>
      <c r="E91" s="22">
        <v>61.222222222222221</v>
      </c>
      <c r="F91" s="21">
        <v>3.75</v>
      </c>
      <c r="G91" s="21">
        <v>0</v>
      </c>
      <c r="H91" s="21">
        <v>2.75</v>
      </c>
      <c r="I91" s="21">
        <v>0</v>
      </c>
      <c r="J91" s="21">
        <v>1</v>
      </c>
      <c r="K91" s="21">
        <v>3</v>
      </c>
      <c r="L91" s="21">
        <v>0</v>
      </c>
      <c r="M91" s="21">
        <v>0</v>
      </c>
      <c r="N91" s="21">
        <v>0.75</v>
      </c>
      <c r="O91" s="21">
        <v>1</v>
      </c>
      <c r="P91" s="21">
        <v>0</v>
      </c>
      <c r="Q91" s="18">
        <v>2.75</v>
      </c>
    </row>
    <row r="92" spans="3:17" x14ac:dyDescent="0.35">
      <c r="C92" s="23" t="s">
        <v>409</v>
      </c>
      <c r="D92" s="35">
        <v>1</v>
      </c>
      <c r="E92" s="22">
        <v>26</v>
      </c>
      <c r="F92" s="21">
        <v>0</v>
      </c>
      <c r="G92" s="21">
        <v>1</v>
      </c>
      <c r="H92" s="21">
        <v>0</v>
      </c>
      <c r="I92" s="21">
        <v>1</v>
      </c>
      <c r="J92" s="21">
        <v>1</v>
      </c>
      <c r="K92" s="21">
        <v>0</v>
      </c>
      <c r="L92" s="21">
        <v>0</v>
      </c>
      <c r="M92" s="21">
        <v>0</v>
      </c>
      <c r="N92" s="21">
        <v>0</v>
      </c>
      <c r="O92" s="21">
        <v>0</v>
      </c>
      <c r="P92" s="21">
        <v>0</v>
      </c>
      <c r="Q92" s="18">
        <v>0</v>
      </c>
    </row>
    <row r="93" spans="3:17" x14ac:dyDescent="0.35">
      <c r="C93" s="23" t="s">
        <v>194</v>
      </c>
      <c r="D93" s="35">
        <v>6</v>
      </c>
      <c r="E93" s="22">
        <v>61.5</v>
      </c>
      <c r="F93" s="21">
        <v>3</v>
      </c>
      <c r="G93" s="21">
        <v>1</v>
      </c>
      <c r="H93" s="21">
        <v>0</v>
      </c>
      <c r="I93" s="21">
        <v>1</v>
      </c>
      <c r="J93" s="21">
        <v>3</v>
      </c>
      <c r="K93" s="21">
        <v>1</v>
      </c>
      <c r="L93" s="21">
        <v>0</v>
      </c>
      <c r="M93" s="21">
        <v>2</v>
      </c>
      <c r="N93" s="21">
        <v>0</v>
      </c>
      <c r="O93" s="21">
        <v>1</v>
      </c>
      <c r="P93" s="21">
        <v>0</v>
      </c>
      <c r="Q93" s="18">
        <v>2</v>
      </c>
    </row>
    <row r="94" spans="3:17" x14ac:dyDescent="0.35">
      <c r="C94" s="23" t="s">
        <v>411</v>
      </c>
      <c r="D94" s="35">
        <v>1</v>
      </c>
      <c r="E94" s="22">
        <v>77</v>
      </c>
      <c r="F94" s="21">
        <v>1</v>
      </c>
      <c r="G94" s="21">
        <v>0</v>
      </c>
      <c r="H94" s="21">
        <v>1</v>
      </c>
      <c r="I94" s="21">
        <v>0</v>
      </c>
      <c r="J94" s="21">
        <v>0</v>
      </c>
      <c r="K94" s="21">
        <v>0</v>
      </c>
      <c r="L94" s="21">
        <v>0</v>
      </c>
      <c r="M94" s="21">
        <v>1</v>
      </c>
      <c r="N94" s="21">
        <v>0</v>
      </c>
      <c r="O94" s="21">
        <v>0</v>
      </c>
      <c r="P94" s="21">
        <v>0</v>
      </c>
      <c r="Q94" s="18">
        <v>0</v>
      </c>
    </row>
    <row r="95" spans="3:17" x14ac:dyDescent="0.35">
      <c r="C95" s="23" t="s">
        <v>404</v>
      </c>
      <c r="D95" s="35">
        <v>1</v>
      </c>
      <c r="E95" s="22">
        <v>60</v>
      </c>
      <c r="F95" s="21">
        <v>0</v>
      </c>
      <c r="G95" s="21">
        <v>1</v>
      </c>
      <c r="H95" s="21">
        <v>0</v>
      </c>
      <c r="I95" s="21">
        <v>0</v>
      </c>
      <c r="J95" s="21">
        <v>1</v>
      </c>
      <c r="K95" s="21">
        <v>0</v>
      </c>
      <c r="L95" s="21">
        <v>0</v>
      </c>
      <c r="M95" s="21">
        <v>1</v>
      </c>
      <c r="N95" s="21">
        <v>0</v>
      </c>
      <c r="O95" s="21">
        <v>0</v>
      </c>
      <c r="P95" s="21">
        <v>0</v>
      </c>
      <c r="Q95" s="18">
        <v>0</v>
      </c>
    </row>
    <row r="96" spans="3:17" x14ac:dyDescent="0.35">
      <c r="C96" s="23" t="s">
        <v>186</v>
      </c>
      <c r="D96" s="35">
        <v>5</v>
      </c>
      <c r="E96" s="22">
        <v>70.400000000000006</v>
      </c>
      <c r="F96" s="21">
        <v>1</v>
      </c>
      <c r="G96" s="21">
        <v>0</v>
      </c>
      <c r="H96" s="21">
        <v>1</v>
      </c>
      <c r="I96" s="21">
        <v>0</v>
      </c>
      <c r="J96" s="21">
        <v>1</v>
      </c>
      <c r="K96" s="21">
        <v>1</v>
      </c>
      <c r="L96" s="21">
        <v>0</v>
      </c>
      <c r="M96" s="21">
        <v>1</v>
      </c>
      <c r="N96" s="21">
        <v>0</v>
      </c>
      <c r="O96" s="21">
        <v>1</v>
      </c>
      <c r="P96" s="21">
        <v>0</v>
      </c>
      <c r="Q96" s="18">
        <v>4</v>
      </c>
    </row>
    <row r="97" spans="3:17" x14ac:dyDescent="0.35">
      <c r="C97" s="23" t="s">
        <v>196</v>
      </c>
      <c r="D97" s="35">
        <v>5</v>
      </c>
      <c r="E97" s="22">
        <v>60.2</v>
      </c>
      <c r="F97" s="21">
        <v>3.5</v>
      </c>
      <c r="G97" s="21">
        <v>2.25</v>
      </c>
      <c r="H97" s="21">
        <v>2.5</v>
      </c>
      <c r="I97" s="21">
        <v>0.5</v>
      </c>
      <c r="J97" s="21">
        <v>2.25</v>
      </c>
      <c r="K97" s="21">
        <v>1</v>
      </c>
      <c r="L97" s="21">
        <v>1</v>
      </c>
      <c r="M97" s="21">
        <v>0</v>
      </c>
      <c r="N97" s="21">
        <v>0.5</v>
      </c>
      <c r="O97" s="21">
        <v>0.75</v>
      </c>
      <c r="P97" s="21">
        <v>0</v>
      </c>
      <c r="Q97" s="18">
        <v>0.75</v>
      </c>
    </row>
    <row r="98" spans="3:17" x14ac:dyDescent="0.35">
      <c r="C98" s="23" t="s">
        <v>408</v>
      </c>
      <c r="D98" s="35">
        <v>1</v>
      </c>
      <c r="E98" s="22">
        <v>75</v>
      </c>
      <c r="F98" s="21">
        <v>0</v>
      </c>
      <c r="G98" s="21">
        <v>0</v>
      </c>
      <c r="H98" s="21">
        <v>1</v>
      </c>
      <c r="I98" s="21">
        <v>0</v>
      </c>
      <c r="J98" s="21">
        <v>0</v>
      </c>
      <c r="K98" s="21">
        <v>0</v>
      </c>
      <c r="L98" s="21">
        <v>0</v>
      </c>
      <c r="M98" s="21">
        <v>1</v>
      </c>
      <c r="N98" s="21">
        <v>0</v>
      </c>
      <c r="O98" s="21">
        <v>0</v>
      </c>
      <c r="P98" s="21">
        <v>0</v>
      </c>
      <c r="Q98" s="18">
        <v>0</v>
      </c>
    </row>
    <row r="99" spans="3:17" x14ac:dyDescent="0.35">
      <c r="C99" s="23" t="s">
        <v>406</v>
      </c>
      <c r="D99" s="35">
        <v>1</v>
      </c>
      <c r="E99" s="22">
        <v>72</v>
      </c>
      <c r="F99" s="21">
        <v>0</v>
      </c>
      <c r="G99" s="21">
        <v>0</v>
      </c>
      <c r="H99" s="21">
        <v>1</v>
      </c>
      <c r="I99" s="21">
        <v>1</v>
      </c>
      <c r="J99" s="21">
        <v>0</v>
      </c>
      <c r="K99" s="21">
        <v>0</v>
      </c>
      <c r="L99" s="21">
        <v>0</v>
      </c>
      <c r="M99" s="21">
        <v>0</v>
      </c>
      <c r="N99" s="21">
        <v>0</v>
      </c>
      <c r="O99" s="21">
        <v>0</v>
      </c>
      <c r="P99" s="21">
        <v>0</v>
      </c>
      <c r="Q99" s="18">
        <v>1</v>
      </c>
    </row>
    <row r="100" spans="3:17" x14ac:dyDescent="0.35">
      <c r="C100" s="23" t="s">
        <v>154</v>
      </c>
      <c r="D100" s="35">
        <v>7</v>
      </c>
      <c r="E100" s="22">
        <v>46.428571428571431</v>
      </c>
      <c r="F100" s="21">
        <v>5</v>
      </c>
      <c r="G100" s="21">
        <v>0</v>
      </c>
      <c r="H100" s="21">
        <v>2</v>
      </c>
      <c r="I100" s="21">
        <v>5</v>
      </c>
      <c r="J100" s="21">
        <v>3</v>
      </c>
      <c r="K100" s="21">
        <v>1</v>
      </c>
      <c r="L100" s="21">
        <v>2</v>
      </c>
      <c r="M100" s="21">
        <v>0</v>
      </c>
      <c r="N100" s="21">
        <v>0</v>
      </c>
      <c r="O100" s="21">
        <v>0</v>
      </c>
      <c r="P100" s="21">
        <v>2</v>
      </c>
      <c r="Q100" s="18">
        <v>1</v>
      </c>
    </row>
    <row r="101" spans="3:17" x14ac:dyDescent="0.35">
      <c r="C101" s="23" t="s">
        <v>387</v>
      </c>
      <c r="D101" s="35">
        <v>2</v>
      </c>
      <c r="E101" s="22">
        <v>29</v>
      </c>
      <c r="F101" s="21">
        <v>2</v>
      </c>
      <c r="G101" s="21">
        <v>0</v>
      </c>
      <c r="H101" s="21">
        <v>2</v>
      </c>
      <c r="I101" s="21">
        <v>1</v>
      </c>
      <c r="J101" s="21">
        <v>0</v>
      </c>
      <c r="K101" s="21">
        <v>0</v>
      </c>
      <c r="L101" s="21">
        <v>0</v>
      </c>
      <c r="M101" s="21">
        <v>1</v>
      </c>
      <c r="N101" s="21">
        <v>0</v>
      </c>
      <c r="O101" s="21">
        <v>0</v>
      </c>
      <c r="P101" s="21">
        <v>0</v>
      </c>
      <c r="Q101" s="18">
        <v>0</v>
      </c>
    </row>
    <row r="102" spans="3:17" x14ac:dyDescent="0.35">
      <c r="C102" s="23" t="s">
        <v>118</v>
      </c>
      <c r="D102" s="35">
        <v>2</v>
      </c>
      <c r="E102" s="22">
        <v>54</v>
      </c>
      <c r="F102" s="21">
        <v>1</v>
      </c>
      <c r="G102" s="21">
        <v>0</v>
      </c>
      <c r="H102" s="21">
        <v>0</v>
      </c>
      <c r="I102" s="21">
        <v>2</v>
      </c>
      <c r="J102" s="21">
        <v>0</v>
      </c>
      <c r="K102" s="21">
        <v>0</v>
      </c>
      <c r="L102" s="21">
        <v>0</v>
      </c>
      <c r="M102" s="21">
        <v>0</v>
      </c>
      <c r="N102" s="21">
        <v>0</v>
      </c>
      <c r="O102" s="21">
        <v>1</v>
      </c>
      <c r="P102" s="21">
        <v>1</v>
      </c>
      <c r="Q102" s="18">
        <v>0</v>
      </c>
    </row>
    <row r="103" spans="3:17" x14ac:dyDescent="0.35">
      <c r="C103" s="23" t="s">
        <v>195</v>
      </c>
      <c r="D103" s="35">
        <v>3</v>
      </c>
      <c r="E103" s="22">
        <v>46.333333333333336</v>
      </c>
      <c r="F103" s="21">
        <v>0</v>
      </c>
      <c r="G103" s="21">
        <v>2</v>
      </c>
      <c r="H103" s="21">
        <v>0</v>
      </c>
      <c r="I103" s="21">
        <v>0</v>
      </c>
      <c r="J103" s="21">
        <v>3</v>
      </c>
      <c r="K103" s="21">
        <v>0</v>
      </c>
      <c r="L103" s="21">
        <v>1</v>
      </c>
      <c r="M103" s="21">
        <v>1</v>
      </c>
      <c r="N103" s="21">
        <v>0</v>
      </c>
      <c r="O103" s="21">
        <v>0</v>
      </c>
      <c r="P103" s="21">
        <v>1</v>
      </c>
      <c r="Q103" s="18">
        <v>0</v>
      </c>
    </row>
    <row r="104" spans="3:17" x14ac:dyDescent="0.35">
      <c r="C104" s="23" t="s">
        <v>391</v>
      </c>
      <c r="D104" s="35">
        <v>1</v>
      </c>
      <c r="E104" s="22">
        <v>65</v>
      </c>
      <c r="F104" s="21">
        <v>0</v>
      </c>
      <c r="G104" s="21">
        <v>1</v>
      </c>
      <c r="H104" s="21">
        <v>0</v>
      </c>
      <c r="I104" s="21">
        <v>0</v>
      </c>
      <c r="J104" s="21">
        <v>1</v>
      </c>
      <c r="K104" s="21">
        <v>0</v>
      </c>
      <c r="L104" s="21">
        <v>0</v>
      </c>
      <c r="M104" s="21">
        <v>0</v>
      </c>
      <c r="N104" s="21">
        <v>0</v>
      </c>
      <c r="O104" s="21">
        <v>0</v>
      </c>
      <c r="P104" s="21">
        <v>0</v>
      </c>
      <c r="Q104" s="18">
        <v>1</v>
      </c>
    </row>
    <row r="105" spans="3:17" x14ac:dyDescent="0.35">
      <c r="C105" s="23" t="s">
        <v>157</v>
      </c>
      <c r="D105" s="35">
        <v>1</v>
      </c>
      <c r="E105" s="22">
        <v>38</v>
      </c>
      <c r="F105" s="21">
        <v>1</v>
      </c>
      <c r="G105" s="21">
        <v>0</v>
      </c>
      <c r="H105" s="21">
        <v>1</v>
      </c>
      <c r="I105" s="21">
        <v>0</v>
      </c>
      <c r="J105" s="21">
        <v>0</v>
      </c>
      <c r="K105" s="21">
        <v>1</v>
      </c>
      <c r="L105" s="21">
        <v>0</v>
      </c>
      <c r="M105" s="21">
        <v>0</v>
      </c>
      <c r="N105" s="21">
        <v>0</v>
      </c>
      <c r="O105" s="21">
        <v>0</v>
      </c>
      <c r="P105" s="21">
        <v>0</v>
      </c>
      <c r="Q105" s="18">
        <v>0</v>
      </c>
    </row>
    <row r="106" spans="3:17" x14ac:dyDescent="0.35">
      <c r="C106" s="23" t="s">
        <v>121</v>
      </c>
      <c r="D106" s="35">
        <v>2</v>
      </c>
      <c r="E106" s="22">
        <v>53</v>
      </c>
      <c r="F106" s="21">
        <v>0</v>
      </c>
      <c r="G106" s="21">
        <v>0</v>
      </c>
      <c r="H106" s="21">
        <v>0</v>
      </c>
      <c r="I106" s="21">
        <v>0</v>
      </c>
      <c r="J106" s="21">
        <v>0</v>
      </c>
      <c r="K106" s="21">
        <v>0</v>
      </c>
      <c r="L106" s="21">
        <v>1</v>
      </c>
      <c r="M106" s="21">
        <v>1</v>
      </c>
      <c r="N106" s="21">
        <v>0</v>
      </c>
      <c r="O106" s="21">
        <v>0</v>
      </c>
      <c r="P106" s="21">
        <v>0</v>
      </c>
      <c r="Q106" s="18">
        <v>0</v>
      </c>
    </row>
    <row r="107" spans="3:17" x14ac:dyDescent="0.35">
      <c r="C107" s="23" t="s">
        <v>390</v>
      </c>
      <c r="D107" s="35">
        <v>1</v>
      </c>
      <c r="E107" s="22">
        <v>47</v>
      </c>
      <c r="F107" s="21">
        <v>0</v>
      </c>
      <c r="G107" s="21">
        <v>0</v>
      </c>
      <c r="H107" s="21">
        <v>0</v>
      </c>
      <c r="I107" s="21">
        <v>0</v>
      </c>
      <c r="J107" s="21">
        <v>0</v>
      </c>
      <c r="K107" s="21">
        <v>0</v>
      </c>
      <c r="L107" s="21">
        <v>1</v>
      </c>
      <c r="M107" s="21">
        <v>0</v>
      </c>
      <c r="N107" s="21">
        <v>0</v>
      </c>
      <c r="O107" s="21">
        <v>0</v>
      </c>
      <c r="P107" s="21">
        <v>0</v>
      </c>
      <c r="Q107" s="18">
        <v>0</v>
      </c>
    </row>
    <row r="108" spans="3:17" x14ac:dyDescent="0.35">
      <c r="C108" s="23" t="s">
        <v>146</v>
      </c>
      <c r="D108" s="35">
        <v>1</v>
      </c>
      <c r="E108" s="22">
        <v>51</v>
      </c>
      <c r="F108" s="21">
        <v>0</v>
      </c>
      <c r="G108" s="21">
        <v>0</v>
      </c>
      <c r="H108" s="21">
        <v>0</v>
      </c>
      <c r="I108" s="21">
        <v>0</v>
      </c>
      <c r="J108" s="21">
        <v>1</v>
      </c>
      <c r="K108" s="21">
        <v>1</v>
      </c>
      <c r="L108" s="21">
        <v>1</v>
      </c>
      <c r="M108" s="21">
        <v>0</v>
      </c>
      <c r="N108" s="21">
        <v>0</v>
      </c>
      <c r="O108" s="21">
        <v>0</v>
      </c>
      <c r="P108" s="21">
        <v>0</v>
      </c>
      <c r="Q108" s="18">
        <v>0</v>
      </c>
    </row>
    <row r="109" spans="3:17" x14ac:dyDescent="0.35">
      <c r="C109" s="23" t="s">
        <v>159</v>
      </c>
      <c r="D109" s="35">
        <v>1</v>
      </c>
      <c r="E109" s="22">
        <v>53</v>
      </c>
      <c r="F109" s="21">
        <v>0</v>
      </c>
      <c r="G109" s="21">
        <v>0</v>
      </c>
      <c r="H109" s="21">
        <v>0</v>
      </c>
      <c r="I109" s="21">
        <v>1</v>
      </c>
      <c r="J109" s="21">
        <v>1</v>
      </c>
      <c r="K109" s="21">
        <v>0</v>
      </c>
      <c r="L109" s="21">
        <v>0</v>
      </c>
      <c r="M109" s="21">
        <v>0</v>
      </c>
      <c r="N109" s="21">
        <v>0</v>
      </c>
      <c r="O109" s="21">
        <v>0</v>
      </c>
      <c r="P109" s="21">
        <v>0</v>
      </c>
      <c r="Q109" s="18">
        <v>0</v>
      </c>
    </row>
    <row r="110" spans="3:17" x14ac:dyDescent="0.35">
      <c r="C110" s="23" t="s">
        <v>126</v>
      </c>
      <c r="D110" s="35">
        <v>3</v>
      </c>
      <c r="E110" s="22">
        <v>51.333333333333336</v>
      </c>
      <c r="F110" s="21">
        <v>0</v>
      </c>
      <c r="G110" s="21">
        <v>1</v>
      </c>
      <c r="H110" s="21">
        <v>1</v>
      </c>
      <c r="I110" s="21">
        <v>0</v>
      </c>
      <c r="J110" s="21">
        <v>0</v>
      </c>
      <c r="K110" s="21">
        <v>0</v>
      </c>
      <c r="L110" s="21">
        <v>0</v>
      </c>
      <c r="M110" s="21">
        <v>0</v>
      </c>
      <c r="N110" s="21">
        <v>0</v>
      </c>
      <c r="O110" s="21">
        <v>0</v>
      </c>
      <c r="P110" s="21">
        <v>0</v>
      </c>
      <c r="Q110" s="18">
        <v>1</v>
      </c>
    </row>
    <row r="111" spans="3:17" x14ac:dyDescent="0.35">
      <c r="C111" s="23" t="s">
        <v>150</v>
      </c>
      <c r="D111" s="35">
        <v>1</v>
      </c>
      <c r="E111" s="22">
        <v>70</v>
      </c>
      <c r="F111" s="21">
        <v>1</v>
      </c>
      <c r="G111" s="21">
        <v>0</v>
      </c>
      <c r="H111" s="21">
        <v>0</v>
      </c>
      <c r="I111" s="21">
        <v>0</v>
      </c>
      <c r="J111" s="21">
        <v>0</v>
      </c>
      <c r="K111" s="21">
        <v>0</v>
      </c>
      <c r="L111" s="21">
        <v>0</v>
      </c>
      <c r="M111" s="21">
        <v>0</v>
      </c>
      <c r="N111" s="21">
        <v>0</v>
      </c>
      <c r="O111" s="21">
        <v>0</v>
      </c>
      <c r="P111" s="21">
        <v>0</v>
      </c>
      <c r="Q111" s="18">
        <v>1</v>
      </c>
    </row>
    <row r="112" spans="3:17" x14ac:dyDescent="0.35">
      <c r="C112" s="23" t="s">
        <v>199</v>
      </c>
      <c r="D112" s="35">
        <v>1</v>
      </c>
      <c r="E112" s="22">
        <v>34</v>
      </c>
      <c r="F112" s="21">
        <v>0</v>
      </c>
      <c r="G112" s="21">
        <v>0</v>
      </c>
      <c r="H112" s="21">
        <v>0</v>
      </c>
      <c r="I112" s="21">
        <v>1</v>
      </c>
      <c r="J112" s="21">
        <v>1</v>
      </c>
      <c r="K112" s="21">
        <v>0</v>
      </c>
      <c r="L112" s="21">
        <v>0</v>
      </c>
      <c r="M112" s="21">
        <v>0</v>
      </c>
      <c r="N112" s="21">
        <v>0</v>
      </c>
      <c r="O112" s="21">
        <v>0</v>
      </c>
      <c r="P112" s="21">
        <v>0</v>
      </c>
      <c r="Q112" s="18">
        <v>0</v>
      </c>
    </row>
    <row r="113" spans="3:17" x14ac:dyDescent="0.35">
      <c r="C113" s="23" t="s">
        <v>382</v>
      </c>
      <c r="D113" s="35">
        <v>4</v>
      </c>
      <c r="E113" s="22">
        <v>58</v>
      </c>
      <c r="F113" s="21">
        <v>1</v>
      </c>
      <c r="G113" s="21">
        <v>0</v>
      </c>
      <c r="H113" s="21">
        <v>2</v>
      </c>
      <c r="I113" s="21">
        <v>0</v>
      </c>
      <c r="J113" s="21">
        <v>2</v>
      </c>
      <c r="K113" s="21">
        <v>0</v>
      </c>
      <c r="L113" s="21">
        <v>0</v>
      </c>
      <c r="M113" s="21">
        <v>1</v>
      </c>
      <c r="N113" s="21">
        <v>0</v>
      </c>
      <c r="O113" s="21">
        <v>0</v>
      </c>
      <c r="P113" s="21">
        <v>1</v>
      </c>
      <c r="Q113" s="18">
        <v>1</v>
      </c>
    </row>
    <row r="114" spans="3:17" x14ac:dyDescent="0.35">
      <c r="C114" s="23" t="s">
        <v>127</v>
      </c>
      <c r="D114" s="35">
        <v>2</v>
      </c>
      <c r="E114" s="22">
        <v>62</v>
      </c>
      <c r="F114" s="21">
        <v>0</v>
      </c>
      <c r="G114" s="21">
        <v>0</v>
      </c>
      <c r="H114" s="21">
        <v>0</v>
      </c>
      <c r="I114" s="21">
        <v>1</v>
      </c>
      <c r="J114" s="21">
        <v>1</v>
      </c>
      <c r="K114" s="21">
        <v>0</v>
      </c>
      <c r="L114" s="21">
        <v>0</v>
      </c>
      <c r="M114" s="21">
        <v>0</v>
      </c>
      <c r="N114" s="21">
        <v>0</v>
      </c>
      <c r="O114" s="21">
        <v>0</v>
      </c>
      <c r="P114" s="21">
        <v>0</v>
      </c>
      <c r="Q114" s="18">
        <v>0</v>
      </c>
    </row>
    <row r="115" spans="3:17" x14ac:dyDescent="0.35">
      <c r="C115" s="23" t="s">
        <v>163</v>
      </c>
      <c r="D115" s="35">
        <v>2</v>
      </c>
      <c r="E115" s="22">
        <v>54</v>
      </c>
      <c r="F115" s="21">
        <v>0</v>
      </c>
      <c r="G115" s="21">
        <v>1</v>
      </c>
      <c r="H115" s="21">
        <v>0</v>
      </c>
      <c r="I115" s="21">
        <v>0</v>
      </c>
      <c r="J115" s="21">
        <v>2</v>
      </c>
      <c r="K115" s="21">
        <v>0</v>
      </c>
      <c r="L115" s="21">
        <v>2</v>
      </c>
      <c r="M115" s="21">
        <v>0</v>
      </c>
      <c r="N115" s="21">
        <v>0</v>
      </c>
      <c r="O115" s="21">
        <v>0</v>
      </c>
      <c r="P115" s="21">
        <v>0</v>
      </c>
      <c r="Q115" s="18">
        <v>1</v>
      </c>
    </row>
    <row r="116" spans="3:17" x14ac:dyDescent="0.35">
      <c r="C116" s="23" t="s">
        <v>380</v>
      </c>
      <c r="D116" s="35">
        <v>2</v>
      </c>
      <c r="E116" s="22">
        <v>36</v>
      </c>
      <c r="F116" s="21">
        <v>2</v>
      </c>
      <c r="G116" s="21">
        <v>0</v>
      </c>
      <c r="H116" s="21">
        <v>0</v>
      </c>
      <c r="I116" s="21">
        <v>0</v>
      </c>
      <c r="J116" s="21">
        <v>0</v>
      </c>
      <c r="K116" s="21">
        <v>0</v>
      </c>
      <c r="L116" s="21">
        <v>0</v>
      </c>
      <c r="M116" s="21">
        <v>0</v>
      </c>
      <c r="N116" s="21">
        <v>0</v>
      </c>
      <c r="O116" s="21">
        <v>0</v>
      </c>
      <c r="P116" s="21">
        <v>0</v>
      </c>
      <c r="Q116" s="18">
        <v>0</v>
      </c>
    </row>
    <row r="117" spans="3:17" x14ac:dyDescent="0.35">
      <c r="C117" s="23" t="s">
        <v>173</v>
      </c>
      <c r="D117" s="35">
        <v>2</v>
      </c>
      <c r="E117" s="22">
        <v>55</v>
      </c>
      <c r="F117" s="21">
        <v>1</v>
      </c>
      <c r="G117" s="21">
        <v>0</v>
      </c>
      <c r="H117" s="21">
        <v>1</v>
      </c>
      <c r="I117" s="21">
        <v>1</v>
      </c>
      <c r="J117" s="21">
        <v>0</v>
      </c>
      <c r="K117" s="21">
        <v>0</v>
      </c>
      <c r="L117" s="21">
        <v>0</v>
      </c>
      <c r="M117" s="21">
        <v>1</v>
      </c>
      <c r="N117" s="21">
        <v>0</v>
      </c>
      <c r="O117" s="21">
        <v>0</v>
      </c>
      <c r="P117" s="21">
        <v>0</v>
      </c>
      <c r="Q117" s="18">
        <v>1</v>
      </c>
    </row>
    <row r="118" spans="3:17" x14ac:dyDescent="0.35">
      <c r="C118" s="23" t="s">
        <v>175</v>
      </c>
      <c r="D118" s="35">
        <v>5</v>
      </c>
      <c r="E118" s="22">
        <v>52.6</v>
      </c>
      <c r="F118" s="21">
        <v>2</v>
      </c>
      <c r="G118" s="21">
        <v>2</v>
      </c>
      <c r="H118" s="21">
        <v>0</v>
      </c>
      <c r="I118" s="21">
        <v>1</v>
      </c>
      <c r="J118" s="21">
        <v>4</v>
      </c>
      <c r="K118" s="21">
        <v>1</v>
      </c>
      <c r="L118" s="21">
        <v>0</v>
      </c>
      <c r="M118" s="21">
        <v>2</v>
      </c>
      <c r="N118" s="21">
        <v>0</v>
      </c>
      <c r="O118" s="21">
        <v>0</v>
      </c>
      <c r="P118" s="21">
        <v>0</v>
      </c>
      <c r="Q118" s="18">
        <v>0</v>
      </c>
    </row>
    <row r="119" spans="3:17" x14ac:dyDescent="0.35">
      <c r="C119" s="23" t="s">
        <v>383</v>
      </c>
      <c r="D119" s="35">
        <v>1</v>
      </c>
      <c r="E119" s="22">
        <v>55</v>
      </c>
      <c r="F119" s="21">
        <v>0</v>
      </c>
      <c r="G119" s="21">
        <v>0</v>
      </c>
      <c r="H119" s="21">
        <v>1</v>
      </c>
      <c r="I119" s="21">
        <v>0</v>
      </c>
      <c r="J119" s="21">
        <v>0</v>
      </c>
      <c r="K119" s="21">
        <v>0</v>
      </c>
      <c r="L119" s="21">
        <v>0</v>
      </c>
      <c r="M119" s="21">
        <v>0</v>
      </c>
      <c r="N119" s="21">
        <v>0</v>
      </c>
      <c r="O119" s="21">
        <v>0</v>
      </c>
      <c r="P119" s="21">
        <v>0</v>
      </c>
      <c r="Q119" s="18">
        <v>0</v>
      </c>
    </row>
    <row r="120" spans="3:17" x14ac:dyDescent="0.35">
      <c r="C120" s="23" t="s">
        <v>185</v>
      </c>
      <c r="D120" s="35">
        <v>1</v>
      </c>
      <c r="E120" s="22">
        <v>52</v>
      </c>
      <c r="F120" s="21">
        <v>1</v>
      </c>
      <c r="G120" s="21">
        <v>0</v>
      </c>
      <c r="H120" s="21">
        <v>0</v>
      </c>
      <c r="I120" s="21">
        <v>0</v>
      </c>
      <c r="J120" s="21">
        <v>1</v>
      </c>
      <c r="K120" s="21">
        <v>0</v>
      </c>
      <c r="L120" s="21">
        <v>0</v>
      </c>
      <c r="M120" s="21">
        <v>0</v>
      </c>
      <c r="N120" s="21">
        <v>0</v>
      </c>
      <c r="O120" s="21">
        <v>0</v>
      </c>
      <c r="P120" s="21">
        <v>0</v>
      </c>
      <c r="Q120" s="18">
        <v>0</v>
      </c>
    </row>
    <row r="121" spans="3:17" x14ac:dyDescent="0.35">
      <c r="C121" s="23" t="s">
        <v>172</v>
      </c>
      <c r="D121" s="35">
        <v>5</v>
      </c>
      <c r="E121" s="22">
        <v>48.2</v>
      </c>
      <c r="F121" s="21">
        <v>0</v>
      </c>
      <c r="G121" s="21">
        <v>2</v>
      </c>
      <c r="H121" s="21">
        <v>0</v>
      </c>
      <c r="I121" s="21">
        <v>0</v>
      </c>
      <c r="J121" s="21">
        <v>4</v>
      </c>
      <c r="K121" s="21">
        <v>1</v>
      </c>
      <c r="L121" s="21">
        <v>0</v>
      </c>
      <c r="M121" s="21">
        <v>0</v>
      </c>
      <c r="N121" s="21">
        <v>0</v>
      </c>
      <c r="O121" s="21">
        <v>0</v>
      </c>
      <c r="P121" s="21">
        <v>1</v>
      </c>
      <c r="Q121" s="18">
        <v>2</v>
      </c>
    </row>
    <row r="122" spans="3:17" x14ac:dyDescent="0.35">
      <c r="C122" s="23" t="s">
        <v>148</v>
      </c>
      <c r="D122" s="35">
        <v>5</v>
      </c>
      <c r="E122" s="22">
        <v>78.400000000000006</v>
      </c>
      <c r="F122" s="21">
        <v>1</v>
      </c>
      <c r="G122" s="21">
        <v>3</v>
      </c>
      <c r="H122" s="21">
        <v>1</v>
      </c>
      <c r="I122" s="21">
        <v>1</v>
      </c>
      <c r="J122" s="21">
        <v>2</v>
      </c>
      <c r="K122" s="21">
        <v>1</v>
      </c>
      <c r="L122" s="21">
        <v>0</v>
      </c>
      <c r="M122" s="21">
        <v>0</v>
      </c>
      <c r="N122" s="21">
        <v>0</v>
      </c>
      <c r="O122" s="21">
        <v>3</v>
      </c>
      <c r="P122" s="21">
        <v>0</v>
      </c>
      <c r="Q122" s="18">
        <v>1</v>
      </c>
    </row>
    <row r="123" spans="3:17" x14ac:dyDescent="0.35">
      <c r="C123" s="23" t="s">
        <v>407</v>
      </c>
      <c r="D123" s="35">
        <v>1</v>
      </c>
      <c r="E123" s="22">
        <v>70</v>
      </c>
      <c r="F123" s="21">
        <v>0</v>
      </c>
      <c r="G123" s="21">
        <v>0</v>
      </c>
      <c r="H123" s="21">
        <v>0</v>
      </c>
      <c r="I123" s="21">
        <v>0</v>
      </c>
      <c r="J123" s="21">
        <v>0</v>
      </c>
      <c r="K123" s="21">
        <v>0</v>
      </c>
      <c r="L123" s="21">
        <v>0</v>
      </c>
      <c r="M123" s="21">
        <v>0</v>
      </c>
      <c r="N123" s="21">
        <v>0</v>
      </c>
      <c r="O123" s="21">
        <v>0</v>
      </c>
      <c r="P123" s="21">
        <v>0</v>
      </c>
      <c r="Q123" s="18">
        <v>0</v>
      </c>
    </row>
    <row r="124" spans="3:17" x14ac:dyDescent="0.35">
      <c r="C124" s="23" t="s">
        <v>415</v>
      </c>
      <c r="D124" s="35">
        <v>1</v>
      </c>
      <c r="E124" s="22">
        <v>26</v>
      </c>
      <c r="F124" s="21">
        <v>1</v>
      </c>
      <c r="G124" s="21">
        <v>0</v>
      </c>
      <c r="H124" s="21">
        <v>0</v>
      </c>
      <c r="I124" s="21">
        <v>0</v>
      </c>
      <c r="J124" s="21">
        <v>0</v>
      </c>
      <c r="K124" s="21">
        <v>0</v>
      </c>
      <c r="L124" s="21">
        <v>0</v>
      </c>
      <c r="M124" s="21">
        <v>1</v>
      </c>
      <c r="N124" s="21">
        <v>0</v>
      </c>
      <c r="O124" s="21">
        <v>1</v>
      </c>
      <c r="P124" s="21">
        <v>0</v>
      </c>
      <c r="Q124" s="18">
        <v>0</v>
      </c>
    </row>
    <row r="125" spans="3:17" x14ac:dyDescent="0.35">
      <c r="C125" s="23" t="s">
        <v>131</v>
      </c>
      <c r="D125" s="35">
        <v>4</v>
      </c>
      <c r="E125" s="22">
        <v>68.5</v>
      </c>
      <c r="F125" s="21">
        <v>1</v>
      </c>
      <c r="G125" s="21">
        <v>1</v>
      </c>
      <c r="H125" s="21">
        <v>0</v>
      </c>
      <c r="I125" s="21">
        <v>0</v>
      </c>
      <c r="J125" s="21">
        <v>1</v>
      </c>
      <c r="K125" s="21">
        <v>0</v>
      </c>
      <c r="L125" s="21">
        <v>1</v>
      </c>
      <c r="M125" s="21">
        <v>2</v>
      </c>
      <c r="N125" s="21">
        <v>0</v>
      </c>
      <c r="O125" s="21">
        <v>0</v>
      </c>
      <c r="P125" s="21">
        <v>0</v>
      </c>
      <c r="Q125" s="18">
        <v>1</v>
      </c>
    </row>
    <row r="126" spans="3:17" x14ac:dyDescent="0.35">
      <c r="C126" s="23" t="s">
        <v>144</v>
      </c>
      <c r="D126" s="35">
        <v>2</v>
      </c>
      <c r="E126" s="22">
        <v>67.5</v>
      </c>
      <c r="F126" s="21">
        <v>2</v>
      </c>
      <c r="G126" s="21">
        <v>0</v>
      </c>
      <c r="H126" s="21">
        <v>1</v>
      </c>
      <c r="I126" s="21">
        <v>0</v>
      </c>
      <c r="J126" s="21">
        <v>0</v>
      </c>
      <c r="K126" s="21">
        <v>0</v>
      </c>
      <c r="L126" s="21">
        <v>1</v>
      </c>
      <c r="M126" s="21">
        <v>0</v>
      </c>
      <c r="N126" s="21">
        <v>0</v>
      </c>
      <c r="O126" s="21">
        <v>1</v>
      </c>
      <c r="P126" s="21">
        <v>0</v>
      </c>
      <c r="Q126" s="18">
        <v>0</v>
      </c>
    </row>
    <row r="127" spans="3:17" x14ac:dyDescent="0.35">
      <c r="C127" s="23" t="s">
        <v>381</v>
      </c>
      <c r="D127" s="35">
        <v>1</v>
      </c>
      <c r="E127" s="22">
        <v>31</v>
      </c>
      <c r="F127" s="21">
        <v>1</v>
      </c>
      <c r="G127" s="21">
        <v>0</v>
      </c>
      <c r="H127" s="21">
        <v>0</v>
      </c>
      <c r="I127" s="21">
        <v>1</v>
      </c>
      <c r="J127" s="21">
        <v>1</v>
      </c>
      <c r="K127" s="21">
        <v>0</v>
      </c>
      <c r="L127" s="21">
        <v>0</v>
      </c>
      <c r="M127" s="21">
        <v>0</v>
      </c>
      <c r="N127" s="21">
        <v>0</v>
      </c>
      <c r="O127" s="21">
        <v>0</v>
      </c>
      <c r="P127" s="21">
        <v>0</v>
      </c>
      <c r="Q127" s="18">
        <v>0</v>
      </c>
    </row>
    <row r="128" spans="3:17" x14ac:dyDescent="0.35">
      <c r="C128" s="23" t="s">
        <v>130</v>
      </c>
      <c r="D128" s="35">
        <v>2</v>
      </c>
      <c r="E128" s="22">
        <v>40.5</v>
      </c>
      <c r="F128" s="21">
        <v>0</v>
      </c>
      <c r="G128" s="21">
        <v>1</v>
      </c>
      <c r="H128" s="21">
        <v>0</v>
      </c>
      <c r="I128" s="21">
        <v>1</v>
      </c>
      <c r="J128" s="21">
        <v>0</v>
      </c>
      <c r="K128" s="21">
        <v>0</v>
      </c>
      <c r="L128" s="21">
        <v>0</v>
      </c>
      <c r="M128" s="21">
        <v>0</v>
      </c>
      <c r="N128" s="21">
        <v>0</v>
      </c>
      <c r="O128" s="21">
        <v>0</v>
      </c>
      <c r="P128" s="21">
        <v>1</v>
      </c>
      <c r="Q128" s="18">
        <v>0</v>
      </c>
    </row>
    <row r="129" spans="3:17" x14ac:dyDescent="0.35">
      <c r="C129" s="23" t="s">
        <v>164</v>
      </c>
      <c r="D129" s="35">
        <v>16</v>
      </c>
      <c r="E129" s="22">
        <v>66.875</v>
      </c>
      <c r="F129" s="21">
        <v>4.25</v>
      </c>
      <c r="G129" s="21">
        <v>2.5</v>
      </c>
      <c r="H129" s="21">
        <v>2.25</v>
      </c>
      <c r="I129" s="21">
        <v>3</v>
      </c>
      <c r="J129" s="21">
        <v>7.25</v>
      </c>
      <c r="K129" s="21">
        <v>1</v>
      </c>
      <c r="L129" s="21">
        <v>0</v>
      </c>
      <c r="M129" s="21">
        <v>2.5</v>
      </c>
      <c r="N129" s="21">
        <v>0</v>
      </c>
      <c r="O129" s="21">
        <v>4</v>
      </c>
      <c r="P129" s="21">
        <v>4.25</v>
      </c>
      <c r="Q129" s="18">
        <v>1</v>
      </c>
    </row>
    <row r="130" spans="3:17" x14ac:dyDescent="0.35">
      <c r="C130" s="23" t="s">
        <v>176</v>
      </c>
      <c r="D130" s="35">
        <v>19</v>
      </c>
      <c r="E130" s="22">
        <v>74.10526315789474</v>
      </c>
      <c r="F130" s="21">
        <v>7</v>
      </c>
      <c r="G130" s="21">
        <v>2</v>
      </c>
      <c r="H130" s="21">
        <v>6</v>
      </c>
      <c r="I130" s="21">
        <v>1</v>
      </c>
      <c r="J130" s="21">
        <v>3</v>
      </c>
      <c r="K130" s="21">
        <v>2</v>
      </c>
      <c r="L130" s="21">
        <v>1</v>
      </c>
      <c r="M130" s="21">
        <v>3</v>
      </c>
      <c r="N130" s="21">
        <v>0</v>
      </c>
      <c r="O130" s="21">
        <v>3</v>
      </c>
      <c r="P130" s="21">
        <v>3</v>
      </c>
      <c r="Q130" s="18">
        <v>6</v>
      </c>
    </row>
    <row r="131" spans="3:17" x14ac:dyDescent="0.35">
      <c r="C131" s="23" t="s">
        <v>122</v>
      </c>
      <c r="D131" s="35">
        <v>3</v>
      </c>
      <c r="E131" s="22">
        <v>32</v>
      </c>
      <c r="F131" s="21">
        <v>0</v>
      </c>
      <c r="G131" s="21">
        <v>1</v>
      </c>
      <c r="H131" s="21">
        <v>1</v>
      </c>
      <c r="I131" s="21">
        <v>2</v>
      </c>
      <c r="J131" s="21">
        <v>1</v>
      </c>
      <c r="K131" s="21">
        <v>1</v>
      </c>
      <c r="L131" s="21">
        <v>0</v>
      </c>
      <c r="M131" s="21">
        <v>0</v>
      </c>
      <c r="N131" s="21">
        <v>0</v>
      </c>
      <c r="O131" s="21">
        <v>0</v>
      </c>
      <c r="P131" s="21">
        <v>0</v>
      </c>
      <c r="Q131" s="18">
        <v>1</v>
      </c>
    </row>
    <row r="132" spans="3:17" x14ac:dyDescent="0.35">
      <c r="C132" s="23" t="s">
        <v>116</v>
      </c>
      <c r="D132" s="35">
        <v>1</v>
      </c>
      <c r="E132" s="22">
        <v>63</v>
      </c>
      <c r="F132" s="21">
        <v>0</v>
      </c>
      <c r="G132" s="21">
        <v>0</v>
      </c>
      <c r="H132" s="21">
        <v>1</v>
      </c>
      <c r="I132" s="21">
        <v>0</v>
      </c>
      <c r="J132" s="21">
        <v>0</v>
      </c>
      <c r="K132" s="21">
        <v>0</v>
      </c>
      <c r="L132" s="21">
        <v>0</v>
      </c>
      <c r="M132" s="21">
        <v>0</v>
      </c>
      <c r="N132" s="21">
        <v>1</v>
      </c>
      <c r="O132" s="21">
        <v>0</v>
      </c>
      <c r="P132" s="21">
        <v>0</v>
      </c>
      <c r="Q132" s="18">
        <v>1</v>
      </c>
    </row>
    <row r="133" spans="3:17" x14ac:dyDescent="0.35">
      <c r="C133" s="23" t="s">
        <v>151</v>
      </c>
      <c r="D133" s="35">
        <v>2</v>
      </c>
      <c r="E133" s="22">
        <v>73</v>
      </c>
      <c r="F133" s="21">
        <v>1</v>
      </c>
      <c r="G133" s="21">
        <v>0</v>
      </c>
      <c r="H133" s="21">
        <v>1</v>
      </c>
      <c r="I133" s="21">
        <v>1</v>
      </c>
      <c r="J133" s="21">
        <v>0</v>
      </c>
      <c r="K133" s="21">
        <v>1</v>
      </c>
      <c r="L133" s="21">
        <v>0</v>
      </c>
      <c r="M133" s="21">
        <v>0</v>
      </c>
      <c r="N133" s="21">
        <v>0</v>
      </c>
      <c r="O133" s="21">
        <v>0</v>
      </c>
      <c r="P133" s="21">
        <v>2</v>
      </c>
      <c r="Q133" s="18">
        <v>0</v>
      </c>
    </row>
    <row r="134" spans="3:17" x14ac:dyDescent="0.35">
      <c r="C134" s="23" t="s">
        <v>187</v>
      </c>
      <c r="D134" s="35">
        <v>9</v>
      </c>
      <c r="E134" s="22">
        <v>50.111111111111114</v>
      </c>
      <c r="F134" s="21">
        <v>3.2</v>
      </c>
      <c r="G134" s="21">
        <v>1.95</v>
      </c>
      <c r="H134" s="21">
        <v>5.35</v>
      </c>
      <c r="I134" s="21">
        <v>7.95</v>
      </c>
      <c r="J134" s="21">
        <v>2.35</v>
      </c>
      <c r="K134" s="21">
        <v>0.6</v>
      </c>
      <c r="L134" s="21">
        <v>1</v>
      </c>
      <c r="M134" s="21">
        <v>0.6</v>
      </c>
      <c r="N134" s="21">
        <v>0</v>
      </c>
      <c r="O134" s="21">
        <v>1</v>
      </c>
      <c r="P134" s="21">
        <v>1</v>
      </c>
      <c r="Q134" s="18">
        <v>1</v>
      </c>
    </row>
    <row r="135" spans="3:17" x14ac:dyDescent="0.35">
      <c r="C135" s="23" t="s">
        <v>191</v>
      </c>
      <c r="D135" s="35">
        <v>1</v>
      </c>
      <c r="E135" s="22">
        <v>55</v>
      </c>
      <c r="F135" s="21">
        <v>0</v>
      </c>
      <c r="G135" s="21">
        <v>0</v>
      </c>
      <c r="H135" s="21">
        <v>0</v>
      </c>
      <c r="I135" s="21">
        <v>0</v>
      </c>
      <c r="J135" s="21">
        <v>0</v>
      </c>
      <c r="K135" s="21">
        <v>0</v>
      </c>
      <c r="L135" s="21">
        <v>0</v>
      </c>
      <c r="M135" s="21">
        <v>0</v>
      </c>
      <c r="N135" s="21">
        <v>0</v>
      </c>
      <c r="O135" s="21">
        <v>0</v>
      </c>
      <c r="P135" s="21">
        <v>0</v>
      </c>
      <c r="Q135" s="18">
        <v>0</v>
      </c>
    </row>
    <row r="136" spans="3:17" x14ac:dyDescent="0.35">
      <c r="C136" s="29" t="s">
        <v>293</v>
      </c>
      <c r="D136" s="38">
        <v>480</v>
      </c>
      <c r="E136" s="30">
        <v>53.595833333333331</v>
      </c>
      <c r="F136" s="31">
        <v>163.82857142857145</v>
      </c>
      <c r="G136" s="31">
        <v>106.52500000000001</v>
      </c>
      <c r="H136" s="31">
        <v>149.30000000000001</v>
      </c>
      <c r="I136" s="31">
        <v>111.42857142857143</v>
      </c>
      <c r="J136" s="31">
        <v>144.30357142857139</v>
      </c>
      <c r="K136" s="31">
        <v>65.328571428571436</v>
      </c>
      <c r="L136" s="31">
        <v>35.975000000000001</v>
      </c>
      <c r="M136" s="31">
        <v>96.328571428571422</v>
      </c>
      <c r="N136" s="31">
        <v>29.303571428571431</v>
      </c>
      <c r="O136" s="31">
        <v>50.35</v>
      </c>
      <c r="P136" s="31">
        <v>57.1</v>
      </c>
      <c r="Q136" s="32">
        <v>88.228571428571428</v>
      </c>
    </row>
  </sheetData>
  <mergeCells count="2">
    <mergeCell ref="A1:Q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6"/>
  <sheetViews>
    <sheetView workbookViewId="0">
      <pane xSplit="3" ySplit="12" topLeftCell="D13" activePane="bottomRight" state="frozen"/>
      <selection pane="topRight" activeCell="D1" sqref="D1"/>
      <selection pane="bottomLeft" activeCell="A13" sqref="A13"/>
      <selection pane="bottomRight" activeCell="D3" sqref="D3"/>
    </sheetView>
  </sheetViews>
  <sheetFormatPr defaultRowHeight="14.5" x14ac:dyDescent="0.35"/>
  <cols>
    <col min="2" max="2" width="29.7265625" customWidth="1"/>
    <col min="3" max="3" width="24.81640625" customWidth="1"/>
    <col min="4" max="4" width="19.6328125" customWidth="1"/>
    <col min="5" max="5" width="11.08984375" customWidth="1"/>
    <col min="6" max="6" width="13.453125" customWidth="1"/>
    <col min="7" max="7" width="6.54296875" customWidth="1"/>
    <col min="8" max="8" width="10.36328125" customWidth="1"/>
    <col min="9" max="9" width="15.7265625" customWidth="1"/>
    <col min="10" max="10" width="26.54296875" customWidth="1"/>
    <col min="11" max="11" width="13.453125" customWidth="1"/>
    <col min="12" max="12" width="14.54296875" customWidth="1"/>
    <col min="13" max="13" width="22.08984375" customWidth="1"/>
    <col min="14" max="14" width="21.90625" customWidth="1"/>
    <col min="15" max="15" width="12.36328125" customWidth="1"/>
    <col min="16" max="16" width="15" customWidth="1"/>
    <col min="17" max="17" width="33.54296875" customWidth="1"/>
    <col min="18" max="18" width="23.26953125" customWidth="1"/>
    <col min="19" max="19" width="8.453125" customWidth="1"/>
    <col min="20" max="20" width="12.1796875" customWidth="1"/>
    <col min="21" max="21" width="16.36328125" customWidth="1"/>
    <col min="22" max="22" width="23.7265625" customWidth="1"/>
  </cols>
  <sheetData>
    <row r="1" spans="1:23" ht="35" x14ac:dyDescent="0.9">
      <c r="A1" s="152" t="s">
        <v>5</v>
      </c>
      <c r="B1" s="152"/>
      <c r="C1" s="152"/>
      <c r="D1" s="152"/>
      <c r="E1" s="152"/>
      <c r="F1" s="152"/>
      <c r="G1" s="152"/>
      <c r="H1" s="152"/>
      <c r="I1" s="152"/>
      <c r="J1" s="152"/>
      <c r="K1" s="152"/>
      <c r="L1" s="152"/>
      <c r="M1" s="152"/>
      <c r="N1" s="152"/>
      <c r="O1" s="152"/>
      <c r="P1" s="152"/>
      <c r="Q1" s="152"/>
      <c r="R1" s="152"/>
      <c r="S1" s="152"/>
      <c r="T1" s="152"/>
      <c r="U1" s="152"/>
      <c r="V1" s="152"/>
      <c r="W1" s="152"/>
    </row>
    <row r="2" spans="1:23" ht="16" x14ac:dyDescent="0.35">
      <c r="A2" s="153" t="s">
        <v>303</v>
      </c>
      <c r="B2" s="153"/>
    </row>
    <row r="13" spans="1:23" x14ac:dyDescent="0.35">
      <c r="C13" s="19" t="s">
        <v>304</v>
      </c>
      <c r="D13" s="6" t="s">
        <v>294</v>
      </c>
      <c r="E13" s="17" t="s">
        <v>295</v>
      </c>
      <c r="F13" s="6" t="s">
        <v>327</v>
      </c>
      <c r="G13" s="6" t="s">
        <v>19</v>
      </c>
      <c r="H13" s="6" t="s">
        <v>57</v>
      </c>
      <c r="I13" s="6" t="s">
        <v>328</v>
      </c>
      <c r="J13" s="6" t="s">
        <v>329</v>
      </c>
      <c r="K13" s="6" t="s">
        <v>330</v>
      </c>
      <c r="L13" s="6" t="s">
        <v>331</v>
      </c>
      <c r="M13" s="6" t="s">
        <v>332</v>
      </c>
      <c r="N13" s="6" t="s">
        <v>333</v>
      </c>
      <c r="O13" s="6" t="s">
        <v>334</v>
      </c>
      <c r="P13" s="6" t="s">
        <v>299</v>
      </c>
      <c r="Q13" s="6" t="s">
        <v>335</v>
      </c>
      <c r="R13" s="6" t="s">
        <v>336</v>
      </c>
      <c r="S13" s="6" t="s">
        <v>56</v>
      </c>
      <c r="T13" s="6" t="s">
        <v>337</v>
      </c>
      <c r="U13" s="6" t="s">
        <v>338</v>
      </c>
      <c r="V13" s="17" t="s">
        <v>339</v>
      </c>
    </row>
    <row r="14" spans="1:23" x14ac:dyDescent="0.35">
      <c r="C14" s="23" t="s">
        <v>444</v>
      </c>
      <c r="D14" s="20">
        <v>65</v>
      </c>
      <c r="E14" s="22">
        <v>30.6</v>
      </c>
      <c r="F14" s="21">
        <v>9.6641025641025635</v>
      </c>
      <c r="G14" s="21">
        <v>13.48076923076923</v>
      </c>
      <c r="H14" s="21">
        <v>7.1833333333333336</v>
      </c>
      <c r="I14" s="21">
        <v>9.1641025641025635</v>
      </c>
      <c r="J14" s="21">
        <v>6.5</v>
      </c>
      <c r="K14" s="21">
        <v>15.564102564102564</v>
      </c>
      <c r="L14" s="21">
        <v>2</v>
      </c>
      <c r="M14" s="21">
        <v>10.833333333333332</v>
      </c>
      <c r="N14" s="21">
        <v>23.830769230769228</v>
      </c>
      <c r="O14" s="21">
        <v>9.7307692307692299</v>
      </c>
      <c r="P14" s="21">
        <v>0.23076923076923078</v>
      </c>
      <c r="Q14" s="21">
        <v>17.564102564102562</v>
      </c>
      <c r="R14" s="21">
        <v>10.064102564102564</v>
      </c>
      <c r="S14" s="21">
        <v>12.064102564102564</v>
      </c>
      <c r="T14" s="21">
        <v>4.2307692307692308</v>
      </c>
      <c r="U14" s="86">
        <v>5.2307692307692308</v>
      </c>
      <c r="V14" s="18">
        <v>5</v>
      </c>
    </row>
    <row r="15" spans="1:23" x14ac:dyDescent="0.35">
      <c r="C15" s="23" t="s">
        <v>388</v>
      </c>
      <c r="D15" s="20">
        <v>6</v>
      </c>
      <c r="E15" s="22">
        <v>22.166666666666668</v>
      </c>
      <c r="F15" s="21">
        <v>0.75</v>
      </c>
      <c r="G15" s="21">
        <v>1</v>
      </c>
      <c r="H15" s="21">
        <v>0.75</v>
      </c>
      <c r="I15" s="21">
        <v>0</v>
      </c>
      <c r="J15" s="21">
        <v>1</v>
      </c>
      <c r="K15" s="21">
        <v>2</v>
      </c>
      <c r="L15" s="21">
        <v>1.75</v>
      </c>
      <c r="M15" s="21">
        <v>1</v>
      </c>
      <c r="N15" s="21">
        <v>2</v>
      </c>
      <c r="O15" s="21">
        <v>0</v>
      </c>
      <c r="P15" s="21">
        <v>1</v>
      </c>
      <c r="Q15" s="21">
        <v>0</v>
      </c>
      <c r="R15" s="21">
        <v>0</v>
      </c>
      <c r="S15" s="21">
        <v>1</v>
      </c>
      <c r="T15" s="21">
        <v>0</v>
      </c>
      <c r="U15" s="86">
        <v>2</v>
      </c>
      <c r="V15" s="18">
        <v>1</v>
      </c>
    </row>
    <row r="16" spans="1:23" x14ac:dyDescent="0.35">
      <c r="C16" s="23" t="s">
        <v>200</v>
      </c>
      <c r="D16" s="20">
        <v>2</v>
      </c>
      <c r="E16" s="22">
        <v>26.5</v>
      </c>
      <c r="F16" s="21">
        <v>0</v>
      </c>
      <c r="G16" s="21">
        <v>0</v>
      </c>
      <c r="H16" s="21">
        <v>1</v>
      </c>
      <c r="I16" s="21">
        <v>0</v>
      </c>
      <c r="J16" s="21">
        <v>0</v>
      </c>
      <c r="K16" s="21">
        <v>0</v>
      </c>
      <c r="L16" s="21">
        <v>0</v>
      </c>
      <c r="M16" s="21">
        <v>0</v>
      </c>
      <c r="N16" s="21">
        <v>1</v>
      </c>
      <c r="O16" s="21">
        <v>0</v>
      </c>
      <c r="P16" s="21">
        <v>0</v>
      </c>
      <c r="Q16" s="21">
        <v>1</v>
      </c>
      <c r="R16" s="21">
        <v>0</v>
      </c>
      <c r="S16" s="21">
        <v>1</v>
      </c>
      <c r="T16" s="21">
        <v>1</v>
      </c>
      <c r="U16" s="86">
        <v>0</v>
      </c>
      <c r="V16" s="18">
        <v>0</v>
      </c>
    </row>
    <row r="17" spans="3:22" x14ac:dyDescent="0.35">
      <c r="C17" s="23" t="s">
        <v>402</v>
      </c>
      <c r="D17" s="20">
        <v>2</v>
      </c>
      <c r="E17" s="22">
        <v>54.5</v>
      </c>
      <c r="F17" s="21">
        <v>0</v>
      </c>
      <c r="G17" s="21">
        <v>1</v>
      </c>
      <c r="H17" s="21">
        <v>1</v>
      </c>
      <c r="I17" s="21">
        <v>0</v>
      </c>
      <c r="J17" s="21">
        <v>0</v>
      </c>
      <c r="K17" s="21">
        <v>0</v>
      </c>
      <c r="L17" s="21">
        <v>1</v>
      </c>
      <c r="M17" s="21">
        <v>0</v>
      </c>
      <c r="N17" s="21">
        <v>0</v>
      </c>
      <c r="O17" s="21">
        <v>1</v>
      </c>
      <c r="P17" s="21">
        <v>0</v>
      </c>
      <c r="Q17" s="21">
        <v>1</v>
      </c>
      <c r="R17" s="21">
        <v>0</v>
      </c>
      <c r="S17" s="21">
        <v>0</v>
      </c>
      <c r="T17" s="21">
        <v>0</v>
      </c>
      <c r="U17" s="86">
        <v>0</v>
      </c>
      <c r="V17" s="18">
        <v>0</v>
      </c>
    </row>
    <row r="18" spans="3:22" x14ac:dyDescent="0.35">
      <c r="C18" s="23" t="s">
        <v>193</v>
      </c>
      <c r="D18" s="20">
        <v>9</v>
      </c>
      <c r="E18" s="22">
        <v>66.222222222222229</v>
      </c>
      <c r="F18" s="21">
        <v>2.875</v>
      </c>
      <c r="G18" s="21">
        <v>1.125</v>
      </c>
      <c r="H18" s="21">
        <v>1.125</v>
      </c>
      <c r="I18" s="21">
        <v>1.125</v>
      </c>
      <c r="J18" s="21">
        <v>0</v>
      </c>
      <c r="K18" s="21">
        <v>3.75</v>
      </c>
      <c r="L18" s="21">
        <v>1</v>
      </c>
      <c r="M18" s="21">
        <v>2</v>
      </c>
      <c r="N18" s="21">
        <v>0.375</v>
      </c>
      <c r="O18" s="21">
        <v>1.875</v>
      </c>
      <c r="P18" s="21">
        <v>0</v>
      </c>
      <c r="Q18" s="21">
        <v>1.125</v>
      </c>
      <c r="R18" s="21">
        <v>0</v>
      </c>
      <c r="S18" s="21">
        <v>1.375</v>
      </c>
      <c r="T18" s="21">
        <v>0</v>
      </c>
      <c r="U18" s="86">
        <v>0.75</v>
      </c>
      <c r="V18" s="18">
        <v>1</v>
      </c>
    </row>
    <row r="19" spans="3:22" x14ac:dyDescent="0.35">
      <c r="C19" s="23" t="s">
        <v>149</v>
      </c>
      <c r="D19" s="20">
        <v>2</v>
      </c>
      <c r="E19" s="22">
        <v>20</v>
      </c>
      <c r="F19" s="21">
        <v>1</v>
      </c>
      <c r="G19" s="21">
        <v>0</v>
      </c>
      <c r="H19" s="21">
        <v>0</v>
      </c>
      <c r="I19" s="21">
        <v>0</v>
      </c>
      <c r="J19" s="21">
        <v>0</v>
      </c>
      <c r="K19" s="21">
        <v>1</v>
      </c>
      <c r="L19" s="21">
        <v>0</v>
      </c>
      <c r="M19" s="21">
        <v>0</v>
      </c>
      <c r="N19" s="21">
        <v>0</v>
      </c>
      <c r="O19" s="21">
        <v>0</v>
      </c>
      <c r="P19" s="21">
        <v>0</v>
      </c>
      <c r="Q19" s="21">
        <v>0</v>
      </c>
      <c r="R19" s="21">
        <v>0</v>
      </c>
      <c r="S19" s="21">
        <v>0</v>
      </c>
      <c r="T19" s="21">
        <v>1</v>
      </c>
      <c r="U19" s="86">
        <v>0</v>
      </c>
      <c r="V19" s="18">
        <v>0</v>
      </c>
    </row>
    <row r="20" spans="3:22" x14ac:dyDescent="0.35">
      <c r="C20" s="23" t="s">
        <v>182</v>
      </c>
      <c r="D20" s="20">
        <v>11</v>
      </c>
      <c r="E20" s="22">
        <v>63.363636363636367</v>
      </c>
      <c r="F20" s="21">
        <v>0</v>
      </c>
      <c r="G20" s="21">
        <v>1.4285714285714286</v>
      </c>
      <c r="H20" s="21">
        <v>3.6785714285714284</v>
      </c>
      <c r="I20" s="21">
        <v>1.75</v>
      </c>
      <c r="J20" s="21">
        <v>2</v>
      </c>
      <c r="K20" s="21">
        <v>2.5</v>
      </c>
      <c r="L20" s="21">
        <v>1.5</v>
      </c>
      <c r="M20" s="21">
        <v>1.4285714285714286</v>
      </c>
      <c r="N20" s="21">
        <v>1.4285714285714286</v>
      </c>
      <c r="O20" s="21">
        <v>0.42857142857142855</v>
      </c>
      <c r="P20" s="21">
        <v>0</v>
      </c>
      <c r="Q20" s="21">
        <v>1.75</v>
      </c>
      <c r="R20" s="21">
        <v>4.9285714285714288</v>
      </c>
      <c r="S20" s="21">
        <v>2.25</v>
      </c>
      <c r="T20" s="21">
        <v>0</v>
      </c>
      <c r="U20" s="86">
        <v>2.4285714285714288</v>
      </c>
      <c r="V20" s="18">
        <v>1</v>
      </c>
    </row>
    <row r="21" spans="3:22" x14ac:dyDescent="0.35">
      <c r="C21" s="23" t="s">
        <v>189</v>
      </c>
      <c r="D21" s="20">
        <v>2</v>
      </c>
      <c r="E21" s="22">
        <v>25</v>
      </c>
      <c r="F21" s="21">
        <v>0.75</v>
      </c>
      <c r="G21" s="21">
        <v>1.75</v>
      </c>
      <c r="H21" s="21">
        <v>0.75</v>
      </c>
      <c r="I21" s="21">
        <v>1.75</v>
      </c>
      <c r="J21" s="21">
        <v>0</v>
      </c>
      <c r="K21" s="21">
        <v>0</v>
      </c>
      <c r="L21" s="21">
        <v>0</v>
      </c>
      <c r="M21" s="21">
        <v>0</v>
      </c>
      <c r="N21" s="21">
        <v>0</v>
      </c>
      <c r="O21" s="21">
        <v>0</v>
      </c>
      <c r="P21" s="21">
        <v>0</v>
      </c>
      <c r="Q21" s="21">
        <v>0</v>
      </c>
      <c r="R21" s="21">
        <v>1</v>
      </c>
      <c r="S21" s="21">
        <v>0</v>
      </c>
      <c r="T21" s="21">
        <v>0</v>
      </c>
      <c r="U21" s="86">
        <v>0</v>
      </c>
      <c r="V21" s="18">
        <v>0</v>
      </c>
    </row>
    <row r="22" spans="3:22" x14ac:dyDescent="0.35">
      <c r="C22" s="23" t="s">
        <v>171</v>
      </c>
      <c r="D22" s="20">
        <v>4</v>
      </c>
      <c r="E22" s="22">
        <v>70.75</v>
      </c>
      <c r="F22" s="21">
        <v>0</v>
      </c>
      <c r="G22" s="21">
        <v>1</v>
      </c>
      <c r="H22" s="21">
        <v>0</v>
      </c>
      <c r="I22" s="21">
        <v>0</v>
      </c>
      <c r="J22" s="21">
        <v>0.75</v>
      </c>
      <c r="K22" s="21">
        <v>0</v>
      </c>
      <c r="L22" s="21">
        <v>0</v>
      </c>
      <c r="M22" s="21">
        <v>0</v>
      </c>
      <c r="N22" s="21">
        <v>0.75</v>
      </c>
      <c r="O22" s="21">
        <v>1</v>
      </c>
      <c r="P22" s="21">
        <v>0</v>
      </c>
      <c r="Q22" s="21">
        <v>0</v>
      </c>
      <c r="R22" s="21">
        <v>1</v>
      </c>
      <c r="S22" s="21">
        <v>1.75</v>
      </c>
      <c r="T22" s="21">
        <v>0</v>
      </c>
      <c r="U22" s="86">
        <v>0</v>
      </c>
      <c r="V22" s="18">
        <v>0</v>
      </c>
    </row>
    <row r="23" spans="3:22" x14ac:dyDescent="0.35">
      <c r="C23" s="23" t="s">
        <v>123</v>
      </c>
      <c r="D23" s="20">
        <v>1</v>
      </c>
      <c r="E23" s="22">
        <v>47</v>
      </c>
      <c r="F23" s="21">
        <v>1</v>
      </c>
      <c r="G23" s="21">
        <v>1</v>
      </c>
      <c r="H23" s="21">
        <v>0</v>
      </c>
      <c r="I23" s="21">
        <v>0</v>
      </c>
      <c r="J23" s="21">
        <v>0</v>
      </c>
      <c r="K23" s="21">
        <v>0</v>
      </c>
      <c r="L23" s="21">
        <v>0</v>
      </c>
      <c r="M23" s="21">
        <v>0</v>
      </c>
      <c r="N23" s="21">
        <v>0</v>
      </c>
      <c r="O23" s="21">
        <v>1</v>
      </c>
      <c r="P23" s="21">
        <v>0</v>
      </c>
      <c r="Q23" s="21">
        <v>0</v>
      </c>
      <c r="R23" s="21">
        <v>0</v>
      </c>
      <c r="S23" s="21">
        <v>0</v>
      </c>
      <c r="T23" s="21">
        <v>0</v>
      </c>
      <c r="U23" s="86">
        <v>0</v>
      </c>
      <c r="V23" s="18">
        <v>0</v>
      </c>
    </row>
    <row r="24" spans="3:22" x14ac:dyDescent="0.35">
      <c r="C24" s="23" t="s">
        <v>174</v>
      </c>
      <c r="D24" s="20">
        <v>24</v>
      </c>
      <c r="E24" s="22">
        <v>58.708333333333336</v>
      </c>
      <c r="F24" s="21">
        <v>7</v>
      </c>
      <c r="G24" s="21">
        <v>5.0999999999999996</v>
      </c>
      <c r="H24" s="21">
        <v>2</v>
      </c>
      <c r="I24" s="21">
        <v>6.6</v>
      </c>
      <c r="J24" s="21">
        <v>3</v>
      </c>
      <c r="K24" s="21">
        <v>6</v>
      </c>
      <c r="L24" s="21">
        <v>1</v>
      </c>
      <c r="M24" s="21">
        <v>5</v>
      </c>
      <c r="N24" s="21">
        <v>6.5</v>
      </c>
      <c r="O24" s="21">
        <v>1.5</v>
      </c>
      <c r="P24" s="21">
        <v>1</v>
      </c>
      <c r="Q24" s="21">
        <v>4.5</v>
      </c>
      <c r="R24" s="21">
        <v>4.5999999999999996</v>
      </c>
      <c r="S24" s="21">
        <v>6.6</v>
      </c>
      <c r="T24" s="21">
        <v>0</v>
      </c>
      <c r="U24" s="86">
        <v>0</v>
      </c>
      <c r="V24" s="18">
        <v>1</v>
      </c>
    </row>
    <row r="25" spans="3:22" x14ac:dyDescent="0.35">
      <c r="C25" s="23" t="s">
        <v>385</v>
      </c>
      <c r="D25" s="20">
        <v>2</v>
      </c>
      <c r="E25" s="22">
        <v>50</v>
      </c>
      <c r="F25" s="21">
        <v>0</v>
      </c>
      <c r="G25" s="21">
        <v>0.75</v>
      </c>
      <c r="H25" s="21">
        <v>0</v>
      </c>
      <c r="I25" s="21">
        <v>0.75</v>
      </c>
      <c r="J25" s="21">
        <v>0</v>
      </c>
      <c r="K25" s="21">
        <v>1</v>
      </c>
      <c r="L25" s="21">
        <v>0</v>
      </c>
      <c r="M25" s="21">
        <v>0</v>
      </c>
      <c r="N25" s="21">
        <v>1</v>
      </c>
      <c r="O25" s="21">
        <v>0.75</v>
      </c>
      <c r="P25" s="21">
        <v>0</v>
      </c>
      <c r="Q25" s="21">
        <v>0</v>
      </c>
      <c r="R25" s="21">
        <v>0.75</v>
      </c>
      <c r="S25" s="21">
        <v>0</v>
      </c>
      <c r="T25" s="21">
        <v>0</v>
      </c>
      <c r="U25" s="86">
        <v>0</v>
      </c>
      <c r="V25" s="18">
        <v>1</v>
      </c>
    </row>
    <row r="26" spans="3:22" x14ac:dyDescent="0.35">
      <c r="C26" s="23" t="s">
        <v>416</v>
      </c>
      <c r="D26" s="20">
        <v>1</v>
      </c>
      <c r="E26" s="22">
        <v>24</v>
      </c>
      <c r="F26" s="21">
        <v>1</v>
      </c>
      <c r="G26" s="21">
        <v>0</v>
      </c>
      <c r="H26" s="21">
        <v>0</v>
      </c>
      <c r="I26" s="21">
        <v>0</v>
      </c>
      <c r="J26" s="21">
        <v>0</v>
      </c>
      <c r="K26" s="21">
        <v>0</v>
      </c>
      <c r="L26" s="21">
        <v>1</v>
      </c>
      <c r="M26" s="21">
        <v>0</v>
      </c>
      <c r="N26" s="21">
        <v>0</v>
      </c>
      <c r="O26" s="21">
        <v>1</v>
      </c>
      <c r="P26" s="21">
        <v>0</v>
      </c>
      <c r="Q26" s="21">
        <v>0</v>
      </c>
      <c r="R26" s="21">
        <v>0</v>
      </c>
      <c r="S26" s="21">
        <v>0</v>
      </c>
      <c r="T26" s="21">
        <v>0</v>
      </c>
      <c r="U26" s="86">
        <v>0</v>
      </c>
      <c r="V26" s="18">
        <v>0</v>
      </c>
    </row>
    <row r="27" spans="3:22" x14ac:dyDescent="0.35">
      <c r="C27" s="23" t="s">
        <v>392</v>
      </c>
      <c r="D27" s="20">
        <v>1</v>
      </c>
      <c r="E27" s="22">
        <v>59</v>
      </c>
      <c r="F27" s="21">
        <v>0</v>
      </c>
      <c r="G27" s="21">
        <v>1</v>
      </c>
      <c r="H27" s="21">
        <v>0</v>
      </c>
      <c r="I27" s="21">
        <v>0</v>
      </c>
      <c r="J27" s="21">
        <v>0</v>
      </c>
      <c r="K27" s="21">
        <v>0</v>
      </c>
      <c r="L27" s="21">
        <v>0</v>
      </c>
      <c r="M27" s="21">
        <v>0</v>
      </c>
      <c r="N27" s="21">
        <v>0</v>
      </c>
      <c r="O27" s="21">
        <v>1</v>
      </c>
      <c r="P27" s="21">
        <v>0</v>
      </c>
      <c r="Q27" s="21">
        <v>0</v>
      </c>
      <c r="R27" s="21">
        <v>0</v>
      </c>
      <c r="S27" s="21">
        <v>0</v>
      </c>
      <c r="T27" s="21">
        <v>0</v>
      </c>
      <c r="U27" s="86">
        <v>0</v>
      </c>
      <c r="V27" s="18">
        <v>1</v>
      </c>
    </row>
    <row r="28" spans="3:22" x14ac:dyDescent="0.35">
      <c r="C28" s="23" t="s">
        <v>393</v>
      </c>
      <c r="D28" s="20">
        <v>2</v>
      </c>
      <c r="E28" s="22">
        <v>68.5</v>
      </c>
      <c r="F28" s="21">
        <v>0</v>
      </c>
      <c r="G28" s="21">
        <v>1</v>
      </c>
      <c r="H28" s="21">
        <v>0</v>
      </c>
      <c r="I28" s="21">
        <v>0</v>
      </c>
      <c r="J28" s="21">
        <v>0</v>
      </c>
      <c r="K28" s="21">
        <v>0</v>
      </c>
      <c r="L28" s="21">
        <v>0</v>
      </c>
      <c r="M28" s="21">
        <v>1</v>
      </c>
      <c r="N28" s="21">
        <v>0</v>
      </c>
      <c r="O28" s="21">
        <v>1</v>
      </c>
      <c r="P28" s="21">
        <v>0</v>
      </c>
      <c r="Q28" s="21">
        <v>0</v>
      </c>
      <c r="R28" s="21">
        <v>0</v>
      </c>
      <c r="S28" s="21">
        <v>0</v>
      </c>
      <c r="T28" s="21">
        <v>0</v>
      </c>
      <c r="U28" s="86">
        <v>0</v>
      </c>
      <c r="V28" s="18">
        <v>0</v>
      </c>
    </row>
    <row r="29" spans="3:22" x14ac:dyDescent="0.35">
      <c r="C29" s="23" t="s">
        <v>178</v>
      </c>
      <c r="D29" s="20">
        <v>3</v>
      </c>
      <c r="E29" s="22">
        <v>33</v>
      </c>
      <c r="F29" s="21">
        <v>1</v>
      </c>
      <c r="G29" s="21">
        <v>0</v>
      </c>
      <c r="H29" s="21">
        <v>0</v>
      </c>
      <c r="I29" s="21">
        <v>1</v>
      </c>
      <c r="J29" s="21">
        <v>1</v>
      </c>
      <c r="K29" s="21">
        <v>0</v>
      </c>
      <c r="L29" s="21">
        <v>1</v>
      </c>
      <c r="M29" s="21">
        <v>1</v>
      </c>
      <c r="N29" s="21">
        <v>0</v>
      </c>
      <c r="O29" s="21">
        <v>0</v>
      </c>
      <c r="P29" s="21">
        <v>0</v>
      </c>
      <c r="Q29" s="21">
        <v>0</v>
      </c>
      <c r="R29" s="21">
        <v>1</v>
      </c>
      <c r="S29" s="21">
        <v>2</v>
      </c>
      <c r="T29" s="21">
        <v>0</v>
      </c>
      <c r="U29" s="86">
        <v>0</v>
      </c>
      <c r="V29" s="18">
        <v>0</v>
      </c>
    </row>
    <row r="30" spans="3:22" x14ac:dyDescent="0.35">
      <c r="C30" s="23" t="s">
        <v>161</v>
      </c>
      <c r="D30" s="20">
        <v>7</v>
      </c>
      <c r="E30" s="22">
        <v>59</v>
      </c>
      <c r="F30" s="21">
        <v>1.9166666666666667</v>
      </c>
      <c r="G30" s="21">
        <v>0.16666666666666666</v>
      </c>
      <c r="H30" s="21">
        <v>2.9166666666666665</v>
      </c>
      <c r="I30" s="21">
        <v>0.16666666666666666</v>
      </c>
      <c r="J30" s="21">
        <v>0.16666666666666666</v>
      </c>
      <c r="K30" s="21">
        <v>2.9166666666666665</v>
      </c>
      <c r="L30" s="21">
        <v>0.91666666666666663</v>
      </c>
      <c r="M30" s="21">
        <v>0.16666666666666666</v>
      </c>
      <c r="N30" s="21">
        <v>1.1666666666666667</v>
      </c>
      <c r="O30" s="21">
        <v>0.16666666666666666</v>
      </c>
      <c r="P30" s="21">
        <v>0.16666666666666666</v>
      </c>
      <c r="Q30" s="21">
        <v>0.16666666666666666</v>
      </c>
      <c r="R30" s="21">
        <v>1.1666666666666667</v>
      </c>
      <c r="S30" s="21">
        <v>3.1666666666666665</v>
      </c>
      <c r="T30" s="21">
        <v>0.16666666666666666</v>
      </c>
      <c r="U30" s="86">
        <v>1.1666666666666667</v>
      </c>
      <c r="V30" s="18">
        <v>0.16666666666666666</v>
      </c>
    </row>
    <row r="31" spans="3:22" x14ac:dyDescent="0.35">
      <c r="C31" s="23" t="s">
        <v>377</v>
      </c>
      <c r="D31" s="20">
        <v>2</v>
      </c>
      <c r="E31" s="22">
        <v>58.5</v>
      </c>
      <c r="F31" s="21">
        <v>1</v>
      </c>
      <c r="G31" s="21">
        <v>1</v>
      </c>
      <c r="H31" s="21">
        <v>0</v>
      </c>
      <c r="I31" s="21">
        <v>0</v>
      </c>
      <c r="J31" s="21">
        <v>0</v>
      </c>
      <c r="K31" s="21">
        <v>1</v>
      </c>
      <c r="L31" s="21">
        <v>0</v>
      </c>
      <c r="M31" s="21">
        <v>0</v>
      </c>
      <c r="N31" s="21">
        <v>1</v>
      </c>
      <c r="O31" s="21">
        <v>0</v>
      </c>
      <c r="P31" s="21">
        <v>0</v>
      </c>
      <c r="Q31" s="21">
        <v>0</v>
      </c>
      <c r="R31" s="21">
        <v>1</v>
      </c>
      <c r="S31" s="21">
        <v>1</v>
      </c>
      <c r="T31" s="21">
        <v>0</v>
      </c>
      <c r="U31" s="86">
        <v>0</v>
      </c>
      <c r="V31" s="18">
        <v>0</v>
      </c>
    </row>
    <row r="32" spans="3:22" x14ac:dyDescent="0.35">
      <c r="C32" s="23" t="s">
        <v>401</v>
      </c>
      <c r="D32" s="20">
        <v>2</v>
      </c>
      <c r="E32" s="22">
        <v>74</v>
      </c>
      <c r="F32" s="21">
        <v>2</v>
      </c>
      <c r="G32" s="21">
        <v>0</v>
      </c>
      <c r="H32" s="21">
        <v>1</v>
      </c>
      <c r="I32" s="21">
        <v>0</v>
      </c>
      <c r="J32" s="21">
        <v>0</v>
      </c>
      <c r="K32" s="21">
        <v>0</v>
      </c>
      <c r="L32" s="21">
        <v>0</v>
      </c>
      <c r="M32" s="21">
        <v>0</v>
      </c>
      <c r="N32" s="21">
        <v>0</v>
      </c>
      <c r="O32" s="21">
        <v>0</v>
      </c>
      <c r="P32" s="21">
        <v>0</v>
      </c>
      <c r="Q32" s="21">
        <v>0</v>
      </c>
      <c r="R32" s="21">
        <v>0</v>
      </c>
      <c r="S32" s="21">
        <v>0</v>
      </c>
      <c r="T32" s="21">
        <v>0</v>
      </c>
      <c r="U32" s="86">
        <v>0</v>
      </c>
      <c r="V32" s="18">
        <v>0</v>
      </c>
    </row>
    <row r="33" spans="3:22" x14ac:dyDescent="0.35">
      <c r="C33" s="23" t="s">
        <v>132</v>
      </c>
      <c r="D33" s="20">
        <v>1</v>
      </c>
      <c r="E33" s="22">
        <v>66</v>
      </c>
      <c r="F33" s="21">
        <v>0</v>
      </c>
      <c r="G33" s="21">
        <v>0</v>
      </c>
      <c r="H33" s="21">
        <v>0</v>
      </c>
      <c r="I33" s="21">
        <v>0</v>
      </c>
      <c r="J33" s="21">
        <v>0</v>
      </c>
      <c r="K33" s="21">
        <v>0</v>
      </c>
      <c r="L33" s="21">
        <v>0</v>
      </c>
      <c r="M33" s="21">
        <v>0</v>
      </c>
      <c r="N33" s="21">
        <v>0</v>
      </c>
      <c r="O33" s="21">
        <v>0</v>
      </c>
      <c r="P33" s="21">
        <v>0</v>
      </c>
      <c r="Q33" s="21">
        <v>0</v>
      </c>
      <c r="R33" s="21">
        <v>0</v>
      </c>
      <c r="S33" s="21">
        <v>0</v>
      </c>
      <c r="T33" s="21">
        <v>0</v>
      </c>
      <c r="U33" s="86">
        <v>0</v>
      </c>
      <c r="V33" s="18">
        <v>1</v>
      </c>
    </row>
    <row r="34" spans="3:22" x14ac:dyDescent="0.35">
      <c r="C34" s="23" t="s">
        <v>190</v>
      </c>
      <c r="D34" s="20">
        <v>3</v>
      </c>
      <c r="E34" s="22">
        <v>50.666666666666664</v>
      </c>
      <c r="F34" s="21">
        <v>0</v>
      </c>
      <c r="G34" s="21">
        <v>0</v>
      </c>
      <c r="H34" s="21">
        <v>0</v>
      </c>
      <c r="I34" s="21">
        <v>0</v>
      </c>
      <c r="J34" s="21">
        <v>2</v>
      </c>
      <c r="K34" s="21">
        <v>1</v>
      </c>
      <c r="L34" s="21">
        <v>1</v>
      </c>
      <c r="M34" s="21">
        <v>1</v>
      </c>
      <c r="N34" s="21">
        <v>1</v>
      </c>
      <c r="O34" s="21">
        <v>1</v>
      </c>
      <c r="P34" s="21">
        <v>0</v>
      </c>
      <c r="Q34" s="21">
        <v>1</v>
      </c>
      <c r="R34" s="21">
        <v>0</v>
      </c>
      <c r="S34" s="21">
        <v>1</v>
      </c>
      <c r="T34" s="21">
        <v>0</v>
      </c>
      <c r="U34" s="86">
        <v>0</v>
      </c>
      <c r="V34" s="18">
        <v>0</v>
      </c>
    </row>
    <row r="35" spans="3:22" x14ac:dyDescent="0.35">
      <c r="C35" s="23" t="s">
        <v>166</v>
      </c>
      <c r="D35" s="20">
        <v>3</v>
      </c>
      <c r="E35" s="22">
        <v>58.333333333333336</v>
      </c>
      <c r="F35" s="21">
        <v>3</v>
      </c>
      <c r="G35" s="21">
        <v>1</v>
      </c>
      <c r="H35" s="21">
        <v>1</v>
      </c>
      <c r="I35" s="21">
        <v>0</v>
      </c>
      <c r="J35" s="21">
        <v>0</v>
      </c>
      <c r="K35" s="21">
        <v>0</v>
      </c>
      <c r="L35" s="21">
        <v>0</v>
      </c>
      <c r="M35" s="21">
        <v>0</v>
      </c>
      <c r="N35" s="21">
        <v>1</v>
      </c>
      <c r="O35" s="21">
        <v>1</v>
      </c>
      <c r="P35" s="21">
        <v>0</v>
      </c>
      <c r="Q35" s="21">
        <v>0</v>
      </c>
      <c r="R35" s="21">
        <v>0</v>
      </c>
      <c r="S35" s="21">
        <v>0</v>
      </c>
      <c r="T35" s="21">
        <v>0</v>
      </c>
      <c r="U35" s="86">
        <v>0</v>
      </c>
      <c r="V35" s="18">
        <v>0</v>
      </c>
    </row>
    <row r="36" spans="3:22" x14ac:dyDescent="0.35">
      <c r="C36" s="23" t="s">
        <v>413</v>
      </c>
      <c r="D36" s="20">
        <v>1</v>
      </c>
      <c r="E36" s="22">
        <v>26</v>
      </c>
      <c r="F36" s="21">
        <v>0</v>
      </c>
      <c r="G36" s="21">
        <v>0</v>
      </c>
      <c r="H36" s="21">
        <v>0</v>
      </c>
      <c r="I36" s="21">
        <v>0</v>
      </c>
      <c r="J36" s="21">
        <v>0</v>
      </c>
      <c r="K36" s="21">
        <v>0</v>
      </c>
      <c r="L36" s="21">
        <v>0</v>
      </c>
      <c r="M36" s="21">
        <v>0</v>
      </c>
      <c r="N36" s="21">
        <v>1</v>
      </c>
      <c r="O36" s="21">
        <v>0</v>
      </c>
      <c r="P36" s="21">
        <v>0</v>
      </c>
      <c r="Q36" s="21">
        <v>1</v>
      </c>
      <c r="R36" s="21">
        <v>0</v>
      </c>
      <c r="S36" s="21">
        <v>0</v>
      </c>
      <c r="T36" s="21">
        <v>0</v>
      </c>
      <c r="U36" s="86">
        <v>0</v>
      </c>
      <c r="V36" s="18">
        <v>1</v>
      </c>
    </row>
    <row r="37" spans="3:22" x14ac:dyDescent="0.35">
      <c r="C37" s="23" t="s">
        <v>405</v>
      </c>
      <c r="D37" s="20">
        <v>1</v>
      </c>
      <c r="E37" s="22">
        <v>52</v>
      </c>
      <c r="F37" s="21">
        <v>0</v>
      </c>
      <c r="G37" s="21">
        <v>0</v>
      </c>
      <c r="H37" s="21">
        <v>0</v>
      </c>
      <c r="I37" s="21">
        <v>0</v>
      </c>
      <c r="J37" s="21">
        <v>0</v>
      </c>
      <c r="K37" s="21">
        <v>0</v>
      </c>
      <c r="L37" s="21">
        <v>0</v>
      </c>
      <c r="M37" s="21">
        <v>1</v>
      </c>
      <c r="N37" s="21">
        <v>1</v>
      </c>
      <c r="O37" s="21">
        <v>0</v>
      </c>
      <c r="P37" s="21">
        <v>0</v>
      </c>
      <c r="Q37" s="21">
        <v>1</v>
      </c>
      <c r="R37" s="21">
        <v>0</v>
      </c>
      <c r="S37" s="21">
        <v>0</v>
      </c>
      <c r="T37" s="21">
        <v>0</v>
      </c>
      <c r="U37" s="86">
        <v>0</v>
      </c>
      <c r="V37" s="18">
        <v>0</v>
      </c>
    </row>
    <row r="38" spans="3:22" x14ac:dyDescent="0.35">
      <c r="C38" s="23" t="s">
        <v>181</v>
      </c>
      <c r="D38" s="20">
        <v>4</v>
      </c>
      <c r="E38" s="22">
        <v>66</v>
      </c>
      <c r="F38" s="21">
        <v>0</v>
      </c>
      <c r="G38" s="21">
        <v>3</v>
      </c>
      <c r="H38" s="21">
        <v>0</v>
      </c>
      <c r="I38" s="21">
        <v>0</v>
      </c>
      <c r="J38" s="21">
        <v>0</v>
      </c>
      <c r="K38" s="21">
        <v>0</v>
      </c>
      <c r="L38" s="21">
        <v>0</v>
      </c>
      <c r="M38" s="21">
        <v>0</v>
      </c>
      <c r="N38" s="21">
        <v>0</v>
      </c>
      <c r="O38" s="21">
        <v>0</v>
      </c>
      <c r="P38" s="21">
        <v>0</v>
      </c>
      <c r="Q38" s="21">
        <v>0</v>
      </c>
      <c r="R38" s="21">
        <v>2</v>
      </c>
      <c r="S38" s="21">
        <v>0</v>
      </c>
      <c r="T38" s="21">
        <v>0</v>
      </c>
      <c r="U38" s="86">
        <v>1</v>
      </c>
      <c r="V38" s="18">
        <v>0</v>
      </c>
    </row>
    <row r="39" spans="3:22" x14ac:dyDescent="0.35">
      <c r="C39" s="23" t="s">
        <v>155</v>
      </c>
      <c r="D39" s="20">
        <v>5</v>
      </c>
      <c r="E39" s="22">
        <v>62</v>
      </c>
      <c r="F39" s="21">
        <v>2.75</v>
      </c>
      <c r="G39" s="21">
        <v>0.75</v>
      </c>
      <c r="H39" s="21">
        <v>0</v>
      </c>
      <c r="I39" s="21">
        <v>1</v>
      </c>
      <c r="J39" s="21">
        <v>0</v>
      </c>
      <c r="K39" s="21">
        <v>0</v>
      </c>
      <c r="L39" s="21">
        <v>0</v>
      </c>
      <c r="M39" s="21">
        <v>0</v>
      </c>
      <c r="N39" s="21">
        <v>0</v>
      </c>
      <c r="O39" s="21">
        <v>1</v>
      </c>
      <c r="P39" s="21">
        <v>0</v>
      </c>
      <c r="Q39" s="21">
        <v>0</v>
      </c>
      <c r="R39" s="21">
        <v>1</v>
      </c>
      <c r="S39" s="21">
        <v>0.75</v>
      </c>
      <c r="T39" s="21">
        <v>0</v>
      </c>
      <c r="U39" s="86">
        <v>0</v>
      </c>
      <c r="V39" s="18">
        <v>0</v>
      </c>
    </row>
    <row r="40" spans="3:22" x14ac:dyDescent="0.35">
      <c r="C40" s="23" t="s">
        <v>156</v>
      </c>
      <c r="D40" s="20">
        <v>10</v>
      </c>
      <c r="E40" s="22">
        <v>60.7</v>
      </c>
      <c r="F40" s="21">
        <v>0.6</v>
      </c>
      <c r="G40" s="21">
        <v>1</v>
      </c>
      <c r="H40" s="21">
        <v>0.6</v>
      </c>
      <c r="I40" s="21">
        <v>2</v>
      </c>
      <c r="J40" s="21">
        <v>1</v>
      </c>
      <c r="K40" s="21">
        <v>4</v>
      </c>
      <c r="L40" s="21">
        <v>1</v>
      </c>
      <c r="M40" s="21">
        <v>1</v>
      </c>
      <c r="N40" s="21">
        <v>1</v>
      </c>
      <c r="O40" s="21">
        <v>1.6</v>
      </c>
      <c r="P40" s="21">
        <v>0</v>
      </c>
      <c r="Q40" s="21">
        <v>1</v>
      </c>
      <c r="R40" s="21">
        <v>2</v>
      </c>
      <c r="S40" s="21">
        <v>0.6</v>
      </c>
      <c r="T40" s="21">
        <v>0</v>
      </c>
      <c r="U40" s="86">
        <v>1</v>
      </c>
      <c r="V40" s="18">
        <v>2</v>
      </c>
    </row>
    <row r="41" spans="3:22" x14ac:dyDescent="0.35">
      <c r="C41" s="23" t="s">
        <v>170</v>
      </c>
      <c r="D41" s="20">
        <v>5</v>
      </c>
      <c r="E41" s="22">
        <v>47.6</v>
      </c>
      <c r="F41" s="21">
        <v>1</v>
      </c>
      <c r="G41" s="21">
        <v>0.6</v>
      </c>
      <c r="H41" s="21">
        <v>0</v>
      </c>
      <c r="I41" s="21">
        <v>0</v>
      </c>
      <c r="J41" s="21">
        <v>0</v>
      </c>
      <c r="K41" s="21">
        <v>1.6</v>
      </c>
      <c r="L41" s="21">
        <v>1.6</v>
      </c>
      <c r="M41" s="21">
        <v>0</v>
      </c>
      <c r="N41" s="21">
        <v>0.6</v>
      </c>
      <c r="O41" s="21">
        <v>0</v>
      </c>
      <c r="P41" s="21">
        <v>0</v>
      </c>
      <c r="Q41" s="21">
        <v>0.6</v>
      </c>
      <c r="R41" s="21">
        <v>1</v>
      </c>
      <c r="S41" s="21">
        <v>1</v>
      </c>
      <c r="T41" s="21">
        <v>0</v>
      </c>
      <c r="U41" s="86">
        <v>0</v>
      </c>
      <c r="V41" s="18">
        <v>0</v>
      </c>
    </row>
    <row r="42" spans="3:22" x14ac:dyDescent="0.35">
      <c r="C42" s="23" t="s">
        <v>145</v>
      </c>
      <c r="D42" s="20">
        <v>4</v>
      </c>
      <c r="E42" s="22">
        <v>55.25</v>
      </c>
      <c r="F42" s="21">
        <v>1</v>
      </c>
      <c r="G42" s="21">
        <v>0</v>
      </c>
      <c r="H42" s="21">
        <v>1</v>
      </c>
      <c r="I42" s="21">
        <v>0</v>
      </c>
      <c r="J42" s="21">
        <v>0</v>
      </c>
      <c r="K42" s="21">
        <v>1</v>
      </c>
      <c r="L42" s="21">
        <v>1</v>
      </c>
      <c r="M42" s="21">
        <v>0</v>
      </c>
      <c r="N42" s="21">
        <v>1</v>
      </c>
      <c r="O42" s="21">
        <v>0</v>
      </c>
      <c r="P42" s="21">
        <v>0</v>
      </c>
      <c r="Q42" s="21">
        <v>0</v>
      </c>
      <c r="R42" s="21">
        <v>4</v>
      </c>
      <c r="S42" s="21">
        <v>2</v>
      </c>
      <c r="T42" s="21">
        <v>0</v>
      </c>
      <c r="U42" s="86">
        <v>0</v>
      </c>
      <c r="V42" s="18">
        <v>0</v>
      </c>
    </row>
    <row r="43" spans="3:22" x14ac:dyDescent="0.35">
      <c r="C43" s="23" t="s">
        <v>168</v>
      </c>
      <c r="D43" s="20">
        <v>2</v>
      </c>
      <c r="E43" s="22">
        <v>59.5</v>
      </c>
      <c r="F43" s="21">
        <v>0</v>
      </c>
      <c r="G43" s="21">
        <v>0</v>
      </c>
      <c r="H43" s="21">
        <v>0</v>
      </c>
      <c r="I43" s="21">
        <v>0</v>
      </c>
      <c r="J43" s="21">
        <v>1</v>
      </c>
      <c r="K43" s="21">
        <v>0</v>
      </c>
      <c r="L43" s="21">
        <v>0</v>
      </c>
      <c r="M43" s="21">
        <v>0</v>
      </c>
      <c r="N43" s="21">
        <v>0</v>
      </c>
      <c r="O43" s="21">
        <v>1</v>
      </c>
      <c r="P43" s="21">
        <v>0</v>
      </c>
      <c r="Q43" s="21">
        <v>0</v>
      </c>
      <c r="R43" s="21">
        <v>1</v>
      </c>
      <c r="S43" s="21">
        <v>0</v>
      </c>
      <c r="T43" s="21">
        <v>0</v>
      </c>
      <c r="U43" s="86">
        <v>0</v>
      </c>
      <c r="V43" s="18">
        <v>0</v>
      </c>
    </row>
    <row r="44" spans="3:22" x14ac:dyDescent="0.35">
      <c r="C44" s="23" t="s">
        <v>141</v>
      </c>
      <c r="D44" s="20">
        <v>1</v>
      </c>
      <c r="E44" s="22">
        <v>74</v>
      </c>
      <c r="F44" s="21">
        <v>0</v>
      </c>
      <c r="G44" s="21">
        <v>0</v>
      </c>
      <c r="H44" s="21">
        <v>0.75</v>
      </c>
      <c r="I44" s="21">
        <v>0</v>
      </c>
      <c r="J44" s="21">
        <v>0</v>
      </c>
      <c r="K44" s="21">
        <v>0</v>
      </c>
      <c r="L44" s="21">
        <v>0</v>
      </c>
      <c r="M44" s="21">
        <v>0</v>
      </c>
      <c r="N44" s="21">
        <v>0.75</v>
      </c>
      <c r="O44" s="21">
        <v>0.75</v>
      </c>
      <c r="P44" s="21">
        <v>0</v>
      </c>
      <c r="Q44" s="21">
        <v>0</v>
      </c>
      <c r="R44" s="21">
        <v>0</v>
      </c>
      <c r="S44" s="21">
        <v>0.75</v>
      </c>
      <c r="T44" s="21">
        <v>0</v>
      </c>
      <c r="U44" s="86">
        <v>0</v>
      </c>
      <c r="V44" s="18">
        <v>0</v>
      </c>
    </row>
    <row r="45" spans="3:22" x14ac:dyDescent="0.35">
      <c r="C45" s="23" t="s">
        <v>142</v>
      </c>
      <c r="D45" s="20">
        <v>3</v>
      </c>
      <c r="E45" s="22">
        <v>53</v>
      </c>
      <c r="F45" s="21">
        <v>1</v>
      </c>
      <c r="G45" s="21">
        <v>0</v>
      </c>
      <c r="H45" s="21">
        <v>0</v>
      </c>
      <c r="I45" s="21">
        <v>0</v>
      </c>
      <c r="J45" s="21">
        <v>0</v>
      </c>
      <c r="K45" s="21">
        <v>1</v>
      </c>
      <c r="L45" s="21">
        <v>0</v>
      </c>
      <c r="M45" s="21">
        <v>0</v>
      </c>
      <c r="N45" s="21">
        <v>2</v>
      </c>
      <c r="O45" s="21">
        <v>0</v>
      </c>
      <c r="P45" s="21">
        <v>0</v>
      </c>
      <c r="Q45" s="21">
        <v>0</v>
      </c>
      <c r="R45" s="21">
        <v>2</v>
      </c>
      <c r="S45" s="21">
        <v>0</v>
      </c>
      <c r="T45" s="21">
        <v>0</v>
      </c>
      <c r="U45" s="86">
        <v>0</v>
      </c>
      <c r="V45" s="18">
        <v>0</v>
      </c>
    </row>
    <row r="46" spans="3:22" x14ac:dyDescent="0.35">
      <c r="C46" s="23" t="s">
        <v>389</v>
      </c>
      <c r="D46" s="20">
        <v>1</v>
      </c>
      <c r="E46" s="22">
        <v>69</v>
      </c>
      <c r="F46" s="21">
        <v>0</v>
      </c>
      <c r="G46" s="21">
        <v>1</v>
      </c>
      <c r="H46" s="21">
        <v>0</v>
      </c>
      <c r="I46" s="21">
        <v>0</v>
      </c>
      <c r="J46" s="21">
        <v>0</v>
      </c>
      <c r="K46" s="21">
        <v>1</v>
      </c>
      <c r="L46" s="21">
        <v>0</v>
      </c>
      <c r="M46" s="21">
        <v>0</v>
      </c>
      <c r="N46" s="21">
        <v>1</v>
      </c>
      <c r="O46" s="21">
        <v>0</v>
      </c>
      <c r="P46" s="21">
        <v>0</v>
      </c>
      <c r="Q46" s="21">
        <v>0</v>
      </c>
      <c r="R46" s="21">
        <v>0</v>
      </c>
      <c r="S46" s="21">
        <v>0</v>
      </c>
      <c r="T46" s="21">
        <v>0</v>
      </c>
      <c r="U46" s="86">
        <v>0</v>
      </c>
      <c r="V46" s="18">
        <v>0</v>
      </c>
    </row>
    <row r="47" spans="3:22" x14ac:dyDescent="0.35">
      <c r="C47" s="23" t="s">
        <v>138</v>
      </c>
      <c r="D47" s="20">
        <v>1</v>
      </c>
      <c r="E47" s="22">
        <v>57</v>
      </c>
      <c r="F47" s="21">
        <v>1</v>
      </c>
      <c r="G47" s="21">
        <v>0</v>
      </c>
      <c r="H47" s="21">
        <v>1</v>
      </c>
      <c r="I47" s="21">
        <v>0</v>
      </c>
      <c r="J47" s="21">
        <v>0</v>
      </c>
      <c r="K47" s="21">
        <v>0</v>
      </c>
      <c r="L47" s="21">
        <v>0</v>
      </c>
      <c r="M47" s="21">
        <v>0</v>
      </c>
      <c r="N47" s="21">
        <v>0</v>
      </c>
      <c r="O47" s="21">
        <v>0</v>
      </c>
      <c r="P47" s="21">
        <v>0</v>
      </c>
      <c r="Q47" s="21">
        <v>0</v>
      </c>
      <c r="R47" s="21">
        <v>0</v>
      </c>
      <c r="S47" s="21">
        <v>1</v>
      </c>
      <c r="T47" s="21">
        <v>0</v>
      </c>
      <c r="U47" s="86">
        <v>0</v>
      </c>
      <c r="V47" s="18">
        <v>0</v>
      </c>
    </row>
    <row r="48" spans="3:22" x14ac:dyDescent="0.35">
      <c r="C48" s="23" t="s">
        <v>147</v>
      </c>
      <c r="D48" s="20">
        <v>2</v>
      </c>
      <c r="E48" s="22">
        <v>27</v>
      </c>
      <c r="F48" s="21">
        <v>1</v>
      </c>
      <c r="G48" s="21">
        <v>1</v>
      </c>
      <c r="H48" s="21">
        <v>0</v>
      </c>
      <c r="I48" s="21">
        <v>0</v>
      </c>
      <c r="J48" s="21">
        <v>0</v>
      </c>
      <c r="K48" s="21">
        <v>0.75</v>
      </c>
      <c r="L48" s="21">
        <v>0</v>
      </c>
      <c r="M48" s="21">
        <v>0</v>
      </c>
      <c r="N48" s="21">
        <v>0.75</v>
      </c>
      <c r="O48" s="21">
        <v>0</v>
      </c>
      <c r="P48" s="21">
        <v>0</v>
      </c>
      <c r="Q48" s="21">
        <v>0</v>
      </c>
      <c r="R48" s="21">
        <v>0.75</v>
      </c>
      <c r="S48" s="21">
        <v>0.75</v>
      </c>
      <c r="T48" s="21">
        <v>0</v>
      </c>
      <c r="U48" s="86">
        <v>0</v>
      </c>
      <c r="V48" s="18">
        <v>0</v>
      </c>
    </row>
    <row r="49" spans="3:22" x14ac:dyDescent="0.35">
      <c r="C49" s="23" t="s">
        <v>396</v>
      </c>
      <c r="D49" s="20">
        <v>2</v>
      </c>
      <c r="E49" s="22">
        <v>61.5</v>
      </c>
      <c r="F49" s="21">
        <v>0.3</v>
      </c>
      <c r="G49" s="21">
        <v>1</v>
      </c>
      <c r="H49" s="21">
        <v>0.3</v>
      </c>
      <c r="I49" s="21">
        <v>0</v>
      </c>
      <c r="J49" s="21">
        <v>0</v>
      </c>
      <c r="K49" s="21">
        <v>0.3</v>
      </c>
      <c r="L49" s="21">
        <v>0.3</v>
      </c>
      <c r="M49" s="21">
        <v>0.3</v>
      </c>
      <c r="N49" s="21">
        <v>0.3</v>
      </c>
      <c r="O49" s="21">
        <v>0.3</v>
      </c>
      <c r="P49" s="21">
        <v>0</v>
      </c>
      <c r="Q49" s="21">
        <v>0</v>
      </c>
      <c r="R49" s="21">
        <v>0</v>
      </c>
      <c r="S49" s="21">
        <v>1.3</v>
      </c>
      <c r="T49" s="21">
        <v>0</v>
      </c>
      <c r="U49" s="86">
        <v>0.3</v>
      </c>
      <c r="V49" s="18">
        <v>0</v>
      </c>
    </row>
    <row r="50" spans="3:22" x14ac:dyDescent="0.35">
      <c r="C50" s="23" t="s">
        <v>395</v>
      </c>
      <c r="D50" s="20">
        <v>2</v>
      </c>
      <c r="E50" s="22">
        <v>57</v>
      </c>
      <c r="F50" s="21">
        <v>0</v>
      </c>
      <c r="G50" s="21">
        <v>2</v>
      </c>
      <c r="H50" s="21">
        <v>0</v>
      </c>
      <c r="I50" s="21">
        <v>1</v>
      </c>
      <c r="J50" s="21">
        <v>1</v>
      </c>
      <c r="K50" s="21">
        <v>0</v>
      </c>
      <c r="L50" s="21">
        <v>0</v>
      </c>
      <c r="M50" s="21">
        <v>0</v>
      </c>
      <c r="N50" s="21">
        <v>0</v>
      </c>
      <c r="O50" s="21">
        <v>0</v>
      </c>
      <c r="P50" s="21">
        <v>0</v>
      </c>
      <c r="Q50" s="21">
        <v>1</v>
      </c>
      <c r="R50" s="21">
        <v>0</v>
      </c>
      <c r="S50" s="21">
        <v>0</v>
      </c>
      <c r="T50" s="21">
        <v>0</v>
      </c>
      <c r="U50" s="86">
        <v>0</v>
      </c>
      <c r="V50" s="18">
        <v>1</v>
      </c>
    </row>
    <row r="51" spans="3:22" x14ac:dyDescent="0.35">
      <c r="C51" s="23" t="s">
        <v>129</v>
      </c>
      <c r="D51" s="20">
        <v>12</v>
      </c>
      <c r="E51" s="22">
        <v>67.583333333333329</v>
      </c>
      <c r="F51" s="21">
        <v>6</v>
      </c>
      <c r="G51" s="21">
        <v>4.333333333333333</v>
      </c>
      <c r="H51" s="21">
        <v>4.333333333333333</v>
      </c>
      <c r="I51" s="21">
        <v>1</v>
      </c>
      <c r="J51" s="21">
        <v>2.3333333333333335</v>
      </c>
      <c r="K51" s="21">
        <v>1.3333333333333333</v>
      </c>
      <c r="L51" s="21">
        <v>0.33333333333333331</v>
      </c>
      <c r="M51" s="21">
        <v>0.33333333333333331</v>
      </c>
      <c r="N51" s="21">
        <v>0</v>
      </c>
      <c r="O51" s="21">
        <v>0</v>
      </c>
      <c r="P51" s="21">
        <v>0</v>
      </c>
      <c r="Q51" s="21">
        <v>2.3333333333333335</v>
      </c>
      <c r="R51" s="21">
        <v>0.33333333333333331</v>
      </c>
      <c r="S51" s="21">
        <v>1.3333333333333333</v>
      </c>
      <c r="T51" s="21">
        <v>0</v>
      </c>
      <c r="U51" s="86">
        <v>0</v>
      </c>
      <c r="V51" s="18">
        <v>1</v>
      </c>
    </row>
    <row r="52" spans="3:22" x14ac:dyDescent="0.35">
      <c r="C52" s="23" t="s">
        <v>165</v>
      </c>
      <c r="D52" s="20">
        <v>3</v>
      </c>
      <c r="E52" s="22">
        <v>61</v>
      </c>
      <c r="F52" s="21">
        <v>1</v>
      </c>
      <c r="G52" s="21">
        <v>1</v>
      </c>
      <c r="H52" s="21">
        <v>0</v>
      </c>
      <c r="I52" s="21">
        <v>0</v>
      </c>
      <c r="J52" s="21">
        <v>0</v>
      </c>
      <c r="K52" s="21">
        <v>0</v>
      </c>
      <c r="L52" s="21">
        <v>0</v>
      </c>
      <c r="M52" s="21">
        <v>0</v>
      </c>
      <c r="N52" s="21">
        <v>1</v>
      </c>
      <c r="O52" s="21">
        <v>0</v>
      </c>
      <c r="P52" s="21">
        <v>0</v>
      </c>
      <c r="Q52" s="21">
        <v>0</v>
      </c>
      <c r="R52" s="21">
        <v>0</v>
      </c>
      <c r="S52" s="21">
        <v>0</v>
      </c>
      <c r="T52" s="21">
        <v>0</v>
      </c>
      <c r="U52" s="86">
        <v>0</v>
      </c>
      <c r="V52" s="18">
        <v>0</v>
      </c>
    </row>
    <row r="53" spans="3:22" x14ac:dyDescent="0.35">
      <c r="C53" s="23" t="s">
        <v>119</v>
      </c>
      <c r="D53" s="20">
        <v>1</v>
      </c>
      <c r="E53" s="22">
        <v>27</v>
      </c>
      <c r="F53" s="21">
        <v>1</v>
      </c>
      <c r="G53" s="21">
        <v>0</v>
      </c>
      <c r="H53" s="21">
        <v>0</v>
      </c>
      <c r="I53" s="21">
        <v>1</v>
      </c>
      <c r="J53" s="21">
        <v>0</v>
      </c>
      <c r="K53" s="21">
        <v>0</v>
      </c>
      <c r="L53" s="21">
        <v>0</v>
      </c>
      <c r="M53" s="21">
        <v>1</v>
      </c>
      <c r="N53" s="21">
        <v>0</v>
      </c>
      <c r="O53" s="21">
        <v>0</v>
      </c>
      <c r="P53" s="21">
        <v>0</v>
      </c>
      <c r="Q53" s="21">
        <v>0</v>
      </c>
      <c r="R53" s="21">
        <v>0</v>
      </c>
      <c r="S53" s="21">
        <v>0</v>
      </c>
      <c r="T53" s="21">
        <v>0</v>
      </c>
      <c r="U53" s="86">
        <v>0</v>
      </c>
      <c r="V53" s="18">
        <v>0</v>
      </c>
    </row>
    <row r="54" spans="3:22" x14ac:dyDescent="0.35">
      <c r="C54" s="23" t="s">
        <v>394</v>
      </c>
      <c r="D54" s="20">
        <v>1</v>
      </c>
      <c r="E54" s="22">
        <v>83</v>
      </c>
      <c r="F54" s="21">
        <v>0.6</v>
      </c>
      <c r="G54" s="21">
        <v>0</v>
      </c>
      <c r="H54" s="21">
        <v>0.6</v>
      </c>
      <c r="I54" s="21">
        <v>0</v>
      </c>
      <c r="J54" s="21">
        <v>0</v>
      </c>
      <c r="K54" s="21">
        <v>0</v>
      </c>
      <c r="L54" s="21">
        <v>0</v>
      </c>
      <c r="M54" s="21">
        <v>0</v>
      </c>
      <c r="N54" s="21">
        <v>0.6</v>
      </c>
      <c r="O54" s="21">
        <v>0.6</v>
      </c>
      <c r="P54" s="21">
        <v>0</v>
      </c>
      <c r="Q54" s="21">
        <v>0</v>
      </c>
      <c r="R54" s="21">
        <v>0</v>
      </c>
      <c r="S54" s="21">
        <v>0.6</v>
      </c>
      <c r="T54" s="21">
        <v>0</v>
      </c>
      <c r="U54" s="86">
        <v>0</v>
      </c>
      <c r="V54" s="18">
        <v>0</v>
      </c>
    </row>
    <row r="55" spans="3:22" x14ac:dyDescent="0.35">
      <c r="C55" s="23" t="s">
        <v>135</v>
      </c>
      <c r="D55" s="20">
        <v>4</v>
      </c>
      <c r="E55" s="22">
        <v>53</v>
      </c>
      <c r="F55" s="21">
        <v>0.42857142857142855</v>
      </c>
      <c r="G55" s="21">
        <v>0.42857142857142855</v>
      </c>
      <c r="H55" s="21">
        <v>0.42857142857142855</v>
      </c>
      <c r="I55" s="21">
        <v>0</v>
      </c>
      <c r="J55" s="21">
        <v>0</v>
      </c>
      <c r="K55" s="21">
        <v>1</v>
      </c>
      <c r="L55" s="21">
        <v>0</v>
      </c>
      <c r="M55" s="21">
        <v>1.4285714285714286</v>
      </c>
      <c r="N55" s="21">
        <v>0.42857142857142855</v>
      </c>
      <c r="O55" s="21">
        <v>0.42857142857142855</v>
      </c>
      <c r="P55" s="21">
        <v>0</v>
      </c>
      <c r="Q55" s="21">
        <v>0</v>
      </c>
      <c r="R55" s="21">
        <v>1</v>
      </c>
      <c r="S55" s="21">
        <v>0</v>
      </c>
      <c r="T55" s="21">
        <v>0</v>
      </c>
      <c r="U55" s="86">
        <v>1</v>
      </c>
      <c r="V55" s="18">
        <v>0</v>
      </c>
    </row>
    <row r="56" spans="3:22" x14ac:dyDescent="0.35">
      <c r="C56" s="23" t="s">
        <v>133</v>
      </c>
      <c r="D56" s="20">
        <v>3</v>
      </c>
      <c r="E56" s="22">
        <v>52.666666666666664</v>
      </c>
      <c r="F56" s="21">
        <v>0.75</v>
      </c>
      <c r="G56" s="21">
        <v>0</v>
      </c>
      <c r="H56" s="21">
        <v>0</v>
      </c>
      <c r="I56" s="21">
        <v>1</v>
      </c>
      <c r="J56" s="21">
        <v>0</v>
      </c>
      <c r="K56" s="21">
        <v>0.75</v>
      </c>
      <c r="L56" s="21">
        <v>0</v>
      </c>
      <c r="M56" s="21">
        <v>1</v>
      </c>
      <c r="N56" s="21">
        <v>0</v>
      </c>
      <c r="O56" s="21">
        <v>0</v>
      </c>
      <c r="P56" s="21">
        <v>0</v>
      </c>
      <c r="Q56" s="21">
        <v>1</v>
      </c>
      <c r="R56" s="21">
        <v>1.75</v>
      </c>
      <c r="S56" s="21">
        <v>0.75</v>
      </c>
      <c r="T56" s="21">
        <v>0</v>
      </c>
      <c r="U56" s="86">
        <v>0</v>
      </c>
      <c r="V56" s="18">
        <v>1</v>
      </c>
    </row>
    <row r="57" spans="3:22" x14ac:dyDescent="0.35">
      <c r="C57" s="23" t="s">
        <v>400</v>
      </c>
      <c r="D57" s="20">
        <v>2</v>
      </c>
      <c r="E57" s="22">
        <v>71</v>
      </c>
      <c r="F57" s="21">
        <v>1</v>
      </c>
      <c r="G57" s="21">
        <v>0</v>
      </c>
      <c r="H57" s="21">
        <v>0</v>
      </c>
      <c r="I57" s="21">
        <v>0</v>
      </c>
      <c r="J57" s="21">
        <v>0</v>
      </c>
      <c r="K57" s="21">
        <v>1</v>
      </c>
      <c r="L57" s="21">
        <v>0</v>
      </c>
      <c r="M57" s="21">
        <v>0</v>
      </c>
      <c r="N57" s="21">
        <v>2</v>
      </c>
      <c r="O57" s="21">
        <v>0</v>
      </c>
      <c r="P57" s="21">
        <v>0</v>
      </c>
      <c r="Q57" s="21">
        <v>0</v>
      </c>
      <c r="R57" s="21">
        <v>1</v>
      </c>
      <c r="S57" s="21">
        <v>1</v>
      </c>
      <c r="T57" s="21">
        <v>0</v>
      </c>
      <c r="U57" s="86">
        <v>0</v>
      </c>
      <c r="V57" s="18">
        <v>0</v>
      </c>
    </row>
    <row r="58" spans="3:22" x14ac:dyDescent="0.35">
      <c r="C58" s="23" t="s">
        <v>120</v>
      </c>
      <c r="D58" s="20">
        <v>2</v>
      </c>
      <c r="E58" s="22">
        <v>57</v>
      </c>
      <c r="F58" s="21">
        <v>1</v>
      </c>
      <c r="G58" s="21">
        <v>0</v>
      </c>
      <c r="H58" s="21">
        <v>0</v>
      </c>
      <c r="I58" s="21">
        <v>0</v>
      </c>
      <c r="J58" s="21">
        <v>1</v>
      </c>
      <c r="K58" s="21">
        <v>0</v>
      </c>
      <c r="L58" s="21">
        <v>0</v>
      </c>
      <c r="M58" s="21">
        <v>0</v>
      </c>
      <c r="N58" s="21">
        <v>0</v>
      </c>
      <c r="O58" s="21">
        <v>1</v>
      </c>
      <c r="P58" s="21">
        <v>0</v>
      </c>
      <c r="Q58" s="21">
        <v>0</v>
      </c>
      <c r="R58" s="21">
        <v>0</v>
      </c>
      <c r="S58" s="21">
        <v>0</v>
      </c>
      <c r="T58" s="21">
        <v>0</v>
      </c>
      <c r="U58" s="86">
        <v>0</v>
      </c>
      <c r="V58" s="18">
        <v>0</v>
      </c>
    </row>
    <row r="59" spans="3:22" x14ac:dyDescent="0.35">
      <c r="C59" s="23" t="s">
        <v>399</v>
      </c>
      <c r="D59" s="20">
        <v>1</v>
      </c>
      <c r="E59" s="22">
        <v>78</v>
      </c>
      <c r="F59" s="21">
        <v>0</v>
      </c>
      <c r="G59" s="21">
        <v>1</v>
      </c>
      <c r="H59" s="21">
        <v>1</v>
      </c>
      <c r="I59" s="21">
        <v>0</v>
      </c>
      <c r="J59" s="21">
        <v>0</v>
      </c>
      <c r="K59" s="21">
        <v>0</v>
      </c>
      <c r="L59" s="21">
        <v>0</v>
      </c>
      <c r="M59" s="21">
        <v>0</v>
      </c>
      <c r="N59" s="21">
        <v>0</v>
      </c>
      <c r="O59" s="21">
        <v>0</v>
      </c>
      <c r="P59" s="21">
        <v>0</v>
      </c>
      <c r="Q59" s="21">
        <v>0</v>
      </c>
      <c r="R59" s="21">
        <v>0</v>
      </c>
      <c r="S59" s="21">
        <v>0</v>
      </c>
      <c r="T59" s="21">
        <v>0</v>
      </c>
      <c r="U59" s="86">
        <v>0</v>
      </c>
      <c r="V59" s="18">
        <v>0</v>
      </c>
    </row>
    <row r="60" spans="3:22" x14ac:dyDescent="0.35">
      <c r="C60" s="23" t="s">
        <v>398</v>
      </c>
      <c r="D60" s="20">
        <v>3</v>
      </c>
      <c r="E60" s="22">
        <v>63.666666666666664</v>
      </c>
      <c r="F60" s="21">
        <v>1.35</v>
      </c>
      <c r="G60" s="21">
        <v>0</v>
      </c>
      <c r="H60" s="21">
        <v>0.75</v>
      </c>
      <c r="I60" s="21">
        <v>0</v>
      </c>
      <c r="J60" s="21">
        <v>0.75</v>
      </c>
      <c r="K60" s="21">
        <v>0.6</v>
      </c>
      <c r="L60" s="21">
        <v>0.6</v>
      </c>
      <c r="M60" s="21">
        <v>0</v>
      </c>
      <c r="N60" s="21">
        <v>1.75</v>
      </c>
      <c r="O60" s="21">
        <v>0</v>
      </c>
      <c r="P60" s="21">
        <v>0</v>
      </c>
      <c r="Q60" s="21">
        <v>0</v>
      </c>
      <c r="R60" s="21">
        <v>0.6</v>
      </c>
      <c r="S60" s="21">
        <v>0</v>
      </c>
      <c r="T60" s="21">
        <v>0</v>
      </c>
      <c r="U60" s="86">
        <v>0.6</v>
      </c>
      <c r="V60" s="18">
        <v>1</v>
      </c>
    </row>
    <row r="61" spans="3:22" x14ac:dyDescent="0.35">
      <c r="C61" s="23" t="s">
        <v>397</v>
      </c>
      <c r="D61" s="20">
        <v>1</v>
      </c>
      <c r="E61" s="22">
        <v>87</v>
      </c>
      <c r="F61" s="21">
        <v>1</v>
      </c>
      <c r="G61" s="21">
        <v>0</v>
      </c>
      <c r="H61" s="21">
        <v>0</v>
      </c>
      <c r="I61" s="21">
        <v>0</v>
      </c>
      <c r="J61" s="21">
        <v>0</v>
      </c>
      <c r="K61" s="21">
        <v>0</v>
      </c>
      <c r="L61" s="21">
        <v>0</v>
      </c>
      <c r="M61" s="21">
        <v>0</v>
      </c>
      <c r="N61" s="21">
        <v>0</v>
      </c>
      <c r="O61" s="21">
        <v>1</v>
      </c>
      <c r="P61" s="21">
        <v>0</v>
      </c>
      <c r="Q61" s="21">
        <v>0</v>
      </c>
      <c r="R61" s="21">
        <v>0</v>
      </c>
      <c r="S61" s="21">
        <v>0</v>
      </c>
      <c r="T61" s="21">
        <v>0</v>
      </c>
      <c r="U61" s="86">
        <v>0</v>
      </c>
      <c r="V61" s="18">
        <v>0</v>
      </c>
    </row>
    <row r="62" spans="3:22" x14ac:dyDescent="0.35">
      <c r="C62" s="23" t="s">
        <v>414</v>
      </c>
      <c r="D62" s="20">
        <v>1</v>
      </c>
      <c r="E62" s="22">
        <v>35</v>
      </c>
      <c r="F62" s="21">
        <v>1</v>
      </c>
      <c r="G62" s="21">
        <v>0</v>
      </c>
      <c r="H62" s="21">
        <v>0</v>
      </c>
      <c r="I62" s="21">
        <v>1</v>
      </c>
      <c r="J62" s="21">
        <v>0</v>
      </c>
      <c r="K62" s="21">
        <v>0</v>
      </c>
      <c r="L62" s="21">
        <v>0</v>
      </c>
      <c r="M62" s="21">
        <v>1</v>
      </c>
      <c r="N62" s="21">
        <v>0</v>
      </c>
      <c r="O62" s="21">
        <v>0</v>
      </c>
      <c r="P62" s="21">
        <v>0</v>
      </c>
      <c r="Q62" s="21">
        <v>0</v>
      </c>
      <c r="R62" s="21">
        <v>0</v>
      </c>
      <c r="S62" s="21">
        <v>0</v>
      </c>
      <c r="T62" s="21">
        <v>0</v>
      </c>
      <c r="U62" s="86">
        <v>0</v>
      </c>
      <c r="V62" s="18">
        <v>0</v>
      </c>
    </row>
    <row r="63" spans="3:22" x14ac:dyDescent="0.35">
      <c r="C63" s="23" t="s">
        <v>376</v>
      </c>
      <c r="D63" s="20">
        <v>2</v>
      </c>
      <c r="E63" s="22">
        <v>76</v>
      </c>
      <c r="F63" s="21">
        <v>0</v>
      </c>
      <c r="G63" s="21">
        <v>0</v>
      </c>
      <c r="H63" s="21">
        <v>0</v>
      </c>
      <c r="I63" s="21">
        <v>0</v>
      </c>
      <c r="J63" s="21">
        <v>0</v>
      </c>
      <c r="K63" s="21">
        <v>0</v>
      </c>
      <c r="L63" s="21">
        <v>0</v>
      </c>
      <c r="M63" s="21">
        <v>0</v>
      </c>
      <c r="N63" s="21">
        <v>0</v>
      </c>
      <c r="O63" s="21">
        <v>0</v>
      </c>
      <c r="P63" s="21">
        <v>0</v>
      </c>
      <c r="Q63" s="21">
        <v>0</v>
      </c>
      <c r="R63" s="21">
        <v>0</v>
      </c>
      <c r="S63" s="21">
        <v>0</v>
      </c>
      <c r="T63" s="21">
        <v>0</v>
      </c>
      <c r="U63" s="86">
        <v>0</v>
      </c>
      <c r="V63" s="18">
        <v>0</v>
      </c>
    </row>
    <row r="64" spans="3:22" x14ac:dyDescent="0.35">
      <c r="C64" s="23" t="s">
        <v>384</v>
      </c>
      <c r="D64" s="20">
        <v>1</v>
      </c>
      <c r="E64" s="22">
        <v>80</v>
      </c>
      <c r="F64" s="21">
        <v>0</v>
      </c>
      <c r="G64" s="21">
        <v>0</v>
      </c>
      <c r="H64" s="21">
        <v>0</v>
      </c>
      <c r="I64" s="21">
        <v>0</v>
      </c>
      <c r="J64" s="21">
        <v>0</v>
      </c>
      <c r="K64" s="21">
        <v>0</v>
      </c>
      <c r="L64" s="21">
        <v>0</v>
      </c>
      <c r="M64" s="21">
        <v>1</v>
      </c>
      <c r="N64" s="21">
        <v>1</v>
      </c>
      <c r="O64" s="21">
        <v>0</v>
      </c>
      <c r="P64" s="21">
        <v>0</v>
      </c>
      <c r="Q64" s="21">
        <v>0</v>
      </c>
      <c r="R64" s="21">
        <v>0</v>
      </c>
      <c r="S64" s="21">
        <v>0</v>
      </c>
      <c r="T64" s="21">
        <v>0</v>
      </c>
      <c r="U64" s="86">
        <v>0</v>
      </c>
      <c r="V64" s="18">
        <v>0</v>
      </c>
    </row>
    <row r="65" spans="3:22" x14ac:dyDescent="0.35">
      <c r="C65" s="23" t="s">
        <v>136</v>
      </c>
      <c r="D65" s="20">
        <v>1</v>
      </c>
      <c r="E65" s="22">
        <v>60</v>
      </c>
      <c r="F65" s="21">
        <v>0</v>
      </c>
      <c r="G65" s="21">
        <v>0</v>
      </c>
      <c r="H65" s="21">
        <v>0</v>
      </c>
      <c r="I65" s="21">
        <v>0</v>
      </c>
      <c r="J65" s="21">
        <v>0</v>
      </c>
      <c r="K65" s="21">
        <v>0</v>
      </c>
      <c r="L65" s="21">
        <v>0</v>
      </c>
      <c r="M65" s="21">
        <v>0</v>
      </c>
      <c r="N65" s="21">
        <v>0</v>
      </c>
      <c r="O65" s="21">
        <v>1</v>
      </c>
      <c r="P65" s="21">
        <v>0</v>
      </c>
      <c r="Q65" s="21">
        <v>1</v>
      </c>
      <c r="R65" s="21">
        <v>0</v>
      </c>
      <c r="S65" s="21">
        <v>0</v>
      </c>
      <c r="T65" s="21">
        <v>0</v>
      </c>
      <c r="U65" s="86">
        <v>0</v>
      </c>
      <c r="V65" s="18">
        <v>0</v>
      </c>
    </row>
    <row r="66" spans="3:22" x14ac:dyDescent="0.35">
      <c r="C66" s="23" t="s">
        <v>128</v>
      </c>
      <c r="D66" s="20">
        <v>3</v>
      </c>
      <c r="E66" s="22">
        <v>68.333333333333329</v>
      </c>
      <c r="F66" s="21">
        <v>2</v>
      </c>
      <c r="G66" s="21">
        <v>0</v>
      </c>
      <c r="H66" s="21">
        <v>1</v>
      </c>
      <c r="I66" s="21">
        <v>0</v>
      </c>
      <c r="J66" s="21">
        <v>0</v>
      </c>
      <c r="K66" s="21">
        <v>1</v>
      </c>
      <c r="L66" s="21">
        <v>0</v>
      </c>
      <c r="M66" s="21">
        <v>1</v>
      </c>
      <c r="N66" s="21">
        <v>1</v>
      </c>
      <c r="O66" s="21">
        <v>0</v>
      </c>
      <c r="P66" s="21">
        <v>0</v>
      </c>
      <c r="Q66" s="21">
        <v>0</v>
      </c>
      <c r="R66" s="21">
        <v>0</v>
      </c>
      <c r="S66" s="21">
        <v>0</v>
      </c>
      <c r="T66" s="21">
        <v>0</v>
      </c>
      <c r="U66" s="86">
        <v>1</v>
      </c>
      <c r="V66" s="18">
        <v>0</v>
      </c>
    </row>
    <row r="67" spans="3:22" x14ac:dyDescent="0.35">
      <c r="C67" s="23" t="s">
        <v>179</v>
      </c>
      <c r="D67" s="20">
        <v>7</v>
      </c>
      <c r="E67" s="22">
        <v>48.142857142857146</v>
      </c>
      <c r="F67" s="21">
        <v>1.6</v>
      </c>
      <c r="G67" s="21">
        <v>1</v>
      </c>
      <c r="H67" s="21">
        <v>0.6</v>
      </c>
      <c r="I67" s="21">
        <v>0</v>
      </c>
      <c r="J67" s="21">
        <v>0</v>
      </c>
      <c r="K67" s="21">
        <v>1.6</v>
      </c>
      <c r="L67" s="21">
        <v>0</v>
      </c>
      <c r="M67" s="21">
        <v>0</v>
      </c>
      <c r="N67" s="21">
        <v>2</v>
      </c>
      <c r="O67" s="21">
        <v>0</v>
      </c>
      <c r="P67" s="21">
        <v>0</v>
      </c>
      <c r="Q67" s="21">
        <v>0</v>
      </c>
      <c r="R67" s="21">
        <v>3.6</v>
      </c>
      <c r="S67" s="21">
        <v>3</v>
      </c>
      <c r="T67" s="21">
        <v>0</v>
      </c>
      <c r="U67" s="86">
        <v>0</v>
      </c>
      <c r="V67" s="18">
        <v>2</v>
      </c>
    </row>
    <row r="68" spans="3:22" x14ac:dyDescent="0.35">
      <c r="C68" s="23" t="s">
        <v>158</v>
      </c>
      <c r="D68" s="20">
        <v>3</v>
      </c>
      <c r="E68" s="22">
        <v>52.666666666666664</v>
      </c>
      <c r="F68" s="21">
        <v>0.5</v>
      </c>
      <c r="G68" s="21">
        <v>0.5</v>
      </c>
      <c r="H68" s="21">
        <v>0.5</v>
      </c>
      <c r="I68" s="21">
        <v>0</v>
      </c>
      <c r="J68" s="21">
        <v>0</v>
      </c>
      <c r="K68" s="21">
        <v>0</v>
      </c>
      <c r="L68" s="21">
        <v>0</v>
      </c>
      <c r="M68" s="21">
        <v>0</v>
      </c>
      <c r="N68" s="21">
        <v>1</v>
      </c>
      <c r="O68" s="21">
        <v>0.5</v>
      </c>
      <c r="P68" s="21">
        <v>0</v>
      </c>
      <c r="Q68" s="21">
        <v>0</v>
      </c>
      <c r="R68" s="21">
        <v>1</v>
      </c>
      <c r="S68" s="21">
        <v>0.5</v>
      </c>
      <c r="T68" s="21">
        <v>0</v>
      </c>
      <c r="U68" s="86">
        <v>1</v>
      </c>
      <c r="V68" s="18">
        <v>0</v>
      </c>
    </row>
    <row r="69" spans="3:22" x14ac:dyDescent="0.35">
      <c r="C69" s="23" t="s">
        <v>184</v>
      </c>
      <c r="D69" s="20">
        <v>4</v>
      </c>
      <c r="E69" s="22">
        <v>63.25</v>
      </c>
      <c r="F69" s="21">
        <v>1</v>
      </c>
      <c r="G69" s="21">
        <v>0.42857142857142855</v>
      </c>
      <c r="H69" s="21">
        <v>0</v>
      </c>
      <c r="I69" s="21">
        <v>1.4285714285714286</v>
      </c>
      <c r="J69" s="21">
        <v>0</v>
      </c>
      <c r="K69" s="21">
        <v>1.4285714285714286</v>
      </c>
      <c r="L69" s="21">
        <v>0</v>
      </c>
      <c r="M69" s="21">
        <v>1</v>
      </c>
      <c r="N69" s="21">
        <v>0.42857142857142855</v>
      </c>
      <c r="O69" s="21">
        <v>0</v>
      </c>
      <c r="P69" s="21">
        <v>0</v>
      </c>
      <c r="Q69" s="21">
        <v>2</v>
      </c>
      <c r="R69" s="21">
        <v>1</v>
      </c>
      <c r="S69" s="21">
        <v>1.4285714285714286</v>
      </c>
      <c r="T69" s="21">
        <v>0</v>
      </c>
      <c r="U69" s="86">
        <v>0.42857142857142855</v>
      </c>
      <c r="V69" s="18">
        <v>1</v>
      </c>
    </row>
    <row r="70" spans="3:22" x14ac:dyDescent="0.35">
      <c r="C70" s="23" t="s">
        <v>167</v>
      </c>
      <c r="D70" s="20">
        <v>1</v>
      </c>
      <c r="E70" s="22">
        <v>73</v>
      </c>
      <c r="F70" s="21">
        <v>0.5</v>
      </c>
      <c r="G70" s="21">
        <v>0.5</v>
      </c>
      <c r="H70" s="21">
        <v>0</v>
      </c>
      <c r="I70" s="21">
        <v>0</v>
      </c>
      <c r="J70" s="21">
        <v>0</v>
      </c>
      <c r="K70" s="21">
        <v>0</v>
      </c>
      <c r="L70" s="21">
        <v>0.5</v>
      </c>
      <c r="M70" s="21">
        <v>0</v>
      </c>
      <c r="N70" s="21">
        <v>0.5</v>
      </c>
      <c r="O70" s="21">
        <v>0</v>
      </c>
      <c r="P70" s="21">
        <v>0</v>
      </c>
      <c r="Q70" s="21">
        <v>0</v>
      </c>
      <c r="R70" s="21">
        <v>0</v>
      </c>
      <c r="S70" s="21">
        <v>0.5</v>
      </c>
      <c r="T70" s="21">
        <v>0</v>
      </c>
      <c r="U70" s="86">
        <v>0</v>
      </c>
      <c r="V70" s="18">
        <v>0</v>
      </c>
    </row>
    <row r="71" spans="3:22" x14ac:dyDescent="0.35">
      <c r="C71" s="23" t="s">
        <v>403</v>
      </c>
      <c r="D71" s="20">
        <v>1</v>
      </c>
      <c r="E71" s="22">
        <v>66</v>
      </c>
      <c r="F71" s="21">
        <v>0</v>
      </c>
      <c r="G71" s="21">
        <v>0</v>
      </c>
      <c r="H71" s="21">
        <v>0</v>
      </c>
      <c r="I71" s="21">
        <v>0</v>
      </c>
      <c r="J71" s="21">
        <v>0</v>
      </c>
      <c r="K71" s="21">
        <v>1</v>
      </c>
      <c r="L71" s="21">
        <v>0</v>
      </c>
      <c r="M71" s="21">
        <v>0</v>
      </c>
      <c r="N71" s="21">
        <v>0</v>
      </c>
      <c r="O71" s="21">
        <v>0</v>
      </c>
      <c r="P71" s="21">
        <v>0</v>
      </c>
      <c r="Q71" s="21">
        <v>0</v>
      </c>
      <c r="R71" s="21">
        <v>1</v>
      </c>
      <c r="S71" s="21">
        <v>0</v>
      </c>
      <c r="T71" s="21">
        <v>0</v>
      </c>
      <c r="U71" s="86">
        <v>1</v>
      </c>
      <c r="V71" s="18">
        <v>0</v>
      </c>
    </row>
    <row r="72" spans="3:22" x14ac:dyDescent="0.35">
      <c r="C72" s="23" t="s">
        <v>197</v>
      </c>
      <c r="D72" s="20">
        <v>7</v>
      </c>
      <c r="E72" s="22">
        <v>61</v>
      </c>
      <c r="F72" s="21">
        <v>1.5</v>
      </c>
      <c r="G72" s="21">
        <v>0</v>
      </c>
      <c r="H72" s="21">
        <v>2.5</v>
      </c>
      <c r="I72" s="21">
        <v>0.5</v>
      </c>
      <c r="J72" s="21">
        <v>2</v>
      </c>
      <c r="K72" s="21">
        <v>1</v>
      </c>
      <c r="L72" s="21">
        <v>0.5</v>
      </c>
      <c r="M72" s="21">
        <v>1</v>
      </c>
      <c r="N72" s="21">
        <v>2.5</v>
      </c>
      <c r="O72" s="21">
        <v>0</v>
      </c>
      <c r="P72" s="21">
        <v>0</v>
      </c>
      <c r="Q72" s="21">
        <v>1</v>
      </c>
      <c r="R72" s="21">
        <v>2</v>
      </c>
      <c r="S72" s="21">
        <v>3</v>
      </c>
      <c r="T72" s="21">
        <v>0</v>
      </c>
      <c r="U72" s="86">
        <v>0</v>
      </c>
      <c r="V72" s="18">
        <v>0</v>
      </c>
    </row>
    <row r="73" spans="3:22" x14ac:dyDescent="0.35">
      <c r="C73" s="23" t="s">
        <v>188</v>
      </c>
      <c r="D73" s="20">
        <v>5</v>
      </c>
      <c r="E73" s="22">
        <v>53.4</v>
      </c>
      <c r="F73" s="21">
        <v>2.6</v>
      </c>
      <c r="G73" s="21">
        <v>0.6</v>
      </c>
      <c r="H73" s="21">
        <v>2.6</v>
      </c>
      <c r="I73" s="21">
        <v>1</v>
      </c>
      <c r="J73" s="21">
        <v>0</v>
      </c>
      <c r="K73" s="21">
        <v>1</v>
      </c>
      <c r="L73" s="21">
        <v>0</v>
      </c>
      <c r="M73" s="21">
        <v>0</v>
      </c>
      <c r="N73" s="21">
        <v>0.6</v>
      </c>
      <c r="O73" s="21">
        <v>0</v>
      </c>
      <c r="P73" s="21">
        <v>0</v>
      </c>
      <c r="Q73" s="21">
        <v>0</v>
      </c>
      <c r="R73" s="21">
        <v>1</v>
      </c>
      <c r="S73" s="21">
        <v>0.6</v>
      </c>
      <c r="T73" s="21">
        <v>0</v>
      </c>
      <c r="U73" s="86">
        <v>1</v>
      </c>
      <c r="V73" s="18">
        <v>0</v>
      </c>
    </row>
    <row r="74" spans="3:22" x14ac:dyDescent="0.35">
      <c r="C74" s="23" t="s">
        <v>162</v>
      </c>
      <c r="D74" s="20">
        <v>3</v>
      </c>
      <c r="E74" s="22">
        <v>73</v>
      </c>
      <c r="F74" s="21">
        <v>3</v>
      </c>
      <c r="G74" s="21">
        <v>1</v>
      </c>
      <c r="H74" s="21">
        <v>1</v>
      </c>
      <c r="I74" s="21">
        <v>0</v>
      </c>
      <c r="J74" s="21">
        <v>0</v>
      </c>
      <c r="K74" s="21">
        <v>0</v>
      </c>
      <c r="L74" s="21">
        <v>0</v>
      </c>
      <c r="M74" s="21">
        <v>0</v>
      </c>
      <c r="N74" s="21">
        <v>0</v>
      </c>
      <c r="O74" s="21">
        <v>0</v>
      </c>
      <c r="P74" s="21">
        <v>0</v>
      </c>
      <c r="Q74" s="21">
        <v>0</v>
      </c>
      <c r="R74" s="21">
        <v>0</v>
      </c>
      <c r="S74" s="21">
        <v>0</v>
      </c>
      <c r="T74" s="21">
        <v>0</v>
      </c>
      <c r="U74" s="86">
        <v>0</v>
      </c>
      <c r="V74" s="18">
        <v>0</v>
      </c>
    </row>
    <row r="75" spans="3:22" x14ac:dyDescent="0.35">
      <c r="C75" s="23" t="s">
        <v>410</v>
      </c>
      <c r="D75" s="20">
        <v>1</v>
      </c>
      <c r="E75" s="22">
        <v>89</v>
      </c>
      <c r="F75" s="21">
        <v>0</v>
      </c>
      <c r="G75" s="21">
        <v>1</v>
      </c>
      <c r="H75" s="21">
        <v>0</v>
      </c>
      <c r="I75" s="21">
        <v>0</v>
      </c>
      <c r="J75" s="21">
        <v>0</v>
      </c>
      <c r="K75" s="21">
        <v>0</v>
      </c>
      <c r="L75" s="21">
        <v>0</v>
      </c>
      <c r="M75" s="21">
        <v>1</v>
      </c>
      <c r="N75" s="21">
        <v>1</v>
      </c>
      <c r="O75" s="21">
        <v>0</v>
      </c>
      <c r="P75" s="21">
        <v>0</v>
      </c>
      <c r="Q75" s="21">
        <v>0</v>
      </c>
      <c r="R75" s="21">
        <v>0</v>
      </c>
      <c r="S75" s="21">
        <v>0</v>
      </c>
      <c r="T75" s="21">
        <v>0</v>
      </c>
      <c r="U75" s="86">
        <v>0</v>
      </c>
      <c r="V75" s="18">
        <v>0</v>
      </c>
    </row>
    <row r="76" spans="3:22" x14ac:dyDescent="0.35">
      <c r="C76" s="23" t="s">
        <v>143</v>
      </c>
      <c r="D76" s="20">
        <v>2</v>
      </c>
      <c r="E76" s="22">
        <v>46</v>
      </c>
      <c r="F76" s="21">
        <v>1</v>
      </c>
      <c r="G76" s="21">
        <v>1</v>
      </c>
      <c r="H76" s="21">
        <v>0</v>
      </c>
      <c r="I76" s="21">
        <v>1</v>
      </c>
      <c r="J76" s="21">
        <v>1</v>
      </c>
      <c r="K76" s="21">
        <v>1</v>
      </c>
      <c r="L76" s="21">
        <v>0</v>
      </c>
      <c r="M76" s="21">
        <v>0</v>
      </c>
      <c r="N76" s="21">
        <v>0</v>
      </c>
      <c r="O76" s="21">
        <v>0</v>
      </c>
      <c r="P76" s="21">
        <v>0</v>
      </c>
      <c r="Q76" s="21">
        <v>0</v>
      </c>
      <c r="R76" s="21">
        <v>1</v>
      </c>
      <c r="S76" s="21">
        <v>0</v>
      </c>
      <c r="T76" s="21">
        <v>0</v>
      </c>
      <c r="U76" s="86">
        <v>0</v>
      </c>
      <c r="V76" s="18">
        <v>0</v>
      </c>
    </row>
    <row r="77" spans="3:22" x14ac:dyDescent="0.35">
      <c r="C77" s="23" t="s">
        <v>160</v>
      </c>
      <c r="D77" s="20">
        <v>25</v>
      </c>
      <c r="E77" s="22">
        <v>54.36</v>
      </c>
      <c r="F77" s="21">
        <v>5.25</v>
      </c>
      <c r="G77" s="21">
        <v>6</v>
      </c>
      <c r="H77" s="21">
        <v>4.6785714285714288</v>
      </c>
      <c r="I77" s="21">
        <v>2.6785714285714288</v>
      </c>
      <c r="J77" s="21">
        <v>1</v>
      </c>
      <c r="K77" s="21">
        <v>2.25</v>
      </c>
      <c r="L77" s="21">
        <v>0.75</v>
      </c>
      <c r="M77" s="21">
        <v>4.4285714285714288</v>
      </c>
      <c r="N77" s="21">
        <v>3.25</v>
      </c>
      <c r="O77" s="21">
        <v>6.6785714285714288</v>
      </c>
      <c r="P77" s="21">
        <v>0</v>
      </c>
      <c r="Q77" s="21">
        <v>3.25</v>
      </c>
      <c r="R77" s="21">
        <v>6</v>
      </c>
      <c r="S77" s="21">
        <v>3.6785714285714288</v>
      </c>
      <c r="T77" s="21">
        <v>1</v>
      </c>
      <c r="U77" s="86">
        <v>0.6785714285714286</v>
      </c>
      <c r="V77" s="18">
        <v>2.25</v>
      </c>
    </row>
    <row r="78" spans="3:22" x14ac:dyDescent="0.35">
      <c r="C78" s="23" t="s">
        <v>140</v>
      </c>
      <c r="D78" s="20">
        <v>1</v>
      </c>
      <c r="E78" s="22">
        <v>79</v>
      </c>
      <c r="F78" s="21">
        <v>0</v>
      </c>
      <c r="G78" s="21">
        <v>0</v>
      </c>
      <c r="H78" s="21">
        <v>0</v>
      </c>
      <c r="I78" s="21">
        <v>0</v>
      </c>
      <c r="J78" s="21">
        <v>0</v>
      </c>
      <c r="K78" s="21">
        <v>0</v>
      </c>
      <c r="L78" s="21">
        <v>0</v>
      </c>
      <c r="M78" s="21">
        <v>0</v>
      </c>
      <c r="N78" s="21">
        <v>0</v>
      </c>
      <c r="O78" s="21">
        <v>0</v>
      </c>
      <c r="P78" s="21">
        <v>0</v>
      </c>
      <c r="Q78" s="21">
        <v>1</v>
      </c>
      <c r="R78" s="21">
        <v>0</v>
      </c>
      <c r="S78" s="21">
        <v>0</v>
      </c>
      <c r="T78" s="21">
        <v>0</v>
      </c>
      <c r="U78" s="86">
        <v>0</v>
      </c>
      <c r="V78" s="18">
        <v>0</v>
      </c>
    </row>
    <row r="79" spans="3:22" x14ac:dyDescent="0.35">
      <c r="C79" s="23" t="s">
        <v>177</v>
      </c>
      <c r="D79" s="20">
        <v>1</v>
      </c>
      <c r="E79" s="22">
        <v>38</v>
      </c>
      <c r="F79" s="21">
        <v>0</v>
      </c>
      <c r="G79" s="21">
        <v>0</v>
      </c>
      <c r="H79" s="21">
        <v>0</v>
      </c>
      <c r="I79" s="21">
        <v>0</v>
      </c>
      <c r="J79" s="21">
        <v>0</v>
      </c>
      <c r="K79" s="21">
        <v>0</v>
      </c>
      <c r="L79" s="21">
        <v>0</v>
      </c>
      <c r="M79" s="21">
        <v>0</v>
      </c>
      <c r="N79" s="21">
        <v>0</v>
      </c>
      <c r="O79" s="21">
        <v>1</v>
      </c>
      <c r="P79" s="21">
        <v>0</v>
      </c>
      <c r="Q79" s="21">
        <v>0</v>
      </c>
      <c r="R79" s="21">
        <v>1</v>
      </c>
      <c r="S79" s="21">
        <v>0</v>
      </c>
      <c r="T79" s="21">
        <v>0</v>
      </c>
      <c r="U79" s="86">
        <v>0</v>
      </c>
      <c r="V79" s="18">
        <v>0</v>
      </c>
    </row>
    <row r="80" spans="3:22" x14ac:dyDescent="0.35">
      <c r="C80" s="23" t="s">
        <v>134</v>
      </c>
      <c r="D80" s="20">
        <v>4</v>
      </c>
      <c r="E80" s="22">
        <v>43.5</v>
      </c>
      <c r="F80" s="21">
        <v>0</v>
      </c>
      <c r="G80" s="21">
        <v>1</v>
      </c>
      <c r="H80" s="21">
        <v>0</v>
      </c>
      <c r="I80" s="21">
        <v>0</v>
      </c>
      <c r="J80" s="21">
        <v>0</v>
      </c>
      <c r="K80" s="21">
        <v>2</v>
      </c>
      <c r="L80" s="21">
        <v>0</v>
      </c>
      <c r="M80" s="21">
        <v>0</v>
      </c>
      <c r="N80" s="21">
        <v>0</v>
      </c>
      <c r="O80" s="21">
        <v>1</v>
      </c>
      <c r="P80" s="21">
        <v>0</v>
      </c>
      <c r="Q80" s="21">
        <v>0</v>
      </c>
      <c r="R80" s="21">
        <v>3</v>
      </c>
      <c r="S80" s="21">
        <v>0</v>
      </c>
      <c r="T80" s="21">
        <v>0</v>
      </c>
      <c r="U80" s="86">
        <v>2</v>
      </c>
      <c r="V80" s="18">
        <v>0</v>
      </c>
    </row>
    <row r="81" spans="3:22" x14ac:dyDescent="0.35">
      <c r="C81" s="23" t="s">
        <v>125</v>
      </c>
      <c r="D81" s="20">
        <v>3</v>
      </c>
      <c r="E81" s="22">
        <v>47.333333333333336</v>
      </c>
      <c r="F81" s="21">
        <v>0.5</v>
      </c>
      <c r="G81" s="21">
        <v>0</v>
      </c>
      <c r="H81" s="21">
        <v>0.5</v>
      </c>
      <c r="I81" s="21">
        <v>1</v>
      </c>
      <c r="J81" s="21">
        <v>0</v>
      </c>
      <c r="K81" s="21">
        <v>0.5</v>
      </c>
      <c r="L81" s="21">
        <v>0.5</v>
      </c>
      <c r="M81" s="21">
        <v>0</v>
      </c>
      <c r="N81" s="21">
        <v>0</v>
      </c>
      <c r="O81" s="21">
        <v>1</v>
      </c>
      <c r="P81" s="21">
        <v>0</v>
      </c>
      <c r="Q81" s="21">
        <v>0.75</v>
      </c>
      <c r="R81" s="21">
        <v>1.75</v>
      </c>
      <c r="S81" s="21">
        <v>1.25</v>
      </c>
      <c r="T81" s="21">
        <v>0</v>
      </c>
      <c r="U81" s="86">
        <v>0</v>
      </c>
      <c r="V81" s="18">
        <v>0</v>
      </c>
    </row>
    <row r="82" spans="3:22" x14ac:dyDescent="0.35">
      <c r="C82" s="23" t="s">
        <v>198</v>
      </c>
      <c r="D82" s="20">
        <v>1</v>
      </c>
      <c r="E82" s="22">
        <v>62</v>
      </c>
      <c r="F82" s="21">
        <v>0</v>
      </c>
      <c r="G82" s="21">
        <v>0</v>
      </c>
      <c r="H82" s="21">
        <v>0</v>
      </c>
      <c r="I82" s="21">
        <v>0</v>
      </c>
      <c r="J82" s="21">
        <v>0</v>
      </c>
      <c r="K82" s="21">
        <v>0</v>
      </c>
      <c r="L82" s="21">
        <v>0</v>
      </c>
      <c r="M82" s="21">
        <v>0</v>
      </c>
      <c r="N82" s="21">
        <v>1</v>
      </c>
      <c r="O82" s="21">
        <v>0</v>
      </c>
      <c r="P82" s="21">
        <v>0</v>
      </c>
      <c r="Q82" s="21">
        <v>0</v>
      </c>
      <c r="R82" s="21">
        <v>1</v>
      </c>
      <c r="S82" s="21">
        <v>0</v>
      </c>
      <c r="T82" s="21">
        <v>0</v>
      </c>
      <c r="U82" s="86">
        <v>0</v>
      </c>
      <c r="V82" s="18">
        <v>0</v>
      </c>
    </row>
    <row r="83" spans="3:22" x14ac:dyDescent="0.35">
      <c r="C83" s="23" t="s">
        <v>180</v>
      </c>
      <c r="D83" s="20">
        <v>3</v>
      </c>
      <c r="E83" s="22">
        <v>48.333333333333336</v>
      </c>
      <c r="F83" s="21">
        <v>0.75</v>
      </c>
      <c r="G83" s="21">
        <v>0.75</v>
      </c>
      <c r="H83" s="21">
        <v>0.75</v>
      </c>
      <c r="I83" s="21">
        <v>0</v>
      </c>
      <c r="J83" s="21">
        <v>1</v>
      </c>
      <c r="K83" s="21">
        <v>2</v>
      </c>
      <c r="L83" s="21">
        <v>0</v>
      </c>
      <c r="M83" s="21">
        <v>0</v>
      </c>
      <c r="N83" s="21">
        <v>0</v>
      </c>
      <c r="O83" s="21">
        <v>0</v>
      </c>
      <c r="P83" s="21">
        <v>0</v>
      </c>
      <c r="Q83" s="21">
        <v>0</v>
      </c>
      <c r="R83" s="21">
        <v>2.75</v>
      </c>
      <c r="S83" s="21">
        <v>0</v>
      </c>
      <c r="T83" s="21">
        <v>0</v>
      </c>
      <c r="U83" s="86">
        <v>0</v>
      </c>
      <c r="V83" s="18">
        <v>0</v>
      </c>
    </row>
    <row r="84" spans="3:22" x14ac:dyDescent="0.35">
      <c r="C84" s="23" t="s">
        <v>137</v>
      </c>
      <c r="D84" s="20">
        <v>3</v>
      </c>
      <c r="E84" s="22">
        <v>54.666666666666664</v>
      </c>
      <c r="F84" s="21">
        <v>1</v>
      </c>
      <c r="G84" s="21">
        <v>2</v>
      </c>
      <c r="H84" s="21">
        <v>1</v>
      </c>
      <c r="I84" s="21">
        <v>1</v>
      </c>
      <c r="J84" s="21">
        <v>0</v>
      </c>
      <c r="K84" s="21">
        <v>0</v>
      </c>
      <c r="L84" s="21">
        <v>0</v>
      </c>
      <c r="M84" s="21">
        <v>1</v>
      </c>
      <c r="N84" s="21">
        <v>0</v>
      </c>
      <c r="O84" s="21">
        <v>0</v>
      </c>
      <c r="P84" s="21">
        <v>0</v>
      </c>
      <c r="Q84" s="21">
        <v>0</v>
      </c>
      <c r="R84" s="21">
        <v>2</v>
      </c>
      <c r="S84" s="21">
        <v>0</v>
      </c>
      <c r="T84" s="21">
        <v>0</v>
      </c>
      <c r="U84" s="86">
        <v>0</v>
      </c>
      <c r="V84" s="18">
        <v>0</v>
      </c>
    </row>
    <row r="85" spans="3:22" x14ac:dyDescent="0.35">
      <c r="C85" s="23" t="s">
        <v>192</v>
      </c>
      <c r="D85" s="20">
        <v>1</v>
      </c>
      <c r="E85" s="22">
        <v>46</v>
      </c>
      <c r="F85" s="21">
        <v>0</v>
      </c>
      <c r="G85" s="21">
        <v>0</v>
      </c>
      <c r="H85" s="21">
        <v>0</v>
      </c>
      <c r="I85" s="21">
        <v>0</v>
      </c>
      <c r="J85" s="21">
        <v>1</v>
      </c>
      <c r="K85" s="21">
        <v>0</v>
      </c>
      <c r="L85" s="21">
        <v>0</v>
      </c>
      <c r="M85" s="21">
        <v>0</v>
      </c>
      <c r="N85" s="21">
        <v>1</v>
      </c>
      <c r="O85" s="21">
        <v>0</v>
      </c>
      <c r="P85" s="21">
        <v>0</v>
      </c>
      <c r="Q85" s="21">
        <v>0</v>
      </c>
      <c r="R85" s="21">
        <v>0</v>
      </c>
      <c r="S85" s="21">
        <v>1</v>
      </c>
      <c r="T85" s="21">
        <v>0</v>
      </c>
      <c r="U85" s="86">
        <v>0</v>
      </c>
      <c r="V85" s="18">
        <v>0</v>
      </c>
    </row>
    <row r="86" spans="3:22" x14ac:dyDescent="0.35">
      <c r="C86" s="23" t="s">
        <v>379</v>
      </c>
      <c r="D86" s="20">
        <v>1</v>
      </c>
      <c r="E86" s="22">
        <v>54</v>
      </c>
      <c r="F86" s="21">
        <v>0</v>
      </c>
      <c r="G86" s="21">
        <v>0</v>
      </c>
      <c r="H86" s="21">
        <v>0</v>
      </c>
      <c r="I86" s="21">
        <v>0</v>
      </c>
      <c r="J86" s="21">
        <v>0</v>
      </c>
      <c r="K86" s="21">
        <v>0</v>
      </c>
      <c r="L86" s="21">
        <v>1</v>
      </c>
      <c r="M86" s="21">
        <v>0</v>
      </c>
      <c r="N86" s="21">
        <v>0</v>
      </c>
      <c r="O86" s="21">
        <v>0</v>
      </c>
      <c r="P86" s="21">
        <v>0</v>
      </c>
      <c r="Q86" s="21">
        <v>0</v>
      </c>
      <c r="R86" s="21">
        <v>1</v>
      </c>
      <c r="S86" s="21">
        <v>0</v>
      </c>
      <c r="T86" s="21">
        <v>0</v>
      </c>
      <c r="U86" s="86">
        <v>1</v>
      </c>
      <c r="V86" s="18">
        <v>0</v>
      </c>
    </row>
    <row r="87" spans="3:22" x14ac:dyDescent="0.35">
      <c r="C87" s="23" t="s">
        <v>124</v>
      </c>
      <c r="D87" s="20">
        <v>3</v>
      </c>
      <c r="E87" s="22">
        <v>58.333333333333336</v>
      </c>
      <c r="F87" s="21">
        <v>1</v>
      </c>
      <c r="G87" s="21">
        <v>1</v>
      </c>
      <c r="H87" s="21">
        <v>1</v>
      </c>
      <c r="I87" s="21">
        <v>0</v>
      </c>
      <c r="J87" s="21">
        <v>0</v>
      </c>
      <c r="K87" s="21">
        <v>0</v>
      </c>
      <c r="L87" s="21">
        <v>0</v>
      </c>
      <c r="M87" s="21">
        <v>1</v>
      </c>
      <c r="N87" s="21">
        <v>1</v>
      </c>
      <c r="O87" s="21">
        <v>1</v>
      </c>
      <c r="P87" s="21">
        <v>0</v>
      </c>
      <c r="Q87" s="21">
        <v>0</v>
      </c>
      <c r="R87" s="21">
        <v>0</v>
      </c>
      <c r="S87" s="21">
        <v>1</v>
      </c>
      <c r="T87" s="21">
        <v>0</v>
      </c>
      <c r="U87" s="86">
        <v>0</v>
      </c>
      <c r="V87" s="18">
        <v>0</v>
      </c>
    </row>
    <row r="88" spans="3:22" x14ac:dyDescent="0.35">
      <c r="C88" s="23" t="s">
        <v>169</v>
      </c>
      <c r="D88" s="20">
        <v>3</v>
      </c>
      <c r="E88" s="22">
        <v>60</v>
      </c>
      <c r="F88" s="21">
        <v>1</v>
      </c>
      <c r="G88" s="21">
        <v>0</v>
      </c>
      <c r="H88" s="21">
        <v>0</v>
      </c>
      <c r="I88" s="21">
        <v>0</v>
      </c>
      <c r="J88" s="21">
        <v>2</v>
      </c>
      <c r="K88" s="21">
        <v>2</v>
      </c>
      <c r="L88" s="21">
        <v>0</v>
      </c>
      <c r="M88" s="21">
        <v>0</v>
      </c>
      <c r="N88" s="21">
        <v>0</v>
      </c>
      <c r="O88" s="21">
        <v>0</v>
      </c>
      <c r="P88" s="21">
        <v>0</v>
      </c>
      <c r="Q88" s="21">
        <v>1</v>
      </c>
      <c r="R88" s="21">
        <v>1</v>
      </c>
      <c r="S88" s="21">
        <v>1</v>
      </c>
      <c r="T88" s="21">
        <v>0</v>
      </c>
      <c r="U88" s="86">
        <v>0</v>
      </c>
      <c r="V88" s="18">
        <v>0</v>
      </c>
    </row>
    <row r="89" spans="3:22" x14ac:dyDescent="0.35">
      <c r="C89" s="23" t="s">
        <v>183</v>
      </c>
      <c r="D89" s="20">
        <v>9</v>
      </c>
      <c r="E89" s="22">
        <v>41.555555555555557</v>
      </c>
      <c r="F89" s="21">
        <v>1</v>
      </c>
      <c r="G89" s="21">
        <v>4</v>
      </c>
      <c r="H89" s="21">
        <v>0</v>
      </c>
      <c r="I89" s="21">
        <v>4</v>
      </c>
      <c r="J89" s="21">
        <v>1</v>
      </c>
      <c r="K89" s="21">
        <v>2</v>
      </c>
      <c r="L89" s="21">
        <v>0</v>
      </c>
      <c r="M89" s="21">
        <v>0</v>
      </c>
      <c r="N89" s="21">
        <v>2</v>
      </c>
      <c r="O89" s="21">
        <v>1</v>
      </c>
      <c r="P89" s="21">
        <v>2</v>
      </c>
      <c r="Q89" s="21">
        <v>1</v>
      </c>
      <c r="R89" s="21">
        <v>3</v>
      </c>
      <c r="S89" s="21">
        <v>0</v>
      </c>
      <c r="T89" s="21">
        <v>0</v>
      </c>
      <c r="U89" s="86">
        <v>0</v>
      </c>
      <c r="V89" s="18">
        <v>0</v>
      </c>
    </row>
    <row r="90" spans="3:22" x14ac:dyDescent="0.35">
      <c r="C90" s="23" t="s">
        <v>412</v>
      </c>
      <c r="D90" s="20">
        <v>1</v>
      </c>
      <c r="E90" s="22">
        <v>66</v>
      </c>
      <c r="F90" s="21">
        <v>0.6</v>
      </c>
      <c r="G90" s="21">
        <v>0.6</v>
      </c>
      <c r="H90" s="21">
        <v>0</v>
      </c>
      <c r="I90" s="21">
        <v>0.6</v>
      </c>
      <c r="J90" s="21">
        <v>0</v>
      </c>
      <c r="K90" s="21">
        <v>0</v>
      </c>
      <c r="L90" s="21">
        <v>0</v>
      </c>
      <c r="M90" s="21">
        <v>0</v>
      </c>
      <c r="N90" s="21">
        <v>0.6</v>
      </c>
      <c r="O90" s="21">
        <v>0</v>
      </c>
      <c r="P90" s="21">
        <v>0</v>
      </c>
      <c r="Q90" s="21">
        <v>0</v>
      </c>
      <c r="R90" s="21">
        <v>0</v>
      </c>
      <c r="S90" s="21">
        <v>0.6</v>
      </c>
      <c r="T90" s="21">
        <v>0</v>
      </c>
      <c r="U90" s="86">
        <v>0</v>
      </c>
      <c r="V90" s="18">
        <v>0</v>
      </c>
    </row>
    <row r="91" spans="3:22" x14ac:dyDescent="0.35">
      <c r="C91" s="23" t="s">
        <v>139</v>
      </c>
      <c r="D91" s="20">
        <v>9</v>
      </c>
      <c r="E91" s="22">
        <v>61.222222222222221</v>
      </c>
      <c r="F91" s="21">
        <v>0.75</v>
      </c>
      <c r="G91" s="21">
        <v>1</v>
      </c>
      <c r="H91" s="21">
        <v>1.75</v>
      </c>
      <c r="I91" s="21">
        <v>1</v>
      </c>
      <c r="J91" s="21">
        <v>0</v>
      </c>
      <c r="K91" s="21">
        <v>1</v>
      </c>
      <c r="L91" s="21">
        <v>1</v>
      </c>
      <c r="M91" s="21">
        <v>1</v>
      </c>
      <c r="N91" s="21">
        <v>1.75</v>
      </c>
      <c r="O91" s="21">
        <v>1</v>
      </c>
      <c r="P91" s="21">
        <v>0</v>
      </c>
      <c r="Q91" s="21">
        <v>0</v>
      </c>
      <c r="R91" s="21">
        <v>2</v>
      </c>
      <c r="S91" s="21">
        <v>2</v>
      </c>
      <c r="T91" s="21">
        <v>0</v>
      </c>
      <c r="U91" s="86">
        <v>0</v>
      </c>
      <c r="V91" s="18">
        <v>0</v>
      </c>
    </row>
    <row r="92" spans="3:22" x14ac:dyDescent="0.35">
      <c r="C92" s="23" t="s">
        <v>409</v>
      </c>
      <c r="D92" s="20">
        <v>1</v>
      </c>
      <c r="E92" s="22">
        <v>26</v>
      </c>
      <c r="F92" s="21">
        <v>0</v>
      </c>
      <c r="G92" s="21">
        <v>0</v>
      </c>
      <c r="H92" s="21">
        <v>0</v>
      </c>
      <c r="I92" s="21">
        <v>0</v>
      </c>
      <c r="J92" s="21">
        <v>0</v>
      </c>
      <c r="K92" s="21">
        <v>1</v>
      </c>
      <c r="L92" s="21">
        <v>0</v>
      </c>
      <c r="M92" s="21">
        <v>0</v>
      </c>
      <c r="N92" s="21">
        <v>0</v>
      </c>
      <c r="O92" s="21">
        <v>0</v>
      </c>
      <c r="P92" s="21">
        <v>0</v>
      </c>
      <c r="Q92" s="21">
        <v>0</v>
      </c>
      <c r="R92" s="21">
        <v>1</v>
      </c>
      <c r="S92" s="21">
        <v>1</v>
      </c>
      <c r="T92" s="21">
        <v>0</v>
      </c>
      <c r="U92" s="86">
        <v>0</v>
      </c>
      <c r="V92" s="18">
        <v>0</v>
      </c>
    </row>
    <row r="93" spans="3:22" x14ac:dyDescent="0.35">
      <c r="C93" s="23" t="s">
        <v>194</v>
      </c>
      <c r="D93" s="20">
        <v>6</v>
      </c>
      <c r="E93" s="22">
        <v>61.5</v>
      </c>
      <c r="F93" s="21">
        <v>3</v>
      </c>
      <c r="G93" s="21">
        <v>3</v>
      </c>
      <c r="H93" s="21">
        <v>2</v>
      </c>
      <c r="I93" s="21">
        <v>0</v>
      </c>
      <c r="J93" s="21">
        <v>1</v>
      </c>
      <c r="K93" s="21">
        <v>0</v>
      </c>
      <c r="L93" s="21">
        <v>0</v>
      </c>
      <c r="M93" s="21">
        <v>0</v>
      </c>
      <c r="N93" s="21">
        <v>2</v>
      </c>
      <c r="O93" s="21">
        <v>1</v>
      </c>
      <c r="P93" s="21">
        <v>0</v>
      </c>
      <c r="Q93" s="21">
        <v>1</v>
      </c>
      <c r="R93" s="21">
        <v>1</v>
      </c>
      <c r="S93" s="21">
        <v>0</v>
      </c>
      <c r="T93" s="21">
        <v>0</v>
      </c>
      <c r="U93" s="86">
        <v>0</v>
      </c>
      <c r="V93" s="18">
        <v>0</v>
      </c>
    </row>
    <row r="94" spans="3:22" x14ac:dyDescent="0.35">
      <c r="C94" s="23" t="s">
        <v>411</v>
      </c>
      <c r="D94" s="20">
        <v>1</v>
      </c>
      <c r="E94" s="22">
        <v>77</v>
      </c>
      <c r="F94" s="21">
        <v>1</v>
      </c>
      <c r="G94" s="21">
        <v>1</v>
      </c>
      <c r="H94" s="21">
        <v>1</v>
      </c>
      <c r="I94" s="21">
        <v>0</v>
      </c>
      <c r="J94" s="21">
        <v>0</v>
      </c>
      <c r="K94" s="21">
        <v>0</v>
      </c>
      <c r="L94" s="21">
        <v>0</v>
      </c>
      <c r="M94" s="21">
        <v>0</v>
      </c>
      <c r="N94" s="21">
        <v>0</v>
      </c>
      <c r="O94" s="21">
        <v>0</v>
      </c>
      <c r="P94" s="21">
        <v>0</v>
      </c>
      <c r="Q94" s="21">
        <v>0</v>
      </c>
      <c r="R94" s="21">
        <v>0</v>
      </c>
      <c r="S94" s="21">
        <v>0</v>
      </c>
      <c r="T94" s="21">
        <v>0</v>
      </c>
      <c r="U94" s="86">
        <v>0</v>
      </c>
      <c r="V94" s="18">
        <v>0</v>
      </c>
    </row>
    <row r="95" spans="3:22" x14ac:dyDescent="0.35">
      <c r="C95" s="23" t="s">
        <v>404</v>
      </c>
      <c r="D95" s="20">
        <v>1</v>
      </c>
      <c r="E95" s="22">
        <v>60</v>
      </c>
      <c r="F95" s="21">
        <v>0</v>
      </c>
      <c r="G95" s="21">
        <v>0</v>
      </c>
      <c r="H95" s="21">
        <v>0</v>
      </c>
      <c r="I95" s="21">
        <v>0</v>
      </c>
      <c r="J95" s="21">
        <v>0</v>
      </c>
      <c r="K95" s="21">
        <v>0</v>
      </c>
      <c r="L95" s="21">
        <v>0</v>
      </c>
      <c r="M95" s="21">
        <v>0</v>
      </c>
      <c r="N95" s="21">
        <v>1</v>
      </c>
      <c r="O95" s="21">
        <v>0</v>
      </c>
      <c r="P95" s="21">
        <v>0</v>
      </c>
      <c r="Q95" s="21">
        <v>1</v>
      </c>
      <c r="R95" s="21">
        <v>1</v>
      </c>
      <c r="S95" s="21">
        <v>0</v>
      </c>
      <c r="T95" s="21">
        <v>0</v>
      </c>
      <c r="U95" s="86">
        <v>0</v>
      </c>
      <c r="V95" s="18">
        <v>0</v>
      </c>
    </row>
    <row r="96" spans="3:22" x14ac:dyDescent="0.35">
      <c r="C96" s="23" t="s">
        <v>186</v>
      </c>
      <c r="D96" s="20">
        <v>5</v>
      </c>
      <c r="E96" s="22">
        <v>70.400000000000006</v>
      </c>
      <c r="F96" s="21">
        <v>1.75</v>
      </c>
      <c r="G96" s="21">
        <v>0.75</v>
      </c>
      <c r="H96" s="21">
        <v>0.75</v>
      </c>
      <c r="I96" s="21">
        <v>2</v>
      </c>
      <c r="J96" s="21">
        <v>0</v>
      </c>
      <c r="K96" s="21">
        <v>1</v>
      </c>
      <c r="L96" s="21">
        <v>0</v>
      </c>
      <c r="M96" s="21">
        <v>0</v>
      </c>
      <c r="N96" s="21">
        <v>2</v>
      </c>
      <c r="O96" s="21">
        <v>0</v>
      </c>
      <c r="P96" s="21">
        <v>0</v>
      </c>
      <c r="Q96" s="21">
        <v>1</v>
      </c>
      <c r="R96" s="21">
        <v>0</v>
      </c>
      <c r="S96" s="21">
        <v>2.75</v>
      </c>
      <c r="T96" s="21">
        <v>0</v>
      </c>
      <c r="U96" s="86">
        <v>0</v>
      </c>
      <c r="V96" s="18">
        <v>0</v>
      </c>
    </row>
    <row r="97" spans="3:22" x14ac:dyDescent="0.35">
      <c r="C97" s="23" t="s">
        <v>196</v>
      </c>
      <c r="D97" s="20">
        <v>5</v>
      </c>
      <c r="E97" s="22">
        <v>60.2</v>
      </c>
      <c r="F97" s="21">
        <v>1.3</v>
      </c>
      <c r="G97" s="21">
        <v>3</v>
      </c>
      <c r="H97" s="21">
        <v>0.3</v>
      </c>
      <c r="I97" s="21">
        <v>1.3</v>
      </c>
      <c r="J97" s="21">
        <v>0.3</v>
      </c>
      <c r="K97" s="21">
        <v>0.3</v>
      </c>
      <c r="L97" s="21">
        <v>0</v>
      </c>
      <c r="M97" s="21">
        <v>0.3</v>
      </c>
      <c r="N97" s="21">
        <v>1</v>
      </c>
      <c r="O97" s="21">
        <v>0.3</v>
      </c>
      <c r="P97" s="21">
        <v>0</v>
      </c>
      <c r="Q97" s="21">
        <v>3.3</v>
      </c>
      <c r="R97" s="21">
        <v>1.3</v>
      </c>
      <c r="S97" s="21">
        <v>2</v>
      </c>
      <c r="T97" s="21">
        <v>0</v>
      </c>
      <c r="U97" s="86">
        <v>0.3</v>
      </c>
      <c r="V97" s="18">
        <v>0</v>
      </c>
    </row>
    <row r="98" spans="3:22" x14ac:dyDescent="0.35">
      <c r="C98" s="23" t="s">
        <v>408</v>
      </c>
      <c r="D98" s="20">
        <v>1</v>
      </c>
      <c r="E98" s="22">
        <v>75</v>
      </c>
      <c r="F98" s="21">
        <v>1</v>
      </c>
      <c r="G98" s="21">
        <v>1</v>
      </c>
      <c r="H98" s="21">
        <v>1</v>
      </c>
      <c r="I98" s="21">
        <v>0</v>
      </c>
      <c r="J98" s="21">
        <v>0</v>
      </c>
      <c r="K98" s="21">
        <v>0</v>
      </c>
      <c r="L98" s="21">
        <v>0</v>
      </c>
      <c r="M98" s="21">
        <v>0</v>
      </c>
      <c r="N98" s="21">
        <v>0</v>
      </c>
      <c r="O98" s="21">
        <v>0</v>
      </c>
      <c r="P98" s="21">
        <v>0</v>
      </c>
      <c r="Q98" s="21">
        <v>0</v>
      </c>
      <c r="R98" s="21">
        <v>0</v>
      </c>
      <c r="S98" s="21">
        <v>0</v>
      </c>
      <c r="T98" s="21">
        <v>0</v>
      </c>
      <c r="U98" s="86">
        <v>0</v>
      </c>
      <c r="V98" s="18">
        <v>0</v>
      </c>
    </row>
    <row r="99" spans="3:22" x14ac:dyDescent="0.35">
      <c r="C99" s="23" t="s">
        <v>406</v>
      </c>
      <c r="D99" s="20">
        <v>1</v>
      </c>
      <c r="E99" s="22">
        <v>72</v>
      </c>
      <c r="F99" s="21">
        <v>0</v>
      </c>
      <c r="G99" s="21">
        <v>0</v>
      </c>
      <c r="H99" s="21">
        <v>0</v>
      </c>
      <c r="I99" s="21">
        <v>0</v>
      </c>
      <c r="J99" s="21">
        <v>0</v>
      </c>
      <c r="K99" s="21">
        <v>0</v>
      </c>
      <c r="L99" s="21">
        <v>0</v>
      </c>
      <c r="M99" s="21">
        <v>0</v>
      </c>
      <c r="N99" s="21">
        <v>0</v>
      </c>
      <c r="O99" s="21">
        <v>0</v>
      </c>
      <c r="P99" s="21">
        <v>0</v>
      </c>
      <c r="Q99" s="21">
        <v>0</v>
      </c>
      <c r="R99" s="21">
        <v>0</v>
      </c>
      <c r="S99" s="21">
        <v>1</v>
      </c>
      <c r="T99" s="21">
        <v>0</v>
      </c>
      <c r="U99" s="86">
        <v>0</v>
      </c>
      <c r="V99" s="18">
        <v>1</v>
      </c>
    </row>
    <row r="100" spans="3:22" x14ac:dyDescent="0.35">
      <c r="C100" s="23" t="s">
        <v>154</v>
      </c>
      <c r="D100" s="20">
        <v>7</v>
      </c>
      <c r="E100" s="22">
        <v>46.428571428571431</v>
      </c>
      <c r="F100" s="21">
        <v>1</v>
      </c>
      <c r="G100" s="21">
        <v>0</v>
      </c>
      <c r="H100" s="21">
        <v>1</v>
      </c>
      <c r="I100" s="21">
        <v>1</v>
      </c>
      <c r="J100" s="21">
        <v>0</v>
      </c>
      <c r="K100" s="21">
        <v>1</v>
      </c>
      <c r="L100" s="21">
        <v>1</v>
      </c>
      <c r="M100" s="21">
        <v>0</v>
      </c>
      <c r="N100" s="21">
        <v>4</v>
      </c>
      <c r="O100" s="21">
        <v>0</v>
      </c>
      <c r="P100" s="21">
        <v>0</v>
      </c>
      <c r="Q100" s="21">
        <v>4</v>
      </c>
      <c r="R100" s="21">
        <v>4</v>
      </c>
      <c r="S100" s="21">
        <v>0</v>
      </c>
      <c r="T100" s="21">
        <v>0</v>
      </c>
      <c r="U100" s="86">
        <v>0</v>
      </c>
      <c r="V100" s="18">
        <v>1</v>
      </c>
    </row>
    <row r="101" spans="3:22" x14ac:dyDescent="0.35">
      <c r="C101" s="23" t="s">
        <v>387</v>
      </c>
      <c r="D101" s="20">
        <v>2</v>
      </c>
      <c r="E101" s="22">
        <v>29</v>
      </c>
      <c r="F101" s="21">
        <v>0</v>
      </c>
      <c r="G101" s="21">
        <v>0</v>
      </c>
      <c r="H101" s="21">
        <v>0</v>
      </c>
      <c r="I101" s="21">
        <v>0</v>
      </c>
      <c r="J101" s="21">
        <v>1</v>
      </c>
      <c r="K101" s="21">
        <v>0</v>
      </c>
      <c r="L101" s="21">
        <v>0</v>
      </c>
      <c r="M101" s="21">
        <v>1</v>
      </c>
      <c r="N101" s="21">
        <v>0</v>
      </c>
      <c r="O101" s="21">
        <v>0</v>
      </c>
      <c r="P101" s="21">
        <v>0</v>
      </c>
      <c r="Q101" s="21">
        <v>1</v>
      </c>
      <c r="R101" s="21">
        <v>1</v>
      </c>
      <c r="S101" s="21">
        <v>1</v>
      </c>
      <c r="T101" s="21">
        <v>0</v>
      </c>
      <c r="U101" s="86">
        <v>0</v>
      </c>
      <c r="V101" s="18">
        <v>0</v>
      </c>
    </row>
    <row r="102" spans="3:22" x14ac:dyDescent="0.35">
      <c r="C102" s="23" t="s">
        <v>118</v>
      </c>
      <c r="D102" s="20">
        <v>2</v>
      </c>
      <c r="E102" s="22">
        <v>54</v>
      </c>
      <c r="F102" s="21">
        <v>0</v>
      </c>
      <c r="G102" s="21">
        <v>0</v>
      </c>
      <c r="H102" s="21">
        <v>0</v>
      </c>
      <c r="I102" s="21">
        <v>0</v>
      </c>
      <c r="J102" s="21">
        <v>0</v>
      </c>
      <c r="K102" s="21">
        <v>0</v>
      </c>
      <c r="L102" s="21">
        <v>0</v>
      </c>
      <c r="M102" s="21">
        <v>1</v>
      </c>
      <c r="N102" s="21">
        <v>0</v>
      </c>
      <c r="O102" s="21">
        <v>0</v>
      </c>
      <c r="P102" s="21">
        <v>0</v>
      </c>
      <c r="Q102" s="21">
        <v>0</v>
      </c>
      <c r="R102" s="21">
        <v>1</v>
      </c>
      <c r="S102" s="21">
        <v>1</v>
      </c>
      <c r="T102" s="21">
        <v>0</v>
      </c>
      <c r="U102" s="86">
        <v>0</v>
      </c>
      <c r="V102" s="18">
        <v>0</v>
      </c>
    </row>
    <row r="103" spans="3:22" x14ac:dyDescent="0.35">
      <c r="C103" s="23" t="s">
        <v>195</v>
      </c>
      <c r="D103" s="20">
        <v>3</v>
      </c>
      <c r="E103" s="22">
        <v>46.333333333333336</v>
      </c>
      <c r="F103" s="21">
        <v>0</v>
      </c>
      <c r="G103" s="21">
        <v>0</v>
      </c>
      <c r="H103" s="21">
        <v>0</v>
      </c>
      <c r="I103" s="21">
        <v>1</v>
      </c>
      <c r="J103" s="21">
        <v>0</v>
      </c>
      <c r="K103" s="21">
        <v>3</v>
      </c>
      <c r="L103" s="21">
        <v>0</v>
      </c>
      <c r="M103" s="21">
        <v>1</v>
      </c>
      <c r="N103" s="21">
        <v>0</v>
      </c>
      <c r="O103" s="21">
        <v>1</v>
      </c>
      <c r="P103" s="21">
        <v>0</v>
      </c>
      <c r="Q103" s="21">
        <v>1</v>
      </c>
      <c r="R103" s="21">
        <v>1</v>
      </c>
      <c r="S103" s="21">
        <v>0</v>
      </c>
      <c r="T103" s="21">
        <v>0</v>
      </c>
      <c r="U103" s="86">
        <v>0</v>
      </c>
      <c r="V103" s="18">
        <v>1</v>
      </c>
    </row>
    <row r="104" spans="3:22" x14ac:dyDescent="0.35">
      <c r="C104" s="23" t="s">
        <v>391</v>
      </c>
      <c r="D104" s="20">
        <v>1</v>
      </c>
      <c r="E104" s="22">
        <v>65</v>
      </c>
      <c r="F104" s="21">
        <v>1</v>
      </c>
      <c r="G104" s="21">
        <v>0</v>
      </c>
      <c r="H104" s="21">
        <v>0</v>
      </c>
      <c r="I104" s="21">
        <v>0</v>
      </c>
      <c r="J104" s="21">
        <v>0</v>
      </c>
      <c r="K104" s="21">
        <v>0</v>
      </c>
      <c r="L104" s="21">
        <v>0</v>
      </c>
      <c r="M104" s="21">
        <v>0</v>
      </c>
      <c r="N104" s="21">
        <v>0</v>
      </c>
      <c r="O104" s="21">
        <v>1</v>
      </c>
      <c r="P104" s="21">
        <v>0</v>
      </c>
      <c r="Q104" s="21">
        <v>0</v>
      </c>
      <c r="R104" s="21">
        <v>0</v>
      </c>
      <c r="S104" s="21">
        <v>0</v>
      </c>
      <c r="T104" s="21">
        <v>0</v>
      </c>
      <c r="U104" s="86">
        <v>0</v>
      </c>
      <c r="V104" s="18">
        <v>0</v>
      </c>
    </row>
    <row r="105" spans="3:22" x14ac:dyDescent="0.35">
      <c r="C105" s="23" t="s">
        <v>157</v>
      </c>
      <c r="D105" s="20">
        <v>1</v>
      </c>
      <c r="E105" s="22">
        <v>38</v>
      </c>
      <c r="F105" s="21">
        <v>0</v>
      </c>
      <c r="G105" s="21">
        <v>0</v>
      </c>
      <c r="H105" s="21">
        <v>0</v>
      </c>
      <c r="I105" s="21">
        <v>0</v>
      </c>
      <c r="J105" s="21">
        <v>0</v>
      </c>
      <c r="K105" s="21">
        <v>0</v>
      </c>
      <c r="L105" s="21">
        <v>0</v>
      </c>
      <c r="M105" s="21">
        <v>1</v>
      </c>
      <c r="N105" s="21">
        <v>0</v>
      </c>
      <c r="O105" s="21">
        <v>0</v>
      </c>
      <c r="P105" s="21">
        <v>0</v>
      </c>
      <c r="Q105" s="21">
        <v>1</v>
      </c>
      <c r="R105" s="21">
        <v>0</v>
      </c>
      <c r="S105" s="21">
        <v>0</v>
      </c>
      <c r="T105" s="21">
        <v>0</v>
      </c>
      <c r="U105" s="86">
        <v>0</v>
      </c>
      <c r="V105" s="18">
        <v>0</v>
      </c>
    </row>
    <row r="106" spans="3:22" x14ac:dyDescent="0.35">
      <c r="C106" s="23" t="s">
        <v>121</v>
      </c>
      <c r="D106" s="20">
        <v>2</v>
      </c>
      <c r="E106" s="22">
        <v>53</v>
      </c>
      <c r="F106" s="21">
        <v>0</v>
      </c>
      <c r="G106" s="21">
        <v>0</v>
      </c>
      <c r="H106" s="21">
        <v>0</v>
      </c>
      <c r="I106" s="21">
        <v>1</v>
      </c>
      <c r="J106" s="21">
        <v>1</v>
      </c>
      <c r="K106" s="21">
        <v>0</v>
      </c>
      <c r="L106" s="21">
        <v>1</v>
      </c>
      <c r="M106" s="21">
        <v>1</v>
      </c>
      <c r="N106" s="21">
        <v>0</v>
      </c>
      <c r="O106" s="21">
        <v>0</v>
      </c>
      <c r="P106" s="21">
        <v>0</v>
      </c>
      <c r="Q106" s="21">
        <v>0</v>
      </c>
      <c r="R106" s="21">
        <v>0</v>
      </c>
      <c r="S106" s="21">
        <v>0</v>
      </c>
      <c r="T106" s="21">
        <v>0</v>
      </c>
      <c r="U106" s="86">
        <v>0</v>
      </c>
      <c r="V106" s="18">
        <v>0</v>
      </c>
    </row>
    <row r="107" spans="3:22" x14ac:dyDescent="0.35">
      <c r="C107" s="23" t="s">
        <v>390</v>
      </c>
      <c r="D107" s="20">
        <v>1</v>
      </c>
      <c r="E107" s="22">
        <v>47</v>
      </c>
      <c r="F107" s="21">
        <v>0</v>
      </c>
      <c r="G107" s="21">
        <v>0</v>
      </c>
      <c r="H107" s="21">
        <v>0</v>
      </c>
      <c r="I107" s="21">
        <v>0</v>
      </c>
      <c r="J107" s="21">
        <v>0</v>
      </c>
      <c r="K107" s="21">
        <v>0</v>
      </c>
      <c r="L107" s="21">
        <v>0</v>
      </c>
      <c r="M107" s="21">
        <v>0</v>
      </c>
      <c r="N107" s="21">
        <v>0</v>
      </c>
      <c r="O107" s="21">
        <v>0</v>
      </c>
      <c r="P107" s="21">
        <v>0</v>
      </c>
      <c r="Q107" s="21">
        <v>0</v>
      </c>
      <c r="R107" s="21">
        <v>0</v>
      </c>
      <c r="S107" s="21">
        <v>0</v>
      </c>
      <c r="T107" s="21">
        <v>0</v>
      </c>
      <c r="U107" s="86">
        <v>0</v>
      </c>
      <c r="V107" s="18">
        <v>0</v>
      </c>
    </row>
    <row r="108" spans="3:22" x14ac:dyDescent="0.35">
      <c r="C108" s="23" t="s">
        <v>146</v>
      </c>
      <c r="D108" s="20">
        <v>1</v>
      </c>
      <c r="E108" s="22">
        <v>51</v>
      </c>
      <c r="F108" s="21">
        <v>0</v>
      </c>
      <c r="G108" s="21">
        <v>0.75</v>
      </c>
      <c r="H108" s="21">
        <v>0</v>
      </c>
      <c r="I108" s="21">
        <v>0</v>
      </c>
      <c r="J108" s="21">
        <v>0</v>
      </c>
      <c r="K108" s="21">
        <v>0.75</v>
      </c>
      <c r="L108" s="21">
        <v>0</v>
      </c>
      <c r="M108" s="21">
        <v>0</v>
      </c>
      <c r="N108" s="21">
        <v>0</v>
      </c>
      <c r="O108" s="21">
        <v>0</v>
      </c>
      <c r="P108" s="21">
        <v>0</v>
      </c>
      <c r="Q108" s="21">
        <v>0</v>
      </c>
      <c r="R108" s="21">
        <v>0.75</v>
      </c>
      <c r="S108" s="21">
        <v>0</v>
      </c>
      <c r="T108" s="21">
        <v>0</v>
      </c>
      <c r="U108" s="86">
        <v>0</v>
      </c>
      <c r="V108" s="18">
        <v>0</v>
      </c>
    </row>
    <row r="109" spans="3:22" x14ac:dyDescent="0.35">
      <c r="C109" s="23" t="s">
        <v>159</v>
      </c>
      <c r="D109" s="20">
        <v>1</v>
      </c>
      <c r="E109" s="22">
        <v>53</v>
      </c>
      <c r="F109" s="21">
        <v>0</v>
      </c>
      <c r="G109" s="21">
        <v>1</v>
      </c>
      <c r="H109" s="21">
        <v>0</v>
      </c>
      <c r="I109" s="21">
        <v>1</v>
      </c>
      <c r="J109" s="21">
        <v>0</v>
      </c>
      <c r="K109" s="21">
        <v>0</v>
      </c>
      <c r="L109" s="21">
        <v>0</v>
      </c>
      <c r="M109" s="21">
        <v>0</v>
      </c>
      <c r="N109" s="21">
        <v>1</v>
      </c>
      <c r="O109" s="21">
        <v>0</v>
      </c>
      <c r="P109" s="21">
        <v>0</v>
      </c>
      <c r="Q109" s="21">
        <v>0</v>
      </c>
      <c r="R109" s="21">
        <v>0</v>
      </c>
      <c r="S109" s="21">
        <v>0</v>
      </c>
      <c r="T109" s="21">
        <v>0</v>
      </c>
      <c r="U109" s="86">
        <v>0</v>
      </c>
      <c r="V109" s="18">
        <v>0</v>
      </c>
    </row>
    <row r="110" spans="3:22" x14ac:dyDescent="0.35">
      <c r="C110" s="23" t="s">
        <v>126</v>
      </c>
      <c r="D110" s="20">
        <v>3</v>
      </c>
      <c r="E110" s="22">
        <v>51.333333333333336</v>
      </c>
      <c r="F110" s="21">
        <v>1</v>
      </c>
      <c r="G110" s="21">
        <v>0</v>
      </c>
      <c r="H110" s="21">
        <v>0</v>
      </c>
      <c r="I110" s="21">
        <v>0</v>
      </c>
      <c r="J110" s="21">
        <v>1</v>
      </c>
      <c r="K110" s="21">
        <v>0</v>
      </c>
      <c r="L110" s="21">
        <v>0</v>
      </c>
      <c r="M110" s="21">
        <v>0</v>
      </c>
      <c r="N110" s="21">
        <v>0</v>
      </c>
      <c r="O110" s="21">
        <v>0</v>
      </c>
      <c r="P110" s="21">
        <v>0</v>
      </c>
      <c r="Q110" s="21">
        <v>0</v>
      </c>
      <c r="R110" s="21">
        <v>2</v>
      </c>
      <c r="S110" s="21">
        <v>1</v>
      </c>
      <c r="T110" s="21">
        <v>0</v>
      </c>
      <c r="U110" s="86">
        <v>0</v>
      </c>
      <c r="V110" s="18">
        <v>0</v>
      </c>
    </row>
    <row r="111" spans="3:22" x14ac:dyDescent="0.35">
      <c r="C111" s="23" t="s">
        <v>150</v>
      </c>
      <c r="D111" s="20">
        <v>1</v>
      </c>
      <c r="E111" s="22">
        <v>70</v>
      </c>
      <c r="F111" s="21">
        <v>0</v>
      </c>
      <c r="G111" s="21">
        <v>1</v>
      </c>
      <c r="H111" s="21">
        <v>0</v>
      </c>
      <c r="I111" s="21">
        <v>0</v>
      </c>
      <c r="J111" s="21">
        <v>0</v>
      </c>
      <c r="K111" s="21">
        <v>0</v>
      </c>
      <c r="L111" s="21">
        <v>0</v>
      </c>
      <c r="M111" s="21">
        <v>0</v>
      </c>
      <c r="N111" s="21">
        <v>1</v>
      </c>
      <c r="O111" s="21">
        <v>1</v>
      </c>
      <c r="P111" s="21">
        <v>0</v>
      </c>
      <c r="Q111" s="21">
        <v>0</v>
      </c>
      <c r="R111" s="21">
        <v>0</v>
      </c>
      <c r="S111" s="21">
        <v>0</v>
      </c>
      <c r="T111" s="21">
        <v>0</v>
      </c>
      <c r="U111" s="86">
        <v>0</v>
      </c>
      <c r="V111" s="18">
        <v>0</v>
      </c>
    </row>
    <row r="112" spans="3:22" x14ac:dyDescent="0.35">
      <c r="C112" s="23" t="s">
        <v>199</v>
      </c>
      <c r="D112" s="20">
        <v>1</v>
      </c>
      <c r="E112" s="22">
        <v>34</v>
      </c>
      <c r="F112" s="21">
        <v>0</v>
      </c>
      <c r="G112" s="21">
        <v>0</v>
      </c>
      <c r="H112" s="21">
        <v>0</v>
      </c>
      <c r="I112" s="21">
        <v>0</v>
      </c>
      <c r="J112" s="21">
        <v>0</v>
      </c>
      <c r="K112" s="21">
        <v>0</v>
      </c>
      <c r="L112" s="21">
        <v>0</v>
      </c>
      <c r="M112" s="21">
        <v>0</v>
      </c>
      <c r="N112" s="21">
        <v>0</v>
      </c>
      <c r="O112" s="21">
        <v>0</v>
      </c>
      <c r="P112" s="21">
        <v>0</v>
      </c>
      <c r="Q112" s="21">
        <v>1</v>
      </c>
      <c r="R112" s="21">
        <v>1</v>
      </c>
      <c r="S112" s="21">
        <v>0</v>
      </c>
      <c r="T112" s="21">
        <v>0</v>
      </c>
      <c r="U112" s="86">
        <v>1</v>
      </c>
      <c r="V112" s="18">
        <v>0</v>
      </c>
    </row>
    <row r="113" spans="3:22" x14ac:dyDescent="0.35">
      <c r="C113" s="23" t="s">
        <v>382</v>
      </c>
      <c r="D113" s="20">
        <v>4</v>
      </c>
      <c r="E113" s="22">
        <v>58</v>
      </c>
      <c r="F113" s="21">
        <v>1</v>
      </c>
      <c r="G113" s="21">
        <v>0</v>
      </c>
      <c r="H113" s="21">
        <v>0</v>
      </c>
      <c r="I113" s="21">
        <v>0</v>
      </c>
      <c r="J113" s="21">
        <v>0</v>
      </c>
      <c r="K113" s="21">
        <v>0</v>
      </c>
      <c r="L113" s="21">
        <v>0</v>
      </c>
      <c r="M113" s="21">
        <v>0</v>
      </c>
      <c r="N113" s="21">
        <v>1</v>
      </c>
      <c r="O113" s="21">
        <v>0</v>
      </c>
      <c r="P113" s="21">
        <v>0</v>
      </c>
      <c r="Q113" s="21">
        <v>0</v>
      </c>
      <c r="R113" s="21">
        <v>0</v>
      </c>
      <c r="S113" s="21">
        <v>2</v>
      </c>
      <c r="T113" s="21">
        <v>0</v>
      </c>
      <c r="U113" s="86">
        <v>1</v>
      </c>
      <c r="V113" s="18">
        <v>0</v>
      </c>
    </row>
    <row r="114" spans="3:22" x14ac:dyDescent="0.35">
      <c r="C114" s="23" t="s">
        <v>127</v>
      </c>
      <c r="D114" s="20">
        <v>2</v>
      </c>
      <c r="E114" s="22">
        <v>62</v>
      </c>
      <c r="F114" s="21">
        <v>0</v>
      </c>
      <c r="G114" s="21">
        <v>0</v>
      </c>
      <c r="H114" s="21">
        <v>0</v>
      </c>
      <c r="I114" s="21">
        <v>0</v>
      </c>
      <c r="J114" s="21">
        <v>0</v>
      </c>
      <c r="K114" s="21">
        <v>0</v>
      </c>
      <c r="L114" s="21">
        <v>1</v>
      </c>
      <c r="M114" s="21">
        <v>0</v>
      </c>
      <c r="N114" s="21">
        <v>2</v>
      </c>
      <c r="O114" s="21">
        <v>0</v>
      </c>
      <c r="P114" s="21">
        <v>0</v>
      </c>
      <c r="Q114" s="21">
        <v>0</v>
      </c>
      <c r="R114" s="21">
        <v>1</v>
      </c>
      <c r="S114" s="21">
        <v>2</v>
      </c>
      <c r="T114" s="21">
        <v>0</v>
      </c>
      <c r="U114" s="86">
        <v>0</v>
      </c>
      <c r="V114" s="18">
        <v>0</v>
      </c>
    </row>
    <row r="115" spans="3:22" x14ac:dyDescent="0.35">
      <c r="C115" s="23" t="s">
        <v>163</v>
      </c>
      <c r="D115" s="20">
        <v>2</v>
      </c>
      <c r="E115" s="22">
        <v>54</v>
      </c>
      <c r="F115" s="21">
        <v>0</v>
      </c>
      <c r="G115" s="21">
        <v>0</v>
      </c>
      <c r="H115" s="21">
        <v>0</v>
      </c>
      <c r="I115" s="21">
        <v>0</v>
      </c>
      <c r="J115" s="21">
        <v>0</v>
      </c>
      <c r="K115" s="21">
        <v>1</v>
      </c>
      <c r="L115" s="21">
        <v>0</v>
      </c>
      <c r="M115" s="21">
        <v>1</v>
      </c>
      <c r="N115" s="21">
        <v>1</v>
      </c>
      <c r="O115" s="21">
        <v>0</v>
      </c>
      <c r="P115" s="21">
        <v>0</v>
      </c>
      <c r="Q115" s="21">
        <v>0</v>
      </c>
      <c r="R115" s="21">
        <v>2</v>
      </c>
      <c r="S115" s="21">
        <v>0</v>
      </c>
      <c r="T115" s="21">
        <v>0</v>
      </c>
      <c r="U115" s="86">
        <v>1</v>
      </c>
      <c r="V115" s="18">
        <v>0</v>
      </c>
    </row>
    <row r="116" spans="3:22" x14ac:dyDescent="0.35">
      <c r="C116" s="23" t="s">
        <v>380</v>
      </c>
      <c r="D116" s="20">
        <v>2</v>
      </c>
      <c r="E116" s="22">
        <v>36</v>
      </c>
      <c r="F116" s="21">
        <v>0</v>
      </c>
      <c r="G116" s="21">
        <v>1</v>
      </c>
      <c r="H116" s="21">
        <v>0</v>
      </c>
      <c r="I116" s="21">
        <v>0</v>
      </c>
      <c r="J116" s="21">
        <v>1</v>
      </c>
      <c r="K116" s="21">
        <v>1</v>
      </c>
      <c r="L116" s="21">
        <v>0</v>
      </c>
      <c r="M116" s="21">
        <v>1</v>
      </c>
      <c r="N116" s="21">
        <v>0</v>
      </c>
      <c r="O116" s="21">
        <v>0</v>
      </c>
      <c r="P116" s="21">
        <v>0</v>
      </c>
      <c r="Q116" s="21">
        <v>1</v>
      </c>
      <c r="R116" s="21">
        <v>0</v>
      </c>
      <c r="S116" s="21">
        <v>0</v>
      </c>
      <c r="T116" s="21">
        <v>0</v>
      </c>
      <c r="U116" s="86">
        <v>0</v>
      </c>
      <c r="V116" s="18">
        <v>0</v>
      </c>
    </row>
    <row r="117" spans="3:22" x14ac:dyDescent="0.35">
      <c r="C117" s="23" t="s">
        <v>173</v>
      </c>
      <c r="D117" s="20">
        <v>2</v>
      </c>
      <c r="E117" s="22">
        <v>55</v>
      </c>
      <c r="F117" s="21">
        <v>1</v>
      </c>
      <c r="G117" s="21">
        <v>1</v>
      </c>
      <c r="H117" s="21">
        <v>0</v>
      </c>
      <c r="I117" s="21">
        <v>0</v>
      </c>
      <c r="J117" s="21">
        <v>0</v>
      </c>
      <c r="K117" s="21">
        <v>1</v>
      </c>
      <c r="L117" s="21">
        <v>0</v>
      </c>
      <c r="M117" s="21">
        <v>0</v>
      </c>
      <c r="N117" s="21">
        <v>0</v>
      </c>
      <c r="O117" s="21">
        <v>0</v>
      </c>
      <c r="P117" s="21">
        <v>1</v>
      </c>
      <c r="Q117" s="21">
        <v>0</v>
      </c>
      <c r="R117" s="21">
        <v>1</v>
      </c>
      <c r="S117" s="21">
        <v>0</v>
      </c>
      <c r="T117" s="21">
        <v>0</v>
      </c>
      <c r="U117" s="86">
        <v>0</v>
      </c>
      <c r="V117" s="18">
        <v>0</v>
      </c>
    </row>
    <row r="118" spans="3:22" x14ac:dyDescent="0.35">
      <c r="C118" s="23" t="s">
        <v>175</v>
      </c>
      <c r="D118" s="20">
        <v>5</v>
      </c>
      <c r="E118" s="22">
        <v>52.6</v>
      </c>
      <c r="F118" s="21">
        <v>1</v>
      </c>
      <c r="G118" s="21">
        <v>3</v>
      </c>
      <c r="H118" s="21">
        <v>0</v>
      </c>
      <c r="I118" s="21">
        <v>1</v>
      </c>
      <c r="J118" s="21">
        <v>0</v>
      </c>
      <c r="K118" s="21">
        <v>2</v>
      </c>
      <c r="L118" s="21">
        <v>0</v>
      </c>
      <c r="M118" s="21">
        <v>0</v>
      </c>
      <c r="N118" s="21">
        <v>1</v>
      </c>
      <c r="O118" s="21">
        <v>1</v>
      </c>
      <c r="P118" s="21">
        <v>1</v>
      </c>
      <c r="Q118" s="21">
        <v>2</v>
      </c>
      <c r="R118" s="21">
        <v>1</v>
      </c>
      <c r="S118" s="21">
        <v>1</v>
      </c>
      <c r="T118" s="21">
        <v>0</v>
      </c>
      <c r="U118" s="86">
        <v>0</v>
      </c>
      <c r="V118" s="18">
        <v>1</v>
      </c>
    </row>
    <row r="119" spans="3:22" x14ac:dyDescent="0.35">
      <c r="C119" s="23" t="s">
        <v>383</v>
      </c>
      <c r="D119" s="20">
        <v>1</v>
      </c>
      <c r="E119" s="22">
        <v>55</v>
      </c>
      <c r="F119" s="21">
        <v>0</v>
      </c>
      <c r="G119" s="21">
        <v>0</v>
      </c>
      <c r="H119" s="21">
        <v>0</v>
      </c>
      <c r="I119" s="21">
        <v>0</v>
      </c>
      <c r="J119" s="21">
        <v>1</v>
      </c>
      <c r="K119" s="21">
        <v>0</v>
      </c>
      <c r="L119" s="21">
        <v>0</v>
      </c>
      <c r="M119" s="21">
        <v>0</v>
      </c>
      <c r="N119" s="21">
        <v>1</v>
      </c>
      <c r="O119" s="21">
        <v>0</v>
      </c>
      <c r="P119" s="21">
        <v>0</v>
      </c>
      <c r="Q119" s="21">
        <v>0</v>
      </c>
      <c r="R119" s="21">
        <v>0</v>
      </c>
      <c r="S119" s="21">
        <v>1</v>
      </c>
      <c r="T119" s="21">
        <v>0</v>
      </c>
      <c r="U119" s="86">
        <v>0</v>
      </c>
      <c r="V119" s="18">
        <v>0</v>
      </c>
    </row>
    <row r="120" spans="3:22" x14ac:dyDescent="0.35">
      <c r="C120" s="23" t="s">
        <v>185</v>
      </c>
      <c r="D120" s="20">
        <v>1</v>
      </c>
      <c r="E120" s="22">
        <v>52</v>
      </c>
      <c r="F120" s="21">
        <v>0</v>
      </c>
      <c r="G120" s="21">
        <v>0</v>
      </c>
      <c r="H120" s="21">
        <v>0</v>
      </c>
      <c r="I120" s="21">
        <v>0</v>
      </c>
      <c r="J120" s="21">
        <v>0</v>
      </c>
      <c r="K120" s="21">
        <v>1</v>
      </c>
      <c r="L120" s="21">
        <v>0</v>
      </c>
      <c r="M120" s="21">
        <v>0</v>
      </c>
      <c r="N120" s="21">
        <v>0</v>
      </c>
      <c r="O120" s="21">
        <v>0</v>
      </c>
      <c r="P120" s="21">
        <v>0</v>
      </c>
      <c r="Q120" s="21">
        <v>0</v>
      </c>
      <c r="R120" s="21">
        <v>1</v>
      </c>
      <c r="S120" s="21">
        <v>1</v>
      </c>
      <c r="T120" s="21">
        <v>0</v>
      </c>
      <c r="U120" s="86">
        <v>0</v>
      </c>
      <c r="V120" s="18">
        <v>0</v>
      </c>
    </row>
    <row r="121" spans="3:22" x14ac:dyDescent="0.35">
      <c r="C121" s="23" t="s">
        <v>172</v>
      </c>
      <c r="D121" s="20">
        <v>5</v>
      </c>
      <c r="E121" s="22">
        <v>48.2</v>
      </c>
      <c r="F121" s="21">
        <v>0</v>
      </c>
      <c r="G121" s="21">
        <v>1</v>
      </c>
      <c r="H121" s="21">
        <v>0</v>
      </c>
      <c r="I121" s="21">
        <v>1</v>
      </c>
      <c r="J121" s="21">
        <v>0</v>
      </c>
      <c r="K121" s="21">
        <v>1</v>
      </c>
      <c r="L121" s="21">
        <v>0</v>
      </c>
      <c r="M121" s="21">
        <v>1</v>
      </c>
      <c r="N121" s="21">
        <v>3</v>
      </c>
      <c r="O121" s="21">
        <v>0</v>
      </c>
      <c r="P121" s="21">
        <v>0</v>
      </c>
      <c r="Q121" s="21">
        <v>1</v>
      </c>
      <c r="R121" s="21">
        <v>3</v>
      </c>
      <c r="S121" s="21">
        <v>2</v>
      </c>
      <c r="T121" s="21">
        <v>0</v>
      </c>
      <c r="U121" s="86">
        <v>0</v>
      </c>
      <c r="V121" s="18">
        <v>0</v>
      </c>
    </row>
    <row r="122" spans="3:22" x14ac:dyDescent="0.35">
      <c r="C122" s="23" t="s">
        <v>148</v>
      </c>
      <c r="D122" s="20">
        <v>5</v>
      </c>
      <c r="E122" s="22">
        <v>78.400000000000006</v>
      </c>
      <c r="F122" s="21">
        <v>0</v>
      </c>
      <c r="G122" s="21">
        <v>2</v>
      </c>
      <c r="H122" s="21">
        <v>0</v>
      </c>
      <c r="I122" s="21">
        <v>1</v>
      </c>
      <c r="J122" s="21">
        <v>0</v>
      </c>
      <c r="K122" s="21">
        <v>1</v>
      </c>
      <c r="L122" s="21">
        <v>0</v>
      </c>
      <c r="M122" s="21">
        <v>1</v>
      </c>
      <c r="N122" s="21">
        <v>1</v>
      </c>
      <c r="O122" s="21">
        <v>1</v>
      </c>
      <c r="P122" s="21">
        <v>0</v>
      </c>
      <c r="Q122" s="21">
        <v>1</v>
      </c>
      <c r="R122" s="21">
        <v>0</v>
      </c>
      <c r="S122" s="21">
        <v>1</v>
      </c>
      <c r="T122" s="21">
        <v>0</v>
      </c>
      <c r="U122" s="86">
        <v>1</v>
      </c>
      <c r="V122" s="18">
        <v>1</v>
      </c>
    </row>
    <row r="123" spans="3:22" x14ac:dyDescent="0.35">
      <c r="C123" s="23" t="s">
        <v>407</v>
      </c>
      <c r="D123" s="20">
        <v>1</v>
      </c>
      <c r="E123" s="22">
        <v>70</v>
      </c>
      <c r="F123" s="21">
        <v>0</v>
      </c>
      <c r="G123" s="21">
        <v>0</v>
      </c>
      <c r="H123" s="21">
        <v>0</v>
      </c>
      <c r="I123" s="21">
        <v>0</v>
      </c>
      <c r="J123" s="21">
        <v>0</v>
      </c>
      <c r="K123" s="21">
        <v>0</v>
      </c>
      <c r="L123" s="21">
        <v>0</v>
      </c>
      <c r="M123" s="21">
        <v>0</v>
      </c>
      <c r="N123" s="21">
        <v>0</v>
      </c>
      <c r="O123" s="21">
        <v>0</v>
      </c>
      <c r="P123" s="21">
        <v>0</v>
      </c>
      <c r="Q123" s="21">
        <v>0</v>
      </c>
      <c r="R123" s="21">
        <v>0</v>
      </c>
      <c r="S123" s="21">
        <v>0</v>
      </c>
      <c r="T123" s="21">
        <v>0</v>
      </c>
      <c r="U123" s="86">
        <v>0</v>
      </c>
      <c r="V123" s="18">
        <v>0</v>
      </c>
    </row>
    <row r="124" spans="3:22" x14ac:dyDescent="0.35">
      <c r="C124" s="23" t="s">
        <v>415</v>
      </c>
      <c r="D124" s="20">
        <v>1</v>
      </c>
      <c r="E124" s="22">
        <v>26</v>
      </c>
      <c r="F124" s="21">
        <v>0</v>
      </c>
      <c r="G124" s="21">
        <v>0</v>
      </c>
      <c r="H124" s="21">
        <v>0</v>
      </c>
      <c r="I124" s="21">
        <v>0</v>
      </c>
      <c r="J124" s="21">
        <v>1</v>
      </c>
      <c r="K124" s="21">
        <v>1</v>
      </c>
      <c r="L124" s="21">
        <v>0</v>
      </c>
      <c r="M124" s="21">
        <v>0</v>
      </c>
      <c r="N124" s="21">
        <v>0</v>
      </c>
      <c r="O124" s="21">
        <v>0</v>
      </c>
      <c r="P124" s="21">
        <v>0</v>
      </c>
      <c r="Q124" s="21">
        <v>0</v>
      </c>
      <c r="R124" s="21">
        <v>0</v>
      </c>
      <c r="S124" s="21">
        <v>0</v>
      </c>
      <c r="T124" s="21">
        <v>1</v>
      </c>
      <c r="U124" s="86">
        <v>0</v>
      </c>
      <c r="V124" s="18">
        <v>0</v>
      </c>
    </row>
    <row r="125" spans="3:22" x14ac:dyDescent="0.35">
      <c r="C125" s="23" t="s">
        <v>131</v>
      </c>
      <c r="D125" s="20">
        <v>4</v>
      </c>
      <c r="E125" s="22">
        <v>68.5</v>
      </c>
      <c r="F125" s="21">
        <v>2</v>
      </c>
      <c r="G125" s="21">
        <v>1</v>
      </c>
      <c r="H125" s="21">
        <v>1</v>
      </c>
      <c r="I125" s="21">
        <v>0</v>
      </c>
      <c r="J125" s="21">
        <v>1</v>
      </c>
      <c r="K125" s="21">
        <v>0</v>
      </c>
      <c r="L125" s="21">
        <v>0</v>
      </c>
      <c r="M125" s="21">
        <v>0</v>
      </c>
      <c r="N125" s="21">
        <v>1</v>
      </c>
      <c r="O125" s="21">
        <v>0</v>
      </c>
      <c r="P125" s="21">
        <v>0</v>
      </c>
      <c r="Q125" s="21">
        <v>1</v>
      </c>
      <c r="R125" s="21">
        <v>0</v>
      </c>
      <c r="S125" s="21">
        <v>0</v>
      </c>
      <c r="T125" s="21">
        <v>0</v>
      </c>
      <c r="U125" s="86">
        <v>0</v>
      </c>
      <c r="V125" s="18">
        <v>2</v>
      </c>
    </row>
    <row r="126" spans="3:22" x14ac:dyDescent="0.35">
      <c r="C126" s="23" t="s">
        <v>144</v>
      </c>
      <c r="D126" s="20">
        <v>2</v>
      </c>
      <c r="E126" s="22">
        <v>67.5</v>
      </c>
      <c r="F126" s="21">
        <v>0</v>
      </c>
      <c r="G126" s="21">
        <v>1</v>
      </c>
      <c r="H126" s="21">
        <v>0</v>
      </c>
      <c r="I126" s="21">
        <v>0</v>
      </c>
      <c r="J126" s="21">
        <v>0</v>
      </c>
      <c r="K126" s="21">
        <v>1</v>
      </c>
      <c r="L126" s="21">
        <v>0</v>
      </c>
      <c r="M126" s="21">
        <v>0</v>
      </c>
      <c r="N126" s="21">
        <v>0</v>
      </c>
      <c r="O126" s="21">
        <v>0</v>
      </c>
      <c r="P126" s="21">
        <v>0</v>
      </c>
      <c r="Q126" s="21">
        <v>1</v>
      </c>
      <c r="R126" s="21">
        <v>0</v>
      </c>
      <c r="S126" s="21">
        <v>0</v>
      </c>
      <c r="T126" s="21">
        <v>0</v>
      </c>
      <c r="U126" s="86">
        <v>0</v>
      </c>
      <c r="V126" s="18">
        <v>0</v>
      </c>
    </row>
    <row r="127" spans="3:22" x14ac:dyDescent="0.35">
      <c r="C127" s="23" t="s">
        <v>381</v>
      </c>
      <c r="D127" s="20">
        <v>1</v>
      </c>
      <c r="E127" s="22">
        <v>31</v>
      </c>
      <c r="F127" s="21">
        <v>0</v>
      </c>
      <c r="G127" s="21">
        <v>0</v>
      </c>
      <c r="H127" s="21">
        <v>0</v>
      </c>
      <c r="I127" s="21">
        <v>1</v>
      </c>
      <c r="J127" s="21">
        <v>0</v>
      </c>
      <c r="K127" s="21">
        <v>0</v>
      </c>
      <c r="L127" s="21">
        <v>0</v>
      </c>
      <c r="M127" s="21">
        <v>0</v>
      </c>
      <c r="N127" s="21">
        <v>1</v>
      </c>
      <c r="O127" s="21">
        <v>0</v>
      </c>
      <c r="P127" s="21">
        <v>0</v>
      </c>
      <c r="Q127" s="21">
        <v>0</v>
      </c>
      <c r="R127" s="21">
        <v>0</v>
      </c>
      <c r="S127" s="21">
        <v>1</v>
      </c>
      <c r="T127" s="21">
        <v>0</v>
      </c>
      <c r="U127" s="86">
        <v>0</v>
      </c>
      <c r="V127" s="18">
        <v>0</v>
      </c>
    </row>
    <row r="128" spans="3:22" x14ac:dyDescent="0.35">
      <c r="C128" s="23" t="s">
        <v>130</v>
      </c>
      <c r="D128" s="20">
        <v>2</v>
      </c>
      <c r="E128" s="22">
        <v>40.5</v>
      </c>
      <c r="F128" s="21">
        <v>0</v>
      </c>
      <c r="G128" s="21">
        <v>0</v>
      </c>
      <c r="H128" s="21">
        <v>0</v>
      </c>
      <c r="I128" s="21">
        <v>0</v>
      </c>
      <c r="J128" s="21">
        <v>1</v>
      </c>
      <c r="K128" s="21">
        <v>1</v>
      </c>
      <c r="L128" s="21">
        <v>0</v>
      </c>
      <c r="M128" s="21">
        <v>0</v>
      </c>
      <c r="N128" s="21">
        <v>1</v>
      </c>
      <c r="O128" s="21">
        <v>0</v>
      </c>
      <c r="P128" s="21">
        <v>0</v>
      </c>
      <c r="Q128" s="21">
        <v>0</v>
      </c>
      <c r="R128" s="21">
        <v>0</v>
      </c>
      <c r="S128" s="21">
        <v>0</v>
      </c>
      <c r="T128" s="21">
        <v>0</v>
      </c>
      <c r="U128" s="86">
        <v>0</v>
      </c>
      <c r="V128" s="18">
        <v>1</v>
      </c>
    </row>
    <row r="129" spans="3:22" x14ac:dyDescent="0.35">
      <c r="C129" s="23" t="s">
        <v>164</v>
      </c>
      <c r="D129" s="20">
        <v>16</v>
      </c>
      <c r="E129" s="22">
        <v>66.875</v>
      </c>
      <c r="F129" s="21">
        <v>3.4571428571428569</v>
      </c>
      <c r="G129" s="21">
        <v>3.2071428571428573</v>
      </c>
      <c r="H129" s="21">
        <v>4.2071428571428573</v>
      </c>
      <c r="I129" s="21">
        <v>2</v>
      </c>
      <c r="J129" s="21">
        <v>1</v>
      </c>
      <c r="K129" s="21">
        <v>1.75</v>
      </c>
      <c r="L129" s="21">
        <v>1.75</v>
      </c>
      <c r="M129" s="21">
        <v>3</v>
      </c>
      <c r="N129" s="21">
        <v>1.4285714285714286</v>
      </c>
      <c r="O129" s="21">
        <v>2.4571428571428573</v>
      </c>
      <c r="P129" s="21">
        <v>0</v>
      </c>
      <c r="Q129" s="21">
        <v>1.4285714285714286</v>
      </c>
      <c r="R129" s="21">
        <v>2.4285714285714288</v>
      </c>
      <c r="S129" s="21">
        <v>2.4285714285714288</v>
      </c>
      <c r="T129" s="21">
        <v>0</v>
      </c>
      <c r="U129" s="86">
        <v>0</v>
      </c>
      <c r="V129" s="18">
        <v>1.4285714285714286</v>
      </c>
    </row>
    <row r="130" spans="3:22" x14ac:dyDescent="0.35">
      <c r="C130" s="23" t="s">
        <v>176</v>
      </c>
      <c r="D130" s="20">
        <v>19</v>
      </c>
      <c r="E130" s="22">
        <v>74.10526315789474</v>
      </c>
      <c r="F130" s="21">
        <v>4.333333333333333</v>
      </c>
      <c r="G130" s="21">
        <v>6.333333333333333</v>
      </c>
      <c r="H130" s="21">
        <v>2.3333333333333335</v>
      </c>
      <c r="I130" s="21">
        <v>2</v>
      </c>
      <c r="J130" s="21">
        <v>0</v>
      </c>
      <c r="K130" s="21">
        <v>1.3333333333333333</v>
      </c>
      <c r="L130" s="21">
        <v>1</v>
      </c>
      <c r="M130" s="21">
        <v>3</v>
      </c>
      <c r="N130" s="21">
        <v>1.3333333333333333</v>
      </c>
      <c r="O130" s="21">
        <v>2.3333333333333335</v>
      </c>
      <c r="P130" s="21">
        <v>0</v>
      </c>
      <c r="Q130" s="21">
        <v>2</v>
      </c>
      <c r="R130" s="21">
        <v>3.3333333333333335</v>
      </c>
      <c r="S130" s="21">
        <v>4.3333333333333339</v>
      </c>
      <c r="T130" s="21">
        <v>1</v>
      </c>
      <c r="U130" s="86">
        <v>2</v>
      </c>
      <c r="V130" s="18">
        <v>0</v>
      </c>
    </row>
    <row r="131" spans="3:22" x14ac:dyDescent="0.35">
      <c r="C131" s="23" t="s">
        <v>122</v>
      </c>
      <c r="D131" s="20">
        <v>3</v>
      </c>
      <c r="E131" s="22">
        <v>32</v>
      </c>
      <c r="F131" s="21">
        <v>1</v>
      </c>
      <c r="G131" s="21">
        <v>0</v>
      </c>
      <c r="H131" s="21">
        <v>1</v>
      </c>
      <c r="I131" s="21">
        <v>0</v>
      </c>
      <c r="J131" s="21">
        <v>0</v>
      </c>
      <c r="K131" s="21">
        <v>1</v>
      </c>
      <c r="L131" s="21">
        <v>1</v>
      </c>
      <c r="M131" s="21">
        <v>0</v>
      </c>
      <c r="N131" s="21">
        <v>0</v>
      </c>
      <c r="O131" s="21">
        <v>0</v>
      </c>
      <c r="P131" s="21">
        <v>0</v>
      </c>
      <c r="Q131" s="21">
        <v>1</v>
      </c>
      <c r="R131" s="21">
        <v>1</v>
      </c>
      <c r="S131" s="21">
        <v>1</v>
      </c>
      <c r="T131" s="21">
        <v>0</v>
      </c>
      <c r="U131" s="86">
        <v>0</v>
      </c>
      <c r="V131" s="18">
        <v>0</v>
      </c>
    </row>
    <row r="132" spans="3:22" x14ac:dyDescent="0.35">
      <c r="C132" s="23" t="s">
        <v>116</v>
      </c>
      <c r="D132" s="20">
        <v>1</v>
      </c>
      <c r="E132" s="22">
        <v>63</v>
      </c>
      <c r="F132" s="21">
        <v>1</v>
      </c>
      <c r="G132" s="21">
        <v>0</v>
      </c>
      <c r="H132" s="21">
        <v>0</v>
      </c>
      <c r="I132" s="21">
        <v>0</v>
      </c>
      <c r="J132" s="21">
        <v>0</v>
      </c>
      <c r="K132" s="21">
        <v>0</v>
      </c>
      <c r="L132" s="21">
        <v>0</v>
      </c>
      <c r="M132" s="21">
        <v>1</v>
      </c>
      <c r="N132" s="21">
        <v>0</v>
      </c>
      <c r="O132" s="21">
        <v>1</v>
      </c>
      <c r="P132" s="21">
        <v>0</v>
      </c>
      <c r="Q132" s="21">
        <v>0</v>
      </c>
      <c r="R132" s="21">
        <v>0</v>
      </c>
      <c r="S132" s="21">
        <v>0</v>
      </c>
      <c r="T132" s="21">
        <v>0</v>
      </c>
      <c r="U132" s="86">
        <v>0</v>
      </c>
      <c r="V132" s="18">
        <v>0</v>
      </c>
    </row>
    <row r="133" spans="3:22" x14ac:dyDescent="0.35">
      <c r="C133" s="23" t="s">
        <v>151</v>
      </c>
      <c r="D133" s="20">
        <v>2</v>
      </c>
      <c r="E133" s="22">
        <v>73</v>
      </c>
      <c r="F133" s="21">
        <v>1</v>
      </c>
      <c r="G133" s="21">
        <v>0</v>
      </c>
      <c r="H133" s="21">
        <v>0</v>
      </c>
      <c r="I133" s="21">
        <v>1</v>
      </c>
      <c r="J133" s="21">
        <v>0</v>
      </c>
      <c r="K133" s="21">
        <v>0</v>
      </c>
      <c r="L133" s="21">
        <v>0</v>
      </c>
      <c r="M133" s="21">
        <v>0</v>
      </c>
      <c r="N133" s="21">
        <v>2</v>
      </c>
      <c r="O133" s="21">
        <v>0</v>
      </c>
      <c r="P133" s="21">
        <v>0</v>
      </c>
      <c r="Q133" s="21">
        <v>0</v>
      </c>
      <c r="R133" s="21">
        <v>0</v>
      </c>
      <c r="S133" s="21">
        <v>1</v>
      </c>
      <c r="T133" s="21">
        <v>0</v>
      </c>
      <c r="U133" s="86">
        <v>0</v>
      </c>
      <c r="V133" s="18">
        <v>1</v>
      </c>
    </row>
    <row r="134" spans="3:22" x14ac:dyDescent="0.35">
      <c r="C134" s="23" t="s">
        <v>187</v>
      </c>
      <c r="D134" s="20">
        <v>9</v>
      </c>
      <c r="E134" s="22">
        <v>50.111111111111114</v>
      </c>
      <c r="F134" s="21">
        <v>4.4285714285714288</v>
      </c>
      <c r="G134" s="21">
        <v>0.9285714285714286</v>
      </c>
      <c r="H134" s="21">
        <v>0.9285714285714286</v>
      </c>
      <c r="I134" s="21">
        <v>1.9285714285714286</v>
      </c>
      <c r="J134" s="21">
        <v>0.42857142857142855</v>
      </c>
      <c r="K134" s="21">
        <v>1.5</v>
      </c>
      <c r="L134" s="21">
        <v>1.5</v>
      </c>
      <c r="M134" s="21">
        <v>0</v>
      </c>
      <c r="N134" s="21">
        <v>1</v>
      </c>
      <c r="O134" s="21">
        <v>0</v>
      </c>
      <c r="P134" s="21">
        <v>0</v>
      </c>
      <c r="Q134" s="21">
        <v>3.5</v>
      </c>
      <c r="R134" s="21">
        <v>2.9285714285714288</v>
      </c>
      <c r="S134" s="21">
        <v>1.9285714285714286</v>
      </c>
      <c r="T134" s="21">
        <v>1</v>
      </c>
      <c r="U134" s="86">
        <v>0</v>
      </c>
      <c r="V134" s="18">
        <v>0</v>
      </c>
    </row>
    <row r="135" spans="3:22" x14ac:dyDescent="0.35">
      <c r="C135" s="23" t="s">
        <v>191</v>
      </c>
      <c r="D135" s="20">
        <v>1</v>
      </c>
      <c r="E135" s="22">
        <v>55</v>
      </c>
      <c r="F135" s="21">
        <v>0</v>
      </c>
      <c r="G135" s="21">
        <v>0</v>
      </c>
      <c r="H135" s="21">
        <v>0</v>
      </c>
      <c r="I135" s="21">
        <v>0</v>
      </c>
      <c r="J135" s="21">
        <v>0</v>
      </c>
      <c r="K135" s="21">
        <v>0</v>
      </c>
      <c r="L135" s="21">
        <v>0</v>
      </c>
      <c r="M135" s="21">
        <v>0</v>
      </c>
      <c r="N135" s="21">
        <v>0</v>
      </c>
      <c r="O135" s="21">
        <v>0</v>
      </c>
      <c r="P135" s="21">
        <v>0</v>
      </c>
      <c r="Q135" s="21">
        <v>0</v>
      </c>
      <c r="R135" s="21">
        <v>0</v>
      </c>
      <c r="S135" s="21">
        <v>0</v>
      </c>
      <c r="T135" s="21">
        <v>0</v>
      </c>
      <c r="U135" s="86">
        <v>0</v>
      </c>
      <c r="V135" s="18">
        <v>0</v>
      </c>
    </row>
    <row r="136" spans="3:22" x14ac:dyDescent="0.35">
      <c r="C136" s="29" t="s">
        <v>293</v>
      </c>
      <c r="D136" s="33">
        <v>480</v>
      </c>
      <c r="E136" s="30">
        <v>53.595833333333331</v>
      </c>
      <c r="F136" s="31">
        <v>113.55338827838827</v>
      </c>
      <c r="G136" s="31">
        <v>103.26053113553112</v>
      </c>
      <c r="H136" s="31">
        <v>66.563095238095229</v>
      </c>
      <c r="I136" s="31">
        <v>62.74148351648352</v>
      </c>
      <c r="J136" s="31">
        <v>43.228571428571428</v>
      </c>
      <c r="K136" s="31">
        <v>94.476007326007306</v>
      </c>
      <c r="L136" s="31">
        <v>29.5</v>
      </c>
      <c r="M136" s="31">
        <v>59.219047619047615</v>
      </c>
      <c r="N136" s="31">
        <v>107.62005494505493</v>
      </c>
      <c r="O136" s="31">
        <v>56.398626373626371</v>
      </c>
      <c r="P136" s="31">
        <v>6.3974358974358978</v>
      </c>
      <c r="Q136" s="31">
        <v>76.267673992673991</v>
      </c>
      <c r="R136" s="31">
        <v>112.78315018315017</v>
      </c>
      <c r="S136" s="31">
        <v>96.036721611721617</v>
      </c>
      <c r="T136" s="31">
        <v>10.397435897435898</v>
      </c>
      <c r="U136" s="87">
        <v>29.883150183150182</v>
      </c>
      <c r="V136" s="32">
        <v>34.845238095238095</v>
      </c>
    </row>
  </sheetData>
  <mergeCells count="2">
    <mergeCell ref="A1:W1"/>
    <mergeCell ref="A2:B2"/>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workbookViewId="0">
      <pane xSplit="3" ySplit="12" topLeftCell="D13" activePane="bottomRight" state="frozen"/>
      <selection pane="topRight" activeCell="D1" sqref="D1"/>
      <selection pane="bottomLeft" activeCell="A13" sqref="A13"/>
      <selection pane="bottomRight" activeCell="D2" sqref="D2"/>
    </sheetView>
  </sheetViews>
  <sheetFormatPr defaultRowHeight="14.5" x14ac:dyDescent="0.35"/>
  <cols>
    <col min="2" max="2" width="29.7265625" customWidth="1"/>
    <col min="3" max="3" width="24.81640625" customWidth="1"/>
    <col min="4" max="4" width="19.6328125" customWidth="1"/>
    <col min="5" max="5" width="11.08984375" customWidth="1"/>
    <col min="6" max="6" width="23.90625" customWidth="1"/>
    <col min="7" max="7" width="15.08984375" customWidth="1"/>
    <col min="8" max="8" width="17.26953125" customWidth="1"/>
    <col min="9" max="10" width="7.7265625" customWidth="1"/>
    <col min="11" max="11" width="6.54296875" customWidth="1"/>
    <col min="12" max="12" width="20.08984375" customWidth="1"/>
    <col min="13" max="13" width="5.54296875" customWidth="1"/>
    <col min="14" max="14" width="19.54296875" customWidth="1"/>
    <col min="15" max="15" width="13.1796875" customWidth="1"/>
    <col min="16" max="16" width="32.6328125" customWidth="1"/>
    <col min="17" max="17" width="9.08984375" customWidth="1"/>
    <col min="18" max="18" width="8.453125" customWidth="1"/>
  </cols>
  <sheetData>
    <row r="1" spans="1:18" ht="35" x14ac:dyDescent="0.9">
      <c r="A1" s="152" t="s">
        <v>345</v>
      </c>
      <c r="B1" s="152"/>
      <c r="C1" s="152"/>
      <c r="D1" s="152"/>
      <c r="E1" s="152"/>
      <c r="F1" s="152"/>
      <c r="G1" s="152"/>
      <c r="H1" s="152"/>
      <c r="I1" s="152"/>
      <c r="J1" s="152"/>
      <c r="K1" s="152"/>
      <c r="L1" s="152"/>
      <c r="M1" s="152"/>
      <c r="N1" s="152"/>
      <c r="O1" s="152"/>
      <c r="P1" s="152"/>
      <c r="Q1" s="152"/>
      <c r="R1" s="152"/>
    </row>
    <row r="2" spans="1:18" ht="16" x14ac:dyDescent="0.35">
      <c r="A2" s="153" t="s">
        <v>303</v>
      </c>
      <c r="B2" s="153"/>
    </row>
    <row r="13" spans="1:18" x14ac:dyDescent="0.35">
      <c r="C13" s="19" t="s">
        <v>304</v>
      </c>
      <c r="D13" s="6" t="s">
        <v>294</v>
      </c>
      <c r="E13" s="17" t="s">
        <v>295</v>
      </c>
      <c r="F13" s="6" t="s">
        <v>340</v>
      </c>
      <c r="G13" s="6" t="s">
        <v>341</v>
      </c>
      <c r="H13" s="6" t="s">
        <v>73</v>
      </c>
      <c r="I13" s="6" t="s">
        <v>76</v>
      </c>
      <c r="J13" s="6" t="s">
        <v>78</v>
      </c>
      <c r="K13" s="6" t="s">
        <v>68</v>
      </c>
      <c r="L13" s="6" t="s">
        <v>342</v>
      </c>
      <c r="M13" s="6" t="s">
        <v>74</v>
      </c>
      <c r="N13" s="6" t="s">
        <v>343</v>
      </c>
      <c r="O13" s="6" t="s">
        <v>344</v>
      </c>
      <c r="P13" s="6" t="s">
        <v>69</v>
      </c>
      <c r="Q13" s="6" t="s">
        <v>72</v>
      </c>
      <c r="R13" s="17" t="s">
        <v>75</v>
      </c>
    </row>
    <row r="14" spans="1:18" x14ac:dyDescent="0.35">
      <c r="C14" s="100" t="s">
        <v>444</v>
      </c>
      <c r="D14" s="20">
        <v>65</v>
      </c>
      <c r="E14" s="22">
        <v>30.6</v>
      </c>
      <c r="F14" s="20">
        <v>40</v>
      </c>
      <c r="G14" s="20">
        <v>18</v>
      </c>
      <c r="H14" s="20">
        <v>21</v>
      </c>
      <c r="I14" s="20">
        <v>23</v>
      </c>
      <c r="J14" s="20">
        <v>30</v>
      </c>
      <c r="K14" s="20">
        <v>6</v>
      </c>
      <c r="L14" s="20">
        <v>7</v>
      </c>
      <c r="M14" s="20">
        <v>6</v>
      </c>
      <c r="N14" s="20">
        <v>0</v>
      </c>
      <c r="O14" s="20">
        <v>5</v>
      </c>
      <c r="P14" s="20">
        <v>12</v>
      </c>
      <c r="Q14" s="20">
        <v>15</v>
      </c>
      <c r="R14" s="39">
        <v>11</v>
      </c>
    </row>
    <row r="15" spans="1:18" x14ac:dyDescent="0.35">
      <c r="C15" s="100" t="s">
        <v>388</v>
      </c>
      <c r="D15" s="20">
        <v>6</v>
      </c>
      <c r="E15" s="22">
        <v>22.166666666666668</v>
      </c>
      <c r="F15" s="20">
        <v>0</v>
      </c>
      <c r="G15" s="20">
        <v>4</v>
      </c>
      <c r="H15" s="20">
        <v>3</v>
      </c>
      <c r="I15" s="20">
        <v>4</v>
      </c>
      <c r="J15" s="20">
        <v>2</v>
      </c>
      <c r="K15" s="20">
        <v>0</v>
      </c>
      <c r="L15" s="20">
        <v>1</v>
      </c>
      <c r="M15" s="20">
        <v>0</v>
      </c>
      <c r="N15" s="20">
        <v>0</v>
      </c>
      <c r="O15" s="20">
        <v>0</v>
      </c>
      <c r="P15" s="20">
        <v>1</v>
      </c>
      <c r="Q15" s="20">
        <v>3</v>
      </c>
      <c r="R15" s="39">
        <v>0</v>
      </c>
    </row>
    <row r="16" spans="1:18" x14ac:dyDescent="0.35">
      <c r="C16" s="23" t="s">
        <v>200</v>
      </c>
      <c r="D16" s="20">
        <v>2</v>
      </c>
      <c r="E16" s="22">
        <v>26.5</v>
      </c>
      <c r="F16" s="20">
        <v>1</v>
      </c>
      <c r="G16" s="20">
        <v>0</v>
      </c>
      <c r="H16" s="20">
        <v>0</v>
      </c>
      <c r="I16" s="20">
        <v>1</v>
      </c>
      <c r="J16" s="20">
        <v>2</v>
      </c>
      <c r="K16" s="20">
        <v>0</v>
      </c>
      <c r="L16" s="20">
        <v>0</v>
      </c>
      <c r="M16" s="20">
        <v>0</v>
      </c>
      <c r="N16" s="20">
        <v>0</v>
      </c>
      <c r="O16" s="20">
        <v>1</v>
      </c>
      <c r="P16" s="20">
        <v>0</v>
      </c>
      <c r="Q16" s="20">
        <v>1</v>
      </c>
      <c r="R16" s="39">
        <v>0</v>
      </c>
    </row>
    <row r="17" spans="3:18" x14ac:dyDescent="0.35">
      <c r="C17" s="100" t="s">
        <v>402</v>
      </c>
      <c r="D17" s="20">
        <v>2</v>
      </c>
      <c r="E17" s="22">
        <v>54.5</v>
      </c>
      <c r="F17" s="20">
        <v>2</v>
      </c>
      <c r="G17" s="20">
        <v>1</v>
      </c>
      <c r="H17" s="20">
        <v>0</v>
      </c>
      <c r="I17" s="20">
        <v>0</v>
      </c>
      <c r="J17" s="20">
        <v>1</v>
      </c>
      <c r="K17" s="20">
        <v>0</v>
      </c>
      <c r="L17" s="20">
        <v>0</v>
      </c>
      <c r="M17" s="20">
        <v>0</v>
      </c>
      <c r="N17" s="20">
        <v>0</v>
      </c>
      <c r="O17" s="20">
        <v>0</v>
      </c>
      <c r="P17" s="20">
        <v>0</v>
      </c>
      <c r="Q17" s="20">
        <v>0</v>
      </c>
      <c r="R17" s="39">
        <v>1</v>
      </c>
    </row>
    <row r="18" spans="3:18" x14ac:dyDescent="0.35">
      <c r="C18" s="23" t="s">
        <v>193</v>
      </c>
      <c r="D18" s="20">
        <v>9</v>
      </c>
      <c r="E18" s="22">
        <v>66.222222222222229</v>
      </c>
      <c r="F18" s="20">
        <v>6</v>
      </c>
      <c r="G18" s="20">
        <v>4</v>
      </c>
      <c r="H18" s="20">
        <v>0</v>
      </c>
      <c r="I18" s="20">
        <v>0</v>
      </c>
      <c r="J18" s="20">
        <v>2</v>
      </c>
      <c r="K18" s="20">
        <v>2</v>
      </c>
      <c r="L18" s="20">
        <v>1</v>
      </c>
      <c r="M18" s="20">
        <v>1</v>
      </c>
      <c r="N18" s="20">
        <v>0</v>
      </c>
      <c r="O18" s="20">
        <v>0</v>
      </c>
      <c r="P18" s="20">
        <v>0</v>
      </c>
      <c r="Q18" s="20">
        <v>1</v>
      </c>
      <c r="R18" s="39">
        <v>1</v>
      </c>
    </row>
    <row r="19" spans="3:18" x14ac:dyDescent="0.35">
      <c r="C19" s="23" t="s">
        <v>149</v>
      </c>
      <c r="D19" s="20">
        <v>2</v>
      </c>
      <c r="E19" s="22">
        <v>20</v>
      </c>
      <c r="F19" s="20">
        <v>0</v>
      </c>
      <c r="G19" s="20">
        <v>0</v>
      </c>
      <c r="H19" s="20">
        <v>0</v>
      </c>
      <c r="I19" s="20">
        <v>0</v>
      </c>
      <c r="J19" s="20">
        <v>0</v>
      </c>
      <c r="K19" s="20">
        <v>0</v>
      </c>
      <c r="L19" s="20">
        <v>0</v>
      </c>
      <c r="M19" s="20">
        <v>1</v>
      </c>
      <c r="N19" s="20">
        <v>0</v>
      </c>
      <c r="O19" s="20">
        <v>1</v>
      </c>
      <c r="P19" s="20">
        <v>1</v>
      </c>
      <c r="Q19" s="20">
        <v>1</v>
      </c>
      <c r="R19" s="39">
        <v>0</v>
      </c>
    </row>
    <row r="20" spans="3:18" x14ac:dyDescent="0.35">
      <c r="C20" s="23" t="s">
        <v>182</v>
      </c>
      <c r="D20" s="20">
        <v>11</v>
      </c>
      <c r="E20" s="22">
        <v>63.363636363636367</v>
      </c>
      <c r="F20" s="20">
        <v>8</v>
      </c>
      <c r="G20" s="20">
        <v>4</v>
      </c>
      <c r="H20" s="20">
        <v>1</v>
      </c>
      <c r="I20" s="20">
        <v>1</v>
      </c>
      <c r="J20" s="20">
        <v>6</v>
      </c>
      <c r="K20" s="20">
        <v>1</v>
      </c>
      <c r="L20" s="20">
        <v>3</v>
      </c>
      <c r="M20" s="20">
        <v>1</v>
      </c>
      <c r="N20" s="20">
        <v>1</v>
      </c>
      <c r="O20" s="20">
        <v>0</v>
      </c>
      <c r="P20" s="20">
        <v>3</v>
      </c>
      <c r="Q20" s="20">
        <v>5</v>
      </c>
      <c r="R20" s="39">
        <v>0</v>
      </c>
    </row>
    <row r="21" spans="3:18" x14ac:dyDescent="0.35">
      <c r="C21" s="23" t="s">
        <v>189</v>
      </c>
      <c r="D21" s="20">
        <v>2</v>
      </c>
      <c r="E21" s="22">
        <v>25</v>
      </c>
      <c r="F21" s="20">
        <v>2</v>
      </c>
      <c r="G21" s="20">
        <v>0</v>
      </c>
      <c r="H21" s="20">
        <v>0</v>
      </c>
      <c r="I21" s="20">
        <v>0</v>
      </c>
      <c r="J21" s="20">
        <v>0</v>
      </c>
      <c r="K21" s="20">
        <v>0</v>
      </c>
      <c r="L21" s="20">
        <v>1</v>
      </c>
      <c r="M21" s="20">
        <v>0</v>
      </c>
      <c r="N21" s="20">
        <v>0</v>
      </c>
      <c r="O21" s="20">
        <v>0</v>
      </c>
      <c r="P21" s="20">
        <v>0</v>
      </c>
      <c r="Q21" s="20">
        <v>0</v>
      </c>
      <c r="R21" s="39">
        <v>0</v>
      </c>
    </row>
    <row r="22" spans="3:18" x14ac:dyDescent="0.35">
      <c r="C22" s="23" t="s">
        <v>171</v>
      </c>
      <c r="D22" s="20">
        <v>4</v>
      </c>
      <c r="E22" s="22">
        <v>70.75</v>
      </c>
      <c r="F22" s="20">
        <v>3</v>
      </c>
      <c r="G22" s="20">
        <v>2</v>
      </c>
      <c r="H22" s="20">
        <v>1</v>
      </c>
      <c r="I22" s="20">
        <v>2</v>
      </c>
      <c r="J22" s="20">
        <v>0</v>
      </c>
      <c r="K22" s="20">
        <v>1</v>
      </c>
      <c r="L22" s="20">
        <v>1</v>
      </c>
      <c r="M22" s="20">
        <v>0</v>
      </c>
      <c r="N22" s="20">
        <v>0</v>
      </c>
      <c r="O22" s="20">
        <v>0</v>
      </c>
      <c r="P22" s="20">
        <v>1</v>
      </c>
      <c r="Q22" s="20">
        <v>0</v>
      </c>
      <c r="R22" s="39">
        <v>0</v>
      </c>
    </row>
    <row r="23" spans="3:18" x14ac:dyDescent="0.35">
      <c r="C23" s="23" t="s">
        <v>123</v>
      </c>
      <c r="D23" s="20">
        <v>1</v>
      </c>
      <c r="E23" s="22">
        <v>47</v>
      </c>
      <c r="F23" s="20">
        <v>0</v>
      </c>
      <c r="G23" s="20">
        <v>0</v>
      </c>
      <c r="H23" s="20">
        <v>0</v>
      </c>
      <c r="I23" s="20">
        <v>0</v>
      </c>
      <c r="J23" s="20">
        <v>0</v>
      </c>
      <c r="K23" s="20">
        <v>0</v>
      </c>
      <c r="L23" s="20">
        <v>0</v>
      </c>
      <c r="M23" s="20">
        <v>0</v>
      </c>
      <c r="N23" s="20">
        <v>0</v>
      </c>
      <c r="O23" s="20">
        <v>0</v>
      </c>
      <c r="P23" s="20">
        <v>0</v>
      </c>
      <c r="Q23" s="20">
        <v>0</v>
      </c>
      <c r="R23" s="39">
        <v>0</v>
      </c>
    </row>
    <row r="24" spans="3:18" x14ac:dyDescent="0.35">
      <c r="C24" s="23" t="s">
        <v>174</v>
      </c>
      <c r="D24" s="20">
        <v>24</v>
      </c>
      <c r="E24" s="22">
        <v>58.708333333333336</v>
      </c>
      <c r="F24" s="20">
        <v>19</v>
      </c>
      <c r="G24" s="20">
        <v>8</v>
      </c>
      <c r="H24" s="20">
        <v>2</v>
      </c>
      <c r="I24" s="20">
        <v>9</v>
      </c>
      <c r="J24" s="20">
        <v>11</v>
      </c>
      <c r="K24" s="20">
        <v>3</v>
      </c>
      <c r="L24" s="20">
        <v>7</v>
      </c>
      <c r="M24" s="20">
        <v>2</v>
      </c>
      <c r="N24" s="20">
        <v>0</v>
      </c>
      <c r="O24" s="20">
        <v>2</v>
      </c>
      <c r="P24" s="20">
        <v>2</v>
      </c>
      <c r="Q24" s="20">
        <v>7</v>
      </c>
      <c r="R24" s="39">
        <v>2</v>
      </c>
    </row>
    <row r="25" spans="3:18" x14ac:dyDescent="0.35">
      <c r="C25" s="100" t="s">
        <v>385</v>
      </c>
      <c r="D25" s="20">
        <v>2</v>
      </c>
      <c r="E25" s="22">
        <v>50</v>
      </c>
      <c r="F25" s="20">
        <v>2</v>
      </c>
      <c r="G25" s="20">
        <v>0</v>
      </c>
      <c r="H25" s="20">
        <v>0</v>
      </c>
      <c r="I25" s="20">
        <v>0</v>
      </c>
      <c r="J25" s="20">
        <v>0</v>
      </c>
      <c r="K25" s="20">
        <v>0</v>
      </c>
      <c r="L25" s="20">
        <v>0</v>
      </c>
      <c r="M25" s="20">
        <v>0</v>
      </c>
      <c r="N25" s="20">
        <v>0</v>
      </c>
      <c r="O25" s="20">
        <v>0</v>
      </c>
      <c r="P25" s="20">
        <v>0</v>
      </c>
      <c r="Q25" s="20">
        <v>1</v>
      </c>
      <c r="R25" s="39">
        <v>0</v>
      </c>
    </row>
    <row r="26" spans="3:18" x14ac:dyDescent="0.35">
      <c r="C26" s="100" t="s">
        <v>416</v>
      </c>
      <c r="D26" s="20">
        <v>1</v>
      </c>
      <c r="E26" s="22">
        <v>24</v>
      </c>
      <c r="F26" s="20">
        <v>1</v>
      </c>
      <c r="G26" s="20">
        <v>1</v>
      </c>
      <c r="H26" s="20">
        <v>0</v>
      </c>
      <c r="I26" s="20">
        <v>1</v>
      </c>
      <c r="J26" s="20">
        <v>0</v>
      </c>
      <c r="K26" s="20">
        <v>0</v>
      </c>
      <c r="L26" s="20">
        <v>0</v>
      </c>
      <c r="M26" s="20">
        <v>0</v>
      </c>
      <c r="N26" s="20">
        <v>0</v>
      </c>
      <c r="O26" s="20">
        <v>0</v>
      </c>
      <c r="P26" s="20">
        <v>0</v>
      </c>
      <c r="Q26" s="20">
        <v>0</v>
      </c>
      <c r="R26" s="39">
        <v>0</v>
      </c>
    </row>
    <row r="27" spans="3:18" x14ac:dyDescent="0.35">
      <c r="C27" s="100" t="s">
        <v>392</v>
      </c>
      <c r="D27" s="20">
        <v>1</v>
      </c>
      <c r="E27" s="22">
        <v>59</v>
      </c>
      <c r="F27" s="20">
        <v>1</v>
      </c>
      <c r="G27" s="20">
        <v>1</v>
      </c>
      <c r="H27" s="20">
        <v>0</v>
      </c>
      <c r="I27" s="20">
        <v>0</v>
      </c>
      <c r="J27" s="20">
        <v>1</v>
      </c>
      <c r="K27" s="20">
        <v>0</v>
      </c>
      <c r="L27" s="20">
        <v>0</v>
      </c>
      <c r="M27" s="20">
        <v>1</v>
      </c>
      <c r="N27" s="20">
        <v>0</v>
      </c>
      <c r="O27" s="20">
        <v>0</v>
      </c>
      <c r="P27" s="20">
        <v>0</v>
      </c>
      <c r="Q27" s="20">
        <v>1</v>
      </c>
      <c r="R27" s="39">
        <v>0</v>
      </c>
    </row>
    <row r="28" spans="3:18" x14ac:dyDescent="0.35">
      <c r="C28" s="100" t="s">
        <v>393</v>
      </c>
      <c r="D28" s="20">
        <v>2</v>
      </c>
      <c r="E28" s="22">
        <v>68.5</v>
      </c>
      <c r="F28" s="20">
        <v>2</v>
      </c>
      <c r="G28" s="20">
        <v>0</v>
      </c>
      <c r="H28" s="20">
        <v>0</v>
      </c>
      <c r="I28" s="20">
        <v>0</v>
      </c>
      <c r="J28" s="20">
        <v>2</v>
      </c>
      <c r="K28" s="20">
        <v>0</v>
      </c>
      <c r="L28" s="20">
        <v>0</v>
      </c>
      <c r="M28" s="20">
        <v>0</v>
      </c>
      <c r="N28" s="20">
        <v>0</v>
      </c>
      <c r="O28" s="20">
        <v>0</v>
      </c>
      <c r="P28" s="20">
        <v>1</v>
      </c>
      <c r="Q28" s="20">
        <v>0</v>
      </c>
      <c r="R28" s="39">
        <v>0</v>
      </c>
    </row>
    <row r="29" spans="3:18" x14ac:dyDescent="0.35">
      <c r="C29" s="23" t="s">
        <v>178</v>
      </c>
      <c r="D29" s="20">
        <v>3</v>
      </c>
      <c r="E29" s="22">
        <v>33</v>
      </c>
      <c r="F29" s="20">
        <v>3</v>
      </c>
      <c r="G29" s="20">
        <v>0</v>
      </c>
      <c r="H29" s="20">
        <v>1</v>
      </c>
      <c r="I29" s="20">
        <v>0</v>
      </c>
      <c r="J29" s="20">
        <v>2</v>
      </c>
      <c r="K29" s="20">
        <v>0</v>
      </c>
      <c r="L29" s="20">
        <v>0</v>
      </c>
      <c r="M29" s="20">
        <v>0</v>
      </c>
      <c r="N29" s="20">
        <v>0</v>
      </c>
      <c r="O29" s="20">
        <v>0</v>
      </c>
      <c r="P29" s="20">
        <v>1</v>
      </c>
      <c r="Q29" s="20">
        <v>0</v>
      </c>
      <c r="R29" s="39">
        <v>0</v>
      </c>
    </row>
    <row r="30" spans="3:18" x14ac:dyDescent="0.35">
      <c r="C30" s="23" t="s">
        <v>161</v>
      </c>
      <c r="D30" s="20">
        <v>7</v>
      </c>
      <c r="E30" s="22">
        <v>59</v>
      </c>
      <c r="F30" s="20">
        <v>5</v>
      </c>
      <c r="G30" s="20">
        <v>2</v>
      </c>
      <c r="H30" s="20">
        <v>1</v>
      </c>
      <c r="I30" s="20">
        <v>1</v>
      </c>
      <c r="J30" s="20">
        <v>2</v>
      </c>
      <c r="K30" s="20">
        <v>1</v>
      </c>
      <c r="L30" s="20">
        <v>3</v>
      </c>
      <c r="M30" s="20">
        <v>0</v>
      </c>
      <c r="N30" s="20">
        <v>0</v>
      </c>
      <c r="O30" s="20">
        <v>1</v>
      </c>
      <c r="P30" s="20">
        <v>4</v>
      </c>
      <c r="Q30" s="20">
        <v>3</v>
      </c>
      <c r="R30" s="39">
        <v>0</v>
      </c>
    </row>
    <row r="31" spans="3:18" x14ac:dyDescent="0.35">
      <c r="C31" s="100" t="s">
        <v>377</v>
      </c>
      <c r="D31" s="20">
        <v>2</v>
      </c>
      <c r="E31" s="22">
        <v>58.5</v>
      </c>
      <c r="F31" s="20">
        <v>2</v>
      </c>
      <c r="G31" s="20">
        <v>2</v>
      </c>
      <c r="H31" s="20">
        <v>0</v>
      </c>
      <c r="I31" s="20">
        <v>0</v>
      </c>
      <c r="J31" s="20">
        <v>1</v>
      </c>
      <c r="K31" s="20">
        <v>0</v>
      </c>
      <c r="L31" s="20">
        <v>1</v>
      </c>
      <c r="M31" s="20">
        <v>0</v>
      </c>
      <c r="N31" s="20">
        <v>0</v>
      </c>
      <c r="O31" s="20">
        <v>0</v>
      </c>
      <c r="P31" s="20">
        <v>1</v>
      </c>
      <c r="Q31" s="20">
        <v>1</v>
      </c>
      <c r="R31" s="39">
        <v>0</v>
      </c>
    </row>
    <row r="32" spans="3:18" x14ac:dyDescent="0.35">
      <c r="C32" s="100" t="s">
        <v>401</v>
      </c>
      <c r="D32" s="20">
        <v>2</v>
      </c>
      <c r="E32" s="22">
        <v>74</v>
      </c>
      <c r="F32" s="20">
        <v>2</v>
      </c>
      <c r="G32" s="20">
        <v>0</v>
      </c>
      <c r="H32" s="20">
        <v>0</v>
      </c>
      <c r="I32" s="20">
        <v>0</v>
      </c>
      <c r="J32" s="20">
        <v>0</v>
      </c>
      <c r="K32" s="20">
        <v>0</v>
      </c>
      <c r="L32" s="20">
        <v>0</v>
      </c>
      <c r="M32" s="20">
        <v>0</v>
      </c>
      <c r="N32" s="20">
        <v>0</v>
      </c>
      <c r="O32" s="20">
        <v>0</v>
      </c>
      <c r="P32" s="20">
        <v>0</v>
      </c>
      <c r="Q32" s="20">
        <v>0</v>
      </c>
      <c r="R32" s="39">
        <v>0</v>
      </c>
    </row>
    <row r="33" spans="3:18" x14ac:dyDescent="0.35">
      <c r="C33" s="23" t="s">
        <v>132</v>
      </c>
      <c r="D33" s="20">
        <v>1</v>
      </c>
      <c r="E33" s="22">
        <v>66</v>
      </c>
      <c r="F33" s="20">
        <v>1</v>
      </c>
      <c r="G33" s="20">
        <v>0</v>
      </c>
      <c r="H33" s="20">
        <v>0</v>
      </c>
      <c r="I33" s="20">
        <v>0</v>
      </c>
      <c r="J33" s="20">
        <v>0</v>
      </c>
      <c r="K33" s="20">
        <v>0</v>
      </c>
      <c r="L33" s="20">
        <v>0</v>
      </c>
      <c r="M33" s="20">
        <v>0</v>
      </c>
      <c r="N33" s="20">
        <v>0</v>
      </c>
      <c r="O33" s="20">
        <v>0</v>
      </c>
      <c r="P33" s="20">
        <v>0</v>
      </c>
      <c r="Q33" s="20">
        <v>0</v>
      </c>
      <c r="R33" s="39">
        <v>0</v>
      </c>
    </row>
    <row r="34" spans="3:18" x14ac:dyDescent="0.35">
      <c r="C34" s="23" t="s">
        <v>190</v>
      </c>
      <c r="D34" s="20">
        <v>3</v>
      </c>
      <c r="E34" s="22">
        <v>50.666666666666664</v>
      </c>
      <c r="F34" s="20">
        <v>3</v>
      </c>
      <c r="G34" s="20">
        <v>3</v>
      </c>
      <c r="H34" s="20">
        <v>0</v>
      </c>
      <c r="I34" s="20">
        <v>0</v>
      </c>
      <c r="J34" s="20">
        <v>2</v>
      </c>
      <c r="K34" s="20">
        <v>0</v>
      </c>
      <c r="L34" s="20">
        <v>1</v>
      </c>
      <c r="M34" s="20">
        <v>1</v>
      </c>
      <c r="N34" s="20">
        <v>0</v>
      </c>
      <c r="O34" s="20">
        <v>0</v>
      </c>
      <c r="P34" s="20">
        <v>3</v>
      </c>
      <c r="Q34" s="20">
        <v>1</v>
      </c>
      <c r="R34" s="39">
        <v>1</v>
      </c>
    </row>
    <row r="35" spans="3:18" x14ac:dyDescent="0.35">
      <c r="C35" s="23" t="s">
        <v>166</v>
      </c>
      <c r="D35" s="20">
        <v>3</v>
      </c>
      <c r="E35" s="22">
        <v>58.333333333333336</v>
      </c>
      <c r="F35" s="20">
        <v>3</v>
      </c>
      <c r="G35" s="20">
        <v>2</v>
      </c>
      <c r="H35" s="20">
        <v>0</v>
      </c>
      <c r="I35" s="20">
        <v>0</v>
      </c>
      <c r="J35" s="20">
        <v>2</v>
      </c>
      <c r="K35" s="20">
        <v>0</v>
      </c>
      <c r="L35" s="20">
        <v>1</v>
      </c>
      <c r="M35" s="20">
        <v>0</v>
      </c>
      <c r="N35" s="20">
        <v>0</v>
      </c>
      <c r="O35" s="20">
        <v>0</v>
      </c>
      <c r="P35" s="20">
        <v>1</v>
      </c>
      <c r="Q35" s="20">
        <v>1</v>
      </c>
      <c r="R35" s="39">
        <v>0</v>
      </c>
    </row>
    <row r="36" spans="3:18" x14ac:dyDescent="0.35">
      <c r="C36" s="100" t="s">
        <v>413</v>
      </c>
      <c r="D36" s="20">
        <v>1</v>
      </c>
      <c r="E36" s="22">
        <v>26</v>
      </c>
      <c r="F36" s="20">
        <v>1</v>
      </c>
      <c r="G36" s="20">
        <v>0</v>
      </c>
      <c r="H36" s="20">
        <v>0</v>
      </c>
      <c r="I36" s="20">
        <v>0</v>
      </c>
      <c r="J36" s="20">
        <v>1</v>
      </c>
      <c r="K36" s="20">
        <v>0</v>
      </c>
      <c r="L36" s="20">
        <v>1</v>
      </c>
      <c r="M36" s="20">
        <v>0</v>
      </c>
      <c r="N36" s="20">
        <v>0</v>
      </c>
      <c r="O36" s="20">
        <v>0</v>
      </c>
      <c r="P36" s="20">
        <v>1</v>
      </c>
      <c r="Q36" s="20">
        <v>1</v>
      </c>
      <c r="R36" s="39">
        <v>1</v>
      </c>
    </row>
    <row r="37" spans="3:18" x14ac:dyDescent="0.35">
      <c r="C37" s="100" t="s">
        <v>405</v>
      </c>
      <c r="D37" s="20">
        <v>1</v>
      </c>
      <c r="E37" s="22">
        <v>52</v>
      </c>
      <c r="F37" s="20">
        <v>1</v>
      </c>
      <c r="G37" s="20">
        <v>1</v>
      </c>
      <c r="H37" s="20">
        <v>1</v>
      </c>
      <c r="I37" s="20">
        <v>0</v>
      </c>
      <c r="J37" s="20">
        <v>1</v>
      </c>
      <c r="K37" s="20">
        <v>1</v>
      </c>
      <c r="L37" s="20">
        <v>0</v>
      </c>
      <c r="M37" s="20">
        <v>0</v>
      </c>
      <c r="N37" s="20">
        <v>0</v>
      </c>
      <c r="O37" s="20">
        <v>0</v>
      </c>
      <c r="P37" s="20">
        <v>1</v>
      </c>
      <c r="Q37" s="20">
        <v>0</v>
      </c>
      <c r="R37" s="39">
        <v>0</v>
      </c>
    </row>
    <row r="38" spans="3:18" x14ac:dyDescent="0.35">
      <c r="C38" s="23" t="s">
        <v>181</v>
      </c>
      <c r="D38" s="20">
        <v>4</v>
      </c>
      <c r="E38" s="22">
        <v>66</v>
      </c>
      <c r="F38" s="20">
        <v>4</v>
      </c>
      <c r="G38" s="20">
        <v>2</v>
      </c>
      <c r="H38" s="20">
        <v>1</v>
      </c>
      <c r="I38" s="20">
        <v>1</v>
      </c>
      <c r="J38" s="20">
        <v>2</v>
      </c>
      <c r="K38" s="20">
        <v>0</v>
      </c>
      <c r="L38" s="20">
        <v>0</v>
      </c>
      <c r="M38" s="20">
        <v>0</v>
      </c>
      <c r="N38" s="20">
        <v>0</v>
      </c>
      <c r="O38" s="20">
        <v>0</v>
      </c>
      <c r="P38" s="20">
        <v>1</v>
      </c>
      <c r="Q38" s="20">
        <v>0</v>
      </c>
      <c r="R38" s="39">
        <v>0</v>
      </c>
    </row>
    <row r="39" spans="3:18" x14ac:dyDescent="0.35">
      <c r="C39" s="23" t="s">
        <v>155</v>
      </c>
      <c r="D39" s="20">
        <v>5</v>
      </c>
      <c r="E39" s="22">
        <v>62</v>
      </c>
      <c r="F39" s="20">
        <v>5</v>
      </c>
      <c r="G39" s="20">
        <v>2</v>
      </c>
      <c r="H39" s="20">
        <v>0</v>
      </c>
      <c r="I39" s="20">
        <v>0</v>
      </c>
      <c r="J39" s="20">
        <v>2</v>
      </c>
      <c r="K39" s="20">
        <v>0</v>
      </c>
      <c r="L39" s="20">
        <v>0</v>
      </c>
      <c r="M39" s="20">
        <v>0</v>
      </c>
      <c r="N39" s="20">
        <v>0</v>
      </c>
      <c r="O39" s="20">
        <v>0</v>
      </c>
      <c r="P39" s="20">
        <v>1</v>
      </c>
      <c r="Q39" s="20">
        <v>0</v>
      </c>
      <c r="R39" s="39">
        <v>0</v>
      </c>
    </row>
    <row r="40" spans="3:18" x14ac:dyDescent="0.35">
      <c r="C40" s="23" t="s">
        <v>156</v>
      </c>
      <c r="D40" s="20">
        <v>10</v>
      </c>
      <c r="E40" s="22">
        <v>60.7</v>
      </c>
      <c r="F40" s="20">
        <v>7</v>
      </c>
      <c r="G40" s="20">
        <v>3</v>
      </c>
      <c r="H40" s="20">
        <v>1</v>
      </c>
      <c r="I40" s="20">
        <v>2</v>
      </c>
      <c r="J40" s="20">
        <v>3</v>
      </c>
      <c r="K40" s="20">
        <v>0</v>
      </c>
      <c r="L40" s="20">
        <v>3</v>
      </c>
      <c r="M40" s="20">
        <v>2</v>
      </c>
      <c r="N40" s="20">
        <v>0</v>
      </c>
      <c r="O40" s="20">
        <v>0</v>
      </c>
      <c r="P40" s="20">
        <v>1</v>
      </c>
      <c r="Q40" s="20">
        <v>3</v>
      </c>
      <c r="R40" s="39">
        <v>1</v>
      </c>
    </row>
    <row r="41" spans="3:18" x14ac:dyDescent="0.35">
      <c r="C41" s="23" t="s">
        <v>170</v>
      </c>
      <c r="D41" s="20">
        <v>5</v>
      </c>
      <c r="E41" s="22">
        <v>47.6</v>
      </c>
      <c r="F41" s="20">
        <v>4</v>
      </c>
      <c r="G41" s="20">
        <v>0</v>
      </c>
      <c r="H41" s="20">
        <v>0</v>
      </c>
      <c r="I41" s="20">
        <v>0</v>
      </c>
      <c r="J41" s="20">
        <v>2</v>
      </c>
      <c r="K41" s="20">
        <v>1</v>
      </c>
      <c r="L41" s="20">
        <v>0</v>
      </c>
      <c r="M41" s="20">
        <v>0</v>
      </c>
      <c r="N41" s="20">
        <v>0</v>
      </c>
      <c r="O41" s="20">
        <v>0</v>
      </c>
      <c r="P41" s="20">
        <v>0</v>
      </c>
      <c r="Q41" s="20">
        <v>1</v>
      </c>
      <c r="R41" s="39">
        <v>0</v>
      </c>
    </row>
    <row r="42" spans="3:18" x14ac:dyDescent="0.35">
      <c r="C42" s="23" t="s">
        <v>145</v>
      </c>
      <c r="D42" s="20">
        <v>4</v>
      </c>
      <c r="E42" s="22">
        <v>55.25</v>
      </c>
      <c r="F42" s="20">
        <v>4</v>
      </c>
      <c r="G42" s="20">
        <v>0</v>
      </c>
      <c r="H42" s="20">
        <v>1</v>
      </c>
      <c r="I42" s="20">
        <v>0</v>
      </c>
      <c r="J42" s="20">
        <v>3</v>
      </c>
      <c r="K42" s="20">
        <v>0</v>
      </c>
      <c r="L42" s="20">
        <v>0</v>
      </c>
      <c r="M42" s="20">
        <v>0</v>
      </c>
      <c r="N42" s="20">
        <v>0</v>
      </c>
      <c r="O42" s="20">
        <v>1</v>
      </c>
      <c r="P42" s="20">
        <v>1</v>
      </c>
      <c r="Q42" s="20">
        <v>0</v>
      </c>
      <c r="R42" s="39">
        <v>1</v>
      </c>
    </row>
    <row r="43" spans="3:18" x14ac:dyDescent="0.35">
      <c r="C43" s="23" t="s">
        <v>168</v>
      </c>
      <c r="D43" s="20">
        <v>2</v>
      </c>
      <c r="E43" s="22">
        <v>59.5</v>
      </c>
      <c r="F43" s="20">
        <v>2</v>
      </c>
      <c r="G43" s="20">
        <v>0</v>
      </c>
      <c r="H43" s="20">
        <v>2</v>
      </c>
      <c r="I43" s="20">
        <v>0</v>
      </c>
      <c r="J43" s="20">
        <v>2</v>
      </c>
      <c r="K43" s="20">
        <v>0</v>
      </c>
      <c r="L43" s="20">
        <v>0</v>
      </c>
      <c r="M43" s="20">
        <v>0</v>
      </c>
      <c r="N43" s="20">
        <v>0</v>
      </c>
      <c r="O43" s="20">
        <v>0</v>
      </c>
      <c r="P43" s="20">
        <v>0</v>
      </c>
      <c r="Q43" s="20">
        <v>0</v>
      </c>
      <c r="R43" s="39">
        <v>0</v>
      </c>
    </row>
    <row r="44" spans="3:18" x14ac:dyDescent="0.35">
      <c r="C44" s="23" t="s">
        <v>141</v>
      </c>
      <c r="D44" s="20">
        <v>1</v>
      </c>
      <c r="E44" s="22">
        <v>74</v>
      </c>
      <c r="F44" s="20">
        <v>1</v>
      </c>
      <c r="G44" s="20">
        <v>0</v>
      </c>
      <c r="H44" s="20">
        <v>0</v>
      </c>
      <c r="I44" s="20">
        <v>0</v>
      </c>
      <c r="J44" s="20">
        <v>0</v>
      </c>
      <c r="K44" s="20">
        <v>0</v>
      </c>
      <c r="L44" s="20">
        <v>0</v>
      </c>
      <c r="M44" s="20">
        <v>0</v>
      </c>
      <c r="N44" s="20">
        <v>0</v>
      </c>
      <c r="O44" s="20">
        <v>0</v>
      </c>
      <c r="P44" s="20">
        <v>0</v>
      </c>
      <c r="Q44" s="20">
        <v>0</v>
      </c>
      <c r="R44" s="39">
        <v>0</v>
      </c>
    </row>
    <row r="45" spans="3:18" x14ac:dyDescent="0.35">
      <c r="C45" s="23" t="s">
        <v>142</v>
      </c>
      <c r="D45" s="20">
        <v>3</v>
      </c>
      <c r="E45" s="22">
        <v>53</v>
      </c>
      <c r="F45" s="20">
        <v>2</v>
      </c>
      <c r="G45" s="20">
        <v>2</v>
      </c>
      <c r="H45" s="20">
        <v>0</v>
      </c>
      <c r="I45" s="20">
        <v>0</v>
      </c>
      <c r="J45" s="20">
        <v>3</v>
      </c>
      <c r="K45" s="20">
        <v>0</v>
      </c>
      <c r="L45" s="20">
        <v>1</v>
      </c>
      <c r="M45" s="20">
        <v>0</v>
      </c>
      <c r="N45" s="20">
        <v>0</v>
      </c>
      <c r="O45" s="20">
        <v>0</v>
      </c>
      <c r="P45" s="20">
        <v>1</v>
      </c>
      <c r="Q45" s="20">
        <v>1</v>
      </c>
      <c r="R45" s="39">
        <v>0</v>
      </c>
    </row>
    <row r="46" spans="3:18" x14ac:dyDescent="0.35">
      <c r="C46" s="100" t="s">
        <v>389</v>
      </c>
      <c r="D46" s="20">
        <v>1</v>
      </c>
      <c r="E46" s="22">
        <v>69</v>
      </c>
      <c r="F46" s="20">
        <v>1</v>
      </c>
      <c r="G46" s="20">
        <v>1</v>
      </c>
      <c r="H46" s="20">
        <v>0</v>
      </c>
      <c r="I46" s="20">
        <v>0</v>
      </c>
      <c r="J46" s="20">
        <v>1</v>
      </c>
      <c r="K46" s="20">
        <v>0</v>
      </c>
      <c r="L46" s="20">
        <v>1</v>
      </c>
      <c r="M46" s="20">
        <v>0</v>
      </c>
      <c r="N46" s="20">
        <v>0</v>
      </c>
      <c r="O46" s="20">
        <v>0</v>
      </c>
      <c r="P46" s="20">
        <v>1</v>
      </c>
      <c r="Q46" s="20">
        <v>0</v>
      </c>
      <c r="R46" s="39">
        <v>0</v>
      </c>
    </row>
    <row r="47" spans="3:18" x14ac:dyDescent="0.35">
      <c r="C47" s="23" t="s">
        <v>138</v>
      </c>
      <c r="D47" s="20">
        <v>1</v>
      </c>
      <c r="E47" s="22">
        <v>57</v>
      </c>
      <c r="F47" s="20">
        <v>1</v>
      </c>
      <c r="G47" s="20">
        <v>0</v>
      </c>
      <c r="H47" s="20">
        <v>0</v>
      </c>
      <c r="I47" s="20">
        <v>0</v>
      </c>
      <c r="J47" s="20">
        <v>1</v>
      </c>
      <c r="K47" s="20">
        <v>0</v>
      </c>
      <c r="L47" s="20">
        <v>1</v>
      </c>
      <c r="M47" s="20">
        <v>0</v>
      </c>
      <c r="N47" s="20">
        <v>0</v>
      </c>
      <c r="O47" s="20">
        <v>0</v>
      </c>
      <c r="P47" s="20">
        <v>0</v>
      </c>
      <c r="Q47" s="20">
        <v>0</v>
      </c>
      <c r="R47" s="39">
        <v>0</v>
      </c>
    </row>
    <row r="48" spans="3:18" x14ac:dyDescent="0.35">
      <c r="C48" s="23" t="s">
        <v>147</v>
      </c>
      <c r="D48" s="20">
        <v>2</v>
      </c>
      <c r="E48" s="22">
        <v>27</v>
      </c>
      <c r="F48" s="20">
        <v>2</v>
      </c>
      <c r="G48" s="20">
        <v>1</v>
      </c>
      <c r="H48" s="20">
        <v>0</v>
      </c>
      <c r="I48" s="20">
        <v>0</v>
      </c>
      <c r="J48" s="20">
        <v>1</v>
      </c>
      <c r="K48" s="20">
        <v>0</v>
      </c>
      <c r="L48" s="20">
        <v>1</v>
      </c>
      <c r="M48" s="20">
        <v>0</v>
      </c>
      <c r="N48" s="20">
        <v>0</v>
      </c>
      <c r="O48" s="20">
        <v>0</v>
      </c>
      <c r="P48" s="20">
        <v>0</v>
      </c>
      <c r="Q48" s="20">
        <v>0</v>
      </c>
      <c r="R48" s="39">
        <v>0</v>
      </c>
    </row>
    <row r="49" spans="3:18" x14ac:dyDescent="0.35">
      <c r="C49" s="100" t="s">
        <v>396</v>
      </c>
      <c r="D49" s="20">
        <v>2</v>
      </c>
      <c r="E49" s="22">
        <v>61.5</v>
      </c>
      <c r="F49" s="20">
        <v>2</v>
      </c>
      <c r="G49" s="20">
        <v>1</v>
      </c>
      <c r="H49" s="20">
        <v>0</v>
      </c>
      <c r="I49" s="20">
        <v>1</v>
      </c>
      <c r="J49" s="20">
        <v>2</v>
      </c>
      <c r="K49" s="20">
        <v>0</v>
      </c>
      <c r="L49" s="20">
        <v>0</v>
      </c>
      <c r="M49" s="20">
        <v>0</v>
      </c>
      <c r="N49" s="20">
        <v>0</v>
      </c>
      <c r="O49" s="20">
        <v>0</v>
      </c>
      <c r="P49" s="20">
        <v>1</v>
      </c>
      <c r="Q49" s="20">
        <v>0</v>
      </c>
      <c r="R49" s="39">
        <v>0</v>
      </c>
    </row>
    <row r="50" spans="3:18" x14ac:dyDescent="0.35">
      <c r="C50" s="100" t="s">
        <v>395</v>
      </c>
      <c r="D50" s="20">
        <v>2</v>
      </c>
      <c r="E50" s="22">
        <v>57</v>
      </c>
      <c r="F50" s="20">
        <v>2</v>
      </c>
      <c r="G50" s="20">
        <v>1</v>
      </c>
      <c r="H50" s="20">
        <v>0</v>
      </c>
      <c r="I50" s="20">
        <v>1</v>
      </c>
      <c r="J50" s="20">
        <v>0</v>
      </c>
      <c r="K50" s="20">
        <v>0</v>
      </c>
      <c r="L50" s="20">
        <v>0</v>
      </c>
      <c r="M50" s="20">
        <v>0</v>
      </c>
      <c r="N50" s="20">
        <v>0</v>
      </c>
      <c r="O50" s="20">
        <v>0</v>
      </c>
      <c r="P50" s="20">
        <v>0</v>
      </c>
      <c r="Q50" s="20">
        <v>1</v>
      </c>
      <c r="R50" s="39">
        <v>0</v>
      </c>
    </row>
    <row r="51" spans="3:18" x14ac:dyDescent="0.35">
      <c r="C51" s="23" t="s">
        <v>129</v>
      </c>
      <c r="D51" s="20">
        <v>12</v>
      </c>
      <c r="E51" s="22">
        <v>67.583333333333329</v>
      </c>
      <c r="F51" s="20">
        <v>8</v>
      </c>
      <c r="G51" s="20">
        <v>0</v>
      </c>
      <c r="H51" s="20">
        <v>2</v>
      </c>
      <c r="I51" s="20">
        <v>1</v>
      </c>
      <c r="J51" s="20">
        <v>3</v>
      </c>
      <c r="K51" s="20">
        <v>1</v>
      </c>
      <c r="L51" s="20">
        <v>2</v>
      </c>
      <c r="M51" s="20">
        <v>1</v>
      </c>
      <c r="N51" s="20">
        <v>0</v>
      </c>
      <c r="O51" s="20">
        <v>0</v>
      </c>
      <c r="P51" s="20">
        <v>0</v>
      </c>
      <c r="Q51" s="20">
        <v>3</v>
      </c>
      <c r="R51" s="39">
        <v>0</v>
      </c>
    </row>
    <row r="52" spans="3:18" x14ac:dyDescent="0.35">
      <c r="C52" s="23" t="s">
        <v>165</v>
      </c>
      <c r="D52" s="20">
        <v>3</v>
      </c>
      <c r="E52" s="22">
        <v>61</v>
      </c>
      <c r="F52" s="20">
        <v>1</v>
      </c>
      <c r="G52" s="20">
        <v>1</v>
      </c>
      <c r="H52" s="20">
        <v>0</v>
      </c>
      <c r="I52" s="20">
        <v>0</v>
      </c>
      <c r="J52" s="20">
        <v>2</v>
      </c>
      <c r="K52" s="20">
        <v>0</v>
      </c>
      <c r="L52" s="20">
        <v>2</v>
      </c>
      <c r="M52" s="20">
        <v>0</v>
      </c>
      <c r="N52" s="20">
        <v>0</v>
      </c>
      <c r="O52" s="20">
        <v>0</v>
      </c>
      <c r="P52" s="20">
        <v>0</v>
      </c>
      <c r="Q52" s="20">
        <v>2</v>
      </c>
      <c r="R52" s="39">
        <v>0</v>
      </c>
    </row>
    <row r="53" spans="3:18" x14ac:dyDescent="0.35">
      <c r="C53" s="23" t="s">
        <v>119</v>
      </c>
      <c r="D53" s="20">
        <v>1</v>
      </c>
      <c r="E53" s="22">
        <v>27</v>
      </c>
      <c r="F53" s="20">
        <v>1</v>
      </c>
      <c r="G53" s="20">
        <v>1</v>
      </c>
      <c r="H53" s="20">
        <v>0</v>
      </c>
      <c r="I53" s="20">
        <v>0</v>
      </c>
      <c r="J53" s="20">
        <v>1</v>
      </c>
      <c r="K53" s="20">
        <v>0</v>
      </c>
      <c r="L53" s="20">
        <v>0</v>
      </c>
      <c r="M53" s="20">
        <v>0</v>
      </c>
      <c r="N53" s="20">
        <v>0</v>
      </c>
      <c r="O53" s="20">
        <v>0</v>
      </c>
      <c r="P53" s="20">
        <v>0</v>
      </c>
      <c r="Q53" s="20">
        <v>0</v>
      </c>
      <c r="R53" s="39">
        <v>0</v>
      </c>
    </row>
    <row r="54" spans="3:18" x14ac:dyDescent="0.35">
      <c r="C54" s="100" t="s">
        <v>394</v>
      </c>
      <c r="D54" s="20">
        <v>1</v>
      </c>
      <c r="E54" s="22">
        <v>83</v>
      </c>
      <c r="F54" s="20">
        <v>1</v>
      </c>
      <c r="G54" s="20">
        <v>1</v>
      </c>
      <c r="H54" s="20">
        <v>0</v>
      </c>
      <c r="I54" s="20">
        <v>0</v>
      </c>
      <c r="J54" s="20">
        <v>1</v>
      </c>
      <c r="K54" s="20">
        <v>0</v>
      </c>
      <c r="L54" s="20">
        <v>0</v>
      </c>
      <c r="M54" s="20">
        <v>0</v>
      </c>
      <c r="N54" s="20">
        <v>0</v>
      </c>
      <c r="O54" s="20">
        <v>0</v>
      </c>
      <c r="P54" s="20">
        <v>0</v>
      </c>
      <c r="Q54" s="20">
        <v>0</v>
      </c>
      <c r="R54" s="39">
        <v>0</v>
      </c>
    </row>
    <row r="55" spans="3:18" x14ac:dyDescent="0.35">
      <c r="C55" s="23" t="s">
        <v>135</v>
      </c>
      <c r="D55" s="20">
        <v>4</v>
      </c>
      <c r="E55" s="22">
        <v>53</v>
      </c>
      <c r="F55" s="20">
        <v>3</v>
      </c>
      <c r="G55" s="20">
        <v>2</v>
      </c>
      <c r="H55" s="20">
        <v>0</v>
      </c>
      <c r="I55" s="20">
        <v>0</v>
      </c>
      <c r="J55" s="20">
        <v>3</v>
      </c>
      <c r="K55" s="20">
        <v>1</v>
      </c>
      <c r="L55" s="20">
        <v>1</v>
      </c>
      <c r="M55" s="20">
        <v>1</v>
      </c>
      <c r="N55" s="20">
        <v>0</v>
      </c>
      <c r="O55" s="20">
        <v>0</v>
      </c>
      <c r="P55" s="20">
        <v>1</v>
      </c>
      <c r="Q55" s="20">
        <v>1</v>
      </c>
      <c r="R55" s="39">
        <v>0</v>
      </c>
    </row>
    <row r="56" spans="3:18" x14ac:dyDescent="0.35">
      <c r="C56" s="23" t="s">
        <v>133</v>
      </c>
      <c r="D56" s="20">
        <v>3</v>
      </c>
      <c r="E56" s="22">
        <v>52.666666666666664</v>
      </c>
      <c r="F56" s="20">
        <v>2</v>
      </c>
      <c r="G56" s="20">
        <v>0</v>
      </c>
      <c r="H56" s="20">
        <v>0</v>
      </c>
      <c r="I56" s="20">
        <v>1</v>
      </c>
      <c r="J56" s="20">
        <v>1</v>
      </c>
      <c r="K56" s="20">
        <v>0</v>
      </c>
      <c r="L56" s="20">
        <v>0</v>
      </c>
      <c r="M56" s="20">
        <v>0</v>
      </c>
      <c r="N56" s="20">
        <v>0</v>
      </c>
      <c r="O56" s="20">
        <v>0</v>
      </c>
      <c r="P56" s="20">
        <v>1</v>
      </c>
      <c r="Q56" s="20">
        <v>1</v>
      </c>
      <c r="R56" s="39">
        <v>0</v>
      </c>
    </row>
    <row r="57" spans="3:18" x14ac:dyDescent="0.35">
      <c r="C57" s="100" t="s">
        <v>400</v>
      </c>
      <c r="D57" s="20">
        <v>2</v>
      </c>
      <c r="E57" s="22">
        <v>71</v>
      </c>
      <c r="F57" s="20">
        <v>2</v>
      </c>
      <c r="G57" s="20">
        <v>0</v>
      </c>
      <c r="H57" s="20">
        <v>0</v>
      </c>
      <c r="I57" s="20">
        <v>0</v>
      </c>
      <c r="J57" s="20">
        <v>1</v>
      </c>
      <c r="K57" s="20">
        <v>0</v>
      </c>
      <c r="L57" s="20">
        <v>0</v>
      </c>
      <c r="M57" s="20">
        <v>0</v>
      </c>
      <c r="N57" s="20">
        <v>0</v>
      </c>
      <c r="O57" s="20">
        <v>0</v>
      </c>
      <c r="P57" s="20">
        <v>1</v>
      </c>
      <c r="Q57" s="20">
        <v>0</v>
      </c>
      <c r="R57" s="39">
        <v>0</v>
      </c>
    </row>
    <row r="58" spans="3:18" x14ac:dyDescent="0.35">
      <c r="C58" s="23" t="s">
        <v>120</v>
      </c>
      <c r="D58" s="20">
        <v>2</v>
      </c>
      <c r="E58" s="22">
        <v>57</v>
      </c>
      <c r="F58" s="20">
        <v>1</v>
      </c>
      <c r="G58" s="20">
        <v>1</v>
      </c>
      <c r="H58" s="20">
        <v>0</v>
      </c>
      <c r="I58" s="20">
        <v>1</v>
      </c>
      <c r="J58" s="20">
        <v>0</v>
      </c>
      <c r="K58" s="20">
        <v>0</v>
      </c>
      <c r="L58" s="20">
        <v>0</v>
      </c>
      <c r="M58" s="20">
        <v>0</v>
      </c>
      <c r="N58" s="20">
        <v>0</v>
      </c>
      <c r="O58" s="20">
        <v>0</v>
      </c>
      <c r="P58" s="20">
        <v>0</v>
      </c>
      <c r="Q58" s="20">
        <v>0</v>
      </c>
      <c r="R58" s="39">
        <v>0</v>
      </c>
    </row>
    <row r="59" spans="3:18" x14ac:dyDescent="0.35">
      <c r="C59" s="100" t="s">
        <v>399</v>
      </c>
      <c r="D59" s="20">
        <v>1</v>
      </c>
      <c r="E59" s="22">
        <v>78</v>
      </c>
      <c r="F59" s="20">
        <v>1</v>
      </c>
      <c r="G59" s="20">
        <v>0</v>
      </c>
      <c r="H59" s="20">
        <v>0</v>
      </c>
      <c r="I59" s="20">
        <v>0</v>
      </c>
      <c r="J59" s="20">
        <v>1</v>
      </c>
      <c r="K59" s="20">
        <v>0</v>
      </c>
      <c r="L59" s="20">
        <v>0</v>
      </c>
      <c r="M59" s="20">
        <v>0</v>
      </c>
      <c r="N59" s="20">
        <v>0</v>
      </c>
      <c r="O59" s="20">
        <v>0</v>
      </c>
      <c r="P59" s="20">
        <v>0</v>
      </c>
      <c r="Q59" s="20">
        <v>0</v>
      </c>
      <c r="R59" s="39">
        <v>0</v>
      </c>
    </row>
    <row r="60" spans="3:18" x14ac:dyDescent="0.35">
      <c r="C60" s="100" t="s">
        <v>398</v>
      </c>
      <c r="D60" s="20">
        <v>3</v>
      </c>
      <c r="E60" s="22">
        <v>63.666666666666664</v>
      </c>
      <c r="F60" s="20">
        <v>3</v>
      </c>
      <c r="G60" s="20">
        <v>2</v>
      </c>
      <c r="H60" s="20">
        <v>0</v>
      </c>
      <c r="I60" s="20">
        <v>1</v>
      </c>
      <c r="J60" s="20">
        <v>2</v>
      </c>
      <c r="K60" s="20">
        <v>1</v>
      </c>
      <c r="L60" s="20">
        <v>0</v>
      </c>
      <c r="M60" s="20">
        <v>0</v>
      </c>
      <c r="N60" s="20">
        <v>0</v>
      </c>
      <c r="O60" s="20">
        <v>1</v>
      </c>
      <c r="P60" s="20">
        <v>0</v>
      </c>
      <c r="Q60" s="20">
        <v>0</v>
      </c>
      <c r="R60" s="39">
        <v>1</v>
      </c>
    </row>
    <row r="61" spans="3:18" x14ac:dyDescent="0.35">
      <c r="C61" s="100" t="s">
        <v>397</v>
      </c>
      <c r="D61" s="20">
        <v>1</v>
      </c>
      <c r="E61" s="22">
        <v>87</v>
      </c>
      <c r="F61" s="20">
        <v>1</v>
      </c>
      <c r="G61" s="20">
        <v>0</v>
      </c>
      <c r="H61" s="20">
        <v>0</v>
      </c>
      <c r="I61" s="20">
        <v>0</v>
      </c>
      <c r="J61" s="20">
        <v>1</v>
      </c>
      <c r="K61" s="20">
        <v>0</v>
      </c>
      <c r="L61" s="20">
        <v>1</v>
      </c>
      <c r="M61" s="20">
        <v>0</v>
      </c>
      <c r="N61" s="20">
        <v>0</v>
      </c>
      <c r="O61" s="20">
        <v>0</v>
      </c>
      <c r="P61" s="20">
        <v>0</v>
      </c>
      <c r="Q61" s="20">
        <v>0</v>
      </c>
      <c r="R61" s="39">
        <v>0</v>
      </c>
    </row>
    <row r="62" spans="3:18" x14ac:dyDescent="0.35">
      <c r="C62" s="100" t="s">
        <v>414</v>
      </c>
      <c r="D62" s="20">
        <v>1</v>
      </c>
      <c r="E62" s="22">
        <v>35</v>
      </c>
      <c r="F62" s="20">
        <v>0</v>
      </c>
      <c r="G62" s="20">
        <v>0</v>
      </c>
      <c r="H62" s="20">
        <v>0</v>
      </c>
      <c r="I62" s="20">
        <v>0</v>
      </c>
      <c r="J62" s="20">
        <v>1</v>
      </c>
      <c r="K62" s="20">
        <v>0</v>
      </c>
      <c r="L62" s="20">
        <v>1</v>
      </c>
      <c r="M62" s="20">
        <v>0</v>
      </c>
      <c r="N62" s="20">
        <v>0</v>
      </c>
      <c r="O62" s="20">
        <v>0</v>
      </c>
      <c r="P62" s="20">
        <v>0</v>
      </c>
      <c r="Q62" s="20">
        <v>0</v>
      </c>
      <c r="R62" s="39">
        <v>1</v>
      </c>
    </row>
    <row r="63" spans="3:18" x14ac:dyDescent="0.35">
      <c r="C63" s="100" t="s">
        <v>376</v>
      </c>
      <c r="D63" s="20">
        <v>2</v>
      </c>
      <c r="E63" s="22">
        <v>76</v>
      </c>
      <c r="F63" s="20">
        <v>2</v>
      </c>
      <c r="G63" s="20">
        <v>0</v>
      </c>
      <c r="H63" s="20">
        <v>0</v>
      </c>
      <c r="I63" s="20">
        <v>0</v>
      </c>
      <c r="J63" s="20">
        <v>1</v>
      </c>
      <c r="K63" s="20">
        <v>0</v>
      </c>
      <c r="L63" s="20">
        <v>0</v>
      </c>
      <c r="M63" s="20">
        <v>0</v>
      </c>
      <c r="N63" s="20">
        <v>0</v>
      </c>
      <c r="O63" s="20">
        <v>0</v>
      </c>
      <c r="P63" s="20">
        <v>0</v>
      </c>
      <c r="Q63" s="20">
        <v>0</v>
      </c>
      <c r="R63" s="39">
        <v>0</v>
      </c>
    </row>
    <row r="64" spans="3:18" x14ac:dyDescent="0.35">
      <c r="C64" s="100" t="s">
        <v>384</v>
      </c>
      <c r="D64" s="20">
        <v>1</v>
      </c>
      <c r="E64" s="22">
        <v>80</v>
      </c>
      <c r="F64" s="20">
        <v>1</v>
      </c>
      <c r="G64" s="20">
        <v>0</v>
      </c>
      <c r="H64" s="20">
        <v>0</v>
      </c>
      <c r="I64" s="20">
        <v>0</v>
      </c>
      <c r="J64" s="20">
        <v>1</v>
      </c>
      <c r="K64" s="20">
        <v>0</v>
      </c>
      <c r="L64" s="20">
        <v>1</v>
      </c>
      <c r="M64" s="20">
        <v>0</v>
      </c>
      <c r="N64" s="20">
        <v>0</v>
      </c>
      <c r="O64" s="20">
        <v>0</v>
      </c>
      <c r="P64" s="20">
        <v>0</v>
      </c>
      <c r="Q64" s="20">
        <v>1</v>
      </c>
      <c r="R64" s="39">
        <v>0</v>
      </c>
    </row>
    <row r="65" spans="3:18" x14ac:dyDescent="0.35">
      <c r="C65" s="23" t="s">
        <v>136</v>
      </c>
      <c r="D65" s="20">
        <v>1</v>
      </c>
      <c r="E65" s="22">
        <v>60</v>
      </c>
      <c r="F65" s="20">
        <v>0</v>
      </c>
      <c r="G65" s="20">
        <v>0</v>
      </c>
      <c r="H65" s="20">
        <v>0</v>
      </c>
      <c r="I65" s="20">
        <v>0</v>
      </c>
      <c r="J65" s="20">
        <v>0</v>
      </c>
      <c r="K65" s="20">
        <v>0</v>
      </c>
      <c r="L65" s="20">
        <v>0</v>
      </c>
      <c r="M65" s="20">
        <v>0</v>
      </c>
      <c r="N65" s="20">
        <v>0</v>
      </c>
      <c r="O65" s="20">
        <v>0</v>
      </c>
      <c r="P65" s="20">
        <v>1</v>
      </c>
      <c r="Q65" s="20">
        <v>0</v>
      </c>
      <c r="R65" s="39">
        <v>0</v>
      </c>
    </row>
    <row r="66" spans="3:18" x14ac:dyDescent="0.35">
      <c r="C66" s="23" t="s">
        <v>128</v>
      </c>
      <c r="D66" s="20">
        <v>3</v>
      </c>
      <c r="E66" s="22">
        <v>68.333333333333329</v>
      </c>
      <c r="F66" s="20">
        <v>2</v>
      </c>
      <c r="G66" s="20">
        <v>0</v>
      </c>
      <c r="H66" s="20">
        <v>0</v>
      </c>
      <c r="I66" s="20">
        <v>0</v>
      </c>
      <c r="J66" s="20">
        <v>2</v>
      </c>
      <c r="K66" s="20">
        <v>0</v>
      </c>
      <c r="L66" s="20">
        <v>0</v>
      </c>
      <c r="M66" s="20">
        <v>0</v>
      </c>
      <c r="N66" s="20">
        <v>0</v>
      </c>
      <c r="O66" s="20">
        <v>0</v>
      </c>
      <c r="P66" s="20">
        <v>0</v>
      </c>
      <c r="Q66" s="20">
        <v>0</v>
      </c>
      <c r="R66" s="39">
        <v>0</v>
      </c>
    </row>
    <row r="67" spans="3:18" x14ac:dyDescent="0.35">
      <c r="C67" s="23" t="s">
        <v>179</v>
      </c>
      <c r="D67" s="20">
        <v>7</v>
      </c>
      <c r="E67" s="22">
        <v>48.142857142857146</v>
      </c>
      <c r="F67" s="20">
        <v>6</v>
      </c>
      <c r="G67" s="20">
        <v>4</v>
      </c>
      <c r="H67" s="20">
        <v>2</v>
      </c>
      <c r="I67" s="20">
        <v>1</v>
      </c>
      <c r="J67" s="20">
        <v>5</v>
      </c>
      <c r="K67" s="20">
        <v>1</v>
      </c>
      <c r="L67" s="20">
        <v>3</v>
      </c>
      <c r="M67" s="20">
        <v>0</v>
      </c>
      <c r="N67" s="20">
        <v>0</v>
      </c>
      <c r="O67" s="20">
        <v>1</v>
      </c>
      <c r="P67" s="20">
        <v>0</v>
      </c>
      <c r="Q67" s="20">
        <v>1</v>
      </c>
      <c r="R67" s="39">
        <v>0</v>
      </c>
    </row>
    <row r="68" spans="3:18" x14ac:dyDescent="0.35">
      <c r="C68" s="23" t="s">
        <v>158</v>
      </c>
      <c r="D68" s="20">
        <v>3</v>
      </c>
      <c r="E68" s="22">
        <v>52.666666666666664</v>
      </c>
      <c r="F68" s="20">
        <v>2</v>
      </c>
      <c r="G68" s="20">
        <v>2</v>
      </c>
      <c r="H68" s="20">
        <v>0</v>
      </c>
      <c r="I68" s="20">
        <v>0</v>
      </c>
      <c r="J68" s="20">
        <v>1</v>
      </c>
      <c r="K68" s="20">
        <v>0</v>
      </c>
      <c r="L68" s="20">
        <v>1</v>
      </c>
      <c r="M68" s="20">
        <v>0</v>
      </c>
      <c r="N68" s="20">
        <v>0</v>
      </c>
      <c r="O68" s="20">
        <v>0</v>
      </c>
      <c r="P68" s="20">
        <v>0</v>
      </c>
      <c r="Q68" s="20">
        <v>0</v>
      </c>
      <c r="R68" s="39">
        <v>0</v>
      </c>
    </row>
    <row r="69" spans="3:18" x14ac:dyDescent="0.35">
      <c r="C69" s="23" t="s">
        <v>184</v>
      </c>
      <c r="D69" s="20">
        <v>4</v>
      </c>
      <c r="E69" s="22">
        <v>63.25</v>
      </c>
      <c r="F69" s="20">
        <v>4</v>
      </c>
      <c r="G69" s="20">
        <v>1</v>
      </c>
      <c r="H69" s="20">
        <v>1</v>
      </c>
      <c r="I69" s="20">
        <v>0</v>
      </c>
      <c r="J69" s="20">
        <v>1</v>
      </c>
      <c r="K69" s="20">
        <v>2</v>
      </c>
      <c r="L69" s="20">
        <v>1</v>
      </c>
      <c r="M69" s="20">
        <v>1</v>
      </c>
      <c r="N69" s="20">
        <v>0</v>
      </c>
      <c r="O69" s="20">
        <v>0</v>
      </c>
      <c r="P69" s="20">
        <v>2</v>
      </c>
      <c r="Q69" s="20">
        <v>2</v>
      </c>
      <c r="R69" s="39">
        <v>0</v>
      </c>
    </row>
    <row r="70" spans="3:18" x14ac:dyDescent="0.35">
      <c r="C70" s="23" t="s">
        <v>167</v>
      </c>
      <c r="D70" s="20">
        <v>1</v>
      </c>
      <c r="E70" s="22">
        <v>73</v>
      </c>
      <c r="F70" s="20">
        <v>1</v>
      </c>
      <c r="G70" s="20">
        <v>1</v>
      </c>
      <c r="H70" s="20">
        <v>0</v>
      </c>
      <c r="I70" s="20">
        <v>0</v>
      </c>
      <c r="J70" s="20">
        <v>0</v>
      </c>
      <c r="K70" s="20">
        <v>0</v>
      </c>
      <c r="L70" s="20">
        <v>0</v>
      </c>
      <c r="M70" s="20">
        <v>0</v>
      </c>
      <c r="N70" s="20">
        <v>0</v>
      </c>
      <c r="O70" s="20">
        <v>0</v>
      </c>
      <c r="P70" s="20">
        <v>0</v>
      </c>
      <c r="Q70" s="20">
        <v>0</v>
      </c>
      <c r="R70" s="39">
        <v>0</v>
      </c>
    </row>
    <row r="71" spans="3:18" x14ac:dyDescent="0.35">
      <c r="C71" s="100" t="s">
        <v>403</v>
      </c>
      <c r="D71" s="20">
        <v>1</v>
      </c>
      <c r="E71" s="22">
        <v>66</v>
      </c>
      <c r="F71" s="20">
        <v>1</v>
      </c>
      <c r="G71" s="20">
        <v>0</v>
      </c>
      <c r="H71" s="20">
        <v>0</v>
      </c>
      <c r="I71" s="20">
        <v>0</v>
      </c>
      <c r="J71" s="20">
        <v>1</v>
      </c>
      <c r="K71" s="20">
        <v>0</v>
      </c>
      <c r="L71" s="20">
        <v>0</v>
      </c>
      <c r="M71" s="20">
        <v>0</v>
      </c>
      <c r="N71" s="20">
        <v>0</v>
      </c>
      <c r="O71" s="20">
        <v>0</v>
      </c>
      <c r="P71" s="20">
        <v>0</v>
      </c>
      <c r="Q71" s="20">
        <v>1</v>
      </c>
      <c r="R71" s="39">
        <v>0</v>
      </c>
    </row>
    <row r="72" spans="3:18" x14ac:dyDescent="0.35">
      <c r="C72" s="23" t="s">
        <v>197</v>
      </c>
      <c r="D72" s="20">
        <v>7</v>
      </c>
      <c r="E72" s="22">
        <v>61</v>
      </c>
      <c r="F72" s="20">
        <v>5</v>
      </c>
      <c r="G72" s="20">
        <v>2</v>
      </c>
      <c r="H72" s="20">
        <v>1</v>
      </c>
      <c r="I72" s="20">
        <v>1</v>
      </c>
      <c r="J72" s="20">
        <v>2</v>
      </c>
      <c r="K72" s="20">
        <v>1</v>
      </c>
      <c r="L72" s="20">
        <v>4</v>
      </c>
      <c r="M72" s="20">
        <v>1</v>
      </c>
      <c r="N72" s="20">
        <v>0</v>
      </c>
      <c r="O72" s="20">
        <v>0</v>
      </c>
      <c r="P72" s="20">
        <v>2</v>
      </c>
      <c r="Q72" s="20">
        <v>2</v>
      </c>
      <c r="R72" s="39">
        <v>2</v>
      </c>
    </row>
    <row r="73" spans="3:18" x14ac:dyDescent="0.35">
      <c r="C73" s="23" t="s">
        <v>188</v>
      </c>
      <c r="D73" s="20">
        <v>5</v>
      </c>
      <c r="E73" s="22">
        <v>53.4</v>
      </c>
      <c r="F73" s="20">
        <v>4</v>
      </c>
      <c r="G73" s="20">
        <v>1</v>
      </c>
      <c r="H73" s="20">
        <v>1</v>
      </c>
      <c r="I73" s="20">
        <v>0</v>
      </c>
      <c r="J73" s="20">
        <v>3</v>
      </c>
      <c r="K73" s="20">
        <v>2</v>
      </c>
      <c r="L73" s="20">
        <v>1</v>
      </c>
      <c r="M73" s="20">
        <v>0</v>
      </c>
      <c r="N73" s="20">
        <v>0</v>
      </c>
      <c r="O73" s="20">
        <v>0</v>
      </c>
      <c r="P73" s="20">
        <v>1</v>
      </c>
      <c r="Q73" s="20">
        <v>2</v>
      </c>
      <c r="R73" s="39">
        <v>0</v>
      </c>
    </row>
    <row r="74" spans="3:18" x14ac:dyDescent="0.35">
      <c r="C74" s="23" t="s">
        <v>162</v>
      </c>
      <c r="D74" s="20">
        <v>3</v>
      </c>
      <c r="E74" s="22">
        <v>73</v>
      </c>
      <c r="F74" s="20">
        <v>1</v>
      </c>
      <c r="G74" s="20">
        <v>0</v>
      </c>
      <c r="H74" s="20">
        <v>0</v>
      </c>
      <c r="I74" s="20">
        <v>0</v>
      </c>
      <c r="J74" s="20">
        <v>2</v>
      </c>
      <c r="K74" s="20">
        <v>0</v>
      </c>
      <c r="L74" s="20">
        <v>3</v>
      </c>
      <c r="M74" s="20">
        <v>0</v>
      </c>
      <c r="N74" s="20">
        <v>0</v>
      </c>
      <c r="O74" s="20">
        <v>0</v>
      </c>
      <c r="P74" s="20">
        <v>0</v>
      </c>
      <c r="Q74" s="20">
        <v>1</v>
      </c>
      <c r="R74" s="39">
        <v>1</v>
      </c>
    </row>
    <row r="75" spans="3:18" x14ac:dyDescent="0.35">
      <c r="C75" s="100" t="s">
        <v>410</v>
      </c>
      <c r="D75" s="20">
        <v>1</v>
      </c>
      <c r="E75" s="22">
        <v>89</v>
      </c>
      <c r="F75" s="20">
        <v>1</v>
      </c>
      <c r="G75" s="20">
        <v>0</v>
      </c>
      <c r="H75" s="20">
        <v>0</v>
      </c>
      <c r="I75" s="20">
        <v>0</v>
      </c>
      <c r="J75" s="20">
        <v>0</v>
      </c>
      <c r="K75" s="20">
        <v>0</v>
      </c>
      <c r="L75" s="20">
        <v>1</v>
      </c>
      <c r="M75" s="20">
        <v>1</v>
      </c>
      <c r="N75" s="20">
        <v>0</v>
      </c>
      <c r="O75" s="20">
        <v>0</v>
      </c>
      <c r="P75" s="20">
        <v>0</v>
      </c>
      <c r="Q75" s="20">
        <v>1</v>
      </c>
      <c r="R75" s="39">
        <v>0</v>
      </c>
    </row>
    <row r="76" spans="3:18" x14ac:dyDescent="0.35">
      <c r="C76" s="23" t="s">
        <v>143</v>
      </c>
      <c r="D76" s="20">
        <v>2</v>
      </c>
      <c r="E76" s="22">
        <v>46</v>
      </c>
      <c r="F76" s="20">
        <v>1</v>
      </c>
      <c r="G76" s="20">
        <v>1</v>
      </c>
      <c r="H76" s="20">
        <v>1</v>
      </c>
      <c r="I76" s="20">
        <v>0</v>
      </c>
      <c r="J76" s="20">
        <v>1</v>
      </c>
      <c r="K76" s="20">
        <v>1</v>
      </c>
      <c r="L76" s="20">
        <v>2</v>
      </c>
      <c r="M76" s="20">
        <v>0</v>
      </c>
      <c r="N76" s="20">
        <v>0</v>
      </c>
      <c r="O76" s="20">
        <v>0</v>
      </c>
      <c r="P76" s="20">
        <v>0</v>
      </c>
      <c r="Q76" s="20">
        <v>0</v>
      </c>
      <c r="R76" s="39">
        <v>0</v>
      </c>
    </row>
    <row r="77" spans="3:18" x14ac:dyDescent="0.35">
      <c r="C77" s="23" t="s">
        <v>160</v>
      </c>
      <c r="D77" s="20">
        <v>25</v>
      </c>
      <c r="E77" s="22">
        <v>54.36</v>
      </c>
      <c r="F77" s="20">
        <v>17</v>
      </c>
      <c r="G77" s="20">
        <v>6</v>
      </c>
      <c r="H77" s="20">
        <v>1</v>
      </c>
      <c r="I77" s="20">
        <v>2</v>
      </c>
      <c r="J77" s="20">
        <v>10</v>
      </c>
      <c r="K77" s="20">
        <v>3</v>
      </c>
      <c r="L77" s="20">
        <v>8</v>
      </c>
      <c r="M77" s="20">
        <v>0</v>
      </c>
      <c r="N77" s="20">
        <v>0</v>
      </c>
      <c r="O77" s="20">
        <v>1</v>
      </c>
      <c r="P77" s="20">
        <v>6</v>
      </c>
      <c r="Q77" s="20">
        <v>9</v>
      </c>
      <c r="R77" s="39">
        <v>1</v>
      </c>
    </row>
    <row r="78" spans="3:18" x14ac:dyDescent="0.35">
      <c r="C78" s="23" t="s">
        <v>140</v>
      </c>
      <c r="D78" s="20">
        <v>1</v>
      </c>
      <c r="E78" s="22">
        <v>79</v>
      </c>
      <c r="F78" s="20">
        <v>0</v>
      </c>
      <c r="G78" s="20">
        <v>0</v>
      </c>
      <c r="H78" s="20">
        <v>0</v>
      </c>
      <c r="I78" s="20">
        <v>0</v>
      </c>
      <c r="J78" s="20">
        <v>1</v>
      </c>
      <c r="K78" s="20">
        <v>1</v>
      </c>
      <c r="L78" s="20">
        <v>1</v>
      </c>
      <c r="M78" s="20">
        <v>0</v>
      </c>
      <c r="N78" s="20">
        <v>0</v>
      </c>
      <c r="O78" s="20">
        <v>0</v>
      </c>
      <c r="P78" s="20">
        <v>0</v>
      </c>
      <c r="Q78" s="20">
        <v>0</v>
      </c>
      <c r="R78" s="39">
        <v>0</v>
      </c>
    </row>
    <row r="79" spans="3:18" x14ac:dyDescent="0.35">
      <c r="C79" s="23" t="s">
        <v>177</v>
      </c>
      <c r="D79" s="20">
        <v>1</v>
      </c>
      <c r="E79" s="22">
        <v>38</v>
      </c>
      <c r="F79" s="20">
        <v>1</v>
      </c>
      <c r="G79" s="20">
        <v>1</v>
      </c>
      <c r="H79" s="20">
        <v>0</v>
      </c>
      <c r="I79" s="20">
        <v>0</v>
      </c>
      <c r="J79" s="20">
        <v>0</v>
      </c>
      <c r="K79" s="20">
        <v>0</v>
      </c>
      <c r="L79" s="20">
        <v>0</v>
      </c>
      <c r="M79" s="20">
        <v>0</v>
      </c>
      <c r="N79" s="20">
        <v>0</v>
      </c>
      <c r="O79" s="20">
        <v>0</v>
      </c>
      <c r="P79" s="20">
        <v>0</v>
      </c>
      <c r="Q79" s="20">
        <v>0</v>
      </c>
      <c r="R79" s="39">
        <v>0</v>
      </c>
    </row>
    <row r="80" spans="3:18" x14ac:dyDescent="0.35">
      <c r="C80" s="23" t="s">
        <v>134</v>
      </c>
      <c r="D80" s="20">
        <v>4</v>
      </c>
      <c r="E80" s="22">
        <v>43.5</v>
      </c>
      <c r="F80" s="20">
        <v>4</v>
      </c>
      <c r="G80" s="20">
        <v>1</v>
      </c>
      <c r="H80" s="20">
        <v>1</v>
      </c>
      <c r="I80" s="20">
        <v>1</v>
      </c>
      <c r="J80" s="20">
        <v>4</v>
      </c>
      <c r="K80" s="20">
        <v>0</v>
      </c>
      <c r="L80" s="20">
        <v>0</v>
      </c>
      <c r="M80" s="20">
        <v>0</v>
      </c>
      <c r="N80" s="20">
        <v>0</v>
      </c>
      <c r="O80" s="20">
        <v>0</v>
      </c>
      <c r="P80" s="20">
        <v>0</v>
      </c>
      <c r="Q80" s="20">
        <v>1</v>
      </c>
      <c r="R80" s="39">
        <v>0</v>
      </c>
    </row>
    <row r="81" spans="3:18" x14ac:dyDescent="0.35">
      <c r="C81" s="23" t="s">
        <v>125</v>
      </c>
      <c r="D81" s="20">
        <v>3</v>
      </c>
      <c r="E81" s="22">
        <v>47.333333333333336</v>
      </c>
      <c r="F81" s="20">
        <v>2</v>
      </c>
      <c r="G81" s="20">
        <v>2</v>
      </c>
      <c r="H81" s="20">
        <v>1</v>
      </c>
      <c r="I81" s="20">
        <v>1</v>
      </c>
      <c r="J81" s="20">
        <v>2</v>
      </c>
      <c r="K81" s="20">
        <v>1</v>
      </c>
      <c r="L81" s="20">
        <v>1</v>
      </c>
      <c r="M81" s="20">
        <v>0</v>
      </c>
      <c r="N81" s="20">
        <v>0</v>
      </c>
      <c r="O81" s="20">
        <v>0</v>
      </c>
      <c r="P81" s="20">
        <v>2</v>
      </c>
      <c r="Q81" s="20">
        <v>1</v>
      </c>
      <c r="R81" s="39">
        <v>1</v>
      </c>
    </row>
    <row r="82" spans="3:18" x14ac:dyDescent="0.35">
      <c r="C82" s="23" t="s">
        <v>198</v>
      </c>
      <c r="D82" s="20">
        <v>1</v>
      </c>
      <c r="E82" s="22">
        <v>62</v>
      </c>
      <c r="F82" s="20">
        <v>1</v>
      </c>
      <c r="G82" s="20">
        <v>1</v>
      </c>
      <c r="H82" s="20">
        <v>0</v>
      </c>
      <c r="I82" s="20">
        <v>0</v>
      </c>
      <c r="J82" s="20">
        <v>0</v>
      </c>
      <c r="K82" s="20">
        <v>0</v>
      </c>
      <c r="L82" s="20">
        <v>0</v>
      </c>
      <c r="M82" s="20">
        <v>0</v>
      </c>
      <c r="N82" s="20">
        <v>0</v>
      </c>
      <c r="O82" s="20">
        <v>0</v>
      </c>
      <c r="P82" s="20">
        <v>0</v>
      </c>
      <c r="Q82" s="20">
        <v>0</v>
      </c>
      <c r="R82" s="39">
        <v>0</v>
      </c>
    </row>
    <row r="83" spans="3:18" x14ac:dyDescent="0.35">
      <c r="C83" s="23" t="s">
        <v>180</v>
      </c>
      <c r="D83" s="20">
        <v>3</v>
      </c>
      <c r="E83" s="22">
        <v>48.333333333333336</v>
      </c>
      <c r="F83" s="20">
        <v>3</v>
      </c>
      <c r="G83" s="20">
        <v>2</v>
      </c>
      <c r="H83" s="20">
        <v>1</v>
      </c>
      <c r="I83" s="20">
        <v>0</v>
      </c>
      <c r="J83" s="20">
        <v>2</v>
      </c>
      <c r="K83" s="20">
        <v>0</v>
      </c>
      <c r="L83" s="20">
        <v>2</v>
      </c>
      <c r="M83" s="20">
        <v>0</v>
      </c>
      <c r="N83" s="20">
        <v>0</v>
      </c>
      <c r="O83" s="20">
        <v>1</v>
      </c>
      <c r="P83" s="20">
        <v>1</v>
      </c>
      <c r="Q83" s="20">
        <v>2</v>
      </c>
      <c r="R83" s="39">
        <v>0</v>
      </c>
    </row>
    <row r="84" spans="3:18" x14ac:dyDescent="0.35">
      <c r="C84" s="23" t="s">
        <v>137</v>
      </c>
      <c r="D84" s="20">
        <v>3</v>
      </c>
      <c r="E84" s="22">
        <v>54.666666666666664</v>
      </c>
      <c r="F84" s="20">
        <v>3</v>
      </c>
      <c r="G84" s="20">
        <v>1</v>
      </c>
      <c r="H84" s="20">
        <v>1</v>
      </c>
      <c r="I84" s="20">
        <v>1</v>
      </c>
      <c r="J84" s="20">
        <v>1</v>
      </c>
      <c r="K84" s="20">
        <v>1</v>
      </c>
      <c r="L84" s="20">
        <v>1</v>
      </c>
      <c r="M84" s="20">
        <v>0</v>
      </c>
      <c r="N84" s="20">
        <v>0</v>
      </c>
      <c r="O84" s="20">
        <v>0</v>
      </c>
      <c r="P84" s="20">
        <v>0</v>
      </c>
      <c r="Q84" s="20">
        <v>1</v>
      </c>
      <c r="R84" s="39">
        <v>0</v>
      </c>
    </row>
    <row r="85" spans="3:18" x14ac:dyDescent="0.35">
      <c r="C85" s="23" t="s">
        <v>192</v>
      </c>
      <c r="D85" s="20">
        <v>1</v>
      </c>
      <c r="E85" s="22">
        <v>46</v>
      </c>
      <c r="F85" s="20">
        <v>0</v>
      </c>
      <c r="G85" s="20">
        <v>0</v>
      </c>
      <c r="H85" s="20">
        <v>0</v>
      </c>
      <c r="I85" s="20">
        <v>0</v>
      </c>
      <c r="J85" s="20">
        <v>1</v>
      </c>
      <c r="K85" s="20">
        <v>1</v>
      </c>
      <c r="L85" s="20">
        <v>0</v>
      </c>
      <c r="M85" s="20">
        <v>0</v>
      </c>
      <c r="N85" s="20">
        <v>0</v>
      </c>
      <c r="O85" s="20">
        <v>1</v>
      </c>
      <c r="P85" s="20">
        <v>0</v>
      </c>
      <c r="Q85" s="20">
        <v>0</v>
      </c>
      <c r="R85" s="39">
        <v>0</v>
      </c>
    </row>
    <row r="86" spans="3:18" x14ac:dyDescent="0.35">
      <c r="C86" s="100" t="s">
        <v>379</v>
      </c>
      <c r="D86" s="20">
        <v>1</v>
      </c>
      <c r="E86" s="22">
        <v>54</v>
      </c>
      <c r="F86" s="20">
        <v>1</v>
      </c>
      <c r="G86" s="20">
        <v>0</v>
      </c>
      <c r="H86" s="20">
        <v>0</v>
      </c>
      <c r="I86" s="20">
        <v>1</v>
      </c>
      <c r="J86" s="20">
        <v>0</v>
      </c>
      <c r="K86" s="20">
        <v>0</v>
      </c>
      <c r="L86" s="20">
        <v>0</v>
      </c>
      <c r="M86" s="20">
        <v>0</v>
      </c>
      <c r="N86" s="20">
        <v>0</v>
      </c>
      <c r="O86" s="20">
        <v>0</v>
      </c>
      <c r="P86" s="20">
        <v>0</v>
      </c>
      <c r="Q86" s="20">
        <v>0</v>
      </c>
      <c r="R86" s="39">
        <v>0</v>
      </c>
    </row>
    <row r="87" spans="3:18" x14ac:dyDescent="0.35">
      <c r="C87" s="23" t="s">
        <v>124</v>
      </c>
      <c r="D87" s="20">
        <v>3</v>
      </c>
      <c r="E87" s="22">
        <v>58.333333333333336</v>
      </c>
      <c r="F87" s="20">
        <v>3</v>
      </c>
      <c r="G87" s="20">
        <v>2</v>
      </c>
      <c r="H87" s="20">
        <v>1</v>
      </c>
      <c r="I87" s="20">
        <v>0</v>
      </c>
      <c r="J87" s="20">
        <v>2</v>
      </c>
      <c r="K87" s="20">
        <v>0</v>
      </c>
      <c r="L87" s="20">
        <v>1</v>
      </c>
      <c r="M87" s="20">
        <v>0</v>
      </c>
      <c r="N87" s="20">
        <v>0</v>
      </c>
      <c r="O87" s="20">
        <v>0</v>
      </c>
      <c r="P87" s="20">
        <v>1</v>
      </c>
      <c r="Q87" s="20">
        <v>1</v>
      </c>
      <c r="R87" s="39">
        <v>1</v>
      </c>
    </row>
    <row r="88" spans="3:18" x14ac:dyDescent="0.35">
      <c r="C88" s="23" t="s">
        <v>169</v>
      </c>
      <c r="D88" s="20">
        <v>3</v>
      </c>
      <c r="E88" s="22">
        <v>60</v>
      </c>
      <c r="F88" s="20">
        <v>2</v>
      </c>
      <c r="G88" s="20">
        <v>0</v>
      </c>
      <c r="H88" s="20">
        <v>1</v>
      </c>
      <c r="I88" s="20">
        <v>0</v>
      </c>
      <c r="J88" s="20">
        <v>3</v>
      </c>
      <c r="K88" s="20">
        <v>0</v>
      </c>
      <c r="L88" s="20">
        <v>1</v>
      </c>
      <c r="M88" s="20">
        <v>0</v>
      </c>
      <c r="N88" s="20">
        <v>0</v>
      </c>
      <c r="O88" s="20">
        <v>0</v>
      </c>
      <c r="P88" s="20">
        <v>0</v>
      </c>
      <c r="Q88" s="20">
        <v>0</v>
      </c>
      <c r="R88" s="39">
        <v>0</v>
      </c>
    </row>
    <row r="89" spans="3:18" x14ac:dyDescent="0.35">
      <c r="C89" s="23" t="s">
        <v>183</v>
      </c>
      <c r="D89" s="20">
        <v>9</v>
      </c>
      <c r="E89" s="22">
        <v>41.555555555555557</v>
      </c>
      <c r="F89" s="20">
        <v>6</v>
      </c>
      <c r="G89" s="20">
        <v>0</v>
      </c>
      <c r="H89" s="20">
        <v>6</v>
      </c>
      <c r="I89" s="20">
        <v>2</v>
      </c>
      <c r="J89" s="20">
        <v>4</v>
      </c>
      <c r="K89" s="20">
        <v>1</v>
      </c>
      <c r="L89" s="20">
        <v>1</v>
      </c>
      <c r="M89" s="20">
        <v>0</v>
      </c>
      <c r="N89" s="20">
        <v>1</v>
      </c>
      <c r="O89" s="20">
        <v>0</v>
      </c>
      <c r="P89" s="20">
        <v>0</v>
      </c>
      <c r="Q89" s="20">
        <v>0</v>
      </c>
      <c r="R89" s="39">
        <v>0</v>
      </c>
    </row>
    <row r="90" spans="3:18" x14ac:dyDescent="0.35">
      <c r="C90" s="100" t="s">
        <v>412</v>
      </c>
      <c r="D90" s="20">
        <v>1</v>
      </c>
      <c r="E90" s="22">
        <v>66</v>
      </c>
      <c r="F90" s="20">
        <v>1</v>
      </c>
      <c r="G90" s="20">
        <v>0</v>
      </c>
      <c r="H90" s="20">
        <v>0</v>
      </c>
      <c r="I90" s="20">
        <v>0</v>
      </c>
      <c r="J90" s="20">
        <v>0</v>
      </c>
      <c r="K90" s="20">
        <v>1</v>
      </c>
      <c r="L90" s="20">
        <v>1</v>
      </c>
      <c r="M90" s="20">
        <v>0</v>
      </c>
      <c r="N90" s="20">
        <v>0</v>
      </c>
      <c r="O90" s="20">
        <v>0</v>
      </c>
      <c r="P90" s="20">
        <v>0</v>
      </c>
      <c r="Q90" s="20">
        <v>0</v>
      </c>
      <c r="R90" s="39">
        <v>0</v>
      </c>
    </row>
    <row r="91" spans="3:18" x14ac:dyDescent="0.35">
      <c r="C91" s="23" t="s">
        <v>139</v>
      </c>
      <c r="D91" s="20">
        <v>9</v>
      </c>
      <c r="E91" s="22">
        <v>61.222222222222221</v>
      </c>
      <c r="F91" s="20">
        <v>6</v>
      </c>
      <c r="G91" s="20">
        <v>0</v>
      </c>
      <c r="H91" s="20">
        <v>0</v>
      </c>
      <c r="I91" s="20">
        <v>0</v>
      </c>
      <c r="J91" s="20">
        <v>5</v>
      </c>
      <c r="K91" s="20">
        <v>1</v>
      </c>
      <c r="L91" s="20">
        <v>2</v>
      </c>
      <c r="M91" s="20">
        <v>0</v>
      </c>
      <c r="N91" s="20">
        <v>0</v>
      </c>
      <c r="O91" s="20">
        <v>0</v>
      </c>
      <c r="P91" s="20">
        <v>0</v>
      </c>
      <c r="Q91" s="20">
        <v>4</v>
      </c>
      <c r="R91" s="39">
        <v>0</v>
      </c>
    </row>
    <row r="92" spans="3:18" x14ac:dyDescent="0.35">
      <c r="C92" s="100" t="s">
        <v>409</v>
      </c>
      <c r="D92" s="20">
        <v>1</v>
      </c>
      <c r="E92" s="22">
        <v>26</v>
      </c>
      <c r="F92" s="20">
        <v>0</v>
      </c>
      <c r="G92" s="20">
        <v>0</v>
      </c>
      <c r="H92" s="20">
        <v>0</v>
      </c>
      <c r="I92" s="20">
        <v>0</v>
      </c>
      <c r="J92" s="20">
        <v>1</v>
      </c>
      <c r="K92" s="20">
        <v>0</v>
      </c>
      <c r="L92" s="20">
        <v>0</v>
      </c>
      <c r="M92" s="20">
        <v>0</v>
      </c>
      <c r="N92" s="20">
        <v>0</v>
      </c>
      <c r="O92" s="20">
        <v>0</v>
      </c>
      <c r="P92" s="20">
        <v>0</v>
      </c>
      <c r="Q92" s="20">
        <v>0</v>
      </c>
      <c r="R92" s="39">
        <v>0</v>
      </c>
    </row>
    <row r="93" spans="3:18" x14ac:dyDescent="0.35">
      <c r="C93" s="23" t="s">
        <v>194</v>
      </c>
      <c r="D93" s="20">
        <v>6</v>
      </c>
      <c r="E93" s="22">
        <v>61.5</v>
      </c>
      <c r="F93" s="20">
        <v>6</v>
      </c>
      <c r="G93" s="20">
        <v>3</v>
      </c>
      <c r="H93" s="20">
        <v>0</v>
      </c>
      <c r="I93" s="20">
        <v>0</v>
      </c>
      <c r="J93" s="20">
        <v>2</v>
      </c>
      <c r="K93" s="20">
        <v>0</v>
      </c>
      <c r="L93" s="20">
        <v>0</v>
      </c>
      <c r="M93" s="20">
        <v>0</v>
      </c>
      <c r="N93" s="20">
        <v>0</v>
      </c>
      <c r="O93" s="20">
        <v>0</v>
      </c>
      <c r="P93" s="20">
        <v>0</v>
      </c>
      <c r="Q93" s="20">
        <v>1</v>
      </c>
      <c r="R93" s="39">
        <v>0</v>
      </c>
    </row>
    <row r="94" spans="3:18" x14ac:dyDescent="0.35">
      <c r="C94" s="100" t="s">
        <v>411</v>
      </c>
      <c r="D94" s="20">
        <v>1</v>
      </c>
      <c r="E94" s="22">
        <v>77</v>
      </c>
      <c r="F94" s="20">
        <v>1</v>
      </c>
      <c r="G94" s="20">
        <v>0</v>
      </c>
      <c r="H94" s="20">
        <v>0</v>
      </c>
      <c r="I94" s="20">
        <v>0</v>
      </c>
      <c r="J94" s="20">
        <v>1</v>
      </c>
      <c r="K94" s="20">
        <v>0</v>
      </c>
      <c r="L94" s="20">
        <v>0</v>
      </c>
      <c r="M94" s="20">
        <v>0</v>
      </c>
      <c r="N94" s="20">
        <v>0</v>
      </c>
      <c r="O94" s="20">
        <v>0</v>
      </c>
      <c r="P94" s="20">
        <v>0</v>
      </c>
      <c r="Q94" s="20">
        <v>1</v>
      </c>
      <c r="R94" s="39">
        <v>0</v>
      </c>
    </row>
    <row r="95" spans="3:18" x14ac:dyDescent="0.35">
      <c r="C95" s="100" t="s">
        <v>404</v>
      </c>
      <c r="D95" s="20">
        <v>1</v>
      </c>
      <c r="E95" s="22">
        <v>60</v>
      </c>
      <c r="F95" s="20">
        <v>1</v>
      </c>
      <c r="G95" s="20">
        <v>0</v>
      </c>
      <c r="H95" s="20">
        <v>0</v>
      </c>
      <c r="I95" s="20">
        <v>0</v>
      </c>
      <c r="J95" s="20">
        <v>1</v>
      </c>
      <c r="K95" s="20">
        <v>0</v>
      </c>
      <c r="L95" s="20">
        <v>0</v>
      </c>
      <c r="M95" s="20">
        <v>0</v>
      </c>
      <c r="N95" s="20">
        <v>0</v>
      </c>
      <c r="O95" s="20">
        <v>0</v>
      </c>
      <c r="P95" s="20">
        <v>0</v>
      </c>
      <c r="Q95" s="20">
        <v>0</v>
      </c>
      <c r="R95" s="39">
        <v>0</v>
      </c>
    </row>
    <row r="96" spans="3:18" x14ac:dyDescent="0.35">
      <c r="C96" s="23" t="s">
        <v>186</v>
      </c>
      <c r="D96" s="20">
        <v>5</v>
      </c>
      <c r="E96" s="22">
        <v>70.400000000000006</v>
      </c>
      <c r="F96" s="20">
        <v>4</v>
      </c>
      <c r="G96" s="20">
        <v>2</v>
      </c>
      <c r="H96" s="20">
        <v>1</v>
      </c>
      <c r="I96" s="20">
        <v>0</v>
      </c>
      <c r="J96" s="20">
        <v>2</v>
      </c>
      <c r="K96" s="20">
        <v>0</v>
      </c>
      <c r="L96" s="20">
        <v>2</v>
      </c>
      <c r="M96" s="20">
        <v>0</v>
      </c>
      <c r="N96" s="20">
        <v>0</v>
      </c>
      <c r="O96" s="20">
        <v>0</v>
      </c>
      <c r="P96" s="20">
        <v>0</v>
      </c>
      <c r="Q96" s="20">
        <v>1</v>
      </c>
      <c r="R96" s="39">
        <v>0</v>
      </c>
    </row>
    <row r="97" spans="3:18" x14ac:dyDescent="0.35">
      <c r="C97" s="23" t="s">
        <v>196</v>
      </c>
      <c r="D97" s="20">
        <v>5</v>
      </c>
      <c r="E97" s="22">
        <v>60.2</v>
      </c>
      <c r="F97" s="20">
        <v>5</v>
      </c>
      <c r="G97" s="20">
        <v>1</v>
      </c>
      <c r="H97" s="20">
        <v>0</v>
      </c>
      <c r="I97" s="20">
        <v>0</v>
      </c>
      <c r="J97" s="20">
        <v>1</v>
      </c>
      <c r="K97" s="20">
        <v>0</v>
      </c>
      <c r="L97" s="20">
        <v>2</v>
      </c>
      <c r="M97" s="20">
        <v>0</v>
      </c>
      <c r="N97" s="20">
        <v>0</v>
      </c>
      <c r="O97" s="20">
        <v>1</v>
      </c>
      <c r="P97" s="20">
        <v>0</v>
      </c>
      <c r="Q97" s="20">
        <v>1</v>
      </c>
      <c r="R97" s="39">
        <v>0</v>
      </c>
    </row>
    <row r="98" spans="3:18" x14ac:dyDescent="0.35">
      <c r="C98" s="100" t="s">
        <v>408</v>
      </c>
      <c r="D98" s="20">
        <v>1</v>
      </c>
      <c r="E98" s="22">
        <v>75</v>
      </c>
      <c r="F98" s="20">
        <v>0</v>
      </c>
      <c r="G98" s="20">
        <v>1</v>
      </c>
      <c r="H98" s="20">
        <v>0</v>
      </c>
      <c r="I98" s="20">
        <v>0</v>
      </c>
      <c r="J98" s="20">
        <v>0</v>
      </c>
      <c r="K98" s="20">
        <v>0</v>
      </c>
      <c r="L98" s="20">
        <v>0</v>
      </c>
      <c r="M98" s="20">
        <v>0</v>
      </c>
      <c r="N98" s="20">
        <v>0</v>
      </c>
      <c r="O98" s="20">
        <v>0</v>
      </c>
      <c r="P98" s="20">
        <v>0</v>
      </c>
      <c r="Q98" s="20">
        <v>0</v>
      </c>
      <c r="R98" s="39">
        <v>0</v>
      </c>
    </row>
    <row r="99" spans="3:18" x14ac:dyDescent="0.35">
      <c r="C99" s="100" t="s">
        <v>406</v>
      </c>
      <c r="D99" s="20">
        <v>1</v>
      </c>
      <c r="E99" s="22">
        <v>72</v>
      </c>
      <c r="F99" s="20">
        <v>1</v>
      </c>
      <c r="G99" s="20">
        <v>0</v>
      </c>
      <c r="H99" s="20">
        <v>0</v>
      </c>
      <c r="I99" s="20">
        <v>0</v>
      </c>
      <c r="J99" s="20">
        <v>1</v>
      </c>
      <c r="K99" s="20">
        <v>0</v>
      </c>
      <c r="L99" s="20">
        <v>0</v>
      </c>
      <c r="M99" s="20">
        <v>0</v>
      </c>
      <c r="N99" s="20">
        <v>0</v>
      </c>
      <c r="O99" s="20">
        <v>0</v>
      </c>
      <c r="P99" s="20">
        <v>0</v>
      </c>
      <c r="Q99" s="20">
        <v>0</v>
      </c>
      <c r="R99" s="39">
        <v>0</v>
      </c>
    </row>
    <row r="100" spans="3:18" x14ac:dyDescent="0.35">
      <c r="C100" s="23" t="s">
        <v>154</v>
      </c>
      <c r="D100" s="20">
        <v>7</v>
      </c>
      <c r="E100" s="22">
        <v>46.428571428571431</v>
      </c>
      <c r="F100" s="20">
        <v>7</v>
      </c>
      <c r="G100" s="20">
        <v>5</v>
      </c>
      <c r="H100" s="20">
        <v>2</v>
      </c>
      <c r="I100" s="20">
        <v>0</v>
      </c>
      <c r="J100" s="20">
        <v>4</v>
      </c>
      <c r="K100" s="20">
        <v>0</v>
      </c>
      <c r="L100" s="20">
        <v>0</v>
      </c>
      <c r="M100" s="20">
        <v>1</v>
      </c>
      <c r="N100" s="20">
        <v>0</v>
      </c>
      <c r="O100" s="20">
        <v>0</v>
      </c>
      <c r="P100" s="20">
        <v>1</v>
      </c>
      <c r="Q100" s="20">
        <v>1</v>
      </c>
      <c r="R100" s="39">
        <v>2</v>
      </c>
    </row>
    <row r="101" spans="3:18" x14ac:dyDescent="0.35">
      <c r="C101" s="100" t="s">
        <v>387</v>
      </c>
      <c r="D101" s="20">
        <v>2</v>
      </c>
      <c r="E101" s="22">
        <v>29</v>
      </c>
      <c r="F101" s="20">
        <v>1</v>
      </c>
      <c r="G101" s="20">
        <v>1</v>
      </c>
      <c r="H101" s="20">
        <v>0</v>
      </c>
      <c r="I101" s="20">
        <v>0</v>
      </c>
      <c r="J101" s="20">
        <v>0</v>
      </c>
      <c r="K101" s="20">
        <v>0</v>
      </c>
      <c r="L101" s="20">
        <v>0</v>
      </c>
      <c r="M101" s="20">
        <v>0</v>
      </c>
      <c r="N101" s="20">
        <v>0</v>
      </c>
      <c r="O101" s="20">
        <v>0</v>
      </c>
      <c r="P101" s="20">
        <v>0</v>
      </c>
      <c r="Q101" s="20">
        <v>0</v>
      </c>
      <c r="R101" s="39">
        <v>0</v>
      </c>
    </row>
    <row r="102" spans="3:18" x14ac:dyDescent="0.35">
      <c r="C102" s="23" t="s">
        <v>118</v>
      </c>
      <c r="D102" s="20">
        <v>2</v>
      </c>
      <c r="E102" s="22">
        <v>54</v>
      </c>
      <c r="F102" s="20">
        <v>1</v>
      </c>
      <c r="G102" s="20">
        <v>0</v>
      </c>
      <c r="H102" s="20">
        <v>0</v>
      </c>
      <c r="I102" s="20">
        <v>0</v>
      </c>
      <c r="J102" s="20">
        <v>1</v>
      </c>
      <c r="K102" s="20">
        <v>1</v>
      </c>
      <c r="L102" s="20">
        <v>0</v>
      </c>
      <c r="M102" s="20">
        <v>0</v>
      </c>
      <c r="N102" s="20">
        <v>0</v>
      </c>
      <c r="O102" s="20">
        <v>0</v>
      </c>
      <c r="P102" s="20">
        <v>1</v>
      </c>
      <c r="Q102" s="20">
        <v>0</v>
      </c>
      <c r="R102" s="39">
        <v>0</v>
      </c>
    </row>
    <row r="103" spans="3:18" x14ac:dyDescent="0.35">
      <c r="C103" s="23" t="s">
        <v>195</v>
      </c>
      <c r="D103" s="20">
        <v>3</v>
      </c>
      <c r="E103" s="22">
        <v>46.333333333333336</v>
      </c>
      <c r="F103" s="20">
        <v>3</v>
      </c>
      <c r="G103" s="20">
        <v>1</v>
      </c>
      <c r="H103" s="20">
        <v>1</v>
      </c>
      <c r="I103" s="20">
        <v>2</v>
      </c>
      <c r="J103" s="20">
        <v>2</v>
      </c>
      <c r="K103" s="20">
        <v>0</v>
      </c>
      <c r="L103" s="20">
        <v>1</v>
      </c>
      <c r="M103" s="20">
        <v>0</v>
      </c>
      <c r="N103" s="20">
        <v>0</v>
      </c>
      <c r="O103" s="20">
        <v>0</v>
      </c>
      <c r="P103" s="20">
        <v>1</v>
      </c>
      <c r="Q103" s="20">
        <v>0</v>
      </c>
      <c r="R103" s="39">
        <v>1</v>
      </c>
    </row>
    <row r="104" spans="3:18" x14ac:dyDescent="0.35">
      <c r="C104" s="100" t="s">
        <v>391</v>
      </c>
      <c r="D104" s="20">
        <v>1</v>
      </c>
      <c r="E104" s="22">
        <v>65</v>
      </c>
      <c r="F104" s="20">
        <v>1</v>
      </c>
      <c r="G104" s="20">
        <v>0</v>
      </c>
      <c r="H104" s="20">
        <v>0</v>
      </c>
      <c r="I104" s="20">
        <v>0</v>
      </c>
      <c r="J104" s="20">
        <v>1</v>
      </c>
      <c r="K104" s="20">
        <v>0</v>
      </c>
      <c r="L104" s="20">
        <v>0</v>
      </c>
      <c r="M104" s="20">
        <v>0</v>
      </c>
      <c r="N104" s="20">
        <v>0</v>
      </c>
      <c r="O104" s="20">
        <v>0</v>
      </c>
      <c r="P104" s="20">
        <v>0</v>
      </c>
      <c r="Q104" s="20">
        <v>0</v>
      </c>
      <c r="R104" s="39">
        <v>0</v>
      </c>
    </row>
    <row r="105" spans="3:18" x14ac:dyDescent="0.35">
      <c r="C105" s="23" t="s">
        <v>157</v>
      </c>
      <c r="D105" s="20">
        <v>1</v>
      </c>
      <c r="E105" s="22">
        <v>38</v>
      </c>
      <c r="F105" s="20">
        <v>1</v>
      </c>
      <c r="G105" s="20">
        <v>0</v>
      </c>
      <c r="H105" s="20">
        <v>0</v>
      </c>
      <c r="I105" s="20">
        <v>0</v>
      </c>
      <c r="J105" s="20">
        <v>1</v>
      </c>
      <c r="K105" s="20">
        <v>0</v>
      </c>
      <c r="L105" s="20">
        <v>0</v>
      </c>
      <c r="M105" s="20">
        <v>0</v>
      </c>
      <c r="N105" s="20">
        <v>0</v>
      </c>
      <c r="O105" s="20">
        <v>0</v>
      </c>
      <c r="P105" s="20">
        <v>1</v>
      </c>
      <c r="Q105" s="20">
        <v>0</v>
      </c>
      <c r="R105" s="39">
        <v>0</v>
      </c>
    </row>
    <row r="106" spans="3:18" x14ac:dyDescent="0.35">
      <c r="C106" s="23" t="s">
        <v>121</v>
      </c>
      <c r="D106" s="20">
        <v>2</v>
      </c>
      <c r="E106" s="22">
        <v>53</v>
      </c>
      <c r="F106" s="20">
        <v>1</v>
      </c>
      <c r="G106" s="20">
        <v>1</v>
      </c>
      <c r="H106" s="20">
        <v>0</v>
      </c>
      <c r="I106" s="20">
        <v>0</v>
      </c>
      <c r="J106" s="20">
        <v>1</v>
      </c>
      <c r="K106" s="20">
        <v>0</v>
      </c>
      <c r="L106" s="20">
        <v>1</v>
      </c>
      <c r="M106" s="20">
        <v>0</v>
      </c>
      <c r="N106" s="20">
        <v>0</v>
      </c>
      <c r="O106" s="20">
        <v>0</v>
      </c>
      <c r="P106" s="20">
        <v>1</v>
      </c>
      <c r="Q106" s="20">
        <v>0</v>
      </c>
      <c r="R106" s="39">
        <v>0</v>
      </c>
    </row>
    <row r="107" spans="3:18" x14ac:dyDescent="0.35">
      <c r="C107" s="100" t="s">
        <v>390</v>
      </c>
      <c r="D107" s="20">
        <v>1</v>
      </c>
      <c r="E107" s="22">
        <v>47</v>
      </c>
      <c r="F107" s="20">
        <v>1</v>
      </c>
      <c r="G107" s="20">
        <v>1</v>
      </c>
      <c r="H107" s="20">
        <v>0</v>
      </c>
      <c r="I107" s="20">
        <v>0</v>
      </c>
      <c r="J107" s="20">
        <v>1</v>
      </c>
      <c r="K107" s="20">
        <v>0</v>
      </c>
      <c r="L107" s="20">
        <v>1</v>
      </c>
      <c r="M107" s="20">
        <v>0</v>
      </c>
      <c r="N107" s="20">
        <v>0</v>
      </c>
      <c r="O107" s="20">
        <v>0</v>
      </c>
      <c r="P107" s="20">
        <v>0</v>
      </c>
      <c r="Q107" s="20">
        <v>0</v>
      </c>
      <c r="R107" s="39">
        <v>0</v>
      </c>
    </row>
    <row r="108" spans="3:18" x14ac:dyDescent="0.35">
      <c r="C108" s="23" t="s">
        <v>146</v>
      </c>
      <c r="D108" s="20">
        <v>1</v>
      </c>
      <c r="E108" s="22">
        <v>51</v>
      </c>
      <c r="F108" s="20">
        <v>1</v>
      </c>
      <c r="G108" s="20">
        <v>1</v>
      </c>
      <c r="H108" s="20">
        <v>0</v>
      </c>
      <c r="I108" s="20">
        <v>0</v>
      </c>
      <c r="J108" s="20">
        <v>1</v>
      </c>
      <c r="K108" s="20">
        <v>0</v>
      </c>
      <c r="L108" s="20">
        <v>0</v>
      </c>
      <c r="M108" s="20">
        <v>0</v>
      </c>
      <c r="N108" s="20">
        <v>0</v>
      </c>
      <c r="O108" s="20">
        <v>0</v>
      </c>
      <c r="P108" s="20">
        <v>0</v>
      </c>
      <c r="Q108" s="20">
        <v>0</v>
      </c>
      <c r="R108" s="39">
        <v>0</v>
      </c>
    </row>
    <row r="109" spans="3:18" x14ac:dyDescent="0.35">
      <c r="C109" s="23" t="s">
        <v>159</v>
      </c>
      <c r="D109" s="20">
        <v>1</v>
      </c>
      <c r="E109" s="22">
        <v>53</v>
      </c>
      <c r="F109" s="20">
        <v>1</v>
      </c>
      <c r="G109" s="20">
        <v>0</v>
      </c>
      <c r="H109" s="20">
        <v>0</v>
      </c>
      <c r="I109" s="20">
        <v>0</v>
      </c>
      <c r="J109" s="20">
        <v>1</v>
      </c>
      <c r="K109" s="20">
        <v>0</v>
      </c>
      <c r="L109" s="20">
        <v>0</v>
      </c>
      <c r="M109" s="20">
        <v>0</v>
      </c>
      <c r="N109" s="20">
        <v>0</v>
      </c>
      <c r="O109" s="20">
        <v>0</v>
      </c>
      <c r="P109" s="20">
        <v>0</v>
      </c>
      <c r="Q109" s="20">
        <v>0</v>
      </c>
      <c r="R109" s="39">
        <v>0</v>
      </c>
    </row>
    <row r="110" spans="3:18" x14ac:dyDescent="0.35">
      <c r="C110" s="23" t="s">
        <v>126</v>
      </c>
      <c r="D110" s="20">
        <v>3</v>
      </c>
      <c r="E110" s="22">
        <v>51.333333333333336</v>
      </c>
      <c r="F110" s="20">
        <v>2</v>
      </c>
      <c r="G110" s="20">
        <v>0</v>
      </c>
      <c r="H110" s="20">
        <v>1</v>
      </c>
      <c r="I110" s="20">
        <v>0</v>
      </c>
      <c r="J110" s="20">
        <v>2</v>
      </c>
      <c r="K110" s="20">
        <v>0</v>
      </c>
      <c r="L110" s="20">
        <v>0</v>
      </c>
      <c r="M110" s="20">
        <v>0</v>
      </c>
      <c r="N110" s="20">
        <v>0</v>
      </c>
      <c r="O110" s="20">
        <v>0</v>
      </c>
      <c r="P110" s="20">
        <v>1</v>
      </c>
      <c r="Q110" s="20">
        <v>2</v>
      </c>
      <c r="R110" s="39">
        <v>0</v>
      </c>
    </row>
    <row r="111" spans="3:18" x14ac:dyDescent="0.35">
      <c r="C111" s="23" t="s">
        <v>150</v>
      </c>
      <c r="D111" s="20">
        <v>1</v>
      </c>
      <c r="E111" s="22">
        <v>70</v>
      </c>
      <c r="F111" s="20">
        <v>1</v>
      </c>
      <c r="G111" s="20">
        <v>0</v>
      </c>
      <c r="H111" s="20">
        <v>0</v>
      </c>
      <c r="I111" s="20">
        <v>0</v>
      </c>
      <c r="J111" s="20">
        <v>1</v>
      </c>
      <c r="K111" s="20">
        <v>0</v>
      </c>
      <c r="L111" s="20">
        <v>1</v>
      </c>
      <c r="M111" s="20">
        <v>0</v>
      </c>
      <c r="N111" s="20">
        <v>0</v>
      </c>
      <c r="O111" s="20">
        <v>0</v>
      </c>
      <c r="P111" s="20">
        <v>0</v>
      </c>
      <c r="Q111" s="20">
        <v>0</v>
      </c>
      <c r="R111" s="39">
        <v>0</v>
      </c>
    </row>
    <row r="112" spans="3:18" x14ac:dyDescent="0.35">
      <c r="C112" s="23" t="s">
        <v>199</v>
      </c>
      <c r="D112" s="20">
        <v>1</v>
      </c>
      <c r="E112" s="22">
        <v>34</v>
      </c>
      <c r="F112" s="20">
        <v>0</v>
      </c>
      <c r="G112" s="20">
        <v>0</v>
      </c>
      <c r="H112" s="20">
        <v>0</v>
      </c>
      <c r="I112" s="20">
        <v>0</v>
      </c>
      <c r="J112" s="20">
        <v>1</v>
      </c>
      <c r="K112" s="20">
        <v>0</v>
      </c>
      <c r="L112" s="20">
        <v>0</v>
      </c>
      <c r="M112" s="20">
        <v>0</v>
      </c>
      <c r="N112" s="20">
        <v>0</v>
      </c>
      <c r="O112" s="20">
        <v>0</v>
      </c>
      <c r="P112" s="20">
        <v>0</v>
      </c>
      <c r="Q112" s="20">
        <v>0</v>
      </c>
      <c r="R112" s="39">
        <v>0</v>
      </c>
    </row>
    <row r="113" spans="3:18" x14ac:dyDescent="0.35">
      <c r="C113" s="100" t="s">
        <v>382</v>
      </c>
      <c r="D113" s="20">
        <v>4</v>
      </c>
      <c r="E113" s="22">
        <v>58</v>
      </c>
      <c r="F113" s="20">
        <v>3</v>
      </c>
      <c r="G113" s="20">
        <v>1</v>
      </c>
      <c r="H113" s="20">
        <v>1</v>
      </c>
      <c r="I113" s="20">
        <v>1</v>
      </c>
      <c r="J113" s="20">
        <v>2</v>
      </c>
      <c r="K113" s="20">
        <v>2</v>
      </c>
      <c r="L113" s="20">
        <v>1</v>
      </c>
      <c r="M113" s="20">
        <v>1</v>
      </c>
      <c r="N113" s="20">
        <v>1</v>
      </c>
      <c r="O113" s="20">
        <v>0</v>
      </c>
      <c r="P113" s="20">
        <v>0</v>
      </c>
      <c r="Q113" s="20">
        <v>1</v>
      </c>
      <c r="R113" s="39">
        <v>0</v>
      </c>
    </row>
    <row r="114" spans="3:18" x14ac:dyDescent="0.35">
      <c r="C114" s="23" t="s">
        <v>127</v>
      </c>
      <c r="D114" s="20">
        <v>2</v>
      </c>
      <c r="E114" s="22">
        <v>62</v>
      </c>
      <c r="F114" s="20">
        <v>1</v>
      </c>
      <c r="G114" s="20">
        <v>2</v>
      </c>
      <c r="H114" s="20">
        <v>0</v>
      </c>
      <c r="I114" s="20">
        <v>0</v>
      </c>
      <c r="J114" s="20">
        <v>1</v>
      </c>
      <c r="K114" s="20">
        <v>0</v>
      </c>
      <c r="L114" s="20">
        <v>0</v>
      </c>
      <c r="M114" s="20">
        <v>0</v>
      </c>
      <c r="N114" s="20">
        <v>0</v>
      </c>
      <c r="O114" s="20">
        <v>0</v>
      </c>
      <c r="P114" s="20">
        <v>0</v>
      </c>
      <c r="Q114" s="20">
        <v>1</v>
      </c>
      <c r="R114" s="39">
        <v>1</v>
      </c>
    </row>
    <row r="115" spans="3:18" x14ac:dyDescent="0.35">
      <c r="C115" s="23" t="s">
        <v>163</v>
      </c>
      <c r="D115" s="20">
        <v>2</v>
      </c>
      <c r="E115" s="22">
        <v>54</v>
      </c>
      <c r="F115" s="20">
        <v>2</v>
      </c>
      <c r="G115" s="20">
        <v>1</v>
      </c>
      <c r="H115" s="20">
        <v>0</v>
      </c>
      <c r="I115" s="20">
        <v>0</v>
      </c>
      <c r="J115" s="20">
        <v>0</v>
      </c>
      <c r="K115" s="20">
        <v>0</v>
      </c>
      <c r="L115" s="20">
        <v>1</v>
      </c>
      <c r="M115" s="20">
        <v>0</v>
      </c>
      <c r="N115" s="20">
        <v>0</v>
      </c>
      <c r="O115" s="20">
        <v>0</v>
      </c>
      <c r="P115" s="20">
        <v>0</v>
      </c>
      <c r="Q115" s="20">
        <v>1</v>
      </c>
      <c r="R115" s="39">
        <v>0</v>
      </c>
    </row>
    <row r="116" spans="3:18" x14ac:dyDescent="0.35">
      <c r="C116" s="100" t="s">
        <v>380</v>
      </c>
      <c r="D116" s="20">
        <v>2</v>
      </c>
      <c r="E116" s="22">
        <v>36</v>
      </c>
      <c r="F116" s="20">
        <v>2</v>
      </c>
      <c r="G116" s="20">
        <v>0</v>
      </c>
      <c r="H116" s="20">
        <v>2</v>
      </c>
      <c r="I116" s="20">
        <v>0</v>
      </c>
      <c r="J116" s="20">
        <v>0</v>
      </c>
      <c r="K116" s="20">
        <v>0</v>
      </c>
      <c r="L116" s="20">
        <v>0</v>
      </c>
      <c r="M116" s="20">
        <v>0</v>
      </c>
      <c r="N116" s="20">
        <v>0</v>
      </c>
      <c r="O116" s="20">
        <v>0</v>
      </c>
      <c r="P116" s="20">
        <v>2</v>
      </c>
      <c r="Q116" s="20">
        <v>0</v>
      </c>
      <c r="R116" s="39">
        <v>0</v>
      </c>
    </row>
    <row r="117" spans="3:18" x14ac:dyDescent="0.35">
      <c r="C117" s="23" t="s">
        <v>173</v>
      </c>
      <c r="D117" s="20">
        <v>2</v>
      </c>
      <c r="E117" s="22">
        <v>55</v>
      </c>
      <c r="F117" s="20">
        <v>1</v>
      </c>
      <c r="G117" s="20">
        <v>0</v>
      </c>
      <c r="H117" s="20">
        <v>0</v>
      </c>
      <c r="I117" s="20">
        <v>0</v>
      </c>
      <c r="J117" s="20">
        <v>1</v>
      </c>
      <c r="K117" s="20">
        <v>0</v>
      </c>
      <c r="L117" s="20">
        <v>1</v>
      </c>
      <c r="M117" s="20">
        <v>0</v>
      </c>
      <c r="N117" s="20">
        <v>0</v>
      </c>
      <c r="O117" s="20">
        <v>0</v>
      </c>
      <c r="P117" s="20">
        <v>2</v>
      </c>
      <c r="Q117" s="20">
        <v>0</v>
      </c>
      <c r="R117" s="39">
        <v>0</v>
      </c>
    </row>
    <row r="118" spans="3:18" x14ac:dyDescent="0.35">
      <c r="C118" s="23" t="s">
        <v>175</v>
      </c>
      <c r="D118" s="20">
        <v>5</v>
      </c>
      <c r="E118" s="22">
        <v>52.6</v>
      </c>
      <c r="F118" s="20">
        <v>5</v>
      </c>
      <c r="G118" s="20">
        <v>1</v>
      </c>
      <c r="H118" s="20">
        <v>2</v>
      </c>
      <c r="I118" s="20">
        <v>2</v>
      </c>
      <c r="J118" s="20">
        <v>1</v>
      </c>
      <c r="K118" s="20">
        <v>0</v>
      </c>
      <c r="L118" s="20">
        <v>1</v>
      </c>
      <c r="M118" s="20">
        <v>0</v>
      </c>
      <c r="N118" s="20">
        <v>0</v>
      </c>
      <c r="O118" s="20">
        <v>0</v>
      </c>
      <c r="P118" s="20">
        <v>1</v>
      </c>
      <c r="Q118" s="20">
        <v>0</v>
      </c>
      <c r="R118" s="39">
        <v>1</v>
      </c>
    </row>
    <row r="119" spans="3:18" x14ac:dyDescent="0.35">
      <c r="C119" s="100" t="s">
        <v>383</v>
      </c>
      <c r="D119" s="20">
        <v>1</v>
      </c>
      <c r="E119" s="22">
        <v>55</v>
      </c>
      <c r="F119" s="20">
        <v>1</v>
      </c>
      <c r="G119" s="20">
        <v>0</v>
      </c>
      <c r="H119" s="20">
        <v>0</v>
      </c>
      <c r="I119" s="20">
        <v>0</v>
      </c>
      <c r="J119" s="20">
        <v>1</v>
      </c>
      <c r="K119" s="20">
        <v>0</v>
      </c>
      <c r="L119" s="20">
        <v>0</v>
      </c>
      <c r="M119" s="20">
        <v>0</v>
      </c>
      <c r="N119" s="20">
        <v>0</v>
      </c>
      <c r="O119" s="20">
        <v>0</v>
      </c>
      <c r="P119" s="20">
        <v>0</v>
      </c>
      <c r="Q119" s="20">
        <v>0</v>
      </c>
      <c r="R119" s="39">
        <v>0</v>
      </c>
    </row>
    <row r="120" spans="3:18" x14ac:dyDescent="0.35">
      <c r="C120" s="23" t="s">
        <v>185</v>
      </c>
      <c r="D120" s="20">
        <v>1</v>
      </c>
      <c r="E120" s="22">
        <v>52</v>
      </c>
      <c r="F120" s="20">
        <v>1</v>
      </c>
      <c r="G120" s="20">
        <v>0</v>
      </c>
      <c r="H120" s="20">
        <v>0</v>
      </c>
      <c r="I120" s="20">
        <v>0</v>
      </c>
      <c r="J120" s="20">
        <v>1</v>
      </c>
      <c r="K120" s="20">
        <v>0</v>
      </c>
      <c r="L120" s="20">
        <v>0</v>
      </c>
      <c r="M120" s="20">
        <v>0</v>
      </c>
      <c r="N120" s="20">
        <v>0</v>
      </c>
      <c r="O120" s="20">
        <v>0</v>
      </c>
      <c r="P120" s="20">
        <v>0</v>
      </c>
      <c r="Q120" s="20">
        <v>0</v>
      </c>
      <c r="R120" s="39">
        <v>0</v>
      </c>
    </row>
    <row r="121" spans="3:18" x14ac:dyDescent="0.35">
      <c r="C121" s="23" t="s">
        <v>172</v>
      </c>
      <c r="D121" s="20">
        <v>5</v>
      </c>
      <c r="E121" s="22">
        <v>48.2</v>
      </c>
      <c r="F121" s="20">
        <v>5</v>
      </c>
      <c r="G121" s="20">
        <v>2</v>
      </c>
      <c r="H121" s="20">
        <v>0</v>
      </c>
      <c r="I121" s="20">
        <v>2</v>
      </c>
      <c r="J121" s="20">
        <v>5</v>
      </c>
      <c r="K121" s="20">
        <v>0</v>
      </c>
      <c r="L121" s="20">
        <v>0</v>
      </c>
      <c r="M121" s="20">
        <v>0</v>
      </c>
      <c r="N121" s="20">
        <v>0</v>
      </c>
      <c r="O121" s="20">
        <v>0</v>
      </c>
      <c r="P121" s="20">
        <v>0</v>
      </c>
      <c r="Q121" s="20">
        <v>0</v>
      </c>
      <c r="R121" s="39">
        <v>0</v>
      </c>
    </row>
    <row r="122" spans="3:18" x14ac:dyDescent="0.35">
      <c r="C122" s="23" t="s">
        <v>148</v>
      </c>
      <c r="D122" s="20">
        <v>5</v>
      </c>
      <c r="E122" s="22">
        <v>78.400000000000006</v>
      </c>
      <c r="F122" s="20">
        <v>5</v>
      </c>
      <c r="G122" s="20">
        <v>0</v>
      </c>
      <c r="H122" s="20">
        <v>0</v>
      </c>
      <c r="I122" s="20">
        <v>3</v>
      </c>
      <c r="J122" s="20">
        <v>0</v>
      </c>
      <c r="K122" s="20">
        <v>0</v>
      </c>
      <c r="L122" s="20">
        <v>2</v>
      </c>
      <c r="M122" s="20">
        <v>0</v>
      </c>
      <c r="N122" s="20">
        <v>0</v>
      </c>
      <c r="O122" s="20">
        <v>0</v>
      </c>
      <c r="P122" s="20">
        <v>1</v>
      </c>
      <c r="Q122" s="20">
        <v>1</v>
      </c>
      <c r="R122" s="39">
        <v>0</v>
      </c>
    </row>
    <row r="123" spans="3:18" x14ac:dyDescent="0.35">
      <c r="C123" s="100" t="s">
        <v>407</v>
      </c>
      <c r="D123" s="20">
        <v>1</v>
      </c>
      <c r="E123" s="22">
        <v>70</v>
      </c>
      <c r="F123" s="20">
        <v>0</v>
      </c>
      <c r="G123" s="20">
        <v>0</v>
      </c>
      <c r="H123" s="20">
        <v>0</v>
      </c>
      <c r="I123" s="20">
        <v>0</v>
      </c>
      <c r="J123" s="20">
        <v>0</v>
      </c>
      <c r="K123" s="20">
        <v>0</v>
      </c>
      <c r="L123" s="20">
        <v>0</v>
      </c>
      <c r="M123" s="20">
        <v>0</v>
      </c>
      <c r="N123" s="20">
        <v>0</v>
      </c>
      <c r="O123" s="20">
        <v>0</v>
      </c>
      <c r="P123" s="20">
        <v>0</v>
      </c>
      <c r="Q123" s="20">
        <v>0</v>
      </c>
      <c r="R123" s="39">
        <v>0</v>
      </c>
    </row>
    <row r="124" spans="3:18" x14ac:dyDescent="0.35">
      <c r="C124" s="100" t="s">
        <v>415</v>
      </c>
      <c r="D124" s="20">
        <v>1</v>
      </c>
      <c r="E124" s="22">
        <v>26</v>
      </c>
      <c r="F124" s="20">
        <v>0</v>
      </c>
      <c r="G124" s="20">
        <v>0</v>
      </c>
      <c r="H124" s="20">
        <v>0</v>
      </c>
      <c r="I124" s="20">
        <v>0</v>
      </c>
      <c r="J124" s="20">
        <v>1</v>
      </c>
      <c r="K124" s="20">
        <v>1</v>
      </c>
      <c r="L124" s="20">
        <v>0</v>
      </c>
      <c r="M124" s="20">
        <v>0</v>
      </c>
      <c r="N124" s="20">
        <v>1</v>
      </c>
      <c r="O124" s="20">
        <v>0</v>
      </c>
      <c r="P124" s="20">
        <v>0</v>
      </c>
      <c r="Q124" s="20">
        <v>0</v>
      </c>
      <c r="R124" s="39">
        <v>0</v>
      </c>
    </row>
    <row r="125" spans="3:18" x14ac:dyDescent="0.35">
      <c r="C125" s="23" t="s">
        <v>131</v>
      </c>
      <c r="D125" s="20">
        <v>4</v>
      </c>
      <c r="E125" s="22">
        <v>68.5</v>
      </c>
      <c r="F125" s="20">
        <v>4</v>
      </c>
      <c r="G125" s="20">
        <v>0</v>
      </c>
      <c r="H125" s="20">
        <v>0</v>
      </c>
      <c r="I125" s="20">
        <v>1</v>
      </c>
      <c r="J125" s="20">
        <v>2</v>
      </c>
      <c r="K125" s="20">
        <v>0</v>
      </c>
      <c r="L125" s="20">
        <v>0</v>
      </c>
      <c r="M125" s="20">
        <v>1</v>
      </c>
      <c r="N125" s="20">
        <v>0</v>
      </c>
      <c r="O125" s="20">
        <v>0</v>
      </c>
      <c r="P125" s="20">
        <v>0</v>
      </c>
      <c r="Q125" s="20">
        <v>1</v>
      </c>
      <c r="R125" s="39">
        <v>0</v>
      </c>
    </row>
    <row r="126" spans="3:18" x14ac:dyDescent="0.35">
      <c r="C126" s="23" t="s">
        <v>144</v>
      </c>
      <c r="D126" s="20">
        <v>2</v>
      </c>
      <c r="E126" s="22">
        <v>67.5</v>
      </c>
      <c r="F126" s="20">
        <v>2</v>
      </c>
      <c r="G126" s="20">
        <v>0</v>
      </c>
      <c r="H126" s="20">
        <v>0</v>
      </c>
      <c r="I126" s="20">
        <v>0</v>
      </c>
      <c r="J126" s="20">
        <v>1</v>
      </c>
      <c r="K126" s="20">
        <v>0</v>
      </c>
      <c r="L126" s="20">
        <v>0</v>
      </c>
      <c r="M126" s="20">
        <v>0</v>
      </c>
      <c r="N126" s="20">
        <v>0</v>
      </c>
      <c r="O126" s="20">
        <v>0</v>
      </c>
      <c r="P126" s="20">
        <v>0</v>
      </c>
      <c r="Q126" s="20">
        <v>0</v>
      </c>
      <c r="R126" s="39">
        <v>0</v>
      </c>
    </row>
    <row r="127" spans="3:18" x14ac:dyDescent="0.35">
      <c r="C127" s="100" t="s">
        <v>381</v>
      </c>
      <c r="D127" s="20">
        <v>1</v>
      </c>
      <c r="E127" s="22">
        <v>31</v>
      </c>
      <c r="F127" s="20">
        <v>1</v>
      </c>
      <c r="G127" s="20">
        <v>0</v>
      </c>
      <c r="H127" s="20">
        <v>0</v>
      </c>
      <c r="I127" s="20">
        <v>0</v>
      </c>
      <c r="J127" s="20">
        <v>0</v>
      </c>
      <c r="K127" s="20">
        <v>0</v>
      </c>
      <c r="L127" s="20">
        <v>0</v>
      </c>
      <c r="M127" s="20">
        <v>0</v>
      </c>
      <c r="N127" s="20">
        <v>0</v>
      </c>
      <c r="O127" s="20">
        <v>1</v>
      </c>
      <c r="P127" s="20">
        <v>0</v>
      </c>
      <c r="Q127" s="20">
        <v>0</v>
      </c>
      <c r="R127" s="39">
        <v>0</v>
      </c>
    </row>
    <row r="128" spans="3:18" x14ac:dyDescent="0.35">
      <c r="C128" s="23" t="s">
        <v>130</v>
      </c>
      <c r="D128" s="20">
        <v>2</v>
      </c>
      <c r="E128" s="22">
        <v>40.5</v>
      </c>
      <c r="F128" s="20">
        <v>1</v>
      </c>
      <c r="G128" s="20">
        <v>0</v>
      </c>
      <c r="H128" s="20">
        <v>0</v>
      </c>
      <c r="I128" s="20">
        <v>0</v>
      </c>
      <c r="J128" s="20">
        <v>2</v>
      </c>
      <c r="K128" s="20">
        <v>0</v>
      </c>
      <c r="L128" s="20">
        <v>0</v>
      </c>
      <c r="M128" s="20">
        <v>0</v>
      </c>
      <c r="N128" s="20">
        <v>0</v>
      </c>
      <c r="O128" s="20">
        <v>0</v>
      </c>
      <c r="P128" s="20">
        <v>1</v>
      </c>
      <c r="Q128" s="20">
        <v>1</v>
      </c>
      <c r="R128" s="39">
        <v>0</v>
      </c>
    </row>
    <row r="129" spans="3:18" x14ac:dyDescent="0.35">
      <c r="C129" s="23" t="s">
        <v>164</v>
      </c>
      <c r="D129" s="20">
        <v>16</v>
      </c>
      <c r="E129" s="22">
        <v>66.875</v>
      </c>
      <c r="F129" s="20">
        <v>13</v>
      </c>
      <c r="G129" s="20">
        <v>4</v>
      </c>
      <c r="H129" s="20">
        <v>0</v>
      </c>
      <c r="I129" s="20">
        <v>1</v>
      </c>
      <c r="J129" s="20">
        <v>4</v>
      </c>
      <c r="K129" s="20">
        <v>1</v>
      </c>
      <c r="L129" s="20">
        <v>4</v>
      </c>
      <c r="M129" s="20">
        <v>3</v>
      </c>
      <c r="N129" s="20">
        <v>0</v>
      </c>
      <c r="O129" s="20">
        <v>0</v>
      </c>
      <c r="P129" s="20">
        <v>3</v>
      </c>
      <c r="Q129" s="20">
        <v>3</v>
      </c>
      <c r="R129" s="39">
        <v>0</v>
      </c>
    </row>
    <row r="130" spans="3:18" x14ac:dyDescent="0.35">
      <c r="C130" s="23" t="s">
        <v>176</v>
      </c>
      <c r="D130" s="20">
        <v>19</v>
      </c>
      <c r="E130" s="22">
        <v>74.10526315789474</v>
      </c>
      <c r="F130" s="20">
        <v>15</v>
      </c>
      <c r="G130" s="20">
        <v>9</v>
      </c>
      <c r="H130" s="20">
        <v>2</v>
      </c>
      <c r="I130" s="20">
        <v>5</v>
      </c>
      <c r="J130" s="20">
        <v>6</v>
      </c>
      <c r="K130" s="20">
        <v>5</v>
      </c>
      <c r="L130" s="20">
        <v>8</v>
      </c>
      <c r="M130" s="20">
        <v>1</v>
      </c>
      <c r="N130" s="20">
        <v>0</v>
      </c>
      <c r="O130" s="20">
        <v>0</v>
      </c>
      <c r="P130" s="20">
        <v>0</v>
      </c>
      <c r="Q130" s="20">
        <v>7</v>
      </c>
      <c r="R130" s="39">
        <v>2</v>
      </c>
    </row>
    <row r="131" spans="3:18" x14ac:dyDescent="0.35">
      <c r="C131" s="23" t="s">
        <v>122</v>
      </c>
      <c r="D131" s="20">
        <v>3</v>
      </c>
      <c r="E131" s="22">
        <v>32</v>
      </c>
      <c r="F131" s="20">
        <v>1</v>
      </c>
      <c r="G131" s="20">
        <v>1</v>
      </c>
      <c r="H131" s="20">
        <v>0</v>
      </c>
      <c r="I131" s="20">
        <v>0</v>
      </c>
      <c r="J131" s="20">
        <v>1</v>
      </c>
      <c r="K131" s="20">
        <v>0</v>
      </c>
      <c r="L131" s="20">
        <v>0</v>
      </c>
      <c r="M131" s="20">
        <v>0</v>
      </c>
      <c r="N131" s="20">
        <v>0</v>
      </c>
      <c r="O131" s="20">
        <v>1</v>
      </c>
      <c r="P131" s="20">
        <v>0</v>
      </c>
      <c r="Q131" s="20">
        <v>2</v>
      </c>
      <c r="R131" s="39">
        <v>1</v>
      </c>
    </row>
    <row r="132" spans="3:18" x14ac:dyDescent="0.35">
      <c r="C132" s="23" t="s">
        <v>116</v>
      </c>
      <c r="D132" s="20">
        <v>1</v>
      </c>
      <c r="E132" s="22">
        <v>63</v>
      </c>
      <c r="F132" s="20">
        <v>1</v>
      </c>
      <c r="G132" s="20">
        <v>0</v>
      </c>
      <c r="H132" s="20">
        <v>0</v>
      </c>
      <c r="I132" s="20">
        <v>1</v>
      </c>
      <c r="J132" s="20">
        <v>1</v>
      </c>
      <c r="K132" s="20">
        <v>0</v>
      </c>
      <c r="L132" s="20">
        <v>1</v>
      </c>
      <c r="M132" s="20">
        <v>0</v>
      </c>
      <c r="N132" s="20">
        <v>0</v>
      </c>
      <c r="O132" s="20">
        <v>0</v>
      </c>
      <c r="P132" s="20">
        <v>0</v>
      </c>
      <c r="Q132" s="20">
        <v>0</v>
      </c>
      <c r="R132" s="39">
        <v>1</v>
      </c>
    </row>
    <row r="133" spans="3:18" x14ac:dyDescent="0.35">
      <c r="C133" s="23" t="s">
        <v>151</v>
      </c>
      <c r="D133" s="20">
        <v>2</v>
      </c>
      <c r="E133" s="22">
        <v>73</v>
      </c>
      <c r="F133" s="20">
        <v>2</v>
      </c>
      <c r="G133" s="20">
        <v>0</v>
      </c>
      <c r="H133" s="20">
        <v>0</v>
      </c>
      <c r="I133" s="20">
        <v>0</v>
      </c>
      <c r="J133" s="20">
        <v>1</v>
      </c>
      <c r="K133" s="20">
        <v>0</v>
      </c>
      <c r="L133" s="20">
        <v>1</v>
      </c>
      <c r="M133" s="20">
        <v>0</v>
      </c>
      <c r="N133" s="20">
        <v>0</v>
      </c>
      <c r="O133" s="20">
        <v>0</v>
      </c>
      <c r="P133" s="20">
        <v>1</v>
      </c>
      <c r="Q133" s="20">
        <v>2</v>
      </c>
      <c r="R133" s="39">
        <v>0</v>
      </c>
    </row>
    <row r="134" spans="3:18" x14ac:dyDescent="0.35">
      <c r="C134" s="23" t="s">
        <v>187</v>
      </c>
      <c r="D134" s="20">
        <v>9</v>
      </c>
      <c r="E134" s="22">
        <v>50.111111111111114</v>
      </c>
      <c r="F134" s="20">
        <v>8</v>
      </c>
      <c r="G134" s="20">
        <v>5</v>
      </c>
      <c r="H134" s="20">
        <v>2</v>
      </c>
      <c r="I134" s="20">
        <v>3</v>
      </c>
      <c r="J134" s="20">
        <v>4</v>
      </c>
      <c r="K134" s="20">
        <v>0</v>
      </c>
      <c r="L134" s="20">
        <v>0</v>
      </c>
      <c r="M134" s="20">
        <v>1</v>
      </c>
      <c r="N134" s="20">
        <v>1</v>
      </c>
      <c r="O134" s="20">
        <v>1</v>
      </c>
      <c r="P134" s="20">
        <v>0</v>
      </c>
      <c r="Q134" s="20">
        <v>1</v>
      </c>
      <c r="R134" s="39">
        <v>0</v>
      </c>
    </row>
    <row r="135" spans="3:18" x14ac:dyDescent="0.35">
      <c r="C135" s="23" t="s">
        <v>191</v>
      </c>
      <c r="D135" s="20">
        <v>1</v>
      </c>
      <c r="E135" s="22">
        <v>55</v>
      </c>
      <c r="F135" s="20">
        <v>1</v>
      </c>
      <c r="G135" s="20">
        <v>0</v>
      </c>
      <c r="H135" s="20">
        <v>0</v>
      </c>
      <c r="I135" s="20">
        <v>0</v>
      </c>
      <c r="J135" s="20">
        <v>1</v>
      </c>
      <c r="K135" s="20">
        <v>0</v>
      </c>
      <c r="L135" s="20">
        <v>0</v>
      </c>
      <c r="M135" s="20">
        <v>0</v>
      </c>
      <c r="N135" s="20">
        <v>0</v>
      </c>
      <c r="O135" s="20">
        <v>0</v>
      </c>
      <c r="P135" s="20">
        <v>1</v>
      </c>
      <c r="Q135" s="20">
        <v>0</v>
      </c>
      <c r="R135" s="39">
        <v>0</v>
      </c>
    </row>
    <row r="136" spans="3:18" x14ac:dyDescent="0.35">
      <c r="C136" s="29" t="s">
        <v>293</v>
      </c>
      <c r="D136" s="33">
        <v>480</v>
      </c>
      <c r="E136" s="30">
        <v>53.595833333333331</v>
      </c>
      <c r="F136" s="40">
        <v>364</v>
      </c>
      <c r="G136" s="40">
        <v>145</v>
      </c>
      <c r="H136" s="40">
        <v>71</v>
      </c>
      <c r="I136" s="40">
        <v>82</v>
      </c>
      <c r="J136" s="40">
        <v>224</v>
      </c>
      <c r="K136" s="40">
        <v>46</v>
      </c>
      <c r="L136" s="40">
        <v>106</v>
      </c>
      <c r="M136" s="40">
        <v>28</v>
      </c>
      <c r="N136" s="40">
        <v>5</v>
      </c>
      <c r="O136" s="40">
        <v>20</v>
      </c>
      <c r="P136" s="40">
        <v>77</v>
      </c>
      <c r="Q136" s="40">
        <v>113</v>
      </c>
      <c r="R136" s="41">
        <v>36</v>
      </c>
    </row>
  </sheetData>
  <mergeCells count="2">
    <mergeCell ref="A1:R1"/>
    <mergeCell ref="A2:B2"/>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election sqref="A1:E1"/>
    </sheetView>
  </sheetViews>
  <sheetFormatPr defaultRowHeight="14.5" x14ac:dyDescent="0.35"/>
  <cols>
    <col min="1" max="1" width="93.54296875" customWidth="1"/>
    <col min="2" max="2" width="36" customWidth="1"/>
    <col min="3" max="3" width="8" style="21" customWidth="1"/>
    <col min="4" max="4" width="10.7265625" customWidth="1"/>
    <col min="5" max="5" width="5.26953125" customWidth="1"/>
    <col min="6" max="6" width="0.36328125" style="35" customWidth="1"/>
  </cols>
  <sheetData>
    <row r="1" spans="1:6" ht="16" x14ac:dyDescent="0.45">
      <c r="A1" s="154" t="s">
        <v>432</v>
      </c>
      <c r="B1" s="154"/>
      <c r="C1" s="154"/>
      <c r="D1" s="154"/>
      <c r="E1" s="154"/>
    </row>
    <row r="2" spans="1:6" ht="16" x14ac:dyDescent="0.45">
      <c r="A2" s="68" t="s">
        <v>371</v>
      </c>
      <c r="B2" s="69" t="s">
        <v>372</v>
      </c>
      <c r="C2" s="102" t="s">
        <v>373</v>
      </c>
      <c r="D2" s="69" t="s">
        <v>374</v>
      </c>
      <c r="E2" s="70" t="s">
        <v>375</v>
      </c>
    </row>
    <row r="3" spans="1:6" ht="16" x14ac:dyDescent="0.45">
      <c r="A3" s="71" t="s">
        <v>1</v>
      </c>
      <c r="B3" s="78"/>
      <c r="C3" s="103"/>
      <c r="D3" s="78"/>
      <c r="E3" s="72"/>
      <c r="F3" s="35">
        <v>294</v>
      </c>
    </row>
    <row r="4" spans="1:6" ht="16" x14ac:dyDescent="0.45">
      <c r="A4" s="53"/>
      <c r="B4" s="73" t="s">
        <v>19</v>
      </c>
      <c r="C4" s="74">
        <v>46.153571428571425</v>
      </c>
      <c r="D4" s="79">
        <f>C4/$F$3</f>
        <v>0.15698493683187559</v>
      </c>
      <c r="E4" s="54">
        <v>1</v>
      </c>
      <c r="F4" s="101"/>
    </row>
    <row r="5" spans="1:6" ht="16" x14ac:dyDescent="0.45">
      <c r="A5" s="53"/>
      <c r="B5" s="73" t="s">
        <v>297</v>
      </c>
      <c r="C5" s="74">
        <v>38.924999999999997</v>
      </c>
      <c r="D5" s="79">
        <f>C5/$F$3</f>
        <v>0.13239795918367345</v>
      </c>
      <c r="E5" s="54">
        <v>2</v>
      </c>
      <c r="F5" s="101"/>
    </row>
    <row r="6" spans="1:6" ht="16" x14ac:dyDescent="0.45">
      <c r="A6" s="53"/>
      <c r="B6" s="73" t="s">
        <v>298</v>
      </c>
      <c r="C6" s="104">
        <v>32.003571428571426</v>
      </c>
      <c r="D6" s="79">
        <f t="shared" ref="D6:D8" si="0">C6/$F$3</f>
        <v>0.10885568513119533</v>
      </c>
      <c r="E6" s="54">
        <v>3</v>
      </c>
      <c r="F6" s="101"/>
    </row>
    <row r="7" spans="1:6" ht="16" x14ac:dyDescent="0.45">
      <c r="A7" s="53"/>
      <c r="B7" s="73" t="s">
        <v>26</v>
      </c>
      <c r="C7" s="74">
        <v>30.574999999999999</v>
      </c>
      <c r="D7" s="79">
        <f t="shared" si="0"/>
        <v>0.10399659863945578</v>
      </c>
      <c r="E7" s="54">
        <v>4</v>
      </c>
      <c r="F7" s="101"/>
    </row>
    <row r="8" spans="1:6" ht="16" x14ac:dyDescent="0.45">
      <c r="A8" s="53"/>
      <c r="B8" s="73" t="s">
        <v>301</v>
      </c>
      <c r="C8" s="74">
        <v>26.003571428571426</v>
      </c>
      <c r="D8" s="79">
        <f t="shared" si="0"/>
        <v>8.8447521865889209E-2</v>
      </c>
      <c r="E8" s="54">
        <v>5</v>
      </c>
      <c r="F8" s="101"/>
    </row>
    <row r="9" spans="1:6" ht="16" x14ac:dyDescent="0.45">
      <c r="A9" s="71" t="s">
        <v>2</v>
      </c>
      <c r="B9" s="78"/>
      <c r="C9" s="103"/>
      <c r="D9" s="78"/>
      <c r="E9" s="64"/>
      <c r="F9" s="101">
        <v>275</v>
      </c>
    </row>
    <row r="10" spans="1:6" ht="16" x14ac:dyDescent="0.45">
      <c r="A10" s="53"/>
      <c r="B10" s="6" t="s">
        <v>298</v>
      </c>
      <c r="C10" s="105">
        <v>47.028571428571425</v>
      </c>
      <c r="D10" s="79">
        <f>C10/$F$9</f>
        <v>0.17101298701298701</v>
      </c>
      <c r="E10" s="54">
        <v>1</v>
      </c>
      <c r="F10" s="101"/>
    </row>
    <row r="11" spans="1:6" ht="16" x14ac:dyDescent="0.45">
      <c r="A11" s="53"/>
      <c r="B11" s="6" t="s">
        <v>19</v>
      </c>
      <c r="C11" s="104">
        <v>39.778571428571425</v>
      </c>
      <c r="D11" s="79">
        <f t="shared" ref="D11:D14" si="1">C11/$F$9</f>
        <v>0.14464935064935064</v>
      </c>
      <c r="E11" s="54">
        <v>2</v>
      </c>
      <c r="F11" s="101"/>
    </row>
    <row r="12" spans="1:6" ht="16" x14ac:dyDescent="0.45">
      <c r="A12" s="53"/>
      <c r="B12" s="6" t="s">
        <v>302</v>
      </c>
      <c r="C12" s="105">
        <v>33.728571428571428</v>
      </c>
      <c r="D12" s="79">
        <f t="shared" si="1"/>
        <v>0.12264935064935065</v>
      </c>
      <c r="E12" s="54">
        <v>3</v>
      </c>
      <c r="F12" s="101"/>
    </row>
    <row r="13" spans="1:6" ht="16" x14ac:dyDescent="0.45">
      <c r="A13" s="53"/>
      <c r="B13" s="6" t="s">
        <v>26</v>
      </c>
      <c r="C13" s="105">
        <v>30.05</v>
      </c>
      <c r="D13" s="79">
        <f t="shared" si="1"/>
        <v>0.10927272727272727</v>
      </c>
      <c r="E13" s="54">
        <v>4</v>
      </c>
      <c r="F13" s="101"/>
    </row>
    <row r="14" spans="1:6" ht="16" x14ac:dyDescent="0.45">
      <c r="A14" s="53"/>
      <c r="B14" s="6" t="s">
        <v>301</v>
      </c>
      <c r="C14" s="104">
        <v>27.478571428571428</v>
      </c>
      <c r="D14" s="79">
        <f t="shared" si="1"/>
        <v>9.9922077922077926E-2</v>
      </c>
      <c r="E14" s="54">
        <v>5</v>
      </c>
      <c r="F14" s="101"/>
    </row>
    <row r="15" spans="1:6" ht="16" x14ac:dyDescent="0.45">
      <c r="A15" s="71" t="s">
        <v>3</v>
      </c>
      <c r="B15" s="78"/>
      <c r="C15" s="103"/>
      <c r="D15" s="78"/>
      <c r="E15" s="64"/>
      <c r="F15" s="101">
        <v>259</v>
      </c>
    </row>
    <row r="16" spans="1:6" ht="16" x14ac:dyDescent="0.45">
      <c r="A16" s="53"/>
      <c r="B16" s="6" t="s">
        <v>313</v>
      </c>
      <c r="C16" s="21">
        <v>44.5</v>
      </c>
      <c r="D16" s="79">
        <f>C16/$F$15</f>
        <v>0.1718146718146718</v>
      </c>
      <c r="E16" s="81">
        <v>1</v>
      </c>
      <c r="F16" s="101"/>
    </row>
    <row r="17" spans="1:6" ht="16" x14ac:dyDescent="0.45">
      <c r="A17" s="53"/>
      <c r="B17" s="6" t="s">
        <v>310</v>
      </c>
      <c r="C17" s="21">
        <v>40.5</v>
      </c>
      <c r="D17" s="79">
        <f t="shared" ref="D17:D20" si="2">C17/$F$15</f>
        <v>0.15637065637065636</v>
      </c>
      <c r="E17" s="81">
        <v>2</v>
      </c>
      <c r="F17" s="101"/>
    </row>
    <row r="18" spans="1:6" ht="16" x14ac:dyDescent="0.45">
      <c r="A18" s="53"/>
      <c r="B18" s="6" t="s">
        <v>315</v>
      </c>
      <c r="C18" s="21">
        <v>37.5</v>
      </c>
      <c r="D18" s="79">
        <f t="shared" si="2"/>
        <v>0.14478764478764478</v>
      </c>
      <c r="E18" s="81">
        <v>3</v>
      </c>
      <c r="F18" s="101"/>
    </row>
    <row r="19" spans="1:6" ht="16" x14ac:dyDescent="0.45">
      <c r="A19" s="53"/>
      <c r="B19" s="6" t="s">
        <v>309</v>
      </c>
      <c r="C19" s="21">
        <v>28.5</v>
      </c>
      <c r="D19" s="79">
        <f t="shared" si="2"/>
        <v>0.11003861003861004</v>
      </c>
      <c r="E19" s="81">
        <v>4</v>
      </c>
      <c r="F19" s="101"/>
    </row>
    <row r="20" spans="1:6" ht="16" x14ac:dyDescent="0.45">
      <c r="A20" s="53"/>
      <c r="B20" s="6" t="s">
        <v>314</v>
      </c>
      <c r="C20" s="21">
        <v>23</v>
      </c>
      <c r="D20" s="79">
        <f t="shared" si="2"/>
        <v>8.8803088803088806E-2</v>
      </c>
      <c r="E20" s="81">
        <v>5</v>
      </c>
      <c r="F20" s="101"/>
    </row>
    <row r="21" spans="1:6" ht="16" x14ac:dyDescent="0.45">
      <c r="A21" s="71" t="s">
        <v>4</v>
      </c>
      <c r="B21" s="78"/>
      <c r="C21" s="103"/>
      <c r="D21" s="78"/>
      <c r="E21" s="64"/>
      <c r="F21" s="101">
        <v>275</v>
      </c>
    </row>
    <row r="22" spans="1:6" ht="16" x14ac:dyDescent="0.45">
      <c r="A22" s="53"/>
      <c r="B22" s="6" t="s">
        <v>316</v>
      </c>
      <c r="C22" s="21">
        <v>49.25</v>
      </c>
      <c r="D22" s="79">
        <f>C22/$F$21</f>
        <v>0.17909090909090908</v>
      </c>
      <c r="E22" s="81">
        <v>1</v>
      </c>
      <c r="F22" s="101"/>
    </row>
    <row r="23" spans="1:6" ht="16" x14ac:dyDescent="0.45">
      <c r="A23" s="53"/>
      <c r="B23" s="6" t="s">
        <v>318</v>
      </c>
      <c r="C23" s="21">
        <v>46.25</v>
      </c>
      <c r="D23" s="79">
        <f t="shared" ref="D23:D26" si="3">C23/$F$21</f>
        <v>0.16818181818181818</v>
      </c>
      <c r="E23" s="81">
        <v>2</v>
      </c>
      <c r="F23" s="101"/>
    </row>
    <row r="24" spans="1:6" ht="16" x14ac:dyDescent="0.45">
      <c r="A24" s="53"/>
      <c r="B24" s="6" t="s">
        <v>320</v>
      </c>
      <c r="C24" s="21">
        <v>29.6</v>
      </c>
      <c r="D24" s="79">
        <f t="shared" si="3"/>
        <v>0.10763636363636364</v>
      </c>
      <c r="E24" s="81">
        <v>3</v>
      </c>
      <c r="F24" s="101"/>
    </row>
    <row r="25" spans="1:6" ht="16" x14ac:dyDescent="0.45">
      <c r="A25" s="53"/>
      <c r="B25" s="6" t="s">
        <v>319</v>
      </c>
      <c r="C25" s="21">
        <v>26</v>
      </c>
      <c r="D25" s="79">
        <f t="shared" si="3"/>
        <v>9.4545454545454544E-2</v>
      </c>
      <c r="E25" s="81">
        <v>4</v>
      </c>
      <c r="F25" s="101"/>
    </row>
    <row r="26" spans="1:6" ht="16" x14ac:dyDescent="0.45">
      <c r="A26" s="53"/>
      <c r="B26" s="6" t="s">
        <v>326</v>
      </c>
      <c r="C26" s="21">
        <v>25.1</v>
      </c>
      <c r="D26" s="79">
        <f t="shared" si="3"/>
        <v>9.1272727272727283E-2</v>
      </c>
      <c r="E26" s="81">
        <v>5</v>
      </c>
      <c r="F26" s="101"/>
    </row>
    <row r="27" spans="1:6" ht="16" x14ac:dyDescent="0.45">
      <c r="A27" s="71" t="s">
        <v>5</v>
      </c>
      <c r="B27" s="78"/>
      <c r="C27" s="103"/>
      <c r="D27" s="78"/>
      <c r="E27" s="64"/>
      <c r="F27" s="101">
        <v>285</v>
      </c>
    </row>
    <row r="28" spans="1:6" ht="16" x14ac:dyDescent="0.45">
      <c r="A28" s="53"/>
      <c r="B28" s="6" t="s">
        <v>327</v>
      </c>
      <c r="C28" s="21">
        <v>37.878571428571433</v>
      </c>
      <c r="D28" s="79">
        <f>C28/$F$27</f>
        <v>0.13290726817042608</v>
      </c>
      <c r="E28" s="81">
        <v>1</v>
      </c>
      <c r="F28" s="101"/>
    </row>
    <row r="29" spans="1:6" ht="16" x14ac:dyDescent="0.45">
      <c r="A29" s="53"/>
      <c r="B29" s="6" t="s">
        <v>333</v>
      </c>
      <c r="C29" s="21">
        <v>28.028571428571428</v>
      </c>
      <c r="D29" s="79">
        <f t="shared" ref="D29:D32" si="4">C29/$F$27</f>
        <v>9.8345864661654139E-2</v>
      </c>
      <c r="E29" s="81">
        <v>2</v>
      </c>
      <c r="F29" s="101"/>
    </row>
    <row r="30" spans="1:6" ht="16" x14ac:dyDescent="0.45">
      <c r="A30" s="53"/>
      <c r="B30" s="6" t="s">
        <v>336</v>
      </c>
      <c r="C30" s="21">
        <v>27.933333333333334</v>
      </c>
      <c r="D30" s="79">
        <f t="shared" si="4"/>
        <v>9.8011695906432744E-2</v>
      </c>
      <c r="E30" s="81">
        <v>3</v>
      </c>
      <c r="F30" s="101"/>
    </row>
    <row r="31" spans="1:6" ht="16" x14ac:dyDescent="0.45">
      <c r="A31" s="53"/>
      <c r="B31" s="6" t="s">
        <v>19</v>
      </c>
      <c r="C31" s="21">
        <v>25.111904761904761</v>
      </c>
      <c r="D31" s="79">
        <f t="shared" si="4"/>
        <v>8.8111946532999155E-2</v>
      </c>
      <c r="E31" s="81">
        <v>4</v>
      </c>
      <c r="F31" s="101"/>
    </row>
    <row r="32" spans="1:6" ht="16" x14ac:dyDescent="0.45">
      <c r="A32" s="82"/>
      <c r="B32" s="6" t="s">
        <v>330</v>
      </c>
      <c r="C32" s="21">
        <v>23.683333333333334</v>
      </c>
      <c r="D32" s="79">
        <f t="shared" si="4"/>
        <v>8.3099415204678367E-2</v>
      </c>
      <c r="E32" s="84">
        <v>5</v>
      </c>
      <c r="F32" s="101"/>
    </row>
    <row r="33" spans="1:6" ht="16" x14ac:dyDescent="0.45">
      <c r="A33" s="75" t="s">
        <v>345</v>
      </c>
      <c r="B33" s="76"/>
      <c r="C33" s="106"/>
      <c r="D33" s="76"/>
      <c r="E33" s="77"/>
      <c r="F33" s="101">
        <v>326</v>
      </c>
    </row>
    <row r="34" spans="1:6" ht="16" x14ac:dyDescent="0.45">
      <c r="A34" s="61"/>
      <c r="B34" s="6" t="s">
        <v>340</v>
      </c>
      <c r="C34" s="21">
        <v>91</v>
      </c>
      <c r="D34" s="79">
        <f>C34/$F$33</f>
        <v>0.27914110429447853</v>
      </c>
      <c r="E34" s="85">
        <v>1</v>
      </c>
      <c r="F34" s="101"/>
    </row>
    <row r="35" spans="1:6" ht="16" x14ac:dyDescent="0.45">
      <c r="A35" s="53"/>
      <c r="B35" s="6" t="s">
        <v>78</v>
      </c>
      <c r="C35" s="21">
        <v>62</v>
      </c>
      <c r="D35" s="79">
        <f t="shared" ref="D35:D38" si="5">C35/$F$33</f>
        <v>0.19018404907975461</v>
      </c>
      <c r="E35" s="81">
        <v>2</v>
      </c>
      <c r="F35" s="101"/>
    </row>
    <row r="36" spans="1:6" ht="16" x14ac:dyDescent="0.45">
      <c r="A36" s="53"/>
      <c r="B36" s="6" t="s">
        <v>72</v>
      </c>
      <c r="C36" s="21">
        <v>35</v>
      </c>
      <c r="D36" s="79">
        <f t="shared" si="5"/>
        <v>0.10736196319018405</v>
      </c>
      <c r="E36" s="81">
        <v>3</v>
      </c>
      <c r="F36" s="101"/>
    </row>
    <row r="37" spans="1:6" ht="16" x14ac:dyDescent="0.45">
      <c r="A37" s="53"/>
      <c r="B37" s="6" t="s">
        <v>341</v>
      </c>
      <c r="C37" s="21">
        <v>29</v>
      </c>
      <c r="D37" s="79">
        <f t="shared" si="5"/>
        <v>8.8957055214723926E-2</v>
      </c>
      <c r="E37" s="81">
        <v>4</v>
      </c>
      <c r="F37" s="101"/>
    </row>
    <row r="38" spans="1:6" ht="16" x14ac:dyDescent="0.45">
      <c r="A38" s="82"/>
      <c r="B38" s="110" t="s">
        <v>342</v>
      </c>
      <c r="C38" s="25">
        <v>26</v>
      </c>
      <c r="D38" s="83">
        <f t="shared" si="5"/>
        <v>7.9754601226993863E-2</v>
      </c>
      <c r="E38" s="84">
        <v>5</v>
      </c>
      <c r="F38" s="101"/>
    </row>
    <row r="39" spans="1:6" ht="16" x14ac:dyDescent="0.45">
      <c r="A39" s="58"/>
      <c r="B39" s="58"/>
      <c r="C39" s="104"/>
      <c r="D39" s="58"/>
      <c r="E39" s="58"/>
    </row>
    <row r="40" spans="1:6" ht="16" x14ac:dyDescent="0.45">
      <c r="A40" s="58"/>
      <c r="B40" s="58"/>
      <c r="C40" s="104"/>
      <c r="D40" s="58"/>
      <c r="E40" s="58"/>
    </row>
    <row r="41" spans="1:6" ht="16" x14ac:dyDescent="0.45">
      <c r="A41" s="58"/>
      <c r="B41" s="58"/>
      <c r="C41" s="104"/>
      <c r="D41" s="58"/>
      <c r="E41" s="58"/>
    </row>
    <row r="42" spans="1:6" ht="16" x14ac:dyDescent="0.45">
      <c r="A42" s="58"/>
      <c r="B42" s="58"/>
      <c r="C42" s="104"/>
      <c r="D42" s="58"/>
      <c r="E42" s="58"/>
    </row>
  </sheetData>
  <sortState ref="H34:I46">
    <sortCondition descending="1" ref="I34:I46"/>
  </sortState>
  <mergeCells count="1">
    <mergeCell ref="A1:E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sqref="A1:E1"/>
    </sheetView>
  </sheetViews>
  <sheetFormatPr defaultRowHeight="14.5" x14ac:dyDescent="0.35"/>
  <cols>
    <col min="1" max="1" width="93.54296875" customWidth="1"/>
    <col min="2" max="2" width="36" customWidth="1"/>
    <col min="3" max="3" width="8" style="21" customWidth="1"/>
    <col min="4" max="4" width="10.7265625" customWidth="1"/>
    <col min="5" max="5" width="5.08984375" customWidth="1"/>
    <col min="6" max="6" width="8.08984375" hidden="1" customWidth="1"/>
  </cols>
  <sheetData>
    <row r="1" spans="1:6" ht="16" x14ac:dyDescent="0.45">
      <c r="A1" s="154" t="s">
        <v>431</v>
      </c>
      <c r="B1" s="154"/>
      <c r="C1" s="154"/>
      <c r="D1" s="154"/>
      <c r="E1" s="154"/>
    </row>
    <row r="2" spans="1:6" ht="16" x14ac:dyDescent="0.45">
      <c r="A2" s="68" t="s">
        <v>371</v>
      </c>
      <c r="B2" s="69" t="s">
        <v>372</v>
      </c>
      <c r="C2" s="102" t="s">
        <v>373</v>
      </c>
      <c r="D2" s="69" t="s">
        <v>374</v>
      </c>
      <c r="E2" s="70" t="s">
        <v>375</v>
      </c>
    </row>
    <row r="3" spans="1:6" ht="16" x14ac:dyDescent="0.45">
      <c r="A3" s="71" t="s">
        <v>1</v>
      </c>
      <c r="B3" s="78"/>
      <c r="C3" s="103"/>
      <c r="D3" s="78"/>
      <c r="E3" s="72"/>
      <c r="F3">
        <v>676</v>
      </c>
    </row>
    <row r="4" spans="1:6" ht="16" x14ac:dyDescent="0.45">
      <c r="A4" s="53"/>
      <c r="B4" s="6" t="s">
        <v>19</v>
      </c>
      <c r="C4" s="21">
        <v>138.73690476190478</v>
      </c>
      <c r="D4" s="79">
        <f>C4/$F$3</f>
        <v>0.20523210763595381</v>
      </c>
      <c r="E4" s="54">
        <v>1</v>
      </c>
    </row>
    <row r="5" spans="1:6" ht="16" x14ac:dyDescent="0.45">
      <c r="A5" s="53"/>
      <c r="B5" s="6" t="s">
        <v>297</v>
      </c>
      <c r="C5" s="21">
        <v>110.88690476190476</v>
      </c>
      <c r="D5" s="79">
        <f t="shared" ref="D5:D8" si="0">C5/$F$9</f>
        <v>0.17299049104821335</v>
      </c>
      <c r="E5" s="54">
        <v>2</v>
      </c>
    </row>
    <row r="6" spans="1:6" ht="16" x14ac:dyDescent="0.45">
      <c r="A6" s="53"/>
      <c r="B6" s="6" t="s">
        <v>301</v>
      </c>
      <c r="C6" s="21">
        <v>84.033333333333346</v>
      </c>
      <c r="D6" s="79">
        <f t="shared" si="0"/>
        <v>0.1310972438897556</v>
      </c>
      <c r="E6" s="54">
        <v>3</v>
      </c>
    </row>
    <row r="7" spans="1:6" ht="16" x14ac:dyDescent="0.45">
      <c r="A7" s="53"/>
      <c r="B7" s="6" t="s">
        <v>298</v>
      </c>
      <c r="C7" s="21">
        <v>83.333333333333329</v>
      </c>
      <c r="D7" s="79">
        <f t="shared" si="0"/>
        <v>0.13000520020800832</v>
      </c>
      <c r="E7" s="54">
        <v>4</v>
      </c>
    </row>
    <row r="8" spans="1:6" ht="16" x14ac:dyDescent="0.45">
      <c r="A8" s="53"/>
      <c r="B8" s="6" t="s">
        <v>26</v>
      </c>
      <c r="C8" s="21">
        <v>78.011904761904773</v>
      </c>
      <c r="D8" s="79">
        <f t="shared" si="0"/>
        <v>0.12170343956615409</v>
      </c>
      <c r="E8" s="54">
        <v>5</v>
      </c>
    </row>
    <row r="9" spans="1:6" ht="16" x14ac:dyDescent="0.45">
      <c r="A9" s="71" t="s">
        <v>2</v>
      </c>
      <c r="B9" s="78"/>
      <c r="C9" s="103"/>
      <c r="D9" s="78"/>
      <c r="E9" s="64"/>
      <c r="F9">
        <v>641</v>
      </c>
    </row>
    <row r="10" spans="1:6" ht="16" x14ac:dyDescent="0.45">
      <c r="A10" s="53"/>
      <c r="B10" s="6" t="s">
        <v>19</v>
      </c>
      <c r="C10" s="6">
        <v>108.95</v>
      </c>
      <c r="D10" s="79">
        <f>C10/$F$9</f>
        <v>0.16996879875195009</v>
      </c>
      <c r="E10" s="54">
        <v>1</v>
      </c>
    </row>
    <row r="11" spans="1:6" ht="16" x14ac:dyDescent="0.45">
      <c r="A11" s="53"/>
      <c r="B11" s="6" t="s">
        <v>298</v>
      </c>
      <c r="C11" s="6">
        <v>102.44999999999999</v>
      </c>
      <c r="D11" s="79">
        <f t="shared" ref="D11:D14" si="1">C11/$F$9</f>
        <v>0.15982839313572542</v>
      </c>
      <c r="E11" s="54">
        <v>2</v>
      </c>
    </row>
    <row r="12" spans="1:6" ht="16" x14ac:dyDescent="0.45">
      <c r="A12" s="53"/>
      <c r="B12" s="6" t="s">
        <v>302</v>
      </c>
      <c r="C12" s="6">
        <v>91.449999999999989</v>
      </c>
      <c r="D12" s="79">
        <f t="shared" si="1"/>
        <v>0.14266770670826831</v>
      </c>
      <c r="E12" s="54">
        <v>3</v>
      </c>
    </row>
    <row r="13" spans="1:6" ht="16" x14ac:dyDescent="0.45">
      <c r="A13" s="53"/>
      <c r="B13" s="6" t="s">
        <v>301</v>
      </c>
      <c r="C13" s="6">
        <v>87.949999999999989</v>
      </c>
      <c r="D13" s="79">
        <f t="shared" si="1"/>
        <v>0.13720748829953197</v>
      </c>
      <c r="E13" s="54">
        <v>4</v>
      </c>
    </row>
    <row r="14" spans="1:6" ht="16" x14ac:dyDescent="0.45">
      <c r="A14" s="53"/>
      <c r="B14" s="6" t="s">
        <v>26</v>
      </c>
      <c r="C14" s="6">
        <v>58.45</v>
      </c>
      <c r="D14" s="79">
        <f t="shared" si="1"/>
        <v>9.1185647425897035E-2</v>
      </c>
      <c r="E14" s="54">
        <v>5</v>
      </c>
    </row>
    <row r="15" spans="1:6" ht="16" x14ac:dyDescent="0.45">
      <c r="A15" s="71" t="s">
        <v>3</v>
      </c>
      <c r="B15" s="78"/>
      <c r="C15" s="103"/>
      <c r="D15" s="78"/>
      <c r="E15" s="64"/>
      <c r="F15">
        <v>570</v>
      </c>
    </row>
    <row r="16" spans="1:6" ht="16" x14ac:dyDescent="0.45">
      <c r="A16" s="53"/>
      <c r="B16" s="6" t="s">
        <v>315</v>
      </c>
      <c r="C16" s="21">
        <v>119.22857142857141</v>
      </c>
      <c r="D16" s="79">
        <f>C16/$F$15</f>
        <v>0.20917293233082704</v>
      </c>
      <c r="E16" s="81">
        <v>1</v>
      </c>
    </row>
    <row r="17" spans="1:6" ht="16" x14ac:dyDescent="0.45">
      <c r="A17" s="53"/>
      <c r="B17" s="6" t="s">
        <v>313</v>
      </c>
      <c r="C17" s="21">
        <v>118.47857142857141</v>
      </c>
      <c r="D17" s="79">
        <f t="shared" ref="D17:D20" si="2">C17/$F$15</f>
        <v>0.20785714285714282</v>
      </c>
      <c r="E17" s="81">
        <v>2</v>
      </c>
    </row>
    <row r="18" spans="1:6" ht="16" x14ac:dyDescent="0.45">
      <c r="A18" s="53"/>
      <c r="B18" s="6" t="s">
        <v>310</v>
      </c>
      <c r="C18" s="21">
        <v>111.27857142857142</v>
      </c>
      <c r="D18" s="79">
        <f t="shared" si="2"/>
        <v>0.19522556390977444</v>
      </c>
      <c r="E18" s="81">
        <v>3</v>
      </c>
    </row>
    <row r="19" spans="1:6" ht="16" x14ac:dyDescent="0.45">
      <c r="A19" s="53"/>
      <c r="B19" s="6" t="s">
        <v>309</v>
      </c>
      <c r="C19" s="21">
        <v>65.778571428571425</v>
      </c>
      <c r="D19" s="79">
        <f t="shared" si="2"/>
        <v>0.11540100250626566</v>
      </c>
      <c r="E19" s="81">
        <v>4</v>
      </c>
    </row>
    <row r="20" spans="1:6" ht="16" x14ac:dyDescent="0.45">
      <c r="A20" s="53"/>
      <c r="B20" s="6" t="s">
        <v>39</v>
      </c>
      <c r="C20" s="21">
        <v>47.45</v>
      </c>
      <c r="D20" s="79">
        <f t="shared" si="2"/>
        <v>8.324561403508772E-2</v>
      </c>
      <c r="E20" s="81">
        <v>5</v>
      </c>
    </row>
    <row r="21" spans="1:6" ht="16" x14ac:dyDescent="0.45">
      <c r="A21" s="71" t="s">
        <v>4</v>
      </c>
      <c r="B21" s="78"/>
      <c r="C21" s="103"/>
      <c r="D21" s="78"/>
      <c r="E21" s="64"/>
      <c r="F21">
        <v>668</v>
      </c>
    </row>
    <row r="22" spans="1:6" ht="16" x14ac:dyDescent="0.45">
      <c r="A22" s="53"/>
      <c r="B22" s="6" t="s">
        <v>320</v>
      </c>
      <c r="C22" s="6">
        <v>105.70357142857144</v>
      </c>
      <c r="D22" s="79">
        <f>C22/$F$21</f>
        <v>0.15823887938408898</v>
      </c>
      <c r="E22" s="81">
        <v>1</v>
      </c>
    </row>
    <row r="23" spans="1:6" ht="16" x14ac:dyDescent="0.45">
      <c r="A23" s="53"/>
      <c r="B23" s="6" t="s">
        <v>316</v>
      </c>
      <c r="C23" s="6">
        <v>100.57857142857142</v>
      </c>
      <c r="D23" s="79">
        <f t="shared" ref="D23:D26" si="3">C23/$F$21</f>
        <v>0.1505667236954662</v>
      </c>
      <c r="E23" s="81">
        <v>2</v>
      </c>
    </row>
    <row r="24" spans="1:6" ht="16" x14ac:dyDescent="0.45">
      <c r="A24" s="53"/>
      <c r="B24" s="6" t="s">
        <v>318</v>
      </c>
      <c r="C24" s="6">
        <v>87.05</v>
      </c>
      <c r="D24" s="79">
        <f t="shared" si="3"/>
        <v>0.13031437125748502</v>
      </c>
      <c r="E24" s="81">
        <v>3</v>
      </c>
    </row>
    <row r="25" spans="1:6" ht="16" x14ac:dyDescent="0.45">
      <c r="A25" s="53"/>
      <c r="B25" s="6" t="s">
        <v>317</v>
      </c>
      <c r="C25" s="6">
        <v>72.775000000000006</v>
      </c>
      <c r="D25" s="79">
        <f t="shared" si="3"/>
        <v>0.10894461077844313</v>
      </c>
      <c r="E25" s="81">
        <v>4</v>
      </c>
    </row>
    <row r="26" spans="1:6" ht="16" x14ac:dyDescent="0.45">
      <c r="A26" s="53"/>
      <c r="B26" s="6" t="s">
        <v>319</v>
      </c>
      <c r="C26" s="6">
        <v>68.428571428571431</v>
      </c>
      <c r="D26" s="79">
        <f t="shared" si="3"/>
        <v>0.10243798118049616</v>
      </c>
      <c r="E26" s="81">
        <v>5</v>
      </c>
    </row>
    <row r="27" spans="1:6" ht="16" x14ac:dyDescent="0.45">
      <c r="A27" s="71" t="s">
        <v>5</v>
      </c>
      <c r="B27" s="78"/>
      <c r="C27" s="103"/>
      <c r="D27" s="78"/>
      <c r="E27" s="64"/>
      <c r="F27">
        <v>663</v>
      </c>
    </row>
    <row r="28" spans="1:6" ht="16" x14ac:dyDescent="0.45">
      <c r="A28" s="53"/>
      <c r="B28" s="6" t="s">
        <v>336</v>
      </c>
      <c r="C28" s="21">
        <v>79.349816849816847</v>
      </c>
      <c r="D28" s="79">
        <f>C28/$F$27</f>
        <v>0.11968298167393189</v>
      </c>
      <c r="E28" s="81">
        <v>1</v>
      </c>
    </row>
    <row r="29" spans="1:6" ht="16" x14ac:dyDescent="0.45">
      <c r="A29" s="53"/>
      <c r="B29" s="6" t="s">
        <v>327</v>
      </c>
      <c r="C29" s="21">
        <v>71.074816849816841</v>
      </c>
      <c r="D29" s="79">
        <f t="shared" ref="D29:D32" si="4">C29/$F$27</f>
        <v>0.10720183536925618</v>
      </c>
      <c r="E29" s="81">
        <v>2</v>
      </c>
    </row>
    <row r="30" spans="1:6" ht="16" x14ac:dyDescent="0.45">
      <c r="A30" s="53"/>
      <c r="B30" s="6" t="s">
        <v>19</v>
      </c>
      <c r="C30" s="21">
        <v>68.648626373626371</v>
      </c>
      <c r="D30" s="79">
        <f t="shared" si="4"/>
        <v>0.10354242288631428</v>
      </c>
      <c r="E30" s="81">
        <v>3</v>
      </c>
    </row>
    <row r="31" spans="1:6" ht="16" x14ac:dyDescent="0.45">
      <c r="A31" s="53"/>
      <c r="B31" s="6" t="s">
        <v>56</v>
      </c>
      <c r="C31" s="21">
        <v>64.10338827838828</v>
      </c>
      <c r="D31" s="79">
        <f t="shared" si="4"/>
        <v>9.6686860148398612E-2</v>
      </c>
      <c r="E31" s="81">
        <v>4</v>
      </c>
    </row>
    <row r="32" spans="1:6" ht="16" x14ac:dyDescent="0.45">
      <c r="A32" s="82"/>
      <c r="B32" s="6" t="s">
        <v>333</v>
      </c>
      <c r="C32" s="21">
        <v>63.991483516483513</v>
      </c>
      <c r="D32" s="79">
        <f t="shared" si="4"/>
        <v>9.6518074685495489E-2</v>
      </c>
      <c r="E32" s="84">
        <v>5</v>
      </c>
    </row>
    <row r="33" spans="1:6" ht="16" x14ac:dyDescent="0.45">
      <c r="A33" s="75" t="s">
        <v>345</v>
      </c>
      <c r="B33" s="76"/>
      <c r="C33" s="106"/>
      <c r="D33" s="78"/>
      <c r="E33" s="77"/>
      <c r="F33">
        <v>853</v>
      </c>
    </row>
    <row r="34" spans="1:6" ht="16" x14ac:dyDescent="0.45">
      <c r="A34" s="61"/>
      <c r="B34" s="6" t="s">
        <v>340</v>
      </c>
      <c r="C34" s="108">
        <v>247</v>
      </c>
      <c r="D34" s="79">
        <f>C34/$F$33</f>
        <v>0.28956623681125437</v>
      </c>
      <c r="E34" s="85">
        <v>1</v>
      </c>
    </row>
    <row r="35" spans="1:6" ht="16" x14ac:dyDescent="0.45">
      <c r="A35" s="53"/>
      <c r="B35" s="6" t="s">
        <v>78</v>
      </c>
      <c r="C35" s="80">
        <v>138</v>
      </c>
      <c r="D35" s="79">
        <f t="shared" ref="D35:D38" si="5">C35/$F$33</f>
        <v>0.16178194607268465</v>
      </c>
      <c r="E35" s="81">
        <v>2</v>
      </c>
    </row>
    <row r="36" spans="1:6" ht="16" x14ac:dyDescent="0.45">
      <c r="A36" s="53"/>
      <c r="B36" s="6" t="s">
        <v>341</v>
      </c>
      <c r="C36" s="80">
        <v>103</v>
      </c>
      <c r="D36" s="79">
        <f t="shared" si="5"/>
        <v>0.12075029308323564</v>
      </c>
      <c r="E36" s="81">
        <v>3</v>
      </c>
    </row>
    <row r="37" spans="1:6" ht="16" x14ac:dyDescent="0.45">
      <c r="A37" s="53"/>
      <c r="B37" s="6" t="s">
        <v>342</v>
      </c>
      <c r="C37" s="80">
        <v>76</v>
      </c>
      <c r="D37" s="79">
        <f t="shared" si="5"/>
        <v>8.9097303634232128E-2</v>
      </c>
      <c r="E37" s="81">
        <v>3</v>
      </c>
    </row>
    <row r="38" spans="1:6" ht="16" x14ac:dyDescent="0.45">
      <c r="A38" s="82"/>
      <c r="B38" s="110" t="s">
        <v>72</v>
      </c>
      <c r="C38" s="107">
        <v>69</v>
      </c>
      <c r="D38" s="83">
        <f t="shared" si="5"/>
        <v>8.0890973036342323E-2</v>
      </c>
      <c r="E38" s="84">
        <v>5</v>
      </c>
    </row>
  </sheetData>
  <sortState ref="H34:I46">
    <sortCondition descending="1" ref="I34:I46"/>
  </sortState>
  <mergeCells count="1">
    <mergeCell ref="A1:E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22" workbookViewId="0">
      <selection activeCell="H39" sqref="H39"/>
    </sheetView>
  </sheetViews>
  <sheetFormatPr defaultRowHeight="13" x14ac:dyDescent="0.3"/>
  <cols>
    <col min="1" max="1" width="3.1796875" style="111" bestFit="1" customWidth="1"/>
    <col min="2" max="2" width="15.90625" style="117" bestFit="1" customWidth="1"/>
    <col min="3" max="3" width="39.54296875" style="117" bestFit="1" customWidth="1"/>
    <col min="4" max="4" width="9.54296875" style="118" bestFit="1" customWidth="1"/>
    <col min="5" max="5" width="39.54296875" style="117" bestFit="1" customWidth="1"/>
    <col min="6" max="6" width="10" style="119" bestFit="1" customWidth="1"/>
    <col min="7" max="16384" width="8.7265625" style="111"/>
  </cols>
  <sheetData>
    <row r="1" spans="1:6" s="112" customFormat="1" x14ac:dyDescent="0.3">
      <c r="A1" s="112" t="s">
        <v>438</v>
      </c>
      <c r="B1" s="129" t="s">
        <v>437</v>
      </c>
      <c r="C1" s="130" t="s">
        <v>435</v>
      </c>
      <c r="D1" s="131" t="s">
        <v>374</v>
      </c>
      <c r="E1" s="130" t="s">
        <v>434</v>
      </c>
      <c r="F1" s="132" t="s">
        <v>436</v>
      </c>
    </row>
    <row r="2" spans="1:6" x14ac:dyDescent="0.3">
      <c r="B2" s="133">
        <v>1</v>
      </c>
      <c r="C2" s="120" t="s">
        <v>19</v>
      </c>
      <c r="D2" s="121">
        <v>0.20523210763595381</v>
      </c>
      <c r="E2" s="122" t="s">
        <v>19</v>
      </c>
      <c r="F2" s="134">
        <v>0.15698493683187559</v>
      </c>
    </row>
    <row r="3" spans="1:6" x14ac:dyDescent="0.3">
      <c r="B3" s="135">
        <v>2</v>
      </c>
      <c r="C3" s="123" t="s">
        <v>297</v>
      </c>
      <c r="D3" s="124">
        <v>0.17299049104821335</v>
      </c>
      <c r="E3" s="125" t="s">
        <v>297</v>
      </c>
      <c r="F3" s="136">
        <v>0.13239795918367345</v>
      </c>
    </row>
    <row r="4" spans="1:6" x14ac:dyDescent="0.3">
      <c r="B4" s="135">
        <v>3</v>
      </c>
      <c r="C4" s="123" t="s">
        <v>301</v>
      </c>
      <c r="D4" s="124">
        <v>0.1310972438897556</v>
      </c>
      <c r="E4" s="125" t="s">
        <v>298</v>
      </c>
      <c r="F4" s="136">
        <v>0.10885568513119533</v>
      </c>
    </row>
    <row r="5" spans="1:6" x14ac:dyDescent="0.3">
      <c r="B5" s="135">
        <v>4</v>
      </c>
      <c r="C5" s="123" t="s">
        <v>298</v>
      </c>
      <c r="D5" s="124">
        <v>0.13000520020800832</v>
      </c>
      <c r="E5" s="125" t="s">
        <v>26</v>
      </c>
      <c r="F5" s="136">
        <v>0.10399659863945578</v>
      </c>
    </row>
    <row r="6" spans="1:6" x14ac:dyDescent="0.3">
      <c r="B6" s="135">
        <v>5</v>
      </c>
      <c r="C6" s="126" t="s">
        <v>26</v>
      </c>
      <c r="D6" s="127">
        <v>0.12170343956615409</v>
      </c>
      <c r="E6" s="128" t="s">
        <v>301</v>
      </c>
      <c r="F6" s="137">
        <v>8.8447521865889209E-2</v>
      </c>
    </row>
    <row r="7" spans="1:6" s="112" customFormat="1" ht="13.5" thickBot="1" x14ac:dyDescent="0.35">
      <c r="B7" s="138"/>
      <c r="C7" s="139" t="s">
        <v>433</v>
      </c>
      <c r="D7" s="140">
        <f>SUM(D2:D6)</f>
        <v>0.76102848234808529</v>
      </c>
      <c r="E7" s="141"/>
      <c r="F7" s="142">
        <f>SUM(F2:F6)</f>
        <v>0.59068270165208936</v>
      </c>
    </row>
    <row r="8" spans="1:6" s="112" customFormat="1" ht="13.5" thickBot="1" x14ac:dyDescent="0.35">
      <c r="B8" s="113"/>
      <c r="C8" s="114"/>
      <c r="D8" s="115"/>
      <c r="E8" s="113"/>
      <c r="F8" s="115"/>
    </row>
    <row r="9" spans="1:6" s="112" customFormat="1" x14ac:dyDescent="0.3">
      <c r="A9" s="112" t="s">
        <v>439</v>
      </c>
      <c r="B9" s="129" t="s">
        <v>437</v>
      </c>
      <c r="C9" s="130" t="s">
        <v>435</v>
      </c>
      <c r="D9" s="131" t="s">
        <v>374</v>
      </c>
      <c r="E9" s="130" t="s">
        <v>434</v>
      </c>
      <c r="F9" s="132" t="s">
        <v>436</v>
      </c>
    </row>
    <row r="10" spans="1:6" x14ac:dyDescent="0.3">
      <c r="B10" s="133">
        <v>1</v>
      </c>
      <c r="C10" s="120" t="s">
        <v>19</v>
      </c>
      <c r="D10" s="121">
        <v>0.16996879875195009</v>
      </c>
      <c r="E10" s="122" t="s">
        <v>298</v>
      </c>
      <c r="F10" s="134">
        <v>0.17101298701298701</v>
      </c>
    </row>
    <row r="11" spans="1:6" x14ac:dyDescent="0.3">
      <c r="B11" s="135">
        <v>2</v>
      </c>
      <c r="C11" s="123" t="s">
        <v>298</v>
      </c>
      <c r="D11" s="124">
        <v>0.15982839313572542</v>
      </c>
      <c r="E11" s="125" t="s">
        <v>19</v>
      </c>
      <c r="F11" s="136">
        <v>0.14464935064935064</v>
      </c>
    </row>
    <row r="12" spans="1:6" x14ac:dyDescent="0.3">
      <c r="B12" s="135">
        <v>3</v>
      </c>
      <c r="C12" s="123" t="s">
        <v>302</v>
      </c>
      <c r="D12" s="124">
        <v>0.14266770670826831</v>
      </c>
      <c r="E12" s="125" t="s">
        <v>302</v>
      </c>
      <c r="F12" s="136">
        <v>0.12264935064935065</v>
      </c>
    </row>
    <row r="13" spans="1:6" x14ac:dyDescent="0.3">
      <c r="B13" s="135">
        <v>4</v>
      </c>
      <c r="C13" s="123" t="s">
        <v>301</v>
      </c>
      <c r="D13" s="124">
        <v>0.13720748829953197</v>
      </c>
      <c r="E13" s="125" t="s">
        <v>26</v>
      </c>
      <c r="F13" s="136">
        <v>0.10927272727272727</v>
      </c>
    </row>
    <row r="14" spans="1:6" x14ac:dyDescent="0.3">
      <c r="B14" s="135">
        <v>5</v>
      </c>
      <c r="C14" s="126" t="s">
        <v>26</v>
      </c>
      <c r="D14" s="127">
        <v>9.1185647425897035E-2</v>
      </c>
      <c r="E14" s="128" t="s">
        <v>301</v>
      </c>
      <c r="F14" s="137">
        <v>9.9922077922077926E-2</v>
      </c>
    </row>
    <row r="15" spans="1:6" s="112" customFormat="1" ht="13.5" thickBot="1" x14ac:dyDescent="0.35">
      <c r="B15" s="138"/>
      <c r="C15" s="139" t="s">
        <v>433</v>
      </c>
      <c r="D15" s="140">
        <f>SUM(D10:D14)</f>
        <v>0.70085803432137295</v>
      </c>
      <c r="E15" s="141"/>
      <c r="F15" s="142">
        <f>SUM(F10:F14)</f>
        <v>0.64750649350649359</v>
      </c>
    </row>
    <row r="16" spans="1:6" s="112" customFormat="1" ht="13.5" thickBot="1" x14ac:dyDescent="0.35">
      <c r="B16" s="113"/>
      <c r="C16" s="114"/>
      <c r="D16" s="115"/>
      <c r="E16" s="113"/>
      <c r="F16" s="115"/>
    </row>
    <row r="17" spans="1:6" s="112" customFormat="1" x14ac:dyDescent="0.3">
      <c r="A17" s="112" t="s">
        <v>440</v>
      </c>
      <c r="B17" s="129" t="s">
        <v>437</v>
      </c>
      <c r="C17" s="130" t="s">
        <v>435</v>
      </c>
      <c r="D17" s="131" t="s">
        <v>374</v>
      </c>
      <c r="E17" s="130" t="s">
        <v>434</v>
      </c>
      <c r="F17" s="132" t="s">
        <v>436</v>
      </c>
    </row>
    <row r="18" spans="1:6" x14ac:dyDescent="0.3">
      <c r="B18" s="133">
        <v>1</v>
      </c>
      <c r="C18" s="120" t="s">
        <v>315</v>
      </c>
      <c r="D18" s="121">
        <v>0.20917293233082704</v>
      </c>
      <c r="E18" s="122" t="s">
        <v>313</v>
      </c>
      <c r="F18" s="134">
        <v>0.1718146718146718</v>
      </c>
    </row>
    <row r="19" spans="1:6" x14ac:dyDescent="0.3">
      <c r="B19" s="135">
        <v>2</v>
      </c>
      <c r="C19" s="123" t="s">
        <v>313</v>
      </c>
      <c r="D19" s="124">
        <v>0.20785714285714282</v>
      </c>
      <c r="E19" s="125" t="s">
        <v>310</v>
      </c>
      <c r="F19" s="136">
        <v>0.15637065637065636</v>
      </c>
    </row>
    <row r="20" spans="1:6" x14ac:dyDescent="0.3">
      <c r="B20" s="135">
        <v>3</v>
      </c>
      <c r="C20" s="123" t="s">
        <v>310</v>
      </c>
      <c r="D20" s="124">
        <v>0.19522556390977444</v>
      </c>
      <c r="E20" s="125" t="s">
        <v>315</v>
      </c>
      <c r="F20" s="136">
        <v>0.14478764478764478</v>
      </c>
    </row>
    <row r="21" spans="1:6" x14ac:dyDescent="0.3">
      <c r="B21" s="135">
        <v>4</v>
      </c>
      <c r="C21" s="123" t="s">
        <v>309</v>
      </c>
      <c r="D21" s="124">
        <v>0.11540100250626566</v>
      </c>
      <c r="E21" s="125" t="s">
        <v>309</v>
      </c>
      <c r="F21" s="136">
        <v>0.11003861003861004</v>
      </c>
    </row>
    <row r="22" spans="1:6" x14ac:dyDescent="0.3">
      <c r="B22" s="135">
        <v>5</v>
      </c>
      <c r="C22" s="126" t="s">
        <v>39</v>
      </c>
      <c r="D22" s="127">
        <v>8.324561403508772E-2</v>
      </c>
      <c r="E22" s="128" t="s">
        <v>314</v>
      </c>
      <c r="F22" s="137">
        <v>8.8803088803088806E-2</v>
      </c>
    </row>
    <row r="23" spans="1:6" s="112" customFormat="1" ht="13.5" thickBot="1" x14ac:dyDescent="0.35">
      <c r="B23" s="138"/>
      <c r="C23" s="139" t="s">
        <v>433</v>
      </c>
      <c r="D23" s="140">
        <f>SUM(D18:D22)</f>
        <v>0.81090225563909757</v>
      </c>
      <c r="E23" s="141"/>
      <c r="F23" s="142">
        <f>SUM(F18:F22)</f>
        <v>0.6718146718146718</v>
      </c>
    </row>
    <row r="24" spans="1:6" s="112" customFormat="1" ht="13.5" thickBot="1" x14ac:dyDescent="0.35">
      <c r="B24" s="113"/>
      <c r="C24" s="114"/>
      <c r="D24" s="115"/>
      <c r="E24" s="113"/>
      <c r="F24" s="115"/>
    </row>
    <row r="25" spans="1:6" s="112" customFormat="1" x14ac:dyDescent="0.3">
      <c r="A25" s="112" t="s">
        <v>441</v>
      </c>
      <c r="B25" s="129" t="s">
        <v>437</v>
      </c>
      <c r="C25" s="130" t="s">
        <v>435</v>
      </c>
      <c r="D25" s="131" t="s">
        <v>374</v>
      </c>
      <c r="E25" s="130" t="s">
        <v>434</v>
      </c>
      <c r="F25" s="132" t="s">
        <v>436</v>
      </c>
    </row>
    <row r="26" spans="1:6" x14ac:dyDescent="0.3">
      <c r="B26" s="133">
        <v>1</v>
      </c>
      <c r="C26" s="120" t="s">
        <v>320</v>
      </c>
      <c r="D26" s="121">
        <v>0.15823887938408898</v>
      </c>
      <c r="E26" s="122" t="s">
        <v>316</v>
      </c>
      <c r="F26" s="134">
        <v>0.17909090909090908</v>
      </c>
    </row>
    <row r="27" spans="1:6" x14ac:dyDescent="0.3">
      <c r="B27" s="135">
        <v>2</v>
      </c>
      <c r="C27" s="123" t="s">
        <v>316</v>
      </c>
      <c r="D27" s="124">
        <v>0.1505667236954662</v>
      </c>
      <c r="E27" s="125" t="s">
        <v>318</v>
      </c>
      <c r="F27" s="136">
        <v>0.16818181818181818</v>
      </c>
    </row>
    <row r="28" spans="1:6" x14ac:dyDescent="0.3">
      <c r="B28" s="135">
        <v>3</v>
      </c>
      <c r="C28" s="123" t="s">
        <v>318</v>
      </c>
      <c r="D28" s="124">
        <v>0.13031437125748502</v>
      </c>
      <c r="E28" s="125" t="s">
        <v>320</v>
      </c>
      <c r="F28" s="136">
        <v>0.10763636363636364</v>
      </c>
    </row>
    <row r="29" spans="1:6" x14ac:dyDescent="0.3">
      <c r="B29" s="135">
        <v>4</v>
      </c>
      <c r="C29" s="123" t="s">
        <v>317</v>
      </c>
      <c r="D29" s="124">
        <v>0.10894461077844313</v>
      </c>
      <c r="E29" s="125" t="s">
        <v>319</v>
      </c>
      <c r="F29" s="136">
        <v>9.4545454545454544E-2</v>
      </c>
    </row>
    <row r="30" spans="1:6" x14ac:dyDescent="0.3">
      <c r="B30" s="135">
        <v>5</v>
      </c>
      <c r="C30" s="126" t="s">
        <v>319</v>
      </c>
      <c r="D30" s="127">
        <v>0.10243798118049616</v>
      </c>
      <c r="E30" s="128" t="s">
        <v>326</v>
      </c>
      <c r="F30" s="137">
        <v>9.1272727272727283E-2</v>
      </c>
    </row>
    <row r="31" spans="1:6" s="112" customFormat="1" ht="13.5" thickBot="1" x14ac:dyDescent="0.35">
      <c r="B31" s="138"/>
      <c r="C31" s="139" t="s">
        <v>433</v>
      </c>
      <c r="D31" s="140">
        <f>SUM(D26:D30)</f>
        <v>0.65050256629597947</v>
      </c>
      <c r="E31" s="141"/>
      <c r="F31" s="142">
        <f>SUM(F26:F30)</f>
        <v>0.6407272727272727</v>
      </c>
    </row>
    <row r="32" spans="1:6" s="112" customFormat="1" ht="13.5" thickBot="1" x14ac:dyDescent="0.35">
      <c r="B32" s="113"/>
      <c r="C32" s="114"/>
      <c r="D32" s="115"/>
      <c r="E32" s="113"/>
      <c r="F32" s="115"/>
    </row>
    <row r="33" spans="1:6" s="112" customFormat="1" x14ac:dyDescent="0.3">
      <c r="A33" s="112" t="s">
        <v>442</v>
      </c>
      <c r="B33" s="129" t="s">
        <v>437</v>
      </c>
      <c r="C33" s="130" t="s">
        <v>435</v>
      </c>
      <c r="D33" s="131" t="s">
        <v>374</v>
      </c>
      <c r="E33" s="130" t="s">
        <v>434</v>
      </c>
      <c r="F33" s="132" t="s">
        <v>436</v>
      </c>
    </row>
    <row r="34" spans="1:6" x14ac:dyDescent="0.3">
      <c r="B34" s="133">
        <v>1</v>
      </c>
      <c r="C34" s="120" t="s">
        <v>336</v>
      </c>
      <c r="D34" s="121">
        <v>0.11968298167393189</v>
      </c>
      <c r="E34" s="122" t="s">
        <v>327</v>
      </c>
      <c r="F34" s="134">
        <v>0.13290726817042608</v>
      </c>
    </row>
    <row r="35" spans="1:6" x14ac:dyDescent="0.3">
      <c r="B35" s="135">
        <v>2</v>
      </c>
      <c r="C35" s="123" t="s">
        <v>327</v>
      </c>
      <c r="D35" s="124">
        <v>0.10720183536925618</v>
      </c>
      <c r="E35" s="125" t="s">
        <v>333</v>
      </c>
      <c r="F35" s="136">
        <v>9.8345864661654139E-2</v>
      </c>
    </row>
    <row r="36" spans="1:6" x14ac:dyDescent="0.3">
      <c r="B36" s="135">
        <v>3</v>
      </c>
      <c r="C36" s="123" t="s">
        <v>19</v>
      </c>
      <c r="D36" s="124">
        <v>0.10354242288631428</v>
      </c>
      <c r="E36" s="125" t="s">
        <v>336</v>
      </c>
      <c r="F36" s="136">
        <v>9.8011695906432744E-2</v>
      </c>
    </row>
    <row r="37" spans="1:6" x14ac:dyDescent="0.3">
      <c r="B37" s="135">
        <v>4</v>
      </c>
      <c r="C37" s="123" t="s">
        <v>56</v>
      </c>
      <c r="D37" s="124">
        <v>9.6686860148398612E-2</v>
      </c>
      <c r="E37" s="125" t="s">
        <v>19</v>
      </c>
      <c r="F37" s="136">
        <v>8.8111946532999155E-2</v>
      </c>
    </row>
    <row r="38" spans="1:6" x14ac:dyDescent="0.3">
      <c r="B38" s="135">
        <v>5</v>
      </c>
      <c r="C38" s="126" t="s">
        <v>333</v>
      </c>
      <c r="D38" s="127">
        <v>9.6518074685495489E-2</v>
      </c>
      <c r="E38" s="128" t="s">
        <v>330</v>
      </c>
      <c r="F38" s="137">
        <v>8.3099415204678367E-2</v>
      </c>
    </row>
    <row r="39" spans="1:6" s="112" customFormat="1" ht="13.5" thickBot="1" x14ac:dyDescent="0.35">
      <c r="B39" s="138"/>
      <c r="C39" s="139" t="s">
        <v>433</v>
      </c>
      <c r="D39" s="140">
        <f>SUM(D34:D38)</f>
        <v>0.52363217476339641</v>
      </c>
      <c r="E39" s="141"/>
      <c r="F39" s="142">
        <f>SUM(F34:F38)</f>
        <v>0.50047619047619041</v>
      </c>
    </row>
    <row r="40" spans="1:6" s="112" customFormat="1" ht="13.5" thickBot="1" x14ac:dyDescent="0.35">
      <c r="B40" s="113"/>
      <c r="C40" s="114"/>
      <c r="D40" s="115"/>
      <c r="E40" s="113"/>
      <c r="F40" s="116"/>
    </row>
    <row r="41" spans="1:6" s="112" customFormat="1" x14ac:dyDescent="0.3">
      <c r="A41" s="112" t="s">
        <v>443</v>
      </c>
      <c r="B41" s="129" t="s">
        <v>437</v>
      </c>
      <c r="C41" s="130" t="s">
        <v>435</v>
      </c>
      <c r="D41" s="131" t="s">
        <v>374</v>
      </c>
      <c r="E41" s="130" t="s">
        <v>434</v>
      </c>
      <c r="F41" s="132" t="s">
        <v>436</v>
      </c>
    </row>
    <row r="42" spans="1:6" x14ac:dyDescent="0.3">
      <c r="B42" s="133">
        <v>1</v>
      </c>
      <c r="C42" s="120" t="s">
        <v>340</v>
      </c>
      <c r="D42" s="121">
        <v>0.28956623681125437</v>
      </c>
      <c r="E42" s="122" t="s">
        <v>340</v>
      </c>
      <c r="F42" s="134">
        <v>0.27914110429447853</v>
      </c>
    </row>
    <row r="43" spans="1:6" x14ac:dyDescent="0.3">
      <c r="B43" s="135">
        <v>2</v>
      </c>
      <c r="C43" s="123" t="s">
        <v>78</v>
      </c>
      <c r="D43" s="124">
        <v>0.16178194607268465</v>
      </c>
      <c r="E43" s="125" t="s">
        <v>78</v>
      </c>
      <c r="F43" s="136">
        <v>0.19018404907975461</v>
      </c>
    </row>
    <row r="44" spans="1:6" x14ac:dyDescent="0.3">
      <c r="B44" s="135">
        <v>3</v>
      </c>
      <c r="C44" s="123" t="s">
        <v>341</v>
      </c>
      <c r="D44" s="124">
        <v>0.12075029308323564</v>
      </c>
      <c r="E44" s="125" t="s">
        <v>72</v>
      </c>
      <c r="F44" s="136">
        <v>0.10736196319018405</v>
      </c>
    </row>
    <row r="45" spans="1:6" x14ac:dyDescent="0.3">
      <c r="B45" s="135">
        <v>4</v>
      </c>
      <c r="C45" s="123" t="s">
        <v>342</v>
      </c>
      <c r="D45" s="124">
        <v>8.9097303634232128E-2</v>
      </c>
      <c r="E45" s="125" t="s">
        <v>341</v>
      </c>
      <c r="F45" s="136">
        <v>8.8957055214723926E-2</v>
      </c>
    </row>
    <row r="46" spans="1:6" x14ac:dyDescent="0.3">
      <c r="B46" s="135">
        <v>5</v>
      </c>
      <c r="C46" s="126" t="s">
        <v>72</v>
      </c>
      <c r="D46" s="127">
        <v>8.0890973036342323E-2</v>
      </c>
      <c r="E46" s="128" t="s">
        <v>342</v>
      </c>
      <c r="F46" s="137">
        <v>7.9754601226993863E-2</v>
      </c>
    </row>
    <row r="47" spans="1:6" s="112" customFormat="1" ht="13.5" thickBot="1" x14ac:dyDescent="0.35">
      <c r="B47" s="138"/>
      <c r="C47" s="139" t="s">
        <v>433</v>
      </c>
      <c r="D47" s="140">
        <f>SUM(D42:D46)</f>
        <v>0.74208675263774904</v>
      </c>
      <c r="E47" s="141"/>
      <c r="F47" s="142">
        <f>SUM(F42:F46)</f>
        <v>0.745398773006135</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_rels/item29.xml.rels><?xml version="1.0" encoding="UTF-8" standalone="yes"?>
<Relationships xmlns="http://schemas.openxmlformats.org/package/2006/relationships"><Relationship Id="rId1" Type="http://schemas.openxmlformats.org/officeDocument/2006/relationships/customXmlProps" Target="itemProps29.xml"/></Relationships>
</file>

<file path=customXml/_rels/item30.xml.rels><?xml version="1.0" encoding="UTF-8" standalone="yes"?>
<Relationships xmlns="http://schemas.openxmlformats.org/package/2006/relationships"><Relationship Id="rId1" Type="http://schemas.openxmlformats.org/officeDocument/2006/relationships/customXmlProps" Target="itemProps30.xml"/></Relationships>
</file>

<file path=customXml/_rels/item31.xml.rels><?xml version="1.0" encoding="UTF-8" standalone="yes"?>
<Relationships xmlns="http://schemas.openxmlformats.org/package/2006/relationships"><Relationship Id="rId1" Type="http://schemas.openxmlformats.org/officeDocument/2006/relationships/customXmlProps" Target="itemProps31.xml"/></Relationships>
</file>

<file path=customXml/_rels/item32.xml.rels><?xml version="1.0" encoding="UTF-8" standalone="yes"?>
<Relationships xmlns="http://schemas.openxmlformats.org/package/2006/relationships"><Relationship Id="rId1" Type="http://schemas.openxmlformats.org/officeDocument/2006/relationships/customXmlProps" Target="itemProps32.xml"/></Relationships>
</file>

<file path=customXml/_rels/item33.xml.rels><?xml version="1.0" encoding="UTF-8" standalone="yes"?>
<Relationships xmlns="http://schemas.openxmlformats.org/package/2006/relationships"><Relationship Id="rId1" Type="http://schemas.openxmlformats.org/officeDocument/2006/relationships/customXmlProps" Target="itemProps33.xml"/></Relationships>
</file>

<file path=customXml/_rels/item34.xml.rels><?xml version="1.0" encoding="UTF-8" standalone="yes"?>
<Relationships xmlns="http://schemas.openxmlformats.org/package/2006/relationships"><Relationship Id="rId1" Type="http://schemas.openxmlformats.org/officeDocument/2006/relationships/customXmlProps" Target="itemProps34.xml"/></Relationships>
</file>

<file path=customXml/_rels/item35.xml.rels><?xml version="1.0" encoding="UTF-8" standalone="yes"?>
<Relationships xmlns="http://schemas.openxmlformats.org/package/2006/relationships"><Relationship Id="rId1" Type="http://schemas.openxmlformats.org/officeDocument/2006/relationships/customXmlProps" Target="itemProps35.xml"/></Relationships>
</file>

<file path=customXml/_rels/item36.xml.rels><?xml version="1.0" encoding="UTF-8" standalone="yes"?>
<Relationships xmlns="http://schemas.openxmlformats.org/package/2006/relationships"><Relationship Id="rId1" Type="http://schemas.openxmlformats.org/officeDocument/2006/relationships/customXmlProps" Target="itemProps36.xml"/></Relationships>
</file>

<file path=customXml/_rels/item37.xml.rels><?xml version="1.0" encoding="UTF-8" standalone="yes"?>
<Relationships xmlns="http://schemas.openxmlformats.org/package/2006/relationships"><Relationship Id="rId1" Type="http://schemas.openxmlformats.org/officeDocument/2006/relationships/customXmlProps" Target="itemProps37.xml"/></Relationships>
</file>

<file path=customXml/_rels/item38.xml.rels><?xml version="1.0" encoding="UTF-8" standalone="yes"?>
<Relationships xmlns="http://schemas.openxmlformats.org/package/2006/relationships"><Relationship Id="rId1" Type="http://schemas.openxmlformats.org/officeDocument/2006/relationships/customXmlProps" Target="itemProps38.xml"/></Relationships>
</file>

<file path=customXml/_rels/item39.xml.rels><?xml version="1.0" encoding="UTF-8" standalone="yes"?>
<Relationships xmlns="http://schemas.openxmlformats.org/package/2006/relationships"><Relationship Id="rId1" Type="http://schemas.openxmlformats.org/officeDocument/2006/relationships/customXmlProps" Target="itemProps39.xml"/></Relationships>
</file>

<file path=customXml/_rels/item40.xml.rels><?xml version="1.0" encoding="UTF-8" standalone="yes"?>
<Relationships xmlns="http://schemas.openxmlformats.org/package/2006/relationships"><Relationship Id="rId1" Type="http://schemas.openxmlformats.org/officeDocument/2006/relationships/customXmlProps" Target="itemProps40.xml"/></Relationships>
</file>

<file path=customXml/_rels/item41.xml.rels><?xml version="1.0" encoding="UTF-8" standalone="yes"?>
<Relationships xmlns="http://schemas.openxmlformats.org/package/2006/relationships"><Relationship Id="rId1" Type="http://schemas.openxmlformats.org/officeDocument/2006/relationships/customXmlProps" Target="itemProps41.xml"/></Relationships>
</file>

<file path=customXml/_rels/item42.xml.rels><?xml version="1.0" encoding="UTF-8" standalone="yes"?>
<Relationships xmlns="http://schemas.openxmlformats.org/package/2006/relationships"><Relationship Id="rId1" Type="http://schemas.openxmlformats.org/officeDocument/2006/relationships/customXmlProps" Target="itemProps42.xml"/></Relationships>
</file>

<file path=customXml/_rels/item43.xml.rels><?xml version="1.0" encoding="UTF-8" standalone="yes"?>
<Relationships xmlns="http://schemas.openxmlformats.org/package/2006/relationships"><Relationship Id="rId1" Type="http://schemas.openxmlformats.org/officeDocument/2006/relationships/customXmlProps" Target="itemProps43.xml"/></Relationships>
</file>

<file path=customXml/_rels/item44.xml.rels><?xml version="1.0" encoding="UTF-8" standalone="yes"?>
<Relationships xmlns="http://schemas.openxmlformats.org/package/2006/relationships"><Relationship Id="rId1" Type="http://schemas.openxmlformats.org/officeDocument/2006/relationships/customXmlProps" Target="itemProps44.xml"/></Relationships>
</file>

<file path=customXml/_rels/item45.xml.rels><?xml version="1.0" encoding="UTF-8" standalone="yes"?>
<Relationships xmlns="http://schemas.openxmlformats.org/package/2006/relationships"><Relationship Id="rId1" Type="http://schemas.openxmlformats.org/officeDocument/2006/relationships/customXmlProps" Target="itemProps45.xml"/></Relationships>
</file>

<file path=customXml/_rels/item46.xml.rels><?xml version="1.0" encoding="UTF-8" standalone="yes"?>
<Relationships xmlns="http://schemas.openxmlformats.org/package/2006/relationships"><Relationship Id="rId1" Type="http://schemas.openxmlformats.org/officeDocument/2006/relationships/customXmlProps" Target="itemProps46.xml"/></Relationships>
</file>

<file path=customXml/_rels/item47.xml.rels><?xml version="1.0" encoding="UTF-8" standalone="yes"?>
<Relationships xmlns="http://schemas.openxmlformats.org/package/2006/relationships"><Relationship Id="rId1" Type="http://schemas.openxmlformats.org/officeDocument/2006/relationships/customXmlProps" Target="itemProps47.xml"/></Relationships>
</file>

<file path=customXml/_rels/item48.xml.rels><?xml version="1.0" encoding="UTF-8" standalone="yes"?>
<Relationships xmlns="http://schemas.openxmlformats.org/package/2006/relationships"><Relationship Id="rId1" Type="http://schemas.openxmlformats.org/officeDocument/2006/relationships/customXmlProps" Target="itemProps48.xml"/></Relationships>
</file>

<file path=customXml/item1.xml>�� 
</file>

<file path=customXml/item2.xml>�� 
</file>

<file path=customXml/item3.xml>��                 
</file>

<file path=customXml/item4.xml>�� 
</file>

<file path=customXml/item5.xml>��         
</file>

<file path=customXml/item6.xml>�� 
</file>

<file path=customXml/item7.xml>��             
</file>

<file path=customXml/item8.xml>�� 
</file>

<file path=customXml/item9.xml>�� 
</file>

<file path=customXml/item10.xml>��                 
</file>

<file path=customXml/item11.xml>�� 
</file>

<file path=customXml/item12.xml>�� 
</file>

<file path=customXml/item13.xml>�� 
</file>

<file path=customXml/item14.xml>�� 
</file>

<file path=customXml/item15.xml>�� 
</file>

<file path=customXml/item16.xml>�� 
</file>

<file path=customXml/item17.xml>�� 
</file>

<file path=customXml/item18.xml>��         
</file>

<file path=customXml/item19.xml>�� 
</file>

<file path=customXml/item20.xml>��             
</file>

<file path=customXml/item21.xml>�� 
</file>

<file path=customXml/item22.xml>�� 
</file>

<file path=customXml/item23.xml>�� 
</file>

<file path=customXml/item24.xml>�� 
</file>

<file path=customXml/item25.xml>�� 
</file>

<file path=customXml/item26.xml>�� 
</file>

<file path=customXml/item27.xml>�� 
</file>

<file path=customXml/item28.xml>��                                                                                                 
</file>

<file path=customXml/item29.xml>�� 
</file>

<file path=customXml/item30.xml>�� 
</file>

<file path=customXml/item31.xml>��                                                                                                                                                                                 
</file>

<file path=customXml/item32.xml>��                         
</file>

<file path=customXml/item33.xml>�� 
</file>

<file path=customXml/item34.xml>�� 
</file>

<file path=customXml/item35.xml>�� 
</file>

<file path=customXml/item36.xml>�� 
</file>

<file path=customXml/item37.xml>�� 
</file>

<file path=customXml/item38.xml>�� 
</file>

<file path=customXml/item39.xml>�� 
</file>

<file path=customXml/item40.xml>�� 
</file>

<file path=customXml/item41.xml>�� 
</file>

<file path=customXml/item42.xml>�� 
</file>

<file path=customXml/item43.xml>�� 
</file>

<file path=customXml/item44.xml>�� 
</file>

<file path=customXml/item45.xml>�� 
</file>

<file path=customXml/item46.xml>�� 
</file>

<file path=customXml/item47.xml>�� 
</file>

<file path=customXml/item48.xml>�� 
</file>

<file path=customXml/itemProps1.xml><?xml version="1.0" encoding="utf-8"?>
<ds:datastoreItem xmlns:ds="http://schemas.openxmlformats.org/officeDocument/2006/customXml" ds:itemID="{634E8DB9-4E2F-4262-BD96-9983EAED1AEF}">
  <ds:schemaRefs/>
</ds:datastoreItem>
</file>

<file path=customXml/itemProps2.xml><?xml version="1.0" encoding="utf-8"?>
<ds:datastoreItem xmlns:ds="http://schemas.openxmlformats.org/officeDocument/2006/customXml" ds:itemID="{2F174709-F900-43D9-B9B3-E579CBDEBD7A}">
  <ds:schemaRefs/>
</ds:datastoreItem>
</file>

<file path=customXml/itemProps3.xml><?xml version="1.0" encoding="utf-8"?>
<ds:datastoreItem xmlns:ds="http://schemas.openxmlformats.org/officeDocument/2006/customXml" ds:itemID="{420634B4-B80E-4BFE-AD9E-1CF006EBA6B8}">
  <ds:schemaRefs/>
</ds:datastoreItem>
</file>

<file path=customXml/itemProps4.xml><?xml version="1.0" encoding="utf-8"?>
<ds:datastoreItem xmlns:ds="http://schemas.openxmlformats.org/officeDocument/2006/customXml" ds:itemID="{EE0525AA-BAF7-40C8-99E7-8FF67533BB61}">
  <ds:schemaRefs/>
</ds:datastoreItem>
</file>

<file path=customXml/itemProps5.xml><?xml version="1.0" encoding="utf-8"?>
<ds:datastoreItem xmlns:ds="http://schemas.openxmlformats.org/officeDocument/2006/customXml" ds:itemID="{206D8EE6-B7C0-4E2D-8A07-F6B6B20F34A8}">
  <ds:schemaRefs/>
</ds:datastoreItem>
</file>

<file path=customXml/itemProps6.xml><?xml version="1.0" encoding="utf-8"?>
<ds:datastoreItem xmlns:ds="http://schemas.openxmlformats.org/officeDocument/2006/customXml" ds:itemID="{E7DF44AC-C9C8-43DE-B8CF-BDD4BF8916C3}">
  <ds:schemaRefs/>
</ds:datastoreItem>
</file>

<file path=customXml/itemProps7.xml><?xml version="1.0" encoding="utf-8"?>
<ds:datastoreItem xmlns:ds="http://schemas.openxmlformats.org/officeDocument/2006/customXml" ds:itemID="{21C17B21-0BEB-4D00-8200-13BB4CCD7BFB}">
  <ds:schemaRefs/>
</ds:datastoreItem>
</file>

<file path=customXml/itemProps8.xml><?xml version="1.0" encoding="utf-8"?>
<ds:datastoreItem xmlns:ds="http://schemas.openxmlformats.org/officeDocument/2006/customXml" ds:itemID="{7A61A29F-CC8F-4130-8599-1200A279BB6F}">
  <ds:schemaRefs/>
</ds:datastoreItem>
</file>

<file path=customXml/itemProps9.xml><?xml version="1.0" encoding="utf-8"?>
<ds:datastoreItem xmlns:ds="http://schemas.openxmlformats.org/officeDocument/2006/customXml" ds:itemID="{B3B553AA-956D-4C9B-A3BA-6EF7B3023BC6}">
  <ds:schemaRefs/>
</ds:datastoreItem>
</file>

<file path=customXml/itemProps10.xml><?xml version="1.0" encoding="utf-8"?>
<ds:datastoreItem xmlns:ds="http://schemas.openxmlformats.org/officeDocument/2006/customXml" ds:itemID="{1B6EB4BC-89AD-48C2-B1CA-CD1B1CFC3786}">
  <ds:schemaRefs/>
</ds:datastoreItem>
</file>

<file path=customXml/itemProps11.xml><?xml version="1.0" encoding="utf-8"?>
<ds:datastoreItem xmlns:ds="http://schemas.openxmlformats.org/officeDocument/2006/customXml" ds:itemID="{21BE61A8-1D62-47B8-9C77-5C628F3DEB6B}">
  <ds:schemaRefs/>
</ds:datastoreItem>
</file>

<file path=customXml/itemProps12.xml><?xml version="1.0" encoding="utf-8"?>
<ds:datastoreItem xmlns:ds="http://schemas.openxmlformats.org/officeDocument/2006/customXml" ds:itemID="{51CA23F0-724F-4DB9-ADD5-EC19B1DA0EDF}">
  <ds:schemaRefs/>
</ds:datastoreItem>
</file>

<file path=customXml/itemProps13.xml><?xml version="1.0" encoding="utf-8"?>
<ds:datastoreItem xmlns:ds="http://schemas.openxmlformats.org/officeDocument/2006/customXml" ds:itemID="{3B0B3C2A-73DB-4049-AC7E-D948298E6E66}">
  <ds:schemaRefs/>
</ds:datastoreItem>
</file>

<file path=customXml/itemProps14.xml><?xml version="1.0" encoding="utf-8"?>
<ds:datastoreItem xmlns:ds="http://schemas.openxmlformats.org/officeDocument/2006/customXml" ds:itemID="{C72D31A2-68AF-4BB5-B44C-AE860F112BD2}">
  <ds:schemaRefs/>
</ds:datastoreItem>
</file>

<file path=customXml/itemProps15.xml><?xml version="1.0" encoding="utf-8"?>
<ds:datastoreItem xmlns:ds="http://schemas.openxmlformats.org/officeDocument/2006/customXml" ds:itemID="{C95423D2-78FE-4A7D-82C1-056609B76A74}">
  <ds:schemaRefs/>
</ds:datastoreItem>
</file>

<file path=customXml/itemProps16.xml><?xml version="1.0" encoding="utf-8"?>
<ds:datastoreItem xmlns:ds="http://schemas.openxmlformats.org/officeDocument/2006/customXml" ds:itemID="{3C563F60-BFAB-4F19-9E30-645755E1E814}">
  <ds:schemaRefs/>
</ds:datastoreItem>
</file>

<file path=customXml/itemProps17.xml><?xml version="1.0" encoding="utf-8"?>
<ds:datastoreItem xmlns:ds="http://schemas.openxmlformats.org/officeDocument/2006/customXml" ds:itemID="{DBEA8A39-1070-48AD-A0AC-20EC61F6043B}">
  <ds:schemaRefs/>
</ds:datastoreItem>
</file>

<file path=customXml/itemProps18.xml><?xml version="1.0" encoding="utf-8"?>
<ds:datastoreItem xmlns:ds="http://schemas.openxmlformats.org/officeDocument/2006/customXml" ds:itemID="{D15A3CC7-3466-4CA8-B73D-550F270959FD}">
  <ds:schemaRefs/>
</ds:datastoreItem>
</file>

<file path=customXml/itemProps19.xml><?xml version="1.0" encoding="utf-8"?>
<ds:datastoreItem xmlns:ds="http://schemas.openxmlformats.org/officeDocument/2006/customXml" ds:itemID="{8A6AE806-9200-499C-B0EA-7987CFA65E77}">
  <ds:schemaRefs/>
</ds:datastoreItem>
</file>

<file path=customXml/itemProps20.xml><?xml version="1.0" encoding="utf-8"?>
<ds:datastoreItem xmlns:ds="http://schemas.openxmlformats.org/officeDocument/2006/customXml" ds:itemID="{81004B2A-99B6-459B-90F1-2DD6ED267252}">
  <ds:schemaRefs/>
</ds:datastoreItem>
</file>

<file path=customXml/itemProps21.xml><?xml version="1.0" encoding="utf-8"?>
<ds:datastoreItem xmlns:ds="http://schemas.openxmlformats.org/officeDocument/2006/customXml" ds:itemID="{63622588-3F12-44C7-BE84-333C12C20B5A}">
  <ds:schemaRefs/>
</ds:datastoreItem>
</file>

<file path=customXml/itemProps22.xml><?xml version="1.0" encoding="utf-8"?>
<ds:datastoreItem xmlns:ds="http://schemas.openxmlformats.org/officeDocument/2006/customXml" ds:itemID="{5CDA272A-E330-4CB6-BB22-3A4B9597C68F}">
  <ds:schemaRefs/>
</ds:datastoreItem>
</file>

<file path=customXml/itemProps23.xml><?xml version="1.0" encoding="utf-8"?>
<ds:datastoreItem xmlns:ds="http://schemas.openxmlformats.org/officeDocument/2006/customXml" ds:itemID="{8711B206-DBDC-4DA1-9F53-4955FA1F7300}">
  <ds:schemaRefs/>
</ds:datastoreItem>
</file>

<file path=customXml/itemProps24.xml><?xml version="1.0" encoding="utf-8"?>
<ds:datastoreItem xmlns:ds="http://schemas.openxmlformats.org/officeDocument/2006/customXml" ds:itemID="{CDE48809-2CCD-4E80-B498-B57EF7634786}">
  <ds:schemaRefs/>
</ds:datastoreItem>
</file>

<file path=customXml/itemProps25.xml><?xml version="1.0" encoding="utf-8"?>
<ds:datastoreItem xmlns:ds="http://schemas.openxmlformats.org/officeDocument/2006/customXml" ds:itemID="{0114EE08-ADE8-4D80-B4B7-6A9FB6F2BC07}">
  <ds:schemaRefs/>
</ds:datastoreItem>
</file>

<file path=customXml/itemProps26.xml><?xml version="1.0" encoding="utf-8"?>
<ds:datastoreItem xmlns:ds="http://schemas.openxmlformats.org/officeDocument/2006/customXml" ds:itemID="{0CFBD63C-98FB-4497-99FE-0554803AF146}">
  <ds:schemaRefs/>
</ds:datastoreItem>
</file>

<file path=customXml/itemProps27.xml><?xml version="1.0" encoding="utf-8"?>
<ds:datastoreItem xmlns:ds="http://schemas.openxmlformats.org/officeDocument/2006/customXml" ds:itemID="{478F1D29-DD78-4AF4-9AD9-331681780B6C}">
  <ds:schemaRefs/>
</ds:datastoreItem>
</file>

<file path=customXml/itemProps28.xml><?xml version="1.0" encoding="utf-8"?>
<ds:datastoreItem xmlns:ds="http://schemas.openxmlformats.org/officeDocument/2006/customXml" ds:itemID="{2D688000-6EC3-42CF-8FD6-350275021363}">
  <ds:schemaRefs/>
</ds:datastoreItem>
</file>

<file path=customXml/itemProps29.xml><?xml version="1.0" encoding="utf-8"?>
<ds:datastoreItem xmlns:ds="http://schemas.openxmlformats.org/officeDocument/2006/customXml" ds:itemID="{1460F6FA-8CC1-4B9E-B699-FB9F75DF8953}">
  <ds:schemaRefs/>
</ds:datastoreItem>
</file>

<file path=customXml/itemProps30.xml><?xml version="1.0" encoding="utf-8"?>
<ds:datastoreItem xmlns:ds="http://schemas.openxmlformats.org/officeDocument/2006/customXml" ds:itemID="{632DE3F8-38C3-4B69-BC42-0358F45665BC}">
  <ds:schemaRefs/>
</ds:datastoreItem>
</file>

<file path=customXml/itemProps31.xml><?xml version="1.0" encoding="utf-8"?>
<ds:datastoreItem xmlns:ds="http://schemas.openxmlformats.org/officeDocument/2006/customXml" ds:itemID="{48BEB900-7323-4D1E-B43D-5832E945D493}">
  <ds:schemaRefs/>
</ds:datastoreItem>
</file>

<file path=customXml/itemProps32.xml><?xml version="1.0" encoding="utf-8"?>
<ds:datastoreItem xmlns:ds="http://schemas.openxmlformats.org/officeDocument/2006/customXml" ds:itemID="{129CCA27-8786-4DEC-8484-3C32AE96FAF0}">
  <ds:schemaRefs/>
</ds:datastoreItem>
</file>

<file path=customXml/itemProps33.xml><?xml version="1.0" encoding="utf-8"?>
<ds:datastoreItem xmlns:ds="http://schemas.openxmlformats.org/officeDocument/2006/customXml" ds:itemID="{9E621ED9-7D08-4660-BCC1-FFAEDE9AE6ED}">
  <ds:schemaRefs/>
</ds:datastoreItem>
</file>

<file path=customXml/itemProps34.xml><?xml version="1.0" encoding="utf-8"?>
<ds:datastoreItem xmlns:ds="http://schemas.openxmlformats.org/officeDocument/2006/customXml" ds:itemID="{3BEE58EF-CC9F-483C-9C8A-AAC8E4FDD524}">
  <ds:schemaRefs/>
</ds:datastoreItem>
</file>

<file path=customXml/itemProps35.xml><?xml version="1.0" encoding="utf-8"?>
<ds:datastoreItem xmlns:ds="http://schemas.openxmlformats.org/officeDocument/2006/customXml" ds:itemID="{F7E407E0-DACF-4E57-AE49-68E5144E35D9}">
  <ds:schemaRefs/>
</ds:datastoreItem>
</file>

<file path=customXml/itemProps36.xml><?xml version="1.0" encoding="utf-8"?>
<ds:datastoreItem xmlns:ds="http://schemas.openxmlformats.org/officeDocument/2006/customXml" ds:itemID="{0C3ADA4F-8754-47BF-A529-3BF065D69DC6}">
  <ds:schemaRefs/>
</ds:datastoreItem>
</file>

<file path=customXml/itemProps37.xml><?xml version="1.0" encoding="utf-8"?>
<ds:datastoreItem xmlns:ds="http://schemas.openxmlformats.org/officeDocument/2006/customXml" ds:itemID="{26994BD5-78F3-451B-8FBB-2E91E4D6BC20}">
  <ds:schemaRefs/>
</ds:datastoreItem>
</file>

<file path=customXml/itemProps38.xml><?xml version="1.0" encoding="utf-8"?>
<ds:datastoreItem xmlns:ds="http://schemas.openxmlformats.org/officeDocument/2006/customXml" ds:itemID="{BD671FE6-CE43-4BAB-8B5D-B96D0931928D}">
  <ds:schemaRefs/>
</ds:datastoreItem>
</file>

<file path=customXml/itemProps39.xml><?xml version="1.0" encoding="utf-8"?>
<ds:datastoreItem xmlns:ds="http://schemas.openxmlformats.org/officeDocument/2006/customXml" ds:itemID="{B03C334B-172C-4265-8D41-2F2FF1ED35AE}">
  <ds:schemaRefs/>
</ds:datastoreItem>
</file>

<file path=customXml/itemProps40.xml><?xml version="1.0" encoding="utf-8"?>
<ds:datastoreItem xmlns:ds="http://schemas.openxmlformats.org/officeDocument/2006/customXml" ds:itemID="{9B037566-CF77-492B-8EFF-84E870D85CC5}">
  <ds:schemaRefs/>
</ds:datastoreItem>
</file>

<file path=customXml/itemProps41.xml><?xml version="1.0" encoding="utf-8"?>
<ds:datastoreItem xmlns:ds="http://schemas.openxmlformats.org/officeDocument/2006/customXml" ds:itemID="{58AF27D5-02C2-4CF0-B6A0-FF9753A8AF28}">
  <ds:schemaRefs/>
</ds:datastoreItem>
</file>

<file path=customXml/itemProps42.xml><?xml version="1.0" encoding="utf-8"?>
<ds:datastoreItem xmlns:ds="http://schemas.openxmlformats.org/officeDocument/2006/customXml" ds:itemID="{D037FCA4-4819-4E5F-AD76-89E68504AD85}">
  <ds:schemaRefs/>
</ds:datastoreItem>
</file>

<file path=customXml/itemProps43.xml><?xml version="1.0" encoding="utf-8"?>
<ds:datastoreItem xmlns:ds="http://schemas.openxmlformats.org/officeDocument/2006/customXml" ds:itemID="{9F930BED-93E3-457F-A1B7-839C85F0D907}">
  <ds:schemaRefs/>
</ds:datastoreItem>
</file>

<file path=customXml/itemProps44.xml><?xml version="1.0" encoding="utf-8"?>
<ds:datastoreItem xmlns:ds="http://schemas.openxmlformats.org/officeDocument/2006/customXml" ds:itemID="{E9A000AE-AA7D-45FD-A93E-C6E0C891EC72}">
  <ds:schemaRefs/>
</ds:datastoreItem>
</file>

<file path=customXml/itemProps45.xml><?xml version="1.0" encoding="utf-8"?>
<ds:datastoreItem xmlns:ds="http://schemas.openxmlformats.org/officeDocument/2006/customXml" ds:itemID="{9E626061-32A4-4A36-A6D3-A89A2658751B}">
  <ds:schemaRefs/>
</ds:datastoreItem>
</file>

<file path=customXml/itemProps46.xml><?xml version="1.0" encoding="utf-8"?>
<ds:datastoreItem xmlns:ds="http://schemas.openxmlformats.org/officeDocument/2006/customXml" ds:itemID="{5CBAC0C0-06BD-4D00-9147-771F9BFA5887}">
  <ds:schemaRefs/>
</ds:datastoreItem>
</file>

<file path=customXml/itemProps47.xml><?xml version="1.0" encoding="utf-8"?>
<ds:datastoreItem xmlns:ds="http://schemas.openxmlformats.org/officeDocument/2006/customXml" ds:itemID="{4804A191-B60A-4AD9-93E6-582DDB00471D}">
  <ds:schemaRefs/>
</ds:datastoreItem>
</file>

<file path=customXml/itemProps48.xml><?xml version="1.0" encoding="utf-8"?>
<ds:datastoreItem xmlns:ds="http://schemas.openxmlformats.org/officeDocument/2006/customXml" ds:itemID="{803A2DA8-BB45-40E4-B5C0-52ED33025C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All Data</vt:lpstr>
      <vt:lpstr>Q1</vt:lpstr>
      <vt:lpstr>Q2</vt:lpstr>
      <vt:lpstr>Q3</vt:lpstr>
      <vt:lpstr>Q4</vt:lpstr>
      <vt:lpstr>Q5</vt:lpstr>
      <vt:lpstr>Q6</vt:lpstr>
      <vt:lpstr>General</vt:lpstr>
      <vt:lpstr>Nassau </vt:lpstr>
      <vt:lpstr>Suffolk </vt:lpstr>
      <vt:lpstr>PT Q1</vt:lpstr>
      <vt:lpstr>PT Q2</vt:lpstr>
      <vt:lpstr>PT Q3</vt:lpstr>
      <vt:lpstr>PT Q4</vt:lpstr>
      <vt:lpstr>PT Q5</vt:lpstr>
      <vt:lpstr>PT Q6</vt:lpstr>
      <vt:lpstr>Nassau Rank</vt:lpstr>
      <vt:lpstr>Suffolk Rank</vt:lpstr>
      <vt:lpstr>For Summary Page</vt:lpstr>
    </vt:vector>
  </TitlesOfParts>
  <Company>Healthcare Association of New York State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Melissa Bauer</cp:lastModifiedBy>
  <cp:lastPrinted>2017-08-07T18:45:48Z</cp:lastPrinted>
  <dcterms:created xsi:type="dcterms:W3CDTF">2017-08-01T19:04:14Z</dcterms:created>
  <dcterms:modified xsi:type="dcterms:W3CDTF">2021-07-02T19:26:35Z</dcterms:modified>
</cp:coreProperties>
</file>